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ustomProperty1.bin" ContentType="application/vnd.openxmlformats-officedocument.spreadsheetml.customProperty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tables/table13.xml" ContentType="application/vnd.openxmlformats-officedocument.spreadsheetml.table+xml"/>
  <Override PartName="/xl/queryTables/queryTable12.xml" ContentType="application/vnd.openxmlformats-officedocument.spreadsheetml.queryTable+xml"/>
  <Override PartName="/xl/tables/table14.xml" ContentType="application/vnd.openxmlformats-officedocument.spreadsheetml.tab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jarvi\Downloads\"/>
    </mc:Choice>
  </mc:AlternateContent>
  <xr:revisionPtr revIDLastSave="0" documentId="13_ncr:1_{5644BEAD-273A-4734-9416-7E093D38FEAA}" xr6:coauthVersionLast="47" xr6:coauthVersionMax="47" xr10:uidLastSave="{00000000-0000-0000-0000-000000000000}"/>
  <bookViews>
    <workbookView minimized="1" xWindow="29580" yWindow="780" windowWidth="21600" windowHeight="11235" tabRatio="887" activeTab="9" xr2:uid="{00000000-000D-0000-FFFF-FFFF00000000}"/>
  </bookViews>
  <sheets>
    <sheet name="PROSPER Dashboard" sheetId="41" r:id="rId1"/>
    <sheet name=" " sheetId="33" r:id="rId2"/>
    <sheet name="PROSPER_Wellner" sheetId="40" r:id="rId3"/>
    <sheet name="PROSPER_Kotwani" sheetId="39" r:id="rId4"/>
    <sheet name="PROSPER_Lobo" sheetId="38" r:id="rId5"/>
    <sheet name="PROSPER_Hull" sheetId="37" r:id="rId6"/>
    <sheet name="PROSPER_Huhn" sheetId="36" r:id="rId7"/>
    <sheet name="PROSPER_Harvey" sheetId="35" r:id="rId8"/>
    <sheet name="PROSPER_Baliga" sheetId="34" r:id="rId9"/>
    <sheet name="PROSPER" sheetId="3" r:id="rId10"/>
    <sheet name="Sheet1" sheetId="42" r:id="rId11"/>
    <sheet name="PROSPERInitial_Query" sheetId="20" r:id="rId12"/>
    <sheet name="DesignSuccessChallenge_Query" sheetId="21" r:id="rId13"/>
    <sheet name="RevenueChallenge_Query" sheetId="14" r:id="rId14"/>
    <sheet name="LevelUp_Query" sheetId="23" r:id="rId15"/>
    <sheet name="PROSPERDelta_Query" sheetId="25" r:id="rId16"/>
    <sheet name="Vlookups_Local" sheetId="7" r:id="rId17"/>
    <sheet name="_56F9DC9755BA473782653E2940F9" sheetId="2" r:id="rId18"/>
  </sheets>
  <definedNames>
    <definedName name="_56F9DC9755BA473782653E2940F9FormId" localSheetId="9">"bGf3QlX0PEKC9twtmXka9wnjqhLY3MtHqHbL7IBlUKhUMlpNOFIyTTBMR1M0M1JZMVJBRFFSU0s1SSQlQCN0PWcu"</definedName>
    <definedName name="_56F9DC9755BA473782653E2940F9FormId">"bGf3QlX0PEKC9twtmXka9wnjqhLY3MtHqHbL7IBlUKhUNEZXNVQxUDY5WE84T1ZZNlFROE84V1FWOSQlQCN0PWcu"</definedName>
    <definedName name="_56F9DC9755BA473782653E2940F9ResponseSheet">"Form1"</definedName>
    <definedName name="_56F9DC9755BA473782653E2940F9SourceDocId" localSheetId="9">"{973c818a-5fda-459f-8f6a-a311a5c7af23}"</definedName>
    <definedName name="_56F9DC9755BA473782653E2940F9SourceDocId">"{c5584c26-9146-4a94-87c3-3cb18842bfb6}"</definedName>
    <definedName name="_xlnm._FilterDatabase" localSheetId="9" hidden="1">PROSPER!$B$3:$KL$57</definedName>
    <definedName name="_xlnm._FilterDatabase" localSheetId="0" hidden="1">'PROSPER Dashboard'!$B$20:$G$21</definedName>
    <definedName name="_xlnm._FilterDatabase" localSheetId="16" hidden="1">Vlookups_Local!$B$3:$H$3</definedName>
    <definedName name="Ext_Int">#REF!</definedName>
    <definedName name="External">#REF!</definedName>
    <definedName name="ExternalData_1" localSheetId="14" hidden="1">LevelUp_Query!$A$1:$F$82</definedName>
    <definedName name="ExternalData_1" localSheetId="8" hidden="1">PROSPER_Baliga!$A$1:$N$79</definedName>
    <definedName name="ExternalData_1" localSheetId="13" hidden="1">'RevenueChallenge_Query'!$A$1:$DC$61</definedName>
    <definedName name="ExternalData_2" localSheetId="12" hidden="1">DesignSuccessChallenge_Query!$A$1:$EV$59</definedName>
    <definedName name="ExternalData_2" localSheetId="7" hidden="1">PROSPER_Harvey!$A$1:$C$79</definedName>
    <definedName name="ExternalData_2" localSheetId="15" hidden="1">PROSPERDelta_Query!$A$1:$BI$23</definedName>
    <definedName name="ExternalData_2" localSheetId="11" hidden="1">PROSPERInitial_Query!$A$1:$AU$9</definedName>
    <definedName name="ExternalData_3" localSheetId="6" hidden="1">PROSPER_Huhn!$A$1:$L$79</definedName>
    <definedName name="ExternalData_4" localSheetId="5" hidden="1">PROSPER_Hull!$A$1:$K$79</definedName>
    <definedName name="ExternalData_5" localSheetId="4" hidden="1">PROSPER_Lobo!$A$1:$K$79</definedName>
    <definedName name="ExternalData_6" localSheetId="3" hidden="1">PROSPER_Kotwani!$A$1:$J$79</definedName>
    <definedName name="ExternalData_7" localSheetId="2" hidden="1">PROSPER_Wellner!$A$1:$H$79</definedName>
    <definedName name="Internal">#REF!</definedName>
  </definedNames>
  <calcPr calcId="191028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0" i="41" l="1"/>
  <c r="D60" i="41"/>
  <c r="C60" i="41"/>
  <c r="H59" i="41"/>
  <c r="E59" i="41"/>
  <c r="D59" i="41"/>
  <c r="C59" i="41"/>
  <c r="H58" i="41"/>
  <c r="E58" i="41"/>
  <c r="D58" i="41"/>
  <c r="C58" i="41"/>
  <c r="H57" i="41"/>
  <c r="E57" i="41"/>
  <c r="D57" i="41"/>
  <c r="C57" i="41"/>
  <c r="H56" i="41"/>
  <c r="E56" i="41"/>
  <c r="D56" i="41"/>
  <c r="C56" i="41"/>
  <c r="H55" i="41"/>
  <c r="E55" i="41"/>
  <c r="D55" i="41"/>
  <c r="C55" i="41"/>
  <c r="N51" i="41"/>
  <c r="M51" i="41"/>
  <c r="L51" i="41"/>
  <c r="K51" i="41"/>
  <c r="H51" i="41"/>
  <c r="E51" i="41"/>
  <c r="D51" i="41"/>
  <c r="C51" i="41"/>
  <c r="N47" i="41"/>
  <c r="L47" i="41"/>
  <c r="K47" i="41"/>
  <c r="C47" i="41"/>
  <c r="N46" i="41"/>
  <c r="M46" i="41"/>
  <c r="L46" i="41"/>
  <c r="K46" i="41"/>
  <c r="N45" i="41"/>
  <c r="M45" i="41"/>
  <c r="L45" i="41"/>
  <c r="K45" i="41"/>
  <c r="N44" i="41"/>
  <c r="M44" i="41"/>
  <c r="L44" i="41"/>
  <c r="K44" i="41"/>
  <c r="E44" i="41"/>
  <c r="C44" i="41"/>
  <c r="N43" i="41"/>
  <c r="M43" i="41"/>
  <c r="L43" i="41"/>
  <c r="K43" i="41"/>
  <c r="E43" i="41"/>
  <c r="C43" i="41"/>
  <c r="N42" i="41"/>
  <c r="M42" i="41"/>
  <c r="L42" i="41"/>
  <c r="K42" i="41"/>
  <c r="E42" i="41"/>
  <c r="C42" i="41"/>
  <c r="N41" i="41"/>
  <c r="M41" i="41"/>
  <c r="L41" i="41"/>
  <c r="K41" i="41"/>
  <c r="E41" i="41"/>
  <c r="C41" i="41"/>
  <c r="N37" i="41"/>
  <c r="L37" i="41"/>
  <c r="K37" i="41"/>
  <c r="H37" i="41"/>
  <c r="G37" i="41"/>
  <c r="D37" i="41"/>
  <c r="C37" i="41"/>
  <c r="N36" i="41"/>
  <c r="M36" i="41"/>
  <c r="L36" i="41"/>
  <c r="K36" i="41"/>
  <c r="J36" i="41"/>
  <c r="N35" i="41"/>
  <c r="M35" i="41"/>
  <c r="L35" i="41"/>
  <c r="K35" i="41"/>
  <c r="J35" i="41"/>
  <c r="H35" i="41"/>
  <c r="G35" i="41"/>
  <c r="E35" i="41"/>
  <c r="D35" i="41"/>
  <c r="C35" i="41"/>
  <c r="N34" i="41"/>
  <c r="M34" i="41"/>
  <c r="L34" i="41"/>
  <c r="K34" i="41"/>
  <c r="J34" i="41"/>
  <c r="H34" i="41"/>
  <c r="G34" i="41"/>
  <c r="E34" i="41"/>
  <c r="D34" i="41"/>
  <c r="C34" i="41"/>
  <c r="N33" i="41"/>
  <c r="M33" i="41"/>
  <c r="L33" i="41"/>
  <c r="K33" i="41"/>
  <c r="J33" i="41"/>
  <c r="H33" i="41"/>
  <c r="G33" i="41"/>
  <c r="E33" i="41"/>
  <c r="D33" i="41"/>
  <c r="C33" i="41"/>
  <c r="N32" i="41"/>
  <c r="M32" i="41"/>
  <c r="L32" i="41"/>
  <c r="K32" i="41"/>
  <c r="J32" i="41"/>
  <c r="H32" i="41"/>
  <c r="G32" i="41"/>
  <c r="E32" i="41"/>
  <c r="D32" i="41"/>
  <c r="C32" i="41"/>
  <c r="N31" i="41"/>
  <c r="M31" i="41"/>
  <c r="L31" i="41"/>
  <c r="K31" i="41"/>
  <c r="J31" i="41"/>
  <c r="H31" i="41"/>
  <c r="G31" i="41"/>
  <c r="E31" i="41"/>
  <c r="D31" i="41"/>
  <c r="C31" i="41"/>
  <c r="N30" i="41"/>
  <c r="M30" i="41"/>
  <c r="L30" i="41"/>
  <c r="K30" i="41"/>
  <c r="J30" i="41"/>
  <c r="H30" i="41"/>
  <c r="G30" i="41"/>
  <c r="E30" i="41"/>
  <c r="D30" i="41"/>
  <c r="C30" i="41"/>
  <c r="N29" i="41"/>
  <c r="M29" i="41"/>
  <c r="L29" i="41"/>
  <c r="K29" i="41"/>
  <c r="J29" i="41"/>
  <c r="H29" i="41"/>
  <c r="G29" i="41"/>
  <c r="E29" i="41"/>
  <c r="D29" i="41"/>
  <c r="C29" i="41"/>
  <c r="N28" i="41"/>
  <c r="M28" i="41"/>
  <c r="L28" i="41"/>
  <c r="K28" i="41"/>
  <c r="J28" i="41"/>
  <c r="H28" i="41"/>
  <c r="G28" i="41"/>
  <c r="E28" i="41"/>
  <c r="D28" i="41"/>
  <c r="C28" i="41"/>
  <c r="N27" i="41"/>
  <c r="M27" i="41"/>
  <c r="L27" i="41"/>
  <c r="K27" i="41"/>
  <c r="J27" i="41"/>
  <c r="H27" i="41"/>
  <c r="G27" i="41"/>
  <c r="E27" i="41"/>
  <c r="D27" i="41"/>
  <c r="C27" i="41"/>
  <c r="J21" i="41"/>
  <c r="B21" i="41"/>
  <c r="J20" i="41"/>
  <c r="B20" i="41"/>
  <c r="KL5" i="3" l="1"/>
  <c r="KK5" i="3"/>
  <c r="KH5" i="3"/>
  <c r="KG5" i="3"/>
  <c r="KE5" i="3"/>
  <c r="KD5" i="3"/>
  <c r="KA5" i="3"/>
  <c r="JZ5" i="3"/>
  <c r="JX5" i="3"/>
  <c r="JW5" i="3"/>
  <c r="JT5" i="3"/>
  <c r="JS5" i="3"/>
  <c r="JQ5" i="3"/>
  <c r="JP5" i="3"/>
  <c r="JM5" i="3"/>
  <c r="JL5" i="3"/>
  <c r="JJ5" i="3"/>
  <c r="JI5" i="3"/>
  <c r="JF5" i="3"/>
  <c r="JE5" i="3"/>
  <c r="JC5" i="3"/>
  <c r="JD5" i="3" s="1"/>
  <c r="JB5" i="3"/>
  <c r="JA5" i="3"/>
  <c r="IY5" i="3"/>
  <c r="IX5" i="3"/>
  <c r="IW5" i="3"/>
  <c r="IZ5" i="3" s="1"/>
  <c r="IR5" i="3"/>
  <c r="IQ5" i="3"/>
  <c r="IN5" i="3"/>
  <c r="IM5" i="3"/>
  <c r="IK5" i="3"/>
  <c r="IJ5" i="3"/>
  <c r="IG5" i="3"/>
  <c r="IF5" i="3"/>
  <c r="ID5" i="3"/>
  <c r="IC5" i="3"/>
  <c r="HZ5" i="3"/>
  <c r="HY5" i="3"/>
  <c r="HW5" i="3"/>
  <c r="HV5" i="3"/>
  <c r="HS5" i="3"/>
  <c r="HR5" i="3"/>
  <c r="HP5" i="3"/>
  <c r="HO5" i="3"/>
  <c r="HL5" i="3"/>
  <c r="HK5" i="3"/>
  <c r="HI5" i="3"/>
  <c r="HH5" i="3"/>
  <c r="HE5" i="3"/>
  <c r="HD5" i="3"/>
  <c r="HB5" i="3"/>
  <c r="HA5" i="3"/>
  <c r="GZ5" i="3"/>
  <c r="GY5" i="3"/>
  <c r="GX5" i="3"/>
  <c r="GV5" i="3"/>
  <c r="GU5" i="3"/>
  <c r="GP5" i="3"/>
  <c r="GO5" i="3"/>
  <c r="GJ5" i="3"/>
  <c r="GG5" i="3"/>
  <c r="GF5" i="3"/>
  <c r="GD5" i="3"/>
  <c r="GC5" i="3"/>
  <c r="FX5" i="3"/>
  <c r="FW5" i="3"/>
  <c r="FU5" i="3"/>
  <c r="FT5" i="3"/>
  <c r="FR5" i="3"/>
  <c r="FQ5" i="3"/>
  <c r="FL5" i="3"/>
  <c r="FK5" i="3"/>
  <c r="FI5" i="3"/>
  <c r="FH5" i="3"/>
  <c r="FF5" i="3"/>
  <c r="FE5" i="3"/>
  <c r="EZ5" i="3"/>
  <c r="EY5" i="3"/>
  <c r="EW5" i="3"/>
  <c r="EV5" i="3"/>
  <c r="ET5" i="3"/>
  <c r="ES5" i="3"/>
  <c r="EN5" i="3"/>
  <c r="EM5" i="3"/>
  <c r="EK5" i="3"/>
  <c r="EJ5" i="3"/>
  <c r="EH5" i="3"/>
  <c r="EG5" i="3"/>
  <c r="EB5" i="3"/>
  <c r="EA5" i="3"/>
  <c r="DY5" i="3"/>
  <c r="DX5" i="3"/>
  <c r="DV5" i="3"/>
  <c r="DU5" i="3"/>
  <c r="DP5" i="3"/>
  <c r="DO5" i="3"/>
  <c r="DM5" i="3"/>
  <c r="DL5" i="3"/>
  <c r="DJ5" i="3"/>
  <c r="DI5" i="3"/>
  <c r="DD5" i="3"/>
  <c r="DC5" i="3"/>
  <c r="DA5" i="3"/>
  <c r="CZ5" i="3"/>
  <c r="CX5" i="3"/>
  <c r="CW5" i="3"/>
  <c r="CR5" i="3"/>
  <c r="CQ5" i="3"/>
  <c r="CO5" i="3"/>
  <c r="CN5" i="3"/>
  <c r="CL5" i="3"/>
  <c r="CK5" i="3"/>
  <c r="CF5" i="3"/>
  <c r="CE5" i="3"/>
  <c r="CC5" i="3"/>
  <c r="CB5" i="3"/>
  <c r="BU5" i="3"/>
  <c r="BT5" i="3"/>
  <c r="BQ5" i="3"/>
  <c r="BP5" i="3"/>
  <c r="BN5" i="3"/>
  <c r="BM5" i="3"/>
  <c r="BL5" i="3"/>
  <c r="BI5" i="3"/>
  <c r="BH5" i="3"/>
  <c r="BE5" i="3"/>
  <c r="BD5" i="3"/>
  <c r="BA5" i="3"/>
  <c r="AZ5" i="3"/>
  <c r="AW5" i="3"/>
  <c r="AV5" i="3"/>
  <c r="AS5" i="3"/>
  <c r="AR5" i="3"/>
  <c r="AO5" i="3"/>
  <c r="AN5" i="3"/>
  <c r="AK5" i="3"/>
  <c r="AJ5" i="3"/>
  <c r="AG5" i="3"/>
  <c r="AF5" i="3"/>
  <c r="AC5" i="3"/>
  <c r="AB5" i="3"/>
  <c r="Y5" i="3"/>
  <c r="X5" i="3"/>
  <c r="U5" i="3"/>
  <c r="T5" i="3"/>
  <c r="Q5" i="3"/>
  <c r="P5" i="3"/>
  <c r="M5" i="3"/>
  <c r="L5" i="3"/>
  <c r="J5" i="3"/>
  <c r="I5" i="3"/>
  <c r="H5" i="3"/>
  <c r="E5" i="3"/>
  <c r="D5" i="3"/>
  <c r="GS5" i="3" l="1"/>
  <c r="BZ5" i="3"/>
  <c r="KO5" i="3"/>
  <c r="BY5" i="3"/>
  <c r="IU5" i="3"/>
  <c r="KG57" i="3" l="1"/>
  <c r="KG56" i="3"/>
  <c r="KG55" i="3"/>
  <c r="KG54" i="3"/>
  <c r="KG53" i="3"/>
  <c r="KG52" i="3"/>
  <c r="KG51" i="3"/>
  <c r="KG50" i="3"/>
  <c r="KG49" i="3"/>
  <c r="KG48" i="3"/>
  <c r="KG47" i="3"/>
  <c r="KG46" i="3"/>
  <c r="KG45" i="3"/>
  <c r="KG44" i="3"/>
  <c r="KG43" i="3"/>
  <c r="KG42" i="3"/>
  <c r="KG41" i="3"/>
  <c r="KG40" i="3"/>
  <c r="KG39" i="3"/>
  <c r="KG38" i="3"/>
  <c r="KG37" i="3"/>
  <c r="KG36" i="3"/>
  <c r="KG35" i="3"/>
  <c r="KG34" i="3"/>
  <c r="KG33" i="3"/>
  <c r="KG32" i="3"/>
  <c r="KG31" i="3"/>
  <c r="KG30" i="3"/>
  <c r="KG29" i="3"/>
  <c r="KG28" i="3"/>
  <c r="KG27" i="3"/>
  <c r="KG26" i="3"/>
  <c r="KG25" i="3"/>
  <c r="KG24" i="3"/>
  <c r="KG23" i="3"/>
  <c r="KG22" i="3"/>
  <c r="KG21" i="3"/>
  <c r="KG20" i="3"/>
  <c r="KG19" i="3"/>
  <c r="KG18" i="3"/>
  <c r="KG17" i="3"/>
  <c r="KG16" i="3"/>
  <c r="KG15" i="3"/>
  <c r="KG14" i="3"/>
  <c r="KG13" i="3"/>
  <c r="KG12" i="3"/>
  <c r="KG11" i="3"/>
  <c r="KG10" i="3"/>
  <c r="KG9" i="3"/>
  <c r="KG8" i="3"/>
  <c r="KG7" i="3"/>
  <c r="KG6" i="3"/>
  <c r="BK2" i="25"/>
  <c r="BK3" i="25"/>
  <c r="BK4" i="25"/>
  <c r="BK5" i="25"/>
  <c r="BK6" i="25"/>
  <c r="BK7" i="25"/>
  <c r="BK8" i="25"/>
  <c r="BK9" i="25"/>
  <c r="BK10" i="25"/>
  <c r="BK11" i="25"/>
  <c r="BK12" i="25"/>
  <c r="BK13" i="25"/>
  <c r="BK14" i="25"/>
  <c r="BK15" i="25"/>
  <c r="BK16" i="25"/>
  <c r="BK17" i="25"/>
  <c r="BK18" i="25"/>
  <c r="BK19" i="25"/>
  <c r="BK20" i="25"/>
  <c r="BK21" i="25"/>
  <c r="BK22" i="25"/>
  <c r="BK23" i="25"/>
  <c r="BK24" i="25"/>
  <c r="BK25" i="25"/>
  <c r="BK26" i="25"/>
  <c r="BK27" i="25"/>
  <c r="BK28" i="25"/>
  <c r="BK29" i="25"/>
  <c r="BK30" i="25"/>
  <c r="BK31" i="25"/>
  <c r="BK32" i="25"/>
  <c r="BK33" i="25"/>
  <c r="BK34" i="25"/>
  <c r="BK35" i="25"/>
  <c r="BK36" i="25"/>
  <c r="BK37" i="25"/>
  <c r="BK38" i="25"/>
  <c r="BK39" i="25"/>
  <c r="BK40" i="25"/>
  <c r="BK41" i="25"/>
  <c r="BK42" i="25"/>
  <c r="BK43" i="25"/>
  <c r="BK44" i="25"/>
  <c r="BK45" i="25"/>
  <c r="BK46" i="25"/>
  <c r="BK47" i="25"/>
  <c r="BK48" i="25"/>
  <c r="BK49" i="25"/>
  <c r="BK50" i="25"/>
  <c r="BK51" i="25"/>
  <c r="BK52" i="25"/>
  <c r="BK53" i="25"/>
  <c r="BK54" i="25"/>
  <c r="BK55" i="25"/>
  <c r="BK56" i="25"/>
  <c r="BK57" i="25"/>
  <c r="BK58" i="25"/>
  <c r="BK59" i="25"/>
  <c r="BK60" i="25"/>
  <c r="BK61" i="25"/>
  <c r="BK62" i="25"/>
  <c r="BK63" i="25"/>
  <c r="BK64" i="25"/>
  <c r="BK65" i="25"/>
  <c r="BK66" i="25"/>
  <c r="BK67" i="25"/>
  <c r="BK68" i="25"/>
  <c r="BK69" i="25"/>
  <c r="BK70" i="25"/>
  <c r="BK71" i="25"/>
  <c r="BK72" i="25"/>
  <c r="BK73" i="25"/>
  <c r="BK74" i="25"/>
  <c r="BK75" i="25"/>
  <c r="BK76" i="25"/>
  <c r="BK77" i="25"/>
  <c r="BK78" i="25"/>
  <c r="BK79" i="25"/>
  <c r="BK80" i="25"/>
  <c r="BK81" i="25"/>
  <c r="BK82" i="25"/>
  <c r="BK83" i="25"/>
  <c r="BK84" i="25"/>
  <c r="BK85" i="25"/>
  <c r="BK86" i="25"/>
  <c r="BK87" i="25"/>
  <c r="BK88" i="25"/>
  <c r="BK89" i="25"/>
  <c r="BK90" i="25"/>
  <c r="BK91" i="25"/>
  <c r="BK92" i="25"/>
  <c r="BK93" i="25"/>
  <c r="BK94" i="25"/>
  <c r="BK95" i="25"/>
  <c r="BK96" i="25"/>
  <c r="BK97" i="25"/>
  <c r="BK98" i="25"/>
  <c r="BK99" i="25"/>
  <c r="BK100" i="25"/>
  <c r="BK101" i="25"/>
  <c r="BK102" i="25"/>
  <c r="BK103" i="25"/>
  <c r="BK104" i="25"/>
  <c r="BK105" i="25"/>
  <c r="BK106" i="25"/>
  <c r="BK107" i="25"/>
  <c r="BK108" i="25"/>
  <c r="BK109" i="25"/>
  <c r="BK110" i="25"/>
  <c r="BK111" i="25"/>
  <c r="BK112" i="25"/>
  <c r="BK113" i="25"/>
  <c r="BK114" i="25"/>
  <c r="BK115" i="25"/>
  <c r="BK116" i="25"/>
  <c r="BK117" i="25"/>
  <c r="BK118" i="25"/>
  <c r="BK119" i="25"/>
  <c r="BK120" i="25"/>
  <c r="BK121" i="25"/>
  <c r="BK122" i="25"/>
  <c r="BK123" i="25"/>
  <c r="BK124" i="25"/>
  <c r="BK125" i="25"/>
  <c r="BK126" i="25"/>
  <c r="BK127" i="25"/>
  <c r="BK128" i="25"/>
  <c r="BK129" i="25"/>
  <c r="BK130" i="25"/>
  <c r="BK131" i="25"/>
  <c r="BK132" i="25"/>
  <c r="BK133" i="25"/>
  <c r="BK134" i="25"/>
  <c r="BK135" i="25"/>
  <c r="BK136" i="25"/>
  <c r="BK137" i="25"/>
  <c r="BK138" i="25"/>
  <c r="BK139" i="25"/>
  <c r="BK140" i="25"/>
  <c r="BK141" i="25"/>
  <c r="BK142" i="25"/>
  <c r="BK143" i="25"/>
  <c r="BK144" i="25"/>
  <c r="BK145" i="25"/>
  <c r="BK146" i="25"/>
  <c r="BK147" i="25"/>
  <c r="BK148" i="25"/>
  <c r="BK149" i="25"/>
  <c r="BK150" i="25"/>
  <c r="BK151" i="25"/>
  <c r="BK152" i="25"/>
  <c r="BK153" i="25"/>
  <c r="BK154" i="25"/>
  <c r="BK155" i="25"/>
  <c r="BK156" i="25"/>
  <c r="BK157" i="25"/>
  <c r="BK158" i="25"/>
  <c r="BK159" i="25"/>
  <c r="BK160" i="25"/>
  <c r="BK161" i="25"/>
  <c r="BK162" i="25"/>
  <c r="BK163" i="25"/>
  <c r="BK164" i="25"/>
  <c r="BK165" i="25"/>
  <c r="BK166" i="25"/>
  <c r="BK167" i="25"/>
  <c r="BK168" i="25"/>
  <c r="BK169" i="25"/>
  <c r="BK170" i="25"/>
  <c r="BK171" i="25"/>
  <c r="BK172" i="25"/>
  <c r="BK173" i="25"/>
  <c r="BK174" i="25"/>
  <c r="BK175" i="25"/>
  <c r="BK176" i="25"/>
  <c r="BK177" i="25"/>
  <c r="BK178" i="25"/>
  <c r="BK179" i="25"/>
  <c r="BK180" i="25"/>
  <c r="BK181" i="25"/>
  <c r="BK182" i="25"/>
  <c r="BK183" i="25"/>
  <c r="BK184" i="25"/>
  <c r="BK185" i="25"/>
  <c r="BK186" i="25"/>
  <c r="BK187" i="25"/>
  <c r="BK188" i="25"/>
  <c r="BK189" i="25"/>
  <c r="BK190" i="25"/>
  <c r="BK191" i="25"/>
  <c r="BK192" i="25"/>
  <c r="BK193" i="25"/>
  <c r="BK194" i="25"/>
  <c r="BK195" i="25"/>
  <c r="BK196" i="25"/>
  <c r="BK197" i="25"/>
  <c r="BK198" i="25"/>
  <c r="BK199" i="25"/>
  <c r="BK200" i="25"/>
  <c r="BK201" i="25"/>
  <c r="BK202" i="25"/>
  <c r="BK203" i="25"/>
  <c r="BK204" i="25"/>
  <c r="BK205" i="25"/>
  <c r="BK206" i="25"/>
  <c r="BK207" i="25"/>
  <c r="BK208" i="25"/>
  <c r="BK209" i="25"/>
  <c r="BK210" i="25"/>
  <c r="BK211" i="25"/>
  <c r="BK212" i="25"/>
  <c r="BK213" i="25"/>
  <c r="BK214" i="25"/>
  <c r="BK215" i="25"/>
  <c r="BK216" i="25"/>
  <c r="BK217" i="25"/>
  <c r="BK218" i="25"/>
  <c r="BK219" i="25"/>
  <c r="BK220" i="25"/>
  <c r="BK221" i="25"/>
  <c r="BK222" i="25"/>
  <c r="BK223" i="25"/>
  <c r="BK224" i="25"/>
  <c r="BK225" i="25"/>
  <c r="BK226" i="25"/>
  <c r="BK227" i="25"/>
  <c r="BK228" i="25"/>
  <c r="BK229" i="25"/>
  <c r="BK230" i="25"/>
  <c r="BK231" i="25"/>
  <c r="BK232" i="25"/>
  <c r="BK233" i="25"/>
  <c r="BK234" i="25"/>
  <c r="BK235" i="25"/>
  <c r="BK236" i="25"/>
  <c r="BK237" i="25"/>
  <c r="BK238" i="25"/>
  <c r="BK239" i="25"/>
  <c r="BK240" i="25"/>
  <c r="BK241" i="25"/>
  <c r="BK242" i="25"/>
  <c r="BK243" i="25"/>
  <c r="BK244" i="25"/>
  <c r="BK245" i="25"/>
  <c r="BK246" i="25"/>
  <c r="BK247" i="25"/>
  <c r="BK248" i="25"/>
  <c r="BK249" i="25"/>
  <c r="BK250" i="25"/>
  <c r="BK251" i="25"/>
  <c r="BK252" i="25"/>
  <c r="BK253" i="25"/>
  <c r="BK254" i="25"/>
  <c r="BK255" i="25"/>
  <c r="BK256" i="25"/>
  <c r="BK257" i="25"/>
  <c r="BK258" i="25"/>
  <c r="BK259" i="25"/>
  <c r="BK260" i="25"/>
  <c r="BK261" i="25"/>
  <c r="BK262" i="25"/>
  <c r="BK263" i="25"/>
  <c r="BK264" i="25"/>
  <c r="BK265" i="25"/>
  <c r="BK266" i="25"/>
  <c r="BK267" i="25"/>
  <c r="BK268" i="25"/>
  <c r="BK269" i="25"/>
  <c r="BK270" i="25"/>
  <c r="BK271" i="25"/>
  <c r="BK272" i="25"/>
  <c r="BK273" i="25"/>
  <c r="BK274" i="25"/>
  <c r="BK275" i="25"/>
  <c r="BK276" i="25"/>
  <c r="BK277" i="25"/>
  <c r="BK278" i="25"/>
  <c r="BK279" i="25"/>
  <c r="BK280" i="25"/>
  <c r="BK281" i="25"/>
  <c r="BK282" i="25"/>
  <c r="BK283" i="25"/>
  <c r="BK284" i="25"/>
  <c r="BK285" i="25"/>
  <c r="BK286" i="25"/>
  <c r="BK287" i="25"/>
  <c r="BK288" i="25"/>
  <c r="BK289" i="25"/>
  <c r="BK290" i="25"/>
  <c r="BK291" i="25"/>
  <c r="BK292" i="25"/>
  <c r="BK293" i="25"/>
  <c r="BK294" i="25"/>
  <c r="BK295" i="25"/>
  <c r="BK296" i="25"/>
  <c r="BK297" i="25"/>
  <c r="BK298" i="25"/>
  <c r="BK299" i="25"/>
  <c r="BK300" i="25"/>
  <c r="BK301" i="25"/>
  <c r="BK302" i="25"/>
  <c r="BK303" i="25"/>
  <c r="BK304" i="25"/>
  <c r="BK305" i="25"/>
  <c r="BK306" i="25"/>
  <c r="BK307" i="25"/>
  <c r="BK308" i="25"/>
  <c r="BK309" i="25"/>
  <c r="BK310" i="25"/>
  <c r="BK311" i="25"/>
  <c r="BK312" i="25"/>
  <c r="BK313" i="25"/>
  <c r="BK314" i="25"/>
  <c r="BK315" i="25"/>
  <c r="BK316" i="25"/>
  <c r="BK317" i="25"/>
  <c r="BK318" i="25"/>
  <c r="BK319" i="25"/>
  <c r="BK320" i="25"/>
  <c r="BK321" i="25"/>
  <c r="BK322" i="25"/>
  <c r="BK323" i="25"/>
  <c r="BK324" i="25"/>
  <c r="BK325" i="25"/>
  <c r="BK326" i="25"/>
  <c r="BK327" i="25"/>
  <c r="BK328" i="25"/>
  <c r="BK329" i="25"/>
  <c r="BK330" i="25"/>
  <c r="BK331" i="25"/>
  <c r="BK332" i="25"/>
  <c r="BK333" i="25"/>
  <c r="BK334" i="25"/>
  <c r="BK335" i="25"/>
  <c r="BK336" i="25"/>
  <c r="BK337" i="25"/>
  <c r="BK338" i="25"/>
  <c r="BK339" i="25"/>
  <c r="BK340" i="25"/>
  <c r="BK341" i="25"/>
  <c r="BK342" i="25"/>
  <c r="BK343" i="25"/>
  <c r="BK344" i="25"/>
  <c r="BK345" i="25"/>
  <c r="BK346" i="25"/>
  <c r="BK347" i="25"/>
  <c r="BK348" i="25"/>
  <c r="BK349" i="25"/>
  <c r="BK350" i="25"/>
  <c r="BK351" i="25"/>
  <c r="BK352" i="25"/>
  <c r="BK353" i="25"/>
  <c r="BK354" i="25"/>
  <c r="BK355" i="25"/>
  <c r="BK356" i="25"/>
  <c r="BK357" i="25"/>
  <c r="BK358" i="25"/>
  <c r="BK359" i="25"/>
  <c r="BK360" i="25"/>
  <c r="BK361" i="25"/>
  <c r="BK362" i="25"/>
  <c r="BK363" i="25"/>
  <c r="BK364" i="25"/>
  <c r="BK365" i="25"/>
  <c r="BK366" i="25"/>
  <c r="BK367" i="25"/>
  <c r="BK368" i="25"/>
  <c r="BK369" i="25"/>
  <c r="BK370" i="25"/>
  <c r="BK371" i="25"/>
  <c r="BK372" i="25"/>
  <c r="BK373" i="25"/>
  <c r="BK374" i="25"/>
  <c r="BK375" i="25"/>
  <c r="BK376" i="25"/>
  <c r="BK377" i="25"/>
  <c r="BK378" i="25"/>
  <c r="BK379" i="25"/>
  <c r="BK380" i="25"/>
  <c r="BK381" i="25"/>
  <c r="BK382" i="25"/>
  <c r="BK383" i="25"/>
  <c r="BK384" i="25"/>
  <c r="BK385" i="25"/>
  <c r="BK386" i="25"/>
  <c r="BK387" i="25"/>
  <c r="BK388" i="25"/>
  <c r="BK389" i="25"/>
  <c r="BK390" i="25"/>
  <c r="BK391" i="25"/>
  <c r="BK392" i="25"/>
  <c r="BK393" i="25"/>
  <c r="BK394" i="25"/>
  <c r="BK395" i="25"/>
  <c r="BK396" i="25"/>
  <c r="BK397" i="25"/>
  <c r="BK398" i="25"/>
  <c r="BK399" i="25"/>
  <c r="BK400" i="25"/>
  <c r="BK401" i="25"/>
  <c r="BK402" i="25"/>
  <c r="BK403" i="25"/>
  <c r="BK404" i="25"/>
  <c r="BK405" i="25"/>
  <c r="BK406" i="25"/>
  <c r="BK407" i="25"/>
  <c r="BK408" i="25"/>
  <c r="BK409" i="25"/>
  <c r="BK410" i="25"/>
  <c r="BK411" i="25"/>
  <c r="BK412" i="25"/>
  <c r="BK413" i="25"/>
  <c r="BK414" i="25"/>
  <c r="BK415" i="25"/>
  <c r="BK416" i="25"/>
  <c r="BK417" i="25"/>
  <c r="BK418" i="25"/>
  <c r="BK419" i="25"/>
  <c r="BK420" i="25"/>
  <c r="BK421" i="25"/>
  <c r="BK422" i="25"/>
  <c r="BK423" i="25"/>
  <c r="BK424" i="25"/>
  <c r="BK425" i="25"/>
  <c r="BK426" i="25"/>
  <c r="BK427" i="25"/>
  <c r="BK428" i="25"/>
  <c r="BK429" i="25"/>
  <c r="BK430" i="25"/>
  <c r="BK431" i="25"/>
  <c r="BK432" i="25"/>
  <c r="BK433" i="25"/>
  <c r="BK434" i="25"/>
  <c r="BK435" i="25"/>
  <c r="BK436" i="25"/>
  <c r="BK437" i="25"/>
  <c r="BK438" i="25"/>
  <c r="BK439" i="25"/>
  <c r="BK440" i="25"/>
  <c r="BK441" i="25"/>
  <c r="BK442" i="25"/>
  <c r="BK443" i="25"/>
  <c r="BK444" i="25"/>
  <c r="BK445" i="25"/>
  <c r="BK446" i="25"/>
  <c r="BK447" i="25"/>
  <c r="BK448" i="25"/>
  <c r="BK449" i="25"/>
  <c r="BK450" i="25"/>
  <c r="BK451" i="25"/>
  <c r="BK452" i="25"/>
  <c r="BK453" i="25"/>
  <c r="BK454" i="25"/>
  <c r="BK455" i="25"/>
  <c r="BK456" i="25"/>
  <c r="BK457" i="25"/>
  <c r="BK458" i="25"/>
  <c r="BK459" i="25"/>
  <c r="BK460" i="25"/>
  <c r="BK461" i="25"/>
  <c r="BK462" i="25"/>
  <c r="BK463" i="25"/>
  <c r="BK464" i="25"/>
  <c r="BK465" i="25"/>
  <c r="BK466" i="25"/>
  <c r="BK467" i="25"/>
  <c r="BK468" i="25"/>
  <c r="BK469" i="25"/>
  <c r="BK470" i="25"/>
  <c r="BK471" i="25"/>
  <c r="BK472" i="25"/>
  <c r="BK473" i="25"/>
  <c r="BK474" i="25"/>
  <c r="BK475" i="25"/>
  <c r="BK476" i="25"/>
  <c r="BK477" i="25"/>
  <c r="BK478" i="25"/>
  <c r="BK479" i="25"/>
  <c r="BK480" i="25"/>
  <c r="BK481" i="25"/>
  <c r="BK482" i="25"/>
  <c r="BK483" i="25"/>
  <c r="BK484" i="25"/>
  <c r="BK485" i="25"/>
  <c r="BK486" i="25"/>
  <c r="BK487" i="25"/>
  <c r="BK488" i="25"/>
  <c r="BK489" i="25"/>
  <c r="BK490" i="25"/>
  <c r="BK491" i="25"/>
  <c r="BK492" i="25"/>
  <c r="BK493" i="25"/>
  <c r="BK494" i="25"/>
  <c r="BK495" i="25"/>
  <c r="BK496" i="25"/>
  <c r="BK497" i="25"/>
  <c r="BK498" i="25"/>
  <c r="BK499" i="25"/>
  <c r="BK500" i="25"/>
  <c r="BK501" i="25"/>
  <c r="BK502" i="25"/>
  <c r="BK503" i="25"/>
  <c r="BK504" i="25"/>
  <c r="BK505" i="25"/>
  <c r="BK506" i="25"/>
  <c r="BK507" i="25"/>
  <c r="BK508" i="25"/>
  <c r="BK509" i="25"/>
  <c r="BK510" i="25"/>
  <c r="BK511" i="25"/>
  <c r="BK512" i="25"/>
  <c r="BK513" i="25"/>
  <c r="BK514" i="25"/>
  <c r="BK515" i="25"/>
  <c r="BK516" i="25"/>
  <c r="BK517" i="25"/>
  <c r="BK518" i="25"/>
  <c r="BK519" i="25"/>
  <c r="BK520" i="25"/>
  <c r="BK521" i="25"/>
  <c r="BK522" i="25"/>
  <c r="BK523" i="25"/>
  <c r="BK524" i="25"/>
  <c r="BK525" i="25"/>
  <c r="BK526" i="25"/>
  <c r="BK527" i="25"/>
  <c r="BK528" i="25"/>
  <c r="BK529" i="25"/>
  <c r="BK530" i="25"/>
  <c r="BK531" i="25"/>
  <c r="BK532" i="25"/>
  <c r="BK533" i="25"/>
  <c r="BK534" i="25"/>
  <c r="BK535" i="25"/>
  <c r="BK536" i="25"/>
  <c r="BK537" i="25"/>
  <c r="BK538" i="25"/>
  <c r="BK539" i="25"/>
  <c r="BK540" i="25"/>
  <c r="BK541" i="25"/>
  <c r="BK542" i="25"/>
  <c r="BK543" i="25"/>
  <c r="BK544" i="25"/>
  <c r="BK545" i="25"/>
  <c r="BK546" i="25"/>
  <c r="BK547" i="25"/>
  <c r="BK548" i="25"/>
  <c r="BK549" i="25"/>
  <c r="BK550" i="25"/>
  <c r="BK551" i="25"/>
  <c r="BK552" i="25"/>
  <c r="BK553" i="25"/>
  <c r="BK554" i="25"/>
  <c r="BK555" i="25"/>
  <c r="BK556" i="25"/>
  <c r="BK557" i="25"/>
  <c r="BK558" i="25"/>
  <c r="BK559" i="25"/>
  <c r="BK560" i="25"/>
  <c r="BK561" i="25"/>
  <c r="BK562" i="25"/>
  <c r="BK563" i="25"/>
  <c r="BK564" i="25"/>
  <c r="BK565" i="25"/>
  <c r="BK566" i="25"/>
  <c r="BK567" i="25"/>
  <c r="BK568" i="25"/>
  <c r="BK569" i="25"/>
  <c r="BK570" i="25"/>
  <c r="BK571" i="25"/>
  <c r="BK572" i="25"/>
  <c r="BK573" i="25"/>
  <c r="BK574" i="25"/>
  <c r="BK575" i="25"/>
  <c r="BK576" i="25"/>
  <c r="BK577" i="25"/>
  <c r="BK578" i="25"/>
  <c r="BK579" i="25"/>
  <c r="BK580" i="25"/>
  <c r="BK581" i="25"/>
  <c r="BK582" i="25"/>
  <c r="BK583" i="25"/>
  <c r="BK584" i="25"/>
  <c r="BK585" i="25"/>
  <c r="BK586" i="25"/>
  <c r="BK587" i="25"/>
  <c r="BK588" i="25"/>
  <c r="BK589" i="25"/>
  <c r="BK590" i="25"/>
  <c r="BK591" i="25"/>
  <c r="BK592" i="25"/>
  <c r="BK593" i="25"/>
  <c r="BK594" i="25"/>
  <c r="BK595" i="25"/>
  <c r="BK596" i="25"/>
  <c r="BK597" i="25"/>
  <c r="BK598" i="25"/>
  <c r="BK599" i="25"/>
  <c r="BK600" i="25"/>
  <c r="BK601" i="25"/>
  <c r="BK602" i="25"/>
  <c r="BK603" i="25"/>
  <c r="BK604" i="25"/>
  <c r="BK605" i="25"/>
  <c r="BK606" i="25"/>
  <c r="BK607" i="25"/>
  <c r="BK608" i="25"/>
  <c r="BK609" i="25"/>
  <c r="BK610" i="25"/>
  <c r="BK611" i="25"/>
  <c r="BK612" i="25"/>
  <c r="BK613" i="25"/>
  <c r="BK614" i="25"/>
  <c r="BK615" i="25"/>
  <c r="BK616" i="25"/>
  <c r="BK617" i="25"/>
  <c r="BK618" i="25"/>
  <c r="BK619" i="25"/>
  <c r="BK620" i="25"/>
  <c r="BK621" i="25"/>
  <c r="BK622" i="25"/>
  <c r="BK623" i="25"/>
  <c r="BK624" i="25"/>
  <c r="BK625" i="25"/>
  <c r="BK626" i="25"/>
  <c r="BK627" i="25"/>
  <c r="BK628" i="25"/>
  <c r="BK629" i="25"/>
  <c r="BK630" i="25"/>
  <c r="BK631" i="25"/>
  <c r="BK632" i="25"/>
  <c r="BK633" i="25"/>
  <c r="BK634" i="25"/>
  <c r="BK635" i="25"/>
  <c r="BK636" i="25"/>
  <c r="BK637" i="25"/>
  <c r="BK638" i="25"/>
  <c r="BK639" i="25"/>
  <c r="BK640" i="25"/>
  <c r="BK641" i="25"/>
  <c r="BK642" i="25"/>
  <c r="BK643" i="25"/>
  <c r="BK644" i="25"/>
  <c r="BK645" i="25"/>
  <c r="BK646" i="25"/>
  <c r="BK647" i="25"/>
  <c r="BK648" i="25"/>
  <c r="BK649" i="25"/>
  <c r="BK650" i="25"/>
  <c r="BK651" i="25"/>
  <c r="BK652" i="25"/>
  <c r="BK653" i="25"/>
  <c r="BK654" i="25"/>
  <c r="BK655" i="25"/>
  <c r="BK656" i="25"/>
  <c r="BK657" i="25"/>
  <c r="BK658" i="25"/>
  <c r="BK659" i="25"/>
  <c r="BK660" i="25"/>
  <c r="BK661" i="25"/>
  <c r="BK662" i="25"/>
  <c r="BK663" i="25"/>
  <c r="BK664" i="25"/>
  <c r="BK665" i="25"/>
  <c r="BK666" i="25"/>
  <c r="BK667" i="25"/>
  <c r="BK668" i="25"/>
  <c r="BK669" i="25"/>
  <c r="BK670" i="25"/>
  <c r="BK671" i="25"/>
  <c r="BK672" i="25"/>
  <c r="BK673" i="25"/>
  <c r="BK674" i="25"/>
  <c r="BK675" i="25"/>
  <c r="BK676" i="25"/>
  <c r="BK677" i="25"/>
  <c r="BK678" i="25"/>
  <c r="BK679" i="25"/>
  <c r="BK680" i="25"/>
  <c r="BK681" i="25"/>
  <c r="BK682" i="25"/>
  <c r="BK683" i="25"/>
  <c r="BK684" i="25"/>
  <c r="BK685" i="25"/>
  <c r="BK686" i="25"/>
  <c r="BK687" i="25"/>
  <c r="BK688" i="25"/>
  <c r="BK689" i="25"/>
  <c r="BK690" i="25"/>
  <c r="BK691" i="25"/>
  <c r="BK692" i="25"/>
  <c r="BK693" i="25"/>
  <c r="BK694" i="25"/>
  <c r="BK695" i="25"/>
  <c r="BK696" i="25"/>
  <c r="BK697" i="25"/>
  <c r="BK698" i="25"/>
  <c r="BK699" i="25"/>
  <c r="BK700" i="25"/>
  <c r="BK701" i="25"/>
  <c r="BK702" i="25"/>
  <c r="BK703" i="25"/>
  <c r="BK704" i="25"/>
  <c r="BK705" i="25"/>
  <c r="BK706" i="25"/>
  <c r="BK707" i="25"/>
  <c r="BK708" i="25"/>
  <c r="BK709" i="25"/>
  <c r="BK710" i="25"/>
  <c r="BK711" i="25"/>
  <c r="BK712" i="25"/>
  <c r="BK713" i="25"/>
  <c r="BK714" i="25"/>
  <c r="BK715" i="25"/>
  <c r="BK716" i="25"/>
  <c r="BK717" i="25"/>
  <c r="BK718" i="25"/>
  <c r="BK719" i="25"/>
  <c r="BK720" i="25"/>
  <c r="BK721" i="25"/>
  <c r="BK722" i="25"/>
  <c r="BK723" i="25"/>
  <c r="BK724" i="25"/>
  <c r="BK725" i="25"/>
  <c r="BK726" i="25"/>
  <c r="BK727" i="25"/>
  <c r="BK728" i="25"/>
  <c r="BK729" i="25"/>
  <c r="BK730" i="25"/>
  <c r="BK731" i="25"/>
  <c r="BK732" i="25"/>
  <c r="BK733" i="25"/>
  <c r="BK734" i="25"/>
  <c r="BK735" i="25"/>
  <c r="BK736" i="25"/>
  <c r="BK737" i="25"/>
  <c r="BK738" i="25"/>
  <c r="BK739" i="25"/>
  <c r="BK740" i="25"/>
  <c r="BK741" i="25"/>
  <c r="BK742" i="25"/>
  <c r="BK743" i="25"/>
  <c r="BK744" i="25"/>
  <c r="BK745" i="25"/>
  <c r="BK746" i="25"/>
  <c r="BK747" i="25"/>
  <c r="BK748" i="25"/>
  <c r="BK749" i="25"/>
  <c r="BK750" i="25"/>
  <c r="BK751" i="25"/>
  <c r="BK752" i="25"/>
  <c r="BK753" i="25"/>
  <c r="BK754" i="25"/>
  <c r="BK755" i="25"/>
  <c r="BK756" i="25"/>
  <c r="BK757" i="25"/>
  <c r="BK758" i="25"/>
  <c r="BK759" i="25"/>
  <c r="BK760" i="25"/>
  <c r="BK761" i="25"/>
  <c r="BK762" i="25"/>
  <c r="BK763" i="25"/>
  <c r="BK764" i="25"/>
  <c r="BK765" i="25"/>
  <c r="BK766" i="25"/>
  <c r="BK767" i="25"/>
  <c r="BK768" i="25"/>
  <c r="BK769" i="25"/>
  <c r="BK770" i="25"/>
  <c r="BK771" i="25"/>
  <c r="BK772" i="25"/>
  <c r="BK773" i="25"/>
  <c r="BK774" i="25"/>
  <c r="BK775" i="25"/>
  <c r="BK776" i="25"/>
  <c r="BK777" i="25"/>
  <c r="BK778" i="25"/>
  <c r="BK779" i="25"/>
  <c r="BK780" i="25"/>
  <c r="BK781" i="25"/>
  <c r="BK782" i="25"/>
  <c r="BK783" i="25"/>
  <c r="BK784" i="25"/>
  <c r="BK785" i="25"/>
  <c r="BK786" i="25"/>
  <c r="BK787" i="25"/>
  <c r="BK788" i="25"/>
  <c r="BK789" i="25"/>
  <c r="BK790" i="25"/>
  <c r="BK791" i="25"/>
  <c r="BK792" i="25"/>
  <c r="BK793" i="25"/>
  <c r="BK794" i="25"/>
  <c r="BK795" i="25"/>
  <c r="BK796" i="25"/>
  <c r="BK797" i="25"/>
  <c r="BK798" i="25"/>
  <c r="BK799" i="25"/>
  <c r="BK800" i="25"/>
  <c r="BK801" i="25"/>
  <c r="BK802" i="25"/>
  <c r="BK803" i="25"/>
  <c r="BK804" i="25"/>
  <c r="BK805" i="25"/>
  <c r="BK806" i="25"/>
  <c r="BK807" i="25"/>
  <c r="BK808" i="25"/>
  <c r="BK809" i="25"/>
  <c r="BK810" i="25"/>
  <c r="BK811" i="25"/>
  <c r="BK812" i="25"/>
  <c r="BK813" i="25"/>
  <c r="BK814" i="25"/>
  <c r="BK815" i="25"/>
  <c r="BK816" i="25"/>
  <c r="BK817" i="25"/>
  <c r="BK818" i="25"/>
  <c r="BK819" i="25"/>
  <c r="BK820" i="25"/>
  <c r="BK821" i="25"/>
  <c r="BK822" i="25"/>
  <c r="BK823" i="25"/>
  <c r="BK824" i="25"/>
  <c r="BK825" i="25"/>
  <c r="BK826" i="25"/>
  <c r="BK827" i="25"/>
  <c r="BK828" i="25"/>
  <c r="BK829" i="25"/>
  <c r="BK830" i="25"/>
  <c r="BK831" i="25"/>
  <c r="BK832" i="25"/>
  <c r="BK833" i="25"/>
  <c r="BK834" i="25"/>
  <c r="BK835" i="25"/>
  <c r="BK836" i="25"/>
  <c r="BK837" i="25"/>
  <c r="BK838" i="25"/>
  <c r="BK839" i="25"/>
  <c r="BK840" i="25"/>
  <c r="BK841" i="25"/>
  <c r="BK842" i="25"/>
  <c r="BK843" i="25"/>
  <c r="BK844" i="25"/>
  <c r="BK845" i="25"/>
  <c r="BK846" i="25"/>
  <c r="BK847" i="25"/>
  <c r="BK848" i="25"/>
  <c r="BK849" i="25"/>
  <c r="BK850" i="25"/>
  <c r="BK851" i="25"/>
  <c r="BK852" i="25"/>
  <c r="BK853" i="25"/>
  <c r="BK854" i="25"/>
  <c r="BK855" i="25"/>
  <c r="BK856" i="25"/>
  <c r="BK857" i="25"/>
  <c r="BK858" i="25"/>
  <c r="BK859" i="25"/>
  <c r="BK860" i="25"/>
  <c r="BK861" i="25"/>
  <c r="BK862" i="25"/>
  <c r="BK863" i="25"/>
  <c r="BK864" i="25"/>
  <c r="BK865" i="25"/>
  <c r="BK866" i="25"/>
  <c r="BK867" i="25"/>
  <c r="BK868" i="25"/>
  <c r="BK869" i="25"/>
  <c r="BK870" i="25"/>
  <c r="BK871" i="25"/>
  <c r="BK872" i="25"/>
  <c r="BK873" i="25"/>
  <c r="BK874" i="25"/>
  <c r="BK875" i="25"/>
  <c r="BK876" i="25"/>
  <c r="BK877" i="25"/>
  <c r="BK878" i="25"/>
  <c r="BK879" i="25"/>
  <c r="BK880" i="25"/>
  <c r="BK881" i="25"/>
  <c r="BK882" i="25"/>
  <c r="BK883" i="25"/>
  <c r="BK884" i="25"/>
  <c r="BK885" i="25"/>
  <c r="BK886" i="25"/>
  <c r="BK887" i="25"/>
  <c r="BK888" i="25"/>
  <c r="BK889" i="25"/>
  <c r="BK890" i="25"/>
  <c r="BK891" i="25"/>
  <c r="BK892" i="25"/>
  <c r="BK893" i="25"/>
  <c r="BK894" i="25"/>
  <c r="BK895" i="25"/>
  <c r="BK896" i="25"/>
  <c r="BK897" i="25"/>
  <c r="BK898" i="25"/>
  <c r="BK899" i="25"/>
  <c r="BK900" i="25"/>
  <c r="BK901" i="25"/>
  <c r="BK902" i="25"/>
  <c r="BK903" i="25"/>
  <c r="BK904" i="25"/>
  <c r="BK905" i="25"/>
  <c r="BK906" i="25"/>
  <c r="BK907" i="25"/>
  <c r="BK908" i="25"/>
  <c r="BK909" i="25"/>
  <c r="BK910" i="25"/>
  <c r="BK911" i="25"/>
  <c r="BK912" i="25"/>
  <c r="BK913" i="25"/>
  <c r="BK914" i="25"/>
  <c r="BK915" i="25"/>
  <c r="BK916" i="25"/>
  <c r="BK917" i="25"/>
  <c r="BK918" i="25"/>
  <c r="BK919" i="25"/>
  <c r="BK920" i="25"/>
  <c r="BK921" i="25"/>
  <c r="BK922" i="25"/>
  <c r="BK923" i="25"/>
  <c r="BK924" i="25"/>
  <c r="BK925" i="25"/>
  <c r="BK926" i="25"/>
  <c r="BK927" i="25"/>
  <c r="BK928" i="25"/>
  <c r="BK929" i="25"/>
  <c r="BK930" i="25"/>
  <c r="BK931" i="25"/>
  <c r="BK932" i="25"/>
  <c r="BK933" i="25"/>
  <c r="BK934" i="25"/>
  <c r="BK935" i="25"/>
  <c r="BK936" i="25"/>
  <c r="BK937" i="25"/>
  <c r="BK938" i="25"/>
  <c r="BK939" i="25"/>
  <c r="BK940" i="25"/>
  <c r="BK941" i="25"/>
  <c r="BK942" i="25"/>
  <c r="BK943" i="25"/>
  <c r="BK944" i="25"/>
  <c r="BK945" i="25"/>
  <c r="BK946" i="25"/>
  <c r="BK947" i="25"/>
  <c r="BK948" i="25"/>
  <c r="BK949" i="25"/>
  <c r="BK950" i="25"/>
  <c r="BK951" i="25"/>
  <c r="BK952" i="25"/>
  <c r="BK953" i="25"/>
  <c r="BK954" i="25"/>
  <c r="BK955" i="25"/>
  <c r="BK956" i="25"/>
  <c r="BK957" i="25"/>
  <c r="BK958" i="25"/>
  <c r="BK959" i="25"/>
  <c r="BK960" i="25"/>
  <c r="BK961" i="25"/>
  <c r="BK962" i="25"/>
  <c r="BK963" i="25"/>
  <c r="BK964" i="25"/>
  <c r="BK965" i="25"/>
  <c r="BK966" i="25"/>
  <c r="BK967" i="25"/>
  <c r="BK968" i="25"/>
  <c r="BK969" i="25"/>
  <c r="BK970" i="25"/>
  <c r="BK971" i="25"/>
  <c r="BK972" i="25"/>
  <c r="BK973" i="25"/>
  <c r="BK974" i="25"/>
  <c r="BK975" i="25"/>
  <c r="BK976" i="25"/>
  <c r="BK977" i="25"/>
  <c r="BK978" i="25"/>
  <c r="BK979" i="25"/>
  <c r="BK980" i="25"/>
  <c r="BK981" i="25"/>
  <c r="BK982" i="25"/>
  <c r="BK983" i="25"/>
  <c r="BK984" i="25"/>
  <c r="BK985" i="25"/>
  <c r="BK986" i="25"/>
  <c r="BK987" i="25"/>
  <c r="BK988" i="25"/>
  <c r="BK989" i="25"/>
  <c r="BK990" i="25"/>
  <c r="BK991" i="25"/>
  <c r="BK992" i="25"/>
  <c r="BK993" i="25"/>
  <c r="BK994" i="25"/>
  <c r="BK995" i="25"/>
  <c r="BK996" i="25"/>
  <c r="BK997" i="25"/>
  <c r="BK998" i="25"/>
  <c r="BK999" i="25"/>
  <c r="BK1000" i="25"/>
  <c r="BK1001" i="25"/>
  <c r="BK1002" i="25"/>
  <c r="BK1003" i="25"/>
  <c r="BK1004" i="25"/>
  <c r="BK1005" i="25"/>
  <c r="BK1006" i="25"/>
  <c r="BK1007" i="25"/>
  <c r="BK1008" i="25"/>
  <c r="BK1009" i="25"/>
  <c r="BK1010" i="25"/>
  <c r="BK1011" i="25"/>
  <c r="BK1012" i="25"/>
  <c r="BK1013" i="25"/>
  <c r="BK1014" i="25"/>
  <c r="BK1015" i="25"/>
  <c r="BK1016" i="25"/>
  <c r="BK1017" i="25"/>
  <c r="BK1018" i="25"/>
  <c r="BK1019" i="25"/>
  <c r="BK1020" i="25"/>
  <c r="BK1021" i="25"/>
  <c r="BK1022" i="25"/>
  <c r="BK1023" i="25"/>
  <c r="BK1024" i="25"/>
  <c r="BK1025" i="25"/>
  <c r="BK1026" i="25"/>
  <c r="BK1027" i="25"/>
  <c r="BK1028" i="25"/>
  <c r="BK1029" i="25"/>
  <c r="BK1030" i="25"/>
  <c r="BK1031" i="25"/>
  <c r="BK1032" i="25"/>
  <c r="BK1033" i="25"/>
  <c r="BK1034" i="25"/>
  <c r="BK1035" i="25"/>
  <c r="BK1036" i="25"/>
  <c r="BK1037" i="25"/>
  <c r="BK1038" i="25"/>
  <c r="BK1039" i="25"/>
  <c r="BK1040" i="25"/>
  <c r="BK1041" i="25"/>
  <c r="BK1042" i="25"/>
  <c r="BK1043" i="25"/>
  <c r="BK1044" i="25"/>
  <c r="BK1045" i="25"/>
  <c r="BK1046" i="25"/>
  <c r="BK1047" i="25"/>
  <c r="BK1048" i="25"/>
  <c r="BK1049" i="25"/>
  <c r="BK1050" i="25"/>
  <c r="BK1051" i="25"/>
  <c r="BK1052" i="25"/>
  <c r="BK1053" i="25"/>
  <c r="BK1054" i="25"/>
  <c r="BK1055" i="25"/>
  <c r="BK1056" i="25"/>
  <c r="BK1057" i="25"/>
  <c r="BK1058" i="25"/>
  <c r="BK1059" i="25"/>
  <c r="BK1060" i="25"/>
  <c r="BK1061" i="25"/>
  <c r="BK1062" i="25"/>
  <c r="BK1063" i="25"/>
  <c r="BK1064" i="25"/>
  <c r="BK1065" i="25"/>
  <c r="BK1066" i="25"/>
  <c r="BK1067" i="25"/>
  <c r="BK1068" i="25"/>
  <c r="BK1069" i="25"/>
  <c r="BK1070" i="25"/>
  <c r="BK1071" i="25"/>
  <c r="BK1072" i="25"/>
  <c r="BK1073" i="25"/>
  <c r="BK1074" i="25"/>
  <c r="BK1075" i="25"/>
  <c r="BK1076" i="25"/>
  <c r="BK1077" i="25"/>
  <c r="BK1078" i="25"/>
  <c r="BK1079" i="25"/>
  <c r="BK1080" i="25"/>
  <c r="BK1081" i="25"/>
  <c r="BK1082" i="25"/>
  <c r="BK1083" i="25"/>
  <c r="BK1084" i="25"/>
  <c r="BK1085" i="25"/>
  <c r="BK1086" i="25"/>
  <c r="BK1087" i="25"/>
  <c r="BK1088" i="25"/>
  <c r="BK1089" i="25"/>
  <c r="BK1090" i="25"/>
  <c r="BK1091" i="25"/>
  <c r="BK1092" i="25"/>
  <c r="BK1093" i="25"/>
  <c r="BK1094" i="25"/>
  <c r="BK1095" i="25"/>
  <c r="BK1096" i="25"/>
  <c r="BK1097" i="25"/>
  <c r="BK1098" i="25"/>
  <c r="BK1099" i="25"/>
  <c r="BK1100" i="25"/>
  <c r="BK1101" i="25"/>
  <c r="BK1102" i="25"/>
  <c r="BK1103" i="25"/>
  <c r="BK1104" i="25"/>
  <c r="BK1105" i="25"/>
  <c r="BK1106" i="25"/>
  <c r="BK1107" i="25"/>
  <c r="BK1108" i="25"/>
  <c r="BK1109" i="25"/>
  <c r="BK1110" i="25"/>
  <c r="BK1111" i="25"/>
  <c r="BK1112" i="25"/>
  <c r="BK1113" i="25"/>
  <c r="BK1114" i="25"/>
  <c r="BK1115" i="25"/>
  <c r="BK1116" i="25"/>
  <c r="BK1117" i="25"/>
  <c r="BK1118" i="25"/>
  <c r="BK1119" i="25"/>
  <c r="BK1120" i="25"/>
  <c r="BK1121" i="25"/>
  <c r="BK1122" i="25"/>
  <c r="BK1123" i="25"/>
  <c r="BK1124" i="25"/>
  <c r="BK1125" i="25"/>
  <c r="BK1126" i="25"/>
  <c r="BK1127" i="25"/>
  <c r="BK1128" i="25"/>
  <c r="BK1129" i="25"/>
  <c r="BK1130" i="25"/>
  <c r="BK1131" i="25"/>
  <c r="BK1132" i="25"/>
  <c r="BK1133" i="25"/>
  <c r="BK1134" i="25"/>
  <c r="BK1135" i="25"/>
  <c r="BK1136" i="25"/>
  <c r="BK1137" i="25"/>
  <c r="BK1138" i="25"/>
  <c r="BK1139" i="25"/>
  <c r="BK1140" i="25"/>
  <c r="BK1141" i="25"/>
  <c r="BK1142" i="25"/>
  <c r="BK1143" i="25"/>
  <c r="BK1144" i="25"/>
  <c r="BK1145" i="25"/>
  <c r="BK1146" i="25"/>
  <c r="BK1147" i="25"/>
  <c r="BK1148" i="25"/>
  <c r="BK1149" i="25"/>
  <c r="BK1150" i="25"/>
  <c r="BK1151" i="25"/>
  <c r="BK1152" i="25"/>
  <c r="BK1153" i="25"/>
  <c r="BK1154" i="25"/>
  <c r="BK1155" i="25"/>
  <c r="BK1156" i="25"/>
  <c r="BK1157" i="25"/>
  <c r="BK1158" i="25"/>
  <c r="BK1159" i="25"/>
  <c r="BK1160" i="25"/>
  <c r="BK1161" i="25"/>
  <c r="BK1162" i="25"/>
  <c r="BK1163" i="25"/>
  <c r="BK1164" i="25"/>
  <c r="BK1165" i="25"/>
  <c r="BK1166" i="25"/>
  <c r="BK1167" i="25"/>
  <c r="BK1168" i="25"/>
  <c r="BK1169" i="25"/>
  <c r="BK1170" i="25"/>
  <c r="BK1171" i="25"/>
  <c r="BK1172" i="25"/>
  <c r="BK1173" i="25"/>
  <c r="BK1174" i="25"/>
  <c r="BK1175" i="25"/>
  <c r="BK1176" i="25"/>
  <c r="BK1177" i="25"/>
  <c r="BK1178" i="25"/>
  <c r="BK1179" i="25"/>
  <c r="BK1180" i="25"/>
  <c r="BK1181" i="25"/>
  <c r="BK1182" i="25"/>
  <c r="BK1183" i="25"/>
  <c r="BK1184" i="25"/>
  <c r="BK1185" i="25"/>
  <c r="BK1186" i="25"/>
  <c r="BK1187" i="25"/>
  <c r="BK1188" i="25"/>
  <c r="BK1189" i="25"/>
  <c r="BK1190" i="25"/>
  <c r="BK1191" i="25"/>
  <c r="BK1192" i="25"/>
  <c r="BK1193" i="25"/>
  <c r="BK1194" i="25"/>
  <c r="BK1195" i="25"/>
  <c r="BK1196" i="25"/>
  <c r="BK1197" i="25"/>
  <c r="BK1198" i="25"/>
  <c r="BK1199" i="25"/>
  <c r="BK1200" i="25"/>
  <c r="BK1201" i="25"/>
  <c r="BK1202" i="25"/>
  <c r="BK1203" i="25"/>
  <c r="BK1204" i="25"/>
  <c r="BK1205" i="25"/>
  <c r="BK1206" i="25"/>
  <c r="BK1207" i="25"/>
  <c r="BK1208" i="25"/>
  <c r="BK1209" i="25"/>
  <c r="BK1210" i="25"/>
  <c r="BK1211" i="25"/>
  <c r="BK1212" i="25"/>
  <c r="BK1213" i="25"/>
  <c r="BK1214" i="25"/>
  <c r="BK1215" i="25"/>
  <c r="BK1216" i="25"/>
  <c r="BK1217" i="25"/>
  <c r="BK1218" i="25"/>
  <c r="BK1219" i="25"/>
  <c r="BK1220" i="25"/>
  <c r="BK1221" i="25"/>
  <c r="BK1222" i="25"/>
  <c r="BK1223" i="25"/>
  <c r="BK1224" i="25"/>
  <c r="BK1225" i="25"/>
  <c r="BK1226" i="25"/>
  <c r="BK1227" i="25"/>
  <c r="BK1228" i="25"/>
  <c r="BK1229" i="25"/>
  <c r="BK1230" i="25"/>
  <c r="BK1231" i="25"/>
  <c r="BK1232" i="25"/>
  <c r="BK1233" i="25"/>
  <c r="BK1234" i="25"/>
  <c r="BK1235" i="25"/>
  <c r="BK1236" i="25"/>
  <c r="BK1237" i="25"/>
  <c r="BK1238" i="25"/>
  <c r="BK1239" i="25"/>
  <c r="BK1240" i="25"/>
  <c r="BK1241" i="25"/>
  <c r="BK1242" i="25"/>
  <c r="BK1243" i="25"/>
  <c r="BK1244" i="25"/>
  <c r="BK1245" i="25"/>
  <c r="BK1246" i="25"/>
  <c r="BK1247" i="25"/>
  <c r="BK1248" i="25"/>
  <c r="BK1249" i="25"/>
  <c r="BK1250" i="25"/>
  <c r="BK1251" i="25"/>
  <c r="BK1252" i="25"/>
  <c r="BK1253" i="25"/>
  <c r="BK1254" i="25"/>
  <c r="BK1255" i="25"/>
  <c r="BK1256" i="25"/>
  <c r="BK1257" i="25"/>
  <c r="BK1258" i="25"/>
  <c r="BK1259" i="25"/>
  <c r="BK1260" i="25"/>
  <c r="BK1261" i="25"/>
  <c r="BK1262" i="25"/>
  <c r="BK1263" i="25"/>
  <c r="BK1264" i="25"/>
  <c r="BK1265" i="25"/>
  <c r="BK1266" i="25"/>
  <c r="BK1267" i="25"/>
  <c r="BK1268" i="25"/>
  <c r="BK1269" i="25"/>
  <c r="BK1270" i="25"/>
  <c r="BK1271" i="25"/>
  <c r="BK1272" i="25"/>
  <c r="BK1273" i="25"/>
  <c r="BK1274" i="25"/>
  <c r="BK1275" i="25"/>
  <c r="BK1276" i="25"/>
  <c r="BK1277" i="25"/>
  <c r="BK1278" i="25"/>
  <c r="BK1279" i="25"/>
  <c r="BK1280" i="25"/>
  <c r="BK1281" i="25"/>
  <c r="BK1282" i="25"/>
  <c r="BK1283" i="25"/>
  <c r="BK1284" i="25"/>
  <c r="BK1285" i="25"/>
  <c r="BK1286" i="25"/>
  <c r="BK1287" i="25"/>
  <c r="BK1288" i="25"/>
  <c r="BK1289" i="25"/>
  <c r="BK1290" i="25"/>
  <c r="BK1291" i="25"/>
  <c r="BK1292" i="25"/>
  <c r="BK1293" i="25"/>
  <c r="BK1294" i="25"/>
  <c r="BK1295" i="25"/>
  <c r="BK1296" i="25"/>
  <c r="BK1297" i="25"/>
  <c r="BK1298" i="25"/>
  <c r="BK1299" i="25"/>
  <c r="BK1300" i="25"/>
  <c r="BK1301" i="25"/>
  <c r="BK1302" i="25"/>
  <c r="BK1303" i="25"/>
  <c r="BK1304" i="25"/>
  <c r="BK1305" i="25"/>
  <c r="BK1306" i="25"/>
  <c r="BK1307" i="25"/>
  <c r="BK1308" i="25"/>
  <c r="BK1309" i="25"/>
  <c r="BK1310" i="25"/>
  <c r="BK1311" i="25"/>
  <c r="BK1312" i="25"/>
  <c r="BK1313" i="25"/>
  <c r="BK1314" i="25"/>
  <c r="BK1315" i="25"/>
  <c r="BK1316" i="25"/>
  <c r="BK1317" i="25"/>
  <c r="BK1318" i="25"/>
  <c r="BK1319" i="25"/>
  <c r="BK1320" i="25"/>
  <c r="BK1321" i="25"/>
  <c r="BK1322" i="25"/>
  <c r="BK1323" i="25"/>
  <c r="BK1324" i="25"/>
  <c r="BK1325" i="25"/>
  <c r="BK1326" i="25"/>
  <c r="BK1327" i="25"/>
  <c r="BK1328" i="25"/>
  <c r="BK1329" i="25"/>
  <c r="BK1330" i="25"/>
  <c r="BK1331" i="25"/>
  <c r="BK1332" i="25"/>
  <c r="BK1333" i="25"/>
  <c r="BK1334" i="25"/>
  <c r="BK1335" i="25"/>
  <c r="BK1336" i="25"/>
  <c r="BK1337" i="25"/>
  <c r="BK1338" i="25"/>
  <c r="BK1339" i="25"/>
  <c r="BK1340" i="25"/>
  <c r="BK1341" i="25"/>
  <c r="BK1342" i="25"/>
  <c r="BK1343" i="25"/>
  <c r="BK1344" i="25"/>
  <c r="BK1345" i="25"/>
  <c r="BK1346" i="25"/>
  <c r="BK1347" i="25"/>
  <c r="BK1348" i="25"/>
  <c r="BK1349" i="25"/>
  <c r="BK1350" i="25"/>
  <c r="BK1351" i="25"/>
  <c r="BK1352" i="25"/>
  <c r="BK1353" i="25"/>
  <c r="BK1354" i="25"/>
  <c r="BK1355" i="25"/>
  <c r="BK1356" i="25"/>
  <c r="BK1357" i="25"/>
  <c r="BK1358" i="25"/>
  <c r="BK1359" i="25"/>
  <c r="BK1360" i="25"/>
  <c r="BK1361" i="25"/>
  <c r="BK1362" i="25"/>
  <c r="BK1363" i="25"/>
  <c r="BK1364" i="25"/>
  <c r="BK1365" i="25"/>
  <c r="BK1366" i="25"/>
  <c r="BK1367" i="25"/>
  <c r="BK1368" i="25"/>
  <c r="BK1369" i="25"/>
  <c r="BK1370" i="25"/>
  <c r="BK1371" i="25"/>
  <c r="BK1372" i="25"/>
  <c r="BK1373" i="25"/>
  <c r="BK1374" i="25"/>
  <c r="BK1375" i="25"/>
  <c r="BK1376" i="25"/>
  <c r="BK1377" i="25"/>
  <c r="BK1378" i="25"/>
  <c r="BK1379" i="25"/>
  <c r="BK1380" i="25"/>
  <c r="BK1381" i="25"/>
  <c r="BK1382" i="25"/>
  <c r="BK1383" i="25"/>
  <c r="BK1384" i="25"/>
  <c r="BK1385" i="25"/>
  <c r="BK1386" i="25"/>
  <c r="BK1387" i="25"/>
  <c r="BK1388" i="25"/>
  <c r="BK1389" i="25"/>
  <c r="BK1390" i="25"/>
  <c r="BK1391" i="25"/>
  <c r="BK1392" i="25"/>
  <c r="BK1393" i="25"/>
  <c r="BK1394" i="25"/>
  <c r="BK1395" i="25"/>
  <c r="BK1396" i="25"/>
  <c r="BK1397" i="25"/>
  <c r="BK1398" i="25"/>
  <c r="BK1399" i="25"/>
  <c r="BK1400" i="25"/>
  <c r="BK1401" i="25"/>
  <c r="BK1402" i="25"/>
  <c r="BK1403" i="25"/>
  <c r="BK1404" i="25"/>
  <c r="BK1405" i="25"/>
  <c r="BK1406" i="25"/>
  <c r="BK1407" i="25"/>
  <c r="BK1408" i="25"/>
  <c r="BK1409" i="25"/>
  <c r="BK1410" i="25"/>
  <c r="BK1411" i="25"/>
  <c r="BK1412" i="25"/>
  <c r="BK1413" i="25"/>
  <c r="BK1414" i="25"/>
  <c r="BK1415" i="25"/>
  <c r="BK1416" i="25"/>
  <c r="BK1417" i="25"/>
  <c r="BK1418" i="25"/>
  <c r="BK1419" i="25"/>
  <c r="BK1420" i="25"/>
  <c r="BK1421" i="25"/>
  <c r="BK1422" i="25"/>
  <c r="BK1423" i="25"/>
  <c r="BK1424" i="25"/>
  <c r="BK1425" i="25"/>
  <c r="BK1426" i="25"/>
  <c r="BK1427" i="25"/>
  <c r="BK1428" i="25"/>
  <c r="BK1429" i="25"/>
  <c r="BK1430" i="25"/>
  <c r="BK1431" i="25"/>
  <c r="BK1432" i="25"/>
  <c r="BK1433" i="25"/>
  <c r="BK1434" i="25"/>
  <c r="BK1435" i="25"/>
  <c r="BK1436" i="25"/>
  <c r="BK1437" i="25"/>
  <c r="BK1438" i="25"/>
  <c r="BK1439" i="25"/>
  <c r="BK1440" i="25"/>
  <c r="BK1441" i="25"/>
  <c r="BK1442" i="25"/>
  <c r="BK1443" i="25"/>
  <c r="BK1444" i="25"/>
  <c r="BK1445" i="25"/>
  <c r="BK1446" i="25"/>
  <c r="BK1447" i="25"/>
  <c r="BK1448" i="25"/>
  <c r="BK1449" i="25"/>
  <c r="BK1450" i="25"/>
  <c r="BK1451" i="25"/>
  <c r="BK1452" i="25"/>
  <c r="BK1453" i="25"/>
  <c r="BK1454" i="25"/>
  <c r="BK1455" i="25"/>
  <c r="BK1456" i="25"/>
  <c r="BK1457" i="25"/>
  <c r="BK1458" i="25"/>
  <c r="BK1459" i="25"/>
  <c r="BK1460" i="25"/>
  <c r="BK1461" i="25"/>
  <c r="BK1462" i="25"/>
  <c r="BK1463" i="25"/>
  <c r="BK1464" i="25"/>
  <c r="BK1465" i="25"/>
  <c r="BK1466" i="25"/>
  <c r="BK1467" i="25"/>
  <c r="BK1468" i="25"/>
  <c r="BK1469" i="25"/>
  <c r="BK1470" i="25"/>
  <c r="BK1471" i="25"/>
  <c r="BK1472" i="25"/>
  <c r="BK1473" i="25"/>
  <c r="BK1474" i="25"/>
  <c r="BK1475" i="25"/>
  <c r="BK1476" i="25"/>
  <c r="BK1477" i="25"/>
  <c r="BK1478" i="25"/>
  <c r="BK1479" i="25"/>
  <c r="BK1480" i="25"/>
  <c r="BK1481" i="25"/>
  <c r="BK1482" i="25"/>
  <c r="BK1483" i="25"/>
  <c r="BK1484" i="25"/>
  <c r="BK1485" i="25"/>
  <c r="BK1486" i="25"/>
  <c r="BK1487" i="25"/>
  <c r="BK1488" i="25"/>
  <c r="BK1489" i="25"/>
  <c r="BK1490" i="25"/>
  <c r="BK1491" i="25"/>
  <c r="BK1492" i="25"/>
  <c r="BK1493" i="25"/>
  <c r="BK1494" i="25"/>
  <c r="BK1495" i="25"/>
  <c r="BK1496" i="25"/>
  <c r="BK1497" i="25"/>
  <c r="BK1498" i="25"/>
  <c r="BK1499" i="25"/>
  <c r="BK1500" i="25"/>
  <c r="BK1501" i="25"/>
  <c r="BK1502" i="25"/>
  <c r="BK1503" i="25"/>
  <c r="BK1504" i="25"/>
  <c r="BK1505" i="25"/>
  <c r="BK1506" i="25"/>
  <c r="BK1507" i="25"/>
  <c r="BK1508" i="25"/>
  <c r="BK1509" i="25"/>
  <c r="BK1510" i="25"/>
  <c r="BK1511" i="25"/>
  <c r="BK1512" i="25"/>
  <c r="BK1513" i="25"/>
  <c r="BK1514" i="25"/>
  <c r="BK1515" i="25"/>
  <c r="BK1516" i="25"/>
  <c r="BK1517" i="25"/>
  <c r="BK1518" i="25"/>
  <c r="BK1519" i="25"/>
  <c r="BK1520" i="25"/>
  <c r="BK1521" i="25"/>
  <c r="BK1522" i="25"/>
  <c r="BK1523" i="25"/>
  <c r="BK1524" i="25"/>
  <c r="BK1525" i="25"/>
  <c r="BK1526" i="25"/>
  <c r="BK1527" i="25"/>
  <c r="BK1528" i="25"/>
  <c r="BK1529" i="25"/>
  <c r="BK1530" i="25"/>
  <c r="BK1531" i="25"/>
  <c r="BK1532" i="25"/>
  <c r="BK1533" i="25"/>
  <c r="BK1534" i="25"/>
  <c r="BK1535" i="25"/>
  <c r="BK1536" i="25"/>
  <c r="BK1537" i="25"/>
  <c r="BK1538" i="25"/>
  <c r="BK1539" i="25"/>
  <c r="BK1540" i="25"/>
  <c r="BK1541" i="25"/>
  <c r="BK1542" i="25"/>
  <c r="BK1543" i="25"/>
  <c r="BK1544" i="25"/>
  <c r="BK1545" i="25"/>
  <c r="BK1546" i="25"/>
  <c r="BK1547" i="25"/>
  <c r="BK1548" i="25"/>
  <c r="BK1549" i="25"/>
  <c r="BK1550" i="25"/>
  <c r="BK1551" i="25"/>
  <c r="BK1552" i="25"/>
  <c r="BK1553" i="25"/>
  <c r="BK1554" i="25"/>
  <c r="BK1555" i="25"/>
  <c r="BK1556" i="25"/>
  <c r="BK1557" i="25"/>
  <c r="BK1558" i="25"/>
  <c r="BK1559" i="25"/>
  <c r="BK1560" i="25"/>
  <c r="BK1561" i="25"/>
  <c r="BK1562" i="25"/>
  <c r="BK1563" i="25"/>
  <c r="BK1564" i="25"/>
  <c r="BK1565" i="25"/>
  <c r="BK1566" i="25"/>
  <c r="BK1567" i="25"/>
  <c r="BK1568" i="25"/>
  <c r="BK1569" i="25"/>
  <c r="BK1570" i="25"/>
  <c r="BK1571" i="25"/>
  <c r="BK1572" i="25"/>
  <c r="BK1573" i="25"/>
  <c r="BK1574" i="25"/>
  <c r="BK1575" i="25"/>
  <c r="BK1576" i="25"/>
  <c r="BK1577" i="25"/>
  <c r="BK1578" i="25"/>
  <c r="BK1579" i="25"/>
  <c r="BK1580" i="25"/>
  <c r="BK1581" i="25"/>
  <c r="BK1582" i="25"/>
  <c r="BK1583" i="25"/>
  <c r="BK1584" i="25"/>
  <c r="BK1585" i="25"/>
  <c r="BK1586" i="25"/>
  <c r="BK1587" i="25"/>
  <c r="BK1588" i="25"/>
  <c r="BK1589" i="25"/>
  <c r="BK1590" i="25"/>
  <c r="BK1591" i="25"/>
  <c r="BK1592" i="25"/>
  <c r="BK1593" i="25"/>
  <c r="BK1594" i="25"/>
  <c r="BK1595" i="25"/>
  <c r="BK1596" i="25"/>
  <c r="BK1597" i="25"/>
  <c r="BK1598" i="25"/>
  <c r="BK1599" i="25"/>
  <c r="BK1600" i="25"/>
  <c r="BK1601" i="25"/>
  <c r="BK1602" i="25"/>
  <c r="BK1603" i="25"/>
  <c r="BK1604" i="25"/>
  <c r="BK1605" i="25"/>
  <c r="BK1606" i="25"/>
  <c r="BK1607" i="25"/>
  <c r="BK1608" i="25"/>
  <c r="BK1609" i="25"/>
  <c r="BK1610" i="25"/>
  <c r="BK1611" i="25"/>
  <c r="BK1612" i="25"/>
  <c r="BK1613" i="25"/>
  <c r="BK1614" i="25"/>
  <c r="BK1615" i="25"/>
  <c r="BK1616" i="25"/>
  <c r="BK1617" i="25"/>
  <c r="BK1618" i="25"/>
  <c r="BK1619" i="25"/>
  <c r="BK1620" i="25"/>
  <c r="BK1621" i="25"/>
  <c r="BK1622" i="25"/>
  <c r="BK1623" i="25"/>
  <c r="BK1624" i="25"/>
  <c r="BK1625" i="25"/>
  <c r="BK1626" i="25"/>
  <c r="BK1627" i="25"/>
  <c r="BK1628" i="25"/>
  <c r="BK1629" i="25"/>
  <c r="BK1630" i="25"/>
  <c r="BK1631" i="25"/>
  <c r="BK1632" i="25"/>
  <c r="BK1633" i="25"/>
  <c r="BK1634" i="25"/>
  <c r="BK1635" i="25"/>
  <c r="BK1636" i="25"/>
  <c r="BK1637" i="25"/>
  <c r="BK1638" i="25"/>
  <c r="BK1639" i="25"/>
  <c r="BK1640" i="25"/>
  <c r="BK1641" i="25"/>
  <c r="BK1642" i="25"/>
  <c r="BK1643" i="25"/>
  <c r="BK1644" i="25"/>
  <c r="BK1645" i="25"/>
  <c r="BK1646" i="25"/>
  <c r="BK1647" i="25"/>
  <c r="BK1648" i="25"/>
  <c r="BK1649" i="25"/>
  <c r="BK1650" i="25"/>
  <c r="BK1651" i="25"/>
  <c r="BK1652" i="25"/>
  <c r="BK1653" i="25"/>
  <c r="BK1654" i="25"/>
  <c r="BK1655" i="25"/>
  <c r="BK1656" i="25"/>
  <c r="BK1657" i="25"/>
  <c r="BK1658" i="25"/>
  <c r="BK1659" i="25"/>
  <c r="BK1660" i="25"/>
  <c r="BK1661" i="25"/>
  <c r="BK1662" i="25"/>
  <c r="BK1663" i="25"/>
  <c r="BK1664" i="25"/>
  <c r="BK1665" i="25"/>
  <c r="BK1666" i="25"/>
  <c r="BK1667" i="25"/>
  <c r="BK1668" i="25"/>
  <c r="BK1669" i="25"/>
  <c r="BK1670" i="25"/>
  <c r="BK1671" i="25"/>
  <c r="BK1672" i="25"/>
  <c r="BK1673" i="25"/>
  <c r="BK1674" i="25"/>
  <c r="BK1675" i="25"/>
  <c r="BK1676" i="25"/>
  <c r="BK1677" i="25"/>
  <c r="BK1678" i="25"/>
  <c r="BK1679" i="25"/>
  <c r="BK1680" i="25"/>
  <c r="BK1681" i="25"/>
  <c r="BK1682" i="25"/>
  <c r="BK1683" i="25"/>
  <c r="BK1684" i="25"/>
  <c r="BK1685" i="25"/>
  <c r="BK1686" i="25"/>
  <c r="BK1687" i="25"/>
  <c r="BK1688" i="25"/>
  <c r="BK1689" i="25"/>
  <c r="BK1690" i="25"/>
  <c r="BK1691" i="25"/>
  <c r="BK1692" i="25"/>
  <c r="BK1693" i="25"/>
  <c r="BK1694" i="25"/>
  <c r="BK1695" i="25"/>
  <c r="BK1696" i="25"/>
  <c r="BK1697" i="25"/>
  <c r="BK1698" i="25"/>
  <c r="BK1699" i="25"/>
  <c r="BK1700" i="25"/>
  <c r="BK1701" i="25"/>
  <c r="BK1702" i="25"/>
  <c r="BK1703" i="25"/>
  <c r="BK1704" i="25"/>
  <c r="BK1705" i="25"/>
  <c r="BK1706" i="25"/>
  <c r="BK1707" i="25"/>
  <c r="BK1708" i="25"/>
  <c r="BK1709" i="25"/>
  <c r="BK1710" i="25"/>
  <c r="BK1711" i="25"/>
  <c r="BK1712" i="25"/>
  <c r="BK1713" i="25"/>
  <c r="BK1714" i="25"/>
  <c r="BK1715" i="25"/>
  <c r="BK1716" i="25"/>
  <c r="BK1717" i="25"/>
  <c r="BK1718" i="25"/>
  <c r="BK1719" i="25"/>
  <c r="BK1720" i="25"/>
  <c r="BK1721" i="25"/>
  <c r="BK1722" i="25"/>
  <c r="BK1723" i="25"/>
  <c r="BK1724" i="25"/>
  <c r="BK1725" i="25"/>
  <c r="BK1726" i="25"/>
  <c r="BK1727" i="25"/>
  <c r="BK1728" i="25"/>
  <c r="BK1729" i="25"/>
  <c r="BK1730" i="25"/>
  <c r="BK1731" i="25"/>
  <c r="BK1732" i="25"/>
  <c r="BK1733" i="25"/>
  <c r="BK1734" i="25"/>
  <c r="BK1735" i="25"/>
  <c r="BK1736" i="25"/>
  <c r="BK1737" i="25"/>
  <c r="BK1738" i="25"/>
  <c r="BK1739" i="25"/>
  <c r="BK1740" i="25"/>
  <c r="BK1741" i="25"/>
  <c r="BK1742" i="25"/>
  <c r="BK1743" i="25"/>
  <c r="BK1744" i="25"/>
  <c r="BK1745" i="25"/>
  <c r="BK1746" i="25"/>
  <c r="BK1747" i="25"/>
  <c r="BK1748" i="25"/>
  <c r="BK1749" i="25"/>
  <c r="BK1750" i="25"/>
  <c r="BK1751" i="25"/>
  <c r="BK1752" i="25"/>
  <c r="BK1753" i="25"/>
  <c r="BK1754" i="25"/>
  <c r="BK1755" i="25"/>
  <c r="BK1756" i="25"/>
  <c r="BK1757" i="25"/>
  <c r="BK1758" i="25"/>
  <c r="BK1759" i="25"/>
  <c r="BK1760" i="25"/>
  <c r="BK1761" i="25"/>
  <c r="BK1762" i="25"/>
  <c r="BK1763" i="25"/>
  <c r="BK1764" i="25"/>
  <c r="BK1765" i="25"/>
  <c r="BK1766" i="25"/>
  <c r="BK1767" i="25"/>
  <c r="BK1768" i="25"/>
  <c r="BK1769" i="25"/>
  <c r="BK1770" i="25"/>
  <c r="BK1771" i="25"/>
  <c r="BK1772" i="25"/>
  <c r="BK1773" i="25"/>
  <c r="BK1774" i="25"/>
  <c r="BK1775" i="25"/>
  <c r="BK1776" i="25"/>
  <c r="BK1777" i="25"/>
  <c r="BK1778" i="25"/>
  <c r="BK1779" i="25"/>
  <c r="BK1780" i="25"/>
  <c r="BK1781" i="25"/>
  <c r="BK1782" i="25"/>
  <c r="BK1783" i="25"/>
  <c r="BK1784" i="25"/>
  <c r="BK1785" i="25"/>
  <c r="BK1786" i="25"/>
  <c r="BK1787" i="25"/>
  <c r="BK1788" i="25"/>
  <c r="BK1789" i="25"/>
  <c r="BK1790" i="25"/>
  <c r="BK1791" i="25"/>
  <c r="BK1792" i="25"/>
  <c r="BK1793" i="25"/>
  <c r="BK1794" i="25"/>
  <c r="BK1795" i="25"/>
  <c r="BK1796" i="25"/>
  <c r="BK1797" i="25"/>
  <c r="BK1798" i="25"/>
  <c r="BK1799" i="25"/>
  <c r="BK1800" i="25"/>
  <c r="BK1801" i="25"/>
  <c r="BK1802" i="25"/>
  <c r="BK1803" i="25"/>
  <c r="BK1804" i="25"/>
  <c r="BK1805" i="25"/>
  <c r="BK1806" i="25"/>
  <c r="BK1807" i="25"/>
  <c r="BK1808" i="25"/>
  <c r="BK1809" i="25"/>
  <c r="BK1810" i="25"/>
  <c r="BK1811" i="25"/>
  <c r="BK1812" i="25"/>
  <c r="BK1813" i="25"/>
  <c r="BK1814" i="25"/>
  <c r="BK1815" i="25"/>
  <c r="BK1816" i="25"/>
  <c r="BK1817" i="25"/>
  <c r="BK1818" i="25"/>
  <c r="BK1819" i="25"/>
  <c r="BK1820" i="25"/>
  <c r="BK1821" i="25"/>
  <c r="BK1822" i="25"/>
  <c r="BK1823" i="25"/>
  <c r="BK1824" i="25"/>
  <c r="BK1825" i="25"/>
  <c r="BK1826" i="25"/>
  <c r="BK1827" i="25"/>
  <c r="BK1828" i="25"/>
  <c r="BK1829" i="25"/>
  <c r="BK1830" i="25"/>
  <c r="BK1831" i="25"/>
  <c r="BK1832" i="25"/>
  <c r="BK1833" i="25"/>
  <c r="BK1834" i="25"/>
  <c r="BK1835" i="25"/>
  <c r="BK1836" i="25"/>
  <c r="BK1837" i="25"/>
  <c r="BK1838" i="25"/>
  <c r="BK1839" i="25"/>
  <c r="BK1840" i="25"/>
  <c r="BK1841" i="25"/>
  <c r="BK1842" i="25"/>
  <c r="BK1843" i="25"/>
  <c r="BK1844" i="25"/>
  <c r="BK1845" i="25"/>
  <c r="BK1846" i="25"/>
  <c r="BK1847" i="25"/>
  <c r="BK1848" i="25"/>
  <c r="BK1849" i="25"/>
  <c r="BK1850" i="25"/>
  <c r="BK1851" i="25"/>
  <c r="BK1852" i="25"/>
  <c r="BK1853" i="25"/>
  <c r="BK1854" i="25"/>
  <c r="BK1855" i="25"/>
  <c r="BK1856" i="25"/>
  <c r="BK1857" i="25"/>
  <c r="BK1858" i="25"/>
  <c r="BK1859" i="25"/>
  <c r="BK1860" i="25"/>
  <c r="BK1861" i="25"/>
  <c r="BK1862" i="25"/>
  <c r="BK1863" i="25"/>
  <c r="BK1864" i="25"/>
  <c r="BK1865" i="25"/>
  <c r="BK1866" i="25"/>
  <c r="BK1867" i="25"/>
  <c r="BK1868" i="25"/>
  <c r="BK1869" i="25"/>
  <c r="BK1870" i="25"/>
  <c r="BK1871" i="25"/>
  <c r="BK1872" i="25"/>
  <c r="BK1873" i="25"/>
  <c r="BK1874" i="25"/>
  <c r="BK1875" i="25"/>
  <c r="BK1876" i="25"/>
  <c r="BK1877" i="25"/>
  <c r="BK1878" i="25"/>
  <c r="BK1879" i="25"/>
  <c r="BK1880" i="25"/>
  <c r="BK1881" i="25"/>
  <c r="BK1882" i="25"/>
  <c r="BK1883" i="25"/>
  <c r="BK1884" i="25"/>
  <c r="BK1885" i="25"/>
  <c r="BK1886" i="25"/>
  <c r="BK1887" i="25"/>
  <c r="BK1888" i="25"/>
  <c r="BK1889" i="25"/>
  <c r="BK1890" i="25"/>
  <c r="BK1891" i="25"/>
  <c r="BK1892" i="25"/>
  <c r="BK1893" i="25"/>
  <c r="BK1894" i="25"/>
  <c r="BK1895" i="25"/>
  <c r="BK1896" i="25"/>
  <c r="BK1897" i="25"/>
  <c r="BK1898" i="25"/>
  <c r="BK1899" i="25"/>
  <c r="BK1900" i="25"/>
  <c r="BK1901" i="25"/>
  <c r="BK1902" i="25"/>
  <c r="BK1903" i="25"/>
  <c r="BK1904" i="25"/>
  <c r="BK1905" i="25"/>
  <c r="BK1906" i="25"/>
  <c r="BK1907" i="25"/>
  <c r="BK1908" i="25"/>
  <c r="BK1909" i="25"/>
  <c r="BK1910" i="25"/>
  <c r="BK1911" i="25"/>
  <c r="BK1912" i="25"/>
  <c r="BK1913" i="25"/>
  <c r="BK1914" i="25"/>
  <c r="BK1915" i="25"/>
  <c r="BK1916" i="25"/>
  <c r="BK1917" i="25"/>
  <c r="BK1918" i="25"/>
  <c r="BK1919" i="25"/>
  <c r="BK1920" i="25"/>
  <c r="BK1921" i="25"/>
  <c r="BK1922" i="25"/>
  <c r="BK1923" i="25"/>
  <c r="BK1924" i="25"/>
  <c r="BK1925" i="25"/>
  <c r="BK1926" i="25"/>
  <c r="BK1927" i="25"/>
  <c r="BK1928" i="25"/>
  <c r="BK1929" i="25"/>
  <c r="BK1930" i="25"/>
  <c r="BK1931" i="25"/>
  <c r="BK1932" i="25"/>
  <c r="BK1933" i="25"/>
  <c r="BK1934" i="25"/>
  <c r="BK1935" i="25"/>
  <c r="BK1936" i="25"/>
  <c r="BK1937" i="25"/>
  <c r="BK1938" i="25"/>
  <c r="BK1939" i="25"/>
  <c r="BK1940" i="25"/>
  <c r="BK1941" i="25"/>
  <c r="BK1942" i="25"/>
  <c r="BK1943" i="25"/>
  <c r="BK1944" i="25"/>
  <c r="BK1945" i="25"/>
  <c r="BK1946" i="25"/>
  <c r="BK1947" i="25"/>
  <c r="BK1948" i="25"/>
  <c r="BK1949" i="25"/>
  <c r="BK1950" i="25"/>
  <c r="BK1951" i="25"/>
  <c r="BK1952" i="25"/>
  <c r="BK1953" i="25"/>
  <c r="BK1954" i="25"/>
  <c r="BK1955" i="25"/>
  <c r="BK1956" i="25"/>
  <c r="BK1957" i="25"/>
  <c r="BK1958" i="25"/>
  <c r="BK1959" i="25"/>
  <c r="BK1960" i="25"/>
  <c r="BK1961" i="25"/>
  <c r="BK1962" i="25"/>
  <c r="BK1963" i="25"/>
  <c r="BK1964" i="25"/>
  <c r="BK1965" i="25"/>
  <c r="BK1966" i="25"/>
  <c r="BK1967" i="25"/>
  <c r="BK1968" i="25"/>
  <c r="BK1969" i="25"/>
  <c r="BK1970" i="25"/>
  <c r="BK1971" i="25"/>
  <c r="BK1972" i="25"/>
  <c r="BK1973" i="25"/>
  <c r="BK1974" i="25"/>
  <c r="BK1975" i="25"/>
  <c r="BK1976" i="25"/>
  <c r="BK1977" i="25"/>
  <c r="BK1978" i="25"/>
  <c r="BK1979" i="25"/>
  <c r="BK1980" i="25"/>
  <c r="BK1981" i="25"/>
  <c r="BK1982" i="25"/>
  <c r="BK1983" i="25"/>
  <c r="BK1984" i="25"/>
  <c r="BK1985" i="25"/>
  <c r="BK1986" i="25"/>
  <c r="BK1987" i="25"/>
  <c r="BK1988" i="25"/>
  <c r="BK1989" i="25"/>
  <c r="BK1990" i="25"/>
  <c r="BK1991" i="25"/>
  <c r="BK1992" i="25"/>
  <c r="BK1993" i="25"/>
  <c r="BK1994" i="25"/>
  <c r="BK1995" i="25"/>
  <c r="BK1996" i="25"/>
  <c r="BK1997" i="25"/>
  <c r="BK1998" i="25"/>
  <c r="BK1999" i="25"/>
  <c r="BK2000" i="25"/>
  <c r="BK2001" i="25"/>
  <c r="BK2002" i="25"/>
  <c r="BK2003" i="25"/>
  <c r="BK2004" i="25"/>
  <c r="BK2005" i="25"/>
  <c r="BK2006" i="25"/>
  <c r="BK2007" i="25"/>
  <c r="BK2008" i="25"/>
  <c r="BK2009" i="25"/>
  <c r="BK2010" i="25"/>
  <c r="BK2011" i="25"/>
  <c r="BK2012" i="25"/>
  <c r="BK2013" i="25"/>
  <c r="BK2014" i="25"/>
  <c r="BK2015" i="25"/>
  <c r="BK2016" i="25"/>
  <c r="BK2017" i="25"/>
  <c r="BK2018" i="25"/>
  <c r="BK2019" i="25"/>
  <c r="BK2020" i="25"/>
  <c r="BK2021" i="25"/>
  <c r="BK2022" i="25"/>
  <c r="BK2023" i="25"/>
  <c r="BK2024" i="25"/>
  <c r="BK2025" i="25"/>
  <c r="BK2026" i="25"/>
  <c r="BK2027" i="25"/>
  <c r="BK2028" i="25"/>
  <c r="BK2029" i="25"/>
  <c r="BK2030" i="25"/>
  <c r="BK2031" i="25"/>
  <c r="BK2032" i="25"/>
  <c r="BK2033" i="25"/>
  <c r="BK2034" i="25"/>
  <c r="BK2035" i="25"/>
  <c r="BK2036" i="25"/>
  <c r="BK2037" i="25"/>
  <c r="BK2038" i="25"/>
  <c r="BK2039" i="25"/>
  <c r="BK2040" i="25"/>
  <c r="BK2041" i="25"/>
  <c r="BK2042" i="25"/>
  <c r="BK2043" i="25"/>
  <c r="BK2044" i="25"/>
  <c r="BK2045" i="25"/>
  <c r="BK2046" i="25"/>
  <c r="BK2047" i="25"/>
  <c r="BK2048" i="25"/>
  <c r="BK2049" i="25"/>
  <c r="BK2050" i="25"/>
  <c r="BK2051" i="25"/>
  <c r="BK2052" i="25"/>
  <c r="BK2053" i="25"/>
  <c r="BK2054" i="25"/>
  <c r="BK2055" i="25"/>
  <c r="BK2056" i="25"/>
  <c r="BK2057" i="25"/>
  <c r="BK2058" i="25"/>
  <c r="BK2059" i="25"/>
  <c r="BK2060" i="25"/>
  <c r="BK2061" i="25"/>
  <c r="BK2062" i="25"/>
  <c r="BK2063" i="25"/>
  <c r="BK2064" i="25"/>
  <c r="BK2065" i="25"/>
  <c r="BK2066" i="25"/>
  <c r="BK2067" i="25"/>
  <c r="BK2068" i="25"/>
  <c r="BK2069" i="25"/>
  <c r="BK2070" i="25"/>
  <c r="BK2071" i="25"/>
  <c r="BK2072" i="25"/>
  <c r="BK2073" i="25"/>
  <c r="BK2074" i="25"/>
  <c r="BK2075" i="25"/>
  <c r="BK2076" i="25"/>
  <c r="BK2077" i="25"/>
  <c r="BK2078" i="25"/>
  <c r="BK2079" i="25"/>
  <c r="BK2080" i="25"/>
  <c r="BK2081" i="25"/>
  <c r="BK2082" i="25"/>
  <c r="BK2083" i="25"/>
  <c r="BK2084" i="25"/>
  <c r="BK2085" i="25"/>
  <c r="BK2086" i="25"/>
  <c r="BK2087" i="25"/>
  <c r="BK2088" i="25"/>
  <c r="BK2089" i="25"/>
  <c r="BK2090" i="25"/>
  <c r="BK2091" i="25"/>
  <c r="BK2092" i="25"/>
  <c r="BK2093" i="25"/>
  <c r="BK2094" i="25"/>
  <c r="BK2095" i="25"/>
  <c r="BK2096" i="25"/>
  <c r="BK2097" i="25"/>
  <c r="BK2098" i="25"/>
  <c r="BK2099" i="25"/>
  <c r="BK2100" i="25"/>
  <c r="BK2101" i="25"/>
  <c r="BK2102" i="25"/>
  <c r="BK2103" i="25"/>
  <c r="BK2104" i="25"/>
  <c r="BK2105" i="25"/>
  <c r="BK2106" i="25"/>
  <c r="BK2107" i="25"/>
  <c r="BK2108" i="25"/>
  <c r="BK2109" i="25"/>
  <c r="BK2110" i="25"/>
  <c r="BK2111" i="25"/>
  <c r="BK2112" i="25"/>
  <c r="BK2113" i="25"/>
  <c r="BK2114" i="25"/>
  <c r="BK2115" i="25"/>
  <c r="BK2116" i="25"/>
  <c r="BK2117" i="25"/>
  <c r="BK2118" i="25"/>
  <c r="BK2119" i="25"/>
  <c r="BK2120" i="25"/>
  <c r="BK2121" i="25"/>
  <c r="BK2122" i="25"/>
  <c r="BK2123" i="25"/>
  <c r="BK2124" i="25"/>
  <c r="BK2125" i="25"/>
  <c r="BK2126" i="25"/>
  <c r="BK2127" i="25"/>
  <c r="BK2128" i="25"/>
  <c r="BK2129" i="25"/>
  <c r="BK2130" i="25"/>
  <c r="BK2131" i="25"/>
  <c r="BK2132" i="25"/>
  <c r="BK2133" i="25"/>
  <c r="BK2134" i="25"/>
  <c r="BK2135" i="25"/>
  <c r="BK2136" i="25"/>
  <c r="BK2137" i="25"/>
  <c r="BK2138" i="25"/>
  <c r="BK2139" i="25"/>
  <c r="BK2140" i="25"/>
  <c r="BK2141" i="25"/>
  <c r="BK2142" i="25"/>
  <c r="BK2143" i="25"/>
  <c r="BK2144" i="25"/>
  <c r="BK2145" i="25"/>
  <c r="BK2146" i="25"/>
  <c r="BK2147" i="25"/>
  <c r="BK2148" i="25"/>
  <c r="BK2149" i="25"/>
  <c r="BK2150" i="25"/>
  <c r="BK2151" i="25"/>
  <c r="BK2152" i="25"/>
  <c r="BK2153" i="25"/>
  <c r="BK2154" i="25"/>
  <c r="BK2155" i="25"/>
  <c r="BK2156" i="25"/>
  <c r="BK2157" i="25"/>
  <c r="BK2158" i="25"/>
  <c r="BK2159" i="25"/>
  <c r="BK2160" i="25"/>
  <c r="BK2161" i="25"/>
  <c r="BK2162" i="25"/>
  <c r="BK2163" i="25"/>
  <c r="BK2164" i="25"/>
  <c r="BK2165" i="25"/>
  <c r="BK2166" i="25"/>
  <c r="BK2167" i="25"/>
  <c r="BK2168" i="25"/>
  <c r="BK2169" i="25"/>
  <c r="BK2170" i="25"/>
  <c r="BK2171" i="25"/>
  <c r="BK2172" i="25"/>
  <c r="BK2173" i="25"/>
  <c r="BK2174" i="25"/>
  <c r="BK2175" i="25"/>
  <c r="BK2176" i="25"/>
  <c r="BK2177" i="25"/>
  <c r="BK2178" i="25"/>
  <c r="BK2179" i="25"/>
  <c r="BK2180" i="25"/>
  <c r="BK2181" i="25"/>
  <c r="BK2182" i="25"/>
  <c r="BK2183" i="25"/>
  <c r="BK2184" i="25"/>
  <c r="BK2185" i="25"/>
  <c r="BK2186" i="25"/>
  <c r="BK2187" i="25"/>
  <c r="BK2188" i="25"/>
  <c r="BK2189" i="25"/>
  <c r="BK2190" i="25"/>
  <c r="BK2191" i="25"/>
  <c r="BK2192" i="25"/>
  <c r="BK2193" i="25"/>
  <c r="BK2194" i="25"/>
  <c r="BK2195" i="25"/>
  <c r="BK2196" i="25"/>
  <c r="BK2197" i="25"/>
  <c r="BK2198" i="25"/>
  <c r="BK2199" i="25"/>
  <c r="BK2200" i="25"/>
  <c r="BK2201" i="25"/>
  <c r="BK2202" i="25"/>
  <c r="BK2203" i="25"/>
  <c r="BK2204" i="25"/>
  <c r="BK2205" i="25"/>
  <c r="BK2206" i="25"/>
  <c r="BK2207" i="25"/>
  <c r="BK2208" i="25"/>
  <c r="BK2209" i="25"/>
  <c r="BK2210" i="25"/>
  <c r="BK2211" i="25"/>
  <c r="BK2212" i="25"/>
  <c r="BK2213" i="25"/>
  <c r="BK2214" i="25"/>
  <c r="BK2215" i="25"/>
  <c r="BK2216" i="25"/>
  <c r="BK2217" i="25"/>
  <c r="BK2218" i="25"/>
  <c r="BK2219" i="25"/>
  <c r="BK2220" i="25"/>
  <c r="BK2221" i="25"/>
  <c r="BK2222" i="25"/>
  <c r="BK2223" i="25"/>
  <c r="BK2224" i="25"/>
  <c r="BK2225" i="25"/>
  <c r="BK2226" i="25"/>
  <c r="BK2227" i="25"/>
  <c r="BK2228" i="25"/>
  <c r="BK2229" i="25"/>
  <c r="BK2230" i="25"/>
  <c r="BK2231" i="25"/>
  <c r="BK2232" i="25"/>
  <c r="BK2233" i="25"/>
  <c r="BK2234" i="25"/>
  <c r="BK2235" i="25"/>
  <c r="BK2236" i="25"/>
  <c r="BK2237" i="25"/>
  <c r="BK2238" i="25"/>
  <c r="BK2239" i="25"/>
  <c r="BK2240" i="25"/>
  <c r="BK2241" i="25"/>
  <c r="BK2242" i="25"/>
  <c r="BK2243" i="25"/>
  <c r="BK2244" i="25"/>
  <c r="BK2245" i="25"/>
  <c r="BK2246" i="25"/>
  <c r="BK2247" i="25"/>
  <c r="BK2248" i="25"/>
  <c r="BK2249" i="25"/>
  <c r="BK2250" i="25"/>
  <c r="BK2251" i="25"/>
  <c r="BK2252" i="25"/>
  <c r="BK2253" i="25"/>
  <c r="BK2254" i="25"/>
  <c r="BK2255" i="25"/>
  <c r="BK2256" i="25"/>
  <c r="BK2257" i="25"/>
  <c r="BK2258" i="25"/>
  <c r="BK2259" i="25"/>
  <c r="BK2260" i="25"/>
  <c r="BK2261" i="25"/>
  <c r="BK2262" i="25"/>
  <c r="BK2263" i="25"/>
  <c r="BK2264" i="25"/>
  <c r="BK2265" i="25"/>
  <c r="BK2266" i="25"/>
  <c r="BK2267" i="25"/>
  <c r="BK2268" i="25"/>
  <c r="BK2269" i="25"/>
  <c r="BK2270" i="25"/>
  <c r="BK2271" i="25"/>
  <c r="BK2272" i="25"/>
  <c r="BK2273" i="25"/>
  <c r="BK2274" i="25"/>
  <c r="BK2275" i="25"/>
  <c r="BK2276" i="25"/>
  <c r="BK2277" i="25"/>
  <c r="BK2278" i="25"/>
  <c r="BK2279" i="25"/>
  <c r="BK2280" i="25"/>
  <c r="BK2281" i="25"/>
  <c r="BK2282" i="25"/>
  <c r="BK2283" i="25"/>
  <c r="BK2284" i="25"/>
  <c r="BK2285" i="25"/>
  <c r="BK2286" i="25"/>
  <c r="BK2287" i="25"/>
  <c r="BK2288" i="25"/>
  <c r="BK2289" i="25"/>
  <c r="BK2290" i="25"/>
  <c r="BK2291" i="25"/>
  <c r="BK2292" i="25"/>
  <c r="BK2293" i="25"/>
  <c r="BK2294" i="25"/>
  <c r="BK2295" i="25"/>
  <c r="BK2296" i="25"/>
  <c r="BK2297" i="25"/>
  <c r="BK2298" i="25"/>
  <c r="BK2299" i="25"/>
  <c r="BK2300" i="25"/>
  <c r="BK2301" i="25"/>
  <c r="BK2302" i="25"/>
  <c r="BK2303" i="25"/>
  <c r="BK2304" i="25"/>
  <c r="BK2305" i="25"/>
  <c r="BK2306" i="25"/>
  <c r="BK2307" i="25"/>
  <c r="BK2308" i="25"/>
  <c r="BK2309" i="25"/>
  <c r="BK2310" i="25"/>
  <c r="BK2311" i="25"/>
  <c r="BK2312" i="25"/>
  <c r="BK2313" i="25"/>
  <c r="BK2314" i="25"/>
  <c r="BK2315" i="25"/>
  <c r="BK2316" i="25"/>
  <c r="BK2317" i="25"/>
  <c r="BK2318" i="25"/>
  <c r="BK2319" i="25"/>
  <c r="BK2320" i="25"/>
  <c r="BK2321" i="25"/>
  <c r="BK2322" i="25"/>
  <c r="BK2323" i="25"/>
  <c r="BK2324" i="25"/>
  <c r="BK2325" i="25"/>
  <c r="BK2326" i="25"/>
  <c r="BK2327" i="25"/>
  <c r="BK2328" i="25"/>
  <c r="BK2329" i="25"/>
  <c r="BK2330" i="25"/>
  <c r="BK2331" i="25"/>
  <c r="BK2332" i="25"/>
  <c r="BK2333" i="25"/>
  <c r="BK2334" i="25"/>
  <c r="BK2335" i="25"/>
  <c r="BK2336" i="25"/>
  <c r="BK2337" i="25"/>
  <c r="BK2338" i="25"/>
  <c r="BK2339" i="25"/>
  <c r="BK2340" i="25"/>
  <c r="BK2341" i="25"/>
  <c r="BK2342" i="25"/>
  <c r="BK2343" i="25"/>
  <c r="BK2344" i="25"/>
  <c r="BK2345" i="25"/>
  <c r="BK2346" i="25"/>
  <c r="BK2347" i="25"/>
  <c r="BK2348" i="25"/>
  <c r="BK2349" i="25"/>
  <c r="BK2350" i="25"/>
  <c r="BK2351" i="25"/>
  <c r="BK2352" i="25"/>
  <c r="BK2353" i="25"/>
  <c r="BK2354" i="25"/>
  <c r="BK2355" i="25"/>
  <c r="BK2356" i="25"/>
  <c r="BK2357" i="25"/>
  <c r="BK2358" i="25"/>
  <c r="BK2359" i="25"/>
  <c r="BK2360" i="25"/>
  <c r="BK2361" i="25"/>
  <c r="BK2362" i="25"/>
  <c r="BK2363" i="25"/>
  <c r="BK2364" i="25"/>
  <c r="BK2365" i="25"/>
  <c r="BK2366" i="25"/>
  <c r="BK2367" i="25"/>
  <c r="BK2368" i="25"/>
  <c r="BK2369" i="25"/>
  <c r="BK2370" i="25"/>
  <c r="BK2371" i="25"/>
  <c r="BK2372" i="25"/>
  <c r="BK2373" i="25"/>
  <c r="BK2374" i="25"/>
  <c r="BK2375" i="25"/>
  <c r="BK2376" i="25"/>
  <c r="BK2377" i="25"/>
  <c r="BK2378" i="25"/>
  <c r="BK2379" i="25"/>
  <c r="BK2380" i="25"/>
  <c r="BK2381" i="25"/>
  <c r="BK2382" i="25"/>
  <c r="BK2383" i="25"/>
  <c r="BK2384" i="25"/>
  <c r="BK2385" i="25"/>
  <c r="BK2386" i="25"/>
  <c r="BK2387" i="25"/>
  <c r="BK2388" i="25"/>
  <c r="BK2389" i="25"/>
  <c r="BK2390" i="25"/>
  <c r="BK2391" i="25"/>
  <c r="BK2392" i="25"/>
  <c r="BK2393" i="25"/>
  <c r="BK2394" i="25"/>
  <c r="BK2395" i="25"/>
  <c r="BK2396" i="25"/>
  <c r="BK2397" i="25"/>
  <c r="BK2398" i="25"/>
  <c r="BK2399" i="25"/>
  <c r="BK2400" i="25"/>
  <c r="BK2401" i="25"/>
  <c r="BK2402" i="25"/>
  <c r="BK2403" i="25"/>
  <c r="BK2404" i="25"/>
  <c r="BK2405" i="25"/>
  <c r="BK2406" i="25"/>
  <c r="BK2407" i="25"/>
  <c r="BK2408" i="25"/>
  <c r="BK2409" i="25"/>
  <c r="BK2410" i="25"/>
  <c r="BK2411" i="25"/>
  <c r="BK2412" i="25"/>
  <c r="BK2413" i="25"/>
  <c r="BK2414" i="25"/>
  <c r="BK2415" i="25"/>
  <c r="BK2416" i="25"/>
  <c r="BK2417" i="25"/>
  <c r="BK2418" i="25"/>
  <c r="BK2419" i="25"/>
  <c r="BK2420" i="25"/>
  <c r="BK2421" i="25"/>
  <c r="BK2422" i="25"/>
  <c r="BK2423" i="25"/>
  <c r="BK2424" i="25"/>
  <c r="BK2425" i="25"/>
  <c r="BK2426" i="25"/>
  <c r="BK2427" i="25"/>
  <c r="BK2428" i="25"/>
  <c r="BK2429" i="25"/>
  <c r="BK2430" i="25"/>
  <c r="BK2431" i="25"/>
  <c r="BK2432" i="25"/>
  <c r="BK2433" i="25"/>
  <c r="BK2434" i="25"/>
  <c r="BK2435" i="25"/>
  <c r="BK2436" i="25"/>
  <c r="BK2437" i="25"/>
  <c r="BK2438" i="25"/>
  <c r="BK2439" i="25"/>
  <c r="BK2440" i="25"/>
  <c r="BK2441" i="25"/>
  <c r="BK2442" i="25"/>
  <c r="BK2443" i="25"/>
  <c r="BK2444" i="25"/>
  <c r="BK2445" i="25"/>
  <c r="BK2446" i="25"/>
  <c r="BK2447" i="25"/>
  <c r="BK2448" i="25"/>
  <c r="BK2449" i="25"/>
  <c r="BK2450" i="25"/>
  <c r="BK2451" i="25"/>
  <c r="BK2452" i="25"/>
  <c r="BK2453" i="25"/>
  <c r="BK2454" i="25"/>
  <c r="BK2455" i="25"/>
  <c r="BK2456" i="25"/>
  <c r="BK2457" i="25"/>
  <c r="BK2458" i="25"/>
  <c r="BK2459" i="25"/>
  <c r="BK2460" i="25"/>
  <c r="BK2461" i="25"/>
  <c r="BK2462" i="25"/>
  <c r="BK2463" i="25"/>
  <c r="BK2464" i="25"/>
  <c r="BK2465" i="25"/>
  <c r="BK2466" i="25"/>
  <c r="BK2467" i="25"/>
  <c r="BK2468" i="25"/>
  <c r="BK2469" i="25"/>
  <c r="BK2470" i="25"/>
  <c r="BK2471" i="25"/>
  <c r="BK2472" i="25"/>
  <c r="BK2473" i="25"/>
  <c r="BK2474" i="25"/>
  <c r="BK2475" i="25"/>
  <c r="BK2476" i="25"/>
  <c r="BK2477" i="25"/>
  <c r="BK2478" i="25"/>
  <c r="BK2479" i="25"/>
  <c r="BK2480" i="25"/>
  <c r="BK2481" i="25"/>
  <c r="BK2482" i="25"/>
  <c r="BK2483" i="25"/>
  <c r="BK2484" i="25"/>
  <c r="BK2485" i="25"/>
  <c r="BK2486" i="25"/>
  <c r="BK2487" i="25"/>
  <c r="BK2488" i="25"/>
  <c r="BK2489" i="25"/>
  <c r="BK2490" i="25"/>
  <c r="BK2491" i="25"/>
  <c r="BK2492" i="25"/>
  <c r="BK2493" i="25"/>
  <c r="BK2494" i="25"/>
  <c r="BK2495" i="25"/>
  <c r="BK2496" i="25"/>
  <c r="BK2497" i="25"/>
  <c r="BK2498" i="25"/>
  <c r="BK2499" i="25"/>
  <c r="BK2500" i="25"/>
  <c r="BK2501" i="25"/>
  <c r="BK2502" i="25"/>
  <c r="BK2503" i="25"/>
  <c r="BK2504" i="25"/>
  <c r="BK2505" i="25"/>
  <c r="BK2506" i="25"/>
  <c r="BK2507" i="25"/>
  <c r="BK2508" i="25"/>
  <c r="BK2509" i="25"/>
  <c r="BK2510" i="25"/>
  <c r="BK2511" i="25"/>
  <c r="BK2512" i="25"/>
  <c r="BK2513" i="25"/>
  <c r="BK2514" i="25"/>
  <c r="BK2515" i="25"/>
  <c r="BK2516" i="25"/>
  <c r="BK2517" i="25"/>
  <c r="BK2518" i="25"/>
  <c r="BK2519" i="25"/>
  <c r="BK2520" i="25"/>
  <c r="BK2521" i="25"/>
  <c r="BK2522" i="25"/>
  <c r="BK2523" i="25"/>
  <c r="BK2524" i="25"/>
  <c r="BK2525" i="25"/>
  <c r="BK2526" i="25"/>
  <c r="BK2527" i="25"/>
  <c r="BK2528" i="25"/>
  <c r="BK2529" i="25"/>
  <c r="BK2530" i="25"/>
  <c r="BK2531" i="25"/>
  <c r="BK2532" i="25"/>
  <c r="BK2533" i="25"/>
  <c r="BK2534" i="25"/>
  <c r="BK2535" i="25"/>
  <c r="BK2536" i="25"/>
  <c r="BK2537" i="25"/>
  <c r="BK2538" i="25"/>
  <c r="BK2539" i="25"/>
  <c r="BK2540" i="25"/>
  <c r="BK2541" i="25"/>
  <c r="BK2542" i="25"/>
  <c r="BK2543" i="25"/>
  <c r="BK2544" i="25"/>
  <c r="BK2545" i="25"/>
  <c r="BK2546" i="25"/>
  <c r="BK2547" i="25"/>
  <c r="BK2548" i="25"/>
  <c r="BK2549" i="25"/>
  <c r="BK2550" i="25"/>
  <c r="BK2551" i="25"/>
  <c r="BK2552" i="25"/>
  <c r="BK2553" i="25"/>
  <c r="BK2554" i="25"/>
  <c r="BK2555" i="25"/>
  <c r="BK2556" i="25"/>
  <c r="BK2557" i="25"/>
  <c r="BK2558" i="25"/>
  <c r="BK2559" i="25"/>
  <c r="BK2560" i="25"/>
  <c r="BK2561" i="25"/>
  <c r="BK2562" i="25"/>
  <c r="BK2563" i="25"/>
  <c r="BK2564" i="25"/>
  <c r="BK2565" i="25"/>
  <c r="BK2566" i="25"/>
  <c r="BK2567" i="25"/>
  <c r="BK2568" i="25"/>
  <c r="BK2569" i="25"/>
  <c r="BK2570" i="25"/>
  <c r="BK2571" i="25"/>
  <c r="BK2572" i="25"/>
  <c r="BK2573" i="25"/>
  <c r="BK2574" i="25"/>
  <c r="BK2575" i="25"/>
  <c r="BK2576" i="25"/>
  <c r="BK2577" i="25"/>
  <c r="BK2578" i="25"/>
  <c r="BK2579" i="25"/>
  <c r="BK2580" i="25"/>
  <c r="BK2581" i="25"/>
  <c r="BK2582" i="25"/>
  <c r="BK2583" i="25"/>
  <c r="BK2584" i="25"/>
  <c r="BK2585" i="25"/>
  <c r="BK2586" i="25"/>
  <c r="BK2587" i="25"/>
  <c r="BK2588" i="25"/>
  <c r="BK2589" i="25"/>
  <c r="BK2590" i="25"/>
  <c r="BK2591" i="25"/>
  <c r="BK2592" i="25"/>
  <c r="BK2593" i="25"/>
  <c r="BK2594" i="25"/>
  <c r="BK2595" i="25"/>
  <c r="BK2596" i="25"/>
  <c r="BK2597" i="25"/>
  <c r="BK2598" i="25"/>
  <c r="BK2599" i="25"/>
  <c r="BK2600" i="25"/>
  <c r="BK2601" i="25"/>
  <c r="BK2602" i="25"/>
  <c r="BK2603" i="25"/>
  <c r="BK2604" i="25"/>
  <c r="BK2605" i="25"/>
  <c r="BK2606" i="25"/>
  <c r="BK2607" i="25"/>
  <c r="BK2608" i="25"/>
  <c r="BK2609" i="25"/>
  <c r="BK2610" i="25"/>
  <c r="BK2611" i="25"/>
  <c r="BK2612" i="25"/>
  <c r="BK2613" i="25"/>
  <c r="BK2614" i="25"/>
  <c r="BK2615" i="25"/>
  <c r="BK2616" i="25"/>
  <c r="BK2617" i="25"/>
  <c r="BK2618" i="25"/>
  <c r="BK2619" i="25"/>
  <c r="BK2620" i="25"/>
  <c r="BK2621" i="25"/>
  <c r="BK2622" i="25"/>
  <c r="BK2623" i="25"/>
  <c r="BK2624" i="25"/>
  <c r="BK2625" i="25"/>
  <c r="BK2626" i="25"/>
  <c r="BK2627" i="25"/>
  <c r="BK2628" i="25"/>
  <c r="BK2629" i="25"/>
  <c r="BK2630" i="25"/>
  <c r="BK2631" i="25"/>
  <c r="BK2632" i="25"/>
  <c r="BK2633" i="25"/>
  <c r="BK2634" i="25"/>
  <c r="BK2635" i="25"/>
  <c r="BK2636" i="25"/>
  <c r="BK2637" i="25"/>
  <c r="BK2638" i="25"/>
  <c r="BK2639" i="25"/>
  <c r="BK2640" i="25"/>
  <c r="BK2641" i="25"/>
  <c r="BK2642" i="25"/>
  <c r="BK2643" i="25"/>
  <c r="BK2644" i="25"/>
  <c r="BK2645" i="25"/>
  <c r="BK2646" i="25"/>
  <c r="BK2647" i="25"/>
  <c r="BK2648" i="25"/>
  <c r="BK2649" i="25"/>
  <c r="BK2650" i="25"/>
  <c r="BK2651" i="25"/>
  <c r="BK2652" i="25"/>
  <c r="BK2653" i="25"/>
  <c r="BK2654" i="25"/>
  <c r="BK2655" i="25"/>
  <c r="BK2656" i="25"/>
  <c r="BK2657" i="25"/>
  <c r="BK2658" i="25"/>
  <c r="BK2659" i="25"/>
  <c r="BK2660" i="25"/>
  <c r="BK2661" i="25"/>
  <c r="BK2662" i="25"/>
  <c r="BK2663" i="25"/>
  <c r="BK2664" i="25"/>
  <c r="BK2665" i="25"/>
  <c r="BK2666" i="25"/>
  <c r="BK2667" i="25"/>
  <c r="BK2668" i="25"/>
  <c r="BK2669" i="25"/>
  <c r="BK2670" i="25"/>
  <c r="BK2671" i="25"/>
  <c r="BK2672" i="25"/>
  <c r="BK2673" i="25"/>
  <c r="BK2674" i="25"/>
  <c r="BK2675" i="25"/>
  <c r="BK2676" i="25"/>
  <c r="BK2677" i="25"/>
  <c r="BK2678" i="25"/>
  <c r="BK2679" i="25"/>
  <c r="BK2680" i="25"/>
  <c r="BK2681" i="25"/>
  <c r="BK2682" i="25"/>
  <c r="BK2683" i="25"/>
  <c r="BK2684" i="25"/>
  <c r="BK2685" i="25"/>
  <c r="BK2686" i="25"/>
  <c r="BK2687" i="25"/>
  <c r="BK2688" i="25"/>
  <c r="BK2689" i="25"/>
  <c r="BK2690" i="25"/>
  <c r="BK2691" i="25"/>
  <c r="BK2692" i="25"/>
  <c r="BK2693" i="25"/>
  <c r="BK2694" i="25"/>
  <c r="BK2695" i="25"/>
  <c r="BK2696" i="25"/>
  <c r="BK2697" i="25"/>
  <c r="BK2698" i="25"/>
  <c r="BK2699" i="25"/>
  <c r="BK2700" i="25"/>
  <c r="BK2701" i="25"/>
  <c r="BK2702" i="25"/>
  <c r="BK2703" i="25"/>
  <c r="BK2704" i="25"/>
  <c r="BK2705" i="25"/>
  <c r="BK2706" i="25"/>
  <c r="BK2707" i="25"/>
  <c r="BK2708" i="25"/>
  <c r="BK2709" i="25"/>
  <c r="BK2710" i="25"/>
  <c r="BK2711" i="25"/>
  <c r="BK2712" i="25"/>
  <c r="BK2713" i="25"/>
  <c r="BK2714" i="25"/>
  <c r="BK2715" i="25"/>
  <c r="BK2716" i="25"/>
  <c r="BK2717" i="25"/>
  <c r="BK2718" i="25"/>
  <c r="BK2719" i="25"/>
  <c r="BK2720" i="25"/>
  <c r="BK2721" i="25"/>
  <c r="BK2722" i="25"/>
  <c r="BK2723" i="25"/>
  <c r="BK2724" i="25"/>
  <c r="BK2725" i="25"/>
  <c r="BK2726" i="25"/>
  <c r="BK2727" i="25"/>
  <c r="BK2728" i="25"/>
  <c r="BK2729" i="25"/>
  <c r="BK2730" i="25"/>
  <c r="BK2731" i="25"/>
  <c r="BK2732" i="25"/>
  <c r="BK2733" i="25"/>
  <c r="BK2734" i="25"/>
  <c r="BK2735" i="25"/>
  <c r="BK2736" i="25"/>
  <c r="BK2737" i="25"/>
  <c r="BK2738" i="25"/>
  <c r="BK2739" i="25"/>
  <c r="BK2740" i="25"/>
  <c r="BK2741" i="25"/>
  <c r="BK2742" i="25"/>
  <c r="BK2743" i="25"/>
  <c r="BK2744" i="25"/>
  <c r="BK2745" i="25"/>
  <c r="BK2746" i="25"/>
  <c r="BK2747" i="25"/>
  <c r="BK2748" i="25"/>
  <c r="BK2749" i="25"/>
  <c r="BK2750" i="25"/>
  <c r="BK2751" i="25"/>
  <c r="BK2752" i="25"/>
  <c r="BK2753" i="25"/>
  <c r="BK2754" i="25"/>
  <c r="BK2755" i="25"/>
  <c r="BK2756" i="25"/>
  <c r="BK2757" i="25"/>
  <c r="BK2758" i="25"/>
  <c r="BK2759" i="25"/>
  <c r="BK2760" i="25"/>
  <c r="BK2761" i="25"/>
  <c r="BK2762" i="25"/>
  <c r="BK2763" i="25"/>
  <c r="BK2764" i="25"/>
  <c r="BK2765" i="25"/>
  <c r="BK2766" i="25"/>
  <c r="BK2767" i="25"/>
  <c r="BK2768" i="25"/>
  <c r="BK2769" i="25"/>
  <c r="BK2770" i="25"/>
  <c r="BK2771" i="25"/>
  <c r="BK2772" i="25"/>
  <c r="BK2773" i="25"/>
  <c r="BK2774" i="25"/>
  <c r="BK2775" i="25"/>
  <c r="BK2776" i="25"/>
  <c r="BK2777" i="25"/>
  <c r="BK2778" i="25"/>
  <c r="BK2779" i="25"/>
  <c r="BK2780" i="25"/>
  <c r="BK2781" i="25"/>
  <c r="BK2782" i="25"/>
  <c r="BK2783" i="25"/>
  <c r="BK2784" i="25"/>
  <c r="BK2785" i="25"/>
  <c r="BK2786" i="25"/>
  <c r="BK2787" i="25"/>
  <c r="BK2788" i="25"/>
  <c r="BK2789" i="25"/>
  <c r="BK2790" i="25"/>
  <c r="BK2791" i="25"/>
  <c r="BK2792" i="25"/>
  <c r="BK2793" i="25"/>
  <c r="BK2794" i="25"/>
  <c r="BK2795" i="25"/>
  <c r="BK2796" i="25"/>
  <c r="BK2797" i="25"/>
  <c r="BK2798" i="25"/>
  <c r="BK2799" i="25"/>
  <c r="BK2800" i="25"/>
  <c r="BK2801" i="25"/>
  <c r="BK2802" i="25"/>
  <c r="BK2803" i="25"/>
  <c r="BK2804" i="25"/>
  <c r="BK2805" i="25"/>
  <c r="BK2806" i="25"/>
  <c r="BK2807" i="25"/>
  <c r="BK2808" i="25"/>
  <c r="BK2809" i="25"/>
  <c r="BK2810" i="25"/>
  <c r="BK2811" i="25"/>
  <c r="BK2812" i="25"/>
  <c r="BK2813" i="25"/>
  <c r="BK2814" i="25"/>
  <c r="BK2815" i="25"/>
  <c r="BK2816" i="25"/>
  <c r="BK2817" i="25"/>
  <c r="BK2818" i="25"/>
  <c r="BK2819" i="25"/>
  <c r="BK2820" i="25"/>
  <c r="BK2821" i="25"/>
  <c r="BK2822" i="25"/>
  <c r="BK2823" i="25"/>
  <c r="BK2824" i="25"/>
  <c r="BK2825" i="25"/>
  <c r="BK2826" i="25"/>
  <c r="BK2827" i="25"/>
  <c r="BK2828" i="25"/>
  <c r="BK2829" i="25"/>
  <c r="BK2830" i="25"/>
  <c r="BK2831" i="25"/>
  <c r="BK2832" i="25"/>
  <c r="BK2833" i="25"/>
  <c r="BK2834" i="25"/>
  <c r="BK2835" i="25"/>
  <c r="BK2836" i="25"/>
  <c r="BK2837" i="25"/>
  <c r="BK2838" i="25"/>
  <c r="BK2839" i="25"/>
  <c r="BK2840" i="25"/>
  <c r="BK2841" i="25"/>
  <c r="BK2842" i="25"/>
  <c r="BK2843" i="25"/>
  <c r="BK2844" i="25"/>
  <c r="BK2845" i="25"/>
  <c r="BK2846" i="25"/>
  <c r="BK2847" i="25"/>
  <c r="BK2848" i="25"/>
  <c r="BK2849" i="25"/>
  <c r="BK2850" i="25"/>
  <c r="BK2851" i="25"/>
  <c r="BK2852" i="25"/>
  <c r="BK2853" i="25"/>
  <c r="BK2854" i="25"/>
  <c r="BK2855" i="25"/>
  <c r="BK2856" i="25"/>
  <c r="BK2857" i="25"/>
  <c r="BK2858" i="25"/>
  <c r="BK2859" i="25"/>
  <c r="BK2860" i="25"/>
  <c r="BK2861" i="25"/>
  <c r="BK2862" i="25"/>
  <c r="BK2863" i="25"/>
  <c r="BK2864" i="25"/>
  <c r="BK2865" i="25"/>
  <c r="BK2866" i="25"/>
  <c r="BK2867" i="25"/>
  <c r="BK2868" i="25"/>
  <c r="BK2869" i="25"/>
  <c r="BK2870" i="25"/>
  <c r="BK2871" i="25"/>
  <c r="BK2872" i="25"/>
  <c r="BK2873" i="25"/>
  <c r="BK2874" i="25"/>
  <c r="BK2875" i="25"/>
  <c r="BK2876" i="25"/>
  <c r="BK2877" i="25"/>
  <c r="BK2878" i="25"/>
  <c r="BK2879" i="25"/>
  <c r="BK2880" i="25"/>
  <c r="BK2881" i="25"/>
  <c r="BK2882" i="25"/>
  <c r="BK2883" i="25"/>
  <c r="BK2884" i="25"/>
  <c r="BK2885" i="25"/>
  <c r="BK2886" i="25"/>
  <c r="BK2887" i="25"/>
  <c r="BK2888" i="25"/>
  <c r="BK2889" i="25"/>
  <c r="BK2890" i="25"/>
  <c r="BK2891" i="25"/>
  <c r="BK2892" i="25"/>
  <c r="BK2893" i="25"/>
  <c r="BK2894" i="25"/>
  <c r="BK2895" i="25"/>
  <c r="BK2896" i="25"/>
  <c r="BK2897" i="25"/>
  <c r="BK2898" i="25"/>
  <c r="BK2899" i="25"/>
  <c r="BK2900" i="25"/>
  <c r="BK2901" i="25"/>
  <c r="BK2902" i="25"/>
  <c r="BK2903" i="25"/>
  <c r="BK2904" i="25"/>
  <c r="BK2905" i="25"/>
  <c r="BK2906" i="25"/>
  <c r="BK2907" i="25"/>
  <c r="BK2908" i="25"/>
  <c r="BK2909" i="25"/>
  <c r="BK2910" i="25"/>
  <c r="BK2911" i="25"/>
  <c r="BK2912" i="25"/>
  <c r="BK2913" i="25"/>
  <c r="BK2914" i="25"/>
  <c r="BK2915" i="25"/>
  <c r="BK2916" i="25"/>
  <c r="BK2917" i="25"/>
  <c r="BK2918" i="25"/>
  <c r="BK2919" i="25"/>
  <c r="BK2920" i="25"/>
  <c r="BK2921" i="25"/>
  <c r="BK2922" i="25"/>
  <c r="BK2923" i="25"/>
  <c r="BK2924" i="25"/>
  <c r="BK2925" i="25"/>
  <c r="BK2926" i="25"/>
  <c r="BK2927" i="25"/>
  <c r="BK2928" i="25"/>
  <c r="BK2929" i="25"/>
  <c r="BK2930" i="25"/>
  <c r="BK2931" i="25"/>
  <c r="BK2932" i="25"/>
  <c r="BK2933" i="25"/>
  <c r="BK2934" i="25"/>
  <c r="BK2935" i="25"/>
  <c r="BK2936" i="25"/>
  <c r="BK2937" i="25"/>
  <c r="BK2938" i="25"/>
  <c r="BK2939" i="25"/>
  <c r="BK2940" i="25"/>
  <c r="BK2941" i="25"/>
  <c r="BK2942" i="25"/>
  <c r="BK2943" i="25"/>
  <c r="BK2944" i="25"/>
  <c r="BK2945" i="25"/>
  <c r="BK2946" i="25"/>
  <c r="BK2947" i="25"/>
  <c r="BK2948" i="25"/>
  <c r="BK2949" i="25"/>
  <c r="BK2950" i="25"/>
  <c r="BK2951" i="25"/>
  <c r="BK2952" i="25"/>
  <c r="BK2953" i="25"/>
  <c r="BK2954" i="25"/>
  <c r="BK2955" i="25"/>
  <c r="BK2956" i="25"/>
  <c r="BK2957" i="25"/>
  <c r="BK2958" i="25"/>
  <c r="BK2959" i="25"/>
  <c r="BK2960" i="25"/>
  <c r="BK2961" i="25"/>
  <c r="BK2962" i="25"/>
  <c r="BK2963" i="25"/>
  <c r="BK2964" i="25"/>
  <c r="BK2965" i="25"/>
  <c r="BK2966" i="25"/>
  <c r="BK2967" i="25"/>
  <c r="BK2968" i="25"/>
  <c r="BK2969" i="25"/>
  <c r="BK2970" i="25"/>
  <c r="BK2971" i="25"/>
  <c r="BK2972" i="25"/>
  <c r="BK2973" i="25"/>
  <c r="BK2974" i="25"/>
  <c r="BK2975" i="25"/>
  <c r="BK2976" i="25"/>
  <c r="BK2977" i="25"/>
  <c r="BK2978" i="25"/>
  <c r="BK2979" i="25"/>
  <c r="BK2980" i="25"/>
  <c r="BK2981" i="25"/>
  <c r="BK2982" i="25"/>
  <c r="BK2983" i="25"/>
  <c r="BK2984" i="25"/>
  <c r="BK2985" i="25"/>
  <c r="BK2986" i="25"/>
  <c r="BK2987" i="25"/>
  <c r="BK2988" i="25"/>
  <c r="BK2989" i="25"/>
  <c r="BK2990" i="25"/>
  <c r="BK2991" i="25"/>
  <c r="BK2992" i="25"/>
  <c r="BK2993" i="25"/>
  <c r="BK2994" i="25"/>
  <c r="BK2995" i="25"/>
  <c r="BK2996" i="25"/>
  <c r="BK2997" i="25"/>
  <c r="BK2998" i="25"/>
  <c r="BK2999" i="25"/>
  <c r="BK3000" i="25"/>
  <c r="BK3001" i="25"/>
  <c r="BK3002" i="25"/>
  <c r="BK3003" i="25"/>
  <c r="BK3004" i="25"/>
  <c r="BK3005" i="25"/>
  <c r="BK3006" i="25"/>
  <c r="BK3007" i="25"/>
  <c r="BK3008" i="25"/>
  <c r="BK3009" i="25"/>
  <c r="BK3010" i="25"/>
  <c r="BK3011" i="25"/>
  <c r="BK3012" i="25"/>
  <c r="BK3013" i="25"/>
  <c r="BK3014" i="25"/>
  <c r="BK3015" i="25"/>
  <c r="BK3016" i="25"/>
  <c r="BK3017" i="25"/>
  <c r="BK3018" i="25"/>
  <c r="BK3019" i="25"/>
  <c r="BK3020" i="25"/>
  <c r="BK3021" i="25"/>
  <c r="BK3022" i="25"/>
  <c r="BK3023" i="25"/>
  <c r="BK3024" i="25"/>
  <c r="BK3025" i="25"/>
  <c r="BK3026" i="25"/>
  <c r="BK3027" i="25"/>
  <c r="BK3028" i="25"/>
  <c r="BK3029" i="25"/>
  <c r="BK3030" i="25"/>
  <c r="BK3031" i="25"/>
  <c r="BK3032" i="25"/>
  <c r="BK3033" i="25"/>
  <c r="BK3034" i="25"/>
  <c r="BK3035" i="25"/>
  <c r="BK3036" i="25"/>
  <c r="BK3037" i="25"/>
  <c r="BK3038" i="25"/>
  <c r="BK3039" i="25"/>
  <c r="BK3040" i="25"/>
  <c r="BK3041" i="25"/>
  <c r="BK3042" i="25"/>
  <c r="BK3043" i="25"/>
  <c r="BK3044" i="25"/>
  <c r="BK3045" i="25"/>
  <c r="BK3046" i="25"/>
  <c r="BK3047" i="25"/>
  <c r="BK3048" i="25"/>
  <c r="BK3049" i="25"/>
  <c r="BK3050" i="25"/>
  <c r="BK3051" i="25"/>
  <c r="BK3052" i="25"/>
  <c r="BK3053" i="25"/>
  <c r="BK3054" i="25"/>
  <c r="BK3055" i="25"/>
  <c r="BK3056" i="25"/>
  <c r="BK3057" i="25"/>
  <c r="BK3058" i="25"/>
  <c r="BK3059" i="25"/>
  <c r="BK3060" i="25"/>
  <c r="BK3061" i="25"/>
  <c r="BK3062" i="25"/>
  <c r="BK3063" i="25"/>
  <c r="BK3064" i="25"/>
  <c r="BK3065" i="25"/>
  <c r="BK3066" i="25"/>
  <c r="BK3067" i="25"/>
  <c r="BK3068" i="25"/>
  <c r="BK3069" i="25"/>
  <c r="BK3070" i="25"/>
  <c r="BK3071" i="25"/>
  <c r="BK3072" i="25"/>
  <c r="BK3073" i="25"/>
  <c r="BK3074" i="25"/>
  <c r="BK3075" i="25"/>
  <c r="BK3076" i="25"/>
  <c r="BK3077" i="25"/>
  <c r="BK3078" i="25"/>
  <c r="BK3079" i="25"/>
  <c r="BK3080" i="25"/>
  <c r="BK3081" i="25"/>
  <c r="BK3082" i="25"/>
  <c r="BK3083" i="25"/>
  <c r="BK3084" i="25"/>
  <c r="BK3085" i="25"/>
  <c r="BK3086" i="25"/>
  <c r="BK3087" i="25"/>
  <c r="BK3088" i="25"/>
  <c r="BK3089" i="25"/>
  <c r="BK3090" i="25"/>
  <c r="BK3091" i="25"/>
  <c r="BK3092" i="25"/>
  <c r="BK3093" i="25"/>
  <c r="BK3094" i="25"/>
  <c r="BK3095" i="25"/>
  <c r="BK3096" i="25"/>
  <c r="BK3097" i="25"/>
  <c r="BK3098" i="25"/>
  <c r="BK3099" i="25"/>
  <c r="BK3100" i="25"/>
  <c r="BK3101" i="25"/>
  <c r="BK3102" i="25"/>
  <c r="BK3103" i="25"/>
  <c r="BK3104" i="25"/>
  <c r="BK3105" i="25"/>
  <c r="BK3106" i="25"/>
  <c r="BK3107" i="25"/>
  <c r="BK3108" i="25"/>
  <c r="BK3109" i="25"/>
  <c r="BK3110" i="25"/>
  <c r="BK3111" i="25"/>
  <c r="BK3112" i="25"/>
  <c r="BK3113" i="25"/>
  <c r="BK3114" i="25"/>
  <c r="BK3115" i="25"/>
  <c r="BK3116" i="25"/>
  <c r="BK3117" i="25"/>
  <c r="BK3118" i="25"/>
  <c r="BK3119" i="25"/>
  <c r="BK3120" i="25"/>
  <c r="BK3121" i="25"/>
  <c r="BK3122" i="25"/>
  <c r="BK3123" i="25"/>
  <c r="BK3124" i="25"/>
  <c r="BK3125" i="25"/>
  <c r="BK3126" i="25"/>
  <c r="BK3127" i="25"/>
  <c r="BK3128" i="25"/>
  <c r="BK3129" i="25"/>
  <c r="BK3130" i="25"/>
  <c r="BK3131" i="25"/>
  <c r="BK3132" i="25"/>
  <c r="BK3133" i="25"/>
  <c r="BK3134" i="25"/>
  <c r="BK3135" i="25"/>
  <c r="BK3136" i="25"/>
  <c r="BK3137" i="25"/>
  <c r="BK3138" i="25"/>
  <c r="BK3139" i="25"/>
  <c r="BK3140" i="25"/>
  <c r="BK3141" i="25"/>
  <c r="BK3142" i="25"/>
  <c r="BK3143" i="25"/>
  <c r="BK3144" i="25"/>
  <c r="BK3145" i="25"/>
  <c r="BK3146" i="25"/>
  <c r="BK3147" i="25"/>
  <c r="BK3148" i="25"/>
  <c r="BK3149" i="25"/>
  <c r="BK3150" i="25"/>
  <c r="BK3151" i="25"/>
  <c r="BK3152" i="25"/>
  <c r="BK3153" i="25"/>
  <c r="BK3154" i="25"/>
  <c r="BK3155" i="25"/>
  <c r="BK3156" i="25"/>
  <c r="BK3157" i="25"/>
  <c r="BK3158" i="25"/>
  <c r="BK3159" i="25"/>
  <c r="BK3160" i="25"/>
  <c r="BK3161" i="25"/>
  <c r="BK3162" i="25"/>
  <c r="BK3163" i="25"/>
  <c r="BK3164" i="25"/>
  <c r="BK3165" i="25"/>
  <c r="BK3166" i="25"/>
  <c r="BK3167" i="25"/>
  <c r="BK3168" i="25"/>
  <c r="BK3169" i="25"/>
  <c r="BK3170" i="25"/>
  <c r="BK3171" i="25"/>
  <c r="BK3172" i="25"/>
  <c r="BK3173" i="25"/>
  <c r="BK3174" i="25"/>
  <c r="BK3175" i="25"/>
  <c r="BK3176" i="25"/>
  <c r="BK3177" i="25"/>
  <c r="BK3178" i="25"/>
  <c r="BK3179" i="25"/>
  <c r="BK3180" i="25"/>
  <c r="BK3181" i="25"/>
  <c r="BK3182" i="25"/>
  <c r="BK3183" i="25"/>
  <c r="BK3184" i="25"/>
  <c r="BK3185" i="25"/>
  <c r="BK3186" i="25"/>
  <c r="BK3187" i="25"/>
  <c r="BK3188" i="25"/>
  <c r="BK3189" i="25"/>
  <c r="BK3190" i="25"/>
  <c r="BK3191" i="25"/>
  <c r="BK3192" i="25"/>
  <c r="BK3193" i="25"/>
  <c r="BK3194" i="25"/>
  <c r="BK3195" i="25"/>
  <c r="BK3196" i="25"/>
  <c r="BK3197" i="25"/>
  <c r="BK3198" i="25"/>
  <c r="BK3199" i="25"/>
  <c r="BK3200" i="25"/>
  <c r="BK3201" i="25"/>
  <c r="BK3202" i="25"/>
  <c r="BK3203" i="25"/>
  <c r="BK3204" i="25"/>
  <c r="BK3205" i="25"/>
  <c r="BK3206" i="25"/>
  <c r="BK3207" i="25"/>
  <c r="BK3208" i="25"/>
  <c r="BK3209" i="25"/>
  <c r="BK3210" i="25"/>
  <c r="BK3211" i="25"/>
  <c r="BK3212" i="25"/>
  <c r="BK3213" i="25"/>
  <c r="BK3214" i="25"/>
  <c r="BK3215" i="25"/>
  <c r="BK3216" i="25"/>
  <c r="BK3217" i="25"/>
  <c r="BK3218" i="25"/>
  <c r="BK3219" i="25"/>
  <c r="BK3220" i="25"/>
  <c r="BK3221" i="25"/>
  <c r="BK3222" i="25"/>
  <c r="BK3223" i="25"/>
  <c r="BK3224" i="25"/>
  <c r="BK3225" i="25"/>
  <c r="BK3226" i="25"/>
  <c r="BK3227" i="25"/>
  <c r="BK3228" i="25"/>
  <c r="BK3229" i="25"/>
  <c r="BK3230" i="25"/>
  <c r="BK3231" i="25"/>
  <c r="BK3232" i="25"/>
  <c r="BK3233" i="25"/>
  <c r="BK3234" i="25"/>
  <c r="BK3235" i="25"/>
  <c r="BK3236" i="25"/>
  <c r="BK3237" i="25"/>
  <c r="BK3238" i="25"/>
  <c r="BK3239" i="25"/>
  <c r="BK3240" i="25"/>
  <c r="BK3241" i="25"/>
  <c r="BK3242" i="25"/>
  <c r="BK3243" i="25"/>
  <c r="BK3244" i="25"/>
  <c r="BK3245" i="25"/>
  <c r="BK3246" i="25"/>
  <c r="BK3247" i="25"/>
  <c r="BK3248" i="25"/>
  <c r="BK3249" i="25"/>
  <c r="BK3250" i="25"/>
  <c r="BK3251" i="25"/>
  <c r="BK3252" i="25"/>
  <c r="BK3253" i="25"/>
  <c r="BK3254" i="25"/>
  <c r="BK3255" i="25"/>
  <c r="BK3256" i="25"/>
  <c r="BK3257" i="25"/>
  <c r="BK3258" i="25"/>
  <c r="BK3259" i="25"/>
  <c r="BK3260" i="25"/>
  <c r="BK3261" i="25"/>
  <c r="BK3262" i="25"/>
  <c r="BK3263" i="25"/>
  <c r="BK3264" i="25"/>
  <c r="BK3265" i="25"/>
  <c r="BK3266" i="25"/>
  <c r="BK3267" i="25"/>
  <c r="BK3268" i="25"/>
  <c r="BK3269" i="25"/>
  <c r="BK3270" i="25"/>
  <c r="BK3271" i="25"/>
  <c r="BK3272" i="25"/>
  <c r="BK3273" i="25"/>
  <c r="BK3274" i="25"/>
  <c r="BK3275" i="25"/>
  <c r="BK3276" i="25"/>
  <c r="BK3277" i="25"/>
  <c r="BK3278" i="25"/>
  <c r="BK3279" i="25"/>
  <c r="BK3280" i="25"/>
  <c r="BK3281" i="25"/>
  <c r="BK3282" i="25"/>
  <c r="BK3283" i="25"/>
  <c r="BK3284" i="25"/>
  <c r="BK3285" i="25"/>
  <c r="BK3286" i="25"/>
  <c r="BK3287" i="25"/>
  <c r="BK3288" i="25"/>
  <c r="BK3289" i="25"/>
  <c r="BK3290" i="25"/>
  <c r="BK3291" i="25"/>
  <c r="BK3292" i="25"/>
  <c r="BK3293" i="25"/>
  <c r="BK3294" i="25"/>
  <c r="BK3295" i="25"/>
  <c r="BK3296" i="25"/>
  <c r="BK3297" i="25"/>
  <c r="BK3298" i="25"/>
  <c r="BK3299" i="25"/>
  <c r="BK3300" i="25"/>
  <c r="BK3301" i="25"/>
  <c r="BK3302" i="25"/>
  <c r="BK3303" i="25"/>
  <c r="BK3304" i="25"/>
  <c r="BK3305" i="25"/>
  <c r="BK3306" i="25"/>
  <c r="BK3307" i="25"/>
  <c r="BK3308" i="25"/>
  <c r="BK3309" i="25"/>
  <c r="BK3310" i="25"/>
  <c r="BK3311" i="25"/>
  <c r="BK3312" i="25"/>
  <c r="BK3313" i="25"/>
  <c r="BK3314" i="25"/>
  <c r="BK3315" i="25"/>
  <c r="BK3316" i="25"/>
  <c r="BK3317" i="25"/>
  <c r="BK3318" i="25"/>
  <c r="BK3319" i="25"/>
  <c r="BK3320" i="25"/>
  <c r="BK3321" i="25"/>
  <c r="BK3322" i="25"/>
  <c r="BK3323" i="25"/>
  <c r="BK3324" i="25"/>
  <c r="BK3325" i="25"/>
  <c r="BK3326" i="25"/>
  <c r="BK3327" i="25"/>
  <c r="BK3328" i="25"/>
  <c r="BK3329" i="25"/>
  <c r="BK3330" i="25"/>
  <c r="BK3331" i="25"/>
  <c r="BK3332" i="25"/>
  <c r="BK3333" i="25"/>
  <c r="BK3334" i="25"/>
  <c r="BK3335" i="25"/>
  <c r="BK3336" i="25"/>
  <c r="BK3337" i="25"/>
  <c r="BK3338" i="25"/>
  <c r="BK3339" i="25"/>
  <c r="BK3340" i="25"/>
  <c r="BK3341" i="25"/>
  <c r="BK3342" i="25"/>
  <c r="BK3343" i="25"/>
  <c r="BK3344" i="25"/>
  <c r="BK3345" i="25"/>
  <c r="BK3346" i="25"/>
  <c r="BK3347" i="25"/>
  <c r="BK3348" i="25"/>
  <c r="BK3349" i="25"/>
  <c r="BK3350" i="25"/>
  <c r="BK3351" i="25"/>
  <c r="BK3352" i="25"/>
  <c r="BK3353" i="25"/>
  <c r="BK3354" i="25"/>
  <c r="BK3355" i="25"/>
  <c r="BK3356" i="25"/>
  <c r="BK3357" i="25"/>
  <c r="BK3358" i="25"/>
  <c r="BK3359" i="25"/>
  <c r="BK3360" i="25"/>
  <c r="BK3361" i="25"/>
  <c r="BK3362" i="25"/>
  <c r="BK3363" i="25"/>
  <c r="BK3364" i="25"/>
  <c r="BK3365" i="25"/>
  <c r="BK3366" i="25"/>
  <c r="BK3367" i="25"/>
  <c r="BK3368" i="25"/>
  <c r="BK3369" i="25"/>
  <c r="BK3370" i="25"/>
  <c r="BK3371" i="25"/>
  <c r="BK3372" i="25"/>
  <c r="BK3373" i="25"/>
  <c r="BK3374" i="25"/>
  <c r="BK3375" i="25"/>
  <c r="BK3376" i="25"/>
  <c r="BK3377" i="25"/>
  <c r="BK3378" i="25"/>
  <c r="BK3379" i="25"/>
  <c r="BK3380" i="25"/>
  <c r="BK3381" i="25"/>
  <c r="BK3382" i="25"/>
  <c r="BK3383" i="25"/>
  <c r="BK3384" i="25"/>
  <c r="BK3385" i="25"/>
  <c r="BK3386" i="25"/>
  <c r="BK3387" i="25"/>
  <c r="BK3388" i="25"/>
  <c r="BK3389" i="25"/>
  <c r="BK3390" i="25"/>
  <c r="BK3391" i="25"/>
  <c r="BK3392" i="25"/>
  <c r="BK3393" i="25"/>
  <c r="BK3394" i="25"/>
  <c r="BK3395" i="25"/>
  <c r="BK3396" i="25"/>
  <c r="BK3397" i="25"/>
  <c r="BK3398" i="25"/>
  <c r="BK3399" i="25"/>
  <c r="BK3400" i="25"/>
  <c r="BK3401" i="25"/>
  <c r="BK3402" i="25"/>
  <c r="BK3403" i="25"/>
  <c r="BK3404" i="25"/>
  <c r="BK3405" i="25"/>
  <c r="BK3406" i="25"/>
  <c r="BK3407" i="25"/>
  <c r="BK3408" i="25"/>
  <c r="BK3409" i="25"/>
  <c r="BK3410" i="25"/>
  <c r="BK3411" i="25"/>
  <c r="BK3412" i="25"/>
  <c r="BK3413" i="25"/>
  <c r="BK3414" i="25"/>
  <c r="BK3415" i="25"/>
  <c r="BK3416" i="25"/>
  <c r="BK3417" i="25"/>
  <c r="BK3418" i="25"/>
  <c r="BK3419" i="25"/>
  <c r="BK3420" i="25"/>
  <c r="BK3421" i="25"/>
  <c r="BK3422" i="25"/>
  <c r="BK3423" i="25"/>
  <c r="BK3424" i="25"/>
  <c r="BK3425" i="25"/>
  <c r="BK3426" i="25"/>
  <c r="BK3427" i="25"/>
  <c r="BK3428" i="25"/>
  <c r="BK3429" i="25"/>
  <c r="BK3430" i="25"/>
  <c r="BK3431" i="25"/>
  <c r="BK3432" i="25"/>
  <c r="BK3433" i="25"/>
  <c r="BK3434" i="25"/>
  <c r="BK3435" i="25"/>
  <c r="BK3436" i="25"/>
  <c r="BK3437" i="25"/>
  <c r="BK3438" i="25"/>
  <c r="BK3439" i="25"/>
  <c r="BK3440" i="25"/>
  <c r="BK3441" i="25"/>
  <c r="BK3442" i="25"/>
  <c r="BK3443" i="25"/>
  <c r="BK3444" i="25"/>
  <c r="BK3445" i="25"/>
  <c r="BK3446" i="25"/>
  <c r="BK3447" i="25"/>
  <c r="BK3448" i="25"/>
  <c r="BK3449" i="25"/>
  <c r="BK3450" i="25"/>
  <c r="BK3451" i="25"/>
  <c r="BK3452" i="25"/>
  <c r="BK3453" i="25"/>
  <c r="BK3454" i="25"/>
  <c r="BK3455" i="25"/>
  <c r="BK3456" i="25"/>
  <c r="BK3457" i="25"/>
  <c r="BK3458" i="25"/>
  <c r="BK3459" i="25"/>
  <c r="BK3460" i="25"/>
  <c r="BK3461" i="25"/>
  <c r="BK3462" i="25"/>
  <c r="BK3463" i="25"/>
  <c r="BK3464" i="25"/>
  <c r="BK3465" i="25"/>
  <c r="BK3466" i="25"/>
  <c r="BK3467" i="25"/>
  <c r="BK3468" i="25"/>
  <c r="BK3469" i="25"/>
  <c r="BK3470" i="25"/>
  <c r="BK3471" i="25"/>
  <c r="BK3472" i="25"/>
  <c r="BK3473" i="25"/>
  <c r="BK3474" i="25"/>
  <c r="BK3475" i="25"/>
  <c r="BK3476" i="25"/>
  <c r="BK3477" i="25"/>
  <c r="BK3478" i="25"/>
  <c r="BK3479" i="25"/>
  <c r="BK3480" i="25"/>
  <c r="BK3481" i="25"/>
  <c r="BK3482" i="25"/>
  <c r="BK3483" i="25"/>
  <c r="BK3484" i="25"/>
  <c r="BK3485" i="25"/>
  <c r="BK3486" i="25"/>
  <c r="BK3487" i="25"/>
  <c r="BK3488" i="25"/>
  <c r="BK3489" i="25"/>
  <c r="BK3490" i="25"/>
  <c r="BK3491" i="25"/>
  <c r="BK3492" i="25"/>
  <c r="BK3493" i="25"/>
  <c r="BK3494" i="25"/>
  <c r="BK3495" i="25"/>
  <c r="BK3496" i="25"/>
  <c r="BK3497" i="25"/>
  <c r="BK3498" i="25"/>
  <c r="BK3499" i="25"/>
  <c r="BK3500" i="25"/>
  <c r="BK3501" i="25"/>
  <c r="BK3502" i="25"/>
  <c r="BK3503" i="25"/>
  <c r="BK3504" i="25"/>
  <c r="BK3505" i="25"/>
  <c r="BK3506" i="25"/>
  <c r="BK3507" i="25"/>
  <c r="BK3508" i="25"/>
  <c r="BK3509" i="25"/>
  <c r="BK3510" i="25"/>
  <c r="BK3511" i="25"/>
  <c r="BK3512" i="25"/>
  <c r="BK3513" i="25"/>
  <c r="BK3514" i="25"/>
  <c r="BK3515" i="25"/>
  <c r="BK3516" i="25"/>
  <c r="BK3517" i="25"/>
  <c r="BK3518" i="25"/>
  <c r="BK3519" i="25"/>
  <c r="BK3520" i="25"/>
  <c r="BK3521" i="25"/>
  <c r="BK3522" i="25"/>
  <c r="BK3523" i="25"/>
  <c r="BK3524" i="25"/>
  <c r="BK3525" i="25"/>
  <c r="BK3526" i="25"/>
  <c r="BK3527" i="25"/>
  <c r="BK3528" i="25"/>
  <c r="BK3529" i="25"/>
  <c r="BK3530" i="25"/>
  <c r="BK3531" i="25"/>
  <c r="BK3532" i="25"/>
  <c r="BK3533" i="25"/>
  <c r="BK3534" i="25"/>
  <c r="BK3535" i="25"/>
  <c r="BK3536" i="25"/>
  <c r="BK3537" i="25"/>
  <c r="BK3538" i="25"/>
  <c r="BK3539" i="25"/>
  <c r="BK3540" i="25"/>
  <c r="BK3541" i="25"/>
  <c r="BK3542" i="25"/>
  <c r="BK3543" i="25"/>
  <c r="BK3544" i="25"/>
  <c r="BK3545" i="25"/>
  <c r="BK3546" i="25"/>
  <c r="BK3547" i="25"/>
  <c r="BK3548" i="25"/>
  <c r="BK3549" i="25"/>
  <c r="BK3550" i="25"/>
  <c r="BK3551" i="25"/>
  <c r="BK3552" i="25"/>
  <c r="BK3553" i="25"/>
  <c r="BK3554" i="25"/>
  <c r="BK3555" i="25"/>
  <c r="BK3556" i="25"/>
  <c r="BK3557" i="25"/>
  <c r="BK3558" i="25"/>
  <c r="BK3559" i="25"/>
  <c r="BK3560" i="25"/>
  <c r="BK3561" i="25"/>
  <c r="BK3562" i="25"/>
  <c r="BK3563" i="25"/>
  <c r="BK3564" i="25"/>
  <c r="BK3565" i="25"/>
  <c r="BK3566" i="25"/>
  <c r="BK3567" i="25"/>
  <c r="BK3568" i="25"/>
  <c r="BK3569" i="25"/>
  <c r="BK3570" i="25"/>
  <c r="BK3571" i="25"/>
  <c r="BK3572" i="25"/>
  <c r="BK3573" i="25"/>
  <c r="BK3574" i="25"/>
  <c r="BK3575" i="25"/>
  <c r="BK3576" i="25"/>
  <c r="BK3577" i="25"/>
  <c r="BK3578" i="25"/>
  <c r="BK3579" i="25"/>
  <c r="BK3580" i="25"/>
  <c r="BK3581" i="25"/>
  <c r="BK3582" i="25"/>
  <c r="BK3583" i="25"/>
  <c r="BK3584" i="25"/>
  <c r="BK3585" i="25"/>
  <c r="BK3586" i="25"/>
  <c r="BK3587" i="25"/>
  <c r="BK3588" i="25"/>
  <c r="BK3589" i="25"/>
  <c r="BK3590" i="25"/>
  <c r="BK3591" i="25"/>
  <c r="BK3592" i="25"/>
  <c r="BK3593" i="25"/>
  <c r="BK3594" i="25"/>
  <c r="BK3595" i="25"/>
  <c r="BK3596" i="25"/>
  <c r="BK3597" i="25"/>
  <c r="BK3598" i="25"/>
  <c r="BK3599" i="25"/>
  <c r="BK3600" i="25"/>
  <c r="BK3601" i="25"/>
  <c r="BK3602" i="25"/>
  <c r="BK3603" i="25"/>
  <c r="BK3604" i="25"/>
  <c r="BK3605" i="25"/>
  <c r="BK3606" i="25"/>
  <c r="BK3607" i="25"/>
  <c r="BK3608" i="25"/>
  <c r="BK3609" i="25"/>
  <c r="BK3610" i="25"/>
  <c r="BK3611" i="25"/>
  <c r="BK3612" i="25"/>
  <c r="BK3613" i="25"/>
  <c r="BK3614" i="25"/>
  <c r="BK3615" i="25"/>
  <c r="BK3616" i="25"/>
  <c r="BK3617" i="25"/>
  <c r="BK3618" i="25"/>
  <c r="BK3619" i="25"/>
  <c r="BK3620" i="25"/>
  <c r="BK3621" i="25"/>
  <c r="BK3622" i="25"/>
  <c r="BK3623" i="25"/>
  <c r="BK3624" i="25"/>
  <c r="BK3625" i="25"/>
  <c r="BK3626" i="25"/>
  <c r="BK3627" i="25"/>
  <c r="BK3628" i="25"/>
  <c r="BK3629" i="25"/>
  <c r="BK3630" i="25"/>
  <c r="BK3631" i="25"/>
  <c r="BK3632" i="25"/>
  <c r="BK3633" i="25"/>
  <c r="BK3634" i="25"/>
  <c r="BK3635" i="25"/>
  <c r="BK3636" i="25"/>
  <c r="BK3637" i="25"/>
  <c r="BK3638" i="25"/>
  <c r="BK3639" i="25"/>
  <c r="BK3640" i="25"/>
  <c r="BK3641" i="25"/>
  <c r="BK3642" i="25"/>
  <c r="BK3643" i="25"/>
  <c r="BK3644" i="25"/>
  <c r="BK3645" i="25"/>
  <c r="BK3646" i="25"/>
  <c r="BK3647" i="25"/>
  <c r="BK3648" i="25"/>
  <c r="BK3649" i="25"/>
  <c r="BK3650" i="25"/>
  <c r="BK3651" i="25"/>
  <c r="BK3652" i="25"/>
  <c r="BK3653" i="25"/>
  <c r="BK3654" i="25"/>
  <c r="BK3655" i="25"/>
  <c r="BK3656" i="25"/>
  <c r="BK3657" i="25"/>
  <c r="BK3658" i="25"/>
  <c r="BK3659" i="25"/>
  <c r="BK3660" i="25"/>
  <c r="BK3661" i="25"/>
  <c r="BK3662" i="25"/>
  <c r="BK3663" i="25"/>
  <c r="BK3664" i="25"/>
  <c r="BK3665" i="25"/>
  <c r="BK3666" i="25"/>
  <c r="BK3667" i="25"/>
  <c r="BK3668" i="25"/>
  <c r="BK3669" i="25"/>
  <c r="BK3670" i="25"/>
  <c r="BK3671" i="25"/>
  <c r="BK3672" i="25"/>
  <c r="BK3673" i="25"/>
  <c r="BK3674" i="25"/>
  <c r="BK3675" i="25"/>
  <c r="BK3676" i="25"/>
  <c r="BK3677" i="25"/>
  <c r="BK3678" i="25"/>
  <c r="BK3679" i="25"/>
  <c r="BK3680" i="25"/>
  <c r="BK3681" i="25"/>
  <c r="BK3682" i="25"/>
  <c r="BK3683" i="25"/>
  <c r="BK3684" i="25"/>
  <c r="BK3685" i="25"/>
  <c r="BK3686" i="25"/>
  <c r="BK3687" i="25"/>
  <c r="BK3688" i="25"/>
  <c r="BK3689" i="25"/>
  <c r="BK3690" i="25"/>
  <c r="BK3691" i="25"/>
  <c r="BK3692" i="25"/>
  <c r="BK3693" i="25"/>
  <c r="BK3694" i="25"/>
  <c r="BK3695" i="25"/>
  <c r="BK3696" i="25"/>
  <c r="BK3697" i="25"/>
  <c r="BK3698" i="25"/>
  <c r="BK3699" i="25"/>
  <c r="BK3700" i="25"/>
  <c r="BK3701" i="25"/>
  <c r="BK3702" i="25"/>
  <c r="BK3703" i="25"/>
  <c r="BK3704" i="25"/>
  <c r="BK3705" i="25"/>
  <c r="BK3706" i="25"/>
  <c r="BK3707" i="25"/>
  <c r="BK3708" i="25"/>
  <c r="BK3709" i="25"/>
  <c r="BK3710" i="25"/>
  <c r="BK3711" i="25"/>
  <c r="BK3712" i="25"/>
  <c r="BK3713" i="25"/>
  <c r="BK3714" i="25"/>
  <c r="BK3715" i="25"/>
  <c r="BK3716" i="25"/>
  <c r="BK3717" i="25"/>
  <c r="BK3718" i="25"/>
  <c r="BK3719" i="25"/>
  <c r="BK3720" i="25"/>
  <c r="BK3721" i="25"/>
  <c r="BK3722" i="25"/>
  <c r="BK3723" i="25"/>
  <c r="BK3724" i="25"/>
  <c r="BK3725" i="25"/>
  <c r="BK3726" i="25"/>
  <c r="BK3727" i="25"/>
  <c r="BK3728" i="25"/>
  <c r="BK3729" i="25"/>
  <c r="BK3730" i="25"/>
  <c r="BK3731" i="25"/>
  <c r="BK3732" i="25"/>
  <c r="BK3733" i="25"/>
  <c r="BK3734" i="25"/>
  <c r="BK3735" i="25"/>
  <c r="BK3736" i="25"/>
  <c r="BK3737" i="25"/>
  <c r="BK3738" i="25"/>
  <c r="BK3739" i="25"/>
  <c r="BK3740" i="25"/>
  <c r="BK3741" i="25"/>
  <c r="BK3742" i="25"/>
  <c r="BK3743" i="25"/>
  <c r="BK3744" i="25"/>
  <c r="BK3745" i="25"/>
  <c r="BK3746" i="25"/>
  <c r="BK3747" i="25"/>
  <c r="BK3748" i="25"/>
  <c r="BK3749" i="25"/>
  <c r="BK3750" i="25"/>
  <c r="BK3751" i="25"/>
  <c r="BK3752" i="25"/>
  <c r="BK3753" i="25"/>
  <c r="BK3754" i="25"/>
  <c r="BK3755" i="25"/>
  <c r="BK3756" i="25"/>
  <c r="BK3757" i="25"/>
  <c r="BK3758" i="25"/>
  <c r="BK3759" i="25"/>
  <c r="BK3760" i="25"/>
  <c r="BK3761" i="25"/>
  <c r="BK3762" i="25"/>
  <c r="BK3763" i="25"/>
  <c r="BK3764" i="25"/>
  <c r="BK3765" i="25"/>
  <c r="BK3766" i="25"/>
  <c r="BK3767" i="25"/>
  <c r="BK3768" i="25"/>
  <c r="BK3769" i="25"/>
  <c r="BK3770" i="25"/>
  <c r="BK3771" i="25"/>
  <c r="BK3772" i="25"/>
  <c r="BK3773" i="25"/>
  <c r="BK3774" i="25"/>
  <c r="BK3775" i="25"/>
  <c r="BK3776" i="25"/>
  <c r="BK3777" i="25"/>
  <c r="BK3778" i="25"/>
  <c r="BK3779" i="25"/>
  <c r="BK3780" i="25"/>
  <c r="BK3781" i="25"/>
  <c r="BK3782" i="25"/>
  <c r="BK3783" i="25"/>
  <c r="BK3784" i="25"/>
  <c r="BK3785" i="25"/>
  <c r="BK3786" i="25"/>
  <c r="BK3787" i="25"/>
  <c r="BK3788" i="25"/>
  <c r="BK3789" i="25"/>
  <c r="BK3790" i="25"/>
  <c r="BK3791" i="25"/>
  <c r="BK3792" i="25"/>
  <c r="BK3793" i="25"/>
  <c r="BK3794" i="25"/>
  <c r="BK3795" i="25"/>
  <c r="BK3796" i="25"/>
  <c r="BK3797" i="25"/>
  <c r="BK3798" i="25"/>
  <c r="BK3799" i="25"/>
  <c r="BK3800" i="25"/>
  <c r="BK3801" i="25"/>
  <c r="BK3802" i="25"/>
  <c r="BK3803" i="25"/>
  <c r="BK3804" i="25"/>
  <c r="BK3805" i="25"/>
  <c r="BK3806" i="25"/>
  <c r="BK3807" i="25"/>
  <c r="BK3808" i="25"/>
  <c r="BK3809" i="25"/>
  <c r="BK3810" i="25"/>
  <c r="BK3811" i="25"/>
  <c r="BK3812" i="25"/>
  <c r="BK3813" i="25"/>
  <c r="BK3814" i="25"/>
  <c r="BK3815" i="25"/>
  <c r="BK3816" i="25"/>
  <c r="BK3817" i="25"/>
  <c r="BK3818" i="25"/>
  <c r="BK3819" i="25"/>
  <c r="BK3820" i="25"/>
  <c r="BK3821" i="25"/>
  <c r="BK3822" i="25"/>
  <c r="BK3823" i="25"/>
  <c r="BK3824" i="25"/>
  <c r="BK3825" i="25"/>
  <c r="BK3826" i="25"/>
  <c r="BK3827" i="25"/>
  <c r="BK3828" i="25"/>
  <c r="BK3829" i="25"/>
  <c r="BK3830" i="25"/>
  <c r="BK3831" i="25"/>
  <c r="BK3832" i="25"/>
  <c r="BK3833" i="25"/>
  <c r="BK3834" i="25"/>
  <c r="BK3835" i="25"/>
  <c r="BK3836" i="25"/>
  <c r="BK3837" i="25"/>
  <c r="BK3838" i="25"/>
  <c r="BK3839" i="25"/>
  <c r="BK3840" i="25"/>
  <c r="BK3841" i="25"/>
  <c r="BK3842" i="25"/>
  <c r="BK3843" i="25"/>
  <c r="BK3844" i="25"/>
  <c r="BK3845" i="25"/>
  <c r="BK3846" i="25"/>
  <c r="BK3847" i="25"/>
  <c r="BK3848" i="25"/>
  <c r="BK3849" i="25"/>
  <c r="BK3850" i="25"/>
  <c r="BK3851" i="25"/>
  <c r="BK3852" i="25"/>
  <c r="BK3853" i="25"/>
  <c r="BK3854" i="25"/>
  <c r="BK3855" i="25"/>
  <c r="BK3856" i="25"/>
  <c r="BK3857" i="25"/>
  <c r="BK3858" i="25"/>
  <c r="BK3859" i="25"/>
  <c r="BK3860" i="25"/>
  <c r="BK3861" i="25"/>
  <c r="BK3862" i="25"/>
  <c r="BK3863" i="25"/>
  <c r="BK3864" i="25"/>
  <c r="BK3865" i="25"/>
  <c r="BK3866" i="25"/>
  <c r="BK3867" i="25"/>
  <c r="BK3868" i="25"/>
  <c r="BK3869" i="25"/>
  <c r="BK3870" i="25"/>
  <c r="BK3871" i="25"/>
  <c r="BK3872" i="25"/>
  <c r="BK3873" i="25"/>
  <c r="BK3874" i="25"/>
  <c r="BK3875" i="25"/>
  <c r="BK3876" i="25"/>
  <c r="BK3877" i="25"/>
  <c r="BK3878" i="25"/>
  <c r="BK3879" i="25"/>
  <c r="BK3880" i="25"/>
  <c r="BK3881" i="25"/>
  <c r="BK3882" i="25"/>
  <c r="BK3883" i="25"/>
  <c r="BK3884" i="25"/>
  <c r="BK3885" i="25"/>
  <c r="BK3886" i="25"/>
  <c r="BK3887" i="25"/>
  <c r="BK3888" i="25"/>
  <c r="BK3889" i="25"/>
  <c r="BK3890" i="25"/>
  <c r="BK3891" i="25"/>
  <c r="BK3892" i="25"/>
  <c r="BK3893" i="25"/>
  <c r="BK3894" i="25"/>
  <c r="BK3895" i="25"/>
  <c r="BK3896" i="25"/>
  <c r="BK3897" i="25"/>
  <c r="BK3898" i="25"/>
  <c r="BK3899" i="25"/>
  <c r="BK3900" i="25"/>
  <c r="BK3901" i="25"/>
  <c r="BK3902" i="25"/>
  <c r="BK3903" i="25"/>
  <c r="BK3904" i="25"/>
  <c r="BK3905" i="25"/>
  <c r="BK3906" i="25"/>
  <c r="BK3907" i="25"/>
  <c r="BK3908" i="25"/>
  <c r="BK3909" i="25"/>
  <c r="BK3910" i="25"/>
  <c r="BK3911" i="25"/>
  <c r="BK3912" i="25"/>
  <c r="BK3913" i="25"/>
  <c r="BK3914" i="25"/>
  <c r="BK3915" i="25"/>
  <c r="BK3916" i="25"/>
  <c r="BK3917" i="25"/>
  <c r="BK3918" i="25"/>
  <c r="BK3919" i="25"/>
  <c r="BK3920" i="25"/>
  <c r="BK3921" i="25"/>
  <c r="BK3922" i="25"/>
  <c r="BK3923" i="25"/>
  <c r="BK3924" i="25"/>
  <c r="BK3925" i="25"/>
  <c r="BK3926" i="25"/>
  <c r="BK3927" i="25"/>
  <c r="BK3928" i="25"/>
  <c r="BK3929" i="25"/>
  <c r="BK3930" i="25"/>
  <c r="BK3931" i="25"/>
  <c r="BK3932" i="25"/>
  <c r="BK3933" i="25"/>
  <c r="BK3934" i="25"/>
  <c r="BK3935" i="25"/>
  <c r="BK3936" i="25"/>
  <c r="BK3937" i="25"/>
  <c r="BK3938" i="25"/>
  <c r="BK3939" i="25"/>
  <c r="BK3940" i="25"/>
  <c r="BK3941" i="25"/>
  <c r="BK3942" i="25"/>
  <c r="BK3943" i="25"/>
  <c r="BK3944" i="25"/>
  <c r="BK3945" i="25"/>
  <c r="BK3946" i="25"/>
  <c r="BK3947" i="25"/>
  <c r="BK3948" i="25"/>
  <c r="BK3949" i="25"/>
  <c r="BK3950" i="25"/>
  <c r="BK3951" i="25"/>
  <c r="BK3952" i="25"/>
  <c r="BK3953" i="25"/>
  <c r="BK3954" i="25"/>
  <c r="BK3955" i="25"/>
  <c r="BK3956" i="25"/>
  <c r="BK3957" i="25"/>
  <c r="BK3958" i="25"/>
  <c r="BK3959" i="25"/>
  <c r="BK3960" i="25"/>
  <c r="BK3961" i="25"/>
  <c r="BK3962" i="25"/>
  <c r="BK3963" i="25"/>
  <c r="BK3964" i="25"/>
  <c r="BK3965" i="25"/>
  <c r="BK3966" i="25"/>
  <c r="BK3967" i="25"/>
  <c r="BK3968" i="25"/>
  <c r="BK3969" i="25"/>
  <c r="BK3970" i="25"/>
  <c r="BK3971" i="25"/>
  <c r="BK3972" i="25"/>
  <c r="BK3973" i="25"/>
  <c r="BK3974" i="25"/>
  <c r="BK3975" i="25"/>
  <c r="BK3976" i="25"/>
  <c r="BK3977" i="25"/>
  <c r="BK3978" i="25"/>
  <c r="BK3979" i="25"/>
  <c r="BK3980" i="25"/>
  <c r="BK3981" i="25"/>
  <c r="BK3982" i="25"/>
  <c r="BK3983" i="25"/>
  <c r="BK3984" i="25"/>
  <c r="BK3985" i="25"/>
  <c r="BK3986" i="25"/>
  <c r="BK3987" i="25"/>
  <c r="BK3988" i="25"/>
  <c r="BK3989" i="25"/>
  <c r="BK3990" i="25"/>
  <c r="BK3991" i="25"/>
  <c r="BK3992" i="25"/>
  <c r="BK3993" i="25"/>
  <c r="BK3994" i="25"/>
  <c r="BK3995" i="25"/>
  <c r="BK3996" i="25"/>
  <c r="BK3997" i="25"/>
  <c r="BK3998" i="25"/>
  <c r="BK3999" i="25"/>
  <c r="BK4000" i="25"/>
  <c r="BK4001" i="25"/>
  <c r="BK4002" i="25"/>
  <c r="BK4003" i="25"/>
  <c r="BK4004" i="25"/>
  <c r="BK4005" i="25"/>
  <c r="BK4006" i="25"/>
  <c r="BK4007" i="25"/>
  <c r="BK4008" i="25"/>
  <c r="BK4009" i="25"/>
  <c r="BK4010" i="25"/>
  <c r="BK4011" i="25"/>
  <c r="BK4012" i="25"/>
  <c r="BK4013" i="25"/>
  <c r="BK4014" i="25"/>
  <c r="BK4015" i="25"/>
  <c r="BK4016" i="25"/>
  <c r="BK4017" i="25"/>
  <c r="BK4018" i="25"/>
  <c r="BK4019" i="25"/>
  <c r="BK4020" i="25"/>
  <c r="BK4021" i="25"/>
  <c r="BK4022" i="25"/>
  <c r="BK4023" i="25"/>
  <c r="BK4024" i="25"/>
  <c r="BK4025" i="25"/>
  <c r="BK4026" i="25"/>
  <c r="BK4027" i="25"/>
  <c r="BK4028" i="25"/>
  <c r="BK4029" i="25"/>
  <c r="BK4030" i="25"/>
  <c r="BK4031" i="25"/>
  <c r="BK4032" i="25"/>
  <c r="BK4033" i="25"/>
  <c r="BK4034" i="25"/>
  <c r="BK4035" i="25"/>
  <c r="BK4036" i="25"/>
  <c r="BK4037" i="25"/>
  <c r="BK4038" i="25"/>
  <c r="BK4039" i="25"/>
  <c r="BK4040" i="25"/>
  <c r="BK4041" i="25"/>
  <c r="BK4042" i="25"/>
  <c r="BK4043" i="25"/>
  <c r="BK4044" i="25"/>
  <c r="BK4045" i="25"/>
  <c r="BK4046" i="25"/>
  <c r="BK4047" i="25"/>
  <c r="BK4048" i="25"/>
  <c r="BK4049" i="25"/>
  <c r="BK4050" i="25"/>
  <c r="BK4051" i="25"/>
  <c r="BK4052" i="25"/>
  <c r="BK4053" i="25"/>
  <c r="BK4054" i="25"/>
  <c r="BK4055" i="25"/>
  <c r="BK4056" i="25"/>
  <c r="BK4057" i="25"/>
  <c r="BK4058" i="25"/>
  <c r="BK4059" i="25"/>
  <c r="BK4060" i="25"/>
  <c r="BK4061" i="25"/>
  <c r="BK4062" i="25"/>
  <c r="BK4063" i="25"/>
  <c r="BK4064" i="25"/>
  <c r="BK4065" i="25"/>
  <c r="BK4066" i="25"/>
  <c r="BK4067" i="25"/>
  <c r="BK4068" i="25"/>
  <c r="BK4069" i="25"/>
  <c r="BK4070" i="25"/>
  <c r="BK4071" i="25"/>
  <c r="BK4072" i="25"/>
  <c r="BK4073" i="25"/>
  <c r="BK4074" i="25"/>
  <c r="BK4075" i="25"/>
  <c r="BK4076" i="25"/>
  <c r="BK4077" i="25"/>
  <c r="BK4078" i="25"/>
  <c r="BK4079" i="25"/>
  <c r="BK4080" i="25"/>
  <c r="BK4081" i="25"/>
  <c r="BK4082" i="25"/>
  <c r="BK4083" i="25"/>
  <c r="BK4084" i="25"/>
  <c r="BK4085" i="25"/>
  <c r="BK4086" i="25"/>
  <c r="BK4087" i="25"/>
  <c r="BK4088" i="25"/>
  <c r="BK4089" i="25"/>
  <c r="BK4090" i="25"/>
  <c r="BK4091" i="25"/>
  <c r="BK4092" i="25"/>
  <c r="BK4093" i="25"/>
  <c r="BK4094" i="25"/>
  <c r="BK4095" i="25"/>
  <c r="BK4096" i="25"/>
  <c r="BK4097" i="25"/>
  <c r="BK4098" i="25"/>
  <c r="BK4099" i="25"/>
  <c r="BK4100" i="25"/>
  <c r="BK4101" i="25"/>
  <c r="BK4102" i="25"/>
  <c r="BK4103" i="25"/>
  <c r="BK4104" i="25"/>
  <c r="BK4105" i="25"/>
  <c r="BK4106" i="25"/>
  <c r="BK4107" i="25"/>
  <c r="BK4108" i="25"/>
  <c r="BK4109" i="25"/>
  <c r="BK4110" i="25"/>
  <c r="BK4111" i="25"/>
  <c r="BK4112" i="25"/>
  <c r="BK4113" i="25"/>
  <c r="BK4114" i="25"/>
  <c r="BK4115" i="25"/>
  <c r="BK4116" i="25"/>
  <c r="BK4117" i="25"/>
  <c r="BK4118" i="25"/>
  <c r="BK4119" i="25"/>
  <c r="BK4120" i="25"/>
  <c r="BK4121" i="25"/>
  <c r="BK4122" i="25"/>
  <c r="BK4123" i="25"/>
  <c r="BK4124" i="25"/>
  <c r="BK4125" i="25"/>
  <c r="BK4126" i="25"/>
  <c r="BK4127" i="25"/>
  <c r="BK4128" i="25"/>
  <c r="BK4129" i="25"/>
  <c r="BK4130" i="25"/>
  <c r="BK4131" i="25"/>
  <c r="BK4132" i="25"/>
  <c r="BK4133" i="25"/>
  <c r="BK4134" i="25"/>
  <c r="BK4135" i="25"/>
  <c r="BK4136" i="25"/>
  <c r="BK4137" i="25"/>
  <c r="BK4138" i="25"/>
  <c r="BK4139" i="25"/>
  <c r="BK4140" i="25"/>
  <c r="BK4141" i="25"/>
  <c r="BK4142" i="25"/>
  <c r="BK4143" i="25"/>
  <c r="BK4144" i="25"/>
  <c r="BK4145" i="25"/>
  <c r="BK4146" i="25"/>
  <c r="BK4147" i="25"/>
  <c r="BK4148" i="25"/>
  <c r="BK4149" i="25"/>
  <c r="BK4150" i="25"/>
  <c r="BK4151" i="25"/>
  <c r="BK4152" i="25"/>
  <c r="BK4153" i="25"/>
  <c r="BK4154" i="25"/>
  <c r="BK4155" i="25"/>
  <c r="BK4156" i="25"/>
  <c r="BK4157" i="25"/>
  <c r="BK4158" i="25"/>
  <c r="BK4159" i="25"/>
  <c r="BK4160" i="25"/>
  <c r="BK4161" i="25"/>
  <c r="BK4162" i="25"/>
  <c r="BK4163" i="25"/>
  <c r="BK4164" i="25"/>
  <c r="BK4165" i="25"/>
  <c r="BK4166" i="25"/>
  <c r="BK4167" i="25"/>
  <c r="BK4168" i="25"/>
  <c r="BK4169" i="25"/>
  <c r="BK4170" i="25"/>
  <c r="BK4171" i="25"/>
  <c r="BK4172" i="25"/>
  <c r="BK4173" i="25"/>
  <c r="BK4174" i="25"/>
  <c r="BK4175" i="25"/>
  <c r="BK4176" i="25"/>
  <c r="BK4177" i="25"/>
  <c r="BK4178" i="25"/>
  <c r="BK4179" i="25"/>
  <c r="BK4180" i="25"/>
  <c r="BK4181" i="25"/>
  <c r="BK4182" i="25"/>
  <c r="BK4183" i="25"/>
  <c r="BK4184" i="25"/>
  <c r="BK4185" i="25"/>
  <c r="BK4186" i="25"/>
  <c r="BK4187" i="25"/>
  <c r="BK4188" i="25"/>
  <c r="BK4189" i="25"/>
  <c r="BK4190" i="25"/>
  <c r="BK4191" i="25"/>
  <c r="BK4192" i="25"/>
  <c r="BK4193" i="25"/>
  <c r="BK4194" i="25"/>
  <c r="BK4195" i="25"/>
  <c r="BK4196" i="25"/>
  <c r="BK4197" i="25"/>
  <c r="BK4198" i="25"/>
  <c r="BK4199" i="25"/>
  <c r="BK4200" i="25"/>
  <c r="BK4201" i="25"/>
  <c r="BK4202" i="25"/>
  <c r="BK4203" i="25"/>
  <c r="BK4204" i="25"/>
  <c r="BK4205" i="25"/>
  <c r="BK4206" i="25"/>
  <c r="BK4207" i="25"/>
  <c r="BK4208" i="25"/>
  <c r="BK4209" i="25"/>
  <c r="BK4210" i="25"/>
  <c r="BK4211" i="25"/>
  <c r="BK4212" i="25"/>
  <c r="BK4213" i="25"/>
  <c r="BK4214" i="25"/>
  <c r="BK4215" i="25"/>
  <c r="BK4216" i="25"/>
  <c r="BK4217" i="25"/>
  <c r="BK4218" i="25"/>
  <c r="BK4219" i="25"/>
  <c r="BK4220" i="25"/>
  <c r="BK4221" i="25"/>
  <c r="BK4222" i="25"/>
  <c r="BK4223" i="25"/>
  <c r="BK4224" i="25"/>
  <c r="BK4225" i="25"/>
  <c r="BK4226" i="25"/>
  <c r="BK4227" i="25"/>
  <c r="BK4228" i="25"/>
  <c r="BK4229" i="25"/>
  <c r="BK4230" i="25"/>
  <c r="BK4231" i="25"/>
  <c r="BK4232" i="25"/>
  <c r="BK4233" i="25"/>
  <c r="BK4234" i="25"/>
  <c r="BK4235" i="25"/>
  <c r="BK4236" i="25"/>
  <c r="BK4237" i="25"/>
  <c r="BK4238" i="25"/>
  <c r="BK4239" i="25"/>
  <c r="BK4240" i="25"/>
  <c r="BK4241" i="25"/>
  <c r="BK4242" i="25"/>
  <c r="BK4243" i="25"/>
  <c r="BK4244" i="25"/>
  <c r="BK4245" i="25"/>
  <c r="BK4246" i="25"/>
  <c r="BK4247" i="25"/>
  <c r="BK4248" i="25"/>
  <c r="BK4249" i="25"/>
  <c r="BK4250" i="25"/>
  <c r="BK4251" i="25"/>
  <c r="BK4252" i="25"/>
  <c r="BK4253" i="25"/>
  <c r="BK4254" i="25"/>
  <c r="BK4255" i="25"/>
  <c r="BK4256" i="25"/>
  <c r="BK4257" i="25"/>
  <c r="BK4258" i="25"/>
  <c r="BK4259" i="25"/>
  <c r="BK4260" i="25"/>
  <c r="BK4261" i="25"/>
  <c r="BK4262" i="25"/>
  <c r="BK4263" i="25"/>
  <c r="BK4264" i="25"/>
  <c r="BK4265" i="25"/>
  <c r="BK4266" i="25"/>
  <c r="BK4267" i="25"/>
  <c r="BK4268" i="25"/>
  <c r="BK4269" i="25"/>
  <c r="BK4270" i="25"/>
  <c r="BK4271" i="25"/>
  <c r="BK4272" i="25"/>
  <c r="BK4273" i="25"/>
  <c r="BK4274" i="25"/>
  <c r="BK4275" i="25"/>
  <c r="BK4276" i="25"/>
  <c r="BK4277" i="25"/>
  <c r="BK4278" i="25"/>
  <c r="BK4279" i="25"/>
  <c r="BK4280" i="25"/>
  <c r="BK4281" i="25"/>
  <c r="BK4282" i="25"/>
  <c r="BK4283" i="25"/>
  <c r="BK4284" i="25"/>
  <c r="BK4285" i="25"/>
  <c r="BK4286" i="25"/>
  <c r="BK4287" i="25"/>
  <c r="BK4288" i="25"/>
  <c r="BK4289" i="25"/>
  <c r="BK4290" i="25"/>
  <c r="BK4291" i="25"/>
  <c r="BK4292" i="25"/>
  <c r="BK4293" i="25"/>
  <c r="BK4294" i="25"/>
  <c r="BK4295" i="25"/>
  <c r="BK4296" i="25"/>
  <c r="BK4297" i="25"/>
  <c r="BK4298" i="25"/>
  <c r="BK4299" i="25"/>
  <c r="BK4300" i="25"/>
  <c r="BK4301" i="25"/>
  <c r="BK4302" i="25"/>
  <c r="BK4303" i="25"/>
  <c r="BK4304" i="25"/>
  <c r="BK4305" i="25"/>
  <c r="BK4306" i="25"/>
  <c r="BK4307" i="25"/>
  <c r="BK4308" i="25"/>
  <c r="BK4309" i="25"/>
  <c r="BK4310" i="25"/>
  <c r="BK4311" i="25"/>
  <c r="BK4312" i="25"/>
  <c r="BK4313" i="25"/>
  <c r="BK4314" i="25"/>
  <c r="BK4315" i="25"/>
  <c r="BK4316" i="25"/>
  <c r="BK4317" i="25"/>
  <c r="BK4318" i="25"/>
  <c r="BK4319" i="25"/>
  <c r="BK4320" i="25"/>
  <c r="BK4321" i="25"/>
  <c r="BK4322" i="25"/>
  <c r="BK4323" i="25"/>
  <c r="BK4324" i="25"/>
  <c r="BK4325" i="25"/>
  <c r="BK4326" i="25"/>
  <c r="BK4327" i="25"/>
  <c r="BK4328" i="25"/>
  <c r="BK4329" i="25"/>
  <c r="BK4330" i="25"/>
  <c r="BK4331" i="25"/>
  <c r="BK4332" i="25"/>
  <c r="BK4333" i="25"/>
  <c r="BK4334" i="25"/>
  <c r="BK4335" i="25"/>
  <c r="BK4336" i="25"/>
  <c r="BK4337" i="25"/>
  <c r="BK4338" i="25"/>
  <c r="BK4339" i="25"/>
  <c r="BK4340" i="25"/>
  <c r="BK4341" i="25"/>
  <c r="BK4342" i="25"/>
  <c r="BK4343" i="25"/>
  <c r="BK4344" i="25"/>
  <c r="BK4345" i="25"/>
  <c r="BK4346" i="25"/>
  <c r="BK4347" i="25"/>
  <c r="BK4348" i="25"/>
  <c r="BK4349" i="25"/>
  <c r="BK4350" i="25"/>
  <c r="BK4351" i="25"/>
  <c r="BK4352" i="25"/>
  <c r="BK4353" i="25"/>
  <c r="BK4354" i="25"/>
  <c r="BK4355" i="25"/>
  <c r="BK4356" i="25"/>
  <c r="BK4357" i="25"/>
  <c r="BK4358" i="25"/>
  <c r="BK4359" i="25"/>
  <c r="BK4360" i="25"/>
  <c r="BK4361" i="25"/>
  <c r="BK4362" i="25"/>
  <c r="BK4363" i="25"/>
  <c r="BK4364" i="25"/>
  <c r="BK4365" i="25"/>
  <c r="BK4366" i="25"/>
  <c r="BK4367" i="25"/>
  <c r="BK4368" i="25"/>
  <c r="BK4369" i="25"/>
  <c r="BK4370" i="25"/>
  <c r="BK4371" i="25"/>
  <c r="BK4372" i="25"/>
  <c r="BK4373" i="25"/>
  <c r="BK4374" i="25"/>
  <c r="BK4375" i="25"/>
  <c r="BK4376" i="25"/>
  <c r="BK4377" i="25"/>
  <c r="BK4378" i="25"/>
  <c r="BK4379" i="25"/>
  <c r="BK4380" i="25"/>
  <c r="BK4381" i="25"/>
  <c r="BK4382" i="25"/>
  <c r="BK4383" i="25"/>
  <c r="BK4384" i="25"/>
  <c r="BK4385" i="25"/>
  <c r="BK4386" i="25"/>
  <c r="BK4387" i="25"/>
  <c r="BK4388" i="25"/>
  <c r="BK4389" i="25"/>
  <c r="BK4390" i="25"/>
  <c r="BK4391" i="25"/>
  <c r="BK4392" i="25"/>
  <c r="BK4393" i="25"/>
  <c r="BK4394" i="25"/>
  <c r="BK4395" i="25"/>
  <c r="BK4396" i="25"/>
  <c r="BK4397" i="25"/>
  <c r="BK4398" i="25"/>
  <c r="BK4399" i="25"/>
  <c r="BK4400" i="25"/>
  <c r="BK4401" i="25"/>
  <c r="BK4402" i="25"/>
  <c r="BK4403" i="25"/>
  <c r="BK4404" i="25"/>
  <c r="BK4405" i="25"/>
  <c r="BK4406" i="25"/>
  <c r="BK4407" i="25"/>
  <c r="BK4408" i="25"/>
  <c r="BK4409" i="25"/>
  <c r="BK4410" i="25"/>
  <c r="BK4411" i="25"/>
  <c r="BK4412" i="25"/>
  <c r="BK4413" i="25"/>
  <c r="BK4414" i="25"/>
  <c r="BK4415" i="25"/>
  <c r="BK4416" i="25"/>
  <c r="BK4417" i="25"/>
  <c r="BK4418" i="25"/>
  <c r="BK4419" i="25"/>
  <c r="BK4420" i="25"/>
  <c r="BK4421" i="25"/>
  <c r="BK4422" i="25"/>
  <c r="BK4423" i="25"/>
  <c r="BK4424" i="25"/>
  <c r="BK4425" i="25"/>
  <c r="BK4426" i="25"/>
  <c r="BK4427" i="25"/>
  <c r="BK4428" i="25"/>
  <c r="BK4429" i="25"/>
  <c r="BK4430" i="25"/>
  <c r="BK4431" i="25"/>
  <c r="BK4432" i="25"/>
  <c r="BK4433" i="25"/>
  <c r="BK4434" i="25"/>
  <c r="BK4435" i="25"/>
  <c r="BK4436" i="25"/>
  <c r="BK4437" i="25"/>
  <c r="BK4438" i="25"/>
  <c r="BK4439" i="25"/>
  <c r="BK4440" i="25"/>
  <c r="BK4441" i="25"/>
  <c r="BK4442" i="25"/>
  <c r="BK4443" i="25"/>
  <c r="BK4444" i="25"/>
  <c r="BK4445" i="25"/>
  <c r="BK4446" i="25"/>
  <c r="BK4447" i="25"/>
  <c r="BK4448" i="25"/>
  <c r="BK4449" i="25"/>
  <c r="BK4450" i="25"/>
  <c r="BK4451" i="25"/>
  <c r="BK4452" i="25"/>
  <c r="BK4453" i="25"/>
  <c r="BK4454" i="25"/>
  <c r="BK4455" i="25"/>
  <c r="BK4456" i="25"/>
  <c r="BK4457" i="25"/>
  <c r="BK4458" i="25"/>
  <c r="BK4459" i="25"/>
  <c r="BK4460" i="25"/>
  <c r="BK4461" i="25"/>
  <c r="BK4462" i="25"/>
  <c r="BK4463" i="25"/>
  <c r="BK4464" i="25"/>
  <c r="BK4465" i="25"/>
  <c r="BK4466" i="25"/>
  <c r="BK4467" i="25"/>
  <c r="BK4468" i="25"/>
  <c r="BK4469" i="25"/>
  <c r="BK4470" i="25"/>
  <c r="BK4471" i="25"/>
  <c r="BK4472" i="25"/>
  <c r="BK4473" i="25"/>
  <c r="BK4474" i="25"/>
  <c r="BK4475" i="25"/>
  <c r="BK4476" i="25"/>
  <c r="BK4477" i="25"/>
  <c r="BK4478" i="25"/>
  <c r="BK4479" i="25"/>
  <c r="BK4480" i="25"/>
  <c r="BK4481" i="25"/>
  <c r="BK4482" i="25"/>
  <c r="BK4483" i="25"/>
  <c r="BK4484" i="25"/>
  <c r="BK4485" i="25"/>
  <c r="BK4486" i="25"/>
  <c r="BK4487" i="25"/>
  <c r="BK4488" i="25"/>
  <c r="BK4489" i="25"/>
  <c r="BK4490" i="25"/>
  <c r="BK4491" i="25"/>
  <c r="BK4492" i="25"/>
  <c r="BK4493" i="25"/>
  <c r="BK4494" i="25"/>
  <c r="BK4495" i="25"/>
  <c r="BK4496" i="25"/>
  <c r="BK4497" i="25"/>
  <c r="BK4498" i="25"/>
  <c r="BK4499" i="25"/>
  <c r="BK4500" i="25"/>
  <c r="BK4501" i="25"/>
  <c r="BK4502" i="25"/>
  <c r="BK4503" i="25"/>
  <c r="BK4504" i="25"/>
  <c r="BK4505" i="25"/>
  <c r="BK4506" i="25"/>
  <c r="BK4507" i="25"/>
  <c r="BK4508" i="25"/>
  <c r="BK4509" i="25"/>
  <c r="BK4510" i="25"/>
  <c r="BK4511" i="25"/>
  <c r="BK4512" i="25"/>
  <c r="BK4513" i="25"/>
  <c r="BK4514" i="25"/>
  <c r="BK4515" i="25"/>
  <c r="BK4516" i="25"/>
  <c r="BK4517" i="25"/>
  <c r="BK4518" i="25"/>
  <c r="BK4519" i="25"/>
  <c r="BK4520" i="25"/>
  <c r="BK4521" i="25"/>
  <c r="BK4522" i="25"/>
  <c r="BK4523" i="25"/>
  <c r="BK4524" i="25"/>
  <c r="BK4525" i="25"/>
  <c r="BK4526" i="25"/>
  <c r="BK4527" i="25"/>
  <c r="BK4528" i="25"/>
  <c r="BK4529" i="25"/>
  <c r="BK4530" i="25"/>
  <c r="BK4531" i="25"/>
  <c r="BK4532" i="25"/>
  <c r="BK4533" i="25"/>
  <c r="BK4534" i="25"/>
  <c r="BK4535" i="25"/>
  <c r="BK4536" i="25"/>
  <c r="BK4537" i="25"/>
  <c r="BK4538" i="25"/>
  <c r="BK4539" i="25"/>
  <c r="BK4540" i="25"/>
  <c r="BK4541" i="25"/>
  <c r="BK4542" i="25"/>
  <c r="BK4543" i="25"/>
  <c r="BK4544" i="25"/>
  <c r="BK4545" i="25"/>
  <c r="BK4546" i="25"/>
  <c r="BK4547" i="25"/>
  <c r="BK4548" i="25"/>
  <c r="BK4549" i="25"/>
  <c r="BK4550" i="25"/>
  <c r="BK4551" i="25"/>
  <c r="BK4552" i="25"/>
  <c r="BK4553" i="25"/>
  <c r="BK4554" i="25"/>
  <c r="BK4555" i="25"/>
  <c r="BK4556" i="25"/>
  <c r="BK4557" i="25"/>
  <c r="BK4558" i="25"/>
  <c r="BK4559" i="25"/>
  <c r="BK4560" i="25"/>
  <c r="BK4561" i="25"/>
  <c r="BK4562" i="25"/>
  <c r="BK4563" i="25"/>
  <c r="BK4564" i="25"/>
  <c r="BK4565" i="25"/>
  <c r="BK4566" i="25"/>
  <c r="BK4567" i="25"/>
  <c r="BK4568" i="25"/>
  <c r="BK4569" i="25"/>
  <c r="BK4570" i="25"/>
  <c r="BK4571" i="25"/>
  <c r="BK4572" i="25"/>
  <c r="BK4573" i="25"/>
  <c r="BK4574" i="25"/>
  <c r="BK4575" i="25"/>
  <c r="BK4576" i="25"/>
  <c r="BK4577" i="25"/>
  <c r="BK4578" i="25"/>
  <c r="BK4579" i="25"/>
  <c r="BK4580" i="25"/>
  <c r="BK4581" i="25"/>
  <c r="BK4582" i="25"/>
  <c r="BK4583" i="25"/>
  <c r="BK4584" i="25"/>
  <c r="BK4585" i="25"/>
  <c r="BK4586" i="25"/>
  <c r="BK4587" i="25"/>
  <c r="BK4588" i="25"/>
  <c r="BK4589" i="25"/>
  <c r="BK4590" i="25"/>
  <c r="BK4591" i="25"/>
  <c r="BK4592" i="25"/>
  <c r="BK4593" i="25"/>
  <c r="BK4594" i="25"/>
  <c r="BK4595" i="25"/>
  <c r="BK4596" i="25"/>
  <c r="BK4597" i="25"/>
  <c r="BK4598" i="25"/>
  <c r="BK4599" i="25"/>
  <c r="BK4600" i="25"/>
  <c r="BK4601" i="25"/>
  <c r="BK4602" i="25"/>
  <c r="BK4603" i="25"/>
  <c r="BK4604" i="25"/>
  <c r="BK4605" i="25"/>
  <c r="BK4606" i="25"/>
  <c r="BK4607" i="25"/>
  <c r="BK4608" i="25"/>
  <c r="BK4609" i="25"/>
  <c r="BK4610" i="25"/>
  <c r="BK4611" i="25"/>
  <c r="BK4612" i="25"/>
  <c r="BK4613" i="25"/>
  <c r="BK4614" i="25"/>
  <c r="BK4615" i="25"/>
  <c r="BK4616" i="25"/>
  <c r="BK4617" i="25"/>
  <c r="BK4618" i="25"/>
  <c r="BK4619" i="25"/>
  <c r="BK4620" i="25"/>
  <c r="BK4621" i="25"/>
  <c r="BK4622" i="25"/>
  <c r="BK4623" i="25"/>
  <c r="BK4624" i="25"/>
  <c r="BK4625" i="25"/>
  <c r="BK4626" i="25"/>
  <c r="BK4627" i="25"/>
  <c r="BK4628" i="25"/>
  <c r="BK4629" i="25"/>
  <c r="BK4630" i="25"/>
  <c r="BK4631" i="25"/>
  <c r="BK4632" i="25"/>
  <c r="BK4633" i="25"/>
  <c r="BK4634" i="25"/>
  <c r="BK4635" i="25"/>
  <c r="BK4636" i="25"/>
  <c r="BK4637" i="25"/>
  <c r="BK4638" i="25"/>
  <c r="BK4639" i="25"/>
  <c r="BK4640" i="25"/>
  <c r="BK4641" i="25"/>
  <c r="BK4642" i="25"/>
  <c r="BK4643" i="25"/>
  <c r="BK4644" i="25"/>
  <c r="BK4645" i="25"/>
  <c r="BK4646" i="25"/>
  <c r="BK4647" i="25"/>
  <c r="BK4648" i="25"/>
  <c r="BK4649" i="25"/>
  <c r="BK4650" i="25"/>
  <c r="BK4651" i="25"/>
  <c r="BK4652" i="25"/>
  <c r="BK4653" i="25"/>
  <c r="BK4654" i="25"/>
  <c r="BK4655" i="25"/>
  <c r="BK4656" i="25"/>
  <c r="BK4657" i="25"/>
  <c r="BK4658" i="25"/>
  <c r="BK4659" i="25"/>
  <c r="BK4660" i="25"/>
  <c r="BK4661" i="25"/>
  <c r="BK4662" i="25"/>
  <c r="BK4663" i="25"/>
  <c r="BK4664" i="25"/>
  <c r="BK4665" i="25"/>
  <c r="BK4666" i="25"/>
  <c r="BK4667" i="25"/>
  <c r="BK4668" i="25"/>
  <c r="BK4669" i="25"/>
  <c r="BK4670" i="25"/>
  <c r="BK4671" i="25"/>
  <c r="BK4672" i="25"/>
  <c r="BK4673" i="25"/>
  <c r="BK4674" i="25"/>
  <c r="BK4675" i="25"/>
  <c r="BK4676" i="25"/>
  <c r="BK4677" i="25"/>
  <c r="BK4678" i="25"/>
  <c r="BK4679" i="25"/>
  <c r="BK4680" i="25"/>
  <c r="BK4681" i="25"/>
  <c r="BK4682" i="25"/>
  <c r="BK4683" i="25"/>
  <c r="BK4684" i="25"/>
  <c r="BK4685" i="25"/>
  <c r="BK4686" i="25"/>
  <c r="BK4687" i="25"/>
  <c r="BK4688" i="25"/>
  <c r="BK4689" i="25"/>
  <c r="BK4690" i="25"/>
  <c r="BK4691" i="25"/>
  <c r="BK4692" i="25"/>
  <c r="BK4693" i="25"/>
  <c r="BK4694" i="25"/>
  <c r="BK4695" i="25"/>
  <c r="BK4696" i="25"/>
  <c r="BK4697" i="25"/>
  <c r="BK4698" i="25"/>
  <c r="BK4699" i="25"/>
  <c r="BK4700" i="25"/>
  <c r="BK4701" i="25"/>
  <c r="BK4702" i="25"/>
  <c r="BK4703" i="25"/>
  <c r="BK4704" i="25"/>
  <c r="BK4705" i="25"/>
  <c r="BK4706" i="25"/>
  <c r="BK4707" i="25"/>
  <c r="BK4708" i="25"/>
  <c r="BK4709" i="25"/>
  <c r="BK4710" i="25"/>
  <c r="BK4711" i="25"/>
  <c r="BK4712" i="25"/>
  <c r="BK4713" i="25"/>
  <c r="BK4714" i="25"/>
  <c r="BK4715" i="25"/>
  <c r="BK4716" i="25"/>
  <c r="BK4717" i="25"/>
  <c r="BK4718" i="25"/>
  <c r="BK4719" i="25"/>
  <c r="BK4720" i="25"/>
  <c r="BK4721" i="25"/>
  <c r="BK4722" i="25"/>
  <c r="BK4723" i="25"/>
  <c r="BK4724" i="25"/>
  <c r="BK4725" i="25"/>
  <c r="BK4726" i="25"/>
  <c r="BK4727" i="25"/>
  <c r="BK4728" i="25"/>
  <c r="BK4729" i="25"/>
  <c r="BK4730" i="25"/>
  <c r="BK4731" i="25"/>
  <c r="BK4732" i="25"/>
  <c r="BK4733" i="25"/>
  <c r="BK4734" i="25"/>
  <c r="BK4735" i="25"/>
  <c r="BK4736" i="25"/>
  <c r="BK4737" i="25"/>
  <c r="BK4738" i="25"/>
  <c r="BK4739" i="25"/>
  <c r="BK4740" i="25"/>
  <c r="BK4741" i="25"/>
  <c r="BK4742" i="25"/>
  <c r="BK4743" i="25"/>
  <c r="BK4744" i="25"/>
  <c r="BK4745" i="25"/>
  <c r="BK4746" i="25"/>
  <c r="BK4747" i="25"/>
  <c r="BK4748" i="25"/>
  <c r="BK4749" i="25"/>
  <c r="BK4750" i="25"/>
  <c r="BK4751" i="25"/>
  <c r="BK4752" i="25"/>
  <c r="BK4753" i="25"/>
  <c r="BK4754" i="25"/>
  <c r="BK4755" i="25"/>
  <c r="BK4756" i="25"/>
  <c r="BK4757" i="25"/>
  <c r="BK4758" i="25"/>
  <c r="BK4759" i="25"/>
  <c r="BK4760" i="25"/>
  <c r="BK4761" i="25"/>
  <c r="BK4762" i="25"/>
  <c r="BK4763" i="25"/>
  <c r="BK4764" i="25"/>
  <c r="BK4765" i="25"/>
  <c r="BK4766" i="25"/>
  <c r="BK4767" i="25"/>
  <c r="BK4768" i="25"/>
  <c r="BK4769" i="25"/>
  <c r="BK4770" i="25"/>
  <c r="BK4771" i="25"/>
  <c r="BK4772" i="25"/>
  <c r="BK4773" i="25"/>
  <c r="BK4774" i="25"/>
  <c r="BK4775" i="25"/>
  <c r="BK4776" i="25"/>
  <c r="BK4777" i="25"/>
  <c r="BK4778" i="25"/>
  <c r="BK4779" i="25"/>
  <c r="BK4780" i="25"/>
  <c r="BK4781" i="25"/>
  <c r="BK4782" i="25"/>
  <c r="BK4783" i="25"/>
  <c r="BK4784" i="25"/>
  <c r="BK4785" i="25"/>
  <c r="BK4786" i="25"/>
  <c r="BK4787" i="25"/>
  <c r="BK4788" i="25"/>
  <c r="BK4789" i="25"/>
  <c r="BK4790" i="25"/>
  <c r="BK4791" i="25"/>
  <c r="BK4792" i="25"/>
  <c r="BK4793" i="25"/>
  <c r="BK4794" i="25"/>
  <c r="BK4795" i="25"/>
  <c r="BK4796" i="25"/>
  <c r="BK4797" i="25"/>
  <c r="BK4798" i="25"/>
  <c r="BK4799" i="25"/>
  <c r="BK4800" i="25"/>
  <c r="BK4801" i="25"/>
  <c r="BK4802" i="25"/>
  <c r="BK4803" i="25"/>
  <c r="BK4804" i="25"/>
  <c r="BK4805" i="25"/>
  <c r="BK4806" i="25"/>
  <c r="BK4807" i="25"/>
  <c r="BK4808" i="25"/>
  <c r="BK4809" i="25"/>
  <c r="BK4810" i="25"/>
  <c r="BK4811" i="25"/>
  <c r="BK4812" i="25"/>
  <c r="BK4813" i="25"/>
  <c r="BK4814" i="25"/>
  <c r="BK4815" i="25"/>
  <c r="BK4816" i="25"/>
  <c r="BK4817" i="25"/>
  <c r="BK4818" i="25"/>
  <c r="BK4819" i="25"/>
  <c r="BK4820" i="25"/>
  <c r="BK4821" i="25"/>
  <c r="BK4822" i="25"/>
  <c r="BK4823" i="25"/>
  <c r="BK4824" i="25"/>
  <c r="BK4825" i="25"/>
  <c r="BK4826" i="25"/>
  <c r="BK4827" i="25"/>
  <c r="BK4828" i="25"/>
  <c r="BK4829" i="25"/>
  <c r="BK4830" i="25"/>
  <c r="BK4831" i="25"/>
  <c r="BK4832" i="25"/>
  <c r="BK4833" i="25"/>
  <c r="BK4834" i="25"/>
  <c r="BK4835" i="25"/>
  <c r="BK4836" i="25"/>
  <c r="BK4837" i="25"/>
  <c r="BK4838" i="25"/>
  <c r="BK4839" i="25"/>
  <c r="BK4840" i="25"/>
  <c r="BK4841" i="25"/>
  <c r="BK4842" i="25"/>
  <c r="BK4843" i="25"/>
  <c r="BK4844" i="25"/>
  <c r="BK4845" i="25"/>
  <c r="BK4846" i="25"/>
  <c r="BK4847" i="25"/>
  <c r="BK4848" i="25"/>
  <c r="BK4849" i="25"/>
  <c r="BK4850" i="25"/>
  <c r="BK4851" i="25"/>
  <c r="BK4852" i="25"/>
  <c r="BK4853" i="25"/>
  <c r="BK4854" i="25"/>
  <c r="BK4855" i="25"/>
  <c r="BK4856" i="25"/>
  <c r="BK4857" i="25"/>
  <c r="BK4858" i="25"/>
  <c r="BK4859" i="25"/>
  <c r="BK4860" i="25"/>
  <c r="BK4861" i="25"/>
  <c r="BK4862" i="25"/>
  <c r="BK4863" i="25"/>
  <c r="BK4864" i="25"/>
  <c r="BK4865" i="25"/>
  <c r="BK4866" i="25"/>
  <c r="BK4867" i="25"/>
  <c r="BK4868" i="25"/>
  <c r="BK4869" i="25"/>
  <c r="BK4870" i="25"/>
  <c r="BK4871" i="25"/>
  <c r="BK4872" i="25"/>
  <c r="BK4873" i="25"/>
  <c r="BK4874" i="25"/>
  <c r="BK4875" i="25"/>
  <c r="BK4876" i="25"/>
  <c r="BK4877" i="25"/>
  <c r="BK4878" i="25"/>
  <c r="BK4879" i="25"/>
  <c r="BK4880" i="25"/>
  <c r="BK4881" i="25"/>
  <c r="BK4882" i="25"/>
  <c r="BK4883" i="25"/>
  <c r="BK4884" i="25"/>
  <c r="BK4885" i="25"/>
  <c r="BK4886" i="25"/>
  <c r="BK4887" i="25"/>
  <c r="BK4888" i="25"/>
  <c r="BK4889" i="25"/>
  <c r="BK4890" i="25"/>
  <c r="BK4891" i="25"/>
  <c r="BK4892" i="25"/>
  <c r="BK4893" i="25"/>
  <c r="BK4894" i="25"/>
  <c r="BK4895" i="25"/>
  <c r="BK4896" i="25"/>
  <c r="BK4897" i="25"/>
  <c r="BK4898" i="25"/>
  <c r="BK4899" i="25"/>
  <c r="BK4900" i="25"/>
  <c r="BK4901" i="25"/>
  <c r="BK4902" i="25"/>
  <c r="BK4903" i="25"/>
  <c r="BK4904" i="25"/>
  <c r="BK4905" i="25"/>
  <c r="BK4906" i="25"/>
  <c r="BK4907" i="25"/>
  <c r="BK4908" i="25"/>
  <c r="BK4909" i="25"/>
  <c r="BK4910" i="25"/>
  <c r="BK4911" i="25"/>
  <c r="BK4912" i="25"/>
  <c r="BK4913" i="25"/>
  <c r="BK4914" i="25"/>
  <c r="BK4915" i="25"/>
  <c r="BK4916" i="25"/>
  <c r="BK4917" i="25"/>
  <c r="BK4918" i="25"/>
  <c r="BK4919" i="25"/>
  <c r="BK4920" i="25"/>
  <c r="BK4921" i="25"/>
  <c r="BK4922" i="25"/>
  <c r="BK4923" i="25"/>
  <c r="BK4924" i="25"/>
  <c r="BK4925" i="25"/>
  <c r="BK4926" i="25"/>
  <c r="BK4927" i="25"/>
  <c r="BK4928" i="25"/>
  <c r="BK4929" i="25"/>
  <c r="BK4930" i="25"/>
  <c r="BK4931" i="25"/>
  <c r="BK4932" i="25"/>
  <c r="BK4933" i="25"/>
  <c r="BK4934" i="25"/>
  <c r="BK4935" i="25"/>
  <c r="BK4936" i="25"/>
  <c r="BK4937" i="25"/>
  <c r="BK4938" i="25"/>
  <c r="BK4939" i="25"/>
  <c r="BK4940" i="25"/>
  <c r="BK4941" i="25"/>
  <c r="BK4942" i="25"/>
  <c r="BK4943" i="25"/>
  <c r="BK4944" i="25"/>
  <c r="BK4945" i="25"/>
  <c r="BK4946" i="25"/>
  <c r="BK4947" i="25"/>
  <c r="BK4948" i="25"/>
  <c r="BK4949" i="25"/>
  <c r="BK4950" i="25"/>
  <c r="BK4951" i="25"/>
  <c r="BK4952" i="25"/>
  <c r="BK4953" i="25"/>
  <c r="BK4954" i="25"/>
  <c r="BK4955" i="25"/>
  <c r="BK4956" i="25"/>
  <c r="BK4957" i="25"/>
  <c r="BK4958" i="25"/>
  <c r="BK4959" i="25"/>
  <c r="BK4960" i="25"/>
  <c r="BK4961" i="25"/>
  <c r="BK4962" i="25"/>
  <c r="BK4963" i="25"/>
  <c r="BK4964" i="25"/>
  <c r="BK4965" i="25"/>
  <c r="BK4966" i="25"/>
  <c r="BK4967" i="25"/>
  <c r="BK4968" i="25"/>
  <c r="BK4969" i="25"/>
  <c r="BK4970" i="25"/>
  <c r="BK4971" i="25"/>
  <c r="BK4972" i="25"/>
  <c r="BK4973" i="25"/>
  <c r="BK4974" i="25"/>
  <c r="BK4975" i="25"/>
  <c r="BK4976" i="25"/>
  <c r="BK4977" i="25"/>
  <c r="BK4978" i="25"/>
  <c r="BK4979" i="25"/>
  <c r="BK4980" i="25"/>
  <c r="BK4981" i="25"/>
  <c r="BK4982" i="25"/>
  <c r="BK4983" i="25"/>
  <c r="BK4984" i="25"/>
  <c r="BK4985" i="25"/>
  <c r="BK4986" i="25"/>
  <c r="BK4987" i="25"/>
  <c r="BK4988" i="25"/>
  <c r="BK4989" i="25"/>
  <c r="BK4990" i="25"/>
  <c r="BK4991" i="25"/>
  <c r="BK4992" i="25"/>
  <c r="BK4993" i="25"/>
  <c r="BK4994" i="25"/>
  <c r="BK4995" i="25"/>
  <c r="BK4996" i="25"/>
  <c r="BK4997" i="25"/>
  <c r="BK4998" i="25"/>
  <c r="BK4999" i="25"/>
  <c r="BK5000" i="25"/>
  <c r="BK5001" i="25"/>
  <c r="BK5002" i="25"/>
  <c r="V5" i="3" l="1"/>
  <c r="W5" i="3" s="1"/>
  <c r="AA5" i="3" s="1"/>
  <c r="CP5" i="3"/>
  <c r="CT5" i="3" s="1"/>
  <c r="CU5" i="3" s="1"/>
  <c r="CV5" i="3" s="1"/>
  <c r="CY5" i="3" s="1"/>
  <c r="BB5" i="3"/>
  <c r="BC5" i="3" s="1"/>
  <c r="BG5" i="3" s="1"/>
  <c r="EC5" i="3"/>
  <c r="DN5" i="3"/>
  <c r="DR5" i="3" s="1"/>
  <c r="DS5" i="3" s="1"/>
  <c r="DT5" i="3" s="1"/>
  <c r="DW5" i="3" s="1"/>
  <c r="HT5" i="3"/>
  <c r="HU5" i="3" s="1"/>
  <c r="HX5" i="3" s="1"/>
  <c r="FV5" i="3"/>
  <c r="FZ5" i="3" s="1"/>
  <c r="GA5" i="3" s="1"/>
  <c r="GB5" i="3" s="1"/>
  <c r="GE5" i="3" s="1"/>
  <c r="DQ5" i="3"/>
  <c r="FA5" i="3"/>
  <c r="JN5" i="3"/>
  <c r="JO5" i="3" s="1"/>
  <c r="JR5" i="3" s="1"/>
  <c r="FJ5" i="3"/>
  <c r="FN5" i="3" s="1"/>
  <c r="FO5" i="3" s="1"/>
  <c r="FP5" i="3" s="1"/>
  <c r="FS5" i="3" s="1"/>
  <c r="EO5" i="3"/>
  <c r="HF5" i="3"/>
  <c r="HG5" i="3" s="1"/>
  <c r="AL5" i="3"/>
  <c r="AM5" i="3" s="1"/>
  <c r="AQ5" i="3" s="1"/>
  <c r="KI5" i="3"/>
  <c r="KJ5" i="3" s="1"/>
  <c r="KM5" i="3" s="1"/>
  <c r="EX5" i="3"/>
  <c r="FB5" i="3" s="1"/>
  <c r="FC5" i="3" s="1"/>
  <c r="FD5" i="3" s="1"/>
  <c r="FG5" i="3" s="1"/>
  <c r="F5" i="3"/>
  <c r="G5" i="3" s="1"/>
  <c r="FY5" i="3"/>
  <c r="HM5" i="3"/>
  <c r="HN5" i="3" s="1"/>
  <c r="HQ5" i="3" s="1"/>
  <c r="DB5" i="3"/>
  <c r="DF5" i="3" s="1"/>
  <c r="DG5" i="3" s="1"/>
  <c r="DH5" i="3" s="1"/>
  <c r="DK5" i="3" s="1"/>
  <c r="IO5" i="3"/>
  <c r="IP5" i="3" s="1"/>
  <c r="IS5" i="3" s="1"/>
  <c r="KB5" i="3"/>
  <c r="KC5" i="3" s="1"/>
  <c r="KF5" i="3" s="1"/>
  <c r="JG5" i="3"/>
  <c r="JH5" i="3" s="1"/>
  <c r="BJ5" i="3"/>
  <c r="BK5" i="3" s="1"/>
  <c r="BO5" i="3" s="1"/>
  <c r="CG5" i="3"/>
  <c r="IH5" i="3"/>
  <c r="II5" i="3" s="1"/>
  <c r="IL5" i="3" s="1"/>
  <c r="GK5" i="3"/>
  <c r="BR5" i="3"/>
  <c r="BS5" i="3" s="1"/>
  <c r="BW5" i="3" s="1"/>
  <c r="AD5" i="3"/>
  <c r="AE5" i="3" s="1"/>
  <c r="AI5" i="3" s="1"/>
  <c r="FM5" i="3"/>
  <c r="JU5" i="3"/>
  <c r="JV5" i="3" s="1"/>
  <c r="JY5" i="3" s="1"/>
  <c r="CD5" i="3"/>
  <c r="CH5" i="3" s="1"/>
  <c r="CI5" i="3" s="1"/>
  <c r="CJ5" i="3" s="1"/>
  <c r="GH5" i="3"/>
  <c r="GL5" i="3" s="1"/>
  <c r="GM5" i="3" s="1"/>
  <c r="GN5" i="3" s="1"/>
  <c r="GQ5" i="3" s="1"/>
  <c r="EL5" i="3"/>
  <c r="EP5" i="3" s="1"/>
  <c r="EQ5" i="3" s="1"/>
  <c r="ER5" i="3" s="1"/>
  <c r="EU5" i="3" s="1"/>
  <c r="CS5" i="3"/>
  <c r="IA5" i="3"/>
  <c r="IB5" i="3" s="1"/>
  <c r="IE5" i="3" s="1"/>
  <c r="AT5" i="3"/>
  <c r="AU5" i="3" s="1"/>
  <c r="AY5" i="3" s="1"/>
  <c r="DZ5" i="3"/>
  <c r="ED5" i="3" s="1"/>
  <c r="EE5" i="3" s="1"/>
  <c r="EF5" i="3" s="1"/>
  <c r="EI5" i="3" s="1"/>
  <c r="DE5" i="3"/>
  <c r="N5" i="3"/>
  <c r="O5" i="3" s="1"/>
  <c r="S5" i="3" s="1"/>
  <c r="IG57" i="3"/>
  <c r="IH57" i="3" s="1"/>
  <c r="IG56" i="3"/>
  <c r="IH56" i="3" s="1"/>
  <c r="IG55" i="3"/>
  <c r="IH55" i="3" s="1"/>
  <c r="IG54" i="3"/>
  <c r="IH54" i="3" s="1"/>
  <c r="IG53" i="3"/>
  <c r="IH53" i="3" s="1"/>
  <c r="IG52" i="3"/>
  <c r="IH52" i="3" s="1"/>
  <c r="IG51" i="3"/>
  <c r="IH51" i="3" s="1"/>
  <c r="IG50" i="3"/>
  <c r="IH50" i="3" s="1"/>
  <c r="IG49" i="3"/>
  <c r="IH49" i="3" s="1"/>
  <c r="IG48" i="3"/>
  <c r="IH48" i="3" s="1"/>
  <c r="IG47" i="3"/>
  <c r="IH47" i="3" s="1"/>
  <c r="IG46" i="3"/>
  <c r="IH46" i="3" s="1"/>
  <c r="IG45" i="3"/>
  <c r="IH45" i="3" s="1"/>
  <c r="IG44" i="3"/>
  <c r="IH44" i="3" s="1"/>
  <c r="IG43" i="3"/>
  <c r="IH43" i="3" s="1"/>
  <c r="IG42" i="3"/>
  <c r="IH42" i="3" s="1"/>
  <c r="IG41" i="3"/>
  <c r="IH41" i="3" s="1"/>
  <c r="IG40" i="3"/>
  <c r="IH40" i="3" s="1"/>
  <c r="IG39" i="3"/>
  <c r="IH39" i="3" s="1"/>
  <c r="IG38" i="3"/>
  <c r="IH38" i="3" s="1"/>
  <c r="IG37" i="3"/>
  <c r="IH37" i="3" s="1"/>
  <c r="IG36" i="3"/>
  <c r="IH36" i="3" s="1"/>
  <c r="IG35" i="3"/>
  <c r="IH35" i="3" s="1"/>
  <c r="IG34" i="3"/>
  <c r="IH34" i="3" s="1"/>
  <c r="IG33" i="3"/>
  <c r="IH33" i="3" s="1"/>
  <c r="IG32" i="3"/>
  <c r="IH32" i="3" s="1"/>
  <c r="IG31" i="3"/>
  <c r="IH31" i="3" s="1"/>
  <c r="IG30" i="3"/>
  <c r="IH30" i="3" s="1"/>
  <c r="IG29" i="3"/>
  <c r="IH29" i="3" s="1"/>
  <c r="IG28" i="3"/>
  <c r="IH28" i="3" s="1"/>
  <c r="IG27" i="3"/>
  <c r="IH27" i="3" s="1"/>
  <c r="IG26" i="3"/>
  <c r="IH26" i="3" s="1"/>
  <c r="IG25" i="3"/>
  <c r="IH25" i="3" s="1"/>
  <c r="IG24" i="3"/>
  <c r="IH24" i="3" s="1"/>
  <c r="IG23" i="3"/>
  <c r="IH23" i="3" s="1"/>
  <c r="IG22" i="3"/>
  <c r="IH22" i="3" s="1"/>
  <c r="IG21" i="3"/>
  <c r="IH21" i="3" s="1"/>
  <c r="IG20" i="3"/>
  <c r="IH20" i="3" s="1"/>
  <c r="IG19" i="3"/>
  <c r="IH19" i="3" s="1"/>
  <c r="IG18" i="3"/>
  <c r="IH18" i="3" s="1"/>
  <c r="IG17" i="3"/>
  <c r="IH17" i="3" s="1"/>
  <c r="IG16" i="3"/>
  <c r="IH16" i="3" s="1"/>
  <c r="IG15" i="3"/>
  <c r="IH15" i="3" s="1"/>
  <c r="IG14" i="3"/>
  <c r="IH14" i="3" s="1"/>
  <c r="IG13" i="3"/>
  <c r="IH13" i="3" s="1"/>
  <c r="IG12" i="3"/>
  <c r="IH12" i="3" s="1"/>
  <c r="IG11" i="3"/>
  <c r="IH11" i="3" s="1"/>
  <c r="IG10" i="3"/>
  <c r="IH10" i="3" s="1"/>
  <c r="IG9" i="3"/>
  <c r="IH9" i="3" s="1"/>
  <c r="IG8" i="3"/>
  <c r="IH8" i="3" s="1"/>
  <c r="IG7" i="3"/>
  <c r="IH7" i="3" s="1"/>
  <c r="IG6" i="3"/>
  <c r="IH6" i="3" s="1"/>
  <c r="CM5" i="3" l="1"/>
  <c r="GT5" i="3" s="1"/>
  <c r="GR5" i="3"/>
  <c r="IT5" i="3"/>
  <c r="HJ5" i="3"/>
  <c r="IV5" i="3" s="1"/>
  <c r="KN5" i="3"/>
  <c r="JK5" i="3"/>
  <c r="KP5" i="3" s="1"/>
  <c r="K5" i="3"/>
  <c r="CA5" i="3" s="1"/>
  <c r="BX5" i="3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4" i="7"/>
  <c r="GW5" i="3" s="1"/>
  <c r="HC5" i="3" s="1"/>
  <c r="KQ5" i="3" l="1"/>
  <c r="GU57" i="3"/>
  <c r="GU56" i="3"/>
  <c r="GU55" i="3"/>
  <c r="GU54" i="3"/>
  <c r="GU53" i="3"/>
  <c r="GU52" i="3"/>
  <c r="GU51" i="3"/>
  <c r="GU50" i="3"/>
  <c r="GU49" i="3"/>
  <c r="GU48" i="3"/>
  <c r="GU47" i="3"/>
  <c r="GU46" i="3"/>
  <c r="GU45" i="3"/>
  <c r="GU44" i="3"/>
  <c r="GU43" i="3"/>
  <c r="GU42" i="3"/>
  <c r="GU41" i="3"/>
  <c r="GU40" i="3"/>
  <c r="GU39" i="3"/>
  <c r="GU38" i="3"/>
  <c r="GU37" i="3"/>
  <c r="GU36" i="3"/>
  <c r="GU35" i="3"/>
  <c r="GU34" i="3"/>
  <c r="GU33" i="3"/>
  <c r="GU32" i="3"/>
  <c r="GU31" i="3"/>
  <c r="GU30" i="3"/>
  <c r="GU29" i="3"/>
  <c r="GU28" i="3"/>
  <c r="GU27" i="3"/>
  <c r="GU26" i="3"/>
  <c r="GU25" i="3"/>
  <c r="GU24" i="3"/>
  <c r="GU23" i="3"/>
  <c r="GU22" i="3"/>
  <c r="GU21" i="3"/>
  <c r="GU20" i="3"/>
  <c r="GU19" i="3"/>
  <c r="GU18" i="3"/>
  <c r="GU17" i="3"/>
  <c r="GU16" i="3"/>
  <c r="GU15" i="3"/>
  <c r="GU14" i="3"/>
  <c r="GU13" i="3"/>
  <c r="GU12" i="3"/>
  <c r="GU11" i="3"/>
  <c r="GU10" i="3"/>
  <c r="GU9" i="3"/>
  <c r="GU8" i="3"/>
  <c r="GU7" i="3"/>
  <c r="GU6" i="3"/>
  <c r="KL57" i="3" l="1"/>
  <c r="KK57" i="3"/>
  <c r="KL56" i="3"/>
  <c r="KK56" i="3"/>
  <c r="KL55" i="3"/>
  <c r="KK55" i="3"/>
  <c r="KL54" i="3"/>
  <c r="KK54" i="3"/>
  <c r="KL53" i="3"/>
  <c r="KK53" i="3"/>
  <c r="KL52" i="3"/>
  <c r="KK52" i="3"/>
  <c r="KL51" i="3"/>
  <c r="KK51" i="3"/>
  <c r="KL50" i="3"/>
  <c r="KK50" i="3"/>
  <c r="KL49" i="3"/>
  <c r="KK49" i="3"/>
  <c r="KL48" i="3"/>
  <c r="KK48" i="3"/>
  <c r="KL47" i="3"/>
  <c r="KK47" i="3"/>
  <c r="KL46" i="3"/>
  <c r="KK46" i="3"/>
  <c r="KL45" i="3"/>
  <c r="KK45" i="3"/>
  <c r="KL44" i="3"/>
  <c r="KK44" i="3"/>
  <c r="KL43" i="3"/>
  <c r="KK43" i="3"/>
  <c r="KL42" i="3"/>
  <c r="KK42" i="3"/>
  <c r="KL41" i="3"/>
  <c r="KK41" i="3"/>
  <c r="KL40" i="3"/>
  <c r="KK40" i="3"/>
  <c r="KL39" i="3"/>
  <c r="KK39" i="3"/>
  <c r="KL38" i="3"/>
  <c r="KK38" i="3"/>
  <c r="KL37" i="3"/>
  <c r="KK37" i="3"/>
  <c r="KL36" i="3"/>
  <c r="KK36" i="3"/>
  <c r="KL35" i="3"/>
  <c r="KK35" i="3"/>
  <c r="KL34" i="3"/>
  <c r="KK34" i="3"/>
  <c r="KL33" i="3"/>
  <c r="KK33" i="3"/>
  <c r="KL32" i="3"/>
  <c r="KK32" i="3"/>
  <c r="KL31" i="3"/>
  <c r="KK31" i="3"/>
  <c r="KL30" i="3"/>
  <c r="KK30" i="3"/>
  <c r="KL29" i="3"/>
  <c r="KK29" i="3"/>
  <c r="KL28" i="3"/>
  <c r="KK28" i="3"/>
  <c r="KL27" i="3"/>
  <c r="KK27" i="3"/>
  <c r="KL26" i="3"/>
  <c r="KK26" i="3"/>
  <c r="KL25" i="3"/>
  <c r="KK25" i="3"/>
  <c r="KL24" i="3"/>
  <c r="KK24" i="3"/>
  <c r="KL23" i="3"/>
  <c r="KK23" i="3"/>
  <c r="KL22" i="3"/>
  <c r="KK22" i="3"/>
  <c r="KL21" i="3"/>
  <c r="KK21" i="3"/>
  <c r="KL20" i="3"/>
  <c r="KK20" i="3"/>
  <c r="KL19" i="3"/>
  <c r="KK19" i="3"/>
  <c r="KL18" i="3"/>
  <c r="KK18" i="3"/>
  <c r="KL17" i="3"/>
  <c r="KK17" i="3"/>
  <c r="KL16" i="3"/>
  <c r="KK16" i="3"/>
  <c r="KL15" i="3"/>
  <c r="KK15" i="3"/>
  <c r="KL14" i="3"/>
  <c r="KK14" i="3"/>
  <c r="KL13" i="3"/>
  <c r="KK13" i="3"/>
  <c r="KL12" i="3"/>
  <c r="KK12" i="3"/>
  <c r="KL11" i="3"/>
  <c r="KK11" i="3"/>
  <c r="KL10" i="3"/>
  <c r="KK10" i="3"/>
  <c r="KL9" i="3"/>
  <c r="KK9" i="3"/>
  <c r="KL8" i="3"/>
  <c r="KK8" i="3"/>
  <c r="KL7" i="3"/>
  <c r="KK7" i="3"/>
  <c r="KL6" i="3"/>
  <c r="KK6" i="3"/>
  <c r="KE57" i="3"/>
  <c r="KD57" i="3"/>
  <c r="KE56" i="3"/>
  <c r="KD56" i="3"/>
  <c r="KE55" i="3"/>
  <c r="KD55" i="3"/>
  <c r="KE54" i="3"/>
  <c r="KD54" i="3"/>
  <c r="KE53" i="3"/>
  <c r="KD53" i="3"/>
  <c r="KE52" i="3"/>
  <c r="KD52" i="3"/>
  <c r="KE51" i="3"/>
  <c r="KD51" i="3"/>
  <c r="KE50" i="3"/>
  <c r="KD50" i="3"/>
  <c r="KE49" i="3"/>
  <c r="KD49" i="3"/>
  <c r="KE48" i="3"/>
  <c r="KD48" i="3"/>
  <c r="KE47" i="3"/>
  <c r="KD47" i="3"/>
  <c r="KE46" i="3"/>
  <c r="KD46" i="3"/>
  <c r="KE45" i="3"/>
  <c r="KD45" i="3"/>
  <c r="KE44" i="3"/>
  <c r="KD44" i="3"/>
  <c r="KE43" i="3"/>
  <c r="KD43" i="3"/>
  <c r="KE42" i="3"/>
  <c r="KD42" i="3"/>
  <c r="KE41" i="3"/>
  <c r="KD41" i="3"/>
  <c r="KE40" i="3"/>
  <c r="KD40" i="3"/>
  <c r="KE39" i="3"/>
  <c r="KD39" i="3"/>
  <c r="KE38" i="3"/>
  <c r="KD38" i="3"/>
  <c r="KE37" i="3"/>
  <c r="KD37" i="3"/>
  <c r="KE36" i="3"/>
  <c r="KD36" i="3"/>
  <c r="KE35" i="3"/>
  <c r="KD35" i="3"/>
  <c r="KE34" i="3"/>
  <c r="KD34" i="3"/>
  <c r="KE33" i="3"/>
  <c r="KD33" i="3"/>
  <c r="KE32" i="3"/>
  <c r="KD32" i="3"/>
  <c r="KE31" i="3"/>
  <c r="KD31" i="3"/>
  <c r="KE30" i="3"/>
  <c r="KD30" i="3"/>
  <c r="KE29" i="3"/>
  <c r="KD29" i="3"/>
  <c r="KE28" i="3"/>
  <c r="KD28" i="3"/>
  <c r="KE27" i="3"/>
  <c r="KD27" i="3"/>
  <c r="KE26" i="3"/>
  <c r="KD26" i="3"/>
  <c r="KE25" i="3"/>
  <c r="KD25" i="3"/>
  <c r="KE24" i="3"/>
  <c r="KD24" i="3"/>
  <c r="KE23" i="3"/>
  <c r="KD23" i="3"/>
  <c r="KE22" i="3"/>
  <c r="KD22" i="3"/>
  <c r="KE21" i="3"/>
  <c r="KD21" i="3"/>
  <c r="KE20" i="3"/>
  <c r="KD20" i="3"/>
  <c r="KE19" i="3"/>
  <c r="KD19" i="3"/>
  <c r="KE18" i="3"/>
  <c r="KD18" i="3"/>
  <c r="KE17" i="3"/>
  <c r="KD17" i="3"/>
  <c r="KE16" i="3"/>
  <c r="KD16" i="3"/>
  <c r="KE15" i="3"/>
  <c r="KD15" i="3"/>
  <c r="KE14" i="3"/>
  <c r="KD14" i="3"/>
  <c r="KE13" i="3"/>
  <c r="KD13" i="3"/>
  <c r="KE12" i="3"/>
  <c r="KD12" i="3"/>
  <c r="KE11" i="3"/>
  <c r="KD11" i="3"/>
  <c r="KE10" i="3"/>
  <c r="KD10" i="3"/>
  <c r="KE9" i="3"/>
  <c r="KD9" i="3"/>
  <c r="KE8" i="3"/>
  <c r="KD8" i="3"/>
  <c r="KE7" i="3"/>
  <c r="KD7" i="3"/>
  <c r="KE6" i="3"/>
  <c r="KD6" i="3"/>
  <c r="JX57" i="3"/>
  <c r="JW57" i="3"/>
  <c r="JX56" i="3"/>
  <c r="JW56" i="3"/>
  <c r="JX55" i="3"/>
  <c r="JW55" i="3"/>
  <c r="JX54" i="3"/>
  <c r="JW54" i="3"/>
  <c r="JX53" i="3"/>
  <c r="JW53" i="3"/>
  <c r="JX52" i="3"/>
  <c r="JW52" i="3"/>
  <c r="JX51" i="3"/>
  <c r="JW51" i="3"/>
  <c r="JX50" i="3"/>
  <c r="JW50" i="3"/>
  <c r="JX49" i="3"/>
  <c r="JW49" i="3"/>
  <c r="JX48" i="3"/>
  <c r="JW48" i="3"/>
  <c r="JX47" i="3"/>
  <c r="JW47" i="3"/>
  <c r="JX46" i="3"/>
  <c r="JW46" i="3"/>
  <c r="JX45" i="3"/>
  <c r="JW45" i="3"/>
  <c r="JX44" i="3"/>
  <c r="JW44" i="3"/>
  <c r="JX43" i="3"/>
  <c r="JW43" i="3"/>
  <c r="JX42" i="3"/>
  <c r="JW42" i="3"/>
  <c r="JX41" i="3"/>
  <c r="JW41" i="3"/>
  <c r="JX40" i="3"/>
  <c r="JW40" i="3"/>
  <c r="JX39" i="3"/>
  <c r="JW39" i="3"/>
  <c r="JX38" i="3"/>
  <c r="JW38" i="3"/>
  <c r="JX37" i="3"/>
  <c r="JW37" i="3"/>
  <c r="JX36" i="3"/>
  <c r="JW36" i="3"/>
  <c r="JX35" i="3"/>
  <c r="JW35" i="3"/>
  <c r="JX34" i="3"/>
  <c r="JW34" i="3"/>
  <c r="JX33" i="3"/>
  <c r="JW33" i="3"/>
  <c r="JX32" i="3"/>
  <c r="JW32" i="3"/>
  <c r="JX31" i="3"/>
  <c r="JW31" i="3"/>
  <c r="JX30" i="3"/>
  <c r="JW30" i="3"/>
  <c r="JX29" i="3"/>
  <c r="JW29" i="3"/>
  <c r="JX28" i="3"/>
  <c r="JW28" i="3"/>
  <c r="JX27" i="3"/>
  <c r="JW27" i="3"/>
  <c r="JX26" i="3"/>
  <c r="JW26" i="3"/>
  <c r="JX25" i="3"/>
  <c r="JW25" i="3"/>
  <c r="JX24" i="3"/>
  <c r="JW24" i="3"/>
  <c r="JX23" i="3"/>
  <c r="JW23" i="3"/>
  <c r="JX22" i="3"/>
  <c r="JW22" i="3"/>
  <c r="JX21" i="3"/>
  <c r="JW21" i="3"/>
  <c r="JX20" i="3"/>
  <c r="JW20" i="3"/>
  <c r="JX19" i="3"/>
  <c r="JW19" i="3"/>
  <c r="JX18" i="3"/>
  <c r="JW18" i="3"/>
  <c r="JX17" i="3"/>
  <c r="JW17" i="3"/>
  <c r="JX16" i="3"/>
  <c r="JW16" i="3"/>
  <c r="JX15" i="3"/>
  <c r="JW15" i="3"/>
  <c r="JX14" i="3"/>
  <c r="JW14" i="3"/>
  <c r="JX13" i="3"/>
  <c r="JW13" i="3"/>
  <c r="JX12" i="3"/>
  <c r="JW12" i="3"/>
  <c r="JX11" i="3"/>
  <c r="JW11" i="3"/>
  <c r="JX10" i="3"/>
  <c r="JW10" i="3"/>
  <c r="JX9" i="3"/>
  <c r="JW9" i="3"/>
  <c r="JX8" i="3"/>
  <c r="JW8" i="3"/>
  <c r="JX7" i="3"/>
  <c r="JW7" i="3"/>
  <c r="JX6" i="3"/>
  <c r="JW6" i="3"/>
  <c r="JJ57" i="3"/>
  <c r="JI57" i="3"/>
  <c r="JJ56" i="3"/>
  <c r="JI56" i="3"/>
  <c r="JJ55" i="3"/>
  <c r="JI55" i="3"/>
  <c r="JJ54" i="3"/>
  <c r="JI54" i="3"/>
  <c r="JJ53" i="3"/>
  <c r="JI53" i="3"/>
  <c r="JJ52" i="3"/>
  <c r="JI52" i="3"/>
  <c r="JJ51" i="3"/>
  <c r="JI51" i="3"/>
  <c r="JJ50" i="3"/>
  <c r="JI50" i="3"/>
  <c r="JJ49" i="3"/>
  <c r="JI49" i="3"/>
  <c r="JJ48" i="3"/>
  <c r="JI48" i="3"/>
  <c r="JJ47" i="3"/>
  <c r="JI47" i="3"/>
  <c r="JJ46" i="3"/>
  <c r="JI46" i="3"/>
  <c r="JJ45" i="3"/>
  <c r="JI45" i="3"/>
  <c r="JJ44" i="3"/>
  <c r="JI44" i="3"/>
  <c r="JJ43" i="3"/>
  <c r="JI43" i="3"/>
  <c r="JJ42" i="3"/>
  <c r="JI42" i="3"/>
  <c r="JJ41" i="3"/>
  <c r="JI41" i="3"/>
  <c r="JJ40" i="3"/>
  <c r="JI40" i="3"/>
  <c r="JJ39" i="3"/>
  <c r="JI39" i="3"/>
  <c r="JJ38" i="3"/>
  <c r="JI38" i="3"/>
  <c r="JJ37" i="3"/>
  <c r="JI37" i="3"/>
  <c r="JJ36" i="3"/>
  <c r="JI36" i="3"/>
  <c r="JJ35" i="3"/>
  <c r="JI35" i="3"/>
  <c r="JJ34" i="3"/>
  <c r="JI34" i="3"/>
  <c r="JJ33" i="3"/>
  <c r="JI33" i="3"/>
  <c r="JJ32" i="3"/>
  <c r="JI32" i="3"/>
  <c r="JJ31" i="3"/>
  <c r="JI31" i="3"/>
  <c r="JJ30" i="3"/>
  <c r="JI30" i="3"/>
  <c r="JJ29" i="3"/>
  <c r="JI29" i="3"/>
  <c r="JJ28" i="3"/>
  <c r="JI28" i="3"/>
  <c r="JJ27" i="3"/>
  <c r="JI27" i="3"/>
  <c r="JJ26" i="3"/>
  <c r="JI26" i="3"/>
  <c r="JJ25" i="3"/>
  <c r="JI25" i="3"/>
  <c r="JJ24" i="3"/>
  <c r="JI24" i="3"/>
  <c r="JJ23" i="3"/>
  <c r="JI23" i="3"/>
  <c r="JJ22" i="3"/>
  <c r="JI22" i="3"/>
  <c r="JJ21" i="3"/>
  <c r="JI21" i="3"/>
  <c r="JJ20" i="3"/>
  <c r="JI20" i="3"/>
  <c r="JJ19" i="3"/>
  <c r="JI19" i="3"/>
  <c r="JJ18" i="3"/>
  <c r="JI18" i="3"/>
  <c r="JJ17" i="3"/>
  <c r="JI17" i="3"/>
  <c r="JJ16" i="3"/>
  <c r="JI16" i="3"/>
  <c r="JJ15" i="3"/>
  <c r="JI15" i="3"/>
  <c r="JJ14" i="3"/>
  <c r="JI14" i="3"/>
  <c r="JJ13" i="3"/>
  <c r="JI13" i="3"/>
  <c r="JJ12" i="3"/>
  <c r="JI12" i="3"/>
  <c r="JJ11" i="3"/>
  <c r="JI11" i="3"/>
  <c r="JJ10" i="3"/>
  <c r="JI10" i="3"/>
  <c r="JJ9" i="3"/>
  <c r="JI9" i="3"/>
  <c r="JJ8" i="3"/>
  <c r="JI8" i="3"/>
  <c r="JJ7" i="3"/>
  <c r="JI7" i="3"/>
  <c r="JJ6" i="3"/>
  <c r="JI6" i="3"/>
  <c r="JQ57" i="3"/>
  <c r="JP57" i="3"/>
  <c r="JQ56" i="3"/>
  <c r="JP56" i="3"/>
  <c r="JQ55" i="3"/>
  <c r="JP55" i="3"/>
  <c r="JQ54" i="3"/>
  <c r="JP54" i="3"/>
  <c r="JQ53" i="3"/>
  <c r="JP53" i="3"/>
  <c r="JQ52" i="3"/>
  <c r="JP52" i="3"/>
  <c r="JQ51" i="3"/>
  <c r="JP51" i="3"/>
  <c r="JQ50" i="3"/>
  <c r="JP50" i="3"/>
  <c r="JQ49" i="3"/>
  <c r="JP49" i="3"/>
  <c r="JQ48" i="3"/>
  <c r="JP48" i="3"/>
  <c r="JQ47" i="3"/>
  <c r="JP47" i="3"/>
  <c r="JQ46" i="3"/>
  <c r="JP46" i="3"/>
  <c r="JQ45" i="3"/>
  <c r="JP45" i="3"/>
  <c r="JQ44" i="3"/>
  <c r="JP44" i="3"/>
  <c r="JQ43" i="3"/>
  <c r="JP43" i="3"/>
  <c r="JQ42" i="3"/>
  <c r="JP42" i="3"/>
  <c r="JQ41" i="3"/>
  <c r="JP41" i="3"/>
  <c r="JQ40" i="3"/>
  <c r="JP40" i="3"/>
  <c r="JQ39" i="3"/>
  <c r="JP39" i="3"/>
  <c r="JQ38" i="3"/>
  <c r="JP38" i="3"/>
  <c r="JQ37" i="3"/>
  <c r="JP37" i="3"/>
  <c r="JQ36" i="3"/>
  <c r="JP36" i="3"/>
  <c r="JQ35" i="3"/>
  <c r="JP35" i="3"/>
  <c r="JQ34" i="3"/>
  <c r="JP34" i="3"/>
  <c r="JQ33" i="3"/>
  <c r="JP33" i="3"/>
  <c r="JQ32" i="3"/>
  <c r="JP32" i="3"/>
  <c r="JQ31" i="3"/>
  <c r="JP31" i="3"/>
  <c r="JQ30" i="3"/>
  <c r="JP30" i="3"/>
  <c r="JQ29" i="3"/>
  <c r="JP29" i="3"/>
  <c r="JQ28" i="3"/>
  <c r="JP28" i="3"/>
  <c r="JQ27" i="3"/>
  <c r="JP27" i="3"/>
  <c r="JQ26" i="3"/>
  <c r="JP26" i="3"/>
  <c r="JQ25" i="3"/>
  <c r="JP25" i="3"/>
  <c r="JQ24" i="3"/>
  <c r="JP24" i="3"/>
  <c r="JQ23" i="3"/>
  <c r="JP23" i="3"/>
  <c r="JQ22" i="3"/>
  <c r="JP22" i="3"/>
  <c r="JQ21" i="3"/>
  <c r="JP21" i="3"/>
  <c r="JQ20" i="3"/>
  <c r="JP20" i="3"/>
  <c r="JQ19" i="3"/>
  <c r="JP19" i="3"/>
  <c r="JQ18" i="3"/>
  <c r="JP18" i="3"/>
  <c r="JQ17" i="3"/>
  <c r="JP17" i="3"/>
  <c r="JQ16" i="3"/>
  <c r="JP16" i="3"/>
  <c r="JQ15" i="3"/>
  <c r="JP15" i="3"/>
  <c r="JQ14" i="3"/>
  <c r="JP14" i="3"/>
  <c r="JQ13" i="3"/>
  <c r="JP13" i="3"/>
  <c r="JQ12" i="3"/>
  <c r="JP12" i="3"/>
  <c r="JQ11" i="3"/>
  <c r="JP11" i="3"/>
  <c r="JQ10" i="3"/>
  <c r="JP10" i="3"/>
  <c r="JQ9" i="3"/>
  <c r="JP9" i="3"/>
  <c r="JQ8" i="3"/>
  <c r="JP8" i="3"/>
  <c r="JQ7" i="3"/>
  <c r="JP7" i="3"/>
  <c r="JQ6" i="3"/>
  <c r="JP6" i="3"/>
  <c r="ID57" i="3"/>
  <c r="IC57" i="3"/>
  <c r="ID56" i="3"/>
  <c r="IC56" i="3"/>
  <c r="ID55" i="3"/>
  <c r="IC55" i="3"/>
  <c r="ID54" i="3"/>
  <c r="IC54" i="3"/>
  <c r="ID53" i="3"/>
  <c r="IC53" i="3"/>
  <c r="ID52" i="3"/>
  <c r="IC52" i="3"/>
  <c r="ID51" i="3"/>
  <c r="IC51" i="3"/>
  <c r="ID50" i="3"/>
  <c r="IC50" i="3"/>
  <c r="ID49" i="3"/>
  <c r="IC49" i="3"/>
  <c r="ID48" i="3"/>
  <c r="IC48" i="3"/>
  <c r="ID47" i="3"/>
  <c r="IC47" i="3"/>
  <c r="ID46" i="3"/>
  <c r="IC46" i="3"/>
  <c r="ID45" i="3"/>
  <c r="IC45" i="3"/>
  <c r="ID44" i="3"/>
  <c r="IC44" i="3"/>
  <c r="ID43" i="3"/>
  <c r="IC43" i="3"/>
  <c r="ID42" i="3"/>
  <c r="IC42" i="3"/>
  <c r="ID41" i="3"/>
  <c r="IC41" i="3"/>
  <c r="ID40" i="3"/>
  <c r="IC40" i="3"/>
  <c r="ID39" i="3"/>
  <c r="IC39" i="3"/>
  <c r="ID38" i="3"/>
  <c r="IC38" i="3"/>
  <c r="ID37" i="3"/>
  <c r="IC37" i="3"/>
  <c r="ID36" i="3"/>
  <c r="IC36" i="3"/>
  <c r="ID35" i="3"/>
  <c r="IC35" i="3"/>
  <c r="ID34" i="3"/>
  <c r="IC34" i="3"/>
  <c r="ID33" i="3"/>
  <c r="IC33" i="3"/>
  <c r="ID32" i="3"/>
  <c r="IC32" i="3"/>
  <c r="ID31" i="3"/>
  <c r="IC31" i="3"/>
  <c r="ID30" i="3"/>
  <c r="IC30" i="3"/>
  <c r="ID29" i="3"/>
  <c r="IC29" i="3"/>
  <c r="ID28" i="3"/>
  <c r="IC28" i="3"/>
  <c r="ID27" i="3"/>
  <c r="IC27" i="3"/>
  <c r="ID26" i="3"/>
  <c r="IC26" i="3"/>
  <c r="ID25" i="3"/>
  <c r="IC25" i="3"/>
  <c r="ID24" i="3"/>
  <c r="IC24" i="3"/>
  <c r="ID23" i="3"/>
  <c r="IC23" i="3"/>
  <c r="ID22" i="3"/>
  <c r="IC22" i="3"/>
  <c r="ID21" i="3"/>
  <c r="IC21" i="3"/>
  <c r="ID20" i="3"/>
  <c r="IC20" i="3"/>
  <c r="ID19" i="3"/>
  <c r="IC19" i="3"/>
  <c r="ID18" i="3"/>
  <c r="IC18" i="3"/>
  <c r="ID17" i="3"/>
  <c r="IC17" i="3"/>
  <c r="ID16" i="3"/>
  <c r="IC16" i="3"/>
  <c r="ID15" i="3"/>
  <c r="IC15" i="3"/>
  <c r="ID14" i="3"/>
  <c r="IC14" i="3"/>
  <c r="ID13" i="3"/>
  <c r="IC13" i="3"/>
  <c r="ID12" i="3"/>
  <c r="IC12" i="3"/>
  <c r="ID11" i="3"/>
  <c r="IC11" i="3"/>
  <c r="ID10" i="3"/>
  <c r="IC10" i="3"/>
  <c r="ID9" i="3"/>
  <c r="IC9" i="3"/>
  <c r="ID8" i="3"/>
  <c r="IC8" i="3"/>
  <c r="ID7" i="3"/>
  <c r="IC7" i="3"/>
  <c r="ID6" i="3"/>
  <c r="IC6" i="3"/>
  <c r="IK57" i="3"/>
  <c r="IJ57" i="3"/>
  <c r="IK56" i="3"/>
  <c r="IJ56" i="3"/>
  <c r="IK55" i="3"/>
  <c r="IJ55" i="3"/>
  <c r="IK54" i="3"/>
  <c r="IJ54" i="3"/>
  <c r="IK53" i="3"/>
  <c r="IJ53" i="3"/>
  <c r="IK52" i="3"/>
  <c r="IJ52" i="3"/>
  <c r="IK51" i="3"/>
  <c r="IJ51" i="3"/>
  <c r="IK50" i="3"/>
  <c r="IJ50" i="3"/>
  <c r="IK49" i="3"/>
  <c r="IJ49" i="3"/>
  <c r="IK48" i="3"/>
  <c r="IJ48" i="3"/>
  <c r="IK47" i="3"/>
  <c r="IJ47" i="3"/>
  <c r="IK46" i="3"/>
  <c r="IJ46" i="3"/>
  <c r="IK45" i="3"/>
  <c r="IJ45" i="3"/>
  <c r="IK44" i="3"/>
  <c r="IJ44" i="3"/>
  <c r="IK43" i="3"/>
  <c r="IJ43" i="3"/>
  <c r="IK42" i="3"/>
  <c r="IJ42" i="3"/>
  <c r="IK41" i="3"/>
  <c r="IJ41" i="3"/>
  <c r="IK40" i="3"/>
  <c r="IJ40" i="3"/>
  <c r="IK39" i="3"/>
  <c r="IJ39" i="3"/>
  <c r="IK38" i="3"/>
  <c r="IJ38" i="3"/>
  <c r="IK37" i="3"/>
  <c r="IJ37" i="3"/>
  <c r="IK36" i="3"/>
  <c r="IJ36" i="3"/>
  <c r="IK35" i="3"/>
  <c r="IJ35" i="3"/>
  <c r="IK34" i="3"/>
  <c r="IJ34" i="3"/>
  <c r="IK33" i="3"/>
  <c r="IJ33" i="3"/>
  <c r="IK32" i="3"/>
  <c r="IJ32" i="3"/>
  <c r="IK31" i="3"/>
  <c r="IJ31" i="3"/>
  <c r="IK30" i="3"/>
  <c r="IJ30" i="3"/>
  <c r="IK29" i="3"/>
  <c r="IJ29" i="3"/>
  <c r="IK28" i="3"/>
  <c r="IJ28" i="3"/>
  <c r="IK27" i="3"/>
  <c r="IJ27" i="3"/>
  <c r="IK26" i="3"/>
  <c r="IJ26" i="3"/>
  <c r="IK25" i="3"/>
  <c r="IJ25" i="3"/>
  <c r="IK24" i="3"/>
  <c r="IJ24" i="3"/>
  <c r="IK23" i="3"/>
  <c r="IJ23" i="3"/>
  <c r="IK22" i="3"/>
  <c r="IJ22" i="3"/>
  <c r="IK21" i="3"/>
  <c r="IJ21" i="3"/>
  <c r="IK20" i="3"/>
  <c r="IJ20" i="3"/>
  <c r="IK19" i="3"/>
  <c r="IJ19" i="3"/>
  <c r="IK18" i="3"/>
  <c r="IJ18" i="3"/>
  <c r="IK17" i="3"/>
  <c r="IJ17" i="3"/>
  <c r="IK16" i="3"/>
  <c r="IJ16" i="3"/>
  <c r="IK15" i="3"/>
  <c r="IJ15" i="3"/>
  <c r="IK14" i="3"/>
  <c r="IJ14" i="3"/>
  <c r="IK13" i="3"/>
  <c r="IJ13" i="3"/>
  <c r="IK12" i="3"/>
  <c r="IJ12" i="3"/>
  <c r="IK11" i="3"/>
  <c r="IJ11" i="3"/>
  <c r="IK10" i="3"/>
  <c r="IJ10" i="3"/>
  <c r="IK9" i="3"/>
  <c r="IJ9" i="3"/>
  <c r="IK8" i="3"/>
  <c r="IJ8" i="3"/>
  <c r="IK7" i="3"/>
  <c r="IJ7" i="3"/>
  <c r="IK6" i="3"/>
  <c r="IJ6" i="3"/>
  <c r="IR57" i="3"/>
  <c r="IQ57" i="3"/>
  <c r="IR56" i="3"/>
  <c r="IQ56" i="3"/>
  <c r="IR55" i="3"/>
  <c r="IQ55" i="3"/>
  <c r="IR54" i="3"/>
  <c r="IQ54" i="3"/>
  <c r="IR53" i="3"/>
  <c r="IQ53" i="3"/>
  <c r="IR52" i="3"/>
  <c r="IQ52" i="3"/>
  <c r="IR51" i="3"/>
  <c r="IQ51" i="3"/>
  <c r="IR50" i="3"/>
  <c r="IQ50" i="3"/>
  <c r="IR49" i="3"/>
  <c r="IQ49" i="3"/>
  <c r="IR48" i="3"/>
  <c r="IQ48" i="3"/>
  <c r="IR47" i="3"/>
  <c r="IQ47" i="3"/>
  <c r="IR46" i="3"/>
  <c r="IQ46" i="3"/>
  <c r="IR45" i="3"/>
  <c r="IQ45" i="3"/>
  <c r="IR44" i="3"/>
  <c r="IQ44" i="3"/>
  <c r="IR43" i="3"/>
  <c r="IQ43" i="3"/>
  <c r="IR42" i="3"/>
  <c r="IQ42" i="3"/>
  <c r="IR41" i="3"/>
  <c r="IQ41" i="3"/>
  <c r="IR40" i="3"/>
  <c r="IQ40" i="3"/>
  <c r="IR39" i="3"/>
  <c r="IQ39" i="3"/>
  <c r="IR38" i="3"/>
  <c r="IQ38" i="3"/>
  <c r="IR37" i="3"/>
  <c r="IQ37" i="3"/>
  <c r="IR36" i="3"/>
  <c r="IQ36" i="3"/>
  <c r="IR35" i="3"/>
  <c r="IQ35" i="3"/>
  <c r="IR34" i="3"/>
  <c r="IQ34" i="3"/>
  <c r="IR33" i="3"/>
  <c r="IQ33" i="3"/>
  <c r="IR32" i="3"/>
  <c r="IQ32" i="3"/>
  <c r="IR31" i="3"/>
  <c r="IQ31" i="3"/>
  <c r="IR30" i="3"/>
  <c r="IQ30" i="3"/>
  <c r="IR29" i="3"/>
  <c r="IQ29" i="3"/>
  <c r="IR28" i="3"/>
  <c r="IQ28" i="3"/>
  <c r="IR27" i="3"/>
  <c r="IQ27" i="3"/>
  <c r="IR26" i="3"/>
  <c r="IQ26" i="3"/>
  <c r="IR25" i="3"/>
  <c r="IQ25" i="3"/>
  <c r="IR24" i="3"/>
  <c r="IQ24" i="3"/>
  <c r="IR23" i="3"/>
  <c r="IQ23" i="3"/>
  <c r="IR22" i="3"/>
  <c r="IQ22" i="3"/>
  <c r="IR21" i="3"/>
  <c r="IQ21" i="3"/>
  <c r="IR20" i="3"/>
  <c r="IQ20" i="3"/>
  <c r="IR19" i="3"/>
  <c r="IQ19" i="3"/>
  <c r="IR18" i="3"/>
  <c r="IQ18" i="3"/>
  <c r="IR17" i="3"/>
  <c r="IQ17" i="3"/>
  <c r="IR16" i="3"/>
  <c r="IQ16" i="3"/>
  <c r="IR15" i="3"/>
  <c r="IQ15" i="3"/>
  <c r="IR14" i="3"/>
  <c r="IQ14" i="3"/>
  <c r="IR13" i="3"/>
  <c r="IQ13" i="3"/>
  <c r="IR12" i="3"/>
  <c r="IQ12" i="3"/>
  <c r="IR11" i="3"/>
  <c r="IQ11" i="3"/>
  <c r="IR10" i="3"/>
  <c r="IQ10" i="3"/>
  <c r="IR9" i="3"/>
  <c r="IQ9" i="3"/>
  <c r="IR8" i="3"/>
  <c r="IQ8" i="3"/>
  <c r="IR7" i="3"/>
  <c r="IQ7" i="3"/>
  <c r="IR6" i="3"/>
  <c r="IQ6" i="3"/>
  <c r="HP57" i="3"/>
  <c r="HO57" i="3"/>
  <c r="HP56" i="3"/>
  <c r="HO56" i="3"/>
  <c r="HP55" i="3"/>
  <c r="HO55" i="3"/>
  <c r="HP54" i="3"/>
  <c r="HO54" i="3"/>
  <c r="HP53" i="3"/>
  <c r="HO53" i="3"/>
  <c r="HP52" i="3"/>
  <c r="HO52" i="3"/>
  <c r="HP51" i="3"/>
  <c r="HO51" i="3"/>
  <c r="HP50" i="3"/>
  <c r="HO50" i="3"/>
  <c r="HP49" i="3"/>
  <c r="HO49" i="3"/>
  <c r="HP48" i="3"/>
  <c r="HO48" i="3"/>
  <c r="HP47" i="3"/>
  <c r="HO47" i="3"/>
  <c r="HP46" i="3"/>
  <c r="HO46" i="3"/>
  <c r="HP45" i="3"/>
  <c r="HO45" i="3"/>
  <c r="HP44" i="3"/>
  <c r="HO44" i="3"/>
  <c r="HP43" i="3"/>
  <c r="HO43" i="3"/>
  <c r="HP42" i="3"/>
  <c r="HO42" i="3"/>
  <c r="HP41" i="3"/>
  <c r="HO41" i="3"/>
  <c r="HP40" i="3"/>
  <c r="HO40" i="3"/>
  <c r="HP39" i="3"/>
  <c r="HO39" i="3"/>
  <c r="HP38" i="3"/>
  <c r="HO38" i="3"/>
  <c r="HP37" i="3"/>
  <c r="HO37" i="3"/>
  <c r="HP36" i="3"/>
  <c r="HO36" i="3"/>
  <c r="HP35" i="3"/>
  <c r="HO35" i="3"/>
  <c r="HP34" i="3"/>
  <c r="HO34" i="3"/>
  <c r="HP33" i="3"/>
  <c r="HO33" i="3"/>
  <c r="HP32" i="3"/>
  <c r="HO32" i="3"/>
  <c r="HP31" i="3"/>
  <c r="HO31" i="3"/>
  <c r="HP30" i="3"/>
  <c r="HO30" i="3"/>
  <c r="HP29" i="3"/>
  <c r="HO29" i="3"/>
  <c r="HP28" i="3"/>
  <c r="HO28" i="3"/>
  <c r="HP27" i="3"/>
  <c r="HO27" i="3"/>
  <c r="HP26" i="3"/>
  <c r="HO26" i="3"/>
  <c r="HP25" i="3"/>
  <c r="HO25" i="3"/>
  <c r="HP24" i="3"/>
  <c r="HO24" i="3"/>
  <c r="HP23" i="3"/>
  <c r="HO23" i="3"/>
  <c r="HP22" i="3"/>
  <c r="HO22" i="3"/>
  <c r="HP21" i="3"/>
  <c r="HO21" i="3"/>
  <c r="HP20" i="3"/>
  <c r="HO20" i="3"/>
  <c r="HP19" i="3"/>
  <c r="HO19" i="3"/>
  <c r="HP18" i="3"/>
  <c r="HO18" i="3"/>
  <c r="HP17" i="3"/>
  <c r="HO17" i="3"/>
  <c r="HP16" i="3"/>
  <c r="HO16" i="3"/>
  <c r="HP15" i="3"/>
  <c r="HO15" i="3"/>
  <c r="HP14" i="3"/>
  <c r="HO14" i="3"/>
  <c r="HP13" i="3"/>
  <c r="HO13" i="3"/>
  <c r="HP12" i="3"/>
  <c r="HO12" i="3"/>
  <c r="HP11" i="3"/>
  <c r="HO11" i="3"/>
  <c r="HP10" i="3"/>
  <c r="HO10" i="3"/>
  <c r="HP9" i="3"/>
  <c r="HO9" i="3"/>
  <c r="HP8" i="3"/>
  <c r="HO8" i="3"/>
  <c r="HP7" i="3"/>
  <c r="HO7" i="3"/>
  <c r="HP6" i="3"/>
  <c r="HO6" i="3"/>
  <c r="HW6" i="3"/>
  <c r="HW7" i="3"/>
  <c r="HW8" i="3"/>
  <c r="HW9" i="3"/>
  <c r="HW10" i="3"/>
  <c r="HW11" i="3"/>
  <c r="HW12" i="3"/>
  <c r="HW13" i="3"/>
  <c r="HW14" i="3"/>
  <c r="HW15" i="3"/>
  <c r="HW16" i="3"/>
  <c r="HW17" i="3"/>
  <c r="HW18" i="3"/>
  <c r="HW19" i="3"/>
  <c r="HW20" i="3"/>
  <c r="HW21" i="3"/>
  <c r="HW22" i="3"/>
  <c r="HW23" i="3"/>
  <c r="HW24" i="3"/>
  <c r="HW25" i="3"/>
  <c r="HW26" i="3"/>
  <c r="HW27" i="3"/>
  <c r="HW28" i="3"/>
  <c r="HW29" i="3"/>
  <c r="HW30" i="3"/>
  <c r="HW31" i="3"/>
  <c r="HW32" i="3"/>
  <c r="HW33" i="3"/>
  <c r="HW34" i="3"/>
  <c r="HW35" i="3"/>
  <c r="HW36" i="3"/>
  <c r="HW37" i="3"/>
  <c r="HW38" i="3"/>
  <c r="HW39" i="3"/>
  <c r="HW40" i="3"/>
  <c r="HW41" i="3"/>
  <c r="HW42" i="3"/>
  <c r="HW43" i="3"/>
  <c r="HW44" i="3"/>
  <c r="HW45" i="3"/>
  <c r="HW46" i="3"/>
  <c r="HW47" i="3"/>
  <c r="HW48" i="3"/>
  <c r="HW49" i="3"/>
  <c r="HW50" i="3"/>
  <c r="HW51" i="3"/>
  <c r="HW52" i="3"/>
  <c r="HW53" i="3"/>
  <c r="HW54" i="3"/>
  <c r="HW55" i="3"/>
  <c r="HW56" i="3"/>
  <c r="HW57" i="3"/>
  <c r="HV6" i="3"/>
  <c r="HV7" i="3"/>
  <c r="HV8" i="3"/>
  <c r="HV9" i="3"/>
  <c r="HV10" i="3"/>
  <c r="HV11" i="3"/>
  <c r="HV12" i="3"/>
  <c r="HV13" i="3"/>
  <c r="HV14" i="3"/>
  <c r="HV15" i="3"/>
  <c r="HV16" i="3"/>
  <c r="HV17" i="3"/>
  <c r="HV18" i="3"/>
  <c r="HV19" i="3"/>
  <c r="HV20" i="3"/>
  <c r="HV21" i="3"/>
  <c r="HV22" i="3"/>
  <c r="HV23" i="3"/>
  <c r="HV24" i="3"/>
  <c r="HV25" i="3"/>
  <c r="HV26" i="3"/>
  <c r="HV27" i="3"/>
  <c r="HV28" i="3"/>
  <c r="HV29" i="3"/>
  <c r="HV30" i="3"/>
  <c r="HV31" i="3"/>
  <c r="HV32" i="3"/>
  <c r="HV33" i="3"/>
  <c r="HV34" i="3"/>
  <c r="HV35" i="3"/>
  <c r="HV36" i="3"/>
  <c r="HV37" i="3"/>
  <c r="HV38" i="3"/>
  <c r="HV39" i="3"/>
  <c r="HV40" i="3"/>
  <c r="HV41" i="3"/>
  <c r="HV42" i="3"/>
  <c r="HV43" i="3"/>
  <c r="HV44" i="3"/>
  <c r="HV45" i="3"/>
  <c r="HV46" i="3"/>
  <c r="HV47" i="3"/>
  <c r="HV48" i="3"/>
  <c r="HV49" i="3"/>
  <c r="HV50" i="3"/>
  <c r="HV51" i="3"/>
  <c r="HV52" i="3"/>
  <c r="HV53" i="3"/>
  <c r="HV54" i="3"/>
  <c r="HV55" i="3"/>
  <c r="HV56" i="3"/>
  <c r="HV57" i="3"/>
  <c r="HI57" i="3"/>
  <c r="HH57" i="3"/>
  <c r="HI56" i="3"/>
  <c r="HH56" i="3"/>
  <c r="HI55" i="3"/>
  <c r="HH55" i="3"/>
  <c r="HI54" i="3"/>
  <c r="HH54" i="3"/>
  <c r="HI53" i="3"/>
  <c r="HH53" i="3"/>
  <c r="HI52" i="3"/>
  <c r="HH52" i="3"/>
  <c r="HI51" i="3"/>
  <c r="HH51" i="3"/>
  <c r="HI50" i="3"/>
  <c r="HH50" i="3"/>
  <c r="HI49" i="3"/>
  <c r="HH49" i="3"/>
  <c r="HI48" i="3"/>
  <c r="HH48" i="3"/>
  <c r="HI47" i="3"/>
  <c r="HH47" i="3"/>
  <c r="HI46" i="3"/>
  <c r="HH46" i="3"/>
  <c r="HI45" i="3"/>
  <c r="HH45" i="3"/>
  <c r="HI44" i="3"/>
  <c r="HH44" i="3"/>
  <c r="HI43" i="3"/>
  <c r="HH43" i="3"/>
  <c r="HI42" i="3"/>
  <c r="HH42" i="3"/>
  <c r="HI41" i="3"/>
  <c r="HH41" i="3"/>
  <c r="HI40" i="3"/>
  <c r="HH40" i="3"/>
  <c r="HI39" i="3"/>
  <c r="HH39" i="3"/>
  <c r="HI38" i="3"/>
  <c r="HH38" i="3"/>
  <c r="HI37" i="3"/>
  <c r="HH37" i="3"/>
  <c r="HI36" i="3"/>
  <c r="HH36" i="3"/>
  <c r="HI35" i="3"/>
  <c r="HH35" i="3"/>
  <c r="HI34" i="3"/>
  <c r="HH34" i="3"/>
  <c r="HI33" i="3"/>
  <c r="HH33" i="3"/>
  <c r="HI32" i="3"/>
  <c r="HH32" i="3"/>
  <c r="HI31" i="3"/>
  <c r="HH31" i="3"/>
  <c r="HI30" i="3"/>
  <c r="HH30" i="3"/>
  <c r="HI29" i="3"/>
  <c r="HH29" i="3"/>
  <c r="HI28" i="3"/>
  <c r="HH28" i="3"/>
  <c r="HI27" i="3"/>
  <c r="HH27" i="3"/>
  <c r="HI26" i="3"/>
  <c r="HH26" i="3"/>
  <c r="HI25" i="3"/>
  <c r="HH25" i="3"/>
  <c r="HI24" i="3"/>
  <c r="HH24" i="3"/>
  <c r="HI23" i="3"/>
  <c r="HH23" i="3"/>
  <c r="HI22" i="3"/>
  <c r="HH22" i="3"/>
  <c r="HI21" i="3"/>
  <c r="HH21" i="3"/>
  <c r="HI20" i="3"/>
  <c r="HH20" i="3"/>
  <c r="HI19" i="3"/>
  <c r="HH19" i="3"/>
  <c r="HI18" i="3"/>
  <c r="HH18" i="3"/>
  <c r="HI17" i="3"/>
  <c r="HH17" i="3"/>
  <c r="HI16" i="3"/>
  <c r="HH16" i="3"/>
  <c r="HI15" i="3"/>
  <c r="HH15" i="3"/>
  <c r="HI14" i="3"/>
  <c r="HH14" i="3"/>
  <c r="HI13" i="3"/>
  <c r="HH13" i="3"/>
  <c r="HI12" i="3"/>
  <c r="HH12" i="3"/>
  <c r="HI11" i="3"/>
  <c r="HH11" i="3"/>
  <c r="HI10" i="3"/>
  <c r="HH10" i="3"/>
  <c r="HI9" i="3"/>
  <c r="HH9" i="3"/>
  <c r="HI8" i="3"/>
  <c r="HH8" i="3"/>
  <c r="HI7" i="3"/>
  <c r="HH7" i="3"/>
  <c r="HI6" i="3"/>
  <c r="HH6" i="3"/>
  <c r="HB57" i="3"/>
  <c r="HA57" i="3"/>
  <c r="GZ57" i="3"/>
  <c r="GY57" i="3"/>
  <c r="HB56" i="3"/>
  <c r="HA56" i="3"/>
  <c r="GZ56" i="3"/>
  <c r="GY56" i="3"/>
  <c r="HB55" i="3"/>
  <c r="HA55" i="3"/>
  <c r="GZ55" i="3"/>
  <c r="GY55" i="3"/>
  <c r="HB54" i="3"/>
  <c r="HA54" i="3"/>
  <c r="GZ54" i="3"/>
  <c r="GY54" i="3"/>
  <c r="HB53" i="3"/>
  <c r="HA53" i="3"/>
  <c r="GZ53" i="3"/>
  <c r="GY53" i="3"/>
  <c r="HB52" i="3"/>
  <c r="HA52" i="3"/>
  <c r="GZ52" i="3"/>
  <c r="GY52" i="3"/>
  <c r="HB51" i="3"/>
  <c r="HA51" i="3"/>
  <c r="GZ51" i="3"/>
  <c r="GY51" i="3"/>
  <c r="HB50" i="3"/>
  <c r="HA50" i="3"/>
  <c r="GZ50" i="3"/>
  <c r="GY50" i="3"/>
  <c r="HB49" i="3"/>
  <c r="HA49" i="3"/>
  <c r="GZ49" i="3"/>
  <c r="GY49" i="3"/>
  <c r="HB48" i="3"/>
  <c r="HA48" i="3"/>
  <c r="GZ48" i="3"/>
  <c r="GY48" i="3"/>
  <c r="HB47" i="3"/>
  <c r="HA47" i="3"/>
  <c r="GZ47" i="3"/>
  <c r="GY47" i="3"/>
  <c r="HB46" i="3"/>
  <c r="HA46" i="3"/>
  <c r="GZ46" i="3"/>
  <c r="GY46" i="3"/>
  <c r="HB45" i="3"/>
  <c r="HA45" i="3"/>
  <c r="GZ45" i="3"/>
  <c r="GY45" i="3"/>
  <c r="HB44" i="3"/>
  <c r="HA44" i="3"/>
  <c r="GZ44" i="3"/>
  <c r="GY44" i="3"/>
  <c r="HB43" i="3"/>
  <c r="HA43" i="3"/>
  <c r="GZ43" i="3"/>
  <c r="GY43" i="3"/>
  <c r="HB42" i="3"/>
  <c r="HA42" i="3"/>
  <c r="GZ42" i="3"/>
  <c r="GY42" i="3"/>
  <c r="HB41" i="3"/>
  <c r="HA41" i="3"/>
  <c r="GZ41" i="3"/>
  <c r="GY41" i="3"/>
  <c r="HB40" i="3"/>
  <c r="HA40" i="3"/>
  <c r="GZ40" i="3"/>
  <c r="GY40" i="3"/>
  <c r="HB39" i="3"/>
  <c r="HA39" i="3"/>
  <c r="GZ39" i="3"/>
  <c r="GY39" i="3"/>
  <c r="HB38" i="3"/>
  <c r="HA38" i="3"/>
  <c r="GZ38" i="3"/>
  <c r="GY38" i="3"/>
  <c r="HB37" i="3"/>
  <c r="HA37" i="3"/>
  <c r="GZ37" i="3"/>
  <c r="GY37" i="3"/>
  <c r="HB36" i="3"/>
  <c r="HA36" i="3"/>
  <c r="GZ36" i="3"/>
  <c r="GY36" i="3"/>
  <c r="HB35" i="3"/>
  <c r="HA35" i="3"/>
  <c r="GZ35" i="3"/>
  <c r="GY35" i="3"/>
  <c r="HB34" i="3"/>
  <c r="HA34" i="3"/>
  <c r="GZ34" i="3"/>
  <c r="GY34" i="3"/>
  <c r="HB33" i="3"/>
  <c r="HA33" i="3"/>
  <c r="GZ33" i="3"/>
  <c r="GY33" i="3"/>
  <c r="HB32" i="3"/>
  <c r="HA32" i="3"/>
  <c r="GZ32" i="3"/>
  <c r="GY32" i="3"/>
  <c r="HB31" i="3"/>
  <c r="HA31" i="3"/>
  <c r="GZ31" i="3"/>
  <c r="GY31" i="3"/>
  <c r="HB30" i="3"/>
  <c r="HA30" i="3"/>
  <c r="GZ30" i="3"/>
  <c r="GY30" i="3"/>
  <c r="HB29" i="3"/>
  <c r="HA29" i="3"/>
  <c r="GZ29" i="3"/>
  <c r="GY29" i="3"/>
  <c r="HB28" i="3"/>
  <c r="HA28" i="3"/>
  <c r="GZ28" i="3"/>
  <c r="GY28" i="3"/>
  <c r="HB27" i="3"/>
  <c r="HA27" i="3"/>
  <c r="GZ27" i="3"/>
  <c r="GY27" i="3"/>
  <c r="HB26" i="3"/>
  <c r="HA26" i="3"/>
  <c r="GZ26" i="3"/>
  <c r="GY26" i="3"/>
  <c r="HB25" i="3"/>
  <c r="HA25" i="3"/>
  <c r="GZ25" i="3"/>
  <c r="GY25" i="3"/>
  <c r="HB24" i="3"/>
  <c r="HA24" i="3"/>
  <c r="GZ24" i="3"/>
  <c r="GY24" i="3"/>
  <c r="HB23" i="3"/>
  <c r="HA23" i="3"/>
  <c r="GZ23" i="3"/>
  <c r="GY23" i="3"/>
  <c r="HB22" i="3"/>
  <c r="HA22" i="3"/>
  <c r="GZ22" i="3"/>
  <c r="GY22" i="3"/>
  <c r="HB21" i="3"/>
  <c r="HA21" i="3"/>
  <c r="GZ21" i="3"/>
  <c r="GY21" i="3"/>
  <c r="HB20" i="3"/>
  <c r="HA20" i="3"/>
  <c r="GZ20" i="3"/>
  <c r="GY20" i="3"/>
  <c r="HB19" i="3"/>
  <c r="HA19" i="3"/>
  <c r="GZ19" i="3"/>
  <c r="GY19" i="3"/>
  <c r="HB18" i="3"/>
  <c r="HA18" i="3"/>
  <c r="GZ18" i="3"/>
  <c r="GY18" i="3"/>
  <c r="HB17" i="3"/>
  <c r="HA17" i="3"/>
  <c r="GZ17" i="3"/>
  <c r="GY17" i="3"/>
  <c r="HB16" i="3"/>
  <c r="HA16" i="3"/>
  <c r="GZ16" i="3"/>
  <c r="GY16" i="3"/>
  <c r="HB15" i="3"/>
  <c r="HA15" i="3"/>
  <c r="GZ15" i="3"/>
  <c r="GY15" i="3"/>
  <c r="HB14" i="3"/>
  <c r="HA14" i="3"/>
  <c r="GZ14" i="3"/>
  <c r="GY14" i="3"/>
  <c r="HB13" i="3"/>
  <c r="HA13" i="3"/>
  <c r="GZ13" i="3"/>
  <c r="GY13" i="3"/>
  <c r="HB12" i="3"/>
  <c r="HA12" i="3"/>
  <c r="GZ12" i="3"/>
  <c r="GY12" i="3"/>
  <c r="HB11" i="3"/>
  <c r="HA11" i="3"/>
  <c r="GZ11" i="3"/>
  <c r="GY11" i="3"/>
  <c r="HB10" i="3"/>
  <c r="HA10" i="3"/>
  <c r="GZ10" i="3"/>
  <c r="GY10" i="3"/>
  <c r="HB9" i="3"/>
  <c r="HA9" i="3"/>
  <c r="GZ9" i="3"/>
  <c r="GY9" i="3"/>
  <c r="HB8" i="3"/>
  <c r="HA8" i="3"/>
  <c r="GZ8" i="3"/>
  <c r="GY8" i="3"/>
  <c r="HB7" i="3"/>
  <c r="HA7" i="3"/>
  <c r="GZ7" i="3"/>
  <c r="GY7" i="3"/>
  <c r="HB6" i="3"/>
  <c r="HA6" i="3"/>
  <c r="GZ6" i="3"/>
  <c r="GY6" i="3"/>
  <c r="GX57" i="3"/>
  <c r="GX56" i="3"/>
  <c r="GX55" i="3"/>
  <c r="GX54" i="3"/>
  <c r="GX53" i="3"/>
  <c r="GX52" i="3"/>
  <c r="GX51" i="3"/>
  <c r="GX50" i="3"/>
  <c r="GX49" i="3"/>
  <c r="GX48" i="3"/>
  <c r="GX47" i="3"/>
  <c r="GX46" i="3"/>
  <c r="GX45" i="3"/>
  <c r="GX44" i="3"/>
  <c r="GX43" i="3"/>
  <c r="GX42" i="3"/>
  <c r="GX41" i="3"/>
  <c r="GX40" i="3"/>
  <c r="GX39" i="3"/>
  <c r="GX38" i="3"/>
  <c r="GX37" i="3"/>
  <c r="GX36" i="3"/>
  <c r="GX35" i="3"/>
  <c r="GX34" i="3"/>
  <c r="GX33" i="3"/>
  <c r="GX32" i="3"/>
  <c r="GX31" i="3"/>
  <c r="GX30" i="3"/>
  <c r="GX29" i="3"/>
  <c r="GX28" i="3"/>
  <c r="GX27" i="3"/>
  <c r="GX26" i="3"/>
  <c r="GX25" i="3"/>
  <c r="GX24" i="3"/>
  <c r="GX23" i="3"/>
  <c r="GX22" i="3"/>
  <c r="GX21" i="3"/>
  <c r="GX20" i="3"/>
  <c r="GX19" i="3"/>
  <c r="GX18" i="3"/>
  <c r="GX17" i="3"/>
  <c r="GX16" i="3"/>
  <c r="GX15" i="3"/>
  <c r="GX14" i="3"/>
  <c r="GX13" i="3"/>
  <c r="GX12" i="3"/>
  <c r="GX11" i="3"/>
  <c r="GX10" i="3"/>
  <c r="GX9" i="3"/>
  <c r="GX8" i="3"/>
  <c r="GX7" i="3"/>
  <c r="GX6" i="3"/>
  <c r="GO57" i="3"/>
  <c r="GC57" i="3"/>
  <c r="FQ57" i="3"/>
  <c r="FE57" i="3"/>
  <c r="ES57" i="3"/>
  <c r="EG57" i="3"/>
  <c r="DU57" i="3"/>
  <c r="DI57" i="3"/>
  <c r="CW57" i="3"/>
  <c r="CK57" i="3"/>
  <c r="BT57" i="3"/>
  <c r="BL57" i="3"/>
  <c r="BD57" i="3"/>
  <c r="AV57" i="3"/>
  <c r="AN57" i="3"/>
  <c r="AF57" i="3"/>
  <c r="X57" i="3"/>
  <c r="P57" i="3"/>
  <c r="H57" i="3"/>
  <c r="GO56" i="3"/>
  <c r="GC56" i="3"/>
  <c r="FQ56" i="3"/>
  <c r="FE56" i="3"/>
  <c r="ES56" i="3"/>
  <c r="EG56" i="3"/>
  <c r="DU56" i="3"/>
  <c r="DI56" i="3"/>
  <c r="CW56" i="3"/>
  <c r="CK56" i="3"/>
  <c r="BT56" i="3"/>
  <c r="BL56" i="3"/>
  <c r="BD56" i="3"/>
  <c r="AV56" i="3"/>
  <c r="AN56" i="3"/>
  <c r="AF56" i="3"/>
  <c r="X56" i="3"/>
  <c r="P56" i="3"/>
  <c r="H56" i="3"/>
  <c r="GO55" i="3"/>
  <c r="GC55" i="3"/>
  <c r="FQ55" i="3"/>
  <c r="FE55" i="3"/>
  <c r="ES55" i="3"/>
  <c r="EG55" i="3"/>
  <c r="DU55" i="3"/>
  <c r="DI55" i="3"/>
  <c r="CW55" i="3"/>
  <c r="CK55" i="3"/>
  <c r="BT55" i="3"/>
  <c r="BL55" i="3"/>
  <c r="BD55" i="3"/>
  <c r="AV55" i="3"/>
  <c r="AN55" i="3"/>
  <c r="AF55" i="3"/>
  <c r="X55" i="3"/>
  <c r="P55" i="3"/>
  <c r="H55" i="3"/>
  <c r="GO54" i="3"/>
  <c r="GC54" i="3"/>
  <c r="FQ54" i="3"/>
  <c r="FE54" i="3"/>
  <c r="ES54" i="3"/>
  <c r="EG54" i="3"/>
  <c r="DU54" i="3"/>
  <c r="DI54" i="3"/>
  <c r="CW54" i="3"/>
  <c r="CK54" i="3"/>
  <c r="BT54" i="3"/>
  <c r="BL54" i="3"/>
  <c r="BD54" i="3"/>
  <c r="AV54" i="3"/>
  <c r="AN54" i="3"/>
  <c r="AF54" i="3"/>
  <c r="X54" i="3"/>
  <c r="P54" i="3"/>
  <c r="H54" i="3"/>
  <c r="GO53" i="3"/>
  <c r="GC53" i="3"/>
  <c r="FQ53" i="3"/>
  <c r="FE53" i="3"/>
  <c r="ES53" i="3"/>
  <c r="EG53" i="3"/>
  <c r="DU53" i="3"/>
  <c r="DI53" i="3"/>
  <c r="CW53" i="3"/>
  <c r="CK53" i="3"/>
  <c r="BT53" i="3"/>
  <c r="BL53" i="3"/>
  <c r="BD53" i="3"/>
  <c r="AV53" i="3"/>
  <c r="AN53" i="3"/>
  <c r="AF53" i="3"/>
  <c r="X53" i="3"/>
  <c r="P53" i="3"/>
  <c r="H53" i="3"/>
  <c r="GO52" i="3"/>
  <c r="GC52" i="3"/>
  <c r="FQ52" i="3"/>
  <c r="FE52" i="3"/>
  <c r="ES52" i="3"/>
  <c r="EG52" i="3"/>
  <c r="DU52" i="3"/>
  <c r="DI52" i="3"/>
  <c r="CW52" i="3"/>
  <c r="CK52" i="3"/>
  <c r="BT52" i="3"/>
  <c r="BL52" i="3"/>
  <c r="BD52" i="3"/>
  <c r="AV52" i="3"/>
  <c r="AN52" i="3"/>
  <c r="AF52" i="3"/>
  <c r="X52" i="3"/>
  <c r="P52" i="3"/>
  <c r="H52" i="3"/>
  <c r="GO51" i="3"/>
  <c r="GC51" i="3"/>
  <c r="FQ51" i="3"/>
  <c r="FE51" i="3"/>
  <c r="ES51" i="3"/>
  <c r="EG51" i="3"/>
  <c r="DU51" i="3"/>
  <c r="DI51" i="3"/>
  <c r="CW51" i="3"/>
  <c r="CK51" i="3"/>
  <c r="BT51" i="3"/>
  <c r="BL51" i="3"/>
  <c r="BD51" i="3"/>
  <c r="AV51" i="3"/>
  <c r="AN51" i="3"/>
  <c r="AF51" i="3"/>
  <c r="X51" i="3"/>
  <c r="P51" i="3"/>
  <c r="H51" i="3"/>
  <c r="GO50" i="3"/>
  <c r="GC50" i="3"/>
  <c r="FQ50" i="3"/>
  <c r="FE50" i="3"/>
  <c r="ES50" i="3"/>
  <c r="EG50" i="3"/>
  <c r="DU50" i="3"/>
  <c r="DI50" i="3"/>
  <c r="CW50" i="3"/>
  <c r="CK50" i="3"/>
  <c r="BT50" i="3"/>
  <c r="BL50" i="3"/>
  <c r="BD50" i="3"/>
  <c r="AV50" i="3"/>
  <c r="AN50" i="3"/>
  <c r="AF50" i="3"/>
  <c r="X50" i="3"/>
  <c r="P50" i="3"/>
  <c r="H50" i="3"/>
  <c r="GO49" i="3"/>
  <c r="GC49" i="3"/>
  <c r="FQ49" i="3"/>
  <c r="FE49" i="3"/>
  <c r="ES49" i="3"/>
  <c r="EG49" i="3"/>
  <c r="DU49" i="3"/>
  <c r="DI49" i="3"/>
  <c r="CW49" i="3"/>
  <c r="CK49" i="3"/>
  <c r="BT49" i="3"/>
  <c r="BL49" i="3"/>
  <c r="BD49" i="3"/>
  <c r="AV49" i="3"/>
  <c r="AN49" i="3"/>
  <c r="AF49" i="3"/>
  <c r="X49" i="3"/>
  <c r="P49" i="3"/>
  <c r="H49" i="3"/>
  <c r="GO48" i="3"/>
  <c r="GC48" i="3"/>
  <c r="FQ48" i="3"/>
  <c r="FE48" i="3"/>
  <c r="ES48" i="3"/>
  <c r="EG48" i="3"/>
  <c r="DU48" i="3"/>
  <c r="DI48" i="3"/>
  <c r="CW48" i="3"/>
  <c r="CK48" i="3"/>
  <c r="BT48" i="3"/>
  <c r="BL48" i="3"/>
  <c r="BD48" i="3"/>
  <c r="AV48" i="3"/>
  <c r="AN48" i="3"/>
  <c r="AF48" i="3"/>
  <c r="X48" i="3"/>
  <c r="P48" i="3"/>
  <c r="H48" i="3"/>
  <c r="GO47" i="3"/>
  <c r="GC47" i="3"/>
  <c r="FQ47" i="3"/>
  <c r="FE47" i="3"/>
  <c r="ES47" i="3"/>
  <c r="EG47" i="3"/>
  <c r="DU47" i="3"/>
  <c r="DI47" i="3"/>
  <c r="CW47" i="3"/>
  <c r="CK47" i="3"/>
  <c r="BT47" i="3"/>
  <c r="BL47" i="3"/>
  <c r="BD47" i="3"/>
  <c r="AV47" i="3"/>
  <c r="AN47" i="3"/>
  <c r="AF47" i="3"/>
  <c r="X47" i="3"/>
  <c r="P47" i="3"/>
  <c r="H47" i="3"/>
  <c r="GO46" i="3"/>
  <c r="GC46" i="3"/>
  <c r="FQ46" i="3"/>
  <c r="FE46" i="3"/>
  <c r="ES46" i="3"/>
  <c r="EG46" i="3"/>
  <c r="DU46" i="3"/>
  <c r="DI46" i="3"/>
  <c r="CW46" i="3"/>
  <c r="CK46" i="3"/>
  <c r="BT46" i="3"/>
  <c r="BL46" i="3"/>
  <c r="BD46" i="3"/>
  <c r="AV46" i="3"/>
  <c r="AN46" i="3"/>
  <c r="AF46" i="3"/>
  <c r="X46" i="3"/>
  <c r="P46" i="3"/>
  <c r="H46" i="3"/>
  <c r="GO45" i="3"/>
  <c r="GC45" i="3"/>
  <c r="FQ45" i="3"/>
  <c r="FE45" i="3"/>
  <c r="ES45" i="3"/>
  <c r="EG45" i="3"/>
  <c r="DU45" i="3"/>
  <c r="DI45" i="3"/>
  <c r="CW45" i="3"/>
  <c r="CK45" i="3"/>
  <c r="BT45" i="3"/>
  <c r="BL45" i="3"/>
  <c r="BD45" i="3"/>
  <c r="AV45" i="3"/>
  <c r="AN45" i="3"/>
  <c r="AF45" i="3"/>
  <c r="X45" i="3"/>
  <c r="P45" i="3"/>
  <c r="H45" i="3"/>
  <c r="GO44" i="3"/>
  <c r="GC44" i="3"/>
  <c r="FQ44" i="3"/>
  <c r="FE44" i="3"/>
  <c r="ES44" i="3"/>
  <c r="EG44" i="3"/>
  <c r="DU44" i="3"/>
  <c r="DI44" i="3"/>
  <c r="CW44" i="3"/>
  <c r="CK44" i="3"/>
  <c r="BT44" i="3"/>
  <c r="BL44" i="3"/>
  <c r="BD44" i="3"/>
  <c r="AV44" i="3"/>
  <c r="AN44" i="3"/>
  <c r="AF44" i="3"/>
  <c r="X44" i="3"/>
  <c r="P44" i="3"/>
  <c r="H44" i="3"/>
  <c r="GO43" i="3"/>
  <c r="GC43" i="3"/>
  <c r="FQ43" i="3"/>
  <c r="FE43" i="3"/>
  <c r="ES43" i="3"/>
  <c r="EG43" i="3"/>
  <c r="DU43" i="3"/>
  <c r="DI43" i="3"/>
  <c r="CW43" i="3"/>
  <c r="CK43" i="3"/>
  <c r="BT43" i="3"/>
  <c r="BL43" i="3"/>
  <c r="BD43" i="3"/>
  <c r="AV43" i="3"/>
  <c r="AN43" i="3"/>
  <c r="AF43" i="3"/>
  <c r="X43" i="3"/>
  <c r="P43" i="3"/>
  <c r="H43" i="3"/>
  <c r="GO42" i="3"/>
  <c r="GC42" i="3"/>
  <c r="FQ42" i="3"/>
  <c r="FE42" i="3"/>
  <c r="ES42" i="3"/>
  <c r="EG42" i="3"/>
  <c r="DU42" i="3"/>
  <c r="DI42" i="3"/>
  <c r="CW42" i="3"/>
  <c r="CK42" i="3"/>
  <c r="BT42" i="3"/>
  <c r="BL42" i="3"/>
  <c r="BD42" i="3"/>
  <c r="AV42" i="3"/>
  <c r="AN42" i="3"/>
  <c r="AF42" i="3"/>
  <c r="X42" i="3"/>
  <c r="P42" i="3"/>
  <c r="H42" i="3"/>
  <c r="GO41" i="3"/>
  <c r="GC41" i="3"/>
  <c r="FQ41" i="3"/>
  <c r="FE41" i="3"/>
  <c r="ES41" i="3"/>
  <c r="EG41" i="3"/>
  <c r="DU41" i="3"/>
  <c r="DI41" i="3"/>
  <c r="CW41" i="3"/>
  <c r="CK41" i="3"/>
  <c r="BT41" i="3"/>
  <c r="BL41" i="3"/>
  <c r="BD41" i="3"/>
  <c r="AV41" i="3"/>
  <c r="AN41" i="3"/>
  <c r="AF41" i="3"/>
  <c r="X41" i="3"/>
  <c r="P41" i="3"/>
  <c r="H41" i="3"/>
  <c r="GO40" i="3"/>
  <c r="GC40" i="3"/>
  <c r="FQ40" i="3"/>
  <c r="FE40" i="3"/>
  <c r="ES40" i="3"/>
  <c r="EG40" i="3"/>
  <c r="DU40" i="3"/>
  <c r="DI40" i="3"/>
  <c r="CW40" i="3"/>
  <c r="CK40" i="3"/>
  <c r="BT40" i="3"/>
  <c r="BL40" i="3"/>
  <c r="BD40" i="3"/>
  <c r="AV40" i="3"/>
  <c r="AN40" i="3"/>
  <c r="AF40" i="3"/>
  <c r="X40" i="3"/>
  <c r="P40" i="3"/>
  <c r="H40" i="3"/>
  <c r="GO39" i="3"/>
  <c r="GC39" i="3"/>
  <c r="FQ39" i="3"/>
  <c r="FE39" i="3"/>
  <c r="ES39" i="3"/>
  <c r="EG39" i="3"/>
  <c r="DU39" i="3"/>
  <c r="DI39" i="3"/>
  <c r="CW39" i="3"/>
  <c r="CK39" i="3"/>
  <c r="BT39" i="3"/>
  <c r="BL39" i="3"/>
  <c r="BD39" i="3"/>
  <c r="AV39" i="3"/>
  <c r="AN39" i="3"/>
  <c r="AF39" i="3"/>
  <c r="X39" i="3"/>
  <c r="P39" i="3"/>
  <c r="H39" i="3"/>
  <c r="GO38" i="3"/>
  <c r="GC38" i="3"/>
  <c r="FQ38" i="3"/>
  <c r="FE38" i="3"/>
  <c r="ES38" i="3"/>
  <c r="EG38" i="3"/>
  <c r="DU38" i="3"/>
  <c r="DI38" i="3"/>
  <c r="CW38" i="3"/>
  <c r="CK38" i="3"/>
  <c r="BT38" i="3"/>
  <c r="BL38" i="3"/>
  <c r="BD38" i="3"/>
  <c r="AV38" i="3"/>
  <c r="AN38" i="3"/>
  <c r="AF38" i="3"/>
  <c r="X38" i="3"/>
  <c r="P38" i="3"/>
  <c r="H38" i="3"/>
  <c r="GO37" i="3"/>
  <c r="GC37" i="3"/>
  <c r="FQ37" i="3"/>
  <c r="FE37" i="3"/>
  <c r="ES37" i="3"/>
  <c r="EG37" i="3"/>
  <c r="DU37" i="3"/>
  <c r="DI37" i="3"/>
  <c r="CW37" i="3"/>
  <c r="CK37" i="3"/>
  <c r="BT37" i="3"/>
  <c r="BL37" i="3"/>
  <c r="BD37" i="3"/>
  <c r="AV37" i="3"/>
  <c r="AN37" i="3"/>
  <c r="AF37" i="3"/>
  <c r="X37" i="3"/>
  <c r="P37" i="3"/>
  <c r="H37" i="3"/>
  <c r="GO36" i="3"/>
  <c r="GC36" i="3"/>
  <c r="FQ36" i="3"/>
  <c r="FE36" i="3"/>
  <c r="ES36" i="3"/>
  <c r="EG36" i="3"/>
  <c r="DU36" i="3"/>
  <c r="DI36" i="3"/>
  <c r="CW36" i="3"/>
  <c r="CK36" i="3"/>
  <c r="BT36" i="3"/>
  <c r="BL36" i="3"/>
  <c r="BD36" i="3"/>
  <c r="AV36" i="3"/>
  <c r="AN36" i="3"/>
  <c r="AF36" i="3"/>
  <c r="X36" i="3"/>
  <c r="P36" i="3"/>
  <c r="H36" i="3"/>
  <c r="GO35" i="3"/>
  <c r="GC35" i="3"/>
  <c r="FQ35" i="3"/>
  <c r="FE35" i="3"/>
  <c r="ES35" i="3"/>
  <c r="EG35" i="3"/>
  <c r="DU35" i="3"/>
  <c r="DI35" i="3"/>
  <c r="CW35" i="3"/>
  <c r="CK35" i="3"/>
  <c r="BT35" i="3"/>
  <c r="BL35" i="3"/>
  <c r="BD35" i="3"/>
  <c r="AV35" i="3"/>
  <c r="AN35" i="3"/>
  <c r="AF35" i="3"/>
  <c r="X35" i="3"/>
  <c r="P35" i="3"/>
  <c r="H35" i="3"/>
  <c r="GO34" i="3"/>
  <c r="GC34" i="3"/>
  <c r="FQ34" i="3"/>
  <c r="FE34" i="3"/>
  <c r="ES34" i="3"/>
  <c r="EG34" i="3"/>
  <c r="DU34" i="3"/>
  <c r="DI34" i="3"/>
  <c r="CW34" i="3"/>
  <c r="CK34" i="3"/>
  <c r="BT34" i="3"/>
  <c r="BL34" i="3"/>
  <c r="BD34" i="3"/>
  <c r="AV34" i="3"/>
  <c r="AN34" i="3"/>
  <c r="AF34" i="3"/>
  <c r="X34" i="3"/>
  <c r="P34" i="3"/>
  <c r="H34" i="3"/>
  <c r="GO33" i="3"/>
  <c r="GC33" i="3"/>
  <c r="FQ33" i="3"/>
  <c r="FE33" i="3"/>
  <c r="ES33" i="3"/>
  <c r="EG33" i="3"/>
  <c r="DU33" i="3"/>
  <c r="DI33" i="3"/>
  <c r="CW33" i="3"/>
  <c r="CK33" i="3"/>
  <c r="BT33" i="3"/>
  <c r="BL33" i="3"/>
  <c r="BD33" i="3"/>
  <c r="AV33" i="3"/>
  <c r="AN33" i="3"/>
  <c r="AF33" i="3"/>
  <c r="X33" i="3"/>
  <c r="P33" i="3"/>
  <c r="H33" i="3"/>
  <c r="GO32" i="3"/>
  <c r="GC32" i="3"/>
  <c r="FQ32" i="3"/>
  <c r="FE32" i="3"/>
  <c r="ES32" i="3"/>
  <c r="EG32" i="3"/>
  <c r="DU32" i="3"/>
  <c r="DI32" i="3"/>
  <c r="CW32" i="3"/>
  <c r="CK32" i="3"/>
  <c r="BT32" i="3"/>
  <c r="BL32" i="3"/>
  <c r="BD32" i="3"/>
  <c r="AV32" i="3"/>
  <c r="AN32" i="3"/>
  <c r="AF32" i="3"/>
  <c r="X32" i="3"/>
  <c r="P32" i="3"/>
  <c r="H32" i="3"/>
  <c r="GO31" i="3"/>
  <c r="GC31" i="3"/>
  <c r="FQ31" i="3"/>
  <c r="FE31" i="3"/>
  <c r="ES31" i="3"/>
  <c r="EG31" i="3"/>
  <c r="DU31" i="3"/>
  <c r="DI31" i="3"/>
  <c r="CW31" i="3"/>
  <c r="CK31" i="3"/>
  <c r="BT31" i="3"/>
  <c r="BL31" i="3"/>
  <c r="BD31" i="3"/>
  <c r="AV31" i="3"/>
  <c r="AN31" i="3"/>
  <c r="AF31" i="3"/>
  <c r="X31" i="3"/>
  <c r="P31" i="3"/>
  <c r="H31" i="3"/>
  <c r="GO30" i="3"/>
  <c r="GC30" i="3"/>
  <c r="FQ30" i="3"/>
  <c r="FE30" i="3"/>
  <c r="ES30" i="3"/>
  <c r="EG30" i="3"/>
  <c r="DU30" i="3"/>
  <c r="DI30" i="3"/>
  <c r="CW30" i="3"/>
  <c r="CK30" i="3"/>
  <c r="BT30" i="3"/>
  <c r="BL30" i="3"/>
  <c r="BD30" i="3"/>
  <c r="AV30" i="3"/>
  <c r="AN30" i="3"/>
  <c r="AF30" i="3"/>
  <c r="X30" i="3"/>
  <c r="P30" i="3"/>
  <c r="H30" i="3"/>
  <c r="GO29" i="3"/>
  <c r="GC29" i="3"/>
  <c r="FQ29" i="3"/>
  <c r="FE29" i="3"/>
  <c r="ES29" i="3"/>
  <c r="EG29" i="3"/>
  <c r="DU29" i="3"/>
  <c r="DI29" i="3"/>
  <c r="CW29" i="3"/>
  <c r="CK29" i="3"/>
  <c r="BT29" i="3"/>
  <c r="BL29" i="3"/>
  <c r="BD29" i="3"/>
  <c r="AV29" i="3"/>
  <c r="AN29" i="3"/>
  <c r="AF29" i="3"/>
  <c r="X29" i="3"/>
  <c r="P29" i="3"/>
  <c r="H29" i="3"/>
  <c r="GO28" i="3"/>
  <c r="GC28" i="3"/>
  <c r="FQ28" i="3"/>
  <c r="FE28" i="3"/>
  <c r="ES28" i="3"/>
  <c r="EG28" i="3"/>
  <c r="DU28" i="3"/>
  <c r="DI28" i="3"/>
  <c r="CW28" i="3"/>
  <c r="CK28" i="3"/>
  <c r="BT28" i="3"/>
  <c r="BL28" i="3"/>
  <c r="BD28" i="3"/>
  <c r="AV28" i="3"/>
  <c r="AN28" i="3"/>
  <c r="AF28" i="3"/>
  <c r="X28" i="3"/>
  <c r="P28" i="3"/>
  <c r="H28" i="3"/>
  <c r="GO27" i="3"/>
  <c r="GC27" i="3"/>
  <c r="FQ27" i="3"/>
  <c r="FE27" i="3"/>
  <c r="ES27" i="3"/>
  <c r="EG27" i="3"/>
  <c r="DU27" i="3"/>
  <c r="DI27" i="3"/>
  <c r="CW27" i="3"/>
  <c r="CK27" i="3"/>
  <c r="BT27" i="3"/>
  <c r="BL27" i="3"/>
  <c r="BD27" i="3"/>
  <c r="AV27" i="3"/>
  <c r="AN27" i="3"/>
  <c r="AF27" i="3"/>
  <c r="X27" i="3"/>
  <c r="P27" i="3"/>
  <c r="H27" i="3"/>
  <c r="GO26" i="3"/>
  <c r="GC26" i="3"/>
  <c r="FQ26" i="3"/>
  <c r="FE26" i="3"/>
  <c r="ES26" i="3"/>
  <c r="EG26" i="3"/>
  <c r="DU26" i="3"/>
  <c r="DI26" i="3"/>
  <c r="CW26" i="3"/>
  <c r="CK26" i="3"/>
  <c r="BT26" i="3"/>
  <c r="BL26" i="3"/>
  <c r="BD26" i="3"/>
  <c r="AV26" i="3"/>
  <c r="AN26" i="3"/>
  <c r="AF26" i="3"/>
  <c r="X26" i="3"/>
  <c r="P26" i="3"/>
  <c r="H26" i="3"/>
  <c r="GO25" i="3"/>
  <c r="GC25" i="3"/>
  <c r="FQ25" i="3"/>
  <c r="FE25" i="3"/>
  <c r="ES25" i="3"/>
  <c r="EG25" i="3"/>
  <c r="DU25" i="3"/>
  <c r="DI25" i="3"/>
  <c r="CW25" i="3"/>
  <c r="CK25" i="3"/>
  <c r="BT25" i="3"/>
  <c r="BL25" i="3"/>
  <c r="BD25" i="3"/>
  <c r="AV25" i="3"/>
  <c r="AN25" i="3"/>
  <c r="AF25" i="3"/>
  <c r="X25" i="3"/>
  <c r="P25" i="3"/>
  <c r="H25" i="3"/>
  <c r="GO24" i="3"/>
  <c r="GC24" i="3"/>
  <c r="FQ24" i="3"/>
  <c r="FE24" i="3"/>
  <c r="ES24" i="3"/>
  <c r="EG24" i="3"/>
  <c r="DU24" i="3"/>
  <c r="DI24" i="3"/>
  <c r="CW24" i="3"/>
  <c r="CK24" i="3"/>
  <c r="BT24" i="3"/>
  <c r="BL24" i="3"/>
  <c r="BD24" i="3"/>
  <c r="AV24" i="3"/>
  <c r="AN24" i="3"/>
  <c r="AF24" i="3"/>
  <c r="X24" i="3"/>
  <c r="P24" i="3"/>
  <c r="H24" i="3"/>
  <c r="GO23" i="3"/>
  <c r="GC23" i="3"/>
  <c r="FQ23" i="3"/>
  <c r="FE23" i="3"/>
  <c r="ES23" i="3"/>
  <c r="EG23" i="3"/>
  <c r="DU23" i="3"/>
  <c r="DI23" i="3"/>
  <c r="CW23" i="3"/>
  <c r="CK23" i="3"/>
  <c r="BT23" i="3"/>
  <c r="BL23" i="3"/>
  <c r="BD23" i="3"/>
  <c r="AV23" i="3"/>
  <c r="AN23" i="3"/>
  <c r="AF23" i="3"/>
  <c r="X23" i="3"/>
  <c r="P23" i="3"/>
  <c r="H23" i="3"/>
  <c r="GO22" i="3"/>
  <c r="GC22" i="3"/>
  <c r="FQ22" i="3"/>
  <c r="FE22" i="3"/>
  <c r="ES22" i="3"/>
  <c r="EG22" i="3"/>
  <c r="DU22" i="3"/>
  <c r="DI22" i="3"/>
  <c r="CW22" i="3"/>
  <c r="CK22" i="3"/>
  <c r="BT22" i="3"/>
  <c r="BL22" i="3"/>
  <c r="BD22" i="3"/>
  <c r="AV22" i="3"/>
  <c r="AN22" i="3"/>
  <c r="AF22" i="3"/>
  <c r="X22" i="3"/>
  <c r="P22" i="3"/>
  <c r="H22" i="3"/>
  <c r="GO21" i="3"/>
  <c r="GC21" i="3"/>
  <c r="FQ21" i="3"/>
  <c r="FE21" i="3"/>
  <c r="ES21" i="3"/>
  <c r="EG21" i="3"/>
  <c r="DU21" i="3"/>
  <c r="DI21" i="3"/>
  <c r="CW21" i="3"/>
  <c r="CK21" i="3"/>
  <c r="BT21" i="3"/>
  <c r="BL21" i="3"/>
  <c r="BD21" i="3"/>
  <c r="AV21" i="3"/>
  <c r="AN21" i="3"/>
  <c r="AF21" i="3"/>
  <c r="X21" i="3"/>
  <c r="P21" i="3"/>
  <c r="H21" i="3"/>
  <c r="GO20" i="3"/>
  <c r="GC20" i="3"/>
  <c r="FQ20" i="3"/>
  <c r="FE20" i="3"/>
  <c r="ES20" i="3"/>
  <c r="EG20" i="3"/>
  <c r="DU20" i="3"/>
  <c r="DI20" i="3"/>
  <c r="CW20" i="3"/>
  <c r="CK20" i="3"/>
  <c r="BT20" i="3"/>
  <c r="BL20" i="3"/>
  <c r="BD20" i="3"/>
  <c r="AV20" i="3"/>
  <c r="AN20" i="3"/>
  <c r="AF20" i="3"/>
  <c r="X20" i="3"/>
  <c r="P20" i="3"/>
  <c r="H20" i="3"/>
  <c r="GO19" i="3"/>
  <c r="GC19" i="3"/>
  <c r="FQ19" i="3"/>
  <c r="FE19" i="3"/>
  <c r="ES19" i="3"/>
  <c r="EG19" i="3"/>
  <c r="DU19" i="3"/>
  <c r="DI19" i="3"/>
  <c r="CW19" i="3"/>
  <c r="CK19" i="3"/>
  <c r="BT19" i="3"/>
  <c r="BL19" i="3"/>
  <c r="BD19" i="3"/>
  <c r="AV19" i="3"/>
  <c r="AN19" i="3"/>
  <c r="AF19" i="3"/>
  <c r="X19" i="3"/>
  <c r="P19" i="3"/>
  <c r="H19" i="3"/>
  <c r="GO18" i="3"/>
  <c r="GC18" i="3"/>
  <c r="FQ18" i="3"/>
  <c r="FE18" i="3"/>
  <c r="ES18" i="3"/>
  <c r="EG18" i="3"/>
  <c r="DU18" i="3"/>
  <c r="DI18" i="3"/>
  <c r="CW18" i="3"/>
  <c r="CK18" i="3"/>
  <c r="BT18" i="3"/>
  <c r="BL18" i="3"/>
  <c r="BD18" i="3"/>
  <c r="AV18" i="3"/>
  <c r="AN18" i="3"/>
  <c r="AF18" i="3"/>
  <c r="X18" i="3"/>
  <c r="P18" i="3"/>
  <c r="H18" i="3"/>
  <c r="GO17" i="3"/>
  <c r="GC17" i="3"/>
  <c r="FQ17" i="3"/>
  <c r="FE17" i="3"/>
  <c r="ES17" i="3"/>
  <c r="EG17" i="3"/>
  <c r="DU17" i="3"/>
  <c r="DI17" i="3"/>
  <c r="CW17" i="3"/>
  <c r="CK17" i="3"/>
  <c r="BT17" i="3"/>
  <c r="BL17" i="3"/>
  <c r="BD17" i="3"/>
  <c r="AV17" i="3"/>
  <c r="AN17" i="3"/>
  <c r="AF17" i="3"/>
  <c r="X17" i="3"/>
  <c r="P17" i="3"/>
  <c r="H17" i="3"/>
  <c r="GO16" i="3"/>
  <c r="GC16" i="3"/>
  <c r="FQ16" i="3"/>
  <c r="FE16" i="3"/>
  <c r="ES16" i="3"/>
  <c r="EG16" i="3"/>
  <c r="DU16" i="3"/>
  <c r="DI16" i="3"/>
  <c r="CW16" i="3"/>
  <c r="CK16" i="3"/>
  <c r="BT16" i="3"/>
  <c r="BL16" i="3"/>
  <c r="BD16" i="3"/>
  <c r="AV16" i="3"/>
  <c r="AN16" i="3"/>
  <c r="AF16" i="3"/>
  <c r="X16" i="3"/>
  <c r="P16" i="3"/>
  <c r="H16" i="3"/>
  <c r="GO15" i="3"/>
  <c r="GC15" i="3"/>
  <c r="FQ15" i="3"/>
  <c r="FE15" i="3"/>
  <c r="ES15" i="3"/>
  <c r="EG15" i="3"/>
  <c r="DU15" i="3"/>
  <c r="DI15" i="3"/>
  <c r="CW15" i="3"/>
  <c r="CK15" i="3"/>
  <c r="BT15" i="3"/>
  <c r="BL15" i="3"/>
  <c r="BD15" i="3"/>
  <c r="AV15" i="3"/>
  <c r="AN15" i="3"/>
  <c r="AF15" i="3"/>
  <c r="X15" i="3"/>
  <c r="P15" i="3"/>
  <c r="H15" i="3"/>
  <c r="GO14" i="3"/>
  <c r="GC14" i="3"/>
  <c r="FQ14" i="3"/>
  <c r="FE14" i="3"/>
  <c r="ES14" i="3"/>
  <c r="EG14" i="3"/>
  <c r="DU14" i="3"/>
  <c r="DI14" i="3"/>
  <c r="CW14" i="3"/>
  <c r="CK14" i="3"/>
  <c r="BT14" i="3"/>
  <c r="BL14" i="3"/>
  <c r="BD14" i="3"/>
  <c r="AV14" i="3"/>
  <c r="AN14" i="3"/>
  <c r="AF14" i="3"/>
  <c r="X14" i="3"/>
  <c r="P14" i="3"/>
  <c r="H14" i="3"/>
  <c r="GO13" i="3"/>
  <c r="GC13" i="3"/>
  <c r="FQ13" i="3"/>
  <c r="FE13" i="3"/>
  <c r="ES13" i="3"/>
  <c r="EG13" i="3"/>
  <c r="DU13" i="3"/>
  <c r="DI13" i="3"/>
  <c r="CW13" i="3"/>
  <c r="CK13" i="3"/>
  <c r="BT13" i="3"/>
  <c r="BL13" i="3"/>
  <c r="BD13" i="3"/>
  <c r="AV13" i="3"/>
  <c r="AN13" i="3"/>
  <c r="AF13" i="3"/>
  <c r="X13" i="3"/>
  <c r="P13" i="3"/>
  <c r="H13" i="3"/>
  <c r="GO12" i="3"/>
  <c r="GC12" i="3"/>
  <c r="FQ12" i="3"/>
  <c r="FE12" i="3"/>
  <c r="ES12" i="3"/>
  <c r="EG12" i="3"/>
  <c r="DU12" i="3"/>
  <c r="DI12" i="3"/>
  <c r="CW12" i="3"/>
  <c r="CK12" i="3"/>
  <c r="BT12" i="3"/>
  <c r="BL12" i="3"/>
  <c r="BD12" i="3"/>
  <c r="AV12" i="3"/>
  <c r="AN12" i="3"/>
  <c r="AF12" i="3"/>
  <c r="X12" i="3"/>
  <c r="P12" i="3"/>
  <c r="H12" i="3"/>
  <c r="GO11" i="3"/>
  <c r="GC11" i="3"/>
  <c r="FQ11" i="3"/>
  <c r="FE11" i="3"/>
  <c r="ES11" i="3"/>
  <c r="EG11" i="3"/>
  <c r="DU11" i="3"/>
  <c r="DI11" i="3"/>
  <c r="CW11" i="3"/>
  <c r="CK11" i="3"/>
  <c r="BT11" i="3"/>
  <c r="BL11" i="3"/>
  <c r="BD11" i="3"/>
  <c r="AV11" i="3"/>
  <c r="AN11" i="3"/>
  <c r="AF11" i="3"/>
  <c r="X11" i="3"/>
  <c r="P11" i="3"/>
  <c r="H11" i="3"/>
  <c r="GO10" i="3"/>
  <c r="GC10" i="3"/>
  <c r="FQ10" i="3"/>
  <c r="FE10" i="3"/>
  <c r="ES10" i="3"/>
  <c r="EG10" i="3"/>
  <c r="DU10" i="3"/>
  <c r="DI10" i="3"/>
  <c r="CW10" i="3"/>
  <c r="CK10" i="3"/>
  <c r="BT10" i="3"/>
  <c r="BL10" i="3"/>
  <c r="BD10" i="3"/>
  <c r="AV10" i="3"/>
  <c r="AN10" i="3"/>
  <c r="AF10" i="3"/>
  <c r="X10" i="3"/>
  <c r="P10" i="3"/>
  <c r="H10" i="3"/>
  <c r="GO9" i="3"/>
  <c r="GC9" i="3"/>
  <c r="FQ9" i="3"/>
  <c r="FE9" i="3"/>
  <c r="ES9" i="3"/>
  <c r="EG9" i="3"/>
  <c r="DU9" i="3"/>
  <c r="DI9" i="3"/>
  <c r="CW9" i="3"/>
  <c r="CK9" i="3"/>
  <c r="BT9" i="3"/>
  <c r="BL9" i="3"/>
  <c r="BD9" i="3"/>
  <c r="AV9" i="3"/>
  <c r="AN9" i="3"/>
  <c r="AF9" i="3"/>
  <c r="X9" i="3"/>
  <c r="P9" i="3"/>
  <c r="H9" i="3"/>
  <c r="GO8" i="3"/>
  <c r="GC8" i="3"/>
  <c r="FQ8" i="3"/>
  <c r="FE8" i="3"/>
  <c r="ES8" i="3"/>
  <c r="EG8" i="3"/>
  <c r="DU8" i="3"/>
  <c r="DI8" i="3"/>
  <c r="CW8" i="3"/>
  <c r="CK8" i="3"/>
  <c r="BT8" i="3"/>
  <c r="BL8" i="3"/>
  <c r="BD8" i="3"/>
  <c r="AV8" i="3"/>
  <c r="AN8" i="3"/>
  <c r="AF8" i="3"/>
  <c r="X8" i="3"/>
  <c r="P8" i="3"/>
  <c r="H8" i="3"/>
  <c r="GO7" i="3"/>
  <c r="GC7" i="3"/>
  <c r="FQ7" i="3"/>
  <c r="FE7" i="3"/>
  <c r="ES7" i="3"/>
  <c r="EG7" i="3"/>
  <c r="DU7" i="3"/>
  <c r="DI7" i="3"/>
  <c r="CW7" i="3"/>
  <c r="CK7" i="3"/>
  <c r="BT7" i="3"/>
  <c r="BL7" i="3"/>
  <c r="BD7" i="3"/>
  <c r="AV7" i="3"/>
  <c r="AN7" i="3"/>
  <c r="AF7" i="3"/>
  <c r="X7" i="3"/>
  <c r="P7" i="3"/>
  <c r="H7" i="3"/>
  <c r="GO6" i="3"/>
  <c r="GC6" i="3"/>
  <c r="FQ6" i="3"/>
  <c r="FE6" i="3"/>
  <c r="ES6" i="3"/>
  <c r="EG6" i="3"/>
  <c r="DU6" i="3"/>
  <c r="DI6" i="3"/>
  <c r="CW6" i="3"/>
  <c r="CK6" i="3"/>
  <c r="BT6" i="3"/>
  <c r="BL6" i="3"/>
  <c r="BD6" i="3"/>
  <c r="AV6" i="3"/>
  <c r="AN6" i="3"/>
  <c r="AF6" i="3"/>
  <c r="X6" i="3"/>
  <c r="P6" i="3"/>
  <c r="H6" i="3"/>
  <c r="GV57" i="3"/>
  <c r="GV56" i="3"/>
  <c r="GV55" i="3"/>
  <c r="GV54" i="3"/>
  <c r="GV53" i="3"/>
  <c r="GV52" i="3"/>
  <c r="GV51" i="3"/>
  <c r="GV50" i="3"/>
  <c r="GV49" i="3"/>
  <c r="GV48" i="3"/>
  <c r="GV47" i="3"/>
  <c r="GV46" i="3"/>
  <c r="GV45" i="3"/>
  <c r="GV44" i="3"/>
  <c r="GV43" i="3"/>
  <c r="GV42" i="3"/>
  <c r="GV41" i="3"/>
  <c r="GV40" i="3"/>
  <c r="GV39" i="3"/>
  <c r="GV38" i="3"/>
  <c r="GV37" i="3"/>
  <c r="GV36" i="3"/>
  <c r="GV35" i="3"/>
  <c r="GV34" i="3"/>
  <c r="GV33" i="3"/>
  <c r="GV32" i="3"/>
  <c r="GV31" i="3"/>
  <c r="GV30" i="3"/>
  <c r="GV29" i="3"/>
  <c r="GV28" i="3"/>
  <c r="GV27" i="3"/>
  <c r="GV26" i="3"/>
  <c r="GV25" i="3"/>
  <c r="GV24" i="3"/>
  <c r="GV23" i="3"/>
  <c r="GV22" i="3"/>
  <c r="GV21" i="3"/>
  <c r="GV20" i="3"/>
  <c r="GV19" i="3"/>
  <c r="GV18" i="3"/>
  <c r="GV17" i="3"/>
  <c r="GV16" i="3"/>
  <c r="GV15" i="3"/>
  <c r="GV14" i="3"/>
  <c r="GV13" i="3"/>
  <c r="GV12" i="3"/>
  <c r="GV11" i="3"/>
  <c r="GV10" i="3"/>
  <c r="GV9" i="3"/>
  <c r="GV8" i="3"/>
  <c r="GV7" i="3"/>
  <c r="GV6" i="3"/>
  <c r="CL57" i="3"/>
  <c r="CL56" i="3"/>
  <c r="CL55" i="3"/>
  <c r="CL54" i="3"/>
  <c r="CL53" i="3"/>
  <c r="CL52" i="3"/>
  <c r="CL51" i="3"/>
  <c r="CL50" i="3"/>
  <c r="CL49" i="3"/>
  <c r="CL48" i="3"/>
  <c r="CL47" i="3"/>
  <c r="CL46" i="3"/>
  <c r="CL45" i="3"/>
  <c r="CL44" i="3"/>
  <c r="CL43" i="3"/>
  <c r="CL42" i="3"/>
  <c r="CL41" i="3"/>
  <c r="CL40" i="3"/>
  <c r="CL39" i="3"/>
  <c r="CL38" i="3"/>
  <c r="CL37" i="3"/>
  <c r="CL36" i="3"/>
  <c r="CL35" i="3"/>
  <c r="CL34" i="3"/>
  <c r="CL33" i="3"/>
  <c r="CL32" i="3"/>
  <c r="CL31" i="3"/>
  <c r="CL30" i="3"/>
  <c r="CL29" i="3"/>
  <c r="CL28" i="3"/>
  <c r="CL27" i="3"/>
  <c r="CL26" i="3"/>
  <c r="CL25" i="3"/>
  <c r="CL24" i="3"/>
  <c r="CL23" i="3"/>
  <c r="CL22" i="3"/>
  <c r="CL21" i="3"/>
  <c r="CL20" i="3"/>
  <c r="CL19" i="3"/>
  <c r="CL18" i="3"/>
  <c r="CL17" i="3"/>
  <c r="CL16" i="3"/>
  <c r="CL15" i="3"/>
  <c r="CL14" i="3"/>
  <c r="CL13" i="3"/>
  <c r="CL12" i="3"/>
  <c r="CL11" i="3"/>
  <c r="CL10" i="3"/>
  <c r="CL9" i="3"/>
  <c r="CL8" i="3"/>
  <c r="CL7" i="3"/>
  <c r="CL6" i="3"/>
  <c r="BU57" i="3"/>
  <c r="BU56" i="3"/>
  <c r="BU55" i="3"/>
  <c r="BU54" i="3"/>
  <c r="BU53" i="3"/>
  <c r="BU52" i="3"/>
  <c r="BU51" i="3"/>
  <c r="BU50" i="3"/>
  <c r="BU49" i="3"/>
  <c r="BU48" i="3"/>
  <c r="BU47" i="3"/>
  <c r="BU46" i="3"/>
  <c r="BU45" i="3"/>
  <c r="BU44" i="3"/>
  <c r="BU43" i="3"/>
  <c r="BU42" i="3"/>
  <c r="BU41" i="3"/>
  <c r="BU40" i="3"/>
  <c r="BU39" i="3"/>
  <c r="BU38" i="3"/>
  <c r="BU37" i="3"/>
  <c r="BU36" i="3"/>
  <c r="BU35" i="3"/>
  <c r="BU34" i="3"/>
  <c r="BU33" i="3"/>
  <c r="BU32" i="3"/>
  <c r="BU31" i="3"/>
  <c r="BU30" i="3"/>
  <c r="BU29" i="3"/>
  <c r="BU28" i="3"/>
  <c r="BU27" i="3"/>
  <c r="BU26" i="3"/>
  <c r="BU25" i="3"/>
  <c r="BU24" i="3"/>
  <c r="BU23" i="3"/>
  <c r="BU22" i="3"/>
  <c r="BU21" i="3"/>
  <c r="BU20" i="3"/>
  <c r="BU19" i="3"/>
  <c r="BU18" i="3"/>
  <c r="BU17" i="3"/>
  <c r="BU16" i="3"/>
  <c r="BU15" i="3"/>
  <c r="BU14" i="3"/>
  <c r="BU13" i="3"/>
  <c r="BU12" i="3"/>
  <c r="BU11" i="3"/>
  <c r="BU10" i="3"/>
  <c r="BU9" i="3"/>
  <c r="BU8" i="3"/>
  <c r="BU7" i="3"/>
  <c r="BU6" i="3"/>
  <c r="BM57" i="3"/>
  <c r="BM56" i="3"/>
  <c r="BM55" i="3"/>
  <c r="BM54" i="3"/>
  <c r="BM53" i="3"/>
  <c r="BM52" i="3"/>
  <c r="BM51" i="3"/>
  <c r="BM50" i="3"/>
  <c r="BM49" i="3"/>
  <c r="BM48" i="3"/>
  <c r="BM47" i="3"/>
  <c r="BM46" i="3"/>
  <c r="BM45" i="3"/>
  <c r="BM44" i="3"/>
  <c r="BM43" i="3"/>
  <c r="BM42" i="3"/>
  <c r="BM41" i="3"/>
  <c r="BM40" i="3"/>
  <c r="BM39" i="3"/>
  <c r="BM38" i="3"/>
  <c r="BM37" i="3"/>
  <c r="BM36" i="3"/>
  <c r="BM35" i="3"/>
  <c r="BM34" i="3"/>
  <c r="BM33" i="3"/>
  <c r="BM32" i="3"/>
  <c r="BM31" i="3"/>
  <c r="BM30" i="3"/>
  <c r="BM29" i="3"/>
  <c r="BM28" i="3"/>
  <c r="BM27" i="3"/>
  <c r="BM26" i="3"/>
  <c r="BM25" i="3"/>
  <c r="BM24" i="3"/>
  <c r="BM23" i="3"/>
  <c r="BM22" i="3"/>
  <c r="BM21" i="3"/>
  <c r="BM20" i="3"/>
  <c r="BM19" i="3"/>
  <c r="BM18" i="3"/>
  <c r="BM17" i="3"/>
  <c r="BM16" i="3"/>
  <c r="BM15" i="3"/>
  <c r="BM14" i="3"/>
  <c r="BM13" i="3"/>
  <c r="BM12" i="3"/>
  <c r="BM11" i="3"/>
  <c r="BM10" i="3"/>
  <c r="BM9" i="3"/>
  <c r="BM8" i="3"/>
  <c r="BM7" i="3"/>
  <c r="BM6" i="3"/>
  <c r="BE57" i="3"/>
  <c r="BE56" i="3"/>
  <c r="BE55" i="3"/>
  <c r="BE54" i="3"/>
  <c r="BE53" i="3"/>
  <c r="BE52" i="3"/>
  <c r="BE51" i="3"/>
  <c r="BE50" i="3"/>
  <c r="BE49" i="3"/>
  <c r="BE48" i="3"/>
  <c r="BE47" i="3"/>
  <c r="BE46" i="3"/>
  <c r="BE45" i="3"/>
  <c r="BE44" i="3"/>
  <c r="BE43" i="3"/>
  <c r="BE42" i="3"/>
  <c r="BE41" i="3"/>
  <c r="BE40" i="3"/>
  <c r="BE39" i="3"/>
  <c r="BE38" i="3"/>
  <c r="BE37" i="3"/>
  <c r="BE36" i="3"/>
  <c r="BE35" i="3"/>
  <c r="BE34" i="3"/>
  <c r="BE33" i="3"/>
  <c r="BE32" i="3"/>
  <c r="BE31" i="3"/>
  <c r="BE30" i="3"/>
  <c r="BE29" i="3"/>
  <c r="BE28" i="3"/>
  <c r="BE27" i="3"/>
  <c r="BE26" i="3"/>
  <c r="BE25" i="3"/>
  <c r="BE24" i="3"/>
  <c r="BE23" i="3"/>
  <c r="BE22" i="3"/>
  <c r="BE21" i="3"/>
  <c r="BE20" i="3"/>
  <c r="BE19" i="3"/>
  <c r="BE18" i="3"/>
  <c r="BE17" i="3"/>
  <c r="BE16" i="3"/>
  <c r="BE15" i="3"/>
  <c r="BE14" i="3"/>
  <c r="BE13" i="3"/>
  <c r="BE12" i="3"/>
  <c r="BE11" i="3"/>
  <c r="BE10" i="3"/>
  <c r="BE9" i="3"/>
  <c r="BE8" i="3"/>
  <c r="BE7" i="3"/>
  <c r="BE6" i="3"/>
  <c r="AW57" i="3"/>
  <c r="AW56" i="3"/>
  <c r="AW55" i="3"/>
  <c r="AW54" i="3"/>
  <c r="AW53" i="3"/>
  <c r="AW52" i="3"/>
  <c r="AW51" i="3"/>
  <c r="AW50" i="3"/>
  <c r="AW49" i="3"/>
  <c r="AW48" i="3"/>
  <c r="AW47" i="3"/>
  <c r="AW46" i="3"/>
  <c r="AW45" i="3"/>
  <c r="AW44" i="3"/>
  <c r="AW43" i="3"/>
  <c r="AW42" i="3"/>
  <c r="AW41" i="3"/>
  <c r="AW40" i="3"/>
  <c r="AW39" i="3"/>
  <c r="AW38" i="3"/>
  <c r="AW37" i="3"/>
  <c r="AW36" i="3"/>
  <c r="AW35" i="3"/>
  <c r="AW34" i="3"/>
  <c r="AW33" i="3"/>
  <c r="AW32" i="3"/>
  <c r="AW31" i="3"/>
  <c r="AW30" i="3"/>
  <c r="AW29" i="3"/>
  <c r="AW28" i="3"/>
  <c r="AW27" i="3"/>
  <c r="AW26" i="3"/>
  <c r="AW25" i="3"/>
  <c r="AW24" i="3"/>
  <c r="AW23" i="3"/>
  <c r="AW22" i="3"/>
  <c r="AW21" i="3"/>
  <c r="AW20" i="3"/>
  <c r="AW19" i="3"/>
  <c r="AW18" i="3"/>
  <c r="AW17" i="3"/>
  <c r="AW16" i="3"/>
  <c r="AW15" i="3"/>
  <c r="AW14" i="3"/>
  <c r="AW13" i="3"/>
  <c r="AW12" i="3"/>
  <c r="AW11" i="3"/>
  <c r="AW10" i="3"/>
  <c r="AW9" i="3"/>
  <c r="AW8" i="3"/>
  <c r="AW7" i="3"/>
  <c r="AW6" i="3"/>
  <c r="AO57" i="3"/>
  <c r="AO56" i="3"/>
  <c r="AO55" i="3"/>
  <c r="AO54" i="3"/>
  <c r="AO53" i="3"/>
  <c r="AO52" i="3"/>
  <c r="AO51" i="3"/>
  <c r="AO50" i="3"/>
  <c r="AO49" i="3"/>
  <c r="AO48" i="3"/>
  <c r="AO47" i="3"/>
  <c r="AO46" i="3"/>
  <c r="AO45" i="3"/>
  <c r="AO44" i="3"/>
  <c r="AO43" i="3"/>
  <c r="AO42" i="3"/>
  <c r="AO41" i="3"/>
  <c r="AO40" i="3"/>
  <c r="AO39" i="3"/>
  <c r="AO38" i="3"/>
  <c r="AO37" i="3"/>
  <c r="AO36" i="3"/>
  <c r="AO35" i="3"/>
  <c r="AO34" i="3"/>
  <c r="AO33" i="3"/>
  <c r="AO32" i="3"/>
  <c r="AO31" i="3"/>
  <c r="AO30" i="3"/>
  <c r="AO29" i="3"/>
  <c r="AO28" i="3"/>
  <c r="AO27" i="3"/>
  <c r="AO26" i="3"/>
  <c r="AO25" i="3"/>
  <c r="AO24" i="3"/>
  <c r="AO23" i="3"/>
  <c r="AO22" i="3"/>
  <c r="AO21" i="3"/>
  <c r="AO20" i="3"/>
  <c r="AO19" i="3"/>
  <c r="AO18" i="3"/>
  <c r="AO17" i="3"/>
  <c r="AO16" i="3"/>
  <c r="AO15" i="3"/>
  <c r="AO14" i="3"/>
  <c r="AO13" i="3"/>
  <c r="AO12" i="3"/>
  <c r="AO11" i="3"/>
  <c r="AO10" i="3"/>
  <c r="AO9" i="3"/>
  <c r="AO8" i="3"/>
  <c r="AO7" i="3"/>
  <c r="AO6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Y57" i="3"/>
  <c r="Y56" i="3"/>
  <c r="Y55" i="3"/>
  <c r="Y54" i="3"/>
  <c r="Y53" i="3"/>
  <c r="Y52" i="3"/>
  <c r="Y51" i="3"/>
  <c r="Y50" i="3"/>
  <c r="Y49" i="3"/>
  <c r="Y48" i="3"/>
  <c r="Y47" i="3"/>
  <c r="Y46" i="3"/>
  <c r="Y45" i="3"/>
  <c r="Y44" i="3"/>
  <c r="Y43" i="3"/>
  <c r="Y42" i="3"/>
  <c r="Y41" i="3"/>
  <c r="Y40" i="3"/>
  <c r="Y39" i="3"/>
  <c r="Y38" i="3"/>
  <c r="Y37" i="3"/>
  <c r="Y36" i="3"/>
  <c r="Y35" i="3"/>
  <c r="Y34" i="3"/>
  <c r="Y33" i="3"/>
  <c r="Y32" i="3"/>
  <c r="Y31" i="3"/>
  <c r="Y30" i="3"/>
  <c r="Y29" i="3"/>
  <c r="Y28" i="3"/>
  <c r="Y27" i="3"/>
  <c r="Y26" i="3"/>
  <c r="Y25" i="3"/>
  <c r="Y24" i="3"/>
  <c r="Y23" i="3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40" i="3"/>
  <c r="Q39" i="3"/>
  <c r="Q38" i="3"/>
  <c r="Q37" i="3"/>
  <c r="Q36" i="3"/>
  <c r="Q35" i="3"/>
  <c r="Q34" i="3"/>
  <c r="Q33" i="3"/>
  <c r="Q32" i="3"/>
  <c r="Q31" i="3"/>
  <c r="Q30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GP57" i="3"/>
  <c r="GP56" i="3"/>
  <c r="GP55" i="3"/>
  <c r="GP54" i="3"/>
  <c r="GP53" i="3"/>
  <c r="GP52" i="3"/>
  <c r="GP51" i="3"/>
  <c r="GP50" i="3"/>
  <c r="GP49" i="3"/>
  <c r="GP48" i="3"/>
  <c r="GP47" i="3"/>
  <c r="GP46" i="3"/>
  <c r="GP45" i="3"/>
  <c r="GP44" i="3"/>
  <c r="GP43" i="3"/>
  <c r="GP42" i="3"/>
  <c r="GP41" i="3"/>
  <c r="GP40" i="3"/>
  <c r="GP39" i="3"/>
  <c r="GP38" i="3"/>
  <c r="GP37" i="3"/>
  <c r="GP36" i="3"/>
  <c r="GP35" i="3"/>
  <c r="GP34" i="3"/>
  <c r="GP33" i="3"/>
  <c r="GP32" i="3"/>
  <c r="GP31" i="3"/>
  <c r="GP30" i="3"/>
  <c r="GP29" i="3"/>
  <c r="GP28" i="3"/>
  <c r="GP27" i="3"/>
  <c r="GP26" i="3"/>
  <c r="GP25" i="3"/>
  <c r="GP24" i="3"/>
  <c r="GP23" i="3"/>
  <c r="GP22" i="3"/>
  <c r="GP21" i="3"/>
  <c r="GP20" i="3"/>
  <c r="GP19" i="3"/>
  <c r="GP18" i="3"/>
  <c r="GP17" i="3"/>
  <c r="GP16" i="3"/>
  <c r="GP15" i="3"/>
  <c r="GP14" i="3"/>
  <c r="GP13" i="3"/>
  <c r="GP12" i="3"/>
  <c r="GP11" i="3"/>
  <c r="GP10" i="3"/>
  <c r="GP9" i="3"/>
  <c r="GP8" i="3"/>
  <c r="GP7" i="3"/>
  <c r="GP6" i="3"/>
  <c r="GD6" i="3"/>
  <c r="GD7" i="3"/>
  <c r="GD8" i="3"/>
  <c r="GD9" i="3"/>
  <c r="GD10" i="3"/>
  <c r="GD11" i="3"/>
  <c r="GD12" i="3"/>
  <c r="GD13" i="3"/>
  <c r="GD14" i="3"/>
  <c r="GD15" i="3"/>
  <c r="GD16" i="3"/>
  <c r="GD17" i="3"/>
  <c r="GD18" i="3"/>
  <c r="GD19" i="3"/>
  <c r="GD20" i="3"/>
  <c r="GD21" i="3"/>
  <c r="GD22" i="3"/>
  <c r="GD23" i="3"/>
  <c r="GD24" i="3"/>
  <c r="GD25" i="3"/>
  <c r="GD26" i="3"/>
  <c r="GD27" i="3"/>
  <c r="GD28" i="3"/>
  <c r="GD29" i="3"/>
  <c r="GD30" i="3"/>
  <c r="GD31" i="3"/>
  <c r="GD32" i="3"/>
  <c r="GD33" i="3"/>
  <c r="GD34" i="3"/>
  <c r="GD35" i="3"/>
  <c r="GD36" i="3"/>
  <c r="GD37" i="3"/>
  <c r="GD38" i="3"/>
  <c r="GD39" i="3"/>
  <c r="GD40" i="3"/>
  <c r="GD41" i="3"/>
  <c r="GD42" i="3"/>
  <c r="GD43" i="3"/>
  <c r="GD44" i="3"/>
  <c r="GD45" i="3"/>
  <c r="GD46" i="3"/>
  <c r="GD47" i="3"/>
  <c r="GD48" i="3"/>
  <c r="GD49" i="3"/>
  <c r="GD50" i="3"/>
  <c r="GD51" i="3"/>
  <c r="GD52" i="3"/>
  <c r="GD53" i="3"/>
  <c r="GD54" i="3"/>
  <c r="GD55" i="3"/>
  <c r="GD56" i="3"/>
  <c r="GD57" i="3"/>
  <c r="FR6" i="3"/>
  <c r="FR7" i="3"/>
  <c r="FR8" i="3"/>
  <c r="FR9" i="3"/>
  <c r="FR10" i="3"/>
  <c r="FR11" i="3"/>
  <c r="FR12" i="3"/>
  <c r="FR13" i="3"/>
  <c r="FR14" i="3"/>
  <c r="FR15" i="3"/>
  <c r="FR16" i="3"/>
  <c r="FR17" i="3"/>
  <c r="FR18" i="3"/>
  <c r="FR19" i="3"/>
  <c r="FR20" i="3"/>
  <c r="FR21" i="3"/>
  <c r="FR22" i="3"/>
  <c r="FR23" i="3"/>
  <c r="FR24" i="3"/>
  <c r="FR25" i="3"/>
  <c r="FR26" i="3"/>
  <c r="FR27" i="3"/>
  <c r="FR28" i="3"/>
  <c r="FR29" i="3"/>
  <c r="FR30" i="3"/>
  <c r="FR31" i="3"/>
  <c r="FR32" i="3"/>
  <c r="FR33" i="3"/>
  <c r="FR34" i="3"/>
  <c r="FR35" i="3"/>
  <c r="FR36" i="3"/>
  <c r="FR37" i="3"/>
  <c r="FR38" i="3"/>
  <c r="FR39" i="3"/>
  <c r="FR40" i="3"/>
  <c r="FR41" i="3"/>
  <c r="FR42" i="3"/>
  <c r="FR43" i="3"/>
  <c r="FR44" i="3"/>
  <c r="FR45" i="3"/>
  <c r="FR46" i="3"/>
  <c r="FR47" i="3"/>
  <c r="FR48" i="3"/>
  <c r="FR49" i="3"/>
  <c r="FR50" i="3"/>
  <c r="FR51" i="3"/>
  <c r="FR52" i="3"/>
  <c r="FR53" i="3"/>
  <c r="FR54" i="3"/>
  <c r="FR55" i="3"/>
  <c r="FR56" i="3"/>
  <c r="FR57" i="3"/>
  <c r="FF6" i="3"/>
  <c r="FF7" i="3"/>
  <c r="FF8" i="3"/>
  <c r="FF9" i="3"/>
  <c r="FF10" i="3"/>
  <c r="FF11" i="3"/>
  <c r="FF12" i="3"/>
  <c r="FF13" i="3"/>
  <c r="FF14" i="3"/>
  <c r="FF15" i="3"/>
  <c r="FF16" i="3"/>
  <c r="FF17" i="3"/>
  <c r="FF18" i="3"/>
  <c r="FF19" i="3"/>
  <c r="FF20" i="3"/>
  <c r="FF21" i="3"/>
  <c r="FF22" i="3"/>
  <c r="FF23" i="3"/>
  <c r="FF24" i="3"/>
  <c r="FF25" i="3"/>
  <c r="FF26" i="3"/>
  <c r="FF27" i="3"/>
  <c r="FF28" i="3"/>
  <c r="FF29" i="3"/>
  <c r="FF30" i="3"/>
  <c r="FF31" i="3"/>
  <c r="FF32" i="3"/>
  <c r="FF33" i="3"/>
  <c r="FF34" i="3"/>
  <c r="FF35" i="3"/>
  <c r="FF36" i="3"/>
  <c r="FF37" i="3"/>
  <c r="FF38" i="3"/>
  <c r="FF39" i="3"/>
  <c r="FF40" i="3"/>
  <c r="FF41" i="3"/>
  <c r="FF42" i="3"/>
  <c r="FF43" i="3"/>
  <c r="FF44" i="3"/>
  <c r="FF45" i="3"/>
  <c r="FF46" i="3"/>
  <c r="FF47" i="3"/>
  <c r="FF48" i="3"/>
  <c r="FF49" i="3"/>
  <c r="FF50" i="3"/>
  <c r="FF51" i="3"/>
  <c r="FF52" i="3"/>
  <c r="FF53" i="3"/>
  <c r="FF54" i="3"/>
  <c r="FF55" i="3"/>
  <c r="FF56" i="3"/>
  <c r="FF57" i="3"/>
  <c r="ET6" i="3"/>
  <c r="ET7" i="3"/>
  <c r="ET8" i="3"/>
  <c r="ET9" i="3"/>
  <c r="ET10" i="3"/>
  <c r="ET11" i="3"/>
  <c r="ET12" i="3"/>
  <c r="ET13" i="3"/>
  <c r="ET14" i="3"/>
  <c r="ET15" i="3"/>
  <c r="ET16" i="3"/>
  <c r="ET17" i="3"/>
  <c r="ET18" i="3"/>
  <c r="ET19" i="3"/>
  <c r="ET20" i="3"/>
  <c r="ET21" i="3"/>
  <c r="ET22" i="3"/>
  <c r="ET23" i="3"/>
  <c r="ET24" i="3"/>
  <c r="ET25" i="3"/>
  <c r="ET26" i="3"/>
  <c r="ET27" i="3"/>
  <c r="ET28" i="3"/>
  <c r="ET29" i="3"/>
  <c r="ET30" i="3"/>
  <c r="ET31" i="3"/>
  <c r="ET32" i="3"/>
  <c r="ET33" i="3"/>
  <c r="ET34" i="3"/>
  <c r="ET35" i="3"/>
  <c r="ET36" i="3"/>
  <c r="ET37" i="3"/>
  <c r="ET38" i="3"/>
  <c r="ET39" i="3"/>
  <c r="ET40" i="3"/>
  <c r="ET41" i="3"/>
  <c r="ET42" i="3"/>
  <c r="ET43" i="3"/>
  <c r="ET44" i="3"/>
  <c r="ET45" i="3"/>
  <c r="ET46" i="3"/>
  <c r="ET47" i="3"/>
  <c r="ET48" i="3"/>
  <c r="ET49" i="3"/>
  <c r="ET50" i="3"/>
  <c r="ET51" i="3"/>
  <c r="ET52" i="3"/>
  <c r="ET53" i="3"/>
  <c r="ET54" i="3"/>
  <c r="ET55" i="3"/>
  <c r="ET56" i="3"/>
  <c r="ET57" i="3"/>
  <c r="EH6" i="3"/>
  <c r="EH7" i="3"/>
  <c r="EH8" i="3"/>
  <c r="EH9" i="3"/>
  <c r="EH10" i="3"/>
  <c r="EH11" i="3"/>
  <c r="EH12" i="3"/>
  <c r="EH13" i="3"/>
  <c r="EH14" i="3"/>
  <c r="EH15" i="3"/>
  <c r="EH16" i="3"/>
  <c r="EH17" i="3"/>
  <c r="EH18" i="3"/>
  <c r="EH19" i="3"/>
  <c r="EH20" i="3"/>
  <c r="EH21" i="3"/>
  <c r="EH22" i="3"/>
  <c r="EH23" i="3"/>
  <c r="EH24" i="3"/>
  <c r="EH25" i="3"/>
  <c r="EH26" i="3"/>
  <c r="EH27" i="3"/>
  <c r="EH28" i="3"/>
  <c r="EH29" i="3"/>
  <c r="EH30" i="3"/>
  <c r="EH31" i="3"/>
  <c r="EH32" i="3"/>
  <c r="EH33" i="3"/>
  <c r="EH34" i="3"/>
  <c r="EH35" i="3"/>
  <c r="EH36" i="3"/>
  <c r="EH37" i="3"/>
  <c r="EH38" i="3"/>
  <c r="EH39" i="3"/>
  <c r="EH40" i="3"/>
  <c r="EH41" i="3"/>
  <c r="EH42" i="3"/>
  <c r="EH43" i="3"/>
  <c r="EH44" i="3"/>
  <c r="EH45" i="3"/>
  <c r="EH46" i="3"/>
  <c r="EH47" i="3"/>
  <c r="EH48" i="3"/>
  <c r="EH49" i="3"/>
  <c r="EH50" i="3"/>
  <c r="EH51" i="3"/>
  <c r="EH52" i="3"/>
  <c r="EH53" i="3"/>
  <c r="EH54" i="3"/>
  <c r="EH55" i="3"/>
  <c r="EH56" i="3"/>
  <c r="EH57" i="3"/>
  <c r="DV6" i="3"/>
  <c r="DV7" i="3"/>
  <c r="DV8" i="3"/>
  <c r="DV9" i="3"/>
  <c r="DV10" i="3"/>
  <c r="DV11" i="3"/>
  <c r="DV12" i="3"/>
  <c r="DV13" i="3"/>
  <c r="DV14" i="3"/>
  <c r="DV15" i="3"/>
  <c r="DV16" i="3"/>
  <c r="DV17" i="3"/>
  <c r="DV18" i="3"/>
  <c r="DV19" i="3"/>
  <c r="DV20" i="3"/>
  <c r="DV21" i="3"/>
  <c r="DV22" i="3"/>
  <c r="DV23" i="3"/>
  <c r="DV24" i="3"/>
  <c r="DV25" i="3"/>
  <c r="DV26" i="3"/>
  <c r="DV27" i="3"/>
  <c r="DV28" i="3"/>
  <c r="DV29" i="3"/>
  <c r="DV30" i="3"/>
  <c r="DV31" i="3"/>
  <c r="DV32" i="3"/>
  <c r="DV33" i="3"/>
  <c r="DV34" i="3"/>
  <c r="DV35" i="3"/>
  <c r="DV36" i="3"/>
  <c r="DV37" i="3"/>
  <c r="DV38" i="3"/>
  <c r="DV39" i="3"/>
  <c r="DV40" i="3"/>
  <c r="DV41" i="3"/>
  <c r="DV42" i="3"/>
  <c r="DV43" i="3"/>
  <c r="DV44" i="3"/>
  <c r="DV45" i="3"/>
  <c r="DV46" i="3"/>
  <c r="DV47" i="3"/>
  <c r="DV48" i="3"/>
  <c r="DV49" i="3"/>
  <c r="DV50" i="3"/>
  <c r="DV51" i="3"/>
  <c r="DV52" i="3"/>
  <c r="DV53" i="3"/>
  <c r="DV54" i="3"/>
  <c r="DV55" i="3"/>
  <c r="DV56" i="3"/>
  <c r="DV57" i="3"/>
  <c r="DJ6" i="3"/>
  <c r="DJ7" i="3"/>
  <c r="DJ8" i="3"/>
  <c r="DJ9" i="3"/>
  <c r="DJ10" i="3"/>
  <c r="DJ11" i="3"/>
  <c r="DJ12" i="3"/>
  <c r="DJ13" i="3"/>
  <c r="DJ14" i="3"/>
  <c r="DJ15" i="3"/>
  <c r="DJ16" i="3"/>
  <c r="DJ17" i="3"/>
  <c r="DJ18" i="3"/>
  <c r="DJ19" i="3"/>
  <c r="DJ20" i="3"/>
  <c r="DJ21" i="3"/>
  <c r="DJ22" i="3"/>
  <c r="DJ23" i="3"/>
  <c r="DJ24" i="3"/>
  <c r="DJ25" i="3"/>
  <c r="DJ26" i="3"/>
  <c r="DJ27" i="3"/>
  <c r="DJ28" i="3"/>
  <c r="DJ29" i="3"/>
  <c r="DJ30" i="3"/>
  <c r="DJ31" i="3"/>
  <c r="DJ32" i="3"/>
  <c r="DJ33" i="3"/>
  <c r="DJ34" i="3"/>
  <c r="DJ35" i="3"/>
  <c r="DJ36" i="3"/>
  <c r="DJ37" i="3"/>
  <c r="DJ38" i="3"/>
  <c r="DJ39" i="3"/>
  <c r="DJ40" i="3"/>
  <c r="DJ41" i="3"/>
  <c r="DJ42" i="3"/>
  <c r="DJ43" i="3"/>
  <c r="DJ44" i="3"/>
  <c r="DJ45" i="3"/>
  <c r="DJ46" i="3"/>
  <c r="DJ47" i="3"/>
  <c r="DJ48" i="3"/>
  <c r="DJ49" i="3"/>
  <c r="DJ50" i="3"/>
  <c r="DJ51" i="3"/>
  <c r="DJ52" i="3"/>
  <c r="DJ53" i="3"/>
  <c r="DJ54" i="3"/>
  <c r="DJ55" i="3"/>
  <c r="DJ56" i="3"/>
  <c r="DJ57" i="3"/>
  <c r="CX6" i="3"/>
  <c r="CX7" i="3"/>
  <c r="CX8" i="3"/>
  <c r="CX9" i="3"/>
  <c r="CX10" i="3"/>
  <c r="CX11" i="3"/>
  <c r="CX12" i="3"/>
  <c r="CX13" i="3"/>
  <c r="CX14" i="3"/>
  <c r="CX15" i="3"/>
  <c r="CX16" i="3"/>
  <c r="CX17" i="3"/>
  <c r="CX18" i="3"/>
  <c r="CX19" i="3"/>
  <c r="CX20" i="3"/>
  <c r="CX21" i="3"/>
  <c r="CX22" i="3"/>
  <c r="CX23" i="3"/>
  <c r="CX24" i="3"/>
  <c r="CX25" i="3"/>
  <c r="CX26" i="3"/>
  <c r="CX27" i="3"/>
  <c r="CX28" i="3"/>
  <c r="CX29" i="3"/>
  <c r="CX30" i="3"/>
  <c r="CX31" i="3"/>
  <c r="CX32" i="3"/>
  <c r="CX33" i="3"/>
  <c r="CX34" i="3"/>
  <c r="CX35" i="3"/>
  <c r="CX36" i="3"/>
  <c r="CX37" i="3"/>
  <c r="CX38" i="3"/>
  <c r="CX39" i="3"/>
  <c r="CX40" i="3"/>
  <c r="CX41" i="3"/>
  <c r="CX42" i="3"/>
  <c r="CX43" i="3"/>
  <c r="CX44" i="3"/>
  <c r="CX45" i="3"/>
  <c r="CX46" i="3"/>
  <c r="CX47" i="3"/>
  <c r="CX48" i="3"/>
  <c r="CX49" i="3"/>
  <c r="CX50" i="3"/>
  <c r="CX51" i="3"/>
  <c r="CX52" i="3"/>
  <c r="CX53" i="3"/>
  <c r="CX54" i="3"/>
  <c r="CX55" i="3"/>
  <c r="CX56" i="3"/>
  <c r="CX57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BY16" i="3" l="1"/>
  <c r="BY42" i="3"/>
  <c r="GS16" i="3"/>
  <c r="IU16" i="3"/>
  <c r="IU42" i="3"/>
  <c r="KO13" i="3"/>
  <c r="KO32" i="3"/>
  <c r="BY11" i="3"/>
  <c r="BY31" i="3"/>
  <c r="GS11" i="3"/>
  <c r="GS37" i="3"/>
  <c r="IU43" i="3"/>
  <c r="KO7" i="3"/>
  <c r="KO33" i="3"/>
  <c r="KO57" i="3"/>
  <c r="BY12" i="3"/>
  <c r="GS26" i="3"/>
  <c r="IU12" i="3"/>
  <c r="KO34" i="3"/>
  <c r="BY13" i="3"/>
  <c r="BY32" i="3"/>
  <c r="BY56" i="3"/>
  <c r="GS6" i="3"/>
  <c r="GS38" i="3"/>
  <c r="GS56" i="3"/>
  <c r="IU6" i="3"/>
  <c r="KO8" i="3"/>
  <c r="KO28" i="3"/>
  <c r="BY33" i="3"/>
  <c r="GS49" i="3"/>
  <c r="IU19" i="3"/>
  <c r="IU39" i="3"/>
  <c r="BY20" i="3"/>
  <c r="BY34" i="3"/>
  <c r="BY45" i="3"/>
  <c r="GS20" i="3"/>
  <c r="GS27" i="3"/>
  <c r="GS34" i="3"/>
  <c r="GS40" i="3"/>
  <c r="GS45" i="3"/>
  <c r="GS50" i="3"/>
  <c r="IU20" i="3"/>
  <c r="IU27" i="3"/>
  <c r="IU34" i="3"/>
  <c r="IU40" i="3"/>
  <c r="IU45" i="3"/>
  <c r="IU50" i="3"/>
  <c r="KO10" i="3"/>
  <c r="KO16" i="3"/>
  <c r="KO30" i="3"/>
  <c r="KO42" i="3"/>
  <c r="KO47" i="3"/>
  <c r="KO53" i="3"/>
  <c r="BY30" i="3"/>
  <c r="GS47" i="3"/>
  <c r="KO6" i="3"/>
  <c r="KO56" i="3"/>
  <c r="BY54" i="3"/>
  <c r="GS54" i="3"/>
  <c r="IU54" i="3"/>
  <c r="BY55" i="3"/>
  <c r="IU22" i="3"/>
  <c r="KO45" i="3"/>
  <c r="BY18" i="3"/>
  <c r="BY38" i="3"/>
  <c r="BY48" i="3"/>
  <c r="GS44" i="3"/>
  <c r="IU13" i="3"/>
  <c r="IU32" i="3"/>
  <c r="KO25" i="3"/>
  <c r="KO51" i="3"/>
  <c r="BY24" i="3"/>
  <c r="BY49" i="3"/>
  <c r="GS7" i="3"/>
  <c r="GS39" i="3"/>
  <c r="KO21" i="3"/>
  <c r="KO41" i="3"/>
  <c r="BY27" i="3"/>
  <c r="BY40" i="3"/>
  <c r="BY50" i="3"/>
  <c r="GS53" i="3"/>
  <c r="IU47" i="3"/>
  <c r="IU37" i="3"/>
  <c r="KO19" i="3"/>
  <c r="BY26" i="3"/>
  <c r="GS17" i="3"/>
  <c r="BY23" i="3"/>
  <c r="GS23" i="3"/>
  <c r="IU56" i="3"/>
  <c r="BY7" i="3"/>
  <c r="BY8" i="3"/>
  <c r="BY46" i="3"/>
  <c r="GS8" i="3"/>
  <c r="GS14" i="3"/>
  <c r="GS25" i="3"/>
  <c r="GS28" i="3"/>
  <c r="GS35" i="3"/>
  <c r="GS46" i="3"/>
  <c r="GS51" i="3"/>
  <c r="IU8" i="3"/>
  <c r="IU14" i="3"/>
  <c r="IU25" i="3"/>
  <c r="IU28" i="3"/>
  <c r="IU35" i="3"/>
  <c r="IU46" i="3"/>
  <c r="IU51" i="3"/>
  <c r="KO11" i="3"/>
  <c r="KO31" i="3"/>
  <c r="KO37" i="3"/>
  <c r="KO43" i="3"/>
  <c r="KO54" i="3"/>
  <c r="BY53" i="3"/>
  <c r="KO38" i="3"/>
  <c r="BY43" i="3"/>
  <c r="IU11" i="3"/>
  <c r="GS18" i="3"/>
  <c r="IU48" i="3"/>
  <c r="BY39" i="3"/>
  <c r="GS24" i="3"/>
  <c r="IU24" i="3"/>
  <c r="BY25" i="3"/>
  <c r="BY10" i="3"/>
  <c r="GS42" i="3"/>
  <c r="IU10" i="3"/>
  <c r="IU30" i="3"/>
  <c r="KO23" i="3"/>
  <c r="KO48" i="3"/>
  <c r="BY37" i="3"/>
  <c r="GS43" i="3"/>
  <c r="KO24" i="3"/>
  <c r="KO49" i="3"/>
  <c r="BY22" i="3"/>
  <c r="GS22" i="3"/>
  <c r="IU26" i="3"/>
  <c r="IU55" i="3"/>
  <c r="KO27" i="3"/>
  <c r="KO50" i="3"/>
  <c r="BY6" i="3"/>
  <c r="BY44" i="3"/>
  <c r="GS13" i="3"/>
  <c r="GS32" i="3"/>
  <c r="GS48" i="3"/>
  <c r="IU23" i="3"/>
  <c r="IU38" i="3"/>
  <c r="KO46" i="3"/>
  <c r="BY19" i="3"/>
  <c r="GS19" i="3"/>
  <c r="IU33" i="3"/>
  <c r="IU57" i="3"/>
  <c r="KO9" i="3"/>
  <c r="KO29" i="3"/>
  <c r="KO52" i="3"/>
  <c r="BY35" i="3"/>
  <c r="BY51" i="3"/>
  <c r="BY9" i="3"/>
  <c r="BY15" i="3"/>
  <c r="BY21" i="3"/>
  <c r="BY29" i="3"/>
  <c r="BY36" i="3"/>
  <c r="BY41" i="3"/>
  <c r="BY52" i="3"/>
  <c r="GS9" i="3"/>
  <c r="GS15" i="3"/>
  <c r="GS21" i="3"/>
  <c r="GS29" i="3"/>
  <c r="GS36" i="3"/>
  <c r="GS41" i="3"/>
  <c r="GS52" i="3"/>
  <c r="IU9" i="3"/>
  <c r="IU15" i="3"/>
  <c r="IU21" i="3"/>
  <c r="IU29" i="3"/>
  <c r="IU36" i="3"/>
  <c r="IU41" i="3"/>
  <c r="IU52" i="3"/>
  <c r="KO12" i="3"/>
  <c r="KO17" i="3"/>
  <c r="KO22" i="3"/>
  <c r="KO26" i="3"/>
  <c r="KO55" i="3"/>
  <c r="BY47" i="3"/>
  <c r="GS10" i="3"/>
  <c r="GS30" i="3"/>
  <c r="IU53" i="3"/>
  <c r="KO18" i="3"/>
  <c r="KO44" i="3"/>
  <c r="GS31" i="3"/>
  <c r="IU31" i="3"/>
  <c r="KO39" i="3"/>
  <c r="BY17" i="3"/>
  <c r="GS12" i="3"/>
  <c r="GS55" i="3"/>
  <c r="IU17" i="3"/>
  <c r="KO20" i="3"/>
  <c r="KO40" i="3"/>
  <c r="IU18" i="3"/>
  <c r="IU44" i="3"/>
  <c r="KO14" i="3"/>
  <c r="KO35" i="3"/>
  <c r="BY57" i="3"/>
  <c r="GS33" i="3"/>
  <c r="GS57" i="3"/>
  <c r="IU7" i="3"/>
  <c r="IU49" i="3"/>
  <c r="KO15" i="3"/>
  <c r="KO36" i="3"/>
  <c r="BY14" i="3"/>
  <c r="BY28" i="3"/>
  <c r="AC6" i="3"/>
  <c r="AD6" i="3" s="1"/>
  <c r="AC7" i="3"/>
  <c r="AD7" i="3" s="1"/>
  <c r="AC8" i="3"/>
  <c r="AD8" i="3" s="1"/>
  <c r="AC9" i="3"/>
  <c r="AD9" i="3" s="1"/>
  <c r="AC10" i="3"/>
  <c r="AD10" i="3" s="1"/>
  <c r="AC11" i="3"/>
  <c r="AD11" i="3" s="1"/>
  <c r="AC12" i="3"/>
  <c r="AD12" i="3" s="1"/>
  <c r="AC13" i="3"/>
  <c r="AD13" i="3" s="1"/>
  <c r="AC14" i="3"/>
  <c r="AD14" i="3" s="1"/>
  <c r="AC15" i="3"/>
  <c r="AD15" i="3" s="1"/>
  <c r="J10" i="3" l="1"/>
  <c r="GW23" i="3" l="1"/>
  <c r="HC23" i="3" s="1"/>
  <c r="GW37" i="3"/>
  <c r="HC37" i="3" s="1"/>
  <c r="KH37" i="3"/>
  <c r="KI37" i="3" s="1"/>
  <c r="KA37" i="3"/>
  <c r="KB37" i="3" s="1"/>
  <c r="JZ37" i="3"/>
  <c r="JT37" i="3"/>
  <c r="JU37" i="3" s="1"/>
  <c r="JS37" i="3"/>
  <c r="JM37" i="3"/>
  <c r="JN37" i="3" s="1"/>
  <c r="JL37" i="3"/>
  <c r="JF37" i="3"/>
  <c r="JG37" i="3" s="1"/>
  <c r="JE37" i="3"/>
  <c r="JC37" i="3"/>
  <c r="JD37" i="3" s="1"/>
  <c r="JB37" i="3"/>
  <c r="JA37" i="3"/>
  <c r="IY37" i="3"/>
  <c r="IX37" i="3"/>
  <c r="IW37" i="3"/>
  <c r="IZ37" i="3" s="1"/>
  <c r="IN37" i="3"/>
  <c r="IO37" i="3" s="1"/>
  <c r="IM37" i="3"/>
  <c r="IF37" i="3"/>
  <c r="HZ37" i="3"/>
  <c r="IA37" i="3" s="1"/>
  <c r="HY37" i="3"/>
  <c r="HS37" i="3"/>
  <c r="HT37" i="3" s="1"/>
  <c r="HR37" i="3"/>
  <c r="HL37" i="3"/>
  <c r="HM37" i="3" s="1"/>
  <c r="HK37" i="3"/>
  <c r="HE37" i="3"/>
  <c r="HF37" i="3" s="1"/>
  <c r="HD37" i="3"/>
  <c r="GJ37" i="3"/>
  <c r="GK37" i="3" s="1"/>
  <c r="GI37" i="3"/>
  <c r="GG37" i="3"/>
  <c r="GH37" i="3" s="1"/>
  <c r="GF37" i="3"/>
  <c r="FX37" i="3"/>
  <c r="FY37" i="3" s="1"/>
  <c r="FW37" i="3"/>
  <c r="FU37" i="3"/>
  <c r="FV37" i="3" s="1"/>
  <c r="FT37" i="3"/>
  <c r="FL37" i="3"/>
  <c r="FM37" i="3" s="1"/>
  <c r="FK37" i="3"/>
  <c r="FI37" i="3"/>
  <c r="FJ37" i="3" s="1"/>
  <c r="FH37" i="3"/>
  <c r="EZ37" i="3"/>
  <c r="FA37" i="3" s="1"/>
  <c r="EY37" i="3"/>
  <c r="EW37" i="3"/>
  <c r="EX37" i="3" s="1"/>
  <c r="EV37" i="3"/>
  <c r="EN37" i="3"/>
  <c r="EO37" i="3" s="1"/>
  <c r="EM37" i="3"/>
  <c r="EK37" i="3"/>
  <c r="EL37" i="3" s="1"/>
  <c r="EJ37" i="3"/>
  <c r="EB37" i="3"/>
  <c r="EC37" i="3" s="1"/>
  <c r="EA37" i="3"/>
  <c r="DY37" i="3"/>
  <c r="DZ37" i="3" s="1"/>
  <c r="DX37" i="3"/>
  <c r="DP37" i="3"/>
  <c r="DQ37" i="3" s="1"/>
  <c r="DO37" i="3"/>
  <c r="DM37" i="3"/>
  <c r="DN37" i="3" s="1"/>
  <c r="DL37" i="3"/>
  <c r="DD37" i="3"/>
  <c r="DE37" i="3" s="1"/>
  <c r="DC37" i="3"/>
  <c r="DA37" i="3"/>
  <c r="DB37" i="3" s="1"/>
  <c r="CZ37" i="3"/>
  <c r="CR37" i="3"/>
  <c r="CS37" i="3" s="1"/>
  <c r="CQ37" i="3"/>
  <c r="CO37" i="3"/>
  <c r="CP37" i="3" s="1"/>
  <c r="CN37" i="3"/>
  <c r="CF37" i="3"/>
  <c r="CG37" i="3" s="1"/>
  <c r="CE37" i="3"/>
  <c r="CC37" i="3"/>
  <c r="CD37" i="3" s="1"/>
  <c r="CB37" i="3"/>
  <c r="BQ37" i="3"/>
  <c r="BR37" i="3" s="1"/>
  <c r="BP37" i="3"/>
  <c r="BN37" i="3"/>
  <c r="BI37" i="3"/>
  <c r="BJ37" i="3" s="1"/>
  <c r="BH37" i="3"/>
  <c r="BA37" i="3"/>
  <c r="BB37" i="3" s="1"/>
  <c r="AZ37" i="3"/>
  <c r="AS37" i="3"/>
  <c r="AT37" i="3" s="1"/>
  <c r="AR37" i="3"/>
  <c r="AK37" i="3"/>
  <c r="AL37" i="3" s="1"/>
  <c r="AJ37" i="3"/>
  <c r="AC37" i="3"/>
  <c r="AD37" i="3" s="1"/>
  <c r="AB37" i="3"/>
  <c r="U37" i="3"/>
  <c r="V37" i="3" s="1"/>
  <c r="T37" i="3"/>
  <c r="M37" i="3"/>
  <c r="N37" i="3" s="1"/>
  <c r="L37" i="3"/>
  <c r="J37" i="3"/>
  <c r="E37" i="3"/>
  <c r="F37" i="3" s="1"/>
  <c r="D37" i="3"/>
  <c r="KH23" i="3"/>
  <c r="KI23" i="3" s="1"/>
  <c r="KA23" i="3"/>
  <c r="KB23" i="3" s="1"/>
  <c r="JZ23" i="3"/>
  <c r="JT23" i="3"/>
  <c r="JU23" i="3" s="1"/>
  <c r="JS23" i="3"/>
  <c r="JM23" i="3"/>
  <c r="JN23" i="3" s="1"/>
  <c r="JL23" i="3"/>
  <c r="JF23" i="3"/>
  <c r="JG23" i="3" s="1"/>
  <c r="JE23" i="3"/>
  <c r="JC23" i="3"/>
  <c r="JD23" i="3" s="1"/>
  <c r="JB23" i="3"/>
  <c r="JA23" i="3"/>
  <c r="IY23" i="3"/>
  <c r="IX23" i="3"/>
  <c r="IW23" i="3"/>
  <c r="IZ23" i="3" s="1"/>
  <c r="IN23" i="3"/>
  <c r="IO23" i="3" s="1"/>
  <c r="IM23" i="3"/>
  <c r="IF23" i="3"/>
  <c r="HZ23" i="3"/>
  <c r="IA23" i="3" s="1"/>
  <c r="HY23" i="3"/>
  <c r="HS23" i="3"/>
  <c r="HT23" i="3" s="1"/>
  <c r="HR23" i="3"/>
  <c r="HL23" i="3"/>
  <c r="HM23" i="3" s="1"/>
  <c r="HK23" i="3"/>
  <c r="HE23" i="3"/>
  <c r="HF23" i="3" s="1"/>
  <c r="HD23" i="3"/>
  <c r="GJ23" i="3"/>
  <c r="GK23" i="3" s="1"/>
  <c r="GI23" i="3"/>
  <c r="GG23" i="3"/>
  <c r="GH23" i="3" s="1"/>
  <c r="GF23" i="3"/>
  <c r="FX23" i="3"/>
  <c r="FY23" i="3" s="1"/>
  <c r="FW23" i="3"/>
  <c r="FU23" i="3"/>
  <c r="FV23" i="3" s="1"/>
  <c r="FT23" i="3"/>
  <c r="FL23" i="3"/>
  <c r="FM23" i="3" s="1"/>
  <c r="FK23" i="3"/>
  <c r="FI23" i="3"/>
  <c r="FJ23" i="3" s="1"/>
  <c r="FH23" i="3"/>
  <c r="EZ23" i="3"/>
  <c r="FA23" i="3" s="1"/>
  <c r="EY23" i="3"/>
  <c r="EW23" i="3"/>
  <c r="EX23" i="3" s="1"/>
  <c r="EV23" i="3"/>
  <c r="EN23" i="3"/>
  <c r="EO23" i="3" s="1"/>
  <c r="EM23" i="3"/>
  <c r="EK23" i="3"/>
  <c r="EL23" i="3" s="1"/>
  <c r="EJ23" i="3"/>
  <c r="EB23" i="3"/>
  <c r="EC23" i="3" s="1"/>
  <c r="EA23" i="3"/>
  <c r="DY23" i="3"/>
  <c r="DZ23" i="3" s="1"/>
  <c r="DX23" i="3"/>
  <c r="DP23" i="3"/>
  <c r="DQ23" i="3" s="1"/>
  <c r="DO23" i="3"/>
  <c r="DM23" i="3"/>
  <c r="DN23" i="3" s="1"/>
  <c r="DL23" i="3"/>
  <c r="DD23" i="3"/>
  <c r="DE23" i="3" s="1"/>
  <c r="DC23" i="3"/>
  <c r="DA23" i="3"/>
  <c r="DB23" i="3" s="1"/>
  <c r="CZ23" i="3"/>
  <c r="CR23" i="3"/>
  <c r="CS23" i="3" s="1"/>
  <c r="CQ23" i="3"/>
  <c r="CO23" i="3"/>
  <c r="CP23" i="3" s="1"/>
  <c r="CN23" i="3"/>
  <c r="CF23" i="3"/>
  <c r="CG23" i="3" s="1"/>
  <c r="CE23" i="3"/>
  <c r="CC23" i="3"/>
  <c r="CD23" i="3" s="1"/>
  <c r="CB23" i="3"/>
  <c r="BQ23" i="3"/>
  <c r="BR23" i="3" s="1"/>
  <c r="BP23" i="3"/>
  <c r="BN23" i="3"/>
  <c r="BI23" i="3"/>
  <c r="BJ23" i="3" s="1"/>
  <c r="BH23" i="3"/>
  <c r="BA23" i="3"/>
  <c r="BB23" i="3" s="1"/>
  <c r="AZ23" i="3"/>
  <c r="AS23" i="3"/>
  <c r="AT23" i="3" s="1"/>
  <c r="AR23" i="3"/>
  <c r="AK23" i="3"/>
  <c r="AL23" i="3" s="1"/>
  <c r="AJ23" i="3"/>
  <c r="AC23" i="3"/>
  <c r="AD23" i="3" s="1"/>
  <c r="AB23" i="3"/>
  <c r="U23" i="3"/>
  <c r="V23" i="3" s="1"/>
  <c r="T23" i="3"/>
  <c r="M23" i="3"/>
  <c r="N23" i="3" s="1"/>
  <c r="L23" i="3"/>
  <c r="J23" i="3"/>
  <c r="E23" i="3"/>
  <c r="F23" i="3" s="1"/>
  <c r="D23" i="3"/>
  <c r="JC6" i="3"/>
  <c r="JC7" i="3"/>
  <c r="JC8" i="3"/>
  <c r="JC9" i="3"/>
  <c r="JC10" i="3"/>
  <c r="JC11" i="3"/>
  <c r="JC12" i="3"/>
  <c r="JC13" i="3"/>
  <c r="JC14" i="3"/>
  <c r="JC15" i="3"/>
  <c r="JC16" i="3"/>
  <c r="JC17" i="3"/>
  <c r="JC18" i="3"/>
  <c r="JC19" i="3"/>
  <c r="JC20" i="3"/>
  <c r="JC21" i="3"/>
  <c r="JC22" i="3"/>
  <c r="JC24" i="3"/>
  <c r="JC25" i="3"/>
  <c r="JC26" i="3"/>
  <c r="JC27" i="3"/>
  <c r="JC28" i="3"/>
  <c r="JC29" i="3"/>
  <c r="JC30" i="3"/>
  <c r="JC31" i="3"/>
  <c r="JC32" i="3"/>
  <c r="JC33" i="3"/>
  <c r="JC34" i="3"/>
  <c r="JC35" i="3"/>
  <c r="JC36" i="3"/>
  <c r="JC38" i="3"/>
  <c r="JC39" i="3"/>
  <c r="JC40" i="3"/>
  <c r="JC41" i="3"/>
  <c r="JC42" i="3"/>
  <c r="JC43" i="3"/>
  <c r="JC44" i="3"/>
  <c r="JC45" i="3"/>
  <c r="JC46" i="3"/>
  <c r="JC47" i="3"/>
  <c r="JC48" i="3"/>
  <c r="JC49" i="3"/>
  <c r="JC50" i="3"/>
  <c r="JC51" i="3"/>
  <c r="JC52" i="3"/>
  <c r="JC53" i="3"/>
  <c r="JC54" i="3"/>
  <c r="JC55" i="3"/>
  <c r="JC56" i="3"/>
  <c r="JC57" i="3"/>
  <c r="JB6" i="3"/>
  <c r="JB7" i="3"/>
  <c r="JB8" i="3"/>
  <c r="JB9" i="3"/>
  <c r="JB10" i="3"/>
  <c r="JB11" i="3"/>
  <c r="JB12" i="3"/>
  <c r="JB13" i="3"/>
  <c r="JB14" i="3"/>
  <c r="JB15" i="3"/>
  <c r="JB16" i="3"/>
  <c r="JB17" i="3"/>
  <c r="JB18" i="3"/>
  <c r="JB19" i="3"/>
  <c r="JB20" i="3"/>
  <c r="JB21" i="3"/>
  <c r="JB22" i="3"/>
  <c r="JB24" i="3"/>
  <c r="JB25" i="3"/>
  <c r="JB26" i="3"/>
  <c r="JB27" i="3"/>
  <c r="JB28" i="3"/>
  <c r="JB29" i="3"/>
  <c r="JB30" i="3"/>
  <c r="JB31" i="3"/>
  <c r="JB32" i="3"/>
  <c r="JB33" i="3"/>
  <c r="JB34" i="3"/>
  <c r="JB35" i="3"/>
  <c r="JB36" i="3"/>
  <c r="JB38" i="3"/>
  <c r="JB39" i="3"/>
  <c r="JB40" i="3"/>
  <c r="JB41" i="3"/>
  <c r="JB42" i="3"/>
  <c r="JB43" i="3"/>
  <c r="JB44" i="3"/>
  <c r="JB45" i="3"/>
  <c r="JB46" i="3"/>
  <c r="JB47" i="3"/>
  <c r="JB48" i="3"/>
  <c r="JB49" i="3"/>
  <c r="JB50" i="3"/>
  <c r="JB51" i="3"/>
  <c r="JB52" i="3"/>
  <c r="JB53" i="3"/>
  <c r="JB54" i="3"/>
  <c r="JB55" i="3"/>
  <c r="JB56" i="3"/>
  <c r="JB57" i="3"/>
  <c r="JA6" i="3"/>
  <c r="JA7" i="3"/>
  <c r="JA8" i="3"/>
  <c r="JA9" i="3"/>
  <c r="JA10" i="3"/>
  <c r="JA11" i="3"/>
  <c r="JA12" i="3"/>
  <c r="JA13" i="3"/>
  <c r="JA14" i="3"/>
  <c r="JA15" i="3"/>
  <c r="JA16" i="3"/>
  <c r="JA17" i="3"/>
  <c r="JA18" i="3"/>
  <c r="JA19" i="3"/>
  <c r="JA20" i="3"/>
  <c r="JA21" i="3"/>
  <c r="JA22" i="3"/>
  <c r="JA24" i="3"/>
  <c r="JA25" i="3"/>
  <c r="JA26" i="3"/>
  <c r="JA27" i="3"/>
  <c r="JA28" i="3"/>
  <c r="JA29" i="3"/>
  <c r="JA30" i="3"/>
  <c r="JA31" i="3"/>
  <c r="JA32" i="3"/>
  <c r="JA33" i="3"/>
  <c r="JA34" i="3"/>
  <c r="JA35" i="3"/>
  <c r="JA36" i="3"/>
  <c r="JA38" i="3"/>
  <c r="JA39" i="3"/>
  <c r="JA40" i="3"/>
  <c r="JA41" i="3"/>
  <c r="JA42" i="3"/>
  <c r="JA43" i="3"/>
  <c r="JA44" i="3"/>
  <c r="JA45" i="3"/>
  <c r="JA46" i="3"/>
  <c r="JA47" i="3"/>
  <c r="JA48" i="3"/>
  <c r="JA49" i="3"/>
  <c r="JA50" i="3"/>
  <c r="JA51" i="3"/>
  <c r="JA52" i="3"/>
  <c r="JA53" i="3"/>
  <c r="JA54" i="3"/>
  <c r="JA55" i="3"/>
  <c r="JA56" i="3"/>
  <c r="JA57" i="3"/>
  <c r="BZ23" i="3" l="1"/>
  <c r="BZ37" i="3"/>
  <c r="BK23" i="3"/>
  <c r="BO23" i="3" s="1"/>
  <c r="AE37" i="3"/>
  <c r="AI37" i="3" s="1"/>
  <c r="AM23" i="3"/>
  <c r="AQ23" i="3" s="1"/>
  <c r="AU37" i="3"/>
  <c r="AY37" i="3" s="1"/>
  <c r="KC37" i="3"/>
  <c r="HG23" i="3"/>
  <c r="HN23" i="3"/>
  <c r="JH23" i="3"/>
  <c r="KJ37" i="3"/>
  <c r="HU23" i="3"/>
  <c r="HX23" i="3" s="1"/>
  <c r="JO23" i="3"/>
  <c r="IB23" i="3"/>
  <c r="IE23" i="3" s="1"/>
  <c r="JV23" i="3"/>
  <c r="KC23" i="3"/>
  <c r="HG37" i="3"/>
  <c r="KJ23" i="3"/>
  <c r="HN37" i="3"/>
  <c r="JH37" i="3"/>
  <c r="HU37" i="3"/>
  <c r="HX37" i="3" s="1"/>
  <c r="JO37" i="3"/>
  <c r="IB37" i="3"/>
  <c r="IE37" i="3" s="1"/>
  <c r="JV37" i="3"/>
  <c r="W23" i="3"/>
  <c r="AA23" i="3" s="1"/>
  <c r="BC37" i="3"/>
  <c r="BG37" i="3" s="1"/>
  <c r="BC23" i="3"/>
  <c r="BG23" i="3" s="1"/>
  <c r="W37" i="3"/>
  <c r="AA37" i="3" s="1"/>
  <c r="BK37" i="3"/>
  <c r="BO37" i="3" s="1"/>
  <c r="AE23" i="3"/>
  <c r="AI23" i="3" s="1"/>
  <c r="II37" i="3"/>
  <c r="IL37" i="3" s="1"/>
  <c r="IP37" i="3"/>
  <c r="IS37" i="3" s="1"/>
  <c r="AM37" i="3"/>
  <c r="AQ37" i="3" s="1"/>
  <c r="BS23" i="3"/>
  <c r="BW23" i="3" s="1"/>
  <c r="AU23" i="3"/>
  <c r="AY23" i="3" s="1"/>
  <c r="II23" i="3"/>
  <c r="IL23" i="3" s="1"/>
  <c r="IP23" i="3"/>
  <c r="IS23" i="3" s="1"/>
  <c r="BS37" i="3"/>
  <c r="BW37" i="3" s="1"/>
  <c r="O37" i="3"/>
  <c r="S37" i="3" s="1"/>
  <c r="O23" i="3"/>
  <c r="S23" i="3" s="1"/>
  <c r="G37" i="3"/>
  <c r="G23" i="3"/>
  <c r="CH23" i="3"/>
  <c r="CI23" i="3" s="1"/>
  <c r="CJ23" i="3" s="1"/>
  <c r="DF23" i="3"/>
  <c r="ED23" i="3"/>
  <c r="FB23" i="3"/>
  <c r="FZ23" i="3"/>
  <c r="CT37" i="3"/>
  <c r="DR37" i="3"/>
  <c r="EP37" i="3"/>
  <c r="FN37" i="3"/>
  <c r="CT23" i="3"/>
  <c r="DR23" i="3"/>
  <c r="EP23" i="3"/>
  <c r="FN23" i="3"/>
  <c r="CH37" i="3"/>
  <c r="CI37" i="3" s="1"/>
  <c r="CJ37" i="3" s="1"/>
  <c r="DF37" i="3"/>
  <c r="ED37" i="3"/>
  <c r="FB37" i="3"/>
  <c r="FZ37" i="3"/>
  <c r="EQ37" i="3" l="1"/>
  <c r="ER37" i="3" s="1"/>
  <c r="EU37" i="3" s="1"/>
  <c r="DS37" i="3"/>
  <c r="DT37" i="3" s="1"/>
  <c r="DW37" i="3" s="1"/>
  <c r="GA23" i="3"/>
  <c r="GB23" i="3" s="1"/>
  <c r="GE23" i="3" s="1"/>
  <c r="CU23" i="3"/>
  <c r="CV23" i="3" s="1"/>
  <c r="CY23" i="3" s="1"/>
  <c r="FC23" i="3"/>
  <c r="FD23" i="3" s="1"/>
  <c r="FG23" i="3" s="1"/>
  <c r="DG23" i="3"/>
  <c r="DH23" i="3" s="1"/>
  <c r="DK23" i="3" s="1"/>
  <c r="FO37" i="3"/>
  <c r="FP37" i="3" s="1"/>
  <c r="FS37" i="3" s="1"/>
  <c r="EE37" i="3"/>
  <c r="EF37" i="3" s="1"/>
  <c r="EI37" i="3" s="1"/>
  <c r="DS23" i="3"/>
  <c r="DT23" i="3" s="1"/>
  <c r="DW23" i="3" s="1"/>
  <c r="CU37" i="3"/>
  <c r="CV37" i="3" s="1"/>
  <c r="CY37" i="3" s="1"/>
  <c r="GA37" i="3"/>
  <c r="GB37" i="3" s="1"/>
  <c r="GE37" i="3" s="1"/>
  <c r="FC37" i="3"/>
  <c r="FD37" i="3" s="1"/>
  <c r="FG37" i="3" s="1"/>
  <c r="DG37" i="3"/>
  <c r="DH37" i="3" s="1"/>
  <c r="DK37" i="3" s="1"/>
  <c r="FO23" i="3"/>
  <c r="FP23" i="3" s="1"/>
  <c r="FS23" i="3" s="1"/>
  <c r="EE23" i="3"/>
  <c r="EF23" i="3" s="1"/>
  <c r="EI23" i="3" s="1"/>
  <c r="EQ23" i="3"/>
  <c r="ER23" i="3" s="1"/>
  <c r="EU23" i="3" s="1"/>
  <c r="CM37" i="3"/>
  <c r="BX37" i="3"/>
  <c r="K37" i="3"/>
  <c r="CA37" i="3" s="1"/>
  <c r="CM23" i="3"/>
  <c r="BX23" i="3"/>
  <c r="K23" i="3"/>
  <c r="CA23" i="3" s="1"/>
  <c r="J6" i="3"/>
  <c r="J7" i="3"/>
  <c r="J8" i="3"/>
  <c r="J9" i="3"/>
  <c r="J11" i="3"/>
  <c r="J12" i="3"/>
  <c r="J13" i="3"/>
  <c r="J14" i="3"/>
  <c r="J15" i="3"/>
  <c r="J16" i="3"/>
  <c r="J17" i="3"/>
  <c r="J18" i="3"/>
  <c r="J19" i="3"/>
  <c r="J20" i="3"/>
  <c r="J21" i="3"/>
  <c r="J22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Z57" i="3"/>
  <c r="JS57" i="3"/>
  <c r="JL57" i="3"/>
  <c r="JE57" i="3"/>
  <c r="IM57" i="3"/>
  <c r="IF57" i="3"/>
  <c r="HY57" i="3"/>
  <c r="HR57" i="3"/>
  <c r="HK57" i="3"/>
  <c r="HD57" i="3"/>
  <c r="GI57" i="3"/>
  <c r="GF57" i="3"/>
  <c r="FW57" i="3"/>
  <c r="FT57" i="3"/>
  <c r="FK57" i="3"/>
  <c r="FH57" i="3"/>
  <c r="EY57" i="3"/>
  <c r="EV57" i="3"/>
  <c r="EM57" i="3"/>
  <c r="EJ57" i="3"/>
  <c r="EA57" i="3"/>
  <c r="DX57" i="3"/>
  <c r="DO57" i="3"/>
  <c r="DL57" i="3"/>
  <c r="DC57" i="3"/>
  <c r="CZ57" i="3"/>
  <c r="CQ57" i="3"/>
  <c r="CN57" i="3"/>
  <c r="CE57" i="3"/>
  <c r="CB57" i="3"/>
  <c r="BP57" i="3"/>
  <c r="BH57" i="3"/>
  <c r="AZ57" i="3"/>
  <c r="AR57" i="3"/>
  <c r="AJ57" i="3"/>
  <c r="AB57" i="3"/>
  <c r="T57" i="3"/>
  <c r="L57" i="3"/>
  <c r="D57" i="3"/>
  <c r="JZ56" i="3"/>
  <c r="JS56" i="3"/>
  <c r="JL56" i="3"/>
  <c r="JE56" i="3"/>
  <c r="IM56" i="3"/>
  <c r="IF56" i="3"/>
  <c r="HY56" i="3"/>
  <c r="HR56" i="3"/>
  <c r="HK56" i="3"/>
  <c r="HD56" i="3"/>
  <c r="GI56" i="3"/>
  <c r="GF56" i="3"/>
  <c r="FW56" i="3"/>
  <c r="FT56" i="3"/>
  <c r="FK56" i="3"/>
  <c r="FH56" i="3"/>
  <c r="EY56" i="3"/>
  <c r="EV56" i="3"/>
  <c r="EM56" i="3"/>
  <c r="EJ56" i="3"/>
  <c r="EA56" i="3"/>
  <c r="DX56" i="3"/>
  <c r="DO56" i="3"/>
  <c r="DL56" i="3"/>
  <c r="DC56" i="3"/>
  <c r="CZ56" i="3"/>
  <c r="CQ56" i="3"/>
  <c r="CN56" i="3"/>
  <c r="CE56" i="3"/>
  <c r="CB56" i="3"/>
  <c r="BP56" i="3"/>
  <c r="BH56" i="3"/>
  <c r="AZ56" i="3"/>
  <c r="AR56" i="3"/>
  <c r="AJ56" i="3"/>
  <c r="AB56" i="3"/>
  <c r="T56" i="3"/>
  <c r="L56" i="3"/>
  <c r="D56" i="3"/>
  <c r="JZ55" i="3"/>
  <c r="JS55" i="3"/>
  <c r="JL55" i="3"/>
  <c r="JE55" i="3"/>
  <c r="IM55" i="3"/>
  <c r="IF55" i="3"/>
  <c r="HY55" i="3"/>
  <c r="HR55" i="3"/>
  <c r="HK55" i="3"/>
  <c r="HD55" i="3"/>
  <c r="GI55" i="3"/>
  <c r="GF55" i="3"/>
  <c r="FW55" i="3"/>
  <c r="FT55" i="3"/>
  <c r="FK55" i="3"/>
  <c r="FH55" i="3"/>
  <c r="EY55" i="3"/>
  <c r="EV55" i="3"/>
  <c r="EM55" i="3"/>
  <c r="EJ55" i="3"/>
  <c r="EA55" i="3"/>
  <c r="DX55" i="3"/>
  <c r="DO55" i="3"/>
  <c r="DL55" i="3"/>
  <c r="DC55" i="3"/>
  <c r="CZ55" i="3"/>
  <c r="CQ55" i="3"/>
  <c r="CN55" i="3"/>
  <c r="CE55" i="3"/>
  <c r="CB55" i="3"/>
  <c r="BP55" i="3"/>
  <c r="BH55" i="3"/>
  <c r="AZ55" i="3"/>
  <c r="AR55" i="3"/>
  <c r="AJ55" i="3"/>
  <c r="AB55" i="3"/>
  <c r="T55" i="3"/>
  <c r="L55" i="3"/>
  <c r="D55" i="3"/>
  <c r="JZ54" i="3"/>
  <c r="JS54" i="3"/>
  <c r="JL54" i="3"/>
  <c r="JE54" i="3"/>
  <c r="IM54" i="3"/>
  <c r="IF54" i="3"/>
  <c r="HY54" i="3"/>
  <c r="HR54" i="3"/>
  <c r="HK54" i="3"/>
  <c r="HD54" i="3"/>
  <c r="GI54" i="3"/>
  <c r="GF54" i="3"/>
  <c r="FW54" i="3"/>
  <c r="FT54" i="3"/>
  <c r="FK54" i="3"/>
  <c r="FH54" i="3"/>
  <c r="EY54" i="3"/>
  <c r="EV54" i="3"/>
  <c r="EM54" i="3"/>
  <c r="EJ54" i="3"/>
  <c r="EA54" i="3"/>
  <c r="DX54" i="3"/>
  <c r="DO54" i="3"/>
  <c r="DL54" i="3"/>
  <c r="DC54" i="3"/>
  <c r="CZ54" i="3"/>
  <c r="CQ54" i="3"/>
  <c r="CN54" i="3"/>
  <c r="CE54" i="3"/>
  <c r="CB54" i="3"/>
  <c r="BP54" i="3"/>
  <c r="BH54" i="3"/>
  <c r="AZ54" i="3"/>
  <c r="AR54" i="3"/>
  <c r="AJ54" i="3"/>
  <c r="AB54" i="3"/>
  <c r="T54" i="3"/>
  <c r="L54" i="3"/>
  <c r="D54" i="3"/>
  <c r="JZ53" i="3"/>
  <c r="JS53" i="3"/>
  <c r="JL53" i="3"/>
  <c r="JE53" i="3"/>
  <c r="IM53" i="3"/>
  <c r="IF53" i="3"/>
  <c r="HY53" i="3"/>
  <c r="HR53" i="3"/>
  <c r="HK53" i="3"/>
  <c r="HD53" i="3"/>
  <c r="GI53" i="3"/>
  <c r="GF53" i="3"/>
  <c r="FW53" i="3"/>
  <c r="FT53" i="3"/>
  <c r="FK53" i="3"/>
  <c r="FH53" i="3"/>
  <c r="EY53" i="3"/>
  <c r="EV53" i="3"/>
  <c r="EM53" i="3"/>
  <c r="EJ53" i="3"/>
  <c r="EA53" i="3"/>
  <c r="DX53" i="3"/>
  <c r="DO53" i="3"/>
  <c r="DL53" i="3"/>
  <c r="DC53" i="3"/>
  <c r="CZ53" i="3"/>
  <c r="CQ53" i="3"/>
  <c r="CN53" i="3"/>
  <c r="CE53" i="3"/>
  <c r="CB53" i="3"/>
  <c r="BP53" i="3"/>
  <c r="BH53" i="3"/>
  <c r="AZ53" i="3"/>
  <c r="AR53" i="3"/>
  <c r="AJ53" i="3"/>
  <c r="AB53" i="3"/>
  <c r="T53" i="3"/>
  <c r="L53" i="3"/>
  <c r="D53" i="3"/>
  <c r="JZ52" i="3"/>
  <c r="JS52" i="3"/>
  <c r="JL52" i="3"/>
  <c r="JE52" i="3"/>
  <c r="IM52" i="3"/>
  <c r="IF52" i="3"/>
  <c r="HY52" i="3"/>
  <c r="HR52" i="3"/>
  <c r="HK52" i="3"/>
  <c r="HD52" i="3"/>
  <c r="GI52" i="3"/>
  <c r="GF52" i="3"/>
  <c r="FW52" i="3"/>
  <c r="FT52" i="3"/>
  <c r="FK52" i="3"/>
  <c r="FH52" i="3"/>
  <c r="EY52" i="3"/>
  <c r="EV52" i="3"/>
  <c r="EM52" i="3"/>
  <c r="EJ52" i="3"/>
  <c r="EA52" i="3"/>
  <c r="DX52" i="3"/>
  <c r="DO52" i="3"/>
  <c r="DL52" i="3"/>
  <c r="DC52" i="3"/>
  <c r="CZ52" i="3"/>
  <c r="CQ52" i="3"/>
  <c r="CN52" i="3"/>
  <c r="CE52" i="3"/>
  <c r="CB52" i="3"/>
  <c r="BP52" i="3"/>
  <c r="BH52" i="3"/>
  <c r="AZ52" i="3"/>
  <c r="AR52" i="3"/>
  <c r="AJ52" i="3"/>
  <c r="AB52" i="3"/>
  <c r="T52" i="3"/>
  <c r="L52" i="3"/>
  <c r="D52" i="3"/>
  <c r="JZ51" i="3"/>
  <c r="JS51" i="3"/>
  <c r="JL51" i="3"/>
  <c r="JE51" i="3"/>
  <c r="IM51" i="3"/>
  <c r="IF51" i="3"/>
  <c r="HY51" i="3"/>
  <c r="HR51" i="3"/>
  <c r="HK51" i="3"/>
  <c r="HD51" i="3"/>
  <c r="GI51" i="3"/>
  <c r="GF51" i="3"/>
  <c r="FW51" i="3"/>
  <c r="FT51" i="3"/>
  <c r="FK51" i="3"/>
  <c r="FH51" i="3"/>
  <c r="EY51" i="3"/>
  <c r="EV51" i="3"/>
  <c r="EM51" i="3"/>
  <c r="EJ51" i="3"/>
  <c r="EA51" i="3"/>
  <c r="DX51" i="3"/>
  <c r="DO51" i="3"/>
  <c r="DL51" i="3"/>
  <c r="DC51" i="3"/>
  <c r="CZ51" i="3"/>
  <c r="CQ51" i="3"/>
  <c r="CN51" i="3"/>
  <c r="CE51" i="3"/>
  <c r="CB51" i="3"/>
  <c r="BP51" i="3"/>
  <c r="BH51" i="3"/>
  <c r="AZ51" i="3"/>
  <c r="AR51" i="3"/>
  <c r="AJ51" i="3"/>
  <c r="AB51" i="3"/>
  <c r="T51" i="3"/>
  <c r="L51" i="3"/>
  <c r="D51" i="3"/>
  <c r="JZ50" i="3"/>
  <c r="JS50" i="3"/>
  <c r="JL50" i="3"/>
  <c r="JE50" i="3"/>
  <c r="IM50" i="3"/>
  <c r="IF50" i="3"/>
  <c r="HY50" i="3"/>
  <c r="HR50" i="3"/>
  <c r="HK50" i="3"/>
  <c r="HD50" i="3"/>
  <c r="GI50" i="3"/>
  <c r="GF50" i="3"/>
  <c r="FW50" i="3"/>
  <c r="FT50" i="3"/>
  <c r="FK50" i="3"/>
  <c r="FH50" i="3"/>
  <c r="EY50" i="3"/>
  <c r="EV50" i="3"/>
  <c r="EM50" i="3"/>
  <c r="EJ50" i="3"/>
  <c r="EA50" i="3"/>
  <c r="DX50" i="3"/>
  <c r="DO50" i="3"/>
  <c r="DL50" i="3"/>
  <c r="DC50" i="3"/>
  <c r="CZ50" i="3"/>
  <c r="CQ50" i="3"/>
  <c r="CN50" i="3"/>
  <c r="CE50" i="3"/>
  <c r="CB50" i="3"/>
  <c r="BP50" i="3"/>
  <c r="BH50" i="3"/>
  <c r="AZ50" i="3"/>
  <c r="AR50" i="3"/>
  <c r="AJ50" i="3"/>
  <c r="AB50" i="3"/>
  <c r="T50" i="3"/>
  <c r="L50" i="3"/>
  <c r="D50" i="3"/>
  <c r="JZ49" i="3"/>
  <c r="JS49" i="3"/>
  <c r="JL49" i="3"/>
  <c r="JE49" i="3"/>
  <c r="IM49" i="3"/>
  <c r="IF49" i="3"/>
  <c r="HY49" i="3"/>
  <c r="HR49" i="3"/>
  <c r="HK49" i="3"/>
  <c r="HD49" i="3"/>
  <c r="GI49" i="3"/>
  <c r="GF49" i="3"/>
  <c r="FW49" i="3"/>
  <c r="FT49" i="3"/>
  <c r="FK49" i="3"/>
  <c r="FH49" i="3"/>
  <c r="EY49" i="3"/>
  <c r="EV49" i="3"/>
  <c r="EM49" i="3"/>
  <c r="EJ49" i="3"/>
  <c r="EA49" i="3"/>
  <c r="DX49" i="3"/>
  <c r="DO49" i="3"/>
  <c r="DL49" i="3"/>
  <c r="DC49" i="3"/>
  <c r="CZ49" i="3"/>
  <c r="CQ49" i="3"/>
  <c r="CN49" i="3"/>
  <c r="CE49" i="3"/>
  <c r="CB49" i="3"/>
  <c r="BP49" i="3"/>
  <c r="BH49" i="3"/>
  <c r="AZ49" i="3"/>
  <c r="AR49" i="3"/>
  <c r="AJ49" i="3"/>
  <c r="AB49" i="3"/>
  <c r="T49" i="3"/>
  <c r="L49" i="3"/>
  <c r="D49" i="3"/>
  <c r="JZ48" i="3"/>
  <c r="JS48" i="3"/>
  <c r="JL48" i="3"/>
  <c r="JE48" i="3"/>
  <c r="IM48" i="3"/>
  <c r="IF48" i="3"/>
  <c r="HY48" i="3"/>
  <c r="HR48" i="3"/>
  <c r="HK48" i="3"/>
  <c r="HD48" i="3"/>
  <c r="GI48" i="3"/>
  <c r="GF48" i="3"/>
  <c r="FW48" i="3"/>
  <c r="FT48" i="3"/>
  <c r="FK48" i="3"/>
  <c r="FH48" i="3"/>
  <c r="EY48" i="3"/>
  <c r="EV48" i="3"/>
  <c r="EM48" i="3"/>
  <c r="EJ48" i="3"/>
  <c r="EA48" i="3"/>
  <c r="DX48" i="3"/>
  <c r="DO48" i="3"/>
  <c r="DL48" i="3"/>
  <c r="DC48" i="3"/>
  <c r="CZ48" i="3"/>
  <c r="CQ48" i="3"/>
  <c r="CN48" i="3"/>
  <c r="CE48" i="3"/>
  <c r="CB48" i="3"/>
  <c r="BP48" i="3"/>
  <c r="BH48" i="3"/>
  <c r="AZ48" i="3"/>
  <c r="AR48" i="3"/>
  <c r="AJ48" i="3"/>
  <c r="AB48" i="3"/>
  <c r="T48" i="3"/>
  <c r="L48" i="3"/>
  <c r="D48" i="3"/>
  <c r="JZ47" i="3"/>
  <c r="JS47" i="3"/>
  <c r="JL47" i="3"/>
  <c r="JE47" i="3"/>
  <c r="IM47" i="3"/>
  <c r="IF47" i="3"/>
  <c r="HY47" i="3"/>
  <c r="HR47" i="3"/>
  <c r="HK47" i="3"/>
  <c r="HD47" i="3"/>
  <c r="GI47" i="3"/>
  <c r="GF47" i="3"/>
  <c r="FW47" i="3"/>
  <c r="FT47" i="3"/>
  <c r="FK47" i="3"/>
  <c r="FH47" i="3"/>
  <c r="EY47" i="3"/>
  <c r="EV47" i="3"/>
  <c r="EM47" i="3"/>
  <c r="EJ47" i="3"/>
  <c r="EA47" i="3"/>
  <c r="DX47" i="3"/>
  <c r="DO47" i="3"/>
  <c r="DL47" i="3"/>
  <c r="DC47" i="3"/>
  <c r="CZ47" i="3"/>
  <c r="CQ47" i="3"/>
  <c r="CN47" i="3"/>
  <c r="CE47" i="3"/>
  <c r="CB47" i="3"/>
  <c r="BP47" i="3"/>
  <c r="BH47" i="3"/>
  <c r="AZ47" i="3"/>
  <c r="AR47" i="3"/>
  <c r="AJ47" i="3"/>
  <c r="AB47" i="3"/>
  <c r="T47" i="3"/>
  <c r="L47" i="3"/>
  <c r="D47" i="3"/>
  <c r="JZ46" i="3"/>
  <c r="JS46" i="3"/>
  <c r="JL46" i="3"/>
  <c r="JE46" i="3"/>
  <c r="IM46" i="3"/>
  <c r="IF46" i="3"/>
  <c r="HY46" i="3"/>
  <c r="HR46" i="3"/>
  <c r="HK46" i="3"/>
  <c r="HD46" i="3"/>
  <c r="GI46" i="3"/>
  <c r="GF46" i="3"/>
  <c r="FW46" i="3"/>
  <c r="FT46" i="3"/>
  <c r="FK46" i="3"/>
  <c r="FH46" i="3"/>
  <c r="EY46" i="3"/>
  <c r="EV46" i="3"/>
  <c r="EM46" i="3"/>
  <c r="EJ46" i="3"/>
  <c r="EA46" i="3"/>
  <c r="DX46" i="3"/>
  <c r="DO46" i="3"/>
  <c r="DL46" i="3"/>
  <c r="DC46" i="3"/>
  <c r="CZ46" i="3"/>
  <c r="CQ46" i="3"/>
  <c r="CN46" i="3"/>
  <c r="CE46" i="3"/>
  <c r="CB46" i="3"/>
  <c r="BP46" i="3"/>
  <c r="BH46" i="3"/>
  <c r="AZ46" i="3"/>
  <c r="AR46" i="3"/>
  <c r="AJ46" i="3"/>
  <c r="AB46" i="3"/>
  <c r="T46" i="3"/>
  <c r="L46" i="3"/>
  <c r="D46" i="3"/>
  <c r="JZ45" i="3"/>
  <c r="JS45" i="3"/>
  <c r="JL45" i="3"/>
  <c r="JE45" i="3"/>
  <c r="IM45" i="3"/>
  <c r="IF45" i="3"/>
  <c r="HY45" i="3"/>
  <c r="HR45" i="3"/>
  <c r="HK45" i="3"/>
  <c r="HD45" i="3"/>
  <c r="GI45" i="3"/>
  <c r="GF45" i="3"/>
  <c r="FW45" i="3"/>
  <c r="FT45" i="3"/>
  <c r="FK45" i="3"/>
  <c r="FH45" i="3"/>
  <c r="EY45" i="3"/>
  <c r="EV45" i="3"/>
  <c r="EM45" i="3"/>
  <c r="EJ45" i="3"/>
  <c r="EA45" i="3"/>
  <c r="DX45" i="3"/>
  <c r="DO45" i="3"/>
  <c r="DL45" i="3"/>
  <c r="DC45" i="3"/>
  <c r="CZ45" i="3"/>
  <c r="CQ45" i="3"/>
  <c r="CN45" i="3"/>
  <c r="CE45" i="3"/>
  <c r="CB45" i="3"/>
  <c r="BP45" i="3"/>
  <c r="BH45" i="3"/>
  <c r="AZ45" i="3"/>
  <c r="AR45" i="3"/>
  <c r="AJ45" i="3"/>
  <c r="AB45" i="3"/>
  <c r="T45" i="3"/>
  <c r="L45" i="3"/>
  <c r="D45" i="3"/>
  <c r="JZ44" i="3"/>
  <c r="JS44" i="3"/>
  <c r="JL44" i="3"/>
  <c r="JE44" i="3"/>
  <c r="IM44" i="3"/>
  <c r="IF44" i="3"/>
  <c r="HY44" i="3"/>
  <c r="HR44" i="3"/>
  <c r="HK44" i="3"/>
  <c r="HD44" i="3"/>
  <c r="GI44" i="3"/>
  <c r="GF44" i="3"/>
  <c r="FW44" i="3"/>
  <c r="FT44" i="3"/>
  <c r="FK44" i="3"/>
  <c r="FH44" i="3"/>
  <c r="EY44" i="3"/>
  <c r="EV44" i="3"/>
  <c r="EM44" i="3"/>
  <c r="EJ44" i="3"/>
  <c r="EA44" i="3"/>
  <c r="DX44" i="3"/>
  <c r="DO44" i="3"/>
  <c r="DL44" i="3"/>
  <c r="DC44" i="3"/>
  <c r="CZ44" i="3"/>
  <c r="CQ44" i="3"/>
  <c r="CN44" i="3"/>
  <c r="CE44" i="3"/>
  <c r="CB44" i="3"/>
  <c r="BP44" i="3"/>
  <c r="BH44" i="3"/>
  <c r="AZ44" i="3"/>
  <c r="AR44" i="3"/>
  <c r="AJ44" i="3"/>
  <c r="AB44" i="3"/>
  <c r="T44" i="3"/>
  <c r="L44" i="3"/>
  <c r="D44" i="3"/>
  <c r="JZ43" i="3"/>
  <c r="JS43" i="3"/>
  <c r="JL43" i="3"/>
  <c r="JE43" i="3"/>
  <c r="IM43" i="3"/>
  <c r="IF43" i="3"/>
  <c r="HY43" i="3"/>
  <c r="HR43" i="3"/>
  <c r="HK43" i="3"/>
  <c r="HD43" i="3"/>
  <c r="GI43" i="3"/>
  <c r="GF43" i="3"/>
  <c r="FW43" i="3"/>
  <c r="FT43" i="3"/>
  <c r="FK43" i="3"/>
  <c r="FH43" i="3"/>
  <c r="EY43" i="3"/>
  <c r="EV43" i="3"/>
  <c r="EM43" i="3"/>
  <c r="EJ43" i="3"/>
  <c r="EA43" i="3"/>
  <c r="DX43" i="3"/>
  <c r="DO43" i="3"/>
  <c r="DL43" i="3"/>
  <c r="DC43" i="3"/>
  <c r="CZ43" i="3"/>
  <c r="CQ43" i="3"/>
  <c r="CN43" i="3"/>
  <c r="CE43" i="3"/>
  <c r="CB43" i="3"/>
  <c r="BP43" i="3"/>
  <c r="BH43" i="3"/>
  <c r="AZ43" i="3"/>
  <c r="AR43" i="3"/>
  <c r="AJ43" i="3"/>
  <c r="AB43" i="3"/>
  <c r="T43" i="3"/>
  <c r="L43" i="3"/>
  <c r="D43" i="3"/>
  <c r="JZ42" i="3"/>
  <c r="JS42" i="3"/>
  <c r="JL42" i="3"/>
  <c r="JE42" i="3"/>
  <c r="IM42" i="3"/>
  <c r="IF42" i="3"/>
  <c r="HY42" i="3"/>
  <c r="HR42" i="3"/>
  <c r="HK42" i="3"/>
  <c r="HD42" i="3"/>
  <c r="GI42" i="3"/>
  <c r="GF42" i="3"/>
  <c r="FW42" i="3"/>
  <c r="FT42" i="3"/>
  <c r="FK42" i="3"/>
  <c r="FH42" i="3"/>
  <c r="EY42" i="3"/>
  <c r="EV42" i="3"/>
  <c r="EM42" i="3"/>
  <c r="EJ42" i="3"/>
  <c r="EA42" i="3"/>
  <c r="DX42" i="3"/>
  <c r="DO42" i="3"/>
  <c r="DL42" i="3"/>
  <c r="DC42" i="3"/>
  <c r="CZ42" i="3"/>
  <c r="CQ42" i="3"/>
  <c r="CN42" i="3"/>
  <c r="CE42" i="3"/>
  <c r="CB42" i="3"/>
  <c r="BP42" i="3"/>
  <c r="BH42" i="3"/>
  <c r="AZ42" i="3"/>
  <c r="AR42" i="3"/>
  <c r="AJ42" i="3"/>
  <c r="AB42" i="3"/>
  <c r="T42" i="3"/>
  <c r="L42" i="3"/>
  <c r="D42" i="3"/>
  <c r="JZ41" i="3"/>
  <c r="JS41" i="3"/>
  <c r="JL41" i="3"/>
  <c r="JE41" i="3"/>
  <c r="IM41" i="3"/>
  <c r="IF41" i="3"/>
  <c r="HY41" i="3"/>
  <c r="HR41" i="3"/>
  <c r="HK41" i="3"/>
  <c r="HD41" i="3"/>
  <c r="GI41" i="3"/>
  <c r="GF41" i="3"/>
  <c r="FW41" i="3"/>
  <c r="FT41" i="3"/>
  <c r="FK41" i="3"/>
  <c r="FH41" i="3"/>
  <c r="EY41" i="3"/>
  <c r="EV41" i="3"/>
  <c r="EM41" i="3"/>
  <c r="EJ41" i="3"/>
  <c r="EA41" i="3"/>
  <c r="DX41" i="3"/>
  <c r="DO41" i="3"/>
  <c r="DL41" i="3"/>
  <c r="DC41" i="3"/>
  <c r="CZ41" i="3"/>
  <c r="CQ41" i="3"/>
  <c r="CN41" i="3"/>
  <c r="CE41" i="3"/>
  <c r="CB41" i="3"/>
  <c r="BP41" i="3"/>
  <c r="BH41" i="3"/>
  <c r="AZ41" i="3"/>
  <c r="AR41" i="3"/>
  <c r="AJ41" i="3"/>
  <c r="AB41" i="3"/>
  <c r="T41" i="3"/>
  <c r="L41" i="3"/>
  <c r="D41" i="3"/>
  <c r="JZ40" i="3"/>
  <c r="JS40" i="3"/>
  <c r="JL40" i="3"/>
  <c r="JE40" i="3"/>
  <c r="IM40" i="3"/>
  <c r="IF40" i="3"/>
  <c r="HY40" i="3"/>
  <c r="HR40" i="3"/>
  <c r="HK40" i="3"/>
  <c r="HD40" i="3"/>
  <c r="GI40" i="3"/>
  <c r="GF40" i="3"/>
  <c r="FW40" i="3"/>
  <c r="FT40" i="3"/>
  <c r="FK40" i="3"/>
  <c r="FH40" i="3"/>
  <c r="EY40" i="3"/>
  <c r="EV40" i="3"/>
  <c r="EM40" i="3"/>
  <c r="EJ40" i="3"/>
  <c r="EA40" i="3"/>
  <c r="DX40" i="3"/>
  <c r="DO40" i="3"/>
  <c r="DL40" i="3"/>
  <c r="DC40" i="3"/>
  <c r="CZ40" i="3"/>
  <c r="CQ40" i="3"/>
  <c r="CN40" i="3"/>
  <c r="CE40" i="3"/>
  <c r="CB40" i="3"/>
  <c r="BP40" i="3"/>
  <c r="BH40" i="3"/>
  <c r="AZ40" i="3"/>
  <c r="AR40" i="3"/>
  <c r="AJ40" i="3"/>
  <c r="AB40" i="3"/>
  <c r="T40" i="3"/>
  <c r="L40" i="3"/>
  <c r="D40" i="3"/>
  <c r="JZ39" i="3"/>
  <c r="JS39" i="3"/>
  <c r="JL39" i="3"/>
  <c r="JE39" i="3"/>
  <c r="IM39" i="3"/>
  <c r="IF39" i="3"/>
  <c r="HY39" i="3"/>
  <c r="HR39" i="3"/>
  <c r="HK39" i="3"/>
  <c r="HD39" i="3"/>
  <c r="GI39" i="3"/>
  <c r="GF39" i="3"/>
  <c r="FW39" i="3"/>
  <c r="FT39" i="3"/>
  <c r="FK39" i="3"/>
  <c r="FH39" i="3"/>
  <c r="EY39" i="3"/>
  <c r="EV39" i="3"/>
  <c r="EM39" i="3"/>
  <c r="EJ39" i="3"/>
  <c r="EA39" i="3"/>
  <c r="DX39" i="3"/>
  <c r="DO39" i="3"/>
  <c r="DL39" i="3"/>
  <c r="DC39" i="3"/>
  <c r="CZ39" i="3"/>
  <c r="CQ39" i="3"/>
  <c r="CN39" i="3"/>
  <c r="CE39" i="3"/>
  <c r="CB39" i="3"/>
  <c r="BP39" i="3"/>
  <c r="BH39" i="3"/>
  <c r="AZ39" i="3"/>
  <c r="AR39" i="3"/>
  <c r="AJ39" i="3"/>
  <c r="AB39" i="3"/>
  <c r="T39" i="3"/>
  <c r="L39" i="3"/>
  <c r="D39" i="3"/>
  <c r="JZ38" i="3"/>
  <c r="JS38" i="3"/>
  <c r="JL38" i="3"/>
  <c r="JE38" i="3"/>
  <c r="IM38" i="3"/>
  <c r="IF38" i="3"/>
  <c r="HY38" i="3"/>
  <c r="HR38" i="3"/>
  <c r="HK38" i="3"/>
  <c r="HD38" i="3"/>
  <c r="GI38" i="3"/>
  <c r="GF38" i="3"/>
  <c r="FW38" i="3"/>
  <c r="FT38" i="3"/>
  <c r="FK38" i="3"/>
  <c r="FH38" i="3"/>
  <c r="EY38" i="3"/>
  <c r="EV38" i="3"/>
  <c r="EM38" i="3"/>
  <c r="EJ38" i="3"/>
  <c r="EA38" i="3"/>
  <c r="DX38" i="3"/>
  <c r="DO38" i="3"/>
  <c r="DL38" i="3"/>
  <c r="DC38" i="3"/>
  <c r="CZ38" i="3"/>
  <c r="CQ38" i="3"/>
  <c r="CN38" i="3"/>
  <c r="CE38" i="3"/>
  <c r="CB38" i="3"/>
  <c r="BP38" i="3"/>
  <c r="BH38" i="3"/>
  <c r="AZ38" i="3"/>
  <c r="AR38" i="3"/>
  <c r="AJ38" i="3"/>
  <c r="AB38" i="3"/>
  <c r="T38" i="3"/>
  <c r="L38" i="3"/>
  <c r="D38" i="3"/>
  <c r="JZ36" i="3"/>
  <c r="JS36" i="3"/>
  <c r="JL36" i="3"/>
  <c r="JE36" i="3"/>
  <c r="IM36" i="3"/>
  <c r="IF36" i="3"/>
  <c r="HY36" i="3"/>
  <c r="HR36" i="3"/>
  <c r="HK36" i="3"/>
  <c r="HD36" i="3"/>
  <c r="GI36" i="3"/>
  <c r="GF36" i="3"/>
  <c r="FW36" i="3"/>
  <c r="FT36" i="3"/>
  <c r="FK36" i="3"/>
  <c r="FH36" i="3"/>
  <c r="EY36" i="3"/>
  <c r="EV36" i="3"/>
  <c r="EM36" i="3"/>
  <c r="EJ36" i="3"/>
  <c r="EA36" i="3"/>
  <c r="DX36" i="3"/>
  <c r="DO36" i="3"/>
  <c r="DL36" i="3"/>
  <c r="DC36" i="3"/>
  <c r="CZ36" i="3"/>
  <c r="CQ36" i="3"/>
  <c r="CN36" i="3"/>
  <c r="CE36" i="3"/>
  <c r="CB36" i="3"/>
  <c r="BP36" i="3"/>
  <c r="BH36" i="3"/>
  <c r="AZ36" i="3"/>
  <c r="AR36" i="3"/>
  <c r="AJ36" i="3"/>
  <c r="AB36" i="3"/>
  <c r="T36" i="3"/>
  <c r="L36" i="3"/>
  <c r="D36" i="3"/>
  <c r="JZ35" i="3"/>
  <c r="JS35" i="3"/>
  <c r="JL35" i="3"/>
  <c r="JE35" i="3"/>
  <c r="IM35" i="3"/>
  <c r="IF35" i="3"/>
  <c r="HY35" i="3"/>
  <c r="HR35" i="3"/>
  <c r="HK35" i="3"/>
  <c r="HD35" i="3"/>
  <c r="GI35" i="3"/>
  <c r="GF35" i="3"/>
  <c r="FW35" i="3"/>
  <c r="FT35" i="3"/>
  <c r="FK35" i="3"/>
  <c r="FH35" i="3"/>
  <c r="EY35" i="3"/>
  <c r="EV35" i="3"/>
  <c r="EM35" i="3"/>
  <c r="EJ35" i="3"/>
  <c r="EA35" i="3"/>
  <c r="DX35" i="3"/>
  <c r="DO35" i="3"/>
  <c r="DL35" i="3"/>
  <c r="DC35" i="3"/>
  <c r="CZ35" i="3"/>
  <c r="CQ35" i="3"/>
  <c r="CN35" i="3"/>
  <c r="CE35" i="3"/>
  <c r="CB35" i="3"/>
  <c r="BP35" i="3"/>
  <c r="BH35" i="3"/>
  <c r="AZ35" i="3"/>
  <c r="AR35" i="3"/>
  <c r="AJ35" i="3"/>
  <c r="AB35" i="3"/>
  <c r="T35" i="3"/>
  <c r="L35" i="3"/>
  <c r="D35" i="3"/>
  <c r="JZ34" i="3"/>
  <c r="JS34" i="3"/>
  <c r="JL34" i="3"/>
  <c r="JE34" i="3"/>
  <c r="IM34" i="3"/>
  <c r="IF34" i="3"/>
  <c r="HY34" i="3"/>
  <c r="HR34" i="3"/>
  <c r="HK34" i="3"/>
  <c r="HD34" i="3"/>
  <c r="GI34" i="3"/>
  <c r="GF34" i="3"/>
  <c r="FW34" i="3"/>
  <c r="FT34" i="3"/>
  <c r="FK34" i="3"/>
  <c r="FH34" i="3"/>
  <c r="EY34" i="3"/>
  <c r="EV34" i="3"/>
  <c r="EM34" i="3"/>
  <c r="EJ34" i="3"/>
  <c r="EA34" i="3"/>
  <c r="DX34" i="3"/>
  <c r="DO34" i="3"/>
  <c r="DL34" i="3"/>
  <c r="DC34" i="3"/>
  <c r="CZ34" i="3"/>
  <c r="CQ34" i="3"/>
  <c r="CN34" i="3"/>
  <c r="CE34" i="3"/>
  <c r="CB34" i="3"/>
  <c r="BP34" i="3"/>
  <c r="BH34" i="3"/>
  <c r="AZ34" i="3"/>
  <c r="AR34" i="3"/>
  <c r="AJ34" i="3"/>
  <c r="AB34" i="3"/>
  <c r="T34" i="3"/>
  <c r="L34" i="3"/>
  <c r="D34" i="3"/>
  <c r="JZ33" i="3"/>
  <c r="JS33" i="3"/>
  <c r="JL33" i="3"/>
  <c r="JE33" i="3"/>
  <c r="IM33" i="3"/>
  <c r="IF33" i="3"/>
  <c r="HY33" i="3"/>
  <c r="HR33" i="3"/>
  <c r="HK33" i="3"/>
  <c r="HD33" i="3"/>
  <c r="GI33" i="3"/>
  <c r="GF33" i="3"/>
  <c r="FW33" i="3"/>
  <c r="FT33" i="3"/>
  <c r="FK33" i="3"/>
  <c r="FH33" i="3"/>
  <c r="EY33" i="3"/>
  <c r="EV33" i="3"/>
  <c r="EM33" i="3"/>
  <c r="EJ33" i="3"/>
  <c r="EA33" i="3"/>
  <c r="DX33" i="3"/>
  <c r="DO33" i="3"/>
  <c r="DL33" i="3"/>
  <c r="DC33" i="3"/>
  <c r="CZ33" i="3"/>
  <c r="CQ33" i="3"/>
  <c r="CN33" i="3"/>
  <c r="CE33" i="3"/>
  <c r="CB33" i="3"/>
  <c r="BP33" i="3"/>
  <c r="BH33" i="3"/>
  <c r="AZ33" i="3"/>
  <c r="AR33" i="3"/>
  <c r="AJ33" i="3"/>
  <c r="AB33" i="3"/>
  <c r="T33" i="3"/>
  <c r="L33" i="3"/>
  <c r="D33" i="3"/>
  <c r="JZ32" i="3"/>
  <c r="JS32" i="3"/>
  <c r="JL32" i="3"/>
  <c r="JE32" i="3"/>
  <c r="IM32" i="3"/>
  <c r="IF32" i="3"/>
  <c r="HY32" i="3"/>
  <c r="HR32" i="3"/>
  <c r="HK32" i="3"/>
  <c r="HD32" i="3"/>
  <c r="GI32" i="3"/>
  <c r="GF32" i="3"/>
  <c r="FW32" i="3"/>
  <c r="FT32" i="3"/>
  <c r="FK32" i="3"/>
  <c r="FH32" i="3"/>
  <c r="EY32" i="3"/>
  <c r="EV32" i="3"/>
  <c r="EM32" i="3"/>
  <c r="EJ32" i="3"/>
  <c r="EA32" i="3"/>
  <c r="DX32" i="3"/>
  <c r="DO32" i="3"/>
  <c r="DL32" i="3"/>
  <c r="DC32" i="3"/>
  <c r="CZ32" i="3"/>
  <c r="CQ32" i="3"/>
  <c r="CN32" i="3"/>
  <c r="CE32" i="3"/>
  <c r="CB32" i="3"/>
  <c r="BP32" i="3"/>
  <c r="BH32" i="3"/>
  <c r="AZ32" i="3"/>
  <c r="AR32" i="3"/>
  <c r="AJ32" i="3"/>
  <c r="AB32" i="3"/>
  <c r="T32" i="3"/>
  <c r="L32" i="3"/>
  <c r="D32" i="3"/>
  <c r="JZ31" i="3"/>
  <c r="JS31" i="3"/>
  <c r="JL31" i="3"/>
  <c r="JE31" i="3"/>
  <c r="IM31" i="3"/>
  <c r="IF31" i="3"/>
  <c r="HY31" i="3"/>
  <c r="HR31" i="3"/>
  <c r="HK31" i="3"/>
  <c r="HD31" i="3"/>
  <c r="GI31" i="3"/>
  <c r="GF31" i="3"/>
  <c r="FW31" i="3"/>
  <c r="FT31" i="3"/>
  <c r="FK31" i="3"/>
  <c r="FH31" i="3"/>
  <c r="EY31" i="3"/>
  <c r="EV31" i="3"/>
  <c r="EM31" i="3"/>
  <c r="EJ31" i="3"/>
  <c r="EA31" i="3"/>
  <c r="DX31" i="3"/>
  <c r="DO31" i="3"/>
  <c r="DL31" i="3"/>
  <c r="DC31" i="3"/>
  <c r="CZ31" i="3"/>
  <c r="CQ31" i="3"/>
  <c r="CN31" i="3"/>
  <c r="CE31" i="3"/>
  <c r="CB31" i="3"/>
  <c r="BP31" i="3"/>
  <c r="BH31" i="3"/>
  <c r="AZ31" i="3"/>
  <c r="AR31" i="3"/>
  <c r="AJ31" i="3"/>
  <c r="AB31" i="3"/>
  <c r="T31" i="3"/>
  <c r="L31" i="3"/>
  <c r="D31" i="3"/>
  <c r="JZ30" i="3"/>
  <c r="JS30" i="3"/>
  <c r="JL30" i="3"/>
  <c r="JE30" i="3"/>
  <c r="IM30" i="3"/>
  <c r="IF30" i="3"/>
  <c r="HY30" i="3"/>
  <c r="HR30" i="3"/>
  <c r="HK30" i="3"/>
  <c r="HD30" i="3"/>
  <c r="GI30" i="3"/>
  <c r="GF30" i="3"/>
  <c r="FW30" i="3"/>
  <c r="FT30" i="3"/>
  <c r="FK30" i="3"/>
  <c r="FH30" i="3"/>
  <c r="EY30" i="3"/>
  <c r="EV30" i="3"/>
  <c r="EM30" i="3"/>
  <c r="EJ30" i="3"/>
  <c r="EA30" i="3"/>
  <c r="DX30" i="3"/>
  <c r="DO30" i="3"/>
  <c r="DL30" i="3"/>
  <c r="DC30" i="3"/>
  <c r="CZ30" i="3"/>
  <c r="CQ30" i="3"/>
  <c r="CN30" i="3"/>
  <c r="CE30" i="3"/>
  <c r="CB30" i="3"/>
  <c r="BP30" i="3"/>
  <c r="BH30" i="3"/>
  <c r="AZ30" i="3"/>
  <c r="AR30" i="3"/>
  <c r="AJ30" i="3"/>
  <c r="AB30" i="3"/>
  <c r="T30" i="3"/>
  <c r="L30" i="3"/>
  <c r="D30" i="3"/>
  <c r="JZ29" i="3"/>
  <c r="JS29" i="3"/>
  <c r="JL29" i="3"/>
  <c r="JE29" i="3"/>
  <c r="IM29" i="3"/>
  <c r="IF29" i="3"/>
  <c r="HY29" i="3"/>
  <c r="HR29" i="3"/>
  <c r="HK29" i="3"/>
  <c r="HD29" i="3"/>
  <c r="GI29" i="3"/>
  <c r="GF29" i="3"/>
  <c r="FW29" i="3"/>
  <c r="FT29" i="3"/>
  <c r="FK29" i="3"/>
  <c r="FH29" i="3"/>
  <c r="EY29" i="3"/>
  <c r="EV29" i="3"/>
  <c r="EM29" i="3"/>
  <c r="EJ29" i="3"/>
  <c r="EA29" i="3"/>
  <c r="DX29" i="3"/>
  <c r="DO29" i="3"/>
  <c r="DL29" i="3"/>
  <c r="DC29" i="3"/>
  <c r="CZ29" i="3"/>
  <c r="CQ29" i="3"/>
  <c r="CN29" i="3"/>
  <c r="CE29" i="3"/>
  <c r="CB29" i="3"/>
  <c r="BP29" i="3"/>
  <c r="BH29" i="3"/>
  <c r="AZ29" i="3"/>
  <c r="AR29" i="3"/>
  <c r="AJ29" i="3"/>
  <c r="AB29" i="3"/>
  <c r="T29" i="3"/>
  <c r="L29" i="3"/>
  <c r="D29" i="3"/>
  <c r="JZ28" i="3"/>
  <c r="JS28" i="3"/>
  <c r="JL28" i="3"/>
  <c r="JE28" i="3"/>
  <c r="IM28" i="3"/>
  <c r="IF28" i="3"/>
  <c r="HY28" i="3"/>
  <c r="HR28" i="3"/>
  <c r="HK28" i="3"/>
  <c r="HD28" i="3"/>
  <c r="GI28" i="3"/>
  <c r="GF28" i="3"/>
  <c r="FW28" i="3"/>
  <c r="FT28" i="3"/>
  <c r="FK28" i="3"/>
  <c r="FH28" i="3"/>
  <c r="EY28" i="3"/>
  <c r="EV28" i="3"/>
  <c r="EM28" i="3"/>
  <c r="EJ28" i="3"/>
  <c r="EA28" i="3"/>
  <c r="DX28" i="3"/>
  <c r="DO28" i="3"/>
  <c r="DL28" i="3"/>
  <c r="DC28" i="3"/>
  <c r="CZ28" i="3"/>
  <c r="CQ28" i="3"/>
  <c r="CN28" i="3"/>
  <c r="CE28" i="3"/>
  <c r="CB28" i="3"/>
  <c r="BP28" i="3"/>
  <c r="BH28" i="3"/>
  <c r="AZ28" i="3"/>
  <c r="AR28" i="3"/>
  <c r="AJ28" i="3"/>
  <c r="AB28" i="3"/>
  <c r="T28" i="3"/>
  <c r="L28" i="3"/>
  <c r="D28" i="3"/>
  <c r="JZ27" i="3"/>
  <c r="JS27" i="3"/>
  <c r="JL27" i="3"/>
  <c r="JE27" i="3"/>
  <c r="IM27" i="3"/>
  <c r="IF27" i="3"/>
  <c r="HY27" i="3"/>
  <c r="HR27" i="3"/>
  <c r="HK27" i="3"/>
  <c r="HD27" i="3"/>
  <c r="GI27" i="3"/>
  <c r="GF27" i="3"/>
  <c r="FW27" i="3"/>
  <c r="FT27" i="3"/>
  <c r="FK27" i="3"/>
  <c r="FH27" i="3"/>
  <c r="EY27" i="3"/>
  <c r="EV27" i="3"/>
  <c r="EM27" i="3"/>
  <c r="EJ27" i="3"/>
  <c r="EA27" i="3"/>
  <c r="DX27" i="3"/>
  <c r="DO27" i="3"/>
  <c r="DL27" i="3"/>
  <c r="DC27" i="3"/>
  <c r="CZ27" i="3"/>
  <c r="CQ27" i="3"/>
  <c r="CN27" i="3"/>
  <c r="CE27" i="3"/>
  <c r="CB27" i="3"/>
  <c r="BP27" i="3"/>
  <c r="BH27" i="3"/>
  <c r="AZ27" i="3"/>
  <c r="AR27" i="3"/>
  <c r="AJ27" i="3"/>
  <c r="AB27" i="3"/>
  <c r="T27" i="3"/>
  <c r="L27" i="3"/>
  <c r="D27" i="3"/>
  <c r="JZ26" i="3"/>
  <c r="JS26" i="3"/>
  <c r="JL26" i="3"/>
  <c r="JE26" i="3"/>
  <c r="IM26" i="3"/>
  <c r="IF26" i="3"/>
  <c r="HY26" i="3"/>
  <c r="HR26" i="3"/>
  <c r="HK26" i="3"/>
  <c r="HD26" i="3"/>
  <c r="GI26" i="3"/>
  <c r="GF26" i="3"/>
  <c r="FW26" i="3"/>
  <c r="FT26" i="3"/>
  <c r="FK26" i="3"/>
  <c r="FH26" i="3"/>
  <c r="EY26" i="3"/>
  <c r="EV26" i="3"/>
  <c r="EM26" i="3"/>
  <c r="EJ26" i="3"/>
  <c r="EA26" i="3"/>
  <c r="DX26" i="3"/>
  <c r="DO26" i="3"/>
  <c r="DL26" i="3"/>
  <c r="DC26" i="3"/>
  <c r="CZ26" i="3"/>
  <c r="CQ26" i="3"/>
  <c r="CN26" i="3"/>
  <c r="CE26" i="3"/>
  <c r="CB26" i="3"/>
  <c r="BP26" i="3"/>
  <c r="BH26" i="3"/>
  <c r="AZ26" i="3"/>
  <c r="AR26" i="3"/>
  <c r="AJ26" i="3"/>
  <c r="AB26" i="3"/>
  <c r="T26" i="3"/>
  <c r="L26" i="3"/>
  <c r="D26" i="3"/>
  <c r="JZ25" i="3"/>
  <c r="JS25" i="3"/>
  <c r="JL25" i="3"/>
  <c r="JE25" i="3"/>
  <c r="IM25" i="3"/>
  <c r="IF25" i="3"/>
  <c r="HY25" i="3"/>
  <c r="HR25" i="3"/>
  <c r="HK25" i="3"/>
  <c r="HD25" i="3"/>
  <c r="GI25" i="3"/>
  <c r="GF25" i="3"/>
  <c r="FW25" i="3"/>
  <c r="FT25" i="3"/>
  <c r="FK25" i="3"/>
  <c r="FH25" i="3"/>
  <c r="EY25" i="3"/>
  <c r="EV25" i="3"/>
  <c r="EM25" i="3"/>
  <c r="EJ25" i="3"/>
  <c r="EA25" i="3"/>
  <c r="DX25" i="3"/>
  <c r="DO25" i="3"/>
  <c r="DL25" i="3"/>
  <c r="DC25" i="3"/>
  <c r="CZ25" i="3"/>
  <c r="CQ25" i="3"/>
  <c r="CN25" i="3"/>
  <c r="CE25" i="3"/>
  <c r="CB25" i="3"/>
  <c r="BP25" i="3"/>
  <c r="BH25" i="3"/>
  <c r="AZ25" i="3"/>
  <c r="AR25" i="3"/>
  <c r="AJ25" i="3"/>
  <c r="AB25" i="3"/>
  <c r="T25" i="3"/>
  <c r="L25" i="3"/>
  <c r="D25" i="3"/>
  <c r="JZ24" i="3"/>
  <c r="JS24" i="3"/>
  <c r="JL24" i="3"/>
  <c r="JE24" i="3"/>
  <c r="IM24" i="3"/>
  <c r="IF24" i="3"/>
  <c r="HY24" i="3"/>
  <c r="HR24" i="3"/>
  <c r="HK24" i="3"/>
  <c r="HD24" i="3"/>
  <c r="GI24" i="3"/>
  <c r="GF24" i="3"/>
  <c r="FW24" i="3"/>
  <c r="FT24" i="3"/>
  <c r="FK24" i="3"/>
  <c r="FH24" i="3"/>
  <c r="EY24" i="3"/>
  <c r="EV24" i="3"/>
  <c r="EM24" i="3"/>
  <c r="EJ24" i="3"/>
  <c r="EA24" i="3"/>
  <c r="DX24" i="3"/>
  <c r="DO24" i="3"/>
  <c r="DL24" i="3"/>
  <c r="DC24" i="3"/>
  <c r="CZ24" i="3"/>
  <c r="CQ24" i="3"/>
  <c r="CN24" i="3"/>
  <c r="CE24" i="3"/>
  <c r="CB24" i="3"/>
  <c r="BP24" i="3"/>
  <c r="BH24" i="3"/>
  <c r="AZ24" i="3"/>
  <c r="AR24" i="3"/>
  <c r="AJ24" i="3"/>
  <c r="AB24" i="3"/>
  <c r="T24" i="3"/>
  <c r="L24" i="3"/>
  <c r="D24" i="3"/>
  <c r="JZ22" i="3"/>
  <c r="JS22" i="3"/>
  <c r="JL22" i="3"/>
  <c r="JE22" i="3"/>
  <c r="IM22" i="3"/>
  <c r="IF22" i="3"/>
  <c r="HY22" i="3"/>
  <c r="HR22" i="3"/>
  <c r="HK22" i="3"/>
  <c r="HD22" i="3"/>
  <c r="GI22" i="3"/>
  <c r="GF22" i="3"/>
  <c r="FW22" i="3"/>
  <c r="FT22" i="3"/>
  <c r="FK22" i="3"/>
  <c r="FH22" i="3"/>
  <c r="EY22" i="3"/>
  <c r="EV22" i="3"/>
  <c r="EM22" i="3"/>
  <c r="EJ22" i="3"/>
  <c r="EA22" i="3"/>
  <c r="DX22" i="3"/>
  <c r="DO22" i="3"/>
  <c r="DL22" i="3"/>
  <c r="DC22" i="3"/>
  <c r="CZ22" i="3"/>
  <c r="CQ22" i="3"/>
  <c r="CN22" i="3"/>
  <c r="CE22" i="3"/>
  <c r="CB22" i="3"/>
  <c r="BP22" i="3"/>
  <c r="BH22" i="3"/>
  <c r="AZ22" i="3"/>
  <c r="AR22" i="3"/>
  <c r="AJ22" i="3"/>
  <c r="AB22" i="3"/>
  <c r="T22" i="3"/>
  <c r="L22" i="3"/>
  <c r="D22" i="3"/>
  <c r="JZ21" i="3"/>
  <c r="JS21" i="3"/>
  <c r="JL21" i="3"/>
  <c r="JE21" i="3"/>
  <c r="IM21" i="3"/>
  <c r="IF21" i="3"/>
  <c r="HY21" i="3"/>
  <c r="HR21" i="3"/>
  <c r="HK21" i="3"/>
  <c r="HD21" i="3"/>
  <c r="GI21" i="3"/>
  <c r="GF21" i="3"/>
  <c r="FW21" i="3"/>
  <c r="FT21" i="3"/>
  <c r="FK21" i="3"/>
  <c r="FH21" i="3"/>
  <c r="EY21" i="3"/>
  <c r="EV21" i="3"/>
  <c r="EM21" i="3"/>
  <c r="EJ21" i="3"/>
  <c r="EA21" i="3"/>
  <c r="DX21" i="3"/>
  <c r="DO21" i="3"/>
  <c r="DL21" i="3"/>
  <c r="DC21" i="3"/>
  <c r="CZ21" i="3"/>
  <c r="CQ21" i="3"/>
  <c r="CN21" i="3"/>
  <c r="CE21" i="3"/>
  <c r="CB21" i="3"/>
  <c r="BP21" i="3"/>
  <c r="BH21" i="3"/>
  <c r="AZ21" i="3"/>
  <c r="AR21" i="3"/>
  <c r="AJ21" i="3"/>
  <c r="AB21" i="3"/>
  <c r="T21" i="3"/>
  <c r="L21" i="3"/>
  <c r="D21" i="3"/>
  <c r="JZ20" i="3"/>
  <c r="JS20" i="3"/>
  <c r="JL20" i="3"/>
  <c r="JE20" i="3"/>
  <c r="IM20" i="3"/>
  <c r="IF20" i="3"/>
  <c r="HY20" i="3"/>
  <c r="HR20" i="3"/>
  <c r="HK20" i="3"/>
  <c r="HD20" i="3"/>
  <c r="GI20" i="3"/>
  <c r="GF20" i="3"/>
  <c r="FW20" i="3"/>
  <c r="FT20" i="3"/>
  <c r="FK20" i="3"/>
  <c r="FH20" i="3"/>
  <c r="EY20" i="3"/>
  <c r="EV20" i="3"/>
  <c r="EM20" i="3"/>
  <c r="EJ20" i="3"/>
  <c r="EA20" i="3"/>
  <c r="DX20" i="3"/>
  <c r="DO20" i="3"/>
  <c r="DL20" i="3"/>
  <c r="DC20" i="3"/>
  <c r="CZ20" i="3"/>
  <c r="CQ20" i="3"/>
  <c r="CN20" i="3"/>
  <c r="CE20" i="3"/>
  <c r="CB20" i="3"/>
  <c r="BP20" i="3"/>
  <c r="BH20" i="3"/>
  <c r="AZ20" i="3"/>
  <c r="AR20" i="3"/>
  <c r="AJ20" i="3"/>
  <c r="AB20" i="3"/>
  <c r="T20" i="3"/>
  <c r="L20" i="3"/>
  <c r="D20" i="3"/>
  <c r="JZ19" i="3"/>
  <c r="JS19" i="3"/>
  <c r="JL19" i="3"/>
  <c r="JE19" i="3"/>
  <c r="IM19" i="3"/>
  <c r="IF19" i="3"/>
  <c r="HY19" i="3"/>
  <c r="HR19" i="3"/>
  <c r="HK19" i="3"/>
  <c r="HD19" i="3"/>
  <c r="GI19" i="3"/>
  <c r="GF19" i="3"/>
  <c r="FW19" i="3"/>
  <c r="FT19" i="3"/>
  <c r="FK19" i="3"/>
  <c r="FH19" i="3"/>
  <c r="EY19" i="3"/>
  <c r="EV19" i="3"/>
  <c r="EM19" i="3"/>
  <c r="EJ19" i="3"/>
  <c r="EA19" i="3"/>
  <c r="DX19" i="3"/>
  <c r="DO19" i="3"/>
  <c r="DL19" i="3"/>
  <c r="DC19" i="3"/>
  <c r="CZ19" i="3"/>
  <c r="CQ19" i="3"/>
  <c r="CN19" i="3"/>
  <c r="CE19" i="3"/>
  <c r="CB19" i="3"/>
  <c r="BP19" i="3"/>
  <c r="BH19" i="3"/>
  <c r="AZ19" i="3"/>
  <c r="AR19" i="3"/>
  <c r="AJ19" i="3"/>
  <c r="AB19" i="3"/>
  <c r="T19" i="3"/>
  <c r="L19" i="3"/>
  <c r="D19" i="3"/>
  <c r="JZ18" i="3"/>
  <c r="JS18" i="3"/>
  <c r="JL18" i="3"/>
  <c r="JE18" i="3"/>
  <c r="IM18" i="3"/>
  <c r="IF18" i="3"/>
  <c r="HY18" i="3"/>
  <c r="HR18" i="3"/>
  <c r="HK18" i="3"/>
  <c r="HD18" i="3"/>
  <c r="GI18" i="3"/>
  <c r="GF18" i="3"/>
  <c r="FW18" i="3"/>
  <c r="FT18" i="3"/>
  <c r="FK18" i="3"/>
  <c r="FH18" i="3"/>
  <c r="EY18" i="3"/>
  <c r="EV18" i="3"/>
  <c r="EM18" i="3"/>
  <c r="EJ18" i="3"/>
  <c r="EA18" i="3"/>
  <c r="DX18" i="3"/>
  <c r="DO18" i="3"/>
  <c r="DL18" i="3"/>
  <c r="DC18" i="3"/>
  <c r="CZ18" i="3"/>
  <c r="CQ18" i="3"/>
  <c r="CN18" i="3"/>
  <c r="CE18" i="3"/>
  <c r="CB18" i="3"/>
  <c r="BP18" i="3"/>
  <c r="BH18" i="3"/>
  <c r="AZ18" i="3"/>
  <c r="AR18" i="3"/>
  <c r="AJ18" i="3"/>
  <c r="AB18" i="3"/>
  <c r="T18" i="3"/>
  <c r="L18" i="3"/>
  <c r="D18" i="3"/>
  <c r="JZ17" i="3"/>
  <c r="JS17" i="3"/>
  <c r="JL17" i="3"/>
  <c r="JE17" i="3"/>
  <c r="IM17" i="3"/>
  <c r="IF17" i="3"/>
  <c r="HY17" i="3"/>
  <c r="HR17" i="3"/>
  <c r="HK17" i="3"/>
  <c r="HD17" i="3"/>
  <c r="GI17" i="3"/>
  <c r="GF17" i="3"/>
  <c r="FW17" i="3"/>
  <c r="FT17" i="3"/>
  <c r="FK17" i="3"/>
  <c r="FH17" i="3"/>
  <c r="EY17" i="3"/>
  <c r="EV17" i="3"/>
  <c r="EM17" i="3"/>
  <c r="EJ17" i="3"/>
  <c r="EA17" i="3"/>
  <c r="DX17" i="3"/>
  <c r="DO17" i="3"/>
  <c r="DL17" i="3"/>
  <c r="DC17" i="3"/>
  <c r="CZ17" i="3"/>
  <c r="CQ17" i="3"/>
  <c r="CN17" i="3"/>
  <c r="CE17" i="3"/>
  <c r="CB17" i="3"/>
  <c r="BP17" i="3"/>
  <c r="BH17" i="3"/>
  <c r="AZ17" i="3"/>
  <c r="AR17" i="3"/>
  <c r="AJ17" i="3"/>
  <c r="AB17" i="3"/>
  <c r="T17" i="3"/>
  <c r="L17" i="3"/>
  <c r="D17" i="3"/>
  <c r="JZ16" i="3"/>
  <c r="JS16" i="3"/>
  <c r="JL16" i="3"/>
  <c r="JE16" i="3"/>
  <c r="IM16" i="3"/>
  <c r="IF16" i="3"/>
  <c r="HY16" i="3"/>
  <c r="HR16" i="3"/>
  <c r="HK16" i="3"/>
  <c r="HD16" i="3"/>
  <c r="GI16" i="3"/>
  <c r="GF16" i="3"/>
  <c r="FW16" i="3"/>
  <c r="FT16" i="3"/>
  <c r="FK16" i="3"/>
  <c r="FH16" i="3"/>
  <c r="EY16" i="3"/>
  <c r="EV16" i="3"/>
  <c r="EM16" i="3"/>
  <c r="EJ16" i="3"/>
  <c r="EA16" i="3"/>
  <c r="DX16" i="3"/>
  <c r="DO16" i="3"/>
  <c r="DL16" i="3"/>
  <c r="DC16" i="3"/>
  <c r="CZ16" i="3"/>
  <c r="CQ16" i="3"/>
  <c r="CN16" i="3"/>
  <c r="CE16" i="3"/>
  <c r="CB16" i="3"/>
  <c r="BP16" i="3"/>
  <c r="BH16" i="3"/>
  <c r="AZ16" i="3"/>
  <c r="AR16" i="3"/>
  <c r="AJ16" i="3"/>
  <c r="AB16" i="3"/>
  <c r="T16" i="3"/>
  <c r="L16" i="3"/>
  <c r="D16" i="3"/>
  <c r="JZ15" i="3"/>
  <c r="JS15" i="3"/>
  <c r="JL15" i="3"/>
  <c r="JE15" i="3"/>
  <c r="IM15" i="3"/>
  <c r="IF15" i="3"/>
  <c r="HY15" i="3"/>
  <c r="HR15" i="3"/>
  <c r="HK15" i="3"/>
  <c r="HD15" i="3"/>
  <c r="GI15" i="3"/>
  <c r="GF15" i="3"/>
  <c r="FW15" i="3"/>
  <c r="FT15" i="3"/>
  <c r="FK15" i="3"/>
  <c r="FH15" i="3"/>
  <c r="EY15" i="3"/>
  <c r="EV15" i="3"/>
  <c r="EM15" i="3"/>
  <c r="EJ15" i="3"/>
  <c r="EA15" i="3"/>
  <c r="DX15" i="3"/>
  <c r="DO15" i="3"/>
  <c r="DL15" i="3"/>
  <c r="DC15" i="3"/>
  <c r="CZ15" i="3"/>
  <c r="CQ15" i="3"/>
  <c r="CN15" i="3"/>
  <c r="CE15" i="3"/>
  <c r="CB15" i="3"/>
  <c r="BP15" i="3"/>
  <c r="BH15" i="3"/>
  <c r="AZ15" i="3"/>
  <c r="AR15" i="3"/>
  <c r="AJ15" i="3"/>
  <c r="AB15" i="3"/>
  <c r="T15" i="3"/>
  <c r="L15" i="3"/>
  <c r="D15" i="3"/>
  <c r="JZ14" i="3"/>
  <c r="JS14" i="3"/>
  <c r="JL14" i="3"/>
  <c r="JE14" i="3"/>
  <c r="IM14" i="3"/>
  <c r="IF14" i="3"/>
  <c r="HY14" i="3"/>
  <c r="HR14" i="3"/>
  <c r="HK14" i="3"/>
  <c r="HD14" i="3"/>
  <c r="GI14" i="3"/>
  <c r="GF14" i="3"/>
  <c r="FW14" i="3"/>
  <c r="FT14" i="3"/>
  <c r="FK14" i="3"/>
  <c r="FH14" i="3"/>
  <c r="EY14" i="3"/>
  <c r="EV14" i="3"/>
  <c r="EM14" i="3"/>
  <c r="EJ14" i="3"/>
  <c r="EA14" i="3"/>
  <c r="DX14" i="3"/>
  <c r="DO14" i="3"/>
  <c r="DL14" i="3"/>
  <c r="DC14" i="3"/>
  <c r="CZ14" i="3"/>
  <c r="CQ14" i="3"/>
  <c r="CN14" i="3"/>
  <c r="CE14" i="3"/>
  <c r="CB14" i="3"/>
  <c r="BP14" i="3"/>
  <c r="BH14" i="3"/>
  <c r="AZ14" i="3"/>
  <c r="AR14" i="3"/>
  <c r="AJ14" i="3"/>
  <c r="AB14" i="3"/>
  <c r="T14" i="3"/>
  <c r="L14" i="3"/>
  <c r="D14" i="3"/>
  <c r="JZ13" i="3"/>
  <c r="JS13" i="3"/>
  <c r="JL13" i="3"/>
  <c r="JE13" i="3"/>
  <c r="IM13" i="3"/>
  <c r="IF13" i="3"/>
  <c r="HY13" i="3"/>
  <c r="HR13" i="3"/>
  <c r="HK13" i="3"/>
  <c r="HD13" i="3"/>
  <c r="GI13" i="3"/>
  <c r="GF13" i="3"/>
  <c r="FW13" i="3"/>
  <c r="FT13" i="3"/>
  <c r="FK13" i="3"/>
  <c r="FH13" i="3"/>
  <c r="EY13" i="3"/>
  <c r="EV13" i="3"/>
  <c r="EM13" i="3"/>
  <c r="EJ13" i="3"/>
  <c r="EA13" i="3"/>
  <c r="DX13" i="3"/>
  <c r="DO13" i="3"/>
  <c r="DL13" i="3"/>
  <c r="DC13" i="3"/>
  <c r="CZ13" i="3"/>
  <c r="CQ13" i="3"/>
  <c r="CN13" i="3"/>
  <c r="CE13" i="3"/>
  <c r="CB13" i="3"/>
  <c r="BP13" i="3"/>
  <c r="BH13" i="3"/>
  <c r="AZ13" i="3"/>
  <c r="AR13" i="3"/>
  <c r="AJ13" i="3"/>
  <c r="AB13" i="3"/>
  <c r="T13" i="3"/>
  <c r="L13" i="3"/>
  <c r="D13" i="3"/>
  <c r="JZ12" i="3"/>
  <c r="JS12" i="3"/>
  <c r="JL12" i="3"/>
  <c r="JE12" i="3"/>
  <c r="IM12" i="3"/>
  <c r="IF12" i="3"/>
  <c r="HY12" i="3"/>
  <c r="HR12" i="3"/>
  <c r="HK12" i="3"/>
  <c r="HD12" i="3"/>
  <c r="GI12" i="3"/>
  <c r="GF12" i="3"/>
  <c r="FW12" i="3"/>
  <c r="FT12" i="3"/>
  <c r="FK12" i="3"/>
  <c r="FH12" i="3"/>
  <c r="EY12" i="3"/>
  <c r="EV12" i="3"/>
  <c r="EM12" i="3"/>
  <c r="EJ12" i="3"/>
  <c r="EA12" i="3"/>
  <c r="DX12" i="3"/>
  <c r="DO12" i="3"/>
  <c r="DL12" i="3"/>
  <c r="DC12" i="3"/>
  <c r="CZ12" i="3"/>
  <c r="CQ12" i="3"/>
  <c r="CN12" i="3"/>
  <c r="CE12" i="3"/>
  <c r="CB12" i="3"/>
  <c r="BP12" i="3"/>
  <c r="BH12" i="3"/>
  <c r="AZ12" i="3"/>
  <c r="AR12" i="3"/>
  <c r="AJ12" i="3"/>
  <c r="AB12" i="3"/>
  <c r="T12" i="3"/>
  <c r="L12" i="3"/>
  <c r="D12" i="3"/>
  <c r="JZ11" i="3"/>
  <c r="JS11" i="3"/>
  <c r="JL11" i="3"/>
  <c r="JE11" i="3"/>
  <c r="IM11" i="3"/>
  <c r="IF11" i="3"/>
  <c r="HY11" i="3"/>
  <c r="HR11" i="3"/>
  <c r="HK11" i="3"/>
  <c r="HD11" i="3"/>
  <c r="GI11" i="3"/>
  <c r="GF11" i="3"/>
  <c r="FW11" i="3"/>
  <c r="FT11" i="3"/>
  <c r="FK11" i="3"/>
  <c r="FH11" i="3"/>
  <c r="EY11" i="3"/>
  <c r="EV11" i="3"/>
  <c r="EM11" i="3"/>
  <c r="EJ11" i="3"/>
  <c r="EA11" i="3"/>
  <c r="DX11" i="3"/>
  <c r="DO11" i="3"/>
  <c r="DL11" i="3"/>
  <c r="DC11" i="3"/>
  <c r="CZ11" i="3"/>
  <c r="CQ11" i="3"/>
  <c r="CN11" i="3"/>
  <c r="CE11" i="3"/>
  <c r="CB11" i="3"/>
  <c r="BP11" i="3"/>
  <c r="BH11" i="3"/>
  <c r="AZ11" i="3"/>
  <c r="AR11" i="3"/>
  <c r="AJ11" i="3"/>
  <c r="AB11" i="3"/>
  <c r="T11" i="3"/>
  <c r="L11" i="3"/>
  <c r="D11" i="3"/>
  <c r="JZ10" i="3"/>
  <c r="JS10" i="3"/>
  <c r="JL10" i="3"/>
  <c r="JE10" i="3"/>
  <c r="IM10" i="3"/>
  <c r="IF10" i="3"/>
  <c r="HY10" i="3"/>
  <c r="HR10" i="3"/>
  <c r="HK10" i="3"/>
  <c r="HD10" i="3"/>
  <c r="GI10" i="3"/>
  <c r="GF10" i="3"/>
  <c r="FW10" i="3"/>
  <c r="FT10" i="3"/>
  <c r="FK10" i="3"/>
  <c r="FH10" i="3"/>
  <c r="EY10" i="3"/>
  <c r="EV10" i="3"/>
  <c r="EM10" i="3"/>
  <c r="EJ10" i="3"/>
  <c r="EA10" i="3"/>
  <c r="DX10" i="3"/>
  <c r="DO10" i="3"/>
  <c r="DL10" i="3"/>
  <c r="DC10" i="3"/>
  <c r="CZ10" i="3"/>
  <c r="CQ10" i="3"/>
  <c r="CN10" i="3"/>
  <c r="CE10" i="3"/>
  <c r="CB10" i="3"/>
  <c r="BP10" i="3"/>
  <c r="BH10" i="3"/>
  <c r="AZ10" i="3"/>
  <c r="AR10" i="3"/>
  <c r="AJ10" i="3"/>
  <c r="AB10" i="3"/>
  <c r="T10" i="3"/>
  <c r="L10" i="3"/>
  <c r="D10" i="3"/>
  <c r="JZ9" i="3"/>
  <c r="JS9" i="3"/>
  <c r="JL9" i="3"/>
  <c r="JE9" i="3"/>
  <c r="IM9" i="3"/>
  <c r="IF9" i="3"/>
  <c r="HY9" i="3"/>
  <c r="HR9" i="3"/>
  <c r="HK9" i="3"/>
  <c r="HD9" i="3"/>
  <c r="GI9" i="3"/>
  <c r="GF9" i="3"/>
  <c r="FW9" i="3"/>
  <c r="FT9" i="3"/>
  <c r="FK9" i="3"/>
  <c r="FH9" i="3"/>
  <c r="EY9" i="3"/>
  <c r="EV9" i="3"/>
  <c r="EM9" i="3"/>
  <c r="EJ9" i="3"/>
  <c r="EA9" i="3"/>
  <c r="DX9" i="3"/>
  <c r="DO9" i="3"/>
  <c r="DL9" i="3"/>
  <c r="DC9" i="3"/>
  <c r="CZ9" i="3"/>
  <c r="CQ9" i="3"/>
  <c r="CN9" i="3"/>
  <c r="CE9" i="3"/>
  <c r="CB9" i="3"/>
  <c r="BP9" i="3"/>
  <c r="BH9" i="3"/>
  <c r="AZ9" i="3"/>
  <c r="AR9" i="3"/>
  <c r="AJ9" i="3"/>
  <c r="AB9" i="3"/>
  <c r="T9" i="3"/>
  <c r="L9" i="3"/>
  <c r="D9" i="3"/>
  <c r="JZ8" i="3"/>
  <c r="JS8" i="3"/>
  <c r="JL8" i="3"/>
  <c r="JE8" i="3"/>
  <c r="IM8" i="3"/>
  <c r="IF8" i="3"/>
  <c r="HY8" i="3"/>
  <c r="HR8" i="3"/>
  <c r="HK8" i="3"/>
  <c r="HD8" i="3"/>
  <c r="GI8" i="3"/>
  <c r="GF8" i="3"/>
  <c r="FW8" i="3"/>
  <c r="FT8" i="3"/>
  <c r="FK8" i="3"/>
  <c r="FH8" i="3"/>
  <c r="EY8" i="3"/>
  <c r="EV8" i="3"/>
  <c r="EM8" i="3"/>
  <c r="EJ8" i="3"/>
  <c r="EA8" i="3"/>
  <c r="DX8" i="3"/>
  <c r="DO8" i="3"/>
  <c r="DL8" i="3"/>
  <c r="DC8" i="3"/>
  <c r="CZ8" i="3"/>
  <c r="CQ8" i="3"/>
  <c r="CN8" i="3"/>
  <c r="CE8" i="3"/>
  <c r="CB8" i="3"/>
  <c r="BP8" i="3"/>
  <c r="BH8" i="3"/>
  <c r="AZ8" i="3"/>
  <c r="AR8" i="3"/>
  <c r="AJ8" i="3"/>
  <c r="AB8" i="3"/>
  <c r="T8" i="3"/>
  <c r="L8" i="3"/>
  <c r="D8" i="3"/>
  <c r="JZ7" i="3"/>
  <c r="JS7" i="3"/>
  <c r="JL7" i="3"/>
  <c r="JE7" i="3"/>
  <c r="IM7" i="3"/>
  <c r="IF7" i="3"/>
  <c r="HY7" i="3"/>
  <c r="HR7" i="3"/>
  <c r="HK7" i="3"/>
  <c r="HD7" i="3"/>
  <c r="GI7" i="3"/>
  <c r="GF7" i="3"/>
  <c r="FW7" i="3"/>
  <c r="FT7" i="3"/>
  <c r="FK7" i="3"/>
  <c r="FH7" i="3"/>
  <c r="EY7" i="3"/>
  <c r="EV7" i="3"/>
  <c r="EM7" i="3"/>
  <c r="EJ7" i="3"/>
  <c r="EA7" i="3"/>
  <c r="DX7" i="3"/>
  <c r="DO7" i="3"/>
  <c r="DL7" i="3"/>
  <c r="DC7" i="3"/>
  <c r="CZ7" i="3"/>
  <c r="CQ7" i="3"/>
  <c r="CN7" i="3"/>
  <c r="CE7" i="3"/>
  <c r="CB7" i="3"/>
  <c r="BP7" i="3"/>
  <c r="BH7" i="3"/>
  <c r="AZ7" i="3"/>
  <c r="AR7" i="3"/>
  <c r="AJ7" i="3"/>
  <c r="AB7" i="3"/>
  <c r="T7" i="3"/>
  <c r="L7" i="3"/>
  <c r="D7" i="3"/>
  <c r="JZ6" i="3"/>
  <c r="JS6" i="3"/>
  <c r="JL6" i="3"/>
  <c r="JE6" i="3"/>
  <c r="IM6" i="3"/>
  <c r="IF6" i="3"/>
  <c r="HY6" i="3"/>
  <c r="HR6" i="3"/>
  <c r="HK6" i="3"/>
  <c r="HD6" i="3"/>
  <c r="GI6" i="3"/>
  <c r="GF6" i="3"/>
  <c r="FW6" i="3"/>
  <c r="FT6" i="3"/>
  <c r="FK6" i="3"/>
  <c r="FH6" i="3"/>
  <c r="EY6" i="3"/>
  <c r="EV6" i="3"/>
  <c r="EM6" i="3"/>
  <c r="EJ6" i="3"/>
  <c r="EA6" i="3"/>
  <c r="DX6" i="3"/>
  <c r="DO6" i="3"/>
  <c r="DL6" i="3"/>
  <c r="DC6" i="3"/>
  <c r="CZ6" i="3"/>
  <c r="CQ6" i="3"/>
  <c r="CN6" i="3"/>
  <c r="CE6" i="3"/>
  <c r="CB6" i="3"/>
  <c r="BP6" i="3"/>
  <c r="BH6" i="3"/>
  <c r="AZ6" i="3"/>
  <c r="AR6" i="3"/>
  <c r="AJ6" i="3"/>
  <c r="AB6" i="3"/>
  <c r="T6" i="3"/>
  <c r="L6" i="3"/>
  <c r="D6" i="3"/>
  <c r="BN57" i="3" l="1"/>
  <c r="BZ57" i="3" s="1"/>
  <c r="BN56" i="3"/>
  <c r="BZ56" i="3" s="1"/>
  <c r="BN55" i="3"/>
  <c r="BZ55" i="3" s="1"/>
  <c r="BN54" i="3"/>
  <c r="BZ54" i="3" s="1"/>
  <c r="BN53" i="3"/>
  <c r="BZ53" i="3" s="1"/>
  <c r="BN52" i="3"/>
  <c r="BZ52" i="3" s="1"/>
  <c r="BN51" i="3"/>
  <c r="BZ51" i="3" s="1"/>
  <c r="BN50" i="3"/>
  <c r="BZ50" i="3" s="1"/>
  <c r="BN49" i="3"/>
  <c r="BZ49" i="3" s="1"/>
  <c r="BN48" i="3"/>
  <c r="BZ48" i="3" s="1"/>
  <c r="BN47" i="3"/>
  <c r="BZ47" i="3" s="1"/>
  <c r="BN46" i="3"/>
  <c r="BZ46" i="3" s="1"/>
  <c r="BN45" i="3"/>
  <c r="BZ45" i="3" s="1"/>
  <c r="BN44" i="3"/>
  <c r="BZ44" i="3" s="1"/>
  <c r="BN43" i="3"/>
  <c r="BZ43" i="3" s="1"/>
  <c r="BN42" i="3"/>
  <c r="BZ42" i="3" s="1"/>
  <c r="BN41" i="3"/>
  <c r="BZ41" i="3" s="1"/>
  <c r="BN40" i="3"/>
  <c r="BZ40" i="3" s="1"/>
  <c r="BN39" i="3"/>
  <c r="BZ39" i="3" s="1"/>
  <c r="BN38" i="3"/>
  <c r="BZ38" i="3" s="1"/>
  <c r="BN36" i="3"/>
  <c r="BZ36" i="3" s="1"/>
  <c r="BN35" i="3"/>
  <c r="BZ35" i="3" s="1"/>
  <c r="BN34" i="3"/>
  <c r="BZ34" i="3" s="1"/>
  <c r="BN33" i="3"/>
  <c r="BZ33" i="3" s="1"/>
  <c r="BN32" i="3"/>
  <c r="BZ32" i="3" s="1"/>
  <c r="BN31" i="3"/>
  <c r="BZ31" i="3" s="1"/>
  <c r="BN30" i="3"/>
  <c r="BZ30" i="3" s="1"/>
  <c r="BN29" i="3"/>
  <c r="BZ29" i="3" s="1"/>
  <c r="BN28" i="3"/>
  <c r="BZ28" i="3" s="1"/>
  <c r="BN27" i="3"/>
  <c r="BZ27" i="3" s="1"/>
  <c r="BN26" i="3"/>
  <c r="BZ26" i="3" s="1"/>
  <c r="BN25" i="3"/>
  <c r="BZ25" i="3" s="1"/>
  <c r="BN24" i="3"/>
  <c r="BZ24" i="3" s="1"/>
  <c r="BN22" i="3"/>
  <c r="BZ22" i="3" s="1"/>
  <c r="BN21" i="3"/>
  <c r="BZ21" i="3" s="1"/>
  <c r="BN20" i="3"/>
  <c r="BZ20" i="3" s="1"/>
  <c r="BN19" i="3"/>
  <c r="BZ19" i="3" s="1"/>
  <c r="BN18" i="3"/>
  <c r="BZ18" i="3" s="1"/>
  <c r="BN17" i="3"/>
  <c r="BZ17" i="3" s="1"/>
  <c r="BN16" i="3"/>
  <c r="BZ16" i="3" s="1"/>
  <c r="BN15" i="3"/>
  <c r="BZ15" i="3" s="1"/>
  <c r="BN14" i="3"/>
  <c r="BZ14" i="3" s="1"/>
  <c r="BN13" i="3"/>
  <c r="BZ13" i="3" s="1"/>
  <c r="BN12" i="3"/>
  <c r="BZ12" i="3" s="1"/>
  <c r="BN11" i="3"/>
  <c r="BZ11" i="3" s="1"/>
  <c r="BN10" i="3"/>
  <c r="BZ10" i="3" s="1"/>
  <c r="BN9" i="3"/>
  <c r="BZ9" i="3" s="1"/>
  <c r="BN8" i="3"/>
  <c r="BZ8" i="3" s="1"/>
  <c r="BN7" i="3"/>
  <c r="BZ7" i="3" s="1"/>
  <c r="BN6" i="3"/>
  <c r="BZ6" i="3" s="1"/>
  <c r="IW57" i="3" l="1"/>
  <c r="IZ57" i="3" s="1"/>
  <c r="IW56" i="3"/>
  <c r="IZ56" i="3" s="1"/>
  <c r="IW55" i="3"/>
  <c r="IZ55" i="3" s="1"/>
  <c r="IW54" i="3"/>
  <c r="IZ54" i="3" s="1"/>
  <c r="IW53" i="3"/>
  <c r="IZ53" i="3" s="1"/>
  <c r="IW52" i="3"/>
  <c r="IZ52" i="3" s="1"/>
  <c r="IW51" i="3"/>
  <c r="IZ51" i="3" s="1"/>
  <c r="IW50" i="3"/>
  <c r="IZ50" i="3" s="1"/>
  <c r="IW49" i="3"/>
  <c r="IZ49" i="3" s="1"/>
  <c r="IW48" i="3"/>
  <c r="IZ48" i="3" s="1"/>
  <c r="IW47" i="3"/>
  <c r="IZ47" i="3" s="1"/>
  <c r="IW46" i="3"/>
  <c r="IZ46" i="3" s="1"/>
  <c r="IW45" i="3"/>
  <c r="IZ45" i="3" s="1"/>
  <c r="IW44" i="3"/>
  <c r="IZ44" i="3" s="1"/>
  <c r="IW43" i="3"/>
  <c r="IZ43" i="3" s="1"/>
  <c r="IW42" i="3"/>
  <c r="IZ42" i="3" s="1"/>
  <c r="IW41" i="3"/>
  <c r="IZ41" i="3" s="1"/>
  <c r="IW40" i="3"/>
  <c r="IZ40" i="3" s="1"/>
  <c r="IW39" i="3"/>
  <c r="IZ39" i="3" s="1"/>
  <c r="IW38" i="3"/>
  <c r="IZ38" i="3" s="1"/>
  <c r="IW36" i="3"/>
  <c r="IZ36" i="3" s="1"/>
  <c r="IW35" i="3"/>
  <c r="IZ35" i="3" s="1"/>
  <c r="IW34" i="3"/>
  <c r="IZ34" i="3" s="1"/>
  <c r="IW33" i="3"/>
  <c r="IZ33" i="3" s="1"/>
  <c r="IW32" i="3"/>
  <c r="IZ32" i="3" s="1"/>
  <c r="IW31" i="3"/>
  <c r="IZ31" i="3" s="1"/>
  <c r="IW30" i="3"/>
  <c r="IZ30" i="3" s="1"/>
  <c r="IW29" i="3"/>
  <c r="IZ29" i="3" s="1"/>
  <c r="IW28" i="3"/>
  <c r="IZ28" i="3" s="1"/>
  <c r="IW27" i="3"/>
  <c r="IZ27" i="3" s="1"/>
  <c r="IW26" i="3"/>
  <c r="IZ26" i="3" s="1"/>
  <c r="IW25" i="3"/>
  <c r="IZ25" i="3" s="1"/>
  <c r="IW24" i="3"/>
  <c r="IZ24" i="3" s="1"/>
  <c r="IW22" i="3"/>
  <c r="IZ22" i="3" s="1"/>
  <c r="IW21" i="3"/>
  <c r="IZ21" i="3" s="1"/>
  <c r="IW20" i="3"/>
  <c r="IZ20" i="3" s="1"/>
  <c r="IW19" i="3"/>
  <c r="IZ19" i="3" s="1"/>
  <c r="IW18" i="3"/>
  <c r="IZ18" i="3" s="1"/>
  <c r="IW17" i="3"/>
  <c r="IZ17" i="3" s="1"/>
  <c r="IW16" i="3"/>
  <c r="IZ16" i="3" s="1"/>
  <c r="IW15" i="3"/>
  <c r="IZ15" i="3" s="1"/>
  <c r="IW14" i="3"/>
  <c r="IZ14" i="3" s="1"/>
  <c r="IW13" i="3"/>
  <c r="IZ13" i="3" s="1"/>
  <c r="IW12" i="3"/>
  <c r="IZ12" i="3" s="1"/>
  <c r="IW11" i="3"/>
  <c r="IZ11" i="3" s="1"/>
  <c r="IW10" i="3"/>
  <c r="IZ10" i="3" s="1"/>
  <c r="IW9" i="3"/>
  <c r="IZ9" i="3" s="1"/>
  <c r="IW8" i="3"/>
  <c r="IZ8" i="3" s="1"/>
  <c r="IW7" i="3"/>
  <c r="IZ7" i="3" s="1"/>
  <c r="IW6" i="3"/>
  <c r="IZ6" i="3" s="1"/>
  <c r="E11" i="3" l="1"/>
  <c r="M11" i="3"/>
  <c r="U11" i="3"/>
  <c r="AE11" i="3"/>
  <c r="AI11" i="3" s="1"/>
  <c r="AK11" i="3"/>
  <c r="AS11" i="3"/>
  <c r="BA11" i="3"/>
  <c r="BI11" i="3"/>
  <c r="BQ11" i="3"/>
  <c r="CC11" i="3"/>
  <c r="CF11" i="3"/>
  <c r="CG11" i="3" s="1"/>
  <c r="CO11" i="3"/>
  <c r="CR11" i="3"/>
  <c r="CS11" i="3" s="1"/>
  <c r="DA11" i="3"/>
  <c r="DD11" i="3"/>
  <c r="DE11" i="3" s="1"/>
  <c r="DM11" i="3"/>
  <c r="DP11" i="3"/>
  <c r="DQ11" i="3" s="1"/>
  <c r="DY11" i="3"/>
  <c r="EB11" i="3"/>
  <c r="EC11" i="3" s="1"/>
  <c r="EK11" i="3"/>
  <c r="EN11" i="3"/>
  <c r="EO11" i="3" s="1"/>
  <c r="EW11" i="3"/>
  <c r="EZ11" i="3"/>
  <c r="FA11" i="3" s="1"/>
  <c r="FI11" i="3"/>
  <c r="FL11" i="3"/>
  <c r="FM11" i="3" s="1"/>
  <c r="FU11" i="3"/>
  <c r="FX11" i="3"/>
  <c r="FY11" i="3" s="1"/>
  <c r="GG11" i="3"/>
  <c r="GH11" i="3" s="1"/>
  <c r="GJ11" i="3"/>
  <c r="GK11" i="3" s="1"/>
  <c r="HE11" i="3"/>
  <c r="HL11" i="3"/>
  <c r="HS11" i="3"/>
  <c r="HT11" i="3" s="1"/>
  <c r="HZ11" i="3"/>
  <c r="IA11" i="3" s="1"/>
  <c r="II11" i="3"/>
  <c r="IL11" i="3" s="1"/>
  <c r="IN11" i="3"/>
  <c r="IX11" i="3"/>
  <c r="IY11" i="3"/>
  <c r="JF11" i="3"/>
  <c r="JM11" i="3"/>
  <c r="JT11" i="3"/>
  <c r="KA11" i="3"/>
  <c r="KH11" i="3"/>
  <c r="GW11" i="3"/>
  <c r="HC11" i="3" s="1"/>
  <c r="GW9" i="3"/>
  <c r="HC9" i="3" s="1"/>
  <c r="E9" i="3"/>
  <c r="M9" i="3"/>
  <c r="U9" i="3"/>
  <c r="AE9" i="3"/>
  <c r="AI9" i="3" s="1"/>
  <c r="AK9" i="3"/>
  <c r="AS9" i="3"/>
  <c r="BA9" i="3"/>
  <c r="BI9" i="3"/>
  <c r="BQ9" i="3"/>
  <c r="CC9" i="3"/>
  <c r="CF9" i="3"/>
  <c r="CG9" i="3" s="1"/>
  <c r="CO9" i="3"/>
  <c r="CR9" i="3"/>
  <c r="CS9" i="3" s="1"/>
  <c r="DA9" i="3"/>
  <c r="DD9" i="3"/>
  <c r="DE9" i="3" s="1"/>
  <c r="DM9" i="3"/>
  <c r="DP9" i="3"/>
  <c r="DQ9" i="3" s="1"/>
  <c r="DY9" i="3"/>
  <c r="EB9" i="3"/>
  <c r="EC9" i="3" s="1"/>
  <c r="EK9" i="3"/>
  <c r="EN9" i="3"/>
  <c r="EO9" i="3" s="1"/>
  <c r="EW9" i="3"/>
  <c r="EZ9" i="3"/>
  <c r="FA9" i="3" s="1"/>
  <c r="FI9" i="3"/>
  <c r="FL9" i="3"/>
  <c r="FM9" i="3" s="1"/>
  <c r="FU9" i="3"/>
  <c r="FX9" i="3"/>
  <c r="FY9" i="3" s="1"/>
  <c r="GG9" i="3"/>
  <c r="GH9" i="3" s="1"/>
  <c r="GJ9" i="3"/>
  <c r="GK9" i="3" s="1"/>
  <c r="HE9" i="3"/>
  <c r="HL9" i="3"/>
  <c r="HS9" i="3"/>
  <c r="HT9" i="3" s="1"/>
  <c r="HZ9" i="3"/>
  <c r="IA9" i="3" s="1"/>
  <c r="II9" i="3"/>
  <c r="IL9" i="3" s="1"/>
  <c r="IN9" i="3"/>
  <c r="IX9" i="3"/>
  <c r="IY9" i="3"/>
  <c r="JF9" i="3"/>
  <c r="JM9" i="3"/>
  <c r="JT9" i="3"/>
  <c r="KA9" i="3"/>
  <c r="KH9" i="3"/>
  <c r="E27" i="3"/>
  <c r="M27" i="3"/>
  <c r="U27" i="3"/>
  <c r="AC27" i="3"/>
  <c r="AK27" i="3"/>
  <c r="AS27" i="3"/>
  <c r="BA27" i="3"/>
  <c r="BI27" i="3"/>
  <c r="BQ27" i="3"/>
  <c r="CC27" i="3"/>
  <c r="CF27" i="3"/>
  <c r="CG27" i="3" s="1"/>
  <c r="CO27" i="3"/>
  <c r="CR27" i="3"/>
  <c r="CS27" i="3" s="1"/>
  <c r="DA27" i="3"/>
  <c r="DD27" i="3"/>
  <c r="DE27" i="3" s="1"/>
  <c r="DM27" i="3"/>
  <c r="DP27" i="3"/>
  <c r="DQ27" i="3" s="1"/>
  <c r="DY27" i="3"/>
  <c r="EB27" i="3"/>
  <c r="EC27" i="3" s="1"/>
  <c r="EK27" i="3"/>
  <c r="EN27" i="3"/>
  <c r="EO27" i="3" s="1"/>
  <c r="EW27" i="3"/>
  <c r="EZ27" i="3"/>
  <c r="FA27" i="3" s="1"/>
  <c r="FI27" i="3"/>
  <c r="FL27" i="3"/>
  <c r="FM27" i="3" s="1"/>
  <c r="FU27" i="3"/>
  <c r="FX27" i="3"/>
  <c r="FY27" i="3" s="1"/>
  <c r="GG27" i="3"/>
  <c r="GH27" i="3" s="1"/>
  <c r="GJ27" i="3"/>
  <c r="GK27" i="3" s="1"/>
  <c r="HE27" i="3"/>
  <c r="HL27" i="3"/>
  <c r="HS27" i="3"/>
  <c r="HT27" i="3" s="1"/>
  <c r="HZ27" i="3"/>
  <c r="IA27" i="3" s="1"/>
  <c r="II27" i="3"/>
  <c r="IL27" i="3" s="1"/>
  <c r="IN27" i="3"/>
  <c r="IX27" i="3"/>
  <c r="IY27" i="3"/>
  <c r="JF27" i="3"/>
  <c r="JM27" i="3"/>
  <c r="JT27" i="3"/>
  <c r="KA27" i="3"/>
  <c r="KH27" i="3"/>
  <c r="GW27" i="3"/>
  <c r="HC27" i="3" s="1"/>
  <c r="KI27" i="3" l="1"/>
  <c r="KJ27" i="3" s="1"/>
  <c r="KB27" i="3"/>
  <c r="KC27" i="3" s="1"/>
  <c r="JU27" i="3"/>
  <c r="JV27" i="3" s="1"/>
  <c r="JN27" i="3"/>
  <c r="JO27" i="3" s="1"/>
  <c r="JG27" i="3"/>
  <c r="JH27" i="3" s="1"/>
  <c r="IO27" i="3"/>
  <c r="IP27" i="3" s="1"/>
  <c r="IS27" i="3" s="1"/>
  <c r="HM27" i="3"/>
  <c r="HN27" i="3" s="1"/>
  <c r="HF27" i="3"/>
  <c r="HG27" i="3" s="1"/>
  <c r="FV27" i="3"/>
  <c r="FZ27" i="3" s="1"/>
  <c r="GA27" i="3" s="1"/>
  <c r="GB27" i="3" s="1"/>
  <c r="GE27" i="3" s="1"/>
  <c r="FJ27" i="3"/>
  <c r="FN27" i="3" s="1"/>
  <c r="FO27" i="3" s="1"/>
  <c r="FP27" i="3" s="1"/>
  <c r="FS27" i="3" s="1"/>
  <c r="EX27" i="3"/>
  <c r="FB27" i="3" s="1"/>
  <c r="FC27" i="3" s="1"/>
  <c r="FD27" i="3" s="1"/>
  <c r="FG27" i="3" s="1"/>
  <c r="EL27" i="3"/>
  <c r="EP27" i="3" s="1"/>
  <c r="EQ27" i="3" s="1"/>
  <c r="ER27" i="3" s="1"/>
  <c r="EU27" i="3" s="1"/>
  <c r="DZ27" i="3"/>
  <c r="ED27" i="3" s="1"/>
  <c r="EE27" i="3" s="1"/>
  <c r="EF27" i="3" s="1"/>
  <c r="EI27" i="3" s="1"/>
  <c r="DN27" i="3"/>
  <c r="DR27" i="3" s="1"/>
  <c r="DS27" i="3" s="1"/>
  <c r="DT27" i="3" s="1"/>
  <c r="DW27" i="3" s="1"/>
  <c r="DB27" i="3"/>
  <c r="DF27" i="3" s="1"/>
  <c r="DG27" i="3" s="1"/>
  <c r="DH27" i="3" s="1"/>
  <c r="DK27" i="3" s="1"/>
  <c r="CP27" i="3"/>
  <c r="CT27" i="3" s="1"/>
  <c r="CU27" i="3" s="1"/>
  <c r="CV27" i="3" s="1"/>
  <c r="CY27" i="3" s="1"/>
  <c r="CD27" i="3"/>
  <c r="CH27" i="3" s="1"/>
  <c r="CI27" i="3" s="1"/>
  <c r="CJ27" i="3" s="1"/>
  <c r="BR27" i="3"/>
  <c r="BS27" i="3" s="1"/>
  <c r="BW27" i="3" s="1"/>
  <c r="BJ27" i="3"/>
  <c r="BK27" i="3" s="1"/>
  <c r="BO27" i="3" s="1"/>
  <c r="BB27" i="3"/>
  <c r="BC27" i="3" s="1"/>
  <c r="BG27" i="3" s="1"/>
  <c r="AT27" i="3"/>
  <c r="AU27" i="3" s="1"/>
  <c r="AY27" i="3" s="1"/>
  <c r="AL27" i="3"/>
  <c r="AM27" i="3" s="1"/>
  <c r="AQ27" i="3" s="1"/>
  <c r="AD27" i="3"/>
  <c r="AE27" i="3" s="1"/>
  <c r="AI27" i="3" s="1"/>
  <c r="V27" i="3"/>
  <c r="W27" i="3" s="1"/>
  <c r="AA27" i="3" s="1"/>
  <c r="N27" i="3"/>
  <c r="O27" i="3" s="1"/>
  <c r="S27" i="3" s="1"/>
  <c r="F27" i="3"/>
  <c r="G27" i="3" s="1"/>
  <c r="KI9" i="3"/>
  <c r="KJ9" i="3" s="1"/>
  <c r="KB9" i="3"/>
  <c r="KC9" i="3" s="1"/>
  <c r="JU9" i="3"/>
  <c r="JV9" i="3" s="1"/>
  <c r="JN9" i="3"/>
  <c r="JO9" i="3" s="1"/>
  <c r="JG9" i="3"/>
  <c r="JH9" i="3" s="1"/>
  <c r="IO9" i="3"/>
  <c r="IP9" i="3" s="1"/>
  <c r="IS9" i="3" s="1"/>
  <c r="HM9" i="3"/>
  <c r="HN9" i="3" s="1"/>
  <c r="HF9" i="3"/>
  <c r="HG9" i="3" s="1"/>
  <c r="FV9" i="3"/>
  <c r="FZ9" i="3" s="1"/>
  <c r="GA9" i="3" s="1"/>
  <c r="GB9" i="3" s="1"/>
  <c r="GE9" i="3" s="1"/>
  <c r="FJ9" i="3"/>
  <c r="FN9" i="3" s="1"/>
  <c r="FO9" i="3" s="1"/>
  <c r="FP9" i="3" s="1"/>
  <c r="FS9" i="3" s="1"/>
  <c r="EX9" i="3"/>
  <c r="FB9" i="3" s="1"/>
  <c r="FC9" i="3" s="1"/>
  <c r="FD9" i="3" s="1"/>
  <c r="FG9" i="3" s="1"/>
  <c r="EL9" i="3"/>
  <c r="EP9" i="3" s="1"/>
  <c r="EQ9" i="3" s="1"/>
  <c r="ER9" i="3" s="1"/>
  <c r="EU9" i="3" s="1"/>
  <c r="DZ9" i="3"/>
  <c r="ED9" i="3" s="1"/>
  <c r="EE9" i="3" s="1"/>
  <c r="EF9" i="3" s="1"/>
  <c r="EI9" i="3" s="1"/>
  <c r="DN9" i="3"/>
  <c r="DR9" i="3" s="1"/>
  <c r="DS9" i="3" s="1"/>
  <c r="DT9" i="3" s="1"/>
  <c r="DW9" i="3" s="1"/>
  <c r="DB9" i="3"/>
  <c r="DF9" i="3" s="1"/>
  <c r="DG9" i="3" s="1"/>
  <c r="DH9" i="3" s="1"/>
  <c r="DK9" i="3" s="1"/>
  <c r="CP9" i="3"/>
  <c r="CT9" i="3" s="1"/>
  <c r="CU9" i="3" s="1"/>
  <c r="CV9" i="3" s="1"/>
  <c r="CY9" i="3" s="1"/>
  <c r="CD9" i="3"/>
  <c r="CH9" i="3" s="1"/>
  <c r="CI9" i="3" s="1"/>
  <c r="CJ9" i="3" s="1"/>
  <c r="BR9" i="3"/>
  <c r="BS9" i="3" s="1"/>
  <c r="BW9" i="3" s="1"/>
  <c r="BJ9" i="3"/>
  <c r="BK9" i="3" s="1"/>
  <c r="BO9" i="3" s="1"/>
  <c r="BB9" i="3"/>
  <c r="BC9" i="3" s="1"/>
  <c r="BG9" i="3" s="1"/>
  <c r="AT9" i="3"/>
  <c r="AU9" i="3" s="1"/>
  <c r="AY9" i="3" s="1"/>
  <c r="AL9" i="3"/>
  <c r="AM9" i="3" s="1"/>
  <c r="AQ9" i="3" s="1"/>
  <c r="V9" i="3"/>
  <c r="W9" i="3" s="1"/>
  <c r="AA9" i="3" s="1"/>
  <c r="N9" i="3"/>
  <c r="O9" i="3" s="1"/>
  <c r="S9" i="3" s="1"/>
  <c r="F9" i="3"/>
  <c r="G9" i="3" s="1"/>
  <c r="KI11" i="3"/>
  <c r="KJ11" i="3" s="1"/>
  <c r="KB11" i="3"/>
  <c r="KC11" i="3" s="1"/>
  <c r="JU11" i="3"/>
  <c r="JV11" i="3" s="1"/>
  <c r="JN11" i="3"/>
  <c r="JO11" i="3" s="1"/>
  <c r="JG11" i="3"/>
  <c r="JH11" i="3" s="1"/>
  <c r="IO11" i="3"/>
  <c r="IP11" i="3" s="1"/>
  <c r="IS11" i="3" s="1"/>
  <c r="HM11" i="3"/>
  <c r="HN11" i="3" s="1"/>
  <c r="HF11" i="3"/>
  <c r="HG11" i="3" s="1"/>
  <c r="FV11" i="3"/>
  <c r="FZ11" i="3" s="1"/>
  <c r="GA11" i="3" s="1"/>
  <c r="GB11" i="3" s="1"/>
  <c r="GE11" i="3" s="1"/>
  <c r="FJ11" i="3"/>
  <c r="FN11" i="3" s="1"/>
  <c r="FO11" i="3" s="1"/>
  <c r="FP11" i="3" s="1"/>
  <c r="FS11" i="3" s="1"/>
  <c r="EX11" i="3"/>
  <c r="FB11" i="3" s="1"/>
  <c r="FC11" i="3" s="1"/>
  <c r="FD11" i="3" s="1"/>
  <c r="FG11" i="3" s="1"/>
  <c r="EL11" i="3"/>
  <c r="EP11" i="3" s="1"/>
  <c r="EQ11" i="3" s="1"/>
  <c r="ER11" i="3" s="1"/>
  <c r="EU11" i="3" s="1"/>
  <c r="DZ11" i="3"/>
  <c r="ED11" i="3" s="1"/>
  <c r="EE11" i="3" s="1"/>
  <c r="EF11" i="3" s="1"/>
  <c r="EI11" i="3" s="1"/>
  <c r="DN11" i="3"/>
  <c r="DR11" i="3" s="1"/>
  <c r="DS11" i="3" s="1"/>
  <c r="DT11" i="3" s="1"/>
  <c r="DW11" i="3" s="1"/>
  <c r="DB11" i="3"/>
  <c r="DF11" i="3" s="1"/>
  <c r="DG11" i="3" s="1"/>
  <c r="DH11" i="3" s="1"/>
  <c r="DK11" i="3" s="1"/>
  <c r="CP11" i="3"/>
  <c r="CT11" i="3" s="1"/>
  <c r="CU11" i="3" s="1"/>
  <c r="CV11" i="3" s="1"/>
  <c r="CY11" i="3" s="1"/>
  <c r="CD11" i="3"/>
  <c r="CH11" i="3" s="1"/>
  <c r="CI11" i="3" s="1"/>
  <c r="CJ11" i="3" s="1"/>
  <c r="BR11" i="3"/>
  <c r="BS11" i="3" s="1"/>
  <c r="BW11" i="3" s="1"/>
  <c r="BJ11" i="3"/>
  <c r="BK11" i="3" s="1"/>
  <c r="BO11" i="3" s="1"/>
  <c r="BB11" i="3"/>
  <c r="BC11" i="3" s="1"/>
  <c r="BG11" i="3" s="1"/>
  <c r="AT11" i="3"/>
  <c r="AU11" i="3" s="1"/>
  <c r="AY11" i="3" s="1"/>
  <c r="AL11" i="3"/>
  <c r="AM11" i="3" s="1"/>
  <c r="AQ11" i="3" s="1"/>
  <c r="V11" i="3"/>
  <c r="W11" i="3" s="1"/>
  <c r="AA11" i="3" s="1"/>
  <c r="N11" i="3"/>
  <c r="O11" i="3" s="1"/>
  <c r="S11" i="3" s="1"/>
  <c r="F11" i="3"/>
  <c r="G11" i="3" s="1"/>
  <c r="IB11" i="3"/>
  <c r="IE11" i="3" s="1"/>
  <c r="HU11" i="3"/>
  <c r="HX11" i="3" s="1"/>
  <c r="IB9" i="3"/>
  <c r="IE9" i="3" s="1"/>
  <c r="HU9" i="3"/>
  <c r="HX9" i="3" s="1"/>
  <c r="IB27" i="3"/>
  <c r="IE27" i="3" s="1"/>
  <c r="HU27" i="3"/>
  <c r="HX27" i="3" s="1"/>
  <c r="K11" i="3" l="1"/>
  <c r="CA11" i="3" s="1"/>
  <c r="BX11" i="3"/>
  <c r="BX27" i="3"/>
  <c r="K27" i="3"/>
  <c r="CA27" i="3" s="1"/>
  <c r="BX9" i="3"/>
  <c r="K9" i="3"/>
  <c r="CA9" i="3" s="1"/>
  <c r="CM9" i="3"/>
  <c r="CM11" i="3"/>
  <c r="CM27" i="3"/>
  <c r="E12" i="3"/>
  <c r="KH6" i="3"/>
  <c r="KH7" i="3"/>
  <c r="KH8" i="3"/>
  <c r="KH10" i="3"/>
  <c r="KH12" i="3"/>
  <c r="KH13" i="3"/>
  <c r="KH14" i="3"/>
  <c r="KH15" i="3"/>
  <c r="KH16" i="3"/>
  <c r="KH17" i="3"/>
  <c r="KH18" i="3"/>
  <c r="KH19" i="3"/>
  <c r="KH20" i="3"/>
  <c r="KH21" i="3"/>
  <c r="KH22" i="3"/>
  <c r="KH24" i="3"/>
  <c r="KH25" i="3"/>
  <c r="KH26" i="3"/>
  <c r="KH28" i="3"/>
  <c r="KH29" i="3"/>
  <c r="KH30" i="3"/>
  <c r="KH31" i="3"/>
  <c r="KH32" i="3"/>
  <c r="KH33" i="3"/>
  <c r="KH34" i="3"/>
  <c r="KH35" i="3"/>
  <c r="KH36" i="3"/>
  <c r="KH38" i="3"/>
  <c r="KH39" i="3"/>
  <c r="KH40" i="3"/>
  <c r="KH41" i="3"/>
  <c r="KH42" i="3"/>
  <c r="KH43" i="3"/>
  <c r="KH44" i="3"/>
  <c r="KH45" i="3"/>
  <c r="KH46" i="3"/>
  <c r="KH47" i="3"/>
  <c r="KH48" i="3"/>
  <c r="KH49" i="3"/>
  <c r="KH50" i="3"/>
  <c r="KH51" i="3"/>
  <c r="KH52" i="3"/>
  <c r="KH53" i="3"/>
  <c r="KH54" i="3"/>
  <c r="KH55" i="3"/>
  <c r="KH56" i="3"/>
  <c r="KH57" i="3"/>
  <c r="KA6" i="3"/>
  <c r="KA7" i="3"/>
  <c r="KA8" i="3"/>
  <c r="KA10" i="3"/>
  <c r="KA12" i="3"/>
  <c r="KA13" i="3"/>
  <c r="KA14" i="3"/>
  <c r="KA15" i="3"/>
  <c r="KA16" i="3"/>
  <c r="KA17" i="3"/>
  <c r="KA18" i="3"/>
  <c r="KA19" i="3"/>
  <c r="KA20" i="3"/>
  <c r="KA21" i="3"/>
  <c r="KA22" i="3"/>
  <c r="KA24" i="3"/>
  <c r="KA25" i="3"/>
  <c r="KA26" i="3"/>
  <c r="KA28" i="3"/>
  <c r="KA29" i="3"/>
  <c r="KA30" i="3"/>
  <c r="KA31" i="3"/>
  <c r="KA32" i="3"/>
  <c r="KA33" i="3"/>
  <c r="KA34" i="3"/>
  <c r="KA35" i="3"/>
  <c r="KA36" i="3"/>
  <c r="KA38" i="3"/>
  <c r="KA39" i="3"/>
  <c r="KA40" i="3"/>
  <c r="KA41" i="3"/>
  <c r="KA42" i="3"/>
  <c r="KA43" i="3"/>
  <c r="KA44" i="3"/>
  <c r="KA45" i="3"/>
  <c r="KA46" i="3"/>
  <c r="KA47" i="3"/>
  <c r="KA48" i="3"/>
  <c r="KA49" i="3"/>
  <c r="KA50" i="3"/>
  <c r="KA51" i="3"/>
  <c r="KA52" i="3"/>
  <c r="KA53" i="3"/>
  <c r="KA54" i="3"/>
  <c r="KA55" i="3"/>
  <c r="KA56" i="3"/>
  <c r="KA57" i="3"/>
  <c r="JT6" i="3"/>
  <c r="JT7" i="3"/>
  <c r="JT8" i="3"/>
  <c r="JT10" i="3"/>
  <c r="JT12" i="3"/>
  <c r="JT13" i="3"/>
  <c r="JT14" i="3"/>
  <c r="JT15" i="3"/>
  <c r="JT16" i="3"/>
  <c r="JT17" i="3"/>
  <c r="JT18" i="3"/>
  <c r="JT19" i="3"/>
  <c r="JT20" i="3"/>
  <c r="JT21" i="3"/>
  <c r="JT22" i="3"/>
  <c r="JT24" i="3"/>
  <c r="JT25" i="3"/>
  <c r="JT26" i="3"/>
  <c r="JT28" i="3"/>
  <c r="JT29" i="3"/>
  <c r="JT30" i="3"/>
  <c r="JT31" i="3"/>
  <c r="JT32" i="3"/>
  <c r="JT33" i="3"/>
  <c r="JT34" i="3"/>
  <c r="JT35" i="3"/>
  <c r="JT36" i="3"/>
  <c r="JT38" i="3"/>
  <c r="JT39" i="3"/>
  <c r="JT40" i="3"/>
  <c r="JT41" i="3"/>
  <c r="JT42" i="3"/>
  <c r="JT43" i="3"/>
  <c r="JT44" i="3"/>
  <c r="JT45" i="3"/>
  <c r="JT46" i="3"/>
  <c r="JT47" i="3"/>
  <c r="JT48" i="3"/>
  <c r="JT49" i="3"/>
  <c r="JT50" i="3"/>
  <c r="JT51" i="3"/>
  <c r="JT52" i="3"/>
  <c r="JT53" i="3"/>
  <c r="JT54" i="3"/>
  <c r="JT55" i="3"/>
  <c r="JT56" i="3"/>
  <c r="JT57" i="3"/>
  <c r="JM6" i="3"/>
  <c r="JM7" i="3"/>
  <c r="JM8" i="3"/>
  <c r="JM10" i="3"/>
  <c r="JM12" i="3"/>
  <c r="JM13" i="3"/>
  <c r="JM14" i="3"/>
  <c r="JM15" i="3"/>
  <c r="JM16" i="3"/>
  <c r="JM17" i="3"/>
  <c r="JM18" i="3"/>
  <c r="JM19" i="3"/>
  <c r="JM20" i="3"/>
  <c r="JM21" i="3"/>
  <c r="JM22" i="3"/>
  <c r="JM24" i="3"/>
  <c r="JM25" i="3"/>
  <c r="JM26" i="3"/>
  <c r="JM28" i="3"/>
  <c r="JM29" i="3"/>
  <c r="JM30" i="3"/>
  <c r="JM31" i="3"/>
  <c r="JM32" i="3"/>
  <c r="JM33" i="3"/>
  <c r="JM34" i="3"/>
  <c r="JM35" i="3"/>
  <c r="JM36" i="3"/>
  <c r="JM38" i="3"/>
  <c r="JM39" i="3"/>
  <c r="JM40" i="3"/>
  <c r="JM41" i="3"/>
  <c r="JM42" i="3"/>
  <c r="JM43" i="3"/>
  <c r="JM44" i="3"/>
  <c r="JM45" i="3"/>
  <c r="JM46" i="3"/>
  <c r="JM47" i="3"/>
  <c r="JM48" i="3"/>
  <c r="JM49" i="3"/>
  <c r="JM50" i="3"/>
  <c r="JM51" i="3"/>
  <c r="JM52" i="3"/>
  <c r="JM53" i="3"/>
  <c r="JM54" i="3"/>
  <c r="JM55" i="3"/>
  <c r="JM56" i="3"/>
  <c r="JM57" i="3"/>
  <c r="JF6" i="3"/>
  <c r="JF7" i="3"/>
  <c r="JF8" i="3"/>
  <c r="JF10" i="3"/>
  <c r="JF12" i="3"/>
  <c r="JF13" i="3"/>
  <c r="JF14" i="3"/>
  <c r="JF15" i="3"/>
  <c r="JF16" i="3"/>
  <c r="JF17" i="3"/>
  <c r="JF18" i="3"/>
  <c r="JF19" i="3"/>
  <c r="JF20" i="3"/>
  <c r="JF21" i="3"/>
  <c r="JF22" i="3"/>
  <c r="JF24" i="3"/>
  <c r="JF25" i="3"/>
  <c r="JF26" i="3"/>
  <c r="JF28" i="3"/>
  <c r="JF29" i="3"/>
  <c r="JF30" i="3"/>
  <c r="JF31" i="3"/>
  <c r="JF32" i="3"/>
  <c r="JF33" i="3"/>
  <c r="JF34" i="3"/>
  <c r="JF35" i="3"/>
  <c r="JF36" i="3"/>
  <c r="JF38" i="3"/>
  <c r="JF39" i="3"/>
  <c r="JF40" i="3"/>
  <c r="JF41" i="3"/>
  <c r="JF42" i="3"/>
  <c r="JF43" i="3"/>
  <c r="JF44" i="3"/>
  <c r="JF45" i="3"/>
  <c r="JF46" i="3"/>
  <c r="JF47" i="3"/>
  <c r="JF48" i="3"/>
  <c r="JF49" i="3"/>
  <c r="JF50" i="3"/>
  <c r="JF51" i="3"/>
  <c r="JF52" i="3"/>
  <c r="JF53" i="3"/>
  <c r="JF54" i="3"/>
  <c r="JF55" i="3"/>
  <c r="JF56" i="3"/>
  <c r="JF57" i="3"/>
  <c r="JG57" i="3" l="1"/>
  <c r="JH57" i="3" s="1"/>
  <c r="JG56" i="3"/>
  <c r="JH56" i="3" s="1"/>
  <c r="JG55" i="3"/>
  <c r="JH55" i="3" s="1"/>
  <c r="JG54" i="3"/>
  <c r="JH54" i="3" s="1"/>
  <c r="JG53" i="3"/>
  <c r="JH53" i="3" s="1"/>
  <c r="JG52" i="3"/>
  <c r="JH52" i="3" s="1"/>
  <c r="JG51" i="3"/>
  <c r="JH51" i="3" s="1"/>
  <c r="JG50" i="3"/>
  <c r="JH50" i="3" s="1"/>
  <c r="JG49" i="3"/>
  <c r="JH49" i="3" s="1"/>
  <c r="JG48" i="3"/>
  <c r="JH48" i="3" s="1"/>
  <c r="JG47" i="3"/>
  <c r="JH47" i="3" s="1"/>
  <c r="JG46" i="3"/>
  <c r="JH46" i="3" s="1"/>
  <c r="JG45" i="3"/>
  <c r="JH45" i="3" s="1"/>
  <c r="JG44" i="3"/>
  <c r="JH44" i="3" s="1"/>
  <c r="JG43" i="3"/>
  <c r="JH43" i="3" s="1"/>
  <c r="JG42" i="3"/>
  <c r="JH42" i="3" s="1"/>
  <c r="JG41" i="3"/>
  <c r="JH41" i="3" s="1"/>
  <c r="JG40" i="3"/>
  <c r="JH40" i="3" s="1"/>
  <c r="JG39" i="3"/>
  <c r="JH39" i="3" s="1"/>
  <c r="JG38" i="3"/>
  <c r="JH38" i="3" s="1"/>
  <c r="JG36" i="3"/>
  <c r="JH36" i="3" s="1"/>
  <c r="JG35" i="3"/>
  <c r="JH35" i="3" s="1"/>
  <c r="JG34" i="3"/>
  <c r="JH34" i="3" s="1"/>
  <c r="JG33" i="3"/>
  <c r="JH33" i="3" s="1"/>
  <c r="JG32" i="3"/>
  <c r="JH32" i="3" s="1"/>
  <c r="JG31" i="3"/>
  <c r="JH31" i="3" s="1"/>
  <c r="JG30" i="3"/>
  <c r="JH30" i="3" s="1"/>
  <c r="JG29" i="3"/>
  <c r="JH29" i="3" s="1"/>
  <c r="JG28" i="3"/>
  <c r="JH28" i="3" s="1"/>
  <c r="JG26" i="3"/>
  <c r="JH26" i="3" s="1"/>
  <c r="JG25" i="3"/>
  <c r="JH25" i="3" s="1"/>
  <c r="JG24" i="3"/>
  <c r="JH24" i="3" s="1"/>
  <c r="JG22" i="3"/>
  <c r="JH22" i="3" s="1"/>
  <c r="JG21" i="3"/>
  <c r="JH21" i="3" s="1"/>
  <c r="JG20" i="3"/>
  <c r="JH20" i="3" s="1"/>
  <c r="JG19" i="3"/>
  <c r="JH19" i="3" s="1"/>
  <c r="JG18" i="3"/>
  <c r="JH18" i="3" s="1"/>
  <c r="JG17" i="3"/>
  <c r="JH17" i="3" s="1"/>
  <c r="JG16" i="3"/>
  <c r="JH16" i="3" s="1"/>
  <c r="JG15" i="3"/>
  <c r="JH15" i="3" s="1"/>
  <c r="JG14" i="3"/>
  <c r="JH14" i="3" s="1"/>
  <c r="JG13" i="3"/>
  <c r="JH13" i="3" s="1"/>
  <c r="JG12" i="3"/>
  <c r="JH12" i="3" s="1"/>
  <c r="JG10" i="3"/>
  <c r="JH10" i="3" s="1"/>
  <c r="JG8" i="3"/>
  <c r="JH8" i="3" s="1"/>
  <c r="JG7" i="3"/>
  <c r="JH7" i="3" s="1"/>
  <c r="JG6" i="3"/>
  <c r="JH6" i="3" s="1"/>
  <c r="JN57" i="3"/>
  <c r="JO57" i="3" s="1"/>
  <c r="JN56" i="3"/>
  <c r="JO56" i="3" s="1"/>
  <c r="JN55" i="3"/>
  <c r="JO55" i="3" s="1"/>
  <c r="JN54" i="3"/>
  <c r="JO54" i="3" s="1"/>
  <c r="JN53" i="3"/>
  <c r="JO53" i="3" s="1"/>
  <c r="JN52" i="3"/>
  <c r="JO52" i="3" s="1"/>
  <c r="JN51" i="3"/>
  <c r="JO51" i="3" s="1"/>
  <c r="JN50" i="3"/>
  <c r="JO50" i="3" s="1"/>
  <c r="JN49" i="3"/>
  <c r="JO49" i="3" s="1"/>
  <c r="JN48" i="3"/>
  <c r="JO48" i="3" s="1"/>
  <c r="JN47" i="3"/>
  <c r="JO47" i="3" s="1"/>
  <c r="JN46" i="3"/>
  <c r="JO46" i="3" s="1"/>
  <c r="JN45" i="3"/>
  <c r="JO45" i="3" s="1"/>
  <c r="JN44" i="3"/>
  <c r="JO44" i="3" s="1"/>
  <c r="JN43" i="3"/>
  <c r="JO43" i="3" s="1"/>
  <c r="JN42" i="3"/>
  <c r="JO42" i="3" s="1"/>
  <c r="JN41" i="3"/>
  <c r="JO41" i="3" s="1"/>
  <c r="JN40" i="3"/>
  <c r="JO40" i="3" s="1"/>
  <c r="JN39" i="3"/>
  <c r="JO39" i="3" s="1"/>
  <c r="JN38" i="3"/>
  <c r="JO38" i="3" s="1"/>
  <c r="JN36" i="3"/>
  <c r="JO36" i="3" s="1"/>
  <c r="JN35" i="3"/>
  <c r="JO35" i="3" s="1"/>
  <c r="JN34" i="3"/>
  <c r="JO34" i="3" s="1"/>
  <c r="JN33" i="3"/>
  <c r="JO33" i="3" s="1"/>
  <c r="JN32" i="3"/>
  <c r="JO32" i="3" s="1"/>
  <c r="JN31" i="3"/>
  <c r="JO31" i="3" s="1"/>
  <c r="JN30" i="3"/>
  <c r="JO30" i="3" s="1"/>
  <c r="JN29" i="3"/>
  <c r="JO29" i="3" s="1"/>
  <c r="JN28" i="3"/>
  <c r="JO28" i="3" s="1"/>
  <c r="JN26" i="3"/>
  <c r="JO26" i="3" s="1"/>
  <c r="JN25" i="3"/>
  <c r="JO25" i="3" s="1"/>
  <c r="JN24" i="3"/>
  <c r="JO24" i="3" s="1"/>
  <c r="JN22" i="3"/>
  <c r="JO22" i="3" s="1"/>
  <c r="JN21" i="3"/>
  <c r="JO21" i="3" s="1"/>
  <c r="JN20" i="3"/>
  <c r="JO20" i="3" s="1"/>
  <c r="JN19" i="3"/>
  <c r="JO19" i="3" s="1"/>
  <c r="JN18" i="3"/>
  <c r="JO18" i="3" s="1"/>
  <c r="JN17" i="3"/>
  <c r="JO17" i="3" s="1"/>
  <c r="JN16" i="3"/>
  <c r="JO16" i="3" s="1"/>
  <c r="JN15" i="3"/>
  <c r="JO15" i="3" s="1"/>
  <c r="JN14" i="3"/>
  <c r="JO14" i="3" s="1"/>
  <c r="JN13" i="3"/>
  <c r="JO13" i="3" s="1"/>
  <c r="JN12" i="3"/>
  <c r="JO12" i="3" s="1"/>
  <c r="JN10" i="3"/>
  <c r="JO10" i="3" s="1"/>
  <c r="JN8" i="3"/>
  <c r="JO8" i="3" s="1"/>
  <c r="JN7" i="3"/>
  <c r="JO7" i="3" s="1"/>
  <c r="JN6" i="3"/>
  <c r="JO6" i="3" s="1"/>
  <c r="JU57" i="3"/>
  <c r="JV57" i="3" s="1"/>
  <c r="JU56" i="3"/>
  <c r="JV56" i="3" s="1"/>
  <c r="JU55" i="3"/>
  <c r="JV55" i="3" s="1"/>
  <c r="JU54" i="3"/>
  <c r="JV54" i="3" s="1"/>
  <c r="JU53" i="3"/>
  <c r="JV53" i="3" s="1"/>
  <c r="JU52" i="3"/>
  <c r="JV52" i="3" s="1"/>
  <c r="JU51" i="3"/>
  <c r="JV51" i="3" s="1"/>
  <c r="JU50" i="3"/>
  <c r="JV50" i="3" s="1"/>
  <c r="JU49" i="3"/>
  <c r="JV49" i="3" s="1"/>
  <c r="JU48" i="3"/>
  <c r="JV48" i="3" s="1"/>
  <c r="JU47" i="3"/>
  <c r="JV47" i="3" s="1"/>
  <c r="JU46" i="3"/>
  <c r="JV46" i="3" s="1"/>
  <c r="JU45" i="3"/>
  <c r="JV45" i="3" s="1"/>
  <c r="JU44" i="3"/>
  <c r="JV44" i="3" s="1"/>
  <c r="JU43" i="3"/>
  <c r="JV43" i="3" s="1"/>
  <c r="JU42" i="3"/>
  <c r="JV42" i="3" s="1"/>
  <c r="JU41" i="3"/>
  <c r="JV41" i="3" s="1"/>
  <c r="JU40" i="3"/>
  <c r="JV40" i="3" s="1"/>
  <c r="JU39" i="3"/>
  <c r="JV39" i="3" s="1"/>
  <c r="JU38" i="3"/>
  <c r="JV38" i="3" s="1"/>
  <c r="JU36" i="3"/>
  <c r="JV36" i="3" s="1"/>
  <c r="JU35" i="3"/>
  <c r="JV35" i="3" s="1"/>
  <c r="JU34" i="3"/>
  <c r="JV34" i="3" s="1"/>
  <c r="JU33" i="3"/>
  <c r="JV33" i="3" s="1"/>
  <c r="JU32" i="3"/>
  <c r="JV32" i="3" s="1"/>
  <c r="JU31" i="3"/>
  <c r="JV31" i="3" s="1"/>
  <c r="JU30" i="3"/>
  <c r="JV30" i="3" s="1"/>
  <c r="JU29" i="3"/>
  <c r="JV29" i="3" s="1"/>
  <c r="JU28" i="3"/>
  <c r="JV28" i="3" s="1"/>
  <c r="JU26" i="3"/>
  <c r="JV26" i="3" s="1"/>
  <c r="JU25" i="3"/>
  <c r="JV25" i="3" s="1"/>
  <c r="JU24" i="3"/>
  <c r="JV24" i="3" s="1"/>
  <c r="JU22" i="3"/>
  <c r="JV22" i="3" s="1"/>
  <c r="JU21" i="3"/>
  <c r="JV21" i="3" s="1"/>
  <c r="JU20" i="3"/>
  <c r="JV20" i="3" s="1"/>
  <c r="JU19" i="3"/>
  <c r="JV19" i="3" s="1"/>
  <c r="JU18" i="3"/>
  <c r="JV18" i="3" s="1"/>
  <c r="JU17" i="3"/>
  <c r="JV17" i="3" s="1"/>
  <c r="JU16" i="3"/>
  <c r="JV16" i="3" s="1"/>
  <c r="JU15" i="3"/>
  <c r="JV15" i="3" s="1"/>
  <c r="JU14" i="3"/>
  <c r="JV14" i="3" s="1"/>
  <c r="JU13" i="3"/>
  <c r="JV13" i="3" s="1"/>
  <c r="JU12" i="3"/>
  <c r="JV12" i="3" s="1"/>
  <c r="JU10" i="3"/>
  <c r="JV10" i="3" s="1"/>
  <c r="JU8" i="3"/>
  <c r="JV8" i="3" s="1"/>
  <c r="JU7" i="3"/>
  <c r="JV7" i="3" s="1"/>
  <c r="JU6" i="3"/>
  <c r="JV6" i="3" s="1"/>
  <c r="KB57" i="3"/>
  <c r="KC57" i="3" s="1"/>
  <c r="KB56" i="3"/>
  <c r="KC56" i="3" s="1"/>
  <c r="KB55" i="3"/>
  <c r="KC55" i="3" s="1"/>
  <c r="KB54" i="3"/>
  <c r="KC54" i="3" s="1"/>
  <c r="KB53" i="3"/>
  <c r="KC53" i="3" s="1"/>
  <c r="KB52" i="3"/>
  <c r="KC52" i="3" s="1"/>
  <c r="KB51" i="3"/>
  <c r="KC51" i="3" s="1"/>
  <c r="KB50" i="3"/>
  <c r="KC50" i="3" s="1"/>
  <c r="KB49" i="3"/>
  <c r="KC49" i="3" s="1"/>
  <c r="KB48" i="3"/>
  <c r="KC48" i="3" s="1"/>
  <c r="KB47" i="3"/>
  <c r="KC47" i="3" s="1"/>
  <c r="KB46" i="3"/>
  <c r="KC46" i="3" s="1"/>
  <c r="KB45" i="3"/>
  <c r="KC45" i="3" s="1"/>
  <c r="KB44" i="3"/>
  <c r="KC44" i="3" s="1"/>
  <c r="KB43" i="3"/>
  <c r="KC43" i="3" s="1"/>
  <c r="KB42" i="3"/>
  <c r="KC42" i="3" s="1"/>
  <c r="KB41" i="3"/>
  <c r="KC41" i="3" s="1"/>
  <c r="KB40" i="3"/>
  <c r="KC40" i="3" s="1"/>
  <c r="KB39" i="3"/>
  <c r="KC39" i="3" s="1"/>
  <c r="KB38" i="3"/>
  <c r="KC38" i="3" s="1"/>
  <c r="KB36" i="3"/>
  <c r="KC36" i="3" s="1"/>
  <c r="KB35" i="3"/>
  <c r="KC35" i="3" s="1"/>
  <c r="KB34" i="3"/>
  <c r="KC34" i="3" s="1"/>
  <c r="KB33" i="3"/>
  <c r="KC33" i="3" s="1"/>
  <c r="KB32" i="3"/>
  <c r="KC32" i="3" s="1"/>
  <c r="KB31" i="3"/>
  <c r="KC31" i="3" s="1"/>
  <c r="KB30" i="3"/>
  <c r="KC30" i="3" s="1"/>
  <c r="KB29" i="3"/>
  <c r="KC29" i="3" s="1"/>
  <c r="KB28" i="3"/>
  <c r="KC28" i="3" s="1"/>
  <c r="KB26" i="3"/>
  <c r="KC26" i="3" s="1"/>
  <c r="KB25" i="3"/>
  <c r="KC25" i="3" s="1"/>
  <c r="KB24" i="3"/>
  <c r="KC24" i="3" s="1"/>
  <c r="KB22" i="3"/>
  <c r="KC22" i="3" s="1"/>
  <c r="KB21" i="3"/>
  <c r="KC21" i="3" s="1"/>
  <c r="KB20" i="3"/>
  <c r="KC20" i="3" s="1"/>
  <c r="KB19" i="3"/>
  <c r="KC19" i="3" s="1"/>
  <c r="KB18" i="3"/>
  <c r="KC18" i="3" s="1"/>
  <c r="KB17" i="3"/>
  <c r="KC17" i="3" s="1"/>
  <c r="KB16" i="3"/>
  <c r="KC16" i="3" s="1"/>
  <c r="KB15" i="3"/>
  <c r="KC15" i="3" s="1"/>
  <c r="KB14" i="3"/>
  <c r="KC14" i="3" s="1"/>
  <c r="KB13" i="3"/>
  <c r="KC13" i="3" s="1"/>
  <c r="KB12" i="3"/>
  <c r="KC12" i="3" s="1"/>
  <c r="KB10" i="3"/>
  <c r="KC10" i="3" s="1"/>
  <c r="KB8" i="3"/>
  <c r="KC8" i="3" s="1"/>
  <c r="KB7" i="3"/>
  <c r="KC7" i="3" s="1"/>
  <c r="KB6" i="3"/>
  <c r="KC6" i="3" s="1"/>
  <c r="KI57" i="3"/>
  <c r="KJ57" i="3" s="1"/>
  <c r="KI56" i="3"/>
  <c r="KJ56" i="3" s="1"/>
  <c r="KI55" i="3"/>
  <c r="KJ55" i="3" s="1"/>
  <c r="KI54" i="3"/>
  <c r="KJ54" i="3" s="1"/>
  <c r="KI53" i="3"/>
  <c r="KJ53" i="3" s="1"/>
  <c r="KI52" i="3"/>
  <c r="KJ52" i="3" s="1"/>
  <c r="KI51" i="3"/>
  <c r="KJ51" i="3" s="1"/>
  <c r="KI50" i="3"/>
  <c r="KJ50" i="3" s="1"/>
  <c r="KI49" i="3"/>
  <c r="KJ49" i="3" s="1"/>
  <c r="KI48" i="3"/>
  <c r="KJ48" i="3" s="1"/>
  <c r="KI47" i="3"/>
  <c r="KJ47" i="3" s="1"/>
  <c r="KI46" i="3"/>
  <c r="KJ46" i="3" s="1"/>
  <c r="KI45" i="3"/>
  <c r="KJ45" i="3" s="1"/>
  <c r="KI44" i="3"/>
  <c r="KJ44" i="3" s="1"/>
  <c r="KI43" i="3"/>
  <c r="KJ43" i="3" s="1"/>
  <c r="KI42" i="3"/>
  <c r="KJ42" i="3" s="1"/>
  <c r="KI41" i="3"/>
  <c r="KJ41" i="3" s="1"/>
  <c r="KI40" i="3"/>
  <c r="KJ40" i="3" s="1"/>
  <c r="KI39" i="3"/>
  <c r="KJ39" i="3" s="1"/>
  <c r="KI38" i="3"/>
  <c r="KJ38" i="3" s="1"/>
  <c r="KI36" i="3"/>
  <c r="KJ36" i="3" s="1"/>
  <c r="KI35" i="3"/>
  <c r="KJ35" i="3" s="1"/>
  <c r="KI34" i="3"/>
  <c r="KJ34" i="3" s="1"/>
  <c r="KI33" i="3"/>
  <c r="KJ33" i="3" s="1"/>
  <c r="KI32" i="3"/>
  <c r="KJ32" i="3" s="1"/>
  <c r="KI31" i="3"/>
  <c r="KJ31" i="3" s="1"/>
  <c r="KI30" i="3"/>
  <c r="KJ30" i="3" s="1"/>
  <c r="KI29" i="3"/>
  <c r="KJ29" i="3" s="1"/>
  <c r="KI28" i="3"/>
  <c r="KJ28" i="3" s="1"/>
  <c r="KI26" i="3"/>
  <c r="KJ26" i="3" s="1"/>
  <c r="KI25" i="3"/>
  <c r="KJ25" i="3" s="1"/>
  <c r="KI24" i="3"/>
  <c r="KJ24" i="3" s="1"/>
  <c r="KI22" i="3"/>
  <c r="KJ22" i="3" s="1"/>
  <c r="KI21" i="3"/>
  <c r="KJ21" i="3" s="1"/>
  <c r="KI20" i="3"/>
  <c r="KJ20" i="3" s="1"/>
  <c r="KI19" i="3"/>
  <c r="KJ19" i="3" s="1"/>
  <c r="KI18" i="3"/>
  <c r="KJ18" i="3" s="1"/>
  <c r="KI17" i="3"/>
  <c r="KJ17" i="3" s="1"/>
  <c r="KI16" i="3"/>
  <c r="KJ16" i="3" s="1"/>
  <c r="KI15" i="3"/>
  <c r="KJ15" i="3" s="1"/>
  <c r="KI14" i="3"/>
  <c r="KJ14" i="3" s="1"/>
  <c r="KI13" i="3"/>
  <c r="KJ13" i="3" s="1"/>
  <c r="KI12" i="3"/>
  <c r="KJ12" i="3" s="1"/>
  <c r="KI10" i="3"/>
  <c r="KJ10" i="3" s="1"/>
  <c r="KI8" i="3"/>
  <c r="KJ8" i="3" s="1"/>
  <c r="KI7" i="3"/>
  <c r="KJ7" i="3" s="1"/>
  <c r="KI6" i="3"/>
  <c r="KJ6" i="3" s="1"/>
  <c r="F12" i="3"/>
  <c r="G12" i="3" s="1"/>
  <c r="K12" i="3" s="1"/>
  <c r="IX40" i="3"/>
  <c r="IY40" i="3"/>
  <c r="IX55" i="3"/>
  <c r="IY55" i="3"/>
  <c r="IX48" i="3"/>
  <c r="IY48" i="3"/>
  <c r="IX19" i="3"/>
  <c r="IY19" i="3"/>
  <c r="IX8" i="3"/>
  <c r="IY8" i="3"/>
  <c r="IX18" i="3"/>
  <c r="IY18" i="3"/>
  <c r="IX41" i="3"/>
  <c r="IY41" i="3"/>
  <c r="IX31" i="3"/>
  <c r="IY31" i="3"/>
  <c r="IX17" i="3"/>
  <c r="IY17" i="3"/>
  <c r="IX32" i="3"/>
  <c r="IY32" i="3"/>
  <c r="IX20" i="3"/>
  <c r="IY20" i="3"/>
  <c r="IX46" i="3"/>
  <c r="IY46" i="3"/>
  <c r="IX47" i="3"/>
  <c r="IY47" i="3"/>
  <c r="IX53" i="3"/>
  <c r="IY53" i="3"/>
  <c r="IX25" i="3"/>
  <c r="IY25" i="3"/>
  <c r="IX15" i="3"/>
  <c r="IY15" i="3"/>
  <c r="IX50" i="3"/>
  <c r="IY50" i="3"/>
  <c r="IX29" i="3"/>
  <c r="IY29" i="3"/>
  <c r="IX10" i="3"/>
  <c r="IY10" i="3"/>
  <c r="IX30" i="3"/>
  <c r="IY30" i="3"/>
  <c r="IX51" i="3"/>
  <c r="IY51" i="3"/>
  <c r="IX52" i="3"/>
  <c r="IY52" i="3"/>
  <c r="IX13" i="3"/>
  <c r="IY13" i="3"/>
  <c r="IX36" i="3"/>
  <c r="IY36" i="3"/>
  <c r="IX6" i="3"/>
  <c r="IY6" i="3"/>
  <c r="IX38" i="3"/>
  <c r="IY38" i="3"/>
  <c r="IX21" i="3"/>
  <c r="IY21" i="3"/>
  <c r="IX24" i="3"/>
  <c r="IY24" i="3"/>
  <c r="IX34" i="3"/>
  <c r="IY34" i="3"/>
  <c r="IX26" i="3"/>
  <c r="IY26" i="3"/>
  <c r="IX49" i="3"/>
  <c r="IY49" i="3"/>
  <c r="IX12" i="3"/>
  <c r="IY12" i="3"/>
  <c r="IX57" i="3"/>
  <c r="IY57" i="3"/>
  <c r="IX28" i="3"/>
  <c r="IY28" i="3"/>
  <c r="IX16" i="3"/>
  <c r="IY16" i="3"/>
  <c r="IX44" i="3"/>
  <c r="IY44" i="3"/>
  <c r="IX22" i="3"/>
  <c r="IY22" i="3"/>
  <c r="IX39" i="3"/>
  <c r="IY39" i="3"/>
  <c r="IX54" i="3"/>
  <c r="IY54" i="3"/>
  <c r="IX7" i="3"/>
  <c r="IY7" i="3"/>
  <c r="IX33" i="3"/>
  <c r="IY33" i="3"/>
  <c r="IX42" i="3"/>
  <c r="IY42" i="3"/>
  <c r="IX35" i="3"/>
  <c r="IY35" i="3"/>
  <c r="IX14" i="3"/>
  <c r="IY14" i="3"/>
  <c r="IX45" i="3"/>
  <c r="IY45" i="3"/>
  <c r="IX56" i="3"/>
  <c r="IY56" i="3"/>
  <c r="IX43" i="3"/>
  <c r="IY43" i="3"/>
  <c r="II40" i="3"/>
  <c r="IL40" i="3" s="1"/>
  <c r="II55" i="3"/>
  <c r="IL55" i="3" s="1"/>
  <c r="II48" i="3"/>
  <c r="IL48" i="3" s="1"/>
  <c r="II19" i="3"/>
  <c r="IL19" i="3" s="1"/>
  <c r="II8" i="3"/>
  <c r="IL8" i="3" s="1"/>
  <c r="II18" i="3"/>
  <c r="IL18" i="3" s="1"/>
  <c r="II41" i="3"/>
  <c r="IL41" i="3" s="1"/>
  <c r="II31" i="3"/>
  <c r="IL31" i="3" s="1"/>
  <c r="II17" i="3"/>
  <c r="IL17" i="3" s="1"/>
  <c r="II32" i="3"/>
  <c r="IL32" i="3" s="1"/>
  <c r="II20" i="3"/>
  <c r="IL20" i="3" s="1"/>
  <c r="II46" i="3"/>
  <c r="IL46" i="3" s="1"/>
  <c r="II47" i="3"/>
  <c r="IL47" i="3" s="1"/>
  <c r="II53" i="3"/>
  <c r="IL53" i="3" s="1"/>
  <c r="II25" i="3"/>
  <c r="IL25" i="3" s="1"/>
  <c r="II15" i="3"/>
  <c r="IL15" i="3" s="1"/>
  <c r="II50" i="3"/>
  <c r="IL50" i="3" s="1"/>
  <c r="II29" i="3"/>
  <c r="IL29" i="3" s="1"/>
  <c r="II10" i="3"/>
  <c r="IL10" i="3" s="1"/>
  <c r="II30" i="3"/>
  <c r="IL30" i="3" s="1"/>
  <c r="II51" i="3"/>
  <c r="IL51" i="3" s="1"/>
  <c r="II52" i="3"/>
  <c r="IL52" i="3" s="1"/>
  <c r="II13" i="3"/>
  <c r="IL13" i="3" s="1"/>
  <c r="II36" i="3"/>
  <c r="IL36" i="3" s="1"/>
  <c r="II6" i="3"/>
  <c r="IL6" i="3" s="1"/>
  <c r="II38" i="3"/>
  <c r="II21" i="3"/>
  <c r="IL21" i="3" s="1"/>
  <c r="II24" i="3"/>
  <c r="IL24" i="3" s="1"/>
  <c r="II34" i="3"/>
  <c r="IL34" i="3" s="1"/>
  <c r="II26" i="3"/>
  <c r="IL26" i="3" s="1"/>
  <c r="II49" i="3"/>
  <c r="IL49" i="3" s="1"/>
  <c r="II12" i="3"/>
  <c r="IL12" i="3" s="1"/>
  <c r="II57" i="3"/>
  <c r="IL57" i="3" s="1"/>
  <c r="II28" i="3"/>
  <c r="IL28" i="3" s="1"/>
  <c r="II16" i="3"/>
  <c r="IL16" i="3" s="1"/>
  <c r="II44" i="3"/>
  <c r="IL44" i="3" s="1"/>
  <c r="II22" i="3"/>
  <c r="IL22" i="3" s="1"/>
  <c r="II39" i="3"/>
  <c r="IL39" i="3" s="1"/>
  <c r="II54" i="3"/>
  <c r="IL54" i="3" s="1"/>
  <c r="II7" i="3"/>
  <c r="IL7" i="3" s="1"/>
  <c r="II33" i="3"/>
  <c r="IL33" i="3" s="1"/>
  <c r="II42" i="3"/>
  <c r="IL42" i="3" s="1"/>
  <c r="II35" i="3"/>
  <c r="IL35" i="3" s="1"/>
  <c r="II14" i="3"/>
  <c r="IL14" i="3" s="1"/>
  <c r="II45" i="3"/>
  <c r="IL45" i="3" s="1"/>
  <c r="II56" i="3"/>
  <c r="IL56" i="3" s="1"/>
  <c r="II43" i="3"/>
  <c r="IL43" i="3" s="1"/>
  <c r="HZ40" i="3"/>
  <c r="IA40" i="3" s="1"/>
  <c r="HZ55" i="3"/>
  <c r="IA55" i="3" s="1"/>
  <c r="HZ48" i="3"/>
  <c r="IA48" i="3" s="1"/>
  <c r="HZ19" i="3"/>
  <c r="IA19" i="3" s="1"/>
  <c r="HZ8" i="3"/>
  <c r="IA8" i="3" s="1"/>
  <c r="HZ18" i="3"/>
  <c r="IA18" i="3" s="1"/>
  <c r="HZ41" i="3"/>
  <c r="IA41" i="3" s="1"/>
  <c r="HZ31" i="3"/>
  <c r="IA31" i="3" s="1"/>
  <c r="HZ17" i="3"/>
  <c r="IA17" i="3" s="1"/>
  <c r="HZ32" i="3"/>
  <c r="IA32" i="3" s="1"/>
  <c r="HZ20" i="3"/>
  <c r="IA20" i="3" s="1"/>
  <c r="HZ46" i="3"/>
  <c r="IA46" i="3" s="1"/>
  <c r="HZ47" i="3"/>
  <c r="IA47" i="3" s="1"/>
  <c r="HZ53" i="3"/>
  <c r="IA53" i="3" s="1"/>
  <c r="HZ25" i="3"/>
  <c r="IA25" i="3" s="1"/>
  <c r="HZ15" i="3"/>
  <c r="IA15" i="3" s="1"/>
  <c r="HZ50" i="3"/>
  <c r="IA50" i="3" s="1"/>
  <c r="HZ29" i="3"/>
  <c r="IA29" i="3" s="1"/>
  <c r="HZ10" i="3"/>
  <c r="IA10" i="3" s="1"/>
  <c r="HZ30" i="3"/>
  <c r="IA30" i="3" s="1"/>
  <c r="HZ51" i="3"/>
  <c r="IA51" i="3" s="1"/>
  <c r="HZ52" i="3"/>
  <c r="IA52" i="3" s="1"/>
  <c r="HZ13" i="3"/>
  <c r="IA13" i="3" s="1"/>
  <c r="HZ36" i="3"/>
  <c r="IA36" i="3" s="1"/>
  <c r="HZ6" i="3"/>
  <c r="IA6" i="3" s="1"/>
  <c r="HZ38" i="3"/>
  <c r="IA38" i="3" s="1"/>
  <c r="HZ21" i="3"/>
  <c r="IA21" i="3" s="1"/>
  <c r="HZ24" i="3"/>
  <c r="IA24" i="3" s="1"/>
  <c r="HZ34" i="3"/>
  <c r="IA34" i="3" s="1"/>
  <c r="HZ26" i="3"/>
  <c r="IA26" i="3" s="1"/>
  <c r="HZ49" i="3"/>
  <c r="IA49" i="3" s="1"/>
  <c r="HZ12" i="3"/>
  <c r="IA12" i="3" s="1"/>
  <c r="HZ57" i="3"/>
  <c r="IA57" i="3" s="1"/>
  <c r="HZ28" i="3"/>
  <c r="IA28" i="3" s="1"/>
  <c r="HZ16" i="3"/>
  <c r="IA16" i="3" s="1"/>
  <c r="HZ44" i="3"/>
  <c r="IA44" i="3" s="1"/>
  <c r="HZ22" i="3"/>
  <c r="IA22" i="3" s="1"/>
  <c r="HZ39" i="3"/>
  <c r="IA39" i="3" s="1"/>
  <c r="HZ54" i="3"/>
  <c r="IA54" i="3" s="1"/>
  <c r="HZ7" i="3"/>
  <c r="IA7" i="3" s="1"/>
  <c r="HZ33" i="3"/>
  <c r="IA33" i="3" s="1"/>
  <c r="HZ42" i="3"/>
  <c r="IA42" i="3" s="1"/>
  <c r="HZ35" i="3"/>
  <c r="IA35" i="3" s="1"/>
  <c r="HZ14" i="3"/>
  <c r="IA14" i="3" s="1"/>
  <c r="HZ45" i="3"/>
  <c r="IA45" i="3" s="1"/>
  <c r="HZ56" i="3"/>
  <c r="IA56" i="3" s="1"/>
  <c r="HZ43" i="3"/>
  <c r="IA43" i="3" s="1"/>
  <c r="HS40" i="3"/>
  <c r="HT40" i="3" s="1"/>
  <c r="HS55" i="3"/>
  <c r="HT55" i="3" s="1"/>
  <c r="HS48" i="3"/>
  <c r="HT48" i="3" s="1"/>
  <c r="HS19" i="3"/>
  <c r="HT19" i="3" s="1"/>
  <c r="HS8" i="3"/>
  <c r="HT8" i="3" s="1"/>
  <c r="HS18" i="3"/>
  <c r="HT18" i="3" s="1"/>
  <c r="HS41" i="3"/>
  <c r="HT41" i="3" s="1"/>
  <c r="HS31" i="3"/>
  <c r="HT31" i="3" s="1"/>
  <c r="HS17" i="3"/>
  <c r="HT17" i="3" s="1"/>
  <c r="HS32" i="3"/>
  <c r="HT32" i="3" s="1"/>
  <c r="HS20" i="3"/>
  <c r="HT20" i="3" s="1"/>
  <c r="HS46" i="3"/>
  <c r="HT46" i="3" s="1"/>
  <c r="HS47" i="3"/>
  <c r="HT47" i="3" s="1"/>
  <c r="HS53" i="3"/>
  <c r="HT53" i="3" s="1"/>
  <c r="HS25" i="3"/>
  <c r="HT25" i="3" s="1"/>
  <c r="HS15" i="3"/>
  <c r="HT15" i="3" s="1"/>
  <c r="HS50" i="3"/>
  <c r="HT50" i="3" s="1"/>
  <c r="HS29" i="3"/>
  <c r="HT29" i="3" s="1"/>
  <c r="HS10" i="3"/>
  <c r="HT10" i="3" s="1"/>
  <c r="HS30" i="3"/>
  <c r="HT30" i="3" s="1"/>
  <c r="HS51" i="3"/>
  <c r="HT51" i="3" s="1"/>
  <c r="HS52" i="3"/>
  <c r="HT52" i="3" s="1"/>
  <c r="HS13" i="3"/>
  <c r="HT13" i="3" s="1"/>
  <c r="HS36" i="3"/>
  <c r="HT36" i="3" s="1"/>
  <c r="HS6" i="3"/>
  <c r="HT6" i="3" s="1"/>
  <c r="HS38" i="3"/>
  <c r="HT38" i="3" s="1"/>
  <c r="HS21" i="3"/>
  <c r="HT21" i="3" s="1"/>
  <c r="HS24" i="3"/>
  <c r="HT24" i="3" s="1"/>
  <c r="HS34" i="3"/>
  <c r="HT34" i="3" s="1"/>
  <c r="HS26" i="3"/>
  <c r="HT26" i="3" s="1"/>
  <c r="HS49" i="3"/>
  <c r="HT49" i="3" s="1"/>
  <c r="HS12" i="3"/>
  <c r="HT12" i="3" s="1"/>
  <c r="HS57" i="3"/>
  <c r="HT57" i="3" s="1"/>
  <c r="HS28" i="3"/>
  <c r="HT28" i="3" s="1"/>
  <c r="HS16" i="3"/>
  <c r="HT16" i="3" s="1"/>
  <c r="HS44" i="3"/>
  <c r="HT44" i="3" s="1"/>
  <c r="HS22" i="3"/>
  <c r="HT22" i="3" s="1"/>
  <c r="HS39" i="3"/>
  <c r="HT39" i="3" s="1"/>
  <c r="HS54" i="3"/>
  <c r="HT54" i="3" s="1"/>
  <c r="HS7" i="3"/>
  <c r="HT7" i="3" s="1"/>
  <c r="HS33" i="3"/>
  <c r="HT33" i="3" s="1"/>
  <c r="HS42" i="3"/>
  <c r="HT42" i="3" s="1"/>
  <c r="HS35" i="3"/>
  <c r="HT35" i="3" s="1"/>
  <c r="HS14" i="3"/>
  <c r="HT14" i="3" s="1"/>
  <c r="HS45" i="3"/>
  <c r="HT45" i="3" s="1"/>
  <c r="HS56" i="3"/>
  <c r="HT56" i="3" s="1"/>
  <c r="HS43" i="3"/>
  <c r="HT43" i="3" s="1"/>
  <c r="HL40" i="3"/>
  <c r="HL55" i="3"/>
  <c r="HL48" i="3"/>
  <c r="HL19" i="3"/>
  <c r="HL8" i="3"/>
  <c r="HL18" i="3"/>
  <c r="HL41" i="3"/>
  <c r="HL31" i="3"/>
  <c r="HL17" i="3"/>
  <c r="HL32" i="3"/>
  <c r="HL20" i="3"/>
  <c r="HL46" i="3"/>
  <c r="HL47" i="3"/>
  <c r="HL53" i="3"/>
  <c r="HL25" i="3"/>
  <c r="HL15" i="3"/>
  <c r="HL50" i="3"/>
  <c r="HL29" i="3"/>
  <c r="HL10" i="3"/>
  <c r="HL30" i="3"/>
  <c r="HL51" i="3"/>
  <c r="HL52" i="3"/>
  <c r="HL13" i="3"/>
  <c r="HL36" i="3"/>
  <c r="HL6" i="3"/>
  <c r="HL38" i="3"/>
  <c r="HL21" i="3"/>
  <c r="HL24" i="3"/>
  <c r="HL34" i="3"/>
  <c r="HL26" i="3"/>
  <c r="HL49" i="3"/>
  <c r="HL12" i="3"/>
  <c r="HL57" i="3"/>
  <c r="HL28" i="3"/>
  <c r="HL16" i="3"/>
  <c r="HL44" i="3"/>
  <c r="HL22" i="3"/>
  <c r="HL39" i="3"/>
  <c r="HL54" i="3"/>
  <c r="HL7" i="3"/>
  <c r="HL33" i="3"/>
  <c r="HL42" i="3"/>
  <c r="HL35" i="3"/>
  <c r="HL14" i="3"/>
  <c r="HL45" i="3"/>
  <c r="HL56" i="3"/>
  <c r="HL43" i="3"/>
  <c r="IN40" i="3"/>
  <c r="IN55" i="3"/>
  <c r="IN48" i="3"/>
  <c r="IN19" i="3"/>
  <c r="IN8" i="3"/>
  <c r="IN18" i="3"/>
  <c r="IN41" i="3"/>
  <c r="IN31" i="3"/>
  <c r="IN17" i="3"/>
  <c r="IN32" i="3"/>
  <c r="IN20" i="3"/>
  <c r="IN46" i="3"/>
  <c r="IN47" i="3"/>
  <c r="IN53" i="3"/>
  <c r="IN25" i="3"/>
  <c r="IN15" i="3"/>
  <c r="IN50" i="3"/>
  <c r="IN29" i="3"/>
  <c r="IN10" i="3"/>
  <c r="IN30" i="3"/>
  <c r="IN51" i="3"/>
  <c r="IN52" i="3"/>
  <c r="IN13" i="3"/>
  <c r="IN36" i="3"/>
  <c r="IN6" i="3"/>
  <c r="IN38" i="3"/>
  <c r="IN21" i="3"/>
  <c r="IN24" i="3"/>
  <c r="IN34" i="3"/>
  <c r="IN26" i="3"/>
  <c r="IN49" i="3"/>
  <c r="IN12" i="3"/>
  <c r="IN57" i="3"/>
  <c r="IN28" i="3"/>
  <c r="IN16" i="3"/>
  <c r="IN44" i="3"/>
  <c r="IN22" i="3"/>
  <c r="IN39" i="3"/>
  <c r="IN54" i="3"/>
  <c r="IN7" i="3"/>
  <c r="IN33" i="3"/>
  <c r="IN42" i="3"/>
  <c r="IN35" i="3"/>
  <c r="IN14" i="3"/>
  <c r="IN45" i="3"/>
  <c r="IN56" i="3"/>
  <c r="IN43" i="3"/>
  <c r="HE40" i="3"/>
  <c r="HE55" i="3"/>
  <c r="HE48" i="3"/>
  <c r="HE19" i="3"/>
  <c r="HE8" i="3"/>
  <c r="HE18" i="3"/>
  <c r="HE41" i="3"/>
  <c r="HE31" i="3"/>
  <c r="HE17" i="3"/>
  <c r="HE32" i="3"/>
  <c r="HE20" i="3"/>
  <c r="HE46" i="3"/>
  <c r="HE47" i="3"/>
  <c r="HE53" i="3"/>
  <c r="HE25" i="3"/>
  <c r="HE15" i="3"/>
  <c r="HE50" i="3"/>
  <c r="HE29" i="3"/>
  <c r="HE10" i="3"/>
  <c r="HE30" i="3"/>
  <c r="HE51" i="3"/>
  <c r="HE52" i="3"/>
  <c r="HE13" i="3"/>
  <c r="HE36" i="3"/>
  <c r="HE6" i="3"/>
  <c r="HE38" i="3"/>
  <c r="HE21" i="3"/>
  <c r="HE24" i="3"/>
  <c r="HE34" i="3"/>
  <c r="HE26" i="3"/>
  <c r="HE49" i="3"/>
  <c r="HE12" i="3"/>
  <c r="HE57" i="3"/>
  <c r="HE28" i="3"/>
  <c r="HE16" i="3"/>
  <c r="HE44" i="3"/>
  <c r="HE22" i="3"/>
  <c r="HE39" i="3"/>
  <c r="HE54" i="3"/>
  <c r="HE7" i="3"/>
  <c r="HE33" i="3"/>
  <c r="HE42" i="3"/>
  <c r="HE35" i="3"/>
  <c r="HE14" i="3"/>
  <c r="HE45" i="3"/>
  <c r="HE56" i="3"/>
  <c r="HE43" i="3"/>
  <c r="GW57" i="3"/>
  <c r="HC57" i="3" s="1"/>
  <c r="GW56" i="3"/>
  <c r="HC56" i="3" s="1"/>
  <c r="GW55" i="3"/>
  <c r="HC55" i="3" s="1"/>
  <c r="GW54" i="3"/>
  <c r="HC54" i="3" s="1"/>
  <c r="GW53" i="3"/>
  <c r="HC53" i="3" s="1"/>
  <c r="GW52" i="3"/>
  <c r="HC52" i="3" s="1"/>
  <c r="GW51" i="3"/>
  <c r="HC51" i="3" s="1"/>
  <c r="GW50" i="3"/>
  <c r="HC50" i="3" s="1"/>
  <c r="GW49" i="3"/>
  <c r="HC49" i="3" s="1"/>
  <c r="GW48" i="3"/>
  <c r="HC48" i="3" s="1"/>
  <c r="GW47" i="3"/>
  <c r="HC47" i="3" s="1"/>
  <c r="GW46" i="3"/>
  <c r="HC46" i="3" s="1"/>
  <c r="GW45" i="3"/>
  <c r="HC45" i="3" s="1"/>
  <c r="GW44" i="3"/>
  <c r="HC44" i="3" s="1"/>
  <c r="GW43" i="3"/>
  <c r="HC43" i="3" s="1"/>
  <c r="GW42" i="3"/>
  <c r="HC42" i="3" s="1"/>
  <c r="GW41" i="3"/>
  <c r="HC41" i="3" s="1"/>
  <c r="GW40" i="3"/>
  <c r="HC40" i="3" s="1"/>
  <c r="GW39" i="3"/>
  <c r="HC39" i="3" s="1"/>
  <c r="GW38" i="3"/>
  <c r="HC38" i="3" s="1"/>
  <c r="GW36" i="3"/>
  <c r="HC36" i="3" s="1"/>
  <c r="GW35" i="3"/>
  <c r="HC35" i="3" s="1"/>
  <c r="GW34" i="3"/>
  <c r="HC34" i="3" s="1"/>
  <c r="GW33" i="3"/>
  <c r="HC33" i="3" s="1"/>
  <c r="GW32" i="3"/>
  <c r="HC32" i="3" s="1"/>
  <c r="GW31" i="3"/>
  <c r="HC31" i="3" s="1"/>
  <c r="GW30" i="3"/>
  <c r="HC30" i="3" s="1"/>
  <c r="GW29" i="3"/>
  <c r="HC29" i="3" s="1"/>
  <c r="GW28" i="3"/>
  <c r="HC28" i="3" s="1"/>
  <c r="GW26" i="3"/>
  <c r="HC26" i="3" s="1"/>
  <c r="GW25" i="3"/>
  <c r="HC25" i="3" s="1"/>
  <c r="GW24" i="3"/>
  <c r="HC24" i="3" s="1"/>
  <c r="GW22" i="3"/>
  <c r="HC22" i="3" s="1"/>
  <c r="GW21" i="3"/>
  <c r="HC21" i="3" s="1"/>
  <c r="GW20" i="3"/>
  <c r="HC20" i="3" s="1"/>
  <c r="GW19" i="3"/>
  <c r="HC19" i="3" s="1"/>
  <c r="GW18" i="3"/>
  <c r="HC18" i="3" s="1"/>
  <c r="GW17" i="3"/>
  <c r="HC17" i="3" s="1"/>
  <c r="GW16" i="3"/>
  <c r="HC16" i="3" s="1"/>
  <c r="GW15" i="3"/>
  <c r="HC15" i="3" s="1"/>
  <c r="GW14" i="3"/>
  <c r="HC14" i="3" s="1"/>
  <c r="GW13" i="3"/>
  <c r="HC13" i="3" s="1"/>
  <c r="GW12" i="3"/>
  <c r="HC12" i="3" s="1"/>
  <c r="GW10" i="3"/>
  <c r="HC10" i="3" s="1"/>
  <c r="GW8" i="3"/>
  <c r="HC8" i="3" s="1"/>
  <c r="GW7" i="3"/>
  <c r="HC7" i="3" s="1"/>
  <c r="GW6" i="3"/>
  <c r="HC6" i="3" s="1"/>
  <c r="HF43" i="3" l="1"/>
  <c r="HG43" i="3" s="1"/>
  <c r="HF56" i="3"/>
  <c r="HG56" i="3" s="1"/>
  <c r="HF45" i="3"/>
  <c r="HG45" i="3" s="1"/>
  <c r="HF14" i="3"/>
  <c r="HG14" i="3" s="1"/>
  <c r="HF35" i="3"/>
  <c r="HG35" i="3" s="1"/>
  <c r="HF42" i="3"/>
  <c r="HG42" i="3" s="1"/>
  <c r="HF33" i="3"/>
  <c r="HG33" i="3" s="1"/>
  <c r="HF7" i="3"/>
  <c r="HG7" i="3" s="1"/>
  <c r="HF54" i="3"/>
  <c r="HG54" i="3" s="1"/>
  <c r="HF39" i="3"/>
  <c r="HG39" i="3" s="1"/>
  <c r="HF22" i="3"/>
  <c r="HG22" i="3" s="1"/>
  <c r="HF44" i="3"/>
  <c r="HG44" i="3" s="1"/>
  <c r="HF16" i="3"/>
  <c r="HG16" i="3" s="1"/>
  <c r="HF28" i="3"/>
  <c r="HG28" i="3" s="1"/>
  <c r="HF57" i="3"/>
  <c r="HG57" i="3" s="1"/>
  <c r="HF12" i="3"/>
  <c r="HG12" i="3" s="1"/>
  <c r="HF49" i="3"/>
  <c r="HG49" i="3" s="1"/>
  <c r="HF26" i="3"/>
  <c r="HG26" i="3" s="1"/>
  <c r="HF34" i="3"/>
  <c r="HG34" i="3" s="1"/>
  <c r="HF24" i="3"/>
  <c r="HG24" i="3" s="1"/>
  <c r="HF21" i="3"/>
  <c r="HG21" i="3" s="1"/>
  <c r="HF38" i="3"/>
  <c r="HG38" i="3" s="1"/>
  <c r="HF6" i="3"/>
  <c r="HG6" i="3" s="1"/>
  <c r="HF36" i="3"/>
  <c r="HG36" i="3" s="1"/>
  <c r="HF13" i="3"/>
  <c r="HG13" i="3" s="1"/>
  <c r="HF52" i="3"/>
  <c r="HG52" i="3" s="1"/>
  <c r="HF51" i="3"/>
  <c r="HG51" i="3" s="1"/>
  <c r="HF30" i="3"/>
  <c r="HG30" i="3" s="1"/>
  <c r="HF10" i="3"/>
  <c r="HG10" i="3" s="1"/>
  <c r="HF29" i="3"/>
  <c r="HG29" i="3" s="1"/>
  <c r="HF50" i="3"/>
  <c r="HG50" i="3" s="1"/>
  <c r="HF15" i="3"/>
  <c r="HG15" i="3" s="1"/>
  <c r="HF25" i="3"/>
  <c r="HG25" i="3" s="1"/>
  <c r="HF53" i="3"/>
  <c r="HG53" i="3" s="1"/>
  <c r="HF47" i="3"/>
  <c r="HG47" i="3" s="1"/>
  <c r="HF46" i="3"/>
  <c r="HG46" i="3" s="1"/>
  <c r="HF20" i="3"/>
  <c r="HG20" i="3" s="1"/>
  <c r="HF32" i="3"/>
  <c r="HG32" i="3" s="1"/>
  <c r="HF17" i="3"/>
  <c r="HG17" i="3" s="1"/>
  <c r="HF31" i="3"/>
  <c r="HG31" i="3" s="1"/>
  <c r="HF41" i="3"/>
  <c r="HG41" i="3" s="1"/>
  <c r="HF18" i="3"/>
  <c r="HG18" i="3" s="1"/>
  <c r="HF8" i="3"/>
  <c r="HG8" i="3" s="1"/>
  <c r="HF19" i="3"/>
  <c r="HG19" i="3" s="1"/>
  <c r="HF48" i="3"/>
  <c r="HG48" i="3" s="1"/>
  <c r="HF55" i="3"/>
  <c r="HG55" i="3" s="1"/>
  <c r="HF40" i="3"/>
  <c r="HG40" i="3" s="1"/>
  <c r="IO43" i="3"/>
  <c r="IP43" i="3" s="1"/>
  <c r="IS43" i="3" s="1"/>
  <c r="IO56" i="3"/>
  <c r="IP56" i="3" s="1"/>
  <c r="IS56" i="3" s="1"/>
  <c r="IO45" i="3"/>
  <c r="IP45" i="3" s="1"/>
  <c r="IS45" i="3" s="1"/>
  <c r="IO14" i="3"/>
  <c r="IP14" i="3" s="1"/>
  <c r="IS14" i="3" s="1"/>
  <c r="IO35" i="3"/>
  <c r="IP35" i="3" s="1"/>
  <c r="IS35" i="3" s="1"/>
  <c r="IO42" i="3"/>
  <c r="IP42" i="3" s="1"/>
  <c r="IS42" i="3" s="1"/>
  <c r="IO33" i="3"/>
  <c r="IP33" i="3" s="1"/>
  <c r="IS33" i="3" s="1"/>
  <c r="IO7" i="3"/>
  <c r="IP7" i="3" s="1"/>
  <c r="IS7" i="3" s="1"/>
  <c r="IO54" i="3"/>
  <c r="IP54" i="3" s="1"/>
  <c r="IS54" i="3" s="1"/>
  <c r="IO39" i="3"/>
  <c r="IP39" i="3" s="1"/>
  <c r="IS39" i="3" s="1"/>
  <c r="IO22" i="3"/>
  <c r="IP22" i="3" s="1"/>
  <c r="IS22" i="3" s="1"/>
  <c r="IO44" i="3"/>
  <c r="IP44" i="3" s="1"/>
  <c r="IS44" i="3" s="1"/>
  <c r="IO16" i="3"/>
  <c r="IP16" i="3" s="1"/>
  <c r="IS16" i="3" s="1"/>
  <c r="IO28" i="3"/>
  <c r="IP28" i="3" s="1"/>
  <c r="IS28" i="3" s="1"/>
  <c r="IO57" i="3"/>
  <c r="IP57" i="3" s="1"/>
  <c r="IS57" i="3" s="1"/>
  <c r="IO12" i="3"/>
  <c r="IP12" i="3" s="1"/>
  <c r="IS12" i="3" s="1"/>
  <c r="IO49" i="3"/>
  <c r="IP49" i="3" s="1"/>
  <c r="IS49" i="3" s="1"/>
  <c r="IO26" i="3"/>
  <c r="IP26" i="3" s="1"/>
  <c r="IS26" i="3" s="1"/>
  <c r="IO34" i="3"/>
  <c r="IP34" i="3" s="1"/>
  <c r="IS34" i="3" s="1"/>
  <c r="IO24" i="3"/>
  <c r="IP24" i="3" s="1"/>
  <c r="IS24" i="3" s="1"/>
  <c r="IO21" i="3"/>
  <c r="IP21" i="3" s="1"/>
  <c r="IS21" i="3" s="1"/>
  <c r="IO38" i="3"/>
  <c r="IP38" i="3" s="1"/>
  <c r="IS38" i="3" s="1"/>
  <c r="IO6" i="3"/>
  <c r="IP6" i="3" s="1"/>
  <c r="IS6" i="3" s="1"/>
  <c r="IO36" i="3"/>
  <c r="IP36" i="3" s="1"/>
  <c r="IS36" i="3" s="1"/>
  <c r="IO13" i="3"/>
  <c r="IP13" i="3" s="1"/>
  <c r="IS13" i="3" s="1"/>
  <c r="IO52" i="3"/>
  <c r="IP52" i="3" s="1"/>
  <c r="IS52" i="3" s="1"/>
  <c r="IO51" i="3"/>
  <c r="IP51" i="3" s="1"/>
  <c r="IS51" i="3" s="1"/>
  <c r="IO30" i="3"/>
  <c r="IP30" i="3" s="1"/>
  <c r="IS30" i="3" s="1"/>
  <c r="IO10" i="3"/>
  <c r="IP10" i="3" s="1"/>
  <c r="IS10" i="3" s="1"/>
  <c r="IO29" i="3"/>
  <c r="IP29" i="3" s="1"/>
  <c r="IS29" i="3" s="1"/>
  <c r="IO50" i="3"/>
  <c r="IP50" i="3" s="1"/>
  <c r="IS50" i="3" s="1"/>
  <c r="IO15" i="3"/>
  <c r="IP15" i="3" s="1"/>
  <c r="IS15" i="3" s="1"/>
  <c r="IO25" i="3"/>
  <c r="IP25" i="3" s="1"/>
  <c r="IS25" i="3" s="1"/>
  <c r="IO53" i="3"/>
  <c r="IP53" i="3" s="1"/>
  <c r="IS53" i="3" s="1"/>
  <c r="IO47" i="3"/>
  <c r="IP47" i="3" s="1"/>
  <c r="IS47" i="3" s="1"/>
  <c r="IO46" i="3"/>
  <c r="IP46" i="3" s="1"/>
  <c r="IS46" i="3" s="1"/>
  <c r="IO20" i="3"/>
  <c r="IP20" i="3" s="1"/>
  <c r="IS20" i="3" s="1"/>
  <c r="IO32" i="3"/>
  <c r="IP32" i="3" s="1"/>
  <c r="IS32" i="3" s="1"/>
  <c r="IO17" i="3"/>
  <c r="IP17" i="3" s="1"/>
  <c r="IS17" i="3" s="1"/>
  <c r="IO31" i="3"/>
  <c r="IP31" i="3" s="1"/>
  <c r="IS31" i="3" s="1"/>
  <c r="IO41" i="3"/>
  <c r="IP41" i="3" s="1"/>
  <c r="IS41" i="3" s="1"/>
  <c r="IO18" i="3"/>
  <c r="IP18" i="3" s="1"/>
  <c r="IS18" i="3" s="1"/>
  <c r="IO8" i="3"/>
  <c r="IP8" i="3" s="1"/>
  <c r="IS8" i="3" s="1"/>
  <c r="IO19" i="3"/>
  <c r="IP19" i="3" s="1"/>
  <c r="IS19" i="3" s="1"/>
  <c r="IO48" i="3"/>
  <c r="IP48" i="3" s="1"/>
  <c r="IS48" i="3" s="1"/>
  <c r="IO55" i="3"/>
  <c r="IP55" i="3" s="1"/>
  <c r="IS55" i="3" s="1"/>
  <c r="IO40" i="3"/>
  <c r="IP40" i="3" s="1"/>
  <c r="IS40" i="3" s="1"/>
  <c r="HM43" i="3"/>
  <c r="HN43" i="3" s="1"/>
  <c r="HM56" i="3"/>
  <c r="HN56" i="3" s="1"/>
  <c r="HM45" i="3"/>
  <c r="HN45" i="3" s="1"/>
  <c r="HM14" i="3"/>
  <c r="HN14" i="3" s="1"/>
  <c r="HM35" i="3"/>
  <c r="HN35" i="3" s="1"/>
  <c r="HM42" i="3"/>
  <c r="HN42" i="3" s="1"/>
  <c r="HM33" i="3"/>
  <c r="HN33" i="3" s="1"/>
  <c r="HM7" i="3"/>
  <c r="HN7" i="3" s="1"/>
  <c r="HM54" i="3"/>
  <c r="HN54" i="3" s="1"/>
  <c r="HM39" i="3"/>
  <c r="HN39" i="3" s="1"/>
  <c r="HM22" i="3"/>
  <c r="HN22" i="3" s="1"/>
  <c r="HM44" i="3"/>
  <c r="HN44" i="3" s="1"/>
  <c r="HM16" i="3"/>
  <c r="HN16" i="3" s="1"/>
  <c r="HM28" i="3"/>
  <c r="HN28" i="3" s="1"/>
  <c r="HM57" i="3"/>
  <c r="HN57" i="3" s="1"/>
  <c r="HM12" i="3"/>
  <c r="HN12" i="3" s="1"/>
  <c r="HM49" i="3"/>
  <c r="HN49" i="3" s="1"/>
  <c r="HM26" i="3"/>
  <c r="HN26" i="3" s="1"/>
  <c r="HM34" i="3"/>
  <c r="HN34" i="3" s="1"/>
  <c r="HM24" i="3"/>
  <c r="HN24" i="3" s="1"/>
  <c r="HM21" i="3"/>
  <c r="HN21" i="3" s="1"/>
  <c r="HM38" i="3"/>
  <c r="HN38" i="3" s="1"/>
  <c r="HM6" i="3"/>
  <c r="HN6" i="3" s="1"/>
  <c r="HM36" i="3"/>
  <c r="HN36" i="3" s="1"/>
  <c r="HM13" i="3"/>
  <c r="HN13" i="3" s="1"/>
  <c r="HM52" i="3"/>
  <c r="HN52" i="3" s="1"/>
  <c r="HM51" i="3"/>
  <c r="HN51" i="3" s="1"/>
  <c r="HM30" i="3"/>
  <c r="HN30" i="3" s="1"/>
  <c r="HM10" i="3"/>
  <c r="HN10" i="3" s="1"/>
  <c r="HM29" i="3"/>
  <c r="HN29" i="3" s="1"/>
  <c r="HM50" i="3"/>
  <c r="HN50" i="3" s="1"/>
  <c r="HM15" i="3"/>
  <c r="HN15" i="3" s="1"/>
  <c r="HM25" i="3"/>
  <c r="HN25" i="3" s="1"/>
  <c r="HM53" i="3"/>
  <c r="HN53" i="3" s="1"/>
  <c r="HM47" i="3"/>
  <c r="HN47" i="3" s="1"/>
  <c r="HM46" i="3"/>
  <c r="HN46" i="3" s="1"/>
  <c r="HM20" i="3"/>
  <c r="HN20" i="3" s="1"/>
  <c r="HM32" i="3"/>
  <c r="HN32" i="3" s="1"/>
  <c r="HM17" i="3"/>
  <c r="HN17" i="3" s="1"/>
  <c r="HM31" i="3"/>
  <c r="HN31" i="3" s="1"/>
  <c r="HM41" i="3"/>
  <c r="HN41" i="3" s="1"/>
  <c r="HM18" i="3"/>
  <c r="HN18" i="3" s="1"/>
  <c r="HM8" i="3"/>
  <c r="HN8" i="3" s="1"/>
  <c r="HM19" i="3"/>
  <c r="HN19" i="3" s="1"/>
  <c r="HM48" i="3"/>
  <c r="HN48" i="3" s="1"/>
  <c r="HM55" i="3"/>
  <c r="HN55" i="3" s="1"/>
  <c r="HM40" i="3"/>
  <c r="HN40" i="3" s="1"/>
  <c r="IL38" i="3"/>
  <c r="HU56" i="3"/>
  <c r="HX56" i="3" s="1"/>
  <c r="HU38" i="3"/>
  <c r="HU46" i="3"/>
  <c r="HX46" i="3" s="1"/>
  <c r="IB56" i="3"/>
  <c r="IE56" i="3" s="1"/>
  <c r="IB38" i="3"/>
  <c r="IB46" i="3"/>
  <c r="IE46" i="3" s="1"/>
  <c r="HU45" i="3"/>
  <c r="HX45" i="3" s="1"/>
  <c r="HU12" i="3"/>
  <c r="HX12" i="3" s="1"/>
  <c r="HU6" i="3"/>
  <c r="HX6" i="3" s="1"/>
  <c r="HU20" i="3"/>
  <c r="HX20" i="3" s="1"/>
  <c r="IB45" i="3"/>
  <c r="IE45" i="3" s="1"/>
  <c r="IB12" i="3"/>
  <c r="IE12" i="3" s="1"/>
  <c r="IB6" i="3"/>
  <c r="IE6" i="3" s="1"/>
  <c r="IB20" i="3"/>
  <c r="IE20" i="3" s="1"/>
  <c r="IB43" i="3"/>
  <c r="IE43" i="3" s="1"/>
  <c r="HU14" i="3"/>
  <c r="HX14" i="3" s="1"/>
  <c r="HU36" i="3"/>
  <c r="HX36" i="3" s="1"/>
  <c r="HU32" i="3"/>
  <c r="HX32" i="3" s="1"/>
  <c r="IB14" i="3"/>
  <c r="IE14" i="3" s="1"/>
  <c r="IB36" i="3"/>
  <c r="IE36" i="3" s="1"/>
  <c r="IB32" i="3"/>
  <c r="IE32" i="3" s="1"/>
  <c r="IB57" i="3"/>
  <c r="IE57" i="3" s="1"/>
  <c r="HU35" i="3"/>
  <c r="HX35" i="3" s="1"/>
  <c r="HU13" i="3"/>
  <c r="HX13" i="3" s="1"/>
  <c r="HU17" i="3"/>
  <c r="HX17" i="3" s="1"/>
  <c r="IB35" i="3"/>
  <c r="IE35" i="3" s="1"/>
  <c r="IB13" i="3"/>
  <c r="IE13" i="3" s="1"/>
  <c r="IB17" i="3"/>
  <c r="IE17" i="3" s="1"/>
  <c r="HU42" i="3"/>
  <c r="HX42" i="3" s="1"/>
  <c r="HU49" i="3"/>
  <c r="HX49" i="3" s="1"/>
  <c r="HU52" i="3"/>
  <c r="HX52" i="3" s="1"/>
  <c r="HU31" i="3"/>
  <c r="HX31" i="3" s="1"/>
  <c r="IB42" i="3"/>
  <c r="IE42" i="3" s="1"/>
  <c r="IB49" i="3"/>
  <c r="IE49" i="3" s="1"/>
  <c r="IB52" i="3"/>
  <c r="IE52" i="3" s="1"/>
  <c r="IB31" i="3"/>
  <c r="IE31" i="3" s="1"/>
  <c r="HU26" i="3"/>
  <c r="HX26" i="3" s="1"/>
  <c r="HU51" i="3"/>
  <c r="HX51" i="3" s="1"/>
  <c r="HU41" i="3"/>
  <c r="HX41" i="3" s="1"/>
  <c r="IB26" i="3"/>
  <c r="IE26" i="3" s="1"/>
  <c r="IB51" i="3"/>
  <c r="IE51" i="3" s="1"/>
  <c r="IB41" i="3"/>
  <c r="IE41" i="3" s="1"/>
  <c r="HU33" i="3"/>
  <c r="HX33" i="3" s="1"/>
  <c r="HU30" i="3"/>
  <c r="HX30" i="3" s="1"/>
  <c r="HU18" i="3"/>
  <c r="HX18" i="3" s="1"/>
  <c r="IB33" i="3"/>
  <c r="IE33" i="3" s="1"/>
  <c r="IB30" i="3"/>
  <c r="IE30" i="3" s="1"/>
  <c r="IB18" i="3"/>
  <c r="IE18" i="3" s="1"/>
  <c r="HU10" i="3"/>
  <c r="HX10" i="3" s="1"/>
  <c r="IB10" i="3"/>
  <c r="IE10" i="3" s="1"/>
  <c r="HU7" i="3"/>
  <c r="HX7" i="3" s="1"/>
  <c r="HU29" i="3"/>
  <c r="HX29" i="3" s="1"/>
  <c r="HU8" i="3"/>
  <c r="HX8" i="3" s="1"/>
  <c r="IB7" i="3"/>
  <c r="IE7" i="3" s="1"/>
  <c r="IB29" i="3"/>
  <c r="IE29" i="3" s="1"/>
  <c r="IB8" i="3"/>
  <c r="IE8" i="3" s="1"/>
  <c r="HU54" i="3"/>
  <c r="HX54" i="3" s="1"/>
  <c r="HU19" i="3"/>
  <c r="HX19" i="3" s="1"/>
  <c r="IB54" i="3"/>
  <c r="IE54" i="3" s="1"/>
  <c r="IB19" i="3"/>
  <c r="IE19" i="3" s="1"/>
  <c r="HU43" i="3"/>
  <c r="HX43" i="3" s="1"/>
  <c r="HU39" i="3"/>
  <c r="HX39" i="3" s="1"/>
  <c r="HU34" i="3"/>
  <c r="HX34" i="3" s="1"/>
  <c r="HU50" i="3"/>
  <c r="HX50" i="3" s="1"/>
  <c r="HU48" i="3"/>
  <c r="HX48" i="3" s="1"/>
  <c r="IB39" i="3"/>
  <c r="IE39" i="3" s="1"/>
  <c r="IB34" i="3"/>
  <c r="IE34" i="3" s="1"/>
  <c r="IB50" i="3"/>
  <c r="IE50" i="3" s="1"/>
  <c r="IB48" i="3"/>
  <c r="IE48" i="3" s="1"/>
  <c r="HU22" i="3"/>
  <c r="HX22" i="3" s="1"/>
  <c r="HU15" i="3"/>
  <c r="HX15" i="3" s="1"/>
  <c r="HU55" i="3"/>
  <c r="HX55" i="3" s="1"/>
  <c r="IB22" i="3"/>
  <c r="IE22" i="3" s="1"/>
  <c r="IB24" i="3"/>
  <c r="IE24" i="3" s="1"/>
  <c r="IB15" i="3"/>
  <c r="IE15" i="3" s="1"/>
  <c r="IB55" i="3"/>
  <c r="IE55" i="3" s="1"/>
  <c r="HU57" i="3"/>
  <c r="HX57" i="3" s="1"/>
  <c r="HU24" i="3"/>
  <c r="HX24" i="3" s="1"/>
  <c r="HU44" i="3"/>
  <c r="HX44" i="3" s="1"/>
  <c r="HU21" i="3"/>
  <c r="HX21" i="3" s="1"/>
  <c r="HU25" i="3"/>
  <c r="HX25" i="3" s="1"/>
  <c r="HU40" i="3"/>
  <c r="HX40" i="3" s="1"/>
  <c r="IB44" i="3"/>
  <c r="IE44" i="3" s="1"/>
  <c r="IB21" i="3"/>
  <c r="IE21" i="3" s="1"/>
  <c r="IB25" i="3"/>
  <c r="IE25" i="3" s="1"/>
  <c r="IB40" i="3"/>
  <c r="IE40" i="3" s="1"/>
  <c r="HU16" i="3"/>
  <c r="HX16" i="3" s="1"/>
  <c r="HU53" i="3"/>
  <c r="HX53" i="3" s="1"/>
  <c r="IB16" i="3"/>
  <c r="IE16" i="3" s="1"/>
  <c r="IB53" i="3"/>
  <c r="IE53" i="3" s="1"/>
  <c r="HU28" i="3"/>
  <c r="HX28" i="3" s="1"/>
  <c r="HU47" i="3"/>
  <c r="HX47" i="3" s="1"/>
  <c r="IB28" i="3"/>
  <c r="IE28" i="3" s="1"/>
  <c r="IB47" i="3"/>
  <c r="IE47" i="3" s="1"/>
  <c r="IE38" i="3" l="1"/>
  <c r="HX38" i="3"/>
  <c r="GJ40" i="3"/>
  <c r="GK40" i="3" s="1"/>
  <c r="GJ55" i="3"/>
  <c r="GK55" i="3" s="1"/>
  <c r="GJ48" i="3"/>
  <c r="GK48" i="3" s="1"/>
  <c r="GJ19" i="3"/>
  <c r="GK19" i="3" s="1"/>
  <c r="GJ8" i="3"/>
  <c r="GK8" i="3" s="1"/>
  <c r="GJ18" i="3"/>
  <c r="GK18" i="3" s="1"/>
  <c r="GJ41" i="3"/>
  <c r="GK41" i="3" s="1"/>
  <c r="GJ31" i="3"/>
  <c r="GK31" i="3" s="1"/>
  <c r="GJ17" i="3"/>
  <c r="GK17" i="3" s="1"/>
  <c r="GJ32" i="3"/>
  <c r="GK32" i="3" s="1"/>
  <c r="GJ20" i="3"/>
  <c r="GK20" i="3" s="1"/>
  <c r="GJ46" i="3"/>
  <c r="GK46" i="3" s="1"/>
  <c r="GJ47" i="3"/>
  <c r="GK47" i="3" s="1"/>
  <c r="GJ53" i="3"/>
  <c r="GK53" i="3" s="1"/>
  <c r="GJ25" i="3"/>
  <c r="GK25" i="3" s="1"/>
  <c r="GJ15" i="3"/>
  <c r="GK15" i="3" s="1"/>
  <c r="GJ50" i="3"/>
  <c r="GK50" i="3" s="1"/>
  <c r="GJ29" i="3"/>
  <c r="GK29" i="3" s="1"/>
  <c r="GJ10" i="3"/>
  <c r="GK10" i="3" s="1"/>
  <c r="GJ30" i="3"/>
  <c r="GK30" i="3" s="1"/>
  <c r="GJ51" i="3"/>
  <c r="GK51" i="3" s="1"/>
  <c r="GJ52" i="3"/>
  <c r="GK52" i="3" s="1"/>
  <c r="GJ13" i="3"/>
  <c r="GK13" i="3" s="1"/>
  <c r="GJ36" i="3"/>
  <c r="GK36" i="3" s="1"/>
  <c r="GJ6" i="3"/>
  <c r="GK6" i="3" s="1"/>
  <c r="GJ38" i="3"/>
  <c r="GK38" i="3" s="1"/>
  <c r="GJ21" i="3"/>
  <c r="GK21" i="3" s="1"/>
  <c r="GJ24" i="3"/>
  <c r="GK24" i="3" s="1"/>
  <c r="GJ34" i="3"/>
  <c r="GK34" i="3" s="1"/>
  <c r="GJ26" i="3"/>
  <c r="GK26" i="3" s="1"/>
  <c r="GJ49" i="3"/>
  <c r="GK49" i="3" s="1"/>
  <c r="GJ12" i="3"/>
  <c r="GK12" i="3" s="1"/>
  <c r="GJ57" i="3"/>
  <c r="GK57" i="3" s="1"/>
  <c r="GJ28" i="3"/>
  <c r="GK28" i="3" s="1"/>
  <c r="GJ16" i="3"/>
  <c r="GK16" i="3" s="1"/>
  <c r="GJ44" i="3"/>
  <c r="GK44" i="3" s="1"/>
  <c r="GJ22" i="3"/>
  <c r="GK22" i="3" s="1"/>
  <c r="GJ39" i="3"/>
  <c r="GK39" i="3" s="1"/>
  <c r="GJ54" i="3"/>
  <c r="GK54" i="3" s="1"/>
  <c r="GJ7" i="3"/>
  <c r="GK7" i="3" s="1"/>
  <c r="GJ33" i="3"/>
  <c r="GK33" i="3" s="1"/>
  <c r="GJ42" i="3"/>
  <c r="GK42" i="3" s="1"/>
  <c r="GJ35" i="3"/>
  <c r="GK35" i="3" s="1"/>
  <c r="GJ14" i="3"/>
  <c r="GK14" i="3" s="1"/>
  <c r="GJ45" i="3"/>
  <c r="GK45" i="3" s="1"/>
  <c r="GJ56" i="3"/>
  <c r="GK56" i="3" s="1"/>
  <c r="GJ43" i="3"/>
  <c r="GK43" i="3" s="1"/>
  <c r="GG40" i="3"/>
  <c r="GH40" i="3" s="1"/>
  <c r="GG55" i="3"/>
  <c r="GH55" i="3" s="1"/>
  <c r="GG48" i="3"/>
  <c r="GH48" i="3" s="1"/>
  <c r="GG19" i="3"/>
  <c r="GH19" i="3" s="1"/>
  <c r="GG8" i="3"/>
  <c r="GH8" i="3" s="1"/>
  <c r="GG18" i="3"/>
  <c r="GH18" i="3" s="1"/>
  <c r="GG41" i="3"/>
  <c r="GH41" i="3" s="1"/>
  <c r="GG31" i="3"/>
  <c r="GH31" i="3" s="1"/>
  <c r="GG17" i="3"/>
  <c r="GH17" i="3" s="1"/>
  <c r="GG32" i="3"/>
  <c r="GH32" i="3" s="1"/>
  <c r="GG20" i="3"/>
  <c r="GH20" i="3" s="1"/>
  <c r="GG46" i="3"/>
  <c r="GH46" i="3" s="1"/>
  <c r="GG47" i="3"/>
  <c r="GH47" i="3" s="1"/>
  <c r="GG53" i="3"/>
  <c r="GH53" i="3" s="1"/>
  <c r="GG25" i="3"/>
  <c r="GH25" i="3" s="1"/>
  <c r="GG15" i="3"/>
  <c r="GH15" i="3" s="1"/>
  <c r="GG50" i="3"/>
  <c r="GH50" i="3" s="1"/>
  <c r="GG29" i="3"/>
  <c r="GH29" i="3" s="1"/>
  <c r="GG10" i="3"/>
  <c r="GH10" i="3" s="1"/>
  <c r="GG30" i="3"/>
  <c r="GH30" i="3" s="1"/>
  <c r="GG51" i="3"/>
  <c r="GH51" i="3" s="1"/>
  <c r="GG52" i="3"/>
  <c r="GH52" i="3" s="1"/>
  <c r="GG13" i="3"/>
  <c r="GH13" i="3" s="1"/>
  <c r="GG36" i="3"/>
  <c r="GH36" i="3" s="1"/>
  <c r="GG6" i="3"/>
  <c r="GH6" i="3" s="1"/>
  <c r="GG38" i="3"/>
  <c r="GH38" i="3" s="1"/>
  <c r="GG21" i="3"/>
  <c r="GH21" i="3" s="1"/>
  <c r="GG24" i="3"/>
  <c r="GH24" i="3" s="1"/>
  <c r="GG34" i="3"/>
  <c r="GH34" i="3" s="1"/>
  <c r="GG26" i="3"/>
  <c r="GH26" i="3" s="1"/>
  <c r="GG49" i="3"/>
  <c r="GH49" i="3" s="1"/>
  <c r="GG12" i="3"/>
  <c r="GH12" i="3" s="1"/>
  <c r="GG57" i="3"/>
  <c r="GH57" i="3" s="1"/>
  <c r="GG28" i="3"/>
  <c r="GH28" i="3" s="1"/>
  <c r="GG16" i="3"/>
  <c r="GH16" i="3" s="1"/>
  <c r="GG44" i="3"/>
  <c r="GH44" i="3" s="1"/>
  <c r="GG22" i="3"/>
  <c r="GH22" i="3" s="1"/>
  <c r="GG39" i="3"/>
  <c r="GH39" i="3" s="1"/>
  <c r="GG54" i="3"/>
  <c r="GH54" i="3" s="1"/>
  <c r="GG7" i="3"/>
  <c r="GH7" i="3" s="1"/>
  <c r="GG33" i="3"/>
  <c r="GH33" i="3" s="1"/>
  <c r="GG42" i="3"/>
  <c r="GH42" i="3" s="1"/>
  <c r="GG35" i="3"/>
  <c r="GH35" i="3" s="1"/>
  <c r="GG14" i="3"/>
  <c r="GH14" i="3" s="1"/>
  <c r="GG45" i="3"/>
  <c r="GH45" i="3" s="1"/>
  <c r="GG56" i="3"/>
  <c r="GH56" i="3" s="1"/>
  <c r="GG43" i="3"/>
  <c r="GH43" i="3" s="1"/>
  <c r="FX40" i="3"/>
  <c r="FY40" i="3" s="1"/>
  <c r="FX55" i="3"/>
  <c r="FY55" i="3" s="1"/>
  <c r="FX48" i="3"/>
  <c r="FY48" i="3" s="1"/>
  <c r="FX19" i="3"/>
  <c r="FY19" i="3" s="1"/>
  <c r="FX8" i="3"/>
  <c r="FY8" i="3" s="1"/>
  <c r="FX18" i="3"/>
  <c r="FY18" i="3" s="1"/>
  <c r="FX41" i="3"/>
  <c r="FY41" i="3" s="1"/>
  <c r="FX31" i="3"/>
  <c r="FY31" i="3" s="1"/>
  <c r="FX17" i="3"/>
  <c r="FY17" i="3" s="1"/>
  <c r="FX32" i="3"/>
  <c r="FY32" i="3" s="1"/>
  <c r="FX20" i="3"/>
  <c r="FY20" i="3" s="1"/>
  <c r="FX46" i="3"/>
  <c r="FY46" i="3" s="1"/>
  <c r="FX47" i="3"/>
  <c r="FY47" i="3" s="1"/>
  <c r="FX53" i="3"/>
  <c r="FY53" i="3" s="1"/>
  <c r="FX25" i="3"/>
  <c r="FY25" i="3" s="1"/>
  <c r="FX15" i="3"/>
  <c r="FY15" i="3" s="1"/>
  <c r="FX50" i="3"/>
  <c r="FY50" i="3" s="1"/>
  <c r="FX29" i="3"/>
  <c r="FY29" i="3" s="1"/>
  <c r="FX10" i="3"/>
  <c r="FY10" i="3" s="1"/>
  <c r="FX30" i="3"/>
  <c r="FY30" i="3" s="1"/>
  <c r="FX51" i="3"/>
  <c r="FY51" i="3" s="1"/>
  <c r="FX52" i="3"/>
  <c r="FY52" i="3" s="1"/>
  <c r="FX13" i="3"/>
  <c r="FY13" i="3" s="1"/>
  <c r="FX36" i="3"/>
  <c r="FY36" i="3" s="1"/>
  <c r="FX6" i="3"/>
  <c r="FY6" i="3" s="1"/>
  <c r="FX38" i="3"/>
  <c r="FY38" i="3" s="1"/>
  <c r="FX21" i="3"/>
  <c r="FY21" i="3" s="1"/>
  <c r="FX24" i="3"/>
  <c r="FY24" i="3" s="1"/>
  <c r="FX34" i="3"/>
  <c r="FY34" i="3" s="1"/>
  <c r="FX26" i="3"/>
  <c r="FY26" i="3" s="1"/>
  <c r="FX49" i="3"/>
  <c r="FY49" i="3" s="1"/>
  <c r="FX12" i="3"/>
  <c r="FY12" i="3" s="1"/>
  <c r="FX57" i="3"/>
  <c r="FY57" i="3" s="1"/>
  <c r="FX28" i="3"/>
  <c r="FY28" i="3" s="1"/>
  <c r="FX16" i="3"/>
  <c r="FY16" i="3" s="1"/>
  <c r="FX44" i="3"/>
  <c r="FY44" i="3" s="1"/>
  <c r="FX22" i="3"/>
  <c r="FY22" i="3" s="1"/>
  <c r="FX39" i="3"/>
  <c r="FY39" i="3" s="1"/>
  <c r="FX54" i="3"/>
  <c r="FY54" i="3" s="1"/>
  <c r="FX7" i="3"/>
  <c r="FY7" i="3" s="1"/>
  <c r="FX33" i="3"/>
  <c r="FY33" i="3" s="1"/>
  <c r="FX42" i="3"/>
  <c r="FY42" i="3" s="1"/>
  <c r="FX35" i="3"/>
  <c r="FY35" i="3" s="1"/>
  <c r="FX14" i="3"/>
  <c r="FY14" i="3" s="1"/>
  <c r="FX45" i="3"/>
  <c r="FY45" i="3" s="1"/>
  <c r="FX56" i="3"/>
  <c r="FY56" i="3" s="1"/>
  <c r="FX43" i="3"/>
  <c r="FY43" i="3" s="1"/>
  <c r="FU40" i="3"/>
  <c r="FU55" i="3"/>
  <c r="FU48" i="3"/>
  <c r="FU19" i="3"/>
  <c r="FU8" i="3"/>
  <c r="FU18" i="3"/>
  <c r="FU41" i="3"/>
  <c r="FU31" i="3"/>
  <c r="FU17" i="3"/>
  <c r="FU32" i="3"/>
  <c r="FU20" i="3"/>
  <c r="FU46" i="3"/>
  <c r="FU47" i="3"/>
  <c r="FU53" i="3"/>
  <c r="FU25" i="3"/>
  <c r="FU15" i="3"/>
  <c r="FU50" i="3"/>
  <c r="FU29" i="3"/>
  <c r="FU10" i="3"/>
  <c r="FU30" i="3"/>
  <c r="FU51" i="3"/>
  <c r="FU52" i="3"/>
  <c r="FU13" i="3"/>
  <c r="FU36" i="3"/>
  <c r="FU6" i="3"/>
  <c r="FU38" i="3"/>
  <c r="FU21" i="3"/>
  <c r="FU24" i="3"/>
  <c r="FU34" i="3"/>
  <c r="FU26" i="3"/>
  <c r="FU49" i="3"/>
  <c r="FU12" i="3"/>
  <c r="FU57" i="3"/>
  <c r="FV57" i="3" s="1"/>
  <c r="FU28" i="3"/>
  <c r="FU16" i="3"/>
  <c r="FU44" i="3"/>
  <c r="FU22" i="3"/>
  <c r="FU39" i="3"/>
  <c r="FU54" i="3"/>
  <c r="FU7" i="3"/>
  <c r="FU33" i="3"/>
  <c r="FU42" i="3"/>
  <c r="FU35" i="3"/>
  <c r="FU14" i="3"/>
  <c r="FU45" i="3"/>
  <c r="FU56" i="3"/>
  <c r="FU43" i="3"/>
  <c r="FL40" i="3"/>
  <c r="FM40" i="3" s="1"/>
  <c r="FL55" i="3"/>
  <c r="FM55" i="3" s="1"/>
  <c r="FL48" i="3"/>
  <c r="FM48" i="3" s="1"/>
  <c r="FL19" i="3"/>
  <c r="FM19" i="3" s="1"/>
  <c r="FL8" i="3"/>
  <c r="FM8" i="3" s="1"/>
  <c r="FL18" i="3"/>
  <c r="FM18" i="3" s="1"/>
  <c r="FL41" i="3"/>
  <c r="FM41" i="3" s="1"/>
  <c r="FL31" i="3"/>
  <c r="FM31" i="3" s="1"/>
  <c r="FL17" i="3"/>
  <c r="FM17" i="3" s="1"/>
  <c r="FL32" i="3"/>
  <c r="FM32" i="3" s="1"/>
  <c r="FL20" i="3"/>
  <c r="FM20" i="3" s="1"/>
  <c r="FL46" i="3"/>
  <c r="FM46" i="3" s="1"/>
  <c r="FL47" i="3"/>
  <c r="FM47" i="3" s="1"/>
  <c r="FL53" i="3"/>
  <c r="FM53" i="3" s="1"/>
  <c r="FL25" i="3"/>
  <c r="FM25" i="3" s="1"/>
  <c r="FL15" i="3"/>
  <c r="FM15" i="3" s="1"/>
  <c r="FL50" i="3"/>
  <c r="FM50" i="3" s="1"/>
  <c r="FL29" i="3"/>
  <c r="FM29" i="3" s="1"/>
  <c r="FL10" i="3"/>
  <c r="FM10" i="3" s="1"/>
  <c r="FL30" i="3"/>
  <c r="FM30" i="3" s="1"/>
  <c r="FL51" i="3"/>
  <c r="FM51" i="3" s="1"/>
  <c r="FL52" i="3"/>
  <c r="FM52" i="3" s="1"/>
  <c r="FL13" i="3"/>
  <c r="FM13" i="3" s="1"/>
  <c r="FL36" i="3"/>
  <c r="FM36" i="3" s="1"/>
  <c r="FL6" i="3"/>
  <c r="FM6" i="3" s="1"/>
  <c r="FL38" i="3"/>
  <c r="FM38" i="3" s="1"/>
  <c r="FL21" i="3"/>
  <c r="FM21" i="3" s="1"/>
  <c r="FL24" i="3"/>
  <c r="FM24" i="3" s="1"/>
  <c r="FL34" i="3"/>
  <c r="FM34" i="3" s="1"/>
  <c r="FL26" i="3"/>
  <c r="FM26" i="3" s="1"/>
  <c r="FL49" i="3"/>
  <c r="FM49" i="3" s="1"/>
  <c r="FL12" i="3"/>
  <c r="FM12" i="3" s="1"/>
  <c r="FL57" i="3"/>
  <c r="FM57" i="3" s="1"/>
  <c r="FL28" i="3"/>
  <c r="FM28" i="3" s="1"/>
  <c r="FL16" i="3"/>
  <c r="FM16" i="3" s="1"/>
  <c r="FL44" i="3"/>
  <c r="FM44" i="3" s="1"/>
  <c r="FL22" i="3"/>
  <c r="FM22" i="3" s="1"/>
  <c r="FL39" i="3"/>
  <c r="FM39" i="3" s="1"/>
  <c r="FL54" i="3"/>
  <c r="FM54" i="3" s="1"/>
  <c r="FL7" i="3"/>
  <c r="FM7" i="3" s="1"/>
  <c r="FL33" i="3"/>
  <c r="FM33" i="3" s="1"/>
  <c r="FL42" i="3"/>
  <c r="FM42" i="3" s="1"/>
  <c r="FL35" i="3"/>
  <c r="FM35" i="3" s="1"/>
  <c r="FL14" i="3"/>
  <c r="FM14" i="3" s="1"/>
  <c r="FL45" i="3"/>
  <c r="FM45" i="3" s="1"/>
  <c r="FL56" i="3"/>
  <c r="FM56" i="3" s="1"/>
  <c r="FL43" i="3"/>
  <c r="FM43" i="3" s="1"/>
  <c r="FI40" i="3"/>
  <c r="FI55" i="3"/>
  <c r="FI48" i="3"/>
  <c r="FI19" i="3"/>
  <c r="FI8" i="3"/>
  <c r="FI18" i="3"/>
  <c r="FI41" i="3"/>
  <c r="FI31" i="3"/>
  <c r="FI17" i="3"/>
  <c r="FI32" i="3"/>
  <c r="FI20" i="3"/>
  <c r="FI46" i="3"/>
  <c r="FI47" i="3"/>
  <c r="FI53" i="3"/>
  <c r="FI25" i="3"/>
  <c r="FI15" i="3"/>
  <c r="FI50" i="3"/>
  <c r="FI29" i="3"/>
  <c r="FI10" i="3"/>
  <c r="FI30" i="3"/>
  <c r="FI51" i="3"/>
  <c r="FI52" i="3"/>
  <c r="FI13" i="3"/>
  <c r="FI36" i="3"/>
  <c r="FI6" i="3"/>
  <c r="FJ6" i="3" s="1"/>
  <c r="FI38" i="3"/>
  <c r="FI21" i="3"/>
  <c r="FI24" i="3"/>
  <c r="FI34" i="3"/>
  <c r="FI26" i="3"/>
  <c r="FI49" i="3"/>
  <c r="FI12" i="3"/>
  <c r="FI57" i="3"/>
  <c r="FJ57" i="3" s="1"/>
  <c r="FI28" i="3"/>
  <c r="FI16" i="3"/>
  <c r="FI44" i="3"/>
  <c r="FI22" i="3"/>
  <c r="FI39" i="3"/>
  <c r="FI54" i="3"/>
  <c r="FI7" i="3"/>
  <c r="FI33" i="3"/>
  <c r="FI42" i="3"/>
  <c r="FI35" i="3"/>
  <c r="FI14" i="3"/>
  <c r="FI45" i="3"/>
  <c r="FI56" i="3"/>
  <c r="FI43" i="3"/>
  <c r="EW40" i="3"/>
  <c r="EW55" i="3"/>
  <c r="EW48" i="3"/>
  <c r="EW19" i="3"/>
  <c r="EW8" i="3"/>
  <c r="EW18" i="3"/>
  <c r="EW41" i="3"/>
  <c r="EW31" i="3"/>
  <c r="EW17" i="3"/>
  <c r="EW32" i="3"/>
  <c r="EW20" i="3"/>
  <c r="EW46" i="3"/>
  <c r="EW47" i="3"/>
  <c r="EW53" i="3"/>
  <c r="EW25" i="3"/>
  <c r="EW15" i="3"/>
  <c r="EW50" i="3"/>
  <c r="EW29" i="3"/>
  <c r="EW10" i="3"/>
  <c r="EW30" i="3"/>
  <c r="EW51" i="3"/>
  <c r="EW52" i="3"/>
  <c r="EW13" i="3"/>
  <c r="EW36" i="3"/>
  <c r="EW6" i="3"/>
  <c r="EW38" i="3"/>
  <c r="EW21" i="3"/>
  <c r="EW24" i="3"/>
  <c r="EW34" i="3"/>
  <c r="EW26" i="3"/>
  <c r="EW49" i="3"/>
  <c r="EW12" i="3"/>
  <c r="EW57" i="3"/>
  <c r="EX57" i="3" s="1"/>
  <c r="EW28" i="3"/>
  <c r="EW16" i="3"/>
  <c r="EW44" i="3"/>
  <c r="EW22" i="3"/>
  <c r="EW39" i="3"/>
  <c r="EW54" i="3"/>
  <c r="EW7" i="3"/>
  <c r="EW33" i="3"/>
  <c r="EW42" i="3"/>
  <c r="EW35" i="3"/>
  <c r="EW14" i="3"/>
  <c r="EW45" i="3"/>
  <c r="EW56" i="3"/>
  <c r="EW43" i="3"/>
  <c r="EZ40" i="3"/>
  <c r="FA40" i="3" s="1"/>
  <c r="EZ55" i="3"/>
  <c r="FA55" i="3" s="1"/>
  <c r="EZ48" i="3"/>
  <c r="FA48" i="3" s="1"/>
  <c r="EZ19" i="3"/>
  <c r="FA19" i="3" s="1"/>
  <c r="EZ8" i="3"/>
  <c r="FA8" i="3" s="1"/>
  <c r="EZ18" i="3"/>
  <c r="FA18" i="3" s="1"/>
  <c r="EZ41" i="3"/>
  <c r="FA41" i="3" s="1"/>
  <c r="EZ31" i="3"/>
  <c r="FA31" i="3" s="1"/>
  <c r="EZ17" i="3"/>
  <c r="FA17" i="3" s="1"/>
  <c r="EZ32" i="3"/>
  <c r="FA32" i="3" s="1"/>
  <c r="EZ20" i="3"/>
  <c r="FA20" i="3" s="1"/>
  <c r="EZ46" i="3"/>
  <c r="FA46" i="3" s="1"/>
  <c r="EZ47" i="3"/>
  <c r="FA47" i="3" s="1"/>
  <c r="EZ53" i="3"/>
  <c r="FA53" i="3" s="1"/>
  <c r="EZ25" i="3"/>
  <c r="FA25" i="3" s="1"/>
  <c r="EZ15" i="3"/>
  <c r="FA15" i="3" s="1"/>
  <c r="EZ50" i="3"/>
  <c r="FA50" i="3" s="1"/>
  <c r="EZ29" i="3"/>
  <c r="FA29" i="3" s="1"/>
  <c r="EZ10" i="3"/>
  <c r="FA10" i="3" s="1"/>
  <c r="EZ30" i="3"/>
  <c r="FA30" i="3" s="1"/>
  <c r="EZ51" i="3"/>
  <c r="FA51" i="3" s="1"/>
  <c r="EZ52" i="3"/>
  <c r="FA52" i="3" s="1"/>
  <c r="EZ13" i="3"/>
  <c r="FA13" i="3" s="1"/>
  <c r="EZ36" i="3"/>
  <c r="FA36" i="3" s="1"/>
  <c r="EZ6" i="3"/>
  <c r="FA6" i="3" s="1"/>
  <c r="EZ38" i="3"/>
  <c r="FA38" i="3" s="1"/>
  <c r="EZ21" i="3"/>
  <c r="FA21" i="3" s="1"/>
  <c r="EZ24" i="3"/>
  <c r="FA24" i="3" s="1"/>
  <c r="EZ34" i="3"/>
  <c r="FA34" i="3" s="1"/>
  <c r="EZ26" i="3"/>
  <c r="FA26" i="3" s="1"/>
  <c r="EZ49" i="3"/>
  <c r="FA49" i="3" s="1"/>
  <c r="EZ12" i="3"/>
  <c r="FA12" i="3" s="1"/>
  <c r="EZ57" i="3"/>
  <c r="FA57" i="3" s="1"/>
  <c r="EZ28" i="3"/>
  <c r="FA28" i="3" s="1"/>
  <c r="EZ16" i="3"/>
  <c r="FA16" i="3" s="1"/>
  <c r="EZ44" i="3"/>
  <c r="FA44" i="3" s="1"/>
  <c r="EZ22" i="3"/>
  <c r="FA22" i="3" s="1"/>
  <c r="EZ39" i="3"/>
  <c r="FA39" i="3" s="1"/>
  <c r="EZ54" i="3"/>
  <c r="FA54" i="3" s="1"/>
  <c r="EZ7" i="3"/>
  <c r="FA7" i="3" s="1"/>
  <c r="EZ33" i="3"/>
  <c r="FA33" i="3" s="1"/>
  <c r="EZ42" i="3"/>
  <c r="FA42" i="3" s="1"/>
  <c r="EZ35" i="3"/>
  <c r="FA35" i="3" s="1"/>
  <c r="EZ14" i="3"/>
  <c r="FA14" i="3" s="1"/>
  <c r="EZ45" i="3"/>
  <c r="FA45" i="3" s="1"/>
  <c r="EZ56" i="3"/>
  <c r="FA56" i="3" s="1"/>
  <c r="EZ43" i="3"/>
  <c r="FA43" i="3" s="1"/>
  <c r="EN40" i="3"/>
  <c r="EO40" i="3" s="1"/>
  <c r="EN55" i="3"/>
  <c r="EO55" i="3" s="1"/>
  <c r="EN48" i="3"/>
  <c r="EO48" i="3" s="1"/>
  <c r="EN19" i="3"/>
  <c r="EO19" i="3" s="1"/>
  <c r="EN8" i="3"/>
  <c r="EO8" i="3" s="1"/>
  <c r="EN18" i="3"/>
  <c r="EO18" i="3" s="1"/>
  <c r="EN41" i="3"/>
  <c r="EO41" i="3" s="1"/>
  <c r="EN31" i="3"/>
  <c r="EO31" i="3" s="1"/>
  <c r="EN17" i="3"/>
  <c r="EO17" i="3" s="1"/>
  <c r="EN32" i="3"/>
  <c r="EO32" i="3" s="1"/>
  <c r="EN20" i="3"/>
  <c r="EO20" i="3" s="1"/>
  <c r="EN46" i="3"/>
  <c r="EO46" i="3" s="1"/>
  <c r="EN47" i="3"/>
  <c r="EO47" i="3" s="1"/>
  <c r="EN53" i="3"/>
  <c r="EO53" i="3" s="1"/>
  <c r="EN25" i="3"/>
  <c r="EO25" i="3" s="1"/>
  <c r="EN15" i="3"/>
  <c r="EO15" i="3" s="1"/>
  <c r="EN50" i="3"/>
  <c r="EO50" i="3" s="1"/>
  <c r="EN29" i="3"/>
  <c r="EO29" i="3" s="1"/>
  <c r="EN10" i="3"/>
  <c r="EO10" i="3" s="1"/>
  <c r="EN30" i="3"/>
  <c r="EO30" i="3" s="1"/>
  <c r="EN51" i="3"/>
  <c r="EO51" i="3" s="1"/>
  <c r="EN52" i="3"/>
  <c r="EO52" i="3" s="1"/>
  <c r="EN13" i="3"/>
  <c r="EO13" i="3" s="1"/>
  <c r="EN36" i="3"/>
  <c r="EO36" i="3" s="1"/>
  <c r="EN6" i="3"/>
  <c r="EO6" i="3" s="1"/>
  <c r="EN38" i="3"/>
  <c r="EO38" i="3" s="1"/>
  <c r="EN21" i="3"/>
  <c r="EO21" i="3" s="1"/>
  <c r="EN24" i="3"/>
  <c r="EO24" i="3" s="1"/>
  <c r="EN34" i="3"/>
  <c r="EO34" i="3" s="1"/>
  <c r="EN26" i="3"/>
  <c r="EO26" i="3" s="1"/>
  <c r="EN49" i="3"/>
  <c r="EO49" i="3" s="1"/>
  <c r="EN12" i="3"/>
  <c r="EO12" i="3" s="1"/>
  <c r="EN57" i="3"/>
  <c r="EO57" i="3" s="1"/>
  <c r="EN28" i="3"/>
  <c r="EO28" i="3" s="1"/>
  <c r="EN16" i="3"/>
  <c r="EO16" i="3" s="1"/>
  <c r="EN44" i="3"/>
  <c r="EO44" i="3" s="1"/>
  <c r="EN22" i="3"/>
  <c r="EO22" i="3" s="1"/>
  <c r="EN39" i="3"/>
  <c r="EO39" i="3" s="1"/>
  <c r="EN54" i="3"/>
  <c r="EO54" i="3" s="1"/>
  <c r="EN7" i="3"/>
  <c r="EO7" i="3" s="1"/>
  <c r="EN33" i="3"/>
  <c r="EO33" i="3" s="1"/>
  <c r="EN42" i="3"/>
  <c r="EO42" i="3" s="1"/>
  <c r="EN35" i="3"/>
  <c r="EO35" i="3" s="1"/>
  <c r="EN14" i="3"/>
  <c r="EO14" i="3" s="1"/>
  <c r="EN45" i="3"/>
  <c r="EO45" i="3" s="1"/>
  <c r="EN56" i="3"/>
  <c r="EO56" i="3" s="1"/>
  <c r="EN43" i="3"/>
  <c r="EO43" i="3" s="1"/>
  <c r="EK40" i="3"/>
  <c r="EK55" i="3"/>
  <c r="EK48" i="3"/>
  <c r="EK19" i="3"/>
  <c r="EK8" i="3"/>
  <c r="EK18" i="3"/>
  <c r="EK41" i="3"/>
  <c r="EK31" i="3"/>
  <c r="EK17" i="3"/>
  <c r="EK32" i="3"/>
  <c r="EK20" i="3"/>
  <c r="EK46" i="3"/>
  <c r="EK47" i="3"/>
  <c r="EK53" i="3"/>
  <c r="EK25" i="3"/>
  <c r="EK15" i="3"/>
  <c r="EK50" i="3"/>
  <c r="EK29" i="3"/>
  <c r="EK10" i="3"/>
  <c r="EK30" i="3"/>
  <c r="EK51" i="3"/>
  <c r="EK52" i="3"/>
  <c r="EK13" i="3"/>
  <c r="EK36" i="3"/>
  <c r="EK6" i="3"/>
  <c r="EK38" i="3"/>
  <c r="EK21" i="3"/>
  <c r="EK24" i="3"/>
  <c r="EK34" i="3"/>
  <c r="EK26" i="3"/>
  <c r="EK49" i="3"/>
  <c r="EK12" i="3"/>
  <c r="EK57" i="3"/>
  <c r="EL57" i="3" s="1"/>
  <c r="EK28" i="3"/>
  <c r="EK16" i="3"/>
  <c r="EK44" i="3"/>
  <c r="EK22" i="3"/>
  <c r="EK39" i="3"/>
  <c r="EK54" i="3"/>
  <c r="EK7" i="3"/>
  <c r="EK33" i="3"/>
  <c r="EK42" i="3"/>
  <c r="EK35" i="3"/>
  <c r="EK14" i="3"/>
  <c r="EK45" i="3"/>
  <c r="EK56" i="3"/>
  <c r="EK43" i="3"/>
  <c r="EB40" i="3"/>
  <c r="EC40" i="3" s="1"/>
  <c r="EB55" i="3"/>
  <c r="EC55" i="3" s="1"/>
  <c r="EB48" i="3"/>
  <c r="EC48" i="3" s="1"/>
  <c r="EB19" i="3"/>
  <c r="EC19" i="3" s="1"/>
  <c r="EB8" i="3"/>
  <c r="EC8" i="3" s="1"/>
  <c r="EB18" i="3"/>
  <c r="EC18" i="3" s="1"/>
  <c r="EB41" i="3"/>
  <c r="EC41" i="3" s="1"/>
  <c r="EB31" i="3"/>
  <c r="EC31" i="3" s="1"/>
  <c r="EB17" i="3"/>
  <c r="EC17" i="3" s="1"/>
  <c r="EB32" i="3"/>
  <c r="EC32" i="3" s="1"/>
  <c r="EB20" i="3"/>
  <c r="EC20" i="3" s="1"/>
  <c r="EB46" i="3"/>
  <c r="EC46" i="3" s="1"/>
  <c r="EB47" i="3"/>
  <c r="EC47" i="3" s="1"/>
  <c r="EB53" i="3"/>
  <c r="EC53" i="3" s="1"/>
  <c r="EB25" i="3"/>
  <c r="EC25" i="3" s="1"/>
  <c r="EB15" i="3"/>
  <c r="EC15" i="3" s="1"/>
  <c r="EB50" i="3"/>
  <c r="EC50" i="3" s="1"/>
  <c r="EB29" i="3"/>
  <c r="EC29" i="3" s="1"/>
  <c r="EB10" i="3"/>
  <c r="EC10" i="3" s="1"/>
  <c r="EB30" i="3"/>
  <c r="EC30" i="3" s="1"/>
  <c r="EB51" i="3"/>
  <c r="EC51" i="3" s="1"/>
  <c r="EB52" i="3"/>
  <c r="EC52" i="3" s="1"/>
  <c r="EB13" i="3"/>
  <c r="EC13" i="3" s="1"/>
  <c r="EB36" i="3"/>
  <c r="EC36" i="3" s="1"/>
  <c r="EB6" i="3"/>
  <c r="EC6" i="3" s="1"/>
  <c r="EB38" i="3"/>
  <c r="EC38" i="3" s="1"/>
  <c r="EB21" i="3"/>
  <c r="EC21" i="3" s="1"/>
  <c r="EB24" i="3"/>
  <c r="EC24" i="3" s="1"/>
  <c r="EB34" i="3"/>
  <c r="EC34" i="3" s="1"/>
  <c r="EB26" i="3"/>
  <c r="EC26" i="3" s="1"/>
  <c r="EB49" i="3"/>
  <c r="EC49" i="3" s="1"/>
  <c r="EB12" i="3"/>
  <c r="EC12" i="3" s="1"/>
  <c r="EB57" i="3"/>
  <c r="EC57" i="3" s="1"/>
  <c r="EB28" i="3"/>
  <c r="EC28" i="3" s="1"/>
  <c r="EB16" i="3"/>
  <c r="EC16" i="3" s="1"/>
  <c r="EB44" i="3"/>
  <c r="EC44" i="3" s="1"/>
  <c r="EB22" i="3"/>
  <c r="EC22" i="3" s="1"/>
  <c r="EB39" i="3"/>
  <c r="EC39" i="3" s="1"/>
  <c r="EB54" i="3"/>
  <c r="EC54" i="3" s="1"/>
  <c r="EB7" i="3"/>
  <c r="EC7" i="3" s="1"/>
  <c r="EB33" i="3"/>
  <c r="EC33" i="3" s="1"/>
  <c r="EB42" i="3"/>
  <c r="EC42" i="3" s="1"/>
  <c r="EB35" i="3"/>
  <c r="EC35" i="3" s="1"/>
  <c r="EB14" i="3"/>
  <c r="EC14" i="3" s="1"/>
  <c r="EB45" i="3"/>
  <c r="EC45" i="3" s="1"/>
  <c r="EB56" i="3"/>
  <c r="EC56" i="3" s="1"/>
  <c r="EB43" i="3"/>
  <c r="EC43" i="3" s="1"/>
  <c r="DY40" i="3"/>
  <c r="DY55" i="3"/>
  <c r="DY48" i="3"/>
  <c r="DY19" i="3"/>
  <c r="DY8" i="3"/>
  <c r="DY18" i="3"/>
  <c r="DY41" i="3"/>
  <c r="DY31" i="3"/>
  <c r="DY17" i="3"/>
  <c r="DY32" i="3"/>
  <c r="DY20" i="3"/>
  <c r="DY46" i="3"/>
  <c r="DY47" i="3"/>
  <c r="DY53" i="3"/>
  <c r="DY25" i="3"/>
  <c r="DY15" i="3"/>
  <c r="DY50" i="3"/>
  <c r="DY29" i="3"/>
  <c r="DY10" i="3"/>
  <c r="DY30" i="3"/>
  <c r="DY51" i="3"/>
  <c r="DY52" i="3"/>
  <c r="DY13" i="3"/>
  <c r="DY36" i="3"/>
  <c r="DY6" i="3"/>
  <c r="DY38" i="3"/>
  <c r="DY21" i="3"/>
  <c r="DY24" i="3"/>
  <c r="DY34" i="3"/>
  <c r="DY26" i="3"/>
  <c r="DY49" i="3"/>
  <c r="DY12" i="3"/>
  <c r="DY57" i="3"/>
  <c r="DZ57" i="3" s="1"/>
  <c r="DY28" i="3"/>
  <c r="DY16" i="3"/>
  <c r="DY44" i="3"/>
  <c r="DY22" i="3"/>
  <c r="DY39" i="3"/>
  <c r="DY54" i="3"/>
  <c r="DY7" i="3"/>
  <c r="DY33" i="3"/>
  <c r="DY42" i="3"/>
  <c r="DY35" i="3"/>
  <c r="DY14" i="3"/>
  <c r="DY45" i="3"/>
  <c r="DY56" i="3"/>
  <c r="DY43" i="3"/>
  <c r="DP40" i="3"/>
  <c r="DQ40" i="3" s="1"/>
  <c r="DP55" i="3"/>
  <c r="DQ55" i="3" s="1"/>
  <c r="DP48" i="3"/>
  <c r="DQ48" i="3" s="1"/>
  <c r="DP19" i="3"/>
  <c r="DQ19" i="3" s="1"/>
  <c r="DP8" i="3"/>
  <c r="DQ8" i="3" s="1"/>
  <c r="DP18" i="3"/>
  <c r="DQ18" i="3" s="1"/>
  <c r="DP41" i="3"/>
  <c r="DQ41" i="3" s="1"/>
  <c r="DP31" i="3"/>
  <c r="DQ31" i="3" s="1"/>
  <c r="DP17" i="3"/>
  <c r="DQ17" i="3" s="1"/>
  <c r="DP32" i="3"/>
  <c r="DQ32" i="3" s="1"/>
  <c r="DP20" i="3"/>
  <c r="DQ20" i="3" s="1"/>
  <c r="DP46" i="3"/>
  <c r="DQ46" i="3" s="1"/>
  <c r="DP47" i="3"/>
  <c r="DQ47" i="3" s="1"/>
  <c r="DP53" i="3"/>
  <c r="DQ53" i="3" s="1"/>
  <c r="DP25" i="3"/>
  <c r="DQ25" i="3" s="1"/>
  <c r="DP15" i="3"/>
  <c r="DQ15" i="3" s="1"/>
  <c r="DP50" i="3"/>
  <c r="DQ50" i="3" s="1"/>
  <c r="DP29" i="3"/>
  <c r="DQ29" i="3" s="1"/>
  <c r="DP10" i="3"/>
  <c r="DQ10" i="3" s="1"/>
  <c r="DP30" i="3"/>
  <c r="DQ30" i="3" s="1"/>
  <c r="DP51" i="3"/>
  <c r="DQ51" i="3" s="1"/>
  <c r="DP52" i="3"/>
  <c r="DQ52" i="3" s="1"/>
  <c r="DP13" i="3"/>
  <c r="DQ13" i="3" s="1"/>
  <c r="DP36" i="3"/>
  <c r="DQ36" i="3" s="1"/>
  <c r="DP6" i="3"/>
  <c r="DQ6" i="3" s="1"/>
  <c r="DP38" i="3"/>
  <c r="DQ38" i="3" s="1"/>
  <c r="DP21" i="3"/>
  <c r="DQ21" i="3" s="1"/>
  <c r="DP24" i="3"/>
  <c r="DQ24" i="3" s="1"/>
  <c r="DP34" i="3"/>
  <c r="DQ34" i="3" s="1"/>
  <c r="DP26" i="3"/>
  <c r="DQ26" i="3" s="1"/>
  <c r="DP49" i="3"/>
  <c r="DQ49" i="3" s="1"/>
  <c r="DP12" i="3"/>
  <c r="DQ12" i="3" s="1"/>
  <c r="DP57" i="3"/>
  <c r="DQ57" i="3" s="1"/>
  <c r="DP28" i="3"/>
  <c r="DQ28" i="3" s="1"/>
  <c r="DP16" i="3"/>
  <c r="DQ16" i="3" s="1"/>
  <c r="DP44" i="3"/>
  <c r="DQ44" i="3" s="1"/>
  <c r="DP22" i="3"/>
  <c r="DQ22" i="3" s="1"/>
  <c r="DP39" i="3"/>
  <c r="DQ39" i="3" s="1"/>
  <c r="DP54" i="3"/>
  <c r="DQ54" i="3" s="1"/>
  <c r="DP7" i="3"/>
  <c r="DQ7" i="3" s="1"/>
  <c r="DP33" i="3"/>
  <c r="DQ33" i="3" s="1"/>
  <c r="DP42" i="3"/>
  <c r="DQ42" i="3" s="1"/>
  <c r="DP35" i="3"/>
  <c r="DQ35" i="3" s="1"/>
  <c r="DP14" i="3"/>
  <c r="DQ14" i="3" s="1"/>
  <c r="DP45" i="3"/>
  <c r="DQ45" i="3" s="1"/>
  <c r="DP56" i="3"/>
  <c r="DQ56" i="3" s="1"/>
  <c r="DP43" i="3"/>
  <c r="DQ43" i="3" s="1"/>
  <c r="DM40" i="3"/>
  <c r="DM55" i="3"/>
  <c r="DM48" i="3"/>
  <c r="DM19" i="3"/>
  <c r="DM8" i="3"/>
  <c r="DM18" i="3"/>
  <c r="DM41" i="3"/>
  <c r="DM31" i="3"/>
  <c r="DM17" i="3"/>
  <c r="DM32" i="3"/>
  <c r="DM20" i="3"/>
  <c r="DM46" i="3"/>
  <c r="DM47" i="3"/>
  <c r="DM53" i="3"/>
  <c r="DM25" i="3"/>
  <c r="DM15" i="3"/>
  <c r="DM50" i="3"/>
  <c r="DM29" i="3"/>
  <c r="DM10" i="3"/>
  <c r="DM30" i="3"/>
  <c r="DM51" i="3"/>
  <c r="DM52" i="3"/>
  <c r="DM13" i="3"/>
  <c r="DM36" i="3"/>
  <c r="DM6" i="3"/>
  <c r="DM38" i="3"/>
  <c r="DM21" i="3"/>
  <c r="DM24" i="3"/>
  <c r="DM34" i="3"/>
  <c r="DM26" i="3"/>
  <c r="DM49" i="3"/>
  <c r="DM12" i="3"/>
  <c r="DM57" i="3"/>
  <c r="DN57" i="3" s="1"/>
  <c r="DM28" i="3"/>
  <c r="DM16" i="3"/>
  <c r="DM44" i="3"/>
  <c r="DM22" i="3"/>
  <c r="DM39" i="3"/>
  <c r="DM54" i="3"/>
  <c r="DM7" i="3"/>
  <c r="DM33" i="3"/>
  <c r="DM42" i="3"/>
  <c r="DM35" i="3"/>
  <c r="DM14" i="3"/>
  <c r="DM45" i="3"/>
  <c r="DM56" i="3"/>
  <c r="DM43" i="3"/>
  <c r="DD40" i="3"/>
  <c r="DE40" i="3" s="1"/>
  <c r="DD55" i="3"/>
  <c r="DE55" i="3" s="1"/>
  <c r="DD48" i="3"/>
  <c r="DE48" i="3" s="1"/>
  <c r="DD19" i="3"/>
  <c r="DE19" i="3" s="1"/>
  <c r="DD8" i="3"/>
  <c r="DE8" i="3" s="1"/>
  <c r="DD18" i="3"/>
  <c r="DE18" i="3" s="1"/>
  <c r="DD41" i="3"/>
  <c r="DE41" i="3" s="1"/>
  <c r="DD31" i="3"/>
  <c r="DE31" i="3" s="1"/>
  <c r="DD17" i="3"/>
  <c r="DE17" i="3" s="1"/>
  <c r="DD32" i="3"/>
  <c r="DE32" i="3" s="1"/>
  <c r="DD20" i="3"/>
  <c r="DE20" i="3" s="1"/>
  <c r="DD46" i="3"/>
  <c r="DE46" i="3" s="1"/>
  <c r="DD47" i="3"/>
  <c r="DE47" i="3" s="1"/>
  <c r="DD53" i="3"/>
  <c r="DE53" i="3" s="1"/>
  <c r="DD25" i="3"/>
  <c r="DE25" i="3" s="1"/>
  <c r="DD15" i="3"/>
  <c r="DE15" i="3" s="1"/>
  <c r="DD50" i="3"/>
  <c r="DE50" i="3" s="1"/>
  <c r="DD29" i="3"/>
  <c r="DE29" i="3" s="1"/>
  <c r="DD10" i="3"/>
  <c r="DE10" i="3" s="1"/>
  <c r="DD30" i="3"/>
  <c r="DE30" i="3" s="1"/>
  <c r="DD51" i="3"/>
  <c r="DE51" i="3" s="1"/>
  <c r="DD52" i="3"/>
  <c r="DE52" i="3" s="1"/>
  <c r="DD13" i="3"/>
  <c r="DE13" i="3" s="1"/>
  <c r="DD36" i="3"/>
  <c r="DE36" i="3" s="1"/>
  <c r="DD6" i="3"/>
  <c r="DE6" i="3" s="1"/>
  <c r="DD38" i="3"/>
  <c r="DE38" i="3" s="1"/>
  <c r="DD21" i="3"/>
  <c r="DE21" i="3" s="1"/>
  <c r="DD24" i="3"/>
  <c r="DE24" i="3" s="1"/>
  <c r="DD34" i="3"/>
  <c r="DE34" i="3" s="1"/>
  <c r="DD26" i="3"/>
  <c r="DE26" i="3" s="1"/>
  <c r="DD49" i="3"/>
  <c r="DE49" i="3" s="1"/>
  <c r="DD12" i="3"/>
  <c r="DE12" i="3" s="1"/>
  <c r="DD57" i="3"/>
  <c r="DE57" i="3" s="1"/>
  <c r="DD28" i="3"/>
  <c r="DE28" i="3" s="1"/>
  <c r="DD16" i="3"/>
  <c r="DE16" i="3" s="1"/>
  <c r="DD44" i="3"/>
  <c r="DE44" i="3" s="1"/>
  <c r="DD22" i="3"/>
  <c r="DE22" i="3" s="1"/>
  <c r="DD39" i="3"/>
  <c r="DE39" i="3" s="1"/>
  <c r="DD54" i="3"/>
  <c r="DE54" i="3" s="1"/>
  <c r="DD7" i="3"/>
  <c r="DE7" i="3" s="1"/>
  <c r="DD33" i="3"/>
  <c r="DE33" i="3" s="1"/>
  <c r="DD42" i="3"/>
  <c r="DE42" i="3" s="1"/>
  <c r="DD35" i="3"/>
  <c r="DE35" i="3" s="1"/>
  <c r="DD14" i="3"/>
  <c r="DE14" i="3" s="1"/>
  <c r="DD45" i="3"/>
  <c r="DE45" i="3" s="1"/>
  <c r="DD56" i="3"/>
  <c r="DE56" i="3" s="1"/>
  <c r="DD43" i="3"/>
  <c r="DE43" i="3" s="1"/>
  <c r="DA40" i="3"/>
  <c r="DA55" i="3"/>
  <c r="DA48" i="3"/>
  <c r="DA19" i="3"/>
  <c r="DA8" i="3"/>
  <c r="DA18" i="3"/>
  <c r="DA41" i="3"/>
  <c r="DA31" i="3"/>
  <c r="DA17" i="3"/>
  <c r="DA32" i="3"/>
  <c r="DA20" i="3"/>
  <c r="DA46" i="3"/>
  <c r="DA47" i="3"/>
  <c r="DA53" i="3"/>
  <c r="DA25" i="3"/>
  <c r="DA15" i="3"/>
  <c r="DA50" i="3"/>
  <c r="DA29" i="3"/>
  <c r="DA10" i="3"/>
  <c r="DA30" i="3"/>
  <c r="DA51" i="3"/>
  <c r="DA52" i="3"/>
  <c r="DA13" i="3"/>
  <c r="DA36" i="3"/>
  <c r="DA6" i="3"/>
  <c r="DA38" i="3"/>
  <c r="DA21" i="3"/>
  <c r="DA24" i="3"/>
  <c r="DA34" i="3"/>
  <c r="DA26" i="3"/>
  <c r="DA49" i="3"/>
  <c r="DA12" i="3"/>
  <c r="DA57" i="3"/>
  <c r="DB57" i="3" s="1"/>
  <c r="DA28" i="3"/>
  <c r="DA16" i="3"/>
  <c r="DA44" i="3"/>
  <c r="DA22" i="3"/>
  <c r="DA39" i="3"/>
  <c r="DA54" i="3"/>
  <c r="DA7" i="3"/>
  <c r="DA33" i="3"/>
  <c r="DA42" i="3"/>
  <c r="DA35" i="3"/>
  <c r="DA14" i="3"/>
  <c r="DA45" i="3"/>
  <c r="DA56" i="3"/>
  <c r="DA43" i="3"/>
  <c r="CR40" i="3"/>
  <c r="CS40" i="3" s="1"/>
  <c r="CR55" i="3"/>
  <c r="CS55" i="3" s="1"/>
  <c r="CR48" i="3"/>
  <c r="CS48" i="3" s="1"/>
  <c r="CR19" i="3"/>
  <c r="CS19" i="3" s="1"/>
  <c r="CR8" i="3"/>
  <c r="CS8" i="3" s="1"/>
  <c r="CR18" i="3"/>
  <c r="CS18" i="3" s="1"/>
  <c r="CR41" i="3"/>
  <c r="CS41" i="3" s="1"/>
  <c r="CR31" i="3"/>
  <c r="CS31" i="3" s="1"/>
  <c r="CR17" i="3"/>
  <c r="CS17" i="3" s="1"/>
  <c r="CR32" i="3"/>
  <c r="CS32" i="3" s="1"/>
  <c r="CR20" i="3"/>
  <c r="CS20" i="3" s="1"/>
  <c r="CR46" i="3"/>
  <c r="CS46" i="3" s="1"/>
  <c r="CR47" i="3"/>
  <c r="CS47" i="3" s="1"/>
  <c r="CR53" i="3"/>
  <c r="CS53" i="3" s="1"/>
  <c r="CR25" i="3"/>
  <c r="CS25" i="3" s="1"/>
  <c r="CR15" i="3"/>
  <c r="CS15" i="3" s="1"/>
  <c r="CR50" i="3"/>
  <c r="CS50" i="3" s="1"/>
  <c r="CR29" i="3"/>
  <c r="CS29" i="3" s="1"/>
  <c r="CR10" i="3"/>
  <c r="CS10" i="3" s="1"/>
  <c r="CR30" i="3"/>
  <c r="CS30" i="3" s="1"/>
  <c r="CR51" i="3"/>
  <c r="CS51" i="3" s="1"/>
  <c r="CR52" i="3"/>
  <c r="CS52" i="3" s="1"/>
  <c r="CR13" i="3"/>
  <c r="CS13" i="3" s="1"/>
  <c r="CR36" i="3"/>
  <c r="CS36" i="3" s="1"/>
  <c r="CR6" i="3"/>
  <c r="CS6" i="3" s="1"/>
  <c r="CR38" i="3"/>
  <c r="CS38" i="3" s="1"/>
  <c r="CR21" i="3"/>
  <c r="CS21" i="3" s="1"/>
  <c r="CR24" i="3"/>
  <c r="CS24" i="3" s="1"/>
  <c r="CR34" i="3"/>
  <c r="CS34" i="3" s="1"/>
  <c r="CR26" i="3"/>
  <c r="CS26" i="3" s="1"/>
  <c r="CR49" i="3"/>
  <c r="CS49" i="3" s="1"/>
  <c r="CR12" i="3"/>
  <c r="CS12" i="3" s="1"/>
  <c r="CR57" i="3"/>
  <c r="CS57" i="3" s="1"/>
  <c r="CR28" i="3"/>
  <c r="CS28" i="3" s="1"/>
  <c r="CR16" i="3"/>
  <c r="CS16" i="3" s="1"/>
  <c r="CR44" i="3"/>
  <c r="CS44" i="3" s="1"/>
  <c r="CR22" i="3"/>
  <c r="CS22" i="3" s="1"/>
  <c r="CR39" i="3"/>
  <c r="CS39" i="3" s="1"/>
  <c r="CR54" i="3"/>
  <c r="CS54" i="3" s="1"/>
  <c r="CR7" i="3"/>
  <c r="CS7" i="3" s="1"/>
  <c r="CR33" i="3"/>
  <c r="CS33" i="3" s="1"/>
  <c r="CR42" i="3"/>
  <c r="CS42" i="3" s="1"/>
  <c r="CR35" i="3"/>
  <c r="CS35" i="3" s="1"/>
  <c r="CR14" i="3"/>
  <c r="CS14" i="3" s="1"/>
  <c r="CR45" i="3"/>
  <c r="CS45" i="3" s="1"/>
  <c r="CR56" i="3"/>
  <c r="CS56" i="3" s="1"/>
  <c r="CR43" i="3"/>
  <c r="CS43" i="3" s="1"/>
  <c r="CO40" i="3"/>
  <c r="CO55" i="3"/>
  <c r="CO48" i="3"/>
  <c r="CO19" i="3"/>
  <c r="CO8" i="3"/>
  <c r="CO18" i="3"/>
  <c r="CO41" i="3"/>
  <c r="CO31" i="3"/>
  <c r="CO17" i="3"/>
  <c r="CO32" i="3"/>
  <c r="CO20" i="3"/>
  <c r="CO46" i="3"/>
  <c r="CO47" i="3"/>
  <c r="CO53" i="3"/>
  <c r="CO25" i="3"/>
  <c r="CO15" i="3"/>
  <c r="CO50" i="3"/>
  <c r="CO29" i="3"/>
  <c r="CO10" i="3"/>
  <c r="CO30" i="3"/>
  <c r="CO51" i="3"/>
  <c r="CO52" i="3"/>
  <c r="CO13" i="3"/>
  <c r="CO36" i="3"/>
  <c r="CO6" i="3"/>
  <c r="CO38" i="3"/>
  <c r="CO21" i="3"/>
  <c r="CO24" i="3"/>
  <c r="CO34" i="3"/>
  <c r="CO26" i="3"/>
  <c r="CO49" i="3"/>
  <c r="CO12" i="3"/>
  <c r="CO57" i="3"/>
  <c r="CP57" i="3" s="1"/>
  <c r="CO28" i="3"/>
  <c r="CO16" i="3"/>
  <c r="CO44" i="3"/>
  <c r="CO22" i="3"/>
  <c r="CO39" i="3"/>
  <c r="CO54" i="3"/>
  <c r="CO7" i="3"/>
  <c r="CO33" i="3"/>
  <c r="CO42" i="3"/>
  <c r="CO35" i="3"/>
  <c r="CO14" i="3"/>
  <c r="CO45" i="3"/>
  <c r="CO56" i="3"/>
  <c r="CO43" i="3"/>
  <c r="CF40" i="3"/>
  <c r="CG40" i="3" s="1"/>
  <c r="CF55" i="3"/>
  <c r="CG55" i="3" s="1"/>
  <c r="CF48" i="3"/>
  <c r="CG48" i="3" s="1"/>
  <c r="CF19" i="3"/>
  <c r="CG19" i="3" s="1"/>
  <c r="CF8" i="3"/>
  <c r="CG8" i="3" s="1"/>
  <c r="CF18" i="3"/>
  <c r="CG18" i="3" s="1"/>
  <c r="CF41" i="3"/>
  <c r="CG41" i="3" s="1"/>
  <c r="CF31" i="3"/>
  <c r="CG31" i="3" s="1"/>
  <c r="CF17" i="3"/>
  <c r="CG17" i="3" s="1"/>
  <c r="CF32" i="3"/>
  <c r="CG32" i="3" s="1"/>
  <c r="CF20" i="3"/>
  <c r="CG20" i="3" s="1"/>
  <c r="CF46" i="3"/>
  <c r="CG46" i="3" s="1"/>
  <c r="CF47" i="3"/>
  <c r="CG47" i="3" s="1"/>
  <c r="CF53" i="3"/>
  <c r="CG53" i="3" s="1"/>
  <c r="CF25" i="3"/>
  <c r="CG25" i="3" s="1"/>
  <c r="CF15" i="3"/>
  <c r="CG15" i="3" s="1"/>
  <c r="CF50" i="3"/>
  <c r="CG50" i="3" s="1"/>
  <c r="CF29" i="3"/>
  <c r="CG29" i="3" s="1"/>
  <c r="CF10" i="3"/>
  <c r="CG10" i="3" s="1"/>
  <c r="CF30" i="3"/>
  <c r="CG30" i="3" s="1"/>
  <c r="CF51" i="3"/>
  <c r="CG51" i="3" s="1"/>
  <c r="CF52" i="3"/>
  <c r="CG52" i="3" s="1"/>
  <c r="CF13" i="3"/>
  <c r="CG13" i="3" s="1"/>
  <c r="CF36" i="3"/>
  <c r="CG36" i="3" s="1"/>
  <c r="CF6" i="3"/>
  <c r="CG6" i="3" s="1"/>
  <c r="CF38" i="3"/>
  <c r="CG38" i="3" s="1"/>
  <c r="CF21" i="3"/>
  <c r="CG21" i="3" s="1"/>
  <c r="CF24" i="3"/>
  <c r="CG24" i="3" s="1"/>
  <c r="CF34" i="3"/>
  <c r="CG34" i="3" s="1"/>
  <c r="CF26" i="3"/>
  <c r="CG26" i="3" s="1"/>
  <c r="CF49" i="3"/>
  <c r="CG49" i="3" s="1"/>
  <c r="CF12" i="3"/>
  <c r="CG12" i="3" s="1"/>
  <c r="CF57" i="3"/>
  <c r="CG57" i="3" s="1"/>
  <c r="CF28" i="3"/>
  <c r="CG28" i="3" s="1"/>
  <c r="CF16" i="3"/>
  <c r="CG16" i="3" s="1"/>
  <c r="CF44" i="3"/>
  <c r="CG44" i="3" s="1"/>
  <c r="CF22" i="3"/>
  <c r="CG22" i="3" s="1"/>
  <c r="CF39" i="3"/>
  <c r="CG39" i="3" s="1"/>
  <c r="CF54" i="3"/>
  <c r="CG54" i="3" s="1"/>
  <c r="CF7" i="3"/>
  <c r="CG7" i="3" s="1"/>
  <c r="CF33" i="3"/>
  <c r="CG33" i="3" s="1"/>
  <c r="CF42" i="3"/>
  <c r="CG42" i="3" s="1"/>
  <c r="CF35" i="3"/>
  <c r="CG35" i="3" s="1"/>
  <c r="CF14" i="3"/>
  <c r="CG14" i="3" s="1"/>
  <c r="CF45" i="3"/>
  <c r="CG45" i="3" s="1"/>
  <c r="CF56" i="3"/>
  <c r="CG56" i="3" s="1"/>
  <c r="CF43" i="3"/>
  <c r="CG43" i="3" s="1"/>
  <c r="CC40" i="3"/>
  <c r="CC55" i="3"/>
  <c r="CC48" i="3"/>
  <c r="CC19" i="3"/>
  <c r="CC8" i="3"/>
  <c r="CC18" i="3"/>
  <c r="CC41" i="3"/>
  <c r="CC31" i="3"/>
  <c r="CC17" i="3"/>
  <c r="CC32" i="3"/>
  <c r="CC20" i="3"/>
  <c r="CC46" i="3"/>
  <c r="CC47" i="3"/>
  <c r="CC53" i="3"/>
  <c r="CC25" i="3"/>
  <c r="CC15" i="3"/>
  <c r="CC50" i="3"/>
  <c r="CC29" i="3"/>
  <c r="CC10" i="3"/>
  <c r="CC30" i="3"/>
  <c r="CC51" i="3"/>
  <c r="CC52" i="3"/>
  <c r="CC13" i="3"/>
  <c r="CC36" i="3"/>
  <c r="CC6" i="3"/>
  <c r="CC38" i="3"/>
  <c r="CC21" i="3"/>
  <c r="CC24" i="3"/>
  <c r="CC34" i="3"/>
  <c r="CC26" i="3"/>
  <c r="CC49" i="3"/>
  <c r="CC12" i="3"/>
  <c r="CC57" i="3"/>
  <c r="CD57" i="3" s="1"/>
  <c r="CC28" i="3"/>
  <c r="CC16" i="3"/>
  <c r="CC44" i="3"/>
  <c r="CC22" i="3"/>
  <c r="CC39" i="3"/>
  <c r="CC54" i="3"/>
  <c r="CC7" i="3"/>
  <c r="CC33" i="3"/>
  <c r="CC42" i="3"/>
  <c r="CC35" i="3"/>
  <c r="CC14" i="3"/>
  <c r="CC45" i="3"/>
  <c r="CC56" i="3"/>
  <c r="CC43" i="3"/>
  <c r="AK40" i="3"/>
  <c r="AK55" i="3"/>
  <c r="AK48" i="3"/>
  <c r="AK19" i="3"/>
  <c r="AK8" i="3"/>
  <c r="AK18" i="3"/>
  <c r="AK41" i="3"/>
  <c r="AK31" i="3"/>
  <c r="AK17" i="3"/>
  <c r="AK32" i="3"/>
  <c r="AK20" i="3"/>
  <c r="AK46" i="3"/>
  <c r="AK47" i="3"/>
  <c r="AK53" i="3"/>
  <c r="AK25" i="3"/>
  <c r="AK15" i="3"/>
  <c r="AK50" i="3"/>
  <c r="AK29" i="3"/>
  <c r="AK10" i="3"/>
  <c r="AK30" i="3"/>
  <c r="AK51" i="3"/>
  <c r="AK52" i="3"/>
  <c r="AK13" i="3"/>
  <c r="AK36" i="3"/>
  <c r="AK6" i="3"/>
  <c r="AK38" i="3"/>
  <c r="AK21" i="3"/>
  <c r="AK24" i="3"/>
  <c r="AK34" i="3"/>
  <c r="AK26" i="3"/>
  <c r="AK49" i="3"/>
  <c r="AK12" i="3"/>
  <c r="AK57" i="3"/>
  <c r="AK28" i="3"/>
  <c r="AK16" i="3"/>
  <c r="AK44" i="3"/>
  <c r="AK22" i="3"/>
  <c r="AK39" i="3"/>
  <c r="AK54" i="3"/>
  <c r="AK7" i="3"/>
  <c r="AK33" i="3"/>
  <c r="AK42" i="3"/>
  <c r="AK35" i="3"/>
  <c r="AK14" i="3"/>
  <c r="AK45" i="3"/>
  <c r="AK56" i="3"/>
  <c r="AK43" i="3"/>
  <c r="AS40" i="3"/>
  <c r="AS55" i="3"/>
  <c r="AS48" i="3"/>
  <c r="AS19" i="3"/>
  <c r="AS8" i="3"/>
  <c r="AS18" i="3"/>
  <c r="AS41" i="3"/>
  <c r="AS31" i="3"/>
  <c r="AS17" i="3"/>
  <c r="AS32" i="3"/>
  <c r="AS20" i="3"/>
  <c r="AS46" i="3"/>
  <c r="AS47" i="3"/>
  <c r="AS53" i="3"/>
  <c r="AS25" i="3"/>
  <c r="AS15" i="3"/>
  <c r="AS50" i="3"/>
  <c r="AS29" i="3"/>
  <c r="AS10" i="3"/>
  <c r="AS30" i="3"/>
  <c r="AS51" i="3"/>
  <c r="AS52" i="3"/>
  <c r="AS13" i="3"/>
  <c r="AS36" i="3"/>
  <c r="AS6" i="3"/>
  <c r="AS38" i="3"/>
  <c r="AS21" i="3"/>
  <c r="AS24" i="3"/>
  <c r="AS34" i="3"/>
  <c r="AS26" i="3"/>
  <c r="AS49" i="3"/>
  <c r="AS12" i="3"/>
  <c r="AS57" i="3"/>
  <c r="AS28" i="3"/>
  <c r="AS16" i="3"/>
  <c r="AS44" i="3"/>
  <c r="AS22" i="3"/>
  <c r="AS39" i="3"/>
  <c r="AS54" i="3"/>
  <c r="AS7" i="3"/>
  <c r="AS33" i="3"/>
  <c r="AS42" i="3"/>
  <c r="AS35" i="3"/>
  <c r="AS14" i="3"/>
  <c r="AS45" i="3"/>
  <c r="AS56" i="3"/>
  <c r="AS43" i="3"/>
  <c r="BA40" i="3"/>
  <c r="BA55" i="3"/>
  <c r="BA48" i="3"/>
  <c r="BA19" i="3"/>
  <c r="BA8" i="3"/>
  <c r="BA18" i="3"/>
  <c r="BA41" i="3"/>
  <c r="BA31" i="3"/>
  <c r="BA17" i="3"/>
  <c r="BA32" i="3"/>
  <c r="BA20" i="3"/>
  <c r="BA46" i="3"/>
  <c r="BA47" i="3"/>
  <c r="BA53" i="3"/>
  <c r="BA25" i="3"/>
  <c r="BA15" i="3"/>
  <c r="BA50" i="3"/>
  <c r="BA29" i="3"/>
  <c r="BA10" i="3"/>
  <c r="BA30" i="3"/>
  <c r="BA51" i="3"/>
  <c r="BA52" i="3"/>
  <c r="BA13" i="3"/>
  <c r="BA36" i="3"/>
  <c r="BA6" i="3"/>
  <c r="BA38" i="3"/>
  <c r="BA21" i="3"/>
  <c r="BA24" i="3"/>
  <c r="BA34" i="3"/>
  <c r="BA26" i="3"/>
  <c r="BA49" i="3"/>
  <c r="BA12" i="3"/>
  <c r="BA57" i="3"/>
  <c r="BA28" i="3"/>
  <c r="BA16" i="3"/>
  <c r="BA44" i="3"/>
  <c r="BA22" i="3"/>
  <c r="BA39" i="3"/>
  <c r="BA54" i="3"/>
  <c r="BA7" i="3"/>
  <c r="BA33" i="3"/>
  <c r="BA42" i="3"/>
  <c r="BA35" i="3"/>
  <c r="BA14" i="3"/>
  <c r="BA45" i="3"/>
  <c r="BA56" i="3"/>
  <c r="BA43" i="3"/>
  <c r="BI40" i="3"/>
  <c r="BI55" i="3"/>
  <c r="BI48" i="3"/>
  <c r="BI19" i="3"/>
  <c r="BI8" i="3"/>
  <c r="BI18" i="3"/>
  <c r="BI41" i="3"/>
  <c r="BI31" i="3"/>
  <c r="BI17" i="3"/>
  <c r="BI32" i="3"/>
  <c r="BI20" i="3"/>
  <c r="BI46" i="3"/>
  <c r="BI47" i="3"/>
  <c r="BI53" i="3"/>
  <c r="BI25" i="3"/>
  <c r="BI15" i="3"/>
  <c r="BI50" i="3"/>
  <c r="BI29" i="3"/>
  <c r="BI10" i="3"/>
  <c r="BI30" i="3"/>
  <c r="BI51" i="3"/>
  <c r="BI52" i="3"/>
  <c r="BI13" i="3"/>
  <c r="BI36" i="3"/>
  <c r="BI6" i="3"/>
  <c r="BI38" i="3"/>
  <c r="BI21" i="3"/>
  <c r="BI24" i="3"/>
  <c r="BI34" i="3"/>
  <c r="BI26" i="3"/>
  <c r="BI49" i="3"/>
  <c r="BI12" i="3"/>
  <c r="BI57" i="3"/>
  <c r="BI28" i="3"/>
  <c r="BI16" i="3"/>
  <c r="BI44" i="3"/>
  <c r="BI22" i="3"/>
  <c r="BI39" i="3"/>
  <c r="BI54" i="3"/>
  <c r="BI7" i="3"/>
  <c r="BI33" i="3"/>
  <c r="BI42" i="3"/>
  <c r="BI35" i="3"/>
  <c r="BI14" i="3"/>
  <c r="BI45" i="3"/>
  <c r="BI56" i="3"/>
  <c r="BI43" i="3"/>
  <c r="BQ40" i="3"/>
  <c r="BQ55" i="3"/>
  <c r="BQ48" i="3"/>
  <c r="BQ19" i="3"/>
  <c r="BQ8" i="3"/>
  <c r="BQ18" i="3"/>
  <c r="BQ41" i="3"/>
  <c r="BQ31" i="3"/>
  <c r="BQ17" i="3"/>
  <c r="BQ32" i="3"/>
  <c r="BQ20" i="3"/>
  <c r="BQ46" i="3"/>
  <c r="BQ47" i="3"/>
  <c r="BQ53" i="3"/>
  <c r="BQ25" i="3"/>
  <c r="BQ15" i="3"/>
  <c r="BQ50" i="3"/>
  <c r="BQ29" i="3"/>
  <c r="BQ10" i="3"/>
  <c r="BQ30" i="3"/>
  <c r="BQ51" i="3"/>
  <c r="BQ52" i="3"/>
  <c r="BQ13" i="3"/>
  <c r="BQ36" i="3"/>
  <c r="BQ6" i="3"/>
  <c r="BQ38" i="3"/>
  <c r="BQ21" i="3"/>
  <c r="BQ24" i="3"/>
  <c r="BQ34" i="3"/>
  <c r="BQ26" i="3"/>
  <c r="BQ49" i="3"/>
  <c r="BQ12" i="3"/>
  <c r="BQ57" i="3"/>
  <c r="BQ28" i="3"/>
  <c r="BQ16" i="3"/>
  <c r="BQ44" i="3"/>
  <c r="BQ22" i="3"/>
  <c r="BQ39" i="3"/>
  <c r="BQ54" i="3"/>
  <c r="BQ7" i="3"/>
  <c r="BQ33" i="3"/>
  <c r="BQ42" i="3"/>
  <c r="BQ35" i="3"/>
  <c r="BQ14" i="3"/>
  <c r="BQ45" i="3"/>
  <c r="BQ56" i="3"/>
  <c r="BQ43" i="3"/>
  <c r="AC40" i="3"/>
  <c r="AC55" i="3"/>
  <c r="AC48" i="3"/>
  <c r="AC19" i="3"/>
  <c r="AE8" i="3"/>
  <c r="AI8" i="3" s="1"/>
  <c r="AC18" i="3"/>
  <c r="AC41" i="3"/>
  <c r="AC31" i="3"/>
  <c r="AC17" i="3"/>
  <c r="AC32" i="3"/>
  <c r="AC20" i="3"/>
  <c r="AC46" i="3"/>
  <c r="AC47" i="3"/>
  <c r="AC53" i="3"/>
  <c r="AC25" i="3"/>
  <c r="AE15" i="3"/>
  <c r="AI15" i="3" s="1"/>
  <c r="AC50" i="3"/>
  <c r="AC29" i="3"/>
  <c r="AE10" i="3"/>
  <c r="AI10" i="3" s="1"/>
  <c r="AC30" i="3"/>
  <c r="AC51" i="3"/>
  <c r="AC52" i="3"/>
  <c r="AE13" i="3"/>
  <c r="AI13" i="3" s="1"/>
  <c r="AC36" i="3"/>
  <c r="AE6" i="3"/>
  <c r="AI6" i="3" s="1"/>
  <c r="AC38" i="3"/>
  <c r="AC21" i="3"/>
  <c r="AC24" i="3"/>
  <c r="AC34" i="3"/>
  <c r="AC26" i="3"/>
  <c r="AC49" i="3"/>
  <c r="AE12" i="3"/>
  <c r="AI12" i="3" s="1"/>
  <c r="AC57" i="3"/>
  <c r="AC28" i="3"/>
  <c r="AC16" i="3"/>
  <c r="AC44" i="3"/>
  <c r="AC22" i="3"/>
  <c r="AC39" i="3"/>
  <c r="AC54" i="3"/>
  <c r="AE7" i="3"/>
  <c r="AI7" i="3" s="1"/>
  <c r="AC33" i="3"/>
  <c r="AC42" i="3"/>
  <c r="AC35" i="3"/>
  <c r="AE14" i="3"/>
  <c r="AI14" i="3" s="1"/>
  <c r="AC45" i="3"/>
  <c r="AC56" i="3"/>
  <c r="AC43" i="3"/>
  <c r="U40" i="3"/>
  <c r="U55" i="3"/>
  <c r="U48" i="3"/>
  <c r="U19" i="3"/>
  <c r="U8" i="3"/>
  <c r="U18" i="3"/>
  <c r="U41" i="3"/>
  <c r="U31" i="3"/>
  <c r="U17" i="3"/>
  <c r="U32" i="3"/>
  <c r="U20" i="3"/>
  <c r="U46" i="3"/>
  <c r="U47" i="3"/>
  <c r="U53" i="3"/>
  <c r="U25" i="3"/>
  <c r="U15" i="3"/>
  <c r="U50" i="3"/>
  <c r="U29" i="3"/>
  <c r="U10" i="3"/>
  <c r="U30" i="3"/>
  <c r="U51" i="3"/>
  <c r="U52" i="3"/>
  <c r="U13" i="3"/>
  <c r="U36" i="3"/>
  <c r="U6" i="3"/>
  <c r="U38" i="3"/>
  <c r="U21" i="3"/>
  <c r="U24" i="3"/>
  <c r="U34" i="3"/>
  <c r="U26" i="3"/>
  <c r="U49" i="3"/>
  <c r="U12" i="3"/>
  <c r="U57" i="3"/>
  <c r="U28" i="3"/>
  <c r="U16" i="3"/>
  <c r="U44" i="3"/>
  <c r="U22" i="3"/>
  <c r="U39" i="3"/>
  <c r="U54" i="3"/>
  <c r="U7" i="3"/>
  <c r="U33" i="3"/>
  <c r="U42" i="3"/>
  <c r="U35" i="3"/>
  <c r="U14" i="3"/>
  <c r="U45" i="3"/>
  <c r="U56" i="3"/>
  <c r="U43" i="3"/>
  <c r="M38" i="3"/>
  <c r="M40" i="3"/>
  <c r="M55" i="3"/>
  <c r="M48" i="3"/>
  <c r="M19" i="3"/>
  <c r="M8" i="3"/>
  <c r="M18" i="3"/>
  <c r="M41" i="3"/>
  <c r="M31" i="3"/>
  <c r="M17" i="3"/>
  <c r="M32" i="3"/>
  <c r="M20" i="3"/>
  <c r="M46" i="3"/>
  <c r="M47" i="3"/>
  <c r="M53" i="3"/>
  <c r="M25" i="3"/>
  <c r="M15" i="3"/>
  <c r="M50" i="3"/>
  <c r="M29" i="3"/>
  <c r="M10" i="3"/>
  <c r="M30" i="3"/>
  <c r="M51" i="3"/>
  <c r="M52" i="3"/>
  <c r="M13" i="3"/>
  <c r="M36" i="3"/>
  <c r="M6" i="3"/>
  <c r="M21" i="3"/>
  <c r="M24" i="3"/>
  <c r="M34" i="3"/>
  <c r="M26" i="3"/>
  <c r="M49" i="3"/>
  <c r="M12" i="3"/>
  <c r="M57" i="3"/>
  <c r="M28" i="3"/>
  <c r="M16" i="3"/>
  <c r="M44" i="3"/>
  <c r="M22" i="3"/>
  <c r="M39" i="3"/>
  <c r="M54" i="3"/>
  <c r="M7" i="3"/>
  <c r="M33" i="3"/>
  <c r="M42" i="3"/>
  <c r="M35" i="3"/>
  <c r="M14" i="3"/>
  <c r="M45" i="3"/>
  <c r="M56" i="3"/>
  <c r="M43" i="3"/>
  <c r="E40" i="3"/>
  <c r="E55" i="3"/>
  <c r="E48" i="3"/>
  <c r="E19" i="3"/>
  <c r="E8" i="3"/>
  <c r="E18" i="3"/>
  <c r="E41" i="3"/>
  <c r="E31" i="3"/>
  <c r="E17" i="3"/>
  <c r="E32" i="3"/>
  <c r="E20" i="3"/>
  <c r="E46" i="3"/>
  <c r="E47" i="3"/>
  <c r="E53" i="3"/>
  <c r="E25" i="3"/>
  <c r="E15" i="3"/>
  <c r="E50" i="3"/>
  <c r="E29" i="3"/>
  <c r="E10" i="3"/>
  <c r="E30" i="3"/>
  <c r="E51" i="3"/>
  <c r="E52" i="3"/>
  <c r="E13" i="3"/>
  <c r="E36" i="3"/>
  <c r="E6" i="3"/>
  <c r="E38" i="3"/>
  <c r="F38" i="3" s="1"/>
  <c r="E21" i="3"/>
  <c r="E24" i="3"/>
  <c r="E34" i="3"/>
  <c r="E26" i="3"/>
  <c r="E49" i="3"/>
  <c r="E57" i="3"/>
  <c r="E28" i="3"/>
  <c r="E16" i="3"/>
  <c r="E44" i="3"/>
  <c r="E22" i="3"/>
  <c r="E39" i="3"/>
  <c r="E54" i="3"/>
  <c r="E7" i="3"/>
  <c r="E33" i="3"/>
  <c r="E42" i="3"/>
  <c r="E35" i="3"/>
  <c r="E14" i="3"/>
  <c r="E45" i="3"/>
  <c r="E56" i="3"/>
  <c r="E43" i="3"/>
  <c r="F43" i="3" l="1"/>
  <c r="G43" i="3" s="1"/>
  <c r="K43" i="3" s="1"/>
  <c r="F56" i="3"/>
  <c r="G56" i="3" s="1"/>
  <c r="K56" i="3" s="1"/>
  <c r="F45" i="3"/>
  <c r="G45" i="3" s="1"/>
  <c r="K45" i="3" s="1"/>
  <c r="F14" i="3"/>
  <c r="G14" i="3" s="1"/>
  <c r="K14" i="3" s="1"/>
  <c r="F35" i="3"/>
  <c r="G35" i="3" s="1"/>
  <c r="K35" i="3" s="1"/>
  <c r="F42" i="3"/>
  <c r="G42" i="3" s="1"/>
  <c r="K42" i="3" s="1"/>
  <c r="F33" i="3"/>
  <c r="G33" i="3" s="1"/>
  <c r="K33" i="3" s="1"/>
  <c r="F7" i="3"/>
  <c r="G7" i="3" s="1"/>
  <c r="F54" i="3"/>
  <c r="G54" i="3" s="1"/>
  <c r="K54" i="3" s="1"/>
  <c r="F39" i="3"/>
  <c r="G39" i="3" s="1"/>
  <c r="K39" i="3" s="1"/>
  <c r="F22" i="3"/>
  <c r="G22" i="3" s="1"/>
  <c r="K22" i="3" s="1"/>
  <c r="F44" i="3"/>
  <c r="G44" i="3" s="1"/>
  <c r="K44" i="3" s="1"/>
  <c r="F16" i="3"/>
  <c r="G16" i="3" s="1"/>
  <c r="K16" i="3" s="1"/>
  <c r="F28" i="3"/>
  <c r="G28" i="3" s="1"/>
  <c r="K28" i="3" s="1"/>
  <c r="F57" i="3"/>
  <c r="G57" i="3" s="1"/>
  <c r="K57" i="3" s="1"/>
  <c r="F49" i="3"/>
  <c r="G49" i="3" s="1"/>
  <c r="F26" i="3"/>
  <c r="G26" i="3" s="1"/>
  <c r="K26" i="3" s="1"/>
  <c r="F34" i="3"/>
  <c r="G34" i="3" s="1"/>
  <c r="F24" i="3"/>
  <c r="G24" i="3" s="1"/>
  <c r="K24" i="3" s="1"/>
  <c r="F21" i="3"/>
  <c r="G21" i="3" s="1"/>
  <c r="K21" i="3" s="1"/>
  <c r="F6" i="3"/>
  <c r="G6" i="3" s="1"/>
  <c r="K6" i="3" s="1"/>
  <c r="F36" i="3"/>
  <c r="G36" i="3" s="1"/>
  <c r="F13" i="3"/>
  <c r="G13" i="3" s="1"/>
  <c r="K13" i="3" s="1"/>
  <c r="F52" i="3"/>
  <c r="G52" i="3" s="1"/>
  <c r="K52" i="3" s="1"/>
  <c r="F51" i="3"/>
  <c r="G51" i="3" s="1"/>
  <c r="K51" i="3" s="1"/>
  <c r="F30" i="3"/>
  <c r="G30" i="3" s="1"/>
  <c r="F10" i="3"/>
  <c r="G10" i="3" s="1"/>
  <c r="K10" i="3" s="1"/>
  <c r="F29" i="3"/>
  <c r="G29" i="3" s="1"/>
  <c r="K29" i="3" s="1"/>
  <c r="F50" i="3"/>
  <c r="G50" i="3" s="1"/>
  <c r="K50" i="3" s="1"/>
  <c r="F15" i="3"/>
  <c r="G15" i="3" s="1"/>
  <c r="K15" i="3" s="1"/>
  <c r="F25" i="3"/>
  <c r="G25" i="3" s="1"/>
  <c r="K25" i="3" s="1"/>
  <c r="F53" i="3"/>
  <c r="G53" i="3" s="1"/>
  <c r="K53" i="3" s="1"/>
  <c r="F47" i="3"/>
  <c r="G47" i="3" s="1"/>
  <c r="K47" i="3" s="1"/>
  <c r="F46" i="3"/>
  <c r="G46" i="3" s="1"/>
  <c r="F20" i="3"/>
  <c r="G20" i="3" s="1"/>
  <c r="K20" i="3" s="1"/>
  <c r="F32" i="3"/>
  <c r="G32" i="3" s="1"/>
  <c r="F17" i="3"/>
  <c r="G17" i="3" s="1"/>
  <c r="K17" i="3" s="1"/>
  <c r="F31" i="3"/>
  <c r="G31" i="3" s="1"/>
  <c r="K31" i="3" s="1"/>
  <c r="F41" i="3"/>
  <c r="G41" i="3" s="1"/>
  <c r="K41" i="3" s="1"/>
  <c r="F18" i="3"/>
  <c r="G18" i="3" s="1"/>
  <c r="K18" i="3" s="1"/>
  <c r="F8" i="3"/>
  <c r="G8" i="3" s="1"/>
  <c r="K8" i="3" s="1"/>
  <c r="F19" i="3"/>
  <c r="G19" i="3" s="1"/>
  <c r="K19" i="3" s="1"/>
  <c r="F48" i="3"/>
  <c r="G48" i="3" s="1"/>
  <c r="K48" i="3" s="1"/>
  <c r="F55" i="3"/>
  <c r="G55" i="3" s="1"/>
  <c r="K55" i="3" s="1"/>
  <c r="F40" i="3"/>
  <c r="G40" i="3" s="1"/>
  <c r="K40" i="3" s="1"/>
  <c r="N43" i="3"/>
  <c r="O43" i="3" s="1"/>
  <c r="S43" i="3" s="1"/>
  <c r="N56" i="3"/>
  <c r="O56" i="3" s="1"/>
  <c r="S56" i="3" s="1"/>
  <c r="N45" i="3"/>
  <c r="O45" i="3" s="1"/>
  <c r="S45" i="3" s="1"/>
  <c r="N14" i="3"/>
  <c r="O14" i="3" s="1"/>
  <c r="S14" i="3" s="1"/>
  <c r="N35" i="3"/>
  <c r="O35" i="3" s="1"/>
  <c r="S35" i="3" s="1"/>
  <c r="N42" i="3"/>
  <c r="O42" i="3" s="1"/>
  <c r="S42" i="3" s="1"/>
  <c r="N33" i="3"/>
  <c r="O33" i="3" s="1"/>
  <c r="S33" i="3" s="1"/>
  <c r="N7" i="3"/>
  <c r="O7" i="3" s="1"/>
  <c r="S7" i="3" s="1"/>
  <c r="N54" i="3"/>
  <c r="O54" i="3" s="1"/>
  <c r="S54" i="3" s="1"/>
  <c r="N39" i="3"/>
  <c r="O39" i="3" s="1"/>
  <c r="S39" i="3" s="1"/>
  <c r="N22" i="3"/>
  <c r="O22" i="3" s="1"/>
  <c r="S22" i="3" s="1"/>
  <c r="N44" i="3"/>
  <c r="O44" i="3" s="1"/>
  <c r="S44" i="3" s="1"/>
  <c r="N16" i="3"/>
  <c r="O16" i="3" s="1"/>
  <c r="S16" i="3" s="1"/>
  <c r="N28" i="3"/>
  <c r="O28" i="3" s="1"/>
  <c r="S28" i="3" s="1"/>
  <c r="N57" i="3"/>
  <c r="O57" i="3" s="1"/>
  <c r="N12" i="3"/>
  <c r="O12" i="3" s="1"/>
  <c r="S12" i="3" s="1"/>
  <c r="N49" i="3"/>
  <c r="O49" i="3" s="1"/>
  <c r="S49" i="3" s="1"/>
  <c r="N26" i="3"/>
  <c r="O26" i="3" s="1"/>
  <c r="S26" i="3" s="1"/>
  <c r="N34" i="3"/>
  <c r="O34" i="3" s="1"/>
  <c r="S34" i="3" s="1"/>
  <c r="N24" i="3"/>
  <c r="O24" i="3" s="1"/>
  <c r="S24" i="3" s="1"/>
  <c r="N21" i="3"/>
  <c r="O21" i="3" s="1"/>
  <c r="S21" i="3" s="1"/>
  <c r="N6" i="3"/>
  <c r="O6" i="3" s="1"/>
  <c r="S6" i="3" s="1"/>
  <c r="N36" i="3"/>
  <c r="O36" i="3" s="1"/>
  <c r="S36" i="3" s="1"/>
  <c r="N13" i="3"/>
  <c r="O13" i="3" s="1"/>
  <c r="S13" i="3" s="1"/>
  <c r="N52" i="3"/>
  <c r="O52" i="3" s="1"/>
  <c r="S52" i="3" s="1"/>
  <c r="N51" i="3"/>
  <c r="O51" i="3" s="1"/>
  <c r="S51" i="3" s="1"/>
  <c r="N30" i="3"/>
  <c r="O30" i="3" s="1"/>
  <c r="S30" i="3" s="1"/>
  <c r="N10" i="3"/>
  <c r="O10" i="3" s="1"/>
  <c r="N29" i="3"/>
  <c r="O29" i="3" s="1"/>
  <c r="S29" i="3" s="1"/>
  <c r="N50" i="3"/>
  <c r="O50" i="3" s="1"/>
  <c r="N15" i="3"/>
  <c r="O15" i="3" s="1"/>
  <c r="S15" i="3" s="1"/>
  <c r="N25" i="3"/>
  <c r="O25" i="3" s="1"/>
  <c r="N53" i="3"/>
  <c r="O53" i="3" s="1"/>
  <c r="S53" i="3" s="1"/>
  <c r="N47" i="3"/>
  <c r="O47" i="3" s="1"/>
  <c r="S47" i="3" s="1"/>
  <c r="N46" i="3"/>
  <c r="O46" i="3" s="1"/>
  <c r="S46" i="3" s="1"/>
  <c r="N20" i="3"/>
  <c r="O20" i="3" s="1"/>
  <c r="S20" i="3" s="1"/>
  <c r="N32" i="3"/>
  <c r="O32" i="3" s="1"/>
  <c r="S32" i="3" s="1"/>
  <c r="N17" i="3"/>
  <c r="O17" i="3" s="1"/>
  <c r="S17" i="3" s="1"/>
  <c r="N31" i="3"/>
  <c r="O31" i="3" s="1"/>
  <c r="S31" i="3" s="1"/>
  <c r="N41" i="3"/>
  <c r="O41" i="3" s="1"/>
  <c r="S41" i="3" s="1"/>
  <c r="N18" i="3"/>
  <c r="O18" i="3" s="1"/>
  <c r="S18" i="3" s="1"/>
  <c r="N8" i="3"/>
  <c r="O8" i="3" s="1"/>
  <c r="S8" i="3" s="1"/>
  <c r="N19" i="3"/>
  <c r="O19" i="3" s="1"/>
  <c r="N48" i="3"/>
  <c r="O48" i="3" s="1"/>
  <c r="S48" i="3" s="1"/>
  <c r="N55" i="3"/>
  <c r="O55" i="3" s="1"/>
  <c r="S55" i="3" s="1"/>
  <c r="N40" i="3"/>
  <c r="O40" i="3" s="1"/>
  <c r="N38" i="3"/>
  <c r="O38" i="3" s="1"/>
  <c r="S38" i="3" s="1"/>
  <c r="V43" i="3"/>
  <c r="W43" i="3" s="1"/>
  <c r="AA43" i="3" s="1"/>
  <c r="V56" i="3"/>
  <c r="W56" i="3" s="1"/>
  <c r="AA56" i="3" s="1"/>
  <c r="V45" i="3"/>
  <c r="W45" i="3" s="1"/>
  <c r="AA45" i="3" s="1"/>
  <c r="V14" i="3"/>
  <c r="W14" i="3" s="1"/>
  <c r="V35" i="3"/>
  <c r="W35" i="3" s="1"/>
  <c r="AA35" i="3" s="1"/>
  <c r="V42" i="3"/>
  <c r="W42" i="3" s="1"/>
  <c r="AA42" i="3" s="1"/>
  <c r="V33" i="3"/>
  <c r="W33" i="3" s="1"/>
  <c r="AA33" i="3" s="1"/>
  <c r="V7" i="3"/>
  <c r="W7" i="3" s="1"/>
  <c r="AA7" i="3" s="1"/>
  <c r="V54" i="3"/>
  <c r="W54" i="3" s="1"/>
  <c r="AA54" i="3" s="1"/>
  <c r="V39" i="3"/>
  <c r="W39" i="3" s="1"/>
  <c r="V22" i="3"/>
  <c r="W22" i="3" s="1"/>
  <c r="AA22" i="3" s="1"/>
  <c r="V44" i="3"/>
  <c r="W44" i="3" s="1"/>
  <c r="AA44" i="3" s="1"/>
  <c r="V16" i="3"/>
  <c r="W16" i="3" s="1"/>
  <c r="V28" i="3"/>
  <c r="W28" i="3" s="1"/>
  <c r="AA28" i="3" s="1"/>
  <c r="V57" i="3"/>
  <c r="W57" i="3" s="1"/>
  <c r="AA57" i="3" s="1"/>
  <c r="V12" i="3"/>
  <c r="W12" i="3" s="1"/>
  <c r="AA12" i="3" s="1"/>
  <c r="V49" i="3"/>
  <c r="W49" i="3" s="1"/>
  <c r="AA49" i="3" s="1"/>
  <c r="V26" i="3"/>
  <c r="W26" i="3" s="1"/>
  <c r="AA26" i="3" s="1"/>
  <c r="V34" i="3"/>
  <c r="W34" i="3" s="1"/>
  <c r="AA34" i="3" s="1"/>
  <c r="V24" i="3"/>
  <c r="W24" i="3" s="1"/>
  <c r="V21" i="3"/>
  <c r="W21" i="3" s="1"/>
  <c r="AA21" i="3" s="1"/>
  <c r="V38" i="3"/>
  <c r="W38" i="3" s="1"/>
  <c r="AA38" i="3" s="1"/>
  <c r="V6" i="3"/>
  <c r="W6" i="3" s="1"/>
  <c r="AA6" i="3" s="1"/>
  <c r="V36" i="3"/>
  <c r="W36" i="3" s="1"/>
  <c r="AA36" i="3" s="1"/>
  <c r="V13" i="3"/>
  <c r="W13" i="3" s="1"/>
  <c r="AA13" i="3" s="1"/>
  <c r="V52" i="3"/>
  <c r="W52" i="3" s="1"/>
  <c r="AA52" i="3" s="1"/>
  <c r="V51" i="3"/>
  <c r="W51" i="3" s="1"/>
  <c r="AA51" i="3" s="1"/>
  <c r="V30" i="3"/>
  <c r="W30" i="3" s="1"/>
  <c r="AA30" i="3" s="1"/>
  <c r="V10" i="3"/>
  <c r="W10" i="3" s="1"/>
  <c r="AA10" i="3" s="1"/>
  <c r="V29" i="3"/>
  <c r="W29" i="3" s="1"/>
  <c r="AA29" i="3" s="1"/>
  <c r="V50" i="3"/>
  <c r="W50" i="3" s="1"/>
  <c r="AA50" i="3" s="1"/>
  <c r="V15" i="3"/>
  <c r="W15" i="3" s="1"/>
  <c r="AA15" i="3" s="1"/>
  <c r="V25" i="3"/>
  <c r="W25" i="3" s="1"/>
  <c r="AA25" i="3" s="1"/>
  <c r="V53" i="3"/>
  <c r="W53" i="3" s="1"/>
  <c r="AA53" i="3" s="1"/>
  <c r="V47" i="3"/>
  <c r="W47" i="3" s="1"/>
  <c r="AA47" i="3" s="1"/>
  <c r="V46" i="3"/>
  <c r="W46" i="3" s="1"/>
  <c r="AA46" i="3" s="1"/>
  <c r="V20" i="3"/>
  <c r="W20" i="3" s="1"/>
  <c r="V32" i="3"/>
  <c r="W32" i="3" s="1"/>
  <c r="AA32" i="3" s="1"/>
  <c r="V17" i="3"/>
  <c r="W17" i="3" s="1"/>
  <c r="AA17" i="3" s="1"/>
  <c r="V31" i="3"/>
  <c r="W31" i="3" s="1"/>
  <c r="AA31" i="3" s="1"/>
  <c r="V41" i="3"/>
  <c r="W41" i="3" s="1"/>
  <c r="AA41" i="3" s="1"/>
  <c r="V18" i="3"/>
  <c r="W18" i="3" s="1"/>
  <c r="AA18" i="3" s="1"/>
  <c r="V8" i="3"/>
  <c r="W8" i="3" s="1"/>
  <c r="AA8" i="3" s="1"/>
  <c r="V19" i="3"/>
  <c r="W19" i="3" s="1"/>
  <c r="AA19" i="3" s="1"/>
  <c r="V48" i="3"/>
  <c r="W48" i="3" s="1"/>
  <c r="AA48" i="3" s="1"/>
  <c r="V55" i="3"/>
  <c r="W55" i="3" s="1"/>
  <c r="AA55" i="3" s="1"/>
  <c r="V40" i="3"/>
  <c r="W40" i="3" s="1"/>
  <c r="AA40" i="3" s="1"/>
  <c r="AD43" i="3"/>
  <c r="AE43" i="3" s="1"/>
  <c r="AI43" i="3" s="1"/>
  <c r="AD56" i="3"/>
  <c r="AE56" i="3" s="1"/>
  <c r="AI56" i="3" s="1"/>
  <c r="AD45" i="3"/>
  <c r="AE45" i="3" s="1"/>
  <c r="AI45" i="3" s="1"/>
  <c r="AD35" i="3"/>
  <c r="AE35" i="3" s="1"/>
  <c r="AI35" i="3" s="1"/>
  <c r="AD42" i="3"/>
  <c r="AE42" i="3" s="1"/>
  <c r="AI42" i="3" s="1"/>
  <c r="AD33" i="3"/>
  <c r="AE33" i="3" s="1"/>
  <c r="AI33" i="3" s="1"/>
  <c r="AD54" i="3"/>
  <c r="AE54" i="3" s="1"/>
  <c r="AI54" i="3" s="1"/>
  <c r="AD39" i="3"/>
  <c r="AE39" i="3" s="1"/>
  <c r="AI39" i="3" s="1"/>
  <c r="AD22" i="3"/>
  <c r="AE22" i="3" s="1"/>
  <c r="AI22" i="3" s="1"/>
  <c r="AD44" i="3"/>
  <c r="AE44" i="3" s="1"/>
  <c r="AI44" i="3" s="1"/>
  <c r="AD16" i="3"/>
  <c r="AE16" i="3" s="1"/>
  <c r="AI16" i="3" s="1"/>
  <c r="AD28" i="3"/>
  <c r="AE28" i="3" s="1"/>
  <c r="AI28" i="3" s="1"/>
  <c r="AD57" i="3"/>
  <c r="AE57" i="3" s="1"/>
  <c r="AI57" i="3" s="1"/>
  <c r="AD49" i="3"/>
  <c r="AE49" i="3" s="1"/>
  <c r="AI49" i="3" s="1"/>
  <c r="AD26" i="3"/>
  <c r="AE26" i="3" s="1"/>
  <c r="AI26" i="3" s="1"/>
  <c r="AD34" i="3"/>
  <c r="AE34" i="3" s="1"/>
  <c r="AI34" i="3" s="1"/>
  <c r="AD24" i="3"/>
  <c r="AE24" i="3" s="1"/>
  <c r="AI24" i="3" s="1"/>
  <c r="AD21" i="3"/>
  <c r="AE21" i="3" s="1"/>
  <c r="AI21" i="3" s="1"/>
  <c r="AD38" i="3"/>
  <c r="AE38" i="3" s="1"/>
  <c r="AI38" i="3" s="1"/>
  <c r="AD36" i="3"/>
  <c r="AE36" i="3" s="1"/>
  <c r="AI36" i="3" s="1"/>
  <c r="AD52" i="3"/>
  <c r="AE52" i="3" s="1"/>
  <c r="AI52" i="3" s="1"/>
  <c r="AD51" i="3"/>
  <c r="AE51" i="3" s="1"/>
  <c r="AD30" i="3"/>
  <c r="AE30" i="3" s="1"/>
  <c r="AI30" i="3" s="1"/>
  <c r="AD29" i="3"/>
  <c r="AE29" i="3" s="1"/>
  <c r="AI29" i="3" s="1"/>
  <c r="AD50" i="3"/>
  <c r="AE50" i="3" s="1"/>
  <c r="AI50" i="3" s="1"/>
  <c r="AD25" i="3"/>
  <c r="AE25" i="3" s="1"/>
  <c r="AI25" i="3" s="1"/>
  <c r="AD53" i="3"/>
  <c r="AE53" i="3" s="1"/>
  <c r="AI53" i="3" s="1"/>
  <c r="AD47" i="3"/>
  <c r="AE47" i="3" s="1"/>
  <c r="AD46" i="3"/>
  <c r="AE46" i="3" s="1"/>
  <c r="AI46" i="3" s="1"/>
  <c r="AD20" i="3"/>
  <c r="AE20" i="3" s="1"/>
  <c r="AI20" i="3" s="1"/>
  <c r="AD32" i="3"/>
  <c r="AE32" i="3" s="1"/>
  <c r="AI32" i="3" s="1"/>
  <c r="AD17" i="3"/>
  <c r="AE17" i="3" s="1"/>
  <c r="AI17" i="3" s="1"/>
  <c r="AD31" i="3"/>
  <c r="AE31" i="3" s="1"/>
  <c r="AI31" i="3" s="1"/>
  <c r="AD41" i="3"/>
  <c r="AE41" i="3" s="1"/>
  <c r="AI41" i="3" s="1"/>
  <c r="AD18" i="3"/>
  <c r="AE18" i="3" s="1"/>
  <c r="AI18" i="3" s="1"/>
  <c r="AD19" i="3"/>
  <c r="AE19" i="3" s="1"/>
  <c r="AI19" i="3" s="1"/>
  <c r="AD48" i="3"/>
  <c r="AE48" i="3" s="1"/>
  <c r="AD55" i="3"/>
  <c r="AE55" i="3" s="1"/>
  <c r="AD40" i="3"/>
  <c r="AE40" i="3" s="1"/>
  <c r="AI40" i="3" s="1"/>
  <c r="BR43" i="3"/>
  <c r="BS43" i="3" s="1"/>
  <c r="BW43" i="3" s="1"/>
  <c r="BR56" i="3"/>
  <c r="BS56" i="3" s="1"/>
  <c r="BW56" i="3" s="1"/>
  <c r="BR45" i="3"/>
  <c r="BS45" i="3" s="1"/>
  <c r="BW45" i="3" s="1"/>
  <c r="BR14" i="3"/>
  <c r="BS14" i="3" s="1"/>
  <c r="BW14" i="3" s="1"/>
  <c r="BR35" i="3"/>
  <c r="BS35" i="3" s="1"/>
  <c r="BW35" i="3" s="1"/>
  <c r="BR42" i="3"/>
  <c r="BS42" i="3" s="1"/>
  <c r="BW42" i="3" s="1"/>
  <c r="BR33" i="3"/>
  <c r="BS33" i="3" s="1"/>
  <c r="BW33" i="3" s="1"/>
  <c r="BR7" i="3"/>
  <c r="BS7" i="3" s="1"/>
  <c r="BW7" i="3" s="1"/>
  <c r="BR54" i="3"/>
  <c r="BS54" i="3" s="1"/>
  <c r="BW54" i="3" s="1"/>
  <c r="BR39" i="3"/>
  <c r="BS39" i="3" s="1"/>
  <c r="BW39" i="3" s="1"/>
  <c r="BR22" i="3"/>
  <c r="BS22" i="3" s="1"/>
  <c r="BW22" i="3" s="1"/>
  <c r="BR44" i="3"/>
  <c r="BS44" i="3" s="1"/>
  <c r="BR16" i="3"/>
  <c r="BS16" i="3" s="1"/>
  <c r="BW16" i="3" s="1"/>
  <c r="BR28" i="3"/>
  <c r="BS28" i="3" s="1"/>
  <c r="BW28" i="3" s="1"/>
  <c r="BR57" i="3"/>
  <c r="BS57" i="3" s="1"/>
  <c r="BW57" i="3" s="1"/>
  <c r="BR12" i="3"/>
  <c r="BS12" i="3" s="1"/>
  <c r="BW12" i="3" s="1"/>
  <c r="BR49" i="3"/>
  <c r="BS49" i="3" s="1"/>
  <c r="BW49" i="3" s="1"/>
  <c r="BR26" i="3"/>
  <c r="BS26" i="3" s="1"/>
  <c r="BW26" i="3" s="1"/>
  <c r="BR34" i="3"/>
  <c r="BS34" i="3" s="1"/>
  <c r="BW34" i="3" s="1"/>
  <c r="BR24" i="3"/>
  <c r="BS24" i="3" s="1"/>
  <c r="BW24" i="3" s="1"/>
  <c r="BR21" i="3"/>
  <c r="BS21" i="3" s="1"/>
  <c r="BW21" i="3" s="1"/>
  <c r="BR38" i="3"/>
  <c r="BS38" i="3" s="1"/>
  <c r="BW38" i="3" s="1"/>
  <c r="BR6" i="3"/>
  <c r="BS6" i="3" s="1"/>
  <c r="BW6" i="3" s="1"/>
  <c r="BR36" i="3"/>
  <c r="BS36" i="3" s="1"/>
  <c r="BW36" i="3" s="1"/>
  <c r="BR13" i="3"/>
  <c r="BS13" i="3" s="1"/>
  <c r="BW13" i="3" s="1"/>
  <c r="BR52" i="3"/>
  <c r="BS52" i="3" s="1"/>
  <c r="BW52" i="3" s="1"/>
  <c r="BR51" i="3"/>
  <c r="BS51" i="3" s="1"/>
  <c r="BW51" i="3" s="1"/>
  <c r="BR30" i="3"/>
  <c r="BS30" i="3" s="1"/>
  <c r="BW30" i="3" s="1"/>
  <c r="BR10" i="3"/>
  <c r="BS10" i="3" s="1"/>
  <c r="BW10" i="3" s="1"/>
  <c r="BR29" i="3"/>
  <c r="BS29" i="3" s="1"/>
  <c r="BW29" i="3" s="1"/>
  <c r="BR50" i="3"/>
  <c r="BS50" i="3" s="1"/>
  <c r="BW50" i="3" s="1"/>
  <c r="BR15" i="3"/>
  <c r="BS15" i="3" s="1"/>
  <c r="BW15" i="3" s="1"/>
  <c r="BR25" i="3"/>
  <c r="BS25" i="3" s="1"/>
  <c r="BW25" i="3" s="1"/>
  <c r="BR53" i="3"/>
  <c r="BS53" i="3" s="1"/>
  <c r="BW53" i="3" s="1"/>
  <c r="BR47" i="3"/>
  <c r="BS47" i="3" s="1"/>
  <c r="BW47" i="3" s="1"/>
  <c r="BR46" i="3"/>
  <c r="BS46" i="3" s="1"/>
  <c r="BW46" i="3" s="1"/>
  <c r="BR20" i="3"/>
  <c r="BS20" i="3" s="1"/>
  <c r="BW20" i="3" s="1"/>
  <c r="BR32" i="3"/>
  <c r="BS32" i="3" s="1"/>
  <c r="BW32" i="3" s="1"/>
  <c r="BR17" i="3"/>
  <c r="BS17" i="3" s="1"/>
  <c r="BW17" i="3" s="1"/>
  <c r="BR31" i="3"/>
  <c r="BS31" i="3" s="1"/>
  <c r="BW31" i="3" s="1"/>
  <c r="BR41" i="3"/>
  <c r="BS41" i="3" s="1"/>
  <c r="BW41" i="3" s="1"/>
  <c r="BR18" i="3"/>
  <c r="BS18" i="3" s="1"/>
  <c r="BW18" i="3" s="1"/>
  <c r="BR8" i="3"/>
  <c r="BS8" i="3" s="1"/>
  <c r="BW8" i="3" s="1"/>
  <c r="BR19" i="3"/>
  <c r="BS19" i="3" s="1"/>
  <c r="BW19" i="3" s="1"/>
  <c r="BR48" i="3"/>
  <c r="BS48" i="3" s="1"/>
  <c r="BW48" i="3" s="1"/>
  <c r="BR55" i="3"/>
  <c r="BS55" i="3" s="1"/>
  <c r="BW55" i="3" s="1"/>
  <c r="BR40" i="3"/>
  <c r="BS40" i="3" s="1"/>
  <c r="BW40" i="3" s="1"/>
  <c r="BJ43" i="3"/>
  <c r="BK43" i="3" s="1"/>
  <c r="BO43" i="3" s="1"/>
  <c r="BJ56" i="3"/>
  <c r="BK56" i="3" s="1"/>
  <c r="BO56" i="3" s="1"/>
  <c r="BJ45" i="3"/>
  <c r="BK45" i="3" s="1"/>
  <c r="BO45" i="3" s="1"/>
  <c r="BJ14" i="3"/>
  <c r="BK14" i="3" s="1"/>
  <c r="BO14" i="3" s="1"/>
  <c r="BJ35" i="3"/>
  <c r="BK35" i="3" s="1"/>
  <c r="BO35" i="3" s="1"/>
  <c r="BJ42" i="3"/>
  <c r="BK42" i="3" s="1"/>
  <c r="BO42" i="3" s="1"/>
  <c r="BJ33" i="3"/>
  <c r="BK33" i="3" s="1"/>
  <c r="BO33" i="3" s="1"/>
  <c r="BJ7" i="3"/>
  <c r="BK7" i="3" s="1"/>
  <c r="BO7" i="3" s="1"/>
  <c r="BJ54" i="3"/>
  <c r="BK54" i="3" s="1"/>
  <c r="BO54" i="3" s="1"/>
  <c r="BJ39" i="3"/>
  <c r="BK39" i="3" s="1"/>
  <c r="BO39" i="3" s="1"/>
  <c r="BJ22" i="3"/>
  <c r="BK22" i="3" s="1"/>
  <c r="BO22" i="3" s="1"/>
  <c r="BJ44" i="3"/>
  <c r="BK44" i="3" s="1"/>
  <c r="BO44" i="3" s="1"/>
  <c r="BJ16" i="3"/>
  <c r="BK16" i="3" s="1"/>
  <c r="BO16" i="3" s="1"/>
  <c r="BJ28" i="3"/>
  <c r="BK28" i="3" s="1"/>
  <c r="BO28" i="3" s="1"/>
  <c r="BJ57" i="3"/>
  <c r="BK57" i="3" s="1"/>
  <c r="BO57" i="3" s="1"/>
  <c r="BJ12" i="3"/>
  <c r="BK12" i="3" s="1"/>
  <c r="BO12" i="3" s="1"/>
  <c r="BJ49" i="3"/>
  <c r="BK49" i="3" s="1"/>
  <c r="BO49" i="3" s="1"/>
  <c r="BJ26" i="3"/>
  <c r="BK26" i="3" s="1"/>
  <c r="BO26" i="3" s="1"/>
  <c r="BJ34" i="3"/>
  <c r="BK34" i="3" s="1"/>
  <c r="BO34" i="3" s="1"/>
  <c r="BJ24" i="3"/>
  <c r="BK24" i="3" s="1"/>
  <c r="BO24" i="3" s="1"/>
  <c r="BJ21" i="3"/>
  <c r="BK21" i="3" s="1"/>
  <c r="BO21" i="3" s="1"/>
  <c r="BJ38" i="3"/>
  <c r="BK38" i="3" s="1"/>
  <c r="BO38" i="3" s="1"/>
  <c r="BJ6" i="3"/>
  <c r="BK6" i="3" s="1"/>
  <c r="BO6" i="3" s="1"/>
  <c r="BJ36" i="3"/>
  <c r="BK36" i="3" s="1"/>
  <c r="BO36" i="3" s="1"/>
  <c r="BJ13" i="3"/>
  <c r="BK13" i="3" s="1"/>
  <c r="BO13" i="3" s="1"/>
  <c r="BJ52" i="3"/>
  <c r="BK52" i="3" s="1"/>
  <c r="BO52" i="3" s="1"/>
  <c r="BJ51" i="3"/>
  <c r="BK51" i="3" s="1"/>
  <c r="BO51" i="3" s="1"/>
  <c r="BJ30" i="3"/>
  <c r="BK30" i="3" s="1"/>
  <c r="BO30" i="3" s="1"/>
  <c r="BJ10" i="3"/>
  <c r="BK10" i="3" s="1"/>
  <c r="BO10" i="3" s="1"/>
  <c r="BJ29" i="3"/>
  <c r="BK29" i="3" s="1"/>
  <c r="BO29" i="3" s="1"/>
  <c r="BJ50" i="3"/>
  <c r="BK50" i="3" s="1"/>
  <c r="BO50" i="3" s="1"/>
  <c r="BJ15" i="3"/>
  <c r="BK15" i="3" s="1"/>
  <c r="BO15" i="3" s="1"/>
  <c r="BJ25" i="3"/>
  <c r="BK25" i="3" s="1"/>
  <c r="BO25" i="3" s="1"/>
  <c r="BJ53" i="3"/>
  <c r="BK53" i="3" s="1"/>
  <c r="BO53" i="3" s="1"/>
  <c r="BJ47" i="3"/>
  <c r="BK47" i="3" s="1"/>
  <c r="BO47" i="3" s="1"/>
  <c r="BJ46" i="3"/>
  <c r="BK46" i="3" s="1"/>
  <c r="BO46" i="3" s="1"/>
  <c r="BJ20" i="3"/>
  <c r="BK20" i="3" s="1"/>
  <c r="BO20" i="3" s="1"/>
  <c r="BJ32" i="3"/>
  <c r="BK32" i="3" s="1"/>
  <c r="BO32" i="3" s="1"/>
  <c r="BJ17" i="3"/>
  <c r="BK17" i="3" s="1"/>
  <c r="BO17" i="3" s="1"/>
  <c r="BJ31" i="3"/>
  <c r="BK31" i="3" s="1"/>
  <c r="BO31" i="3" s="1"/>
  <c r="BJ41" i="3"/>
  <c r="BK41" i="3" s="1"/>
  <c r="BO41" i="3" s="1"/>
  <c r="BJ18" i="3"/>
  <c r="BK18" i="3" s="1"/>
  <c r="BO18" i="3" s="1"/>
  <c r="BJ8" i="3"/>
  <c r="BK8" i="3" s="1"/>
  <c r="BO8" i="3" s="1"/>
  <c r="BJ19" i="3"/>
  <c r="BK19" i="3" s="1"/>
  <c r="BO19" i="3" s="1"/>
  <c r="BJ48" i="3"/>
  <c r="BK48" i="3" s="1"/>
  <c r="BO48" i="3" s="1"/>
  <c r="BJ55" i="3"/>
  <c r="BK55" i="3" s="1"/>
  <c r="BO55" i="3" s="1"/>
  <c r="BJ40" i="3"/>
  <c r="BK40" i="3" s="1"/>
  <c r="BO40" i="3" s="1"/>
  <c r="BB43" i="3"/>
  <c r="BC43" i="3" s="1"/>
  <c r="BG43" i="3" s="1"/>
  <c r="BB56" i="3"/>
  <c r="BC56" i="3" s="1"/>
  <c r="BG56" i="3" s="1"/>
  <c r="BB45" i="3"/>
  <c r="BC45" i="3" s="1"/>
  <c r="BG45" i="3" s="1"/>
  <c r="BB14" i="3"/>
  <c r="BC14" i="3" s="1"/>
  <c r="BG14" i="3" s="1"/>
  <c r="BB35" i="3"/>
  <c r="BC35" i="3" s="1"/>
  <c r="BG35" i="3" s="1"/>
  <c r="BB42" i="3"/>
  <c r="BC42" i="3" s="1"/>
  <c r="BG42" i="3" s="1"/>
  <c r="BB33" i="3"/>
  <c r="BC33" i="3" s="1"/>
  <c r="BG33" i="3" s="1"/>
  <c r="BB7" i="3"/>
  <c r="BC7" i="3" s="1"/>
  <c r="BG7" i="3" s="1"/>
  <c r="BB54" i="3"/>
  <c r="BC54" i="3" s="1"/>
  <c r="BG54" i="3" s="1"/>
  <c r="BB39" i="3"/>
  <c r="BC39" i="3" s="1"/>
  <c r="BG39" i="3" s="1"/>
  <c r="BB22" i="3"/>
  <c r="BC22" i="3" s="1"/>
  <c r="BG22" i="3" s="1"/>
  <c r="BB44" i="3"/>
  <c r="BC44" i="3" s="1"/>
  <c r="BG44" i="3" s="1"/>
  <c r="BB16" i="3"/>
  <c r="BC16" i="3" s="1"/>
  <c r="BG16" i="3" s="1"/>
  <c r="BB28" i="3"/>
  <c r="BC28" i="3" s="1"/>
  <c r="BG28" i="3" s="1"/>
  <c r="BB57" i="3"/>
  <c r="BC57" i="3" s="1"/>
  <c r="BG57" i="3" s="1"/>
  <c r="BB12" i="3"/>
  <c r="BC12" i="3" s="1"/>
  <c r="BG12" i="3" s="1"/>
  <c r="BB49" i="3"/>
  <c r="BC49" i="3" s="1"/>
  <c r="BG49" i="3" s="1"/>
  <c r="BB26" i="3"/>
  <c r="BC26" i="3" s="1"/>
  <c r="BG26" i="3" s="1"/>
  <c r="BB34" i="3"/>
  <c r="BC34" i="3" s="1"/>
  <c r="BG34" i="3" s="1"/>
  <c r="BB24" i="3"/>
  <c r="BC24" i="3" s="1"/>
  <c r="BG24" i="3" s="1"/>
  <c r="BB21" i="3"/>
  <c r="BC21" i="3" s="1"/>
  <c r="BG21" i="3" s="1"/>
  <c r="BB38" i="3"/>
  <c r="BC38" i="3" s="1"/>
  <c r="BG38" i="3" s="1"/>
  <c r="BB6" i="3"/>
  <c r="BC6" i="3" s="1"/>
  <c r="BG6" i="3" s="1"/>
  <c r="BB36" i="3"/>
  <c r="BC36" i="3" s="1"/>
  <c r="BG36" i="3" s="1"/>
  <c r="BB13" i="3"/>
  <c r="BC13" i="3" s="1"/>
  <c r="BG13" i="3" s="1"/>
  <c r="BB52" i="3"/>
  <c r="BC52" i="3" s="1"/>
  <c r="BG52" i="3" s="1"/>
  <c r="BB51" i="3"/>
  <c r="BC51" i="3" s="1"/>
  <c r="BG51" i="3" s="1"/>
  <c r="BB30" i="3"/>
  <c r="BC30" i="3" s="1"/>
  <c r="BG30" i="3" s="1"/>
  <c r="BB10" i="3"/>
  <c r="BC10" i="3" s="1"/>
  <c r="BG10" i="3" s="1"/>
  <c r="BB29" i="3"/>
  <c r="BC29" i="3" s="1"/>
  <c r="BG29" i="3" s="1"/>
  <c r="BB50" i="3"/>
  <c r="BC50" i="3" s="1"/>
  <c r="BG50" i="3" s="1"/>
  <c r="BB15" i="3"/>
  <c r="BC15" i="3" s="1"/>
  <c r="BG15" i="3" s="1"/>
  <c r="BB25" i="3"/>
  <c r="BC25" i="3" s="1"/>
  <c r="BG25" i="3" s="1"/>
  <c r="BB53" i="3"/>
  <c r="BC53" i="3" s="1"/>
  <c r="BG53" i="3" s="1"/>
  <c r="BB47" i="3"/>
  <c r="BC47" i="3" s="1"/>
  <c r="BG47" i="3" s="1"/>
  <c r="BB46" i="3"/>
  <c r="BC46" i="3" s="1"/>
  <c r="BG46" i="3" s="1"/>
  <c r="BB20" i="3"/>
  <c r="BC20" i="3" s="1"/>
  <c r="BG20" i="3" s="1"/>
  <c r="BB32" i="3"/>
  <c r="BC32" i="3" s="1"/>
  <c r="BG32" i="3" s="1"/>
  <c r="BB17" i="3"/>
  <c r="BC17" i="3" s="1"/>
  <c r="BG17" i="3" s="1"/>
  <c r="BB31" i="3"/>
  <c r="BC31" i="3" s="1"/>
  <c r="BG31" i="3" s="1"/>
  <c r="BB41" i="3"/>
  <c r="BC41" i="3" s="1"/>
  <c r="BG41" i="3" s="1"/>
  <c r="BB18" i="3"/>
  <c r="BC18" i="3" s="1"/>
  <c r="BG18" i="3" s="1"/>
  <c r="BB8" i="3"/>
  <c r="BC8" i="3" s="1"/>
  <c r="BG8" i="3" s="1"/>
  <c r="BB19" i="3"/>
  <c r="BC19" i="3" s="1"/>
  <c r="BG19" i="3" s="1"/>
  <c r="BB48" i="3"/>
  <c r="BC48" i="3" s="1"/>
  <c r="BG48" i="3" s="1"/>
  <c r="BB55" i="3"/>
  <c r="BC55" i="3" s="1"/>
  <c r="BG55" i="3" s="1"/>
  <c r="BB40" i="3"/>
  <c r="BC40" i="3" s="1"/>
  <c r="BG40" i="3" s="1"/>
  <c r="AT43" i="3"/>
  <c r="AU43" i="3" s="1"/>
  <c r="AY43" i="3" s="1"/>
  <c r="AT56" i="3"/>
  <c r="AU56" i="3" s="1"/>
  <c r="AY56" i="3" s="1"/>
  <c r="AT45" i="3"/>
  <c r="AU45" i="3" s="1"/>
  <c r="AY45" i="3" s="1"/>
  <c r="AT14" i="3"/>
  <c r="AU14" i="3" s="1"/>
  <c r="AY14" i="3" s="1"/>
  <c r="AT35" i="3"/>
  <c r="AU35" i="3" s="1"/>
  <c r="AY35" i="3" s="1"/>
  <c r="AT42" i="3"/>
  <c r="AU42" i="3" s="1"/>
  <c r="AT33" i="3"/>
  <c r="AU33" i="3" s="1"/>
  <c r="AY33" i="3" s="1"/>
  <c r="AT7" i="3"/>
  <c r="AU7" i="3" s="1"/>
  <c r="AY7" i="3" s="1"/>
  <c r="AT54" i="3"/>
  <c r="AU54" i="3" s="1"/>
  <c r="AY54" i="3" s="1"/>
  <c r="AT39" i="3"/>
  <c r="AU39" i="3" s="1"/>
  <c r="AY39" i="3" s="1"/>
  <c r="AT22" i="3"/>
  <c r="AU22" i="3" s="1"/>
  <c r="AY22" i="3" s="1"/>
  <c r="AT44" i="3"/>
  <c r="AU44" i="3" s="1"/>
  <c r="AY44" i="3" s="1"/>
  <c r="AT16" i="3"/>
  <c r="AU16" i="3" s="1"/>
  <c r="AY16" i="3" s="1"/>
  <c r="AT28" i="3"/>
  <c r="AU28" i="3" s="1"/>
  <c r="AY28" i="3" s="1"/>
  <c r="AT57" i="3"/>
  <c r="AU57" i="3" s="1"/>
  <c r="AY57" i="3" s="1"/>
  <c r="AT12" i="3"/>
  <c r="AU12" i="3" s="1"/>
  <c r="AT49" i="3"/>
  <c r="AU49" i="3" s="1"/>
  <c r="AY49" i="3" s="1"/>
  <c r="AT26" i="3"/>
  <c r="AU26" i="3" s="1"/>
  <c r="AY26" i="3" s="1"/>
  <c r="AT34" i="3"/>
  <c r="AU34" i="3" s="1"/>
  <c r="AY34" i="3" s="1"/>
  <c r="AT24" i="3"/>
  <c r="AU24" i="3" s="1"/>
  <c r="AY24" i="3" s="1"/>
  <c r="AT21" i="3"/>
  <c r="AU21" i="3" s="1"/>
  <c r="AY21" i="3" s="1"/>
  <c r="AT38" i="3"/>
  <c r="AU38" i="3" s="1"/>
  <c r="AY38" i="3" s="1"/>
  <c r="AT6" i="3"/>
  <c r="AU6" i="3" s="1"/>
  <c r="AT36" i="3"/>
  <c r="AU36" i="3" s="1"/>
  <c r="AY36" i="3" s="1"/>
  <c r="AT13" i="3"/>
  <c r="AU13" i="3" s="1"/>
  <c r="AY13" i="3" s="1"/>
  <c r="AT52" i="3"/>
  <c r="AU52" i="3" s="1"/>
  <c r="AT51" i="3"/>
  <c r="AU51" i="3" s="1"/>
  <c r="AY51" i="3" s="1"/>
  <c r="AT30" i="3"/>
  <c r="AU30" i="3" s="1"/>
  <c r="AY30" i="3" s="1"/>
  <c r="AT10" i="3"/>
  <c r="AU10" i="3" s="1"/>
  <c r="AY10" i="3" s="1"/>
  <c r="AT29" i="3"/>
  <c r="AU29" i="3" s="1"/>
  <c r="AY29" i="3" s="1"/>
  <c r="AT50" i="3"/>
  <c r="AU50" i="3" s="1"/>
  <c r="AY50" i="3" s="1"/>
  <c r="AT15" i="3"/>
  <c r="AU15" i="3" s="1"/>
  <c r="AY15" i="3" s="1"/>
  <c r="AT25" i="3"/>
  <c r="AU25" i="3" s="1"/>
  <c r="AY25" i="3" s="1"/>
  <c r="AT53" i="3"/>
  <c r="AU53" i="3" s="1"/>
  <c r="AY53" i="3" s="1"/>
  <c r="AT47" i="3"/>
  <c r="AU47" i="3" s="1"/>
  <c r="AY47" i="3" s="1"/>
  <c r="AT46" i="3"/>
  <c r="AU46" i="3" s="1"/>
  <c r="AY46" i="3" s="1"/>
  <c r="AT20" i="3"/>
  <c r="AU20" i="3" s="1"/>
  <c r="AY20" i="3" s="1"/>
  <c r="AT32" i="3"/>
  <c r="AU32" i="3" s="1"/>
  <c r="AY32" i="3" s="1"/>
  <c r="AT17" i="3"/>
  <c r="AU17" i="3" s="1"/>
  <c r="AY17" i="3" s="1"/>
  <c r="AT31" i="3"/>
  <c r="AU31" i="3" s="1"/>
  <c r="AY31" i="3" s="1"/>
  <c r="AT41" i="3"/>
  <c r="AU41" i="3" s="1"/>
  <c r="AY41" i="3" s="1"/>
  <c r="AT18" i="3"/>
  <c r="AU18" i="3" s="1"/>
  <c r="AY18" i="3" s="1"/>
  <c r="AT8" i="3"/>
  <c r="AU8" i="3" s="1"/>
  <c r="AY8" i="3" s="1"/>
  <c r="AT19" i="3"/>
  <c r="AU19" i="3" s="1"/>
  <c r="AY19" i="3" s="1"/>
  <c r="AT48" i="3"/>
  <c r="AU48" i="3" s="1"/>
  <c r="AY48" i="3" s="1"/>
  <c r="AT55" i="3"/>
  <c r="AU55" i="3" s="1"/>
  <c r="AY55" i="3" s="1"/>
  <c r="AT40" i="3"/>
  <c r="AU40" i="3" s="1"/>
  <c r="AY40" i="3" s="1"/>
  <c r="AL43" i="3"/>
  <c r="AM43" i="3" s="1"/>
  <c r="AQ43" i="3" s="1"/>
  <c r="AL56" i="3"/>
  <c r="AM56" i="3" s="1"/>
  <c r="AQ56" i="3" s="1"/>
  <c r="AL45" i="3"/>
  <c r="AM45" i="3" s="1"/>
  <c r="AL14" i="3"/>
  <c r="AM14" i="3" s="1"/>
  <c r="AQ14" i="3" s="1"/>
  <c r="AL35" i="3"/>
  <c r="AM35" i="3" s="1"/>
  <c r="AQ35" i="3" s="1"/>
  <c r="AL42" i="3"/>
  <c r="AM42" i="3" s="1"/>
  <c r="AQ42" i="3" s="1"/>
  <c r="AL33" i="3"/>
  <c r="AM33" i="3" s="1"/>
  <c r="AQ33" i="3" s="1"/>
  <c r="AL7" i="3"/>
  <c r="AM7" i="3" s="1"/>
  <c r="AQ7" i="3" s="1"/>
  <c r="AL54" i="3"/>
  <c r="AM54" i="3" s="1"/>
  <c r="AQ54" i="3" s="1"/>
  <c r="AL39" i="3"/>
  <c r="AM39" i="3" s="1"/>
  <c r="AQ39" i="3" s="1"/>
  <c r="AL22" i="3"/>
  <c r="AM22" i="3" s="1"/>
  <c r="AQ22" i="3" s="1"/>
  <c r="AL44" i="3"/>
  <c r="AM44" i="3" s="1"/>
  <c r="AQ44" i="3" s="1"/>
  <c r="AL16" i="3"/>
  <c r="AM16" i="3" s="1"/>
  <c r="AQ16" i="3" s="1"/>
  <c r="AL28" i="3"/>
  <c r="AM28" i="3" s="1"/>
  <c r="AQ28" i="3" s="1"/>
  <c r="AL57" i="3"/>
  <c r="AM57" i="3" s="1"/>
  <c r="AQ57" i="3" s="1"/>
  <c r="AL12" i="3"/>
  <c r="AM12" i="3" s="1"/>
  <c r="AQ12" i="3" s="1"/>
  <c r="AL49" i="3"/>
  <c r="AM49" i="3" s="1"/>
  <c r="AQ49" i="3" s="1"/>
  <c r="AL26" i="3"/>
  <c r="AM26" i="3" s="1"/>
  <c r="AL34" i="3"/>
  <c r="AM34" i="3" s="1"/>
  <c r="AQ34" i="3" s="1"/>
  <c r="AL24" i="3"/>
  <c r="AM24" i="3" s="1"/>
  <c r="AQ24" i="3" s="1"/>
  <c r="AL21" i="3"/>
  <c r="AM21" i="3" s="1"/>
  <c r="AQ21" i="3" s="1"/>
  <c r="AL38" i="3"/>
  <c r="AM38" i="3" s="1"/>
  <c r="AQ38" i="3" s="1"/>
  <c r="AL6" i="3"/>
  <c r="AM6" i="3" s="1"/>
  <c r="AQ6" i="3" s="1"/>
  <c r="AL36" i="3"/>
  <c r="AM36" i="3" s="1"/>
  <c r="AQ36" i="3" s="1"/>
  <c r="AL13" i="3"/>
  <c r="AM13" i="3" s="1"/>
  <c r="AQ13" i="3" s="1"/>
  <c r="AL52" i="3"/>
  <c r="AM52" i="3" s="1"/>
  <c r="AQ52" i="3" s="1"/>
  <c r="AL51" i="3"/>
  <c r="AM51" i="3" s="1"/>
  <c r="AQ51" i="3" s="1"/>
  <c r="AL30" i="3"/>
  <c r="AM30" i="3" s="1"/>
  <c r="AQ30" i="3" s="1"/>
  <c r="AL10" i="3"/>
  <c r="AM10" i="3" s="1"/>
  <c r="AQ10" i="3" s="1"/>
  <c r="AL29" i="3"/>
  <c r="AM29" i="3" s="1"/>
  <c r="AQ29" i="3" s="1"/>
  <c r="AL50" i="3"/>
  <c r="AM50" i="3" s="1"/>
  <c r="AQ50" i="3" s="1"/>
  <c r="AL15" i="3"/>
  <c r="AM15" i="3" s="1"/>
  <c r="AQ15" i="3" s="1"/>
  <c r="AL25" i="3"/>
  <c r="AM25" i="3" s="1"/>
  <c r="AQ25" i="3" s="1"/>
  <c r="AL53" i="3"/>
  <c r="AM53" i="3" s="1"/>
  <c r="AQ53" i="3" s="1"/>
  <c r="AL47" i="3"/>
  <c r="AM47" i="3" s="1"/>
  <c r="AQ47" i="3" s="1"/>
  <c r="AL46" i="3"/>
  <c r="AM46" i="3" s="1"/>
  <c r="AQ46" i="3" s="1"/>
  <c r="AL20" i="3"/>
  <c r="AM20" i="3" s="1"/>
  <c r="AQ20" i="3" s="1"/>
  <c r="AL32" i="3"/>
  <c r="AM32" i="3" s="1"/>
  <c r="AQ32" i="3" s="1"/>
  <c r="AL17" i="3"/>
  <c r="AM17" i="3" s="1"/>
  <c r="AQ17" i="3" s="1"/>
  <c r="AL31" i="3"/>
  <c r="AM31" i="3" s="1"/>
  <c r="AQ31" i="3" s="1"/>
  <c r="AL41" i="3"/>
  <c r="AM41" i="3" s="1"/>
  <c r="AL18" i="3"/>
  <c r="AM18" i="3" s="1"/>
  <c r="AQ18" i="3" s="1"/>
  <c r="AL8" i="3"/>
  <c r="AM8" i="3" s="1"/>
  <c r="AQ8" i="3" s="1"/>
  <c r="AL19" i="3"/>
  <c r="AM19" i="3" s="1"/>
  <c r="AQ19" i="3" s="1"/>
  <c r="AL48" i="3"/>
  <c r="AM48" i="3" s="1"/>
  <c r="AQ48" i="3" s="1"/>
  <c r="AL55" i="3"/>
  <c r="AM55" i="3" s="1"/>
  <c r="AQ55" i="3" s="1"/>
  <c r="AL40" i="3"/>
  <c r="AM40" i="3" s="1"/>
  <c r="AQ40" i="3" s="1"/>
  <c r="CD43" i="3"/>
  <c r="CH43" i="3" s="1"/>
  <c r="CI43" i="3" s="1"/>
  <c r="CJ43" i="3" s="1"/>
  <c r="CD56" i="3"/>
  <c r="CH56" i="3" s="1"/>
  <c r="CI56" i="3" s="1"/>
  <c r="CJ56" i="3" s="1"/>
  <c r="CD45" i="3"/>
  <c r="CH45" i="3" s="1"/>
  <c r="CI45" i="3" s="1"/>
  <c r="CJ45" i="3" s="1"/>
  <c r="CD14" i="3"/>
  <c r="CH14" i="3" s="1"/>
  <c r="CI14" i="3" s="1"/>
  <c r="CJ14" i="3" s="1"/>
  <c r="CD35" i="3"/>
  <c r="CH35" i="3" s="1"/>
  <c r="CI35" i="3" s="1"/>
  <c r="CJ35" i="3" s="1"/>
  <c r="CD42" i="3"/>
  <c r="CH42" i="3" s="1"/>
  <c r="CI42" i="3" s="1"/>
  <c r="CJ42" i="3" s="1"/>
  <c r="CD33" i="3"/>
  <c r="CH33" i="3" s="1"/>
  <c r="CI33" i="3" s="1"/>
  <c r="CJ33" i="3" s="1"/>
  <c r="CD7" i="3"/>
  <c r="CH7" i="3" s="1"/>
  <c r="CI7" i="3" s="1"/>
  <c r="CJ7" i="3" s="1"/>
  <c r="CD54" i="3"/>
  <c r="CH54" i="3" s="1"/>
  <c r="CI54" i="3" s="1"/>
  <c r="CJ54" i="3" s="1"/>
  <c r="CD39" i="3"/>
  <c r="CH39" i="3" s="1"/>
  <c r="CI39" i="3" s="1"/>
  <c r="CJ39" i="3" s="1"/>
  <c r="CD22" i="3"/>
  <c r="CH22" i="3" s="1"/>
  <c r="CI22" i="3" s="1"/>
  <c r="CJ22" i="3" s="1"/>
  <c r="CD44" i="3"/>
  <c r="CH44" i="3" s="1"/>
  <c r="CI44" i="3" s="1"/>
  <c r="CJ44" i="3" s="1"/>
  <c r="CD16" i="3"/>
  <c r="CH16" i="3" s="1"/>
  <c r="CI16" i="3" s="1"/>
  <c r="CJ16" i="3" s="1"/>
  <c r="CD28" i="3"/>
  <c r="CH28" i="3" s="1"/>
  <c r="CI28" i="3" s="1"/>
  <c r="CJ28" i="3" s="1"/>
  <c r="CD12" i="3"/>
  <c r="CH12" i="3" s="1"/>
  <c r="CI12" i="3" s="1"/>
  <c r="CJ12" i="3" s="1"/>
  <c r="CD49" i="3"/>
  <c r="CH49" i="3" s="1"/>
  <c r="CI49" i="3" s="1"/>
  <c r="CJ49" i="3" s="1"/>
  <c r="CD26" i="3"/>
  <c r="CH26" i="3" s="1"/>
  <c r="CI26" i="3" s="1"/>
  <c r="CJ26" i="3" s="1"/>
  <c r="CD34" i="3"/>
  <c r="CH34" i="3" s="1"/>
  <c r="CI34" i="3" s="1"/>
  <c r="CJ34" i="3" s="1"/>
  <c r="CD24" i="3"/>
  <c r="CH24" i="3" s="1"/>
  <c r="CI24" i="3" s="1"/>
  <c r="CJ24" i="3" s="1"/>
  <c r="CD21" i="3"/>
  <c r="CH21" i="3" s="1"/>
  <c r="CI21" i="3" s="1"/>
  <c r="CJ21" i="3" s="1"/>
  <c r="CD38" i="3"/>
  <c r="CH38" i="3" s="1"/>
  <c r="CI38" i="3" s="1"/>
  <c r="CD6" i="3"/>
  <c r="CH6" i="3" s="1"/>
  <c r="CI6" i="3" s="1"/>
  <c r="CJ6" i="3" s="1"/>
  <c r="CD36" i="3"/>
  <c r="CH36" i="3" s="1"/>
  <c r="CI36" i="3" s="1"/>
  <c r="CJ36" i="3" s="1"/>
  <c r="CD13" i="3"/>
  <c r="CH13" i="3" s="1"/>
  <c r="CI13" i="3" s="1"/>
  <c r="CJ13" i="3" s="1"/>
  <c r="CD52" i="3"/>
  <c r="CH52" i="3" s="1"/>
  <c r="CI52" i="3" s="1"/>
  <c r="CJ52" i="3" s="1"/>
  <c r="CD51" i="3"/>
  <c r="CH51" i="3" s="1"/>
  <c r="CI51" i="3" s="1"/>
  <c r="CJ51" i="3" s="1"/>
  <c r="CD30" i="3"/>
  <c r="CH30" i="3" s="1"/>
  <c r="CI30" i="3" s="1"/>
  <c r="CJ30" i="3" s="1"/>
  <c r="CD10" i="3"/>
  <c r="CH10" i="3" s="1"/>
  <c r="CI10" i="3" s="1"/>
  <c r="CJ10" i="3" s="1"/>
  <c r="CD29" i="3"/>
  <c r="CH29" i="3" s="1"/>
  <c r="CI29" i="3" s="1"/>
  <c r="CJ29" i="3" s="1"/>
  <c r="CD50" i="3"/>
  <c r="CH50" i="3" s="1"/>
  <c r="CI50" i="3" s="1"/>
  <c r="CJ50" i="3" s="1"/>
  <c r="CD15" i="3"/>
  <c r="CH15" i="3" s="1"/>
  <c r="CI15" i="3" s="1"/>
  <c r="CJ15" i="3" s="1"/>
  <c r="CD25" i="3"/>
  <c r="CH25" i="3" s="1"/>
  <c r="CI25" i="3" s="1"/>
  <c r="CJ25" i="3" s="1"/>
  <c r="CD53" i="3"/>
  <c r="CH53" i="3" s="1"/>
  <c r="CI53" i="3" s="1"/>
  <c r="CJ53" i="3" s="1"/>
  <c r="CD47" i="3"/>
  <c r="CH47" i="3" s="1"/>
  <c r="CI47" i="3" s="1"/>
  <c r="CJ47" i="3" s="1"/>
  <c r="CD46" i="3"/>
  <c r="CH46" i="3" s="1"/>
  <c r="CI46" i="3" s="1"/>
  <c r="CJ46" i="3" s="1"/>
  <c r="CD20" i="3"/>
  <c r="CH20" i="3" s="1"/>
  <c r="CI20" i="3" s="1"/>
  <c r="CJ20" i="3" s="1"/>
  <c r="CD32" i="3"/>
  <c r="CH32" i="3" s="1"/>
  <c r="CI32" i="3" s="1"/>
  <c r="CJ32" i="3" s="1"/>
  <c r="CD17" i="3"/>
  <c r="CH17" i="3" s="1"/>
  <c r="CI17" i="3" s="1"/>
  <c r="CJ17" i="3" s="1"/>
  <c r="CD31" i="3"/>
  <c r="CH31" i="3" s="1"/>
  <c r="CI31" i="3" s="1"/>
  <c r="CJ31" i="3" s="1"/>
  <c r="CD41" i="3"/>
  <c r="CH41" i="3" s="1"/>
  <c r="CI41" i="3" s="1"/>
  <c r="CJ41" i="3" s="1"/>
  <c r="CD18" i="3"/>
  <c r="CH18" i="3" s="1"/>
  <c r="CI18" i="3" s="1"/>
  <c r="CJ18" i="3" s="1"/>
  <c r="CD8" i="3"/>
  <c r="CH8" i="3" s="1"/>
  <c r="CI8" i="3" s="1"/>
  <c r="CJ8" i="3" s="1"/>
  <c r="CD19" i="3"/>
  <c r="CH19" i="3" s="1"/>
  <c r="CI19" i="3" s="1"/>
  <c r="CJ19" i="3" s="1"/>
  <c r="CD48" i="3"/>
  <c r="CH48" i="3" s="1"/>
  <c r="CI48" i="3" s="1"/>
  <c r="CJ48" i="3" s="1"/>
  <c r="CD55" i="3"/>
  <c r="CH55" i="3" s="1"/>
  <c r="CI55" i="3" s="1"/>
  <c r="CJ55" i="3" s="1"/>
  <c r="CD40" i="3"/>
  <c r="CH40" i="3" s="1"/>
  <c r="CI40" i="3" s="1"/>
  <c r="CJ40" i="3" s="1"/>
  <c r="CP43" i="3"/>
  <c r="CT43" i="3" s="1"/>
  <c r="CU43" i="3" s="1"/>
  <c r="CV43" i="3" s="1"/>
  <c r="CY43" i="3" s="1"/>
  <c r="CP56" i="3"/>
  <c r="CT56" i="3" s="1"/>
  <c r="CU56" i="3" s="1"/>
  <c r="CV56" i="3" s="1"/>
  <c r="CY56" i="3" s="1"/>
  <c r="CP45" i="3"/>
  <c r="CT45" i="3" s="1"/>
  <c r="CU45" i="3" s="1"/>
  <c r="CV45" i="3" s="1"/>
  <c r="CY45" i="3" s="1"/>
  <c r="CP14" i="3"/>
  <c r="CT14" i="3" s="1"/>
  <c r="CU14" i="3" s="1"/>
  <c r="CV14" i="3" s="1"/>
  <c r="CY14" i="3" s="1"/>
  <c r="CP35" i="3"/>
  <c r="CT35" i="3" s="1"/>
  <c r="CU35" i="3" s="1"/>
  <c r="CV35" i="3" s="1"/>
  <c r="CY35" i="3" s="1"/>
  <c r="CP42" i="3"/>
  <c r="CT42" i="3" s="1"/>
  <c r="CU42" i="3" s="1"/>
  <c r="CV42" i="3" s="1"/>
  <c r="CY42" i="3" s="1"/>
  <c r="CP33" i="3"/>
  <c r="CT33" i="3" s="1"/>
  <c r="CU33" i="3" s="1"/>
  <c r="CV33" i="3" s="1"/>
  <c r="CY33" i="3" s="1"/>
  <c r="CP7" i="3"/>
  <c r="CT7" i="3" s="1"/>
  <c r="CU7" i="3" s="1"/>
  <c r="CV7" i="3" s="1"/>
  <c r="CY7" i="3" s="1"/>
  <c r="CP54" i="3"/>
  <c r="CT54" i="3" s="1"/>
  <c r="CU54" i="3" s="1"/>
  <c r="CV54" i="3" s="1"/>
  <c r="CY54" i="3" s="1"/>
  <c r="CP39" i="3"/>
  <c r="CT39" i="3" s="1"/>
  <c r="CU39" i="3" s="1"/>
  <c r="CV39" i="3" s="1"/>
  <c r="CY39" i="3" s="1"/>
  <c r="CP22" i="3"/>
  <c r="CT22" i="3" s="1"/>
  <c r="CU22" i="3" s="1"/>
  <c r="CV22" i="3" s="1"/>
  <c r="CY22" i="3" s="1"/>
  <c r="CP44" i="3"/>
  <c r="CT44" i="3" s="1"/>
  <c r="CU44" i="3" s="1"/>
  <c r="CV44" i="3" s="1"/>
  <c r="CY44" i="3" s="1"/>
  <c r="CP16" i="3"/>
  <c r="CT16" i="3" s="1"/>
  <c r="CU16" i="3" s="1"/>
  <c r="CV16" i="3" s="1"/>
  <c r="CY16" i="3" s="1"/>
  <c r="CP28" i="3"/>
  <c r="CT28" i="3" s="1"/>
  <c r="CU28" i="3" s="1"/>
  <c r="CV28" i="3" s="1"/>
  <c r="CY28" i="3" s="1"/>
  <c r="CP12" i="3"/>
  <c r="CT12" i="3" s="1"/>
  <c r="CU12" i="3" s="1"/>
  <c r="CV12" i="3" s="1"/>
  <c r="CY12" i="3" s="1"/>
  <c r="CP49" i="3"/>
  <c r="CT49" i="3" s="1"/>
  <c r="CU49" i="3" s="1"/>
  <c r="CV49" i="3" s="1"/>
  <c r="CY49" i="3" s="1"/>
  <c r="CP26" i="3"/>
  <c r="CT26" i="3" s="1"/>
  <c r="CU26" i="3" s="1"/>
  <c r="CV26" i="3" s="1"/>
  <c r="CY26" i="3" s="1"/>
  <c r="CP34" i="3"/>
  <c r="CT34" i="3" s="1"/>
  <c r="CU34" i="3" s="1"/>
  <c r="CV34" i="3" s="1"/>
  <c r="CY34" i="3" s="1"/>
  <c r="CP24" i="3"/>
  <c r="CT24" i="3" s="1"/>
  <c r="CU24" i="3" s="1"/>
  <c r="CV24" i="3" s="1"/>
  <c r="CY24" i="3" s="1"/>
  <c r="CP21" i="3"/>
  <c r="CT21" i="3" s="1"/>
  <c r="CU21" i="3" s="1"/>
  <c r="CV21" i="3" s="1"/>
  <c r="CY21" i="3" s="1"/>
  <c r="CP38" i="3"/>
  <c r="CT38" i="3" s="1"/>
  <c r="CU38" i="3" s="1"/>
  <c r="CP6" i="3"/>
  <c r="CT6" i="3" s="1"/>
  <c r="CU6" i="3" s="1"/>
  <c r="CV6" i="3" s="1"/>
  <c r="CY6" i="3" s="1"/>
  <c r="CP36" i="3"/>
  <c r="CT36" i="3" s="1"/>
  <c r="CU36" i="3" s="1"/>
  <c r="CV36" i="3" s="1"/>
  <c r="CY36" i="3" s="1"/>
  <c r="CP13" i="3"/>
  <c r="CT13" i="3" s="1"/>
  <c r="CU13" i="3" s="1"/>
  <c r="CV13" i="3" s="1"/>
  <c r="CY13" i="3" s="1"/>
  <c r="CP52" i="3"/>
  <c r="CT52" i="3" s="1"/>
  <c r="CU52" i="3" s="1"/>
  <c r="CV52" i="3" s="1"/>
  <c r="CY52" i="3" s="1"/>
  <c r="CP51" i="3"/>
  <c r="CT51" i="3" s="1"/>
  <c r="CU51" i="3" s="1"/>
  <c r="CV51" i="3" s="1"/>
  <c r="CY51" i="3" s="1"/>
  <c r="CP30" i="3"/>
  <c r="CT30" i="3" s="1"/>
  <c r="CU30" i="3" s="1"/>
  <c r="CV30" i="3" s="1"/>
  <c r="CY30" i="3" s="1"/>
  <c r="CP10" i="3"/>
  <c r="CT10" i="3" s="1"/>
  <c r="CU10" i="3" s="1"/>
  <c r="CV10" i="3" s="1"/>
  <c r="CY10" i="3" s="1"/>
  <c r="CP29" i="3"/>
  <c r="CT29" i="3" s="1"/>
  <c r="CU29" i="3" s="1"/>
  <c r="CV29" i="3" s="1"/>
  <c r="CY29" i="3" s="1"/>
  <c r="CP50" i="3"/>
  <c r="CT50" i="3" s="1"/>
  <c r="CU50" i="3" s="1"/>
  <c r="CV50" i="3" s="1"/>
  <c r="CY50" i="3" s="1"/>
  <c r="CP15" i="3"/>
  <c r="CT15" i="3" s="1"/>
  <c r="CU15" i="3" s="1"/>
  <c r="CV15" i="3" s="1"/>
  <c r="CY15" i="3" s="1"/>
  <c r="CP25" i="3"/>
  <c r="CT25" i="3" s="1"/>
  <c r="CU25" i="3" s="1"/>
  <c r="CV25" i="3" s="1"/>
  <c r="CY25" i="3" s="1"/>
  <c r="CP53" i="3"/>
  <c r="CT53" i="3" s="1"/>
  <c r="CU53" i="3" s="1"/>
  <c r="CV53" i="3" s="1"/>
  <c r="CY53" i="3" s="1"/>
  <c r="CP47" i="3"/>
  <c r="CT47" i="3" s="1"/>
  <c r="CU47" i="3" s="1"/>
  <c r="CV47" i="3" s="1"/>
  <c r="CY47" i="3" s="1"/>
  <c r="CP46" i="3"/>
  <c r="CT46" i="3" s="1"/>
  <c r="CU46" i="3" s="1"/>
  <c r="CV46" i="3" s="1"/>
  <c r="CY46" i="3" s="1"/>
  <c r="CP20" i="3"/>
  <c r="CT20" i="3" s="1"/>
  <c r="CU20" i="3" s="1"/>
  <c r="CV20" i="3" s="1"/>
  <c r="CY20" i="3" s="1"/>
  <c r="CP32" i="3"/>
  <c r="CT32" i="3" s="1"/>
  <c r="CU32" i="3" s="1"/>
  <c r="CV32" i="3" s="1"/>
  <c r="CY32" i="3" s="1"/>
  <c r="CP17" i="3"/>
  <c r="CT17" i="3" s="1"/>
  <c r="CU17" i="3" s="1"/>
  <c r="CV17" i="3" s="1"/>
  <c r="CY17" i="3" s="1"/>
  <c r="CP31" i="3"/>
  <c r="CT31" i="3" s="1"/>
  <c r="CU31" i="3" s="1"/>
  <c r="CV31" i="3" s="1"/>
  <c r="CY31" i="3" s="1"/>
  <c r="CP41" i="3"/>
  <c r="CT41" i="3" s="1"/>
  <c r="CU41" i="3" s="1"/>
  <c r="CV41" i="3" s="1"/>
  <c r="CY41" i="3" s="1"/>
  <c r="CP18" i="3"/>
  <c r="CT18" i="3" s="1"/>
  <c r="CU18" i="3" s="1"/>
  <c r="CV18" i="3" s="1"/>
  <c r="CY18" i="3" s="1"/>
  <c r="CP8" i="3"/>
  <c r="CT8" i="3" s="1"/>
  <c r="CU8" i="3" s="1"/>
  <c r="CV8" i="3" s="1"/>
  <c r="CY8" i="3" s="1"/>
  <c r="CP19" i="3"/>
  <c r="CT19" i="3" s="1"/>
  <c r="CU19" i="3" s="1"/>
  <c r="CV19" i="3" s="1"/>
  <c r="CY19" i="3" s="1"/>
  <c r="CP48" i="3"/>
  <c r="CT48" i="3" s="1"/>
  <c r="CU48" i="3" s="1"/>
  <c r="CV48" i="3" s="1"/>
  <c r="CY48" i="3" s="1"/>
  <c r="CP55" i="3"/>
  <c r="CT55" i="3" s="1"/>
  <c r="CU55" i="3" s="1"/>
  <c r="CV55" i="3" s="1"/>
  <c r="CY55" i="3" s="1"/>
  <c r="CP40" i="3"/>
  <c r="CT40" i="3" s="1"/>
  <c r="CU40" i="3" s="1"/>
  <c r="CV40" i="3" s="1"/>
  <c r="CY40" i="3" s="1"/>
  <c r="DB43" i="3"/>
  <c r="DF43" i="3" s="1"/>
  <c r="DG43" i="3" s="1"/>
  <c r="DH43" i="3" s="1"/>
  <c r="DK43" i="3" s="1"/>
  <c r="DB56" i="3"/>
  <c r="DF56" i="3" s="1"/>
  <c r="DG56" i="3" s="1"/>
  <c r="DH56" i="3" s="1"/>
  <c r="DK56" i="3" s="1"/>
  <c r="DB45" i="3"/>
  <c r="DF45" i="3" s="1"/>
  <c r="DG45" i="3" s="1"/>
  <c r="DH45" i="3" s="1"/>
  <c r="DK45" i="3" s="1"/>
  <c r="DB14" i="3"/>
  <c r="DF14" i="3" s="1"/>
  <c r="DG14" i="3" s="1"/>
  <c r="DH14" i="3" s="1"/>
  <c r="DK14" i="3" s="1"/>
  <c r="DB35" i="3"/>
  <c r="DF35" i="3" s="1"/>
  <c r="DG35" i="3" s="1"/>
  <c r="DH35" i="3" s="1"/>
  <c r="DK35" i="3" s="1"/>
  <c r="DB42" i="3"/>
  <c r="DF42" i="3" s="1"/>
  <c r="DG42" i="3" s="1"/>
  <c r="DH42" i="3" s="1"/>
  <c r="DK42" i="3" s="1"/>
  <c r="DB33" i="3"/>
  <c r="DF33" i="3" s="1"/>
  <c r="DG33" i="3" s="1"/>
  <c r="DH33" i="3" s="1"/>
  <c r="DK33" i="3" s="1"/>
  <c r="DB7" i="3"/>
  <c r="DF7" i="3" s="1"/>
  <c r="DG7" i="3" s="1"/>
  <c r="DH7" i="3" s="1"/>
  <c r="DK7" i="3" s="1"/>
  <c r="DB54" i="3"/>
  <c r="DF54" i="3" s="1"/>
  <c r="DG54" i="3" s="1"/>
  <c r="DH54" i="3" s="1"/>
  <c r="DK54" i="3" s="1"/>
  <c r="DB39" i="3"/>
  <c r="DF39" i="3" s="1"/>
  <c r="DG39" i="3" s="1"/>
  <c r="DH39" i="3" s="1"/>
  <c r="DK39" i="3" s="1"/>
  <c r="DB22" i="3"/>
  <c r="DF22" i="3" s="1"/>
  <c r="DG22" i="3" s="1"/>
  <c r="DH22" i="3" s="1"/>
  <c r="DK22" i="3" s="1"/>
  <c r="DB44" i="3"/>
  <c r="DF44" i="3" s="1"/>
  <c r="DG44" i="3" s="1"/>
  <c r="DH44" i="3" s="1"/>
  <c r="DK44" i="3" s="1"/>
  <c r="DB16" i="3"/>
  <c r="DF16" i="3" s="1"/>
  <c r="DG16" i="3" s="1"/>
  <c r="DH16" i="3" s="1"/>
  <c r="DK16" i="3" s="1"/>
  <c r="DB28" i="3"/>
  <c r="DF28" i="3" s="1"/>
  <c r="DG28" i="3" s="1"/>
  <c r="DH28" i="3" s="1"/>
  <c r="DK28" i="3" s="1"/>
  <c r="DB12" i="3"/>
  <c r="DF12" i="3" s="1"/>
  <c r="DG12" i="3" s="1"/>
  <c r="DH12" i="3" s="1"/>
  <c r="DK12" i="3" s="1"/>
  <c r="DB49" i="3"/>
  <c r="DF49" i="3" s="1"/>
  <c r="DG49" i="3" s="1"/>
  <c r="DH49" i="3" s="1"/>
  <c r="DK49" i="3" s="1"/>
  <c r="DB26" i="3"/>
  <c r="DF26" i="3" s="1"/>
  <c r="DG26" i="3" s="1"/>
  <c r="DH26" i="3" s="1"/>
  <c r="DK26" i="3" s="1"/>
  <c r="DB34" i="3"/>
  <c r="DF34" i="3" s="1"/>
  <c r="DG34" i="3" s="1"/>
  <c r="DH34" i="3" s="1"/>
  <c r="DK34" i="3" s="1"/>
  <c r="DB24" i="3"/>
  <c r="DF24" i="3" s="1"/>
  <c r="DG24" i="3" s="1"/>
  <c r="DH24" i="3" s="1"/>
  <c r="DK24" i="3" s="1"/>
  <c r="DB21" i="3"/>
  <c r="DF21" i="3" s="1"/>
  <c r="DG21" i="3" s="1"/>
  <c r="DH21" i="3" s="1"/>
  <c r="DK21" i="3" s="1"/>
  <c r="DB38" i="3"/>
  <c r="DF38" i="3" s="1"/>
  <c r="DG38" i="3" s="1"/>
  <c r="DB6" i="3"/>
  <c r="DF6" i="3" s="1"/>
  <c r="DG6" i="3" s="1"/>
  <c r="DH6" i="3" s="1"/>
  <c r="DK6" i="3" s="1"/>
  <c r="DB36" i="3"/>
  <c r="DF36" i="3" s="1"/>
  <c r="DG36" i="3" s="1"/>
  <c r="DH36" i="3" s="1"/>
  <c r="DK36" i="3" s="1"/>
  <c r="DB13" i="3"/>
  <c r="DF13" i="3" s="1"/>
  <c r="DG13" i="3" s="1"/>
  <c r="DH13" i="3" s="1"/>
  <c r="DK13" i="3" s="1"/>
  <c r="DB52" i="3"/>
  <c r="DF52" i="3" s="1"/>
  <c r="DG52" i="3" s="1"/>
  <c r="DH52" i="3" s="1"/>
  <c r="DK52" i="3" s="1"/>
  <c r="DB51" i="3"/>
  <c r="DF51" i="3" s="1"/>
  <c r="DG51" i="3" s="1"/>
  <c r="DH51" i="3" s="1"/>
  <c r="DK51" i="3" s="1"/>
  <c r="DB30" i="3"/>
  <c r="DF30" i="3" s="1"/>
  <c r="DG30" i="3" s="1"/>
  <c r="DH30" i="3" s="1"/>
  <c r="DK30" i="3" s="1"/>
  <c r="DB10" i="3"/>
  <c r="DF10" i="3" s="1"/>
  <c r="DG10" i="3" s="1"/>
  <c r="DH10" i="3" s="1"/>
  <c r="DK10" i="3" s="1"/>
  <c r="DB29" i="3"/>
  <c r="DF29" i="3" s="1"/>
  <c r="DG29" i="3" s="1"/>
  <c r="DH29" i="3" s="1"/>
  <c r="DK29" i="3" s="1"/>
  <c r="DB50" i="3"/>
  <c r="DF50" i="3" s="1"/>
  <c r="DG50" i="3" s="1"/>
  <c r="DH50" i="3" s="1"/>
  <c r="DK50" i="3" s="1"/>
  <c r="DB15" i="3"/>
  <c r="DF15" i="3" s="1"/>
  <c r="DG15" i="3" s="1"/>
  <c r="DH15" i="3" s="1"/>
  <c r="DK15" i="3" s="1"/>
  <c r="DB25" i="3"/>
  <c r="DF25" i="3" s="1"/>
  <c r="DG25" i="3" s="1"/>
  <c r="DH25" i="3" s="1"/>
  <c r="DK25" i="3" s="1"/>
  <c r="DB53" i="3"/>
  <c r="DF53" i="3" s="1"/>
  <c r="DG53" i="3" s="1"/>
  <c r="DH53" i="3" s="1"/>
  <c r="DK53" i="3" s="1"/>
  <c r="DB47" i="3"/>
  <c r="DF47" i="3" s="1"/>
  <c r="DG47" i="3" s="1"/>
  <c r="DH47" i="3" s="1"/>
  <c r="DK47" i="3" s="1"/>
  <c r="DB46" i="3"/>
  <c r="DF46" i="3" s="1"/>
  <c r="DG46" i="3" s="1"/>
  <c r="DH46" i="3" s="1"/>
  <c r="DK46" i="3" s="1"/>
  <c r="DB20" i="3"/>
  <c r="DF20" i="3" s="1"/>
  <c r="DG20" i="3" s="1"/>
  <c r="DH20" i="3" s="1"/>
  <c r="DK20" i="3" s="1"/>
  <c r="DB32" i="3"/>
  <c r="DF32" i="3" s="1"/>
  <c r="DG32" i="3" s="1"/>
  <c r="DH32" i="3" s="1"/>
  <c r="DK32" i="3" s="1"/>
  <c r="DB17" i="3"/>
  <c r="DF17" i="3" s="1"/>
  <c r="DG17" i="3" s="1"/>
  <c r="DH17" i="3" s="1"/>
  <c r="DK17" i="3" s="1"/>
  <c r="DB31" i="3"/>
  <c r="DF31" i="3" s="1"/>
  <c r="DG31" i="3" s="1"/>
  <c r="DH31" i="3" s="1"/>
  <c r="DK31" i="3" s="1"/>
  <c r="DB41" i="3"/>
  <c r="DF41" i="3" s="1"/>
  <c r="DG41" i="3" s="1"/>
  <c r="DH41" i="3" s="1"/>
  <c r="DK41" i="3" s="1"/>
  <c r="DB18" i="3"/>
  <c r="DF18" i="3" s="1"/>
  <c r="DG18" i="3" s="1"/>
  <c r="DH18" i="3" s="1"/>
  <c r="DK18" i="3" s="1"/>
  <c r="DB8" i="3"/>
  <c r="DF8" i="3" s="1"/>
  <c r="DG8" i="3" s="1"/>
  <c r="DH8" i="3" s="1"/>
  <c r="DK8" i="3" s="1"/>
  <c r="DB19" i="3"/>
  <c r="DF19" i="3" s="1"/>
  <c r="DG19" i="3" s="1"/>
  <c r="DH19" i="3" s="1"/>
  <c r="DK19" i="3" s="1"/>
  <c r="DB48" i="3"/>
  <c r="DF48" i="3" s="1"/>
  <c r="DG48" i="3" s="1"/>
  <c r="DH48" i="3" s="1"/>
  <c r="DK48" i="3" s="1"/>
  <c r="DB55" i="3"/>
  <c r="DF55" i="3" s="1"/>
  <c r="DG55" i="3" s="1"/>
  <c r="DH55" i="3" s="1"/>
  <c r="DK55" i="3" s="1"/>
  <c r="DB40" i="3"/>
  <c r="DF40" i="3" s="1"/>
  <c r="DG40" i="3" s="1"/>
  <c r="DH40" i="3" s="1"/>
  <c r="DK40" i="3" s="1"/>
  <c r="DN43" i="3"/>
  <c r="DR43" i="3" s="1"/>
  <c r="DS43" i="3" s="1"/>
  <c r="DT43" i="3" s="1"/>
  <c r="DW43" i="3" s="1"/>
  <c r="DN56" i="3"/>
  <c r="DR56" i="3" s="1"/>
  <c r="DS56" i="3" s="1"/>
  <c r="DT56" i="3" s="1"/>
  <c r="DW56" i="3" s="1"/>
  <c r="DN45" i="3"/>
  <c r="DR45" i="3" s="1"/>
  <c r="DS45" i="3" s="1"/>
  <c r="DT45" i="3" s="1"/>
  <c r="DW45" i="3" s="1"/>
  <c r="DN14" i="3"/>
  <c r="DR14" i="3" s="1"/>
  <c r="DS14" i="3" s="1"/>
  <c r="DT14" i="3" s="1"/>
  <c r="DW14" i="3" s="1"/>
  <c r="DN35" i="3"/>
  <c r="DR35" i="3" s="1"/>
  <c r="DS35" i="3" s="1"/>
  <c r="DT35" i="3" s="1"/>
  <c r="DW35" i="3" s="1"/>
  <c r="DN42" i="3"/>
  <c r="DR42" i="3" s="1"/>
  <c r="DS42" i="3" s="1"/>
  <c r="DT42" i="3" s="1"/>
  <c r="DW42" i="3" s="1"/>
  <c r="DN33" i="3"/>
  <c r="DR33" i="3" s="1"/>
  <c r="DS33" i="3" s="1"/>
  <c r="DT33" i="3" s="1"/>
  <c r="DW33" i="3" s="1"/>
  <c r="DN7" i="3"/>
  <c r="DR7" i="3" s="1"/>
  <c r="DS7" i="3" s="1"/>
  <c r="DT7" i="3" s="1"/>
  <c r="DW7" i="3" s="1"/>
  <c r="DN54" i="3"/>
  <c r="DR54" i="3" s="1"/>
  <c r="DS54" i="3" s="1"/>
  <c r="DT54" i="3" s="1"/>
  <c r="DW54" i="3" s="1"/>
  <c r="DN39" i="3"/>
  <c r="DR39" i="3" s="1"/>
  <c r="DS39" i="3" s="1"/>
  <c r="DT39" i="3" s="1"/>
  <c r="DW39" i="3" s="1"/>
  <c r="DN22" i="3"/>
  <c r="DR22" i="3" s="1"/>
  <c r="DS22" i="3" s="1"/>
  <c r="DT22" i="3" s="1"/>
  <c r="DW22" i="3" s="1"/>
  <c r="DN44" i="3"/>
  <c r="DR44" i="3" s="1"/>
  <c r="DS44" i="3" s="1"/>
  <c r="DT44" i="3" s="1"/>
  <c r="DW44" i="3" s="1"/>
  <c r="DN16" i="3"/>
  <c r="DR16" i="3" s="1"/>
  <c r="DS16" i="3" s="1"/>
  <c r="DT16" i="3" s="1"/>
  <c r="DW16" i="3" s="1"/>
  <c r="DN28" i="3"/>
  <c r="DR28" i="3" s="1"/>
  <c r="DS28" i="3" s="1"/>
  <c r="DT28" i="3" s="1"/>
  <c r="DW28" i="3" s="1"/>
  <c r="DN12" i="3"/>
  <c r="DR12" i="3" s="1"/>
  <c r="DS12" i="3" s="1"/>
  <c r="DT12" i="3" s="1"/>
  <c r="DW12" i="3" s="1"/>
  <c r="DN49" i="3"/>
  <c r="DR49" i="3" s="1"/>
  <c r="DS49" i="3" s="1"/>
  <c r="DT49" i="3" s="1"/>
  <c r="DW49" i="3" s="1"/>
  <c r="DN26" i="3"/>
  <c r="DR26" i="3" s="1"/>
  <c r="DS26" i="3" s="1"/>
  <c r="DT26" i="3" s="1"/>
  <c r="DW26" i="3" s="1"/>
  <c r="DN34" i="3"/>
  <c r="DR34" i="3" s="1"/>
  <c r="DS34" i="3" s="1"/>
  <c r="DT34" i="3" s="1"/>
  <c r="DW34" i="3" s="1"/>
  <c r="DN24" i="3"/>
  <c r="DR24" i="3" s="1"/>
  <c r="DS24" i="3" s="1"/>
  <c r="DT24" i="3" s="1"/>
  <c r="DW24" i="3" s="1"/>
  <c r="DN21" i="3"/>
  <c r="DR21" i="3" s="1"/>
  <c r="DS21" i="3" s="1"/>
  <c r="DT21" i="3" s="1"/>
  <c r="DW21" i="3" s="1"/>
  <c r="DN38" i="3"/>
  <c r="DR38" i="3" s="1"/>
  <c r="DS38" i="3" s="1"/>
  <c r="DN6" i="3"/>
  <c r="DR6" i="3" s="1"/>
  <c r="DS6" i="3" s="1"/>
  <c r="DT6" i="3" s="1"/>
  <c r="DW6" i="3" s="1"/>
  <c r="DN36" i="3"/>
  <c r="DR36" i="3" s="1"/>
  <c r="DS36" i="3" s="1"/>
  <c r="DT36" i="3" s="1"/>
  <c r="DW36" i="3" s="1"/>
  <c r="DN13" i="3"/>
  <c r="DR13" i="3" s="1"/>
  <c r="DS13" i="3" s="1"/>
  <c r="DT13" i="3" s="1"/>
  <c r="DW13" i="3" s="1"/>
  <c r="DN52" i="3"/>
  <c r="DR52" i="3" s="1"/>
  <c r="DS52" i="3" s="1"/>
  <c r="DT52" i="3" s="1"/>
  <c r="DW52" i="3" s="1"/>
  <c r="DN51" i="3"/>
  <c r="DR51" i="3" s="1"/>
  <c r="DS51" i="3" s="1"/>
  <c r="DT51" i="3" s="1"/>
  <c r="DW51" i="3" s="1"/>
  <c r="DN30" i="3"/>
  <c r="DR30" i="3" s="1"/>
  <c r="DS30" i="3" s="1"/>
  <c r="DT30" i="3" s="1"/>
  <c r="DW30" i="3" s="1"/>
  <c r="DN10" i="3"/>
  <c r="DR10" i="3" s="1"/>
  <c r="DS10" i="3" s="1"/>
  <c r="DT10" i="3" s="1"/>
  <c r="DW10" i="3" s="1"/>
  <c r="DN29" i="3"/>
  <c r="DR29" i="3" s="1"/>
  <c r="DS29" i="3" s="1"/>
  <c r="DT29" i="3" s="1"/>
  <c r="DW29" i="3" s="1"/>
  <c r="DN50" i="3"/>
  <c r="DR50" i="3" s="1"/>
  <c r="DS50" i="3" s="1"/>
  <c r="DT50" i="3" s="1"/>
  <c r="DW50" i="3" s="1"/>
  <c r="DN15" i="3"/>
  <c r="DR15" i="3" s="1"/>
  <c r="DS15" i="3" s="1"/>
  <c r="DT15" i="3" s="1"/>
  <c r="DW15" i="3" s="1"/>
  <c r="DN25" i="3"/>
  <c r="DR25" i="3" s="1"/>
  <c r="DS25" i="3" s="1"/>
  <c r="DT25" i="3" s="1"/>
  <c r="DW25" i="3" s="1"/>
  <c r="DN53" i="3"/>
  <c r="DR53" i="3" s="1"/>
  <c r="DS53" i="3" s="1"/>
  <c r="DT53" i="3" s="1"/>
  <c r="DW53" i="3" s="1"/>
  <c r="DN47" i="3"/>
  <c r="DR47" i="3" s="1"/>
  <c r="DS47" i="3" s="1"/>
  <c r="DT47" i="3" s="1"/>
  <c r="DW47" i="3" s="1"/>
  <c r="DN46" i="3"/>
  <c r="DR46" i="3" s="1"/>
  <c r="DS46" i="3" s="1"/>
  <c r="DT46" i="3" s="1"/>
  <c r="DW46" i="3" s="1"/>
  <c r="DN20" i="3"/>
  <c r="DR20" i="3" s="1"/>
  <c r="DS20" i="3" s="1"/>
  <c r="DT20" i="3" s="1"/>
  <c r="DW20" i="3" s="1"/>
  <c r="DN32" i="3"/>
  <c r="DR32" i="3" s="1"/>
  <c r="DS32" i="3" s="1"/>
  <c r="DT32" i="3" s="1"/>
  <c r="DW32" i="3" s="1"/>
  <c r="DN17" i="3"/>
  <c r="DR17" i="3" s="1"/>
  <c r="DS17" i="3" s="1"/>
  <c r="DT17" i="3" s="1"/>
  <c r="DW17" i="3" s="1"/>
  <c r="DN31" i="3"/>
  <c r="DR31" i="3" s="1"/>
  <c r="DS31" i="3" s="1"/>
  <c r="DT31" i="3" s="1"/>
  <c r="DW31" i="3" s="1"/>
  <c r="DN41" i="3"/>
  <c r="DR41" i="3" s="1"/>
  <c r="DS41" i="3" s="1"/>
  <c r="DT41" i="3" s="1"/>
  <c r="DW41" i="3" s="1"/>
  <c r="DN18" i="3"/>
  <c r="DR18" i="3" s="1"/>
  <c r="DS18" i="3" s="1"/>
  <c r="DT18" i="3" s="1"/>
  <c r="DW18" i="3" s="1"/>
  <c r="DN8" i="3"/>
  <c r="DR8" i="3" s="1"/>
  <c r="DS8" i="3" s="1"/>
  <c r="DT8" i="3" s="1"/>
  <c r="DW8" i="3" s="1"/>
  <c r="DN19" i="3"/>
  <c r="DR19" i="3" s="1"/>
  <c r="DS19" i="3" s="1"/>
  <c r="DT19" i="3" s="1"/>
  <c r="DW19" i="3" s="1"/>
  <c r="DN48" i="3"/>
  <c r="DR48" i="3" s="1"/>
  <c r="DS48" i="3" s="1"/>
  <c r="DT48" i="3" s="1"/>
  <c r="DW48" i="3" s="1"/>
  <c r="DN55" i="3"/>
  <c r="DR55" i="3" s="1"/>
  <c r="DS55" i="3" s="1"/>
  <c r="DT55" i="3" s="1"/>
  <c r="DW55" i="3" s="1"/>
  <c r="DN40" i="3"/>
  <c r="DR40" i="3" s="1"/>
  <c r="DS40" i="3" s="1"/>
  <c r="DT40" i="3" s="1"/>
  <c r="DW40" i="3" s="1"/>
  <c r="DZ43" i="3"/>
  <c r="ED43" i="3" s="1"/>
  <c r="EE43" i="3" s="1"/>
  <c r="EF43" i="3" s="1"/>
  <c r="EI43" i="3" s="1"/>
  <c r="DZ56" i="3"/>
  <c r="ED56" i="3" s="1"/>
  <c r="EE56" i="3" s="1"/>
  <c r="EF56" i="3" s="1"/>
  <c r="EI56" i="3" s="1"/>
  <c r="DZ45" i="3"/>
  <c r="ED45" i="3" s="1"/>
  <c r="EE45" i="3" s="1"/>
  <c r="EF45" i="3" s="1"/>
  <c r="EI45" i="3" s="1"/>
  <c r="DZ14" i="3"/>
  <c r="ED14" i="3" s="1"/>
  <c r="EE14" i="3" s="1"/>
  <c r="EF14" i="3" s="1"/>
  <c r="EI14" i="3" s="1"/>
  <c r="DZ35" i="3"/>
  <c r="ED35" i="3" s="1"/>
  <c r="EE35" i="3" s="1"/>
  <c r="EF35" i="3" s="1"/>
  <c r="EI35" i="3" s="1"/>
  <c r="DZ42" i="3"/>
  <c r="ED42" i="3" s="1"/>
  <c r="EE42" i="3" s="1"/>
  <c r="EF42" i="3" s="1"/>
  <c r="EI42" i="3" s="1"/>
  <c r="DZ33" i="3"/>
  <c r="ED33" i="3" s="1"/>
  <c r="EE33" i="3" s="1"/>
  <c r="EF33" i="3" s="1"/>
  <c r="EI33" i="3" s="1"/>
  <c r="DZ7" i="3"/>
  <c r="ED7" i="3" s="1"/>
  <c r="EE7" i="3" s="1"/>
  <c r="EF7" i="3" s="1"/>
  <c r="EI7" i="3" s="1"/>
  <c r="DZ54" i="3"/>
  <c r="ED54" i="3" s="1"/>
  <c r="EE54" i="3" s="1"/>
  <c r="EF54" i="3" s="1"/>
  <c r="EI54" i="3" s="1"/>
  <c r="DZ39" i="3"/>
  <c r="ED39" i="3" s="1"/>
  <c r="EE39" i="3" s="1"/>
  <c r="EF39" i="3" s="1"/>
  <c r="EI39" i="3" s="1"/>
  <c r="DZ22" i="3"/>
  <c r="ED22" i="3" s="1"/>
  <c r="EE22" i="3" s="1"/>
  <c r="EF22" i="3" s="1"/>
  <c r="EI22" i="3" s="1"/>
  <c r="DZ44" i="3"/>
  <c r="ED44" i="3" s="1"/>
  <c r="EE44" i="3" s="1"/>
  <c r="EF44" i="3" s="1"/>
  <c r="EI44" i="3" s="1"/>
  <c r="DZ16" i="3"/>
  <c r="ED16" i="3" s="1"/>
  <c r="EE16" i="3" s="1"/>
  <c r="EF16" i="3" s="1"/>
  <c r="EI16" i="3" s="1"/>
  <c r="DZ28" i="3"/>
  <c r="ED28" i="3" s="1"/>
  <c r="EE28" i="3" s="1"/>
  <c r="EF28" i="3" s="1"/>
  <c r="EI28" i="3" s="1"/>
  <c r="DZ12" i="3"/>
  <c r="ED12" i="3" s="1"/>
  <c r="EE12" i="3" s="1"/>
  <c r="EF12" i="3" s="1"/>
  <c r="EI12" i="3" s="1"/>
  <c r="DZ49" i="3"/>
  <c r="ED49" i="3" s="1"/>
  <c r="EE49" i="3" s="1"/>
  <c r="EF49" i="3" s="1"/>
  <c r="EI49" i="3" s="1"/>
  <c r="DZ26" i="3"/>
  <c r="ED26" i="3" s="1"/>
  <c r="EE26" i="3" s="1"/>
  <c r="EF26" i="3" s="1"/>
  <c r="EI26" i="3" s="1"/>
  <c r="DZ34" i="3"/>
  <c r="ED34" i="3" s="1"/>
  <c r="EE34" i="3" s="1"/>
  <c r="EF34" i="3" s="1"/>
  <c r="EI34" i="3" s="1"/>
  <c r="DZ24" i="3"/>
  <c r="ED24" i="3" s="1"/>
  <c r="EE24" i="3" s="1"/>
  <c r="EF24" i="3" s="1"/>
  <c r="EI24" i="3" s="1"/>
  <c r="DZ21" i="3"/>
  <c r="ED21" i="3" s="1"/>
  <c r="EE21" i="3" s="1"/>
  <c r="EF21" i="3" s="1"/>
  <c r="EI21" i="3" s="1"/>
  <c r="DZ38" i="3"/>
  <c r="ED38" i="3" s="1"/>
  <c r="EE38" i="3" s="1"/>
  <c r="DZ6" i="3"/>
  <c r="ED6" i="3" s="1"/>
  <c r="EE6" i="3" s="1"/>
  <c r="EF6" i="3" s="1"/>
  <c r="EI6" i="3" s="1"/>
  <c r="DZ36" i="3"/>
  <c r="ED36" i="3" s="1"/>
  <c r="EE36" i="3" s="1"/>
  <c r="EF36" i="3" s="1"/>
  <c r="EI36" i="3" s="1"/>
  <c r="DZ13" i="3"/>
  <c r="ED13" i="3" s="1"/>
  <c r="EE13" i="3" s="1"/>
  <c r="EF13" i="3" s="1"/>
  <c r="EI13" i="3" s="1"/>
  <c r="DZ52" i="3"/>
  <c r="ED52" i="3" s="1"/>
  <c r="EE52" i="3" s="1"/>
  <c r="EF52" i="3" s="1"/>
  <c r="EI52" i="3" s="1"/>
  <c r="DZ51" i="3"/>
  <c r="ED51" i="3" s="1"/>
  <c r="EE51" i="3" s="1"/>
  <c r="EF51" i="3" s="1"/>
  <c r="EI51" i="3" s="1"/>
  <c r="DZ30" i="3"/>
  <c r="ED30" i="3" s="1"/>
  <c r="EE30" i="3" s="1"/>
  <c r="EF30" i="3" s="1"/>
  <c r="EI30" i="3" s="1"/>
  <c r="DZ10" i="3"/>
  <c r="ED10" i="3" s="1"/>
  <c r="EE10" i="3" s="1"/>
  <c r="EF10" i="3" s="1"/>
  <c r="EI10" i="3" s="1"/>
  <c r="DZ29" i="3"/>
  <c r="ED29" i="3" s="1"/>
  <c r="EE29" i="3" s="1"/>
  <c r="EF29" i="3" s="1"/>
  <c r="EI29" i="3" s="1"/>
  <c r="DZ50" i="3"/>
  <c r="ED50" i="3" s="1"/>
  <c r="EE50" i="3" s="1"/>
  <c r="EF50" i="3" s="1"/>
  <c r="EI50" i="3" s="1"/>
  <c r="DZ15" i="3"/>
  <c r="ED15" i="3" s="1"/>
  <c r="EE15" i="3" s="1"/>
  <c r="EF15" i="3" s="1"/>
  <c r="EI15" i="3" s="1"/>
  <c r="DZ25" i="3"/>
  <c r="ED25" i="3" s="1"/>
  <c r="EE25" i="3" s="1"/>
  <c r="EF25" i="3" s="1"/>
  <c r="EI25" i="3" s="1"/>
  <c r="DZ53" i="3"/>
  <c r="ED53" i="3" s="1"/>
  <c r="EE53" i="3" s="1"/>
  <c r="EF53" i="3" s="1"/>
  <c r="EI53" i="3" s="1"/>
  <c r="DZ47" i="3"/>
  <c r="ED47" i="3" s="1"/>
  <c r="EE47" i="3" s="1"/>
  <c r="EF47" i="3" s="1"/>
  <c r="EI47" i="3" s="1"/>
  <c r="DZ46" i="3"/>
  <c r="ED46" i="3" s="1"/>
  <c r="EE46" i="3" s="1"/>
  <c r="EF46" i="3" s="1"/>
  <c r="EI46" i="3" s="1"/>
  <c r="DZ20" i="3"/>
  <c r="ED20" i="3" s="1"/>
  <c r="EE20" i="3" s="1"/>
  <c r="EF20" i="3" s="1"/>
  <c r="EI20" i="3" s="1"/>
  <c r="DZ32" i="3"/>
  <c r="ED32" i="3" s="1"/>
  <c r="EE32" i="3" s="1"/>
  <c r="EF32" i="3" s="1"/>
  <c r="EI32" i="3" s="1"/>
  <c r="DZ17" i="3"/>
  <c r="ED17" i="3" s="1"/>
  <c r="EE17" i="3" s="1"/>
  <c r="EF17" i="3" s="1"/>
  <c r="EI17" i="3" s="1"/>
  <c r="DZ31" i="3"/>
  <c r="ED31" i="3" s="1"/>
  <c r="EE31" i="3" s="1"/>
  <c r="EF31" i="3" s="1"/>
  <c r="EI31" i="3" s="1"/>
  <c r="DZ41" i="3"/>
  <c r="ED41" i="3" s="1"/>
  <c r="EE41" i="3" s="1"/>
  <c r="EF41" i="3" s="1"/>
  <c r="EI41" i="3" s="1"/>
  <c r="DZ18" i="3"/>
  <c r="ED18" i="3" s="1"/>
  <c r="EE18" i="3" s="1"/>
  <c r="EF18" i="3" s="1"/>
  <c r="EI18" i="3" s="1"/>
  <c r="DZ8" i="3"/>
  <c r="ED8" i="3" s="1"/>
  <c r="EE8" i="3" s="1"/>
  <c r="EF8" i="3" s="1"/>
  <c r="EI8" i="3" s="1"/>
  <c r="DZ19" i="3"/>
  <c r="ED19" i="3" s="1"/>
  <c r="EE19" i="3" s="1"/>
  <c r="EF19" i="3" s="1"/>
  <c r="EI19" i="3" s="1"/>
  <c r="DZ48" i="3"/>
  <c r="ED48" i="3" s="1"/>
  <c r="EE48" i="3" s="1"/>
  <c r="EF48" i="3" s="1"/>
  <c r="EI48" i="3" s="1"/>
  <c r="DZ55" i="3"/>
  <c r="ED55" i="3" s="1"/>
  <c r="EE55" i="3" s="1"/>
  <c r="EF55" i="3" s="1"/>
  <c r="EI55" i="3" s="1"/>
  <c r="DZ40" i="3"/>
  <c r="ED40" i="3" s="1"/>
  <c r="EE40" i="3" s="1"/>
  <c r="EF40" i="3" s="1"/>
  <c r="EI40" i="3" s="1"/>
  <c r="EL43" i="3"/>
  <c r="EP43" i="3" s="1"/>
  <c r="EQ43" i="3" s="1"/>
  <c r="ER43" i="3" s="1"/>
  <c r="EU43" i="3" s="1"/>
  <c r="EL56" i="3"/>
  <c r="EP56" i="3" s="1"/>
  <c r="EQ56" i="3" s="1"/>
  <c r="ER56" i="3" s="1"/>
  <c r="EU56" i="3" s="1"/>
  <c r="EL45" i="3"/>
  <c r="EP45" i="3" s="1"/>
  <c r="EQ45" i="3" s="1"/>
  <c r="ER45" i="3" s="1"/>
  <c r="EU45" i="3" s="1"/>
  <c r="EL14" i="3"/>
  <c r="EP14" i="3" s="1"/>
  <c r="EQ14" i="3" s="1"/>
  <c r="ER14" i="3" s="1"/>
  <c r="EU14" i="3" s="1"/>
  <c r="EL35" i="3"/>
  <c r="EP35" i="3" s="1"/>
  <c r="EQ35" i="3" s="1"/>
  <c r="ER35" i="3" s="1"/>
  <c r="EU35" i="3" s="1"/>
  <c r="EL42" i="3"/>
  <c r="EP42" i="3" s="1"/>
  <c r="EQ42" i="3" s="1"/>
  <c r="ER42" i="3" s="1"/>
  <c r="EU42" i="3" s="1"/>
  <c r="EL33" i="3"/>
  <c r="EP33" i="3" s="1"/>
  <c r="EQ33" i="3" s="1"/>
  <c r="ER33" i="3" s="1"/>
  <c r="EU33" i="3" s="1"/>
  <c r="EL7" i="3"/>
  <c r="EP7" i="3" s="1"/>
  <c r="EQ7" i="3" s="1"/>
  <c r="ER7" i="3" s="1"/>
  <c r="EU7" i="3" s="1"/>
  <c r="EL54" i="3"/>
  <c r="EP54" i="3" s="1"/>
  <c r="EQ54" i="3" s="1"/>
  <c r="ER54" i="3" s="1"/>
  <c r="EU54" i="3" s="1"/>
  <c r="EL39" i="3"/>
  <c r="EP39" i="3" s="1"/>
  <c r="EQ39" i="3" s="1"/>
  <c r="ER39" i="3" s="1"/>
  <c r="EU39" i="3" s="1"/>
  <c r="EL22" i="3"/>
  <c r="EP22" i="3" s="1"/>
  <c r="EQ22" i="3" s="1"/>
  <c r="ER22" i="3" s="1"/>
  <c r="EU22" i="3" s="1"/>
  <c r="EL44" i="3"/>
  <c r="EP44" i="3" s="1"/>
  <c r="EQ44" i="3" s="1"/>
  <c r="ER44" i="3" s="1"/>
  <c r="EU44" i="3" s="1"/>
  <c r="EL16" i="3"/>
  <c r="EP16" i="3" s="1"/>
  <c r="EQ16" i="3" s="1"/>
  <c r="ER16" i="3" s="1"/>
  <c r="EU16" i="3" s="1"/>
  <c r="EL28" i="3"/>
  <c r="EP28" i="3" s="1"/>
  <c r="EQ28" i="3" s="1"/>
  <c r="ER28" i="3" s="1"/>
  <c r="EU28" i="3" s="1"/>
  <c r="EL12" i="3"/>
  <c r="EP12" i="3" s="1"/>
  <c r="EQ12" i="3" s="1"/>
  <c r="ER12" i="3" s="1"/>
  <c r="EU12" i="3" s="1"/>
  <c r="EL49" i="3"/>
  <c r="EP49" i="3" s="1"/>
  <c r="EQ49" i="3" s="1"/>
  <c r="ER49" i="3" s="1"/>
  <c r="EU49" i="3" s="1"/>
  <c r="EL26" i="3"/>
  <c r="EP26" i="3" s="1"/>
  <c r="EQ26" i="3" s="1"/>
  <c r="ER26" i="3" s="1"/>
  <c r="EU26" i="3" s="1"/>
  <c r="EL34" i="3"/>
  <c r="EP34" i="3" s="1"/>
  <c r="EQ34" i="3" s="1"/>
  <c r="ER34" i="3" s="1"/>
  <c r="EU34" i="3" s="1"/>
  <c r="EL24" i="3"/>
  <c r="EP24" i="3" s="1"/>
  <c r="EQ24" i="3" s="1"/>
  <c r="ER24" i="3" s="1"/>
  <c r="EU24" i="3" s="1"/>
  <c r="EL21" i="3"/>
  <c r="EP21" i="3" s="1"/>
  <c r="EQ21" i="3" s="1"/>
  <c r="ER21" i="3" s="1"/>
  <c r="EU21" i="3" s="1"/>
  <c r="EL38" i="3"/>
  <c r="EP38" i="3" s="1"/>
  <c r="EQ38" i="3" s="1"/>
  <c r="EL6" i="3"/>
  <c r="EP6" i="3" s="1"/>
  <c r="EQ6" i="3" s="1"/>
  <c r="ER6" i="3" s="1"/>
  <c r="EU6" i="3" s="1"/>
  <c r="EL36" i="3"/>
  <c r="EP36" i="3" s="1"/>
  <c r="EQ36" i="3" s="1"/>
  <c r="ER36" i="3" s="1"/>
  <c r="EU36" i="3" s="1"/>
  <c r="EL13" i="3"/>
  <c r="EP13" i="3" s="1"/>
  <c r="EQ13" i="3" s="1"/>
  <c r="ER13" i="3" s="1"/>
  <c r="EU13" i="3" s="1"/>
  <c r="EL52" i="3"/>
  <c r="EP52" i="3" s="1"/>
  <c r="EQ52" i="3" s="1"/>
  <c r="ER52" i="3" s="1"/>
  <c r="EU52" i="3" s="1"/>
  <c r="EL51" i="3"/>
  <c r="EP51" i="3" s="1"/>
  <c r="EQ51" i="3" s="1"/>
  <c r="ER51" i="3" s="1"/>
  <c r="EU51" i="3" s="1"/>
  <c r="EL30" i="3"/>
  <c r="EP30" i="3" s="1"/>
  <c r="EQ30" i="3" s="1"/>
  <c r="ER30" i="3" s="1"/>
  <c r="EU30" i="3" s="1"/>
  <c r="EL10" i="3"/>
  <c r="EP10" i="3" s="1"/>
  <c r="EQ10" i="3" s="1"/>
  <c r="ER10" i="3" s="1"/>
  <c r="EU10" i="3" s="1"/>
  <c r="EL29" i="3"/>
  <c r="EP29" i="3" s="1"/>
  <c r="EQ29" i="3" s="1"/>
  <c r="ER29" i="3" s="1"/>
  <c r="EU29" i="3" s="1"/>
  <c r="EL50" i="3"/>
  <c r="EP50" i="3" s="1"/>
  <c r="EQ50" i="3" s="1"/>
  <c r="ER50" i="3" s="1"/>
  <c r="EU50" i="3" s="1"/>
  <c r="EL15" i="3"/>
  <c r="EP15" i="3" s="1"/>
  <c r="EQ15" i="3" s="1"/>
  <c r="ER15" i="3" s="1"/>
  <c r="EU15" i="3" s="1"/>
  <c r="EL25" i="3"/>
  <c r="EP25" i="3" s="1"/>
  <c r="EQ25" i="3" s="1"/>
  <c r="ER25" i="3" s="1"/>
  <c r="EU25" i="3" s="1"/>
  <c r="EL53" i="3"/>
  <c r="EP53" i="3" s="1"/>
  <c r="EQ53" i="3" s="1"/>
  <c r="ER53" i="3" s="1"/>
  <c r="EU53" i="3" s="1"/>
  <c r="EL47" i="3"/>
  <c r="EP47" i="3" s="1"/>
  <c r="EQ47" i="3" s="1"/>
  <c r="ER47" i="3" s="1"/>
  <c r="EU47" i="3" s="1"/>
  <c r="EL46" i="3"/>
  <c r="EP46" i="3" s="1"/>
  <c r="EQ46" i="3" s="1"/>
  <c r="ER46" i="3" s="1"/>
  <c r="EU46" i="3" s="1"/>
  <c r="EL20" i="3"/>
  <c r="EP20" i="3" s="1"/>
  <c r="EQ20" i="3" s="1"/>
  <c r="ER20" i="3" s="1"/>
  <c r="EU20" i="3" s="1"/>
  <c r="EL32" i="3"/>
  <c r="EP32" i="3" s="1"/>
  <c r="EQ32" i="3" s="1"/>
  <c r="ER32" i="3" s="1"/>
  <c r="EU32" i="3" s="1"/>
  <c r="EL17" i="3"/>
  <c r="EP17" i="3" s="1"/>
  <c r="EQ17" i="3" s="1"/>
  <c r="ER17" i="3" s="1"/>
  <c r="EU17" i="3" s="1"/>
  <c r="EL31" i="3"/>
  <c r="EP31" i="3" s="1"/>
  <c r="EQ31" i="3" s="1"/>
  <c r="ER31" i="3" s="1"/>
  <c r="EU31" i="3" s="1"/>
  <c r="EL41" i="3"/>
  <c r="EP41" i="3" s="1"/>
  <c r="EQ41" i="3" s="1"/>
  <c r="ER41" i="3" s="1"/>
  <c r="EU41" i="3" s="1"/>
  <c r="EL18" i="3"/>
  <c r="EP18" i="3" s="1"/>
  <c r="EQ18" i="3" s="1"/>
  <c r="ER18" i="3" s="1"/>
  <c r="EU18" i="3" s="1"/>
  <c r="EL8" i="3"/>
  <c r="EP8" i="3" s="1"/>
  <c r="EQ8" i="3" s="1"/>
  <c r="ER8" i="3" s="1"/>
  <c r="EU8" i="3" s="1"/>
  <c r="EL19" i="3"/>
  <c r="EP19" i="3" s="1"/>
  <c r="EQ19" i="3" s="1"/>
  <c r="ER19" i="3" s="1"/>
  <c r="EU19" i="3" s="1"/>
  <c r="EL48" i="3"/>
  <c r="EP48" i="3" s="1"/>
  <c r="EQ48" i="3" s="1"/>
  <c r="ER48" i="3" s="1"/>
  <c r="EU48" i="3" s="1"/>
  <c r="EL55" i="3"/>
  <c r="EP55" i="3" s="1"/>
  <c r="EQ55" i="3" s="1"/>
  <c r="ER55" i="3" s="1"/>
  <c r="EU55" i="3" s="1"/>
  <c r="EL40" i="3"/>
  <c r="EP40" i="3" s="1"/>
  <c r="EQ40" i="3" s="1"/>
  <c r="ER40" i="3" s="1"/>
  <c r="EU40" i="3" s="1"/>
  <c r="EX43" i="3"/>
  <c r="FB43" i="3" s="1"/>
  <c r="FC43" i="3" s="1"/>
  <c r="FD43" i="3" s="1"/>
  <c r="FG43" i="3" s="1"/>
  <c r="EX56" i="3"/>
  <c r="FB56" i="3" s="1"/>
  <c r="FC56" i="3" s="1"/>
  <c r="FD56" i="3" s="1"/>
  <c r="FG56" i="3" s="1"/>
  <c r="EX45" i="3"/>
  <c r="FB45" i="3" s="1"/>
  <c r="FC45" i="3" s="1"/>
  <c r="FD45" i="3" s="1"/>
  <c r="FG45" i="3" s="1"/>
  <c r="EX14" i="3"/>
  <c r="FB14" i="3" s="1"/>
  <c r="FC14" i="3" s="1"/>
  <c r="FD14" i="3" s="1"/>
  <c r="FG14" i="3" s="1"/>
  <c r="EX35" i="3"/>
  <c r="FB35" i="3" s="1"/>
  <c r="FC35" i="3" s="1"/>
  <c r="FD35" i="3" s="1"/>
  <c r="FG35" i="3" s="1"/>
  <c r="EX42" i="3"/>
  <c r="FB42" i="3" s="1"/>
  <c r="FC42" i="3" s="1"/>
  <c r="FD42" i="3" s="1"/>
  <c r="FG42" i="3" s="1"/>
  <c r="EX33" i="3"/>
  <c r="FB33" i="3" s="1"/>
  <c r="FC33" i="3" s="1"/>
  <c r="FD33" i="3" s="1"/>
  <c r="FG33" i="3" s="1"/>
  <c r="EX7" i="3"/>
  <c r="FB7" i="3" s="1"/>
  <c r="FC7" i="3" s="1"/>
  <c r="FD7" i="3" s="1"/>
  <c r="FG7" i="3" s="1"/>
  <c r="EX54" i="3"/>
  <c r="FB54" i="3" s="1"/>
  <c r="FC54" i="3" s="1"/>
  <c r="FD54" i="3" s="1"/>
  <c r="FG54" i="3" s="1"/>
  <c r="EX39" i="3"/>
  <c r="FB39" i="3" s="1"/>
  <c r="FC39" i="3" s="1"/>
  <c r="FD39" i="3" s="1"/>
  <c r="FG39" i="3" s="1"/>
  <c r="EX22" i="3"/>
  <c r="FB22" i="3" s="1"/>
  <c r="FC22" i="3" s="1"/>
  <c r="FD22" i="3" s="1"/>
  <c r="FG22" i="3" s="1"/>
  <c r="EX44" i="3"/>
  <c r="FB44" i="3" s="1"/>
  <c r="FC44" i="3" s="1"/>
  <c r="FD44" i="3" s="1"/>
  <c r="FG44" i="3" s="1"/>
  <c r="EX16" i="3"/>
  <c r="FB16" i="3" s="1"/>
  <c r="FC16" i="3" s="1"/>
  <c r="FD16" i="3" s="1"/>
  <c r="FG16" i="3" s="1"/>
  <c r="EX28" i="3"/>
  <c r="FB28" i="3" s="1"/>
  <c r="FC28" i="3" s="1"/>
  <c r="FD28" i="3" s="1"/>
  <c r="FG28" i="3" s="1"/>
  <c r="EX12" i="3"/>
  <c r="FB12" i="3" s="1"/>
  <c r="FC12" i="3" s="1"/>
  <c r="FD12" i="3" s="1"/>
  <c r="FG12" i="3" s="1"/>
  <c r="EX49" i="3"/>
  <c r="FB49" i="3" s="1"/>
  <c r="FC49" i="3" s="1"/>
  <c r="FD49" i="3" s="1"/>
  <c r="FG49" i="3" s="1"/>
  <c r="EX26" i="3"/>
  <c r="FB26" i="3" s="1"/>
  <c r="FC26" i="3" s="1"/>
  <c r="FD26" i="3" s="1"/>
  <c r="FG26" i="3" s="1"/>
  <c r="EX34" i="3"/>
  <c r="FB34" i="3" s="1"/>
  <c r="FC34" i="3" s="1"/>
  <c r="FD34" i="3" s="1"/>
  <c r="FG34" i="3" s="1"/>
  <c r="EX24" i="3"/>
  <c r="FB24" i="3" s="1"/>
  <c r="FC24" i="3" s="1"/>
  <c r="FD24" i="3" s="1"/>
  <c r="FG24" i="3" s="1"/>
  <c r="EX21" i="3"/>
  <c r="FB21" i="3" s="1"/>
  <c r="FC21" i="3" s="1"/>
  <c r="FD21" i="3" s="1"/>
  <c r="FG21" i="3" s="1"/>
  <c r="EX38" i="3"/>
  <c r="FB38" i="3" s="1"/>
  <c r="FC38" i="3" s="1"/>
  <c r="EX6" i="3"/>
  <c r="FB6" i="3" s="1"/>
  <c r="FC6" i="3" s="1"/>
  <c r="FD6" i="3" s="1"/>
  <c r="FG6" i="3" s="1"/>
  <c r="EX36" i="3"/>
  <c r="FB36" i="3" s="1"/>
  <c r="FC36" i="3" s="1"/>
  <c r="FD36" i="3" s="1"/>
  <c r="FG36" i="3" s="1"/>
  <c r="EX13" i="3"/>
  <c r="FB13" i="3" s="1"/>
  <c r="FC13" i="3" s="1"/>
  <c r="FD13" i="3" s="1"/>
  <c r="FG13" i="3" s="1"/>
  <c r="EX52" i="3"/>
  <c r="FB52" i="3" s="1"/>
  <c r="FC52" i="3" s="1"/>
  <c r="FD52" i="3" s="1"/>
  <c r="FG52" i="3" s="1"/>
  <c r="EX51" i="3"/>
  <c r="FB51" i="3" s="1"/>
  <c r="FC51" i="3" s="1"/>
  <c r="FD51" i="3" s="1"/>
  <c r="FG51" i="3" s="1"/>
  <c r="EX30" i="3"/>
  <c r="FB30" i="3" s="1"/>
  <c r="FC30" i="3" s="1"/>
  <c r="FD30" i="3" s="1"/>
  <c r="FG30" i="3" s="1"/>
  <c r="EX10" i="3"/>
  <c r="FB10" i="3" s="1"/>
  <c r="FC10" i="3" s="1"/>
  <c r="FD10" i="3" s="1"/>
  <c r="FG10" i="3" s="1"/>
  <c r="EX29" i="3"/>
  <c r="FB29" i="3" s="1"/>
  <c r="FC29" i="3" s="1"/>
  <c r="FD29" i="3" s="1"/>
  <c r="FG29" i="3" s="1"/>
  <c r="EX50" i="3"/>
  <c r="FB50" i="3" s="1"/>
  <c r="FC50" i="3" s="1"/>
  <c r="FD50" i="3" s="1"/>
  <c r="FG50" i="3" s="1"/>
  <c r="EX15" i="3"/>
  <c r="FB15" i="3" s="1"/>
  <c r="FC15" i="3" s="1"/>
  <c r="FD15" i="3" s="1"/>
  <c r="FG15" i="3" s="1"/>
  <c r="EX25" i="3"/>
  <c r="FB25" i="3" s="1"/>
  <c r="FC25" i="3" s="1"/>
  <c r="FD25" i="3" s="1"/>
  <c r="FG25" i="3" s="1"/>
  <c r="EX53" i="3"/>
  <c r="FB53" i="3" s="1"/>
  <c r="FC53" i="3" s="1"/>
  <c r="FD53" i="3" s="1"/>
  <c r="FG53" i="3" s="1"/>
  <c r="EX47" i="3"/>
  <c r="FB47" i="3" s="1"/>
  <c r="FC47" i="3" s="1"/>
  <c r="FD47" i="3" s="1"/>
  <c r="FG47" i="3" s="1"/>
  <c r="EX46" i="3"/>
  <c r="FB46" i="3" s="1"/>
  <c r="FC46" i="3" s="1"/>
  <c r="FD46" i="3" s="1"/>
  <c r="FG46" i="3" s="1"/>
  <c r="EX20" i="3"/>
  <c r="FB20" i="3" s="1"/>
  <c r="FC20" i="3" s="1"/>
  <c r="FD20" i="3" s="1"/>
  <c r="FG20" i="3" s="1"/>
  <c r="EX32" i="3"/>
  <c r="FB32" i="3" s="1"/>
  <c r="FC32" i="3" s="1"/>
  <c r="FD32" i="3" s="1"/>
  <c r="FG32" i="3" s="1"/>
  <c r="EX17" i="3"/>
  <c r="FB17" i="3" s="1"/>
  <c r="FC17" i="3" s="1"/>
  <c r="FD17" i="3" s="1"/>
  <c r="FG17" i="3" s="1"/>
  <c r="EX31" i="3"/>
  <c r="FB31" i="3" s="1"/>
  <c r="FC31" i="3" s="1"/>
  <c r="FD31" i="3" s="1"/>
  <c r="FG31" i="3" s="1"/>
  <c r="EX41" i="3"/>
  <c r="FB41" i="3" s="1"/>
  <c r="FC41" i="3" s="1"/>
  <c r="FD41" i="3" s="1"/>
  <c r="FG41" i="3" s="1"/>
  <c r="EX18" i="3"/>
  <c r="FB18" i="3" s="1"/>
  <c r="FC18" i="3" s="1"/>
  <c r="FD18" i="3" s="1"/>
  <c r="FG18" i="3" s="1"/>
  <c r="EX8" i="3"/>
  <c r="FB8" i="3" s="1"/>
  <c r="FC8" i="3" s="1"/>
  <c r="FD8" i="3" s="1"/>
  <c r="FG8" i="3" s="1"/>
  <c r="EX19" i="3"/>
  <c r="FB19" i="3" s="1"/>
  <c r="FC19" i="3" s="1"/>
  <c r="FD19" i="3" s="1"/>
  <c r="FG19" i="3" s="1"/>
  <c r="EX48" i="3"/>
  <c r="FB48" i="3" s="1"/>
  <c r="FC48" i="3" s="1"/>
  <c r="FD48" i="3" s="1"/>
  <c r="FG48" i="3" s="1"/>
  <c r="EX55" i="3"/>
  <c r="FB55" i="3" s="1"/>
  <c r="FC55" i="3" s="1"/>
  <c r="FD55" i="3" s="1"/>
  <c r="FG55" i="3" s="1"/>
  <c r="EX40" i="3"/>
  <c r="FB40" i="3" s="1"/>
  <c r="FC40" i="3" s="1"/>
  <c r="FD40" i="3" s="1"/>
  <c r="FG40" i="3" s="1"/>
  <c r="FJ43" i="3"/>
  <c r="FN43" i="3" s="1"/>
  <c r="FO43" i="3" s="1"/>
  <c r="FP43" i="3" s="1"/>
  <c r="FS43" i="3" s="1"/>
  <c r="FJ56" i="3"/>
  <c r="FN56" i="3" s="1"/>
  <c r="FO56" i="3" s="1"/>
  <c r="FP56" i="3" s="1"/>
  <c r="FS56" i="3" s="1"/>
  <c r="FJ45" i="3"/>
  <c r="FN45" i="3" s="1"/>
  <c r="FO45" i="3" s="1"/>
  <c r="FP45" i="3" s="1"/>
  <c r="FS45" i="3" s="1"/>
  <c r="FJ14" i="3"/>
  <c r="FN14" i="3" s="1"/>
  <c r="FO14" i="3" s="1"/>
  <c r="FP14" i="3" s="1"/>
  <c r="FS14" i="3" s="1"/>
  <c r="FJ35" i="3"/>
  <c r="FN35" i="3" s="1"/>
  <c r="FO35" i="3" s="1"/>
  <c r="FP35" i="3" s="1"/>
  <c r="FS35" i="3" s="1"/>
  <c r="FJ42" i="3"/>
  <c r="FN42" i="3" s="1"/>
  <c r="FO42" i="3" s="1"/>
  <c r="FP42" i="3" s="1"/>
  <c r="FS42" i="3" s="1"/>
  <c r="FJ33" i="3"/>
  <c r="FN33" i="3" s="1"/>
  <c r="FO33" i="3" s="1"/>
  <c r="FP33" i="3" s="1"/>
  <c r="FS33" i="3" s="1"/>
  <c r="FJ7" i="3"/>
  <c r="FN7" i="3" s="1"/>
  <c r="FO7" i="3" s="1"/>
  <c r="FP7" i="3" s="1"/>
  <c r="FS7" i="3" s="1"/>
  <c r="FJ54" i="3"/>
  <c r="FN54" i="3" s="1"/>
  <c r="FO54" i="3" s="1"/>
  <c r="FP54" i="3" s="1"/>
  <c r="FS54" i="3" s="1"/>
  <c r="FJ39" i="3"/>
  <c r="FN39" i="3" s="1"/>
  <c r="FO39" i="3" s="1"/>
  <c r="FP39" i="3" s="1"/>
  <c r="FS39" i="3" s="1"/>
  <c r="FJ22" i="3"/>
  <c r="FN22" i="3" s="1"/>
  <c r="FO22" i="3" s="1"/>
  <c r="FP22" i="3" s="1"/>
  <c r="FS22" i="3" s="1"/>
  <c r="FJ44" i="3"/>
  <c r="FN44" i="3" s="1"/>
  <c r="FO44" i="3" s="1"/>
  <c r="FP44" i="3" s="1"/>
  <c r="FS44" i="3" s="1"/>
  <c r="FJ16" i="3"/>
  <c r="FN16" i="3" s="1"/>
  <c r="FO16" i="3" s="1"/>
  <c r="FP16" i="3" s="1"/>
  <c r="FS16" i="3" s="1"/>
  <c r="FJ28" i="3"/>
  <c r="FN28" i="3" s="1"/>
  <c r="FO28" i="3" s="1"/>
  <c r="FP28" i="3" s="1"/>
  <c r="FS28" i="3" s="1"/>
  <c r="FJ12" i="3"/>
  <c r="FN12" i="3" s="1"/>
  <c r="FO12" i="3" s="1"/>
  <c r="FP12" i="3" s="1"/>
  <c r="FS12" i="3" s="1"/>
  <c r="FJ49" i="3"/>
  <c r="FN49" i="3" s="1"/>
  <c r="FO49" i="3" s="1"/>
  <c r="FP49" i="3" s="1"/>
  <c r="FS49" i="3" s="1"/>
  <c r="FJ26" i="3"/>
  <c r="FN26" i="3" s="1"/>
  <c r="FO26" i="3" s="1"/>
  <c r="FP26" i="3" s="1"/>
  <c r="FS26" i="3" s="1"/>
  <c r="FJ34" i="3"/>
  <c r="FN34" i="3" s="1"/>
  <c r="FO34" i="3" s="1"/>
  <c r="FP34" i="3" s="1"/>
  <c r="FS34" i="3" s="1"/>
  <c r="FJ24" i="3"/>
  <c r="FN24" i="3" s="1"/>
  <c r="FO24" i="3" s="1"/>
  <c r="FP24" i="3" s="1"/>
  <c r="FS24" i="3" s="1"/>
  <c r="FJ21" i="3"/>
  <c r="FN21" i="3" s="1"/>
  <c r="FO21" i="3" s="1"/>
  <c r="FP21" i="3" s="1"/>
  <c r="FS21" i="3" s="1"/>
  <c r="FJ38" i="3"/>
  <c r="FN38" i="3" s="1"/>
  <c r="FO38" i="3" s="1"/>
  <c r="FJ36" i="3"/>
  <c r="FN36" i="3" s="1"/>
  <c r="FO36" i="3" s="1"/>
  <c r="FP36" i="3" s="1"/>
  <c r="FS36" i="3" s="1"/>
  <c r="FJ13" i="3"/>
  <c r="FN13" i="3" s="1"/>
  <c r="FO13" i="3" s="1"/>
  <c r="FP13" i="3" s="1"/>
  <c r="FS13" i="3" s="1"/>
  <c r="FJ52" i="3"/>
  <c r="FN52" i="3" s="1"/>
  <c r="FO52" i="3" s="1"/>
  <c r="FP52" i="3" s="1"/>
  <c r="FS52" i="3" s="1"/>
  <c r="FJ51" i="3"/>
  <c r="FN51" i="3" s="1"/>
  <c r="FO51" i="3" s="1"/>
  <c r="FP51" i="3" s="1"/>
  <c r="FS51" i="3" s="1"/>
  <c r="FJ30" i="3"/>
  <c r="FN30" i="3" s="1"/>
  <c r="FO30" i="3" s="1"/>
  <c r="FP30" i="3" s="1"/>
  <c r="FS30" i="3" s="1"/>
  <c r="FJ10" i="3"/>
  <c r="FN10" i="3" s="1"/>
  <c r="FO10" i="3" s="1"/>
  <c r="FP10" i="3" s="1"/>
  <c r="FS10" i="3" s="1"/>
  <c r="FJ29" i="3"/>
  <c r="FN29" i="3" s="1"/>
  <c r="FO29" i="3" s="1"/>
  <c r="FP29" i="3" s="1"/>
  <c r="FS29" i="3" s="1"/>
  <c r="FJ50" i="3"/>
  <c r="FN50" i="3" s="1"/>
  <c r="FO50" i="3" s="1"/>
  <c r="FP50" i="3" s="1"/>
  <c r="FS50" i="3" s="1"/>
  <c r="FJ15" i="3"/>
  <c r="FN15" i="3" s="1"/>
  <c r="FO15" i="3" s="1"/>
  <c r="FP15" i="3" s="1"/>
  <c r="FS15" i="3" s="1"/>
  <c r="FJ25" i="3"/>
  <c r="FN25" i="3" s="1"/>
  <c r="FO25" i="3" s="1"/>
  <c r="FP25" i="3" s="1"/>
  <c r="FS25" i="3" s="1"/>
  <c r="FJ53" i="3"/>
  <c r="FN53" i="3" s="1"/>
  <c r="FO53" i="3" s="1"/>
  <c r="FP53" i="3" s="1"/>
  <c r="FS53" i="3" s="1"/>
  <c r="FJ47" i="3"/>
  <c r="FN47" i="3" s="1"/>
  <c r="FO47" i="3" s="1"/>
  <c r="FP47" i="3" s="1"/>
  <c r="FS47" i="3" s="1"/>
  <c r="FJ46" i="3"/>
  <c r="FN46" i="3" s="1"/>
  <c r="FO46" i="3" s="1"/>
  <c r="FP46" i="3" s="1"/>
  <c r="FS46" i="3" s="1"/>
  <c r="FJ20" i="3"/>
  <c r="FN20" i="3" s="1"/>
  <c r="FO20" i="3" s="1"/>
  <c r="FP20" i="3" s="1"/>
  <c r="FS20" i="3" s="1"/>
  <c r="FJ32" i="3"/>
  <c r="FN32" i="3" s="1"/>
  <c r="FO32" i="3" s="1"/>
  <c r="FP32" i="3" s="1"/>
  <c r="FS32" i="3" s="1"/>
  <c r="FJ17" i="3"/>
  <c r="FN17" i="3" s="1"/>
  <c r="FO17" i="3" s="1"/>
  <c r="FP17" i="3" s="1"/>
  <c r="FS17" i="3" s="1"/>
  <c r="FJ31" i="3"/>
  <c r="FN31" i="3" s="1"/>
  <c r="FO31" i="3" s="1"/>
  <c r="FP31" i="3" s="1"/>
  <c r="FS31" i="3" s="1"/>
  <c r="FJ41" i="3"/>
  <c r="FN41" i="3" s="1"/>
  <c r="FO41" i="3" s="1"/>
  <c r="FP41" i="3" s="1"/>
  <c r="FS41" i="3" s="1"/>
  <c r="FJ18" i="3"/>
  <c r="FN18" i="3" s="1"/>
  <c r="FO18" i="3" s="1"/>
  <c r="FP18" i="3" s="1"/>
  <c r="FS18" i="3" s="1"/>
  <c r="FJ8" i="3"/>
  <c r="FN8" i="3" s="1"/>
  <c r="FO8" i="3" s="1"/>
  <c r="FP8" i="3" s="1"/>
  <c r="FS8" i="3" s="1"/>
  <c r="FJ19" i="3"/>
  <c r="FN19" i="3" s="1"/>
  <c r="FO19" i="3" s="1"/>
  <c r="FP19" i="3" s="1"/>
  <c r="FS19" i="3" s="1"/>
  <c r="FJ48" i="3"/>
  <c r="FN48" i="3" s="1"/>
  <c r="FO48" i="3" s="1"/>
  <c r="FP48" i="3" s="1"/>
  <c r="FS48" i="3" s="1"/>
  <c r="FJ55" i="3"/>
  <c r="FN55" i="3" s="1"/>
  <c r="FO55" i="3" s="1"/>
  <c r="FP55" i="3" s="1"/>
  <c r="FS55" i="3" s="1"/>
  <c r="FJ40" i="3"/>
  <c r="FN40" i="3" s="1"/>
  <c r="FO40" i="3" s="1"/>
  <c r="FP40" i="3" s="1"/>
  <c r="FS40" i="3" s="1"/>
  <c r="FV43" i="3"/>
  <c r="FZ43" i="3" s="1"/>
  <c r="GA43" i="3" s="1"/>
  <c r="GB43" i="3" s="1"/>
  <c r="GE43" i="3" s="1"/>
  <c r="FV56" i="3"/>
  <c r="FZ56" i="3" s="1"/>
  <c r="GA56" i="3" s="1"/>
  <c r="GB56" i="3" s="1"/>
  <c r="GE56" i="3" s="1"/>
  <c r="FV45" i="3"/>
  <c r="FZ45" i="3" s="1"/>
  <c r="GA45" i="3" s="1"/>
  <c r="GB45" i="3" s="1"/>
  <c r="GE45" i="3" s="1"/>
  <c r="FV14" i="3"/>
  <c r="FZ14" i="3" s="1"/>
  <c r="GA14" i="3" s="1"/>
  <c r="GB14" i="3" s="1"/>
  <c r="GE14" i="3" s="1"/>
  <c r="FV35" i="3"/>
  <c r="FZ35" i="3" s="1"/>
  <c r="GA35" i="3" s="1"/>
  <c r="GB35" i="3" s="1"/>
  <c r="GE35" i="3" s="1"/>
  <c r="FV42" i="3"/>
  <c r="FZ42" i="3" s="1"/>
  <c r="GA42" i="3" s="1"/>
  <c r="GB42" i="3" s="1"/>
  <c r="GE42" i="3" s="1"/>
  <c r="FV33" i="3"/>
  <c r="FZ33" i="3" s="1"/>
  <c r="GA33" i="3" s="1"/>
  <c r="GB33" i="3" s="1"/>
  <c r="GE33" i="3" s="1"/>
  <c r="FV7" i="3"/>
  <c r="FZ7" i="3" s="1"/>
  <c r="GA7" i="3" s="1"/>
  <c r="GB7" i="3" s="1"/>
  <c r="GE7" i="3" s="1"/>
  <c r="FV54" i="3"/>
  <c r="FZ54" i="3" s="1"/>
  <c r="GA54" i="3" s="1"/>
  <c r="GB54" i="3" s="1"/>
  <c r="GE54" i="3" s="1"/>
  <c r="FV39" i="3"/>
  <c r="FZ39" i="3" s="1"/>
  <c r="GA39" i="3" s="1"/>
  <c r="GB39" i="3" s="1"/>
  <c r="GE39" i="3" s="1"/>
  <c r="FV22" i="3"/>
  <c r="FZ22" i="3" s="1"/>
  <c r="GA22" i="3" s="1"/>
  <c r="GB22" i="3" s="1"/>
  <c r="GE22" i="3" s="1"/>
  <c r="FV44" i="3"/>
  <c r="FZ44" i="3" s="1"/>
  <c r="GA44" i="3" s="1"/>
  <c r="GB44" i="3" s="1"/>
  <c r="GE44" i="3" s="1"/>
  <c r="FV16" i="3"/>
  <c r="FZ16" i="3" s="1"/>
  <c r="GA16" i="3" s="1"/>
  <c r="GB16" i="3" s="1"/>
  <c r="GE16" i="3" s="1"/>
  <c r="FV28" i="3"/>
  <c r="FZ28" i="3" s="1"/>
  <c r="GA28" i="3" s="1"/>
  <c r="GB28" i="3" s="1"/>
  <c r="GE28" i="3" s="1"/>
  <c r="FV12" i="3"/>
  <c r="FZ12" i="3" s="1"/>
  <c r="GA12" i="3" s="1"/>
  <c r="GB12" i="3" s="1"/>
  <c r="GE12" i="3" s="1"/>
  <c r="FV49" i="3"/>
  <c r="FZ49" i="3" s="1"/>
  <c r="GA49" i="3" s="1"/>
  <c r="GB49" i="3" s="1"/>
  <c r="GE49" i="3" s="1"/>
  <c r="FV26" i="3"/>
  <c r="FZ26" i="3" s="1"/>
  <c r="GA26" i="3" s="1"/>
  <c r="GB26" i="3" s="1"/>
  <c r="GE26" i="3" s="1"/>
  <c r="FV34" i="3"/>
  <c r="FZ34" i="3" s="1"/>
  <c r="GA34" i="3" s="1"/>
  <c r="GB34" i="3" s="1"/>
  <c r="GE34" i="3" s="1"/>
  <c r="FV24" i="3"/>
  <c r="FZ24" i="3" s="1"/>
  <c r="GA24" i="3" s="1"/>
  <c r="GB24" i="3" s="1"/>
  <c r="GE24" i="3" s="1"/>
  <c r="FV21" i="3"/>
  <c r="FZ21" i="3" s="1"/>
  <c r="GA21" i="3" s="1"/>
  <c r="GB21" i="3" s="1"/>
  <c r="GE21" i="3" s="1"/>
  <c r="FV38" i="3"/>
  <c r="FZ38" i="3" s="1"/>
  <c r="GA38" i="3" s="1"/>
  <c r="FV6" i="3"/>
  <c r="FZ6" i="3" s="1"/>
  <c r="GA6" i="3" s="1"/>
  <c r="GB6" i="3" s="1"/>
  <c r="GE6" i="3" s="1"/>
  <c r="FV36" i="3"/>
  <c r="FZ36" i="3" s="1"/>
  <c r="GA36" i="3" s="1"/>
  <c r="GB36" i="3" s="1"/>
  <c r="GE36" i="3" s="1"/>
  <c r="FV13" i="3"/>
  <c r="FZ13" i="3" s="1"/>
  <c r="GA13" i="3" s="1"/>
  <c r="GB13" i="3" s="1"/>
  <c r="GE13" i="3" s="1"/>
  <c r="FV52" i="3"/>
  <c r="FZ52" i="3" s="1"/>
  <c r="GA52" i="3" s="1"/>
  <c r="GB52" i="3" s="1"/>
  <c r="GE52" i="3" s="1"/>
  <c r="FV51" i="3"/>
  <c r="FZ51" i="3" s="1"/>
  <c r="GA51" i="3" s="1"/>
  <c r="GB51" i="3" s="1"/>
  <c r="GE51" i="3" s="1"/>
  <c r="FV30" i="3"/>
  <c r="FZ30" i="3" s="1"/>
  <c r="GA30" i="3" s="1"/>
  <c r="GB30" i="3" s="1"/>
  <c r="GE30" i="3" s="1"/>
  <c r="FV10" i="3"/>
  <c r="FZ10" i="3" s="1"/>
  <c r="GA10" i="3" s="1"/>
  <c r="GB10" i="3" s="1"/>
  <c r="GE10" i="3" s="1"/>
  <c r="FV29" i="3"/>
  <c r="FZ29" i="3" s="1"/>
  <c r="GA29" i="3" s="1"/>
  <c r="GB29" i="3" s="1"/>
  <c r="GE29" i="3" s="1"/>
  <c r="FV50" i="3"/>
  <c r="FZ50" i="3" s="1"/>
  <c r="GA50" i="3" s="1"/>
  <c r="GB50" i="3" s="1"/>
  <c r="GE50" i="3" s="1"/>
  <c r="FV15" i="3"/>
  <c r="FZ15" i="3" s="1"/>
  <c r="GA15" i="3" s="1"/>
  <c r="GB15" i="3" s="1"/>
  <c r="GE15" i="3" s="1"/>
  <c r="FV25" i="3"/>
  <c r="FZ25" i="3" s="1"/>
  <c r="GA25" i="3" s="1"/>
  <c r="GB25" i="3" s="1"/>
  <c r="GE25" i="3" s="1"/>
  <c r="FV53" i="3"/>
  <c r="FZ53" i="3" s="1"/>
  <c r="GA53" i="3" s="1"/>
  <c r="GB53" i="3" s="1"/>
  <c r="GE53" i="3" s="1"/>
  <c r="FV47" i="3"/>
  <c r="FZ47" i="3" s="1"/>
  <c r="GA47" i="3" s="1"/>
  <c r="GB47" i="3" s="1"/>
  <c r="GE47" i="3" s="1"/>
  <c r="FV46" i="3"/>
  <c r="FZ46" i="3" s="1"/>
  <c r="GA46" i="3" s="1"/>
  <c r="GB46" i="3" s="1"/>
  <c r="GE46" i="3" s="1"/>
  <c r="FV20" i="3"/>
  <c r="FZ20" i="3" s="1"/>
  <c r="GA20" i="3" s="1"/>
  <c r="GB20" i="3" s="1"/>
  <c r="GE20" i="3" s="1"/>
  <c r="FV32" i="3"/>
  <c r="FZ32" i="3" s="1"/>
  <c r="GA32" i="3" s="1"/>
  <c r="GB32" i="3" s="1"/>
  <c r="GE32" i="3" s="1"/>
  <c r="FV17" i="3"/>
  <c r="FZ17" i="3" s="1"/>
  <c r="GA17" i="3" s="1"/>
  <c r="GB17" i="3" s="1"/>
  <c r="GE17" i="3" s="1"/>
  <c r="FV31" i="3"/>
  <c r="FZ31" i="3" s="1"/>
  <c r="GA31" i="3" s="1"/>
  <c r="GB31" i="3" s="1"/>
  <c r="GE31" i="3" s="1"/>
  <c r="FV41" i="3"/>
  <c r="FZ41" i="3" s="1"/>
  <c r="GA41" i="3" s="1"/>
  <c r="GB41" i="3" s="1"/>
  <c r="GE41" i="3" s="1"/>
  <c r="FV18" i="3"/>
  <c r="FZ18" i="3" s="1"/>
  <c r="GA18" i="3" s="1"/>
  <c r="GB18" i="3" s="1"/>
  <c r="GE18" i="3" s="1"/>
  <c r="FV8" i="3"/>
  <c r="FZ8" i="3" s="1"/>
  <c r="GA8" i="3" s="1"/>
  <c r="GB8" i="3" s="1"/>
  <c r="GE8" i="3" s="1"/>
  <c r="FV19" i="3"/>
  <c r="FZ19" i="3" s="1"/>
  <c r="GA19" i="3" s="1"/>
  <c r="GB19" i="3" s="1"/>
  <c r="GE19" i="3" s="1"/>
  <c r="FV48" i="3"/>
  <c r="FZ48" i="3" s="1"/>
  <c r="GA48" i="3" s="1"/>
  <c r="GB48" i="3" s="1"/>
  <c r="GE48" i="3" s="1"/>
  <c r="FV55" i="3"/>
  <c r="FZ55" i="3" s="1"/>
  <c r="GA55" i="3" s="1"/>
  <c r="GB55" i="3" s="1"/>
  <c r="GE55" i="3" s="1"/>
  <c r="FV40" i="3"/>
  <c r="FZ40" i="3" s="1"/>
  <c r="GA40" i="3" s="1"/>
  <c r="GB40" i="3" s="1"/>
  <c r="GE40" i="3" s="1"/>
  <c r="FN6" i="3"/>
  <c r="G38" i="3"/>
  <c r="JY23" i="3"/>
  <c r="HQ37" i="3"/>
  <c r="JY37" i="3"/>
  <c r="KF37" i="3"/>
  <c r="KM37" i="3"/>
  <c r="KM23" i="3"/>
  <c r="JR23" i="3"/>
  <c r="HQ23" i="3"/>
  <c r="GL23" i="3"/>
  <c r="GM23" i="3" s="1"/>
  <c r="GN23" i="3" s="1"/>
  <c r="GL37" i="3"/>
  <c r="GM37" i="3" s="1"/>
  <c r="GN37" i="3" s="1"/>
  <c r="KF23" i="3"/>
  <c r="JR37" i="3"/>
  <c r="HQ9" i="3"/>
  <c r="GL11" i="3"/>
  <c r="GM11" i="3" s="1"/>
  <c r="GN11" i="3" s="1"/>
  <c r="JR11" i="3"/>
  <c r="HQ27" i="3"/>
  <c r="KM27" i="3"/>
  <c r="HQ11" i="3"/>
  <c r="JR27" i="3"/>
  <c r="KF27" i="3"/>
  <c r="KM9" i="3"/>
  <c r="JY9" i="3"/>
  <c r="JY27" i="3"/>
  <c r="GL27" i="3"/>
  <c r="GM27" i="3" s="1"/>
  <c r="GN27" i="3" s="1"/>
  <c r="KF9" i="3"/>
  <c r="KF11" i="3"/>
  <c r="KM11" i="3"/>
  <c r="GL9" i="3"/>
  <c r="GM9" i="3" s="1"/>
  <c r="GN9" i="3" s="1"/>
  <c r="JR9" i="3"/>
  <c r="JY11" i="3"/>
  <c r="CH57" i="3"/>
  <c r="CI57" i="3" s="1"/>
  <c r="CJ57" i="3" s="1"/>
  <c r="CT57" i="3"/>
  <c r="ED57" i="3"/>
  <c r="DF57" i="3"/>
  <c r="EP57" i="3"/>
  <c r="DR57" i="3"/>
  <c r="HQ48" i="3"/>
  <c r="HQ20" i="3"/>
  <c r="HQ15" i="3"/>
  <c r="HQ57" i="3"/>
  <c r="HQ41" i="3"/>
  <c r="HQ42" i="3"/>
  <c r="HQ19" i="3"/>
  <c r="HQ17" i="3"/>
  <c r="HQ14" i="3"/>
  <c r="HQ40" i="3"/>
  <c r="HQ12" i="3"/>
  <c r="HQ22" i="3"/>
  <c r="HQ33" i="3"/>
  <c r="HQ56" i="3"/>
  <c r="HQ39" i="3"/>
  <c r="HQ21" i="3"/>
  <c r="HQ7" i="3"/>
  <c r="HQ51" i="3"/>
  <c r="HQ49" i="3"/>
  <c r="HQ43" i="3"/>
  <c r="HQ28" i="3"/>
  <c r="HQ25" i="3"/>
  <c r="HQ30" i="3"/>
  <c r="HQ38" i="3"/>
  <c r="HQ24" i="3"/>
  <c r="HQ16" i="3"/>
  <c r="HQ31" i="3"/>
  <c r="HQ47" i="3"/>
  <c r="HQ10" i="3"/>
  <c r="HQ36" i="3"/>
  <c r="HQ45" i="3"/>
  <c r="HQ55" i="3"/>
  <c r="HQ18" i="3"/>
  <c r="HQ52" i="3"/>
  <c r="HQ54" i="3"/>
  <c r="HQ53" i="3"/>
  <c r="HQ35" i="3"/>
  <c r="FN57" i="3"/>
  <c r="GL43" i="3"/>
  <c r="GL16" i="3"/>
  <c r="GL26" i="3"/>
  <c r="GL21" i="3"/>
  <c r="GL13" i="3"/>
  <c r="GL50" i="3"/>
  <c r="GL32" i="3"/>
  <c r="GL48" i="3"/>
  <c r="GL56" i="3"/>
  <c r="GL7" i="3"/>
  <c r="GL28" i="3"/>
  <c r="GL52" i="3"/>
  <c r="GL15" i="3"/>
  <c r="GL17" i="3"/>
  <c r="FB57" i="3"/>
  <c r="GL45" i="3"/>
  <c r="GL54" i="3"/>
  <c r="GL57" i="3"/>
  <c r="GL51" i="3"/>
  <c r="GL25" i="3"/>
  <c r="GL31" i="3"/>
  <c r="GL55" i="3"/>
  <c r="GL14" i="3"/>
  <c r="GL53" i="3"/>
  <c r="GL41" i="3"/>
  <c r="GL40" i="3"/>
  <c r="FZ57" i="3"/>
  <c r="GL35" i="3"/>
  <c r="GL12" i="3"/>
  <c r="GL30" i="3"/>
  <c r="GL47" i="3"/>
  <c r="GL18" i="3"/>
  <c r="GL42" i="3"/>
  <c r="GL22" i="3"/>
  <c r="GL38" i="3"/>
  <c r="GM38" i="3" s="1"/>
  <c r="GL10" i="3"/>
  <c r="GL44" i="3"/>
  <c r="GL34" i="3"/>
  <c r="GL6" i="3"/>
  <c r="GL29" i="3"/>
  <c r="GL46" i="3"/>
  <c r="GL8" i="3"/>
  <c r="GL33" i="3"/>
  <c r="GL49" i="3"/>
  <c r="GL24" i="3"/>
  <c r="GL36" i="3"/>
  <c r="GL20" i="3"/>
  <c r="GL19" i="3"/>
  <c r="JR12" i="3"/>
  <c r="JY19" i="3"/>
  <c r="JY13" i="3"/>
  <c r="KM28" i="3"/>
  <c r="JR57" i="3"/>
  <c r="JR16" i="3"/>
  <c r="KF56" i="3"/>
  <c r="KF15" i="3"/>
  <c r="JR51" i="3"/>
  <c r="KF55" i="3"/>
  <c r="KM47" i="3"/>
  <c r="JR44" i="3"/>
  <c r="JY57" i="3"/>
  <c r="KM32" i="3"/>
  <c r="KF34" i="3"/>
  <c r="JY29" i="3"/>
  <c r="KM45" i="3"/>
  <c r="JR18" i="3"/>
  <c r="KF32" i="3"/>
  <c r="KM40" i="3"/>
  <c r="JY8" i="3"/>
  <c r="KM29" i="3"/>
  <c r="JY47" i="3"/>
  <c r="KF57" i="3"/>
  <c r="KF16" i="3"/>
  <c r="JR52" i="3"/>
  <c r="JR8" i="3"/>
  <c r="KF51" i="3"/>
  <c r="JY53" i="3"/>
  <c r="KF44" i="3"/>
  <c r="KM42" i="3"/>
  <c r="JR39" i="3"/>
  <c r="JY52" i="3"/>
  <c r="KF20" i="3"/>
  <c r="KM26" i="3"/>
  <c r="JR35" i="3"/>
  <c r="JY21" i="3"/>
  <c r="KM31" i="3"/>
  <c r="JY25" i="3"/>
  <c r="KF33" i="3"/>
  <c r="JR13" i="3"/>
  <c r="JY20" i="3"/>
  <c r="KF26" i="3"/>
  <c r="KM34" i="3"/>
  <c r="JY45" i="3"/>
  <c r="JY48" i="3"/>
  <c r="KM25" i="3"/>
  <c r="JY42" i="3"/>
  <c r="KF52" i="3"/>
  <c r="KF8" i="3"/>
  <c r="KM20" i="3"/>
  <c r="JR45" i="3"/>
  <c r="JR40" i="3"/>
  <c r="JY46" i="3"/>
  <c r="KF39" i="3"/>
  <c r="KM33" i="3"/>
  <c r="KF54" i="3"/>
  <c r="JY56" i="3"/>
  <c r="JY15" i="3"/>
  <c r="KF24" i="3"/>
  <c r="KM36" i="3"/>
  <c r="JY54" i="3"/>
  <c r="JR48" i="3"/>
  <c r="JY43" i="3"/>
  <c r="KF53" i="3"/>
  <c r="KF10" i="3"/>
  <c r="KF45" i="3"/>
  <c r="KM54" i="3"/>
  <c r="JY32" i="3"/>
  <c r="KF40" i="3"/>
  <c r="KM48" i="3"/>
  <c r="JR29" i="3"/>
  <c r="KF49" i="3"/>
  <c r="KF6" i="3"/>
  <c r="KM17" i="3"/>
  <c r="JY51" i="3"/>
  <c r="KF19" i="3"/>
  <c r="JY55" i="3"/>
  <c r="JY14" i="3"/>
  <c r="KF22" i="3"/>
  <c r="KM30" i="3"/>
  <c r="JR47" i="3"/>
  <c r="JY49" i="3"/>
  <c r="JY6" i="3"/>
  <c r="KF17" i="3"/>
  <c r="KM24" i="3"/>
  <c r="JY36" i="3"/>
  <c r="JR43" i="3"/>
  <c r="JR32" i="3"/>
  <c r="KF46" i="3"/>
  <c r="KM55" i="3"/>
  <c r="KM14" i="3"/>
  <c r="JY33" i="3"/>
  <c r="KM49" i="3"/>
  <c r="KM6" i="3"/>
  <c r="JR46" i="3"/>
  <c r="JR36" i="3"/>
  <c r="JY26" i="3"/>
  <c r="JY31" i="3"/>
  <c r="KF25" i="3"/>
  <c r="KM22" i="3"/>
  <c r="JR25" i="3"/>
  <c r="KM12" i="3"/>
  <c r="JY50" i="3"/>
  <c r="JY7" i="3"/>
  <c r="KF18" i="3"/>
  <c r="KF12" i="3"/>
  <c r="KM21" i="3"/>
  <c r="KM19" i="3"/>
  <c r="JY30" i="3"/>
  <c r="JR26" i="3"/>
  <c r="JY34" i="3"/>
  <c r="KF41" i="3"/>
  <c r="KM50" i="3"/>
  <c r="KM7" i="3"/>
  <c r="JR53" i="3"/>
  <c r="KF36" i="3"/>
  <c r="JR31" i="3"/>
  <c r="JR30" i="3"/>
  <c r="KM13" i="3"/>
  <c r="KF38" i="3"/>
  <c r="JY40" i="3"/>
  <c r="KF48" i="3"/>
  <c r="KM53" i="3"/>
  <c r="KM10" i="3"/>
  <c r="JY44" i="3"/>
  <c r="KF13" i="3"/>
  <c r="JR33" i="3"/>
  <c r="JY38" i="3"/>
  <c r="KM56" i="3"/>
  <c r="KM15" i="3"/>
  <c r="JR34" i="3"/>
  <c r="KM44" i="3"/>
  <c r="JY22" i="3"/>
  <c r="KF30" i="3"/>
  <c r="KM38" i="3"/>
  <c r="JR10" i="3"/>
  <c r="JY17" i="3"/>
  <c r="JR21" i="3"/>
  <c r="KF14" i="3"/>
  <c r="JR55" i="3"/>
  <c r="JR14" i="3"/>
  <c r="KF35" i="3"/>
  <c r="KF43" i="3"/>
  <c r="KM46" i="3"/>
  <c r="JY39" i="3"/>
  <c r="KF47" i="3"/>
  <c r="KM57" i="3"/>
  <c r="KM16" i="3"/>
  <c r="JY35" i="3"/>
  <c r="KM51" i="3"/>
  <c r="JR24" i="3"/>
  <c r="JR17" i="3"/>
  <c r="JY24" i="3"/>
  <c r="KF31" i="3"/>
  <c r="KM39" i="3"/>
  <c r="JY18" i="3"/>
  <c r="KM35" i="3"/>
  <c r="JY12" i="3"/>
  <c r="KF21" i="3"/>
  <c r="JR56" i="3"/>
  <c r="JR15" i="3"/>
  <c r="JY10" i="3"/>
  <c r="JR50" i="3"/>
  <c r="JR7" i="3"/>
  <c r="KF28" i="3"/>
  <c r="KM41" i="3"/>
  <c r="KF42" i="3"/>
  <c r="KM52" i="3"/>
  <c r="KM8" i="3"/>
  <c r="JR22" i="3"/>
  <c r="JY28" i="3"/>
  <c r="KM43" i="3"/>
  <c r="JY16" i="3"/>
  <c r="JR19" i="3"/>
  <c r="HQ34" i="3"/>
  <c r="HQ8" i="3"/>
  <c r="HQ32" i="3"/>
  <c r="HQ26" i="3"/>
  <c r="HQ46" i="3"/>
  <c r="HQ50" i="3"/>
  <c r="HQ44" i="3"/>
  <c r="HQ29" i="3"/>
  <c r="HQ13" i="3"/>
  <c r="HQ6" i="3"/>
  <c r="KF7" i="3"/>
  <c r="JR20" i="3"/>
  <c r="JR54" i="3"/>
  <c r="KF29" i="3"/>
  <c r="KF50" i="3"/>
  <c r="JR28" i="3"/>
  <c r="JY41" i="3"/>
  <c r="JR38" i="3"/>
  <c r="KM18" i="3"/>
  <c r="JR6" i="3"/>
  <c r="JR41" i="3"/>
  <c r="JR42" i="3"/>
  <c r="JR49" i="3"/>
  <c r="GL39" i="3"/>
  <c r="CA43" i="3" l="1"/>
  <c r="BX43" i="3"/>
  <c r="BX30" i="3"/>
  <c r="K34" i="3"/>
  <c r="CA34" i="3" s="1"/>
  <c r="BX34" i="3"/>
  <c r="K7" i="3"/>
  <c r="CA7" i="3" s="1"/>
  <c r="BX7" i="3"/>
  <c r="BX49" i="3"/>
  <c r="BX46" i="3"/>
  <c r="K49" i="3"/>
  <c r="CA49" i="3" s="1"/>
  <c r="CA33" i="3"/>
  <c r="CA29" i="3"/>
  <c r="BX18" i="3"/>
  <c r="BX54" i="3"/>
  <c r="BX53" i="3"/>
  <c r="K46" i="3"/>
  <c r="CA46" i="3" s="1"/>
  <c r="CA21" i="3"/>
  <c r="CA18" i="3"/>
  <c r="K30" i="3"/>
  <c r="CA30" i="3" s="1"/>
  <c r="BX33" i="3"/>
  <c r="BX21" i="3"/>
  <c r="AQ26" i="3"/>
  <c r="CA26" i="3" s="1"/>
  <c r="BX26" i="3"/>
  <c r="BW44" i="3"/>
  <c r="CA44" i="3" s="1"/>
  <c r="BX44" i="3"/>
  <c r="AA24" i="3"/>
  <c r="CA24" i="3" s="1"/>
  <c r="BX24" i="3"/>
  <c r="AI55" i="3"/>
  <c r="CA55" i="3" s="1"/>
  <c r="BX55" i="3"/>
  <c r="AA39" i="3"/>
  <c r="CA39" i="3" s="1"/>
  <c r="BX39" i="3"/>
  <c r="BX32" i="3"/>
  <c r="K32" i="3"/>
  <c r="CA32" i="3" s="1"/>
  <c r="AY52" i="3"/>
  <c r="CA52" i="3" s="1"/>
  <c r="BX52" i="3"/>
  <c r="BX36" i="3"/>
  <c r="K36" i="3"/>
  <c r="CA36" i="3" s="1"/>
  <c r="AQ45" i="3"/>
  <c r="CA45" i="3" s="1"/>
  <c r="BX45" i="3"/>
  <c r="S50" i="3"/>
  <c r="CA50" i="3" s="1"/>
  <c r="BX50" i="3"/>
  <c r="AY6" i="3"/>
  <c r="CA6" i="3" s="1"/>
  <c r="BX6" i="3"/>
  <c r="AY42" i="3"/>
  <c r="CA42" i="3" s="1"/>
  <c r="BX42" i="3"/>
  <c r="AY12" i="3"/>
  <c r="CA12" i="3" s="1"/>
  <c r="BX12" i="3"/>
  <c r="AA20" i="3"/>
  <c r="CA20" i="3" s="1"/>
  <c r="BX20" i="3"/>
  <c r="AA14" i="3"/>
  <c r="CA14" i="3" s="1"/>
  <c r="BX14" i="3"/>
  <c r="BX17" i="3"/>
  <c r="CA17" i="3"/>
  <c r="BX15" i="3"/>
  <c r="CA31" i="3"/>
  <c r="AA16" i="3"/>
  <c r="CA16" i="3" s="1"/>
  <c r="BX16" i="3"/>
  <c r="S10" i="3"/>
  <c r="CA10" i="3" s="1"/>
  <c r="BX10" i="3"/>
  <c r="BX31" i="3"/>
  <c r="AQ41" i="3"/>
  <c r="CA41" i="3" s="1"/>
  <c r="BX41" i="3"/>
  <c r="AI51" i="3"/>
  <c r="CA51" i="3" s="1"/>
  <c r="BX51" i="3"/>
  <c r="CA22" i="3"/>
  <c r="CA13" i="3"/>
  <c r="CA35" i="3"/>
  <c r="S40" i="3"/>
  <c r="CA40" i="3" s="1"/>
  <c r="BX40" i="3"/>
  <c r="BX35" i="3"/>
  <c r="CA56" i="3"/>
  <c r="BX56" i="3"/>
  <c r="BX8" i="3"/>
  <c r="S25" i="3"/>
  <c r="CA25" i="3" s="1"/>
  <c r="BX25" i="3"/>
  <c r="CA15" i="3"/>
  <c r="BX13" i="3"/>
  <c r="AI47" i="3"/>
  <c r="CA47" i="3" s="1"/>
  <c r="BX47" i="3"/>
  <c r="CA8" i="3"/>
  <c r="BX29" i="3"/>
  <c r="CA53" i="3"/>
  <c r="S19" i="3"/>
  <c r="CA19" i="3" s="1"/>
  <c r="BX19" i="3"/>
  <c r="BX22" i="3"/>
  <c r="CA28" i="3"/>
  <c r="S57" i="3"/>
  <c r="CA57" i="3" s="1"/>
  <c r="BX57" i="3"/>
  <c r="BX28" i="3"/>
  <c r="AI48" i="3"/>
  <c r="CA48" i="3" s="1"/>
  <c r="BX48" i="3"/>
  <c r="CA54" i="3"/>
  <c r="GN38" i="3"/>
  <c r="GQ38" i="3" s="1"/>
  <c r="GB38" i="3"/>
  <c r="FP38" i="3"/>
  <c r="FD38" i="3"/>
  <c r="ER38" i="3"/>
  <c r="EF38" i="3"/>
  <c r="DT38" i="3"/>
  <c r="DH38" i="3"/>
  <c r="CV38" i="3"/>
  <c r="CJ38" i="3"/>
  <c r="GM49" i="3"/>
  <c r="GN49" i="3" s="1"/>
  <c r="GQ49" i="3" s="1"/>
  <c r="CU57" i="3"/>
  <c r="CV57" i="3" s="1"/>
  <c r="CY57" i="3" s="1"/>
  <c r="GM42" i="3"/>
  <c r="GN42" i="3" s="1"/>
  <c r="GQ42" i="3" s="1"/>
  <c r="GM51" i="3"/>
  <c r="GN51" i="3" s="1"/>
  <c r="GQ51" i="3" s="1"/>
  <c r="GM50" i="3"/>
  <c r="GN50" i="3" s="1"/>
  <c r="GR50" i="3" s="1"/>
  <c r="GM33" i="3"/>
  <c r="GN33" i="3" s="1"/>
  <c r="GR33" i="3" s="1"/>
  <c r="GM8" i="3"/>
  <c r="GN8" i="3" s="1"/>
  <c r="GQ8" i="3" s="1"/>
  <c r="GM13" i="3"/>
  <c r="GN13" i="3" s="1"/>
  <c r="GQ13" i="3" s="1"/>
  <c r="GM46" i="3"/>
  <c r="GN46" i="3" s="1"/>
  <c r="GQ46" i="3" s="1"/>
  <c r="GM18" i="3"/>
  <c r="GN18" i="3" s="1"/>
  <c r="GQ18" i="3" s="1"/>
  <c r="GM57" i="3"/>
  <c r="GN57" i="3" s="1"/>
  <c r="GQ57" i="3" s="1"/>
  <c r="GM21" i="3"/>
  <c r="GN21" i="3" s="1"/>
  <c r="GQ21" i="3" s="1"/>
  <c r="GM22" i="3"/>
  <c r="GN22" i="3" s="1"/>
  <c r="GQ22" i="3" s="1"/>
  <c r="GM29" i="3"/>
  <c r="GN29" i="3" s="1"/>
  <c r="GQ29" i="3" s="1"/>
  <c r="GM47" i="3"/>
  <c r="GN47" i="3" s="1"/>
  <c r="GQ47" i="3" s="1"/>
  <c r="GM54" i="3"/>
  <c r="GN54" i="3" s="1"/>
  <c r="GQ54" i="3" s="1"/>
  <c r="GM26" i="3"/>
  <c r="GN26" i="3" s="1"/>
  <c r="GQ26" i="3" s="1"/>
  <c r="EE57" i="3"/>
  <c r="EF57" i="3" s="1"/>
  <c r="EI57" i="3" s="1"/>
  <c r="GM25" i="3"/>
  <c r="GN25" i="3" s="1"/>
  <c r="GQ25" i="3" s="1"/>
  <c r="GM6" i="3"/>
  <c r="GN6" i="3" s="1"/>
  <c r="GQ6" i="3" s="1"/>
  <c r="GM30" i="3"/>
  <c r="GN30" i="3" s="1"/>
  <c r="GQ30" i="3" s="1"/>
  <c r="GM45" i="3"/>
  <c r="GN45" i="3" s="1"/>
  <c r="GQ45" i="3" s="1"/>
  <c r="GM16" i="3"/>
  <c r="GN16" i="3" s="1"/>
  <c r="GQ16" i="3" s="1"/>
  <c r="GM32" i="3"/>
  <c r="GN32" i="3" s="1"/>
  <c r="GR32" i="3" s="1"/>
  <c r="GM34" i="3"/>
  <c r="GN34" i="3" s="1"/>
  <c r="GR34" i="3" s="1"/>
  <c r="FC57" i="3"/>
  <c r="FD57" i="3" s="1"/>
  <c r="FG57" i="3" s="1"/>
  <c r="GM12" i="3"/>
  <c r="GN12" i="3" s="1"/>
  <c r="GQ12" i="3" s="1"/>
  <c r="GM17" i="3"/>
  <c r="GN17" i="3" s="1"/>
  <c r="GQ17" i="3" s="1"/>
  <c r="GM43" i="3"/>
  <c r="GN43" i="3" s="1"/>
  <c r="GR43" i="3" s="1"/>
  <c r="GM44" i="3"/>
  <c r="GN44" i="3" s="1"/>
  <c r="GR44" i="3" s="1"/>
  <c r="GM35" i="3"/>
  <c r="GN35" i="3" s="1"/>
  <c r="GQ35" i="3" s="1"/>
  <c r="GM15" i="3"/>
  <c r="GN15" i="3" s="1"/>
  <c r="GQ15" i="3" s="1"/>
  <c r="FO57" i="3"/>
  <c r="FP57" i="3" s="1"/>
  <c r="FS57" i="3" s="1"/>
  <c r="GA57" i="3"/>
  <c r="GB57" i="3" s="1"/>
  <c r="GE57" i="3" s="1"/>
  <c r="GM52" i="3"/>
  <c r="GN52" i="3" s="1"/>
  <c r="GQ52" i="3" s="1"/>
  <c r="GM19" i="3"/>
  <c r="GN19" i="3" s="1"/>
  <c r="GR19" i="3" s="1"/>
  <c r="GM40" i="3"/>
  <c r="GN40" i="3" s="1"/>
  <c r="GQ40" i="3" s="1"/>
  <c r="GM20" i="3"/>
  <c r="GN20" i="3" s="1"/>
  <c r="GQ20" i="3" s="1"/>
  <c r="GM41" i="3"/>
  <c r="GN41" i="3" s="1"/>
  <c r="GR41" i="3" s="1"/>
  <c r="GM31" i="3"/>
  <c r="GN31" i="3" s="1"/>
  <c r="GR31" i="3" s="1"/>
  <c r="GM39" i="3"/>
  <c r="GN39" i="3" s="1"/>
  <c r="GQ39" i="3" s="1"/>
  <c r="GM10" i="3"/>
  <c r="GN10" i="3" s="1"/>
  <c r="GQ10" i="3" s="1"/>
  <c r="GM53" i="3"/>
  <c r="GN53" i="3" s="1"/>
  <c r="GQ53" i="3" s="1"/>
  <c r="GM28" i="3"/>
  <c r="GN28" i="3" s="1"/>
  <c r="GR28" i="3" s="1"/>
  <c r="DS57" i="3"/>
  <c r="DT57" i="3" s="1"/>
  <c r="GM36" i="3"/>
  <c r="GN36" i="3" s="1"/>
  <c r="GR36" i="3" s="1"/>
  <c r="GM14" i="3"/>
  <c r="GN14" i="3" s="1"/>
  <c r="GQ14" i="3" s="1"/>
  <c r="GM7" i="3"/>
  <c r="GN7" i="3" s="1"/>
  <c r="GQ7" i="3" s="1"/>
  <c r="EQ57" i="3"/>
  <c r="ER57" i="3" s="1"/>
  <c r="EU57" i="3" s="1"/>
  <c r="FO6" i="3"/>
  <c r="FP6" i="3" s="1"/>
  <c r="FS6" i="3" s="1"/>
  <c r="GM48" i="3"/>
  <c r="GN48" i="3" s="1"/>
  <c r="GQ48" i="3" s="1"/>
  <c r="GM24" i="3"/>
  <c r="GN24" i="3" s="1"/>
  <c r="GQ24" i="3" s="1"/>
  <c r="GM55" i="3"/>
  <c r="GN55" i="3" s="1"/>
  <c r="GR55" i="3" s="1"/>
  <c r="GM56" i="3"/>
  <c r="GN56" i="3" s="1"/>
  <c r="GQ56" i="3" s="1"/>
  <c r="DG57" i="3"/>
  <c r="DH57" i="3" s="1"/>
  <c r="DK57" i="3" s="1"/>
  <c r="GQ23" i="3"/>
  <c r="GT23" i="3" s="1"/>
  <c r="GR23" i="3"/>
  <c r="CM19" i="3"/>
  <c r="KN51" i="3"/>
  <c r="JK51" i="3"/>
  <c r="KP51" i="3" s="1"/>
  <c r="CM18" i="3"/>
  <c r="IT34" i="3"/>
  <c r="HJ34" i="3"/>
  <c r="IV34" i="3" s="1"/>
  <c r="CM50" i="3"/>
  <c r="IT24" i="3"/>
  <c r="HJ24" i="3"/>
  <c r="IV24" i="3" s="1"/>
  <c r="CM6" i="3"/>
  <c r="KN43" i="3"/>
  <c r="JK43" i="3"/>
  <c r="KP43" i="3" s="1"/>
  <c r="IT42" i="3"/>
  <c r="HJ42" i="3"/>
  <c r="IV42" i="3" s="1"/>
  <c r="IT50" i="3"/>
  <c r="HJ50" i="3"/>
  <c r="IV50" i="3" s="1"/>
  <c r="IT39" i="3"/>
  <c r="HJ39" i="3"/>
  <c r="IV39" i="3" s="1"/>
  <c r="KN54" i="3"/>
  <c r="JK54" i="3"/>
  <c r="KP54" i="3" s="1"/>
  <c r="KN7" i="3"/>
  <c r="JK7" i="3"/>
  <c r="KP7" i="3" s="1"/>
  <c r="KN48" i="3"/>
  <c r="JK48" i="3"/>
  <c r="KP48" i="3" s="1"/>
  <c r="IT48" i="3"/>
  <c r="HJ48" i="3"/>
  <c r="IV48" i="3" s="1"/>
  <c r="IT7" i="3"/>
  <c r="HJ7" i="3"/>
  <c r="IV7" i="3" s="1"/>
  <c r="IT18" i="3"/>
  <c r="HJ18" i="3"/>
  <c r="IV18" i="3" s="1"/>
  <c r="GQ27" i="3"/>
  <c r="GT27" i="3" s="1"/>
  <c r="GR27" i="3"/>
  <c r="CM28" i="3"/>
  <c r="IT19" i="3"/>
  <c r="HJ19" i="3"/>
  <c r="IV19" i="3" s="1"/>
  <c r="CM45" i="3"/>
  <c r="CM47" i="3"/>
  <c r="CM41" i="3"/>
  <c r="IT41" i="3"/>
  <c r="HJ41" i="3"/>
  <c r="IV41" i="3" s="1"/>
  <c r="KN13" i="3"/>
  <c r="JK13" i="3"/>
  <c r="KP13" i="3" s="1"/>
  <c r="KN35" i="3"/>
  <c r="JK35" i="3"/>
  <c r="KP35" i="3" s="1"/>
  <c r="IT36" i="3"/>
  <c r="HJ36" i="3"/>
  <c r="IV36" i="3" s="1"/>
  <c r="KN11" i="3"/>
  <c r="JK11" i="3"/>
  <c r="KP11" i="3" s="1"/>
  <c r="CM51" i="3"/>
  <c r="IT32" i="3"/>
  <c r="HJ32" i="3"/>
  <c r="IV32" i="3" s="1"/>
  <c r="CM16" i="3"/>
  <c r="KN30" i="3"/>
  <c r="JK30" i="3"/>
  <c r="KP30" i="3" s="1"/>
  <c r="KN18" i="3"/>
  <c r="JK18" i="3"/>
  <c r="KP18" i="3" s="1"/>
  <c r="KN34" i="3"/>
  <c r="JK34" i="3"/>
  <c r="KP34" i="3" s="1"/>
  <c r="KN17" i="3"/>
  <c r="JK17" i="3"/>
  <c r="KP17" i="3" s="1"/>
  <c r="IT38" i="3"/>
  <c r="HJ38" i="3"/>
  <c r="IT30" i="3"/>
  <c r="HJ30" i="3"/>
  <c r="IV30" i="3" s="1"/>
  <c r="IT11" i="3"/>
  <c r="HJ11" i="3"/>
  <c r="IV11" i="3" s="1"/>
  <c r="CM17" i="3"/>
  <c r="CM8" i="3"/>
  <c r="CM33" i="3"/>
  <c r="KN47" i="3"/>
  <c r="JK47" i="3"/>
  <c r="KP47" i="3" s="1"/>
  <c r="CM10" i="3"/>
  <c r="IT33" i="3"/>
  <c r="HJ33" i="3"/>
  <c r="IV33" i="3" s="1"/>
  <c r="CM32" i="3"/>
  <c r="CM40" i="3"/>
  <c r="IT29" i="3"/>
  <c r="HJ29" i="3"/>
  <c r="IV29" i="3" s="1"/>
  <c r="CM31" i="3"/>
  <c r="KN42" i="3"/>
  <c r="JK42" i="3"/>
  <c r="KP42" i="3" s="1"/>
  <c r="IT47" i="3"/>
  <c r="HJ47" i="3"/>
  <c r="IV47" i="3" s="1"/>
  <c r="KN6" i="3"/>
  <c r="JK6" i="3"/>
  <c r="KP6" i="3" s="1"/>
  <c r="IT12" i="3"/>
  <c r="HJ12" i="3"/>
  <c r="IV12" i="3" s="1"/>
  <c r="CM43" i="3"/>
  <c r="KN10" i="3"/>
  <c r="JK10" i="3"/>
  <c r="KP10" i="3" s="1"/>
  <c r="KN56" i="3"/>
  <c r="JK56" i="3"/>
  <c r="KP56" i="3" s="1"/>
  <c r="KN29" i="3"/>
  <c r="JK29" i="3"/>
  <c r="KP29" i="3" s="1"/>
  <c r="KN14" i="3"/>
  <c r="JK14" i="3"/>
  <c r="KP14" i="3" s="1"/>
  <c r="KN33" i="3"/>
  <c r="JK33" i="3"/>
  <c r="KP33" i="3" s="1"/>
  <c r="KN38" i="3"/>
  <c r="JK38" i="3"/>
  <c r="IT57" i="3"/>
  <c r="HJ57" i="3"/>
  <c r="IV57" i="3" s="1"/>
  <c r="IT45" i="3"/>
  <c r="HJ45" i="3"/>
  <c r="IV45" i="3" s="1"/>
  <c r="IT16" i="3"/>
  <c r="HJ16" i="3"/>
  <c r="IV16" i="3" s="1"/>
  <c r="IT14" i="3"/>
  <c r="HJ14" i="3"/>
  <c r="IV14" i="3" s="1"/>
  <c r="CM15" i="3"/>
  <c r="CM7" i="3"/>
  <c r="CM46" i="3"/>
  <c r="IT8" i="3"/>
  <c r="HJ8" i="3"/>
  <c r="IV8" i="3" s="1"/>
  <c r="CM48" i="3"/>
  <c r="KN31" i="3"/>
  <c r="JK31" i="3"/>
  <c r="KP31" i="3" s="1"/>
  <c r="CM55" i="3"/>
  <c r="IT22" i="3"/>
  <c r="HJ22" i="3"/>
  <c r="IV22" i="3" s="1"/>
  <c r="CM25" i="3"/>
  <c r="CM34" i="3"/>
  <c r="KN32" i="3"/>
  <c r="JK32" i="3"/>
  <c r="KP32" i="3" s="1"/>
  <c r="KN53" i="3"/>
  <c r="JK53" i="3"/>
  <c r="KP53" i="3" s="1"/>
  <c r="CM22" i="3"/>
  <c r="KN19" i="3"/>
  <c r="JK19" i="3"/>
  <c r="KP19" i="3" s="1"/>
  <c r="KN36" i="3"/>
  <c r="JK36" i="3"/>
  <c r="KP36" i="3" s="1"/>
  <c r="KN41" i="3"/>
  <c r="JK41" i="3"/>
  <c r="KP41" i="3" s="1"/>
  <c r="KN8" i="3"/>
  <c r="JK8" i="3"/>
  <c r="KP8" i="3" s="1"/>
  <c r="IT52" i="3"/>
  <c r="HJ52" i="3"/>
  <c r="IV52" i="3" s="1"/>
  <c r="CM57" i="3"/>
  <c r="CM13" i="3"/>
  <c r="CM56" i="3"/>
  <c r="CM29" i="3"/>
  <c r="IT21" i="3"/>
  <c r="HJ21" i="3"/>
  <c r="IV21" i="3" s="1"/>
  <c r="KN16" i="3"/>
  <c r="JK16" i="3"/>
  <c r="KP16" i="3" s="1"/>
  <c r="IT35" i="3"/>
  <c r="HJ35" i="3"/>
  <c r="IV35" i="3" s="1"/>
  <c r="IT44" i="3"/>
  <c r="HJ44" i="3"/>
  <c r="IV44" i="3" s="1"/>
  <c r="CM30" i="3"/>
  <c r="KN21" i="3"/>
  <c r="JK21" i="3"/>
  <c r="KP21" i="3" s="1"/>
  <c r="IT6" i="3"/>
  <c r="HJ6" i="3"/>
  <c r="IV6" i="3" s="1"/>
  <c r="CM52" i="3"/>
  <c r="KN39" i="3"/>
  <c r="JK39" i="3"/>
  <c r="KP39" i="3" s="1"/>
  <c r="KN20" i="3"/>
  <c r="JK20" i="3"/>
  <c r="KP20" i="3" s="1"/>
  <c r="KN52" i="3"/>
  <c r="JK52" i="3"/>
  <c r="KP52" i="3" s="1"/>
  <c r="IT10" i="3"/>
  <c r="HJ10" i="3"/>
  <c r="IV10" i="3" s="1"/>
  <c r="IT54" i="3"/>
  <c r="HJ54" i="3"/>
  <c r="IV54" i="3" s="1"/>
  <c r="IT31" i="3"/>
  <c r="HJ31" i="3"/>
  <c r="IV31" i="3" s="1"/>
  <c r="IT40" i="3"/>
  <c r="HJ40" i="3"/>
  <c r="IV40" i="3" s="1"/>
  <c r="IT56" i="3"/>
  <c r="HJ56" i="3"/>
  <c r="IV56" i="3" s="1"/>
  <c r="KN9" i="3"/>
  <c r="JK9" i="3"/>
  <c r="KP9" i="3" s="1"/>
  <c r="BX38" i="3"/>
  <c r="K38" i="3"/>
  <c r="CM21" i="3"/>
  <c r="IT49" i="3"/>
  <c r="HJ49" i="3"/>
  <c r="IV49" i="3" s="1"/>
  <c r="KN46" i="3"/>
  <c r="JK46" i="3"/>
  <c r="KP46" i="3" s="1"/>
  <c r="IT43" i="3"/>
  <c r="HJ43" i="3"/>
  <c r="IV43" i="3" s="1"/>
  <c r="GQ9" i="3"/>
  <c r="GT9" i="3" s="1"/>
  <c r="GR9" i="3"/>
  <c r="KN12" i="3"/>
  <c r="JK12" i="3"/>
  <c r="KP12" i="3" s="1"/>
  <c r="KN25" i="3"/>
  <c r="JK25" i="3"/>
  <c r="KP25" i="3" s="1"/>
  <c r="KN22" i="3"/>
  <c r="JK22" i="3"/>
  <c r="KP22" i="3" s="1"/>
  <c r="KN49" i="3"/>
  <c r="JK49" i="3"/>
  <c r="KP49" i="3" s="1"/>
  <c r="IT25" i="3"/>
  <c r="HJ25" i="3"/>
  <c r="IV25" i="3" s="1"/>
  <c r="IT28" i="3"/>
  <c r="HJ28" i="3"/>
  <c r="IV28" i="3" s="1"/>
  <c r="IT17" i="3"/>
  <c r="HJ17" i="3"/>
  <c r="IV17" i="3" s="1"/>
  <c r="IT15" i="3"/>
  <c r="HJ15" i="3"/>
  <c r="IV15" i="3" s="1"/>
  <c r="KN27" i="3"/>
  <c r="JK27" i="3"/>
  <c r="KP27" i="3" s="1"/>
  <c r="IT23" i="3"/>
  <c r="HJ23" i="3"/>
  <c r="IV23" i="3" s="1"/>
  <c r="CM49" i="3"/>
  <c r="IT20" i="3"/>
  <c r="HJ20" i="3"/>
  <c r="IV20" i="3" s="1"/>
  <c r="CM20" i="3"/>
  <c r="IT27" i="3"/>
  <c r="HJ27" i="3"/>
  <c r="IV27" i="3" s="1"/>
  <c r="IT37" i="3"/>
  <c r="HJ37" i="3"/>
  <c r="IV37" i="3" s="1"/>
  <c r="CM24" i="3"/>
  <c r="CM53" i="3"/>
  <c r="KN15" i="3"/>
  <c r="JK15" i="3"/>
  <c r="KP15" i="3" s="1"/>
  <c r="CM39" i="3"/>
  <c r="KN45" i="3"/>
  <c r="JK45" i="3"/>
  <c r="KP45" i="3" s="1"/>
  <c r="CM35" i="3"/>
  <c r="CM14" i="3"/>
  <c r="KN50" i="3"/>
  <c r="JK50" i="3"/>
  <c r="KP50" i="3" s="1"/>
  <c r="KN44" i="3"/>
  <c r="JK44" i="3"/>
  <c r="KP44" i="3" s="1"/>
  <c r="IT55" i="3"/>
  <c r="HJ55" i="3"/>
  <c r="IV55" i="3" s="1"/>
  <c r="IT26" i="3"/>
  <c r="HJ26" i="3"/>
  <c r="IV26" i="3" s="1"/>
  <c r="GQ11" i="3"/>
  <c r="GT11" i="3" s="1"/>
  <c r="GR11" i="3"/>
  <c r="CM44" i="3"/>
  <c r="CM12" i="3"/>
  <c r="KN26" i="3"/>
  <c r="JK26" i="3"/>
  <c r="KP26" i="3" s="1"/>
  <c r="KN55" i="3"/>
  <c r="JK55" i="3"/>
  <c r="KP55" i="3" s="1"/>
  <c r="IT46" i="3"/>
  <c r="HJ46" i="3"/>
  <c r="IV46" i="3" s="1"/>
  <c r="KN28" i="3"/>
  <c r="JK28" i="3"/>
  <c r="KP28" i="3" s="1"/>
  <c r="KN57" i="3"/>
  <c r="JK57" i="3"/>
  <c r="KP57" i="3" s="1"/>
  <c r="KN37" i="3"/>
  <c r="JK37" i="3"/>
  <c r="KP37" i="3" s="1"/>
  <c r="CM36" i="3"/>
  <c r="IT13" i="3"/>
  <c r="HJ13" i="3"/>
  <c r="IV13" i="3" s="1"/>
  <c r="KN23" i="3"/>
  <c r="JK23" i="3"/>
  <c r="KP23" i="3" s="1"/>
  <c r="CM26" i="3"/>
  <c r="IT53" i="3"/>
  <c r="HJ53" i="3"/>
  <c r="IV53" i="3" s="1"/>
  <c r="KN40" i="3"/>
  <c r="JK40" i="3"/>
  <c r="KP40" i="3" s="1"/>
  <c r="KN24" i="3"/>
  <c r="JK24" i="3"/>
  <c r="KP24" i="3" s="1"/>
  <c r="IT51" i="3"/>
  <c r="HJ51" i="3"/>
  <c r="IV51" i="3" s="1"/>
  <c r="IT9" i="3"/>
  <c r="HJ9" i="3"/>
  <c r="IV9" i="3" s="1"/>
  <c r="GQ37" i="3"/>
  <c r="GT37" i="3" s="1"/>
  <c r="GR37" i="3"/>
  <c r="CM42" i="3"/>
  <c r="CM54" i="3"/>
  <c r="CM38" i="3" l="1"/>
  <c r="DK38" i="3"/>
  <c r="DW38" i="3"/>
  <c r="EI38" i="3"/>
  <c r="EU38" i="3"/>
  <c r="FG38" i="3"/>
  <c r="FS38" i="3"/>
  <c r="GE38" i="3"/>
  <c r="CY38" i="3"/>
  <c r="KP38" i="3"/>
  <c r="CA38" i="3"/>
  <c r="IV38" i="3"/>
  <c r="GR45" i="3"/>
  <c r="GR53" i="3"/>
  <c r="GR54" i="3"/>
  <c r="GR48" i="3"/>
  <c r="GR20" i="3"/>
  <c r="GR29" i="3"/>
  <c r="GR12" i="3"/>
  <c r="GR52" i="3"/>
  <c r="GR16" i="3"/>
  <c r="GR25" i="3"/>
  <c r="GR13" i="3"/>
  <c r="GR42" i="3"/>
  <c r="GR51" i="3"/>
  <c r="GR26" i="3"/>
  <c r="GR46" i="3"/>
  <c r="GR8" i="3"/>
  <c r="GR24" i="3"/>
  <c r="GR35" i="3"/>
  <c r="GR49" i="3"/>
  <c r="GR17" i="3"/>
  <c r="GR40" i="3"/>
  <c r="GR7" i="3"/>
  <c r="GR22" i="3"/>
  <c r="GR14" i="3"/>
  <c r="GR10" i="3"/>
  <c r="GR18" i="3"/>
  <c r="GR39" i="3"/>
  <c r="GR56" i="3"/>
  <c r="GR47" i="3"/>
  <c r="GR30" i="3"/>
  <c r="GR21" i="3"/>
  <c r="GR57" i="3"/>
  <c r="GR15" i="3"/>
  <c r="GT22" i="3"/>
  <c r="GQ55" i="3"/>
  <c r="GT55" i="3" s="1"/>
  <c r="GQ36" i="3"/>
  <c r="GT36" i="3" s="1"/>
  <c r="GQ31" i="3"/>
  <c r="GT31" i="3" s="1"/>
  <c r="GQ44" i="3"/>
  <c r="GT44" i="3" s="1"/>
  <c r="GQ34" i="3"/>
  <c r="GT34" i="3" s="1"/>
  <c r="GT15" i="3"/>
  <c r="GT40" i="3"/>
  <c r="GT45" i="3"/>
  <c r="GQ33" i="3"/>
  <c r="GT33" i="3" s="1"/>
  <c r="DW57" i="3"/>
  <c r="GT57" i="3" s="1"/>
  <c r="GQ19" i="3"/>
  <c r="GT19" i="3" s="1"/>
  <c r="GQ43" i="3"/>
  <c r="GT43" i="3" s="1"/>
  <c r="GQ32" i="3"/>
  <c r="GT32" i="3" s="1"/>
  <c r="GT29" i="3"/>
  <c r="GQ50" i="3"/>
  <c r="GT50" i="3" s="1"/>
  <c r="GQ28" i="3"/>
  <c r="GT28" i="3" s="1"/>
  <c r="GQ41" i="3"/>
  <c r="GT41" i="3" s="1"/>
  <c r="GT51" i="3"/>
  <c r="GT30" i="3"/>
  <c r="GT56" i="3"/>
  <c r="GT6" i="3"/>
  <c r="GT12" i="3"/>
  <c r="GR6" i="3"/>
  <c r="GT13" i="3"/>
  <c r="GT48" i="3"/>
  <c r="GT10" i="3"/>
  <c r="GT7" i="3"/>
  <c r="GT14" i="3"/>
  <c r="GT53" i="3"/>
  <c r="GT20" i="3"/>
  <c r="GT52" i="3"/>
  <c r="GT17" i="3"/>
  <c r="GT21" i="3"/>
  <c r="GT25" i="3"/>
  <c r="GT16" i="3"/>
  <c r="GT47" i="3"/>
  <c r="GT24" i="3"/>
  <c r="GT35" i="3"/>
  <c r="GT42" i="3"/>
  <c r="GT8" i="3"/>
  <c r="GT18" i="3"/>
  <c r="GT54" i="3"/>
  <c r="GT46" i="3"/>
  <c r="GT26" i="3"/>
  <c r="GT39" i="3"/>
  <c r="GT49" i="3"/>
  <c r="KQ37" i="3"/>
  <c r="GR38" i="3"/>
  <c r="KQ23" i="3"/>
  <c r="GT38" i="3" l="1"/>
  <c r="JD34" i="3" l="1"/>
  <c r="KQ34" i="3" s="1"/>
  <c r="JD16" i="3"/>
  <c r="KQ16" i="3" s="1"/>
  <c r="JD10" i="3"/>
  <c r="KQ10" i="3" s="1"/>
  <c r="JD56" i="3"/>
  <c r="KQ56" i="3" s="1"/>
  <c r="JD20" i="3"/>
  <c r="KQ20" i="3" s="1"/>
  <c r="JD49" i="3"/>
  <c r="KQ49" i="3" s="1"/>
  <c r="JD43" i="3"/>
  <c r="KQ43" i="3" s="1"/>
  <c r="JD54" i="3"/>
  <c r="KQ54" i="3" s="1"/>
  <c r="JD13" i="3"/>
  <c r="KQ13" i="3" s="1"/>
  <c r="JD46" i="3"/>
  <c r="KQ46" i="3" s="1"/>
  <c r="JD22" i="3"/>
  <c r="KQ22" i="3" s="1"/>
  <c r="JD7" i="3"/>
  <c r="KQ7" i="3" s="1"/>
  <c r="JD12" i="3"/>
  <c r="KQ12" i="3" s="1"/>
  <c r="JD41" i="3"/>
  <c r="KQ41" i="3" s="1"/>
  <c r="JD17" i="3"/>
  <c r="KQ17" i="3" s="1"/>
  <c r="JD30" i="3"/>
  <c r="KQ30" i="3" s="1"/>
  <c r="JD6" i="3"/>
  <c r="KQ6" i="3" s="1"/>
  <c r="JD28" i="3"/>
  <c r="KQ28" i="3" s="1"/>
  <c r="JD52" i="3"/>
  <c r="KQ52" i="3" s="1"/>
  <c r="JD19" i="3"/>
  <c r="KQ19" i="3" s="1"/>
  <c r="JD39" i="3"/>
  <c r="KQ39" i="3" s="1"/>
  <c r="JD51" i="3"/>
  <c r="KQ51" i="3" s="1"/>
  <c r="JD33" i="3"/>
  <c r="KQ33" i="3" s="1"/>
  <c r="JD15" i="3"/>
  <c r="KQ15" i="3" s="1"/>
  <c r="JD44" i="3"/>
  <c r="KQ44" i="3" s="1"/>
  <c r="JD26" i="3"/>
  <c r="KQ26" i="3" s="1"/>
  <c r="JD40" i="3"/>
  <c r="KQ40" i="3" s="1"/>
  <c r="JD47" i="3"/>
  <c r="KQ47" i="3" s="1"/>
  <c r="JD21" i="3"/>
  <c r="KQ21" i="3" s="1"/>
  <c r="JD48" i="3"/>
  <c r="KQ48" i="3" s="1"/>
  <c r="JD31" i="3"/>
  <c r="KQ31" i="3" s="1"/>
  <c r="JD42" i="3"/>
  <c r="KQ42" i="3" s="1"/>
  <c r="JD36" i="3"/>
  <c r="KQ36" i="3" s="1"/>
  <c r="JD57" i="3"/>
  <c r="KQ57" i="3" s="1"/>
  <c r="JD25" i="3"/>
  <c r="KQ25" i="3" s="1"/>
  <c r="JD18" i="3"/>
  <c r="KQ18" i="3" s="1"/>
  <c r="JD29" i="3"/>
  <c r="KQ29" i="3" s="1"/>
  <c r="JD24" i="3"/>
  <c r="KQ24" i="3" s="1"/>
  <c r="JD53" i="3"/>
  <c r="KQ53" i="3" s="1"/>
  <c r="JD35" i="3"/>
  <c r="KQ35" i="3" s="1"/>
  <c r="JD45" i="3"/>
  <c r="KQ45" i="3" s="1"/>
  <c r="JD8" i="3"/>
  <c r="KQ8" i="3" s="1"/>
  <c r="JD50" i="3"/>
  <c r="KQ50" i="3" s="1"/>
  <c r="JD32" i="3"/>
  <c r="KQ32" i="3" s="1"/>
  <c r="JD14" i="3"/>
  <c r="KQ14" i="3" s="1"/>
  <c r="JD55" i="3"/>
  <c r="KQ55" i="3" s="1"/>
  <c r="JD27" i="3"/>
  <c r="KQ27" i="3" s="1"/>
  <c r="JD11" i="3"/>
  <c r="KQ11" i="3" s="1"/>
  <c r="JD9" i="3"/>
  <c r="KQ9" i="3" s="1"/>
  <c r="JD38" i="3" l="1"/>
  <c r="KQ3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237C65-14C4-4F6E-A2C1-870215253713}" keepAlive="1" name="Query - DesignSuccessChallenge_Query" description="Connection to the 'DesignSuccessChallenge_Query' query in the workbook." type="5" refreshedVersion="8" saveData="1">
    <dbPr connection="Provider=Microsoft.Mashup.OleDb.1;Data Source=$Workbook$;Location=DesignSuccessChallenge_Query;Extended Properties=&quot;&quot;" command="SELECT * FROM [DesignSuccessChallenge_Query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FE83E10D-5986-4C77-8CA0-8C41896B8F06}" keepAlive="1" name="Query - LevelUp_Query" description="Connection to the 'LevelUp_Query' query in the workbook." type="5" refreshedVersion="8" saveData="1">
    <dbPr connection="Provider=Microsoft.Mashup.OleDb.1;Data Source=$Workbook$;Location=LevelUp_Query;Extended Properties=&quot;&quot;" command="SELECT * FROM [LevelUp_Query]"/>
  </connection>
  <connection id="3" xr16:uid="{6AC127BF-E78B-436C-9CED-9D70877B88C3}" keepAlive="1" name="Query - PROSPER_Baliga" description="Connection to the 'PROSPER_Baliga' query in the workbook." type="5" refreshedVersion="8" saveData="1">
    <dbPr connection="Provider=Microsoft.Mashup.OleDb.1;Data Source=$Workbook$;Location=PROSPER_Baliga;Extended Properties=&quot;&quot;" command="SELECT * FROM [PROSPER_Baliga]"/>
  </connection>
  <connection id="4" xr16:uid="{31C80F9A-1F8A-4B00-9720-BA41C0AD4877}" keepAlive="1" name="Query - PROSPER_Harvey" description="Connection to the 'PROSPER_Harvey' query in the workbook." type="5" refreshedVersion="8" saveData="1">
    <dbPr connection="Provider=Microsoft.Mashup.OleDb.1;Data Source=$Workbook$;Location=PROSPER_Harvey;Extended Properties=&quot;&quot;" command="SELECT * FROM [PROSPER_Harvey]"/>
  </connection>
  <connection id="5" xr16:uid="{FF3DF296-684C-4287-B0E0-F2F7F97EC14C}" keepAlive="1" name="Query - PROSPER_Huhn" description="Connection to the 'PROSPER_Huhn' query in the workbook." type="5" refreshedVersion="8" saveData="1">
    <dbPr connection="Provider=Microsoft.Mashup.OleDb.1;Data Source=$Workbook$;Location=PROSPER_Huhn;Extended Properties=&quot;&quot;" command="SELECT * FROM [PROSPER_Huhn]"/>
  </connection>
  <connection id="6" xr16:uid="{64C246DF-DF31-49F1-BA13-6A87744DE745}" keepAlive="1" name="Query - PROSPER_Hull" description="Connection to the 'PROSPER_Hull' query in the workbook." type="5" refreshedVersion="8" saveData="1">
    <dbPr connection="Provider=Microsoft.Mashup.OleDb.1;Data Source=$Workbook$;Location=PROSPER_Hull;Extended Properties=&quot;&quot;" command="SELECT * FROM [PROSPER_Hull]"/>
  </connection>
  <connection id="7" xr16:uid="{A9BDFA8F-3C52-40C8-BC35-1D6A55BDC6F0}" keepAlive="1" name="Query - PROSPER_Kotwani" description="Connection to the 'PROSPER_Kotwani' query in the workbook." type="5" refreshedVersion="8" saveData="1">
    <dbPr connection="Provider=Microsoft.Mashup.OleDb.1;Data Source=$Workbook$;Location=PROSPER_Kotwani;Extended Properties=&quot;&quot;" command="SELECT * FROM [PROSPER_Kotwani]"/>
  </connection>
  <connection id="8" xr16:uid="{A6708B49-9B9F-44A4-B7AE-E57C6FD9F990}" keepAlive="1" name="Query - PROSPER_Lobo" description="Connection to the 'PROSPER_Lobo' query in the workbook." type="5" refreshedVersion="8" saveData="1">
    <dbPr connection="Provider=Microsoft.Mashup.OleDb.1;Data Source=$Workbook$;Location=PROSPER_Lobo;Extended Properties=&quot;&quot;" command="SELECT * FROM [PROSPER_Lobo]"/>
  </connection>
  <connection id="9" xr16:uid="{784EC1AE-8E4B-476E-9A4E-521484B189C2}" keepAlive="1" name="Query - PROSPER_Wellner" description="Connection to the 'PROSPER_Wellner' query in the workbook." type="5" refreshedVersion="8" saveData="1">
    <dbPr connection="Provider=Microsoft.Mashup.OleDb.1;Data Source=$Workbook$;Location=PROSPER_Wellner;Extended Properties=&quot;&quot;" command="SELECT * FROM [PROSPER_Wellner]"/>
  </connection>
  <connection id="10" xr16:uid="{6F52C738-5AE9-4362-A363-BD603EA14C83}" keepAlive="1" name="Query - PROSPERDelta_Query" description="Connection to the 'PROSPERDelta_Query' query in the workbook." type="5" refreshedVersion="8" saveData="1">
    <dbPr connection="Provider=Microsoft.Mashup.OleDb.1;Data Source=$Workbook$;Location=PROSPERDelta_Query;Extended Properties=&quot;&quot;" command="SELECT * FROM [PROSPERDelta_Query]"/>
  </connection>
  <connection id="11" xr16:uid="{C2308E8E-D310-4A9F-AC92-AE15EE9BD8AE}" keepAlive="1" name="Query - PROSPERInitial_Query" description="Connection to the 'PROSPERInitial_Query' query in the workbook." type="5" refreshedVersion="8" saveData="1">
    <dbPr connection="Provider=Microsoft.Mashup.OleDb.1;Data Source=$Workbook$;Location=PROSPERInitial_Query;Extended Properties=&quot;&quot;" command="SELECT * FROM [PROSPERInitial_Query]"/>
  </connection>
  <connection id="12" xr16:uid="{5868AC86-C1A3-4FA5-8AA3-A6E87FFD25CB}" keepAlive="1" name="Query - RevenueChallenge_Query" description="Connection to the 'RevenueChallenge_Query' query in the workbook." type="5" refreshedVersion="8" saveData="1">
    <dbPr connection="Provider=Microsoft.Mashup.OleDb.1;Data Source=$Workbook$;Location=RevenueChallenge_Query;Extended Properties=&quot;&quot;" command="SELECT * FROM [RevenueChallenge_Query]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<sst xmlns="http://schemas.openxmlformats.org/spreadsheetml/2006/main" count="9597" uniqueCount="1159">
  <si>
    <t>Nick Lucy</t>
  </si>
  <si>
    <t>PERFORMANCE MEASUREMENT DASHBOARD</t>
  </si>
  <si>
    <r>
      <t xml:space="preserve">1. </t>
    </r>
    <r>
      <rPr>
        <b/>
        <sz val="18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>ORTFOLIO</t>
    </r>
  </si>
  <si>
    <r>
      <t xml:space="preserve">2.  </t>
    </r>
    <r>
      <rPr>
        <b/>
        <sz val="18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>ELATIONSHIP</t>
    </r>
  </si>
  <si>
    <t>Services</t>
  </si>
  <si>
    <t>Self Score</t>
  </si>
  <si>
    <t>Manager Score</t>
  </si>
  <si>
    <t>Comments</t>
  </si>
  <si>
    <t>Challenge Score</t>
  </si>
  <si>
    <t>Average</t>
  </si>
  <si>
    <t>Account / Internal Stakeholder</t>
  </si>
  <si>
    <t xml:space="preserve">Comments </t>
  </si>
  <si>
    <t>Design Success</t>
  </si>
  <si>
    <t>Premium Engagement</t>
  </si>
  <si>
    <t>Cloud Application Services</t>
  </si>
  <si>
    <t>Preferred Success</t>
  </si>
  <si>
    <t>Brownfield</t>
  </si>
  <si>
    <t>Training &amp; Adoption</t>
  </si>
  <si>
    <t>DMLT</t>
  </si>
  <si>
    <t>Revenue Management</t>
  </si>
  <si>
    <t>Artificial Intelligence</t>
  </si>
  <si>
    <r>
      <rPr>
        <b/>
        <sz val="11"/>
        <color rgb="FFFFFFFF"/>
        <rFont val="Calibri"/>
        <family val="2"/>
        <scheme val="minor"/>
      </rPr>
      <t xml:space="preserve">3. </t>
    </r>
    <r>
      <rPr>
        <b/>
        <sz val="18"/>
        <color rgb="FFFFFFFF"/>
        <rFont val="Calibri"/>
        <family val="2"/>
        <scheme val="minor"/>
      </rPr>
      <t>O</t>
    </r>
    <r>
      <rPr>
        <b/>
        <sz val="11"/>
        <color rgb="FFFFFFFF"/>
        <rFont val="Calibri"/>
        <family val="2"/>
        <scheme val="minor"/>
      </rPr>
      <t>PERATIONS</t>
    </r>
  </si>
  <si>
    <r>
      <rPr>
        <b/>
        <sz val="11"/>
        <color rgb="FFFFFFFF"/>
        <rFont val="Calibri"/>
        <family val="2"/>
      </rPr>
      <t xml:space="preserve">4. </t>
    </r>
    <r>
      <rPr>
        <b/>
        <sz val="18"/>
        <color rgb="FFFFFFFF"/>
        <rFont val="Calibri"/>
        <family val="2"/>
      </rPr>
      <t>S</t>
    </r>
    <r>
      <rPr>
        <b/>
        <sz val="11"/>
        <color rgb="FFFFFFFF"/>
        <rFont val="Calibri"/>
        <family val="2"/>
      </rPr>
      <t>UCCESS</t>
    </r>
  </si>
  <si>
    <t xml:space="preserve">Categories </t>
  </si>
  <si>
    <t>Score</t>
  </si>
  <si>
    <t>Missing Time</t>
  </si>
  <si>
    <t>Services Quality</t>
  </si>
  <si>
    <t>Forecast Accuracy</t>
  </si>
  <si>
    <t>Escalation Management</t>
  </si>
  <si>
    <t>Mandatory Trainings</t>
  </si>
  <si>
    <t>Expanding / Renewing the Business</t>
  </si>
  <si>
    <t>Balance Score Card (PE)</t>
  </si>
  <si>
    <t>Pre-Sales Participation</t>
  </si>
  <si>
    <t>Service Plan Management (PE)</t>
  </si>
  <si>
    <r>
      <t xml:space="preserve">5. </t>
    </r>
    <r>
      <rPr>
        <b/>
        <sz val="18"/>
        <color theme="0"/>
        <rFont val="Calibri"/>
        <family val="2"/>
        <scheme val="minor"/>
      </rPr>
      <t>P</t>
    </r>
    <r>
      <rPr>
        <b/>
        <sz val="11"/>
        <color theme="0"/>
        <rFont val="Calibri"/>
        <family val="2"/>
        <scheme val="minor"/>
      </rPr>
      <t>RODUCTIVITY</t>
    </r>
  </si>
  <si>
    <r>
      <t xml:space="preserve">6. </t>
    </r>
    <r>
      <rPr>
        <b/>
        <sz val="18"/>
        <color theme="0"/>
        <rFont val="Calibri"/>
        <family val="2"/>
        <scheme val="minor"/>
      </rPr>
      <t>E</t>
    </r>
    <r>
      <rPr>
        <b/>
        <sz val="11"/>
        <color theme="0"/>
        <rFont val="Calibri"/>
        <family val="2"/>
        <scheme val="minor"/>
      </rPr>
      <t>NABLEMENT</t>
    </r>
  </si>
  <si>
    <t>Utilization</t>
  </si>
  <si>
    <t xml:space="preserve">YtD Productive </t>
  </si>
  <si>
    <t>YtD Billable</t>
  </si>
  <si>
    <t>YtD Chargeable</t>
  </si>
  <si>
    <t>Level Up</t>
  </si>
  <si>
    <t>Level Up Points</t>
  </si>
  <si>
    <t>Designation</t>
  </si>
  <si>
    <t xml:space="preserve">Growth Points </t>
  </si>
  <si>
    <r>
      <t xml:space="preserve">7. </t>
    </r>
    <r>
      <rPr>
        <b/>
        <sz val="18"/>
        <color theme="0"/>
        <rFont val="Calibri"/>
        <family val="2"/>
        <scheme val="minor"/>
      </rPr>
      <t>R</t>
    </r>
    <r>
      <rPr>
        <b/>
        <sz val="11"/>
        <color theme="0"/>
        <rFont val="Calibri"/>
        <family val="2"/>
        <scheme val="minor"/>
      </rPr>
      <t>ESPONSIBILITY</t>
    </r>
  </si>
  <si>
    <t>LEGEND</t>
  </si>
  <si>
    <t>Giving Back (L&amp;L)</t>
  </si>
  <si>
    <t>Executive Communication</t>
  </si>
  <si>
    <t>Culture Champion</t>
  </si>
  <si>
    <t>People Management</t>
  </si>
  <si>
    <t xml:space="preserve">Calculated averages, not available to be manually adjusted </t>
  </si>
  <si>
    <t>Self Sufficiency</t>
  </si>
  <si>
    <t>PROSPER Category</t>
  </si>
  <si>
    <t>Input Type</t>
  </si>
  <si>
    <t>Amit Atre</t>
  </si>
  <si>
    <t>Angelle Jenkins</t>
  </si>
  <si>
    <t>Evonne Carter</t>
  </si>
  <si>
    <t>Fernanda Ramalho</t>
  </si>
  <si>
    <t>Jan Newman</t>
  </si>
  <si>
    <t>Jing Wang</t>
  </si>
  <si>
    <t>Manasa Kunapareddy</t>
  </si>
  <si>
    <t>Nat Balakathiresan</t>
  </si>
  <si>
    <t>Neil Karran</t>
  </si>
  <si>
    <t>Vineet Tyagi</t>
  </si>
  <si>
    <t>1. Portfolio - Design Success</t>
  </si>
  <si>
    <t>Comment</t>
  </si>
  <si>
    <t>1. Portfolio - Premium Engagement</t>
  </si>
  <si>
    <t>1. Portfolio - Cloud Application Services</t>
  </si>
  <si>
    <t>1. Portfolio - Preferred Success</t>
  </si>
  <si>
    <t>1. Portfolio - Brownfield</t>
  </si>
  <si>
    <t>1. Portfolio - Training &amp; Adoption</t>
  </si>
  <si>
    <t>1. Portfolio - DMLT</t>
  </si>
  <si>
    <t>1. Portfolio - Revenue Management</t>
  </si>
  <si>
    <t>1. Portfolio - Artificial Intelligence</t>
  </si>
  <si>
    <t>2. Relationship - Account / Stakeholder 1</t>
  </si>
  <si>
    <t>Employee Input</t>
  </si>
  <si>
    <t/>
  </si>
  <si>
    <t>2. Relationship - Account / Stakeholder 2</t>
  </si>
  <si>
    <t>2. Relationship - Account / Stakeholder 3</t>
  </si>
  <si>
    <t>2. Relationship - Account / Stakeholder 4</t>
  </si>
  <si>
    <t>2. Relationship - Account / Stakeholder 5</t>
  </si>
  <si>
    <t>2. Relationship - Account / Stakeholder 6</t>
  </si>
  <si>
    <t>2. Relationship - Account / Stakeholder 7</t>
  </si>
  <si>
    <t>2. Relationship - Account / Stakeholder 8</t>
  </si>
  <si>
    <t>2. Relationship - Account / Stakeholder 9</t>
  </si>
  <si>
    <t>2. Relationship - Account / Stakeholder 10</t>
  </si>
  <si>
    <t>3. Operations - Missing Time</t>
  </si>
  <si>
    <t>Operations Score</t>
  </si>
  <si>
    <t>3. Operations - Forecast</t>
  </si>
  <si>
    <t>N/A</t>
  </si>
  <si>
    <t>3. Operations - Mandatory Trainings</t>
  </si>
  <si>
    <t>3. Operations - Balance Score Card</t>
  </si>
  <si>
    <t>4. Success - Services Quality</t>
  </si>
  <si>
    <t>4. Success - Escalation Management</t>
  </si>
  <si>
    <t>4. Success - Expanding / Renewing the Business</t>
  </si>
  <si>
    <t>4. Success - Pre-Sales Participation</t>
  </si>
  <si>
    <t>4. Success - Service Plan Management (PE)</t>
  </si>
  <si>
    <t>7. Responsibility - Giving Back (L&amp;L)</t>
  </si>
  <si>
    <t>7. Responsibility - Executive Communication</t>
  </si>
  <si>
    <t>7. Responsibility - Culture Champion</t>
  </si>
  <si>
    <t>7. Responsibility - People Management</t>
  </si>
  <si>
    <t>7. Responsibility - Self Sufficiency</t>
  </si>
  <si>
    <t>Ashish Wahi</t>
  </si>
  <si>
    <t>Aya Uehara</t>
  </si>
  <si>
    <t>Ciaran Duggan</t>
  </si>
  <si>
    <t>Daniel Torres-Garcia</t>
  </si>
  <si>
    <t>Gabriel De Lapparent</t>
  </si>
  <si>
    <t>James Atkinson</t>
  </si>
  <si>
    <t>James Chen</t>
  </si>
  <si>
    <t>Jerry Bacon</t>
  </si>
  <si>
    <t>Jim Gatto</t>
  </si>
  <si>
    <t>Jim Lieblick</t>
  </si>
  <si>
    <t>Jordan Godin</t>
  </si>
  <si>
    <t>Karthik Krishnan Arunachalam</t>
  </si>
  <si>
    <t>Michael Sturman</t>
  </si>
  <si>
    <t>Roberto Factura</t>
  </si>
  <si>
    <t>Siddhesh Jain</t>
  </si>
  <si>
    <t>Virendra Kumar Soni</t>
  </si>
  <si>
    <t>Affan Jafri</t>
  </si>
  <si>
    <t>Daisy Carlos</t>
  </si>
  <si>
    <t>Dominic Sanchez</t>
  </si>
  <si>
    <t>Kathy Nassr</t>
  </si>
  <si>
    <t>Maria Xourafas</t>
  </si>
  <si>
    <t>Nagraj Perugupalli</t>
  </si>
  <si>
    <t>Nitin Kalra</t>
  </si>
  <si>
    <t>Noor Punjwani</t>
  </si>
  <si>
    <t>Partha Chatterjee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</si>
  <si>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</si>
  <si>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</si>
  <si>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</si>
  <si>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</si>
  <si>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</si>
  <si>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</si>
  <si>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</si>
  <si>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</si>
  <si>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</si>
  <si>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Alan Watson</t>
  </si>
  <si>
    <t>Andrew Hundley</t>
  </si>
  <si>
    <t>Gulnihal Demirer</t>
  </si>
  <si>
    <t>Jarvis Richardson</t>
  </si>
  <si>
    <t>Navya Shetty</t>
  </si>
  <si>
    <t>Ryan Bitoon</t>
  </si>
  <si>
    <t>Sangwoo Park</t>
  </si>
  <si>
    <t>Stephen Hall</t>
  </si>
  <si>
    <t>Theresa Macias</t>
  </si>
  <si>
    <t>Varun Vijh</t>
  </si>
  <si>
    <t>Andreas Meider</t>
  </si>
  <si>
    <t>Anju Dhall</t>
  </si>
  <si>
    <t>Daniel Tow</t>
  </si>
  <si>
    <t>David Beymer</t>
  </si>
  <si>
    <t>Doug North</t>
  </si>
  <si>
    <t>Juan Castruita</t>
  </si>
  <si>
    <t>Kevin deSousa</t>
  </si>
  <si>
    <t>Madhu Rao</t>
  </si>
  <si>
    <t>Sharad Chopra</t>
  </si>
  <si>
    <t>Steven Chase</t>
  </si>
  <si>
    <t>Suzan Limaye</t>
  </si>
  <si>
    <t>Christophe Ferrando</t>
  </si>
  <si>
    <t>Christopher Lobo</t>
  </si>
  <si>
    <t>Ryan McDonald</t>
  </si>
  <si>
    <t>Scott MacArthur</t>
  </si>
  <si>
    <t>Seema Gilani</t>
  </si>
  <si>
    <t>Clark Jones</t>
  </si>
  <si>
    <t>Damian Scott</t>
  </si>
  <si>
    <t>Harikishan Kolli</t>
  </si>
  <si>
    <t>Jeff Lair</t>
  </si>
  <si>
    <t>Marianne Libuit</t>
  </si>
  <si>
    <t>Minesh Patel</t>
  </si>
  <si>
    <t>Nilesh Brahmbhatt</t>
  </si>
  <si>
    <t>Piyush Sethi</t>
  </si>
  <si>
    <t>Rajesh Khandelwal</t>
  </si>
  <si>
    <t>Ravi Rao</t>
  </si>
  <si>
    <t>Raviraj N Tilwani</t>
  </si>
  <si>
    <t>Rohit Venkataraman Balu</t>
  </si>
  <si>
    <t>Utsav Banatwala</t>
  </si>
  <si>
    <t>1. Portfolio Averages</t>
  </si>
  <si>
    <t>2. Relationship - Averages</t>
  </si>
  <si>
    <t>3. Operations - Forecast Accuracy</t>
  </si>
  <si>
    <t>3. Operations - Average</t>
  </si>
  <si>
    <t>4. Success - Averages</t>
  </si>
  <si>
    <t>5. Productivity</t>
  </si>
  <si>
    <t>6. Enablement</t>
  </si>
  <si>
    <t>7. Responsibility - Averages</t>
  </si>
  <si>
    <t>PROSPER SCORES</t>
  </si>
  <si>
    <t>Name</t>
  </si>
  <si>
    <t>Manager</t>
  </si>
  <si>
    <t>Initial Self Score - DS</t>
  </si>
  <si>
    <t>Concat - DS</t>
  </si>
  <si>
    <t>Delta Score - DS</t>
  </si>
  <si>
    <t>Self Score - DS</t>
  </si>
  <si>
    <t>Manager Score - DS</t>
  </si>
  <si>
    <t>Manager Comment - DS</t>
  </si>
  <si>
    <t>Challenge Score - DS</t>
  </si>
  <si>
    <t>Average - DS</t>
  </si>
  <si>
    <t>Initial Self Score - PE</t>
  </si>
  <si>
    <t>Concat - PE</t>
  </si>
  <si>
    <t>Delta Score - PE</t>
  </si>
  <si>
    <t>Self Score - PE</t>
  </si>
  <si>
    <t>Manager Score - PE</t>
  </si>
  <si>
    <t>Manager Comment - PE</t>
  </si>
  <si>
    <t>Challenge Score - PE</t>
  </si>
  <si>
    <t>Average - PE</t>
  </si>
  <si>
    <t>Initial Self Score - CAS</t>
  </si>
  <si>
    <t>Concat - CAS</t>
  </si>
  <si>
    <t>Delta Score - CAS</t>
  </si>
  <si>
    <t>Self Score - CAS</t>
  </si>
  <si>
    <t>Manager Score - CAS</t>
  </si>
  <si>
    <t>Manager Comment - CAS</t>
  </si>
  <si>
    <t>Challenge Score - CAS</t>
  </si>
  <si>
    <t>Average - CAS</t>
  </si>
  <si>
    <t>Initial Self Score - PrS</t>
  </si>
  <si>
    <t>Concat - PrS</t>
  </si>
  <si>
    <t>Delta Score - PrS</t>
  </si>
  <si>
    <t>Self Score - PrS</t>
  </si>
  <si>
    <t>Manager Score - PrS</t>
  </si>
  <si>
    <t>Manager Comment - PrS</t>
  </si>
  <si>
    <t>Challenge Score - PrS</t>
  </si>
  <si>
    <t>Average - PrS</t>
  </si>
  <si>
    <t>Initial Self Score - Brownfield</t>
  </si>
  <si>
    <t>Concat - Brownfield</t>
  </si>
  <si>
    <t>Delta Score - Brownfield</t>
  </si>
  <si>
    <t>Self Score - Brownfield</t>
  </si>
  <si>
    <t>Manager Score - Brownfield</t>
  </si>
  <si>
    <t>Manager Comment - Brownfield</t>
  </si>
  <si>
    <t>Challenge Score - Brownfield</t>
  </si>
  <si>
    <t>Average - Brownfield</t>
  </si>
  <si>
    <t>Initial Self Score - T&amp;A</t>
  </si>
  <si>
    <t>Concat - T&amp;A</t>
  </si>
  <si>
    <t>Delta Score - T&amp;A</t>
  </si>
  <si>
    <t>Self Score - T&amp;A</t>
  </si>
  <si>
    <t>Manager Score - T&amp;A</t>
  </si>
  <si>
    <t>Manager Comment - T&amp;A</t>
  </si>
  <si>
    <t>Challenge Score - T&amp;A</t>
  </si>
  <si>
    <t>Average - T&amp;A</t>
  </si>
  <si>
    <t>Initial Self Score - DMLT</t>
  </si>
  <si>
    <t>Concat - DMLT</t>
  </si>
  <si>
    <t>Delta Score - DMLT</t>
  </si>
  <si>
    <t>Self Score - DMLT</t>
  </si>
  <si>
    <t>Manager Score - DMLT</t>
  </si>
  <si>
    <t>Manager Comment - DMLT</t>
  </si>
  <si>
    <t>Challenge Score - DMLT</t>
  </si>
  <si>
    <t>Average - DMLT</t>
  </si>
  <si>
    <t>Initial Self Score - Rev</t>
  </si>
  <si>
    <t>Concat - Rev</t>
  </si>
  <si>
    <t>Delta Score - Rev</t>
  </si>
  <si>
    <t>Self Score - Rev</t>
  </si>
  <si>
    <t>Manager Score - Rev</t>
  </si>
  <si>
    <t>Manager Comment - Rev</t>
  </si>
  <si>
    <t>Challenge Score - Rev</t>
  </si>
  <si>
    <t>Average - Rev</t>
  </si>
  <si>
    <t>Initial Self Score - AI</t>
  </si>
  <si>
    <t>Concat - AI</t>
  </si>
  <si>
    <t>Delta Score - AI</t>
  </si>
  <si>
    <t>Self Score - AI</t>
  </si>
  <si>
    <t>Manager Score - AI</t>
  </si>
  <si>
    <t>Manager Comment - AI</t>
  </si>
  <si>
    <t>Challenge Score - AI</t>
  </si>
  <si>
    <t>Average - AI</t>
  </si>
  <si>
    <t>Self Average - Portfolio</t>
  </si>
  <si>
    <t>Manager Average - Portfolio</t>
  </si>
  <si>
    <t>Challenge Average - Portfolio</t>
  </si>
  <si>
    <t>Portfolio Average</t>
  </si>
  <si>
    <t>Initial Name - Rel1</t>
  </si>
  <si>
    <t>Name Concat - Rel1</t>
  </si>
  <si>
    <t>Delta Name - Rel1</t>
  </si>
  <si>
    <t>Initial Self Score - Rel1</t>
  </si>
  <si>
    <t>Score Concat - Rel1</t>
  </si>
  <si>
    <t>Delta Score - Rel1</t>
  </si>
  <si>
    <t>Account / Stakeholder Name - Rel1</t>
  </si>
  <si>
    <t>Account / Stakeholder Name - Rel1 Check</t>
  </si>
  <si>
    <t>Self Score - Rel1</t>
  </si>
  <si>
    <t>Manager Score - Rel1</t>
  </si>
  <si>
    <t>Manager Comment - Rel1</t>
  </si>
  <si>
    <t>Average - Rel1</t>
  </si>
  <si>
    <t>Initial Name - Rel2</t>
  </si>
  <si>
    <t>Name Concat - Rel2</t>
  </si>
  <si>
    <t>Delta Name - Rel2</t>
  </si>
  <si>
    <t>Initial Self Score - Rel2</t>
  </si>
  <si>
    <t>Score Concat - Rel2</t>
  </si>
  <si>
    <t>Delta Score - Rel2</t>
  </si>
  <si>
    <t>Account / Stakeholder Name - Rel2</t>
  </si>
  <si>
    <t>Account / Stakeholder Name - Rel2 Check</t>
  </si>
  <si>
    <t>Self Score - Rel2</t>
  </si>
  <si>
    <t>Manager Score - Rel2</t>
  </si>
  <si>
    <t>Manager Comment - Rel2</t>
  </si>
  <si>
    <t>Average - Rel2</t>
  </si>
  <si>
    <t>Initial Name - Rel3</t>
  </si>
  <si>
    <t>Name Concat - Rel3</t>
  </si>
  <si>
    <t>Delta Name - Rel3</t>
  </si>
  <si>
    <t>Initial Self Score - Rel3</t>
  </si>
  <si>
    <t>Score Concat - Rel3</t>
  </si>
  <si>
    <t>Delta Score - Rel3</t>
  </si>
  <si>
    <t>Account / Stakeholder Name - Rel3</t>
  </si>
  <si>
    <t>Account / Stakeholder Name - Rel3 Check</t>
  </si>
  <si>
    <t>Self Score - Rel3</t>
  </si>
  <si>
    <t>Manager Score - Rel3</t>
  </si>
  <si>
    <t>Manager Comment - Rel3</t>
  </si>
  <si>
    <t>Average - Rel3</t>
  </si>
  <si>
    <t>Initial Name - Rel4</t>
  </si>
  <si>
    <t>Name Concat - Rel4</t>
  </si>
  <si>
    <t>Delta Name - Rel4</t>
  </si>
  <si>
    <t>Initial Self Score - Rel4</t>
  </si>
  <si>
    <t>Score Concat - Rel4</t>
  </si>
  <si>
    <t>Delta Score - Rel4</t>
  </si>
  <si>
    <t>Account / Stakeholder Name - Rel4</t>
  </si>
  <si>
    <t>Account / Stakeholder Name - Rel4 Check</t>
  </si>
  <si>
    <t>Self Score - Rel4</t>
  </si>
  <si>
    <t>Manager Score - Rel4</t>
  </si>
  <si>
    <t>Manager Comment - Rel4</t>
  </si>
  <si>
    <t>Average - Rel4</t>
  </si>
  <si>
    <t>Initial Name - Rel5</t>
  </si>
  <si>
    <t>Name Concat - Rel5</t>
  </si>
  <si>
    <t>Delta Name - Rel5</t>
  </si>
  <si>
    <t>Initial Self Score - Rel5</t>
  </si>
  <si>
    <t>Score Concat - Rel5</t>
  </si>
  <si>
    <t>Delta Score - Rel5</t>
  </si>
  <si>
    <t>Account / Stakeholder Name - Rel5</t>
  </si>
  <si>
    <t>Account / Stakeholder Name - Rel5 Check</t>
  </si>
  <si>
    <t>Self Score - Rel5</t>
  </si>
  <si>
    <t>Manager Score - Rel5</t>
  </si>
  <si>
    <t>Manager Comment - Rel5</t>
  </si>
  <si>
    <t>Average - Rel5</t>
  </si>
  <si>
    <t>Initial Name - Rel6</t>
  </si>
  <si>
    <t>Name Concat - Rel6</t>
  </si>
  <si>
    <t>Delta Name - Rel6</t>
  </si>
  <si>
    <t>Initial Self Score - Rel6</t>
  </si>
  <si>
    <t>Score Concat - Rel6</t>
  </si>
  <si>
    <t>Delta Score - Rel6</t>
  </si>
  <si>
    <t>Account / Stakeholder Name - Rel6</t>
  </si>
  <si>
    <t>Account / Stakeholder Name - Rel6 Check</t>
  </si>
  <si>
    <t>Self Score - Rel6</t>
  </si>
  <si>
    <t>Manager Score - Rel6</t>
  </si>
  <si>
    <t>Manager Comment - Rel6</t>
  </si>
  <si>
    <t>Average - Rel6</t>
  </si>
  <si>
    <t>Initial Name - Rel7</t>
  </si>
  <si>
    <t>Name Concat - Rel7</t>
  </si>
  <si>
    <t>Delta Name - Rel7</t>
  </si>
  <si>
    <t>Initial Self Score - Rel7</t>
  </si>
  <si>
    <t>Score Concat - Rel7</t>
  </si>
  <si>
    <t>Delta Score - Rel7</t>
  </si>
  <si>
    <t>Account / Stakeholder Name - Rel7</t>
  </si>
  <si>
    <t>Account / Stakeholder Name - Rel7 Check</t>
  </si>
  <si>
    <t>Self Score - Rel7</t>
  </si>
  <si>
    <t>Manager Score - Rel7</t>
  </si>
  <si>
    <t>Manager Comment - Rel7</t>
  </si>
  <si>
    <t>Average - Rel7</t>
  </si>
  <si>
    <t xml:space="preserve">Initial Name - Rel8 </t>
  </si>
  <si>
    <t xml:space="preserve">Name Concat - Rel8 </t>
  </si>
  <si>
    <t xml:space="preserve">Delta Name - Rel8 </t>
  </si>
  <si>
    <t xml:space="preserve">Initial Self Score - Rel8 </t>
  </si>
  <si>
    <t xml:space="preserve">Score Concat - Rel8 </t>
  </si>
  <si>
    <t xml:space="preserve">Delta Score - Rel8 </t>
  </si>
  <si>
    <t xml:space="preserve">Account / Stakeholder Name - Rel8 </t>
  </si>
  <si>
    <t>Account / Stakeholder Name - Rel8 Check</t>
  </si>
  <si>
    <t xml:space="preserve">Self Score - Rel8 </t>
  </si>
  <si>
    <t xml:space="preserve">Manager Score - Rel8 </t>
  </si>
  <si>
    <t xml:space="preserve">Manager Comment - Rel8 </t>
  </si>
  <si>
    <t xml:space="preserve">Average - Rel8 </t>
  </si>
  <si>
    <t>Initial Name - Rel9</t>
  </si>
  <si>
    <t>Name Concat - Rel9</t>
  </si>
  <si>
    <t>Delta Name - Rel9</t>
  </si>
  <si>
    <t>Initial Self Score - Rel9</t>
  </si>
  <si>
    <t>Score Concat - Rel9</t>
  </si>
  <si>
    <t>Delta Score - Rel9</t>
  </si>
  <si>
    <t>Account / Stakeholder Name - Rel9</t>
  </si>
  <si>
    <t>Account / Stakeholder Name - Rel9 Check</t>
  </si>
  <si>
    <t>Self Score - Rel9</t>
  </si>
  <si>
    <t>Manager Score - Rel9</t>
  </si>
  <si>
    <t>Manager Comment - Rel9</t>
  </si>
  <si>
    <t>Average - Rel9</t>
  </si>
  <si>
    <t>Initial Name - Rel10</t>
  </si>
  <si>
    <t>Name Concat - Rel10</t>
  </si>
  <si>
    <t>Delta Name - Rel10</t>
  </si>
  <si>
    <t>Initial Self Score - Rel10</t>
  </si>
  <si>
    <t>Score Concat - Rel10</t>
  </si>
  <si>
    <t>Delta Score - Rel10</t>
  </si>
  <si>
    <t>Account / Stakeholder Name - Rel10</t>
  </si>
  <si>
    <t>Account / Stakeholder Name - Rel10 Check</t>
  </si>
  <si>
    <t>Self Score - Rel10</t>
  </si>
  <si>
    <t>Manager Score - Rel10</t>
  </si>
  <si>
    <t>Manager Comment - Rel10</t>
  </si>
  <si>
    <t>Average - Rel10</t>
  </si>
  <si>
    <t>Self Average - Relaltionship</t>
  </si>
  <si>
    <t>Manager Average - Relaltionship</t>
  </si>
  <si>
    <t>Relationship Score</t>
  </si>
  <si>
    <t>Manager Comment - Time</t>
  </si>
  <si>
    <t>Derived Score - Forecast</t>
  </si>
  <si>
    <t>Manager Comment - Forecast</t>
  </si>
  <si>
    <t>Manager Score - Trainings</t>
  </si>
  <si>
    <t>Manager Comment - Trainings</t>
  </si>
  <si>
    <t>Manager Score - BSC</t>
  </si>
  <si>
    <t>Manager Comment - BSC</t>
  </si>
  <si>
    <t>Operations Average</t>
  </si>
  <si>
    <t>Initial Self Score - Quality</t>
  </si>
  <si>
    <t>Concat - Quality</t>
  </si>
  <si>
    <t>Delta Score - Quality</t>
  </si>
  <si>
    <t>Self Score - Quality</t>
  </si>
  <si>
    <t>Manager Score - Quality</t>
  </si>
  <si>
    <t>Manager Comment - Quality</t>
  </si>
  <si>
    <t>Average - Quality</t>
  </si>
  <si>
    <t>Initial Self Score - Escalation</t>
  </si>
  <si>
    <t>Concat - Escalation</t>
  </si>
  <si>
    <t>Delta Score - Escalation</t>
  </si>
  <si>
    <t>Self Score - Escalation</t>
  </si>
  <si>
    <t>Manager Score - Escalation</t>
  </si>
  <si>
    <t>Manager Comment - Escalation</t>
  </si>
  <si>
    <t>Average - Escalation</t>
  </si>
  <si>
    <t>Initial Self Score - Expand</t>
  </si>
  <si>
    <t>Concat - Expand</t>
  </si>
  <si>
    <t>Delta Score - Expand</t>
  </si>
  <si>
    <t>Self Score - Expand</t>
  </si>
  <si>
    <t>Manager Score - Expand</t>
  </si>
  <si>
    <t>Manager Comment - Expand</t>
  </si>
  <si>
    <t>Average - Expand</t>
  </si>
  <si>
    <t>Initial Self Score - Pre-Sales</t>
  </si>
  <si>
    <t>Concat - Pre-Sales</t>
  </si>
  <si>
    <t>Delta Score - Pre-Sales</t>
  </si>
  <si>
    <t>Self Score - Pre-Sales</t>
  </si>
  <si>
    <t>Manager Score - Pre-Sales</t>
  </si>
  <si>
    <t>Manager Comment - Pre-Sales</t>
  </si>
  <si>
    <t>Average - Pre-Sales</t>
  </si>
  <si>
    <t>Initial Self Score - P&amp;L</t>
  </si>
  <si>
    <t>Concat - P&amp;L</t>
  </si>
  <si>
    <t>Delta Score - P&amp;L</t>
  </si>
  <si>
    <t>Self Score - P&amp;L</t>
  </si>
  <si>
    <t>Manager Score - P&amp;L</t>
  </si>
  <si>
    <t>Manager Comment - P&amp;L</t>
  </si>
  <si>
    <t>Average - P&amp;L</t>
  </si>
  <si>
    <t>Initial Self Score - Plan</t>
  </si>
  <si>
    <t>Concat - Plan</t>
  </si>
  <si>
    <t>Delta Score - Plan</t>
  </si>
  <si>
    <t>Self Score - Plan</t>
  </si>
  <si>
    <t>Manager Score - Plan</t>
  </si>
  <si>
    <t>Manager Comment - Plan</t>
  </si>
  <si>
    <t>Average - Plan</t>
  </si>
  <si>
    <t>Self Average - Success</t>
  </si>
  <si>
    <t>Manager Average - Success</t>
  </si>
  <si>
    <t>Success Score</t>
  </si>
  <si>
    <t>YtD Productive</t>
  </si>
  <si>
    <t>Productivity Score</t>
  </si>
  <si>
    <t>Growth Points</t>
  </si>
  <si>
    <t>Enablement Score</t>
  </si>
  <si>
    <t>Initial Self Score - Giving</t>
  </si>
  <si>
    <t>Concat - Giving</t>
  </si>
  <si>
    <t>Delta Score - Giving</t>
  </si>
  <si>
    <t>Self Score - Giving</t>
  </si>
  <si>
    <t>Manager Score - Giving</t>
  </si>
  <si>
    <t>Manager Comment - Giving</t>
  </si>
  <si>
    <t>Average - Giving</t>
  </si>
  <si>
    <t>Initial Self Score - Exec</t>
  </si>
  <si>
    <t>Concat - Exec</t>
  </si>
  <si>
    <t>Delta Score - Exec</t>
  </si>
  <si>
    <t>Self Score - Exec</t>
  </si>
  <si>
    <t>Manager Score - Exec</t>
  </si>
  <si>
    <t>Manager Comment - Exec</t>
  </si>
  <si>
    <t>Average - Exec</t>
  </si>
  <si>
    <t>Initial Self Score - Culture</t>
  </si>
  <si>
    <t>Concat - Culture</t>
  </si>
  <si>
    <t>Delta Score - Culture</t>
  </si>
  <si>
    <t>Self Score - Culture</t>
  </si>
  <si>
    <t>Manager Score - Culture</t>
  </si>
  <si>
    <t>Manager Comment - Culture</t>
  </si>
  <si>
    <t>Average - Culture</t>
  </si>
  <si>
    <t>Initial Self Score - People</t>
  </si>
  <si>
    <t>Concat - People</t>
  </si>
  <si>
    <t>Delta Score - People</t>
  </si>
  <si>
    <t>Self Score - People</t>
  </si>
  <si>
    <t>Manager Score - People</t>
  </si>
  <si>
    <t>Manager Comment - People</t>
  </si>
  <si>
    <t>Average - People</t>
  </si>
  <si>
    <t>Initial Self Score - Sufficiency</t>
  </si>
  <si>
    <t>Concat - Sufficiency</t>
  </si>
  <si>
    <t>Delta Score - Sufficiency</t>
  </si>
  <si>
    <t>Self Score - Sufficiency</t>
  </si>
  <si>
    <t>Manager Score - Sufficiency</t>
  </si>
  <si>
    <t>Manager Comment - Sufficiency</t>
  </si>
  <si>
    <t>Average - Sufficiency</t>
  </si>
  <si>
    <t>Self Average - Responsibility</t>
  </si>
  <si>
    <t>Manager Average - Responsibility</t>
  </si>
  <si>
    <t>Responsibility Score</t>
  </si>
  <si>
    <t>PROSPER Score Live</t>
  </si>
  <si>
    <t>Dynamic Baseline</t>
  </si>
  <si>
    <t>TBD Baseline 1</t>
  </si>
  <si>
    <t xml:space="preserve">TBD Baseline 2 </t>
  </si>
  <si>
    <t>TBD Baseline 3</t>
  </si>
  <si>
    <t>n/a</t>
  </si>
  <si>
    <t>Nick Hull</t>
  </si>
  <si>
    <t>Jonathan Wellner</t>
  </si>
  <si>
    <t>Thorsten Huhn</t>
  </si>
  <si>
    <t>Monika Kotwani</t>
  </si>
  <si>
    <t>Travis Harvey</t>
  </si>
  <si>
    <t>Naren Baliga</t>
  </si>
  <si>
    <t>ID</t>
  </si>
  <si>
    <t>Start time</t>
  </si>
  <si>
    <t>Completion time</t>
  </si>
  <si>
    <t>Email</t>
  </si>
  <si>
    <t>Last modified time</t>
  </si>
  <si>
    <t>Portfolio - Design Success - Self Score</t>
  </si>
  <si>
    <t>Portfolio - Premium Engagement - Self Score</t>
  </si>
  <si>
    <t>Portfolio - Cloud Application Services - Self Score</t>
  </si>
  <si>
    <t>Portfolio - Preferred Success - Self Score</t>
  </si>
  <si>
    <t>Portfolio - Brownfield - Self Score</t>
  </si>
  <si>
    <t>Portfolio - Training &amp; Adoption - Self Score</t>
  </si>
  <si>
    <t>Portfolio - DMLT - Self Score</t>
  </si>
  <si>
    <t>Portfolio - Revenue Management - Self Score</t>
  </si>
  <si>
    <t>Portfolio - Artificial Intelligence - Self Score</t>
  </si>
  <si>
    <t>Question10</t>
  </si>
  <si>
    <t>Relationship - Account / Stakeholder 1 - Self Score</t>
  </si>
  <si>
    <t>Relationship - Account / Stakeholder 2 - Self Score</t>
  </si>
  <si>
    <t>Relationship - Account / Stakeholder 3 - Self Score</t>
  </si>
  <si>
    <t>Relationship - Account / Stakeholder 4 - Self Score</t>
  </si>
  <si>
    <t>Relationship - Account / Stakeholder 5 - Self Score</t>
  </si>
  <si>
    <t>Relationship - Account / Stakeholder 6 - Self Score</t>
  </si>
  <si>
    <t>Relationship - Account / Stakeholder 7 - Self Score</t>
  </si>
  <si>
    <t>Relationship - Account / Stakeholder 8 - Self Score</t>
  </si>
  <si>
    <t>Relationship - Account / Stakeholder 9 - Self Score</t>
  </si>
  <si>
    <t>Relationship - Account / Stakeholder 10 - Self Score</t>
  </si>
  <si>
    <t>Relationship - Account / Stakeholder 1 - Name</t>
  </si>
  <si>
    <t>Relationship - Account / Stakeholder 2 - Name</t>
  </si>
  <si>
    <t>Relationship - Account / Stakeholder 3 - Name</t>
  </si>
  <si>
    <t>Relationship - Account / Stakeholder 4 - Name</t>
  </si>
  <si>
    <t>Relationship - Account / Stakeholder 5 - Name</t>
  </si>
  <si>
    <t>Relationship - Account / Stakeholder 6 - Name</t>
  </si>
  <si>
    <t>Relationship - Account / Stakeholder 7 - Name</t>
  </si>
  <si>
    <t>Relationship - Account / Stakeholder 8 - Name</t>
  </si>
  <si>
    <t>Relationship - Account / Stakeholder 9 - Name</t>
  </si>
  <si>
    <t>Relationship - Account / Stakeholder 10 - Name</t>
  </si>
  <si>
    <t>Success - Services Quality - Self Score</t>
  </si>
  <si>
    <t>Success - Escalation Management - Self Score</t>
  </si>
  <si>
    <t>Success - Expanding / Renewing the Business - Self Score</t>
  </si>
  <si>
    <t>Success - Pre-Sales Participation - Self Score</t>
  </si>
  <si>
    <t>Success - Service Plan Management (PE) - Self Score</t>
  </si>
  <si>
    <t>Responsibility - Giving Back (L&amp;L) - Self Score</t>
  </si>
  <si>
    <t>Responsibility - Executive Communication - Self Score</t>
  </si>
  <si>
    <t>Responsibility - Culture Champion - Self Score</t>
  </si>
  <si>
    <t>Responsibility - People Management - Self Score</t>
  </si>
  <si>
    <t>Responsibility - Self Sufficiency - Self Score</t>
  </si>
  <si>
    <t>nick.lucy@sap.com</t>
  </si>
  <si>
    <t>10</t>
  </si>
  <si>
    <t>Id</t>
  </si>
  <si>
    <t>Total points</t>
  </si>
  <si>
    <t>Quiz feedback</t>
  </si>
  <si>
    <t>Grade posted time</t>
  </si>
  <si>
    <t>Points - Manager</t>
  </si>
  <si>
    <t>Feedback - Manager</t>
  </si>
  <si>
    <t>Which of the following is NOT TRUE based on this statement "SAP has become more focused on customer success with…..."</t>
  </si>
  <si>
    <t>Points - Which of the following is NOT TRUE based on this statement "SAP has become more focused on customer success with…..."</t>
  </si>
  <si>
    <t>Feedback - Which of the following is NOT TRUE based on this statement "SAP has become more focused on customer success with…..."</t>
  </si>
  <si>
    <t>TRUE or FALSE: The foundation of Design Success requires Premium Engagement?</t>
  </si>
  <si>
    <t>Points - TRUE or FALSE: The foundation of Design Success requires Premium Engagement?</t>
  </si>
  <si>
    <t>Feedback - TRUE or FALSE: The foundation of Design Success requires Premium Engagement?</t>
  </si>
  <si>
    <t xml:space="preserve">TRUE or FALSE: Build Design and Build Execution are applicable to the Design Success </t>
  </si>
  <si>
    <t xml:space="preserve">Points - TRUE or FALSE: Build Design and Build Execution are applicable to the Design Success </t>
  </si>
  <si>
    <t xml:space="preserve">Feedback - TRUE or FALSE: Build Design and Build Execution are applicable to the Design Success </t>
  </si>
  <si>
    <t>TRUE or FALSE: Design Success is based upon a pre-built template that can be sold by SAEs?</t>
  </si>
  <si>
    <t>Points - TRUE or FALSE: Design Success is based upon a pre-built template that can be sold by SAEs?</t>
  </si>
  <si>
    <t>Feedback - TRUE or FALSE: Design Success is based upon a pre-built template that can be sold by SAEs?</t>
  </si>
  <si>
    <t>Which of the following is NOT a reason WHY a customer should use Design Success?</t>
  </si>
  <si>
    <t>Points - Which of the following is NOT a reason WHY a customer should use Design Success?</t>
  </si>
  <si>
    <t>Feedback - Which of the following is NOT a reason WHY a customer should use Design Success?</t>
  </si>
  <si>
    <t>Which of the following is NOT true of a Design Success proposal?</t>
  </si>
  <si>
    <t>Points - Which of the following is NOT true of a Design Success proposal?</t>
  </si>
  <si>
    <t>Feedback - Which of the following is NOT true of a Design Success proposal?</t>
  </si>
  <si>
    <t>Which of the following is not part of the Design Success Model?</t>
  </si>
  <si>
    <t>Points - Which of the following is not part of the Design Success Model?</t>
  </si>
  <si>
    <t>Feedback - Which of the following is not part of the Design Success Model?</t>
  </si>
  <si>
    <t>TRUE or FALSE: SAP prefers a mutually exclusive staffing model from SI where our Headcount and RASCI is additive to the SI?</t>
  </si>
  <si>
    <t>Points - TRUE or FALSE: SAP prefers a mutually exclusive staffing model from SI where our Headcount and RASCI is additive to the SI?</t>
  </si>
  <si>
    <t>Feedback - TRUE or FALSE: SAP prefers a mutually exclusive staffing model from SI where our Headcount and RASCI is additive to the SI?</t>
  </si>
  <si>
    <t>Based upon Foundational RASCI Outcome Model for Design Success which applies to: Program Management / Governance / Project Plan</t>
  </si>
  <si>
    <t>Points - Based upon Foundational RASCI Outcome Model for Design Success which applies to: Program Management / Governance / Project Plan</t>
  </si>
  <si>
    <t>Feedback - Based upon Foundational RASCI Outcome Model for Design Success which applies to: Program Management / Governance / Project Plan</t>
  </si>
  <si>
    <t>Based upon Foundational RASCI Outcome Model for Design Success which applies to: SAP Solution Architecture / Landscape Design, Sizing (Private Cloud, on-Prem)</t>
  </si>
  <si>
    <t>Points - Based upon Foundational RASCI Outcome Model for Design Success which applies to: SAP Solution Architecture / Landscape Design, Sizing (Private Cloud, on-Prem)</t>
  </si>
  <si>
    <t>Feedback - Based upon Foundational RASCI Outcome Model for Design Success which applies to: SAP Solution Architecture / Landscape Design, Sizing (Private Cloud, on-Prem)</t>
  </si>
  <si>
    <t>Based upon Foundational RASCI Outcome Model for Design Success which applies to: SAP Fit to Standard and SAP Fit for Use Analysis</t>
  </si>
  <si>
    <t>Points - Based upon Foundational RASCI Outcome Model for Design Success which applies to: SAP Fit to Standard and SAP Fit for Use Analysis</t>
  </si>
  <si>
    <t>Feedback - Based upon Foundational RASCI Outcome Model for Design Success which applies to: SAP Fit to Standard and SAP Fit for Use Analysis</t>
  </si>
  <si>
    <t>Based upon Foundational RASCI Outcome Model for Design Success which applies to: Change Management, Communication, &amp; User Training</t>
  </si>
  <si>
    <t>Points - Based upon Foundational RASCI Outcome Model for Design Success which applies to: Change Management, Communication, &amp; User Training</t>
  </si>
  <si>
    <t>Feedback - Based upon Foundational RASCI Outcome Model for Design Success which applies to: Change Management, Communication, &amp; User Training</t>
  </si>
  <si>
    <t>Based upon Foundational RASCI Outcome Model for Design Success which applies to: Cutover &amp; Go-Live</t>
  </si>
  <si>
    <t>Points - Based upon Foundational RASCI Outcome Model for Design Success which applies to: Cutover &amp; Go-Live</t>
  </si>
  <si>
    <t>Feedback - Based upon Foundational RASCI Outcome Model for Design Success which applies to: Cutover &amp; Go-Live</t>
  </si>
  <si>
    <t>TRUE or FALSE: Architects are required to submit a Design Success Proposal?</t>
  </si>
  <si>
    <t>Points - TRUE or FALSE: Architects are required to submit a Design Success Proposal?</t>
  </si>
  <si>
    <t>Feedback - TRUE or FALSE: Architects are required to submit a Design Success Proposal?</t>
  </si>
  <si>
    <t>Which of the following is NOT SAP's intent when it comes to Design Success?</t>
  </si>
  <si>
    <t>Points - Which of the following is NOT SAP's intent when it comes to Design Success?</t>
  </si>
  <si>
    <t>Feedback - Which of the following is NOT SAP's intent when it comes to Design Success?</t>
  </si>
  <si>
    <t>Which of the following is NOT one of the 5 Golden Rules?</t>
  </si>
  <si>
    <t>Points - Which of the following is NOT one of the 5 Golden Rules?</t>
  </si>
  <si>
    <t>Feedback - Which of the following is NOT one of the 5 Golden Rules?</t>
  </si>
  <si>
    <t>Regarding Integrated Delivery Minimum Coverage: What % should we aim for Planning / Safeguarding / Operations?</t>
  </si>
  <si>
    <t>Points - Regarding Integrated Delivery Minimum Coverage: What % should we aim for Planning / Safeguarding / Operations?</t>
  </si>
  <si>
    <t>Feedback - Regarding Integrated Delivery Minimum Coverage: What % should we aim for Planning / Safeguarding / Operations?</t>
  </si>
  <si>
    <t>Regarding Integrated Delivery Standard Coverage: What % should we aim for Governance &amp; Project Management?</t>
  </si>
  <si>
    <t>Points - Regarding Integrated Delivery Standard Coverage: What % should we aim for Governance &amp; Project Management?</t>
  </si>
  <si>
    <t>Feedback - Regarding Integrated Delivery Standard Coverage: What % should we aim for Governance &amp; Project Management?</t>
  </si>
  <si>
    <t>Which of the following is not a typical Architect you would staff on a Design Success engagement?</t>
  </si>
  <si>
    <t>Points - Which of the following is not a typical Architect you would staff on a Design Success engagement?</t>
  </si>
  <si>
    <t>Feedback - Which of the following is not a typical Architect you would staff on a Design Success engagement?</t>
  </si>
  <si>
    <t>Based upon Foundational RASCI Outcome Model for Design Success who owns the outcome for: Testing Activities: Test Strategy, Test Scripts, Integrated Testing</t>
  </si>
  <si>
    <t>Points - Based upon Foundational RASCI Outcome Model for Design Success who owns the outcome for: Testing Activities: Test Strategy, Test Scripts, Integrated Testing</t>
  </si>
  <si>
    <t>Feedback - Based upon Foundational RASCI Outcome Model for Design Success who owns the outcome for: Testing Activities: Test Strategy, Test Scripts, Integrated Testing</t>
  </si>
  <si>
    <t>Based upon Foundational RASCI Outcome Model for Design Success who owns the outcome for: Change Management, Communication, &amp; User Training</t>
  </si>
  <si>
    <t>Points - Based upon Foundational RASCI Outcome Model for Design Success who owns the outcome for: Change Management, Communication, &amp; User Training</t>
  </si>
  <si>
    <t>Feedback - Based upon Foundational RASCI Outcome Model for Design Success who owns the outcome for: Change Management, Communication, &amp; User Training</t>
  </si>
  <si>
    <t>Based upon Foundational RASCI Outcome Model for Design Success who owns the outcome for: SAP Performance Testing (Scaling/Monitoring &amp; Recommendations)</t>
  </si>
  <si>
    <t>Points - Based upon Foundational RASCI Outcome Model for Design Success who owns the outcome for: SAP Performance Testing (Scaling/Monitoring &amp; Recommendations)</t>
  </si>
  <si>
    <t>Feedback - Based upon Foundational RASCI Outcome Model for Design Success who owns the outcome for: SAP Performance Testing (Scaling/Monitoring &amp; Recommendations)</t>
  </si>
  <si>
    <t>Based upon Foundational RASCI Outcome Model for Design Success who owns the outcome for: Security &amp; Controls</t>
  </si>
  <si>
    <t>Points - Based upon Foundational RASCI Outcome Model for Design Success who owns the outcome for: Security &amp; Controls</t>
  </si>
  <si>
    <t>Feedback - Based upon Foundational RASCI Outcome Model for Design Success who owns the outcome for: Security &amp; Controls</t>
  </si>
  <si>
    <t xml:space="preserve">Regarding Governance; At which level does the following supposed to occur:
- Scope increases (change requests) reviewed that fit within overall program targets (timeline and budget)
- Review issues, </t>
  </si>
  <si>
    <t xml:space="preserve">Points - Regarding Governance; At which level does the following supposed to occur:
- Scope increases (change requests) reviewed that fit within overall program targets (timeline and budget)
- Review issues, </t>
  </si>
  <si>
    <t xml:space="preserve">Feedback - Regarding Governance; At which level does the following supposed to occur:
- Scope increases (change requests) reviewed that fit within overall program targets (timeline and budget)
- Review issues, </t>
  </si>
  <si>
    <t>As part of Design Success - Design Governance Gates, which of the following is NOT part of Document Delta Design?</t>
  </si>
  <si>
    <t>Points - As part of Design Success - Design Governance Gates, which of the following is NOT part of Document Delta Design?</t>
  </si>
  <si>
    <t>Feedback - As part of Design Success - Design Governance Gates, which of the following is NOT part of Document Delta Design?</t>
  </si>
  <si>
    <t>Which role is NOT considered to be part of the Design Success Front Office?</t>
  </si>
  <si>
    <t>Points - Which role is NOT considered to be part of the Design Success Front Office?</t>
  </si>
  <si>
    <t>Feedback - Which role is NOT considered to be part of the Design Success Front Office?</t>
  </si>
  <si>
    <t>What % does Forrester contribute to PE for accelerating implementations?</t>
  </si>
  <si>
    <t>Points - What % does Forrester contribute to PE for accelerating implementations?</t>
  </si>
  <si>
    <t>Feedback - What % does Forrester contribute to PE for accelerating implementations?</t>
  </si>
  <si>
    <t>TRUE or FALSE: The latest version of Design Success has adapted to include engagement around RISE IaaS Services?</t>
  </si>
  <si>
    <t>Points - TRUE or FALSE: The latest version of Design Success has adapted to include engagement around RISE IaaS Services?</t>
  </si>
  <si>
    <t>Feedback - TRUE or FALSE: The latest version of Design Success has adapted to include engagement around RISE IaaS Services?</t>
  </si>
  <si>
    <t>What is the negative % of ROI there was a poor OCM program or no program?</t>
  </si>
  <si>
    <t>Points - What is the negative % of ROI there was a poor OCM program or no program?</t>
  </si>
  <si>
    <t>Feedback - What is the negative % of ROI there was a poor OCM program or no program?</t>
  </si>
  <si>
    <t>TRUE or FALSE: It is typically ok to staff SAP Architects part-time on Design Success engagements.</t>
  </si>
  <si>
    <t>Points - TRUE or FALSE: It is typically ok to staff SAP Architects part-time on Design Success engagements.</t>
  </si>
  <si>
    <t>Feedback - TRUE or FALSE: It is typically ok to staff SAP Architects part-time on Design Success engagements.</t>
  </si>
  <si>
    <t>TRUE or FALSE: There are Design Success engagement models setup for SWIFT and Industry Template Offerings.</t>
  </si>
  <si>
    <t>Points - TRUE or FALSE: There are Design Success engagement models setup for SWIFT and Industry Template Offerings.</t>
  </si>
  <si>
    <t>Feedback - TRUE or FALSE: There are Design Success engagement models setup for SWIFT and Industry Template Offerings.</t>
  </si>
  <si>
    <t>In which phase are Design Success engagement models supposed to terminate?</t>
  </si>
  <si>
    <t>Points - In which phase are Design Success engagement models supposed to terminate?</t>
  </si>
  <si>
    <t>Feedback - In which phase are Design Success engagement models supposed to terminate?</t>
  </si>
  <si>
    <t>TRUE or FALSE: Phase 0 is built into Design Success engagement model?</t>
  </si>
  <si>
    <t>Points - TRUE or FALSE: Phase 0 is built into Design Success engagement model?</t>
  </si>
  <si>
    <t>Feedback - TRUE or FALSE: Phase 0 is built into Design Success engagement model?</t>
  </si>
  <si>
    <t>TRUE or FALSE: Model Company has been integrated into Design Success engagement model delivered to our customers?</t>
  </si>
  <si>
    <t>Points - TRUE or FALSE: Model Company has been integrated into Design Success engagement model delivered to our customers?</t>
  </si>
  <si>
    <t>Feedback - TRUE or FALSE: Model Company has been integrated into Design Success engagement model delivered to our customers?</t>
  </si>
  <si>
    <t>What is the target margin we should sell Premium Engagement at as part of a Design Success Model?</t>
  </si>
  <si>
    <t>Points - What is the target margin we should sell Premium Engagement at as part of a Design Success Model?</t>
  </si>
  <si>
    <t>Feedback - What is the target margin we should sell Premium Engagement at as part of a Design Success Model?</t>
  </si>
  <si>
    <t>When is the best time to start pre-sales for Design Success Engagement</t>
  </si>
  <si>
    <t>Points - When is the best time to start pre-sales for Design Success Engagement</t>
  </si>
  <si>
    <t>Feedback - When is the best time to start pre-sales for Design Success Engagement</t>
  </si>
  <si>
    <t>TRUE or FALSE: Design Success engagement model typically should include effort that requires "hands on keyboards".</t>
  </si>
  <si>
    <t>Points - TRUE or FALSE: Design Success engagement model typically should include effort that requires "hands on keyboards".</t>
  </si>
  <si>
    <t>Feedback - TRUE or FALSE: Design Success engagement model typically should include effort that requires "hands on keyboards".</t>
  </si>
  <si>
    <t>TRUE or FALSE: Design Success is NOT considered to give SAP "Skin in the Game" for customer's implementation.</t>
  </si>
  <si>
    <t>Points - TRUE or FALSE: Design Success is NOT considered to give SAP "Skin in the Game" for customer's implementation.</t>
  </si>
  <si>
    <t>Feedback - TRUE or FALSE: Design Success is NOT considered to give SAP "Skin in the Game" for customer's implementation.</t>
  </si>
  <si>
    <t>TRUE or FALSE: Design Success should continue into Operational Support Post Go-Live to provide continuous improvement and drive roadmap consumption</t>
  </si>
  <si>
    <t>Points - TRUE or FALSE: Design Success should continue into Operational Support Post Go-Live to provide continuous improvement and drive roadmap consumption</t>
  </si>
  <si>
    <t>Feedback - TRUE or FALSE: Design Success should continue into Operational Support Post Go-Live to provide continuous improvement and drive roadmap consumption</t>
  </si>
  <si>
    <t>Where should we NOT position architects on a Design Success Engagement</t>
  </si>
  <si>
    <t>Points - Where should we NOT position architects on a Design Success Engagement</t>
  </si>
  <si>
    <t>Feedback - Where should we NOT position architects on a Design Success Engagement</t>
  </si>
  <si>
    <t>Who should you initiate a Design Success discussion with first?</t>
  </si>
  <si>
    <t>Points - Who should you initiate a Design Success discussion with first?</t>
  </si>
  <si>
    <t>Feedback - Who should you initiate a Design Success discussion with first?</t>
  </si>
  <si>
    <t>Who should you attempt to agree upon Design Success RASCI with first before submitting a proposal?</t>
  </si>
  <si>
    <t>Points - Who should you attempt to agree upon Design Success RASCI with first before submitting a proposal?</t>
  </si>
  <si>
    <t>Feedback - Who should you attempt to agree upon Design Success RASCI with first before submitting a proposal?</t>
  </si>
  <si>
    <t>TRUE or FALSE: Design Success can be accomplished on a single commercial paper.</t>
  </si>
  <si>
    <t>Points - TRUE or FALSE: Design Success can be accomplished on a single commercial paper.</t>
  </si>
  <si>
    <t>Feedback - TRUE or FALSE: Design Success can be accomplished on a single commercial paper.</t>
  </si>
  <si>
    <t>TRUE or FALSE: Design Success requires a minimum # of architects to be proposed in the engagement model.</t>
  </si>
  <si>
    <t>Points - TRUE or FALSE: Design Success requires a minimum # of architects to be proposed in the engagement model.</t>
  </si>
  <si>
    <t>Feedback - TRUE or FALSE: Design Success requires a minimum # of architects to be proposed in the engagement model.</t>
  </si>
  <si>
    <t>TRUE or FALSE: Design Success is setup perfectly to allow Fixed Fee contract model.</t>
  </si>
  <si>
    <t>Points - TRUE or FALSE: Design Success is setup perfectly to allow Fixed Fee contract model.</t>
  </si>
  <si>
    <t>Feedback - TRUE or FALSE: Design Success is setup perfectly to allow Fixed Fee contract model.</t>
  </si>
  <si>
    <t>Design Success engagement model is optimized to fit which implementation approach?</t>
  </si>
  <si>
    <t>Points - Design Success engagement model is optimized to fit which implementation approach?</t>
  </si>
  <si>
    <t>Feedback - Design Success engagement model is optimized to fit which implementation approach?</t>
  </si>
  <si>
    <t>Design Success is meant to keep "Fit to Standard" approach.  What is NOT an acceptable reason for deviating?</t>
  </si>
  <si>
    <t>Points - Design Success is meant to keep "Fit to Standard" approach.  What is NOT an acceptable reason for deviating?</t>
  </si>
  <si>
    <t>Feedback - Design Success is meant to keep "Fit to Standard" approach.  What is NOT an acceptable reason for deviating?</t>
  </si>
  <si>
    <t>daniel.torres-garcia@sap.com</t>
  </si>
  <si>
    <t>Prime Engagement Model</t>
  </si>
  <si>
    <t>False</t>
  </si>
  <si>
    <t>True</t>
  </si>
  <si>
    <t>We focus on our priorities</t>
  </si>
  <si>
    <t>2-Way Collaboration</t>
  </si>
  <si>
    <t>Consulted</t>
  </si>
  <si>
    <t>Responsible</t>
  </si>
  <si>
    <t>Support</t>
  </si>
  <si>
    <t>Drive dependency on SAP Services with focus on expansion capability and increased Total Cost of Ownership</t>
  </si>
  <si>
    <t>Highest Usage of Historical Best Practices</t>
  </si>
  <si>
    <t>60%</t>
  </si>
  <si>
    <t>5-10%</t>
  </si>
  <si>
    <t>Change Architect</t>
  </si>
  <si>
    <t>Customer</t>
  </si>
  <si>
    <t>SAP</t>
  </si>
  <si>
    <t>SI</t>
  </si>
  <si>
    <t>Executive Steering</t>
  </si>
  <si>
    <t>Technical Impact of Data Storage Sizing</t>
  </si>
  <si>
    <t>eCSP</t>
  </si>
  <si>
    <t>40%</t>
  </si>
  <si>
    <t>-23%</t>
  </si>
  <si>
    <t>Build/Test</t>
  </si>
  <si>
    <t>45%</t>
  </si>
  <si>
    <t>During Licenses Sales Cycle</t>
  </si>
  <si>
    <t>None of the Above</t>
  </si>
  <si>
    <t>Greenfield</t>
  </si>
  <si>
    <t>SI-Recommended</t>
  </si>
  <si>
    <t>scott.macarthur@sap.com</t>
  </si>
  <si>
    <t>Staff Augmentation</t>
  </si>
  <si>
    <t>90%</t>
  </si>
  <si>
    <t>10-20%</t>
  </si>
  <si>
    <t>Shared</t>
  </si>
  <si>
    <t>Operational Steering</t>
  </si>
  <si>
    <t>30%</t>
  </si>
  <si>
    <t>-35%</t>
  </si>
  <si>
    <t>Deploy</t>
  </si>
  <si>
    <t>50%</t>
  </si>
  <si>
    <t>Commodity Solutions</t>
  </si>
  <si>
    <t>andrew.hundley@sap.com</t>
  </si>
  <si>
    <t>All of the Above</t>
  </si>
  <si>
    <t>SAP knows SAP software best</t>
  </si>
  <si>
    <t>Accountable</t>
  </si>
  <si>
    <t>Optimize Speed, Cloud Mindset, and “Keep the Core Clean” driven by highest use of Tools, Machine Learning, and Automation</t>
  </si>
  <si>
    <t>PMO Level</t>
  </si>
  <si>
    <t>Delivery Executive</t>
  </si>
  <si>
    <t>Complex Solutions</t>
  </si>
  <si>
    <t>christophe.ferrando@sap.com</t>
  </si>
  <si>
    <t>SAP’s Embedded Services offering</t>
  </si>
  <si>
    <t>Provide SAP customers with the best opportunity to realize the maximum value from their SAP Investment in the shortest possible time</t>
  </si>
  <si>
    <t>Make your choices Transparent / *Design Governance Gates/Documentation</t>
  </si>
  <si>
    <t>80%</t>
  </si>
  <si>
    <t>Define processes that are “secret sauce” value generators</t>
  </si>
  <si>
    <t>-57%</t>
  </si>
  <si>
    <t>License</t>
  </si>
  <si>
    <t>daisy.carlos@sap.com</t>
  </si>
  <si>
    <t>Highly experienced consultants to work with the System Integrators in key workstreams</t>
  </si>
  <si>
    <t>Cloud Integrations / Whitelisted APIs</t>
  </si>
  <si>
    <t xml:space="preserve">	30%</t>
  </si>
  <si>
    <t>SAP Design Success prioritization of gaps based on Product Roadmap and Cloud First mindset</t>
  </si>
  <si>
    <t>-20%</t>
  </si>
  <si>
    <t>During Phase 0</t>
  </si>
  <si>
    <t>Industry Differentiating</t>
  </si>
  <si>
    <t>ravi.rao02@sap.com</t>
  </si>
  <si>
    <t>ryan.bitoon@sap.com</t>
  </si>
  <si>
    <t>Education tools and project team training</t>
  </si>
  <si>
    <t>Scope Control</t>
  </si>
  <si>
    <t>Bluefield</t>
  </si>
  <si>
    <t>kathy.nassr@sap.com</t>
  </si>
  <si>
    <t>Design Advisory</t>
  </si>
  <si>
    <t>15-25%</t>
  </si>
  <si>
    <t>Competitive Advantage</t>
  </si>
  <si>
    <t>juan.castruita@sap.com</t>
  </si>
  <si>
    <t>Project Manager</t>
  </si>
  <si>
    <t>seema.gilani@sap.com</t>
  </si>
  <si>
    <t>Foster Cloud First Mindset (for on-prem as well) and Adherence to Fit-to-Standard</t>
  </si>
  <si>
    <t>virendra.kumar.soni@sap.com</t>
  </si>
  <si>
    <t>siddhesh.jain@sap.com</t>
  </si>
  <si>
    <t>Business Architect</t>
  </si>
  <si>
    <t>Business impact of non-standard adoption</t>
  </si>
  <si>
    <t>Design</t>
  </si>
  <si>
    <t>e.carter@sap.com</t>
  </si>
  <si>
    <t>Enterprise Architect</t>
  </si>
  <si>
    <t>p.sethi@sap.com</t>
  </si>
  <si>
    <t>55%</t>
  </si>
  <si>
    <t>Chief Customer Office</t>
  </si>
  <si>
    <t>clark.jones@sap.com</t>
  </si>
  <si>
    <t>jarvis.richardson@sap.com</t>
  </si>
  <si>
    <t>20%</t>
  </si>
  <si>
    <t>doug.north@sap.com</t>
  </si>
  <si>
    <t>fernanda.ramalho@sap.com</t>
  </si>
  <si>
    <t>dominic.sanchez@sap.com</t>
  </si>
  <si>
    <t>rohit.venkataraman.balu@sap.com</t>
  </si>
  <si>
    <t>Roadmap Alignment</t>
  </si>
  <si>
    <t>Customer Requested</t>
  </si>
  <si>
    <t>james.atkinson@sap.com</t>
  </si>
  <si>
    <t>roberto.factura@sap.com</t>
  </si>
  <si>
    <t>andreas.meider@sap.com</t>
  </si>
  <si>
    <t>Risk Mitigation</t>
  </si>
  <si>
    <t>Prime</t>
  </si>
  <si>
    <t>angelle.jenkins@sap.com</t>
  </si>
  <si>
    <t>20-30%</t>
  </si>
  <si>
    <t>marianne.libuit@sap.com</t>
  </si>
  <si>
    <t>ashish.wahi01@sap.com</t>
  </si>
  <si>
    <t>steven.chase@sap.com</t>
  </si>
  <si>
    <t>Legal/Statutory</t>
  </si>
  <si>
    <t>anju.dhall@sap.com</t>
  </si>
  <si>
    <t>k.desousa@sap.com</t>
  </si>
  <si>
    <t>naren.baliga@sap.com</t>
  </si>
  <si>
    <t>vi.tyagi@sap.com</t>
  </si>
  <si>
    <t>Directly After Phase 0</t>
  </si>
  <si>
    <t>nitin.kalra@sap.com</t>
  </si>
  <si>
    <t>nilesh.brahmbhatt@sap.com</t>
  </si>
  <si>
    <t>affan.jafri@sap.com</t>
  </si>
  <si>
    <t>noor.punjwani@sap.com</t>
  </si>
  <si>
    <t>rajesh.khandelwal@sap.com</t>
  </si>
  <si>
    <t>jim.gatto@sap.com</t>
  </si>
  <si>
    <t>sharad.chopra@sap.com</t>
  </si>
  <si>
    <t>stephen.hall03@sap.com</t>
  </si>
  <si>
    <t>ciaran.duggan@sap.com</t>
  </si>
  <si>
    <t>g.de.jager@sap.com</t>
  </si>
  <si>
    <t>George de Jager</t>
  </si>
  <si>
    <t>gabriel.de.lapparent@sap.com</t>
  </si>
  <si>
    <t>We’re in it for the long term</t>
  </si>
  <si>
    <t>karthik.krishnan.arunachalam@sap.com</t>
  </si>
  <si>
    <t>minesh.patel@sap.com</t>
  </si>
  <si>
    <t>Technical Architect</t>
  </si>
  <si>
    <t>peter.o-neill@sap.com</t>
  </si>
  <si>
    <t>Peter O'Neill</t>
  </si>
  <si>
    <t>amit.atre01@sap.com</t>
  </si>
  <si>
    <t>utsav.banatwala@sap.com</t>
  </si>
  <si>
    <t>thorsten.huhn@sap.com</t>
  </si>
  <si>
    <t>jeff.lair@sap.com</t>
  </si>
  <si>
    <t>Team with Customers and Systems Integrators to enable Customer Success through Adoption of SAP capabilities</t>
  </si>
  <si>
    <t>damian.scott@sap.com</t>
  </si>
  <si>
    <t>manasa.kunapareddy@sap.com</t>
  </si>
  <si>
    <t>neil.karran@sap.com</t>
  </si>
  <si>
    <t>n.balakathiresan@sap.com</t>
  </si>
  <si>
    <t>raviraj.tilwani@sap.com</t>
  </si>
  <si>
    <t>david.beymer@sap.com</t>
  </si>
  <si>
    <t>p.chatterjee@sap.com</t>
  </si>
  <si>
    <t>suzan.limaye@sap.com</t>
  </si>
  <si>
    <t>Manager Name</t>
  </si>
  <si>
    <t>Points - Manager Name</t>
  </si>
  <si>
    <t>Feedback - Manager Name</t>
  </si>
  <si>
    <t>What % of Revenue Quota attainment is required for Winner's Circle?</t>
  </si>
  <si>
    <t>Points - What % of Revenue Quota attainment is required for Winner's Circle?</t>
  </si>
  <si>
    <t>Feedback - What % of Revenue Quota attainment is required for Winner's Circle?</t>
  </si>
  <si>
    <t>What % of Variable Pay does the Revenue Quota / KPI represent?</t>
  </si>
  <si>
    <t>Points - What % of Variable Pay does the Revenue Quota / KPI represent?</t>
  </si>
  <si>
    <t>Feedback - What % of Variable Pay does the Revenue Quota / KPI represent?</t>
  </si>
  <si>
    <t>What is NOT an element of Revenue Leakage?</t>
  </si>
  <si>
    <t>Points - What is NOT an element of Revenue Leakage?</t>
  </si>
  <si>
    <t>Feedback - What is NOT an element of Revenue Leakage?</t>
  </si>
  <si>
    <t>Who "Owns" the Services Revenue Forecast?</t>
  </si>
  <si>
    <t>Points - Who "Owns" the Services Revenue Forecast?</t>
  </si>
  <si>
    <t>Feedback - Who "Owns" the Services Revenue Forecast?</t>
  </si>
  <si>
    <t>What is the expected Revenue Forecasting accuracy on Quarterly Basis (Actuals vs. Forecast)?</t>
  </si>
  <si>
    <t>Points - What is the expected Revenue Forecasting accuracy on Quarterly Basis (Actuals vs. Forecast)?</t>
  </si>
  <si>
    <t>Feedback - What is the expected Revenue Forecasting accuracy on Quarterly Basis (Actuals vs. Forecast)?</t>
  </si>
  <si>
    <t>Who "Owns" the project P/L of which Revenue is a main component?</t>
  </si>
  <si>
    <t>Points - Who "Owns" the project P/L of which Revenue is a main component?</t>
  </si>
  <si>
    <t>Feedback - Who "Owns" the project P/L of which Revenue is a main component?</t>
  </si>
  <si>
    <t>Which is not an element of the Revenue Budget?</t>
  </si>
  <si>
    <t>Points - Which is not an element of the Revenue Budget?</t>
  </si>
  <si>
    <t>Feedback - Which is not an element of the Revenue Budget?</t>
  </si>
  <si>
    <t>In general, which quarter would it be best to sell PE from a Revenue perspective?</t>
  </si>
  <si>
    <t>Points - In general, which quarter would it be best to sell PE from a Revenue perspective?</t>
  </si>
  <si>
    <t>Feedback - In general, which quarter would it be best to sell PE from a Revenue perspective?</t>
  </si>
  <si>
    <t>In general, in TCV terms, which line of service delivers revenue the fastest as a % of booking?</t>
  </si>
  <si>
    <t>Points - In general, in TCV terms, which line of service delivers revenue the fastest as a % of booking?</t>
  </si>
  <si>
    <t>Feedback - In general, in TCV terms, which line of service delivers revenue the fastest as a % of booking?</t>
  </si>
  <si>
    <t>Which tool is used for PS Revenue Forecasting?</t>
  </si>
  <si>
    <t>Points - Which tool is used for PS Revenue Forecasting?</t>
  </si>
  <si>
    <t>Feedback - Which tool is used for PS Revenue Forecasting?</t>
  </si>
  <si>
    <t>Which tool is used for PE Revenue Forecasting?</t>
  </si>
  <si>
    <t>Points - Which tool is used for PE Revenue Forecasting?</t>
  </si>
  <si>
    <t>Feedback - Which tool is used for PE Revenue Forecasting?</t>
  </si>
  <si>
    <t xml:space="preserve">When would be the best timing to confirm existing Revenue Backlog for an upcoming year (e.g. 2024)
</t>
  </si>
  <si>
    <t xml:space="preserve">Points - When would be the best timing to confirm existing Revenue Backlog for an upcoming year (e.g. 2024)
</t>
  </si>
  <si>
    <t xml:space="preserve">Feedback - When would be the best timing to confirm existing Revenue Backlog for an upcoming year (e.g. 2024)
</t>
  </si>
  <si>
    <t xml:space="preserve">When a project releases Management Risk Reserve - it results in….?
</t>
  </si>
  <si>
    <t xml:space="preserve">Points - When a project releases Management Risk Reserve - it results in….?
</t>
  </si>
  <si>
    <t xml:space="preserve">Feedback - When a project releases Management Risk Reserve - it results in….?
</t>
  </si>
  <si>
    <t>When previously recognized revenue gets reversed, what is this called?</t>
  </si>
  <si>
    <t>Points - When previously recognized revenue gets reversed, what is this called?</t>
  </si>
  <si>
    <t>Feedback - When previously recognized revenue gets reversed, what is this called?</t>
  </si>
  <si>
    <t xml:space="preserve">Undistributed backlog that becomes unforecastable turns into…?
</t>
  </si>
  <si>
    <t xml:space="preserve">Points - Undistributed backlog that becomes unforecastable turns into…?
</t>
  </si>
  <si>
    <t xml:space="preserve">Feedback - Undistributed backlog that becomes unforecastable turns into…?
</t>
  </si>
  <si>
    <t xml:space="preserve">When Backlog Erosion occurs in current year what is the impact?
</t>
  </si>
  <si>
    <t xml:space="preserve">Points - When Backlog Erosion occurs in current year what is the impact?
</t>
  </si>
  <si>
    <t xml:space="preserve">Feedback - When Backlog Erosion occurs in current year what is the impact?
</t>
  </si>
  <si>
    <t xml:space="preserve">When your account takes on Revenue Leakage during current year it impacts…?
</t>
  </si>
  <si>
    <t xml:space="preserve">Points - When your account takes on Revenue Leakage during current year it impacts…?
</t>
  </si>
  <si>
    <t xml:space="preserve">Feedback - When your account takes on Revenue Leakage during current year it impacts…?
</t>
  </si>
  <si>
    <t>When Revenue Forecast erodes within a Current Quarter (CQ) what happens?</t>
  </si>
  <si>
    <t>Points - When Revenue Forecast erodes within a Current Quarter (CQ) what happens?</t>
  </si>
  <si>
    <t>Feedback - When Revenue Forecast erodes within a Current Quarter (CQ) what happens?</t>
  </si>
  <si>
    <t xml:space="preserve">When NA Consulting / ASC make a mistake that impact the P/L of a project what is that called?
</t>
  </si>
  <si>
    <t xml:space="preserve">Points - When NA Consulting / ASC make a mistake that impact the P/L of a project what is that called?
</t>
  </si>
  <si>
    <t xml:space="preserve">Feedback - When NA Consulting / ASC make a mistake that impact the P/L of a project what is that called?
</t>
  </si>
  <si>
    <t xml:space="preserve">When does bookings show up on the SAP P&amp;L
</t>
  </si>
  <si>
    <t xml:space="preserve">Points - When does bookings show up on the SAP P&amp;L
</t>
  </si>
  <si>
    <t xml:space="preserve">Feedback - When does bookings show up on the SAP P&amp;L
</t>
  </si>
  <si>
    <t xml:space="preserve">How often does Revenue Forecasting occur?
</t>
  </si>
  <si>
    <t xml:space="preserve">Points - How often does Revenue Forecasting occur?
</t>
  </si>
  <si>
    <t xml:space="preserve">Feedback - How often does Revenue Forecasting occur?
</t>
  </si>
  <si>
    <t>What is the Deal Value of a sold opportunity called….revenue-speaking?</t>
  </si>
  <si>
    <t>Points - What is the Deal Value of a sold opportunity called….revenue-speaking?</t>
  </si>
  <si>
    <t>Feedback - What is the Deal Value of a sold opportunity called….revenue-speaking?</t>
  </si>
  <si>
    <t xml:space="preserve">Over recognized revenue compared to actual work delivered &amp; invoiced would result in a…?
</t>
  </si>
  <si>
    <t xml:space="preserve">Points - Over recognized revenue compared to actual work delivered &amp; invoiced would result in a…?
</t>
  </si>
  <si>
    <t xml:space="preserve">Feedback - Over recognized revenue compared to actual work delivered &amp; invoiced would result in a…?
</t>
  </si>
  <si>
    <t xml:space="preserve">What events could trigger a revenue concession?​
</t>
  </si>
  <si>
    <t xml:space="preserve">Points - What events could trigger a revenue concession?​
</t>
  </si>
  <si>
    <t xml:space="preserve">Feedback - What events could trigger a revenue concession?​
</t>
  </si>
  <si>
    <t xml:space="preserve">Is billing tied directly to revenue recognition?
</t>
  </si>
  <si>
    <t xml:space="preserve">Points - Is billing tied directly to revenue recognition?
</t>
  </si>
  <si>
    <t xml:space="preserve">Feedback - Is billing tied directly to revenue recognition?
</t>
  </si>
  <si>
    <t xml:space="preserve">Does SAP recognize the revenue of PE when we pre-bill at the beginning of the Quarter?
</t>
  </si>
  <si>
    <t xml:space="preserve">Points - Does SAP recognize the revenue of PE when we pre-bill at the beginning of the Quarter?
</t>
  </si>
  <si>
    <t xml:space="preserve">Feedback - Does SAP recognize the revenue of PE when we pre-bill at the beginning of the Quarter?
</t>
  </si>
  <si>
    <t xml:space="preserve">When do we recognize revenue for 3P work?​
</t>
  </si>
  <si>
    <t xml:space="preserve">Points - When do we recognize revenue for 3P work?​
</t>
  </si>
  <si>
    <t xml:space="preserve">Feedback - When do we recognize revenue for 3P work?​
</t>
  </si>
  <si>
    <t>When do we recognize revenue for NA/ASC Consultants?</t>
  </si>
  <si>
    <t>Points - When do we recognize revenue for NA/ASC Consultants?</t>
  </si>
  <si>
    <t>Feedback - When do we recognize revenue for NA/ASC Consultants?</t>
  </si>
  <si>
    <t xml:space="preserve">Who else besides the MU manages the Services Revenue as part of P/L?
</t>
  </si>
  <si>
    <t xml:space="preserve">Points - Who else besides the MU manages the Services Revenue as part of P/L?
</t>
  </si>
  <si>
    <t xml:space="preserve">Feedback - Who else besides the MU manages the Services Revenue as part of P/L?
</t>
  </si>
  <si>
    <t xml:space="preserve">Besides Backlog what other components are used to generate Sales Revenue Quota?
</t>
  </si>
  <si>
    <t xml:space="preserve">Points - Besides Backlog what other components are used to generate Sales Revenue Quota?
</t>
  </si>
  <si>
    <t xml:space="preserve">Feedback - Besides Backlog what other components are used to generate Sales Revenue Quota?
</t>
  </si>
  <si>
    <t xml:space="preserve">What timeframe is appropriate to De-Book undistributed backlog?​
</t>
  </si>
  <si>
    <t xml:space="preserve">Points - What timeframe is appropriate to De-Book undistributed backlog?​
</t>
  </si>
  <si>
    <t xml:space="preserve">Feedback - What timeframe is appropriate to De-Book undistributed backlog?​
</t>
  </si>
  <si>
    <t xml:space="preserve">On average what % of Revenue Budget is represented by Backlog; considered to be "Healthy"?
</t>
  </si>
  <si>
    <t xml:space="preserve">Points - On average what % of Revenue Budget is represented by Backlog; considered to be "Healthy"?
</t>
  </si>
  <si>
    <t xml:space="preserve">Feedback - On average what % of Revenue Budget is represented by Backlog; considered to be "Healthy"?
</t>
  </si>
  <si>
    <t>100%</t>
  </si>
  <si>
    <t>Recognized Revenue</t>
  </si>
  <si>
    <t>Service Delivery - CS&amp;D</t>
  </si>
  <si>
    <t>+3%</t>
  </si>
  <si>
    <t>Re-Distributed Backlog</t>
  </si>
  <si>
    <t>Q1</t>
  </si>
  <si>
    <t>PS</t>
  </si>
  <si>
    <t>Felipe</t>
  </si>
  <si>
    <t>PtD</t>
  </si>
  <si>
    <t>Mid-January</t>
  </si>
  <si>
    <t>Cost Relief</t>
  </si>
  <si>
    <t>Revenue Clawback</t>
  </si>
  <si>
    <t>Revenue Leakage</t>
  </si>
  <si>
    <t>Revenue Forecast Decreases</t>
  </si>
  <si>
    <t>Cash Flow Impact</t>
  </si>
  <si>
    <t>Consequence Management</t>
  </si>
  <si>
    <t>Never</t>
  </si>
  <si>
    <t>Monthly</t>
  </si>
  <si>
    <t>Revenue Backlog</t>
  </si>
  <si>
    <t>No</t>
  </si>
  <si>
    <t>When we invoice the customer</t>
  </si>
  <si>
    <t>When they enter their time</t>
  </si>
  <si>
    <t>No One</t>
  </si>
  <si>
    <t>SAE Booking Quota</t>
  </si>
  <si>
    <t>When Revenue Leakage is determined</t>
  </si>
  <si>
    <t>50-60%</t>
  </si>
  <si>
    <t>Undistributed Backlog</t>
  </si>
  <si>
    <t>Q4</t>
  </si>
  <si>
    <t>PrS</t>
  </si>
  <si>
    <t>November 23'</t>
  </si>
  <si>
    <t>Revenue Recognition</t>
  </si>
  <si>
    <t>CQ Forecast Erosion</t>
  </si>
  <si>
    <t>Quarterly</t>
  </si>
  <si>
    <t>When we are invoiced</t>
  </si>
  <si>
    <t>jonathan.wellner@sap.com</t>
  </si>
  <si>
    <t>December 23'</t>
  </si>
  <si>
    <t>Sometimes</t>
  </si>
  <si>
    <t>125%</t>
  </si>
  <si>
    <t>Compensation Claw-back</t>
  </si>
  <si>
    <t>Bookings (Book 2 Burn)</t>
  </si>
  <si>
    <t>PE</t>
  </si>
  <si>
    <t>Revenue Forecast Increases</t>
  </si>
  <si>
    <t>Internal Escalation</t>
  </si>
  <si>
    <t>At time of booking</t>
  </si>
  <si>
    <t>Revenue Uplift</t>
  </si>
  <si>
    <t>License carve outs</t>
  </si>
  <si>
    <t>Yes</t>
  </si>
  <si>
    <t>NA Consulting</t>
  </si>
  <si>
    <t>35-45%</t>
  </si>
  <si>
    <t>Cross Controlling Management</t>
  </si>
  <si>
    <t>110%</t>
  </si>
  <si>
    <t>Revenue Forecast - No Change</t>
  </si>
  <si>
    <t>End-January</t>
  </si>
  <si>
    <t>Management Risk Reserve</t>
  </si>
  <si>
    <t>Global ASC</t>
  </si>
  <si>
    <t>70-80%</t>
  </si>
  <si>
    <t>CAS</t>
  </si>
  <si>
    <t>Revenue Forecast</t>
  </si>
  <si>
    <t>n.hull@sap.com</t>
  </si>
  <si>
    <t>De-Booking</t>
  </si>
  <si>
    <t>Service Sales</t>
  </si>
  <si>
    <t>Q3</t>
  </si>
  <si>
    <t>Entire MU</t>
  </si>
  <si>
    <t>1 Month after booking</t>
  </si>
  <si>
    <t>Weekly</t>
  </si>
  <si>
    <t>Q1 - Beginning of new year</t>
  </si>
  <si>
    <t>25%</t>
  </si>
  <si>
    <t>Delayed Booking</t>
  </si>
  <si>
    <t>Q4 - Before end of year</t>
  </si>
  <si>
    <t>Quota Carrier (yourself)</t>
  </si>
  <si>
    <t>When Milestones are complete</t>
  </si>
  <si>
    <t>When Opportunity is created</t>
  </si>
  <si>
    <t>Warranty Claims</t>
  </si>
  <si>
    <t>Opus</t>
  </si>
  <si>
    <t>10%</t>
  </si>
  <si>
    <t>+10%</t>
  </si>
  <si>
    <t>15%</t>
  </si>
  <si>
    <t>Lost Revenue</t>
  </si>
  <si>
    <t>License Sales</t>
  </si>
  <si>
    <t>Forecasted Backlog</t>
  </si>
  <si>
    <t>Delayed Invoice</t>
  </si>
  <si>
    <t>When the work is completed</t>
  </si>
  <si>
    <t>When the contract is signed</t>
  </si>
  <si>
    <t>Q2</t>
  </si>
  <si>
    <t>Totango</t>
  </si>
  <si>
    <t>When milestones are complete</t>
  </si>
  <si>
    <t>+5%</t>
  </si>
  <si>
    <t>Operations</t>
  </si>
  <si>
    <t>Distributed Backlog</t>
  </si>
  <si>
    <t>nagraj.perugupalli01@sap.com</t>
  </si>
  <si>
    <t>mohd-zamri.amin@sap.com</t>
  </si>
  <si>
    <t>Mohd-Zamri Amin</t>
  </si>
  <si>
    <t>Compensation Impact</t>
  </si>
  <si>
    <t>maria.xourafas@sap.com</t>
  </si>
  <si>
    <t>Total Score</t>
  </si>
  <si>
    <t>Starting Points</t>
  </si>
  <si>
    <t>Rank</t>
  </si>
  <si>
    <t>Peak 1 - Kosciuszko</t>
  </si>
  <si>
    <t>I</t>
  </si>
  <si>
    <t>T</t>
  </si>
  <si>
    <t>π</t>
  </si>
  <si>
    <t>Peak 2 - Vinson</t>
  </si>
  <si>
    <t>Peak 3 - Elbrus</t>
  </si>
  <si>
    <t>Unranked</t>
  </si>
  <si>
    <t>Peak 4 - Kilimanjaro</t>
  </si>
  <si>
    <t>KPI</t>
  </si>
  <si>
    <t>Portfolio - Service Category</t>
  </si>
  <si>
    <t>Design Success - Self Score</t>
  </si>
  <si>
    <t>Premium Engagement - Self Score</t>
  </si>
  <si>
    <t>Cloud Application Services - Self Score</t>
  </si>
  <si>
    <t>Preferred Success - Self Score</t>
  </si>
  <si>
    <t>Brownfield - Self Score</t>
  </si>
  <si>
    <t>Training &amp; Adoption - Self Score</t>
  </si>
  <si>
    <t>DMLT - Self Score</t>
  </si>
  <si>
    <t>Revenue Management - Self Score</t>
  </si>
  <si>
    <t>Artificial Intelligence - Self Score</t>
  </si>
  <si>
    <t>Account / Stakeholder 1 - Score Type</t>
  </si>
  <si>
    <t>Account / Stakeholder 2 - Score Type</t>
  </si>
  <si>
    <t>Account / Stakeholder 3 - Score Type</t>
  </si>
  <si>
    <t>Account / Stakeholder 4 - Score Type</t>
  </si>
  <si>
    <t>Account / Stakeholder 5 - Score Type</t>
  </si>
  <si>
    <t>Account / Stakeholder 6 - Score Type</t>
  </si>
  <si>
    <t>Account / Stakeholder 7 - Score Type</t>
  </si>
  <si>
    <t>Account / Stakeholder 8 - Score Type</t>
  </si>
  <si>
    <t>Account / Stakeholder 9 - Score Type</t>
  </si>
  <si>
    <t>Account / Stakeholder 10 - Score Type</t>
  </si>
  <si>
    <t>Account / Stakeholder 1 - Name</t>
  </si>
  <si>
    <t>Account / Stakeholder 2 - Name</t>
  </si>
  <si>
    <t>Account / Stakeholder 3 - Name</t>
  </si>
  <si>
    <t>Account / Stakeholder 4 - Name</t>
  </si>
  <si>
    <t>Account / Stakeholder 5 - Name</t>
  </si>
  <si>
    <t>Account / Stakeholder 6 - Name</t>
  </si>
  <si>
    <t>Account / Stakeholder 7 - Name</t>
  </si>
  <si>
    <t>Account / Stakeholder 8 - Name</t>
  </si>
  <si>
    <t>Account / Stakeholder 9 - Name</t>
  </si>
  <si>
    <t>Account / Stakeholder 10 - Name</t>
  </si>
  <si>
    <t>Account / Stakeholder 1 - Self Score</t>
  </si>
  <si>
    <t>Account / Stakeholder 2 - Self Score</t>
  </si>
  <si>
    <t>Account / Stakeholder 3 - Self Score</t>
  </si>
  <si>
    <t>Account / Stakeholder 4 - Self Score</t>
  </si>
  <si>
    <t>Account / Stakeholder 5 - Self Score</t>
  </si>
  <si>
    <t>Account / Stakeholder 6 - Self Score</t>
  </si>
  <si>
    <t>Account / Stakeholder 7 - Self Score</t>
  </si>
  <si>
    <t>Account / Stakeholder 8 - Self Score</t>
  </si>
  <si>
    <t>Account / Stakeholder 9 - Self Score</t>
  </si>
  <si>
    <t>Account / Stakeholder 10 - Self Score</t>
  </si>
  <si>
    <t>Success Category</t>
  </si>
  <si>
    <t>Services Quality - Self Score</t>
  </si>
  <si>
    <t>Escalation Management - Self Score</t>
  </si>
  <si>
    <t>Expanding / Renewing the Business - Self Score</t>
  </si>
  <si>
    <t>Pre-Sales Participation - Self Score</t>
  </si>
  <si>
    <t>Service Plan Management (PE) - Self Score</t>
  </si>
  <si>
    <t>Responsibility Category</t>
  </si>
  <si>
    <t>Giving Back (L&amp;L) - Self Score</t>
  </si>
  <si>
    <t>Executive Communication - Self Score</t>
  </si>
  <si>
    <t>Culture Champion - Self Score</t>
  </si>
  <si>
    <t>People Management - Self Score</t>
  </si>
  <si>
    <t>Self Sufficiency - Self Score</t>
  </si>
  <si>
    <t>Concat</t>
  </si>
  <si>
    <t>2 - Relationship</t>
  </si>
  <si>
    <t>Account / Stakeholder 2</t>
  </si>
  <si>
    <t>Account / Stakeholder 10</t>
  </si>
  <si>
    <t>na</t>
  </si>
  <si>
    <t>Account / Stakeholder 5</t>
  </si>
  <si>
    <t>Account / Stakeholder 8</t>
  </si>
  <si>
    <t>NA</t>
  </si>
  <si>
    <t>3. Operations</t>
  </si>
  <si>
    <t>Employee Name</t>
  </si>
  <si>
    <t>Forecast Accuracy Raw %</t>
  </si>
  <si>
    <t>Forecast Accuracy Score</t>
  </si>
  <si>
    <t>bGf3QlX0PEKC9twtmXka9wnjqhLY3MtHqHbL7IBlUKhUNEZXNVQxUDY5WE84T1ZZNlFROE84V1FWOSQlQCN0PWcu</t>
  </si>
  <si>
    <t>Form1</t>
  </si>
  <si>
    <t>{c5584c26-9146-4a94-87c3-3cb18842bfb6}</t>
  </si>
  <si>
    <t>Account / Stakeholder 3</t>
  </si>
  <si>
    <t>7 - Responsibility</t>
  </si>
  <si>
    <t>Account / Stakeholder 1</t>
  </si>
  <si>
    <t>n/A</t>
  </si>
  <si>
    <t>Account / Stakeholder 4</t>
  </si>
  <si>
    <t>Account / Stakeholder 6</t>
  </si>
  <si>
    <t>Account / Stakeholder 7</t>
  </si>
  <si>
    <t>Account / Stakeholder 9</t>
  </si>
  <si>
    <t>1 - Portfolio</t>
  </si>
  <si>
    <t>4 - Success</t>
  </si>
  <si>
    <t>No Data</t>
  </si>
  <si>
    <t>Manager Score - Time</t>
  </si>
  <si>
    <t>Placeholder</t>
  </si>
  <si>
    <t>P&amp;L Management - Self Score</t>
  </si>
  <si>
    <t>P&amp;L Management</t>
  </si>
  <si>
    <t>4. Success - P&amp;L Management</t>
  </si>
  <si>
    <t>Success - P&amp;L Management - Self Score</t>
  </si>
  <si>
    <t>Employee Title</t>
  </si>
  <si>
    <t>Manager Title</t>
  </si>
  <si>
    <t>Populated by CS&amp;D employee via Microsoft Forms - self-evaluation, all qualitative scores</t>
  </si>
  <si>
    <t>Populated by manager via input table - qualitative score along with comments as justification for the score</t>
  </si>
  <si>
    <t xml:space="preserve">Populated by Ops periodically </t>
  </si>
  <si>
    <t>Calculated total average, not available to be manually adjusted - leveraged in calculation of overall PROSPER score</t>
  </si>
  <si>
    <t>Micron Technology Inc.</t>
  </si>
  <si>
    <t>jim.lieblick@sap.com</t>
  </si>
  <si>
    <t>Tom Holzem, Lamb Weston</t>
  </si>
  <si>
    <t>Steve Breiterman</t>
  </si>
  <si>
    <t>Cody Gough, Lamb Weston</t>
  </si>
  <si>
    <t>Ashley Ho</t>
  </si>
  <si>
    <t>Medium</t>
  </si>
  <si>
    <t>High</t>
  </si>
  <si>
    <t>Low</t>
  </si>
  <si>
    <t>Make best use of design success opportunity at Micron</t>
  </si>
  <si>
    <t>S/4 Transformation at Micron will give you an indepth knowledge of PE portfolio</t>
  </si>
  <si>
    <t>Are there any leads that you can generate for PrFs (any solution)?</t>
  </si>
  <si>
    <t>This will improve beginning with SDLT Assessment</t>
  </si>
  <si>
    <t>Think of sessions that you can deliver in Lunch and learn or PE in Action</t>
  </si>
  <si>
    <t>There is scope for improvement here</t>
  </si>
  <si>
    <t>or share the Max Summit customer panel learning/I can review</t>
  </si>
  <si>
    <t>Lets strive to get formal service feedback/CSAT score after BSC</t>
  </si>
  <si>
    <t>Include name, assume this one is Jonathan, Jung Ah, Anand missing</t>
  </si>
  <si>
    <t>Yet to see you in action during real escalations</t>
  </si>
  <si>
    <t>Yet to see you get expansions</t>
  </si>
  <si>
    <t>Good to see you support Mat Odman</t>
  </si>
  <si>
    <t>Good job in maintaining service plan till 2025</t>
  </si>
  <si>
    <t>Important to build strong relationship to ensure PE success</t>
  </si>
  <si>
    <t>New PE contract will provide plenty of opp to learn DS tips and tricks</t>
  </si>
  <si>
    <t>Plenty of lessons learned from recent escalations</t>
  </si>
  <si>
    <t>Excellent job in keeping a plan ready for expansion</t>
  </si>
  <si>
    <t>Plan a lunch&amp;learn orPE in action session on expansion and I will support</t>
  </si>
  <si>
    <t>Gilead is a good Design success model</t>
  </si>
  <si>
    <t>Chevron</t>
  </si>
  <si>
    <t>Amazon</t>
  </si>
  <si>
    <t>jan.newman@sap.com</t>
  </si>
  <si>
    <t xml:space="preserve">Amgen </t>
  </si>
  <si>
    <t xml:space="preserve"> NA</t>
  </si>
  <si>
    <t>Google EWM</t>
  </si>
  <si>
    <t>Google SPM</t>
  </si>
  <si>
    <t>Lamb Weston TPM/CCM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</si>
</sst>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;\-0;;@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Helvetica"/>
      <family val="2"/>
    </font>
    <font>
      <b/>
      <sz val="20"/>
      <color theme="0"/>
      <name val="Calibri"/>
      <family val="2"/>
      <scheme val="minor"/>
    </font>
    <font>
      <sz val="28"/>
      <color rgb="FF9C57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</font>
    <font>
      <b/>
      <sz val="18"/>
      <color rgb="FFFFFFFF"/>
      <name val="Calibri"/>
      <family val="2"/>
    </font>
    <font>
      <sz val="12"/>
      <color theme="1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2" tint="-0.89999084444715716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88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5717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DEF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theme="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5"/>
        <bgColor indexed="64"/>
      </patternFill>
    </fill>
    <fill>
      <patternFill patternType="solid">
        <fgColor rgb="FFF1FFE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ck">
        <color theme="3" tint="-0.499984740745262"/>
      </bottom>
      <diagonal/>
    </border>
    <border>
      <left style="thick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ck">
        <color theme="3" tint="-0.499984740745262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ck">
        <color theme="3" tint="-0.499984740745262"/>
      </right>
      <top/>
      <bottom style="thick">
        <color theme="3" tint="-0.499984740745262"/>
      </bottom>
      <diagonal/>
    </border>
    <border>
      <left style="thick">
        <color indexed="64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ck">
        <color indexed="64"/>
      </left>
      <right style="thin">
        <color theme="3" tint="-0.499984740745262"/>
      </right>
      <top style="thin">
        <color theme="3" tint="-0.499984740745262"/>
      </top>
      <bottom style="thick">
        <color indexed="64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ck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theme="3" tint="-0.499984740745262"/>
      </right>
      <top style="thick">
        <color indexed="64"/>
      </top>
      <bottom style="thin">
        <color theme="3" tint="-0.499984740745262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theme="3" tint="-0.499984740745262"/>
      </left>
      <right style="thick">
        <color auto="1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ck">
        <color auto="1"/>
      </right>
      <top style="thin">
        <color theme="3" tint="-0.499984740745262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auto="1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3" tint="-0.499984740745262"/>
      </left>
      <right style="thick">
        <color indexed="64"/>
      </right>
      <top style="thick">
        <color indexed="64"/>
      </top>
      <bottom style="thin">
        <color theme="3" tint="-0.499984740745262"/>
      </bottom>
      <diagonal/>
    </border>
    <border>
      <left style="thick">
        <color theme="3" tint="-0.499984740745262"/>
      </left>
      <right/>
      <top style="thin">
        <color indexed="64"/>
      </top>
      <bottom/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/>
      <diagonal/>
    </border>
    <border>
      <left style="thick">
        <color theme="3" tint="-0.499984740745262"/>
      </left>
      <right/>
      <top style="thin">
        <color indexed="64"/>
      </top>
      <bottom style="thick">
        <color theme="3" tint="-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3" tint="-0.499984740745262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ck">
        <color theme="3" tint="-0.499984740745262"/>
      </bottom>
      <diagonal/>
    </border>
    <border>
      <left style="thin">
        <color indexed="64"/>
      </left>
      <right/>
      <top style="thick">
        <color auto="1"/>
      </top>
      <bottom/>
      <diagonal/>
    </border>
    <border>
      <left style="thick">
        <color indexed="64"/>
      </left>
      <right style="thin">
        <color theme="3" tint="-0.499984740745262"/>
      </right>
      <top style="thick">
        <color indexed="64"/>
      </top>
      <bottom/>
      <diagonal/>
    </border>
    <border>
      <left style="thin">
        <color theme="3" tint="-0.499984740745262"/>
      </left>
      <right style="thick">
        <color indexed="64"/>
      </right>
      <top style="thick">
        <color indexed="64"/>
      </top>
      <bottom/>
      <diagonal/>
    </border>
    <border>
      <left style="thick">
        <color auto="1"/>
      </left>
      <right style="thin">
        <color rgb="FF00B050"/>
      </right>
      <top style="thick">
        <color auto="1"/>
      </top>
      <bottom/>
      <diagonal/>
    </border>
    <border>
      <left style="thin">
        <color rgb="FF00B050"/>
      </left>
      <right style="thin">
        <color rgb="FF00B050"/>
      </right>
      <top style="thick">
        <color auto="1"/>
      </top>
      <bottom/>
      <diagonal/>
    </border>
    <border>
      <left style="thin">
        <color rgb="FF00B050"/>
      </left>
      <right style="thick">
        <color auto="1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n">
        <color indexed="64"/>
      </left>
      <right style="thick">
        <color auto="1"/>
      </right>
      <top style="thick">
        <color auto="1"/>
      </top>
      <bottom/>
      <diagonal/>
    </border>
    <border>
      <left style="thin">
        <color rgb="FF00B050"/>
      </left>
      <right/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theme="3" tint="-0.499984740745262"/>
      </left>
      <right/>
      <top/>
      <bottom style="thick">
        <color theme="3" tint="-0.499984740745262"/>
      </bottom>
      <diagonal/>
    </border>
    <border>
      <left style="thin">
        <color indexed="64"/>
      </left>
      <right/>
      <top/>
      <bottom style="thick">
        <color theme="3" tint="-0.499984740745262"/>
      </bottom>
      <diagonal/>
    </border>
    <border>
      <left/>
      <right/>
      <top/>
      <bottom style="thick">
        <color theme="3" tint="-0.499984740745262"/>
      </bottom>
      <diagonal/>
    </border>
    <border>
      <left/>
      <right/>
      <top style="thin">
        <color indexed="64"/>
      </top>
      <bottom style="thick">
        <color theme="3" tint="-0.49998474074526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ck">
        <color theme="3" tint="-0.499984740745262"/>
      </right>
      <top/>
      <bottom/>
      <diagonal/>
    </border>
    <border>
      <left style="thin">
        <color theme="3" tint="-0.499984740745262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theme="3" tint="-0.499984740745262"/>
      </right>
      <top/>
      <bottom/>
      <diagonal/>
    </border>
    <border>
      <left style="thick">
        <color theme="3" tint="-0.499984740745262"/>
      </left>
      <right/>
      <top/>
      <bottom/>
      <diagonal/>
    </border>
    <border>
      <left style="thick">
        <color indexed="64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ck">
        <color indexed="64"/>
      </right>
      <top/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 style="thick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</cellStyleXfs>
  <cellXfs count="316">
    <xf numFmtId="0" fontId="0" fillId="0" borderId="0" xfId="0"/>
    <xf numFmtId="0" fontId="0" fillId="0" borderId="0" xfId="0" applyAlignment="1">
      <alignment horizontal="left" vertical="center" wrapText="1"/>
    </xf>
    <xf numFmtId="9" fontId="0" fillId="0" borderId="0" xfId="3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2" fillId="15" borderId="1" xfId="0" applyFont="1" applyFill="1" applyBorder="1" applyAlignment="1">
      <alignment horizontal="center" vertical="center" wrapText="1"/>
    </xf>
    <xf numFmtId="9" fontId="2" fillId="4" borderId="1" xfId="3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0" fontId="0" fillId="16" borderId="1" xfId="0" applyFill="1" applyBorder="1" applyAlignment="1">
      <alignment horizontal="left" vertical="center" wrapText="1"/>
    </xf>
    <xf numFmtId="9" fontId="0" fillId="7" borderId="1" xfId="3" applyFont="1" applyFill="1" applyBorder="1" applyAlignment="1">
      <alignment horizontal="center" wrapText="1"/>
    </xf>
    <xf numFmtId="0" fontId="0" fillId="7" borderId="1" xfId="0" applyFill="1" applyBorder="1" applyAlignment="1">
      <alignment horizontal="center" wrapText="1"/>
    </xf>
    <xf numFmtId="0" fontId="0" fillId="10" borderId="0" xfId="0" applyFill="1" applyAlignment="1" applyProtection="1">
      <alignment vertical="center"/>
      <protection hidden="1"/>
    </xf>
    <xf numFmtId="0" fontId="0" fillId="10" borderId="0" xfId="0" applyFill="1" applyAlignment="1" applyProtection="1">
      <alignment horizontal="center" vertical="center" wrapText="1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1" fillId="15" borderId="1" xfId="0" applyFont="1" applyFill="1" applyBorder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1" fillId="15" borderId="13" xfId="0" applyFont="1" applyFill="1" applyBorder="1" applyAlignment="1" applyProtection="1">
      <alignment horizontal="center" vertical="center"/>
      <protection hidden="1"/>
    </xf>
    <xf numFmtId="0" fontId="9" fillId="16" borderId="1" xfId="0" applyFont="1" applyFill="1" applyBorder="1" applyAlignment="1" applyProtection="1">
      <alignment horizontal="left" vertical="center"/>
      <protection hidden="1"/>
    </xf>
    <xf numFmtId="0" fontId="0" fillId="17" borderId="1" xfId="1" applyNumberFormat="1" applyFont="1" applyFill="1" applyBorder="1" applyAlignment="1" applyProtection="1">
      <alignment horizontal="center" vertical="center"/>
      <protection hidden="1"/>
    </xf>
    <xf numFmtId="1" fontId="0" fillId="19" borderId="1" xfId="3" applyNumberFormat="1" applyFont="1" applyFill="1" applyBorder="1" applyAlignment="1" applyProtection="1">
      <alignment horizontal="center" vertical="center"/>
      <protection hidden="1"/>
    </xf>
    <xf numFmtId="2" fontId="3" fillId="6" borderId="1" xfId="3" applyNumberFormat="1" applyFont="1" applyFill="1" applyBorder="1" applyAlignment="1" applyProtection="1">
      <alignment horizontal="center" vertical="center"/>
      <protection hidden="1"/>
    </xf>
    <xf numFmtId="0" fontId="3" fillId="0" borderId="1" xfId="3" applyNumberFormat="1" applyFont="1" applyFill="1" applyBorder="1" applyAlignment="1" applyProtection="1">
      <alignment horizontal="left" vertical="center"/>
      <protection hidden="1"/>
    </xf>
    <xf numFmtId="1" fontId="3" fillId="0" borderId="13" xfId="3" applyNumberFormat="1" applyFont="1" applyFill="1" applyBorder="1" applyAlignment="1" applyProtection="1">
      <alignment horizontal="center" vertical="center"/>
      <protection hidden="1"/>
    </xf>
    <xf numFmtId="2" fontId="0" fillId="6" borderId="1" xfId="0" applyNumberFormat="1" applyFill="1" applyBorder="1" applyAlignment="1" applyProtection="1">
      <alignment horizontal="center" vertical="center"/>
      <protection hidden="1"/>
    </xf>
    <xf numFmtId="0" fontId="0" fillId="17" borderId="1" xfId="3" applyNumberFormat="1" applyFont="1" applyFill="1" applyBorder="1" applyAlignment="1" applyProtection="1">
      <alignment horizontal="center" vertical="center"/>
      <protection hidden="1"/>
    </xf>
    <xf numFmtId="0" fontId="1" fillId="10" borderId="0" xfId="0" applyFont="1" applyFill="1" applyAlignment="1" applyProtection="1">
      <alignment horizontal="center" vertical="center" wrapText="1"/>
      <protection hidden="1"/>
    </xf>
    <xf numFmtId="0" fontId="1" fillId="15" borderId="1" xfId="0" applyFont="1" applyFill="1" applyBorder="1" applyAlignment="1" applyProtection="1">
      <alignment horizontal="center" vertical="center" wrapText="1"/>
      <protection hidden="1"/>
    </xf>
    <xf numFmtId="2" fontId="2" fillId="6" borderId="1" xfId="3" applyNumberFormat="1" applyFont="1" applyFill="1" applyBorder="1" applyAlignment="1" applyProtection="1">
      <alignment horizontal="center" vertical="center"/>
      <protection hidden="1"/>
    </xf>
    <xf numFmtId="2" fontId="2" fillId="5" borderId="1" xfId="3" applyNumberFormat="1" applyFont="1" applyFill="1" applyBorder="1" applyAlignment="1" applyProtection="1">
      <alignment horizontal="center" vertical="center"/>
      <protection hidden="1"/>
    </xf>
    <xf numFmtId="0" fontId="1" fillId="15" borderId="14" xfId="0" applyFont="1" applyFill="1" applyBorder="1" applyAlignment="1" applyProtection="1">
      <alignment horizontal="center" vertical="center" wrapText="1"/>
      <protection hidden="1"/>
    </xf>
    <xf numFmtId="0" fontId="9" fillId="16" borderId="5" xfId="0" applyFont="1" applyFill="1" applyBorder="1" applyAlignment="1" applyProtection="1">
      <alignment horizontal="left" vertical="center"/>
      <protection hidden="1"/>
    </xf>
    <xf numFmtId="0" fontId="1" fillId="15" borderId="15" xfId="0" applyFont="1" applyFill="1" applyBorder="1" applyAlignment="1" applyProtection="1">
      <alignment horizontal="center" vertical="center"/>
      <protection hidden="1"/>
    </xf>
    <xf numFmtId="0" fontId="1" fillId="15" borderId="16" xfId="0" applyFont="1" applyFill="1" applyBorder="1" applyAlignment="1" applyProtection="1">
      <alignment horizontal="center" vertical="center"/>
      <protection hidden="1"/>
    </xf>
    <xf numFmtId="0" fontId="1" fillId="15" borderId="14" xfId="0" applyFont="1" applyFill="1" applyBorder="1" applyAlignment="1" applyProtection="1">
      <alignment horizontal="center" vertical="center"/>
      <protection hidden="1"/>
    </xf>
    <xf numFmtId="0" fontId="1" fillId="15" borderId="18" xfId="0" applyFont="1" applyFill="1" applyBorder="1" applyAlignment="1" applyProtection="1">
      <alignment horizontal="center" vertical="center" wrapText="1"/>
      <protection hidden="1"/>
    </xf>
    <xf numFmtId="2" fontId="2" fillId="6" borderId="17" xfId="3" applyNumberFormat="1" applyFont="1" applyFill="1" applyBorder="1" applyAlignment="1" applyProtection="1">
      <alignment horizontal="center" vertical="center"/>
      <protection hidden="1"/>
    </xf>
    <xf numFmtId="10" fontId="0" fillId="19" borderId="1" xfId="3" applyNumberFormat="1" applyFont="1" applyFill="1" applyBorder="1" applyAlignment="1" applyProtection="1">
      <alignment horizontal="center" vertical="center"/>
      <protection hidden="1"/>
    </xf>
    <xf numFmtId="10" fontId="3" fillId="19" borderId="1" xfId="3" applyNumberFormat="1" applyFont="1" applyFill="1" applyBorder="1" applyAlignment="1" applyProtection="1">
      <alignment horizontal="center" vertical="center"/>
      <protection hidden="1"/>
    </xf>
    <xf numFmtId="0" fontId="15" fillId="6" borderId="0" xfId="0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Protection="1">
      <protection hidden="1"/>
    </xf>
    <xf numFmtId="0" fontId="1" fillId="15" borderId="21" xfId="0" applyFont="1" applyFill="1" applyBorder="1" applyAlignment="1" applyProtection="1">
      <alignment horizontal="center" vertical="center"/>
      <protection hidden="1"/>
    </xf>
    <xf numFmtId="0" fontId="1" fillId="15" borderId="22" xfId="0" applyFont="1" applyFill="1" applyBorder="1" applyAlignment="1" applyProtection="1">
      <alignment horizontal="center" vertical="center"/>
      <protection hidden="1"/>
    </xf>
    <xf numFmtId="0" fontId="0" fillId="10" borderId="7" xfId="0" applyFill="1" applyBorder="1" applyAlignment="1" applyProtection="1">
      <alignment vertical="center"/>
      <protection hidden="1"/>
    </xf>
    <xf numFmtId="0" fontId="0" fillId="10" borderId="8" xfId="0" applyFill="1" applyBorder="1" applyAlignment="1" applyProtection="1">
      <alignment vertical="center"/>
      <protection hidden="1"/>
    </xf>
    <xf numFmtId="0" fontId="0" fillId="10" borderId="9" xfId="0" applyFill="1" applyBorder="1" applyAlignment="1" applyProtection="1">
      <alignment vertical="center"/>
      <protection hidden="1"/>
    </xf>
    <xf numFmtId="164" fontId="3" fillId="6" borderId="1" xfId="3" applyNumberFormat="1" applyFont="1" applyFill="1" applyBorder="1" applyAlignment="1" applyProtection="1">
      <alignment horizontal="center" vertical="center"/>
      <protection hidden="1"/>
    </xf>
    <xf numFmtId="1" fontId="0" fillId="20" borderId="10" xfId="3" applyNumberFormat="1" applyFont="1" applyFill="1" applyBorder="1" applyAlignment="1" applyProtection="1">
      <alignment horizontal="center" vertical="center"/>
      <protection hidden="1"/>
    </xf>
    <xf numFmtId="0" fontId="0" fillId="10" borderId="11" xfId="0" applyFill="1" applyBorder="1" applyAlignment="1" applyProtection="1">
      <alignment vertical="center"/>
      <protection hidden="1"/>
    </xf>
    <xf numFmtId="10" fontId="3" fillId="18" borderId="10" xfId="3" applyNumberFormat="1" applyFont="1" applyFill="1" applyBorder="1" applyAlignment="1" applyProtection="1">
      <alignment horizontal="left" vertical="center"/>
      <protection hidden="1"/>
    </xf>
    <xf numFmtId="43" fontId="10" fillId="19" borderId="10" xfId="0" applyNumberFormat="1" applyFont="1" applyFill="1" applyBorder="1" applyAlignment="1" applyProtection="1">
      <alignment vertical="center"/>
      <protection hidden="1"/>
    </xf>
    <xf numFmtId="164" fontId="3" fillId="6" borderId="10" xfId="3" applyNumberFormat="1" applyFont="1" applyFill="1" applyBorder="1" applyAlignment="1" applyProtection="1">
      <alignment horizontal="center" vertical="center"/>
      <protection hidden="1"/>
    </xf>
    <xf numFmtId="2" fontId="2" fillId="5" borderId="10" xfId="3" applyNumberFormat="1" applyFont="1" applyFill="1" applyBorder="1" applyAlignment="1" applyProtection="1">
      <alignment horizontal="center" vertical="center"/>
      <protection hidden="1"/>
    </xf>
    <xf numFmtId="0" fontId="0" fillId="10" borderId="5" xfId="0" applyFill="1" applyBorder="1" applyAlignment="1" applyProtection="1">
      <alignment vertical="center"/>
      <protection hidden="1"/>
    </xf>
    <xf numFmtId="0" fontId="0" fillId="10" borderId="6" xfId="0" applyFill="1" applyBorder="1" applyAlignment="1" applyProtection="1">
      <alignment vertical="center"/>
      <protection hidden="1"/>
    </xf>
    <xf numFmtId="0" fontId="0" fillId="10" borderId="12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165" fontId="0" fillId="18" borderId="1" xfId="3" applyNumberFormat="1" applyFont="1" applyFill="1" applyBorder="1" applyAlignment="1" applyProtection="1">
      <alignment horizontal="center" vertical="center"/>
      <protection hidden="1"/>
    </xf>
    <xf numFmtId="165" fontId="3" fillId="18" borderId="1" xfId="3" applyNumberFormat="1" applyFont="1" applyFill="1" applyBorder="1" applyAlignment="1" applyProtection="1">
      <alignment horizontal="left" vertical="center"/>
      <protection hidden="1"/>
    </xf>
    <xf numFmtId="165" fontId="10" fillId="18" borderId="1" xfId="3" applyNumberFormat="1" applyFont="1" applyFill="1" applyBorder="1" applyAlignment="1" applyProtection="1">
      <alignment horizontal="left" vertical="center"/>
      <protection hidden="1"/>
    </xf>
    <xf numFmtId="2" fontId="7" fillId="13" borderId="0" xfId="3" applyNumberFormat="1" applyFont="1" applyFill="1" applyBorder="1" applyAlignment="1" applyProtection="1">
      <alignment vertical="center" wrapText="1"/>
      <protection hidden="1"/>
    </xf>
    <xf numFmtId="165" fontId="0" fillId="19" borderId="1" xfId="3" applyNumberFormat="1" applyFont="1" applyFill="1" applyBorder="1" applyAlignment="1" applyProtection="1">
      <alignment horizontal="center" vertical="center"/>
      <protection hidden="1"/>
    </xf>
    <xf numFmtId="165" fontId="0" fillId="19" borderId="4" xfId="3" applyNumberFormat="1" applyFont="1" applyFill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top" wrapText="1"/>
      <protection hidden="1"/>
    </xf>
    <xf numFmtId="0" fontId="0" fillId="0" borderId="41" xfId="0" applyBorder="1" applyAlignment="1" applyProtection="1">
      <alignment horizontal="center"/>
      <protection hidden="1"/>
    </xf>
    <xf numFmtId="0" fontId="0" fillId="0" borderId="39" xfId="0" applyBorder="1" applyAlignment="1" applyProtection="1">
      <alignment horizontal="left"/>
      <protection hidden="1"/>
    </xf>
    <xf numFmtId="0" fontId="0" fillId="0" borderId="39" xfId="0" applyBorder="1" applyAlignment="1" applyProtection="1">
      <alignment horizontal="center"/>
      <protection hidden="1"/>
    </xf>
    <xf numFmtId="0" fontId="1" fillId="3" borderId="30" xfId="0" applyFont="1" applyFill="1" applyBorder="1" applyAlignment="1" applyProtection="1">
      <alignment horizontal="center"/>
      <protection hidden="1"/>
    </xf>
    <xf numFmtId="0" fontId="1" fillId="21" borderId="60" xfId="0" applyFont="1" applyFill="1" applyBorder="1" applyAlignment="1" applyProtection="1">
      <alignment horizontal="left" vertical="top" wrapText="1"/>
      <protection hidden="1"/>
    </xf>
    <xf numFmtId="0" fontId="1" fillId="21" borderId="61" xfId="0" applyFont="1" applyFill="1" applyBorder="1" applyAlignment="1" applyProtection="1">
      <alignment horizontal="left" vertical="top" wrapText="1"/>
      <protection hidden="1"/>
    </xf>
    <xf numFmtId="0" fontId="17" fillId="24" borderId="62" xfId="0" applyFont="1" applyFill="1" applyBorder="1" applyAlignment="1" applyProtection="1">
      <alignment horizontal="center" vertical="top" wrapText="1"/>
      <protection hidden="1"/>
    </xf>
    <xf numFmtId="0" fontId="17" fillId="25" borderId="63" xfId="0" applyFont="1" applyFill="1" applyBorder="1" applyAlignment="1" applyProtection="1">
      <alignment horizontal="center" vertical="top" wrapText="1"/>
      <protection hidden="1"/>
    </xf>
    <xf numFmtId="0" fontId="17" fillId="24" borderId="64" xfId="0" applyFont="1" applyFill="1" applyBorder="1" applyAlignment="1" applyProtection="1">
      <alignment horizontal="center" vertical="top" wrapText="1"/>
      <protection hidden="1"/>
    </xf>
    <xf numFmtId="0" fontId="17" fillId="22" borderId="65" xfId="0" applyFont="1" applyFill="1" applyBorder="1" applyAlignment="1" applyProtection="1">
      <alignment horizontal="center" vertical="top" wrapText="1"/>
      <protection hidden="1"/>
    </xf>
    <xf numFmtId="165" fontId="17" fillId="18" borderId="66" xfId="3" applyNumberFormat="1" applyFont="1" applyFill="1" applyBorder="1" applyAlignment="1" applyProtection="1">
      <alignment horizontal="center" vertical="top" wrapText="1"/>
      <protection hidden="1"/>
    </xf>
    <xf numFmtId="0" fontId="17" fillId="19" borderId="66" xfId="0" applyFont="1" applyFill="1" applyBorder="1" applyAlignment="1" applyProtection="1">
      <alignment horizontal="center" vertical="top" wrapText="1"/>
      <protection hidden="1"/>
    </xf>
    <xf numFmtId="0" fontId="17" fillId="27" borderId="67" xfId="0" applyFont="1" applyFill="1" applyBorder="1" applyAlignment="1" applyProtection="1">
      <alignment horizontal="center" vertical="top" wrapText="1"/>
      <protection hidden="1"/>
    </xf>
    <xf numFmtId="0" fontId="17" fillId="24" borderId="68" xfId="0" applyFont="1" applyFill="1" applyBorder="1" applyAlignment="1" applyProtection="1">
      <alignment horizontal="center" vertical="top" wrapText="1"/>
      <protection hidden="1"/>
    </xf>
    <xf numFmtId="0" fontId="17" fillId="22" borderId="69" xfId="0" applyFont="1" applyFill="1" applyBorder="1" applyAlignment="1" applyProtection="1">
      <alignment horizontal="center" vertical="top" wrapText="1"/>
      <protection hidden="1"/>
    </xf>
    <xf numFmtId="0" fontId="17" fillId="27" borderId="59" xfId="0" applyFont="1" applyFill="1" applyBorder="1" applyAlignment="1" applyProtection="1">
      <alignment horizontal="center" vertical="top" wrapText="1"/>
      <protection hidden="1"/>
    </xf>
    <xf numFmtId="0" fontId="17" fillId="27" borderId="41" xfId="0" applyFont="1" applyFill="1" applyBorder="1" applyAlignment="1" applyProtection="1">
      <alignment horizontal="center" vertical="top" wrapText="1"/>
      <protection hidden="1"/>
    </xf>
    <xf numFmtId="0" fontId="17" fillId="5" borderId="59" xfId="0" applyFont="1" applyFill="1" applyBorder="1" applyAlignment="1" applyProtection="1">
      <alignment horizontal="center" vertical="top" wrapText="1"/>
      <protection hidden="1"/>
    </xf>
    <xf numFmtId="0" fontId="17" fillId="24" borderId="80" xfId="0" applyFont="1" applyFill="1" applyBorder="1" applyAlignment="1" applyProtection="1">
      <alignment horizontal="center" vertical="top" wrapText="1"/>
      <protection hidden="1"/>
    </xf>
    <xf numFmtId="0" fontId="17" fillId="25" borderId="81" xfId="0" applyFont="1" applyFill="1" applyBorder="1" applyAlignment="1" applyProtection="1">
      <alignment horizontal="center" vertical="top" wrapText="1"/>
      <protection hidden="1"/>
    </xf>
    <xf numFmtId="0" fontId="17" fillId="24" borderId="81" xfId="0" applyFont="1" applyFill="1" applyBorder="1" applyAlignment="1" applyProtection="1">
      <alignment horizontal="center" vertical="top" wrapText="1"/>
      <protection hidden="1"/>
    </xf>
    <xf numFmtId="0" fontId="17" fillId="22" borderId="81" xfId="0" applyFont="1" applyFill="1" applyBorder="1" applyAlignment="1" applyProtection="1">
      <alignment horizontal="center" vertical="top" wrapText="1"/>
      <protection hidden="1"/>
    </xf>
    <xf numFmtId="165" fontId="17" fillId="18" borderId="81" xfId="3" applyNumberFormat="1" applyFont="1" applyFill="1" applyBorder="1" applyAlignment="1" applyProtection="1">
      <alignment horizontal="center" vertical="top" wrapText="1"/>
      <protection hidden="1"/>
    </xf>
    <xf numFmtId="0" fontId="17" fillId="27" borderId="82" xfId="0" applyFont="1" applyFill="1" applyBorder="1" applyAlignment="1" applyProtection="1">
      <alignment horizontal="center" vertical="top" wrapText="1"/>
      <protection hidden="1"/>
    </xf>
    <xf numFmtId="0" fontId="17" fillId="27" borderId="83" xfId="0" applyFont="1" applyFill="1" applyBorder="1" applyAlignment="1" applyProtection="1">
      <alignment horizontal="center" vertical="top" wrapText="1"/>
      <protection hidden="1"/>
    </xf>
    <xf numFmtId="0" fontId="17" fillId="27" borderId="50" xfId="0" applyFont="1" applyFill="1" applyBorder="1" applyAlignment="1" applyProtection="1">
      <alignment horizontal="center" vertical="top" wrapText="1"/>
      <protection hidden="1"/>
    </xf>
    <xf numFmtId="0" fontId="17" fillId="27" borderId="46" xfId="0" applyFont="1" applyFill="1" applyBorder="1" applyAlignment="1" applyProtection="1">
      <alignment horizontal="center" vertical="top" wrapText="1"/>
      <protection hidden="1"/>
    </xf>
    <xf numFmtId="0" fontId="17" fillId="5" borderId="45" xfId="0" applyFont="1" applyFill="1" applyBorder="1" applyAlignment="1" applyProtection="1">
      <alignment horizontal="center" vertical="top" wrapText="1"/>
      <protection hidden="1"/>
    </xf>
    <xf numFmtId="165" fontId="17" fillId="18" borderId="50" xfId="3" applyNumberFormat="1" applyFont="1" applyFill="1" applyBorder="1" applyAlignment="1" applyProtection="1">
      <alignment horizontal="center" vertical="top" wrapText="1"/>
      <protection hidden="1"/>
    </xf>
    <xf numFmtId="165" fontId="17" fillId="18" borderId="45" xfId="3" applyNumberFormat="1" applyFont="1" applyFill="1" applyBorder="1" applyAlignment="1" applyProtection="1">
      <alignment horizontal="center" vertical="top" wrapText="1"/>
      <protection hidden="1"/>
    </xf>
    <xf numFmtId="0" fontId="17" fillId="19" borderId="50" xfId="0" applyFont="1" applyFill="1" applyBorder="1" applyAlignment="1" applyProtection="1">
      <alignment horizontal="center" vertical="top" wrapText="1"/>
      <protection hidden="1"/>
    </xf>
    <xf numFmtId="165" fontId="17" fillId="18" borderId="30" xfId="3" applyNumberFormat="1" applyFont="1" applyFill="1" applyBorder="1" applyAlignment="1" applyProtection="1">
      <alignment horizontal="center" vertical="top" wrapText="1"/>
      <protection hidden="1"/>
    </xf>
    <xf numFmtId="165" fontId="17" fillId="18" borderId="0" xfId="3" applyNumberFormat="1" applyFont="1" applyFill="1" applyBorder="1" applyAlignment="1" applyProtection="1">
      <alignment horizontal="center" vertical="top" wrapText="1"/>
      <protection hidden="1"/>
    </xf>
    <xf numFmtId="0" fontId="17" fillId="27" borderId="30" xfId="0" applyFont="1" applyFill="1" applyBorder="1" applyAlignment="1" applyProtection="1">
      <alignment horizontal="center" vertical="top" wrapText="1"/>
      <protection hidden="1"/>
    </xf>
    <xf numFmtId="0" fontId="17" fillId="24" borderId="50" xfId="0" applyFont="1" applyFill="1" applyBorder="1" applyAlignment="1" applyProtection="1">
      <alignment horizontal="center" vertical="top" wrapText="1"/>
      <protection hidden="1"/>
    </xf>
    <xf numFmtId="0" fontId="17" fillId="25" borderId="46" xfId="0" applyFont="1" applyFill="1" applyBorder="1" applyAlignment="1" applyProtection="1">
      <alignment horizontal="center" vertical="top" wrapText="1"/>
      <protection hidden="1"/>
    </xf>
    <xf numFmtId="0" fontId="17" fillId="24" borderId="46" xfId="0" applyFont="1" applyFill="1" applyBorder="1" applyAlignment="1" applyProtection="1">
      <alignment horizontal="center" vertical="top" wrapText="1"/>
      <protection hidden="1"/>
    </xf>
    <xf numFmtId="0" fontId="17" fillId="22" borderId="46" xfId="0" applyFont="1" applyFill="1" applyBorder="1" applyAlignment="1" applyProtection="1">
      <alignment horizontal="center" vertical="top" wrapText="1"/>
      <protection hidden="1"/>
    </xf>
    <xf numFmtId="165" fontId="17" fillId="18" borderId="46" xfId="3" applyNumberFormat="1" applyFont="1" applyFill="1" applyBorder="1" applyAlignment="1" applyProtection="1">
      <alignment horizontal="center" vertical="top" wrapText="1"/>
      <protection hidden="1"/>
    </xf>
    <xf numFmtId="0" fontId="17" fillId="27" borderId="45" xfId="0" applyFont="1" applyFill="1" applyBorder="1" applyAlignment="1" applyProtection="1">
      <alignment horizontal="center" vertical="top" wrapText="1"/>
      <protection hidden="1"/>
    </xf>
    <xf numFmtId="0" fontId="17" fillId="5" borderId="67" xfId="0" applyFont="1" applyFill="1" applyBorder="1" applyAlignment="1" applyProtection="1">
      <alignment horizontal="center" vertical="top" wrapText="1"/>
      <protection hidden="1"/>
    </xf>
    <xf numFmtId="0" fontId="17" fillId="19" borderId="46" xfId="0" applyFont="1" applyFill="1" applyBorder="1" applyAlignment="1" applyProtection="1">
      <alignment horizontal="center" vertical="top" wrapText="1"/>
      <protection hidden="1"/>
    </xf>
    <xf numFmtId="0" fontId="17" fillId="27" borderId="72" xfId="0" applyFont="1" applyFill="1" applyBorder="1" applyAlignment="1" applyProtection="1">
      <alignment horizontal="center" vertical="top" wrapText="1"/>
      <protection hidden="1"/>
    </xf>
    <xf numFmtId="0" fontId="17" fillId="27" borderId="71" xfId="0" applyFont="1" applyFill="1" applyBorder="1" applyAlignment="1" applyProtection="1">
      <alignment horizontal="center" vertical="top" wrapText="1"/>
      <protection hidden="1"/>
    </xf>
    <xf numFmtId="0" fontId="17" fillId="5" borderId="32" xfId="0" applyFont="1" applyFill="1" applyBorder="1" applyAlignment="1" applyProtection="1">
      <alignment horizontal="center" vertical="top" wrapText="1"/>
      <protection hidden="1"/>
    </xf>
    <xf numFmtId="0" fontId="17" fillId="5" borderId="70" xfId="0" applyFont="1" applyFill="1" applyBorder="1" applyAlignment="1" applyProtection="1">
      <alignment horizontal="center" vertical="top" wrapText="1"/>
      <protection hidden="1"/>
    </xf>
    <xf numFmtId="0" fontId="17" fillId="19" borderId="71" xfId="0" applyFont="1" applyFill="1" applyBorder="1" applyAlignment="1" applyProtection="1">
      <alignment horizontal="center" vertical="top" wrapText="1"/>
      <protection hidden="1"/>
    </xf>
    <xf numFmtId="0" fontId="17" fillId="19" borderId="32" xfId="0" applyFont="1" applyFill="1" applyBorder="1" applyAlignment="1" applyProtection="1">
      <alignment horizontal="center" vertical="top" wrapText="1"/>
      <protection hidden="1"/>
    </xf>
    <xf numFmtId="0" fontId="0" fillId="26" borderId="40" xfId="0" applyFill="1" applyBorder="1" applyAlignment="1" applyProtection="1">
      <alignment horizontal="left"/>
      <protection hidden="1"/>
    </xf>
    <xf numFmtId="0" fontId="0" fillId="26" borderId="53" xfId="0" applyFill="1" applyBorder="1" applyAlignment="1" applyProtection="1">
      <alignment horizontal="left"/>
      <protection hidden="1"/>
    </xf>
    <xf numFmtId="0" fontId="0" fillId="23" borderId="40" xfId="0" applyFill="1" applyBorder="1" applyAlignment="1" applyProtection="1">
      <alignment horizontal="center"/>
      <protection hidden="1"/>
    </xf>
    <xf numFmtId="0" fontId="0" fillId="26" borderId="33" xfId="0" applyFill="1" applyBorder="1" applyAlignment="1" applyProtection="1">
      <alignment horizontal="left"/>
      <protection hidden="1"/>
    </xf>
    <xf numFmtId="0" fontId="0" fillId="26" borderId="42" xfId="0" applyFill="1" applyBorder="1" applyAlignment="1" applyProtection="1">
      <alignment horizontal="left"/>
      <protection hidden="1"/>
    </xf>
    <xf numFmtId="0" fontId="0" fillId="23" borderId="33" xfId="0" applyFill="1" applyBorder="1" applyAlignment="1" applyProtection="1">
      <alignment horizontal="center"/>
      <protection hidden="1"/>
    </xf>
    <xf numFmtId="0" fontId="0" fillId="23" borderId="24" xfId="0" applyFill="1" applyBorder="1" applyAlignment="1" applyProtection="1">
      <alignment horizontal="left"/>
      <protection hidden="1"/>
    </xf>
    <xf numFmtId="0" fontId="0" fillId="23" borderId="42" xfId="0" applyFill="1" applyBorder="1" applyAlignment="1" applyProtection="1">
      <alignment horizontal="center"/>
      <protection hidden="1"/>
    </xf>
    <xf numFmtId="0" fontId="0" fillId="17" borderId="25" xfId="0" applyFill="1" applyBorder="1" applyAlignment="1" applyProtection="1">
      <alignment horizontal="center"/>
      <protection hidden="1"/>
    </xf>
    <xf numFmtId="0" fontId="0" fillId="17" borderId="24" xfId="0" applyFill="1" applyBorder="1" applyAlignment="1" applyProtection="1">
      <alignment horizontal="center"/>
      <protection hidden="1"/>
    </xf>
    <xf numFmtId="0" fontId="0" fillId="17" borderId="24" xfId="0" applyFill="1" applyBorder="1" applyAlignment="1" applyProtection="1">
      <alignment horizontal="left"/>
      <protection hidden="1"/>
    </xf>
    <xf numFmtId="0" fontId="0" fillId="23" borderId="24" xfId="0" applyFill="1" applyBorder="1" applyAlignment="1" applyProtection="1">
      <alignment horizontal="center"/>
      <protection hidden="1"/>
    </xf>
    <xf numFmtId="2" fontId="18" fillId="27" borderId="54" xfId="0" applyNumberFormat="1" applyFont="1" applyFill="1" applyBorder="1" applyAlignment="1" applyProtection="1">
      <alignment horizontal="center"/>
      <protection hidden="1"/>
    </xf>
    <xf numFmtId="2" fontId="18" fillId="27" borderId="7" xfId="0" applyNumberFormat="1" applyFont="1" applyFill="1" applyBorder="1" applyAlignment="1" applyProtection="1">
      <alignment horizontal="center"/>
      <protection hidden="1"/>
    </xf>
    <xf numFmtId="2" fontId="18" fillId="27" borderId="55" xfId="0" applyNumberFormat="1" applyFont="1" applyFill="1" applyBorder="1" applyAlignment="1" applyProtection="1">
      <alignment horizontal="center"/>
      <protection hidden="1"/>
    </xf>
    <xf numFmtId="0" fontId="0" fillId="23" borderId="28" xfId="0" applyFill="1" applyBorder="1" applyAlignment="1" applyProtection="1">
      <alignment horizontal="left"/>
      <protection hidden="1"/>
    </xf>
    <xf numFmtId="0" fontId="0" fillId="0" borderId="24" xfId="0" applyBorder="1" applyAlignment="1" applyProtection="1">
      <alignment horizontal="left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48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left"/>
      <protection hidden="1"/>
    </xf>
    <xf numFmtId="0" fontId="0" fillId="23" borderId="48" xfId="0" applyFill="1" applyBorder="1" applyAlignment="1" applyProtection="1">
      <alignment horizontal="center"/>
      <protection hidden="1"/>
    </xf>
    <xf numFmtId="0" fontId="0" fillId="23" borderId="7" xfId="0" applyFill="1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left"/>
      <protection hidden="1"/>
    </xf>
    <xf numFmtId="9" fontId="0" fillId="0" borderId="48" xfId="2" applyFont="1" applyBorder="1" applyAlignment="1" applyProtection="1">
      <alignment horizontal="center"/>
      <protection hidden="1"/>
    </xf>
    <xf numFmtId="9" fontId="0" fillId="0" borderId="7" xfId="2" applyFont="1" applyBorder="1" applyAlignment="1" applyProtection="1">
      <alignment horizontal="center"/>
      <protection hidden="1"/>
    </xf>
    <xf numFmtId="2" fontId="18" fillId="27" borderId="26" xfId="2" applyNumberFormat="1" applyFont="1" applyFill="1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23" borderId="8" xfId="0" applyFill="1" applyBorder="1" applyAlignment="1" applyProtection="1">
      <alignment horizontal="center"/>
      <protection hidden="1"/>
    </xf>
    <xf numFmtId="2" fontId="2" fillId="27" borderId="8" xfId="0" applyNumberFormat="1" applyFont="1" applyFill="1" applyBorder="1" applyAlignment="1" applyProtection="1">
      <alignment horizontal="center"/>
      <protection hidden="1"/>
    </xf>
    <xf numFmtId="2" fontId="2" fillId="27" borderId="7" xfId="0" applyNumberFormat="1" applyFont="1" applyFill="1" applyBorder="1" applyAlignment="1" applyProtection="1">
      <alignment horizontal="center"/>
      <protection hidden="1"/>
    </xf>
    <xf numFmtId="2" fontId="2" fillId="27" borderId="54" xfId="0" applyNumberFormat="1" applyFont="1" applyFill="1" applyBorder="1" applyAlignment="1" applyProtection="1">
      <alignment horizontal="center"/>
      <protection hidden="1"/>
    </xf>
    <xf numFmtId="2" fontId="0" fillId="0" borderId="7" xfId="0" applyNumberFormat="1" applyBorder="1" applyAlignment="1" applyProtection="1">
      <alignment horizontal="center"/>
      <protection hidden="1"/>
    </xf>
    <xf numFmtId="2" fontId="0" fillId="0" borderId="55" xfId="0" applyNumberFormat="1" applyBorder="1" applyAlignment="1" applyProtection="1">
      <alignment horizontal="center"/>
      <protection hidden="1"/>
    </xf>
    <xf numFmtId="2" fontId="18" fillId="27" borderId="42" xfId="0" applyNumberFormat="1" applyFont="1" applyFill="1" applyBorder="1" applyAlignment="1" applyProtection="1">
      <alignment horizontal="center"/>
      <protection hidden="1"/>
    </xf>
    <xf numFmtId="0" fontId="0" fillId="26" borderId="34" xfId="0" applyFill="1" applyBorder="1" applyAlignment="1" applyProtection="1">
      <alignment horizontal="left"/>
      <protection hidden="1"/>
    </xf>
    <xf numFmtId="0" fontId="0" fillId="26" borderId="43" xfId="0" applyFill="1" applyBorder="1" applyAlignment="1" applyProtection="1">
      <alignment horizontal="left"/>
      <protection hidden="1"/>
    </xf>
    <xf numFmtId="0" fontId="0" fillId="23" borderId="34" xfId="0" applyFill="1" applyBorder="1" applyAlignment="1" applyProtection="1">
      <alignment horizontal="center"/>
      <protection hidden="1"/>
    </xf>
    <xf numFmtId="0" fontId="0" fillId="23" borderId="36" xfId="0" applyFill="1" applyBorder="1" applyAlignment="1" applyProtection="1">
      <alignment horizontal="left"/>
      <protection hidden="1"/>
    </xf>
    <xf numFmtId="0" fontId="0" fillId="23" borderId="43" xfId="0" applyFill="1" applyBorder="1" applyAlignment="1" applyProtection="1">
      <alignment horizontal="center"/>
      <protection hidden="1"/>
    </xf>
    <xf numFmtId="0" fontId="0" fillId="17" borderId="35" xfId="0" applyFill="1" applyBorder="1" applyAlignment="1" applyProtection="1">
      <alignment horizontal="center"/>
      <protection hidden="1"/>
    </xf>
    <xf numFmtId="0" fontId="0" fillId="17" borderId="36" xfId="0" applyFill="1" applyBorder="1" applyAlignment="1" applyProtection="1">
      <alignment horizontal="center"/>
      <protection hidden="1"/>
    </xf>
    <xf numFmtId="0" fontId="0" fillId="17" borderId="36" xfId="0" applyFill="1" applyBorder="1" applyAlignment="1" applyProtection="1">
      <alignment horizontal="left"/>
      <protection hidden="1"/>
    </xf>
    <xf numFmtId="0" fontId="0" fillId="23" borderId="36" xfId="0" applyFill="1" applyBorder="1" applyAlignment="1" applyProtection="1">
      <alignment horizontal="center"/>
      <protection hidden="1"/>
    </xf>
    <xf numFmtId="2" fontId="18" fillId="27" borderId="56" xfId="0" applyNumberFormat="1" applyFont="1" applyFill="1" applyBorder="1" applyAlignment="1" applyProtection="1">
      <alignment horizontal="center"/>
      <protection hidden="1"/>
    </xf>
    <xf numFmtId="2" fontId="18" fillId="27" borderId="57" xfId="0" applyNumberFormat="1" applyFont="1" applyFill="1" applyBorder="1" applyAlignment="1" applyProtection="1">
      <alignment horizontal="center"/>
      <protection hidden="1"/>
    </xf>
    <xf numFmtId="2" fontId="18" fillId="27" borderId="58" xfId="0" applyNumberFormat="1" applyFont="1" applyFill="1" applyBorder="1" applyAlignment="1" applyProtection="1">
      <alignment horizontal="center"/>
      <protection hidden="1"/>
    </xf>
    <xf numFmtId="0" fontId="0" fillId="23" borderId="27" xfId="0" applyFill="1" applyBorder="1" applyAlignment="1" applyProtection="1">
      <alignment horizontal="left"/>
      <protection hidden="1"/>
    </xf>
    <xf numFmtId="0" fontId="0" fillId="23" borderId="29" xfId="0" applyFill="1" applyBorder="1" applyAlignment="1" applyProtection="1">
      <alignment horizontal="left"/>
      <protection hidden="1"/>
    </xf>
    <xf numFmtId="0" fontId="0" fillId="23" borderId="29" xfId="0" applyFill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left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left"/>
      <protection hidden="1"/>
    </xf>
    <xf numFmtId="0" fontId="0" fillId="23" borderId="49" xfId="0" applyFill="1" applyBorder="1" applyAlignment="1" applyProtection="1">
      <alignment horizontal="center"/>
      <protection hidden="1"/>
    </xf>
    <xf numFmtId="0" fontId="0" fillId="23" borderId="37" xfId="0" applyFill="1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left"/>
      <protection hidden="1"/>
    </xf>
    <xf numFmtId="9" fontId="0" fillId="0" borderId="49" xfId="2" applyFont="1" applyBorder="1" applyAlignment="1" applyProtection="1">
      <alignment horizontal="center"/>
      <protection hidden="1"/>
    </xf>
    <xf numFmtId="9" fontId="0" fillId="0" borderId="37" xfId="2" applyFont="1" applyBorder="1" applyAlignment="1" applyProtection="1">
      <alignment horizontal="center"/>
      <protection hidden="1"/>
    </xf>
    <xf numFmtId="2" fontId="18" fillId="27" borderId="38" xfId="2" applyNumberFormat="1" applyFont="1" applyFill="1" applyBorder="1" applyAlignment="1" applyProtection="1">
      <alignment horizontal="center"/>
      <protection hidden="1"/>
    </xf>
    <xf numFmtId="0" fontId="0" fillId="0" borderId="78" xfId="0" applyBorder="1" applyAlignment="1" applyProtection="1">
      <alignment horizontal="center"/>
      <protection hidden="1"/>
    </xf>
    <xf numFmtId="0" fontId="0" fillId="0" borderId="76" xfId="0" applyBorder="1" applyAlignment="1" applyProtection="1">
      <alignment horizontal="center"/>
      <protection hidden="1"/>
    </xf>
    <xf numFmtId="0" fontId="0" fillId="23" borderId="47" xfId="0" applyFill="1" applyBorder="1" applyAlignment="1" applyProtection="1">
      <alignment horizontal="center"/>
      <protection hidden="1"/>
    </xf>
    <xf numFmtId="2" fontId="2" fillId="27" borderId="73" xfId="0" applyNumberFormat="1" applyFont="1" applyFill="1" applyBorder="1" applyAlignment="1" applyProtection="1">
      <alignment horizontal="center"/>
      <protection hidden="1"/>
    </xf>
    <xf numFmtId="2" fontId="2" fillId="27" borderId="57" xfId="0" applyNumberFormat="1" applyFont="1" applyFill="1" applyBorder="1" applyAlignment="1" applyProtection="1">
      <alignment horizontal="center"/>
      <protection hidden="1"/>
    </xf>
    <xf numFmtId="2" fontId="2" fillId="27" borderId="56" xfId="0" applyNumberFormat="1" applyFont="1" applyFill="1" applyBorder="1" applyAlignment="1" applyProtection="1">
      <alignment horizontal="center"/>
      <protection hidden="1"/>
    </xf>
    <xf numFmtId="2" fontId="0" fillId="0" borderId="57" xfId="0" applyNumberFormat="1" applyBorder="1" applyAlignment="1" applyProtection="1">
      <alignment horizontal="center"/>
      <protection hidden="1"/>
    </xf>
    <xf numFmtId="2" fontId="0" fillId="0" borderId="58" xfId="0" applyNumberFormat="1" applyBorder="1" applyAlignment="1" applyProtection="1">
      <alignment horizontal="center"/>
      <protection hidden="1"/>
    </xf>
    <xf numFmtId="2" fontId="18" fillId="27" borderId="43" xfId="0" applyNumberFormat="1" applyFont="1" applyFill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2" fontId="18" fillId="27" borderId="48" xfId="0" applyNumberFormat="1" applyFont="1" applyFill="1" applyBorder="1" applyAlignment="1" applyProtection="1">
      <alignment horizontal="center"/>
      <protection hidden="1"/>
    </xf>
    <xf numFmtId="2" fontId="18" fillId="27" borderId="26" xfId="0" applyNumberFormat="1" applyFont="1" applyFill="1" applyBorder="1" applyAlignment="1" applyProtection="1">
      <alignment horizontal="center"/>
      <protection hidden="1"/>
    </xf>
    <xf numFmtId="2" fontId="18" fillId="27" borderId="49" xfId="0" applyNumberFormat="1" applyFont="1" applyFill="1" applyBorder="1" applyAlignment="1" applyProtection="1">
      <alignment horizontal="center"/>
      <protection hidden="1"/>
    </xf>
    <xf numFmtId="2" fontId="18" fillId="27" borderId="37" xfId="0" applyNumberFormat="1" applyFont="1" applyFill="1" applyBorder="1" applyAlignment="1" applyProtection="1">
      <alignment horizontal="center"/>
      <protection hidden="1"/>
    </xf>
    <xf numFmtId="2" fontId="18" fillId="27" borderId="38" xfId="0" applyNumberFormat="1" applyFont="1" applyFill="1" applyBorder="1" applyAlignment="1" applyProtection="1">
      <alignment horizontal="center"/>
      <protection hidden="1"/>
    </xf>
    <xf numFmtId="2" fontId="18" fillId="27" borderId="74" xfId="0" applyNumberFormat="1" applyFont="1" applyFill="1" applyBorder="1" applyAlignment="1" applyProtection="1">
      <alignment horizontal="center"/>
      <protection hidden="1"/>
    </xf>
    <xf numFmtId="2" fontId="18" fillId="27" borderId="75" xfId="0" applyNumberFormat="1" applyFont="1" applyFill="1" applyBorder="1" applyAlignment="1" applyProtection="1">
      <alignment horizontal="center"/>
      <protection hidden="1"/>
    </xf>
    <xf numFmtId="2" fontId="2" fillId="27" borderId="55" xfId="0" applyNumberFormat="1" applyFont="1" applyFill="1" applyBorder="1" applyAlignment="1" applyProtection="1">
      <alignment horizontal="center"/>
      <protection hidden="1"/>
    </xf>
    <xf numFmtId="2" fontId="2" fillId="27" borderId="58" xfId="0" applyNumberFormat="1" applyFont="1" applyFill="1" applyBorder="1" applyAlignment="1" applyProtection="1">
      <alignment horizontal="center"/>
      <protection hidden="1"/>
    </xf>
    <xf numFmtId="0" fontId="4" fillId="28" borderId="84" xfId="0" applyFont="1" applyFill="1" applyBorder="1" applyAlignment="1" applyProtection="1">
      <alignment horizontal="center" vertical="center"/>
      <protection hidden="1"/>
    </xf>
    <xf numFmtId="0" fontId="17" fillId="17" borderId="81" xfId="0" applyFont="1" applyFill="1" applyBorder="1" applyAlignment="1" applyProtection="1">
      <alignment horizontal="center" vertical="top" wrapText="1"/>
      <protection hidden="1"/>
    </xf>
    <xf numFmtId="1" fontId="0" fillId="7" borderId="1" xfId="3" applyNumberFormat="1" applyFont="1" applyFill="1" applyBorder="1" applyAlignment="1">
      <alignment horizontal="center" wrapText="1"/>
    </xf>
    <xf numFmtId="0" fontId="17" fillId="17" borderId="46" xfId="0" applyFont="1" applyFill="1" applyBorder="1" applyAlignment="1" applyProtection="1">
      <alignment horizontal="center" vertical="top" wrapText="1"/>
      <protection hidden="1"/>
    </xf>
    <xf numFmtId="9" fontId="0" fillId="29" borderId="1" xfId="3" applyFont="1" applyFill="1" applyBorder="1" applyAlignment="1">
      <alignment horizontal="center" wrapText="1"/>
    </xf>
    <xf numFmtId="0" fontId="0" fillId="26" borderId="88" xfId="0" applyFill="1" applyBorder="1" applyAlignment="1" applyProtection="1">
      <alignment horizontal="left"/>
      <protection hidden="1"/>
    </xf>
    <xf numFmtId="0" fontId="0" fillId="26" borderId="89" xfId="0" applyFill="1" applyBorder="1" applyAlignment="1" applyProtection="1">
      <alignment horizontal="left"/>
      <protection hidden="1"/>
    </xf>
    <xf numFmtId="0" fontId="0" fillId="23" borderId="88" xfId="0" applyFill="1" applyBorder="1" applyAlignment="1" applyProtection="1">
      <alignment horizontal="center"/>
      <protection hidden="1"/>
    </xf>
    <xf numFmtId="0" fontId="0" fillId="23" borderId="90" xfId="0" applyFill="1" applyBorder="1" applyAlignment="1" applyProtection="1">
      <alignment horizontal="left"/>
      <protection hidden="1"/>
    </xf>
    <xf numFmtId="0" fontId="0" fillId="23" borderId="89" xfId="0" applyFill="1" applyBorder="1" applyAlignment="1" applyProtection="1">
      <alignment horizontal="center"/>
      <protection hidden="1"/>
    </xf>
    <xf numFmtId="0" fontId="0" fillId="17" borderId="91" xfId="0" applyFill="1" applyBorder="1" applyAlignment="1" applyProtection="1">
      <alignment horizontal="center"/>
      <protection hidden="1"/>
    </xf>
    <xf numFmtId="0" fontId="0" fillId="17" borderId="90" xfId="0" applyFill="1" applyBorder="1" applyAlignment="1" applyProtection="1">
      <alignment horizontal="center"/>
      <protection hidden="1"/>
    </xf>
    <xf numFmtId="0" fontId="0" fillId="17" borderId="90" xfId="0" applyFill="1" applyBorder="1" applyAlignment="1" applyProtection="1">
      <alignment horizontal="left"/>
      <protection hidden="1"/>
    </xf>
    <xf numFmtId="2" fontId="18" fillId="27" borderId="89" xfId="0" applyNumberFormat="1" applyFont="1" applyFill="1" applyBorder="1" applyAlignment="1" applyProtection="1">
      <alignment horizontal="center"/>
      <protection hidden="1"/>
    </xf>
    <xf numFmtId="0" fontId="0" fillId="23" borderId="90" xfId="0" applyFill="1" applyBorder="1" applyAlignment="1" applyProtection="1">
      <alignment horizontal="center"/>
      <protection hidden="1"/>
    </xf>
    <xf numFmtId="2" fontId="18" fillId="27" borderId="87" xfId="0" applyNumberFormat="1" applyFont="1" applyFill="1" applyBorder="1" applyAlignment="1" applyProtection="1">
      <alignment horizontal="center"/>
      <protection hidden="1"/>
    </xf>
    <xf numFmtId="2" fontId="18" fillId="27" borderId="10" xfId="0" applyNumberFormat="1" applyFont="1" applyFill="1" applyBorder="1" applyAlignment="1" applyProtection="1">
      <alignment horizontal="center"/>
      <protection hidden="1"/>
    </xf>
    <xf numFmtId="2" fontId="18" fillId="27" borderId="86" xfId="0" applyNumberFormat="1" applyFont="1" applyFill="1" applyBorder="1" applyAlignment="1" applyProtection="1">
      <alignment horizontal="center"/>
      <protection hidden="1"/>
    </xf>
    <xf numFmtId="0" fontId="0" fillId="23" borderId="92" xfId="0" applyFill="1" applyBorder="1" applyAlignment="1" applyProtection="1">
      <alignment horizontal="left"/>
      <protection hidden="1"/>
    </xf>
    <xf numFmtId="0" fontId="0" fillId="0" borderId="90" xfId="0" applyBorder="1" applyAlignment="1" applyProtection="1">
      <alignment horizontal="left"/>
      <protection hidden="1"/>
    </xf>
    <xf numFmtId="0" fontId="0" fillId="0" borderId="90" xfId="0" applyBorder="1" applyAlignment="1" applyProtection="1">
      <alignment horizontal="center"/>
      <protection hidden="1"/>
    </xf>
    <xf numFmtId="2" fontId="18" fillId="27" borderId="85" xfId="0" applyNumberFormat="1" applyFont="1" applyFill="1" applyBorder="1" applyAlignment="1" applyProtection="1">
      <alignment horizontal="center"/>
      <protection hidden="1"/>
    </xf>
    <xf numFmtId="2" fontId="18" fillId="27" borderId="93" xfId="0" applyNumberFormat="1" applyFont="1" applyFill="1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93" xfId="0" applyBorder="1" applyAlignment="1" applyProtection="1">
      <alignment horizontal="left"/>
      <protection hidden="1"/>
    </xf>
    <xf numFmtId="2" fontId="18" fillId="27" borderId="94" xfId="0" applyNumberFormat="1" applyFont="1" applyFill="1" applyBorder="1" applyAlignment="1" applyProtection="1">
      <alignment horizontal="center"/>
      <protection hidden="1"/>
    </xf>
    <xf numFmtId="0" fontId="0" fillId="23" borderId="85" xfId="0" applyFill="1" applyBorder="1" applyAlignment="1" applyProtection="1">
      <alignment horizontal="center"/>
      <protection hidden="1"/>
    </xf>
    <xf numFmtId="0" fontId="0" fillId="23" borderId="10" xfId="0" applyFill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left"/>
      <protection hidden="1"/>
    </xf>
    <xf numFmtId="9" fontId="0" fillId="0" borderId="85" xfId="2" applyFont="1" applyBorder="1" applyAlignment="1" applyProtection="1">
      <alignment horizontal="center"/>
      <protection hidden="1"/>
    </xf>
    <xf numFmtId="9" fontId="0" fillId="0" borderId="10" xfId="2" applyFont="1" applyBorder="1" applyAlignment="1" applyProtection="1">
      <alignment horizontal="center"/>
      <protection hidden="1"/>
    </xf>
    <xf numFmtId="2" fontId="18" fillId="27" borderId="93" xfId="2" applyNumberFormat="1" applyFont="1" applyFill="1" applyBorder="1" applyAlignment="1" applyProtection="1">
      <alignment horizontal="center"/>
      <protection hidden="1"/>
    </xf>
    <xf numFmtId="0" fontId="0" fillId="0" borderId="95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23" borderId="0" xfId="0" applyFill="1" applyAlignment="1" applyProtection="1">
      <alignment horizontal="center"/>
      <protection hidden="1"/>
    </xf>
    <xf numFmtId="2" fontId="2" fillId="27" borderId="0" xfId="0" applyNumberFormat="1" applyFont="1" applyFill="1" applyAlignment="1" applyProtection="1">
      <alignment horizontal="center"/>
      <protection hidden="1"/>
    </xf>
    <xf numFmtId="2" fontId="2" fillId="27" borderId="10" xfId="0" applyNumberFormat="1" applyFont="1" applyFill="1" applyBorder="1" applyAlignment="1" applyProtection="1">
      <alignment horizontal="center"/>
      <protection hidden="1"/>
    </xf>
    <xf numFmtId="2" fontId="2" fillId="27" borderId="86" xfId="0" applyNumberFormat="1" applyFont="1" applyFill="1" applyBorder="1" applyAlignment="1" applyProtection="1">
      <alignment horizontal="center"/>
      <protection hidden="1"/>
    </xf>
    <xf numFmtId="2" fontId="2" fillId="27" borderId="87" xfId="0" applyNumberFormat="1" applyFont="1" applyFill="1" applyBorder="1" applyAlignment="1" applyProtection="1">
      <alignment horizontal="center"/>
      <protection hidden="1"/>
    </xf>
    <xf numFmtId="2" fontId="0" fillId="0" borderId="10" xfId="0" applyNumberFormat="1" applyBorder="1" applyAlignment="1" applyProtection="1">
      <alignment horizontal="center"/>
      <protection hidden="1"/>
    </xf>
    <xf numFmtId="2" fontId="0" fillId="0" borderId="86" xfId="0" applyNumberFormat="1" applyBorder="1" applyAlignment="1" applyProtection="1">
      <alignment horizontal="center"/>
      <protection hidden="1"/>
    </xf>
    <xf numFmtId="0" fontId="1" fillId="15" borderId="17" xfId="0" applyFont="1" applyFill="1" applyBorder="1" applyAlignment="1" applyProtection="1">
      <alignment horizontal="center" vertical="center"/>
      <protection hidden="1"/>
    </xf>
    <xf numFmtId="165" fontId="10" fillId="18" borderId="2" xfId="3" applyNumberFormat="1" applyFont="1" applyFill="1" applyBorder="1" applyAlignment="1" applyProtection="1">
      <alignment horizontal="left" vertical="center"/>
      <protection hidden="1"/>
    </xf>
    <xf numFmtId="165" fontId="10" fillId="18" borderId="4" xfId="3" applyNumberFormat="1" applyFont="1" applyFill="1" applyBorder="1" applyAlignment="1" applyProtection="1">
      <alignment horizontal="left" vertical="center"/>
      <protection hidden="1"/>
    </xf>
    <xf numFmtId="0" fontId="5" fillId="11" borderId="10" xfId="0" applyFont="1" applyFill="1" applyBorder="1" applyAlignment="1" applyProtection="1">
      <alignment horizontal="center" vertical="center"/>
      <protection hidden="1"/>
    </xf>
    <xf numFmtId="0" fontId="5" fillId="11" borderId="8" xfId="0" applyFont="1" applyFill="1" applyBorder="1" applyAlignment="1" applyProtection="1">
      <alignment horizontal="center" vertical="center"/>
      <protection hidden="1"/>
    </xf>
    <xf numFmtId="0" fontId="5" fillId="11" borderId="9" xfId="0" applyFont="1" applyFill="1" applyBorder="1" applyAlignment="1" applyProtection="1">
      <alignment horizontal="center" vertical="center"/>
      <protection hidden="1"/>
    </xf>
    <xf numFmtId="0" fontId="5" fillId="11" borderId="0" xfId="0" applyFont="1" applyFill="1" applyAlignment="1" applyProtection="1">
      <alignment horizontal="center" vertical="center"/>
      <protection hidden="1"/>
    </xf>
    <xf numFmtId="0" fontId="5" fillId="11" borderId="11" xfId="0" applyFont="1" applyFill="1" applyBorder="1" applyAlignment="1" applyProtection="1">
      <alignment horizontal="center" vertical="center"/>
      <protection hidden="1"/>
    </xf>
    <xf numFmtId="0" fontId="5" fillId="11" borderId="5" xfId="0" applyFont="1" applyFill="1" applyBorder="1" applyAlignment="1" applyProtection="1">
      <alignment horizontal="center" vertical="center"/>
      <protection hidden="1"/>
    </xf>
    <xf numFmtId="0" fontId="5" fillId="11" borderId="6" xfId="0" applyFont="1" applyFill="1" applyBorder="1" applyAlignment="1" applyProtection="1">
      <alignment horizontal="center" vertical="center"/>
      <protection hidden="1"/>
    </xf>
    <xf numFmtId="0" fontId="5" fillId="11" borderId="12" xfId="0" applyFont="1" applyFill="1" applyBorder="1" applyAlignment="1" applyProtection="1">
      <alignment horizontal="center" vertical="center"/>
      <protection hidden="1"/>
    </xf>
    <xf numFmtId="0" fontId="6" fillId="12" borderId="10" xfId="0" applyFont="1" applyFill="1" applyBorder="1" applyAlignment="1" applyProtection="1">
      <alignment horizontal="center" vertical="center"/>
      <protection hidden="1"/>
    </xf>
    <xf numFmtId="0" fontId="6" fillId="12" borderId="0" xfId="0" applyFont="1" applyFill="1" applyAlignment="1" applyProtection="1">
      <alignment horizontal="center" vertical="center"/>
      <protection hidden="1"/>
    </xf>
    <xf numFmtId="0" fontId="6" fillId="12" borderId="20" xfId="0" applyFont="1" applyFill="1" applyBorder="1" applyAlignment="1" applyProtection="1">
      <alignment horizontal="center" vertical="center" wrapText="1"/>
      <protection hidden="1"/>
    </xf>
    <xf numFmtId="165" fontId="7" fillId="13" borderId="1" xfId="3" applyNumberFormat="1" applyFont="1" applyFill="1" applyBorder="1" applyAlignment="1" applyProtection="1">
      <alignment horizontal="center" wrapText="1"/>
      <protection hidden="1"/>
    </xf>
    <xf numFmtId="2" fontId="7" fillId="13" borderId="1" xfId="3" applyNumberFormat="1" applyFont="1" applyFill="1" applyBorder="1" applyAlignment="1" applyProtection="1">
      <alignment horizont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wrapText="1"/>
      <protection hidden="1"/>
    </xf>
    <xf numFmtId="0" fontId="1" fillId="15" borderId="17" xfId="0" applyFont="1" applyFill="1" applyBorder="1" applyAlignment="1" applyProtection="1">
      <alignment horizontal="center" wrapText="1"/>
      <protection hidden="1"/>
    </xf>
    <xf numFmtId="0" fontId="1" fillId="15" borderId="5" xfId="0" applyFont="1" applyFill="1" applyBorder="1" applyAlignment="1" applyProtection="1">
      <alignment horizontal="center" vertical="center"/>
      <protection hidden="1"/>
    </xf>
    <xf numFmtId="0" fontId="1" fillId="15" borderId="12" xfId="0" applyFont="1" applyFill="1" applyBorder="1" applyAlignment="1" applyProtection="1">
      <alignment horizontal="center" vertical="center"/>
      <protection hidden="1"/>
    </xf>
    <xf numFmtId="0" fontId="11" fillId="15" borderId="7" xfId="0" applyFont="1" applyFill="1" applyBorder="1" applyAlignment="1" applyProtection="1">
      <alignment horizontal="center" wrapText="1"/>
      <protection hidden="1"/>
    </xf>
    <xf numFmtId="0" fontId="1" fillId="15" borderId="8" xfId="0" applyFont="1" applyFill="1" applyBorder="1" applyAlignment="1" applyProtection="1">
      <alignment horizontal="center" wrapText="1"/>
      <protection hidden="1"/>
    </xf>
    <xf numFmtId="0" fontId="1" fillId="15" borderId="9" xfId="0" applyFont="1" applyFill="1" applyBorder="1" applyAlignment="1" applyProtection="1">
      <alignment horizontal="center" wrapText="1"/>
      <protection hidden="1"/>
    </xf>
    <xf numFmtId="0" fontId="13" fillId="15" borderId="2" xfId="0" applyFont="1" applyFill="1" applyBorder="1" applyAlignment="1" applyProtection="1">
      <alignment horizontal="center" wrapText="1"/>
      <protection hidden="1"/>
    </xf>
    <xf numFmtId="0" fontId="1" fillId="15" borderId="3" xfId="0" applyFont="1" applyFill="1" applyBorder="1" applyAlignment="1" applyProtection="1">
      <alignment horizontal="center" wrapText="1"/>
      <protection hidden="1"/>
    </xf>
    <xf numFmtId="0" fontId="1" fillId="15" borderId="4" xfId="0" applyFont="1" applyFill="1" applyBorder="1" applyAlignment="1" applyProtection="1">
      <alignment horizontal="center" wrapText="1"/>
      <protection hidden="1"/>
    </xf>
    <xf numFmtId="0" fontId="9" fillId="16" borderId="2" xfId="0" applyFont="1" applyFill="1" applyBorder="1" applyAlignment="1" applyProtection="1">
      <alignment horizontal="left" vertical="center"/>
      <protection hidden="1"/>
    </xf>
    <xf numFmtId="0" fontId="9" fillId="16" borderId="3" xfId="0" applyFont="1" applyFill="1" applyBorder="1" applyAlignment="1" applyProtection="1">
      <alignment horizontal="left" vertical="center"/>
      <protection hidden="1"/>
    </xf>
    <xf numFmtId="0" fontId="9" fillId="16" borderId="4" xfId="0" applyFont="1" applyFill="1" applyBorder="1" applyAlignment="1" applyProtection="1">
      <alignment horizontal="left" vertical="center"/>
      <protection hidden="1"/>
    </xf>
    <xf numFmtId="1" fontId="0" fillId="16" borderId="2" xfId="3" applyNumberFormat="1" applyFont="1" applyFill="1" applyBorder="1" applyAlignment="1" applyProtection="1">
      <alignment horizontal="center" vertical="center"/>
      <protection hidden="1"/>
    </xf>
    <xf numFmtId="1" fontId="0" fillId="16" borderId="4" xfId="3" applyNumberFormat="1" applyFont="1" applyFill="1" applyBorder="1" applyAlignment="1" applyProtection="1">
      <alignment horizontal="center" vertical="center"/>
      <protection hidden="1"/>
    </xf>
    <xf numFmtId="0" fontId="0" fillId="10" borderId="3" xfId="0" applyFill="1" applyBorder="1" applyAlignment="1" applyProtection="1">
      <alignment horizontal="center" vertical="center"/>
      <protection hidden="1"/>
    </xf>
    <xf numFmtId="0" fontId="0" fillId="10" borderId="6" xfId="0" applyFill="1" applyBorder="1" applyAlignment="1" applyProtection="1">
      <alignment horizontal="center" vertical="center"/>
      <protection hidden="1"/>
    </xf>
    <xf numFmtId="0" fontId="1" fillId="15" borderId="2" xfId="0" applyFont="1" applyFill="1" applyBorder="1" applyAlignment="1" applyProtection="1">
      <alignment horizontal="center" vertical="center"/>
      <protection hidden="1"/>
    </xf>
    <xf numFmtId="0" fontId="1" fillId="15" borderId="4" xfId="0" applyFont="1" applyFill="1" applyBorder="1" applyAlignment="1" applyProtection="1">
      <alignment horizontal="center" vertical="center"/>
      <protection hidden="1"/>
    </xf>
    <xf numFmtId="0" fontId="1" fillId="15" borderId="3" xfId="0" applyFont="1" applyFill="1" applyBorder="1" applyAlignment="1" applyProtection="1">
      <alignment horizontal="center" vertical="center"/>
      <protection hidden="1"/>
    </xf>
    <xf numFmtId="1" fontId="0" fillId="18" borderId="2" xfId="3" applyNumberFormat="1" applyFont="1" applyFill="1" applyBorder="1" applyAlignment="1" applyProtection="1">
      <alignment horizontal="center" vertical="center"/>
      <protection hidden="1"/>
    </xf>
    <xf numFmtId="1" fontId="0" fillId="18" borderId="4" xfId="3" applyNumberFormat="1" applyFont="1" applyFill="1" applyBorder="1" applyAlignment="1" applyProtection="1">
      <alignment horizontal="center" vertical="center"/>
      <protection hidden="1"/>
    </xf>
    <xf numFmtId="165" fontId="10" fillId="18" borderId="3" xfId="3" applyNumberFormat="1" applyFont="1" applyFill="1" applyBorder="1" applyAlignment="1" applyProtection="1">
      <alignment horizontal="left" vertical="center"/>
      <protection hidden="1"/>
    </xf>
    <xf numFmtId="1" fontId="0" fillId="19" borderId="2" xfId="3" applyNumberFormat="1" applyFont="1" applyFill="1" applyBorder="1" applyAlignment="1" applyProtection="1">
      <alignment horizontal="center" vertical="center"/>
      <protection hidden="1"/>
    </xf>
    <xf numFmtId="1" fontId="0" fillId="19" borderId="4" xfId="3" applyNumberFormat="1" applyFont="1" applyFill="1" applyBorder="1" applyAlignment="1" applyProtection="1">
      <alignment horizontal="center" vertical="center"/>
      <protection hidden="1"/>
    </xf>
    <xf numFmtId="2" fontId="2" fillId="5" borderId="19" xfId="3" applyNumberFormat="1" applyFont="1" applyFill="1" applyBorder="1" applyAlignment="1" applyProtection="1">
      <alignment horizontal="center" vertical="center"/>
      <protection hidden="1"/>
    </xf>
    <xf numFmtId="2" fontId="2" fillId="5" borderId="3" xfId="3" applyNumberFormat="1" applyFont="1" applyFill="1" applyBorder="1" applyAlignment="1" applyProtection="1">
      <alignment horizontal="center" vertical="center"/>
      <protection hidden="1"/>
    </xf>
    <xf numFmtId="0" fontId="9" fillId="16" borderId="2" xfId="0" applyFont="1" applyFill="1" applyBorder="1" applyAlignment="1" applyProtection="1">
      <alignment horizontal="center" vertical="center"/>
      <protection hidden="1"/>
    </xf>
    <xf numFmtId="0" fontId="9" fillId="16" borderId="3" xfId="0" applyFont="1" applyFill="1" applyBorder="1" applyAlignment="1" applyProtection="1">
      <alignment horizontal="center" vertical="center"/>
      <protection hidden="1"/>
    </xf>
    <xf numFmtId="0" fontId="9" fillId="16" borderId="4" xfId="0" applyFont="1" applyFill="1" applyBorder="1" applyAlignment="1" applyProtection="1">
      <alignment horizontal="center" vertical="center"/>
      <protection hidden="1"/>
    </xf>
    <xf numFmtId="0" fontId="1" fillId="15" borderId="7" xfId="0" applyFont="1" applyFill="1" applyBorder="1" applyAlignment="1" applyProtection="1">
      <alignment horizontal="center" wrapText="1"/>
      <protection hidden="1"/>
    </xf>
    <xf numFmtId="165" fontId="3" fillId="18" borderId="8" xfId="3" applyNumberFormat="1" applyFont="1" applyFill="1" applyBorder="1" applyAlignment="1" applyProtection="1">
      <alignment horizontal="left" vertical="center"/>
      <protection hidden="1"/>
    </xf>
    <xf numFmtId="0" fontId="0" fillId="10" borderId="0" xfId="0" applyFill="1" applyAlignment="1" applyProtection="1">
      <alignment horizontal="left" vertical="center"/>
      <protection hidden="1"/>
    </xf>
    <xf numFmtId="0" fontId="1" fillId="15" borderId="20" xfId="0" applyFont="1" applyFill="1" applyBorder="1" applyAlignment="1" applyProtection="1">
      <alignment horizontal="center" vertical="center"/>
      <protection hidden="1"/>
    </xf>
    <xf numFmtId="0" fontId="1" fillId="15" borderId="17" xfId="0" applyFont="1" applyFill="1" applyBorder="1" applyAlignment="1" applyProtection="1">
      <alignment horizontal="center" vertical="center"/>
      <protection hidden="1"/>
    </xf>
    <xf numFmtId="10" fontId="0" fillId="19" borderId="2" xfId="3" applyNumberFormat="1" applyFont="1" applyFill="1" applyBorder="1" applyAlignment="1" applyProtection="1">
      <alignment horizontal="center" vertical="center"/>
      <protection hidden="1"/>
    </xf>
    <xf numFmtId="10" fontId="0" fillId="19" borderId="3" xfId="3" applyNumberFormat="1" applyFont="1" applyFill="1" applyBorder="1" applyAlignment="1" applyProtection="1">
      <alignment horizontal="center" vertical="center"/>
      <protection hidden="1"/>
    </xf>
    <xf numFmtId="10" fontId="0" fillId="19" borderId="4" xfId="3" applyNumberFormat="1" applyFont="1" applyFill="1" applyBorder="1" applyAlignment="1" applyProtection="1">
      <alignment horizontal="center" vertical="center"/>
      <protection hidden="1"/>
    </xf>
    <xf numFmtId="0" fontId="1" fillId="3" borderId="50" xfId="0" applyFont="1" applyFill="1" applyBorder="1" applyAlignment="1" applyProtection="1">
      <alignment horizontal="center"/>
      <protection hidden="1"/>
    </xf>
    <xf numFmtId="0" fontId="1" fillId="3" borderId="52" xfId="0" applyFont="1" applyFill="1" applyBorder="1" applyAlignment="1" applyProtection="1">
      <alignment horizontal="center"/>
      <protection hidden="1"/>
    </xf>
    <xf numFmtId="0" fontId="1" fillId="8" borderId="79" xfId="0" applyFont="1" applyFill="1" applyBorder="1" applyAlignment="1" applyProtection="1">
      <alignment horizontal="center"/>
      <protection hidden="1"/>
    </xf>
    <xf numFmtId="0" fontId="1" fillId="8" borderId="44" xfId="0" applyFont="1" applyFill="1" applyBorder="1" applyAlignment="1" applyProtection="1">
      <alignment horizontal="center"/>
      <protection hidden="1"/>
    </xf>
    <xf numFmtId="0" fontId="1" fillId="8" borderId="45" xfId="0" applyFont="1" applyFill="1" applyBorder="1" applyAlignment="1" applyProtection="1">
      <alignment horizontal="center"/>
      <protection hidden="1"/>
    </xf>
    <xf numFmtId="0" fontId="1" fillId="8" borderId="0" xfId="0" applyFont="1" applyFill="1" applyAlignment="1" applyProtection="1">
      <alignment horizontal="center"/>
      <protection hidden="1"/>
    </xf>
    <xf numFmtId="0" fontId="1" fillId="8" borderId="31" xfId="0" applyFont="1" applyFill="1" applyBorder="1" applyAlignment="1" applyProtection="1">
      <alignment horizontal="center"/>
      <protection hidden="1"/>
    </xf>
    <xf numFmtId="0" fontId="1" fillId="8" borderId="50" xfId="0" applyFont="1" applyFill="1" applyBorder="1" applyAlignment="1" applyProtection="1">
      <alignment horizontal="center"/>
      <protection hidden="1"/>
    </xf>
    <xf numFmtId="0" fontId="1" fillId="8" borderId="51" xfId="0" applyFont="1" applyFill="1" applyBorder="1" applyAlignment="1" applyProtection="1">
      <alignment horizontal="center"/>
      <protection hidden="1"/>
    </xf>
    <xf numFmtId="0" fontId="1" fillId="8" borderId="52" xfId="0" applyFont="1" applyFill="1" applyBorder="1" applyAlignment="1" applyProtection="1">
      <alignment horizontal="center"/>
      <protection hidden="1"/>
    </xf>
    <xf numFmtId="0" fontId="1" fillId="8" borderId="23" xfId="0" applyFont="1" applyFill="1" applyBorder="1" applyAlignment="1" applyProtection="1">
      <alignment horizontal="center"/>
      <protection hidden="1"/>
    </xf>
    <xf numFmtId="0" fontId="1" fillId="2" borderId="50" xfId="0" applyFont="1" applyFill="1" applyBorder="1" applyAlignment="1" applyProtection="1">
      <alignment horizontal="center"/>
      <protection hidden="1"/>
    </xf>
    <xf numFmtId="0" fontId="1" fillId="2" borderId="51" xfId="0" applyFont="1" applyFill="1" applyBorder="1" applyAlignment="1" applyProtection="1">
      <alignment horizontal="center"/>
      <protection hidden="1"/>
    </xf>
    <xf numFmtId="0" fontId="1" fillId="2" borderId="52" xfId="0" applyFont="1" applyFill="1" applyBorder="1" applyAlignment="1" applyProtection="1">
      <alignment horizontal="center"/>
      <protection hidden="1"/>
    </xf>
    <xf numFmtId="0" fontId="1" fillId="2" borderId="79" xfId="0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/>
      <protection hidden="1"/>
    </xf>
    <xf numFmtId="0" fontId="1" fillId="2" borderId="45" xfId="0" applyFont="1" applyFill="1" applyBorder="1" applyAlignment="1" applyProtection="1">
      <alignment horizontal="center"/>
      <protection hidden="1"/>
    </xf>
    <xf numFmtId="0" fontId="1" fillId="2" borderId="51" xfId="0" applyFont="1" applyFill="1" applyBorder="1" applyAlignment="1" applyProtection="1">
      <alignment horizontal="left"/>
      <protection hidden="1"/>
    </xf>
    <xf numFmtId="0" fontId="1" fillId="21" borderId="10" xfId="0" applyFont="1" applyFill="1" applyBorder="1" applyAlignment="1">
      <alignment horizontal="center" wrapText="1"/>
    </xf>
    <xf numFmtId="0" fontId="1" fillId="21" borderId="0" xfId="0" applyFont="1" applyFill="1" applyAlignment="1">
      <alignment horizontal="center" wrapText="1"/>
    </xf>
    <xf numFmtId="9" fontId="1" fillId="2" borderId="5" xfId="3" applyFont="1" applyFill="1" applyBorder="1" applyAlignment="1">
      <alignment horizontal="center" vertical="center" wrapText="1"/>
    </xf>
    <xf numFmtId="9" fontId="1" fillId="2" borderId="6" xfId="3" applyFont="1" applyFill="1" applyBorder="1" applyAlignment="1">
      <alignment horizontal="center" vertical="center" wrapText="1"/>
    </xf>
    <xf numFmtId="9" fontId="1" fillId="2" borderId="12" xfId="3" applyFont="1" applyFill="1" applyBorder="1" applyAlignment="1">
      <alignment horizontal="center" vertical="center" wrapText="1"/>
    </xf>
  </cellXfs>
  <cellStyles count="5">
    <cellStyle name="Currency" xfId="1" builtinId="4"/>
    <cellStyle name="Normal" xfId="0" builtinId="0"/>
    <cellStyle name="Normal 2" xfId="4" xr:uid="{58F4AF02-53C9-4703-93C0-2DDFA487CB41}"/>
    <cellStyle name="Percent" xfId="2" builtinId="5"/>
    <cellStyle name="Percent 2" xfId="3" xr:uid="{F0D1299C-CEA0-4134-89E4-61323DD159EF}"/>
  </cellStyles>
  <dxfs count="6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theme="3" tint="-0.499984740745262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ck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numFmt numFmtId="0" formatCode="General"/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theme="3" tint="-0.499984740745262"/>
        </left>
        <right/>
        <top style="thin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auto="1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2" formatCode="0.00"/>
      <fill>
        <patternFill patternType="solid">
          <fgColor indexed="64"/>
          <bgColor rgb="FFF1FFEF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medium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/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theme="3" tint="-0.499984740745262"/>
        </left>
        <right style="thick">
          <color indexed="64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F5"/>
        </patternFill>
      </fill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 style="thin">
          <color theme="3" tint="-0.499984740745262"/>
        </right>
        <top style="thin">
          <color theme="3" tint="-0.499984740745262"/>
        </top>
        <bottom style="thin">
          <color theme="3" tint="-0.499984740745262"/>
        </bottom>
        <vertical style="thin">
          <color theme="3" tint="-0.499984740745262"/>
        </vertical>
        <horizontal style="thin">
          <color theme="3" tint="-0.499984740745262"/>
        </horizontal>
      </border>
      <protection locked="1" hidden="1"/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  <protection locked="1" hidden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1FFEF"/>
      <color rgb="FFFFFFF5"/>
      <color rgb="FFFFFBEF"/>
      <color rgb="FFFEEFDA"/>
      <color rgb="FFF5FFEF"/>
      <color rgb="FFE7EFFF"/>
      <color rgb="FFFFFFF3"/>
      <color rgb="FFFFFFE7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1669894</xdr:colOff>
      <xdr:row>3</xdr:row>
      <xdr:rowOff>25401</xdr:rowOff>
    </xdr:from>
    <xdr:to>
      <xdr:col>5</xdr:col>
      <xdr:colOff>664211</xdr:colOff>
      <xdr:row>15</xdr:row>
      <xdr:rowOff>88901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F2F2DD-4E47-4F24-BF46-E60D8D3851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-727" r="-143"/>
        <a:stretch/>
      </xdr:blipFill>
      <xdr:spPr>
        <a:xfrm>
          <a:off x="3314544" y="736601"/>
          <a:ext cx="4925217" cy="2768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420809</xdr:colOff>
      <xdr:row>5</xdr:row>
      <xdr:rowOff>97458</xdr:rowOff>
    </xdr:from>
    <xdr:to>
      <xdr:col>4</xdr:col>
      <xdr:colOff>732575</xdr:colOff>
      <xdr:row>10</xdr:row>
      <xdr:rowOff>97457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077514-E8DE-4B8B-ABD9-1C1A3D518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7809" y="1278558"/>
          <a:ext cx="4744066" cy="1174749"/>
        </a:xfrm>
        <a:prstGeom prst="rect">
          <a:avLst/>
        </a:prstGeom>
      </xdr:spPr>
    </xdr:pic>
    <xdr:clientData/>
  </xdr:twoCellAnchor>
  <xdr:twoCellAnchor>
    <xdr:from>
      <xdr:col>1</xdr:col>
      <xdr:colOff>481605</xdr:colOff>
      <xdr:row>3</xdr:row>
      <xdr:rowOff>21167</xdr:rowOff>
    </xdr:from>
    <xdr:to>
      <xdr:col>4</xdr:col>
      <xdr:colOff>54784</xdr:colOff>
      <xdr:row>15</xdr:row>
      <xdr:rowOff>87904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D00D89E-EE6F-4F0F-A774-B3CBA3182BF4}"/>
            </a:ext>
          </a:extLst>
        </xdr:cNvPr>
        <xdr:cNvSpPr/>
      </xdr:nvSpPr>
      <xdr:spPr bwMode="gray">
        <a:xfrm>
          <a:off x="608605" y="732367"/>
          <a:ext cx="4005479" cy="2771837"/>
        </a:xfrm>
        <a:prstGeom prst="rect">
          <a:avLst/>
        </a:prstGeom>
        <a:gradFill>
          <a:gsLst>
            <a:gs pos="42000">
              <a:srgbClr val="002986"/>
            </a:gs>
            <a:gs pos="5000">
              <a:srgbClr val="002986">
                <a:alpha val="15000"/>
              </a:srgbClr>
            </a:gs>
            <a:gs pos="75000">
              <a:srgbClr val="002986">
                <a:alpha val="0"/>
              </a:srgbClr>
            </a:gs>
          </a:gsLst>
          <a:lin ang="0" scaled="0"/>
        </a:gradFill>
        <a:ln w="25400" algn="ctr">
          <a:noFill/>
          <a:miter lim="800000"/>
          <a:headEnd/>
          <a:tailEnd/>
        </a:ln>
      </xdr:spPr>
      <xdr:txBody>
        <a:bodyPr wrap="square" lIns="89977" tIns="71981" rIns="89977" bIns="71981" rtlCol="0" anchor="ctr"/>
        <a:lstStyle>
          <a:defPPr>
            <a:defRPr lang="de-DE"/>
          </a:defPPr>
          <a:lvl1pPr marL="0" algn="l" defTabSz="1088776" rtl="0" eaLnBrk="1" latinLnBrk="0" hangingPunct="1">
            <a:defRPr lang="de-DE" sz="2100" kern="1200">
              <a:solidFill>
                <a:schemeClr val="tx1"/>
              </a:solidFill>
              <a:latin typeface="Arial"/>
              <a:ea typeface="+mn-ea"/>
              <a:cs typeface="+mn-cs"/>
            </a:defRPr>
          </a:lvl1pPr>
          <a:lvl2pPr marL="544388" algn="l" defTabSz="1088776" rtl="0" eaLnBrk="1" latinLnBrk="0" hangingPunct="1">
            <a:buClr>
              <a:srgbClr val="FDB913"/>
            </a:buClr>
            <a:buSzPct val="100000"/>
            <a:buFont typeface="wingdings"/>
            <a:buChar char=""/>
            <a:defRPr lang="de-DE" sz="2100" kern="1200">
              <a:solidFill>
                <a:schemeClr val="tx1"/>
              </a:solidFill>
              <a:latin typeface="Arial"/>
              <a:ea typeface="+mn-ea"/>
              <a:cs typeface="+mn-cs"/>
            </a:defRPr>
          </a:lvl2pPr>
          <a:lvl3pPr marL="1088776" algn="l" defTabSz="1088776" rtl="0" eaLnBrk="1" latinLnBrk="0" hangingPunct="1">
            <a:buClr>
              <a:srgbClr val="666666"/>
            </a:buClr>
            <a:buSzPct val="80000"/>
            <a:buFont typeface="Wingdings"/>
            <a:buChar char="n"/>
            <a:defRPr lang="de-DE" sz="1700" kern="1200">
              <a:solidFill>
                <a:schemeClr val="tx1"/>
              </a:solidFill>
              <a:latin typeface="Arial"/>
              <a:ea typeface="+mn-ea"/>
              <a:cs typeface="+mn-cs"/>
            </a:defRPr>
          </a:lvl3pPr>
          <a:lvl4pPr marL="1633164" algn="l" defTabSz="1088776" rtl="0" eaLnBrk="1" latinLnBrk="0" hangingPunct="1">
            <a:buClr>
              <a:srgbClr val="666666"/>
            </a:buClr>
            <a:buSzPct val="80000"/>
            <a:buFont typeface="Arial"/>
            <a:buChar char=""/>
            <a:defRPr lang="de-DE" sz="1400" kern="1200">
              <a:solidFill>
                <a:schemeClr val="tx1"/>
              </a:solidFill>
              <a:latin typeface="Arial"/>
              <a:ea typeface="+mn-ea"/>
              <a:cs typeface="+mn-cs"/>
            </a:defRPr>
          </a:lvl4pPr>
          <a:lvl5pPr marL="2177552" algn="l" defTabSz="1088776" rtl="0" eaLnBrk="1" latinLnBrk="0" hangingPunct="1">
            <a:buClr>
              <a:srgbClr val="666666"/>
            </a:buClr>
            <a:buSzPct val="80000"/>
            <a:buFont typeface="Arial"/>
            <a:buChar char=""/>
            <a:defRPr lang="de-DE" sz="1200" kern="1200">
              <a:solidFill>
                <a:schemeClr val="tx1"/>
              </a:solidFill>
              <a:latin typeface="Arial"/>
              <a:ea typeface="+mn-ea"/>
              <a:cs typeface="+mn-cs"/>
            </a:defRPr>
          </a:lvl5pPr>
          <a:lvl6pPr marL="2721940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266328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810716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355104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defTabSz="914126" fontAlgn="base">
            <a:spcBef>
              <a:spcPct val="50000"/>
            </a:spcBef>
            <a:spcAft>
              <a:spcPct val="0"/>
            </a:spcAft>
            <a:buClr>
              <a:srgbClr val="F0AB00"/>
            </a:buClr>
            <a:buSzPct val="80000"/>
          </a:pPr>
          <a:endParaRPr lang="en-US" sz="1799" kern="0">
            <a:solidFill>
              <a:srgbClr val="000000"/>
            </a:solidFill>
            <a:latin typeface="Arial"/>
            <a:ea typeface="Arial Unicode MS" pitchFamily="34" charset="-128"/>
            <a:cs typeface="Arial Unicode MS" pitchFamily="34" charset="-128"/>
          </a:endParaRPr>
        </a:p>
      </xdr:txBody>
    </xdr:sp>
    <xdr:clientData/>
  </xdr:twoCellAnchor>
  <xdr:twoCellAnchor>
    <xdr:from>
      <xdr:col>1</xdr:col>
      <xdr:colOff>478390</xdr:colOff>
      <xdr:row>5</xdr:row>
      <xdr:rowOff>147510</xdr:rowOff>
    </xdr:from>
    <xdr:to>
      <xdr:col>2</xdr:col>
      <xdr:colOff>988292</xdr:colOff>
      <xdr:row>10</xdr:row>
      <xdr:rowOff>7392</xdr:rowOff>
    </xdr:to>
    <xdr:sp macro="" textlink="">
      <xdr:nvSpPr>
        <xdr:cNvPr id="5" name="TextBox 5">
          <a:extLst>
            <a:ext uri="{FF2B5EF4-FFF2-40B4-BE49-F238E27FC236}">
              <a16:creationId xmlns:a16="http://schemas.microsoft.com/office/drawing/2014/main" id="{72C33DDD-B82E-44BB-AD90-D731653DA003}"/>
            </a:ext>
          </a:extLst>
        </xdr:cNvPr>
        <xdr:cNvSpPr txBox="1"/>
      </xdr:nvSpPr>
      <xdr:spPr>
        <a:xfrm>
          <a:off x="605390" y="1328610"/>
          <a:ext cx="2427602" cy="1034632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defPPr>
            <a:defRPr lang="de-DE"/>
          </a:defPPr>
          <a:lvl1pPr marL="0" algn="l" defTabSz="1088776" rtl="0" eaLnBrk="1" latinLnBrk="0" hangingPunct="1">
            <a:defRPr lang="de-DE" sz="2100" kern="1200">
              <a:solidFill>
                <a:schemeClr val="tx1"/>
              </a:solidFill>
              <a:latin typeface="Arial"/>
              <a:ea typeface="+mn-ea"/>
              <a:cs typeface="+mn-cs"/>
            </a:defRPr>
          </a:lvl1pPr>
          <a:lvl2pPr marL="544388" algn="l" defTabSz="1088776" rtl="0" eaLnBrk="1" latinLnBrk="0" hangingPunct="1">
            <a:buClr>
              <a:srgbClr val="FDB913"/>
            </a:buClr>
            <a:buSzPct val="100000"/>
            <a:buFont typeface="wingdings"/>
            <a:buChar char=""/>
            <a:defRPr lang="de-DE" sz="2100" kern="1200">
              <a:solidFill>
                <a:schemeClr val="tx1"/>
              </a:solidFill>
              <a:latin typeface="Arial"/>
              <a:ea typeface="+mn-ea"/>
              <a:cs typeface="+mn-cs"/>
            </a:defRPr>
          </a:lvl2pPr>
          <a:lvl3pPr marL="1088776" algn="l" defTabSz="1088776" rtl="0" eaLnBrk="1" latinLnBrk="0" hangingPunct="1">
            <a:buClr>
              <a:srgbClr val="666666"/>
            </a:buClr>
            <a:buSzPct val="80000"/>
            <a:buFont typeface="Wingdings"/>
            <a:buChar char="n"/>
            <a:defRPr lang="de-DE" sz="1700" kern="1200">
              <a:solidFill>
                <a:schemeClr val="tx1"/>
              </a:solidFill>
              <a:latin typeface="Arial"/>
              <a:ea typeface="+mn-ea"/>
              <a:cs typeface="+mn-cs"/>
            </a:defRPr>
          </a:lvl3pPr>
          <a:lvl4pPr marL="1633164" algn="l" defTabSz="1088776" rtl="0" eaLnBrk="1" latinLnBrk="0" hangingPunct="1">
            <a:buClr>
              <a:srgbClr val="666666"/>
            </a:buClr>
            <a:buSzPct val="80000"/>
            <a:buFont typeface="Arial"/>
            <a:buChar char=""/>
            <a:defRPr lang="de-DE" sz="1400" kern="1200">
              <a:solidFill>
                <a:schemeClr val="tx1"/>
              </a:solidFill>
              <a:latin typeface="Arial"/>
              <a:ea typeface="+mn-ea"/>
              <a:cs typeface="+mn-cs"/>
            </a:defRPr>
          </a:lvl4pPr>
          <a:lvl5pPr marL="2177552" algn="l" defTabSz="1088776" rtl="0" eaLnBrk="1" latinLnBrk="0" hangingPunct="1">
            <a:buClr>
              <a:srgbClr val="666666"/>
            </a:buClr>
            <a:buSzPct val="80000"/>
            <a:buFont typeface="Arial"/>
            <a:buChar char=""/>
            <a:defRPr lang="de-DE" sz="1200" kern="1200">
              <a:solidFill>
                <a:schemeClr val="tx1"/>
              </a:solidFill>
              <a:latin typeface="Arial"/>
              <a:ea typeface="+mn-ea"/>
              <a:cs typeface="+mn-cs"/>
            </a:defRPr>
          </a:lvl5pPr>
          <a:lvl6pPr marL="2721940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266328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810716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355104" algn="l" defTabSz="1088776" rtl="0" eaLnBrk="1" latinLnBrk="0" hangingPunct="1">
            <a:defRPr sz="21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 fontAlgn="base">
            <a:spcBef>
              <a:spcPct val="50000"/>
            </a:spcBef>
            <a:spcAft>
              <a:spcPct val="0"/>
            </a:spcAft>
            <a:buClr>
              <a:schemeClr val="tx1"/>
            </a:buClr>
            <a:buSzPct val="100000"/>
          </a:pPr>
          <a:r>
            <a:rPr lang="en-US" sz="2800" b="0" kern="0">
              <a:solidFill>
                <a:schemeClr val="bg1"/>
              </a:solidFill>
              <a:latin typeface="72 Brand" panose="020B0504030603020204" pitchFamily="34" charset="0"/>
              <a:ea typeface="72 Brand" pitchFamily="34" charset="-128"/>
              <a:cs typeface="72 Brand" pitchFamily="34" charset="-128"/>
            </a:rPr>
            <a:t>2024 West MU CS&amp;D</a:t>
          </a:r>
        </a:p>
        <a:p>
          <a:pPr algn="l" fontAlgn="base">
            <a:spcBef>
              <a:spcPct val="50000"/>
            </a:spcBef>
            <a:spcAft>
              <a:spcPct val="0"/>
            </a:spcAft>
            <a:buClr>
              <a:schemeClr val="tx1"/>
            </a:buClr>
            <a:buSzPct val="100000"/>
          </a:pPr>
          <a:r>
            <a:rPr lang="en-US" sz="2800" b="0" kern="0">
              <a:solidFill>
                <a:schemeClr val="bg1"/>
              </a:solidFill>
              <a:latin typeface="72 Brand" panose="020B0504030603020204" pitchFamily="34" charset="0"/>
              <a:ea typeface="72 Brand" pitchFamily="34" charset="-128"/>
              <a:cs typeface="72 Brand" pitchFamily="34" charset="-128"/>
            </a:rPr>
            <a:t>PROSPER</a:t>
          </a:r>
        </a:p>
      </xdr:txBody>
    </xdr:sp>
    <xdr:clientData/>
  </xdr:twoCellAnchor>
  <xdr:twoCellAnchor editAs="oneCell">
    <xdr:from>
      <xdr:col>5</xdr:col>
      <xdr:colOff>1951061</xdr:colOff>
      <xdr:row>3</xdr:row>
      <xdr:rowOff>25400</xdr:rowOff>
    </xdr:from>
    <xdr:to>
      <xdr:col>9</xdr:col>
      <xdr:colOff>876849</xdr:colOff>
      <xdr:row>15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3B19271-8FE3-4AFE-9634-ABE122901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611" y="736600"/>
          <a:ext cx="4304238" cy="2768600"/>
        </a:xfrm>
        <a:prstGeom prst="rect">
          <a:avLst/>
        </a:prstGeom>
      </xdr:spPr>
    </xdr:pic>
    <xdr:clientData/>
  </xdr:twoCellAnchor>
  <xdr:twoCellAnchor editAs="oneCell">
    <xdr:from>
      <xdr:col>9</xdr:col>
      <xdr:colOff>1339304</xdr:colOff>
      <xdr:row>3</xdr:row>
      <xdr:rowOff>25400</xdr:rowOff>
    </xdr:from>
    <xdr:to>
      <xdr:col>12</xdr:col>
      <xdr:colOff>540017</xdr:colOff>
      <xdr:row>15</xdr:row>
      <xdr:rowOff>88900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58FD7C9-D2D8-4597-9085-39E68CA20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93304" y="736600"/>
          <a:ext cx="4661713" cy="27686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177800</xdr:colOff>
      <xdr:row>3</xdr:row>
      <xdr:rowOff>25400</xdr:rowOff>
    </xdr:from>
    <xdr:to>
      <xdr:col>12</xdr:col>
      <xdr:colOff>4864261</xdr:colOff>
      <xdr:row>15</xdr:row>
      <xdr:rowOff>88900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B86FBB2-C403-464B-B9C1-847DF6E3B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92800" y="736600"/>
          <a:ext cx="4686461" cy="27686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9" xr16:uid="{77DDEF67-8011-4083-94C3-B70C23A2C671}" autoFormatId="16" applyNumberFormats="0" applyBorderFormats="0" applyFontFormats="0" applyPatternFormats="0" applyAlignmentFormats="0" applyWidthHeightFormats="0">
  <queryTableRefresh nextId="13">
    <queryTableFields count="8">
      <queryTableField id="1" name="PROSPER Category" tableColumnId="1"/>
      <queryTableField id="2" name="Input Type" tableColumnId="2"/>
      <queryTableField id="3" name="Amit Atre" tableColumnId="3"/>
      <queryTableField id="4" name="Angelle Jenkins" tableColumnId="4"/>
      <queryTableField id="5" name="Evonne Carter" tableColumnId="5"/>
      <queryTableField id="6" name="Fernanda Ramalho" tableColumnId="6"/>
      <queryTableField id="7" name="Jan Newman" tableColumnId="7"/>
      <queryTableField id="12" name="Vineet Tyagi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7" xr16:uid="{4467C73B-DD60-40F3-901C-1FD160AB9617}" autoFormatId="16" applyNumberFormats="0" applyBorderFormats="0" applyFontFormats="0" applyPatternFormats="0" applyAlignmentFormats="0" applyWidthHeightFormats="0">
  <queryTableRefresh nextId="19">
    <queryTableFields count="10">
      <queryTableField id="1" name="PROSPER Category" tableColumnId="1"/>
      <queryTableField id="2" name="Input Type" tableColumnId="2"/>
      <queryTableField id="3" name="Ashish Wahi" tableColumnId="3"/>
      <queryTableField id="4" name="Aya Uehara" tableColumnId="4"/>
      <queryTableField id="8" name="James Atkinson" tableColumnId="8"/>
      <queryTableField id="12" name="Jim Lieblick" tableColumnId="12"/>
      <queryTableField id="14" name="Karthik Krishnan Arunachalam" tableColumnId="14"/>
      <queryTableField id="15" name="Michael Sturman" tableColumnId="15"/>
      <queryTableField id="17" name="Siddhesh Jain" tableColumnId="17"/>
      <queryTableField id="18" name="Virendra Kumar Soni" tableColumnId="1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8" xr16:uid="{C56F0609-BD6C-4CAC-A9BA-C423FF203C3F}" autoFormatId="16" applyNumberFormats="0" applyBorderFormats="0" applyFontFormats="0" applyPatternFormats="0" applyAlignmentFormats="0" applyWidthHeightFormats="0">
  <queryTableRefresh nextId="13">
    <queryTableFields count="11">
      <queryTableField id="1" name="PROSPER Category" tableColumnId="1"/>
      <queryTableField id="2" name="Input Type" tableColumnId="2"/>
      <queryTableField id="3" name="Affan Jafri" tableColumnId="3"/>
      <queryTableField id="4" name="Daisy Carlos" tableColumnId="4"/>
      <queryTableField id="5" name="Dominic Sanchez" tableColumnId="5"/>
      <queryTableField id="6" name="Kathy Nassr" tableColumnId="6"/>
      <queryTableField id="7" name="Maria Xourafas" tableColumnId="7"/>
      <queryTableField id="8" name="Nagraj Perugupalli" tableColumnId="8"/>
      <queryTableField id="9" name="Nick Lucy" tableColumnId="9"/>
      <queryTableField id="10" name="Nitin Kalra" tableColumnId="10"/>
      <queryTableField id="12" name="Partha Chatterje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B3AD0070-1150-4113-9ACE-AB27CD93FAEF}" autoFormatId="16" applyNumberFormats="0" applyBorderFormats="0" applyFontFormats="0" applyPatternFormats="0" applyAlignmentFormats="0" applyWidthHeightFormats="0">
  <queryTableRefresh nextId="13">
    <queryTableFields count="11">
      <queryTableField id="1" name="PROSPER Category" tableColumnId="1"/>
      <queryTableField id="2" name="Input Type" tableColumnId="2"/>
      <queryTableField id="3" name="Alan Watson" tableColumnId="3"/>
      <queryTableField id="4" name="Andrew Hundley" tableColumnId="4"/>
      <queryTableField id="6" name="Jarvis Richardson" tableColumnId="6"/>
      <queryTableField id="7" name="Navya Shetty" tableColumnId="7"/>
      <queryTableField id="8" name="Ryan Bitoon" tableColumnId="8"/>
      <queryTableField id="9" name="Sangwoo Park" tableColumnId="9"/>
      <queryTableField id="10" name="Stephen Hall" tableColumnId="10"/>
      <queryTableField id="11" name="Theresa Macias" tableColumnId="11"/>
      <queryTableField id="12" name="Varun Vijh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8195034F-3F60-4D50-AA0D-03E3C94A9B00}" autoFormatId="16" applyNumberFormats="0" applyBorderFormats="0" applyFontFormats="0" applyPatternFormats="0" applyAlignmentFormats="0" applyWidthHeightFormats="0">
  <queryTableRefresh nextId="14">
    <queryTableFields count="12">
      <queryTableField id="1" name="PROSPER Category" tableColumnId="1"/>
      <queryTableField id="2" name="Input Type" tableColumnId="2"/>
      <queryTableField id="4" name="Anju Dhall" tableColumnId="4"/>
      <queryTableField id="5" name="Daniel Tow" tableColumnId="5"/>
      <queryTableField id="6" name="David Beymer" tableColumnId="6"/>
      <queryTableField id="7" name="Doug North" tableColumnId="7"/>
      <queryTableField id="8" name="Juan Castruita" tableColumnId="8"/>
      <queryTableField id="9" name="Kevin deSousa" tableColumnId="9"/>
      <queryTableField id="10" name="Madhu Rao" tableColumnId="10"/>
      <queryTableField id="11" name="Sharad Chopra" tableColumnId="11"/>
      <queryTableField id="12" name="Steven Chase" tableColumnId="12"/>
      <queryTableField id="13" name="Suzan Limaye" tableColumnId="1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C3A3929E-7D7C-46E2-A99C-A2AAAF91D29C}" autoFormatId="16" applyNumberFormats="0" applyBorderFormats="0" applyFontFormats="0" applyPatternFormats="0" applyAlignmentFormats="0" applyWidthHeightFormats="0">
  <queryTableRefresh nextId="8">
    <queryTableFields count="3">
      <queryTableField id="1" name="PROSPER Category" tableColumnId="1"/>
      <queryTableField id="2" name="Input Type" tableColumnId="2"/>
      <queryTableField id="3" name="Christophe Ferrando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4671A0A3-7198-42E7-8E90-F6E183C641AD}" autoFormatId="16" applyNumberFormats="0" applyBorderFormats="0" applyFontFormats="0" applyPatternFormats="0" applyAlignmentFormats="0" applyWidthHeightFormats="0">
  <queryTableRefresh nextId="16">
    <queryTableFields count="14">
      <queryTableField id="1" name="PROSPER Category" tableColumnId="1"/>
      <queryTableField id="2" name="Input Type" tableColumnId="2"/>
      <queryTableField id="3" name="Clark Jones" tableColumnId="3"/>
      <queryTableField id="4" name="Damian Scott" tableColumnId="4"/>
      <queryTableField id="5" name="Harikishan Kolli" tableColumnId="5"/>
      <queryTableField id="7" name="Marianne Libuit" tableColumnId="7"/>
      <queryTableField id="8" name="Minesh Patel" tableColumnId="8"/>
      <queryTableField id="9" name="Nilesh Brahmbhatt" tableColumnId="9"/>
      <queryTableField id="10" name="Piyush Sethi" tableColumnId="10"/>
      <queryTableField id="11" name="Rajesh Khandelwal" tableColumnId="11"/>
      <queryTableField id="12" name="Ravi Rao" tableColumnId="12"/>
      <queryTableField id="13" name="Raviraj N Tilwani" tableColumnId="13"/>
      <queryTableField id="14" name="Rohit Venkataraman Balu" tableColumnId="14"/>
      <queryTableField id="15" name="Utsav Banatwala" tableColumnId="1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1" xr16:uid="{C1C1D039-A26A-4BDC-9F07-4880FB39128B}" autoFormatId="16" applyNumberFormats="0" applyBorderFormats="0" applyFontFormats="0" applyPatternFormats="0" applyAlignmentFormats="0" applyWidthHeightFormats="0">
  <queryTableRefresh nextId="50">
    <queryTableFields count="47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Last modified time" tableColumnId="6"/>
      <queryTableField id="7" name="Portfolio - Design Success - Self Score" tableColumnId="7"/>
      <queryTableField id="8" name="Portfolio - Premium Engagement - Self Score" tableColumnId="8"/>
      <queryTableField id="9" name="Portfolio - Cloud Application Services - Self Score" tableColumnId="9"/>
      <queryTableField id="10" name="Portfolio - Preferred Success - Self Score" tableColumnId="10"/>
      <queryTableField id="11" name="Portfolio - Brownfield - Self Score" tableColumnId="11"/>
      <queryTableField id="12" name="Portfolio - Training &amp; Adoption - Self Score" tableColumnId="12"/>
      <queryTableField id="13" name="Portfolio - DMLT - Self Score" tableColumnId="13"/>
      <queryTableField id="14" name="Portfolio - Revenue Management - Self Score" tableColumnId="14"/>
      <queryTableField id="15" name="Portfolio - Artificial Intelligence - Self Score" tableColumnId="15"/>
      <queryTableField id="16" name="Question10" tableColumnId="16"/>
      <queryTableField id="17" name="Relationship - Account / Stakeholder 1 - Self Score" tableColumnId="17"/>
      <queryTableField id="18" name="Relationship - Account / Stakeholder 2 - Self Score" tableColumnId="18"/>
      <queryTableField id="19" name="Relationship - Account / Stakeholder 3 - Self Score" tableColumnId="19"/>
      <queryTableField id="20" name="Relationship - Account / Stakeholder 4 - Self Score" tableColumnId="20"/>
      <queryTableField id="21" name="Relationship - Account / Stakeholder 5 - Self Score" tableColumnId="21"/>
      <queryTableField id="22" name="Relationship - Account / Stakeholder 6 - Self Score" tableColumnId="22"/>
      <queryTableField id="23" name="Relationship - Account / Stakeholder 7 - Self Score" tableColumnId="23"/>
      <queryTableField id="24" name="Relationship - Account / Stakeholder 8 - Self Score" tableColumnId="24"/>
      <queryTableField id="25" name="Relationship - Account / Stakeholder 9 - Self Score" tableColumnId="25"/>
      <queryTableField id="26" name="Relationship - Account / Stakeholder 10 - Self Score" tableColumnId="26"/>
      <queryTableField id="27" name="Relationship - Account / Stakeholder 1 - Name" tableColumnId="27"/>
      <queryTableField id="28" name="Relationship - Account / Stakeholder 2 - Name" tableColumnId="28"/>
      <queryTableField id="29" name="Relationship - Account / Stakeholder 3 - Name" tableColumnId="29"/>
      <queryTableField id="30" name="Relationship - Account / Stakeholder 4 - Name" tableColumnId="30"/>
      <queryTableField id="31" name="Relationship - Account / Stakeholder 5 - Name" tableColumnId="31"/>
      <queryTableField id="32" name="Relationship - Account / Stakeholder 6 - Name" tableColumnId="32"/>
      <queryTableField id="33" name="Relationship - Account / Stakeholder 7 - Name" tableColumnId="33"/>
      <queryTableField id="34" name="Relationship - Account / Stakeholder 8 - Name" tableColumnId="34"/>
      <queryTableField id="35" name="Relationship - Account / Stakeholder 9 - Name" tableColumnId="35"/>
      <queryTableField id="36" name="Relationship - Account / Stakeholder 10 - Name" tableColumnId="36"/>
      <queryTableField id="37" name="Success - Services Quality - Self Score" tableColumnId="37"/>
      <queryTableField id="38" name="Success - Escalation Management - Self Score" tableColumnId="38"/>
      <queryTableField id="39" name="Success - Expanding / Renewing the Business - Self Score" tableColumnId="39"/>
      <queryTableField id="40" name="Success - Pre-Sales Participation - Self Score" tableColumnId="40"/>
      <queryTableField id="48" name="Success - P&amp;L Management - Self Score" tableColumnId="41"/>
      <queryTableField id="42" name="Success - Service Plan Management (PE) - Self Score" tableColumnId="42"/>
      <queryTableField id="43" name="Responsibility - Giving Back (L&amp;L) - Self Score" tableColumnId="43"/>
      <queryTableField id="44" name="Responsibility - Executive Communication - Self Score" tableColumnId="44"/>
      <queryTableField id="45" name="Responsibility - Culture Champion - Self Score" tableColumnId="45"/>
      <queryTableField id="46" name="Responsibility - People Management - Self Score" tableColumnId="46"/>
      <queryTableField id="47" name="Responsibility - Self Sufficiency - Self Score" tableColumnId="4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E284FB5A-04E7-4138-BC32-7F891E753DDC}" autoFormatId="16" applyNumberFormats="0" applyBorderFormats="0" applyFontFormats="0" applyPatternFormats="0" applyAlignmentFormats="0" applyWidthHeightFormats="0">
  <queryTableRefresh nextId="153">
    <queryTableFields count="152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Total points" tableColumnId="6"/>
      <queryTableField id="7" name="Quiz feedback" tableColumnId="7"/>
      <queryTableField id="8" name="Grade posted time" tableColumnId="8"/>
      <queryTableField id="9" name="Manager" tableColumnId="9"/>
      <queryTableField id="10" name="Points - Manager" tableColumnId="10"/>
      <queryTableField id="11" name="Feedback - Manager" tableColumnId="11"/>
      <queryTableField id="12" name="Which of the following is NOT TRUE based on this statement &quot;SAP has become more focused on customer success with…...&quot;" tableColumnId="12"/>
      <queryTableField id="13" name="Points - Which of the following is NOT TRUE based on this statement &quot;SAP has become more focused on customer success with…...&quot;" tableColumnId="13"/>
      <queryTableField id="14" name="Feedback - Which of the following is NOT TRUE based on this statement &quot;SAP has become more focused on customer success with…...&quot;" tableColumnId="14"/>
      <queryTableField id="15" name="TRUE or FALSE: The foundation of Design Success requires Premium Engagement?" tableColumnId="15"/>
      <queryTableField id="16" name="Points - TRUE or FALSE: The foundation of Design Success requires Premium Engagement?" tableColumnId="16"/>
      <queryTableField id="17" name="Feedback - TRUE or FALSE: The foundation of Design Success requires Premium Engagement?" tableColumnId="17"/>
      <queryTableField id="18" name="TRUE or FALSE: Build Design and Build Execution are applicable to the Design Success " tableColumnId="18"/>
      <queryTableField id="19" name="Points - TRUE or FALSE: Build Design and Build Execution are applicable to the Design Success " tableColumnId="19"/>
      <queryTableField id="20" name="Feedback - TRUE or FALSE: Build Design and Build Execution are applicable to the Design Success " tableColumnId="20"/>
      <queryTableField id="21" name="TRUE or FALSE: Design Success is based upon a pre-built template that can be sold by SAEs?" tableColumnId="21"/>
      <queryTableField id="22" name="Points - TRUE or FALSE: Design Success is based upon a pre-built template that can be sold by SAEs?" tableColumnId="22"/>
      <queryTableField id="23" name="Feedback - TRUE or FALSE: Design Success is based upon a pre-built template that can be sold by SAEs?" tableColumnId="23"/>
      <queryTableField id="24" name="Which of the following is NOT a reason WHY a customer should use Design Success?" tableColumnId="24"/>
      <queryTableField id="25" name="Points - Which of the following is NOT a reason WHY a customer should use Design Success?" tableColumnId="25"/>
      <queryTableField id="26" name="Feedback - Which of the following is NOT a reason WHY a customer should use Design Success?" tableColumnId="26"/>
      <queryTableField id="27" name="Which of the following is NOT true of a Design Success proposal?" tableColumnId="27"/>
      <queryTableField id="28" name="Points - Which of the following is NOT true of a Design Success proposal?" tableColumnId="28"/>
      <queryTableField id="29" name="Feedback - Which of the following is NOT true of a Design Success proposal?" tableColumnId="29"/>
      <queryTableField id="30" name="Which of the following is not part of the Design Success Model?" tableColumnId="30"/>
      <queryTableField id="31" name="Points - Which of the following is not part of the Design Success Model?" tableColumnId="31"/>
      <queryTableField id="32" name="Feedback - Which of the following is not part of the Design Success Model?" tableColumnId="32"/>
      <queryTableField id="33" name="TRUE or FALSE: SAP prefers a mutually exclusive staffing model from SI where our Headcount and RASCI is additive to the SI?" tableColumnId="33"/>
      <queryTableField id="34" name="Points - TRUE or FALSE: SAP prefers a mutually exclusive staffing model from SI where our Headcount and RASCI is additive to the SI?" tableColumnId="34"/>
      <queryTableField id="35" name="Feedback - TRUE or FALSE: SAP prefers a mutually exclusive staffing model from SI where our Headcount and RASCI is additive to the SI?" tableColumnId="35"/>
      <queryTableField id="36" name="Based upon Foundational RASCI Outcome Model for Design Success which applies to: Program Management / Governance / Project Plan" tableColumnId="36"/>
      <queryTableField id="37" name="Points - Based upon Foundational RASCI Outcome Model for Design Success which applies to: Program Management / Governance / Project Plan" tableColumnId="37"/>
      <queryTableField id="38" name="Feedback - Based upon Foundational RASCI Outcome Model for Design Success which applies to: Program Management / Governance / Project Plan" tableColumnId="38"/>
      <queryTableField id="39" name="Based upon Foundational RASCI Outcome Model for Design Success which applies to: SAP Solution Architecture / Landscape Design, Sizing (Private Cloud, on-Prem)" tableColumnId="39"/>
      <queryTableField id="40" name="Points - Based upon Foundational RASCI Outcome Model for Design Success which applies to: SAP Solution Architecture / Landscape Design, Sizing (Private Cloud, on-Prem)" tableColumnId="40"/>
      <queryTableField id="41" name="Feedback - Based upon Foundational RASCI Outcome Model for Design Success which applies to: SAP Solution Architecture / Landscape Design, Sizing (Private Cloud, on-Prem)" tableColumnId="41"/>
      <queryTableField id="42" name="Based upon Foundational RASCI Outcome Model for Design Success which applies to: SAP Fit to Standard and SAP Fit for Use Analysis" tableColumnId="42"/>
      <queryTableField id="43" name="Points - Based upon Foundational RASCI Outcome Model for Design Success which applies to: SAP Fit to Standard and SAP Fit for Use Analysis" tableColumnId="43"/>
      <queryTableField id="44" name="Feedback - Based upon Foundational RASCI Outcome Model for Design Success which applies to: SAP Fit to Standard and SAP Fit for Use Analysis" tableColumnId="44"/>
      <queryTableField id="45" name="Based upon Foundational RASCI Outcome Model for Design Success which applies to: Change Management, Communication, &amp; User Training" tableColumnId="45"/>
      <queryTableField id="46" name="Points - Based upon Foundational RASCI Outcome Model for Design Success which applies to: Change Management, Communication, &amp; User Training" tableColumnId="46"/>
      <queryTableField id="47" name="Feedback - Based upon Foundational RASCI Outcome Model for Design Success which applies to: Change Management, Communication, &amp; User Training" tableColumnId="47"/>
      <queryTableField id="48" name="Based upon Foundational RASCI Outcome Model for Design Success which applies to: Cutover &amp; Go-Live" tableColumnId="48"/>
      <queryTableField id="49" name="Points - Based upon Foundational RASCI Outcome Model for Design Success which applies to: Cutover &amp; Go-Live" tableColumnId="49"/>
      <queryTableField id="50" name="Feedback - Based upon Foundational RASCI Outcome Model for Design Success which applies to: Cutover &amp; Go-Live" tableColumnId="50"/>
      <queryTableField id="51" name="TRUE or FALSE: Architects are required to submit a Design Success Proposal?" tableColumnId="51"/>
      <queryTableField id="52" name="Points - TRUE or FALSE: Architects are required to submit a Design Success Proposal?" tableColumnId="52"/>
      <queryTableField id="53" name="Feedback - TRUE or FALSE: Architects are required to submit a Design Success Proposal?" tableColumnId="53"/>
      <queryTableField id="54" name="Which of the following is NOT SAP's intent when it comes to Design Success?" tableColumnId="54"/>
      <queryTableField id="55" name="Points - Which of the following is NOT SAP's intent when it comes to Design Success?" tableColumnId="55"/>
      <queryTableField id="56" name="Feedback - Which of the following is NOT SAP's intent when it comes to Design Success?" tableColumnId="56"/>
      <queryTableField id="57" name="Which of the following is NOT one of the 5 Golden Rules?" tableColumnId="57"/>
      <queryTableField id="58" name="Points - Which of the following is NOT one of the 5 Golden Rules?" tableColumnId="58"/>
      <queryTableField id="59" name="Feedback - Which of the following is NOT one of the 5 Golden Rules?" tableColumnId="59"/>
      <queryTableField id="60" name="Regarding Integrated Delivery Minimum Coverage: What % should we aim for Planning / Safeguarding / Operations?" tableColumnId="60"/>
      <queryTableField id="61" name="Points - Regarding Integrated Delivery Minimum Coverage: What % should we aim for Planning / Safeguarding / Operations?" tableColumnId="61"/>
      <queryTableField id="62" name="Feedback - Regarding Integrated Delivery Minimum Coverage: What % should we aim for Planning / Safeguarding / Operations?" tableColumnId="62"/>
      <queryTableField id="63" name="Regarding Integrated Delivery Standard Coverage: What % should we aim for Governance &amp; Project Management?" tableColumnId="63"/>
      <queryTableField id="64" name="Points - Regarding Integrated Delivery Standard Coverage: What % should we aim for Governance &amp; Project Management?" tableColumnId="64"/>
      <queryTableField id="65" name="Feedback - Regarding Integrated Delivery Standard Coverage: What % should we aim for Governance &amp; Project Management?" tableColumnId="65"/>
      <queryTableField id="66" name="Which of the following is not a typical Architect you would staff on a Design Success engagement?" tableColumnId="66"/>
      <queryTableField id="67" name="Points - Which of the following is not a typical Architect you would staff on a Design Success engagement?" tableColumnId="67"/>
      <queryTableField id="68" name="Feedback - Which of the following is not a typical Architect you would staff on a Design Success engagement?" tableColumnId="68"/>
      <queryTableField id="69" name="Based upon Foundational RASCI Outcome Model for Design Success who owns the outcome for: Testing Activities: Test Strategy, Test Scripts, Integrated Testing" tableColumnId="69"/>
      <queryTableField id="70" name="Points - Based upon Foundational RASCI Outcome Model for Design Success who owns the outcome for: Testing Activities: Test Strategy, Test Scripts, Integrated Testing" tableColumnId="70"/>
      <queryTableField id="71" name="Feedback - Based upon Foundational RASCI Outcome Model for Design Success who owns the outcome for: Testing Activities: Test Strategy, Test Scripts, Integrated Testing" tableColumnId="71"/>
      <queryTableField id="72" name="Based upon Foundational RASCI Outcome Model for Design Success who owns the outcome for: Change Management, Communication, &amp; User Training" tableColumnId="72"/>
      <queryTableField id="73" name="Points - Based upon Foundational RASCI Outcome Model for Design Success who owns the outcome for: Change Management, Communication, &amp; User Training" tableColumnId="73"/>
      <queryTableField id="74" name="Feedback - Based upon Foundational RASCI Outcome Model for Design Success who owns the outcome for: Change Management, Communication, &amp; User Training" tableColumnId="74"/>
      <queryTableField id="75" name="Based upon Foundational RASCI Outcome Model for Design Success who owns the outcome for: SAP Performance Testing (Scaling/Monitoring &amp; Recommendations)" tableColumnId="75"/>
      <queryTableField id="76" name="Points - Based upon Foundational RASCI Outcome Model for Design Success who owns the outcome for: SAP Performance Testing (Scaling/Monitoring &amp; Recommendations)" tableColumnId="76"/>
      <queryTableField id="77" name="Feedback - Based upon Foundational RASCI Outcome Model for Design Success who owns the outcome for: SAP Performance Testing (Scaling/Monitoring &amp; Recommendations)" tableColumnId="77"/>
      <queryTableField id="78" name="Based upon Foundational RASCI Outcome Model for Design Success who owns the outcome for: Security &amp; Controls" tableColumnId="78"/>
      <queryTableField id="79" name="Points - Based upon Foundational RASCI Outcome Model for Design Success who owns the outcome for: Security &amp; Controls" tableColumnId="79"/>
      <queryTableField id="80" name="Feedback - Based upon Foundational RASCI Outcome Model for Design Success who owns the outcome for: Security &amp; Controls" tableColumnId="80"/>
      <queryTableField id="81" name="Regarding Governance; At which level does the following supposed to occur:_x000a__x000a_- Scope increases (change requests) reviewed that fit within overall program targets (timeline and budget)_x000a_- Review issues, " tableColumnId="81"/>
      <queryTableField id="82" name="Points - Regarding Governance; At which level does the following supposed to occur:_x000a__x000a_- Scope increases (change requests) reviewed that fit within overall program targets (timeline and budget)_x000a_- Review issues, " tableColumnId="82"/>
      <queryTableField id="83" name="Feedback - Regarding Governance; At which level does the following supposed to occur:_x000a__x000a_- Scope increases (change requests) reviewed that fit within overall program targets (timeline and budget)_x000a_- Review issues, " tableColumnId="83"/>
      <queryTableField id="84" name="As part of Design Success - Design Governance Gates, which of the following is NOT part of Document Delta Design?" tableColumnId="84"/>
      <queryTableField id="85" name="Points - As part of Design Success - Design Governance Gates, which of the following is NOT part of Document Delta Design?" tableColumnId="85"/>
      <queryTableField id="86" name="Feedback - As part of Design Success - Design Governance Gates, which of the following is NOT part of Document Delta Design?" tableColumnId="86"/>
      <queryTableField id="87" name="Which role is NOT considered to be part of the Design Success Front Office?" tableColumnId="87"/>
      <queryTableField id="88" name="Points - Which role is NOT considered to be part of the Design Success Front Office?" tableColumnId="88"/>
      <queryTableField id="89" name="Feedback - Which role is NOT considered to be part of the Design Success Front Office?" tableColumnId="89"/>
      <queryTableField id="90" name="What % does Forrester contribute to PE for accelerating implementations?" tableColumnId="90"/>
      <queryTableField id="91" name="Points - What % does Forrester contribute to PE for accelerating implementations?" tableColumnId="91"/>
      <queryTableField id="92" name="Feedback - What % does Forrester contribute to PE for accelerating implementations?" tableColumnId="92"/>
      <queryTableField id="93" name="TRUE or FALSE: The latest version of Design Success has adapted to include engagement around RISE IaaS Services?" tableColumnId="93"/>
      <queryTableField id="94" name="Points - TRUE or FALSE: The latest version of Design Success has adapted to include engagement around RISE IaaS Services?" tableColumnId="94"/>
      <queryTableField id="95" name="Feedback - TRUE or FALSE: The latest version of Design Success has adapted to include engagement around RISE IaaS Services?" tableColumnId="95"/>
      <queryTableField id="96" name="What is the negative % of ROI there was a poor OCM program or no program?" tableColumnId="96"/>
      <queryTableField id="97" name="Points - What is the negative % of ROI there was a poor OCM program or no program?" tableColumnId="97"/>
      <queryTableField id="98" name="Feedback - What is the negative % of ROI there was a poor OCM program or no program?" tableColumnId="98"/>
      <queryTableField id="99" name="TRUE or FALSE: It is typically ok to staff SAP Architects part-time on Design Success engagements." tableColumnId="99"/>
      <queryTableField id="100" name="Points - TRUE or FALSE: It is typically ok to staff SAP Architects part-time on Design Success engagements." tableColumnId="100"/>
      <queryTableField id="101" name="Feedback - TRUE or FALSE: It is typically ok to staff SAP Architects part-time on Design Success engagements." tableColumnId="101"/>
      <queryTableField id="102" name="TRUE or FALSE: There are Design Success engagement models setup for SWIFT and Industry Template Offerings." tableColumnId="102"/>
      <queryTableField id="103" name="Points - TRUE or FALSE: There are Design Success engagement models setup for SWIFT and Industry Template Offerings." tableColumnId="103"/>
      <queryTableField id="104" name="Feedback - TRUE or FALSE: There are Design Success engagement models setup for SWIFT and Industry Template Offerings." tableColumnId="104"/>
      <queryTableField id="105" name="In which phase are Design Success engagement models supposed to terminate?" tableColumnId="105"/>
      <queryTableField id="106" name="Points - In which phase are Design Success engagement models supposed to terminate?" tableColumnId="106"/>
      <queryTableField id="107" name="Feedback - In which phase are Design Success engagement models supposed to terminate?" tableColumnId="107"/>
      <queryTableField id="108" name="TRUE or FALSE: Phase 0 is built into Design Success engagement model?" tableColumnId="108"/>
      <queryTableField id="109" name="Points - TRUE or FALSE: Phase 0 is built into Design Success engagement model?" tableColumnId="109"/>
      <queryTableField id="110" name="Feedback - TRUE or FALSE: Phase 0 is built into Design Success engagement model?" tableColumnId="110"/>
      <queryTableField id="111" name="TRUE or FALSE: Model Company has been integrated into Design Success engagement model delivered to our customers?" tableColumnId="111"/>
      <queryTableField id="112" name="Points - TRUE or FALSE: Model Company has been integrated into Design Success engagement model delivered to our customers?" tableColumnId="112"/>
      <queryTableField id="113" name="Feedback - TRUE or FALSE: Model Company has been integrated into Design Success engagement model delivered to our customers?" tableColumnId="113"/>
      <queryTableField id="114" name="What is the target margin we should sell Premium Engagement at as part of a Design Success Model?" tableColumnId="114"/>
      <queryTableField id="115" name="Points - What is the target margin we should sell Premium Engagement at as part of a Design Success Model?" tableColumnId="115"/>
      <queryTableField id="116" name="Feedback - What is the target margin we should sell Premium Engagement at as part of a Design Success Model?" tableColumnId="116"/>
      <queryTableField id="117" name="When is the best time to start pre-sales for Design Success Engagement" tableColumnId="117"/>
      <queryTableField id="118" name="Points - When is the best time to start pre-sales for Design Success Engagement" tableColumnId="118"/>
      <queryTableField id="119" name="Feedback - When is the best time to start pre-sales for Design Success Engagement" tableColumnId="119"/>
      <queryTableField id="120" name="TRUE or FALSE: Design Success engagement model typically should include effort that requires &quot;hands on keyboards&quot;." tableColumnId="120"/>
      <queryTableField id="121" name="Points - TRUE or FALSE: Design Success engagement model typically should include effort that requires &quot;hands on keyboards&quot;." tableColumnId="121"/>
      <queryTableField id="122" name="Feedback - TRUE or FALSE: Design Success engagement model typically should include effort that requires &quot;hands on keyboards&quot;." tableColumnId="122"/>
      <queryTableField id="123" name="TRUE or FALSE: Design Success is NOT considered to give SAP &quot;Skin in the Game&quot; for customer's implementation." tableColumnId="123"/>
      <queryTableField id="124" name="Points - TRUE or FALSE: Design Success is NOT considered to give SAP &quot;Skin in the Game&quot; for customer's implementation." tableColumnId="124"/>
      <queryTableField id="125" name="Feedback - TRUE or FALSE: Design Success is NOT considered to give SAP &quot;Skin in the Game&quot; for customer's implementation." tableColumnId="125"/>
      <queryTableField id="126" name="TRUE or FALSE: Design Success should continue into Operational Support Post Go-Live to provide continuous improvement and drive roadmap consumption" tableColumnId="126"/>
      <queryTableField id="127" name="Points - TRUE or FALSE: Design Success should continue into Operational Support Post Go-Live to provide continuous improvement and drive roadmap consumption" tableColumnId="127"/>
      <queryTableField id="128" name="Feedback - TRUE or FALSE: Design Success should continue into Operational Support Post Go-Live to provide continuous improvement and drive roadmap consumption" tableColumnId="128"/>
      <queryTableField id="129" name="Where should we NOT position architects on a Design Success Engagement" tableColumnId="129"/>
      <queryTableField id="130" name="Points - Where should we NOT position architects on a Design Success Engagement" tableColumnId="130"/>
      <queryTableField id="131" name="Feedback - Where should we NOT position architects on a Design Success Engagement" tableColumnId="131"/>
      <queryTableField id="132" name="Who should you initiate a Design Success discussion with first?" tableColumnId="132"/>
      <queryTableField id="133" name="Points - Who should you initiate a Design Success discussion with first?" tableColumnId="133"/>
      <queryTableField id="134" name="Feedback - Who should you initiate a Design Success discussion with first?" tableColumnId="134"/>
      <queryTableField id="135" name="Who should you attempt to agree upon Design Success RASCI with first before submitting a proposal?" tableColumnId="135"/>
      <queryTableField id="136" name="Points - Who should you attempt to agree upon Design Success RASCI with first before submitting a proposal?" tableColumnId="136"/>
      <queryTableField id="137" name="Feedback - Who should you attempt to agree upon Design Success RASCI with first before submitting a proposal?" tableColumnId="137"/>
      <queryTableField id="138" name="TRUE or FALSE: Design Success can be accomplished on a single commercial paper." tableColumnId="138"/>
      <queryTableField id="139" name="Points - TRUE or FALSE: Design Success can be accomplished on a single commercial paper." tableColumnId="139"/>
      <queryTableField id="140" name="Feedback - TRUE or FALSE: Design Success can be accomplished on a single commercial paper." tableColumnId="140"/>
      <queryTableField id="141" name="TRUE or FALSE: Design Success requires a minimum # of architects to be proposed in the engagement model." tableColumnId="141"/>
      <queryTableField id="142" name="Points - TRUE or FALSE: Design Success requires a minimum # of architects to be proposed in the engagement model." tableColumnId="142"/>
      <queryTableField id="143" name="Feedback - TRUE or FALSE: Design Success requires a minimum # of architects to be proposed in the engagement model." tableColumnId="143"/>
      <queryTableField id="144" name="TRUE or FALSE: Design Success is setup perfectly to allow Fixed Fee contract model." tableColumnId="144"/>
      <queryTableField id="145" name="Points - TRUE or FALSE: Design Success is setup perfectly to allow Fixed Fee contract model." tableColumnId="145"/>
      <queryTableField id="146" name="Feedback - TRUE or FALSE: Design Success is setup perfectly to allow Fixed Fee contract model." tableColumnId="146"/>
      <queryTableField id="147" name="Design Success engagement model is optimized to fit which implementation approach?" tableColumnId="147"/>
      <queryTableField id="148" name="Points - Design Success engagement model is optimized to fit which implementation approach?" tableColumnId="148"/>
      <queryTableField id="149" name="Feedback - Design Success engagement model is optimized to fit which implementation approach?" tableColumnId="149"/>
      <queryTableField id="150" name="Design Success is meant to keep &quot;Fit to Standard&quot; approach.  What is NOT an acceptable reason for deviating?" tableColumnId="150"/>
      <queryTableField id="151" name="Points - Design Success is meant to keep &quot;Fit to Standard&quot; approach.  What is NOT an acceptable reason for deviating?" tableColumnId="151"/>
      <queryTableField id="152" name="Feedback - Design Success is meant to keep &quot;Fit to Standard&quot; approach.  What is NOT an acceptable reason for deviating?" tableColumnId="15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90555C2D-F613-4E09-9CE7-3EEAAE5BE8AB}" autoFormatId="16" applyNumberFormats="0" applyBorderFormats="0" applyFontFormats="0" applyPatternFormats="0" applyAlignmentFormats="0" applyWidthHeightFormats="0">
  <queryTableRefresh nextId="108">
    <queryTableFields count="107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Total points" tableColumnId="6"/>
      <queryTableField id="7" name="Quiz feedback" tableColumnId="7"/>
      <queryTableField id="8" name="Grade posted time" tableColumnId="8"/>
      <queryTableField id="9" name="Manager Name" tableColumnId="9"/>
      <queryTableField id="10" name="Points - Manager Name" tableColumnId="10"/>
      <queryTableField id="11" name="Feedback - Manager Name" tableColumnId="11"/>
      <queryTableField id="12" name="What % of Revenue Quota attainment is required for Winner's Circle?" tableColumnId="12"/>
      <queryTableField id="13" name="Points - What % of Revenue Quota attainment is required for Winner's Circle?" tableColumnId="13"/>
      <queryTableField id="14" name="Feedback - What % of Revenue Quota attainment is required for Winner's Circle?" tableColumnId="14"/>
      <queryTableField id="15" name="What % of Variable Pay does the Revenue Quota / KPI represent?" tableColumnId="15"/>
      <queryTableField id="16" name="Points - What % of Variable Pay does the Revenue Quota / KPI represent?" tableColumnId="16"/>
      <queryTableField id="17" name="Feedback - What % of Variable Pay does the Revenue Quota / KPI represent?" tableColumnId="17"/>
      <queryTableField id="18" name="What is NOT an element of Revenue Leakage?" tableColumnId="18"/>
      <queryTableField id="19" name="Points - What is NOT an element of Revenue Leakage?" tableColumnId="19"/>
      <queryTableField id="20" name="Feedback - What is NOT an element of Revenue Leakage?" tableColumnId="20"/>
      <queryTableField id="21" name="Who &quot;Owns&quot; the Services Revenue Forecast?" tableColumnId="21"/>
      <queryTableField id="22" name="Points - Who &quot;Owns&quot; the Services Revenue Forecast?" tableColumnId="22"/>
      <queryTableField id="23" name="Feedback - Who &quot;Owns&quot; the Services Revenue Forecast?" tableColumnId="23"/>
      <queryTableField id="24" name="What is the expected Revenue Forecasting accuracy on Quarterly Basis (Actuals vs. Forecast)?" tableColumnId="24"/>
      <queryTableField id="25" name="Points - What is the expected Revenue Forecasting accuracy on Quarterly Basis (Actuals vs. Forecast)?" tableColumnId="25"/>
      <queryTableField id="26" name="Feedback - What is the expected Revenue Forecasting accuracy on Quarterly Basis (Actuals vs. Forecast)?" tableColumnId="26"/>
      <queryTableField id="27" name="Who &quot;Owns&quot; the project P/L of which Revenue is a main component?" tableColumnId="27"/>
      <queryTableField id="28" name="Points - Who &quot;Owns&quot; the project P/L of which Revenue is a main component?" tableColumnId="28"/>
      <queryTableField id="29" name="Feedback - Who &quot;Owns&quot; the project P/L of which Revenue is a main component?" tableColumnId="29"/>
      <queryTableField id="30" name="Which is not an element of the Revenue Budget?" tableColumnId="30"/>
      <queryTableField id="31" name="Points - Which is not an element of the Revenue Budget?" tableColumnId="31"/>
      <queryTableField id="32" name="Feedback - Which is not an element of the Revenue Budget?" tableColumnId="32"/>
      <queryTableField id="33" name="In general, which quarter would it be best to sell PE from a Revenue perspective?" tableColumnId="33"/>
      <queryTableField id="34" name="Points - In general, which quarter would it be best to sell PE from a Revenue perspective?" tableColumnId="34"/>
      <queryTableField id="35" name="Feedback - In general, which quarter would it be best to sell PE from a Revenue perspective?" tableColumnId="35"/>
      <queryTableField id="36" name="In general, in TCV terms, which line of service delivers revenue the fastest as a % of booking?" tableColumnId="36"/>
      <queryTableField id="37" name="Points - In general, in TCV terms, which line of service delivers revenue the fastest as a % of booking?" tableColumnId="37"/>
      <queryTableField id="38" name="Feedback - In general, in TCV terms, which line of service delivers revenue the fastest as a % of booking?" tableColumnId="38"/>
      <queryTableField id="39" name="Which tool is used for PS Revenue Forecasting?" tableColumnId="39"/>
      <queryTableField id="40" name="Points - Which tool is used for PS Revenue Forecasting?" tableColumnId="40"/>
      <queryTableField id="41" name="Feedback - Which tool is used for PS Revenue Forecasting?" tableColumnId="41"/>
      <queryTableField id="42" name="Which tool is used for PE Revenue Forecasting?" tableColumnId="42"/>
      <queryTableField id="43" name="Points - Which tool is used for PE Revenue Forecasting?" tableColumnId="43"/>
      <queryTableField id="44" name="Feedback - Which tool is used for PE Revenue Forecasting?" tableColumnId="44"/>
      <queryTableField id="45" name="When would be the best timing to confirm existing Revenue Backlog for an upcoming year (e.g. 2024)_x000a_" tableColumnId="45"/>
      <queryTableField id="46" name="Points - When would be the best timing to confirm existing Revenue Backlog for an upcoming year (e.g. 2024)_x000a_" tableColumnId="46"/>
      <queryTableField id="47" name="Feedback - When would be the best timing to confirm existing Revenue Backlog for an upcoming year (e.g. 2024)_x000a_" tableColumnId="47"/>
      <queryTableField id="48" name="When a project releases Management Risk Reserve - it results in….?_x000a_" tableColumnId="48"/>
      <queryTableField id="49" name="Points - When a project releases Management Risk Reserve - it results in….?_x000a_" tableColumnId="49"/>
      <queryTableField id="50" name="Feedback - When a project releases Management Risk Reserve - it results in….?_x000a_" tableColumnId="50"/>
      <queryTableField id="51" name="When previously recognized revenue gets reversed, what is this called?" tableColumnId="51"/>
      <queryTableField id="52" name="Points - When previously recognized revenue gets reversed, what is this called?" tableColumnId="52"/>
      <queryTableField id="53" name="Feedback - When previously recognized revenue gets reversed, what is this called?" tableColumnId="53"/>
      <queryTableField id="54" name="Undistributed backlog that becomes unforecastable turns into…?_x000a_" tableColumnId="54"/>
      <queryTableField id="55" name="Points - Undistributed backlog that becomes unforecastable turns into…?_x000a_" tableColumnId="55"/>
      <queryTableField id="56" name="Feedback - Undistributed backlog that becomes unforecastable turns into…?_x000a_" tableColumnId="56"/>
      <queryTableField id="57" name="When Backlog Erosion occurs in current year what is the impact?_x000a_" tableColumnId="57"/>
      <queryTableField id="58" name="Points - When Backlog Erosion occurs in current year what is the impact?_x000a_" tableColumnId="58"/>
      <queryTableField id="59" name="Feedback - When Backlog Erosion occurs in current year what is the impact?_x000a_" tableColumnId="59"/>
      <queryTableField id="60" name="When your account takes on Revenue Leakage during current year it impacts…?_x000a_" tableColumnId="60"/>
      <queryTableField id="61" name="Points - When your account takes on Revenue Leakage during current year it impacts…?_x000a_" tableColumnId="61"/>
      <queryTableField id="62" name="Feedback - When your account takes on Revenue Leakage during current year it impacts…?_x000a_" tableColumnId="62"/>
      <queryTableField id="63" name="When Revenue Forecast erodes within a Current Quarter (CQ) what happens?" tableColumnId="63"/>
      <queryTableField id="64" name="Points - When Revenue Forecast erodes within a Current Quarter (CQ) what happens?" tableColumnId="64"/>
      <queryTableField id="65" name="Feedback - When Revenue Forecast erodes within a Current Quarter (CQ) what happens?" tableColumnId="65"/>
      <queryTableField id="66" name="When NA Consulting / ASC make a mistake that impact the P/L of a project what is that called?_x000a_" tableColumnId="66"/>
      <queryTableField id="67" name="Points - When NA Consulting / ASC make a mistake that impact the P/L of a project what is that called?_x000a_" tableColumnId="67"/>
      <queryTableField id="68" name="Feedback - When NA Consulting / ASC make a mistake that impact the P/L of a project what is that called?_x000a_" tableColumnId="68"/>
      <queryTableField id="69" name="When does bookings show up on the SAP P&amp;L_x000a_" tableColumnId="69"/>
      <queryTableField id="70" name="Points - When does bookings show up on the SAP P&amp;L_x000a_" tableColumnId="70"/>
      <queryTableField id="71" name="Feedback - When does bookings show up on the SAP P&amp;L_x000a_" tableColumnId="71"/>
      <queryTableField id="72" name="How often does Revenue Forecasting occur?_x000a_" tableColumnId="72"/>
      <queryTableField id="73" name="Points - How often does Revenue Forecasting occur?_x000a_" tableColumnId="73"/>
      <queryTableField id="74" name="Feedback - How often does Revenue Forecasting occur?_x000a_" tableColumnId="74"/>
      <queryTableField id="75" name="What is the Deal Value of a sold opportunity called….revenue-speaking?" tableColumnId="75"/>
      <queryTableField id="76" name="Points - What is the Deal Value of a sold opportunity called….revenue-speaking?" tableColumnId="76"/>
      <queryTableField id="77" name="Feedback - What is the Deal Value of a sold opportunity called….revenue-speaking?" tableColumnId="77"/>
      <queryTableField id="78" name="Over recognized revenue compared to actual work delivered &amp; invoiced would result in a…?_x000a_" tableColumnId="78"/>
      <queryTableField id="79" name="Points - Over recognized revenue compared to actual work delivered &amp; invoiced would result in a…?_x000a_" tableColumnId="79"/>
      <queryTableField id="80" name="Feedback - Over recognized revenue compared to actual work delivered &amp; invoiced would result in a…?_x000a_" tableColumnId="80"/>
      <queryTableField id="81" name="What events could trigger a revenue concession?​_x000a_" tableColumnId="81"/>
      <queryTableField id="82" name="Points - What events could trigger a revenue concession?​_x000a_" tableColumnId="82"/>
      <queryTableField id="83" name="Feedback - What events could trigger a revenue concession?​_x000a_" tableColumnId="83"/>
      <queryTableField id="84" name="Is billing tied directly to revenue recognition?_x000a_" tableColumnId="84"/>
      <queryTableField id="85" name="Points - Is billing tied directly to revenue recognition?_x000a_" tableColumnId="85"/>
      <queryTableField id="86" name="Feedback - Is billing tied directly to revenue recognition?_x000a_" tableColumnId="86"/>
      <queryTableField id="87" name="Does SAP recognize the revenue of PE when we pre-bill at the beginning of the Quarter?_x000a_" tableColumnId="87"/>
      <queryTableField id="88" name="Points - Does SAP recognize the revenue of PE when we pre-bill at the beginning of the Quarter?_x000a_" tableColumnId="88"/>
      <queryTableField id="89" name="Feedback - Does SAP recognize the revenue of PE when we pre-bill at the beginning of the Quarter?_x000a_" tableColumnId="89"/>
      <queryTableField id="90" name="When do we recognize revenue for 3P work?​_x000a_" tableColumnId="90"/>
      <queryTableField id="91" name="Points - When do we recognize revenue for 3P work?​_x000a_" tableColumnId="91"/>
      <queryTableField id="92" name="Feedback - When do we recognize revenue for 3P work?​_x000a_" tableColumnId="92"/>
      <queryTableField id="93" name="When do we recognize revenue for NA/ASC Consultants?" tableColumnId="93"/>
      <queryTableField id="94" name="Points - When do we recognize revenue for NA/ASC Consultants?" tableColumnId="94"/>
      <queryTableField id="95" name="Feedback - When do we recognize revenue for NA/ASC Consultants?" tableColumnId="95"/>
      <queryTableField id="96" name="Who else besides the MU manages the Services Revenue as part of P/L?_x000a_" tableColumnId="96"/>
      <queryTableField id="97" name="Points - Who else besides the MU manages the Services Revenue as part of P/L?_x000a_" tableColumnId="97"/>
      <queryTableField id="98" name="Feedback - Who else besides the MU manages the Services Revenue as part of P/L?_x000a_" tableColumnId="98"/>
      <queryTableField id="99" name="Besides Backlog what other components are used to generate Sales Revenue Quota?_x000a_" tableColumnId="99"/>
      <queryTableField id="100" name="Points - Besides Backlog what other components are used to generate Sales Revenue Quota?_x000a_" tableColumnId="100"/>
      <queryTableField id="101" name="Feedback - Besides Backlog what other components are used to generate Sales Revenue Quota?_x000a_" tableColumnId="101"/>
      <queryTableField id="102" name="What timeframe is appropriate to De-Book undistributed backlog?​_x000a_" tableColumnId="102"/>
      <queryTableField id="103" name="Points - What timeframe is appropriate to De-Book undistributed backlog?​_x000a_" tableColumnId="103"/>
      <queryTableField id="104" name="Feedback - What timeframe is appropriate to De-Book undistributed backlog?​_x000a_" tableColumnId="104"/>
      <queryTableField id="105" name="On average what % of Revenue Budget is represented by Backlog; considered to be &quot;Healthy&quot;?_x000a_" tableColumnId="105"/>
      <queryTableField id="106" name="Points - On average what % of Revenue Budget is represented by Backlog; considered to be &quot;Healthy&quot;?_x000a_" tableColumnId="106"/>
      <queryTableField id="107" name="Feedback - On average what % of Revenue Budget is represented by Backlog; considered to be &quot;Healthy&quot;?_x000a_" tableColumnId="10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C82D9F56-A5FE-4C32-8E1F-60776CEC2D0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Manager" tableColumnId="2"/>
      <queryTableField id="3" name="Total Score" tableColumnId="3"/>
      <queryTableField id="4" name="Starting Points" tableColumnId="4"/>
      <queryTableField id="5" name="Growth Points" tableColumnId="5"/>
      <queryTableField id="6" name="Rank" tableColumnId="6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0" xr16:uid="{E45D42F5-7AC3-4F3A-A9E2-98FB70B50FF8}" autoFormatId="16" applyNumberFormats="0" applyBorderFormats="0" applyFontFormats="0" applyPatternFormats="0" applyAlignmentFormats="0" applyWidthHeightFormats="0">
  <queryTableRefresh nextId="65">
    <queryTableFields count="61">
      <queryTableField id="1" name="ID" tableColumnId="1"/>
      <queryTableField id="2" name="Start time" tableColumnId="2"/>
      <queryTableField id="3" name="Completion time" tableColumnId="3"/>
      <queryTableField id="4" name="Email" tableColumnId="4"/>
      <queryTableField id="5" name="Name" tableColumnId="5"/>
      <queryTableField id="6" name="Last modified time" tableColumnId="6"/>
      <queryTableField id="7" name="KPI" tableColumnId="7"/>
      <queryTableField id="8" name="Portfolio - Service Category" tableColumnId="8"/>
      <queryTableField id="9" name="Design Success - Self Score" tableColumnId="9"/>
      <queryTableField id="10" name="Premium Engagement - Self Score" tableColumnId="10"/>
      <queryTableField id="11" name="Cloud Application Services - Self Score" tableColumnId="11"/>
      <queryTableField id="12" name="Preferred Success - Self Score" tableColumnId="12"/>
      <queryTableField id="13" name="Brownfield - Self Score" tableColumnId="13"/>
      <queryTableField id="14" name="Training &amp; Adoption - Self Score" tableColumnId="14"/>
      <queryTableField id="15" name="DMLT - Self Score" tableColumnId="15"/>
      <queryTableField id="16" name="Revenue Management - Self Score" tableColumnId="16"/>
      <queryTableField id="17" name="Artificial Intelligence - Self Score" tableColumnId="17"/>
      <queryTableField id="18" name="Account / Internal Stakeholder" tableColumnId="18"/>
      <queryTableField id="19" name="Account / Stakeholder 1 - Score Type" tableColumnId="19"/>
      <queryTableField id="20" name="Account / Stakeholder 2 - Score Type" tableColumnId="20"/>
      <queryTableField id="21" name="Account / Stakeholder 3 - Score Type" tableColumnId="21"/>
      <queryTableField id="22" name="Account / Stakeholder 4 - Score Type" tableColumnId="22"/>
      <queryTableField id="23" name="Account / Stakeholder 5 - Score Type" tableColumnId="23"/>
      <queryTableField id="24" name="Account / Stakeholder 6 - Score Type" tableColumnId="24"/>
      <queryTableField id="25" name="Account / Stakeholder 7 - Score Type" tableColumnId="25"/>
      <queryTableField id="26" name="Account / Stakeholder 8 - Score Type" tableColumnId="26"/>
      <queryTableField id="27" name="Account / Stakeholder 9 - Score Type" tableColumnId="27"/>
      <queryTableField id="28" name="Account / Stakeholder 10 - Score Type" tableColumnId="28"/>
      <queryTableField id="29" name="Account / Stakeholder 1 - Name" tableColumnId="29"/>
      <queryTableField id="30" name="Account / Stakeholder 2 - Name" tableColumnId="30"/>
      <queryTableField id="31" name="Account / Stakeholder 3 - Name" tableColumnId="31"/>
      <queryTableField id="32" name="Account / Stakeholder 4 - Name" tableColumnId="32"/>
      <queryTableField id="33" name="Account / Stakeholder 5 - Name" tableColumnId="33"/>
      <queryTableField id="34" name="Account / Stakeholder 6 - Name" tableColumnId="34"/>
      <queryTableField id="35" name="Account / Stakeholder 7 - Name" tableColumnId="35"/>
      <queryTableField id="36" name="Account / Stakeholder 8 - Name" tableColumnId="36"/>
      <queryTableField id="37" name="Account / Stakeholder 9 - Name" tableColumnId="37"/>
      <queryTableField id="38" name="Account / Stakeholder 10 - Name" tableColumnId="38"/>
      <queryTableField id="39" name="Account / Stakeholder 1 - Self Score" tableColumnId="39"/>
      <queryTableField id="40" name="Account / Stakeholder 2 - Self Score" tableColumnId="40"/>
      <queryTableField id="41" name="Account / Stakeholder 3 - Self Score" tableColumnId="41"/>
      <queryTableField id="42" name="Account / Stakeholder 4 - Self Score" tableColumnId="42"/>
      <queryTableField id="43" name="Account / Stakeholder 5 - Self Score" tableColumnId="43"/>
      <queryTableField id="44" name="Account / Stakeholder 6 - Self Score" tableColumnId="44"/>
      <queryTableField id="45" name="Account / Stakeholder 7 - Self Score" tableColumnId="45"/>
      <queryTableField id="46" name="Account / Stakeholder 8 - Self Score" tableColumnId="46"/>
      <queryTableField id="47" name="Account / Stakeholder 9 - Self Score" tableColumnId="47"/>
      <queryTableField id="48" name="Account / Stakeholder 10 - Self Score" tableColumnId="48"/>
      <queryTableField id="49" name="Success Category" tableColumnId="49"/>
      <queryTableField id="50" name="Services Quality - Self Score" tableColumnId="50"/>
      <queryTableField id="51" name="Escalation Management - Self Score" tableColumnId="51"/>
      <queryTableField id="52" name="Expanding / Renewing the Business - Self Score" tableColumnId="52"/>
      <queryTableField id="53" name="Pre-Sales Participation - Self Score" tableColumnId="53"/>
      <queryTableField id="63" name="P&amp;L Management - Self Score" tableColumnId="54"/>
      <queryTableField id="55" name="Service Plan Management (PE) - Self Score" tableColumnId="55"/>
      <queryTableField id="56" name="Responsibility Category" tableColumnId="56"/>
      <queryTableField id="57" name="Giving Back (L&amp;L) - Self Score" tableColumnId="57"/>
      <queryTableField id="58" name="Executive Communication - Self Score" tableColumnId="58"/>
      <queryTableField id="59" name="Culture Champion - Self Score" tableColumnId="59"/>
      <queryTableField id="60" name="People Management - Self Score" tableColumnId="60"/>
      <queryTableField id="61" name="Self Sufficiency - Self Score" tableColumnId="61"/>
    </queryTableFields>
    <queryTableDeletedFields count="1">
      <deletedField name="Concat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8EBC31-A5D3-48CA-AD11-7DD5B86BCAE8}" name="PROSPER_Wellner" displayName="PROSPER_Wellner" ref="A1:H79" tableType="queryTable" totalsRowShown="0">
  <autoFilter ref="A1:H79" xr:uid="{168EBC31-A5D3-48CA-AD11-7DD5B86BCAE8}"/>
  <tableColumns count="8">
    <tableColumn id="1" xr3:uid="{E816A302-6F7A-4F58-955F-807E5291939F}" uniqueName="1" name="PROSPER Category" queryTableFieldId="1" dataDxfId="634"/>
    <tableColumn id="2" xr3:uid="{B2306DD0-82B7-49A9-A74A-EF72CC469A93}" uniqueName="2" name="Input Type" queryTableFieldId="2" dataDxfId="633"/>
    <tableColumn id="3" xr3:uid="{67DDDC7C-90A1-431D-ACEB-5EE99F7E5341}" uniqueName="3" name="Amit Atre" queryTableFieldId="3" dataDxfId="632"/>
    <tableColumn id="4" xr3:uid="{A7C1E323-C67D-4C65-94DD-CCBEEB0572FB}" uniqueName="4" name="Angelle Jenkins" queryTableFieldId="4"/>
    <tableColumn id="5" xr3:uid="{AFD41208-C234-478A-837A-5C895392F7C4}" uniqueName="5" name="Evonne Carter" queryTableFieldId="5" dataDxfId="631"/>
    <tableColumn id="6" xr3:uid="{B47A7D1F-F6DD-421A-82C8-0D21B35C3F12}" uniqueName="6" name="Fernanda Ramalho" queryTableFieldId="6" dataDxfId="630"/>
    <tableColumn id="7" xr3:uid="{8CF33028-38BA-40F3-9F1C-AD9D81A3BBFA}" uniqueName="7" name="Jan Newman" queryTableFieldId="7"/>
    <tableColumn id="12" xr3:uid="{F9FAE520-078D-4D65-8149-EFA747ABC53A}" uniqueName="12" name="Vineet Tyagi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93A5419-BEE4-4024-9A72-45B70874AB46}" name="PROSPER_Kotwani" displayName="PROSPER_Kotwani" ref="A1:J79" tableType="queryTable" totalsRowShown="0">
  <autoFilter ref="A1:J79" xr:uid="{493A5419-BEE4-4024-9A72-45B70874AB46}"/>
  <tableColumns count="10">
    <tableColumn id="1" xr3:uid="{AD58CB05-1A4A-4FC7-A97A-0B3C1F9AE03E}" uniqueName="1" name="PROSPER Category" queryTableFieldId="1" dataDxfId="629"/>
    <tableColumn id="2" xr3:uid="{D1009A28-3110-4613-B5B7-E13100B2BEAF}" uniqueName="2" name="Input Type" queryTableFieldId="2" dataDxfId="628"/>
    <tableColumn id="3" xr3:uid="{050A3668-C188-4975-94FA-F037A63A87DB}" uniqueName="3" name="Ashish Wahi" queryTableFieldId="3"/>
    <tableColumn id="4" xr3:uid="{7BC4BBCD-7421-4E52-BE70-EAA5DDC0C429}" uniqueName="4" name="Aya Uehara" queryTableFieldId="4" dataDxfId="627"/>
    <tableColumn id="8" xr3:uid="{849C697D-6D7B-4BE9-8FBF-C90A940DAC5F}" uniqueName="8" name="James Atkinson" queryTableFieldId="8" dataDxfId="626"/>
    <tableColumn id="12" xr3:uid="{AF523550-4C1C-47E8-9163-BE9E6CCEFE0C}" uniqueName="12" name="Jim Lieblick" queryTableFieldId="12" dataDxfId="625"/>
    <tableColumn id="14" xr3:uid="{7BBFA494-7C7D-4B83-BE96-E8CAF5252875}" uniqueName="14" name="Karthik Krishnan Arunachalam" queryTableFieldId="14" dataDxfId="624"/>
    <tableColumn id="15" xr3:uid="{258A986E-90B9-4AB6-8105-BB291F4936A8}" uniqueName="15" name="Michael Sturman" queryTableFieldId="15" dataDxfId="623"/>
    <tableColumn id="17" xr3:uid="{9D664CE8-9314-4B3A-BC57-640B3782FEE9}" uniqueName="17" name="Siddhesh Jain" queryTableFieldId="17" dataDxfId="622"/>
    <tableColumn id="18" xr3:uid="{7546B3FB-E329-4B7E-A121-9DBE8307A2E9}" uniqueName="18" name="Virendra Kumar Soni" queryTableFieldId="18" dataDxfId="62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5D442F7-1CBD-4F10-91BE-6FC9A46792B1}" name="PROSPER_Lobo" displayName="PROSPER_Lobo" ref="A1:K79" tableType="queryTable" totalsRowShown="0">
  <autoFilter ref="A1:K79" xr:uid="{55D442F7-1CBD-4F10-91BE-6FC9A46792B1}"/>
  <tableColumns count="11">
    <tableColumn id="1" xr3:uid="{4215AE27-37D6-46D0-9C69-E1960BACED08}" uniqueName="1" name="PROSPER Category" queryTableFieldId="1" dataDxfId="620"/>
    <tableColumn id="2" xr3:uid="{4365BF5A-D73F-4736-B372-A33E65C94B32}" uniqueName="2" name="Input Type" queryTableFieldId="2" dataDxfId="619"/>
    <tableColumn id="3" xr3:uid="{79645586-B360-4C94-AF89-B7AA1B94DA5D}" uniqueName="3" name="Affan Jafri" queryTableFieldId="3"/>
    <tableColumn id="4" xr3:uid="{DC3D33FA-3685-4EEC-AE06-142E10025EBC}" uniqueName="4" name="Daisy Carlos" queryTableFieldId="4" dataDxfId="618"/>
    <tableColumn id="5" xr3:uid="{42A9777F-2D00-45ED-AF21-D66140675889}" uniqueName="5" name="Dominic Sanchez" queryTableFieldId="5"/>
    <tableColumn id="6" xr3:uid="{51B9FAA9-BECF-4455-BCB0-FA219A01287A}" uniqueName="6" name="Kathy Nassr" queryTableFieldId="6" dataDxfId="617"/>
    <tableColumn id="7" xr3:uid="{795F5962-9C12-44EB-AB08-A25F9B5920B7}" uniqueName="7" name="Maria Xourafas" queryTableFieldId="7" dataDxfId="616"/>
    <tableColumn id="8" xr3:uid="{CE9F6C30-EFCC-4689-80BA-4BD66830C8CB}" uniqueName="8" name="Nagraj Perugupalli" queryTableFieldId="8" dataDxfId="615"/>
    <tableColumn id="9" xr3:uid="{1E31F383-5EE1-42A4-B94B-96C09DA20948}" uniqueName="9" name="Nick Lucy" queryTableFieldId="9"/>
    <tableColumn id="10" xr3:uid="{8252E133-85BB-455C-A755-9CFAF3E16802}" uniqueName="10" name="Nitin Kalra" queryTableFieldId="10"/>
    <tableColumn id="12" xr3:uid="{22B676C8-A1D7-433A-8C3B-73EF93FCCE3C}" uniqueName="12" name="Partha Chatterjee" queryTableField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5256889-1E67-4A20-B4F3-07BFCD6FF182}" name="PROSPER_Hull" displayName="PROSPER_Hull" ref="A1:K79" tableType="queryTable" totalsRowShown="0">
  <autoFilter ref="A1:K79" xr:uid="{F5256889-1E67-4A20-B4F3-07BFCD6FF182}"/>
  <tableColumns count="11">
    <tableColumn id="1" xr3:uid="{6A55EED0-6CD5-4E5D-91EC-FA7BBB25BA89}" uniqueName="1" name="PROSPER Category" queryTableFieldId="1" dataDxfId="614"/>
    <tableColumn id="2" xr3:uid="{FB10AC88-A58A-49C7-9991-7BA5F1D711E2}" uniqueName="2" name="Input Type" queryTableFieldId="2" dataDxfId="613"/>
    <tableColumn id="3" xr3:uid="{0D8E268D-AAF6-4803-BC04-8F310EF1B0FD}" uniqueName="3" name="Alan Watson" queryTableFieldId="3"/>
    <tableColumn id="4" xr3:uid="{3EE18A5F-C7D0-465E-88A6-F2B8D2FEDD7A}" uniqueName="4" name="Andrew Hundley" queryTableFieldId="4"/>
    <tableColumn id="6" xr3:uid="{30ECF2EC-63BA-445D-87CD-F97520BE2FCF}" uniqueName="6" name="Jarvis Richardson" queryTableFieldId="6" dataDxfId="612"/>
    <tableColumn id="7" xr3:uid="{72E600C2-45E9-4F39-AEDD-31F361C68C61}" uniqueName="7" name="Navya Shetty" queryTableFieldId="7"/>
    <tableColumn id="8" xr3:uid="{820B00D8-6FC9-4AAD-8066-E502DA9F6405}" uniqueName="8" name="Ryan Bitoon" queryTableFieldId="8" dataDxfId="611"/>
    <tableColumn id="9" xr3:uid="{C87C27DE-433A-4B88-9844-4979113CE3DC}" uniqueName="9" name="Sangwoo Park" queryTableFieldId="9" dataDxfId="610"/>
    <tableColumn id="10" xr3:uid="{BDB17C5E-55D3-4A0A-B008-47FA44954868}" uniqueName="10" name="Stephen Hall" queryTableFieldId="10" dataDxfId="609"/>
    <tableColumn id="11" xr3:uid="{AB38D0D2-7659-4DD9-B9A9-8429ED0886AC}" uniqueName="11" name="Theresa Macias" queryTableFieldId="11" dataDxfId="608"/>
    <tableColumn id="12" xr3:uid="{2C694289-7BD0-4C36-8180-ED3C5551775E}" uniqueName="12" name="Varun Vijh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AB886A-79E1-4E08-8872-6D12ACE9C9B0}" name="PROSPER_Huhn" displayName="PROSPER_Huhn" ref="A1:L79" tableType="queryTable" totalsRowShown="0">
  <autoFilter ref="A1:L79" xr:uid="{F7AB886A-79E1-4E08-8872-6D12ACE9C9B0}"/>
  <tableColumns count="12">
    <tableColumn id="1" xr3:uid="{841E20DF-165D-49FD-AD4B-FD27E6A5A401}" uniqueName="1" name="PROSPER Category" queryTableFieldId="1" dataDxfId="607"/>
    <tableColumn id="2" xr3:uid="{290C1BBB-107A-4AB3-BAFD-C2753067E889}" uniqueName="2" name="Input Type" queryTableFieldId="2" dataDxfId="606"/>
    <tableColumn id="4" xr3:uid="{EF6B167F-5F62-491A-AE46-C6CFA6A3F7B9}" uniqueName="4" name="Anju Dhall" queryTableFieldId="4" dataDxfId="605"/>
    <tableColumn id="5" xr3:uid="{41C97E76-0AD6-4BF9-A01A-59BFA517777E}" uniqueName="5" name="Daniel Tow" queryTableFieldId="5"/>
    <tableColumn id="6" xr3:uid="{9B4EC313-E75B-44BA-9934-D98C56D360FD}" uniqueName="6" name="David Beymer" queryTableFieldId="6"/>
    <tableColumn id="7" xr3:uid="{66930B1F-BDBB-460B-BDA5-0CA5D07C6B94}" uniqueName="7" name="Doug North" queryTableFieldId="7"/>
    <tableColumn id="8" xr3:uid="{E02DB3D6-DFEA-4D94-9F83-2C31D4E31CE1}" uniqueName="8" name="Juan Castruita" queryTableFieldId="8"/>
    <tableColumn id="9" xr3:uid="{8422E2B9-4561-48E5-93ED-D97757A0731A}" uniqueName="9" name="Kevin deSousa" queryTableFieldId="9"/>
    <tableColumn id="10" xr3:uid="{2E973969-D3B5-4E1C-B883-6AD00EB02B1A}" uniqueName="10" name="Madhu Rao" queryTableFieldId="10" dataDxfId="604"/>
    <tableColumn id="11" xr3:uid="{157DC206-1B6E-4026-8DFE-AA74EF7199EB}" uniqueName="11" name="Sharad Chopra" queryTableFieldId="11"/>
    <tableColumn id="12" xr3:uid="{8DAE649F-6EE7-49B9-91CB-2D177A6239D2}" uniqueName="12" name="Steven Chase" queryTableFieldId="12" dataDxfId="603"/>
    <tableColumn id="13" xr3:uid="{BEE7D1E5-7160-4E31-966C-D1D3EDEB213B}" uniqueName="13" name="Suzan Limaye" queryTableField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D94095-49D1-4126-B80D-6BCBC18F3FD7}" name="PROSPER_Harvey" displayName="PROSPER_Harvey" ref="A1:C79" tableType="queryTable" totalsRowShown="0">
  <autoFilter ref="A1:C79" xr:uid="{4ED94095-49D1-4126-B80D-6BCBC18F3FD7}"/>
  <tableColumns count="3">
    <tableColumn id="1" xr3:uid="{0EAA8752-67F4-49E7-9A5E-2962E99C53B9}" uniqueName="1" name="PROSPER Category" queryTableFieldId="1" dataDxfId="602"/>
    <tableColumn id="2" xr3:uid="{52DE374F-E930-4C57-84E2-FBE341CAFB86}" uniqueName="2" name="Input Type" queryTableFieldId="2" dataDxfId="601"/>
    <tableColumn id="3" xr3:uid="{EC392695-8377-4D26-B109-BF7551A92D92}" uniqueName="3" name="Christophe Ferrando" queryTableFieldId="3" dataDxfId="60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5B414A3-1D18-4BD5-AF45-2F36811478F3}" name="PROSPER_Baliga" displayName="PROSPER_Baliga" ref="A1:N79" tableType="queryTable" totalsRowShown="0">
  <autoFilter ref="A1:N79" xr:uid="{75B414A3-1D18-4BD5-AF45-2F36811478F3}"/>
  <tableColumns count="14">
    <tableColumn id="1" xr3:uid="{0D2C9660-3B11-45D5-B8CC-FBF112A0B18A}" uniqueName="1" name="PROSPER Category" queryTableFieldId="1" dataDxfId="599"/>
    <tableColumn id="2" xr3:uid="{F879DD7C-B600-41EB-8F94-7C89BB501418}" uniqueName="2" name="Input Type" queryTableFieldId="2" dataDxfId="598"/>
    <tableColumn id="3" xr3:uid="{D35AA6BD-133D-49FE-8E52-16673152974D}" uniqueName="3" name="Clark Jones" queryTableFieldId="3" dataDxfId="597"/>
    <tableColumn id="4" xr3:uid="{B63B04CD-9CA8-40C7-87F6-09E53B685C26}" uniqueName="4" name="Damian Scott" queryTableFieldId="4" dataDxfId="596"/>
    <tableColumn id="5" xr3:uid="{7E3BBC47-2F2E-4D4F-9E69-547BB4B087B1}" uniqueName="5" name="Harikishan Kolli" queryTableFieldId="5"/>
    <tableColumn id="7" xr3:uid="{2DDBEE1E-2BA5-4ABE-909C-15F45575519F}" uniqueName="7" name="Marianne Libuit" queryTableFieldId="7" dataDxfId="595"/>
    <tableColumn id="8" xr3:uid="{9761707B-31CC-4998-806C-654FA4B94B87}" uniqueName="8" name="Minesh Patel" queryTableFieldId="8"/>
    <tableColumn id="9" xr3:uid="{33833F2A-45AB-4F36-81A1-5735B2C87AD5}" uniqueName="9" name="Nilesh Brahmbhatt" queryTableFieldId="9" dataDxfId="594"/>
    <tableColumn id="10" xr3:uid="{BBAA8059-04CC-4563-9A0B-B0AF5FEB04FF}" uniqueName="10" name="Piyush Sethi" queryTableFieldId="10"/>
    <tableColumn id="11" xr3:uid="{A9E38128-D837-4042-A778-922D7C71DA93}" uniqueName="11" name="Rajesh Khandelwal" queryTableFieldId="11"/>
    <tableColumn id="12" xr3:uid="{7E30F2A3-550C-44C5-B227-812ED1AFB195}" uniqueName="12" name="Ravi Rao" queryTableFieldId="12"/>
    <tableColumn id="13" xr3:uid="{A4D6F02B-E6D4-47C0-8422-F042AAE24DEE}" uniqueName="13" name="Raviraj N Tilwani" queryTableFieldId="13" dataDxfId="593"/>
    <tableColumn id="14" xr3:uid="{80F4E189-9A90-4FCB-8C90-1BFEDDFC28E2}" uniqueName="14" name="Rohit Venkataraman Balu" queryTableFieldId="14" dataDxfId="592"/>
    <tableColumn id="15" xr3:uid="{AD550CF8-7553-4C86-BFBB-363E5CB21152}" uniqueName="15" name="Utsav Banatwala" queryTableFieldId="15" dataDxfId="5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62A13DA-2184-4E78-85F5-0140A2D1DB8F}" name="PROSPER" displayName="PROSPER" ref="B3:KU57" totalsRowShown="0" headerRowDxfId="590" dataDxfId="589" tableBorderDxfId="588">
  <tableColumns count="306">
    <tableColumn id="1" xr3:uid="{A92DACCA-E33A-48B1-8183-A07831557728}" name="Name" dataDxfId="587"/>
    <tableColumn id="2" xr3:uid="{AB852047-9708-4FAE-BA09-2306C07387A2}" name="Manager" dataDxfId="586"/>
    <tableColumn id="3" xr3:uid="{C548C8C4-DED4-4684-B408-681AF64F6C15}" name="Initial Self Score - DS" dataDxfId="585">
      <calculatedColumnFormula>_xlfn.XLOOKUP(B4,#REF!,#REF!,"",,-1)</calculatedColumnFormula>
    </tableColumn>
    <tableColumn id="4" xr3:uid="{0786EA75-320B-44F6-9E79-EF30B10B854D}" name="Concat - DS" dataDxfId="584">
      <calculatedColumnFormula>_xlfn.CONCAT(B4,"1 - PortfolioDesign Success")</calculatedColumnFormula>
    </tableColumn>
    <tableColumn id="5" xr3:uid="{02E98F72-C8E1-4BCC-8AB0-B131F76D4FA8}" name="Delta Score - DS" dataDxfId="583">
      <calculatedColumnFormula>_xlfn.XLOOKUP(E4,#REF!,#REF!,"",,-1)</calculatedColumnFormula>
    </tableColumn>
    <tableColumn id="6" xr3:uid="{1474576F-7DCF-4BCB-9740-E8C83CC2ACEF}" name="Self Score - DS" dataDxfId="582">
      <calculatedColumnFormula>IFERROR(IF(F4="", IF(D4="", "", D4), F4)*1,"N/A")</calculatedColumnFormula>
    </tableColumn>
    <tableColumn id="7" xr3:uid="{5002B931-699C-44C8-B6FB-A367386DC904}" name="Manager Score - DS" dataDxfId="581">
      <calculatedColumnFormula>IF(IF(IF($C4="Christopher Lobo",_xlfn.XLOOKUP($B4,PROSPER_Lobo!$1:$1,PROSPER_Lobo!$2:$2,""),
IF($C4="Naren Baliga",_xlfn.XLOOKUP($B4,PROSPER_Baliga!$1:$1,PROSPER_Baliga!$2:$2,""),
IF($C4="Thorsten Huhn",_xlfn.XLOOKUP($B4,PROSPER_Huhn!$1:$1,PROSPER_Huhn!$2:$2,""),
IF($C4="Nick Hull",_xlfn.XLOOKUP($B4,PROSPER_Hull!$1:$1,PROSPER_Hull!$2:$2,""),
IF($C4="Monika Kotwani",_xlfn.XLOOKUP($B4,PROSPER_Kotwani!$1:$1,PROSPER_Kotwani!$2:$2,""),
IF($C4="Jonathan Wellner",_xlfn.XLOOKUP($B4,PROSPER_Wellner!$1:$1,PROSPER_Wellner!$2:$2,""),
IF($C4="Travis Harvey",_xlfn.XLOOKUP($B4,PROSPER_Harvey!$1:$1,PROSPER_Harvey!$2:$2,""),"")))))))="","",
IF($C4="Christopher Lobo",_xlfn.XLOOKUP($B4,PROSPER_Lobo!$1:$1,PROSPER_Lobo!$2:$2,""),
IF($C4="Naren Baliga",_xlfn.XLOOKUP($B4,PROSPER_Baliga!$1:$1,PROSPER_Baliga!$2:$2,""),
IF($C4="Thorsten Huhn",_xlfn.XLOOKUP($B4,PROSPER_Huhn!$1:$1,PROSPER_Huhn!$2:$2,""),
IF($C4="Nick Hull",_xlfn.XLOOKUP($B4,PROSPER_Hull!$1:$1,PROSPER_Hull!$2:$2,""),
IF($C4="Monika Kotwani",_xlfn.XLOOKUP($B4,PROSPER_Kotwani!$1:$1,PROSPER_Kotwani!$2:$2,""),
IF($C4="Jonathan Wellner",_xlfn.XLOOKUP($B4,PROSPER_Wellner!$1:$1,PROSPER_Wellner!$2:$2,""),
IF($C4="Travis Harvey",_xlfn.XLOOKUP($B4,PROSPER_Harvey!$1:$1,PROSPER_Harvey!$2:$2,""),""))))))))="","Not Graded",(IF(IF($C4="Christopher Lobo",_xlfn.XLOOKUP($B4,PROSPER_Lobo!$1:$1,PROSPER_Lobo!$2:$2,""),
IF($C4="Naren Baliga",_xlfn.XLOOKUP($B4,PROSPER_Baliga!$1:$1,PROSPER_Baliga!$2:$2,""),
IF($C4="Thorsten Huhn",_xlfn.XLOOKUP($B4,PROSPER_Huhn!$1:$1,PROSPER_Huhn!$2:$2,""),
IF($C4="Nick Hull",_xlfn.XLOOKUP($B4,PROSPER_Hull!$1:$1,PROSPER_Hull!$2:$2,""),
IF($C4="Monika Kotwani",_xlfn.XLOOKUP($B4,PROSPER_Kotwani!$1:$1,PROSPER_Kotwani!$2:$2,""),
IF($C4="Jonathan Wellner",_xlfn.XLOOKUP($B4,PROSPER_Wellner!$1:$1,PROSPER_Wellner!$2:$2,""),
IF($C4="Travis Harvey",_xlfn.XLOOKUP($B4,PROSPER_Harvey!$1:$1,PROSPER_Harvey!$2:$2,""),"")))))))="","",
IF($C4="Christopher Lobo",_xlfn.XLOOKUP($B4,PROSPER_Lobo!$1:$1,PROSPER_Lobo!$2:$2,""),
IF($C4="Naren Baliga",_xlfn.XLOOKUP($B4,PROSPER_Baliga!$1:$1,PROSPER_Baliga!$2:$2,""),
IF($C4="Thorsten Huhn",_xlfn.XLOOKUP($B4,PROSPER_Huhn!$1:$1,PROSPER_Huhn!$2:$2,""),
IF($C4="Nick Hull",_xlfn.XLOOKUP($B4,PROSPER_Hull!$1:$1,PROSPER_Hull!$2:$2,""),
IF($C4="Monika Kotwani",_xlfn.XLOOKUP($B4,PROSPER_Kotwani!$1:$1,PROSPER_Kotwani!$2:$2,""),
IF($C4="Jonathan Wellner",_xlfn.XLOOKUP($B4,PROSPER_Wellner!$1:$1,PROSPER_Wellner!$2:$2,""),
IF($C4="Travis Harvey",_xlfn.XLOOKUP($B4,PROSPER_Harvey!$1:$1,PROSPER_Harvey!$2:$2,""),""))))))))))</calculatedColumnFormula>
    </tableColumn>
    <tableColumn id="8" xr3:uid="{DC6614F7-7609-47E4-9E04-243CE8310996}" name="Manager Comment - DS" dataDxfId="580">
      <calculatedColumnFormula>IF(IF(IF($C4="Christopher Lobo",_xlfn.XLOOKUP($B4,PROSPER_Lobo!$1:$1,PROSPER_Lobo!$3:$3,""),
IF($C4="Naren Baliga",_xlfn.XLOOKUP($B4,PROSPER_Baliga!$1:$1,PROSPER_Baliga!$3:$3,""),
IF($C4="Thorsten Huhn",_xlfn.XLOOKUP($B4,PROSPER_Huhn!$1:$1,PROSPER_Huhn!$3:$3,""),
IF($C4="Nick Hull",_xlfn.XLOOKUP($B4,PROSPER_Hull!$1:$1,PROSPER_Hull!$3:$3,""),
IF($C4="Monika Kotwani",_xlfn.XLOOKUP($B4,PROSPER_Kotwani!$1:$1,PROSPER_Kotwani!$3:$3,""),
IF($C4="Jonathan Wellner",_xlfn.XLOOKUP($B4,PROSPER_Wellner!$1:$1,PROSPER_Wellner!$3:$3,""),
IF($C4="Travis Harvey",_xlfn.XLOOKUP($B4,PROSPER_Harvey!$1:$1,PROSPER_Harvey!$3:$3,""),"")))))))="","",
IF($C4="Christopher Lobo",_xlfn.XLOOKUP($B4,PROSPER_Lobo!$1:$1,PROSPER_Lobo!$3:$3,""),
IF($C4="Naren Baliga",_xlfn.XLOOKUP($B4,PROSPER_Baliga!$1:$1,PROSPER_Baliga!$3:$3,""),
IF($C4="Thorsten Huhn",_xlfn.XLOOKUP($B4,PROSPER_Huhn!$1:$1,PROSPER_Huhn!$3:$3,""),
IF($C4="Nick Hull",_xlfn.XLOOKUP($B4,PROSPER_Hull!$1:$1,PROSPER_Hull!$3:$3,""),
IF($C4="Monika Kotwani",_xlfn.XLOOKUP($B4,PROSPER_Kotwani!$1:$1,PROSPER_Kotwani!$3:$3,""),
IF($C4="Jonathan Wellner",_xlfn.XLOOKUP($B4,PROSPER_Wellner!$1:$1,PROSPER_Wellner!$3:$3,""),
IF($C4="Travis Harvey",_xlfn.XLOOKUP($B4,PROSPER_Harvey!$1:$1,PROSPER_Harvey!$3:$3,""),""))))))))="","No Comment",IF(IF($C4="Christopher Lobo",_xlfn.XLOOKUP($B4,PROSPER_Lobo!$1:$1,PROSPER_Lobo!$3:$3,""),
IF($C4="Naren Baliga",_xlfn.XLOOKUP($B4,PROSPER_Baliga!$1:$1,PROSPER_Baliga!$3:$3,""),
IF($C4="Thorsten Huhn",_xlfn.XLOOKUP($B4,PROSPER_Huhn!$1:$1,PROSPER_Huhn!$3:$3,""),
IF($C4="Nick Hull",_xlfn.XLOOKUP($B4,PROSPER_Hull!$1:$1,PROSPER_Hull!$3:$3,""),
IF($C4="Monika Kotwani",_xlfn.XLOOKUP($B4,PROSPER_Kotwani!$1:$1,PROSPER_Kotwani!$3:$3,""),
IF($C4="Jonathan Wellner",_xlfn.XLOOKUP($B4,PROSPER_Wellner!$1:$1,PROSPER_Wellner!$3:$3,""),
IF($C4="Travis Harvey",_xlfn.XLOOKUP($B4,PROSPER_Harvey!$1:$1,PROSPER_Harvey!$3:$3,""),"")))))))="","",
IF($C4="Christopher Lobo",_xlfn.XLOOKUP($B4,PROSPER_Lobo!$1:$1,PROSPER_Lobo!$3:$3,""),
IF($C4="Naren Baliga",_xlfn.XLOOKUP($B4,PROSPER_Baliga!$1:$1,PROSPER_Baliga!$3:$3,""),
IF($C4="Thorsten Huhn",_xlfn.XLOOKUP($B4,PROSPER_Huhn!$1:$1,PROSPER_Huhn!$3:$3,""),
IF($C4="Nick Hull",_xlfn.XLOOKUP($B4,PROSPER_Hull!$1:$1,PROSPER_Hull!$3:$3,""),
IF($C4="Monika Kotwani",_xlfn.XLOOKUP($B4,PROSPER_Kotwani!$1:$1,PROSPER_Kotwani!$3:$3,""),
IF($C4="Jonathan Wellner",_xlfn.XLOOKUP($B4,PROSPER_Wellner!$1:$1,PROSPER_Wellner!$3:$3,""),
IF($C4="Travis Harvey",_xlfn.XLOOKUP($B4,PROSPER_Harvey!$1:$1,PROSPER_Harvey!$3:$3,""),"")))))))))</calculatedColumnFormula>
    </tableColumn>
    <tableColumn id="9" xr3:uid="{085C03BF-341E-40B1-B92E-F60C6C31D9A6}" name="Challenge Score - DS" dataDxfId="579">
      <calculatedColumnFormula>IFERROR(ROUND(_xlfn.XLOOKUP(B4,DesignSuccessChallenge_Query!$E:$E,DesignSuccessChallenge_Query!$F:$F)/4.7,0),"Not Taken")</calculatedColumnFormula>
    </tableColumn>
    <tableColumn id="10" xr3:uid="{23B1A625-3066-45DD-88A7-D7B546F3E2D7}" name="Average - DS" dataDxfId="578">
      <calculatedColumnFormula>IFERROR(AVERAGE(G4,H4,J4),"N/A")</calculatedColumnFormula>
    </tableColumn>
    <tableColumn id="11" xr3:uid="{D973B0DB-C430-4764-8CE5-5D4D7EBB54FC}" name="Initial Self Score - PE" dataDxfId="577">
      <calculatedColumnFormula>_xlfn.XLOOKUP(B4,#REF!,#REF!,"",,-1)</calculatedColumnFormula>
    </tableColumn>
    <tableColumn id="12" xr3:uid="{CD336BB8-341C-4DC9-B85D-28BE5002967C}" name="Concat - PE" dataDxfId="576">
      <calculatedColumnFormula>_xlfn.CONCAT($B4,"1 - PortfolioPremium Engagement")</calculatedColumnFormula>
    </tableColumn>
    <tableColumn id="13" xr3:uid="{CE3A8A13-4F3A-4265-9C96-209FFDD3CEE8}" name="Delta Score - PE" dataDxfId="575">
      <calculatedColumnFormula>_xlfn.XLOOKUP(M4,#REF!,#REF!,"",,-1)</calculatedColumnFormula>
    </tableColumn>
    <tableColumn id="14" xr3:uid="{AB196AD8-7C84-4CDE-B30E-0498B5C139C2}" name="Self Score - PE" dataDxfId="574">
      <calculatedColumnFormula>IFERROR(IF(N4="", IF(L4="", "", L4), N4)*1,"N/A")</calculatedColumnFormula>
    </tableColumn>
    <tableColumn id="15" xr3:uid="{0CBC480F-060A-4A0F-B4EB-1E3B4AB37221}" name="Manager Score - PE" dataDxfId="573"/>
    <tableColumn id="16" xr3:uid="{0603AF9C-3EBF-4CB0-B615-03A735930529}" name="Manager Comment - PE" dataDxfId="572"/>
    <tableColumn id="17" xr3:uid="{DFB53B7F-1F34-42CF-B60D-85ADB4377B89}" name="Challenge Score - PE" dataDxfId="571"/>
    <tableColumn id="18" xr3:uid="{CB9C6009-1DF0-4919-B4D1-0B92C094CF35}" name="Average - PE" dataDxfId="570">
      <calculatedColumnFormula>IFERROR(AVERAGE(O4,P4,R4),"N/A")</calculatedColumnFormula>
    </tableColumn>
    <tableColumn id="19" xr3:uid="{3BA31F2F-10F6-4F80-8084-BCBB5FDF0AC5}" name="Initial Self Score - CAS" dataDxfId="569">
      <calculatedColumnFormula>_xlfn.XLOOKUP(B4,#REF!,#REF!,"",,-1)</calculatedColumnFormula>
    </tableColumn>
    <tableColumn id="20" xr3:uid="{372E5161-51C5-4232-9819-B07C5D33E2E8}" name="Concat - CAS" dataDxfId="568">
      <calculatedColumnFormula>_xlfn.CONCAT($B4,"1 - PortfolioCloud Application Services")</calculatedColumnFormula>
    </tableColumn>
    <tableColumn id="21" xr3:uid="{549DF4AE-1254-4793-B2E6-780EC4E5166F}" name="Delta Score - CAS" dataDxfId="567">
      <calculatedColumnFormula>_xlfn.XLOOKUP(U4,#REF!,#REF!,"",,-1)</calculatedColumnFormula>
    </tableColumn>
    <tableColumn id="22" xr3:uid="{E84D7651-618B-4F0C-8C89-B78F79E865B0}" name="Self Score - CAS" dataDxfId="566">
      <calculatedColumnFormula>IFERROR(IF(V4="", IF(T4="", "", T4), V4)*1,"N/A")</calculatedColumnFormula>
    </tableColumn>
    <tableColumn id="23" xr3:uid="{733D0A0F-F830-48E7-8316-A9E26434A564}" name="Manager Score - CAS" dataDxfId="565"/>
    <tableColumn id="24" xr3:uid="{37499188-533E-4859-BF94-3233500F6924}" name="Manager Comment - CAS" dataDxfId="564"/>
    <tableColumn id="25" xr3:uid="{C8B08957-0FA1-44E4-AFAE-1EB785FDE1B2}" name="Challenge Score - CAS" dataDxfId="563"/>
    <tableColumn id="26" xr3:uid="{BCEDE0C1-8EB4-4AD2-B873-1B8BAB46C83F}" name="Average - CAS" dataDxfId="562">
      <calculatedColumnFormula>IFERROR(AVERAGE(W4,X4,Z4),"N/A")</calculatedColumnFormula>
    </tableColumn>
    <tableColumn id="27" xr3:uid="{AB5F69E9-58D8-4C65-824D-995D12E1A0B0}" name="Initial Self Score - PrS" dataDxfId="561">
      <calculatedColumnFormula>_xlfn.XLOOKUP(B4,#REF!,#REF!,"",,-1)</calculatedColumnFormula>
    </tableColumn>
    <tableColumn id="28" xr3:uid="{4D871492-54A5-4FE5-8086-EC9058F93DFC}" name="Concat - PrS" dataDxfId="560">
      <calculatedColumnFormula>_xlfn.CONCAT($B4,"1 - PortfolioPreferred Success")</calculatedColumnFormula>
    </tableColumn>
    <tableColumn id="29" xr3:uid="{BD1E79BC-4861-40DE-8579-7C737A483FDB}" name="Delta Score - PrS" dataDxfId="559">
      <calculatedColumnFormula>_xlfn.XLOOKUP(AC4,#REF!,#REF!,"",,-1)</calculatedColumnFormula>
    </tableColumn>
    <tableColumn id="30" xr3:uid="{48B7AFC0-6592-4731-A950-4924C55516F9}" name="Self Score - PrS" dataDxfId="558">
      <calculatedColumnFormula>IFERROR(IF(AD4="", IF(AB4="", "", AB4), AD4)*1,"N/A")</calculatedColumnFormula>
    </tableColumn>
    <tableColumn id="31" xr3:uid="{8A2E070B-421F-4322-8B83-031758B7A8FD}" name="Manager Score - PrS" dataDxfId="557"/>
    <tableColumn id="32" xr3:uid="{EB1B3EDD-B208-4324-8B86-2B66A87D771A}" name="Manager Comment - PrS" dataDxfId="556"/>
    <tableColumn id="33" xr3:uid="{4D98330F-889C-45ED-AA21-8D475876DB47}" name="Challenge Score - PrS" dataDxfId="555"/>
    <tableColumn id="34" xr3:uid="{BE08DCAF-D8E8-4B24-B00E-D2F4CB755D18}" name="Average - PrS" dataDxfId="554">
      <calculatedColumnFormula>IFERROR(AVERAGE(AE4,AF4,AH4),"N/A")</calculatedColumnFormula>
    </tableColumn>
    <tableColumn id="35" xr3:uid="{4A28A3A3-9C27-4365-9366-3CB36DDA89FB}" name="Initial Self Score - Brownfield" dataDxfId="553">
      <calculatedColumnFormula>_xlfn.XLOOKUP(B4,#REF!,#REF!,"",,-1)</calculatedColumnFormula>
    </tableColumn>
    <tableColumn id="36" xr3:uid="{A7A0D01E-1040-4949-8BAF-F6AE50DE4F77}" name="Concat - Brownfield" dataDxfId="552">
      <calculatedColumnFormula>_xlfn.CONCAT($B4,"1 - PortfolioBrownfield")</calculatedColumnFormula>
    </tableColumn>
    <tableColumn id="37" xr3:uid="{1EF02796-3B96-4CFF-8B86-3F0A2F7B5550}" name="Delta Score - Brownfield" dataDxfId="551">
      <calculatedColumnFormula>_xlfn.XLOOKUP(AK4,#REF!,#REF!,"",,-1)</calculatedColumnFormula>
    </tableColumn>
    <tableColumn id="38" xr3:uid="{7BB28B95-E0F1-4FE7-8D01-97AD909CC614}" name="Self Score - Brownfield" dataDxfId="550">
      <calculatedColumnFormula>IFERROR(IF(AL4="", IF(AJ4="", "", AJ4), AL4)*1,"N/A")</calculatedColumnFormula>
    </tableColumn>
    <tableColumn id="39" xr3:uid="{2D71EA8B-EB50-4E7E-9E2B-257A99C4ECE3}" name="Manager Score - Brownfield" dataDxfId="549"/>
    <tableColumn id="40" xr3:uid="{F6B2368F-1A36-4F61-A53E-3C91ED51C0F4}" name="Manager Comment - Brownfield" dataDxfId="548"/>
    <tableColumn id="41" xr3:uid="{06242083-35BF-4AB9-B842-775133E8F164}" name="Challenge Score - Brownfield" dataDxfId="547"/>
    <tableColumn id="42" xr3:uid="{C4D0F373-7D0C-4BCB-9001-BA4B4E4900BC}" name="Average - Brownfield" dataDxfId="546">
      <calculatedColumnFormula>IFERROR(AVERAGE(AM4,AN4,AP4),"N/A")</calculatedColumnFormula>
    </tableColumn>
    <tableColumn id="43" xr3:uid="{F3634AB6-A6E9-461B-AFFD-72448DFA3A90}" name="Initial Self Score - T&amp;A" dataDxfId="545">
      <calculatedColumnFormula>_xlfn.XLOOKUP(B4,#REF!,#REF!,"",,-1)</calculatedColumnFormula>
    </tableColumn>
    <tableColumn id="44" xr3:uid="{58EAEA93-225E-4703-81EC-2FA333D17954}" name="Concat - T&amp;A" dataDxfId="544">
      <calculatedColumnFormula>_xlfn.CONCAT($B4,"1 - PortfolioTraining &amp; Adoption")</calculatedColumnFormula>
    </tableColumn>
    <tableColumn id="45" xr3:uid="{86330D3E-0174-4E6F-9D2E-D7CBAEA984BC}" name="Delta Score - T&amp;A" dataDxfId="543">
      <calculatedColumnFormula>_xlfn.XLOOKUP(AS4,#REF!,#REF!,"",,-1)</calculatedColumnFormula>
    </tableColumn>
    <tableColumn id="46" xr3:uid="{B69DE0BE-6425-4A5D-95F0-A53A025AE776}" name="Self Score - T&amp;A" dataDxfId="542">
      <calculatedColumnFormula>IFERROR(IF(AT4="", IF(AR4="", "", AR4), AT4)*1,"N/A")</calculatedColumnFormula>
    </tableColumn>
    <tableColumn id="47" xr3:uid="{444629DF-978B-4DB6-A25C-071AEFAD3156}" name="Manager Score - T&amp;A" dataDxfId="541"/>
    <tableColumn id="48" xr3:uid="{31DBCD58-BBAA-4777-B87C-5346F5A01B61}" name="Manager Comment - T&amp;A" dataDxfId="540"/>
    <tableColumn id="49" xr3:uid="{3D33B9D1-9210-46A3-ACE8-2D073DDDA1E5}" name="Challenge Score - T&amp;A" dataDxfId="539"/>
    <tableColumn id="50" xr3:uid="{0F49800A-2DD7-422D-93CB-87C9C83F558E}" name="Average - T&amp;A" dataDxfId="538">
      <calculatedColumnFormula>IFERROR(AVERAGE(AU4,AV4,AX4),"N/A")</calculatedColumnFormula>
    </tableColumn>
    <tableColumn id="51" xr3:uid="{835F32E2-CF4A-43B0-9959-4EDEAA1CEC44}" name="Initial Self Score - DMLT" dataDxfId="537">
      <calculatedColumnFormula>_xlfn.XLOOKUP(B4,#REF!,#REF!,"",,-1)</calculatedColumnFormula>
    </tableColumn>
    <tableColumn id="52" xr3:uid="{D7BCC9E7-07C9-4945-83E5-A51EC560CCE4}" name="Concat - DMLT" dataDxfId="536">
      <calculatedColumnFormula>_xlfn.CONCAT($B4,"1 - PortfolioDMLT")</calculatedColumnFormula>
    </tableColumn>
    <tableColumn id="53" xr3:uid="{D726A2D1-C902-4FF8-B56B-39228C41484B}" name="Delta Score - DMLT" dataDxfId="535">
      <calculatedColumnFormula>_xlfn.XLOOKUP(BA4,#REF!,#REF!,"",,-1)</calculatedColumnFormula>
    </tableColumn>
    <tableColumn id="54" xr3:uid="{2334D170-8547-413C-B1FC-22E4046B05E3}" name="Self Score - DMLT" dataDxfId="534">
      <calculatedColumnFormula>IFERROR(IF(BB4="", IF(AZ4="", "", AZ4), BB4)*1,"N/A")</calculatedColumnFormula>
    </tableColumn>
    <tableColumn id="55" xr3:uid="{1C9B738D-E859-4423-B50E-735853263E38}" name="Manager Score - DMLT" dataDxfId="533"/>
    <tableColumn id="56" xr3:uid="{C8E69BBF-51CE-4D28-9366-EE40EA18460E}" name="Manager Comment - DMLT" dataDxfId="532"/>
    <tableColumn id="57" xr3:uid="{0405D96B-376C-421F-9404-01ECEF7E627F}" name="Challenge Score - DMLT" dataDxfId="531"/>
    <tableColumn id="58" xr3:uid="{4F7931AF-D653-40B9-A1A3-552BEA27251A}" name="Average - DMLT" dataDxfId="530">
      <calculatedColumnFormula>IFERROR(AVERAGE(BC4,BD4,BF4),"N/A")</calculatedColumnFormula>
    </tableColumn>
    <tableColumn id="59" xr3:uid="{F7695FBC-5BF2-4012-A02D-5CABFA0FF556}" name="Initial Self Score - Rev" dataDxfId="529">
      <calculatedColumnFormula>_xlfn.XLOOKUP(B4,#REF!,#REF!,"",,-1)</calculatedColumnFormula>
    </tableColumn>
    <tableColumn id="60" xr3:uid="{8CB1B72B-C80F-4A6A-A524-6779B7025B25}" name="Concat - Rev" dataDxfId="528">
      <calculatedColumnFormula>_xlfn.CONCAT($B4,"1 - PortfolioRevenue Management")</calculatedColumnFormula>
    </tableColumn>
    <tableColumn id="61" xr3:uid="{89DE681D-2E8E-4ED2-A975-3D0BED60BECE}" name="Delta Score - Rev" dataDxfId="527">
      <calculatedColumnFormula>_xlfn.XLOOKUP(BI4,#REF!,#REF!,"",,-1)</calculatedColumnFormula>
    </tableColumn>
    <tableColumn id="62" xr3:uid="{DE699053-EB1B-43FB-A6A7-01E6D1021543}" name="Self Score - Rev" dataDxfId="526">
      <calculatedColumnFormula>IFERROR(IF(BJ4="", IF(BH4="", "", BH4), BJ4)*1,"N/A")</calculatedColumnFormula>
    </tableColumn>
    <tableColumn id="63" xr3:uid="{C104A7AE-55C2-4DA1-A210-E69F62AE8D10}" name="Manager Score - Rev" dataDxfId="525"/>
    <tableColumn id="64" xr3:uid="{71CCC4F3-198F-41FA-B037-87C8F6537CD3}" name="Manager Comment - Rev" dataDxfId="524"/>
    <tableColumn id="65" xr3:uid="{05338231-C325-4131-80C2-53AA4660E343}" name="Challenge Score - Rev" dataDxfId="523">
      <calculatedColumnFormula>IFERROR(ROUND(_xlfn.XLOOKUP(B4,'RevenueChallenge_Query'!$E:$E,'RevenueChallenge_Query'!$F:$F)/3.2,0),"Not Taken")</calculatedColumnFormula>
    </tableColumn>
    <tableColumn id="66" xr3:uid="{D3797F28-90F6-46BE-8DD2-838F4E96E0E2}" name="Average - Rev" dataDxfId="522">
      <calculatedColumnFormula>IFERROR(AVERAGE(BK4,BL4,BN4),"N/A")</calculatedColumnFormula>
    </tableColumn>
    <tableColumn id="67" xr3:uid="{2ACF9D10-D1F1-4C96-BE1E-D05E3742305D}" name="Initial Self Score - AI" dataDxfId="521">
      <calculatedColumnFormula>_xlfn.XLOOKUP(B4,#REF!,#REF!,"",,-1)</calculatedColumnFormula>
    </tableColumn>
    <tableColumn id="68" xr3:uid="{43CC3E67-0505-4E4E-ACFE-EEF8741F7BF0}" name="Concat - AI" dataDxfId="520">
      <calculatedColumnFormula>_xlfn.CONCAT($B4,"1 - PortfolioArtificial Intelligence")</calculatedColumnFormula>
    </tableColumn>
    <tableColumn id="69" xr3:uid="{2A480D96-5FA8-4D13-A214-65722A9A6A36}" name="Delta Score - AI" dataDxfId="519">
      <calculatedColumnFormula>_xlfn.XLOOKUP(BQ4,#REF!,#REF!,"",,-1)</calculatedColumnFormula>
    </tableColumn>
    <tableColumn id="70" xr3:uid="{DA802FB7-493C-4098-B0BE-1A0930FBBF1A}" name="Self Score - AI" dataDxfId="518">
      <calculatedColumnFormula>IFERROR(IF(BR4="", IF(BP4="", "", BP4), BR4)*1,"N/A")</calculatedColumnFormula>
    </tableColumn>
    <tableColumn id="71" xr3:uid="{0C02C9D3-1842-45B0-8F11-86D2DAE121EC}" name="Manager Score - AI" dataDxfId="517"/>
    <tableColumn id="72" xr3:uid="{9B5C667E-8823-4643-8F0D-F6566D5FA0C4}" name="Manager Comment - AI" dataDxfId="516"/>
    <tableColumn id="73" xr3:uid="{C12A7492-13ED-48EA-807C-38EF5E81F10B}" name="Challenge Score - AI" dataDxfId="515"/>
    <tableColumn id="74" xr3:uid="{7B6573E3-0C66-41C0-9690-0CCD8280E3FB}" name="Average - AI" dataDxfId="514">
      <calculatedColumnFormula>IFERROR(AVERAGE(BS4,BT4,BV4),"N/A")</calculatedColumnFormula>
    </tableColumn>
    <tableColumn id="75" xr3:uid="{AE1362FD-6303-4AFD-A490-2F6A35509B38}" name="Self Average - Portfolio" dataDxfId="513">
      <calculatedColumnFormula>IFERROR(AVERAGE(G4,O4,W4,AE4,AM4,AU4,BC4,BK4,BS4),"N/A")</calculatedColumnFormula>
    </tableColumn>
    <tableColumn id="76" xr3:uid="{19974115-9A0B-42F8-85B7-6DDF6CC37EE6}" name="Manager Average - Portfolio" dataDxfId="512">
      <calculatedColumnFormula>IFERROR(AVERAGE(H4,P4,X4,AF4,AN4,AV4,BD4,BL4,BT4),"N/A")</calculatedColumnFormula>
    </tableColumn>
    <tableColumn id="77" xr3:uid="{010F5C4E-B51D-4FAB-B807-15EA29AAB2F2}" name="Challenge Average - Portfolio" dataDxfId="511">
      <calculatedColumnFormula>IFERROR(AVERAGE(J4,R4,Z4,AH4,AP4,AX4,BF4,BN4,BV4),"N/A")</calculatedColumnFormula>
    </tableColumn>
    <tableColumn id="78" xr3:uid="{E8A32249-CB0F-4219-A385-C3F664DE248D}" name="Portfolio Average" dataDxfId="510">
      <calculatedColumnFormula>IFERROR(AVERAGE(K4,S4,AA4,AI4,AQ4,AY4,BG4,BO4,BW4),"N/A")</calculatedColumnFormula>
    </tableColumn>
    <tableColumn id="79" xr3:uid="{F4958536-CC1F-4171-A2A7-23744B43E66F}" name="Initial Name - Rel1" dataDxfId="509">
      <calculatedColumnFormula>_xlfn.XLOOKUP(B4,#REF!,#REF!,"",,-1)</calculatedColumnFormula>
    </tableColumn>
    <tableColumn id="80" xr3:uid="{B0AA8A83-5DDC-48DB-BE93-DF9E20F982CE}" name="Name Concat - Rel1" dataDxfId="508">
      <calculatedColumnFormula>_xlfn.CONCAT($B4,"2 - RelationshipAccount / Stakeholder 1Name")</calculatedColumnFormula>
    </tableColumn>
    <tableColumn id="81" xr3:uid="{A92FF8E2-165C-4870-BDA8-9EBCE5E3276F}" name="Delta Name - Rel1" dataDxfId="507">
      <calculatedColumnFormula>_xlfn.XLOOKUP(CC4,#REF!,#REF!,"",,-1)</calculatedColumnFormula>
    </tableColumn>
    <tableColumn id="82" xr3:uid="{A2EBBDA0-D7A7-489B-ABED-440476614F04}" name="Initial Self Score - Rel1" dataDxfId="506">
      <calculatedColumnFormula>_xlfn.XLOOKUP(B4,#REF!,#REF!,"",,-1)</calculatedColumnFormula>
    </tableColumn>
    <tableColumn id="83" xr3:uid="{13564AFA-E7CF-411F-A4E9-6A4963E3D4A7}" name="Score Concat - Rel1" dataDxfId="505">
      <calculatedColumnFormula>_xlfn.CONCAT($B4,"2 - RelationshipAccount / Stakeholder 1Self Score")</calculatedColumnFormula>
    </tableColumn>
    <tableColumn id="84" xr3:uid="{97FE97FD-3FE1-49F9-9472-80DF7729D0AC}" name="Delta Score - Rel1" dataDxfId="504">
      <calculatedColumnFormula>_xlfn.XLOOKUP(CF4,#REF!,#REF!,"",,-1)</calculatedColumnFormula>
    </tableColumn>
    <tableColumn id="85" xr3:uid="{492BCA9A-194E-46BD-AEF4-418CC3445AEE}" name="Account / Stakeholder Name - Rel1" dataDxfId="503">
      <calculatedColumnFormula>IF(CD4="", IF(CB4="", "", CB4), CD4)</calculatedColumnFormula>
    </tableColumn>
    <tableColumn id="297" xr3:uid="{9C2C38FF-6E23-4AD7-8780-DC4299EBEE15}" name="Account / Stakeholder Name - Rel1 Check" dataDxfId="502">
      <calculatedColumnFormula>IF(OR(CH4="N/A", CH4="n/a", CH4="NA", CH4="na"), "N/A", IF(CH4="", "N/A", CH4))</calculatedColumnFormula>
    </tableColumn>
    <tableColumn id="86" xr3:uid="{5EF67E7D-3953-44A4-BF9B-A1DEC1207F59}" name="Self Score - Rel1" dataDxfId="501">
      <calculatedColumnFormula>IF(CI4="N/A","N/A",IFERROR(IF(CG4="",IF(CE4="","",CE4),CG4)*1,"N/A"))</calculatedColumnFormula>
    </tableColumn>
    <tableColumn id="87" xr3:uid="{B0909F0B-1A17-480C-982E-4B0BCD358BB3}" name="Manager Score - Rel1" dataDxfId="500">
      <calculatedColumnFormula>IF(CJ4="N/A","N/A","")</calculatedColumnFormula>
    </tableColumn>
    <tableColumn id="88" xr3:uid="{267FFDD4-F613-4C4A-9678-869753527DD2}" name="Manager Comment - Rel1" dataDxfId="499">
      <calculatedColumnFormula>IF(CJ4="N/A","N/A","")</calculatedColumnFormula>
    </tableColumn>
    <tableColumn id="89" xr3:uid="{7376FB47-8271-4098-B058-EB87A4A55FE1}" name="Average - Rel1" dataDxfId="498">
      <calculatedColumnFormula>IF(CJ4="N/A","N/A",IFERROR(AVERAGE(CJ4,CK4),"N/A"))</calculatedColumnFormula>
    </tableColumn>
    <tableColumn id="90" xr3:uid="{61A8140D-A3AC-47DE-ABDD-50F8F869208B}" name="Initial Name - Rel2" dataDxfId="497">
      <calculatedColumnFormula>_xlfn.XLOOKUP(B4,#REF!,#REF!,"",,-1)</calculatedColumnFormula>
    </tableColumn>
    <tableColumn id="91" xr3:uid="{65746505-FE9F-4AFE-AF6A-9CB5143CC97A}" name="Name Concat - Rel2" dataDxfId="496">
      <calculatedColumnFormula>_xlfn.CONCAT($B4,"2 - RelationshipAccount / Stakeholder 2Name")</calculatedColumnFormula>
    </tableColumn>
    <tableColumn id="92" xr3:uid="{DB78E2E8-1E41-4EFB-8A3A-9FC30B66DB9C}" name="Delta Name - Rel2" dataDxfId="495">
      <calculatedColumnFormula>_xlfn.XLOOKUP(CO4,#REF!,#REF!,"",,-1)</calculatedColumnFormula>
    </tableColumn>
    <tableColumn id="93" xr3:uid="{E9B00761-5AF3-4265-9D1C-38F15607EE17}" name="Initial Self Score - Rel2" dataDxfId="494">
      <calculatedColumnFormula>_xlfn.XLOOKUP(B4,#REF!,#REF!,"",,-1)</calculatedColumnFormula>
    </tableColumn>
    <tableColumn id="94" xr3:uid="{370C0AB3-DEA4-4AC4-B513-3BFE26E2C592}" name="Score Concat - Rel2" dataDxfId="493">
      <calculatedColumnFormula>_xlfn.CONCAT($B4,"2 - RelationshipAccount / Stakeholder 2Self Score")</calculatedColumnFormula>
    </tableColumn>
    <tableColumn id="95" xr3:uid="{559F5073-19DC-4BC6-939E-5B5DB9935DDB}" name="Delta Score - Rel2" dataDxfId="492">
      <calculatedColumnFormula>_xlfn.XLOOKUP(CR4,#REF!,#REF!,"",,-1)</calculatedColumnFormula>
    </tableColumn>
    <tableColumn id="96" xr3:uid="{DE95A42A-CB26-445F-BC3A-23705D79A097}" name="Account / Stakeholder Name - Rel2" dataDxfId="491">
      <calculatedColumnFormula>IF(CP4="", IF(CN4="", "", CN4), CP4)</calculatedColumnFormula>
    </tableColumn>
    <tableColumn id="299" xr3:uid="{269CB0B0-455A-44AC-BC17-CE45626E8A5D}" name="Account / Stakeholder Name - Rel2 Check" dataDxfId="490">
      <calculatedColumnFormula>IF(OR(CT4="N/A", CT4="n/a", CT4="NA", CT4="na"), "N/A", IF(CT4="", "N/A", CT4))</calculatedColumnFormula>
    </tableColumn>
    <tableColumn id="97" xr3:uid="{2A62D258-6983-469E-B06F-345A7C1A83AC}" name="Self Score - Rel2" dataDxfId="489">
      <calculatedColumnFormula>IF(CU4="N/A","N/A",IFERROR(IF(CS4="",IF(CQ4="","",CQ4),CS4)*1,"N/A"))</calculatedColumnFormula>
    </tableColumn>
    <tableColumn id="98" xr3:uid="{916B9A61-6F20-482D-9FCA-0A00F2952F49}" name="Manager Score - Rel2" dataDxfId="488">
      <calculatedColumnFormula>IF(IF(IF($C4="Christopher Lobo",_xlfn.XLOOKUP($B4,PROSPER_Lobo!$1:$1,PROSPER_Lobo!$24:$24,""),
IF($C4="Naren Baliga",_xlfn.XLOOKUP($B4,PROSPER_Baliga!$1:$1,PROSPER_Baliga!$24:$24,""),
IF($C4="Thorsten Huhn",_xlfn.XLOOKUP($B4,PROSPER_Huhn!$1:$1,PROSPER_Huhn!$24:$24,""),
IF($C4="Nick Hull",_xlfn.XLOOKUP($B4,PROSPER_Hull!$1:$1,PROSPER_Hull!$24:$24,""),
IF($C4="Monika Kotwani",_xlfn.XLOOKUP($B4,PROSPER_Kotwani!$1:$1,PROSPER_Kotwani!$24:$24,""),
IF($C4="Jonathan Wellner",_xlfn.XLOOKUP($B4,PROSPER_Wellner!$1:$1,PROSPER_Wellner!$24:$24,""),
IF($C4="Travis Harvey",_xlfn.XLOOKUP($B4,PROSPER_Harvey!$1:$1,PROSPER_Harvey!$24:$24,""),"")))))))="","",
IF($C4="Christopher Lobo",_xlfn.XLOOKUP($B4,PROSPER_Lobo!$1:$1,PROSPER_Lobo!$24:$24,""),
IF($C4="Naren Baliga",_xlfn.XLOOKUP($B4,PROSPER_Baliga!$1:$1,PROSPER_Baliga!$24:$24,""),
IF($C4="Thorsten Huhn",_xlfn.XLOOKUP($B4,PROSPER_Huhn!$1:$1,PROSPER_Huhn!$24:$24,""),
IF($C4="Nick Hull",_xlfn.XLOOKUP($B4,PROSPER_Hull!$1:$1,PROSPER_Hull!$24:$24,""),
IF($C4="Monika Kotwani",_xlfn.XLOOKUP($B4,PROSPER_Kotwani!$1:$1,PROSPER_Kotwani!$24:$24,""),
IF($C4="Jonathan Wellner",_xlfn.XLOOKUP($B4,PROSPER_Wellner!$1:$1,PROSPER_Wellner!$24:$24,""),
IF($C4="Travis Harvey",_xlfn.XLOOKUP($B4,PROSPER_Harvey!$1:$1,PROSPER_Harvey!$24:$24,""),""))))))))="","Not Graded",IF(IF($C4="Christopher Lobo",_xlfn.XLOOKUP($B4,PROSPER_Lobo!$1:$1,PROSPER_Lobo!$24:$24,""),
IF($C4="Naren Baliga",_xlfn.XLOOKUP($B4,PROSPER_Baliga!$1:$1,PROSPER_Baliga!$24:$24,""),
IF($C4="Thorsten Huhn",_xlfn.XLOOKUP($B4,PROSPER_Huhn!$1:$1,PROSPER_Huhn!$24:$24,""),
IF($C4="Nick Hull",_xlfn.XLOOKUP($B4,PROSPER_Hull!$1:$1,PROSPER_Hull!$24:$24,""),
IF($C4="Monika Kotwani",_xlfn.XLOOKUP($B4,PROSPER_Kotwani!$1:$1,PROSPER_Kotwani!$24:$24,""),
IF($C4="Jonathan Wellner",_xlfn.XLOOKUP($B4,PROSPER_Wellner!$1:$1,PROSPER_Wellner!$24:$24,""),
IF($C4="Travis Harvey",_xlfn.XLOOKUP($B4,PROSPER_Harvey!$1:$1,PROSPER_Harvey!$24:$24,""),"")))))))="","",
IF($C4="Christopher Lobo",_xlfn.XLOOKUP($B4,PROSPER_Lobo!$1:$1,PROSPER_Lobo!$24:$24,""),
IF($C4="Naren Baliga",_xlfn.XLOOKUP($B4,PROSPER_Baliga!$1:$1,PROSPER_Baliga!$24:$24,""),
IF($C4="Thorsten Huhn",_xlfn.XLOOKUP($B4,PROSPER_Huhn!$1:$1,PROSPER_Huhn!$24:$24,""),
IF($C4="Nick Hull",_xlfn.XLOOKUP($B4,PROSPER_Hull!$1:$1,PROSPER_Hull!$24:$24,""),
IF($C4="Monika Kotwani",_xlfn.XLOOKUP($B4,PROSPER_Kotwani!$1:$1,PROSPER_Kotwani!$24:$24,""),
IF($C4="Jonathan Wellner",_xlfn.XLOOKUP($B4,PROSPER_Wellner!$1:$1,PROSPER_Wellner!$24:$24,""),
IF($C4="Travis Harvey",_xlfn.XLOOKUP($B4,PROSPER_Harvey!$1:$1,PROSPER_Harvey!$24:$24,""),"")))))))))</calculatedColumnFormula>
    </tableColumn>
    <tableColumn id="99" xr3:uid="{AAE57B8A-88DA-4372-B81D-FD8A97EF15C3}" name="Manager Comment - Rel2" dataDxfId="487">
      <calculatedColumnFormula>IF(IF(IF($C4="Christopher Lobo",_xlfn.XLOOKUP($B4,PROSPER_Lobo!$1:$1,PROSPER_Lobo!$25:$25,""),
IF($C4="Naren Baliga",_xlfn.XLOOKUP($B4,PROSPER_Baliga!$1:$1,PROSPER_Baliga!$25:$25,""),
IF($C4="Thorsten Huhn",_xlfn.XLOOKUP($B4,PROSPER_Huhn!$1:$1,PROSPER_Huhn!$25:$25,""),
IF($C4="Nick Hull",_xlfn.XLOOKUP($B4,PROSPER_Hull!$1:$1,PROSPER_Hull!$25:$25,""),
IF($C4="Monika Kotwani",_xlfn.XLOOKUP($B4,PROSPER_Kotwani!$1:$1,PROSPER_Kotwani!$25:$25,""),
IF($C4="Jonathan Wellner",_xlfn.XLOOKUP($B4,PROSPER_Wellner!$1:$1,PROSPER_Wellner!$25:$25,""),
IF($C4="Travis Harvey",_xlfn.XLOOKUP($B4,PROSPER_Harvey!$1:$1,PROSPER_Harvey!$25:$25,""),"")))))))="","",
IF($C4="Christopher Lobo",_xlfn.XLOOKUP($B4,PROSPER_Lobo!$1:$1,PROSPER_Lobo!$25:$25,""),
IF($C4="Naren Baliga",_xlfn.XLOOKUP($B4,PROSPER_Baliga!$1:$1,PROSPER_Baliga!$25:$25,""),
IF($C4="Thorsten Huhn",_xlfn.XLOOKUP($B4,PROSPER_Huhn!$1:$1,PROSPER_Huhn!$25:$25,""),
IF($C4="Nick Hull",_xlfn.XLOOKUP($B4,PROSPER_Hull!$1:$1,PROSPER_Hull!$25:$25,""),
IF($C4="Monika Kotwani",_xlfn.XLOOKUP($B4,PROSPER_Kotwani!$1:$1,PROSPER_Kotwani!$25:$25,""),
IF($C4="Jonathan Wellner",_xlfn.XLOOKUP($B4,PROSPER_Wellner!$1:$1,PROSPER_Wellner!$25:$25,""),
IF($C4="Travis Harvey",_xlfn.XLOOKUP($B4,PROSPER_Harvey!$1:$1,PROSPER_Harvey!$25:$25,""),""))))))))="","No Comment",IF(IF($C4="Christopher Lobo",_xlfn.XLOOKUP($B4,PROSPER_Lobo!$1:$1,PROSPER_Lobo!$25:$25,""),
IF($C4="Naren Baliga",_xlfn.XLOOKUP($B4,PROSPER_Baliga!$1:$1,PROSPER_Baliga!$25:$25,""),
IF($C4="Thorsten Huhn",_xlfn.XLOOKUP($B4,PROSPER_Huhn!$1:$1,PROSPER_Huhn!$25:$25,""),
IF($C4="Nick Hull",_xlfn.XLOOKUP($B4,PROSPER_Hull!$1:$1,PROSPER_Hull!$25:$25,""),
IF($C4="Monika Kotwani",_xlfn.XLOOKUP($B4,PROSPER_Kotwani!$1:$1,PROSPER_Kotwani!$25:$25,""),
IF($C4="Jonathan Wellner",_xlfn.XLOOKUP($B4,PROSPER_Wellner!$1:$1,PROSPER_Wellner!$25:$25,""),
IF($C4="Travis Harvey",_xlfn.XLOOKUP($B4,PROSPER_Harvey!$1:$1,PROSPER_Harvey!$25:$25,""),"")))))))="","",
IF($C4="Christopher Lobo",_xlfn.XLOOKUP($B4,PROSPER_Lobo!$1:$1,PROSPER_Lobo!$25:$25,""),
IF($C4="Naren Baliga",_xlfn.XLOOKUP($B4,PROSPER_Baliga!$1:$1,PROSPER_Baliga!$25:$25,""),
IF($C4="Thorsten Huhn",_xlfn.XLOOKUP($B4,PROSPER_Huhn!$1:$1,PROSPER_Huhn!$25:$25,""),
IF($C4="Nick Hull",_xlfn.XLOOKUP($B4,PROSPER_Hull!$1:$1,PROSPER_Hull!$25:$25,""),
IF($C4="Monika Kotwani",_xlfn.XLOOKUP($B4,PROSPER_Kotwani!$1:$1,PROSPER_Kotwani!$25:$25,""),
IF($C4="Jonathan Wellner",_xlfn.XLOOKUP($B4,PROSPER_Wellner!$1:$1,PROSPER_Wellner!$25:$25,""),
IF($C4="Travis Harvey",_xlfn.XLOOKUP($B4,PROSPER_Harvey!$1:$1,PROSPER_Harvey!$25:$25,""),"")))))))))</calculatedColumnFormula>
    </tableColumn>
    <tableColumn id="100" xr3:uid="{5528BEF3-DD01-4358-B7B1-46AB26EC07FC}" name="Average - Rel2" dataDxfId="486">
      <calculatedColumnFormula>IF(CV4="N/A","N/A",IFERROR(AVERAGE(CV4,CW4),"N/A"))</calculatedColumnFormula>
    </tableColumn>
    <tableColumn id="101" xr3:uid="{DC2570BA-3721-45F9-9AC0-6AB4819F3D7B}" name="Initial Name - Rel3" dataDxfId="485">
      <calculatedColumnFormula>_xlfn.XLOOKUP(B4,#REF!,#REF!,"",,-1)</calculatedColumnFormula>
    </tableColumn>
    <tableColumn id="102" xr3:uid="{073D19AC-87BA-4938-A2B7-DFB6BE97721D}" name="Name Concat - Rel3" dataDxfId="484">
      <calculatedColumnFormula>_xlfn.CONCAT($B4,"2 - RelationshipAccount / Stakeholder 3Name")</calculatedColumnFormula>
    </tableColumn>
    <tableColumn id="103" xr3:uid="{F2F2301E-21EE-441E-9DA6-AE1DDB827BA0}" name="Delta Name - Rel3" dataDxfId="483">
      <calculatedColumnFormula>_xlfn.XLOOKUP(DA4,#REF!,#REF!,"",,-1)</calculatedColumnFormula>
    </tableColumn>
    <tableColumn id="104" xr3:uid="{814E09F1-6E9A-4511-9F6A-2C6BFD275F5B}" name="Initial Self Score - Rel3" dataDxfId="482">
      <calculatedColumnFormula>_xlfn.XLOOKUP(B4,#REF!,#REF!,"",,-1)</calculatedColumnFormula>
    </tableColumn>
    <tableColumn id="105" xr3:uid="{767A3EFF-650F-4062-BD1B-86E3FDD6FEC0}" name="Score Concat - Rel3" dataDxfId="481">
      <calculatedColumnFormula>_xlfn.CONCAT($B4,"2 - RelationshipAccount / Stakeholder 3Self Score")</calculatedColumnFormula>
    </tableColumn>
    <tableColumn id="106" xr3:uid="{08B2D044-C8D3-4779-8402-E3C2535D27FB}" name="Delta Score - Rel3" dataDxfId="480">
      <calculatedColumnFormula>_xlfn.XLOOKUP(DD4,#REF!,#REF!,"",,-1)</calculatedColumnFormula>
    </tableColumn>
    <tableColumn id="107" xr3:uid="{FC90D108-0639-4308-9C98-295C8D96D47D}" name="Account / Stakeholder Name - Rel3" dataDxfId="479">
      <calculatedColumnFormula>IF(DB4="", IF(CZ4="", "", CZ4), DB4)</calculatedColumnFormula>
    </tableColumn>
    <tableColumn id="300" xr3:uid="{02E1484C-43B3-40E4-A449-C3A7DC719742}" name="Account / Stakeholder Name - Rel3 Check" dataDxfId="478">
      <calculatedColumnFormula>IF(OR(DF4="N/A", DF4="n/a", DF4="NA", DF4="na"), "N/A", IF(DF4="", "N/A", DF4))</calculatedColumnFormula>
    </tableColumn>
    <tableColumn id="108" xr3:uid="{2F9D4AB2-82E7-41CA-970E-BCFAD3C35DBE}" name="Self Score - Rel3" dataDxfId="477">
      <calculatedColumnFormula>IF(DG4="N/A","N/A",IFERROR(IF(DE4="",IF(DC4="","",DC4),DE4)*1,"N/A"))</calculatedColumnFormula>
    </tableColumn>
    <tableColumn id="109" xr3:uid="{A837F5BA-C137-4DE6-8089-C43209828B76}" name="Manager Score - Rel3" dataDxfId="476">
      <calculatedColumnFormula>IF(IF(IF($C4="Christopher Lobo",_xlfn.XLOOKUP($B4,PROSPER_Lobo!$1:$1,PROSPER_Lobo!$27:$27,""),
IF($C4="Naren Baliga",_xlfn.XLOOKUP($B4,PROSPER_Baliga!$1:$1,PROSPER_Baliga!$27:$27,""),
IF($C4="Thorsten Huhn",_xlfn.XLOOKUP($B4,PROSPER_Huhn!$1:$1,PROSPER_Huhn!$27:$27,""),
IF($C4="Nick Hull",_xlfn.XLOOKUP($B4,PROSPER_Hull!$1:$1,PROSPER_Hull!$27:$27,""),
IF($C4="Monika Kotwani",_xlfn.XLOOKUP($B4,PROSPER_Kotwani!$1:$1,PROSPER_Kotwani!$27:$27,""),
IF($C4="Jonathan Wellner",_xlfn.XLOOKUP($B4,PROSPER_Wellner!$1:$1,PROSPER_Wellner!$27:$27,""),
IF($C4="Travis Harvey",_xlfn.XLOOKUP($B4,PROSPER_Harvey!$1:$1,PROSPER_Harvey!$27:$27,""),"")))))))="","",
IF($C4="Christopher Lobo",_xlfn.XLOOKUP($B4,PROSPER_Lobo!$1:$1,PROSPER_Lobo!$27:$27,""),
IF($C4="Naren Baliga",_xlfn.XLOOKUP($B4,PROSPER_Baliga!$1:$1,PROSPER_Baliga!$27:$27,""),
IF($C4="Thorsten Huhn",_xlfn.XLOOKUP($B4,PROSPER_Huhn!$1:$1,PROSPER_Huhn!$27:$27,""),
IF($C4="Nick Hull",_xlfn.XLOOKUP($B4,PROSPER_Hull!$1:$1,PROSPER_Hull!$27:$27,""),
IF($C4="Monika Kotwani",_xlfn.XLOOKUP($B4,PROSPER_Kotwani!$1:$1,PROSPER_Kotwani!$27:$27,""),
IF($C4="Jonathan Wellner",_xlfn.XLOOKUP($B4,PROSPER_Wellner!$1:$1,PROSPER_Wellner!$27:$27,""),
IF($C4="Travis Harvey",_xlfn.XLOOKUP($B4,PROSPER_Harvey!$1:$1,PROSPER_Harvey!$27:$27,""),""))))))))="","Not Graded",IF(IF($C4="Christopher Lobo",_xlfn.XLOOKUP($B4,PROSPER_Lobo!$1:$1,PROSPER_Lobo!$27:$27,""),
IF($C4="Naren Baliga",_xlfn.XLOOKUP($B4,PROSPER_Baliga!$1:$1,PROSPER_Baliga!$27:$27,""),
IF($C4="Thorsten Huhn",_xlfn.XLOOKUP($B4,PROSPER_Huhn!$1:$1,PROSPER_Huhn!$27:$27,""),
IF($C4="Nick Hull",_xlfn.XLOOKUP($B4,PROSPER_Hull!$1:$1,PROSPER_Hull!$27:$27,""),
IF($C4="Monika Kotwani",_xlfn.XLOOKUP($B4,PROSPER_Kotwani!$1:$1,PROSPER_Kotwani!$27:$27,""),
IF($C4="Jonathan Wellner",_xlfn.XLOOKUP($B4,PROSPER_Wellner!$1:$1,PROSPER_Wellner!$27:$27,""),
IF($C4="Travis Harvey",_xlfn.XLOOKUP($B4,PROSPER_Harvey!$1:$1,PROSPER_Harvey!$27:$27,""),"")))))))="","",
IF($C4="Christopher Lobo",_xlfn.XLOOKUP($B4,PROSPER_Lobo!$1:$1,PROSPER_Lobo!$27:$27,""),
IF($C4="Naren Baliga",_xlfn.XLOOKUP($B4,PROSPER_Baliga!$1:$1,PROSPER_Baliga!$27:$27,""),
IF($C4="Thorsten Huhn",_xlfn.XLOOKUP($B4,PROSPER_Huhn!$1:$1,PROSPER_Huhn!$27:$27,""),
IF($C4="Nick Hull",_xlfn.XLOOKUP($B4,PROSPER_Hull!$1:$1,PROSPER_Hull!$27:$27,""),
IF($C4="Monika Kotwani",_xlfn.XLOOKUP($B4,PROSPER_Kotwani!$1:$1,PROSPER_Kotwani!$27:$27,""),
IF($C4="Jonathan Wellner",_xlfn.XLOOKUP($B4,PROSPER_Wellner!$1:$1,PROSPER_Wellner!$27:$27,""),
IF($C4="Travis Harvey",_xlfn.XLOOKUP($B4,PROSPER_Harvey!$1:$1,PROSPER_Harvey!$27:$27,""),"")))))))))</calculatedColumnFormula>
    </tableColumn>
    <tableColumn id="110" xr3:uid="{F92C933C-232F-4244-A273-C9F0D92227F7}" name="Manager Comment - Rel3" dataDxfId="475">
      <calculatedColumnFormula>IF(IF(IF($C4="Christopher Lobo",_xlfn.XLOOKUP($B4,PROSPER_Lobo!$1:$1,PROSPER_Lobo!$28:$28,""),
IF($C4="Naren Baliga",_xlfn.XLOOKUP($B4,PROSPER_Baliga!$1:$1,PROSPER_Baliga!$28:$28,""),
IF($C4="Thorsten Huhn",_xlfn.XLOOKUP($B4,PROSPER_Huhn!$1:$1,PROSPER_Huhn!$28:$28,""),
IF($C4="Nick Hull",_xlfn.XLOOKUP($B4,PROSPER_Hull!$1:$1,PROSPER_Hull!$28:$28,""),
IF($C4="Monika Kotwani",_xlfn.XLOOKUP($B4,PROSPER_Kotwani!$1:$1,PROSPER_Kotwani!$28:$28,""),
IF($C4="Jonathan Wellner",_xlfn.XLOOKUP($B4,PROSPER_Wellner!$1:$1,PROSPER_Wellner!$28:$28,""),
IF($C4="Travis Harvey",_xlfn.XLOOKUP($B4,PROSPER_Harvey!$1:$1,PROSPER_Harvey!$28:$28,""),"")))))))="","",
IF($C4="Christopher Lobo",_xlfn.XLOOKUP($B4,PROSPER_Lobo!$1:$1,PROSPER_Lobo!$28:$28,""),
IF($C4="Naren Baliga",_xlfn.XLOOKUP($B4,PROSPER_Baliga!$1:$1,PROSPER_Baliga!$28:$28,""),
IF($C4="Thorsten Huhn",_xlfn.XLOOKUP($B4,PROSPER_Huhn!$1:$1,PROSPER_Huhn!$28:$28,""),
IF($C4="Nick Hull",_xlfn.XLOOKUP($B4,PROSPER_Hull!$1:$1,PROSPER_Hull!$28:$28,""),
IF($C4="Monika Kotwani",_xlfn.XLOOKUP($B4,PROSPER_Kotwani!$1:$1,PROSPER_Kotwani!$28:$28,""),
IF($C4="Jonathan Wellner",_xlfn.XLOOKUP($B4,PROSPER_Wellner!$1:$1,PROSPER_Wellner!$28:$28,""),
IF($C4="Travis Harvey",_xlfn.XLOOKUP($B4,PROSPER_Harvey!$1:$1,PROSPER_Harvey!$28:$28,""),""))))))))="","No Comment",IF(IF($C4="Christopher Lobo",_xlfn.XLOOKUP($B4,PROSPER_Lobo!$1:$1,PROSPER_Lobo!$28:$28,""),
IF($C4="Naren Baliga",_xlfn.XLOOKUP($B4,PROSPER_Baliga!$1:$1,PROSPER_Baliga!$28:$28,""),
IF($C4="Thorsten Huhn",_xlfn.XLOOKUP($B4,PROSPER_Huhn!$1:$1,PROSPER_Huhn!$28:$28,""),
IF($C4="Nick Hull",_xlfn.XLOOKUP($B4,PROSPER_Hull!$1:$1,PROSPER_Hull!$28:$28,""),
IF($C4="Monika Kotwani",_xlfn.XLOOKUP($B4,PROSPER_Kotwani!$1:$1,PROSPER_Kotwani!$28:$28,""),
IF($C4="Jonathan Wellner",_xlfn.XLOOKUP($B4,PROSPER_Wellner!$1:$1,PROSPER_Wellner!$28:$28,""),
IF($C4="Travis Harvey",_xlfn.XLOOKUP($B4,PROSPER_Harvey!$1:$1,PROSPER_Harvey!$28:$28,""),"")))))))="","",
IF($C4="Christopher Lobo",_xlfn.XLOOKUP($B4,PROSPER_Lobo!$1:$1,PROSPER_Lobo!$28:$28,""),
IF($C4="Naren Baliga",_xlfn.XLOOKUP($B4,PROSPER_Baliga!$1:$1,PROSPER_Baliga!$28:$28,""),
IF($C4="Thorsten Huhn",_xlfn.XLOOKUP($B4,PROSPER_Huhn!$1:$1,PROSPER_Huhn!$28:$28,""),
IF($C4="Nick Hull",_xlfn.XLOOKUP($B4,PROSPER_Hull!$1:$1,PROSPER_Hull!$28:$28,""),
IF($C4="Monika Kotwani",_xlfn.XLOOKUP($B4,PROSPER_Kotwani!$1:$1,PROSPER_Kotwani!$28:$28,""),
IF($C4="Jonathan Wellner",_xlfn.XLOOKUP($B4,PROSPER_Wellner!$1:$1,PROSPER_Wellner!$28:$28,""),
IF($C4="Travis Harvey",_xlfn.XLOOKUP($B4,PROSPER_Harvey!$1:$1,PROSPER_Harvey!$28:$28,""),"")))))))))</calculatedColumnFormula>
    </tableColumn>
    <tableColumn id="111" xr3:uid="{A39E400D-AE5D-49E7-BB01-F4A46AAB927B}" name="Average - Rel3" dataDxfId="474">
      <calculatedColumnFormula>IF(DH4="N/A","N/A",IFERROR(AVERAGE(DH4,DI4),"N/A"))</calculatedColumnFormula>
    </tableColumn>
    <tableColumn id="112" xr3:uid="{BA4981DB-513A-438B-99A1-04B9B863822A}" name="Initial Name - Rel4" dataDxfId="473">
      <calculatedColumnFormula>_xlfn.XLOOKUP(B4,#REF!,#REF!,"",,-1)</calculatedColumnFormula>
    </tableColumn>
    <tableColumn id="113" xr3:uid="{2DC836B2-E4D6-4E7B-938C-D59BF464E51B}" name="Name Concat - Rel4" dataDxfId="472">
      <calculatedColumnFormula>_xlfn.CONCAT($B4,"2 - RelationshipAccount / Stakeholder 4Name")</calculatedColumnFormula>
    </tableColumn>
    <tableColumn id="114" xr3:uid="{49FB50E9-8C6B-41AF-BCA5-9E25A8FE393A}" name="Delta Name - Rel4" dataDxfId="471">
      <calculatedColumnFormula>_xlfn.XLOOKUP(DM4,#REF!,#REF!,"",,-1)</calculatedColumnFormula>
    </tableColumn>
    <tableColumn id="115" xr3:uid="{884833AA-23B3-4ED2-A594-37CC79EFD588}" name="Initial Self Score - Rel4" dataDxfId="470">
      <calculatedColumnFormula>_xlfn.XLOOKUP(B4,#REF!,#REF!,"",,-1)</calculatedColumnFormula>
    </tableColumn>
    <tableColumn id="116" xr3:uid="{507B98C4-5CA3-44A1-A202-FC06410C5B97}" name="Score Concat - Rel4" dataDxfId="469">
      <calculatedColumnFormula>_xlfn.CONCAT($B4,"2 - RelationshipAccount / Stakeholder 4Self Score")</calculatedColumnFormula>
    </tableColumn>
    <tableColumn id="117" xr3:uid="{D324B63C-13DF-4E97-ACAB-C8A6B221AAE3}" name="Delta Score - Rel4" dataDxfId="468">
      <calculatedColumnFormula>_xlfn.XLOOKUP(DP4,#REF!,#REF!,"",,-1)</calculatedColumnFormula>
    </tableColumn>
    <tableColumn id="118" xr3:uid="{F88B3BCA-8E3B-48A9-9F6B-581A3A3E8814}" name="Account / Stakeholder Name - Rel4" dataDxfId="467">
      <calculatedColumnFormula>IF(DN4="", IF(DL4="", "", DL4), DN4)</calculatedColumnFormula>
    </tableColumn>
    <tableColumn id="301" xr3:uid="{867D8B59-EA07-4D2D-A11C-679CF4C7EB68}" name="Account / Stakeholder Name - Rel4 Check" dataDxfId="466">
      <calculatedColumnFormula>IF(OR(DR4="N/A", DR4="n/a", DR4="NA", DR4="na"), "N/A", IF(DR4="", "N/A", DR4))</calculatedColumnFormula>
    </tableColumn>
    <tableColumn id="119" xr3:uid="{E0F75DF1-1D59-416D-8FC4-F09D683F084E}" name="Self Score - Rel4" dataDxfId="465">
      <calculatedColumnFormula>IF(DS4="N/A","N/A",IFERROR(IF(DQ4="",IF(DO4="","",DO4),DQ4)*1,"N/A"))</calculatedColumnFormula>
    </tableColumn>
    <tableColumn id="120" xr3:uid="{446BE86D-F55B-4CF3-9030-7E824CADBE71}" name="Manager Score - Rel4" dataDxfId="464">
      <calculatedColumnFormula>IF(IF(IF($C4="Christopher Lobo",_xlfn.XLOOKUP($B4,PROSPER_Lobo!$1:$1,PROSPER_Lobo!$30:$30,""),
IF($C4="Naren Baliga",_xlfn.XLOOKUP($B4,PROSPER_Baliga!$1:$1,PROSPER_Baliga!$30:$30,""),
IF($C4="Thorsten Huhn",_xlfn.XLOOKUP($B4,PROSPER_Huhn!$1:$1,PROSPER_Huhn!$30:$30,""),
IF($C4="Nick Hull",_xlfn.XLOOKUP($B4,PROSPER_Hull!$1:$1,PROSPER_Hull!$30:$30,""),
IF($C4="Monika Kotwani",_xlfn.XLOOKUP($B4,PROSPER_Kotwani!$1:$1,PROSPER_Kotwani!$30:$30,""),
IF($C4="Jonathan Wellner",_xlfn.XLOOKUP($B4,PROSPER_Wellner!$1:$1,PROSPER_Wellner!$30:$30,""),
IF($C4="Travis Harvey",_xlfn.XLOOKUP($B4,PROSPER_Harvey!$1:$1,PROSPER_Harvey!$30:$30,""),"")))))))="","",
IF($C4="Christopher Lobo",_xlfn.XLOOKUP($B4,PROSPER_Lobo!$1:$1,PROSPER_Lobo!$30:$30,""),
IF($C4="Naren Baliga",_xlfn.XLOOKUP($B4,PROSPER_Baliga!$1:$1,PROSPER_Baliga!$30:$30,""),
IF($C4="Thorsten Huhn",_xlfn.XLOOKUP($B4,PROSPER_Huhn!$1:$1,PROSPER_Huhn!$30:$30,""),
IF($C4="Nick Hull",_xlfn.XLOOKUP($B4,PROSPER_Hull!$1:$1,PROSPER_Hull!$30:$30,""),
IF($C4="Monika Kotwani",_xlfn.XLOOKUP($B4,PROSPER_Kotwani!$1:$1,PROSPER_Kotwani!$30:$30,""),
IF($C4="Jonathan Wellner",_xlfn.XLOOKUP($B4,PROSPER_Wellner!$1:$1,PROSPER_Wellner!$30:$30,""),
IF($C4="Travis Harvey",_xlfn.XLOOKUP($B4,PROSPER_Harvey!$1:$1,PROSPER_Harvey!$30:$30,""),""))))))))="","Not Graded",IF(IF($C4="Christopher Lobo",_xlfn.XLOOKUP($B4,PROSPER_Lobo!$1:$1,PROSPER_Lobo!$30:$30,""),
IF($C4="Naren Baliga",_xlfn.XLOOKUP($B4,PROSPER_Baliga!$1:$1,PROSPER_Baliga!$30:$30,""),
IF($C4="Thorsten Huhn",_xlfn.XLOOKUP($B4,PROSPER_Huhn!$1:$1,PROSPER_Huhn!$30:$30,""),
IF($C4="Nick Hull",_xlfn.XLOOKUP($B4,PROSPER_Hull!$1:$1,PROSPER_Hull!$30:$30,""),
IF($C4="Monika Kotwani",_xlfn.XLOOKUP($B4,PROSPER_Kotwani!$1:$1,PROSPER_Kotwani!$30:$30,""),
IF($C4="Jonathan Wellner",_xlfn.XLOOKUP($B4,PROSPER_Wellner!$1:$1,PROSPER_Wellner!$30:$30,""),
IF($C4="Travis Harvey",_xlfn.XLOOKUP($B4,PROSPER_Harvey!$1:$1,PROSPER_Harvey!$30:$30,""),"")))))))="","",
IF($C4="Christopher Lobo",_xlfn.XLOOKUP($B4,PROSPER_Lobo!$1:$1,PROSPER_Lobo!$30:$30,""),
IF($C4="Naren Baliga",_xlfn.XLOOKUP($B4,PROSPER_Baliga!$1:$1,PROSPER_Baliga!$30:$30,""),
IF($C4="Thorsten Huhn",_xlfn.XLOOKUP($B4,PROSPER_Huhn!$1:$1,PROSPER_Huhn!$30:$30,""),
IF($C4="Nick Hull",_xlfn.XLOOKUP($B4,PROSPER_Hull!$1:$1,PROSPER_Hull!$30:$30,""),
IF($C4="Monika Kotwani",_xlfn.XLOOKUP($B4,PROSPER_Kotwani!$1:$1,PROSPER_Kotwani!$30:$30,""),
IF($C4="Jonathan Wellner",_xlfn.XLOOKUP($B4,PROSPER_Wellner!$1:$1,PROSPER_Wellner!$30:$30,""),
IF($C4="Travis Harvey",_xlfn.XLOOKUP($B4,PROSPER_Harvey!$1:$1,PROSPER_Harvey!$30:$30,""),"")))))))))</calculatedColumnFormula>
    </tableColumn>
    <tableColumn id="121" xr3:uid="{B4C2AB1E-C820-4870-8931-7ADFE8584A48}" name="Manager Comment - Rel4" dataDxfId="463">
      <calculatedColumnFormula>IF(IF(IF($C4="Christopher Lobo",_xlfn.XLOOKUP($B4,PROSPER_Lobo!$1:$1,PROSPER_Lobo!$31:$31,""),
IF($C4="Naren Baliga",_xlfn.XLOOKUP($B4,PROSPER_Baliga!$1:$1,PROSPER_Baliga!$31:$31,""),
IF($C4="Thorsten Huhn",_xlfn.XLOOKUP($B4,PROSPER_Huhn!$1:$1,PROSPER_Huhn!$31:$31,""),
IF($C4="Nick Hull",_xlfn.XLOOKUP($B4,PROSPER_Hull!$1:$1,PROSPER_Hull!$31:$31,""),
IF($C4="Monika Kotwani",_xlfn.XLOOKUP($B4,PROSPER_Kotwani!$1:$1,PROSPER_Kotwani!$31:$31,""),
IF($C4="Jonathan Wellner",_xlfn.XLOOKUP($B4,PROSPER_Wellner!$1:$1,PROSPER_Wellner!$31:$31,""),
IF($C4="Travis Harvey",_xlfn.XLOOKUP($B4,PROSPER_Harvey!$1:$1,PROSPER_Harvey!$31:$31,""),"")))))))="","",
IF($C4="Christopher Lobo",_xlfn.XLOOKUP($B4,PROSPER_Lobo!$1:$1,PROSPER_Lobo!$31:$31,""),
IF($C4="Naren Baliga",_xlfn.XLOOKUP($B4,PROSPER_Baliga!$1:$1,PROSPER_Baliga!$31:$31,""),
IF($C4="Thorsten Huhn",_xlfn.XLOOKUP($B4,PROSPER_Huhn!$1:$1,PROSPER_Huhn!$31:$31,""),
IF($C4="Nick Hull",_xlfn.XLOOKUP($B4,PROSPER_Hull!$1:$1,PROSPER_Hull!$31:$31,""),
IF($C4="Monika Kotwani",_xlfn.XLOOKUP($B4,PROSPER_Kotwani!$1:$1,PROSPER_Kotwani!$31:$31,""),
IF($C4="Jonathan Wellner",_xlfn.XLOOKUP($B4,PROSPER_Wellner!$1:$1,PROSPER_Wellner!$31:$31,""),
IF($C4="Travis Harvey",_xlfn.XLOOKUP($B4,PROSPER_Harvey!$1:$1,PROSPER_Harvey!$31:$31,""),""))))))))="","No Comment",IF(IF($C4="Christopher Lobo",_xlfn.XLOOKUP($B4,PROSPER_Lobo!$1:$1,PROSPER_Lobo!$31:$31,""),
IF($C4="Naren Baliga",_xlfn.XLOOKUP($B4,PROSPER_Baliga!$1:$1,PROSPER_Baliga!$31:$31,""),
IF($C4="Thorsten Huhn",_xlfn.XLOOKUP($B4,PROSPER_Huhn!$1:$1,PROSPER_Huhn!$31:$31,""),
IF($C4="Nick Hull",_xlfn.XLOOKUP($B4,PROSPER_Hull!$1:$1,PROSPER_Hull!$31:$31,""),
IF($C4="Monika Kotwani",_xlfn.XLOOKUP($B4,PROSPER_Kotwani!$1:$1,PROSPER_Kotwani!$31:$31,""),
IF($C4="Jonathan Wellner",_xlfn.XLOOKUP($B4,PROSPER_Wellner!$1:$1,PROSPER_Wellner!$31:$31,""),
IF($C4="Travis Harvey",_xlfn.XLOOKUP($B4,PROSPER_Harvey!$1:$1,PROSPER_Harvey!$31:$31,""),"")))))))="","",
IF($C4="Christopher Lobo",_xlfn.XLOOKUP($B4,PROSPER_Lobo!$1:$1,PROSPER_Lobo!$31:$31,""),
IF($C4="Naren Baliga",_xlfn.XLOOKUP($B4,PROSPER_Baliga!$1:$1,PROSPER_Baliga!$31:$31,""),
IF($C4="Thorsten Huhn",_xlfn.XLOOKUP($B4,PROSPER_Huhn!$1:$1,PROSPER_Huhn!$31:$31,""),
IF($C4="Nick Hull",_xlfn.XLOOKUP($B4,PROSPER_Hull!$1:$1,PROSPER_Hull!$31:$31,""),
IF($C4="Monika Kotwani",_xlfn.XLOOKUP($B4,PROSPER_Kotwani!$1:$1,PROSPER_Kotwani!$31:$31,""),
IF($C4="Jonathan Wellner",_xlfn.XLOOKUP($B4,PROSPER_Wellner!$1:$1,PROSPER_Wellner!$31:$31,""),
IF($C4="Travis Harvey",_xlfn.XLOOKUP($B4,PROSPER_Harvey!$1:$1,PROSPER_Harvey!$31:$31,""),"")))))))))</calculatedColumnFormula>
    </tableColumn>
    <tableColumn id="122" xr3:uid="{51CE8116-4895-46D2-ABF7-11CF39D547BC}" name="Average - Rel4" dataDxfId="462">
      <calculatedColumnFormula>IF(DT4="N/A","N/A",IFERROR(AVERAGE(DT4,DU4),"N/A"))</calculatedColumnFormula>
    </tableColumn>
    <tableColumn id="123" xr3:uid="{2004BE16-3C27-48DF-AB18-D2D4CFB861F5}" name="Initial Name - Rel5" dataDxfId="461">
      <calculatedColumnFormula>_xlfn.XLOOKUP(B4,#REF!,#REF!,"",,-1)</calculatedColumnFormula>
    </tableColumn>
    <tableColumn id="124" xr3:uid="{AEEF8CFD-EDA4-4EFA-B812-1A546140B3A4}" name="Name Concat - Rel5" dataDxfId="460">
      <calculatedColumnFormula>_xlfn.CONCAT($B4,"2 - RelationshipAccount / Stakeholder 5Name")</calculatedColumnFormula>
    </tableColumn>
    <tableColumn id="125" xr3:uid="{A3FA5C76-23D0-4B38-98A1-5AA065432942}" name="Delta Name - Rel5" dataDxfId="459">
      <calculatedColumnFormula>_xlfn.XLOOKUP(DY4,#REF!,#REF!,"",,-1)</calculatedColumnFormula>
    </tableColumn>
    <tableColumn id="126" xr3:uid="{0B503477-0F42-47F6-9FF5-5CF6D2F30D90}" name="Initial Self Score - Rel5" dataDxfId="458">
      <calculatedColumnFormula>_xlfn.XLOOKUP(B4,#REF!,#REF!,"",,-1)</calculatedColumnFormula>
    </tableColumn>
    <tableColumn id="127" xr3:uid="{31E8F087-FFF7-4200-9BEA-5E281DA950B3}" name="Score Concat - Rel5" dataDxfId="457">
      <calculatedColumnFormula>_xlfn.CONCAT($B4,"2 - RelationshipAccount / Stakeholder 5Self Score")</calculatedColumnFormula>
    </tableColumn>
    <tableColumn id="128" xr3:uid="{67AE7586-A0B8-460F-A932-F1C75DC84A80}" name="Delta Score - Rel5" dataDxfId="456">
      <calculatedColumnFormula>_xlfn.XLOOKUP(EB4,#REF!,#REF!,"",,-1)</calculatedColumnFormula>
    </tableColumn>
    <tableColumn id="129" xr3:uid="{75B02BD0-1379-43B4-85D9-AB007FF438C4}" name="Account / Stakeholder Name - Rel5" dataDxfId="455">
      <calculatedColumnFormula>IF(DZ4="", IF(DX4="", "", DX4), DZ4)</calculatedColumnFormula>
    </tableColumn>
    <tableColumn id="302" xr3:uid="{9C6C453A-83E4-4D0C-9472-9CD61E6A9D21}" name="Account / Stakeholder Name - Rel5 Check" dataDxfId="454">
      <calculatedColumnFormula>IF(OR(ED4="N/A", ED4="n/a", ED4="NA", ED4="na"), "N/A", IF(ED4="", "N/A", ED4))</calculatedColumnFormula>
    </tableColumn>
    <tableColumn id="130" xr3:uid="{32DF214C-3454-4E74-BC3C-04A02A26E457}" name="Self Score - Rel5" dataDxfId="453">
      <calculatedColumnFormula>IF(EE4="N/A","N/A",IFERROR(IF(EC4="",IF(EA4="","",EA4),EC4)*1,"N/A"))</calculatedColumnFormula>
    </tableColumn>
    <tableColumn id="131" xr3:uid="{537B7ED3-EF41-4A26-B778-DF8DCB0A7C4D}" name="Manager Score - Rel5" dataDxfId="452">
      <calculatedColumnFormula>IF(IF(IF($C4="Christopher Lobo",_xlfn.XLOOKUP($B4,PROSPER_Lobo!$1:$1,PROSPER_Lobo!$33:$33,""),
IF($C4="Naren Baliga",_xlfn.XLOOKUP($B4,PROSPER_Baliga!$1:$1,PROSPER_Baliga!$33:$33,""),
IF($C4="Thorsten Huhn",_xlfn.XLOOKUP($B4,PROSPER_Huhn!$1:$1,PROSPER_Huhn!$33:$33,""),
IF($C4="Nick Hull",_xlfn.XLOOKUP($B4,PROSPER_Hull!$1:$1,PROSPER_Hull!$33:$33,""),
IF($C4="Monika Kotwani",_xlfn.XLOOKUP($B4,PROSPER_Kotwani!$1:$1,PROSPER_Kotwani!$33:$33,""),
IF($C4="Jonathan Wellner",_xlfn.XLOOKUP($B4,PROSPER_Wellner!$1:$1,PROSPER_Wellner!$33:$33,""),
IF($C4="Travis Harvey",_xlfn.XLOOKUP($B4,PROSPER_Harvey!$1:$1,PROSPER_Harvey!$33:$33,""),"")))))))="","",
IF($C4="Christopher Lobo",_xlfn.XLOOKUP($B4,PROSPER_Lobo!$1:$1,PROSPER_Lobo!$33:$33,""),
IF($C4="Naren Baliga",_xlfn.XLOOKUP($B4,PROSPER_Baliga!$1:$1,PROSPER_Baliga!$33:$33,""),
IF($C4="Thorsten Huhn",_xlfn.XLOOKUP($B4,PROSPER_Huhn!$1:$1,PROSPER_Huhn!$33:$33,""),
IF($C4="Nick Hull",_xlfn.XLOOKUP($B4,PROSPER_Hull!$1:$1,PROSPER_Hull!$33:$33,""),
IF($C4="Monika Kotwani",_xlfn.XLOOKUP($B4,PROSPER_Kotwani!$1:$1,PROSPER_Kotwani!$33:$33,""),
IF($C4="Jonathan Wellner",_xlfn.XLOOKUP($B4,PROSPER_Wellner!$1:$1,PROSPER_Wellner!$33:$33,""),
IF($C4="Travis Harvey",_xlfn.XLOOKUP($B4,PROSPER_Harvey!$1:$1,PROSPER_Harvey!$33:$33,""),""))))))))="","Not Graded",IF(IF($C4="Christopher Lobo",_xlfn.XLOOKUP($B4,PROSPER_Lobo!$1:$1,PROSPER_Lobo!$33:$33,""),
IF($C4="Naren Baliga",_xlfn.XLOOKUP($B4,PROSPER_Baliga!$1:$1,PROSPER_Baliga!$33:$33,""),
IF($C4="Thorsten Huhn",_xlfn.XLOOKUP($B4,PROSPER_Huhn!$1:$1,PROSPER_Huhn!$33:$33,""),
IF($C4="Nick Hull",_xlfn.XLOOKUP($B4,PROSPER_Hull!$1:$1,PROSPER_Hull!$33:$33,""),
IF($C4="Monika Kotwani",_xlfn.XLOOKUP($B4,PROSPER_Kotwani!$1:$1,PROSPER_Kotwani!$33:$33,""),
IF($C4="Jonathan Wellner",_xlfn.XLOOKUP($B4,PROSPER_Wellner!$1:$1,PROSPER_Wellner!$33:$33,""),
IF($C4="Travis Harvey",_xlfn.XLOOKUP($B4,PROSPER_Harvey!$1:$1,PROSPER_Harvey!$33:$33,""),"")))))))="","",
IF($C4="Christopher Lobo",_xlfn.XLOOKUP($B4,PROSPER_Lobo!$1:$1,PROSPER_Lobo!$33:$33,""),
IF($C4="Naren Baliga",_xlfn.XLOOKUP($B4,PROSPER_Baliga!$1:$1,PROSPER_Baliga!$33:$33,""),
IF($C4="Thorsten Huhn",_xlfn.XLOOKUP($B4,PROSPER_Huhn!$1:$1,PROSPER_Huhn!$33:$33,""),
IF($C4="Nick Hull",_xlfn.XLOOKUP($B4,PROSPER_Hull!$1:$1,PROSPER_Hull!$33:$33,""),
IF($C4="Monika Kotwani",_xlfn.XLOOKUP($B4,PROSPER_Kotwani!$1:$1,PROSPER_Kotwani!$33:$33,""),
IF($C4="Jonathan Wellner",_xlfn.XLOOKUP($B4,PROSPER_Wellner!$1:$1,PROSPER_Wellner!$33:$33,""),
IF($C4="Travis Harvey",_xlfn.XLOOKUP($B4,PROSPER_Harvey!$1:$1,PROSPER_Harvey!$33:$33,""),"")))))))))</calculatedColumnFormula>
    </tableColumn>
    <tableColumn id="132" xr3:uid="{C8D18521-4A54-4A68-AFBD-FA36EEC202C0}" name="Manager Comment - Rel5" dataDxfId="451">
      <calculatedColumnFormula>IF(IF(IF($C4="Christopher Lobo",_xlfn.XLOOKUP($B4,PROSPER_Lobo!$1:$1,PROSPER_Lobo!$34:$34,""),
IF($C4="Naren Baliga",_xlfn.XLOOKUP($B4,PROSPER_Baliga!$1:$1,PROSPER_Baliga!$34:$34,""),
IF($C4="Thorsten Huhn",_xlfn.XLOOKUP($B4,PROSPER_Huhn!$1:$1,PROSPER_Huhn!$34:$34,""),
IF($C4="Nick Hull",_xlfn.XLOOKUP($B4,PROSPER_Hull!$1:$1,PROSPER_Hull!$34:$34,""),
IF($C4="Monika Kotwani",_xlfn.XLOOKUP($B4,PROSPER_Kotwani!$1:$1,PROSPER_Kotwani!$34:$34,""),
IF($C4="Jonathan Wellner",_xlfn.XLOOKUP($B4,PROSPER_Wellner!$1:$1,PROSPER_Wellner!$34:$34,""),
IF($C4="Travis Harvey",_xlfn.XLOOKUP($B4,PROSPER_Harvey!$1:$1,PROSPER_Harvey!$34:$34,""),"")))))))="","",
IF($C4="Christopher Lobo",_xlfn.XLOOKUP($B4,PROSPER_Lobo!$1:$1,PROSPER_Lobo!$34:$34,""),
IF($C4="Naren Baliga",_xlfn.XLOOKUP($B4,PROSPER_Baliga!$1:$1,PROSPER_Baliga!$34:$34,""),
IF($C4="Thorsten Huhn",_xlfn.XLOOKUP($B4,PROSPER_Huhn!$1:$1,PROSPER_Huhn!$34:$34,""),
IF($C4="Nick Hull",_xlfn.XLOOKUP($B4,PROSPER_Hull!$1:$1,PROSPER_Hull!$34:$34,""),
IF($C4="Monika Kotwani",_xlfn.XLOOKUP($B4,PROSPER_Kotwani!$1:$1,PROSPER_Kotwani!$34:$34,""),
IF($C4="Jonathan Wellner",_xlfn.XLOOKUP($B4,PROSPER_Wellner!$1:$1,PROSPER_Wellner!$34:$34,""),
IF($C4="Travis Harvey",_xlfn.XLOOKUP($B4,PROSPER_Harvey!$1:$1,PROSPER_Harvey!$34:$34,""),""))))))))="","No Comment",IF(IF($C4="Christopher Lobo",_xlfn.XLOOKUP($B4,PROSPER_Lobo!$1:$1,PROSPER_Lobo!$34:$34,""),
IF($C4="Naren Baliga",_xlfn.XLOOKUP($B4,PROSPER_Baliga!$1:$1,PROSPER_Baliga!$34:$34,""),
IF($C4="Thorsten Huhn",_xlfn.XLOOKUP($B4,PROSPER_Huhn!$1:$1,PROSPER_Huhn!$34:$34,""),
IF($C4="Nick Hull",_xlfn.XLOOKUP($B4,PROSPER_Hull!$1:$1,PROSPER_Hull!$34:$34,""),
IF($C4="Monika Kotwani",_xlfn.XLOOKUP($B4,PROSPER_Kotwani!$1:$1,PROSPER_Kotwani!$34:$34,""),
IF($C4="Jonathan Wellner",_xlfn.XLOOKUP($B4,PROSPER_Wellner!$1:$1,PROSPER_Wellner!$34:$34,""),
IF($C4="Travis Harvey",_xlfn.XLOOKUP($B4,PROSPER_Harvey!$1:$1,PROSPER_Harvey!$34:$34,""),"")))))))="","",
IF($C4="Christopher Lobo",_xlfn.XLOOKUP($B4,PROSPER_Lobo!$1:$1,PROSPER_Lobo!$34:$34,""),
IF($C4="Naren Baliga",_xlfn.XLOOKUP($B4,PROSPER_Baliga!$1:$1,PROSPER_Baliga!$34:$34,""),
IF($C4="Thorsten Huhn",_xlfn.XLOOKUP($B4,PROSPER_Huhn!$1:$1,PROSPER_Huhn!$34:$34,""),
IF($C4="Nick Hull",_xlfn.XLOOKUP($B4,PROSPER_Hull!$1:$1,PROSPER_Hull!$34:$34,""),
IF($C4="Monika Kotwani",_xlfn.XLOOKUP($B4,PROSPER_Kotwani!$1:$1,PROSPER_Kotwani!$34:$34,""),
IF($C4="Jonathan Wellner",_xlfn.XLOOKUP($B4,PROSPER_Wellner!$1:$1,PROSPER_Wellner!$34:$34,""),
IF($C4="Travis Harvey",_xlfn.XLOOKUP($B4,PROSPER_Harvey!$1:$1,PROSPER_Harvey!$34:$34,""),"")))))))))</calculatedColumnFormula>
    </tableColumn>
    <tableColumn id="133" xr3:uid="{834534D7-ADC8-4A0D-97F6-95A815F84001}" name="Average - Rel5" dataDxfId="450">
      <calculatedColumnFormula>IF(EF4="N/A","N/A",IFERROR(AVERAGE(EF4,EG4),"N/A"))</calculatedColumnFormula>
    </tableColumn>
    <tableColumn id="134" xr3:uid="{E377935E-2604-4CEC-9CDF-660AD2884C5F}" name="Initial Name - Rel6" dataDxfId="449">
      <calculatedColumnFormula>_xlfn.XLOOKUP(B4,#REF!,#REF!,"",,-1)</calculatedColumnFormula>
    </tableColumn>
    <tableColumn id="135" xr3:uid="{CFC87AD6-242C-4C14-B5C6-BD6A0DC2181C}" name="Name Concat - Rel6" dataDxfId="448">
      <calculatedColumnFormula>_xlfn.CONCAT($B4,"2 - RelationshipAccount / Stakeholder 6Name")</calculatedColumnFormula>
    </tableColumn>
    <tableColumn id="136" xr3:uid="{AE509139-2EAC-45C1-A460-86C7868E8253}" name="Delta Name - Rel6" dataDxfId="447">
      <calculatedColumnFormula>_xlfn.XLOOKUP(EK4,#REF!,#REF!,"",,-1)</calculatedColumnFormula>
    </tableColumn>
    <tableColumn id="137" xr3:uid="{10C1E40A-B586-4B5F-A409-9F8F5C2BFD05}" name="Initial Self Score - Rel6" dataDxfId="446">
      <calculatedColumnFormula>_xlfn.XLOOKUP(B4,#REF!,#REF!,"",,-1)</calculatedColumnFormula>
    </tableColumn>
    <tableColumn id="138" xr3:uid="{24417233-5B8A-4EA4-98ED-83769CBD2017}" name="Score Concat - Rel6" dataDxfId="445">
      <calculatedColumnFormula>_xlfn.CONCAT($B4,"2 - RelationshipAccount / Stakeholder 6Self Score")</calculatedColumnFormula>
    </tableColumn>
    <tableColumn id="139" xr3:uid="{BA998F69-CC2A-4641-BA7A-40AA2AD53264}" name="Delta Score - Rel6" dataDxfId="444">
      <calculatedColumnFormula>_xlfn.XLOOKUP(EN4,#REF!,#REF!,"",,-1)</calculatedColumnFormula>
    </tableColumn>
    <tableColumn id="140" xr3:uid="{362B4789-5B3F-4E0D-8133-2B13EB6D76B1}" name="Account / Stakeholder Name - Rel6" dataDxfId="443">
      <calculatedColumnFormula>IF(EL4="", IF(EJ4="", "", EJ4), EL4)</calculatedColumnFormula>
    </tableColumn>
    <tableColumn id="303" xr3:uid="{B40DD60C-6432-4B2D-B2B0-FCFC419DD10D}" name="Account / Stakeholder Name - Rel6 Check" dataDxfId="442">
      <calculatedColumnFormula>IF(OR(EP4="N/A", EP4="n/a", EP4="NA", EP4="na"), "N/A", IF(EP4="", "N/A", EP4))</calculatedColumnFormula>
    </tableColumn>
    <tableColumn id="141" xr3:uid="{6B87F9AF-F54C-4CBA-9BD0-AFFC5E0179BE}" name="Self Score - Rel6" dataDxfId="441">
      <calculatedColumnFormula>IF(EQ4="N/A","N/A",IFERROR(IF(EO4="",IF(EM4="","",EM4),EO4)*1,"N/A"))</calculatedColumnFormula>
    </tableColumn>
    <tableColumn id="142" xr3:uid="{C622D75E-B490-4478-9DEA-C90159E0EA6E}" name="Manager Score - Rel6" dataDxfId="440">
      <calculatedColumnFormula>IF(IF(IF($C4="Christopher Lobo",_xlfn.XLOOKUP($B4,PROSPER_Lobo!$1:$1,PROSPER_Lobo!$36:$36,""),
IF($C4="Naren Baliga",_xlfn.XLOOKUP($B4,PROSPER_Baliga!$1:$1,PROSPER_Baliga!$36:$36,""),
IF($C4="Thorsten Huhn",_xlfn.XLOOKUP($B4,PROSPER_Huhn!$1:$1,PROSPER_Huhn!$36:$36,""),
IF($C4="Nick Hull",_xlfn.XLOOKUP($B4,PROSPER_Hull!$1:$1,PROSPER_Hull!$36:$36,""),
IF($C4="Monika Kotwani",_xlfn.XLOOKUP($B4,PROSPER_Kotwani!$1:$1,PROSPER_Kotwani!$36:$36,""),
IF($C4="Jonathan Wellner",_xlfn.XLOOKUP($B4,PROSPER_Wellner!$1:$1,PROSPER_Wellner!$36:$36,""),
IF($C4="Travis Harvey",_xlfn.XLOOKUP($B4,PROSPER_Harvey!$1:$1,PROSPER_Harvey!$36:$36,""),"")))))))="","",
IF($C4="Christopher Lobo",_xlfn.XLOOKUP($B4,PROSPER_Lobo!$1:$1,PROSPER_Lobo!$36:$36,""),
IF($C4="Naren Baliga",_xlfn.XLOOKUP($B4,PROSPER_Baliga!$1:$1,PROSPER_Baliga!$36:$36,""),
IF($C4="Thorsten Huhn",_xlfn.XLOOKUP($B4,PROSPER_Huhn!$1:$1,PROSPER_Huhn!$36:$36,""),
IF($C4="Nick Hull",_xlfn.XLOOKUP($B4,PROSPER_Hull!$1:$1,PROSPER_Hull!$36:$36,""),
IF($C4="Monika Kotwani",_xlfn.XLOOKUP($B4,PROSPER_Kotwani!$1:$1,PROSPER_Kotwani!$36:$36,""),
IF($C4="Jonathan Wellner",_xlfn.XLOOKUP($B4,PROSPER_Wellner!$1:$1,PROSPER_Wellner!$36:$36,""),
IF($C4="Travis Harvey",_xlfn.XLOOKUP($B4,PROSPER_Harvey!$1:$1,PROSPER_Harvey!$36:$36,""),""))))))))="","Not Graded",IF(IF($C4="Christopher Lobo",_xlfn.XLOOKUP($B4,PROSPER_Lobo!$1:$1,PROSPER_Lobo!$36:$36,""),
IF($C4="Naren Baliga",_xlfn.XLOOKUP($B4,PROSPER_Baliga!$1:$1,PROSPER_Baliga!$36:$36,""),
IF($C4="Thorsten Huhn",_xlfn.XLOOKUP($B4,PROSPER_Huhn!$1:$1,PROSPER_Huhn!$36:$36,""),
IF($C4="Nick Hull",_xlfn.XLOOKUP($B4,PROSPER_Hull!$1:$1,PROSPER_Hull!$36:$36,""),
IF($C4="Monika Kotwani",_xlfn.XLOOKUP($B4,PROSPER_Kotwani!$1:$1,PROSPER_Kotwani!$36:$36,""),
IF($C4="Jonathan Wellner",_xlfn.XLOOKUP($B4,PROSPER_Wellner!$1:$1,PROSPER_Wellner!$36:$36,""),
IF($C4="Travis Harvey",_xlfn.XLOOKUP($B4,PROSPER_Harvey!$1:$1,PROSPER_Harvey!$36:$36,""),"")))))))="","",
IF($C4="Christopher Lobo",_xlfn.XLOOKUP($B4,PROSPER_Lobo!$1:$1,PROSPER_Lobo!$36:$36,""),
IF($C4="Naren Baliga",_xlfn.XLOOKUP($B4,PROSPER_Baliga!$1:$1,PROSPER_Baliga!$36:$36,""),
IF($C4="Thorsten Huhn",_xlfn.XLOOKUP($B4,PROSPER_Huhn!$1:$1,PROSPER_Huhn!$36:$36,""),
IF($C4="Nick Hull",_xlfn.XLOOKUP($B4,PROSPER_Hull!$1:$1,PROSPER_Hull!$36:$36,""),
IF($C4="Monika Kotwani",_xlfn.XLOOKUP($B4,PROSPER_Kotwani!$1:$1,PROSPER_Kotwani!$36:$36,""),
IF($C4="Jonathan Wellner",_xlfn.XLOOKUP($B4,PROSPER_Wellner!$1:$1,PROSPER_Wellner!$36:$36,""),
IF($C4="Travis Harvey",_xlfn.XLOOKUP($B4,PROSPER_Harvey!$1:$1,PROSPER_Harvey!$36:$36,""),"")))))))))</calculatedColumnFormula>
    </tableColumn>
    <tableColumn id="143" xr3:uid="{26F70BD3-A702-4149-B30E-35F4F8B61D0D}" name="Manager Comment - Rel6" dataDxfId="439">
      <calculatedColumnFormula>IF(IF(IF($C4="Christopher Lobo",_xlfn.XLOOKUP($B4,PROSPER_Lobo!$1:$1,PROSPER_Lobo!$37:$37,""),
IF($C4="Naren Baliga",_xlfn.XLOOKUP($B4,PROSPER_Baliga!$1:$1,PROSPER_Baliga!$37:$37,""),
IF($C4="Thorsten Huhn",_xlfn.XLOOKUP($B4,PROSPER_Huhn!$1:$1,PROSPER_Huhn!$37:$37,""),
IF($C4="Nick Hull",_xlfn.XLOOKUP($B4,PROSPER_Hull!$1:$1,PROSPER_Hull!$37:$37,""),
IF($C4="Monika Kotwani",_xlfn.XLOOKUP($B4,PROSPER_Kotwani!$1:$1,PROSPER_Kotwani!$37:$37,""),
IF($C4="Jonathan Wellner",_xlfn.XLOOKUP($B4,PROSPER_Wellner!$1:$1,PROSPER_Wellner!$37:$37,""),
IF($C4="Travis Harvey",_xlfn.XLOOKUP($B4,PROSPER_Harvey!$1:$1,PROSPER_Harvey!$37:$37,""),"")))))))="","",
IF($C4="Christopher Lobo",_xlfn.XLOOKUP($B4,PROSPER_Lobo!$1:$1,PROSPER_Lobo!$37:$37,""),
IF($C4="Naren Baliga",_xlfn.XLOOKUP($B4,PROSPER_Baliga!$1:$1,PROSPER_Baliga!$37:$37,""),
IF($C4="Thorsten Huhn",_xlfn.XLOOKUP($B4,PROSPER_Huhn!$1:$1,PROSPER_Huhn!$37:$37,""),
IF($C4="Nick Hull",_xlfn.XLOOKUP($B4,PROSPER_Hull!$1:$1,PROSPER_Hull!$37:$37,""),
IF($C4="Monika Kotwani",_xlfn.XLOOKUP($B4,PROSPER_Kotwani!$1:$1,PROSPER_Kotwani!$37:$37,""),
IF($C4="Jonathan Wellner",_xlfn.XLOOKUP($B4,PROSPER_Wellner!$1:$1,PROSPER_Wellner!$37:$37,""),
IF($C4="Travis Harvey",_xlfn.XLOOKUP($B4,PROSPER_Harvey!$1:$1,PROSPER_Harvey!$37:$37,""),""))))))))="","No Comment",IF(IF($C4="Christopher Lobo",_xlfn.XLOOKUP($B4,PROSPER_Lobo!$1:$1,PROSPER_Lobo!$37:$37,""),
IF($C4="Naren Baliga",_xlfn.XLOOKUP($B4,PROSPER_Baliga!$1:$1,PROSPER_Baliga!$37:$37,""),
IF($C4="Thorsten Huhn",_xlfn.XLOOKUP($B4,PROSPER_Huhn!$1:$1,PROSPER_Huhn!$37:$37,""),
IF($C4="Nick Hull",_xlfn.XLOOKUP($B4,PROSPER_Hull!$1:$1,PROSPER_Hull!$37:$37,""),
IF($C4="Monika Kotwani",_xlfn.XLOOKUP($B4,PROSPER_Kotwani!$1:$1,PROSPER_Kotwani!$37:$37,""),
IF($C4="Jonathan Wellner",_xlfn.XLOOKUP($B4,PROSPER_Wellner!$1:$1,PROSPER_Wellner!$37:$37,""),
IF($C4="Travis Harvey",_xlfn.XLOOKUP($B4,PROSPER_Harvey!$1:$1,PROSPER_Harvey!$37:$37,""),"")))))))="","",
IF($C4="Christopher Lobo",_xlfn.XLOOKUP($B4,PROSPER_Lobo!$1:$1,PROSPER_Lobo!$37:$37,""),
IF($C4="Naren Baliga",_xlfn.XLOOKUP($B4,PROSPER_Baliga!$1:$1,PROSPER_Baliga!$37:$37,""),
IF($C4="Thorsten Huhn",_xlfn.XLOOKUP($B4,PROSPER_Huhn!$1:$1,PROSPER_Huhn!$37:$37,""),
IF($C4="Nick Hull",_xlfn.XLOOKUP($B4,PROSPER_Hull!$1:$1,PROSPER_Hull!$37:$37,""),
IF($C4="Monika Kotwani",_xlfn.XLOOKUP($B4,PROSPER_Kotwani!$1:$1,PROSPER_Kotwani!$37:$37,""),
IF($C4="Jonathan Wellner",_xlfn.XLOOKUP($B4,PROSPER_Wellner!$1:$1,PROSPER_Wellner!$37:$37,""),
IF($C4="Travis Harvey",_xlfn.XLOOKUP($B4,PROSPER_Harvey!$1:$1,PROSPER_Harvey!$37:$37,""),"")))))))))</calculatedColumnFormula>
    </tableColumn>
    <tableColumn id="144" xr3:uid="{C0281959-278D-45D7-866F-F1DE9061ACDA}" name="Average - Rel6" dataDxfId="438">
      <calculatedColumnFormula>IF(ER4="N/A","N/A",IFERROR(AVERAGE(ER4,ES4),"N/A"))</calculatedColumnFormula>
    </tableColumn>
    <tableColumn id="145" xr3:uid="{41BB9C92-ACD9-4C55-AA51-E847074B13B7}" name="Initial Name - Rel7" dataDxfId="437">
      <calculatedColumnFormula>_xlfn.XLOOKUP(B4,#REF!,#REF!,"",,-1)</calculatedColumnFormula>
    </tableColumn>
    <tableColumn id="146" xr3:uid="{35503167-9AD8-4117-9B92-1597280E90A6}" name="Name Concat - Rel7" dataDxfId="436">
      <calculatedColumnFormula>_xlfn.CONCAT($B4,"2 - RelationshipAccount / Stakeholder 7Name")</calculatedColumnFormula>
    </tableColumn>
    <tableColumn id="147" xr3:uid="{D70EB221-4AA8-433F-B231-6C07640B8CC7}" name="Delta Name - Rel7" dataDxfId="435">
      <calculatedColumnFormula>_xlfn.XLOOKUP(EW4,#REF!,#REF!,"",,-1)</calculatedColumnFormula>
    </tableColumn>
    <tableColumn id="148" xr3:uid="{2BC76E56-1EA7-4F4C-AAD6-BB8E997210CD}" name="Initial Self Score - Rel7" dataDxfId="434">
      <calculatedColumnFormula>_xlfn.XLOOKUP(B4,#REF!,#REF!,"",,-1)</calculatedColumnFormula>
    </tableColumn>
    <tableColumn id="149" xr3:uid="{C918E6CA-691A-4F0D-AB7C-136118E0C463}" name="Score Concat - Rel7" dataDxfId="433">
      <calculatedColumnFormula>_xlfn.CONCAT($B4,"2 - RelationshipAccount / Stakeholder 7Self Score")</calculatedColumnFormula>
    </tableColumn>
    <tableColumn id="150" xr3:uid="{D26AB023-8D82-4FDC-8B67-165F08D08CEA}" name="Delta Score - Rel7" dataDxfId="432">
      <calculatedColumnFormula>_xlfn.XLOOKUP(EZ4,#REF!,#REF!,"",,-1)</calculatedColumnFormula>
    </tableColumn>
    <tableColumn id="151" xr3:uid="{D3E2DAA0-F3AD-4E81-988F-53DE9E8624B9}" name="Account / Stakeholder Name - Rel7" dataDxfId="431">
      <calculatedColumnFormula>IF(EX4="", IF(EV4="", "", EV4), EX4)</calculatedColumnFormula>
    </tableColumn>
    <tableColumn id="304" xr3:uid="{0BC62EEB-5A9B-49D7-81AB-324D358EEB5A}" name="Account / Stakeholder Name - Rel7 Check" dataDxfId="430">
      <calculatedColumnFormula>IF(OR(FB4="N/A", FB4="n/a", FB4="NA", FB4="na"), "N/A", IF(FB4="", "N/A", FB4))</calculatedColumnFormula>
    </tableColumn>
    <tableColumn id="152" xr3:uid="{49DD28EB-3301-4B3D-8083-3B2B191ADC09}" name="Self Score - Rel7" dataDxfId="429">
      <calculatedColumnFormula>IF(FC4="N/A","N/A",IFERROR(IF(FA4="",IF(EY4="","",EY4),FA4)*1,"N/A"))</calculatedColumnFormula>
    </tableColumn>
    <tableColumn id="153" xr3:uid="{EFC846B1-2EE6-4CB2-999B-7F1410489CDA}" name="Manager Score - Rel7" dataDxfId="428">
      <calculatedColumnFormula>IF(IF(IF($C4="Christopher Lobo",_xlfn.XLOOKUP($B4,PROSPER_Lobo!$1:$1,PROSPER_Lobo!$39:$39,""),
IF($C4="Naren Baliga",_xlfn.XLOOKUP($B4,PROSPER_Baliga!$1:$1,PROSPER_Baliga!$39:$39,""),
IF($C4="Thorsten Huhn",_xlfn.XLOOKUP($B4,PROSPER_Huhn!$1:$1,PROSPER_Huhn!$39:$39,""),
IF($C4="Nick Hull",_xlfn.XLOOKUP($B4,PROSPER_Hull!$1:$1,PROSPER_Hull!$39:$39,""),
IF($C4="Monika Kotwani",_xlfn.XLOOKUP($B4,PROSPER_Kotwani!$1:$1,PROSPER_Kotwani!$39:$39,""),
IF($C4="Jonathan Wellner",_xlfn.XLOOKUP($B4,PROSPER_Wellner!$1:$1,PROSPER_Wellner!$39:$39,""),
IF($C4="Travis Harvey",_xlfn.XLOOKUP($B4,PROSPER_Harvey!$1:$1,PROSPER_Harvey!$39:$39,""),"")))))))="","",
IF($C4="Christopher Lobo",_xlfn.XLOOKUP($B4,PROSPER_Lobo!$1:$1,PROSPER_Lobo!$39:$39,""),
IF($C4="Naren Baliga",_xlfn.XLOOKUP($B4,PROSPER_Baliga!$1:$1,PROSPER_Baliga!$39:$39,""),
IF($C4="Thorsten Huhn",_xlfn.XLOOKUP($B4,PROSPER_Huhn!$1:$1,PROSPER_Huhn!$39:$39,""),
IF($C4="Nick Hull",_xlfn.XLOOKUP($B4,PROSPER_Hull!$1:$1,PROSPER_Hull!$39:$39,""),
IF($C4="Monika Kotwani",_xlfn.XLOOKUP($B4,PROSPER_Kotwani!$1:$1,PROSPER_Kotwani!$39:$39,""),
IF($C4="Jonathan Wellner",_xlfn.XLOOKUP($B4,PROSPER_Wellner!$1:$1,PROSPER_Wellner!$39:$39,""),
IF($C4="Travis Harvey",_xlfn.XLOOKUP($B4,PROSPER_Harvey!$1:$1,PROSPER_Harvey!$39:$39,""),""))))))))="","Not Graded",IF(IF($C4="Christopher Lobo",_xlfn.XLOOKUP($B4,PROSPER_Lobo!$1:$1,PROSPER_Lobo!$39:$39,""),
IF($C4="Naren Baliga",_xlfn.XLOOKUP($B4,PROSPER_Baliga!$1:$1,PROSPER_Baliga!$39:$39,""),
IF($C4="Thorsten Huhn",_xlfn.XLOOKUP($B4,PROSPER_Huhn!$1:$1,PROSPER_Huhn!$39:$39,""),
IF($C4="Nick Hull",_xlfn.XLOOKUP($B4,PROSPER_Hull!$1:$1,PROSPER_Hull!$39:$39,""),
IF($C4="Monika Kotwani",_xlfn.XLOOKUP($B4,PROSPER_Kotwani!$1:$1,PROSPER_Kotwani!$39:$39,""),
IF($C4="Jonathan Wellner",_xlfn.XLOOKUP($B4,PROSPER_Wellner!$1:$1,PROSPER_Wellner!$39:$39,""),
IF($C4="Travis Harvey",_xlfn.XLOOKUP($B4,PROSPER_Harvey!$1:$1,PROSPER_Harvey!$39:$39,""),"")))))))="","",
IF($C4="Christopher Lobo",_xlfn.XLOOKUP($B4,PROSPER_Lobo!$1:$1,PROSPER_Lobo!$39:$39,""),
IF($C4="Naren Baliga",_xlfn.XLOOKUP($B4,PROSPER_Baliga!$1:$1,PROSPER_Baliga!$39:$39,""),
IF($C4="Thorsten Huhn",_xlfn.XLOOKUP($B4,PROSPER_Huhn!$1:$1,PROSPER_Huhn!$39:$39,""),
IF($C4="Nick Hull",_xlfn.XLOOKUP($B4,PROSPER_Hull!$1:$1,PROSPER_Hull!$39:$39,""),
IF($C4="Monika Kotwani",_xlfn.XLOOKUP($B4,PROSPER_Kotwani!$1:$1,PROSPER_Kotwani!$39:$39,""),
IF($C4="Jonathan Wellner",_xlfn.XLOOKUP($B4,PROSPER_Wellner!$1:$1,PROSPER_Wellner!$39:$39,""),
IF($C4="Travis Harvey",_xlfn.XLOOKUP($B4,PROSPER_Harvey!$1:$1,PROSPER_Harvey!$39:$39,""),"")))))))))</calculatedColumnFormula>
    </tableColumn>
    <tableColumn id="154" xr3:uid="{EFE0C49D-58DC-495B-9C8B-4F6EC0D67B8D}" name="Manager Comment - Rel7" dataDxfId="427">
      <calculatedColumnFormula>IF(IF(IF($C4="Christopher Lobo",_xlfn.XLOOKUP($B4,PROSPER_Lobo!$1:$1,PROSPER_Lobo!$40:$40,""),
IF($C4="Naren Baliga",_xlfn.XLOOKUP($B4,PROSPER_Baliga!$1:$1,PROSPER_Baliga!$40:$40,""),
IF($C4="Thorsten Huhn",_xlfn.XLOOKUP($B4,PROSPER_Huhn!$1:$1,PROSPER_Huhn!$40:$40,""),
IF($C4="Nick Hull",_xlfn.XLOOKUP($B4,PROSPER_Hull!$1:$1,PROSPER_Hull!$40:$40,""),
IF($C4="Monika Kotwani",_xlfn.XLOOKUP($B4,PROSPER_Kotwani!$1:$1,PROSPER_Kotwani!$40:$40,""),
IF($C4="Jonathan Wellner",_xlfn.XLOOKUP($B4,PROSPER_Wellner!$1:$1,PROSPER_Wellner!$40:$40,""),
IF($C4="Travis Harvey",_xlfn.XLOOKUP($B4,PROSPER_Harvey!$1:$1,PROSPER_Harvey!$40:$40,""),"")))))))="","",
IF($C4="Christopher Lobo",_xlfn.XLOOKUP($B4,PROSPER_Lobo!$1:$1,PROSPER_Lobo!$40:$40,""),
IF($C4="Naren Baliga",_xlfn.XLOOKUP($B4,PROSPER_Baliga!$1:$1,PROSPER_Baliga!$40:$40,""),
IF($C4="Thorsten Huhn",_xlfn.XLOOKUP($B4,PROSPER_Huhn!$1:$1,PROSPER_Huhn!$40:$40,""),
IF($C4="Nick Hull",_xlfn.XLOOKUP($B4,PROSPER_Hull!$1:$1,PROSPER_Hull!$40:$40,""),
IF($C4="Monika Kotwani",_xlfn.XLOOKUP($B4,PROSPER_Kotwani!$1:$1,PROSPER_Kotwani!$40:$40,""),
IF($C4="Jonathan Wellner",_xlfn.XLOOKUP($B4,PROSPER_Wellner!$1:$1,PROSPER_Wellner!$40:$40,""),
IF($C4="Travis Harvey",_xlfn.XLOOKUP($B4,PROSPER_Harvey!$1:$1,PROSPER_Harvey!$40:$40,""),""))))))))="","No Comment",IF(IF($C4="Christopher Lobo",_xlfn.XLOOKUP($B4,PROSPER_Lobo!$1:$1,PROSPER_Lobo!$40:$40,""),
IF($C4="Naren Baliga",_xlfn.XLOOKUP($B4,PROSPER_Baliga!$1:$1,PROSPER_Baliga!$40:$40,""),
IF($C4="Thorsten Huhn",_xlfn.XLOOKUP($B4,PROSPER_Huhn!$1:$1,PROSPER_Huhn!$40:$40,""),
IF($C4="Nick Hull",_xlfn.XLOOKUP($B4,PROSPER_Hull!$1:$1,PROSPER_Hull!$40:$40,""),
IF($C4="Monika Kotwani",_xlfn.XLOOKUP($B4,PROSPER_Kotwani!$1:$1,PROSPER_Kotwani!$40:$40,""),
IF($C4="Jonathan Wellner",_xlfn.XLOOKUP($B4,PROSPER_Wellner!$1:$1,PROSPER_Wellner!$40:$40,""),
IF($C4="Travis Harvey",_xlfn.XLOOKUP($B4,PROSPER_Harvey!$1:$1,PROSPER_Harvey!$40:$40,""),"")))))))="","",
IF($C4="Christopher Lobo",_xlfn.XLOOKUP($B4,PROSPER_Lobo!$1:$1,PROSPER_Lobo!$40:$40,""),
IF($C4="Naren Baliga",_xlfn.XLOOKUP($B4,PROSPER_Baliga!$1:$1,PROSPER_Baliga!$40:$40,""),
IF($C4="Thorsten Huhn",_xlfn.XLOOKUP($B4,PROSPER_Huhn!$1:$1,PROSPER_Huhn!$40:$40,""),
IF($C4="Nick Hull",_xlfn.XLOOKUP($B4,PROSPER_Hull!$1:$1,PROSPER_Hull!$40:$40,""),
IF($C4="Monika Kotwani",_xlfn.XLOOKUP($B4,PROSPER_Kotwani!$1:$1,PROSPER_Kotwani!$40:$40,""),
IF($C4="Jonathan Wellner",_xlfn.XLOOKUP($B4,PROSPER_Wellner!$1:$1,PROSPER_Wellner!$40:$40,""),
IF($C4="Travis Harvey",_xlfn.XLOOKUP($B4,PROSPER_Harvey!$1:$1,PROSPER_Harvey!$40:$40,""),"")))))))))</calculatedColumnFormula>
    </tableColumn>
    <tableColumn id="155" xr3:uid="{0104CD37-7D41-46F1-8999-39A87AFD7B45}" name="Average - Rel7" dataDxfId="426">
      <calculatedColumnFormula>IF(FD4="N/A","N/A",IFERROR(AVERAGE(FD4,FE4),"N/A"))</calculatedColumnFormula>
    </tableColumn>
    <tableColumn id="156" xr3:uid="{D8653B1A-D17C-4B7F-8D16-0E358FC7CF99}" name="Initial Name - Rel8 " dataDxfId="425">
      <calculatedColumnFormula>_xlfn.XLOOKUP(B4,#REF!,#REF!,"",,-1)</calculatedColumnFormula>
    </tableColumn>
    <tableColumn id="157" xr3:uid="{2B7FE353-4256-4340-8CD7-A529D3FC0632}" name="Name Concat - Rel8 " dataDxfId="424">
      <calculatedColumnFormula>_xlfn.CONCAT($B4,"2 - RelationshipAccount / Stakeholder 8Name")</calculatedColumnFormula>
    </tableColumn>
    <tableColumn id="158" xr3:uid="{722E9503-CE38-4A89-A136-D1B60A22AAAE}" name="Delta Name - Rel8 " dataDxfId="423">
      <calculatedColumnFormula>_xlfn.XLOOKUP(FI4,#REF!,#REF!,"",,-1)</calculatedColumnFormula>
    </tableColumn>
    <tableColumn id="159" xr3:uid="{DA7D1FA0-C8FF-49FB-98DC-981BA2CCD978}" name="Initial Self Score - Rel8 " dataDxfId="422">
      <calculatedColumnFormula>_xlfn.XLOOKUP(B4,#REF!,#REF!,"",,-1)</calculatedColumnFormula>
    </tableColumn>
    <tableColumn id="160" xr3:uid="{E0E108AE-8ED1-464F-8B21-6C4E8D6ADA45}" name="Score Concat - Rel8 " dataDxfId="421">
      <calculatedColumnFormula>_xlfn.CONCAT($B4,"2 - RelationshipAccount / Stakeholder 8Self Score")</calculatedColumnFormula>
    </tableColumn>
    <tableColumn id="161" xr3:uid="{D9E7D460-1FA3-4981-9AFE-08CFA161F43B}" name="Delta Score - Rel8 " dataDxfId="420">
      <calculatedColumnFormula>_xlfn.XLOOKUP(FL4,#REF!,#REF!,"",,-1)</calculatedColumnFormula>
    </tableColumn>
    <tableColumn id="162" xr3:uid="{200D3446-541B-4169-BB0C-5FBFDBAFD4CF}" name="Account / Stakeholder Name - Rel8 " dataDxfId="419">
      <calculatedColumnFormula>IF(FJ4="", IF(FH4="", "", FH4), FJ4)</calculatedColumnFormula>
    </tableColumn>
    <tableColumn id="305" xr3:uid="{8D8D2381-D1B3-438A-B741-154706AD6DCA}" name="Account / Stakeholder Name - Rel8 Check" dataDxfId="418">
      <calculatedColumnFormula>IF(OR(FN4="N/A", FN4="n/a", FN4="NA", FN4="na"), "N/A", IF(FN4="", "N/A", FN4))</calculatedColumnFormula>
    </tableColumn>
    <tableColumn id="163" xr3:uid="{9A1FF45D-11C1-4207-A5B1-4810AE0548AA}" name="Self Score - Rel8 " dataDxfId="417">
      <calculatedColumnFormula>IF(FO4="N/A","N/A",IFERROR(IF(FM4="",IF(FK4="","",FK4),FM4)*1,"N/A"))</calculatedColumnFormula>
    </tableColumn>
    <tableColumn id="164" xr3:uid="{333F89B2-B3AA-4C3F-8D6B-34C21F05CCBC}" name="Manager Score - Rel8 " dataDxfId="416">
      <calculatedColumnFormula>IF(IF(IF($C4="Christopher Lobo",_xlfn.XLOOKUP($B4,PROSPER_Lobo!$1:$1,PROSPER_Lobo!$42:$42,""),
IF($C4="Naren Baliga",_xlfn.XLOOKUP($B4,PROSPER_Baliga!$1:$1,PROSPER_Baliga!$42:$42,""),
IF($C4="Thorsten Huhn",_xlfn.XLOOKUP($B4,PROSPER_Huhn!$1:$1,PROSPER_Huhn!$42:$42,""),
IF($C4="Nick Hull",_xlfn.XLOOKUP($B4,PROSPER_Hull!$1:$1,PROSPER_Hull!$42:$42,""),
IF($C4="Monika Kotwani",_xlfn.XLOOKUP($B4,PROSPER_Kotwani!$1:$1,PROSPER_Kotwani!$42:$42,""),
IF($C4="Jonathan Wellner",_xlfn.XLOOKUP($B4,PROSPER_Wellner!$1:$1,PROSPER_Wellner!$42:$42,""),
IF($C4="Travis Harvey",_xlfn.XLOOKUP($B4,PROSPER_Harvey!$1:$1,PROSPER_Harvey!$42:$42,""),"")))))))="","",
IF($C4="Christopher Lobo",_xlfn.XLOOKUP($B4,PROSPER_Lobo!$1:$1,PROSPER_Lobo!$42:$42,""),
IF($C4="Naren Baliga",_xlfn.XLOOKUP($B4,PROSPER_Baliga!$1:$1,PROSPER_Baliga!$42:$42,""),
IF($C4="Thorsten Huhn",_xlfn.XLOOKUP($B4,PROSPER_Huhn!$1:$1,PROSPER_Huhn!$42:$42,""),
IF($C4="Nick Hull",_xlfn.XLOOKUP($B4,PROSPER_Hull!$1:$1,PROSPER_Hull!$42:$42,""),
IF($C4="Monika Kotwani",_xlfn.XLOOKUP($B4,PROSPER_Kotwani!$1:$1,PROSPER_Kotwani!$42:$42,""),
IF($C4="Jonathan Wellner",_xlfn.XLOOKUP($B4,PROSPER_Wellner!$1:$1,PROSPER_Wellner!$42:$42,""),
IF($C4="Travis Harvey",_xlfn.XLOOKUP($B4,PROSPER_Harvey!$1:$1,PROSPER_Harvey!$42:$42,""),""))))))))="","Not Graded",IF(IF($C4="Christopher Lobo",_xlfn.XLOOKUP($B4,PROSPER_Lobo!$1:$1,PROSPER_Lobo!$42:$42,""),
IF($C4="Naren Baliga",_xlfn.XLOOKUP($B4,PROSPER_Baliga!$1:$1,PROSPER_Baliga!$42:$42,""),
IF($C4="Thorsten Huhn",_xlfn.XLOOKUP($B4,PROSPER_Huhn!$1:$1,PROSPER_Huhn!$42:$42,""),
IF($C4="Nick Hull",_xlfn.XLOOKUP($B4,PROSPER_Hull!$1:$1,PROSPER_Hull!$42:$42,""),
IF($C4="Monika Kotwani",_xlfn.XLOOKUP($B4,PROSPER_Kotwani!$1:$1,PROSPER_Kotwani!$42:$42,""),
IF($C4="Jonathan Wellner",_xlfn.XLOOKUP($B4,PROSPER_Wellner!$1:$1,PROSPER_Wellner!$42:$42,""),
IF($C4="Travis Harvey",_xlfn.XLOOKUP($B4,PROSPER_Harvey!$1:$1,PROSPER_Harvey!$42:$42,""),"")))))))="","",
IF($C4="Christopher Lobo",_xlfn.XLOOKUP($B4,PROSPER_Lobo!$1:$1,PROSPER_Lobo!$42:$42,""),
IF($C4="Naren Baliga",_xlfn.XLOOKUP($B4,PROSPER_Baliga!$1:$1,PROSPER_Baliga!$42:$42,""),
IF($C4="Thorsten Huhn",_xlfn.XLOOKUP($B4,PROSPER_Huhn!$1:$1,PROSPER_Huhn!$42:$42,""),
IF($C4="Nick Hull",_xlfn.XLOOKUP($B4,PROSPER_Hull!$1:$1,PROSPER_Hull!$42:$42,""),
IF($C4="Monika Kotwani",_xlfn.XLOOKUP($B4,PROSPER_Kotwani!$1:$1,PROSPER_Kotwani!$42:$42,""),
IF($C4="Jonathan Wellner",_xlfn.XLOOKUP($B4,PROSPER_Wellner!$1:$1,PROSPER_Wellner!$42:$42,""),
IF($C4="Travis Harvey",_xlfn.XLOOKUP($B4,PROSPER_Harvey!$1:$1,PROSPER_Harvey!$42:$42,""),"")))))))))</calculatedColumnFormula>
    </tableColumn>
    <tableColumn id="165" xr3:uid="{88C871EC-DD36-4C76-A6CB-62F25CF01054}" name="Manager Comment - Rel8 " dataDxfId="415">
      <calculatedColumnFormula>IF(IF(IF($C4="Christopher Lobo",_xlfn.XLOOKUP($B4,PROSPER_Lobo!$1:$1,PROSPER_Lobo!$43:$43,""),
IF($C4="Naren Baliga",_xlfn.XLOOKUP($B4,PROSPER_Baliga!$1:$1,PROSPER_Baliga!$43:$43,""),
IF($C4="Thorsten Huhn",_xlfn.XLOOKUP($B4,PROSPER_Huhn!$1:$1,PROSPER_Huhn!$43:$43,""),
IF($C4="Nick Hull",_xlfn.XLOOKUP($B4,PROSPER_Hull!$1:$1,PROSPER_Hull!$43:$43,""),
IF($C4="Monika Kotwani",_xlfn.XLOOKUP($B4,PROSPER_Kotwani!$1:$1,PROSPER_Kotwani!$43:$43,""),
IF($C4="Jonathan Wellner",_xlfn.XLOOKUP($B4,PROSPER_Wellner!$1:$1,PROSPER_Wellner!$43:$43,""),
IF($C4="Travis Harvey",_xlfn.XLOOKUP($B4,PROSPER_Harvey!$1:$1,PROSPER_Harvey!$43:$43,""),"")))))))="","",
IF($C4="Christopher Lobo",_xlfn.XLOOKUP($B4,PROSPER_Lobo!$1:$1,PROSPER_Lobo!$43:$43,""),
IF($C4="Naren Baliga",_xlfn.XLOOKUP($B4,PROSPER_Baliga!$1:$1,PROSPER_Baliga!$43:$43,""),
IF($C4="Thorsten Huhn",_xlfn.XLOOKUP($B4,PROSPER_Huhn!$1:$1,PROSPER_Huhn!$43:$43,""),
IF($C4="Nick Hull",_xlfn.XLOOKUP($B4,PROSPER_Hull!$1:$1,PROSPER_Hull!$43:$43,""),
IF($C4="Monika Kotwani",_xlfn.XLOOKUP($B4,PROSPER_Kotwani!$1:$1,PROSPER_Kotwani!$43:$43,""),
IF($C4="Jonathan Wellner",_xlfn.XLOOKUP($B4,PROSPER_Wellner!$1:$1,PROSPER_Wellner!$43:$43,""),
IF($C4="Travis Harvey",_xlfn.XLOOKUP($B4,PROSPER_Harvey!$1:$1,PROSPER_Harvey!$43:$43,""),""))))))))="","No Comment",IF(IF($C4="Christopher Lobo",_xlfn.XLOOKUP($B4,PROSPER_Lobo!$1:$1,PROSPER_Lobo!$43:$43,""),
IF($C4="Naren Baliga",_xlfn.XLOOKUP($B4,PROSPER_Baliga!$1:$1,PROSPER_Baliga!$43:$43,""),
IF($C4="Thorsten Huhn",_xlfn.XLOOKUP($B4,PROSPER_Huhn!$1:$1,PROSPER_Huhn!$43:$43,""),
IF($C4="Nick Hull",_xlfn.XLOOKUP($B4,PROSPER_Hull!$1:$1,PROSPER_Hull!$43:$43,""),
IF($C4="Monika Kotwani",_xlfn.XLOOKUP($B4,PROSPER_Kotwani!$1:$1,PROSPER_Kotwani!$43:$43,""),
IF($C4="Jonathan Wellner",_xlfn.XLOOKUP($B4,PROSPER_Wellner!$1:$1,PROSPER_Wellner!$43:$43,""),
IF($C4="Travis Harvey",_xlfn.XLOOKUP($B4,PROSPER_Harvey!$1:$1,PROSPER_Harvey!$43:$43,""),"")))))))="","",
IF($C4="Christopher Lobo",_xlfn.XLOOKUP($B4,PROSPER_Lobo!$1:$1,PROSPER_Lobo!$43:$43,""),
IF($C4="Naren Baliga",_xlfn.XLOOKUP($B4,PROSPER_Baliga!$1:$1,PROSPER_Baliga!$43:$43,""),
IF($C4="Thorsten Huhn",_xlfn.XLOOKUP($B4,PROSPER_Huhn!$1:$1,PROSPER_Huhn!$43:$43,""),
IF($C4="Nick Hull",_xlfn.XLOOKUP($B4,PROSPER_Hull!$1:$1,PROSPER_Hull!$43:$43,""),
IF($C4="Monika Kotwani",_xlfn.XLOOKUP($B4,PROSPER_Kotwani!$1:$1,PROSPER_Kotwani!$43:$43,""),
IF($C4="Jonathan Wellner",_xlfn.XLOOKUP($B4,PROSPER_Wellner!$1:$1,PROSPER_Wellner!$43:$43,""),
IF($C4="Travis Harvey",_xlfn.XLOOKUP($B4,PROSPER_Harvey!$1:$1,PROSPER_Harvey!$43:$43,""),"")))))))))</calculatedColumnFormula>
    </tableColumn>
    <tableColumn id="166" xr3:uid="{8D34A741-D7ED-42E6-98FB-DC97EFD1B279}" name="Average - Rel8 " dataDxfId="414">
      <calculatedColumnFormula>IF(FP4="N/A","N/A",IFERROR(AVERAGE(FP4,FQ4),"N/A"))</calculatedColumnFormula>
    </tableColumn>
    <tableColumn id="167" xr3:uid="{B275C018-7B07-4282-B50A-C9561A8F7060}" name="Initial Name - Rel9" dataDxfId="413">
      <calculatedColumnFormula>_xlfn.XLOOKUP(B4,#REF!,#REF!,"",,-1)</calculatedColumnFormula>
    </tableColumn>
    <tableColumn id="168" xr3:uid="{7DA5F01C-8F13-4CFA-ABA7-278EC5F21FFD}" name="Name Concat - Rel9" dataDxfId="412">
      <calculatedColumnFormula>_xlfn.CONCAT($B4,"2 - RelationshipAccount / Stakeholder 9Name")</calculatedColumnFormula>
    </tableColumn>
    <tableColumn id="169" xr3:uid="{E9CA9771-9AF6-4A0F-AD44-F44444E8C4ED}" name="Delta Name - Rel9" dataDxfId="411">
      <calculatedColumnFormula>_xlfn.XLOOKUP(FU4,#REF!,#REF!,"",,-1)</calculatedColumnFormula>
    </tableColumn>
    <tableColumn id="170" xr3:uid="{58A3ACCE-FDAE-4E58-BEEE-6B93187AEA04}" name="Initial Self Score - Rel9" dataDxfId="410">
      <calculatedColumnFormula>_xlfn.XLOOKUP(B4,#REF!,#REF!,"",,-1)</calculatedColumnFormula>
    </tableColumn>
    <tableColumn id="171" xr3:uid="{3D32E4C9-1F07-4396-818D-72E778558FBE}" name="Score Concat - Rel9" dataDxfId="409">
      <calculatedColumnFormula>_xlfn.CONCAT($B4,"2 - RelationshipAccount / Stakeholder 9Self Score")</calculatedColumnFormula>
    </tableColumn>
    <tableColumn id="172" xr3:uid="{89FE4CCD-8252-4CD1-90C4-BBAF9C12B23A}" name="Delta Score - Rel9" dataDxfId="408">
      <calculatedColumnFormula>_xlfn.XLOOKUP(FX4,#REF!,#REF!,"",,-1)</calculatedColumnFormula>
    </tableColumn>
    <tableColumn id="173" xr3:uid="{CF154031-9FDD-400B-870F-680CA18A7F71}" name="Account / Stakeholder Name - Rel9" dataDxfId="407">
      <calculatedColumnFormula>IF(FV4="", IF(FT4="", "", FT4), FV4)</calculatedColumnFormula>
    </tableColumn>
    <tableColumn id="306" xr3:uid="{69FED313-9C4D-4F4C-B5C0-AD43F4CAF2F8}" name="Account / Stakeholder Name - Rel9 Check" dataDxfId="406">
      <calculatedColumnFormula>IF(OR(FZ4="N/A", FZ4="n/a", FZ4="NA", FZ4="na"), "N/A", IF(FZ4="", "N/A", FZ4))</calculatedColumnFormula>
    </tableColumn>
    <tableColumn id="174" xr3:uid="{99BA494E-4191-461D-A178-4A0042693626}" name="Self Score - Rel9" dataDxfId="405">
      <calculatedColumnFormula>IF(GA4="N/A","N/A",IFERROR(IF(FY4="",IF(FW4="","",FW4),FY4)*1,""))</calculatedColumnFormula>
    </tableColumn>
    <tableColumn id="175" xr3:uid="{E0C44044-75EB-4C93-8958-2C6DAD135F04}" name="Manager Score - Rel9" dataDxfId="404">
      <calculatedColumnFormula>IF(IF(IF($C4="Christopher Lobo",_xlfn.XLOOKUP($B4,PROSPER_Lobo!$1:$1,PROSPER_Lobo!$45:$45,""),
IF($C4="Naren Baliga",_xlfn.XLOOKUP($B4,PROSPER_Baliga!$1:$1,PROSPER_Baliga!$45:$45,""),
IF($C4="Thorsten Huhn",_xlfn.XLOOKUP($B4,PROSPER_Huhn!$1:$1,PROSPER_Huhn!$45:$45,""),
IF($C4="Nick Hull",_xlfn.XLOOKUP($B4,PROSPER_Hull!$1:$1,PROSPER_Hull!$45:$45,""),
IF($C4="Monika Kotwani",_xlfn.XLOOKUP($B4,PROSPER_Kotwani!$1:$1,PROSPER_Kotwani!$45:$45,""),
IF($C4="Jonathan Wellner",_xlfn.XLOOKUP($B4,PROSPER_Wellner!$1:$1,PROSPER_Wellner!$45:$45,""),
IF($C4="Travis Harvey",_xlfn.XLOOKUP($B4,PROSPER_Harvey!$1:$1,PROSPER_Harvey!$45:$45,""),"")))))))="","",
IF($C4="Christopher Lobo",_xlfn.XLOOKUP($B4,PROSPER_Lobo!$1:$1,PROSPER_Lobo!$45:$45,""),
IF($C4="Naren Baliga",_xlfn.XLOOKUP($B4,PROSPER_Baliga!$1:$1,PROSPER_Baliga!$45:$45,""),
IF($C4="Thorsten Huhn",_xlfn.XLOOKUP($B4,PROSPER_Huhn!$1:$1,PROSPER_Huhn!$45:$45,""),
IF($C4="Nick Hull",_xlfn.XLOOKUP($B4,PROSPER_Hull!$1:$1,PROSPER_Hull!$45:$45,""),
IF($C4="Monika Kotwani",_xlfn.XLOOKUP($B4,PROSPER_Kotwani!$1:$1,PROSPER_Kotwani!$45:$45,""),
IF($C4="Jonathan Wellner",_xlfn.XLOOKUP($B4,PROSPER_Wellner!$1:$1,PROSPER_Wellner!$45:$45,""),
IF($C4="Travis Harvey",_xlfn.XLOOKUP($B4,PROSPER_Harvey!$1:$1,PROSPER_Harvey!$45:$45,""),""))))))))="","Not Graded",IF(IF($C4="Christopher Lobo",_xlfn.XLOOKUP($B4,PROSPER_Lobo!$1:$1,PROSPER_Lobo!$45:$45,""),
IF($C4="Naren Baliga",_xlfn.XLOOKUP($B4,PROSPER_Baliga!$1:$1,PROSPER_Baliga!$45:$45,""),
IF($C4="Thorsten Huhn",_xlfn.XLOOKUP($B4,PROSPER_Huhn!$1:$1,PROSPER_Huhn!$45:$45,""),
IF($C4="Nick Hull",_xlfn.XLOOKUP($B4,PROSPER_Hull!$1:$1,PROSPER_Hull!$45:$45,""),
IF($C4="Monika Kotwani",_xlfn.XLOOKUP($B4,PROSPER_Kotwani!$1:$1,PROSPER_Kotwani!$45:$45,""),
IF($C4="Jonathan Wellner",_xlfn.XLOOKUP($B4,PROSPER_Wellner!$1:$1,PROSPER_Wellner!$45:$45,""),
IF($C4="Travis Harvey",_xlfn.XLOOKUP($B4,PROSPER_Harvey!$1:$1,PROSPER_Harvey!$45:$45,""),"")))))))="","",
IF($C4="Christopher Lobo",_xlfn.XLOOKUP($B4,PROSPER_Lobo!$1:$1,PROSPER_Lobo!$45:$45,""),
IF($C4="Naren Baliga",_xlfn.XLOOKUP($B4,PROSPER_Baliga!$1:$1,PROSPER_Baliga!$45:$45,""),
IF($C4="Thorsten Huhn",_xlfn.XLOOKUP($B4,PROSPER_Huhn!$1:$1,PROSPER_Huhn!$45:$45,""),
IF($C4="Nick Hull",_xlfn.XLOOKUP($B4,PROSPER_Hull!$1:$1,PROSPER_Hull!$45:$45,""),
IF($C4="Monika Kotwani",_xlfn.XLOOKUP($B4,PROSPER_Kotwani!$1:$1,PROSPER_Kotwani!$45:$45,""),
IF($C4="Jonathan Wellner",_xlfn.XLOOKUP($B4,PROSPER_Wellner!$1:$1,PROSPER_Wellner!$45:$45,""),
IF($C4="Travis Harvey",_xlfn.XLOOKUP($B4,PROSPER_Harvey!$1:$1,PROSPER_Harvey!$45:$45,""),"")))))))))</calculatedColumnFormula>
    </tableColumn>
    <tableColumn id="176" xr3:uid="{E965F460-FF64-4721-9347-E5A492EFCCE0}" name="Manager Comment - Rel9" dataDxfId="403">
      <calculatedColumnFormula>IF(IF(IF($C4="Christopher Lobo",_xlfn.XLOOKUP($B4,PROSPER_Lobo!$1:$1,PROSPER_Lobo!$46:$46,""),
IF($C4="Naren Baliga",_xlfn.XLOOKUP($B4,PROSPER_Baliga!$1:$1,PROSPER_Baliga!$46:$46,""),
IF($C4="Thorsten Huhn",_xlfn.XLOOKUP($B4,PROSPER_Huhn!$1:$1,PROSPER_Huhn!$46:$46,""),
IF($C4="Nick Hull",_xlfn.XLOOKUP($B4,PROSPER_Hull!$1:$1,PROSPER_Hull!$46:$46,""),
IF($C4="Monika Kotwani",_xlfn.XLOOKUP($B4,PROSPER_Kotwani!$1:$1,PROSPER_Kotwani!$46:$46,""),
IF($C4="Jonathan Wellner",_xlfn.XLOOKUP($B4,PROSPER_Wellner!$1:$1,PROSPER_Wellner!$46:$46,""),
IF($C4="Travis Harvey",_xlfn.XLOOKUP($B4,PROSPER_Harvey!$1:$1,PROSPER_Harvey!$46:$46,""),"")))))))="","",
IF($C4="Christopher Lobo",_xlfn.XLOOKUP($B4,PROSPER_Lobo!$1:$1,PROSPER_Lobo!$46:$46,""),
IF($C4="Naren Baliga",_xlfn.XLOOKUP($B4,PROSPER_Baliga!$1:$1,PROSPER_Baliga!$46:$46,""),
IF($C4="Thorsten Huhn",_xlfn.XLOOKUP($B4,PROSPER_Huhn!$1:$1,PROSPER_Huhn!$46:$46,""),
IF($C4="Nick Hull",_xlfn.XLOOKUP($B4,PROSPER_Hull!$1:$1,PROSPER_Hull!$46:$46,""),
IF($C4="Monika Kotwani",_xlfn.XLOOKUP($B4,PROSPER_Kotwani!$1:$1,PROSPER_Kotwani!$46:$46,""),
IF($C4="Jonathan Wellner",_xlfn.XLOOKUP($B4,PROSPER_Wellner!$1:$1,PROSPER_Wellner!$46:$46,""),
IF($C4="Travis Harvey",_xlfn.XLOOKUP($B4,PROSPER_Harvey!$1:$1,PROSPER_Harvey!$46:$46,""),""))))))))="","No Comment",IF(IF($C4="Christopher Lobo",_xlfn.XLOOKUP($B4,PROSPER_Lobo!$1:$1,PROSPER_Lobo!$46:$46,""),
IF($C4="Naren Baliga",_xlfn.XLOOKUP($B4,PROSPER_Baliga!$1:$1,PROSPER_Baliga!$46:$46,""),
IF($C4="Thorsten Huhn",_xlfn.XLOOKUP($B4,PROSPER_Huhn!$1:$1,PROSPER_Huhn!$46:$46,""),
IF($C4="Nick Hull",_xlfn.XLOOKUP($B4,PROSPER_Hull!$1:$1,PROSPER_Hull!$46:$46,""),
IF($C4="Monika Kotwani",_xlfn.XLOOKUP($B4,PROSPER_Kotwani!$1:$1,PROSPER_Kotwani!$46:$46,""),
IF($C4="Jonathan Wellner",_xlfn.XLOOKUP($B4,PROSPER_Wellner!$1:$1,PROSPER_Wellner!$46:$46,""),
IF($C4="Travis Harvey",_xlfn.XLOOKUP($B4,PROSPER_Harvey!$1:$1,PROSPER_Harvey!$46:$46,""),"")))))))="","",
IF($C4="Christopher Lobo",_xlfn.XLOOKUP($B4,PROSPER_Lobo!$1:$1,PROSPER_Lobo!$46:$46,""),
IF($C4="Naren Baliga",_xlfn.XLOOKUP($B4,PROSPER_Baliga!$1:$1,PROSPER_Baliga!$46:$46,""),
IF($C4="Thorsten Huhn",_xlfn.XLOOKUP($B4,PROSPER_Huhn!$1:$1,PROSPER_Huhn!$46:$46,""),
IF($C4="Nick Hull",_xlfn.XLOOKUP($B4,PROSPER_Hull!$1:$1,PROSPER_Hull!$46:$46,""),
IF($C4="Monika Kotwani",_xlfn.XLOOKUP($B4,PROSPER_Kotwani!$1:$1,PROSPER_Kotwani!$46:$46,""),
IF($C4="Jonathan Wellner",_xlfn.XLOOKUP($B4,PROSPER_Wellner!$1:$1,PROSPER_Wellner!$46:$46,""),
IF($C4="Travis Harvey",_xlfn.XLOOKUP($B4,PROSPER_Harvey!$1:$1,PROSPER_Harvey!$46:$46,""),"")))))))))</calculatedColumnFormula>
    </tableColumn>
    <tableColumn id="177" xr3:uid="{8D2A608B-1824-46B4-8AC4-0AE92EE3F29A}" name="Average - Rel9" dataDxfId="402">
      <calculatedColumnFormula>IF(GB4="N/A","N/A",IFERROR(AVERAGE(GB4,GC4),"N/A"))</calculatedColumnFormula>
    </tableColumn>
    <tableColumn id="178" xr3:uid="{3BB8264A-3697-4E7E-886E-B22A66C5EF43}" name="Initial Name - Rel10" dataDxfId="401">
      <calculatedColumnFormula>_xlfn.XLOOKUP(B4,#REF!,#REF!,"",,-1)</calculatedColumnFormula>
    </tableColumn>
    <tableColumn id="179" xr3:uid="{04A2FEC1-A6F1-46AF-8ADB-C9A0C9F5B83C}" name="Name Concat - Rel10" dataDxfId="400">
      <calculatedColumnFormula>_xlfn.CONCAT($B4,"2 - RelationshipAccount / Stakeholder 10Name")</calculatedColumnFormula>
    </tableColumn>
    <tableColumn id="180" xr3:uid="{C90C5BD0-A7B4-4A2D-8BA4-58746B098710}" name="Delta Name - Rel10" dataDxfId="399">
      <calculatedColumnFormula>_xlfn.XLOOKUP(GG4,#REF!,#REF!,"",,-1)</calculatedColumnFormula>
    </tableColumn>
    <tableColumn id="181" xr3:uid="{0D36C476-66F0-4279-8804-E8E02DD298D6}" name="Initial Self Score - Rel10" dataDxfId="398">
      <calculatedColumnFormula>_xlfn.XLOOKUP(B4,#REF!,#REF!,"",,-1)</calculatedColumnFormula>
    </tableColumn>
    <tableColumn id="182" xr3:uid="{9BCB0872-AFA0-4B83-B132-8FE7842818E6}" name="Score Concat - Rel10" dataDxfId="397">
      <calculatedColumnFormula>_xlfn.CONCAT($B4,"2 - RelationshipAccount / Stakeholder 10Self Score")</calculatedColumnFormula>
    </tableColumn>
    <tableColumn id="183" xr3:uid="{2AD95343-0312-410E-898A-EB9ACDE03929}" name="Delta Score - Rel10" dataDxfId="396">
      <calculatedColumnFormula>_xlfn.XLOOKUP(GJ4,#REF!,#REF!,"",,-1)</calculatedColumnFormula>
    </tableColumn>
    <tableColumn id="184" xr3:uid="{4AF2EB24-471E-463D-AB50-F67556C2C9E6}" name="Account / Stakeholder Name - Rel10" dataDxfId="395">
      <calculatedColumnFormula>IF(GH4="", IF(GF4="", "", GF4), GH4)</calculatedColumnFormula>
    </tableColumn>
    <tableColumn id="307" xr3:uid="{1E470B3A-4DDC-41D7-ABAD-CC5BCAD1BF92}" name="Account / Stakeholder Name - Rel10 Check" dataDxfId="394">
      <calculatedColumnFormula>IF(OR(GL4="N/A", GL4="n/a", GL4="NA", GL4="na"), "N/A", IF(GL4="", "N/A", GL4))</calculatedColumnFormula>
    </tableColumn>
    <tableColumn id="185" xr3:uid="{2684D4A1-0A20-4C51-8599-10466CF84624}" name="Self Score - Rel10" dataDxfId="393">
      <calculatedColumnFormula>IF(GM4="N/A","N/A",IFERROR(IF(GK4="",IF(GI4="","",GI4),GK4)*1,"N/A"))</calculatedColumnFormula>
    </tableColumn>
    <tableColumn id="186" xr3:uid="{849331D1-360E-4528-B49F-EAC91E1E8076}" name="Manager Score - Rel10" dataDxfId="392"/>
    <tableColumn id="187" xr3:uid="{CB30B5B7-4F58-4DE3-A4AD-8F5E28FCB976}" name="Manager Comment - Rel10" dataDxfId="391"/>
    <tableColumn id="188" xr3:uid="{4AA43386-3F51-477A-AC84-4150D2811C2B}" name="Average - Rel10" dataDxfId="390">
      <calculatedColumnFormula>IF(GN4="N/A","N/A",IFERROR(AVERAGE(GN4,GO4),"N/A"))</calculatedColumnFormula>
    </tableColumn>
    <tableColumn id="189" xr3:uid="{D503552F-B39D-4081-A562-FD16771CE263}" name="Self Average - Relaltionship" dataDxfId="389">
      <calculatedColumnFormula>IFERROR(AVERAGE(CJ4,CV4,DH4,DT4,EF4,ER4,FD4,FP4,GB4,GN4),"N/A")</calculatedColumnFormula>
    </tableColumn>
    <tableColumn id="190" xr3:uid="{38A2E93B-908A-4F21-8016-357A45A7D6FB}" name="Manager Average - Relaltionship" dataDxfId="388">
      <calculatedColumnFormula>IFERROR(AVERAGE(CK4,CW4,DI4,DU4,EG4,ES4,FE4,FQ4,GC4,GO4),"N/A")</calculatedColumnFormula>
    </tableColumn>
    <tableColumn id="191" xr3:uid="{A91E0601-1258-430E-B355-BB2FB55B2D61}" name="Relationship Score" dataDxfId="387">
      <calculatedColumnFormula>IFERROR(AVERAGE(CM4,CY4,DK4,DW4,EI4,EU4,FG4,FS4,GE4,GQ4),"N/A")</calculatedColumnFormula>
    </tableColumn>
    <tableColumn id="192" xr3:uid="{5A83DEA6-84F1-4C37-8908-F0042B204AE8}" name="Manager Score - Time" dataDxfId="386"/>
    <tableColumn id="193" xr3:uid="{467EF1D1-9FC6-4D02-A011-C2660724B12A}" name="Manager Comment - Time" dataDxfId="385"/>
    <tableColumn id="194" xr3:uid="{C15754F5-CDC6-4B0F-B42E-14DE86A5052E}" name="Derived Score - Forecast" dataDxfId="384">
      <calculatedColumnFormula>_xlfn.XLOOKUP($B4,Vlookups_Local!B:B,Vlookups_Local!E:E,"N/A")</calculatedColumnFormula>
    </tableColumn>
    <tableColumn id="195" xr3:uid="{0E12F5E7-4028-4BF0-B63D-539E097042E5}" name="Manager Comment - Forecast" dataDxfId="383"/>
    <tableColumn id="196" xr3:uid="{F5AADEBD-8154-4FAF-B032-247B4A364C0E}" name="Manager Score - Trainings" dataDxfId="382"/>
    <tableColumn id="197" xr3:uid="{70FB6520-8C11-4359-8C33-03B929D4E985}" name="Manager Comment - Trainings" dataDxfId="381"/>
    <tableColumn id="198" xr3:uid="{E406A9B1-33FB-4890-B7C5-43D0EECFF3DB}" name="Manager Score - BSC" dataDxfId="380"/>
    <tableColumn id="199" xr3:uid="{FA4C9593-F574-415E-A267-1FD1C862C151}" name="Manager Comment - BSC" dataDxfId="379"/>
    <tableColumn id="200" xr3:uid="{898DA073-3F14-4E17-AE66-271697677AAA}" name="Operations Average" dataDxfId="378">
      <calculatedColumnFormula>IFERROR(AVERAGE(GU4,GW4,GY4,HA4),"N/A")</calculatedColumnFormula>
    </tableColumn>
    <tableColumn id="201" xr3:uid="{9D48CEDD-C10E-4D17-9FFD-71C3BD11031F}" name="Initial Self Score - Quality" dataDxfId="377">
      <calculatedColumnFormula>_xlfn.XLOOKUP(B4,#REF!,#REF!,"",,-1)</calculatedColumnFormula>
    </tableColumn>
    <tableColumn id="202" xr3:uid="{A6D7A037-60B5-4172-B68D-24C51D63891A}" name="Concat - Quality" dataDxfId="376">
      <calculatedColumnFormula>_xlfn.CONCAT($B4,"4 - SuccessServices Quality")</calculatedColumnFormula>
    </tableColumn>
    <tableColumn id="203" xr3:uid="{63E765B5-5B67-4FD5-9253-A71931860F7C}" name="Delta Score - Quality" dataDxfId="375">
      <calculatedColumnFormula>_xlfn.XLOOKUP(HE4,#REF!,#REF!,"",,-1)</calculatedColumnFormula>
    </tableColumn>
    <tableColumn id="204" xr3:uid="{ACC2F1CF-281F-4681-876B-4A2ACDF66EAC}" name="Self Score - Quality" dataDxfId="374">
      <calculatedColumnFormula>IFERROR(IF(HF4="", IF(HD4="", "", HD4), HF4)*1,"N/A")</calculatedColumnFormula>
    </tableColumn>
    <tableColumn id="205" xr3:uid="{B8EA0773-1F86-4948-9FA7-250ED8C630F2}" name="Manager Score - Quality" dataDxfId="373"/>
    <tableColumn id="206" xr3:uid="{62A53B43-4663-4058-83DA-1CA6D2D1E83D}" name="Manager Comment - Quality" dataDxfId="372"/>
    <tableColumn id="207" xr3:uid="{875780AB-93F9-4DDC-BC2C-475E894F1C5F}" name="Average - Quality" dataDxfId="371">
      <calculatedColumnFormula>IFERROR(AVERAGE(HG4,HH4),"N/A")</calculatedColumnFormula>
    </tableColumn>
    <tableColumn id="208" xr3:uid="{8425A642-4F45-4D4D-9173-5DAF4143E71D}" name="Initial Self Score - Escalation" dataDxfId="370">
      <calculatedColumnFormula>_xlfn.XLOOKUP(B4,#REF!,#REF!,"",,-1)</calculatedColumnFormula>
    </tableColumn>
    <tableColumn id="209" xr3:uid="{6BC8D2C6-6292-46DC-A09A-DB97989CA31C}" name="Concat - Escalation" dataDxfId="369">
      <calculatedColumnFormula>_xlfn.CONCAT($B4,"4 - SuccessEscalation Management")</calculatedColumnFormula>
    </tableColumn>
    <tableColumn id="210" xr3:uid="{C2A8CF09-3EBD-46B6-A271-12F956DD69E3}" name="Delta Score - Escalation" dataDxfId="368">
      <calculatedColumnFormula>_xlfn.XLOOKUP(HL4,#REF!,#REF!,"",,-1)</calculatedColumnFormula>
    </tableColumn>
    <tableColumn id="211" xr3:uid="{6023CA58-FBD8-46AC-846D-52ED39C1DCAF}" name="Self Score - Escalation" dataDxfId="367">
      <calculatedColumnFormula>IFERROR(IF(HM4="", IF(HK4="", "", HK4), HM4)*1,"N/A")</calculatedColumnFormula>
    </tableColumn>
    <tableColumn id="212" xr3:uid="{E1E3038D-0152-4A3D-80C7-9F65EE80EDD5}" name="Manager Score - Escalation" dataDxfId="366"/>
    <tableColumn id="213" xr3:uid="{284B7870-AA80-43E7-9023-B8D0A3A6C515}" name="Manager Comment - Escalation" dataDxfId="365"/>
    <tableColumn id="214" xr3:uid="{71DAE8E0-9E92-4DBF-B3FE-DC4237E4BDC0}" name="Average - Escalation" dataDxfId="364">
      <calculatedColumnFormula>IFERROR(AVERAGE(HN4,HO4),"N/A")</calculatedColumnFormula>
    </tableColumn>
    <tableColumn id="215" xr3:uid="{BE23724C-36DA-4684-A12D-DEF3B01E6DF1}" name="Initial Self Score - Expand" dataDxfId="363">
      <calculatedColumnFormula>_xlfn.XLOOKUP(B4,#REF!,#REF!,"",,-1)</calculatedColumnFormula>
    </tableColumn>
    <tableColumn id="216" xr3:uid="{8EC12C22-5566-4CCD-BE2C-D2D5F8019D8E}" name="Concat - Expand" dataDxfId="362">
      <calculatedColumnFormula>_xlfn.CONCAT($B4,"4 - SuccessExpanding / Renewing the Business")</calculatedColumnFormula>
    </tableColumn>
    <tableColumn id="217" xr3:uid="{AB1FC32F-D537-4FEB-91FC-07A28C0204F4}" name="Delta Score - Expand" dataDxfId="361">
      <calculatedColumnFormula>_xlfn.XLOOKUP(HS4,#REF!,#REF!,"",,-1)</calculatedColumnFormula>
    </tableColumn>
    <tableColumn id="218" xr3:uid="{57DEBA75-38E4-4AF4-8487-A159C534FDCC}" name="Self Score - Expand" dataDxfId="360">
      <calculatedColumnFormula>IFERROR(IF(HT4="", IF(HR4="", "", HR4), HT4)*1,"N/A")</calculatedColumnFormula>
    </tableColumn>
    <tableColumn id="219" xr3:uid="{E2D21166-233A-476F-A5A8-9F1A98A86A48}" name="Manager Score - Expand" dataDxfId="359">
      <calculatedColumnFormula>IF(IF(IF($C4="Christopher Lobo",_xlfn.XLOOKUP($B4,PROSPER_Lobo!$1:$1,PROSPER_Lobo!$62:$62,""),
IF($C4="Naren Baliga",_xlfn.XLOOKUP($B4,PROSPER_Baliga!$1:$1,PROSPER_Baliga!$62:$62,""),
IF($C4="Thorsten Huhn",_xlfn.XLOOKUP($B4,PROSPER_Huhn!$1:$1,PROSPER_Huhn!$62:$62,""),
IF($C4="Nick Hull",_xlfn.XLOOKUP($B4,PROSPER_Hull!$1:$1,PROSPER_Hull!$62:$62,""),
IF($C4="Monika Kotwani",_xlfn.XLOOKUP($B4,PROSPER_Kotwani!$1:$1,PROSPER_Kotwani!$62:$62,""),
IF($C4="Jonathan Wellner",_xlfn.XLOOKUP($B4,PROSPER_Wellner!$1:$1,PROSPER_Wellner!$62:$62,""),
IF($C4="Travis Harvey",_xlfn.XLOOKUP($B4,PROSPER_Harvey!$1:$1,PROSPER_Harvey!$62:$62,""),"")))))))="","",
IF($C4="Christopher Lobo",_xlfn.XLOOKUP($B4,PROSPER_Lobo!$1:$1,PROSPER_Lobo!$62:$62,""),
IF($C4="Naren Baliga",_xlfn.XLOOKUP($B4,PROSPER_Baliga!$1:$1,PROSPER_Baliga!$62:$62,""),
IF($C4="Thorsten Huhn",_xlfn.XLOOKUP($B4,PROSPER_Huhn!$1:$1,PROSPER_Huhn!$62:$62,""),
IF($C4="Nick Hull",_xlfn.XLOOKUP($B4,PROSPER_Hull!$1:$1,PROSPER_Hull!$62:$62,""),
IF($C4="Monika Kotwani",_xlfn.XLOOKUP($B4,PROSPER_Kotwani!$1:$1,PROSPER_Kotwani!$62:$62,""),
IF($C4="Jonathan Wellner",_xlfn.XLOOKUP($B4,PROSPER_Wellner!$1:$1,PROSPER_Wellner!$62:$62,""),
IF($C4="Travis Harvey",_xlfn.XLOOKUP($B4,PROSPER_Harvey!$1:$1,PROSPER_Harvey!$62:$62,""),""))))))))="","No Score",IF(IF($C4="Christopher Lobo",_xlfn.XLOOKUP($B4,PROSPER_Lobo!$1:$1,PROSPER_Lobo!$62:$62,""),
IF($C4="Naren Baliga",_xlfn.XLOOKUP($B4,PROSPER_Baliga!$1:$1,PROSPER_Baliga!$62:$62,""),
IF($C4="Thorsten Huhn",_xlfn.XLOOKUP($B4,PROSPER_Huhn!$1:$1,PROSPER_Huhn!$62:$62,""),
IF($C4="Nick Hull",_xlfn.XLOOKUP($B4,PROSPER_Hull!$1:$1,PROSPER_Hull!$62:$62,""),
IF($C4="Monika Kotwani",_xlfn.XLOOKUP($B4,PROSPER_Kotwani!$1:$1,PROSPER_Kotwani!$62:$62,""),
IF($C4="Jonathan Wellner",_xlfn.XLOOKUP($B4,PROSPER_Wellner!$1:$1,PROSPER_Wellner!$62:$62,""),
IF($C4="Travis Harvey",_xlfn.XLOOKUP($B4,PROSPER_Harvey!$1:$1,PROSPER_Harvey!$62:$62,""),"")))))))="","",
IF($C4="Christopher Lobo",_xlfn.XLOOKUP($B4,PROSPER_Lobo!$1:$1,PROSPER_Lobo!$62:$62,""),
IF($C4="Naren Baliga",_xlfn.XLOOKUP($B4,PROSPER_Baliga!$1:$1,PROSPER_Baliga!$62:$62,""),
IF($C4="Thorsten Huhn",_xlfn.XLOOKUP($B4,PROSPER_Huhn!$1:$1,PROSPER_Huhn!$62:$62,""),
IF($C4="Nick Hull",_xlfn.XLOOKUP($B4,PROSPER_Hull!$1:$1,PROSPER_Hull!$62:$62,""),
IF($C4="Monika Kotwani",_xlfn.XLOOKUP($B4,PROSPER_Kotwani!$1:$1,PROSPER_Kotwani!$62:$62,""),
IF($C4="Jonathan Wellner",_xlfn.XLOOKUP($B4,PROSPER_Wellner!$1:$1,PROSPER_Wellner!$62:$62,""),
IF($C4="Travis Harvey",_xlfn.XLOOKUP($B4,PROSPER_Harvey!$1:$1,PROSPER_Harvey!$62:$62,""),"")))))))))</calculatedColumnFormula>
    </tableColumn>
    <tableColumn id="220" xr3:uid="{71DD45DC-A352-43C8-9015-74593F9669DB}" name="Manager Comment - Expand" dataDxfId="358">
      <calculatedColumnFormula>IF(IF(IF($C4="Christopher Lobo",_xlfn.XLOOKUP($B4,PROSPER_Lobo!$1:$1,PROSPER_Lobo!$63:$63,""),
IF($C4="Naren Baliga",_xlfn.XLOOKUP($B4,PROSPER_Baliga!$1:$1,PROSPER_Baliga!$63:$63,""),
IF($C4="Thorsten Huhn",_xlfn.XLOOKUP($B4,PROSPER_Huhn!$1:$1,PROSPER_Huhn!$63:$63,""),
IF($C4="Nick Hull",_xlfn.XLOOKUP($B4,PROSPER_Hull!$1:$1,PROSPER_Hull!$63:$63,""),
IF($C4="Monika Kotwani",_xlfn.XLOOKUP($B4,PROSPER_Kotwani!$1:$1,PROSPER_Kotwani!$63:$63,""),
IF($C4="Jonathan Wellner",_xlfn.XLOOKUP($B4,PROSPER_Wellner!$1:$1,PROSPER_Wellner!$63:$63,""),
IF($C4="Travis Harvey",_xlfn.XLOOKUP($B4,PROSPER_Harvey!$1:$1,PROSPER_Harvey!$63:$63,""),"")))))))="","",
IF($C4="Christopher Lobo",_xlfn.XLOOKUP($B4,PROSPER_Lobo!$1:$1,PROSPER_Lobo!$63:$63,""),
IF($C4="Naren Baliga",_xlfn.XLOOKUP($B4,PROSPER_Baliga!$1:$1,PROSPER_Baliga!$63:$63,""),
IF($C4="Thorsten Huhn",_xlfn.XLOOKUP($B4,PROSPER_Huhn!$1:$1,PROSPER_Huhn!$63:$63,""),
IF($C4="Nick Hull",_xlfn.XLOOKUP($B4,PROSPER_Hull!$1:$1,PROSPER_Hull!$63:$63,""),
IF($C4="Monika Kotwani",_xlfn.XLOOKUP($B4,PROSPER_Kotwani!$1:$1,PROSPER_Kotwani!$63:$63,""),
IF($C4="Jonathan Wellner",_xlfn.XLOOKUP($B4,PROSPER_Wellner!$1:$1,PROSPER_Wellner!$63:$63,""),
IF($C4="Travis Harvey",_xlfn.XLOOKUP($B4,PROSPER_Harvey!$1:$1,PROSPER_Harvey!$63:$63,""),""))))))))="","No Comment",IF(IF($C4="Christopher Lobo",_xlfn.XLOOKUP($B4,PROSPER_Lobo!$1:$1,PROSPER_Lobo!$63:$63,""),
IF($C4="Naren Baliga",_xlfn.XLOOKUP($B4,PROSPER_Baliga!$1:$1,PROSPER_Baliga!$63:$63,""),
IF($C4="Thorsten Huhn",_xlfn.XLOOKUP($B4,PROSPER_Huhn!$1:$1,PROSPER_Huhn!$63:$63,""),
IF($C4="Nick Hull",_xlfn.XLOOKUP($B4,PROSPER_Hull!$1:$1,PROSPER_Hull!$63:$63,""),
IF($C4="Monika Kotwani",_xlfn.XLOOKUP($B4,PROSPER_Kotwani!$1:$1,PROSPER_Kotwani!$63:$63,""),
IF($C4="Jonathan Wellner",_xlfn.XLOOKUP($B4,PROSPER_Wellner!$1:$1,PROSPER_Wellner!$63:$63,""),
IF($C4="Travis Harvey",_xlfn.XLOOKUP($B4,PROSPER_Harvey!$1:$1,PROSPER_Harvey!$63:$63,""),"")))))))="","",
IF($C4="Christopher Lobo",_xlfn.XLOOKUP($B4,PROSPER_Lobo!$1:$1,PROSPER_Lobo!$63:$63,""),
IF($C4="Naren Baliga",_xlfn.XLOOKUP($B4,PROSPER_Baliga!$1:$1,PROSPER_Baliga!$63:$63,""),
IF($C4="Thorsten Huhn",_xlfn.XLOOKUP($B4,PROSPER_Huhn!$1:$1,PROSPER_Huhn!$63:$63,""),
IF($C4="Nick Hull",_xlfn.XLOOKUP($B4,PROSPER_Hull!$1:$1,PROSPER_Hull!$63:$63,""),
IF($C4="Monika Kotwani",_xlfn.XLOOKUP($B4,PROSPER_Kotwani!$1:$1,PROSPER_Kotwani!$63:$63,""),
IF($C4="Jonathan Wellner",_xlfn.XLOOKUP($B4,PROSPER_Wellner!$1:$1,PROSPER_Wellner!$63:$63,""),
IF($C4="Travis Harvey",_xlfn.XLOOKUP($B4,PROSPER_Harvey!$1:$1,PROSPER_Harvey!$63:$63,""),"")))))))))</calculatedColumnFormula>
    </tableColumn>
    <tableColumn id="221" xr3:uid="{5DB7149C-EC15-499E-9E1F-A0B8842FE403}" name="Average - Expand" dataDxfId="357">
      <calculatedColumnFormula>IFERROR(AVERAGE(HU4,HV4),"N/A")</calculatedColumnFormula>
    </tableColumn>
    <tableColumn id="222" xr3:uid="{7BD640AF-AC5B-41ED-B4E5-80BC4C0FB883}" name="Initial Self Score - Pre-Sales" dataDxfId="356">
      <calculatedColumnFormula>_xlfn.XLOOKUP(B4,#REF!,#REF!,"",,-1)</calculatedColumnFormula>
    </tableColumn>
    <tableColumn id="223" xr3:uid="{4B3F97FF-2A12-4847-AA0E-049335D07193}" name="Concat - Pre-Sales" dataDxfId="355">
      <calculatedColumnFormula>_xlfn.CONCAT($B4,"4 - SuccessPre-Sales Participation")</calculatedColumnFormula>
    </tableColumn>
    <tableColumn id="224" xr3:uid="{FA1D02DF-479A-4604-8298-8466CE71847F}" name="Delta Score - Pre-Sales" dataDxfId="354">
      <calculatedColumnFormula>_xlfn.XLOOKUP(HZ4,#REF!,#REF!,"",,-1)</calculatedColumnFormula>
    </tableColumn>
    <tableColumn id="225" xr3:uid="{FD869F56-3A4B-4241-A99F-8065A86677E3}" name="Self Score - Pre-Sales" dataDxfId="353">
      <calculatedColumnFormula>IFERROR(IF(IA4="", IF(HY4="", "", HY4), IA4)*1,"N/A")</calculatedColumnFormula>
    </tableColumn>
    <tableColumn id="226" xr3:uid="{1E4B1081-3065-401F-BE80-174EDF49DFAE}" name="Manager Score - Pre-Sales" dataDxfId="352"/>
    <tableColumn id="227" xr3:uid="{CD7B9A16-63FE-468E-9B54-58B76B905A92}" name="Manager Comment - Pre-Sales" dataDxfId="351"/>
    <tableColumn id="228" xr3:uid="{F58EEA3A-244D-4CCA-9615-32848EBD1659}" name="Average - Pre-Sales" dataDxfId="350">
      <calculatedColumnFormula>IFERROR(AVERAGE(IB4,IC4),"N/A")</calculatedColumnFormula>
    </tableColumn>
    <tableColumn id="229" xr3:uid="{91D66054-2B5A-4BC2-ADF6-0E7A880363BD}" name="Initial Self Score - P&amp;L" dataDxfId="349">
      <calculatedColumnFormula>_xlfn.XLOOKUP(B4,#REF!,#REF!,"",,-1)</calculatedColumnFormula>
    </tableColumn>
    <tableColumn id="230" xr3:uid="{FAB3202A-CE7F-49C0-A100-02B1C490DD98}" name="Concat - P&amp;L" dataDxfId="348">
      <calculatedColumnFormula>_xlfn.CONCAT($B4,"4 - SuccessP&amp;L Management")</calculatedColumnFormula>
    </tableColumn>
    <tableColumn id="231" xr3:uid="{9EFD4D4C-050C-4A8B-BD12-6658A1B009E0}" name="Delta Score - P&amp;L" dataDxfId="347">
      <calculatedColumnFormula>_xlfn.XLOOKUP(IG4,#REF!,#REF!,"",,-1)</calculatedColumnFormula>
    </tableColumn>
    <tableColumn id="232" xr3:uid="{8EAFAED9-1815-4C4C-B6F6-94C242D34933}" name="Self Score - P&amp;L" dataDxfId="346">
      <calculatedColumnFormula>IFERROR(IF(IH4="", IF(IF4="", "", IF4), IH4)*1,"N/A")</calculatedColumnFormula>
    </tableColumn>
    <tableColumn id="233" xr3:uid="{B17BFE63-06B8-4229-AA57-2BEF54DBA74A}" name="Manager Score - P&amp;L" dataDxfId="345"/>
    <tableColumn id="234" xr3:uid="{CD94B473-CF5D-46C7-875B-94A8F2E7C7C5}" name="Manager Comment - P&amp;L" dataDxfId="344"/>
    <tableColumn id="235" xr3:uid="{96EB7C93-8FD9-4663-8D6F-6742D933AB60}" name="Average - P&amp;L" dataDxfId="343">
      <calculatedColumnFormula>IFERROR(AVERAGE(II4,IJ4),"N/A")</calculatedColumnFormula>
    </tableColumn>
    <tableColumn id="236" xr3:uid="{CF96C75D-823A-4BD5-A88C-DE4B63F2622A}" name="Initial Self Score - Plan" dataDxfId="342">
      <calculatedColumnFormula>_xlfn.XLOOKUP(B4,#REF!,#REF!,"",,-1)</calculatedColumnFormula>
    </tableColumn>
    <tableColumn id="237" xr3:uid="{E683B1A2-56AE-410A-ABA3-1009E69B3A2F}" name="Concat - Plan" dataDxfId="341">
      <calculatedColumnFormula>_xlfn.CONCAT($B4,"4 - SuccessService Plan Management (PE)")</calculatedColumnFormula>
    </tableColumn>
    <tableColumn id="238" xr3:uid="{14FC8371-0415-419A-8DC7-6BFC708F3DB6}" name="Delta Score - Plan" dataDxfId="340">
      <calculatedColumnFormula>_xlfn.XLOOKUP(IN4,#REF!,#REF!,"",,-1)</calculatedColumnFormula>
    </tableColumn>
    <tableColumn id="239" xr3:uid="{2B274E2C-934B-43BA-B02E-B92BB270D3E2}" name="Self Score - Plan" dataDxfId="339">
      <calculatedColumnFormula>IFERROR(IF(IO4="", IF(IM4="", "", IM4), IO4)*1,"N/A")</calculatedColumnFormula>
    </tableColumn>
    <tableColumn id="240" xr3:uid="{3DCEC207-3691-42EA-8D8A-4A8AD308D414}" name="Manager Score - Plan" dataDxfId="338"/>
    <tableColumn id="241" xr3:uid="{7B3DFD49-EF70-4530-A37C-4E320B879807}" name="Manager Comment - Plan" dataDxfId="337"/>
    <tableColumn id="242" xr3:uid="{FDB341E7-8744-48DD-8624-795B61CA1A3E}" name="Average - Plan" dataDxfId="336">
      <calculatedColumnFormula>IFERROR(AVERAGE(IP4,IQ4),"N/A")</calculatedColumnFormula>
    </tableColumn>
    <tableColumn id="243" xr3:uid="{ADC0763C-4DAD-4F89-80E0-590F92392B69}" name="Self Average - Success" dataDxfId="335">
      <calculatedColumnFormula>IFERROR(AVERAGE(HG4,HN4,HU4,IB4,II4,IP4),"N/A")</calculatedColumnFormula>
    </tableColumn>
    <tableColumn id="244" xr3:uid="{6E70FB9B-760A-41F9-9B83-ABA07E61D056}" name="Manager Average - Success" dataDxfId="334">
      <calculatedColumnFormula>IFERROR(AVERAGE(HH4,HO4,HV4,IC4,IJ4,IQ4),"N/A")</calculatedColumnFormula>
    </tableColumn>
    <tableColumn id="245" xr3:uid="{C1CF012F-A891-4232-97D8-B373346F39C7}" name="Success Score" dataDxfId="333">
      <calculatedColumnFormula>IFERROR(AVERAGE(HJ4,HQ4,HX4,IE4,IL4,IS4),"N/A")</calculatedColumnFormula>
    </tableColumn>
    <tableColumn id="246" xr3:uid="{6623856A-667A-424F-9AD4-2EB94AE4F588}" name="YtD Productive" dataDxfId="332" dataCellStyle="Percent">
      <calculatedColumnFormula>_xlfn.XLOOKUP($B4,Vlookups_Local!B:B,Vlookups_Local!F:F)</calculatedColumnFormula>
    </tableColumn>
    <tableColumn id="247" xr3:uid="{1FDA36B2-67A4-4F55-A353-DD8A41C99111}" name="YtD Billable" dataDxfId="331" dataCellStyle="Percent">
      <calculatedColumnFormula>_xlfn.XLOOKUP($B4,Vlookups_Local!B:B,Vlookups_Local!G:G)</calculatedColumnFormula>
    </tableColumn>
    <tableColumn id="248" xr3:uid="{788838C6-2936-4249-9A79-BCDE2EF1A725}" name="YtD Chargeable" dataDxfId="330" dataCellStyle="Percent">
      <calculatedColumnFormula>_xlfn.XLOOKUP($B4,Vlookups_Local!B:B,Vlookups_Local!H:H)</calculatedColumnFormula>
    </tableColumn>
    <tableColumn id="249" xr3:uid="{0C9585CA-176C-4D44-AFBD-207711E5BDFA}" name="Productivity Score" dataDxfId="329" dataCellStyle="Percent">
      <calculatedColumnFormula>IFERROR(IF(IW4=0,"",(MIN(IW4*10, 10))),"N/A")</calculatedColumnFormula>
    </tableColumn>
    <tableColumn id="250" xr3:uid="{843C4B58-021E-4795-9DF9-11A8B48813A4}" name="Level Up Points" dataDxfId="328">
      <calculatedColumnFormula>_xlfn.XLOOKUP($B4,LevelUp_Query!A:A,LevelUp_Query!C:C,"")</calculatedColumnFormula>
    </tableColumn>
    <tableColumn id="251" xr3:uid="{F3311585-BE42-455A-A581-C93CED9B3CC2}" name="Designation" dataDxfId="327">
      <calculatedColumnFormula>_xlfn.XLOOKUP($B4,LevelUp_Query!A:A,LevelUp_Query!F:F,"")</calculatedColumnFormula>
    </tableColumn>
    <tableColumn id="252" xr3:uid="{EFA6C7B7-77A0-43EA-88DC-36B2FDBA0575}" name="Growth Points" dataDxfId="326">
      <calculatedColumnFormula>_xlfn.XLOOKUP($B4,LevelUp_Query!A:A,LevelUp_Query!E:E,"")</calculatedColumnFormula>
    </tableColumn>
    <tableColumn id="253" xr3:uid="{152B2480-C71D-470B-86AD-FC7077A768F2}" name="Enablement Score" dataDxfId="325" dataCellStyle="Percent">
      <calculatedColumnFormula>IF(JC4&gt;=15, 10, IF(JC4&gt;=10, 8, IF(JC4&gt;=5, 6, JC4)))</calculatedColumnFormula>
    </tableColumn>
    <tableColumn id="254" xr3:uid="{8F0CC74A-D374-4CE5-BC3E-48CC2C81B103}" name="Initial Self Score - Giving" dataDxfId="324">
      <calculatedColumnFormula>_xlfn.XLOOKUP(B4,#REF!,#REF!,"",,-1)</calculatedColumnFormula>
    </tableColumn>
    <tableColumn id="255" xr3:uid="{CB849D04-0C45-43DB-B819-C81DC7EDEB9D}" name="Concat - Giving" dataDxfId="323">
      <calculatedColumnFormula>_xlfn.CONCAT($B4,"7 - ResponsibilityGiving Back (L&amp;L)")</calculatedColumnFormula>
    </tableColumn>
    <tableColumn id="256" xr3:uid="{E6939C72-2A63-417A-A070-F9BEFCDCC38F}" name="Delta Score - Giving" dataDxfId="322">
      <calculatedColumnFormula>_xlfn.XLOOKUP(JF4,#REF!,#REF!,"",,-1)</calculatedColumnFormula>
    </tableColumn>
    <tableColumn id="257" xr3:uid="{06A29F1E-D02B-4FB5-88E4-81C9B7E7DDD6}" name="Self Score - Giving" dataDxfId="321">
      <calculatedColumnFormula>IFERROR(IF(JG4="", IF(JE4="", "", JE4), JG4)*1,"N/A")</calculatedColumnFormula>
    </tableColumn>
    <tableColumn id="258" xr3:uid="{0298FBAF-0552-4F1F-9B71-1678F338393F}" name="Manager Score - Giving" dataDxfId="320"/>
    <tableColumn id="259" xr3:uid="{FEB0A1D3-42D7-46B8-9B05-62FE48F31E15}" name="Manager Comment - Giving" dataDxfId="319"/>
    <tableColumn id="260" xr3:uid="{EF1DE05B-3E41-466D-B95D-4565C5DD694C}" name="Average - Giving" dataDxfId="318" dataCellStyle="Percent">
      <calculatedColumnFormula>IFERROR(AVERAGE(JH4,JI4),"N/A")</calculatedColumnFormula>
    </tableColumn>
    <tableColumn id="261" xr3:uid="{500BB862-BA63-4A09-80D6-036F3DF39DA2}" name="Initial Self Score - Exec" dataDxfId="317">
      <calculatedColumnFormula>_xlfn.XLOOKUP(B4,#REF!,#REF!,"",,-1)</calculatedColumnFormula>
    </tableColumn>
    <tableColumn id="262" xr3:uid="{7D3C9F74-2B31-42B4-A971-94A79CB1DCB3}" name="Concat - Exec" dataDxfId="316">
      <calculatedColumnFormula>_xlfn.CONCAT($B4,"7 - ResponsibilityExecutive Communication")</calculatedColumnFormula>
    </tableColumn>
    <tableColumn id="263" xr3:uid="{9C70F7FB-D4CA-43D2-BAC3-D5B4F98FF273}" name="Delta Score - Exec" dataDxfId="315">
      <calculatedColumnFormula>_xlfn.XLOOKUP(JM4,#REF!,#REF!,"",,-1)</calculatedColumnFormula>
    </tableColumn>
    <tableColumn id="264" xr3:uid="{F42568D6-775D-4134-861A-C34E57C02509}" name="Self Score - Exec" dataDxfId="314">
      <calculatedColumnFormula>IFERROR(IF(JN4="", IF(JL4="", "", JL4), JN4)*1,"N/A")</calculatedColumnFormula>
    </tableColumn>
    <tableColumn id="265" xr3:uid="{AB51828C-3671-4A4E-A9F5-99912F752FA2}" name="Manager Score - Exec" dataDxfId="313"/>
    <tableColumn id="266" xr3:uid="{17CE31D7-C76E-4FF6-B112-EF4B203B7603}" name="Manager Comment - Exec" dataDxfId="312"/>
    <tableColumn id="267" xr3:uid="{5EFE3763-1FF6-4221-A115-1C25A2FDE4AB}" name="Average - Exec" dataDxfId="311" dataCellStyle="Percent">
      <calculatedColumnFormula>IFERROR(AVERAGE(JO4,JP4),"N/A")</calculatedColumnFormula>
    </tableColumn>
    <tableColumn id="268" xr3:uid="{503291DA-50D3-476B-8BD9-1C218AE9A2A4}" name="Initial Self Score - Culture" dataDxfId="310">
      <calculatedColumnFormula>_xlfn.XLOOKUP(B4,#REF!,#REF!,"",,-1)</calculatedColumnFormula>
    </tableColumn>
    <tableColumn id="269" xr3:uid="{D394F65B-1EB3-4050-9104-ADF3313439BC}" name="Concat - Culture" dataDxfId="309">
      <calculatedColumnFormula>_xlfn.CONCAT($B4,"7 - ResponsibilityCulture Champion")</calculatedColumnFormula>
    </tableColumn>
    <tableColumn id="270" xr3:uid="{1E2A8058-20CF-43BC-B631-8163CDB1C956}" name="Delta Score - Culture" dataDxfId="308">
      <calculatedColumnFormula>_xlfn.XLOOKUP(JT4,#REF!,#REF!,"",,-1)</calculatedColumnFormula>
    </tableColumn>
    <tableColumn id="271" xr3:uid="{1C9ED688-3533-408D-A9AB-82E147A984B1}" name="Self Score - Culture" dataDxfId="307">
      <calculatedColumnFormula>IFERROR(IF(JU4="", IF(JS4="", "", JS4), JU4)*1,"N/A")</calculatedColumnFormula>
    </tableColumn>
    <tableColumn id="272" xr3:uid="{7EB0CCAD-D662-4DEA-9700-CF4F92072095}" name="Manager Score - Culture" dataDxfId="306"/>
    <tableColumn id="273" xr3:uid="{C5E7F5A7-FB5D-429A-8E54-39D6F9E33ACF}" name="Manager Comment - Culture" dataDxfId="305"/>
    <tableColumn id="274" xr3:uid="{7134A734-3E04-4914-9E8B-164C318C4AE5}" name="Average - Culture" dataDxfId="304" dataCellStyle="Percent">
      <calculatedColumnFormula>IFERROR(AVERAGE(JV4,JW4),"N/A")</calculatedColumnFormula>
    </tableColumn>
    <tableColumn id="275" xr3:uid="{0707DD42-E4A6-4AAA-A3B4-002975B36F1C}" name="Initial Self Score - People" dataDxfId="303">
      <calculatedColumnFormula>_xlfn.XLOOKUP(B4,#REF!,#REF!,"",,-1)</calculatedColumnFormula>
    </tableColumn>
    <tableColumn id="276" xr3:uid="{F3C9A369-4AFE-4273-8889-B0EC43A310E8}" name="Concat - People" dataDxfId="302">
      <calculatedColumnFormula>_xlfn.CONCAT($B4,"7 - ResponsibilityPeople Management")</calculatedColumnFormula>
    </tableColumn>
    <tableColumn id="277" xr3:uid="{76D7CC2A-EEFC-4CF4-B81F-CF8CA6946768}" name="Delta Score - People" dataDxfId="301">
      <calculatedColumnFormula>_xlfn.XLOOKUP(KA4,#REF!,#REF!,"",,-1)</calculatedColumnFormula>
    </tableColumn>
    <tableColumn id="278" xr3:uid="{54977237-CAA7-4188-965B-3783FEEFCA0A}" name="Self Score - People" dataDxfId="300">
      <calculatedColumnFormula>IFERROR(IF(KB4="", IF(JZ4="", "", JZ4), KB4)*1,"N/A")</calculatedColumnFormula>
    </tableColumn>
    <tableColumn id="279" xr3:uid="{9E9D604A-B01E-48CB-BD7E-FA77CDE58B0D}" name="Manager Score - People" dataDxfId="299"/>
    <tableColumn id="280" xr3:uid="{CCC8AD1D-E8C3-4D2A-A27B-C35D657BF29A}" name="Manager Comment - People" dataDxfId="298"/>
    <tableColumn id="281" xr3:uid="{B0E572F1-60D8-4ABA-9AB7-758342302C80}" name="Average - People" dataDxfId="297" dataCellStyle="Percent">
      <calculatedColumnFormula>IFERROR(AVERAGE(KC4,KD4),"N/A")</calculatedColumnFormula>
    </tableColumn>
    <tableColumn id="282" xr3:uid="{5139C3B0-0BDB-4986-8E2B-B55AB7669CAD}" name="Initial Self Score - Sufficiency" dataDxfId="296">
      <calculatedColumnFormula>_xlfn.XLOOKUP(B4,#REF!,#REF!,"",,-1)</calculatedColumnFormula>
    </tableColumn>
    <tableColumn id="283" xr3:uid="{69902735-6FB8-4B68-BBB3-D25EB3538EA1}" name="Concat - Sufficiency" dataDxfId="295">
      <calculatedColumnFormula>_xlfn.CONCAT($B4,"7 - ResponsibilitySelf Sufficiency")</calculatedColumnFormula>
    </tableColumn>
    <tableColumn id="284" xr3:uid="{D4D99533-62AC-4671-B8B1-8EEA68A255B1}" name="Delta Score - Sufficiency" dataDxfId="294">
      <calculatedColumnFormula>_xlfn.XLOOKUP(KH4,PROSPERDelta_Query!BK:BK,PROSPERDelta_Query!BI:BI,"",,-1)</calculatedColumnFormula>
    </tableColumn>
    <tableColumn id="285" xr3:uid="{23509B6A-5D1A-442F-A79A-CFE4579D0798}" name="Self Score - Sufficiency" dataDxfId="293">
      <calculatedColumnFormula>IFERROR(IF(KI4="", IF(KG4="", "", KG4), KI4)*1,"N/A")</calculatedColumnFormula>
    </tableColumn>
    <tableColumn id="286" xr3:uid="{2F483D49-FE20-4DCB-958B-D92BCE7C4837}" name="Manager Score - Sufficiency" dataDxfId="292"/>
    <tableColumn id="287" xr3:uid="{60600B7A-AF6C-44AB-A152-16E0C5034FEA}" name="Manager Comment - Sufficiency" dataDxfId="291"/>
    <tableColumn id="288" xr3:uid="{B05CF026-74C3-48F4-8F39-170E74BB60D3}" name="Average - Sufficiency" dataDxfId="290" dataCellStyle="Percent">
      <calculatedColumnFormula>IFERROR(AVERAGE(KJ4,KK4),"N/A")</calculatedColumnFormula>
    </tableColumn>
    <tableColumn id="289" xr3:uid="{0D4C6B15-2F0A-45AB-B28B-42A9170B0647}" name="Self Average - Responsibility" dataDxfId="289">
      <calculatedColumnFormula>IFERROR(AVERAGE(JH4,JO4,JV4,KC4,KJ4),"N/A")</calculatedColumnFormula>
    </tableColumn>
    <tableColumn id="290" xr3:uid="{12BB9E70-6766-485D-A25E-CD0AAFC7CC95}" name="Manager Average - Responsibility" dataDxfId="288">
      <calculatedColumnFormula>IFERROR(AVERAGE(JI4,JP4,JW4,KD4,KK4),"N/A")</calculatedColumnFormula>
    </tableColumn>
    <tableColumn id="291" xr3:uid="{D11C29F2-9A39-427A-9F1F-EEBBE78257B0}" name="Responsibility Score" dataDxfId="287">
      <calculatedColumnFormula>IFERROR(AVERAGE(JK4,JR4,JY4,KF4,KM4),"N/A")</calculatedColumnFormula>
    </tableColumn>
    <tableColumn id="292" xr3:uid="{98716CA1-C79F-4BA4-8507-2410BD5F374A}" name="PROSPER Score Live" dataDxfId="286">
      <calculatedColumnFormula>IFERROR(AVERAGE(CA4,GT4,HC4,IV4,IZ4,JD4,KP4),"N/A")</calculatedColumnFormula>
    </tableColumn>
    <tableColumn id="293" xr3:uid="{2F78A754-00E9-4D3F-98B7-E133F050E3D5}" name="Dynamic Baseline" dataDxfId="285"/>
    <tableColumn id="294" xr3:uid="{169725F7-5797-4C73-AD35-2371A4E2AB05}" name="TBD Baseline 1" dataDxfId="284"/>
    <tableColumn id="295" xr3:uid="{28F02B9F-66DA-45AA-95CC-C4669E2CE714}" name="TBD Baseline 2 " dataDxfId="283"/>
    <tableColumn id="296" xr3:uid="{4CC28FA9-53F0-4A97-8AA9-1143B12193C3}" name="TBD Baseline 3" dataDxfId="282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4F700D-2CC8-4415-A47C-561FBB024375}" name="PROSPERInitial_Query_2" displayName="PROSPERInitial_Query_2" ref="A1:AU9" tableType="queryTable" totalsRowShown="0">
  <tableColumns count="47">
    <tableColumn id="1" xr3:uid="{A0B29867-858E-426B-8E45-64670E401090}" uniqueName="1" name="ID" queryTableFieldId="1" dataDxfId="281"/>
    <tableColumn id="2" xr3:uid="{254CC68C-B0DB-400E-85B7-11DA939A5EA8}" uniqueName="2" name="Start time" queryTableFieldId="2" dataDxfId="280"/>
    <tableColumn id="3" xr3:uid="{EE2EC8E0-A6A1-47D5-B156-C9A8E0340B79}" uniqueName="3" name="Completion time" queryTableFieldId="3" dataDxfId="279"/>
    <tableColumn id="4" xr3:uid="{81214734-1511-4289-B407-BB0887761A07}" uniqueName="4" name="Email" queryTableFieldId="4" dataDxfId="278"/>
    <tableColumn id="5" xr3:uid="{D07E37AF-7E4A-4A68-BDCE-D6438D020FB4}" uniqueName="5" name="Name" queryTableFieldId="5" dataDxfId="277"/>
    <tableColumn id="6" xr3:uid="{1F6EEAB6-F4F4-4AF3-94CD-B3298479D58B}" uniqueName="6" name="Last modified time" queryTableFieldId="6"/>
    <tableColumn id="7" xr3:uid="{B6650D24-073C-49E8-B6DD-AA494DDA871C}" uniqueName="7" name="Portfolio - Design Success - Self Score" queryTableFieldId="7" dataDxfId="276"/>
    <tableColumn id="8" xr3:uid="{83BE34C5-CB61-4535-B17D-8FCD53D05464}" uniqueName="8" name="Portfolio - Premium Engagement - Self Score" queryTableFieldId="8" dataDxfId="275"/>
    <tableColumn id="9" xr3:uid="{53A3B769-7ACA-49B8-AD8B-3CA01B207F65}" uniqueName="9" name="Portfolio - Cloud Application Services - Self Score" queryTableFieldId="9" dataDxfId="274"/>
    <tableColumn id="10" xr3:uid="{A2D0EFBA-420D-4EF8-9994-FE8BE1861E0B}" uniqueName="10" name="Portfolio - Preferred Success - Self Score" queryTableFieldId="10" dataDxfId="273"/>
    <tableColumn id="11" xr3:uid="{7EC46432-4BDF-4D40-B64B-D02CFD00A7C6}" uniqueName="11" name="Portfolio - Brownfield - Self Score" queryTableFieldId="11" dataDxfId="272"/>
    <tableColumn id="12" xr3:uid="{6847A42A-6DFD-4C51-99F5-16308963CCAB}" uniqueName="12" name="Portfolio - Training &amp; Adoption - Self Score" queryTableFieldId="12" dataDxfId="271"/>
    <tableColumn id="13" xr3:uid="{C8F08367-4B53-41BC-B926-00B8F82CCEAC}" uniqueName="13" name="Portfolio - DMLT - Self Score" queryTableFieldId="13" dataDxfId="270"/>
    <tableColumn id="14" xr3:uid="{556EB63D-4558-4741-A139-DB9B56AADA44}" uniqueName="14" name="Portfolio - Revenue Management - Self Score" queryTableFieldId="14" dataDxfId="269"/>
    <tableColumn id="15" xr3:uid="{A4761775-5C6F-497A-A7A2-82D38DCC310D}" uniqueName="15" name="Portfolio - Artificial Intelligence - Self Score" queryTableFieldId="15" dataDxfId="268"/>
    <tableColumn id="16" xr3:uid="{603D003F-196C-4BC8-A680-A64467CCCCFD}" uniqueName="16" name="Question10" queryTableFieldId="16"/>
    <tableColumn id="17" xr3:uid="{4C256624-76F4-4443-900D-68969E770DF1}" uniqueName="17" name="Relationship - Account / Stakeholder 1 - Self Score" queryTableFieldId="17" dataDxfId="267"/>
    <tableColumn id="18" xr3:uid="{986527D2-0740-47BF-B5A0-2102AC8825DA}" uniqueName="18" name="Relationship - Account / Stakeholder 2 - Self Score" queryTableFieldId="18" dataDxfId="266"/>
    <tableColumn id="19" xr3:uid="{7C31F6C4-5E68-4CB2-B15D-F46C7FE9CB1C}" uniqueName="19" name="Relationship - Account / Stakeholder 3 - Self Score" queryTableFieldId="19" dataDxfId="265"/>
    <tableColumn id="20" xr3:uid="{A5D2CA76-8F57-422C-9960-A004EC61FD90}" uniqueName="20" name="Relationship - Account / Stakeholder 4 - Self Score" queryTableFieldId="20" dataDxfId="264"/>
    <tableColumn id="21" xr3:uid="{CEC07025-0F7A-401C-9E6F-C692BF2B49E2}" uniqueName="21" name="Relationship - Account / Stakeholder 5 - Self Score" queryTableFieldId="21" dataDxfId="263"/>
    <tableColumn id="22" xr3:uid="{2726C700-ADB6-416D-8491-44DA20978DC6}" uniqueName="22" name="Relationship - Account / Stakeholder 6 - Self Score" queryTableFieldId="22" dataDxfId="262"/>
    <tableColumn id="23" xr3:uid="{4DF67B43-C71C-4FC2-ADB6-5C296F556C87}" uniqueName="23" name="Relationship - Account / Stakeholder 7 - Self Score" queryTableFieldId="23" dataDxfId="261"/>
    <tableColumn id="24" xr3:uid="{0AD0AF5B-24C3-4D80-BCA6-C39786448F50}" uniqueName="24" name="Relationship - Account / Stakeholder 8 - Self Score" queryTableFieldId="24" dataDxfId="260"/>
    <tableColumn id="25" xr3:uid="{6682DE02-1DF1-4BA2-957A-B83CC051F5AB}" uniqueName="25" name="Relationship - Account / Stakeholder 9 - Self Score" queryTableFieldId="25" dataDxfId="259"/>
    <tableColumn id="26" xr3:uid="{442228CD-B364-456C-969B-962A48154EED}" uniqueName="26" name="Relationship - Account / Stakeholder 10 - Self Score" queryTableFieldId="26" dataDxfId="258"/>
    <tableColumn id="27" xr3:uid="{5F4790B0-1B30-40A5-9270-6CBE92DE8B55}" uniqueName="27" name="Relationship - Account / Stakeholder 1 - Name" queryTableFieldId="27" dataDxfId="257"/>
    <tableColumn id="28" xr3:uid="{2217CE88-0570-456A-A7F9-0972663120B3}" uniqueName="28" name="Relationship - Account / Stakeholder 2 - Name" queryTableFieldId="28" dataDxfId="256"/>
    <tableColumn id="29" xr3:uid="{DE7D4475-C590-460A-9812-9B902EDA8996}" uniqueName="29" name="Relationship - Account / Stakeholder 3 - Name" queryTableFieldId="29" dataDxfId="255"/>
    <tableColumn id="30" xr3:uid="{E4EA1B3F-8E30-4C7F-AA00-500057E9FA15}" uniqueName="30" name="Relationship - Account / Stakeholder 4 - Name" queryTableFieldId="30" dataDxfId="254"/>
    <tableColumn id="31" xr3:uid="{823BB260-AFEA-4C60-894C-64330EDF16F0}" uniqueName="31" name="Relationship - Account / Stakeholder 5 - Name" queryTableFieldId="31" dataDxfId="253"/>
    <tableColumn id="32" xr3:uid="{2DF6C472-2079-4AC5-8F45-34873B13975A}" uniqueName="32" name="Relationship - Account / Stakeholder 6 - Name" queryTableFieldId="32" dataDxfId="252"/>
    <tableColumn id="33" xr3:uid="{9C172298-72FE-4E5E-9C98-A65250140EFD}" uniqueName="33" name="Relationship - Account / Stakeholder 7 - Name" queryTableFieldId="33" dataDxfId="251"/>
    <tableColumn id="34" xr3:uid="{26123D46-C31E-4ACE-A9C4-58C109DAA2D5}" uniqueName="34" name="Relationship - Account / Stakeholder 8 - Name" queryTableFieldId="34" dataDxfId="250"/>
    <tableColumn id="35" xr3:uid="{7587E6EB-0F9E-4411-8373-CD41B40BC496}" uniqueName="35" name="Relationship - Account / Stakeholder 9 - Name" queryTableFieldId="35" dataDxfId="249"/>
    <tableColumn id="36" xr3:uid="{96DE3C87-BCEB-41A4-97DB-4D5B1017F9EC}" uniqueName="36" name="Relationship - Account / Stakeholder 10 - Name" queryTableFieldId="36" dataDxfId="248"/>
    <tableColumn id="37" xr3:uid="{CFB4F4C9-5671-4AE8-8CB6-FD5933012992}" uniqueName="37" name="Success - Services Quality - Self Score" queryTableFieldId="37" dataDxfId="247"/>
    <tableColumn id="38" xr3:uid="{BBC9B34E-0C80-4922-A185-189C668D4D7C}" uniqueName="38" name="Success - Escalation Management - Self Score" queryTableFieldId="38" dataDxfId="246"/>
    <tableColumn id="39" xr3:uid="{86E826C6-1E6D-42C8-A900-D2FC626C439C}" uniqueName="39" name="Success - Expanding / Renewing the Business - Self Score" queryTableFieldId="39" dataDxfId="245"/>
    <tableColumn id="40" xr3:uid="{AB488B3B-237B-4150-B015-01A2251B7DD9}" uniqueName="40" name="Success - Pre-Sales Participation - Self Score" queryTableFieldId="40" dataDxfId="244"/>
    <tableColumn id="41" xr3:uid="{E09256D2-870E-4245-8384-9822AEF9A690}" uniqueName="41" name="Success - P&amp;L Management - Self Score" queryTableFieldId="48"/>
    <tableColumn id="42" xr3:uid="{D65875C5-3A94-4F98-9C03-DE352239A175}" uniqueName="42" name="Success - Service Plan Management (PE) - Self Score" queryTableFieldId="42" dataDxfId="243"/>
    <tableColumn id="43" xr3:uid="{459FA7C2-D622-4D47-B5EF-FF8127499522}" uniqueName="43" name="Responsibility - Giving Back (L&amp;L) - Self Score" queryTableFieldId="43" dataDxfId="242"/>
    <tableColumn id="44" xr3:uid="{347CFB88-E5AD-4B40-A6E6-B0080703BBFF}" uniqueName="44" name="Responsibility - Executive Communication - Self Score" queryTableFieldId="44" dataDxfId="241"/>
    <tableColumn id="45" xr3:uid="{BEC757CB-208A-475C-A349-B968C001CE65}" uniqueName="45" name="Responsibility - Culture Champion - Self Score" queryTableFieldId="45" dataDxfId="240"/>
    <tableColumn id="46" xr3:uid="{06E87087-3693-4182-BEB0-E675ADFC2660}" uniqueName="46" name="Responsibility - People Management - Self Score" queryTableFieldId="46" dataDxfId="239"/>
    <tableColumn id="47" xr3:uid="{66521670-2E7D-451F-850F-B8526D5E0513}" uniqueName="47" name="Responsibility - Self Sufficiency - Self Score" queryTableFieldId="47" dataDxfId="2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662AAD-20AC-489D-9B42-9837BC3A717B}" name="DesignSuccessChallenge_Query" displayName="DesignSuccessChallenge_Query" ref="A1:EV59" tableType="queryTable" totalsRowShown="0">
  <autoFilter ref="A1:EV59" xr:uid="{35662AAD-20AC-489D-9B42-9837BC3A717B}"/>
  <tableColumns count="152">
    <tableColumn id="1" xr3:uid="{04696AF3-F308-443B-AAD3-2163CEAF266A}" uniqueName="1" name="Id" queryTableFieldId="1" dataDxfId="237"/>
    <tableColumn id="2" xr3:uid="{20B165B1-6D45-4689-AB3F-DD2BD54111C7}" uniqueName="2" name="Start time" queryTableFieldId="2" dataDxfId="236"/>
    <tableColumn id="3" xr3:uid="{844F43D1-B562-4756-A6D7-82A258524F27}" uniqueName="3" name="Completion time" queryTableFieldId="3" dataDxfId="235"/>
    <tableColumn id="4" xr3:uid="{39490400-4A16-4DAE-8A5B-42B247AAFB54}" uniqueName="4" name="Email" queryTableFieldId="4" dataDxfId="234"/>
    <tableColumn id="5" xr3:uid="{E5ED16CC-228E-4B43-85A6-542A39DB2199}" uniqueName="5" name="Name" queryTableFieldId="5" dataDxfId="233"/>
    <tableColumn id="6" xr3:uid="{17D3615D-7D90-4688-99BE-1782B5FD429E}" uniqueName="6" name="Total points" queryTableFieldId="6" dataDxfId="232"/>
    <tableColumn id="7" xr3:uid="{C42EC4A3-A301-4F65-8183-E27993EAB7DB}" uniqueName="7" name="Quiz feedback" queryTableFieldId="7"/>
    <tableColumn id="8" xr3:uid="{EFCA0065-CE70-4A45-8DB2-60B89EBFAE04}" uniqueName="8" name="Grade posted time" queryTableFieldId="8"/>
    <tableColumn id="9" xr3:uid="{B84692B3-1189-4859-9C6A-324E8FEB8D4D}" uniqueName="9" name="Manager" queryTableFieldId="9" dataDxfId="231"/>
    <tableColumn id="10" xr3:uid="{329792A8-863D-4B96-BB0F-B7AC629DDB63}" uniqueName="10" name="Points - Manager" queryTableFieldId="10"/>
    <tableColumn id="11" xr3:uid="{8094B8C2-387D-4527-ADDF-F26DE51BF8FE}" uniqueName="11" name="Feedback - Manager" queryTableFieldId="11"/>
    <tableColumn id="12" xr3:uid="{AC9B9BF6-0EB7-4878-8150-FA2486E8831E}" uniqueName="12" name="Which of the following is NOT TRUE based on this statement &quot;SAP has become more focused on customer success with…...&quot;" queryTableFieldId="12" dataDxfId="230"/>
    <tableColumn id="13" xr3:uid="{BE03A40B-C755-410F-AB3D-EA7864C66EC0}" uniqueName="13" name="Points - Which of the following is NOT TRUE based on this statement &quot;SAP has become more focused on customer success with…...&quot;" queryTableFieldId="13" dataDxfId="229"/>
    <tableColumn id="14" xr3:uid="{F8351653-0CC9-44CD-B8D3-6729986C7EB2}" uniqueName="14" name="Feedback - Which of the following is NOT TRUE based on this statement &quot;SAP has become more focused on customer success with…...&quot;" queryTableFieldId="14"/>
    <tableColumn id="15" xr3:uid="{51091D63-7C06-4D9A-B271-181723813A40}" uniqueName="15" name="TRUE or FALSE: The foundation of Design Success requires Premium Engagement?" queryTableFieldId="15" dataDxfId="228"/>
    <tableColumn id="16" xr3:uid="{9487B772-1E67-4749-BF18-4EEA4AE00A1F}" uniqueName="16" name="Points - TRUE or FALSE: The foundation of Design Success requires Premium Engagement?" queryTableFieldId="16" dataDxfId="227"/>
    <tableColumn id="17" xr3:uid="{DE41D351-8520-4099-AA6B-3BDDD93FEA44}" uniqueName="17" name="Feedback - TRUE or FALSE: The foundation of Design Success requires Premium Engagement?" queryTableFieldId="17"/>
    <tableColumn id="18" xr3:uid="{060CD2D3-B62C-4CA6-B803-9924FD5E3EB9}" uniqueName="18" name="TRUE or FALSE: Build Design and Build Execution are applicable to the Design Success " queryTableFieldId="18" dataDxfId="226"/>
    <tableColumn id="19" xr3:uid="{802A5FF9-8C5F-438E-80B9-08257D7383E2}" uniqueName="19" name="Points - TRUE or FALSE: Build Design and Build Execution are applicable to the Design Success " queryTableFieldId="19" dataDxfId="225"/>
    <tableColumn id="20" xr3:uid="{E4C20A7A-7701-4BE7-9C5F-116FEBF43990}" uniqueName="20" name="Feedback - TRUE or FALSE: Build Design and Build Execution are applicable to the Design Success " queryTableFieldId="20"/>
    <tableColumn id="21" xr3:uid="{E6C66841-AF79-4121-BC59-6AAD7B1E6358}" uniqueName="21" name="TRUE or FALSE: Design Success is based upon a pre-built template that can be sold by SAEs?" queryTableFieldId="21" dataDxfId="224"/>
    <tableColumn id="22" xr3:uid="{ACDC81D7-6781-4BFE-A63C-D9C036E1E0CF}" uniqueName="22" name="Points - TRUE or FALSE: Design Success is based upon a pre-built template that can be sold by SAEs?" queryTableFieldId="22" dataDxfId="223"/>
    <tableColumn id="23" xr3:uid="{6CF781D2-DA63-4501-B69D-01F7C2DEC58D}" uniqueName="23" name="Feedback - TRUE or FALSE: Design Success is based upon a pre-built template that can be sold by SAEs?" queryTableFieldId="23"/>
    <tableColumn id="24" xr3:uid="{03ADD190-B895-40D0-A858-EFEDEEA50D5F}" uniqueName="24" name="Which of the following is NOT a reason WHY a customer should use Design Success?" queryTableFieldId="24" dataDxfId="222"/>
    <tableColumn id="25" xr3:uid="{22D8B96E-BB1A-4B76-A3DF-9E6609B00721}" uniqueName="25" name="Points - Which of the following is NOT a reason WHY a customer should use Design Success?" queryTableFieldId="25" dataDxfId="221"/>
    <tableColumn id="26" xr3:uid="{9EBD4652-112A-4CB3-85D3-BC2DA1569D9E}" uniqueName="26" name="Feedback - Which of the following is NOT a reason WHY a customer should use Design Success?" queryTableFieldId="26"/>
    <tableColumn id="27" xr3:uid="{82C45EC1-8E00-4C40-8E76-116E301B335C}" uniqueName="27" name="Which of the following is NOT true of a Design Success proposal?" queryTableFieldId="27" dataDxfId="220"/>
    <tableColumn id="28" xr3:uid="{92F5F7BF-9065-426B-9B31-9654D1837755}" uniqueName="28" name="Points - Which of the following is NOT true of a Design Success proposal?" queryTableFieldId="28" dataDxfId="219"/>
    <tableColumn id="29" xr3:uid="{DAB6F6F4-F309-4CBA-8EB0-6FB7216B24F0}" uniqueName="29" name="Feedback - Which of the following is NOT true of a Design Success proposal?" queryTableFieldId="29"/>
    <tableColumn id="30" xr3:uid="{729DAFB9-F689-431B-9220-0A3CC29128A2}" uniqueName="30" name="Which of the following is not part of the Design Success Model?" queryTableFieldId="30" dataDxfId="218"/>
    <tableColumn id="31" xr3:uid="{EB106629-3757-4197-9C7C-69EDD26E5974}" uniqueName="31" name="Points - Which of the following is not part of the Design Success Model?" queryTableFieldId="31" dataDxfId="217"/>
    <tableColumn id="32" xr3:uid="{DAF09DA3-F7C6-4CEE-9BA8-FAF705475279}" uniqueName="32" name="Feedback - Which of the following is not part of the Design Success Model?" queryTableFieldId="32"/>
    <tableColumn id="33" xr3:uid="{850C8B12-E4AD-40F6-844D-D5C331B0F1E7}" uniqueName="33" name="TRUE or FALSE: SAP prefers a mutually exclusive staffing model from SI where our Headcount and RASCI is additive to the SI?" queryTableFieldId="33" dataDxfId="216"/>
    <tableColumn id="34" xr3:uid="{572E6CE2-A3E3-455B-8D38-668C6ACE181A}" uniqueName="34" name="Points - TRUE or FALSE: SAP prefers a mutually exclusive staffing model from SI where our Headcount and RASCI is additive to the SI?" queryTableFieldId="34" dataDxfId="215"/>
    <tableColumn id="35" xr3:uid="{278A97E5-5552-486E-9F1C-A8D58F43B55A}" uniqueName="35" name="Feedback - TRUE or FALSE: SAP prefers a mutually exclusive staffing model from SI where our Headcount and RASCI is additive to the SI?" queryTableFieldId="35"/>
    <tableColumn id="36" xr3:uid="{73C18FD3-9A4E-4C15-9E95-3ECDA43F4877}" uniqueName="36" name="Based upon Foundational RASCI Outcome Model for Design Success which applies to: Program Management / Governance / Project Plan" queryTableFieldId="36" dataDxfId="214"/>
    <tableColumn id="37" xr3:uid="{89ECB0BB-63EE-4C49-8280-BF01D5313532}" uniqueName="37" name="Points - Based upon Foundational RASCI Outcome Model for Design Success which applies to: Program Management / Governance / Project Plan" queryTableFieldId="37" dataDxfId="213"/>
    <tableColumn id="38" xr3:uid="{3CD473B8-BDF4-4A6F-A596-99F48A28908E}" uniqueName="38" name="Feedback - Based upon Foundational RASCI Outcome Model for Design Success which applies to: Program Management / Governance / Project Plan" queryTableFieldId="38"/>
    <tableColumn id="39" xr3:uid="{C119931E-F513-4393-BA7F-C233DB618730}" uniqueName="39" name="Based upon Foundational RASCI Outcome Model for Design Success which applies to: SAP Solution Architecture / Landscape Design, Sizing (Private Cloud, on-Prem)" queryTableFieldId="39" dataDxfId="212"/>
    <tableColumn id="40" xr3:uid="{F4A285AB-CDDE-4B10-8309-46656739260F}" uniqueName="40" name="Points - Based upon Foundational RASCI Outcome Model for Design Success which applies to: SAP Solution Architecture / Landscape Design, Sizing (Private Cloud, on-Prem)" queryTableFieldId="40" dataDxfId="211"/>
    <tableColumn id="41" xr3:uid="{DCAE71BD-45CD-41C0-B610-351D8A6FBC1D}" uniqueName="41" name="Feedback - Based upon Foundational RASCI Outcome Model for Design Success which applies to: SAP Solution Architecture / Landscape Design, Sizing (Private Cloud, on-Prem)" queryTableFieldId="41"/>
    <tableColumn id="42" xr3:uid="{7CA71759-F1F1-4CFA-94C6-5501CD652648}" uniqueName="42" name="Based upon Foundational RASCI Outcome Model for Design Success which applies to: SAP Fit to Standard and SAP Fit for Use Analysis" queryTableFieldId="42" dataDxfId="210"/>
    <tableColumn id="43" xr3:uid="{200A56A1-43C3-49F9-9AEA-8B3F17408006}" uniqueName="43" name="Points - Based upon Foundational RASCI Outcome Model for Design Success which applies to: SAP Fit to Standard and SAP Fit for Use Analysis" queryTableFieldId="43" dataDxfId="209"/>
    <tableColumn id="44" xr3:uid="{5DBAFA7B-7202-409F-AE1F-32BCA2D32FDC}" uniqueName="44" name="Feedback - Based upon Foundational RASCI Outcome Model for Design Success which applies to: SAP Fit to Standard and SAP Fit for Use Analysis" queryTableFieldId="44"/>
    <tableColumn id="45" xr3:uid="{D1882A05-ADF6-47A4-AD78-08C85479FC09}" uniqueName="45" name="Based upon Foundational RASCI Outcome Model for Design Success which applies to: Change Management, Communication, &amp; User Training" queryTableFieldId="45" dataDxfId="208"/>
    <tableColumn id="46" xr3:uid="{B823A3AE-1D8A-42C9-B965-CB8622B1581C}" uniqueName="46" name="Points - Based upon Foundational RASCI Outcome Model for Design Success which applies to: Change Management, Communication, &amp; User Training" queryTableFieldId="46" dataDxfId="207"/>
    <tableColumn id="47" xr3:uid="{A170F4F7-CC52-459E-A9D4-5721FA9E3A62}" uniqueName="47" name="Feedback - Based upon Foundational RASCI Outcome Model for Design Success which applies to: Change Management, Communication, &amp; User Training" queryTableFieldId="47"/>
    <tableColumn id="48" xr3:uid="{55CBE327-F0A5-4D80-B367-73B5CA2A6535}" uniqueName="48" name="Based upon Foundational RASCI Outcome Model for Design Success which applies to: Cutover &amp; Go-Live" queryTableFieldId="48" dataDxfId="206"/>
    <tableColumn id="49" xr3:uid="{02244970-23B5-4473-BA78-86DCA13794A8}" uniqueName="49" name="Points - Based upon Foundational RASCI Outcome Model for Design Success which applies to: Cutover &amp; Go-Live" queryTableFieldId="49" dataDxfId="205"/>
    <tableColumn id="50" xr3:uid="{6C79C278-401B-4464-AD73-3EB258AEF4DA}" uniqueName="50" name="Feedback - Based upon Foundational RASCI Outcome Model for Design Success which applies to: Cutover &amp; Go-Live" queryTableFieldId="50"/>
    <tableColumn id="51" xr3:uid="{14D9F4EE-404A-4924-B0DA-9D704D69D543}" uniqueName="51" name="TRUE or FALSE: Architects are required to submit a Design Success Proposal?" queryTableFieldId="51" dataDxfId="204"/>
    <tableColumn id="52" xr3:uid="{442C7947-83E4-4490-ADD9-57A8B13D576E}" uniqueName="52" name="Points - TRUE or FALSE: Architects are required to submit a Design Success Proposal?" queryTableFieldId="52" dataDxfId="203"/>
    <tableColumn id="53" xr3:uid="{2A05161A-5C09-4D1F-8D9A-F85E1EDAB2CE}" uniqueName="53" name="Feedback - TRUE or FALSE: Architects are required to submit a Design Success Proposal?" queryTableFieldId="53"/>
    <tableColumn id="54" xr3:uid="{CD7E484F-14B3-4DE8-AE20-15CCDDCF05BF}" uniqueName="54" name="Which of the following is NOT SAP's intent when it comes to Design Success?" queryTableFieldId="54" dataDxfId="202"/>
    <tableColumn id="55" xr3:uid="{9A0BA784-C77B-4B90-A7A7-9C459060BBDD}" uniqueName="55" name="Points - Which of the following is NOT SAP's intent when it comes to Design Success?" queryTableFieldId="55" dataDxfId="201"/>
    <tableColumn id="56" xr3:uid="{0CA5CD07-1E69-4C3C-A067-A72D0A7CA145}" uniqueName="56" name="Feedback - Which of the following is NOT SAP's intent when it comes to Design Success?" queryTableFieldId="56"/>
    <tableColumn id="57" xr3:uid="{46243DC6-8B8F-4F2A-893E-B73E44CFF82F}" uniqueName="57" name="Which of the following is NOT one of the 5 Golden Rules?" queryTableFieldId="57" dataDxfId="200"/>
    <tableColumn id="58" xr3:uid="{32BBA96C-F5AC-4852-B41D-84C54E8BA9D5}" uniqueName="58" name="Points - Which of the following is NOT one of the 5 Golden Rules?" queryTableFieldId="58" dataDxfId="199"/>
    <tableColumn id="59" xr3:uid="{C03EA3B0-BECD-4A34-8F32-EFBDFA959547}" uniqueName="59" name="Feedback - Which of the following is NOT one of the 5 Golden Rules?" queryTableFieldId="59"/>
    <tableColumn id="60" xr3:uid="{123E7645-49FC-4A88-A8FD-F1A8D298D64B}" uniqueName="60" name="Regarding Integrated Delivery Minimum Coverage: What % should we aim for Planning / Safeguarding / Operations?" queryTableFieldId="60" dataDxfId="198"/>
    <tableColumn id="61" xr3:uid="{D387AA73-5709-488C-802E-C8F38F4986C9}" uniqueName="61" name="Points - Regarding Integrated Delivery Minimum Coverage: What % should we aim for Planning / Safeguarding / Operations?" queryTableFieldId="61" dataDxfId="197"/>
    <tableColumn id="62" xr3:uid="{9F5F3A0A-02F7-452A-B0FF-C901E89FF9C1}" uniqueName="62" name="Feedback - Regarding Integrated Delivery Minimum Coverage: What % should we aim for Planning / Safeguarding / Operations?" queryTableFieldId="62"/>
    <tableColumn id="63" xr3:uid="{DAA8CAC9-E849-4CE5-891B-D7E9B861F5B6}" uniqueName="63" name="Regarding Integrated Delivery Standard Coverage: What % should we aim for Governance &amp; Project Management?" queryTableFieldId="63" dataDxfId="196"/>
    <tableColumn id="64" xr3:uid="{CE1ACD32-85E9-47D8-9146-B545DE85F018}" uniqueName="64" name="Points - Regarding Integrated Delivery Standard Coverage: What % should we aim for Governance &amp; Project Management?" queryTableFieldId="64" dataDxfId="195"/>
    <tableColumn id="65" xr3:uid="{CC345498-989F-4AC8-B8A4-7EAAD2BFEF30}" uniqueName="65" name="Feedback - Regarding Integrated Delivery Standard Coverage: What % should we aim for Governance &amp; Project Management?" queryTableFieldId="65"/>
    <tableColumn id="66" xr3:uid="{96727C08-2E6D-4E2A-B799-AD2E9E4017C7}" uniqueName="66" name="Which of the following is not a typical Architect you would staff on a Design Success engagement?" queryTableFieldId="66" dataDxfId="194"/>
    <tableColumn id="67" xr3:uid="{1E610D80-E53C-46F5-A44D-506186D86467}" uniqueName="67" name="Points - Which of the following is not a typical Architect you would staff on a Design Success engagement?" queryTableFieldId="67" dataDxfId="193"/>
    <tableColumn id="68" xr3:uid="{C8F3C79B-7AF8-4FC7-9C3D-F213A3E86097}" uniqueName="68" name="Feedback - Which of the following is not a typical Architect you would staff on a Design Success engagement?" queryTableFieldId="68"/>
    <tableColumn id="69" xr3:uid="{341A9075-6495-4668-B05E-32AE7824BA04}" uniqueName="69" name="Based upon Foundational RASCI Outcome Model for Design Success who owns the outcome for: Testing Activities: Test Strategy, Test Scripts, Integrated Testing" queryTableFieldId="69" dataDxfId="192"/>
    <tableColumn id="70" xr3:uid="{6DC7AA8F-AC74-4C98-BE52-1CD3AAE6EB2A}" uniqueName="70" name="Points - Based upon Foundational RASCI Outcome Model for Design Success who owns the outcome for: Testing Activities: Test Strategy, Test Scripts, Integrated Testing" queryTableFieldId="70" dataDxfId="191"/>
    <tableColumn id="71" xr3:uid="{6D7BF13C-D744-4439-87FF-5CAB277D1694}" uniqueName="71" name="Feedback - Based upon Foundational RASCI Outcome Model for Design Success who owns the outcome for: Testing Activities: Test Strategy, Test Scripts, Integrated Testing" queryTableFieldId="71"/>
    <tableColumn id="72" xr3:uid="{C5020330-2D0F-409E-9F60-1022AA36F3A0}" uniqueName="72" name="Based upon Foundational RASCI Outcome Model for Design Success who owns the outcome for: Change Management, Communication, &amp; User Training" queryTableFieldId="72" dataDxfId="190"/>
    <tableColumn id="73" xr3:uid="{2C32A160-DF52-40D2-B1F9-7DA5D7D25B93}" uniqueName="73" name="Points - Based upon Foundational RASCI Outcome Model for Design Success who owns the outcome for: Change Management, Communication, &amp; User Training" queryTableFieldId="73" dataDxfId="189"/>
    <tableColumn id="74" xr3:uid="{67C2FC49-F5AC-4949-AB01-58EF2B9416CE}" uniqueName="74" name="Feedback - Based upon Foundational RASCI Outcome Model for Design Success who owns the outcome for: Change Management, Communication, &amp; User Training" queryTableFieldId="74"/>
    <tableColumn id="75" xr3:uid="{21D5B245-B313-45ED-A5E5-A793D20E9447}" uniqueName="75" name="Based upon Foundational RASCI Outcome Model for Design Success who owns the outcome for: SAP Performance Testing (Scaling/Monitoring &amp; Recommendations)" queryTableFieldId="75" dataDxfId="188"/>
    <tableColumn id="76" xr3:uid="{9E53503F-11CB-4DE0-8FD3-9074B36E229A}" uniqueName="76" name="Points - Based upon Foundational RASCI Outcome Model for Design Success who owns the outcome for: SAP Performance Testing (Scaling/Monitoring &amp; Recommendations)" queryTableFieldId="76" dataDxfId="187"/>
    <tableColumn id="77" xr3:uid="{881DBEFA-A271-427D-B974-546A5AB30B1F}" uniqueName="77" name="Feedback - Based upon Foundational RASCI Outcome Model for Design Success who owns the outcome for: SAP Performance Testing (Scaling/Monitoring &amp; Recommendations)" queryTableFieldId="77"/>
    <tableColumn id="78" xr3:uid="{FF6F8A12-CA5C-4ECB-B587-F8B21AF34A37}" uniqueName="78" name="Based upon Foundational RASCI Outcome Model for Design Success who owns the outcome for: Security &amp; Controls" queryTableFieldId="78" dataDxfId="186"/>
    <tableColumn id="79" xr3:uid="{4CF2ECF9-2CD8-4146-95D6-65D24151AB7A}" uniqueName="79" name="Points - Based upon Foundational RASCI Outcome Model for Design Success who owns the outcome for: Security &amp; Controls" queryTableFieldId="79" dataDxfId="185"/>
    <tableColumn id="80" xr3:uid="{9C0D111C-A9E4-4C9B-97CA-319D58CE0506}" uniqueName="80" name="Feedback - Based upon Foundational RASCI Outcome Model for Design Success who owns the outcome for: Security &amp; Controls" queryTableFieldId="80"/>
    <tableColumn id="81" xr3:uid="{D5E9A7FC-98D4-42AC-9AD4-6A8E9D01F521}" uniqueName="81" name="Regarding Governance; At which level does the following supposed to occur:_x000a__x000a_- Scope increases (change requests) reviewed that fit within overall program targets (timeline and budget)_x000a_- Review issues, " queryTableFieldId="81" dataDxfId="184"/>
    <tableColumn id="82" xr3:uid="{7F541770-AD87-4371-86F9-D89F37E39429}" uniqueName="82" name="Points - Regarding Governance; At which level does the following supposed to occur:_x000a__x000a_- Scope increases (change requests) reviewed that fit within overall program targets (timeline and budget)_x000a_- Review issues, " queryTableFieldId="82" dataDxfId="183"/>
    <tableColumn id="83" xr3:uid="{04BA5BCC-195C-490E-9294-96CA446BCD93}" uniqueName="83" name="Feedback - Regarding Governance; At which level does the following supposed to occur:_x000a__x000a_- Scope increases (change requests) reviewed that fit within overall program targets (timeline and budget)_x000a_- Review issues, " queryTableFieldId="83"/>
    <tableColumn id="84" xr3:uid="{268981FB-DF24-47A2-BCC3-0EA49E176E33}" uniqueName="84" name="As part of Design Success - Design Governance Gates, which of the following is NOT part of Document Delta Design?" queryTableFieldId="84" dataDxfId="182"/>
    <tableColumn id="85" xr3:uid="{7EF18FEF-5DDE-494F-A3B9-51D6E47327B0}" uniqueName="85" name="Points - As part of Design Success - Design Governance Gates, which of the following is NOT part of Document Delta Design?" queryTableFieldId="85" dataDxfId="181"/>
    <tableColumn id="86" xr3:uid="{B659B3B7-0841-4739-B97D-CA86B8F5B8CC}" uniqueName="86" name="Feedback - As part of Design Success - Design Governance Gates, which of the following is NOT part of Document Delta Design?" queryTableFieldId="86"/>
    <tableColumn id="87" xr3:uid="{1FA38D76-797E-4915-923E-3426DB2E5E3D}" uniqueName="87" name="Which role is NOT considered to be part of the Design Success Front Office?" queryTableFieldId="87" dataDxfId="180"/>
    <tableColumn id="88" xr3:uid="{ED784E02-E9A7-4B77-827B-FD07AF0A473A}" uniqueName="88" name="Points - Which role is NOT considered to be part of the Design Success Front Office?" queryTableFieldId="88" dataDxfId="179"/>
    <tableColumn id="89" xr3:uid="{ADEC9786-E5E4-450B-A8ED-CCC8C7A831CC}" uniqueName="89" name="Feedback - Which role is NOT considered to be part of the Design Success Front Office?" queryTableFieldId="89"/>
    <tableColumn id="90" xr3:uid="{59AAB2F2-E980-4A36-8356-7928AA725DCE}" uniqueName="90" name="What % does Forrester contribute to PE for accelerating implementations?" queryTableFieldId="90" dataDxfId="178"/>
    <tableColumn id="91" xr3:uid="{3CFB4FC7-FC45-4756-9CB1-DB45BDB555F8}" uniqueName="91" name="Points - What % does Forrester contribute to PE for accelerating implementations?" queryTableFieldId="91" dataDxfId="177"/>
    <tableColumn id="92" xr3:uid="{759F10AB-14C7-408F-AE8E-E2EA12410AB1}" uniqueName="92" name="Feedback - What % does Forrester contribute to PE for accelerating implementations?" queryTableFieldId="92"/>
    <tableColumn id="93" xr3:uid="{E0D9936F-1597-4800-96CD-36C3A3E0B67E}" uniqueName="93" name="TRUE or FALSE: The latest version of Design Success has adapted to include engagement around RISE IaaS Services?" queryTableFieldId="93" dataDxfId="176"/>
    <tableColumn id="94" xr3:uid="{753A860F-F33D-4B27-B82A-7F821FE8587F}" uniqueName="94" name="Points - TRUE or FALSE: The latest version of Design Success has adapted to include engagement around RISE IaaS Services?" queryTableFieldId="94" dataDxfId="175"/>
    <tableColumn id="95" xr3:uid="{5D2C9DE0-E75E-45F7-A655-9080131DF752}" uniqueName="95" name="Feedback - TRUE or FALSE: The latest version of Design Success has adapted to include engagement around RISE IaaS Services?" queryTableFieldId="95"/>
    <tableColumn id="96" xr3:uid="{69A82C2D-18FA-4CC5-8574-02575400773D}" uniqueName="96" name="What is the negative % of ROI there was a poor OCM program or no program?" queryTableFieldId="96" dataDxfId="174"/>
    <tableColumn id="97" xr3:uid="{3B43FDD6-8F5E-4B70-9B48-5C34DC836EF9}" uniqueName="97" name="Points - What is the negative % of ROI there was a poor OCM program or no program?" queryTableFieldId="97" dataDxfId="173"/>
    <tableColumn id="98" xr3:uid="{95F737BA-C0BB-4C3B-A290-68068B6FE771}" uniqueName="98" name="Feedback - What is the negative % of ROI there was a poor OCM program or no program?" queryTableFieldId="98"/>
    <tableColumn id="99" xr3:uid="{E106DE99-2A10-4D63-A7A9-797B52D89A97}" uniqueName="99" name="TRUE or FALSE: It is typically ok to staff SAP Architects part-time on Design Success engagements." queryTableFieldId="99" dataDxfId="172"/>
    <tableColumn id="100" xr3:uid="{9B106F2A-AFF0-46A7-9431-CB0F345A22CA}" uniqueName="100" name="Points - TRUE or FALSE: It is typically ok to staff SAP Architects part-time on Design Success engagements." queryTableFieldId="100" dataDxfId="171"/>
    <tableColumn id="101" xr3:uid="{682F0CE3-87BA-40A1-8361-17DF67039C3D}" uniqueName="101" name="Feedback - TRUE or FALSE: It is typically ok to staff SAP Architects part-time on Design Success engagements." queryTableFieldId="101"/>
    <tableColumn id="102" xr3:uid="{AE7328EA-76D0-4EDA-906D-944449EA4035}" uniqueName="102" name="TRUE or FALSE: There are Design Success engagement models setup for SWIFT and Industry Template Offerings." queryTableFieldId="102" dataDxfId="170"/>
    <tableColumn id="103" xr3:uid="{7C0A8F6E-CFAC-44AB-BAE9-7352DA531E0A}" uniqueName="103" name="Points - TRUE or FALSE: There are Design Success engagement models setup for SWIFT and Industry Template Offerings." queryTableFieldId="103" dataDxfId="169"/>
    <tableColumn id="104" xr3:uid="{F949EFA4-61E3-456E-BE20-76A73C026BC1}" uniqueName="104" name="Feedback - TRUE or FALSE: There are Design Success engagement models setup for SWIFT and Industry Template Offerings." queryTableFieldId="104"/>
    <tableColumn id="105" xr3:uid="{09CC1DD5-F98F-416A-9771-325E4E34BE83}" uniqueName="105" name="In which phase are Design Success engagement models supposed to terminate?" queryTableFieldId="105" dataDxfId="168"/>
    <tableColumn id="106" xr3:uid="{25692FC9-290B-4679-8472-638D900B5CB7}" uniqueName="106" name="Points - In which phase are Design Success engagement models supposed to terminate?" queryTableFieldId="106" dataDxfId="167"/>
    <tableColumn id="107" xr3:uid="{0B6E4C43-02B1-407F-8718-FDD2817F5392}" uniqueName="107" name="Feedback - In which phase are Design Success engagement models supposed to terminate?" queryTableFieldId="107"/>
    <tableColumn id="108" xr3:uid="{0A79F201-CACE-4551-A86A-8EBD823CE524}" uniqueName="108" name="TRUE or FALSE: Phase 0 is built into Design Success engagement model?" queryTableFieldId="108" dataDxfId="166"/>
    <tableColumn id="109" xr3:uid="{703DB329-3D77-41D4-8A19-6A15B9658808}" uniqueName="109" name="Points - TRUE or FALSE: Phase 0 is built into Design Success engagement model?" queryTableFieldId="109" dataDxfId="165"/>
    <tableColumn id="110" xr3:uid="{21998A28-73B0-4A74-ACA3-0078D4FAE6B7}" uniqueName="110" name="Feedback - TRUE or FALSE: Phase 0 is built into Design Success engagement model?" queryTableFieldId="110"/>
    <tableColumn id="111" xr3:uid="{6CD37920-5301-4EB2-9D88-9D01CC0F9496}" uniqueName="111" name="TRUE or FALSE: Model Company has been integrated into Design Success engagement model delivered to our customers?" queryTableFieldId="111" dataDxfId="164"/>
    <tableColumn id="112" xr3:uid="{B36F2928-8257-4C9A-835A-DA6F00FC400E}" uniqueName="112" name="Points - TRUE or FALSE: Model Company has been integrated into Design Success engagement model delivered to our customers?" queryTableFieldId="112" dataDxfId="163"/>
    <tableColumn id="113" xr3:uid="{91A58DCA-8B28-43B6-AD72-A0C42A32A27C}" uniqueName="113" name="Feedback - TRUE or FALSE: Model Company has been integrated into Design Success engagement model delivered to our customers?" queryTableFieldId="113"/>
    <tableColumn id="114" xr3:uid="{BE022F08-CF42-49A5-8128-2753350B7D90}" uniqueName="114" name="What is the target margin we should sell Premium Engagement at as part of a Design Success Model?" queryTableFieldId="114" dataDxfId="162"/>
    <tableColumn id="115" xr3:uid="{D65B324D-94AE-4BEB-89D9-82F07D25B8F6}" uniqueName="115" name="Points - What is the target margin we should sell Premium Engagement at as part of a Design Success Model?" queryTableFieldId="115" dataDxfId="161"/>
    <tableColumn id="116" xr3:uid="{7E2B4F46-5E43-459E-80BA-4B5AD5455B7B}" uniqueName="116" name="Feedback - What is the target margin we should sell Premium Engagement at as part of a Design Success Model?" queryTableFieldId="116"/>
    <tableColumn id="117" xr3:uid="{4832394C-098C-4204-AB82-E340E4ADEFDD}" uniqueName="117" name="When is the best time to start pre-sales for Design Success Engagement" queryTableFieldId="117" dataDxfId="160"/>
    <tableColumn id="118" xr3:uid="{9DE6605A-1B66-472D-AA1E-C4D577A2A086}" uniqueName="118" name="Points - When is the best time to start pre-sales for Design Success Engagement" queryTableFieldId="118" dataDxfId="159"/>
    <tableColumn id="119" xr3:uid="{D94071F4-C3BD-44DC-8F10-31EAFC0D6EBF}" uniqueName="119" name="Feedback - When is the best time to start pre-sales for Design Success Engagement" queryTableFieldId="119"/>
    <tableColumn id="120" xr3:uid="{5ABCFA35-CA1E-44EE-BFFB-4029ADB68B77}" uniqueName="120" name="TRUE or FALSE: Design Success engagement model typically should include effort that requires &quot;hands on keyboards&quot;." queryTableFieldId="120" dataDxfId="158"/>
    <tableColumn id="121" xr3:uid="{27BE62A8-C73D-4894-97F1-2DAB9A0805A8}" uniqueName="121" name="Points - TRUE or FALSE: Design Success engagement model typically should include effort that requires &quot;hands on keyboards&quot;." queryTableFieldId="121" dataDxfId="157"/>
    <tableColumn id="122" xr3:uid="{90709200-14F2-4A3E-AA77-85550534541D}" uniqueName="122" name="Feedback - TRUE or FALSE: Design Success engagement model typically should include effort that requires &quot;hands on keyboards&quot;." queryTableFieldId="122"/>
    <tableColumn id="123" xr3:uid="{82670FFB-5A11-4BCF-B659-571F8368D2D0}" uniqueName="123" name="TRUE or FALSE: Design Success is NOT considered to give SAP &quot;Skin in the Game&quot; for customer's implementation." queryTableFieldId="123" dataDxfId="156"/>
    <tableColumn id="124" xr3:uid="{A1F57B0B-5CFF-4E36-A5A9-33A2724442A7}" uniqueName="124" name="Points - TRUE or FALSE: Design Success is NOT considered to give SAP &quot;Skin in the Game&quot; for customer's implementation." queryTableFieldId="124" dataDxfId="155"/>
    <tableColumn id="125" xr3:uid="{3DFA3574-F7CA-461C-9D76-BD382EEE6D08}" uniqueName="125" name="Feedback - TRUE or FALSE: Design Success is NOT considered to give SAP &quot;Skin in the Game&quot; for customer's implementation." queryTableFieldId="125"/>
    <tableColumn id="126" xr3:uid="{64A701E4-5ADB-4EC9-A6B3-E264B7C2E671}" uniqueName="126" name="TRUE or FALSE: Design Success should continue into Operational Support Post Go-Live to provide continuous improvement and drive roadmap consumption" queryTableFieldId="126" dataDxfId="154"/>
    <tableColumn id="127" xr3:uid="{C89DC954-1FB7-45D5-B161-92588F0191D6}" uniqueName="127" name="Points - TRUE or FALSE: Design Success should continue into Operational Support Post Go-Live to provide continuous improvement and drive roadmap consumption" queryTableFieldId="127" dataDxfId="153"/>
    <tableColumn id="128" xr3:uid="{DF9FD66A-59DE-495B-841E-ED85E656FAEF}" uniqueName="128" name="Feedback - TRUE or FALSE: Design Success should continue into Operational Support Post Go-Live to provide continuous improvement and drive roadmap consumption" queryTableFieldId="128"/>
    <tableColumn id="129" xr3:uid="{BEC1BEDB-6EEE-42F5-8D74-4BF7266016A8}" uniqueName="129" name="Where should we NOT position architects on a Design Success Engagement" queryTableFieldId="129" dataDxfId="152"/>
    <tableColumn id="130" xr3:uid="{A49E1CD2-4EF0-4526-8E2A-458BD2EBF77B}" uniqueName="130" name="Points - Where should we NOT position architects on a Design Success Engagement" queryTableFieldId="130" dataDxfId="151"/>
    <tableColumn id="131" xr3:uid="{C1306723-E2D3-43AE-AEE0-222170E2B0DE}" uniqueName="131" name="Feedback - Where should we NOT position architects on a Design Success Engagement" queryTableFieldId="131"/>
    <tableColumn id="132" xr3:uid="{10E4E157-9A2D-4942-9594-76C55F89ECE0}" uniqueName="132" name="Who should you initiate a Design Success discussion with first?" queryTableFieldId="132" dataDxfId="150"/>
    <tableColumn id="133" xr3:uid="{CFD769C9-52D4-4126-9205-EDC422D41B8D}" uniqueName="133" name="Points - Who should you initiate a Design Success discussion with first?" queryTableFieldId="133" dataDxfId="149"/>
    <tableColumn id="134" xr3:uid="{30F90CF0-006D-428E-93A3-4586FDC186CB}" uniqueName="134" name="Feedback - Who should you initiate a Design Success discussion with first?" queryTableFieldId="134"/>
    <tableColumn id="135" xr3:uid="{2C65B559-20C0-4C5F-BF21-44DB528B8A06}" uniqueName="135" name="Who should you attempt to agree upon Design Success RASCI with first before submitting a proposal?" queryTableFieldId="135" dataDxfId="148"/>
    <tableColumn id="136" xr3:uid="{04B30328-1207-48F6-90EE-F17A804A490E}" uniqueName="136" name="Points - Who should you attempt to agree upon Design Success RASCI with first before submitting a proposal?" queryTableFieldId="136" dataDxfId="147"/>
    <tableColumn id="137" xr3:uid="{2B8E1FD5-66E9-4940-9161-19802A721686}" uniqueName="137" name="Feedback - Who should you attempt to agree upon Design Success RASCI with first before submitting a proposal?" queryTableFieldId="137"/>
    <tableColumn id="138" xr3:uid="{87C8C772-D28B-4DC2-ACE1-4D405C7AD180}" uniqueName="138" name="TRUE or FALSE: Design Success can be accomplished on a single commercial paper." queryTableFieldId="138" dataDxfId="146"/>
    <tableColumn id="139" xr3:uid="{EF948822-202C-4855-B97C-CE23D8984A0B}" uniqueName="139" name="Points - TRUE or FALSE: Design Success can be accomplished on a single commercial paper." queryTableFieldId="139" dataDxfId="145"/>
    <tableColumn id="140" xr3:uid="{A6AB6BC4-225F-405E-A402-8FE6908BCC3A}" uniqueName="140" name="Feedback - TRUE or FALSE: Design Success can be accomplished on a single commercial paper." queryTableFieldId="140"/>
    <tableColumn id="141" xr3:uid="{077F5846-B0C0-4E9E-BF59-2927F285879D}" uniqueName="141" name="TRUE or FALSE: Design Success requires a minimum # of architects to be proposed in the engagement model." queryTableFieldId="141" dataDxfId="144"/>
    <tableColumn id="142" xr3:uid="{82E292F7-DA96-4BE4-BFA8-9C71369B5514}" uniqueName="142" name="Points - TRUE or FALSE: Design Success requires a minimum # of architects to be proposed in the engagement model." queryTableFieldId="142" dataDxfId="143"/>
    <tableColumn id="143" xr3:uid="{D5FC6E26-0190-42AE-AA1A-A573ECDA80C6}" uniqueName="143" name="Feedback - TRUE or FALSE: Design Success requires a minimum # of architects to be proposed in the engagement model." queryTableFieldId="143"/>
    <tableColumn id="144" xr3:uid="{D3114EF0-2C79-4DAA-A689-879A761530EA}" uniqueName="144" name="TRUE or FALSE: Design Success is setup perfectly to allow Fixed Fee contract model." queryTableFieldId="144" dataDxfId="142"/>
    <tableColumn id="145" xr3:uid="{DA3448F5-ADB4-4E70-A9EE-EA65B2E291FB}" uniqueName="145" name="Points - TRUE or FALSE: Design Success is setup perfectly to allow Fixed Fee contract model." queryTableFieldId="145" dataDxfId="141"/>
    <tableColumn id="146" xr3:uid="{038DAD7A-CA99-4337-ACE0-437046FF199C}" uniqueName="146" name="Feedback - TRUE or FALSE: Design Success is setup perfectly to allow Fixed Fee contract model." queryTableFieldId="146"/>
    <tableColumn id="147" xr3:uid="{915EB7DC-2375-4F8F-A6CF-10C251506488}" uniqueName="147" name="Design Success engagement model is optimized to fit which implementation approach?" queryTableFieldId="147" dataDxfId="140"/>
    <tableColumn id="148" xr3:uid="{4DED9B13-723E-412F-85AE-2DF8385F9788}" uniqueName="148" name="Points - Design Success engagement model is optimized to fit which implementation approach?" queryTableFieldId="148" dataDxfId="139"/>
    <tableColumn id="149" xr3:uid="{D588310F-B4FF-4161-A3AC-A5AACC866EC6}" uniqueName="149" name="Feedback - Design Success engagement model is optimized to fit which implementation approach?" queryTableFieldId="149"/>
    <tableColumn id="150" xr3:uid="{CEB75CE5-F79E-485E-AECF-7CF2F0CB797E}" uniqueName="150" name="Design Success is meant to keep &quot;Fit to Standard&quot; approach.  What is NOT an acceptable reason for deviating?" queryTableFieldId="150" dataDxfId="138"/>
    <tableColumn id="151" xr3:uid="{84FDF4E2-D8BE-4C3A-9A4C-CFB1216B0DEA}" uniqueName="151" name="Points - Design Success is meant to keep &quot;Fit to Standard&quot; approach.  What is NOT an acceptable reason for deviating?" queryTableFieldId="151" dataDxfId="137"/>
    <tableColumn id="152" xr3:uid="{AD4D7877-16E4-49DA-AD66-6AD14A9CCAE7}" uniqueName="152" name="Feedback - Design Success is meant to keep &quot;Fit to Standard&quot; approach.  What is NOT an acceptable reason for deviating?" queryTableFieldId="15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83E915-561C-4EF6-B1A8-8D02FDE9794F}" name="RevenueChallenge_Query" displayName="RevenueChallenge_Query" ref="A1:DC61" tableType="queryTable" totalsRowShown="0">
  <autoFilter ref="A1:DC61" xr:uid="{7083E915-561C-4EF6-B1A8-8D02FDE9794F}"/>
  <tableColumns count="107">
    <tableColumn id="1" xr3:uid="{15458CC2-2B77-4018-88B2-34788BDC2BDC}" uniqueName="1" name="Id" queryTableFieldId="1" dataDxfId="136"/>
    <tableColumn id="2" xr3:uid="{93ED465B-EDF3-4827-92F2-5102F8A7EBBA}" uniqueName="2" name="Start time" queryTableFieldId="2" dataDxfId="135"/>
    <tableColumn id="3" xr3:uid="{CC0F23FE-E2D2-4FF5-87EB-CA2F424EECE7}" uniqueName="3" name="Completion time" queryTableFieldId="3" dataDxfId="134"/>
    <tableColumn id="4" xr3:uid="{463DDE36-F72C-43FB-9DA0-09795BB961E3}" uniqueName="4" name="Email" queryTableFieldId="4" dataDxfId="133"/>
    <tableColumn id="5" xr3:uid="{B83D96B0-A3A0-4982-BAAF-BBD791131B96}" uniqueName="5" name="Name" queryTableFieldId="5" dataDxfId="132"/>
    <tableColumn id="6" xr3:uid="{5C6207FA-EB62-4B83-AA28-1ED37C85C18B}" uniqueName="6" name="Total points" queryTableFieldId="6" dataDxfId="131"/>
    <tableColumn id="7" xr3:uid="{FEBDDB37-96CA-48A8-A39E-EF971A12FDB8}" uniqueName="7" name="Quiz feedback" queryTableFieldId="7"/>
    <tableColumn id="8" xr3:uid="{F8D9C46C-A5CA-4BC9-ADAC-360CA3F4841E}" uniqueName="8" name="Grade posted time" queryTableFieldId="8"/>
    <tableColumn id="9" xr3:uid="{5584EF07-CE11-41E8-A342-649B60018B5C}" uniqueName="9" name="Manager Name" queryTableFieldId="9" dataDxfId="130"/>
    <tableColumn id="10" xr3:uid="{9349E026-0880-4D1C-BE62-BBB38A4AA9C9}" uniqueName="10" name="Points - Manager Name" queryTableFieldId="10"/>
    <tableColumn id="11" xr3:uid="{1B6D917D-3046-4687-BE48-1D15AFA87A7C}" uniqueName="11" name="Feedback - Manager Name" queryTableFieldId="11"/>
    <tableColumn id="12" xr3:uid="{72A54D32-55E0-4A24-8F87-D6273835846C}" uniqueName="12" name="What % of Revenue Quota attainment is required for Winner's Circle?" queryTableFieldId="12" dataDxfId="129"/>
    <tableColumn id="13" xr3:uid="{256B5933-D700-4658-B791-25B8620E25C7}" uniqueName="13" name="Points - What % of Revenue Quota attainment is required for Winner's Circle?" queryTableFieldId="13" dataDxfId="128"/>
    <tableColumn id="14" xr3:uid="{2B87A881-2751-459A-AA6F-DA2C47A7CFF3}" uniqueName="14" name="Feedback - What % of Revenue Quota attainment is required for Winner's Circle?" queryTableFieldId="14"/>
    <tableColumn id="15" xr3:uid="{65095467-C78E-4E83-A683-C5D8C25A0A60}" uniqueName="15" name="What % of Variable Pay does the Revenue Quota / KPI represent?" queryTableFieldId="15" dataDxfId="127"/>
    <tableColumn id="16" xr3:uid="{95ECA1CA-8F6A-431F-8D17-094C63090BB9}" uniqueName="16" name="Points - What % of Variable Pay does the Revenue Quota / KPI represent?" queryTableFieldId="16" dataDxfId="126"/>
    <tableColumn id="17" xr3:uid="{C3157FA4-A2D3-415A-8D22-74051DEA7A88}" uniqueName="17" name="Feedback - What % of Variable Pay does the Revenue Quota / KPI represent?" queryTableFieldId="17"/>
    <tableColumn id="18" xr3:uid="{32D6181F-6DB2-4FA6-891B-7DD6B6DE8CCE}" uniqueName="18" name="What is NOT an element of Revenue Leakage?" queryTableFieldId="18" dataDxfId="125"/>
    <tableColumn id="19" xr3:uid="{A3FD5238-9DB0-4D90-A73F-A428E89A67D0}" uniqueName="19" name="Points - What is NOT an element of Revenue Leakage?" queryTableFieldId="19" dataDxfId="124"/>
    <tableColumn id="20" xr3:uid="{08A4BA22-FC80-4F13-9A99-D421BF63203C}" uniqueName="20" name="Feedback - What is NOT an element of Revenue Leakage?" queryTableFieldId="20"/>
    <tableColumn id="21" xr3:uid="{E5AD8933-6411-456D-A5C7-7933EC12A2C3}" uniqueName="21" name="Who &quot;Owns&quot; the Services Revenue Forecast?" queryTableFieldId="21" dataDxfId="123"/>
    <tableColumn id="22" xr3:uid="{D68CDF18-C5DF-4E0A-98DB-4E13EA9DF457}" uniqueName="22" name="Points - Who &quot;Owns&quot; the Services Revenue Forecast?" queryTableFieldId="22" dataDxfId="122"/>
    <tableColumn id="23" xr3:uid="{49971143-FFD7-429E-9134-A43E8EEAB3F9}" uniqueName="23" name="Feedback - Who &quot;Owns&quot; the Services Revenue Forecast?" queryTableFieldId="23"/>
    <tableColumn id="24" xr3:uid="{D2B217BF-7741-4AD1-B454-BED585926F36}" uniqueName="24" name="What is the expected Revenue Forecasting accuracy on Quarterly Basis (Actuals vs. Forecast)?" queryTableFieldId="24" dataDxfId="121"/>
    <tableColumn id="25" xr3:uid="{199A2739-08E1-4CE3-AB5E-B7881C6B7ABF}" uniqueName="25" name="Points - What is the expected Revenue Forecasting accuracy on Quarterly Basis (Actuals vs. Forecast)?" queryTableFieldId="25" dataDxfId="120"/>
    <tableColumn id="26" xr3:uid="{D995521C-803F-47B4-BE5F-C4CC65DB3B58}" uniqueName="26" name="Feedback - What is the expected Revenue Forecasting accuracy on Quarterly Basis (Actuals vs. Forecast)?" queryTableFieldId="26"/>
    <tableColumn id="27" xr3:uid="{18ACFE1A-B348-40D6-98F1-ACD9F0BCFBD6}" uniqueName="27" name="Who &quot;Owns&quot; the project P/L of which Revenue is a main component?" queryTableFieldId="27" dataDxfId="119"/>
    <tableColumn id="28" xr3:uid="{DD667A93-BF5A-4E06-BCBD-D2CDCA4A4562}" uniqueName="28" name="Points - Who &quot;Owns&quot; the project P/L of which Revenue is a main component?" queryTableFieldId="28" dataDxfId="118"/>
    <tableColumn id="29" xr3:uid="{19554CF5-EB4D-4162-884D-9A95C3802D91}" uniqueName="29" name="Feedback - Who &quot;Owns&quot; the project P/L of which Revenue is a main component?" queryTableFieldId="29"/>
    <tableColumn id="30" xr3:uid="{3C1F4091-2D7F-4834-835F-A7D0D1416C45}" uniqueName="30" name="Which is not an element of the Revenue Budget?" queryTableFieldId="30" dataDxfId="117"/>
    <tableColumn id="31" xr3:uid="{EEA37204-B390-49C6-870F-0CFC342ECF40}" uniqueName="31" name="Points - Which is not an element of the Revenue Budget?" queryTableFieldId="31" dataDxfId="116"/>
    <tableColumn id="32" xr3:uid="{54603724-4661-488C-BF6D-74B28CCC94EF}" uniqueName="32" name="Feedback - Which is not an element of the Revenue Budget?" queryTableFieldId="32"/>
    <tableColumn id="33" xr3:uid="{7BA30043-8461-410B-A085-1EC0A64139A4}" uniqueName="33" name="In general, which quarter would it be best to sell PE from a Revenue perspective?" queryTableFieldId="33" dataDxfId="115"/>
    <tableColumn id="34" xr3:uid="{32DBA11C-89B3-4479-9A4D-63A172779A6B}" uniqueName="34" name="Points - In general, which quarter would it be best to sell PE from a Revenue perspective?" queryTableFieldId="34" dataDxfId="114"/>
    <tableColumn id="35" xr3:uid="{AE46B0FD-0B0A-4667-8786-92F5DCF2A3D1}" uniqueName="35" name="Feedback - In general, which quarter would it be best to sell PE from a Revenue perspective?" queryTableFieldId="35"/>
    <tableColumn id="36" xr3:uid="{FDC14C7D-DCDC-42AD-A370-A636DE4C7EB4}" uniqueName="36" name="In general, in TCV terms, which line of service delivers revenue the fastest as a % of booking?" queryTableFieldId="36" dataDxfId="113"/>
    <tableColumn id="37" xr3:uid="{85BAAC66-C418-421A-BCE9-FD3CEA961776}" uniqueName="37" name="Points - In general, in TCV terms, which line of service delivers revenue the fastest as a % of booking?" queryTableFieldId="37" dataDxfId="112"/>
    <tableColumn id="38" xr3:uid="{4411FD57-71FC-488C-B144-FC241BFCC474}" uniqueName="38" name="Feedback - In general, in TCV terms, which line of service delivers revenue the fastest as a % of booking?" queryTableFieldId="38"/>
    <tableColumn id="39" xr3:uid="{178F43EE-5F72-4502-97FD-89B85E505FC6}" uniqueName="39" name="Which tool is used for PS Revenue Forecasting?" queryTableFieldId="39" dataDxfId="111"/>
    <tableColumn id="40" xr3:uid="{60E1C168-7A77-4A1E-9A95-EB152FFD9EE9}" uniqueName="40" name="Points - Which tool is used for PS Revenue Forecasting?" queryTableFieldId="40" dataDxfId="110"/>
    <tableColumn id="41" xr3:uid="{6B5CD8E2-1FC2-4904-8D7E-5C74A4D9DF99}" uniqueName="41" name="Feedback - Which tool is used for PS Revenue Forecasting?" queryTableFieldId="41"/>
    <tableColumn id="42" xr3:uid="{3072403E-582C-4C84-B462-903B527B7432}" uniqueName="42" name="Which tool is used for PE Revenue Forecasting?" queryTableFieldId="42" dataDxfId="109"/>
    <tableColumn id="43" xr3:uid="{E4B61E77-3E1B-48E3-A2E2-7A837A15AA50}" uniqueName="43" name="Points - Which tool is used for PE Revenue Forecasting?" queryTableFieldId="43" dataDxfId="108"/>
    <tableColumn id="44" xr3:uid="{E3BA2DA0-647D-44A0-B16D-2C0C85230DEC}" uniqueName="44" name="Feedback - Which tool is used for PE Revenue Forecasting?" queryTableFieldId="44"/>
    <tableColumn id="45" xr3:uid="{0B05B463-21F4-4C4A-88CF-133BA0A677A5}" uniqueName="45" name="When would be the best timing to confirm existing Revenue Backlog for an upcoming year (e.g. 2024)_x000a_" queryTableFieldId="45" dataDxfId="107"/>
    <tableColumn id="46" xr3:uid="{18A4F429-DC9C-4C65-97E6-B189E1D72706}" uniqueName="46" name="Points - When would be the best timing to confirm existing Revenue Backlog for an upcoming year (e.g. 2024)_x000a_" queryTableFieldId="46" dataDxfId="106"/>
    <tableColumn id="47" xr3:uid="{1D3A8D33-84A8-47AD-93CC-DCEE2383D666}" uniqueName="47" name="Feedback - When would be the best timing to confirm existing Revenue Backlog for an upcoming year (e.g. 2024)_x000a_" queryTableFieldId="47"/>
    <tableColumn id="48" xr3:uid="{AD43DBC2-601E-4E27-9816-88089D70CD76}" uniqueName="48" name="When a project releases Management Risk Reserve - it results in….?_x000a_" queryTableFieldId="48" dataDxfId="105"/>
    <tableColumn id="49" xr3:uid="{FB0C61DD-7320-4D63-A98C-D349AB2CF978}" uniqueName="49" name="Points - When a project releases Management Risk Reserve - it results in….?_x000a_" queryTableFieldId="49" dataDxfId="104"/>
    <tableColumn id="50" xr3:uid="{EAB19EB8-11A1-402E-9353-A68FCDF5F8DE}" uniqueName="50" name="Feedback - When a project releases Management Risk Reserve - it results in….?_x000a_" queryTableFieldId="50"/>
    <tableColumn id="51" xr3:uid="{C1BAF13C-455F-4D04-89A1-6A8303BCA3AD}" uniqueName="51" name="When previously recognized revenue gets reversed, what is this called?" queryTableFieldId="51" dataDxfId="103"/>
    <tableColumn id="52" xr3:uid="{FA036C79-10B4-4BCB-93F8-ABEA4450E574}" uniqueName="52" name="Points - When previously recognized revenue gets reversed, what is this called?" queryTableFieldId="52" dataDxfId="102"/>
    <tableColumn id="53" xr3:uid="{126B6140-D347-4C43-BEC7-9C1F49670D42}" uniqueName="53" name="Feedback - When previously recognized revenue gets reversed, what is this called?" queryTableFieldId="53"/>
    <tableColumn id="54" xr3:uid="{77BCDBFF-2EAF-41C1-87C7-78EB1BAA77E3}" uniqueName="54" name="Undistributed backlog that becomes unforecastable turns into…?_x000a_" queryTableFieldId="54" dataDxfId="101"/>
    <tableColumn id="55" xr3:uid="{5EF49160-8B66-41CE-98D9-63F36E800DD6}" uniqueName="55" name="Points - Undistributed backlog that becomes unforecastable turns into…?_x000a_" queryTableFieldId="55" dataDxfId="100"/>
    <tableColumn id="56" xr3:uid="{6A34F7DB-E3C4-4E4B-8870-F577A57F3F17}" uniqueName="56" name="Feedback - Undistributed backlog that becomes unforecastable turns into…?_x000a_" queryTableFieldId="56"/>
    <tableColumn id="57" xr3:uid="{E3BA5A08-770F-478D-9A9A-4A30F5AC8446}" uniqueName="57" name="When Backlog Erosion occurs in current year what is the impact?_x000a_" queryTableFieldId="57" dataDxfId="99"/>
    <tableColumn id="58" xr3:uid="{E98E4A6B-0066-4A07-96DB-17429D9A88DB}" uniqueName="58" name="Points - When Backlog Erosion occurs in current year what is the impact?_x000a_" queryTableFieldId="58" dataDxfId="98"/>
    <tableColumn id="59" xr3:uid="{4C630BB3-AFF1-4EF3-9498-40D1A0ACF198}" uniqueName="59" name="Feedback - When Backlog Erosion occurs in current year what is the impact?_x000a_" queryTableFieldId="59"/>
    <tableColumn id="60" xr3:uid="{F468835F-136C-4AF2-A924-DE84FE57957B}" uniqueName="60" name="When your account takes on Revenue Leakage during current year it impacts…?_x000a_" queryTableFieldId="60" dataDxfId="97"/>
    <tableColumn id="61" xr3:uid="{796FB51B-9025-401C-BE84-B13EEF8213A6}" uniqueName="61" name="Points - When your account takes on Revenue Leakage during current year it impacts…?_x000a_" queryTableFieldId="61" dataDxfId="96"/>
    <tableColumn id="62" xr3:uid="{6975F05D-2262-4FAF-8A20-ED9CAF952F15}" uniqueName="62" name="Feedback - When your account takes on Revenue Leakage during current year it impacts…?_x000a_" queryTableFieldId="62"/>
    <tableColumn id="63" xr3:uid="{DBF1819E-DE2E-456A-AC29-73A58F3009F5}" uniqueName="63" name="When Revenue Forecast erodes within a Current Quarter (CQ) what happens?" queryTableFieldId="63" dataDxfId="95"/>
    <tableColumn id="64" xr3:uid="{633361D5-F0F6-47CC-A29E-A263180ED143}" uniqueName="64" name="Points - When Revenue Forecast erodes within a Current Quarter (CQ) what happens?" queryTableFieldId="64" dataDxfId="94"/>
    <tableColumn id="65" xr3:uid="{BEFA578B-4916-4E24-97CA-BC5858FD30F8}" uniqueName="65" name="Feedback - When Revenue Forecast erodes within a Current Quarter (CQ) what happens?" queryTableFieldId="65"/>
    <tableColumn id="66" xr3:uid="{8A26BEAF-0CA4-463A-A44D-9EC745B1FF7C}" uniqueName="66" name="When NA Consulting / ASC make a mistake that impact the P/L of a project what is that called?_x000a_" queryTableFieldId="66" dataDxfId="93"/>
    <tableColumn id="67" xr3:uid="{FD439D90-405F-4E9B-B7D0-D941F6A7CB3C}" uniqueName="67" name="Points - When NA Consulting / ASC make a mistake that impact the P/L of a project what is that called?_x000a_" queryTableFieldId="67" dataDxfId="92"/>
    <tableColumn id="68" xr3:uid="{077E42E5-E51C-4CAD-B208-C3B20D8D4C20}" uniqueName="68" name="Feedback - When NA Consulting / ASC make a mistake that impact the P/L of a project what is that called?_x000a_" queryTableFieldId="68"/>
    <tableColumn id="69" xr3:uid="{3DDA70CE-90A3-48B1-977D-1F4DAC175F48}" uniqueName="69" name="When does bookings show up on the SAP P&amp;L_x000a_" queryTableFieldId="69" dataDxfId="91"/>
    <tableColumn id="70" xr3:uid="{1EE82937-F591-4DEB-AD11-0B59CA489E63}" uniqueName="70" name="Points - When does bookings show up on the SAP P&amp;L_x000a_" queryTableFieldId="70" dataDxfId="90"/>
    <tableColumn id="71" xr3:uid="{B67FF10E-DFB8-4300-872E-8A66D1E9855F}" uniqueName="71" name="Feedback - When does bookings show up on the SAP P&amp;L_x000a_" queryTableFieldId="71"/>
    <tableColumn id="72" xr3:uid="{FC92BE95-DAC0-48BB-8BE6-AED5016BE8B7}" uniqueName="72" name="How often does Revenue Forecasting occur?_x000a_" queryTableFieldId="72" dataDxfId="89"/>
    <tableColumn id="73" xr3:uid="{7183F4F2-0446-47BD-82F0-3FBA5CE7FF0D}" uniqueName="73" name="Points - How often does Revenue Forecasting occur?_x000a_" queryTableFieldId="73" dataDxfId="88"/>
    <tableColumn id="74" xr3:uid="{5266C1EC-0DF8-45BE-A711-340CC5AD6C2B}" uniqueName="74" name="Feedback - How often does Revenue Forecasting occur?_x000a_" queryTableFieldId="74"/>
    <tableColumn id="75" xr3:uid="{8A5A6C32-DBC0-4078-AE50-6393233ADF15}" uniqueName="75" name="What is the Deal Value of a sold opportunity called….revenue-speaking?" queryTableFieldId="75" dataDxfId="87"/>
    <tableColumn id="76" xr3:uid="{375D6C44-83AD-4788-A416-927769E44F28}" uniqueName="76" name="Points - What is the Deal Value of a sold opportunity called….revenue-speaking?" queryTableFieldId="76" dataDxfId="86"/>
    <tableColumn id="77" xr3:uid="{D882740E-C91E-4320-A41E-F30961B0D48B}" uniqueName="77" name="Feedback - What is the Deal Value of a sold opportunity called….revenue-speaking?" queryTableFieldId="77"/>
    <tableColumn id="78" xr3:uid="{21EEAD0F-218D-402C-B056-246FEBCE2122}" uniqueName="78" name="Over recognized revenue compared to actual work delivered &amp; invoiced would result in a…?_x000a_" queryTableFieldId="78" dataDxfId="85"/>
    <tableColumn id="79" xr3:uid="{46F0CAA9-A1DC-4F16-9B9D-BFDFEF746DD7}" uniqueName="79" name="Points - Over recognized revenue compared to actual work delivered &amp; invoiced would result in a…?_x000a_" queryTableFieldId="79" dataDxfId="84"/>
    <tableColumn id="80" xr3:uid="{BE18F681-2A18-4064-B539-E80F7BA96FBE}" uniqueName="80" name="Feedback - Over recognized revenue compared to actual work delivered &amp; invoiced would result in a…?_x000a_" queryTableFieldId="80"/>
    <tableColumn id="81" xr3:uid="{2783EB39-683F-40DB-AB07-44AD58F49BC5}" uniqueName="81" name="What events could trigger a revenue concession?​_x000a_" queryTableFieldId="81" dataDxfId="83"/>
    <tableColumn id="82" xr3:uid="{40A0D0BD-D6E4-443A-8E3B-60BCC2A2A558}" uniqueName="82" name="Points - What events could trigger a revenue concession?​_x000a_" queryTableFieldId="82" dataDxfId="82"/>
    <tableColumn id="83" xr3:uid="{FFEE2B23-2D36-4E81-B4AF-D83FEF269BDA}" uniqueName="83" name="Feedback - What events could trigger a revenue concession?​_x000a_" queryTableFieldId="83"/>
    <tableColumn id="84" xr3:uid="{B35A85AA-079C-49AC-AA62-860D5AE71C1F}" uniqueName="84" name="Is billing tied directly to revenue recognition?_x000a_" queryTableFieldId="84" dataDxfId="81"/>
    <tableColumn id="85" xr3:uid="{88CB64A2-0D2F-42ED-81E3-F481D6DD8FC7}" uniqueName="85" name="Points - Is billing tied directly to revenue recognition?_x000a_" queryTableFieldId="85" dataDxfId="80"/>
    <tableColumn id="86" xr3:uid="{0F2D6DA8-AB9E-4149-A9FD-BC47E2AD36A4}" uniqueName="86" name="Feedback - Is billing tied directly to revenue recognition?_x000a_" queryTableFieldId="86"/>
    <tableColumn id="87" xr3:uid="{E99A669F-3B02-4D05-84C9-00BC82835E0A}" uniqueName="87" name="Does SAP recognize the revenue of PE when we pre-bill at the beginning of the Quarter?_x000a_" queryTableFieldId="87" dataDxfId="79"/>
    <tableColumn id="88" xr3:uid="{656A912B-C441-4DA8-8F7B-A22D59981517}" uniqueName="88" name="Points - Does SAP recognize the revenue of PE when we pre-bill at the beginning of the Quarter?_x000a_" queryTableFieldId="88" dataDxfId="78"/>
    <tableColumn id="89" xr3:uid="{EF945240-D3D7-4514-A145-5959C9731048}" uniqueName="89" name="Feedback - Does SAP recognize the revenue of PE when we pre-bill at the beginning of the Quarter?_x000a_" queryTableFieldId="89"/>
    <tableColumn id="90" xr3:uid="{62BC3DF5-5277-4B10-9774-EC483400D391}" uniqueName="90" name="When do we recognize revenue for 3P work?​_x000a_" queryTableFieldId="90" dataDxfId="77"/>
    <tableColumn id="91" xr3:uid="{4EA2C52A-11F3-4897-BD3D-B5ABCBF0EEEC}" uniqueName="91" name="Points - When do we recognize revenue for 3P work?​_x000a_" queryTableFieldId="91" dataDxfId="76"/>
    <tableColumn id="92" xr3:uid="{B8FCDE52-CD0D-4714-9BD7-91D51A45BB15}" uniqueName="92" name="Feedback - When do we recognize revenue for 3P work?​_x000a_" queryTableFieldId="92"/>
    <tableColumn id="93" xr3:uid="{6B826A65-82A7-4DE5-9C6E-EB3EAF2C981A}" uniqueName="93" name="When do we recognize revenue for NA/ASC Consultants?" queryTableFieldId="93" dataDxfId="75"/>
    <tableColumn id="94" xr3:uid="{FCE01FCD-AEC5-4489-AC5C-FB71EB2F03C6}" uniqueName="94" name="Points - When do we recognize revenue for NA/ASC Consultants?" queryTableFieldId="94" dataDxfId="74"/>
    <tableColumn id="95" xr3:uid="{CEBDDB0D-53E5-41D3-A949-88E3D84A5FC9}" uniqueName="95" name="Feedback - When do we recognize revenue for NA/ASC Consultants?" queryTableFieldId="95"/>
    <tableColumn id="96" xr3:uid="{9AA43ACD-D320-477B-9EDF-80C4B7E2A572}" uniqueName="96" name="Who else besides the MU manages the Services Revenue as part of P/L?_x000a_" queryTableFieldId="96" dataDxfId="73"/>
    <tableColumn id="97" xr3:uid="{7D62FE96-81A5-4193-900F-46469F21F820}" uniqueName="97" name="Points - Who else besides the MU manages the Services Revenue as part of P/L?_x000a_" queryTableFieldId="97" dataDxfId="72"/>
    <tableColumn id="98" xr3:uid="{E08B1EAA-405D-4A2F-AA10-5D34537C83AB}" uniqueName="98" name="Feedback - Who else besides the MU manages the Services Revenue as part of P/L?_x000a_" queryTableFieldId="98"/>
    <tableColumn id="99" xr3:uid="{E2D21155-4011-4AB5-8C20-A1AABE47DC77}" uniqueName="99" name="Besides Backlog what other components are used to generate Sales Revenue Quota?_x000a_" queryTableFieldId="99" dataDxfId="71"/>
    <tableColumn id="100" xr3:uid="{0CBB6E02-8C0B-4ECB-A182-0E9D0F15A040}" uniqueName="100" name="Points - Besides Backlog what other components are used to generate Sales Revenue Quota?_x000a_" queryTableFieldId="100" dataDxfId="70"/>
    <tableColumn id="101" xr3:uid="{DE9113D8-2AB3-445A-852F-218BD62DD2D4}" uniqueName="101" name="Feedback - Besides Backlog what other components are used to generate Sales Revenue Quota?_x000a_" queryTableFieldId="101"/>
    <tableColumn id="102" xr3:uid="{654FA226-416D-4B9A-8520-C2D59760ADD4}" uniqueName="102" name="What timeframe is appropriate to De-Book undistributed backlog?​_x000a_" queryTableFieldId="102" dataDxfId="69"/>
    <tableColumn id="103" xr3:uid="{2C17582A-F221-4D85-8F36-16CE2FCEFA37}" uniqueName="103" name="Points - What timeframe is appropriate to De-Book undistributed backlog?​_x000a_" queryTableFieldId="103" dataDxfId="68"/>
    <tableColumn id="104" xr3:uid="{68BFF2FC-3ECA-4A3D-A5C2-400AB213545C}" uniqueName="104" name="Feedback - What timeframe is appropriate to De-Book undistributed backlog?​_x000a_" queryTableFieldId="104"/>
    <tableColumn id="105" xr3:uid="{7E8751B0-0857-4615-B499-28356D884FA0}" uniqueName="105" name="On average what % of Revenue Budget is represented by Backlog; considered to be &quot;Healthy&quot;?_x000a_" queryTableFieldId="105" dataDxfId="67"/>
    <tableColumn id="106" xr3:uid="{F71670C3-E019-4D1C-A6D0-5857FF638C95}" uniqueName="106" name="Points - On average what % of Revenue Budget is represented by Backlog; considered to be &quot;Healthy&quot;?_x000a_" queryTableFieldId="106" dataDxfId="66"/>
    <tableColumn id="107" xr3:uid="{C0626BA2-969B-486C-8E01-E804771D79D1}" uniqueName="107" name="Feedback - On average what % of Revenue Budget is represented by Backlog; considered to be &quot;Healthy&quot;?_x000a_" queryTableFieldId="10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3BD8DB-F5BB-44EE-B5FC-6A1C9401DFC5}" name="LevelUp_Query" displayName="LevelUp_Query" ref="A1:F82" tableType="queryTable" totalsRowShown="0">
  <autoFilter ref="A1:F82" xr:uid="{D53BD8DB-F5BB-44EE-B5FC-6A1C9401DFC5}"/>
  <tableColumns count="6">
    <tableColumn id="1" xr3:uid="{7D92D471-A874-49F4-AB0A-235444F42695}" uniqueName="1" name="Name" queryTableFieldId="1" dataDxfId="65"/>
    <tableColumn id="2" xr3:uid="{C0B32E38-67DF-4647-9220-177035AC7E12}" uniqueName="2" name="Manager" queryTableFieldId="2" dataDxfId="64"/>
    <tableColumn id="3" xr3:uid="{BA0902BB-9630-4F6B-A641-4944EEFD7AEA}" uniqueName="3" name="Total Score" queryTableFieldId="3" dataDxfId="63"/>
    <tableColumn id="4" xr3:uid="{DC220CD0-761B-4EAB-B366-E26EEA4FA78A}" uniqueName="4" name="Starting Points" queryTableFieldId="4" dataDxfId="62"/>
    <tableColumn id="5" xr3:uid="{DFCFA98D-3D96-48B1-A1A8-EDA0163189CC}" uniqueName="5" name="Growth Points" queryTableFieldId="5" dataDxfId="61"/>
    <tableColumn id="6" xr3:uid="{F7D10DA6-747F-4D62-ADF4-19DDBDD9FB03}" uniqueName="6" name="Rank" queryTableFieldId="6" dataDxfId="6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19ED6A-B8C8-4C43-9C12-CD57D4832B72}" name="PROSPERDelta_Query" displayName="PROSPERDelta_Query" ref="A1:BI23" tableType="queryTable" totalsRowShown="0">
  <autoFilter ref="A1:BI23" xr:uid="{0219ED6A-B8C8-4C43-9C12-CD57D4832B72}"/>
  <tableColumns count="61">
    <tableColumn id="1" xr3:uid="{D94945F4-EABB-4680-A841-95154238343C}" uniqueName="1" name="ID" queryTableFieldId="1" dataDxfId="59"/>
    <tableColumn id="2" xr3:uid="{9421497D-6600-4147-9300-15538AEAB4DE}" uniqueName="2" name="Start time" queryTableFieldId="2" dataDxfId="58"/>
    <tableColumn id="3" xr3:uid="{6399B183-36F6-4844-BBFA-6A50500802D1}" uniqueName="3" name="Completion time" queryTableFieldId="3" dataDxfId="57"/>
    <tableColumn id="4" xr3:uid="{F440913E-798B-4636-A5A1-342CF5EF9F6B}" uniqueName="4" name="Email" queryTableFieldId="4" dataDxfId="56"/>
    <tableColumn id="5" xr3:uid="{35E6B001-40A0-4FB9-831B-55253EE49F8D}" uniqueName="5" name="Name" queryTableFieldId="5" dataDxfId="55"/>
    <tableColumn id="6" xr3:uid="{D5DFAA28-E5A6-44CB-A3CF-DF310E0FBF5C}" uniqueName="6" name="Last modified time" queryTableFieldId="6"/>
    <tableColumn id="7" xr3:uid="{1D970EDF-E5E6-41F5-B558-0C5F63B53AB7}" uniqueName="7" name="KPI" queryTableFieldId="7" dataDxfId="54"/>
    <tableColumn id="8" xr3:uid="{C98F9C6D-653E-4204-A2FE-FD2EDE479B9D}" uniqueName="8" name="Portfolio - Service Category" queryTableFieldId="8" dataDxfId="53"/>
    <tableColumn id="9" xr3:uid="{B6A19067-4474-4B60-936C-D7EB549BD8CE}" uniqueName="9" name="Design Success - Self Score" queryTableFieldId="9" dataDxfId="52"/>
    <tableColumn id="10" xr3:uid="{EF3C9AD6-4CD1-4C99-B061-49FE839B1D1A}" uniqueName="10" name="Premium Engagement - Self Score" queryTableFieldId="10" dataDxfId="51"/>
    <tableColumn id="11" xr3:uid="{20F70843-A383-475D-BD5F-ED43B3E90114}" uniqueName="11" name="Cloud Application Services - Self Score" queryTableFieldId="11" dataDxfId="50"/>
    <tableColumn id="12" xr3:uid="{4CCE5BCD-17C3-40C8-ADA6-D2C8DA2B3D14}" uniqueName="12" name="Preferred Success - Self Score" queryTableFieldId="12" dataDxfId="49"/>
    <tableColumn id="13" xr3:uid="{5826FACA-7EA2-43BB-B173-AF4B597DCD7A}" uniqueName="13" name="Brownfield - Self Score" queryTableFieldId="13" dataDxfId="48"/>
    <tableColumn id="14" xr3:uid="{6AE68D15-1E67-4331-8975-FC7224BD0B79}" uniqueName="14" name="Training &amp; Adoption - Self Score" queryTableFieldId="14" dataDxfId="47"/>
    <tableColumn id="15" xr3:uid="{9857D567-E8A6-4082-87C7-CFBAD1939587}" uniqueName="15" name="DMLT - Self Score" queryTableFieldId="15" dataDxfId="46"/>
    <tableColumn id="16" xr3:uid="{75019BD1-69DE-4F67-8183-0E38578C74AD}" uniqueName="16" name="Revenue Management - Self Score" queryTableFieldId="16" dataDxfId="45"/>
    <tableColumn id="17" xr3:uid="{11AE4813-FC65-491F-9A80-014B39529796}" uniqueName="17" name="Artificial Intelligence - Self Score" queryTableFieldId="17" dataDxfId="44"/>
    <tableColumn id="18" xr3:uid="{5B733DA9-0EEA-4FD9-B306-F29B07FF204B}" uniqueName="18" name="Account / Internal Stakeholder" queryTableFieldId="18" dataDxfId="43"/>
    <tableColumn id="19" xr3:uid="{84C81EC5-6CEB-4F5B-AE9D-813F7EAF60FF}" uniqueName="19" name="Account / Stakeholder 1 - Score Type" queryTableFieldId="19" dataDxfId="42"/>
    <tableColumn id="20" xr3:uid="{E44C8DB7-3094-43E3-B592-4312E34B16D8}" uniqueName="20" name="Account / Stakeholder 2 - Score Type" queryTableFieldId="20" dataDxfId="41"/>
    <tableColumn id="21" xr3:uid="{0A50E92A-6114-488F-B195-E593F2F828D3}" uniqueName="21" name="Account / Stakeholder 3 - Score Type" queryTableFieldId="21" dataDxfId="40"/>
    <tableColumn id="22" xr3:uid="{F374FE62-85B9-4F2A-BEAA-8EC9C0020F07}" uniqueName="22" name="Account / Stakeholder 4 - Score Type" queryTableFieldId="22" dataDxfId="39"/>
    <tableColumn id="23" xr3:uid="{79AC9B36-4747-4042-9642-7C8CA401CF54}" uniqueName="23" name="Account / Stakeholder 5 - Score Type" queryTableFieldId="23" dataDxfId="38"/>
    <tableColumn id="24" xr3:uid="{D6D138AF-DA9F-4FA0-92E8-9AAE37ECAE74}" uniqueName="24" name="Account / Stakeholder 6 - Score Type" queryTableFieldId="24" dataDxfId="37"/>
    <tableColumn id="25" xr3:uid="{64B11604-9C5B-4B2E-A607-D074D1529FA7}" uniqueName="25" name="Account / Stakeholder 7 - Score Type" queryTableFieldId="25" dataDxfId="36"/>
    <tableColumn id="26" xr3:uid="{9AFCE99D-E2D2-45E3-9AE1-13FABCDC9E4B}" uniqueName="26" name="Account / Stakeholder 8 - Score Type" queryTableFieldId="26" dataDxfId="35"/>
    <tableColumn id="27" xr3:uid="{DD9CEBBE-A43F-4DE4-B7EE-048077D3BA28}" uniqueName="27" name="Account / Stakeholder 9 - Score Type" queryTableFieldId="27" dataDxfId="34"/>
    <tableColumn id="28" xr3:uid="{CB3BB179-93F6-45EB-AA00-E9ECEB3FF6B4}" uniqueName="28" name="Account / Stakeholder 10 - Score Type" queryTableFieldId="28" dataDxfId="33"/>
    <tableColumn id="29" xr3:uid="{A2CEF1A5-EB3B-4BC6-BFFC-02A9C1170A2F}" uniqueName="29" name="Account / Stakeholder 1 - Name" queryTableFieldId="29" dataDxfId="32"/>
    <tableColumn id="30" xr3:uid="{6E833C6E-71C1-4912-B0C8-D097EB9F3D02}" uniqueName="30" name="Account / Stakeholder 2 - Name" queryTableFieldId="30" dataDxfId="31"/>
    <tableColumn id="31" xr3:uid="{D568DC6C-80D1-4042-A394-F6206034C7E5}" uniqueName="31" name="Account / Stakeholder 3 - Name" queryTableFieldId="31" dataDxfId="30"/>
    <tableColumn id="32" xr3:uid="{3D2AAEB7-A5E0-45DB-9D5E-6FE0DBD725AA}" uniqueName="32" name="Account / Stakeholder 4 - Name" queryTableFieldId="32" dataDxfId="29"/>
    <tableColumn id="33" xr3:uid="{623A0845-1D4E-42A8-AD7C-A9C0964694B3}" uniqueName="33" name="Account / Stakeholder 5 - Name" queryTableFieldId="33" dataDxfId="28"/>
    <tableColumn id="34" xr3:uid="{30690D63-5DC6-4E66-AE94-29EC7211CF1D}" uniqueName="34" name="Account / Stakeholder 6 - Name" queryTableFieldId="34" dataDxfId="27"/>
    <tableColumn id="35" xr3:uid="{07EE4B77-C66B-42DA-9A3C-1726C3396845}" uniqueName="35" name="Account / Stakeholder 7 - Name" queryTableFieldId="35" dataDxfId="26"/>
    <tableColumn id="36" xr3:uid="{D4B61A19-1F0D-43D2-B439-C0F0FAC1D5F2}" uniqueName="36" name="Account / Stakeholder 8 - Name" queryTableFieldId="36" dataDxfId="25"/>
    <tableColumn id="37" xr3:uid="{7E68E306-F60B-44B3-B4C0-B9C0A0568BDE}" uniqueName="37" name="Account / Stakeholder 9 - Name" queryTableFieldId="37" dataDxfId="24"/>
    <tableColumn id="38" xr3:uid="{A0B9B999-ECA7-4D74-B097-C01776299B4E}" uniqueName="38" name="Account / Stakeholder 10 - Name" queryTableFieldId="38" dataDxfId="23"/>
    <tableColumn id="39" xr3:uid="{06237ABB-F816-4BF9-87E3-1AC55B2B7BB8}" uniqueName="39" name="Account / Stakeholder 1 - Self Score" queryTableFieldId="39" dataDxfId="22"/>
    <tableColumn id="40" xr3:uid="{B78D4BD1-4871-4BF2-8CDE-5DDACDF2E76F}" uniqueName="40" name="Account / Stakeholder 2 - Self Score" queryTableFieldId="40" dataDxfId="21"/>
    <tableColumn id="41" xr3:uid="{CA791F24-07EC-4832-96C9-B45B522EEB59}" uniqueName="41" name="Account / Stakeholder 3 - Self Score" queryTableFieldId="41" dataDxfId="20"/>
    <tableColumn id="42" xr3:uid="{E7A3254E-2C62-485F-93F0-C61D7BF16CAA}" uniqueName="42" name="Account / Stakeholder 4 - Self Score" queryTableFieldId="42" dataDxfId="19"/>
    <tableColumn id="43" xr3:uid="{7D302224-30AC-4B3B-BB43-E33949AD8D7E}" uniqueName="43" name="Account / Stakeholder 5 - Self Score" queryTableFieldId="43" dataDxfId="18"/>
    <tableColumn id="44" xr3:uid="{4006162A-8761-4525-BB64-A3FD8AB9754A}" uniqueName="44" name="Account / Stakeholder 6 - Self Score" queryTableFieldId="44" dataDxfId="17"/>
    <tableColumn id="45" xr3:uid="{7D198003-F246-4E15-9264-F102302782BF}" uniqueName="45" name="Account / Stakeholder 7 - Self Score" queryTableFieldId="45" dataDxfId="16"/>
    <tableColumn id="46" xr3:uid="{C4A13383-6094-4A0F-A91C-E4287A3E8647}" uniqueName="46" name="Account / Stakeholder 8 - Self Score" queryTableFieldId="46" dataDxfId="15"/>
    <tableColumn id="47" xr3:uid="{D319466D-8E78-4028-A22D-B6B454B4D1D5}" uniqueName="47" name="Account / Stakeholder 9 - Self Score" queryTableFieldId="47" dataDxfId="14"/>
    <tableColumn id="48" xr3:uid="{26DAF656-F268-493A-B972-D0FE5522B9C5}" uniqueName="48" name="Account / Stakeholder 10 - Self Score" queryTableFieldId="48" dataDxfId="13"/>
    <tableColumn id="49" xr3:uid="{6FF3FF15-D144-440A-A7F4-DA32C8FB2923}" uniqueName="49" name="Success Category" queryTableFieldId="49" dataDxfId="12"/>
    <tableColumn id="50" xr3:uid="{CB76B252-4C47-4295-9A74-A7B94C09A2D2}" uniqueName="50" name="Services Quality - Self Score" queryTableFieldId="50" dataDxfId="11"/>
    <tableColumn id="51" xr3:uid="{FC0CBDBD-D362-4536-BD0F-F9D65AB41EF6}" uniqueName="51" name="Escalation Management - Self Score" queryTableFieldId="51" dataDxfId="10"/>
    <tableColumn id="52" xr3:uid="{2CAD5A30-3754-4803-BBA7-530FC42D7A0C}" uniqueName="52" name="Expanding / Renewing the Business - Self Score" queryTableFieldId="52" dataDxfId="9"/>
    <tableColumn id="53" xr3:uid="{C1CA431D-04B7-43FF-99B4-6011A541C061}" uniqueName="53" name="Pre-Sales Participation - Self Score" queryTableFieldId="53" dataDxfId="8"/>
    <tableColumn id="54" xr3:uid="{152CEE71-D244-4148-A775-6D4AC61F8C22}" uniqueName="54" name="P&amp;L Management - Self Score" queryTableFieldId="63"/>
    <tableColumn id="55" xr3:uid="{A1510732-1851-4C79-8588-AAA29C6CB712}" uniqueName="55" name="Service Plan Management (PE) - Self Score" queryTableFieldId="55" dataDxfId="7"/>
    <tableColumn id="56" xr3:uid="{B0F9DAD0-E7B0-42B6-AD41-261093EE0E75}" uniqueName="56" name="Responsibility Category" queryTableFieldId="56" dataDxfId="6"/>
    <tableColumn id="57" xr3:uid="{A9004737-8B08-4E7C-88D1-37A9BD722524}" uniqueName="57" name="Giving Back (L&amp;L) - Self Score" queryTableFieldId="57" dataDxfId="5"/>
    <tableColumn id="58" xr3:uid="{D8A515AB-0F23-4A11-9DBE-7F8A0F0D5E60}" uniqueName="58" name="Executive Communication - Self Score" queryTableFieldId="58" dataDxfId="4"/>
    <tableColumn id="59" xr3:uid="{9B12DFD6-90BA-4F88-913D-BC1969457277}" uniqueName="59" name="Culture Champion - Self Score" queryTableFieldId="59" dataDxfId="3"/>
    <tableColumn id="60" xr3:uid="{A0483E67-D628-440E-A848-0BDFCC43865E}" uniqueName="60" name="People Management - Self Score" queryTableFieldId="60" dataDxfId="2"/>
    <tableColumn id="61" xr3:uid="{AC490923-F4F8-457E-A653-4C0D04ACFAC7}" uniqueName="61" name="Self Sufficiency - Self Score" queryTableFieldId="61" dataDxfId="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5C3B8C-0036-45F7-AAB1-FEE04A5A1900}" name="Table1" displayName="Table1" ref="BK1:BK5002" totalsRowShown="0">
  <autoFilter ref="BK1:BK5002" xr:uid="{F95C3B8C-0036-45F7-AAB1-FEE04A5A1900}"/>
  <tableColumns count="1">
    <tableColumn id="1" xr3:uid="{F784C315-B9A9-4FFA-8FFC-4F2B6A0B34F2}" name="Concat" dataDxfId="0">
      <calculatedColumnFormula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4">
    <wetp:webextensionref xmlns:r="http://schemas.openxmlformats.org/officeDocument/2006/relationships" r:id="rId1"/>
  </wetp:taskpane>
  <wetp:taskpane dockstate="right" visibility="0" width="438" row="6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142C1394-E611-4F25-BC8A-14563002071D}">
  <we:reference id="wa200005281" version="1.0.0.0" store="en-US" storeType="OMEX"/>
  <we:alternateReferences>
    <we:reference id="wa200005281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23BE7177-4323-45E5-84D7-BFB8059B598E}">
  <we:reference id="wa200005502" version="1.0.0.11" store="en-US" storeType="OMEX"/>
  <we:alternateReferences>
    <we:reference id="WA200005502" version="1.0.0.11" store="en-US" storeType="OMEX"/>
  </we:alternateReferences>
  <we:properties>
    <we:property name="docId" value="&quot;V_FdkOhFo2eXRSCXb7-Gr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D7780CE0-A06B-462E-BA42-5D70865269C5}">
  <we:reference id="44446093-b465-4d6c-a6dc-5faf6de98677" version="2.5.5.0" store="EXCatalog" storeType="EXCatalog"/>
  <we:alternateReferences>
    <we:reference id="WA200005271" version="2.5.5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6E5E4-3AB1-4D04-9158-D01F744FF599}">
  <sheetPr>
    <tabColor theme="8" tint="-0.499984740745262"/>
    <outlinePr summaryBelow="0" summaryRight="0"/>
  </sheetPr>
  <dimension ref="A1:O69"/>
  <sheetViews>
    <sheetView showGridLines="0" topLeftCell="A20" zoomScale="80" zoomScaleNormal="80" workbookViewId="0">
      <selection activeCell="C32" sqref="C32"/>
    </sheetView>
  </sheetViews>
  <sheetFormatPr defaultColWidth="22" defaultRowHeight="15" outlineLevelRow="1" x14ac:dyDescent="0.25"/>
  <cols>
    <col min="1" max="1" width="1.7109375" style="12" customWidth="1"/>
    <col min="2" max="2" width="27.42578125" style="12" bestFit="1" customWidth="1"/>
    <col min="3" max="3" width="18.28515625" style="12" customWidth="1"/>
    <col min="4" max="4" width="17.7109375" style="12" customWidth="1"/>
    <col min="5" max="6" width="43.28515625" style="12" customWidth="1"/>
    <col min="7" max="7" width="20.42578125" style="12" customWidth="1"/>
    <col min="8" max="8" width="11.7109375" style="12" customWidth="1"/>
    <col min="9" max="9" width="1.5703125" style="12" customWidth="1"/>
    <col min="10" max="10" width="35.42578125" style="12" customWidth="1"/>
    <col min="11" max="11" width="18.28515625" style="12" customWidth="1"/>
    <col min="12" max="12" width="24.5703125" style="12" customWidth="1"/>
    <col min="13" max="13" width="85.5703125" style="12" customWidth="1"/>
    <col min="14" max="14" width="12.7109375" style="12" customWidth="1"/>
    <col min="15" max="15" width="0.7109375" style="12" customWidth="1"/>
    <col min="16" max="23" width="20.42578125" style="12" customWidth="1"/>
    <col min="24" max="24" width="22" style="12"/>
    <col min="25" max="25" width="22" style="12" customWidth="1"/>
    <col min="26" max="16384" width="22" style="12"/>
  </cols>
  <sheetData>
    <row r="1" spans="2:14" ht="10.15" customHeight="1" thickBot="1" x14ac:dyDescent="0.3"/>
    <row r="2" spans="2:14" ht="36" customHeight="1" thickBot="1" x14ac:dyDescent="0.3">
      <c r="B2" s="196" t="s">
        <v>1094</v>
      </c>
    </row>
    <row r="3" spans="2:14" ht="10.15" customHeight="1" x14ac:dyDescent="0.25"/>
    <row r="4" spans="2:14" ht="18.600000000000001" customHeight="1" x14ac:dyDescent="0.25">
      <c r="B4" s="241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3"/>
    </row>
    <row r="5" spans="2:14" ht="18.600000000000001" customHeight="1" x14ac:dyDescent="0.25">
      <c r="B5" s="241"/>
      <c r="C5" s="244"/>
      <c r="D5" s="244"/>
      <c r="E5" s="244"/>
      <c r="F5" s="244"/>
      <c r="G5" s="244"/>
      <c r="H5" s="244"/>
      <c r="I5" s="244"/>
      <c r="J5" s="244"/>
      <c r="K5" s="244"/>
      <c r="L5" s="244"/>
      <c r="M5" s="244"/>
      <c r="N5" s="245"/>
    </row>
    <row r="6" spans="2:14" ht="18.600000000000001" customHeight="1" x14ac:dyDescent="0.25">
      <c r="B6" s="241"/>
      <c r="C6" s="244"/>
      <c r="D6" s="244"/>
      <c r="E6" s="244"/>
      <c r="F6" s="244"/>
      <c r="G6" s="244"/>
      <c r="H6" s="244"/>
      <c r="I6" s="244"/>
      <c r="J6" s="244"/>
      <c r="K6" s="244"/>
      <c r="L6" s="244"/>
      <c r="M6" s="244"/>
      <c r="N6" s="245"/>
    </row>
    <row r="7" spans="2:14" ht="18.600000000000001" customHeight="1" x14ac:dyDescent="0.25">
      <c r="B7" s="241"/>
      <c r="C7" s="244"/>
      <c r="D7" s="244"/>
      <c r="E7" s="244"/>
      <c r="F7" s="244"/>
      <c r="G7" s="244"/>
      <c r="H7" s="244"/>
      <c r="I7" s="244"/>
      <c r="J7" s="244"/>
      <c r="K7" s="244"/>
      <c r="L7" s="244"/>
      <c r="M7" s="244"/>
      <c r="N7" s="245"/>
    </row>
    <row r="8" spans="2:14" ht="18.600000000000001" customHeight="1" x14ac:dyDescent="0.25">
      <c r="B8" s="241"/>
      <c r="C8" s="244"/>
      <c r="D8" s="244"/>
      <c r="E8" s="244"/>
      <c r="F8" s="244"/>
      <c r="G8" s="244"/>
      <c r="H8" s="244"/>
      <c r="I8" s="244"/>
      <c r="J8" s="244"/>
      <c r="K8" s="244"/>
      <c r="L8" s="244"/>
      <c r="M8" s="244"/>
      <c r="N8" s="245"/>
    </row>
    <row r="9" spans="2:14" ht="18.600000000000001" customHeight="1" x14ac:dyDescent="0.25">
      <c r="B9" s="241"/>
      <c r="C9" s="244"/>
      <c r="D9" s="244"/>
      <c r="E9" s="244"/>
      <c r="F9" s="244"/>
      <c r="G9" s="244"/>
      <c r="H9" s="244"/>
      <c r="I9" s="244"/>
      <c r="J9" s="244"/>
      <c r="K9" s="244"/>
      <c r="L9" s="244"/>
      <c r="M9" s="244"/>
      <c r="N9" s="245"/>
    </row>
    <row r="10" spans="2:14" ht="18.600000000000001" customHeight="1" x14ac:dyDescent="0.25">
      <c r="B10" s="241"/>
      <c r="C10" s="244"/>
      <c r="D10" s="244"/>
      <c r="E10" s="244"/>
      <c r="F10" s="244"/>
      <c r="G10" s="244"/>
      <c r="H10" s="244"/>
      <c r="I10" s="244"/>
      <c r="J10" s="244"/>
      <c r="K10" s="244"/>
      <c r="L10" s="244"/>
      <c r="M10" s="244"/>
      <c r="N10" s="245"/>
    </row>
    <row r="11" spans="2:14" ht="18.600000000000001" customHeight="1" x14ac:dyDescent="0.25">
      <c r="B11" s="241"/>
      <c r="C11" s="244"/>
      <c r="D11" s="244"/>
      <c r="E11" s="244"/>
      <c r="F11" s="244"/>
      <c r="G11" s="244"/>
      <c r="H11" s="244"/>
      <c r="I11" s="244"/>
      <c r="J11" s="244"/>
      <c r="K11" s="244"/>
      <c r="L11" s="244"/>
      <c r="M11" s="244"/>
      <c r="N11" s="245"/>
    </row>
    <row r="12" spans="2:14" ht="18.600000000000001" customHeight="1" x14ac:dyDescent="0.25">
      <c r="B12" s="241"/>
      <c r="C12" s="244"/>
      <c r="D12" s="244"/>
      <c r="E12" s="244"/>
      <c r="F12" s="244"/>
      <c r="G12" s="244"/>
      <c r="H12" s="244"/>
      <c r="I12" s="244"/>
      <c r="J12" s="244"/>
      <c r="K12" s="244"/>
      <c r="L12" s="244"/>
      <c r="M12" s="244"/>
      <c r="N12" s="245"/>
    </row>
    <row r="13" spans="2:14" ht="15.75" customHeight="1" outlineLevel="1" x14ac:dyDescent="0.25">
      <c r="B13" s="241"/>
      <c r="C13" s="244"/>
      <c r="D13" s="244"/>
      <c r="E13" s="244"/>
      <c r="F13" s="244"/>
      <c r="G13" s="244"/>
      <c r="H13" s="244"/>
      <c r="I13" s="244"/>
      <c r="J13" s="244"/>
      <c r="K13" s="244"/>
      <c r="L13" s="244"/>
      <c r="M13" s="244"/>
      <c r="N13" s="245"/>
    </row>
    <row r="14" spans="2:14" ht="15.75" customHeight="1" outlineLevel="1" x14ac:dyDescent="0.25">
      <c r="B14" s="241"/>
      <c r="C14" s="244"/>
      <c r="D14" s="244"/>
      <c r="E14" s="244"/>
      <c r="F14" s="244"/>
      <c r="G14" s="244"/>
      <c r="H14" s="244"/>
      <c r="I14" s="244"/>
      <c r="J14" s="244"/>
      <c r="K14" s="244"/>
      <c r="L14" s="244"/>
      <c r="M14" s="244"/>
      <c r="N14" s="245"/>
    </row>
    <row r="15" spans="2:14" ht="15.75" customHeight="1" outlineLevel="1" x14ac:dyDescent="0.25">
      <c r="B15" s="241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5"/>
    </row>
    <row r="16" spans="2:14" ht="8.65" customHeight="1" outlineLevel="1" x14ac:dyDescent="0.25">
      <c r="B16" s="241"/>
      <c r="C16" s="244"/>
      <c r="D16" s="244"/>
      <c r="E16" s="244"/>
      <c r="F16" s="244"/>
      <c r="G16" s="244"/>
      <c r="H16" s="244"/>
      <c r="I16" s="244"/>
      <c r="J16" s="244"/>
      <c r="K16" s="244"/>
      <c r="L16" s="244"/>
      <c r="M16" s="244"/>
      <c r="N16" s="245"/>
    </row>
    <row r="17" spans="2:14" ht="14.65" hidden="1" customHeight="1" outlineLevel="1" x14ac:dyDescent="0.25">
      <c r="B17" s="246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8"/>
    </row>
    <row r="18" spans="2:14" ht="35.1" customHeight="1" x14ac:dyDescent="0.25">
      <c r="B18" s="249" t="s">
        <v>1</v>
      </c>
      <c r="C18" s="250"/>
      <c r="D18" s="250"/>
      <c r="E18" s="250"/>
      <c r="F18" s="250"/>
      <c r="G18" s="250"/>
      <c r="H18" s="250"/>
      <c r="I18" s="250"/>
      <c r="J18" s="250"/>
      <c r="K18" s="250"/>
      <c r="L18" s="250"/>
      <c r="M18" s="250"/>
      <c r="N18" s="250"/>
    </row>
    <row r="19" spans="2:14" ht="7.15" customHeight="1" x14ac:dyDescent="0.25">
      <c r="H19" s="13"/>
    </row>
    <row r="20" spans="2:14" ht="26.1" customHeight="1" x14ac:dyDescent="0.25">
      <c r="B20" s="251" t="str">
        <f>PROSPER!KR3</f>
        <v>Dynamic Baseline</v>
      </c>
      <c r="C20" s="251"/>
      <c r="D20" s="251"/>
      <c r="E20" s="251"/>
      <c r="F20" s="251"/>
      <c r="G20" s="251"/>
      <c r="H20" s="251"/>
      <c r="I20" s="14"/>
      <c r="J20" s="251" t="str">
        <f>PROSPER!KQ3</f>
        <v>PROSPER Score Live</v>
      </c>
      <c r="K20" s="251"/>
      <c r="L20" s="251"/>
      <c r="M20" s="251"/>
      <c r="N20" s="251"/>
    </row>
    <row r="21" spans="2:14" ht="14.65" customHeight="1" x14ac:dyDescent="0.25">
      <c r="B21" s="252" t="str">
        <f>_xlfn.XLOOKUP($B$2,PROSPER!B:B,PROSPER!KR:KR,"")</f>
        <v/>
      </c>
      <c r="C21" s="252"/>
      <c r="D21" s="252"/>
      <c r="E21" s="252"/>
      <c r="F21" s="252"/>
      <c r="G21" s="252"/>
      <c r="H21" s="252"/>
      <c r="I21" s="14"/>
      <c r="J21" s="253" t="str">
        <f>_xlfn.XLOOKUP($B$2,PROSPER!B:B,PROSPER!KQ:KQ,"")</f>
        <v/>
      </c>
      <c r="K21" s="253"/>
      <c r="L21" s="253"/>
      <c r="M21" s="253"/>
      <c r="N21" s="253"/>
    </row>
    <row r="22" spans="2:14" ht="14.65" customHeight="1" x14ac:dyDescent="0.25">
      <c r="B22" s="252"/>
      <c r="C22" s="252"/>
      <c r="D22" s="252"/>
      <c r="E22" s="252"/>
      <c r="F22" s="252"/>
      <c r="G22" s="252"/>
      <c r="H22" s="252"/>
      <c r="I22" s="14"/>
      <c r="J22" s="253"/>
      <c r="K22" s="253"/>
      <c r="L22" s="253"/>
      <c r="M22" s="253"/>
      <c r="N22" s="253"/>
    </row>
    <row r="23" spans="2:14" ht="2.1" customHeight="1" x14ac:dyDescent="0.25"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</row>
    <row r="24" spans="2:14" ht="6" customHeight="1" x14ac:dyDescent="0.25">
      <c r="B24" s="254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</row>
    <row r="25" spans="2:14" s="15" customFormat="1" ht="20.100000000000001" customHeight="1" x14ac:dyDescent="0.35">
      <c r="B25" s="255" t="s">
        <v>2</v>
      </c>
      <c r="C25" s="255"/>
      <c r="D25" s="255"/>
      <c r="E25" s="255"/>
      <c r="F25" s="255"/>
      <c r="G25" s="255"/>
      <c r="H25" s="255"/>
      <c r="I25" s="14"/>
      <c r="J25" s="256" t="s">
        <v>3</v>
      </c>
      <c r="K25" s="256"/>
      <c r="L25" s="256"/>
      <c r="M25" s="256"/>
      <c r="N25" s="256"/>
    </row>
    <row r="26" spans="2:14" ht="20.100000000000001" customHeight="1" x14ac:dyDescent="0.25">
      <c r="B26" s="238" t="s">
        <v>4</v>
      </c>
      <c r="C26" s="238" t="s">
        <v>5</v>
      </c>
      <c r="D26" s="238" t="s">
        <v>6</v>
      </c>
      <c r="E26" s="257" t="s">
        <v>7</v>
      </c>
      <c r="F26" s="258"/>
      <c r="G26" s="238" t="s">
        <v>8</v>
      </c>
      <c r="H26" s="238" t="s">
        <v>9</v>
      </c>
      <c r="I26" s="17"/>
      <c r="J26" s="16" t="s">
        <v>10</v>
      </c>
      <c r="K26" s="18" t="s">
        <v>5</v>
      </c>
      <c r="L26" s="16" t="s">
        <v>6</v>
      </c>
      <c r="M26" s="16" t="s">
        <v>11</v>
      </c>
      <c r="N26" s="16" t="s">
        <v>9</v>
      </c>
    </row>
    <row r="27" spans="2:14" ht="16.149999999999999" customHeight="1" x14ac:dyDescent="0.25">
      <c r="B27" s="19" t="s">
        <v>12</v>
      </c>
      <c r="C27" s="20" t="str">
        <f>_xlfn.XLOOKUP(B2,PROSPER!B:B,PROSPER!G:G,"")</f>
        <v/>
      </c>
      <c r="D27" s="60" t="str">
        <f>_xlfn.XLOOKUP($B$2,PROSPER!B:B,PROSPER!H:H,"")</f>
        <v/>
      </c>
      <c r="E27" s="239" t="str">
        <f>_xlfn.XLOOKUP($B$2,PROSPER!B:B,PROSPER!I:I,"")</f>
        <v/>
      </c>
      <c r="F27" s="240"/>
      <c r="G27" s="64" t="str">
        <f>_xlfn.XLOOKUP($B$2,PROSPER!B:B,PROSPER!J:J,"")</f>
        <v/>
      </c>
      <c r="H27" s="22" t="str">
        <f>_xlfn.XLOOKUP($B$2,PROSPER!B:B,PROSPER!K:K,"")</f>
        <v/>
      </c>
      <c r="J27" s="23" t="str">
        <f>_xlfn.XLOOKUP($B$2,PROSPER!B:B,PROSPER!CI:CI,"")</f>
        <v/>
      </c>
      <c r="K27" s="24" t="str">
        <f>_xlfn.XLOOKUP($B$2,PROSPER!B:B,PROSPER!CJ:CJ,"")</f>
        <v/>
      </c>
      <c r="L27" s="60" t="str">
        <f>_xlfn.XLOOKUP($B$2,PROSPER!B:B,PROSPER!CK:CK,"")</f>
        <v/>
      </c>
      <c r="M27" s="61" t="str">
        <f>_xlfn.XLOOKUP($B$2,PROSPER!B:B,PROSPER!CL:CL,"")</f>
        <v/>
      </c>
      <c r="N27" s="25" t="str">
        <f>_xlfn.XLOOKUP($B$2,PROSPER!B:B,PROSPER!CM:CM,"")</f>
        <v/>
      </c>
    </row>
    <row r="28" spans="2:14" ht="16.149999999999999" customHeight="1" x14ac:dyDescent="0.25">
      <c r="B28" s="19" t="s">
        <v>13</v>
      </c>
      <c r="C28" s="26" t="str">
        <f>_xlfn.XLOOKUP(B2,PROSPER!B:B,PROSPER!O:O,"")</f>
        <v/>
      </c>
      <c r="D28" s="60" t="str">
        <f>(_xlfn.XLOOKUP($B$2,PROSPER!B:B,PROSPER!P:P,""))</f>
        <v/>
      </c>
      <c r="E28" s="239" t="str">
        <f>_xlfn.XLOOKUP($B$2,PROSPER!B:B,PROSPER!Q:Q,"")</f>
        <v/>
      </c>
      <c r="F28" s="240"/>
      <c r="G28" s="64" t="str">
        <f>_xlfn.XLOOKUP($B$2,PROSPER!B:B,PROSPER!R:R,"")</f>
        <v/>
      </c>
      <c r="H28" s="22" t="str">
        <f>_xlfn.XLOOKUP($B$2,PROSPER!B:B,PROSPER!S:S,"")</f>
        <v/>
      </c>
      <c r="J28" s="23" t="str">
        <f>_xlfn.XLOOKUP($B$2,PROSPER!B:B,PROSPER!CU:CU,"")</f>
        <v/>
      </c>
      <c r="K28" s="24" t="str">
        <f>_xlfn.XLOOKUP($B$2,PROSPER!B:B,PROSPER!CV:CV,"")</f>
        <v/>
      </c>
      <c r="L28" s="60" t="str">
        <f>_xlfn.XLOOKUP($B$2,PROSPER!B:B,PROSPER!CW:CW,"")</f>
        <v/>
      </c>
      <c r="M28" s="61" t="str">
        <f>_xlfn.XLOOKUP($B$2,PROSPER!B:B,PROSPER!CX:CX,"")</f>
        <v/>
      </c>
      <c r="N28" s="25" t="str">
        <f>_xlfn.XLOOKUP($B$2,PROSPER!B:B,PROSPER!CY:CY,"")</f>
        <v/>
      </c>
    </row>
    <row r="29" spans="2:14" ht="16.149999999999999" customHeight="1" x14ac:dyDescent="0.25">
      <c r="B29" s="19" t="s">
        <v>14</v>
      </c>
      <c r="C29" s="26" t="str">
        <f>_xlfn.XLOOKUP(B2,PROSPER!B:B,PROSPER!W:W,"")</f>
        <v/>
      </c>
      <c r="D29" s="60" t="str">
        <f>(_xlfn.XLOOKUP($B$2,PROSPER!B:B,PROSPER!X:X,""))</f>
        <v/>
      </c>
      <c r="E29" s="239" t="str">
        <f>_xlfn.XLOOKUP($B$2,PROSPER!B:B,PROSPER!Y:Y,"")</f>
        <v/>
      </c>
      <c r="F29" s="240"/>
      <c r="G29" s="64" t="str">
        <f>_xlfn.XLOOKUP($B$2,PROSPER!B:B,PROSPER!Z:Z,"")</f>
        <v/>
      </c>
      <c r="H29" s="22" t="str">
        <f>_xlfn.XLOOKUP($B$2,PROSPER!B:B,PROSPER!AA:AA,"")</f>
        <v/>
      </c>
      <c r="J29" s="23" t="str">
        <f>_xlfn.XLOOKUP($B$2,PROSPER!B:B,PROSPER!DG:DG,"")</f>
        <v/>
      </c>
      <c r="K29" s="24" t="str">
        <f>_xlfn.XLOOKUP($B$2,PROSPER!B:B,PROSPER!DH:DH,"")</f>
        <v/>
      </c>
      <c r="L29" s="60" t="str">
        <f>_xlfn.XLOOKUP($B$2,PROSPER!B:B,PROSPER!DI:DI,"")</f>
        <v/>
      </c>
      <c r="M29" s="61" t="str">
        <f>_xlfn.XLOOKUP($B$2,PROSPER!B:B,PROSPER!DJ:DJ,"")</f>
        <v/>
      </c>
      <c r="N29" s="25" t="str">
        <f>_xlfn.XLOOKUP($B$2,PROSPER!B:B,PROSPER!DK:DK,"")</f>
        <v/>
      </c>
    </row>
    <row r="30" spans="2:14" ht="16.149999999999999" customHeight="1" x14ac:dyDescent="0.25">
      <c r="B30" s="19" t="s">
        <v>15</v>
      </c>
      <c r="C30" s="26" t="str">
        <f>_xlfn.XLOOKUP(B2,PROSPER!B:B,PROSPER!AE:AE,"")</f>
        <v/>
      </c>
      <c r="D30" s="60" t="str">
        <f>_xlfn.XLOOKUP($B$2,PROSPER!B:B,PROSPER!AF:AF,"")</f>
        <v/>
      </c>
      <c r="E30" s="239" t="str">
        <f>_xlfn.XLOOKUP($B$2,PROSPER!B:B,PROSPER!AG:AG,"")</f>
        <v/>
      </c>
      <c r="F30" s="240"/>
      <c r="G30" s="64" t="str">
        <f>_xlfn.XLOOKUP($B$2,PROSPER!B:B,PROSPER!AH:AH,"")</f>
        <v/>
      </c>
      <c r="H30" s="22" t="str">
        <f>_xlfn.XLOOKUP($B$2,PROSPER!B:B,PROSPER!AI:AI,"")</f>
        <v/>
      </c>
      <c r="J30" s="23" t="str">
        <f>_xlfn.XLOOKUP($B$2,PROSPER!B:B,PROSPER!DS:DS,"")</f>
        <v/>
      </c>
      <c r="K30" s="24" t="str">
        <f>_xlfn.XLOOKUP($B$2,PROSPER!B:B,PROSPER!DT:DT,"")</f>
        <v/>
      </c>
      <c r="L30" s="60" t="str">
        <f>_xlfn.XLOOKUP($B$2,PROSPER!B:B,PROSPER!DU:DU,"")</f>
        <v/>
      </c>
      <c r="M30" s="61" t="str">
        <f>_xlfn.XLOOKUP($B$2,PROSPER!B:B,PROSPER!DV:DV,"")</f>
        <v/>
      </c>
      <c r="N30" s="25" t="str">
        <f>_xlfn.XLOOKUP($B$2,PROSPER!B:B,PROSPER!DW:DW,"")</f>
        <v/>
      </c>
    </row>
    <row r="31" spans="2:14" ht="16.149999999999999" customHeight="1" x14ac:dyDescent="0.25">
      <c r="B31" s="19" t="s">
        <v>16</v>
      </c>
      <c r="C31" s="26" t="str">
        <f>_xlfn.XLOOKUP(B2,PROSPER!B:B,PROSPER!AM:AM,"")</f>
        <v/>
      </c>
      <c r="D31" s="60" t="str">
        <f>_xlfn.XLOOKUP($B$2,PROSPER!B:B,PROSPER!AN:AN,"")</f>
        <v/>
      </c>
      <c r="E31" s="239" t="str">
        <f>_xlfn.XLOOKUP($B$2,PROSPER!B:B,PROSPER!AO:AO,"")</f>
        <v/>
      </c>
      <c r="F31" s="240"/>
      <c r="G31" s="64" t="str">
        <f>_xlfn.XLOOKUP($B$2,PROSPER!B:B,PROSPER!AP:AP,"")</f>
        <v/>
      </c>
      <c r="H31" s="22" t="str">
        <f>_xlfn.XLOOKUP($B$2,PROSPER!B:B,PROSPER!AQ:AQ,"")</f>
        <v/>
      </c>
      <c r="J31" s="23" t="str">
        <f>_xlfn.XLOOKUP($B$2,PROSPER!B:B,PROSPER!EE:EE,"")</f>
        <v/>
      </c>
      <c r="K31" s="24" t="str">
        <f>_xlfn.XLOOKUP($B$2,PROSPER!B:B,PROSPER!EF:EF,"")</f>
        <v/>
      </c>
      <c r="L31" s="60" t="str">
        <f>_xlfn.XLOOKUP($B$2,PROSPER!B:B,PROSPER!EG:EG,"")</f>
        <v/>
      </c>
      <c r="M31" s="61" t="str">
        <f>_xlfn.XLOOKUP($B$2,PROSPER!B:B,PROSPER!EH:EH,"")</f>
        <v/>
      </c>
      <c r="N31" s="25" t="str">
        <f>_xlfn.XLOOKUP($B$2,PROSPER!B:B,PROSPER!EI:EI,"")</f>
        <v/>
      </c>
    </row>
    <row r="32" spans="2:14" ht="16.149999999999999" customHeight="1" x14ac:dyDescent="0.25">
      <c r="B32" s="19" t="s">
        <v>17</v>
      </c>
      <c r="C32" s="26" t="str">
        <f>_xlfn.XLOOKUP(B2,PROSPER!B:B,PROSPER!AU:AU,"")</f>
        <v/>
      </c>
      <c r="D32" s="60" t="str">
        <f>_xlfn.XLOOKUP($B$2,PROSPER!B:B,PROSPER!AV:AV,"")</f>
        <v/>
      </c>
      <c r="E32" s="239" t="str">
        <f>_xlfn.XLOOKUP($B$2,PROSPER!B:B,PROSPER!AW:AW,"")</f>
        <v/>
      </c>
      <c r="F32" s="240"/>
      <c r="G32" s="64" t="str">
        <f>_xlfn.XLOOKUP($B$2,PROSPER!B:B,PROSPER!AX:AX,"")</f>
        <v/>
      </c>
      <c r="H32" s="22" t="str">
        <f>_xlfn.XLOOKUP($B$2,PROSPER!B:B,PROSPER!AY:AY,"")</f>
        <v/>
      </c>
      <c r="J32" s="23" t="str">
        <f>_xlfn.XLOOKUP($B$2,PROSPER!B:B,PROSPER!EQ:EQ,"")</f>
        <v/>
      </c>
      <c r="K32" s="24" t="str">
        <f>_xlfn.XLOOKUP($B$2,PROSPER!B:B,PROSPER!ER:ER,"")</f>
        <v/>
      </c>
      <c r="L32" s="60" t="str">
        <f>_xlfn.XLOOKUP($B$2,PROSPER!B:B,PROSPER!ES:ES,"")</f>
        <v/>
      </c>
      <c r="M32" s="61" t="str">
        <f>_xlfn.XLOOKUP($B$2,PROSPER!B:B,PROSPER!ET:ET,"")</f>
        <v/>
      </c>
      <c r="N32" s="25" t="str">
        <f>_xlfn.XLOOKUP($B$2,PROSPER!B:B,PROSPER!EU:EU,"")</f>
        <v/>
      </c>
    </row>
    <row r="33" spans="2:15" ht="16.149999999999999" customHeight="1" x14ac:dyDescent="0.25">
      <c r="B33" s="19" t="s">
        <v>18</v>
      </c>
      <c r="C33" s="26" t="str">
        <f>_xlfn.XLOOKUP(B2,PROSPER!B:B,PROSPER!BC:BC,"")</f>
        <v/>
      </c>
      <c r="D33" s="60" t="str">
        <f>_xlfn.XLOOKUP($B$2,PROSPER!B:B,PROSPER!BD:BD,"")</f>
        <v/>
      </c>
      <c r="E33" s="239" t="str">
        <f>_xlfn.XLOOKUP($B$2,PROSPER!B:B,PROSPER!BE:BE,"")</f>
        <v/>
      </c>
      <c r="F33" s="240"/>
      <c r="G33" s="64" t="str">
        <f>_xlfn.XLOOKUP($B$2,PROSPER!B:B,PROSPER!BF:BF,"")</f>
        <v/>
      </c>
      <c r="H33" s="22" t="str">
        <f>_xlfn.XLOOKUP($B$2,PROSPER!B:B,PROSPER!BG:BG,"")</f>
        <v/>
      </c>
      <c r="J33" s="23" t="str">
        <f>_xlfn.XLOOKUP($B$2,PROSPER!B:B,PROSPER!FC:FC,"")</f>
        <v/>
      </c>
      <c r="K33" s="24" t="str">
        <f>_xlfn.XLOOKUP($B$2,PROSPER!B:B,PROSPER!FD:FD,"")</f>
        <v/>
      </c>
      <c r="L33" s="60" t="str">
        <f>_xlfn.XLOOKUP($B$2,PROSPER!B:B,PROSPER!FE:FE,"")</f>
        <v/>
      </c>
      <c r="M33" s="61" t="str">
        <f>_xlfn.XLOOKUP($B$2,PROSPER!B:B,PROSPER!FF:FF,"")</f>
        <v/>
      </c>
      <c r="N33" s="25" t="str">
        <f>_xlfn.XLOOKUP($B$2,PROSPER!B:B,PROSPER!FG:FG,"")</f>
        <v/>
      </c>
      <c r="O33" s="27"/>
    </row>
    <row r="34" spans="2:15" ht="16.149999999999999" customHeight="1" x14ac:dyDescent="0.25">
      <c r="B34" s="19" t="s">
        <v>19</v>
      </c>
      <c r="C34" s="26" t="str">
        <f>_xlfn.XLOOKUP(B2,PROSPER!B:B,PROSPER!BK:BK,"")</f>
        <v/>
      </c>
      <c r="D34" s="60" t="str">
        <f>_xlfn.XLOOKUP($B$2,PROSPER!B:B,PROSPER!BL:BL,"")</f>
        <v/>
      </c>
      <c r="E34" s="239" t="str">
        <f>_xlfn.XLOOKUP($B$2,PROSPER!B:B,PROSPER!BM:BM,"")</f>
        <v/>
      </c>
      <c r="F34" s="240"/>
      <c r="G34" s="65" t="str">
        <f>_xlfn.XLOOKUP($B$2,PROSPER!B:B,PROSPER!BN:BN,"")</f>
        <v/>
      </c>
      <c r="H34" s="22" t="str">
        <f>_xlfn.XLOOKUP($B$2,PROSPER!B:B,PROSPER!BO:BO,"")</f>
        <v/>
      </c>
      <c r="J34" s="23" t="str">
        <f>_xlfn.XLOOKUP($B$2,PROSPER!B:B,PROSPER!FO:FO,"")</f>
        <v/>
      </c>
      <c r="K34" s="24" t="str">
        <f>_xlfn.XLOOKUP($B$2,PROSPER!B:B,PROSPER!FP:FP,"")</f>
        <v/>
      </c>
      <c r="L34" s="60" t="str">
        <f>_xlfn.XLOOKUP($B$2,PROSPER!B:B,PROSPER!FQ:FQ,"")</f>
        <v/>
      </c>
      <c r="M34" s="61" t="str">
        <f>_xlfn.XLOOKUP($B$2,PROSPER!B:B,PROSPER!FR:FR,"")</f>
        <v/>
      </c>
      <c r="N34" s="25" t="str">
        <f>_xlfn.XLOOKUP($B$2,PROSPER!B:B,PROSPER!FS:FS,"")</f>
        <v/>
      </c>
    </row>
    <row r="35" spans="2:15" ht="16.149999999999999" customHeight="1" x14ac:dyDescent="0.25">
      <c r="B35" s="19" t="s">
        <v>20</v>
      </c>
      <c r="C35" s="26" t="str">
        <f>_xlfn.XLOOKUP(B2,PROSPER!B:B,PROSPER!BS:BS,"")</f>
        <v/>
      </c>
      <c r="D35" s="60" t="str">
        <f>_xlfn.XLOOKUP($B$2,PROSPER!B:B,PROSPER!BT:BT,"")</f>
        <v/>
      </c>
      <c r="E35" s="239" t="str">
        <f>_xlfn.XLOOKUP($B$2,PROSPER!B:B,PROSPER!BU:BU,"")</f>
        <v/>
      </c>
      <c r="F35" s="240"/>
      <c r="G35" s="65" t="str">
        <f>_xlfn.XLOOKUP($B$2,PROSPER!B:B,PROSPER!BV:BV,"")</f>
        <v/>
      </c>
      <c r="H35" s="22" t="str">
        <f>_xlfn.XLOOKUP($B$2,PROSPER!B:B,PROSPER!BW:BW,"")</f>
        <v/>
      </c>
      <c r="J35" s="23" t="str">
        <f>_xlfn.XLOOKUP($B$2,PROSPER!B:B,PROSPER!GA:GA,"")</f>
        <v/>
      </c>
      <c r="K35" s="24" t="str">
        <f>_xlfn.XLOOKUP($B$2,PROSPER!B:B,PROSPER!GB:GB,"")</f>
        <v/>
      </c>
      <c r="L35" s="60" t="str">
        <f>_xlfn.XLOOKUP($B$2,PROSPER!B:B,PROSPER!GC:GC,"")</f>
        <v/>
      </c>
      <c r="M35" s="61" t="str">
        <f>_xlfn.XLOOKUP($B$2,PROSPER!B:B,PROSPER!GD:GD,"")</f>
        <v/>
      </c>
      <c r="N35" s="25" t="str">
        <f>_xlfn.XLOOKUP($B$2,PROSPER!B:B,PROSPER!GE:GE,"")</f>
        <v/>
      </c>
    </row>
    <row r="36" spans="2:15" ht="16.149999999999999" customHeight="1" x14ac:dyDescent="0.25">
      <c r="B36" s="265" t="s">
        <v>1112</v>
      </c>
      <c r="C36" s="266"/>
      <c r="D36" s="266"/>
      <c r="E36" s="266"/>
      <c r="F36" s="266"/>
      <c r="G36" s="266"/>
      <c r="H36" s="267"/>
      <c r="J36" s="23" t="str">
        <f>_xlfn.XLOOKUP($B$2,PROSPER!B:B,PROSPER!GM:GM,"")</f>
        <v/>
      </c>
      <c r="K36" s="24" t="str">
        <f>_xlfn.XLOOKUP($B$2,PROSPER!B:B,PROSPER!GN:GN,"")</f>
        <v/>
      </c>
      <c r="L36" s="60" t="str">
        <f>_xlfn.XLOOKUP($B$2,PROSPER!B:B,PROSPER!GO:GO,"")</f>
        <v/>
      </c>
      <c r="M36" s="61" t="str">
        <f>_xlfn.XLOOKUP($B$2,PROSPER!B:B,PROSPER!GP:GP,"")</f>
        <v/>
      </c>
      <c r="N36" s="25" t="str">
        <f>_xlfn.XLOOKUP($B$2,PROSPER!B:B,PROSPER!GQ:GQ,"")</f>
        <v/>
      </c>
    </row>
    <row r="37" spans="2:15" x14ac:dyDescent="0.25">
      <c r="B37" s="28" t="s">
        <v>9</v>
      </c>
      <c r="C37" s="29" t="str">
        <f>_xlfn.XLOOKUP(B2,PROSPER!B:B,PROSPER!BX:BX,"")</f>
        <v/>
      </c>
      <c r="D37" s="29" t="str">
        <f>_xlfn.XLOOKUP(B2,PROSPER!B:B,PROSPER!BY:BY,"")</f>
        <v/>
      </c>
      <c r="E37" s="268"/>
      <c r="F37" s="269"/>
      <c r="G37" s="29" t="str">
        <f>_xlfn.XLOOKUP(B2,PROSPER!B:B,PROSPER!BZ:BZ,"")</f>
        <v/>
      </c>
      <c r="H37" s="30" t="str">
        <f>_xlfn.XLOOKUP(B2,PROSPER!B:B,PROSPER!CA:CA,"")</f>
        <v/>
      </c>
      <c r="J37" s="31" t="s">
        <v>9</v>
      </c>
      <c r="K37" s="29" t="str">
        <f>_xlfn.XLOOKUP($B$2,PROSPER!B:B,PROSPER!GR:GR,"")</f>
        <v/>
      </c>
      <c r="L37" s="29" t="str">
        <f>_xlfn.XLOOKUP($B$2,PROSPER!B:B,PROSPER!GS:GS,"")</f>
        <v/>
      </c>
      <c r="M37" s="32"/>
      <c r="N37" s="30" t="str">
        <f>_xlfn.XLOOKUP($B$2,PROSPER!B:B,PROSPER!GT:GT,"")</f>
        <v/>
      </c>
    </row>
    <row r="38" spans="2:15" ht="6.6" customHeight="1" x14ac:dyDescent="0.25">
      <c r="B38" s="270"/>
      <c r="C38" s="270"/>
      <c r="D38" s="270"/>
      <c r="E38" s="270"/>
      <c r="F38" s="270"/>
      <c r="G38" s="270"/>
      <c r="H38" s="270"/>
      <c r="J38" s="271"/>
      <c r="K38" s="271"/>
      <c r="L38" s="271"/>
      <c r="M38" s="271"/>
      <c r="N38" s="271"/>
    </row>
    <row r="39" spans="2:15" s="15" customFormat="1" ht="20.100000000000001" customHeight="1" x14ac:dyDescent="0.35">
      <c r="B39" s="259" t="s">
        <v>21</v>
      </c>
      <c r="C39" s="260"/>
      <c r="D39" s="260"/>
      <c r="E39" s="260"/>
      <c r="F39" s="260"/>
      <c r="G39" s="260"/>
      <c r="H39" s="261"/>
      <c r="J39" s="262" t="s">
        <v>22</v>
      </c>
      <c r="K39" s="263"/>
      <c r="L39" s="263"/>
      <c r="M39" s="263"/>
      <c r="N39" s="264"/>
    </row>
    <row r="40" spans="2:15" ht="20.100000000000001" customHeight="1" x14ac:dyDescent="0.25">
      <c r="B40" s="33" t="s">
        <v>23</v>
      </c>
      <c r="C40" s="272" t="s">
        <v>24</v>
      </c>
      <c r="D40" s="273"/>
      <c r="E40" s="272" t="s">
        <v>7</v>
      </c>
      <c r="F40" s="274"/>
      <c r="G40" s="274"/>
      <c r="H40" s="273"/>
      <c r="I40" s="17"/>
      <c r="J40" s="34" t="s">
        <v>23</v>
      </c>
      <c r="K40" s="35" t="s">
        <v>5</v>
      </c>
      <c r="L40" s="238" t="s">
        <v>6</v>
      </c>
      <c r="M40" s="238" t="s">
        <v>7</v>
      </c>
      <c r="N40" s="238" t="s">
        <v>9</v>
      </c>
    </row>
    <row r="41" spans="2:15" ht="16.149999999999999" customHeight="1" x14ac:dyDescent="0.25">
      <c r="B41" s="19" t="s">
        <v>25</v>
      </c>
      <c r="C41" s="275" t="str">
        <f>IF(_xlfn.XLOOKUP($B$2,PROSPER!B:B,PROSPER!GU:GU,"")="","",_xlfn.XLOOKUP($B$2,PROSPER!B:B,PROSPER!GU:GU,""))</f>
        <v/>
      </c>
      <c r="D41" s="276"/>
      <c r="E41" s="239" t="str">
        <f>_xlfn.XLOOKUP($B$2,PROSPER!B:B,PROSPER!GV:GV,"")</f>
        <v/>
      </c>
      <c r="F41" s="277"/>
      <c r="G41" s="277"/>
      <c r="H41" s="240"/>
      <c r="J41" s="32" t="s">
        <v>26</v>
      </c>
      <c r="K41" s="26" t="str">
        <f>_xlfn.XLOOKUP($B$2,PROSPER!B:B,PROSPER!HG:HG,"")</f>
        <v/>
      </c>
      <c r="L41" s="60" t="str">
        <f>_xlfn.XLOOKUP($B$2,PROSPER!B:B,PROSPER!HH:HH,"")</f>
        <v/>
      </c>
      <c r="M41" s="62" t="str">
        <f>_xlfn.XLOOKUP($B$2,PROSPER!B:B,PROSPER!HI:HI,"")</f>
        <v/>
      </c>
      <c r="N41" s="25" t="str">
        <f>_xlfn.XLOOKUP($B$2,PROSPER!B:B,PROSPER!HJ:HJ,"")</f>
        <v/>
      </c>
    </row>
    <row r="42" spans="2:15" ht="16.149999999999999" customHeight="1" x14ac:dyDescent="0.25">
      <c r="B42" s="19" t="s">
        <v>27</v>
      </c>
      <c r="C42" s="278" t="str">
        <f>_xlfn.XLOOKUP($B$2,PROSPER!B:B,PROSPER!GW:GW,"")</f>
        <v/>
      </c>
      <c r="D42" s="279"/>
      <c r="E42" s="239" t="str">
        <f>_xlfn.XLOOKUP($B$2,PROSPER!B:B,PROSPER!GX:GX,"")</f>
        <v/>
      </c>
      <c r="F42" s="277"/>
      <c r="G42" s="277"/>
      <c r="H42" s="240"/>
      <c r="J42" s="32" t="s">
        <v>28</v>
      </c>
      <c r="K42" s="26" t="str">
        <f>_xlfn.XLOOKUP($B$2,PROSPER!B:B,PROSPER!HN:HN,"")</f>
        <v/>
      </c>
      <c r="L42" s="60" t="str">
        <f>_xlfn.XLOOKUP($B$2,PROSPER!B:B,PROSPER!HO:HO,"")</f>
        <v/>
      </c>
      <c r="M42" s="62" t="str">
        <f>_xlfn.XLOOKUP($B$2,PROSPER!B:B,PROSPER!HP:HP,"")</f>
        <v/>
      </c>
      <c r="N42" s="25" t="str">
        <f>_xlfn.XLOOKUP($B$2,PROSPER!B:B,PROSPER!HQ:HQ,"")</f>
        <v/>
      </c>
    </row>
    <row r="43" spans="2:15" ht="16.149999999999999" customHeight="1" x14ac:dyDescent="0.25">
      <c r="B43" s="19" t="s">
        <v>29</v>
      </c>
      <c r="C43" s="275" t="str">
        <f>IF(_xlfn.XLOOKUP($B$2,PROSPER!B:B,PROSPER!GY:GY,"")="","",(_xlfn.XLOOKUP($B$2,PROSPER!B:B,PROSPER!GY:GY,"")))</f>
        <v/>
      </c>
      <c r="D43" s="276"/>
      <c r="E43" s="239" t="str">
        <f>_xlfn.XLOOKUP($B$2,PROSPER!B:B,PROSPER!GZ:GZ,"")</f>
        <v/>
      </c>
      <c r="F43" s="277"/>
      <c r="G43" s="277"/>
      <c r="H43" s="240"/>
      <c r="J43" s="32" t="s">
        <v>30</v>
      </c>
      <c r="K43" s="26" t="str">
        <f>_xlfn.XLOOKUP($B$2,PROSPER!B:B,PROSPER!HU:HU,"")</f>
        <v/>
      </c>
      <c r="L43" s="60" t="str">
        <f>_xlfn.XLOOKUP($B$2,PROSPER!B:B,PROSPER!HV:HV,"")</f>
        <v/>
      </c>
      <c r="M43" s="62" t="str">
        <f>_xlfn.XLOOKUP($B$2,PROSPER!B:B,PROSPER!HW:HW,"")</f>
        <v/>
      </c>
      <c r="N43" s="25" t="str">
        <f>_xlfn.XLOOKUP($B$2,PROSPER!B:B,PROSPER!HX:HX,"")</f>
        <v/>
      </c>
    </row>
    <row r="44" spans="2:15" ht="16.149999999999999" customHeight="1" x14ac:dyDescent="0.25">
      <c r="B44" s="19" t="s">
        <v>31</v>
      </c>
      <c r="C44" s="275" t="str">
        <f>IF(_xlfn.XLOOKUP($B$2,PROSPER!B:B,PROSPER!HA:HA,"")="","",(_xlfn.XLOOKUP($B$2,PROSPER!B:B,PROSPER!HA:HA,"")))</f>
        <v/>
      </c>
      <c r="D44" s="276"/>
      <c r="E44" s="239" t="str">
        <f>_xlfn.XLOOKUP($B$2,PROSPER!B:B,PROSPER!HB:HB,"")</f>
        <v/>
      </c>
      <c r="F44" s="277"/>
      <c r="G44" s="277"/>
      <c r="H44" s="240"/>
      <c r="J44" s="32" t="s">
        <v>32</v>
      </c>
      <c r="K44" s="26" t="str">
        <f>_xlfn.XLOOKUP($B$2,PROSPER!B:B,PROSPER!IB:IB,"")</f>
        <v/>
      </c>
      <c r="L44" s="60" t="str">
        <f>_xlfn.XLOOKUP($B$2,PROSPER!B:B,PROSPER!IC:IC,"")</f>
        <v/>
      </c>
      <c r="M44" s="62" t="str">
        <f>_xlfn.XLOOKUP($B$2,PROSPER!B:B,PROSPER!ID:ID,"")</f>
        <v/>
      </c>
      <c r="N44" s="25" t="str">
        <f>_xlfn.XLOOKUP($B$2,PROSPER!B:B,PROSPER!IE:IE,"")</f>
        <v/>
      </c>
    </row>
    <row r="45" spans="2:15" ht="16.149999999999999" customHeight="1" x14ac:dyDescent="0.25">
      <c r="B45" s="265" t="s">
        <v>1112</v>
      </c>
      <c r="C45" s="266"/>
      <c r="D45" s="266"/>
      <c r="E45" s="266"/>
      <c r="F45" s="266"/>
      <c r="G45" s="266"/>
      <c r="H45" s="267"/>
      <c r="J45" s="32" t="s">
        <v>1114</v>
      </c>
      <c r="K45" s="26" t="str">
        <f>_xlfn.XLOOKUP($B$2,PROSPER!B:B,PROSPER!II:II,"")</f>
        <v/>
      </c>
      <c r="L45" s="60" t="str">
        <f>_xlfn.XLOOKUP($B$2,PROSPER!B:B,PROSPER!IJ:IJ,"")</f>
        <v/>
      </c>
      <c r="M45" s="62" t="str">
        <f>_xlfn.XLOOKUP($B$2,PROSPER!B:B,PROSPER!IK:IK,"")</f>
        <v/>
      </c>
      <c r="N45" s="25" t="str">
        <f>_xlfn.XLOOKUP($B$2,PROSPER!B:B,PROSPER!IL:IL,"")</f>
        <v/>
      </c>
    </row>
    <row r="46" spans="2:15" ht="16.149999999999999" customHeight="1" x14ac:dyDescent="0.25">
      <c r="B46" s="265" t="s">
        <v>1112</v>
      </c>
      <c r="C46" s="266"/>
      <c r="D46" s="266"/>
      <c r="E46" s="266"/>
      <c r="F46" s="266"/>
      <c r="G46" s="266"/>
      <c r="H46" s="267"/>
      <c r="J46" s="32" t="s">
        <v>33</v>
      </c>
      <c r="K46" s="26" t="str">
        <f>_xlfn.XLOOKUP($B$2,PROSPER!B:B,PROSPER!IP:IP,"")</f>
        <v/>
      </c>
      <c r="L46" s="60" t="str">
        <f>_xlfn.XLOOKUP($B$2,PROSPER!B:B,PROSPER!IQ:IQ,"")</f>
        <v/>
      </c>
      <c r="M46" s="62" t="str">
        <f>_xlfn.XLOOKUP($B$2,PROSPER!B:B,PROSPER!IR:IR,"")</f>
        <v/>
      </c>
      <c r="N46" s="25" t="str">
        <f>_xlfn.XLOOKUP($B$2,PROSPER!B:B,PROSPER!IS:IS,"")</f>
        <v/>
      </c>
    </row>
    <row r="47" spans="2:15" ht="16.149999999999999" customHeight="1" x14ac:dyDescent="0.25">
      <c r="B47" s="36" t="s">
        <v>24</v>
      </c>
      <c r="C47" s="280" t="str">
        <f>_xlfn.XLOOKUP($B$2,PROSPER!B:B,PROSPER!HC:HC,"")</f>
        <v/>
      </c>
      <c r="D47" s="281"/>
      <c r="E47" s="282"/>
      <c r="F47" s="283"/>
      <c r="G47" s="283"/>
      <c r="H47" s="284"/>
      <c r="J47" s="31" t="s">
        <v>9</v>
      </c>
      <c r="K47" s="37" t="str">
        <f>_xlfn.XLOOKUP($B$2,PROSPER!B:B,PROSPER!IT:IT,"")</f>
        <v/>
      </c>
      <c r="L47" s="37" t="str">
        <f>_xlfn.XLOOKUP($B$2,PROSPER!B:B,PROSPER!IU:IU,"")</f>
        <v/>
      </c>
      <c r="M47" s="238"/>
      <c r="N47" s="30" t="str">
        <f>_xlfn.XLOOKUP($B$2,PROSPER!B:B,PROSPER!IV:IV,"")</f>
        <v/>
      </c>
    </row>
    <row r="48" spans="2:15" x14ac:dyDescent="0.25">
      <c r="B48" s="270"/>
      <c r="C48" s="270"/>
      <c r="D48" s="270"/>
      <c r="E48" s="270"/>
      <c r="F48" s="270"/>
      <c r="G48" s="270"/>
      <c r="H48" s="270"/>
      <c r="J48" s="270"/>
      <c r="K48" s="270"/>
      <c r="L48" s="270"/>
      <c r="M48" s="270"/>
      <c r="N48" s="270"/>
    </row>
    <row r="49" spans="1:14" ht="17.100000000000001" customHeight="1" x14ac:dyDescent="0.35">
      <c r="B49" s="285" t="s">
        <v>34</v>
      </c>
      <c r="C49" s="260"/>
      <c r="D49" s="260"/>
      <c r="E49" s="260"/>
      <c r="F49" s="260"/>
      <c r="G49" s="260"/>
      <c r="H49" s="261"/>
      <c r="J49" s="285" t="s">
        <v>35</v>
      </c>
      <c r="K49" s="260"/>
      <c r="L49" s="260"/>
      <c r="M49" s="260"/>
      <c r="N49" s="261"/>
    </row>
    <row r="50" spans="1:14" s="15" customFormat="1" ht="20.100000000000001" customHeight="1" x14ac:dyDescent="0.25">
      <c r="B50" s="288" t="s">
        <v>36</v>
      </c>
      <c r="C50" s="16" t="s">
        <v>37</v>
      </c>
      <c r="D50" s="16" t="s">
        <v>38</v>
      </c>
      <c r="E50" s="272" t="s">
        <v>39</v>
      </c>
      <c r="F50" s="274"/>
      <c r="G50" s="273"/>
      <c r="H50" s="16" t="s">
        <v>24</v>
      </c>
      <c r="J50" s="288" t="s">
        <v>40</v>
      </c>
      <c r="K50" s="16" t="s">
        <v>41</v>
      </c>
      <c r="L50" s="16" t="s">
        <v>42</v>
      </c>
      <c r="M50" s="18" t="s">
        <v>43</v>
      </c>
      <c r="N50" s="16" t="s">
        <v>24</v>
      </c>
    </row>
    <row r="51" spans="1:14" ht="20.100000000000001" customHeight="1" x14ac:dyDescent="0.25">
      <c r="B51" s="289"/>
      <c r="C51" s="38" t="str">
        <f>_xlfn.XLOOKUP($B$2,PROSPER!B:B,PROSPER!IW:IW,"")</f>
        <v/>
      </c>
      <c r="D51" s="39" t="str">
        <f>_xlfn.XLOOKUP($B$2,PROSPER!B:B,PROSPER!IX:IX,"")</f>
        <v/>
      </c>
      <c r="E51" s="290" t="str">
        <f>_xlfn.XLOOKUP($B$2,PROSPER!B:B,PROSPER!IY:IY,"")</f>
        <v/>
      </c>
      <c r="F51" s="291"/>
      <c r="G51" s="292"/>
      <c r="H51" s="30" t="str">
        <f>_xlfn.XLOOKUP($B$2,PROSPER!B:B,PROSPER!IZ:IZ,"")</f>
        <v/>
      </c>
      <c r="I51" s="17"/>
      <c r="J51" s="289"/>
      <c r="K51" s="21" t="str">
        <f>_xlfn.XLOOKUP($B$2,PROSPER!B:B,PROSPER!JA:JA,"")</f>
        <v/>
      </c>
      <c r="L51" s="40" t="str">
        <f>_xlfn.XLOOKUP($B$2,PROSPER!B:B,PROSPER!JB:JB,"")</f>
        <v/>
      </c>
      <c r="M51" s="21" t="str">
        <f>_xlfn.XLOOKUP($B$2,PROSPER!B:B,PROSPER!JC:JC,"")</f>
        <v/>
      </c>
      <c r="N51" s="30" t="str">
        <f>_xlfn.XLOOKUP($B$2,PROSPER!B:B,PROSPER!JD:JD,"")</f>
        <v/>
      </c>
    </row>
    <row r="52" spans="1:14" ht="19.149999999999999" customHeight="1" x14ac:dyDescent="0.25">
      <c r="A52" s="41"/>
      <c r="B52" s="270"/>
      <c r="C52" s="270"/>
      <c r="D52" s="270"/>
      <c r="E52" s="270"/>
      <c r="F52" s="270"/>
      <c r="G52" s="270"/>
      <c r="H52" s="270"/>
      <c r="J52" s="270"/>
      <c r="K52" s="270"/>
      <c r="L52" s="270"/>
      <c r="M52" s="270"/>
      <c r="N52" s="270"/>
    </row>
    <row r="53" spans="1:14" ht="23.1" customHeight="1" x14ac:dyDescent="0.35">
      <c r="A53" s="41"/>
      <c r="B53" s="285" t="s">
        <v>44</v>
      </c>
      <c r="C53" s="260"/>
      <c r="D53" s="260"/>
      <c r="E53" s="260"/>
      <c r="F53" s="260"/>
      <c r="G53" s="260"/>
      <c r="H53" s="261"/>
      <c r="J53" s="285" t="s">
        <v>45</v>
      </c>
      <c r="K53" s="260"/>
      <c r="L53" s="260"/>
      <c r="M53" s="260"/>
      <c r="N53" s="260"/>
    </row>
    <row r="54" spans="1:14" s="15" customFormat="1" ht="20.100000000000001" customHeight="1" x14ac:dyDescent="0.25">
      <c r="A54" s="42"/>
      <c r="B54" s="43" t="s">
        <v>23</v>
      </c>
      <c r="C54" s="44" t="s">
        <v>5</v>
      </c>
      <c r="D54" s="16" t="s">
        <v>6</v>
      </c>
      <c r="E54" s="272" t="s">
        <v>7</v>
      </c>
      <c r="F54" s="274"/>
      <c r="G54" s="274"/>
      <c r="H54" s="16" t="s">
        <v>9</v>
      </c>
      <c r="J54" s="45"/>
      <c r="K54" s="46"/>
      <c r="L54" s="46"/>
      <c r="M54" s="46"/>
      <c r="N54" s="47"/>
    </row>
    <row r="55" spans="1:14" ht="20.100000000000001" customHeight="1" x14ac:dyDescent="0.25">
      <c r="A55" s="41"/>
      <c r="B55" s="32" t="s">
        <v>46</v>
      </c>
      <c r="C55" s="26" t="str">
        <f>_xlfn.XLOOKUP($B$2,PROSPER!B:B,PROSPER!JH:JH,"")</f>
        <v/>
      </c>
      <c r="D55" s="60" t="str">
        <f>_xlfn.XLOOKUP($B$2,PROSPER!B:B,PROSPER!JI:JI,"")</f>
        <v/>
      </c>
      <c r="E55" s="286" t="str">
        <f>_xlfn.XLOOKUP($B$2,PROSPER!B:B,PROSPER!JJ:JJ,"")</f>
        <v/>
      </c>
      <c r="F55" s="286"/>
      <c r="G55" s="286"/>
      <c r="H55" s="48" t="str">
        <f>_xlfn.XLOOKUP($B$2,PROSPER!B:B,PROSPER!JK:JK,"")</f>
        <v/>
      </c>
      <c r="J55" s="49"/>
      <c r="L55" s="287" t="s">
        <v>1119</v>
      </c>
      <c r="M55" s="287"/>
      <c r="N55" s="50"/>
    </row>
    <row r="56" spans="1:14" ht="16.149999999999999" customHeight="1" x14ac:dyDescent="0.25">
      <c r="A56" s="41"/>
      <c r="B56" s="32" t="s">
        <v>47</v>
      </c>
      <c r="C56" s="26" t="str">
        <f>_xlfn.XLOOKUP($B$2,PROSPER!B:B,PROSPER!JO:JO,"")</f>
        <v/>
      </c>
      <c r="D56" s="60" t="str">
        <f>_xlfn.XLOOKUP($B$2,PROSPER!B:B,PROSPER!JP:JP,"")</f>
        <v/>
      </c>
      <c r="E56" s="286" t="str">
        <f>_xlfn.XLOOKUP($B$2,PROSPER!B:B,PROSPER!JQ:JQ,"")</f>
        <v/>
      </c>
      <c r="F56" s="286"/>
      <c r="G56" s="286"/>
      <c r="H56" s="48" t="str">
        <f>_xlfn.XLOOKUP($B$2,PROSPER!B:B,PROSPER!JR:JR,"")</f>
        <v/>
      </c>
      <c r="J56" s="51"/>
      <c r="L56" s="287" t="s">
        <v>1120</v>
      </c>
      <c r="M56" s="287"/>
      <c r="N56" s="50"/>
    </row>
    <row r="57" spans="1:14" ht="16.149999999999999" customHeight="1" x14ac:dyDescent="0.25">
      <c r="A57" s="41"/>
      <c r="B57" s="32" t="s">
        <v>48</v>
      </c>
      <c r="C57" s="26" t="str">
        <f>_xlfn.XLOOKUP($B$2,PROSPER!B:B,PROSPER!JV:JV,"")</f>
        <v/>
      </c>
      <c r="D57" s="60" t="str">
        <f>_xlfn.XLOOKUP($B$2,PROSPER!B:B,PROSPER!JW:JW,"")</f>
        <v/>
      </c>
      <c r="E57" s="239" t="str">
        <f>_xlfn.XLOOKUP($B$2,PROSPER!B:B,PROSPER!JX:JX,"")</f>
        <v/>
      </c>
      <c r="F57" s="277"/>
      <c r="G57" s="240"/>
      <c r="H57" s="48" t="str">
        <f>_xlfn.XLOOKUP($B$2,PROSPER!B:B,PROSPER!JY:JY,"")</f>
        <v/>
      </c>
      <c r="J57" s="52"/>
      <c r="L57" s="287" t="s">
        <v>1121</v>
      </c>
      <c r="M57" s="287"/>
      <c r="N57" s="50"/>
    </row>
    <row r="58" spans="1:14" ht="16.149999999999999" customHeight="1" x14ac:dyDescent="0.25">
      <c r="A58" s="41"/>
      <c r="B58" s="32" t="s">
        <v>49</v>
      </c>
      <c r="C58" s="26" t="str">
        <f>_xlfn.XLOOKUP($B$2,PROSPER!B:B,PROSPER!KC:KC,"")</f>
        <v/>
      </c>
      <c r="D58" s="60" t="str">
        <f>_xlfn.XLOOKUP($B$2,PROSPER!B:B,PROSPER!KD:KD,"")</f>
        <v/>
      </c>
      <c r="E58" s="286" t="str">
        <f>_xlfn.XLOOKUP($B$2,PROSPER!B:B,PROSPER!KE:KE,"")</f>
        <v/>
      </c>
      <c r="F58" s="286"/>
      <c r="G58" s="286"/>
      <c r="H58" s="48" t="str">
        <f>_xlfn.XLOOKUP($B$2,PROSPER!B:B,PROSPER!KF:KF,"")</f>
        <v/>
      </c>
      <c r="J58" s="53"/>
      <c r="L58" s="287" t="s">
        <v>50</v>
      </c>
      <c r="M58" s="287"/>
      <c r="N58" s="50"/>
    </row>
    <row r="59" spans="1:14" ht="16.149999999999999" customHeight="1" x14ac:dyDescent="0.25">
      <c r="A59" s="41"/>
      <c r="B59" s="32" t="s">
        <v>51</v>
      </c>
      <c r="C59" s="26" t="str">
        <f>_xlfn.XLOOKUP($B$2,PROSPER!B:B,PROSPER!KJ:KJ,"")</f>
        <v/>
      </c>
      <c r="D59" s="60" t="str">
        <f>_xlfn.XLOOKUP($B$2,PROSPER!B:B,PROSPER!KK:KK,"")</f>
        <v/>
      </c>
      <c r="E59" s="286" t="str">
        <f>_xlfn.XLOOKUP($B$2,PROSPER!B:B,PROSPER!KL:KL,"")</f>
        <v/>
      </c>
      <c r="F59" s="286"/>
      <c r="G59" s="286"/>
      <c r="H59" s="48" t="str">
        <f>_xlfn.XLOOKUP($B$2,PROSPER!B:B,PROSPER!KM:KM,"")</f>
        <v/>
      </c>
      <c r="J59" s="54"/>
      <c r="L59" s="287" t="s">
        <v>1122</v>
      </c>
      <c r="M59" s="287"/>
      <c r="N59" s="50"/>
    </row>
    <row r="60" spans="1:14" ht="16.149999999999999" customHeight="1" x14ac:dyDescent="0.25">
      <c r="B60" s="36" t="s">
        <v>9</v>
      </c>
      <c r="C60" s="29" t="str">
        <f>_xlfn.XLOOKUP($B$2,PROSPER!B:B,PROSPER!KN:KN,"")</f>
        <v/>
      </c>
      <c r="D60" s="29" t="str">
        <f>_xlfn.XLOOKUP($B$2,PROSPER!B:B,PROSPER!KO:KO,"")</f>
        <v/>
      </c>
      <c r="E60" s="282"/>
      <c r="F60" s="283"/>
      <c r="G60" s="283"/>
      <c r="H60" s="30" t="str">
        <f>_xlfn.XLOOKUP($B$2,PROSPER!B:B,PROSPER!KP:KP,"")</f>
        <v/>
      </c>
      <c r="J60" s="55"/>
      <c r="K60" s="56"/>
      <c r="L60" s="56"/>
      <c r="M60" s="56"/>
      <c r="N60" s="57"/>
    </row>
    <row r="67" ht="19.149999999999999" customHeight="1" x14ac:dyDescent="0.25"/>
    <row r="68" ht="22.5" customHeight="1" x14ac:dyDescent="0.25"/>
    <row r="69" ht="21.6" customHeight="1" x14ac:dyDescent="0.25"/>
  </sheetData>
  <mergeCells count="63">
    <mergeCell ref="E60:G60"/>
    <mergeCell ref="E57:G57"/>
    <mergeCell ref="L57:M57"/>
    <mergeCell ref="E58:G58"/>
    <mergeCell ref="L58:M58"/>
    <mergeCell ref="E59:G59"/>
    <mergeCell ref="L59:M59"/>
    <mergeCell ref="E56:G56"/>
    <mergeCell ref="L56:M56"/>
    <mergeCell ref="B50:B51"/>
    <mergeCell ref="E50:G50"/>
    <mergeCell ref="J50:J51"/>
    <mergeCell ref="E51:G51"/>
    <mergeCell ref="B52:H52"/>
    <mergeCell ref="J52:N52"/>
    <mergeCell ref="B53:H53"/>
    <mergeCell ref="J53:N53"/>
    <mergeCell ref="E54:G54"/>
    <mergeCell ref="E55:G55"/>
    <mergeCell ref="L55:M55"/>
    <mergeCell ref="C47:D47"/>
    <mergeCell ref="E47:H47"/>
    <mergeCell ref="B48:H48"/>
    <mergeCell ref="J48:N48"/>
    <mergeCell ref="B49:H49"/>
    <mergeCell ref="J49:N49"/>
    <mergeCell ref="B46:H46"/>
    <mergeCell ref="C40:D40"/>
    <mergeCell ref="E40:H40"/>
    <mergeCell ref="C41:D41"/>
    <mergeCell ref="E41:H41"/>
    <mergeCell ref="C42:D42"/>
    <mergeCell ref="E42:H42"/>
    <mergeCell ref="C43:D43"/>
    <mergeCell ref="E43:H43"/>
    <mergeCell ref="C44:D44"/>
    <mergeCell ref="E44:H44"/>
    <mergeCell ref="B45:H45"/>
    <mergeCell ref="B39:H39"/>
    <mergeCell ref="J39:N39"/>
    <mergeCell ref="E29:F29"/>
    <mergeCell ref="E30:F30"/>
    <mergeCell ref="E31:F31"/>
    <mergeCell ref="E32:F32"/>
    <mergeCell ref="E33:F33"/>
    <mergeCell ref="E34:F34"/>
    <mergeCell ref="E35:F35"/>
    <mergeCell ref="B36:H36"/>
    <mergeCell ref="E37:F37"/>
    <mergeCell ref="B38:H38"/>
    <mergeCell ref="J38:N38"/>
    <mergeCell ref="E28:F28"/>
    <mergeCell ref="B4:N17"/>
    <mergeCell ref="B18:N18"/>
    <mergeCell ref="B20:H20"/>
    <mergeCell ref="J20:N20"/>
    <mergeCell ref="B21:H22"/>
    <mergeCell ref="J21:N22"/>
    <mergeCell ref="B24:N24"/>
    <mergeCell ref="B25:H25"/>
    <mergeCell ref="J25:N25"/>
    <mergeCell ref="E26:F26"/>
    <mergeCell ref="E27:F27"/>
  </mergeCells>
  <pageMargins left="0.7" right="0.7" top="0.75" bottom="0.75" header="0.3" footer="0.3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C2543A-E872-414A-BC55-89D0CD68AE7E}">
          <x14:formula1>
            <xm:f>PROSPER!$B$5:$B$57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8EF7C-AC31-455D-AC02-77BFC9E2C702}">
  <sheetPr codeName="Sheet17"/>
  <dimension ref="A1"/>
  <sheetViews>
    <sheetView showFormulas="1" showGridLines="0" zoomScaleNormal="100" workbookViewId="0">
      <selection activeCell="B10" sqref="B10:C1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D884B-456A-475B-B632-4C5A33CF190A}">
  <dimension ref="A1:H79"/>
  <sheetViews>
    <sheetView workbookViewId="0">
      <selection activeCell="F10" sqref="F10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1.28515625" bestFit="1" customWidth="1"/>
    <col min="4" max="4" width="15.7109375" bestFit="1" customWidth="1"/>
    <col min="5" max="5" width="15" bestFit="1" customWidth="1"/>
    <col min="6" max="6" width="18.85546875" bestFit="1" customWidth="1"/>
    <col min="7" max="7" width="13.7109375" bestFit="1" customWidth="1"/>
    <col min="8" max="8" width="13.28515625" bestFit="1" customWidth="1"/>
    <col min="9" max="9" width="21.5703125" bestFit="1" customWidth="1"/>
    <col min="10" max="10" width="19.140625" bestFit="1" customWidth="1"/>
    <col min="11" max="12" width="13.28515625" bestFit="1" customWidth="1"/>
  </cols>
  <sheetData>
    <row r="1" spans="1:8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63</v>
      </c>
    </row>
    <row r="2" spans="1:8" x14ac:dyDescent="0.25">
      <c r="A2" t="s">
        <v>64</v>
      </c>
      <c r="B2" t="s">
        <v>24</v>
      </c>
    </row>
    <row r="3" spans="1:8" x14ac:dyDescent="0.25">
      <c r="B3" t="s">
        <v>65</v>
      </c>
    </row>
    <row r="4" spans="1:8" x14ac:dyDescent="0.25">
      <c r="A4" t="s">
        <v>66</v>
      </c>
      <c r="B4" t="s">
        <v>24</v>
      </c>
    </row>
    <row r="5" spans="1:8" x14ac:dyDescent="0.25">
      <c r="B5" t="s">
        <v>65</v>
      </c>
    </row>
    <row r="6" spans="1:8" x14ac:dyDescent="0.25">
      <c r="A6" t="s">
        <v>67</v>
      </c>
      <c r="B6" t="s">
        <v>24</v>
      </c>
    </row>
    <row r="7" spans="1:8" x14ac:dyDescent="0.25">
      <c r="B7" t="s">
        <v>65</v>
      </c>
    </row>
    <row r="8" spans="1:8" x14ac:dyDescent="0.25">
      <c r="A8" t="s">
        <v>68</v>
      </c>
      <c r="B8" t="s">
        <v>24</v>
      </c>
    </row>
    <row r="9" spans="1:8" x14ac:dyDescent="0.25">
      <c r="B9" t="s">
        <v>65</v>
      </c>
    </row>
    <row r="10" spans="1:8" x14ac:dyDescent="0.25">
      <c r="A10" t="s">
        <v>69</v>
      </c>
      <c r="B10" t="s">
        <v>24</v>
      </c>
    </row>
    <row r="11" spans="1:8" x14ac:dyDescent="0.25">
      <c r="B11" t="s">
        <v>65</v>
      </c>
    </row>
    <row r="12" spans="1:8" x14ac:dyDescent="0.25">
      <c r="A12" t="s">
        <v>70</v>
      </c>
      <c r="B12" t="s">
        <v>24</v>
      </c>
    </row>
    <row r="13" spans="1:8" x14ac:dyDescent="0.25">
      <c r="B13" t="s">
        <v>65</v>
      </c>
    </row>
    <row r="14" spans="1:8" x14ac:dyDescent="0.25">
      <c r="A14" t="s">
        <v>71</v>
      </c>
      <c r="B14" t="s">
        <v>24</v>
      </c>
    </row>
    <row r="15" spans="1:8" x14ac:dyDescent="0.25">
      <c r="B15" t="s">
        <v>65</v>
      </c>
    </row>
    <row r="16" spans="1:8" x14ac:dyDescent="0.25">
      <c r="A16" t="s">
        <v>72</v>
      </c>
      <c r="B16" t="s">
        <v>24</v>
      </c>
    </row>
    <row r="17" spans="1:8" x14ac:dyDescent="0.25">
      <c r="B17" t="s">
        <v>65</v>
      </c>
    </row>
    <row r="18" spans="1:8" x14ac:dyDescent="0.25">
      <c r="A18" t="s">
        <v>73</v>
      </c>
      <c r="B18" t="s">
        <v>24</v>
      </c>
    </row>
    <row r="19" spans="1:8" x14ac:dyDescent="0.25">
      <c r="B19" t="s">
        <v>65</v>
      </c>
    </row>
    <row r="20" spans="1:8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89</v>
      </c>
      <c r="G20" t="s">
        <v>89</v>
      </c>
      <c r="H20" t="s">
        <v>89</v>
      </c>
    </row>
    <row r="21" spans="1:8" x14ac:dyDescent="0.25">
      <c r="B21" t="s">
        <v>24</v>
      </c>
      <c r="C21" t="s">
        <v>89</v>
      </c>
      <c r="D21" t="s">
        <v>89</v>
      </c>
      <c r="E21" t="s">
        <v>89</v>
      </c>
      <c r="F21" t="s">
        <v>89</v>
      </c>
      <c r="G21" t="s">
        <v>89</v>
      </c>
      <c r="H21" t="s">
        <v>89</v>
      </c>
    </row>
    <row r="22" spans="1:8" x14ac:dyDescent="0.25">
      <c r="B22" t="s">
        <v>65</v>
      </c>
      <c r="C22" t="s">
        <v>89</v>
      </c>
      <c r="D22" t="s">
        <v>89</v>
      </c>
      <c r="E22" t="s">
        <v>89</v>
      </c>
      <c r="F22" t="s">
        <v>89</v>
      </c>
      <c r="G22" t="s">
        <v>89</v>
      </c>
      <c r="H22" t="s">
        <v>89</v>
      </c>
    </row>
    <row r="23" spans="1:8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89</v>
      </c>
      <c r="G23" t="s">
        <v>89</v>
      </c>
      <c r="H23" t="s">
        <v>89</v>
      </c>
    </row>
    <row r="24" spans="1:8" x14ac:dyDescent="0.25">
      <c r="B24" t="s">
        <v>24</v>
      </c>
      <c r="C24" t="s">
        <v>89</v>
      </c>
      <c r="D24" t="s">
        <v>89</v>
      </c>
      <c r="E24" t="s">
        <v>89</v>
      </c>
      <c r="F24" t="s">
        <v>89</v>
      </c>
      <c r="G24" t="s">
        <v>89</v>
      </c>
      <c r="H24" t="s">
        <v>89</v>
      </c>
    </row>
    <row r="25" spans="1:8" x14ac:dyDescent="0.25">
      <c r="B25" t="s">
        <v>65</v>
      </c>
      <c r="C25" t="s">
        <v>89</v>
      </c>
      <c r="D25" t="s">
        <v>89</v>
      </c>
      <c r="E25" t="s">
        <v>89</v>
      </c>
      <c r="F25" t="s">
        <v>89</v>
      </c>
      <c r="G25" t="s">
        <v>89</v>
      </c>
      <c r="H25" t="s">
        <v>89</v>
      </c>
    </row>
    <row r="26" spans="1:8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89</v>
      </c>
      <c r="G26" t="s">
        <v>89</v>
      </c>
      <c r="H26" t="s">
        <v>89</v>
      </c>
    </row>
    <row r="27" spans="1:8" x14ac:dyDescent="0.25">
      <c r="B27" t="s">
        <v>24</v>
      </c>
      <c r="C27" t="s">
        <v>89</v>
      </c>
      <c r="D27" t="s">
        <v>89</v>
      </c>
      <c r="E27" t="s">
        <v>89</v>
      </c>
      <c r="F27" t="s">
        <v>89</v>
      </c>
      <c r="G27" t="s">
        <v>89</v>
      </c>
      <c r="H27" t="s">
        <v>89</v>
      </c>
    </row>
    <row r="28" spans="1:8" x14ac:dyDescent="0.25">
      <c r="B28" t="s">
        <v>65</v>
      </c>
      <c r="C28" t="s">
        <v>89</v>
      </c>
      <c r="D28" t="s">
        <v>89</v>
      </c>
      <c r="E28" t="s">
        <v>89</v>
      </c>
      <c r="F28" t="s">
        <v>89</v>
      </c>
      <c r="G28" t="s">
        <v>89</v>
      </c>
      <c r="H28" t="s">
        <v>89</v>
      </c>
    </row>
    <row r="29" spans="1:8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89</v>
      </c>
      <c r="G29" t="s">
        <v>89</v>
      </c>
      <c r="H29" t="s">
        <v>89</v>
      </c>
    </row>
    <row r="30" spans="1:8" x14ac:dyDescent="0.25">
      <c r="B30" t="s">
        <v>24</v>
      </c>
      <c r="C30" t="s">
        <v>89</v>
      </c>
      <c r="D30" t="s">
        <v>89</v>
      </c>
      <c r="E30" t="s">
        <v>89</v>
      </c>
      <c r="F30" t="s">
        <v>89</v>
      </c>
      <c r="G30" t="s">
        <v>89</v>
      </c>
      <c r="H30" t="s">
        <v>89</v>
      </c>
    </row>
    <row r="31" spans="1:8" x14ac:dyDescent="0.25">
      <c r="B31" t="s">
        <v>65</v>
      </c>
      <c r="C31" t="s">
        <v>89</v>
      </c>
      <c r="D31" t="s">
        <v>89</v>
      </c>
      <c r="E31" t="s">
        <v>89</v>
      </c>
      <c r="F31" t="s">
        <v>89</v>
      </c>
      <c r="G31" t="s">
        <v>89</v>
      </c>
      <c r="H31" t="s">
        <v>89</v>
      </c>
    </row>
    <row r="32" spans="1:8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</row>
    <row r="33" spans="1:8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</row>
    <row r="34" spans="1:8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</row>
    <row r="35" spans="1:8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</row>
    <row r="36" spans="1:8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</row>
    <row r="37" spans="1:8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</row>
    <row r="38" spans="1:8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</row>
    <row r="39" spans="1:8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</row>
    <row r="40" spans="1:8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</row>
    <row r="41" spans="1:8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</row>
    <row r="42" spans="1:8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</row>
    <row r="43" spans="1:8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</row>
    <row r="44" spans="1:8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</row>
    <row r="45" spans="1:8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</row>
    <row r="46" spans="1:8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</row>
    <row r="47" spans="1:8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</row>
    <row r="48" spans="1:8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</row>
    <row r="49" spans="1:8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</row>
    <row r="50" spans="1:8" x14ac:dyDescent="0.25">
      <c r="A50" t="s">
        <v>86</v>
      </c>
      <c r="B50" t="s">
        <v>24</v>
      </c>
    </row>
    <row r="51" spans="1:8" x14ac:dyDescent="0.25">
      <c r="B51" t="s">
        <v>65</v>
      </c>
    </row>
    <row r="52" spans="1:8" x14ac:dyDescent="0.25">
      <c r="A52" t="s">
        <v>88</v>
      </c>
      <c r="B52" t="s">
        <v>87</v>
      </c>
      <c r="C52">
        <v>0</v>
      </c>
      <c r="D52" t="s">
        <v>1110</v>
      </c>
      <c r="E52">
        <v>6</v>
      </c>
      <c r="F52">
        <v>0</v>
      </c>
      <c r="G52" t="s">
        <v>1110</v>
      </c>
      <c r="H52" t="s">
        <v>1110</v>
      </c>
    </row>
    <row r="53" spans="1:8" x14ac:dyDescent="0.25">
      <c r="B53" t="s">
        <v>65</v>
      </c>
      <c r="E53" t="s">
        <v>76</v>
      </c>
    </row>
    <row r="54" spans="1:8" x14ac:dyDescent="0.25">
      <c r="A54" t="s">
        <v>90</v>
      </c>
      <c r="B54" t="s">
        <v>24</v>
      </c>
    </row>
    <row r="55" spans="1:8" x14ac:dyDescent="0.25">
      <c r="B55" t="s">
        <v>65</v>
      </c>
    </row>
    <row r="56" spans="1:8" x14ac:dyDescent="0.25">
      <c r="A56" t="s">
        <v>91</v>
      </c>
      <c r="B56" t="s">
        <v>24</v>
      </c>
    </row>
    <row r="57" spans="1:8" x14ac:dyDescent="0.25">
      <c r="B57" t="s">
        <v>65</v>
      </c>
    </row>
    <row r="58" spans="1:8" x14ac:dyDescent="0.25">
      <c r="A58" t="s">
        <v>92</v>
      </c>
      <c r="B58" t="s">
        <v>24</v>
      </c>
    </row>
    <row r="59" spans="1:8" x14ac:dyDescent="0.25">
      <c r="B59" t="s">
        <v>65</v>
      </c>
    </row>
    <row r="60" spans="1:8" x14ac:dyDescent="0.25">
      <c r="A60" t="s">
        <v>93</v>
      </c>
      <c r="B60" t="s">
        <v>24</v>
      </c>
    </row>
    <row r="61" spans="1:8" x14ac:dyDescent="0.25">
      <c r="B61" t="s">
        <v>65</v>
      </c>
    </row>
    <row r="62" spans="1:8" x14ac:dyDescent="0.25">
      <c r="A62" t="s">
        <v>94</v>
      </c>
      <c r="B62" t="s">
        <v>24</v>
      </c>
    </row>
    <row r="63" spans="1:8" x14ac:dyDescent="0.25">
      <c r="B63" t="s">
        <v>65</v>
      </c>
    </row>
    <row r="64" spans="1:8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BE72-3C5B-40CC-98CB-727B01D79C3C}">
  <dimension ref="A1:J79"/>
  <sheetViews>
    <sheetView workbookViewId="0">
      <selection sqref="A1:O79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3.28515625" bestFit="1" customWidth="1"/>
    <col min="4" max="4" width="12.7109375" bestFit="1" customWidth="1"/>
    <col min="5" max="5" width="16.28515625" bestFit="1" customWidth="1"/>
    <col min="6" max="6" width="62.5703125" bestFit="1" customWidth="1"/>
    <col min="7" max="7" width="28.85546875" bestFit="1" customWidth="1"/>
    <col min="8" max="8" width="17.28515625" bestFit="1" customWidth="1"/>
    <col min="9" max="9" width="68.5703125" bestFit="1" customWidth="1"/>
    <col min="10" max="10" width="32.7109375" bestFit="1" customWidth="1"/>
    <col min="11" max="11" width="11.140625" bestFit="1" customWidth="1"/>
    <col min="12" max="12" width="12.28515625" bestFit="1" customWidth="1"/>
    <col min="13" max="13" width="14.28515625" bestFit="1" customWidth="1"/>
    <col min="14" max="14" width="28.85546875" bestFit="1" customWidth="1"/>
    <col min="15" max="15" width="17.28515625" bestFit="1" customWidth="1"/>
    <col min="16" max="16" width="16.7109375" bestFit="1" customWidth="1"/>
    <col min="17" max="17" width="14.28515625" bestFit="1" customWidth="1"/>
    <col min="18" max="18" width="20.5703125" bestFit="1" customWidth="1"/>
  </cols>
  <sheetData>
    <row r="1" spans="1:10" x14ac:dyDescent="0.25">
      <c r="A1" t="s">
        <v>52</v>
      </c>
      <c r="B1" t="s">
        <v>53</v>
      </c>
      <c r="C1" t="s">
        <v>102</v>
      </c>
      <c r="D1" t="s">
        <v>103</v>
      </c>
      <c r="E1" t="s">
        <v>107</v>
      </c>
      <c r="F1" t="s">
        <v>111</v>
      </c>
      <c r="G1" t="s">
        <v>113</v>
      </c>
      <c r="H1" t="s">
        <v>114</v>
      </c>
      <c r="I1" t="s">
        <v>116</v>
      </c>
      <c r="J1" t="s">
        <v>117</v>
      </c>
    </row>
    <row r="2" spans="1:10" x14ac:dyDescent="0.25">
      <c r="A2" t="s">
        <v>64</v>
      </c>
      <c r="B2" t="s">
        <v>24</v>
      </c>
      <c r="C2">
        <v>5</v>
      </c>
      <c r="E2">
        <v>7</v>
      </c>
      <c r="F2">
        <v>4</v>
      </c>
      <c r="G2">
        <v>5</v>
      </c>
      <c r="I2">
        <v>6</v>
      </c>
      <c r="J2">
        <v>7</v>
      </c>
    </row>
    <row r="3" spans="1:10" x14ac:dyDescent="0.25">
      <c r="B3" t="s">
        <v>65</v>
      </c>
      <c r="F3" t="s">
        <v>1146</v>
      </c>
      <c r="I3" t="s">
        <v>1132</v>
      </c>
      <c r="J3" t="s">
        <v>1150</v>
      </c>
    </row>
    <row r="4" spans="1:10" x14ac:dyDescent="0.25">
      <c r="A4" t="s">
        <v>66</v>
      </c>
      <c r="B4" t="s">
        <v>24</v>
      </c>
      <c r="F4">
        <v>7</v>
      </c>
      <c r="I4">
        <v>6</v>
      </c>
    </row>
    <row r="5" spans="1:10" x14ac:dyDescent="0.25">
      <c r="B5" t="s">
        <v>65</v>
      </c>
      <c r="I5" t="s">
        <v>1133</v>
      </c>
    </row>
    <row r="6" spans="1:10" x14ac:dyDescent="0.25">
      <c r="A6" t="s">
        <v>67</v>
      </c>
      <c r="B6" t="s">
        <v>24</v>
      </c>
      <c r="F6">
        <v>3</v>
      </c>
      <c r="I6">
        <v>6</v>
      </c>
    </row>
    <row r="7" spans="1:10" x14ac:dyDescent="0.25">
      <c r="B7" t="s">
        <v>65</v>
      </c>
    </row>
    <row r="8" spans="1:10" x14ac:dyDescent="0.25">
      <c r="A8" t="s">
        <v>68</v>
      </c>
      <c r="B8" t="s">
        <v>24</v>
      </c>
      <c r="F8">
        <v>3</v>
      </c>
      <c r="I8">
        <v>5</v>
      </c>
    </row>
    <row r="9" spans="1:10" x14ac:dyDescent="0.25">
      <c r="B9" t="s">
        <v>65</v>
      </c>
      <c r="I9" t="s">
        <v>1134</v>
      </c>
    </row>
    <row r="10" spans="1:10" x14ac:dyDescent="0.25">
      <c r="A10" t="s">
        <v>69</v>
      </c>
      <c r="B10" t="s">
        <v>24</v>
      </c>
      <c r="F10">
        <v>5</v>
      </c>
      <c r="I10">
        <v>6</v>
      </c>
    </row>
    <row r="11" spans="1:10" x14ac:dyDescent="0.25">
      <c r="B11" t="s">
        <v>65</v>
      </c>
    </row>
    <row r="12" spans="1:10" x14ac:dyDescent="0.25">
      <c r="A12" t="s">
        <v>70</v>
      </c>
      <c r="B12" t="s">
        <v>24</v>
      </c>
      <c r="F12">
        <v>3</v>
      </c>
      <c r="I12">
        <v>6</v>
      </c>
    </row>
    <row r="13" spans="1:10" x14ac:dyDescent="0.25">
      <c r="B13" t="s">
        <v>65</v>
      </c>
    </row>
    <row r="14" spans="1:10" x14ac:dyDescent="0.25">
      <c r="A14" t="s">
        <v>71</v>
      </c>
      <c r="B14" t="s">
        <v>24</v>
      </c>
      <c r="F14">
        <v>3</v>
      </c>
      <c r="I14">
        <v>7</v>
      </c>
    </row>
    <row r="15" spans="1:10" x14ac:dyDescent="0.25">
      <c r="B15" t="s">
        <v>65</v>
      </c>
      <c r="I15" t="s">
        <v>1135</v>
      </c>
    </row>
    <row r="16" spans="1:10" x14ac:dyDescent="0.25">
      <c r="A16" t="s">
        <v>72</v>
      </c>
      <c r="B16" t="s">
        <v>24</v>
      </c>
      <c r="F16">
        <v>3</v>
      </c>
      <c r="I16">
        <v>6</v>
      </c>
    </row>
    <row r="17" spans="1:10" x14ac:dyDescent="0.25">
      <c r="B17" t="s">
        <v>65</v>
      </c>
    </row>
    <row r="18" spans="1:10" x14ac:dyDescent="0.25">
      <c r="A18" t="s">
        <v>73</v>
      </c>
      <c r="B18" t="s">
        <v>24</v>
      </c>
      <c r="F18">
        <v>4</v>
      </c>
      <c r="I18">
        <v>3</v>
      </c>
    </row>
    <row r="19" spans="1:10" x14ac:dyDescent="0.25">
      <c r="B19" t="s">
        <v>65</v>
      </c>
    </row>
    <row r="20" spans="1:10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1125</v>
      </c>
      <c r="G20" t="s">
        <v>89</v>
      </c>
      <c r="H20" t="s">
        <v>89</v>
      </c>
      <c r="I20" t="s">
        <v>1123</v>
      </c>
      <c r="J20" t="s">
        <v>89</v>
      </c>
    </row>
    <row r="21" spans="1:10" x14ac:dyDescent="0.25">
      <c r="B21" t="s">
        <v>24</v>
      </c>
      <c r="C21" t="s">
        <v>89</v>
      </c>
      <c r="D21" t="s">
        <v>89</v>
      </c>
      <c r="E21" t="s">
        <v>89</v>
      </c>
      <c r="F21">
        <v>8</v>
      </c>
      <c r="G21" t="s">
        <v>89</v>
      </c>
      <c r="H21" t="s">
        <v>89</v>
      </c>
      <c r="I21">
        <v>7</v>
      </c>
      <c r="J21" t="s">
        <v>89</v>
      </c>
    </row>
    <row r="22" spans="1:10" x14ac:dyDescent="0.25">
      <c r="B22" t="s">
        <v>65</v>
      </c>
      <c r="C22" t="s">
        <v>89</v>
      </c>
      <c r="D22" t="s">
        <v>89</v>
      </c>
      <c r="E22" t="s">
        <v>89</v>
      </c>
      <c r="F22" t="s">
        <v>76</v>
      </c>
      <c r="G22" t="s">
        <v>89</v>
      </c>
      <c r="H22" t="s">
        <v>89</v>
      </c>
      <c r="I22" t="s">
        <v>1140</v>
      </c>
      <c r="J22" t="s">
        <v>89</v>
      </c>
    </row>
    <row r="23" spans="1:10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1126</v>
      </c>
      <c r="G23" t="s">
        <v>89</v>
      </c>
      <c r="H23" t="s">
        <v>89</v>
      </c>
      <c r="I23" t="s">
        <v>89</v>
      </c>
      <c r="J23" t="s">
        <v>89</v>
      </c>
    </row>
    <row r="24" spans="1:10" x14ac:dyDescent="0.25">
      <c r="B24" t="s">
        <v>24</v>
      </c>
      <c r="C24" t="s">
        <v>89</v>
      </c>
      <c r="D24" t="s">
        <v>89</v>
      </c>
      <c r="E24" t="s">
        <v>89</v>
      </c>
      <c r="F24" t="s">
        <v>76</v>
      </c>
      <c r="G24" t="s">
        <v>89</v>
      </c>
      <c r="H24" t="s">
        <v>89</v>
      </c>
      <c r="I24" t="s">
        <v>89</v>
      </c>
      <c r="J24" t="s">
        <v>89</v>
      </c>
    </row>
    <row r="25" spans="1:10" x14ac:dyDescent="0.25">
      <c r="B25" t="s">
        <v>65</v>
      </c>
      <c r="C25" t="s">
        <v>89</v>
      </c>
      <c r="D25" t="s">
        <v>89</v>
      </c>
      <c r="E25" t="s">
        <v>89</v>
      </c>
      <c r="F25" t="s">
        <v>76</v>
      </c>
      <c r="G25" t="s">
        <v>89</v>
      </c>
      <c r="H25" t="s">
        <v>89</v>
      </c>
      <c r="I25" t="s">
        <v>89</v>
      </c>
      <c r="J25" t="s">
        <v>89</v>
      </c>
    </row>
    <row r="26" spans="1:10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1127</v>
      </c>
      <c r="G26" t="s">
        <v>89</v>
      </c>
      <c r="H26" t="s">
        <v>89</v>
      </c>
      <c r="I26" t="s">
        <v>89</v>
      </c>
      <c r="J26" t="s">
        <v>89</v>
      </c>
    </row>
    <row r="27" spans="1:10" x14ac:dyDescent="0.25">
      <c r="B27" t="s">
        <v>24</v>
      </c>
      <c r="C27" t="s">
        <v>89</v>
      </c>
      <c r="D27" t="s">
        <v>89</v>
      </c>
      <c r="E27" t="s">
        <v>89</v>
      </c>
      <c r="F27" t="s">
        <v>76</v>
      </c>
      <c r="G27" t="s">
        <v>89</v>
      </c>
      <c r="H27" t="s">
        <v>89</v>
      </c>
      <c r="I27" t="s">
        <v>89</v>
      </c>
      <c r="J27" t="s">
        <v>89</v>
      </c>
    </row>
    <row r="28" spans="1:10" x14ac:dyDescent="0.25">
      <c r="B28" t="s">
        <v>65</v>
      </c>
      <c r="C28" t="s">
        <v>89</v>
      </c>
      <c r="D28" t="s">
        <v>89</v>
      </c>
      <c r="E28" t="s">
        <v>89</v>
      </c>
      <c r="F28" t="s">
        <v>1145</v>
      </c>
      <c r="G28" t="s">
        <v>89</v>
      </c>
      <c r="H28" t="s">
        <v>89</v>
      </c>
      <c r="I28" t="s">
        <v>89</v>
      </c>
      <c r="J28" t="s">
        <v>89</v>
      </c>
    </row>
    <row r="29" spans="1:10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1128</v>
      </c>
      <c r="G29" t="s">
        <v>89</v>
      </c>
      <c r="H29" t="s">
        <v>89</v>
      </c>
      <c r="I29" t="s">
        <v>89</v>
      </c>
      <c r="J29" t="s">
        <v>89</v>
      </c>
    </row>
    <row r="30" spans="1:10" x14ac:dyDescent="0.25">
      <c r="B30" t="s">
        <v>24</v>
      </c>
      <c r="C30" t="s">
        <v>89</v>
      </c>
      <c r="D30" t="s">
        <v>89</v>
      </c>
      <c r="E30" t="s">
        <v>89</v>
      </c>
      <c r="F30">
        <v>8</v>
      </c>
      <c r="G30" t="s">
        <v>89</v>
      </c>
      <c r="H30" t="s">
        <v>89</v>
      </c>
      <c r="I30" t="s">
        <v>89</v>
      </c>
      <c r="J30" t="s">
        <v>89</v>
      </c>
    </row>
    <row r="31" spans="1:10" x14ac:dyDescent="0.25">
      <c r="B31" t="s">
        <v>65</v>
      </c>
      <c r="C31" t="s">
        <v>89</v>
      </c>
      <c r="D31" t="s">
        <v>89</v>
      </c>
      <c r="E31" t="s">
        <v>89</v>
      </c>
      <c r="F31" t="s">
        <v>76</v>
      </c>
      <c r="G31" t="s">
        <v>89</v>
      </c>
      <c r="H31" t="s">
        <v>89</v>
      </c>
      <c r="I31" t="s">
        <v>89</v>
      </c>
      <c r="J31" t="s">
        <v>89</v>
      </c>
    </row>
    <row r="32" spans="1:10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  <c r="I32" t="s">
        <v>89</v>
      </c>
      <c r="J32" t="s">
        <v>89</v>
      </c>
    </row>
    <row r="33" spans="1:10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  <c r="I33" t="s">
        <v>89</v>
      </c>
      <c r="J33" t="s">
        <v>89</v>
      </c>
    </row>
    <row r="34" spans="1:10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  <c r="I34" t="s">
        <v>89</v>
      </c>
      <c r="J34" t="s">
        <v>89</v>
      </c>
    </row>
    <row r="35" spans="1:10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  <c r="I35" t="s">
        <v>89</v>
      </c>
      <c r="J35" t="s">
        <v>89</v>
      </c>
    </row>
    <row r="36" spans="1:10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  <c r="I36" t="s">
        <v>89</v>
      </c>
      <c r="J36" t="s">
        <v>89</v>
      </c>
    </row>
    <row r="37" spans="1:10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  <c r="I37" t="s">
        <v>89</v>
      </c>
      <c r="J37" t="s">
        <v>89</v>
      </c>
    </row>
    <row r="38" spans="1:10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  <c r="I38" t="s">
        <v>89</v>
      </c>
      <c r="J38" t="s">
        <v>89</v>
      </c>
    </row>
    <row r="39" spans="1:10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  <c r="I39" t="s">
        <v>89</v>
      </c>
      <c r="J39" t="s">
        <v>89</v>
      </c>
    </row>
    <row r="40" spans="1:10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  <c r="I40" t="s">
        <v>89</v>
      </c>
      <c r="J40" t="s">
        <v>89</v>
      </c>
    </row>
    <row r="41" spans="1:10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  <c r="I41" t="s">
        <v>89</v>
      </c>
      <c r="J41" t="s">
        <v>89</v>
      </c>
    </row>
    <row r="42" spans="1:10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  <c r="I42" t="s">
        <v>89</v>
      </c>
      <c r="J42" t="s">
        <v>89</v>
      </c>
    </row>
    <row r="43" spans="1:10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  <c r="I43" t="s">
        <v>89</v>
      </c>
      <c r="J43" t="s">
        <v>89</v>
      </c>
    </row>
    <row r="44" spans="1:10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  <c r="I44" t="s">
        <v>89</v>
      </c>
      <c r="J44" t="s">
        <v>89</v>
      </c>
    </row>
    <row r="45" spans="1:10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  <c r="I45" t="s">
        <v>89</v>
      </c>
      <c r="J45" t="s">
        <v>89</v>
      </c>
    </row>
    <row r="46" spans="1:10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  <c r="I46" t="s">
        <v>89</v>
      </c>
      <c r="J46" t="s">
        <v>89</v>
      </c>
    </row>
    <row r="47" spans="1:10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  <c r="I47" t="s">
        <v>89</v>
      </c>
      <c r="J47" t="s">
        <v>89</v>
      </c>
    </row>
    <row r="48" spans="1:10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  <c r="I48" t="s">
        <v>89</v>
      </c>
      <c r="J48" t="s">
        <v>89</v>
      </c>
    </row>
    <row r="49" spans="1:10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  <c r="I49" t="s">
        <v>89</v>
      </c>
      <c r="J49" t="s">
        <v>89</v>
      </c>
    </row>
    <row r="50" spans="1:10" x14ac:dyDescent="0.25">
      <c r="A50" t="s">
        <v>86</v>
      </c>
      <c r="B50" t="s">
        <v>24</v>
      </c>
    </row>
    <row r="51" spans="1:10" x14ac:dyDescent="0.25">
      <c r="B51" t="s">
        <v>65</v>
      </c>
    </row>
    <row r="52" spans="1:10" x14ac:dyDescent="0.25">
      <c r="A52" t="s">
        <v>88</v>
      </c>
      <c r="B52" t="s">
        <v>87</v>
      </c>
      <c r="C52">
        <v>8</v>
      </c>
      <c r="D52">
        <v>0</v>
      </c>
      <c r="E52">
        <v>0</v>
      </c>
      <c r="F52">
        <v>2</v>
      </c>
      <c r="G52">
        <v>10</v>
      </c>
      <c r="H52">
        <v>8</v>
      </c>
      <c r="I52">
        <v>10</v>
      </c>
      <c r="J52">
        <v>6</v>
      </c>
    </row>
    <row r="53" spans="1:10" x14ac:dyDescent="0.25">
      <c r="B53" t="s">
        <v>65</v>
      </c>
    </row>
    <row r="54" spans="1:10" x14ac:dyDescent="0.25">
      <c r="A54" t="s">
        <v>90</v>
      </c>
      <c r="B54" t="s">
        <v>24</v>
      </c>
    </row>
    <row r="55" spans="1:10" x14ac:dyDescent="0.25">
      <c r="B55" t="s">
        <v>65</v>
      </c>
    </row>
    <row r="56" spans="1:10" x14ac:dyDescent="0.25">
      <c r="A56" t="s">
        <v>91</v>
      </c>
      <c r="B56" t="s">
        <v>24</v>
      </c>
    </row>
    <row r="57" spans="1:10" x14ac:dyDescent="0.25">
      <c r="B57" t="s">
        <v>65</v>
      </c>
    </row>
    <row r="58" spans="1:10" x14ac:dyDescent="0.25">
      <c r="A58" t="s">
        <v>92</v>
      </c>
      <c r="B58" t="s">
        <v>24</v>
      </c>
      <c r="F58">
        <v>8</v>
      </c>
      <c r="I58">
        <v>7</v>
      </c>
    </row>
    <row r="59" spans="1:10" x14ac:dyDescent="0.25">
      <c r="B59" t="s">
        <v>65</v>
      </c>
      <c r="I59" t="s">
        <v>1139</v>
      </c>
    </row>
    <row r="60" spans="1:10" x14ac:dyDescent="0.25">
      <c r="A60" t="s">
        <v>93</v>
      </c>
      <c r="B60" t="s">
        <v>24</v>
      </c>
      <c r="F60">
        <v>9</v>
      </c>
      <c r="I60">
        <v>5</v>
      </c>
    </row>
    <row r="61" spans="1:10" x14ac:dyDescent="0.25">
      <c r="B61" t="s">
        <v>65</v>
      </c>
      <c r="F61" t="s">
        <v>1147</v>
      </c>
      <c r="I61" t="s">
        <v>1141</v>
      </c>
    </row>
    <row r="62" spans="1:10" x14ac:dyDescent="0.25">
      <c r="A62" t="s">
        <v>94</v>
      </c>
      <c r="B62" t="s">
        <v>24</v>
      </c>
      <c r="F62">
        <v>8</v>
      </c>
      <c r="I62">
        <v>7</v>
      </c>
    </row>
    <row r="63" spans="1:10" x14ac:dyDescent="0.25">
      <c r="B63" t="s">
        <v>65</v>
      </c>
      <c r="I63" t="s">
        <v>1142</v>
      </c>
    </row>
    <row r="64" spans="1:10" x14ac:dyDescent="0.25">
      <c r="A64" t="s">
        <v>95</v>
      </c>
      <c r="B64" t="s">
        <v>24</v>
      </c>
      <c r="F64">
        <v>8</v>
      </c>
      <c r="I64">
        <v>7</v>
      </c>
    </row>
    <row r="65" spans="1:9" x14ac:dyDescent="0.25">
      <c r="B65" t="s">
        <v>65</v>
      </c>
      <c r="I65" t="s">
        <v>1143</v>
      </c>
    </row>
    <row r="66" spans="1:9" x14ac:dyDescent="0.25">
      <c r="A66" t="s">
        <v>1115</v>
      </c>
      <c r="B66" t="s">
        <v>24</v>
      </c>
      <c r="F66">
        <v>8</v>
      </c>
      <c r="I66">
        <v>7</v>
      </c>
    </row>
    <row r="67" spans="1:9" x14ac:dyDescent="0.25">
      <c r="B67" t="s">
        <v>65</v>
      </c>
    </row>
    <row r="68" spans="1:9" x14ac:dyDescent="0.25">
      <c r="A68" t="s">
        <v>96</v>
      </c>
      <c r="B68" t="s">
        <v>24</v>
      </c>
      <c r="F68">
        <v>7</v>
      </c>
      <c r="I68">
        <v>7</v>
      </c>
    </row>
    <row r="69" spans="1:9" x14ac:dyDescent="0.25">
      <c r="B69" t="s">
        <v>65</v>
      </c>
      <c r="F69" t="s">
        <v>1148</v>
      </c>
      <c r="I69" t="s">
        <v>1144</v>
      </c>
    </row>
    <row r="70" spans="1:9" x14ac:dyDescent="0.25">
      <c r="A70" t="s">
        <v>97</v>
      </c>
      <c r="B70" t="s">
        <v>24</v>
      </c>
      <c r="F70">
        <v>5</v>
      </c>
      <c r="I70">
        <v>5</v>
      </c>
    </row>
    <row r="71" spans="1:9" x14ac:dyDescent="0.25">
      <c r="B71" t="s">
        <v>65</v>
      </c>
      <c r="F71" t="s">
        <v>1149</v>
      </c>
      <c r="I71" t="s">
        <v>1136</v>
      </c>
    </row>
    <row r="72" spans="1:9" x14ac:dyDescent="0.25">
      <c r="A72" t="s">
        <v>98</v>
      </c>
      <c r="B72" t="s">
        <v>24</v>
      </c>
      <c r="F72">
        <v>8</v>
      </c>
      <c r="I72">
        <v>5</v>
      </c>
    </row>
    <row r="73" spans="1:9" x14ac:dyDescent="0.25">
      <c r="B73" t="s">
        <v>65</v>
      </c>
      <c r="I73" t="s">
        <v>1137</v>
      </c>
    </row>
    <row r="74" spans="1:9" x14ac:dyDescent="0.25">
      <c r="A74" t="s">
        <v>99</v>
      </c>
      <c r="B74" t="s">
        <v>24</v>
      </c>
      <c r="F74">
        <v>7</v>
      </c>
      <c r="I74">
        <v>7</v>
      </c>
    </row>
    <row r="75" spans="1:9" x14ac:dyDescent="0.25">
      <c r="B75" t="s">
        <v>65</v>
      </c>
    </row>
    <row r="76" spans="1:9" x14ac:dyDescent="0.25">
      <c r="A76" t="s">
        <v>100</v>
      </c>
      <c r="B76" t="s">
        <v>24</v>
      </c>
      <c r="F76">
        <v>8</v>
      </c>
      <c r="I76">
        <v>5</v>
      </c>
    </row>
    <row r="77" spans="1:9" x14ac:dyDescent="0.25">
      <c r="B77" t="s">
        <v>65</v>
      </c>
    </row>
    <row r="78" spans="1:9" x14ac:dyDescent="0.25">
      <c r="A78" t="s">
        <v>101</v>
      </c>
      <c r="B78" t="s">
        <v>24</v>
      </c>
      <c r="F78">
        <v>8</v>
      </c>
      <c r="I78">
        <v>7</v>
      </c>
    </row>
    <row r="79" spans="1:9" x14ac:dyDescent="0.25">
      <c r="B79" t="s">
        <v>65</v>
      </c>
      <c r="I79" t="s">
        <v>1138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6DAA3-3DCD-4768-AB90-0C9BFD7E298A}">
  <dimension ref="A1:K79"/>
  <sheetViews>
    <sheetView zoomScale="85" zoomScaleNormal="85" workbookViewId="0">
      <selection sqref="A1:L79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2.28515625" bestFit="1" customWidth="1"/>
    <col min="4" max="4" width="13.85546875" bestFit="1" customWidth="1"/>
    <col min="5" max="5" width="17.85546875" bestFit="1" customWidth="1"/>
    <col min="6" max="6" width="13.7109375" bestFit="1" customWidth="1"/>
    <col min="7" max="7" width="16.5703125" bestFit="1" customWidth="1"/>
    <col min="8" max="8" width="19.28515625" bestFit="1" customWidth="1"/>
    <col min="9" max="9" width="11.5703125" bestFit="1" customWidth="1"/>
    <col min="10" max="10" width="12.7109375" bestFit="1" customWidth="1"/>
    <col min="11" max="12" width="18.7109375" bestFit="1" customWidth="1"/>
  </cols>
  <sheetData>
    <row r="1" spans="1:11" x14ac:dyDescent="0.25">
      <c r="A1" t="s">
        <v>52</v>
      </c>
      <c r="B1" t="s">
        <v>53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0</v>
      </c>
      <c r="J1" t="s">
        <v>124</v>
      </c>
      <c r="K1" t="s">
        <v>126</v>
      </c>
    </row>
    <row r="2" spans="1:11" x14ac:dyDescent="0.25">
      <c r="A2" t="s">
        <v>64</v>
      </c>
      <c r="B2" t="s">
        <v>24</v>
      </c>
    </row>
    <row r="3" spans="1:11" x14ac:dyDescent="0.25">
      <c r="B3" t="s">
        <v>65</v>
      </c>
    </row>
    <row r="4" spans="1:11" x14ac:dyDescent="0.25">
      <c r="A4" t="s">
        <v>66</v>
      </c>
      <c r="B4" t="s">
        <v>24</v>
      </c>
    </row>
    <row r="5" spans="1:11" x14ac:dyDescent="0.25">
      <c r="B5" t="s">
        <v>65</v>
      </c>
    </row>
    <row r="6" spans="1:11" x14ac:dyDescent="0.25">
      <c r="A6" t="s">
        <v>67</v>
      </c>
      <c r="B6" t="s">
        <v>24</v>
      </c>
    </row>
    <row r="7" spans="1:11" x14ac:dyDescent="0.25">
      <c r="B7" t="s">
        <v>65</v>
      </c>
    </row>
    <row r="8" spans="1:11" x14ac:dyDescent="0.25">
      <c r="A8" t="s">
        <v>68</v>
      </c>
      <c r="B8" t="s">
        <v>24</v>
      </c>
    </row>
    <row r="9" spans="1:11" x14ac:dyDescent="0.25">
      <c r="B9" t="s">
        <v>65</v>
      </c>
    </row>
    <row r="10" spans="1:11" x14ac:dyDescent="0.25">
      <c r="A10" t="s">
        <v>69</v>
      </c>
      <c r="B10" t="s">
        <v>24</v>
      </c>
    </row>
    <row r="11" spans="1:11" x14ac:dyDescent="0.25">
      <c r="B11" t="s">
        <v>65</v>
      </c>
    </row>
    <row r="12" spans="1:11" x14ac:dyDescent="0.25">
      <c r="A12" t="s">
        <v>70</v>
      </c>
      <c r="B12" t="s">
        <v>24</v>
      </c>
    </row>
    <row r="13" spans="1:11" x14ac:dyDescent="0.25">
      <c r="B13" t="s">
        <v>65</v>
      </c>
    </row>
    <row r="14" spans="1:11" x14ac:dyDescent="0.25">
      <c r="A14" t="s">
        <v>71</v>
      </c>
      <c r="B14" t="s">
        <v>24</v>
      </c>
    </row>
    <row r="15" spans="1:11" x14ac:dyDescent="0.25">
      <c r="B15" t="s">
        <v>65</v>
      </c>
    </row>
    <row r="16" spans="1:11" x14ac:dyDescent="0.25">
      <c r="A16" t="s">
        <v>72</v>
      </c>
      <c r="B16" t="s">
        <v>24</v>
      </c>
    </row>
    <row r="17" spans="1:11" x14ac:dyDescent="0.25">
      <c r="B17" t="s">
        <v>65</v>
      </c>
    </row>
    <row r="18" spans="1:11" x14ac:dyDescent="0.25">
      <c r="A18" t="s">
        <v>73</v>
      </c>
      <c r="B18" t="s">
        <v>24</v>
      </c>
    </row>
    <row r="19" spans="1:11" x14ac:dyDescent="0.25">
      <c r="B19" t="s">
        <v>65</v>
      </c>
    </row>
    <row r="20" spans="1:11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89</v>
      </c>
      <c r="G20" t="s">
        <v>89</v>
      </c>
      <c r="H20" t="s">
        <v>89</v>
      </c>
      <c r="I20" t="s">
        <v>89</v>
      </c>
      <c r="J20" t="s">
        <v>89</v>
      </c>
      <c r="K20" t="s">
        <v>89</v>
      </c>
    </row>
    <row r="21" spans="1:11" x14ac:dyDescent="0.25">
      <c r="B21" t="s">
        <v>24</v>
      </c>
      <c r="C21" t="s">
        <v>89</v>
      </c>
      <c r="D21" t="s">
        <v>89</v>
      </c>
      <c r="E21" t="s">
        <v>89</v>
      </c>
      <c r="F21" t="s">
        <v>89</v>
      </c>
      <c r="G21" t="s">
        <v>89</v>
      </c>
      <c r="H21" t="s">
        <v>89</v>
      </c>
      <c r="I21" t="s">
        <v>89</v>
      </c>
      <c r="J21" t="s">
        <v>89</v>
      </c>
      <c r="K21" t="s">
        <v>89</v>
      </c>
    </row>
    <row r="22" spans="1:11" x14ac:dyDescent="0.25">
      <c r="B22" t="s">
        <v>65</v>
      </c>
      <c r="C22" t="s">
        <v>89</v>
      </c>
      <c r="D22" t="s">
        <v>89</v>
      </c>
      <c r="E22" t="s">
        <v>89</v>
      </c>
      <c r="F22" t="s">
        <v>89</v>
      </c>
      <c r="G22" t="s">
        <v>89</v>
      </c>
      <c r="H22" t="s">
        <v>89</v>
      </c>
      <c r="I22" t="s">
        <v>89</v>
      </c>
      <c r="J22" t="s">
        <v>89</v>
      </c>
      <c r="K22" t="s">
        <v>89</v>
      </c>
    </row>
    <row r="23" spans="1:11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89</v>
      </c>
      <c r="G23" t="s">
        <v>89</v>
      </c>
      <c r="H23" t="s">
        <v>89</v>
      </c>
      <c r="I23" t="s">
        <v>89</v>
      </c>
      <c r="J23" t="s">
        <v>89</v>
      </c>
      <c r="K23" t="s">
        <v>89</v>
      </c>
    </row>
    <row r="24" spans="1:11" x14ac:dyDescent="0.25">
      <c r="B24" t="s">
        <v>24</v>
      </c>
      <c r="C24" t="s">
        <v>89</v>
      </c>
      <c r="D24" t="s">
        <v>89</v>
      </c>
      <c r="E24" t="s">
        <v>89</v>
      </c>
      <c r="F24" t="s">
        <v>89</v>
      </c>
      <c r="G24" t="s">
        <v>89</v>
      </c>
      <c r="H24" t="s">
        <v>89</v>
      </c>
      <c r="I24" t="s">
        <v>89</v>
      </c>
      <c r="J24" t="s">
        <v>89</v>
      </c>
      <c r="K24" t="s">
        <v>89</v>
      </c>
    </row>
    <row r="25" spans="1:11" x14ac:dyDescent="0.25">
      <c r="B25" t="s">
        <v>65</v>
      </c>
      <c r="C25" t="s">
        <v>89</v>
      </c>
      <c r="D25" t="s">
        <v>89</v>
      </c>
      <c r="E25" t="s">
        <v>89</v>
      </c>
      <c r="F25" t="s">
        <v>89</v>
      </c>
      <c r="G25" t="s">
        <v>89</v>
      </c>
      <c r="H25" t="s">
        <v>89</v>
      </c>
      <c r="I25" t="s">
        <v>89</v>
      </c>
      <c r="J25" t="s">
        <v>89</v>
      </c>
      <c r="K25" t="s">
        <v>89</v>
      </c>
    </row>
    <row r="26" spans="1:11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89</v>
      </c>
      <c r="G26" t="s">
        <v>89</v>
      </c>
      <c r="H26" t="s">
        <v>89</v>
      </c>
      <c r="I26" t="s">
        <v>89</v>
      </c>
      <c r="J26" t="s">
        <v>89</v>
      </c>
      <c r="K26" t="s">
        <v>89</v>
      </c>
    </row>
    <row r="27" spans="1:11" x14ac:dyDescent="0.25">
      <c r="B27" t="s">
        <v>24</v>
      </c>
      <c r="C27" t="s">
        <v>89</v>
      </c>
      <c r="D27" t="s">
        <v>89</v>
      </c>
      <c r="E27" t="s">
        <v>89</v>
      </c>
      <c r="F27" t="s">
        <v>89</v>
      </c>
      <c r="G27" t="s">
        <v>89</v>
      </c>
      <c r="H27" t="s">
        <v>89</v>
      </c>
      <c r="I27" t="s">
        <v>89</v>
      </c>
      <c r="J27" t="s">
        <v>89</v>
      </c>
      <c r="K27" t="s">
        <v>89</v>
      </c>
    </row>
    <row r="28" spans="1:11" x14ac:dyDescent="0.25">
      <c r="B28" t="s">
        <v>65</v>
      </c>
      <c r="C28" t="s">
        <v>89</v>
      </c>
      <c r="D28" t="s">
        <v>89</v>
      </c>
      <c r="E28" t="s">
        <v>89</v>
      </c>
      <c r="F28" t="s">
        <v>89</v>
      </c>
      <c r="G28" t="s">
        <v>89</v>
      </c>
      <c r="H28" t="s">
        <v>89</v>
      </c>
      <c r="I28" t="s">
        <v>89</v>
      </c>
      <c r="J28" t="s">
        <v>89</v>
      </c>
      <c r="K28" t="s">
        <v>89</v>
      </c>
    </row>
    <row r="29" spans="1:11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89</v>
      </c>
      <c r="G29" t="s">
        <v>89</v>
      </c>
      <c r="H29" t="s">
        <v>89</v>
      </c>
      <c r="I29" t="s">
        <v>89</v>
      </c>
      <c r="J29" t="s">
        <v>89</v>
      </c>
      <c r="K29" t="s">
        <v>89</v>
      </c>
    </row>
    <row r="30" spans="1:11" x14ac:dyDescent="0.25">
      <c r="B30" t="s">
        <v>24</v>
      </c>
      <c r="C30" t="s">
        <v>89</v>
      </c>
      <c r="D30" t="s">
        <v>89</v>
      </c>
      <c r="E30" t="s">
        <v>89</v>
      </c>
      <c r="F30" t="s">
        <v>89</v>
      </c>
      <c r="G30" t="s">
        <v>89</v>
      </c>
      <c r="H30" t="s">
        <v>89</v>
      </c>
      <c r="I30" t="s">
        <v>89</v>
      </c>
      <c r="J30" t="s">
        <v>89</v>
      </c>
      <c r="K30" t="s">
        <v>89</v>
      </c>
    </row>
    <row r="31" spans="1:11" x14ac:dyDescent="0.25">
      <c r="B31" t="s">
        <v>65</v>
      </c>
      <c r="C31" t="s">
        <v>89</v>
      </c>
      <c r="D31" t="s">
        <v>89</v>
      </c>
      <c r="E31" t="s">
        <v>89</v>
      </c>
      <c r="F31" t="s">
        <v>89</v>
      </c>
      <c r="G31" t="s">
        <v>89</v>
      </c>
      <c r="H31" t="s">
        <v>89</v>
      </c>
      <c r="I31" t="s">
        <v>89</v>
      </c>
      <c r="J31" t="s">
        <v>89</v>
      </c>
      <c r="K31" t="s">
        <v>89</v>
      </c>
    </row>
    <row r="32" spans="1:11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  <c r="I32" t="s">
        <v>89</v>
      </c>
      <c r="J32" t="s">
        <v>89</v>
      </c>
      <c r="K32" t="s">
        <v>89</v>
      </c>
    </row>
    <row r="33" spans="1:11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  <c r="I33" t="s">
        <v>89</v>
      </c>
      <c r="J33" t="s">
        <v>89</v>
      </c>
      <c r="K33" t="s">
        <v>89</v>
      </c>
    </row>
    <row r="34" spans="1:11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  <c r="I34" t="s">
        <v>89</v>
      </c>
      <c r="J34" t="s">
        <v>89</v>
      </c>
      <c r="K34" t="s">
        <v>89</v>
      </c>
    </row>
    <row r="35" spans="1:11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  <c r="I35" t="s">
        <v>89</v>
      </c>
      <c r="J35" t="s">
        <v>89</v>
      </c>
      <c r="K35" t="s">
        <v>89</v>
      </c>
    </row>
    <row r="36" spans="1:11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  <c r="I36" t="s">
        <v>89</v>
      </c>
      <c r="J36" t="s">
        <v>89</v>
      </c>
      <c r="K36" t="s">
        <v>89</v>
      </c>
    </row>
    <row r="37" spans="1:11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  <c r="I37" t="s">
        <v>89</v>
      </c>
      <c r="J37" t="s">
        <v>89</v>
      </c>
      <c r="K37" t="s">
        <v>89</v>
      </c>
    </row>
    <row r="38" spans="1:11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  <c r="I38" t="s">
        <v>89</v>
      </c>
      <c r="J38" t="s">
        <v>89</v>
      </c>
      <c r="K38" t="s">
        <v>89</v>
      </c>
    </row>
    <row r="39" spans="1:11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  <c r="I39" t="s">
        <v>89</v>
      </c>
      <c r="J39" t="s">
        <v>89</v>
      </c>
      <c r="K39" t="s">
        <v>89</v>
      </c>
    </row>
    <row r="40" spans="1:11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  <c r="I40" t="s">
        <v>89</v>
      </c>
      <c r="J40" t="s">
        <v>89</v>
      </c>
      <c r="K40" t="s">
        <v>89</v>
      </c>
    </row>
    <row r="41" spans="1:11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  <c r="I41" t="s">
        <v>89</v>
      </c>
      <c r="J41" t="s">
        <v>89</v>
      </c>
      <c r="K41" t="s">
        <v>89</v>
      </c>
    </row>
    <row r="42" spans="1:11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  <c r="I42" t="s">
        <v>89</v>
      </c>
      <c r="J42" t="s">
        <v>89</v>
      </c>
      <c r="K42" t="s">
        <v>89</v>
      </c>
    </row>
    <row r="43" spans="1:11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  <c r="I43" t="s">
        <v>89</v>
      </c>
      <c r="J43" t="s">
        <v>89</v>
      </c>
      <c r="K43" t="s">
        <v>89</v>
      </c>
    </row>
    <row r="44" spans="1:11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  <c r="I44" t="s">
        <v>89</v>
      </c>
      <c r="J44" t="s">
        <v>89</v>
      </c>
      <c r="K44" t="s">
        <v>89</v>
      </c>
    </row>
    <row r="45" spans="1:11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  <c r="I45" t="s">
        <v>89</v>
      </c>
      <c r="J45" t="s">
        <v>89</v>
      </c>
      <c r="K45" t="s">
        <v>89</v>
      </c>
    </row>
    <row r="46" spans="1:11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  <c r="I46" t="s">
        <v>89</v>
      </c>
      <c r="J46" t="s">
        <v>89</v>
      </c>
      <c r="K46" t="s">
        <v>89</v>
      </c>
    </row>
    <row r="47" spans="1:11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  <c r="I47" t="s">
        <v>89</v>
      </c>
      <c r="J47" t="s">
        <v>89</v>
      </c>
      <c r="K47" t="s">
        <v>89</v>
      </c>
    </row>
    <row r="48" spans="1:11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  <c r="I48" t="s">
        <v>89</v>
      </c>
      <c r="J48" t="s">
        <v>89</v>
      </c>
      <c r="K48" t="s">
        <v>89</v>
      </c>
    </row>
    <row r="49" spans="1:11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  <c r="I49" t="s">
        <v>89</v>
      </c>
      <c r="J49" t="s">
        <v>89</v>
      </c>
      <c r="K49" t="s">
        <v>89</v>
      </c>
    </row>
    <row r="50" spans="1:11" x14ac:dyDescent="0.25">
      <c r="A50" t="s">
        <v>86</v>
      </c>
      <c r="B50" t="s">
        <v>24</v>
      </c>
    </row>
    <row r="51" spans="1:11" x14ac:dyDescent="0.25">
      <c r="B51" t="s">
        <v>65</v>
      </c>
    </row>
    <row r="52" spans="1:11" x14ac:dyDescent="0.25">
      <c r="A52" t="s">
        <v>88</v>
      </c>
      <c r="B52" t="s">
        <v>87</v>
      </c>
      <c r="C52" t="s">
        <v>1110</v>
      </c>
      <c r="D52">
        <v>6</v>
      </c>
      <c r="E52" t="s">
        <v>1110</v>
      </c>
      <c r="F52">
        <v>4</v>
      </c>
      <c r="G52">
        <v>0</v>
      </c>
      <c r="H52">
        <v>0</v>
      </c>
      <c r="I52" t="s">
        <v>1110</v>
      </c>
      <c r="J52" t="s">
        <v>1110</v>
      </c>
      <c r="K52" t="s">
        <v>1110</v>
      </c>
    </row>
    <row r="53" spans="1:11" x14ac:dyDescent="0.25">
      <c r="B53" t="s">
        <v>65</v>
      </c>
    </row>
    <row r="54" spans="1:11" x14ac:dyDescent="0.25">
      <c r="A54" t="s">
        <v>90</v>
      </c>
      <c r="B54" t="s">
        <v>24</v>
      </c>
    </row>
    <row r="55" spans="1:11" x14ac:dyDescent="0.25">
      <c r="B55" t="s">
        <v>65</v>
      </c>
    </row>
    <row r="56" spans="1:11" x14ac:dyDescent="0.25">
      <c r="A56" t="s">
        <v>91</v>
      </c>
      <c r="B56" t="s">
        <v>24</v>
      </c>
    </row>
    <row r="57" spans="1:11" x14ac:dyDescent="0.25">
      <c r="B57" t="s">
        <v>65</v>
      </c>
    </row>
    <row r="58" spans="1:11" x14ac:dyDescent="0.25">
      <c r="A58" t="s">
        <v>92</v>
      </c>
      <c r="B58" t="s">
        <v>24</v>
      </c>
    </row>
    <row r="59" spans="1:11" x14ac:dyDescent="0.25">
      <c r="B59" t="s">
        <v>65</v>
      </c>
    </row>
    <row r="60" spans="1:11" x14ac:dyDescent="0.25">
      <c r="A60" t="s">
        <v>93</v>
      </c>
      <c r="B60" t="s">
        <v>24</v>
      </c>
    </row>
    <row r="61" spans="1:11" x14ac:dyDescent="0.25">
      <c r="B61" t="s">
        <v>65</v>
      </c>
    </row>
    <row r="62" spans="1:11" x14ac:dyDescent="0.25">
      <c r="A62" t="s">
        <v>94</v>
      </c>
      <c r="B62" t="s">
        <v>24</v>
      </c>
    </row>
    <row r="63" spans="1:11" x14ac:dyDescent="0.25">
      <c r="B63" t="s">
        <v>65</v>
      </c>
    </row>
    <row r="64" spans="1:11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F99CC-5782-433C-A481-3DE0DD6786C2}">
  <dimension ref="A1:K79"/>
  <sheetViews>
    <sheetView workbookViewId="0">
      <selection sqref="A1:O79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3.7109375" bestFit="1" customWidth="1"/>
    <col min="4" max="4" width="17.140625" bestFit="1" customWidth="1"/>
    <col min="5" max="5" width="17.42578125" bestFit="1" customWidth="1"/>
    <col min="6" max="6" width="14" bestFit="1" customWidth="1"/>
    <col min="7" max="7" width="13.28515625" bestFit="1" customWidth="1"/>
    <col min="8" max="8" width="14.85546875" bestFit="1" customWidth="1"/>
    <col min="9" max="9" width="13.7109375" bestFit="1" customWidth="1"/>
    <col min="10" max="10" width="16.140625" bestFit="1" customWidth="1"/>
    <col min="11" max="12" width="11.85546875" bestFit="1" customWidth="1"/>
  </cols>
  <sheetData>
    <row r="1" spans="1:11" x14ac:dyDescent="0.25">
      <c r="A1" t="s">
        <v>52</v>
      </c>
      <c r="B1" t="s">
        <v>53</v>
      </c>
      <c r="C1" t="s">
        <v>136</v>
      </c>
      <c r="D1" t="s">
        <v>137</v>
      </c>
      <c r="E1" t="s">
        <v>139</v>
      </c>
      <c r="F1" t="s">
        <v>140</v>
      </c>
      <c r="G1" t="s">
        <v>141</v>
      </c>
      <c r="H1" t="s">
        <v>142</v>
      </c>
      <c r="I1" t="s">
        <v>143</v>
      </c>
      <c r="J1" t="s">
        <v>144</v>
      </c>
      <c r="K1" t="s">
        <v>145</v>
      </c>
    </row>
    <row r="2" spans="1:11" x14ac:dyDescent="0.25">
      <c r="A2" t="s">
        <v>64</v>
      </c>
      <c r="B2" t="s">
        <v>24</v>
      </c>
    </row>
    <row r="3" spans="1:11" x14ac:dyDescent="0.25">
      <c r="B3" t="s">
        <v>65</v>
      </c>
    </row>
    <row r="4" spans="1:11" x14ac:dyDescent="0.25">
      <c r="A4" t="s">
        <v>66</v>
      </c>
      <c r="B4" t="s">
        <v>24</v>
      </c>
    </row>
    <row r="5" spans="1:11" x14ac:dyDescent="0.25">
      <c r="B5" t="s">
        <v>65</v>
      </c>
    </row>
    <row r="6" spans="1:11" x14ac:dyDescent="0.25">
      <c r="A6" t="s">
        <v>67</v>
      </c>
      <c r="B6" t="s">
        <v>24</v>
      </c>
    </row>
    <row r="7" spans="1:11" x14ac:dyDescent="0.25">
      <c r="B7" t="s">
        <v>65</v>
      </c>
    </row>
    <row r="8" spans="1:11" x14ac:dyDescent="0.25">
      <c r="A8" t="s">
        <v>68</v>
      </c>
      <c r="B8" t="s">
        <v>24</v>
      </c>
    </row>
    <row r="9" spans="1:11" x14ac:dyDescent="0.25">
      <c r="B9" t="s">
        <v>65</v>
      </c>
    </row>
    <row r="10" spans="1:11" x14ac:dyDescent="0.25">
      <c r="A10" t="s">
        <v>69</v>
      </c>
      <c r="B10" t="s">
        <v>24</v>
      </c>
    </row>
    <row r="11" spans="1:11" x14ac:dyDescent="0.25">
      <c r="B11" t="s">
        <v>65</v>
      </c>
    </row>
    <row r="12" spans="1:11" x14ac:dyDescent="0.25">
      <c r="A12" t="s">
        <v>70</v>
      </c>
      <c r="B12" t="s">
        <v>24</v>
      </c>
    </row>
    <row r="13" spans="1:11" x14ac:dyDescent="0.25">
      <c r="B13" t="s">
        <v>65</v>
      </c>
    </row>
    <row r="14" spans="1:11" x14ac:dyDescent="0.25">
      <c r="A14" t="s">
        <v>71</v>
      </c>
      <c r="B14" t="s">
        <v>24</v>
      </c>
    </row>
    <row r="15" spans="1:11" x14ac:dyDescent="0.25">
      <c r="B15" t="s">
        <v>65</v>
      </c>
    </row>
    <row r="16" spans="1:11" x14ac:dyDescent="0.25">
      <c r="A16" t="s">
        <v>72</v>
      </c>
      <c r="B16" t="s">
        <v>24</v>
      </c>
    </row>
    <row r="17" spans="1:11" x14ac:dyDescent="0.25">
      <c r="B17" t="s">
        <v>65</v>
      </c>
    </row>
    <row r="18" spans="1:11" x14ac:dyDescent="0.25">
      <c r="A18" t="s">
        <v>73</v>
      </c>
      <c r="B18" t="s">
        <v>24</v>
      </c>
    </row>
    <row r="19" spans="1:11" x14ac:dyDescent="0.25">
      <c r="B19" t="s">
        <v>65</v>
      </c>
    </row>
    <row r="20" spans="1:11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89</v>
      </c>
      <c r="G20" t="s">
        <v>89</v>
      </c>
      <c r="H20" t="s">
        <v>89</v>
      </c>
      <c r="I20" t="s">
        <v>89</v>
      </c>
      <c r="J20" t="s">
        <v>89</v>
      </c>
      <c r="K20" t="s">
        <v>89</v>
      </c>
    </row>
    <row r="21" spans="1:11" x14ac:dyDescent="0.25">
      <c r="B21" t="s">
        <v>24</v>
      </c>
      <c r="C21" t="s">
        <v>89</v>
      </c>
      <c r="D21" t="s">
        <v>89</v>
      </c>
      <c r="E21" t="s">
        <v>89</v>
      </c>
      <c r="F21" t="s">
        <v>89</v>
      </c>
      <c r="G21" t="s">
        <v>89</v>
      </c>
      <c r="H21" t="s">
        <v>89</v>
      </c>
      <c r="I21" t="s">
        <v>89</v>
      </c>
      <c r="J21" t="s">
        <v>89</v>
      </c>
      <c r="K21" t="s">
        <v>89</v>
      </c>
    </row>
    <row r="22" spans="1:11" x14ac:dyDescent="0.25">
      <c r="B22" t="s">
        <v>65</v>
      </c>
      <c r="C22" t="s">
        <v>89</v>
      </c>
      <c r="D22" t="s">
        <v>89</v>
      </c>
      <c r="E22" t="s">
        <v>89</v>
      </c>
      <c r="F22" t="s">
        <v>89</v>
      </c>
      <c r="G22" t="s">
        <v>89</v>
      </c>
      <c r="H22" t="s">
        <v>89</v>
      </c>
      <c r="I22" t="s">
        <v>89</v>
      </c>
      <c r="J22" t="s">
        <v>89</v>
      </c>
      <c r="K22" t="s">
        <v>89</v>
      </c>
    </row>
    <row r="23" spans="1:11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89</v>
      </c>
      <c r="G23" t="s">
        <v>89</v>
      </c>
      <c r="H23" t="s">
        <v>89</v>
      </c>
      <c r="I23" t="s">
        <v>89</v>
      </c>
      <c r="J23" t="s">
        <v>89</v>
      </c>
      <c r="K23" t="s">
        <v>89</v>
      </c>
    </row>
    <row r="24" spans="1:11" x14ac:dyDescent="0.25">
      <c r="B24" t="s">
        <v>24</v>
      </c>
      <c r="C24" t="s">
        <v>89</v>
      </c>
      <c r="D24" t="s">
        <v>89</v>
      </c>
      <c r="E24" t="s">
        <v>89</v>
      </c>
      <c r="F24" t="s">
        <v>89</v>
      </c>
      <c r="G24" t="s">
        <v>89</v>
      </c>
      <c r="H24" t="s">
        <v>89</v>
      </c>
      <c r="I24" t="s">
        <v>89</v>
      </c>
      <c r="J24" t="s">
        <v>89</v>
      </c>
      <c r="K24" t="s">
        <v>89</v>
      </c>
    </row>
    <row r="25" spans="1:11" x14ac:dyDescent="0.25">
      <c r="B25" t="s">
        <v>65</v>
      </c>
      <c r="C25" t="s">
        <v>89</v>
      </c>
      <c r="D25" t="s">
        <v>89</v>
      </c>
      <c r="E25" t="s">
        <v>89</v>
      </c>
      <c r="F25" t="s">
        <v>89</v>
      </c>
      <c r="G25" t="s">
        <v>89</v>
      </c>
      <c r="H25" t="s">
        <v>89</v>
      </c>
      <c r="I25" t="s">
        <v>89</v>
      </c>
      <c r="J25" t="s">
        <v>89</v>
      </c>
      <c r="K25" t="s">
        <v>89</v>
      </c>
    </row>
    <row r="26" spans="1:11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89</v>
      </c>
      <c r="G26" t="s">
        <v>89</v>
      </c>
      <c r="H26" t="s">
        <v>89</v>
      </c>
      <c r="I26" t="s">
        <v>89</v>
      </c>
      <c r="J26" t="s">
        <v>89</v>
      </c>
      <c r="K26" t="s">
        <v>89</v>
      </c>
    </row>
    <row r="27" spans="1:11" x14ac:dyDescent="0.25">
      <c r="B27" t="s">
        <v>24</v>
      </c>
      <c r="C27" t="s">
        <v>89</v>
      </c>
      <c r="D27" t="s">
        <v>89</v>
      </c>
      <c r="E27" t="s">
        <v>89</v>
      </c>
      <c r="F27" t="s">
        <v>89</v>
      </c>
      <c r="G27" t="s">
        <v>89</v>
      </c>
      <c r="H27" t="s">
        <v>89</v>
      </c>
      <c r="I27" t="s">
        <v>89</v>
      </c>
      <c r="J27" t="s">
        <v>89</v>
      </c>
      <c r="K27" t="s">
        <v>89</v>
      </c>
    </row>
    <row r="28" spans="1:11" x14ac:dyDescent="0.25">
      <c r="B28" t="s">
        <v>65</v>
      </c>
      <c r="C28" t="s">
        <v>89</v>
      </c>
      <c r="D28" t="s">
        <v>89</v>
      </c>
      <c r="E28" t="s">
        <v>89</v>
      </c>
      <c r="F28" t="s">
        <v>89</v>
      </c>
      <c r="G28" t="s">
        <v>89</v>
      </c>
      <c r="H28" t="s">
        <v>89</v>
      </c>
      <c r="I28" t="s">
        <v>89</v>
      </c>
      <c r="J28" t="s">
        <v>89</v>
      </c>
      <c r="K28" t="s">
        <v>89</v>
      </c>
    </row>
    <row r="29" spans="1:11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89</v>
      </c>
      <c r="G29" t="s">
        <v>89</v>
      </c>
      <c r="H29" t="s">
        <v>89</v>
      </c>
      <c r="I29" t="s">
        <v>89</v>
      </c>
      <c r="J29" t="s">
        <v>89</v>
      </c>
      <c r="K29" t="s">
        <v>89</v>
      </c>
    </row>
    <row r="30" spans="1:11" x14ac:dyDescent="0.25">
      <c r="B30" t="s">
        <v>24</v>
      </c>
      <c r="C30" t="s">
        <v>89</v>
      </c>
      <c r="D30" t="s">
        <v>89</v>
      </c>
      <c r="E30" t="s">
        <v>89</v>
      </c>
      <c r="F30" t="s">
        <v>89</v>
      </c>
      <c r="G30" t="s">
        <v>89</v>
      </c>
      <c r="H30" t="s">
        <v>89</v>
      </c>
      <c r="I30" t="s">
        <v>89</v>
      </c>
      <c r="J30" t="s">
        <v>89</v>
      </c>
      <c r="K30" t="s">
        <v>89</v>
      </c>
    </row>
    <row r="31" spans="1:11" x14ac:dyDescent="0.25">
      <c r="B31" t="s">
        <v>65</v>
      </c>
      <c r="C31" t="s">
        <v>89</v>
      </c>
      <c r="D31" t="s">
        <v>89</v>
      </c>
      <c r="E31" t="s">
        <v>89</v>
      </c>
      <c r="F31" t="s">
        <v>89</v>
      </c>
      <c r="G31" t="s">
        <v>89</v>
      </c>
      <c r="H31" t="s">
        <v>89</v>
      </c>
      <c r="I31" t="s">
        <v>89</v>
      </c>
      <c r="J31" t="s">
        <v>89</v>
      </c>
      <c r="K31" t="s">
        <v>89</v>
      </c>
    </row>
    <row r="32" spans="1:11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  <c r="I32" t="s">
        <v>89</v>
      </c>
      <c r="J32" t="s">
        <v>89</v>
      </c>
      <c r="K32" t="s">
        <v>89</v>
      </c>
    </row>
    <row r="33" spans="1:11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  <c r="I33" t="s">
        <v>89</v>
      </c>
      <c r="J33" t="s">
        <v>89</v>
      </c>
      <c r="K33" t="s">
        <v>89</v>
      </c>
    </row>
    <row r="34" spans="1:11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  <c r="I34" t="s">
        <v>89</v>
      </c>
      <c r="J34" t="s">
        <v>89</v>
      </c>
      <c r="K34" t="s">
        <v>89</v>
      </c>
    </row>
    <row r="35" spans="1:11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  <c r="I35" t="s">
        <v>89</v>
      </c>
      <c r="J35" t="s">
        <v>89</v>
      </c>
      <c r="K35" t="s">
        <v>89</v>
      </c>
    </row>
    <row r="36" spans="1:11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  <c r="I36" t="s">
        <v>89</v>
      </c>
      <c r="J36" t="s">
        <v>89</v>
      </c>
      <c r="K36" t="s">
        <v>89</v>
      </c>
    </row>
    <row r="37" spans="1:11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  <c r="I37" t="s">
        <v>89</v>
      </c>
      <c r="J37" t="s">
        <v>89</v>
      </c>
      <c r="K37" t="s">
        <v>89</v>
      </c>
    </row>
    <row r="38" spans="1:11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  <c r="I38" t="s">
        <v>89</v>
      </c>
      <c r="J38" t="s">
        <v>89</v>
      </c>
      <c r="K38" t="s">
        <v>89</v>
      </c>
    </row>
    <row r="39" spans="1:11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  <c r="I39" t="s">
        <v>89</v>
      </c>
      <c r="J39" t="s">
        <v>89</v>
      </c>
      <c r="K39" t="s">
        <v>89</v>
      </c>
    </row>
    <row r="40" spans="1:11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  <c r="I40" t="s">
        <v>89</v>
      </c>
      <c r="J40" t="s">
        <v>89</v>
      </c>
      <c r="K40" t="s">
        <v>89</v>
      </c>
    </row>
    <row r="41" spans="1:11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  <c r="I41" t="s">
        <v>89</v>
      </c>
      <c r="J41" t="s">
        <v>89</v>
      </c>
      <c r="K41" t="s">
        <v>89</v>
      </c>
    </row>
    <row r="42" spans="1:11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  <c r="I42" t="s">
        <v>89</v>
      </c>
      <c r="J42" t="s">
        <v>89</v>
      </c>
      <c r="K42" t="s">
        <v>89</v>
      </c>
    </row>
    <row r="43" spans="1:11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  <c r="I43" t="s">
        <v>89</v>
      </c>
      <c r="J43" t="s">
        <v>89</v>
      </c>
      <c r="K43" t="s">
        <v>89</v>
      </c>
    </row>
    <row r="44" spans="1:11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  <c r="I44" t="s">
        <v>89</v>
      </c>
      <c r="J44" t="s">
        <v>89</v>
      </c>
      <c r="K44" t="s">
        <v>89</v>
      </c>
    </row>
    <row r="45" spans="1:11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  <c r="I45" t="s">
        <v>89</v>
      </c>
      <c r="J45" t="s">
        <v>89</v>
      </c>
      <c r="K45" t="s">
        <v>89</v>
      </c>
    </row>
    <row r="46" spans="1:11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  <c r="I46" t="s">
        <v>89</v>
      </c>
      <c r="J46" t="s">
        <v>89</v>
      </c>
      <c r="K46" t="s">
        <v>89</v>
      </c>
    </row>
    <row r="47" spans="1:11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  <c r="I47" t="s">
        <v>89</v>
      </c>
      <c r="J47" t="s">
        <v>89</v>
      </c>
      <c r="K47" t="s">
        <v>89</v>
      </c>
    </row>
    <row r="48" spans="1:11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  <c r="I48" t="s">
        <v>89</v>
      </c>
      <c r="J48" t="s">
        <v>89</v>
      </c>
      <c r="K48" t="s">
        <v>89</v>
      </c>
    </row>
    <row r="49" spans="1:11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  <c r="I49" t="s">
        <v>89</v>
      </c>
      <c r="J49" t="s">
        <v>89</v>
      </c>
      <c r="K49" t="s">
        <v>89</v>
      </c>
    </row>
    <row r="50" spans="1:11" x14ac:dyDescent="0.25">
      <c r="A50" t="s">
        <v>86</v>
      </c>
      <c r="B50" t="s">
        <v>24</v>
      </c>
    </row>
    <row r="51" spans="1:11" x14ac:dyDescent="0.25">
      <c r="B51" t="s">
        <v>65</v>
      </c>
    </row>
    <row r="52" spans="1:11" x14ac:dyDescent="0.25">
      <c r="A52" t="s">
        <v>88</v>
      </c>
      <c r="B52" t="s">
        <v>87</v>
      </c>
      <c r="C52" t="s">
        <v>1110</v>
      </c>
      <c r="D52" t="s">
        <v>1110</v>
      </c>
      <c r="E52">
        <v>0</v>
      </c>
      <c r="F52" t="s">
        <v>1110</v>
      </c>
      <c r="G52">
        <v>8</v>
      </c>
      <c r="H52">
        <v>2</v>
      </c>
      <c r="I52">
        <v>10</v>
      </c>
      <c r="J52">
        <v>0</v>
      </c>
      <c r="K52" t="s">
        <v>1110</v>
      </c>
    </row>
    <row r="53" spans="1:11" x14ac:dyDescent="0.25">
      <c r="B53" t="s">
        <v>65</v>
      </c>
    </row>
    <row r="54" spans="1:11" x14ac:dyDescent="0.25">
      <c r="A54" t="s">
        <v>90</v>
      </c>
      <c r="B54" t="s">
        <v>24</v>
      </c>
    </row>
    <row r="55" spans="1:11" x14ac:dyDescent="0.25">
      <c r="B55" t="s">
        <v>65</v>
      </c>
    </row>
    <row r="56" spans="1:11" x14ac:dyDescent="0.25">
      <c r="A56" t="s">
        <v>91</v>
      </c>
      <c r="B56" t="s">
        <v>24</v>
      </c>
    </row>
    <row r="57" spans="1:11" x14ac:dyDescent="0.25">
      <c r="B57" t="s">
        <v>65</v>
      </c>
    </row>
    <row r="58" spans="1:11" x14ac:dyDescent="0.25">
      <c r="A58" t="s">
        <v>92</v>
      </c>
      <c r="B58" t="s">
        <v>24</v>
      </c>
    </row>
    <row r="59" spans="1:11" x14ac:dyDescent="0.25">
      <c r="B59" t="s">
        <v>65</v>
      </c>
    </row>
    <row r="60" spans="1:11" x14ac:dyDescent="0.25">
      <c r="A60" t="s">
        <v>93</v>
      </c>
      <c r="B60" t="s">
        <v>24</v>
      </c>
    </row>
    <row r="61" spans="1:11" x14ac:dyDescent="0.25">
      <c r="B61" t="s">
        <v>65</v>
      </c>
    </row>
    <row r="62" spans="1:11" x14ac:dyDescent="0.25">
      <c r="A62" t="s">
        <v>94</v>
      </c>
      <c r="B62" t="s">
        <v>24</v>
      </c>
    </row>
    <row r="63" spans="1:11" x14ac:dyDescent="0.25">
      <c r="B63" t="s">
        <v>65</v>
      </c>
    </row>
    <row r="64" spans="1:11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330E5-AB07-4280-B2A6-79C736FFD7CA}">
  <dimension ref="A1:L79"/>
  <sheetViews>
    <sheetView workbookViewId="0">
      <selection sqref="A1:O79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4.7109375" bestFit="1" customWidth="1"/>
    <col min="6" max="6" width="12.7109375" bestFit="1" customWidth="1"/>
    <col min="7" max="7" width="15" bestFit="1" customWidth="1"/>
    <col min="8" max="8" width="15.28515625" bestFit="1" customWidth="1"/>
    <col min="9" max="9" width="12.7109375" bestFit="1" customWidth="1"/>
    <col min="10" max="10" width="15.5703125" bestFit="1" customWidth="1"/>
    <col min="11" max="13" width="14.28515625" bestFit="1" customWidth="1"/>
  </cols>
  <sheetData>
    <row r="1" spans="1:12" x14ac:dyDescent="0.25">
      <c r="A1" t="s">
        <v>52</v>
      </c>
      <c r="B1" t="s">
        <v>53</v>
      </c>
      <c r="C1" t="s">
        <v>147</v>
      </c>
      <c r="D1" t="s">
        <v>148</v>
      </c>
      <c r="E1" t="s">
        <v>149</v>
      </c>
      <c r="F1" t="s">
        <v>150</v>
      </c>
      <c r="G1" t="s">
        <v>151</v>
      </c>
      <c r="H1" t="s">
        <v>152</v>
      </c>
      <c r="I1" t="s">
        <v>153</v>
      </c>
      <c r="J1" t="s">
        <v>154</v>
      </c>
      <c r="K1" t="s">
        <v>155</v>
      </c>
      <c r="L1" t="s">
        <v>156</v>
      </c>
    </row>
    <row r="2" spans="1:12" x14ac:dyDescent="0.25">
      <c r="A2" t="s">
        <v>64</v>
      </c>
      <c r="B2" t="s">
        <v>24</v>
      </c>
    </row>
    <row r="3" spans="1:12" x14ac:dyDescent="0.25">
      <c r="B3" t="s">
        <v>65</v>
      </c>
    </row>
    <row r="4" spans="1:12" x14ac:dyDescent="0.25">
      <c r="A4" t="s">
        <v>66</v>
      </c>
      <c r="B4" t="s">
        <v>24</v>
      </c>
    </row>
    <row r="5" spans="1:12" x14ac:dyDescent="0.25">
      <c r="B5" t="s">
        <v>65</v>
      </c>
    </row>
    <row r="6" spans="1:12" x14ac:dyDescent="0.25">
      <c r="A6" t="s">
        <v>67</v>
      </c>
      <c r="B6" t="s">
        <v>24</v>
      </c>
    </row>
    <row r="7" spans="1:12" x14ac:dyDescent="0.25">
      <c r="B7" t="s">
        <v>65</v>
      </c>
    </row>
    <row r="8" spans="1:12" x14ac:dyDescent="0.25">
      <c r="A8" t="s">
        <v>68</v>
      </c>
      <c r="B8" t="s">
        <v>24</v>
      </c>
    </row>
    <row r="9" spans="1:12" x14ac:dyDescent="0.25">
      <c r="B9" t="s">
        <v>65</v>
      </c>
    </row>
    <row r="10" spans="1:12" x14ac:dyDescent="0.25">
      <c r="A10" t="s">
        <v>69</v>
      </c>
      <c r="B10" t="s">
        <v>24</v>
      </c>
    </row>
    <row r="11" spans="1:12" x14ac:dyDescent="0.25">
      <c r="B11" t="s">
        <v>65</v>
      </c>
    </row>
    <row r="12" spans="1:12" x14ac:dyDescent="0.25">
      <c r="A12" t="s">
        <v>70</v>
      </c>
      <c r="B12" t="s">
        <v>24</v>
      </c>
    </row>
    <row r="13" spans="1:12" x14ac:dyDescent="0.25">
      <c r="B13" t="s">
        <v>65</v>
      </c>
    </row>
    <row r="14" spans="1:12" x14ac:dyDescent="0.25">
      <c r="A14" t="s">
        <v>71</v>
      </c>
      <c r="B14" t="s">
        <v>24</v>
      </c>
    </row>
    <row r="15" spans="1:12" x14ac:dyDescent="0.25">
      <c r="B15" t="s">
        <v>65</v>
      </c>
    </row>
    <row r="16" spans="1:12" x14ac:dyDescent="0.25">
      <c r="A16" t="s">
        <v>72</v>
      </c>
      <c r="B16" t="s">
        <v>24</v>
      </c>
    </row>
    <row r="17" spans="1:12" x14ac:dyDescent="0.25">
      <c r="B17" t="s">
        <v>65</v>
      </c>
    </row>
    <row r="18" spans="1:12" x14ac:dyDescent="0.25">
      <c r="A18" t="s">
        <v>73</v>
      </c>
      <c r="B18" t="s">
        <v>24</v>
      </c>
    </row>
    <row r="19" spans="1:12" x14ac:dyDescent="0.25">
      <c r="B19" t="s">
        <v>65</v>
      </c>
    </row>
    <row r="20" spans="1:12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89</v>
      </c>
      <c r="G20" t="s">
        <v>89</v>
      </c>
      <c r="H20" t="s">
        <v>89</v>
      </c>
      <c r="I20" t="s">
        <v>89</v>
      </c>
      <c r="J20" t="s">
        <v>89</v>
      </c>
      <c r="K20" t="s">
        <v>89</v>
      </c>
      <c r="L20" t="s">
        <v>89</v>
      </c>
    </row>
    <row r="21" spans="1:12" x14ac:dyDescent="0.25">
      <c r="B21" t="s">
        <v>24</v>
      </c>
      <c r="C21" t="s">
        <v>89</v>
      </c>
      <c r="D21" t="s">
        <v>89</v>
      </c>
      <c r="E21" t="s">
        <v>89</v>
      </c>
      <c r="F21" t="s">
        <v>89</v>
      </c>
      <c r="G21" t="s">
        <v>89</v>
      </c>
      <c r="H21" t="s">
        <v>89</v>
      </c>
      <c r="I21" t="s">
        <v>89</v>
      </c>
      <c r="J21" t="s">
        <v>89</v>
      </c>
      <c r="K21" t="s">
        <v>89</v>
      </c>
      <c r="L21" t="s">
        <v>89</v>
      </c>
    </row>
    <row r="22" spans="1:12" x14ac:dyDescent="0.25">
      <c r="B22" t="s">
        <v>65</v>
      </c>
      <c r="C22" t="s">
        <v>89</v>
      </c>
      <c r="D22" t="s">
        <v>89</v>
      </c>
      <c r="E22" t="s">
        <v>89</v>
      </c>
      <c r="F22" t="s">
        <v>89</v>
      </c>
      <c r="G22" t="s">
        <v>89</v>
      </c>
      <c r="H22" t="s">
        <v>89</v>
      </c>
      <c r="I22" t="s">
        <v>89</v>
      </c>
      <c r="J22" t="s">
        <v>89</v>
      </c>
      <c r="K22" t="s">
        <v>89</v>
      </c>
      <c r="L22" t="s">
        <v>89</v>
      </c>
    </row>
    <row r="23" spans="1:12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89</v>
      </c>
      <c r="G23" t="s">
        <v>89</v>
      </c>
      <c r="H23" t="s">
        <v>89</v>
      </c>
      <c r="I23" t="s">
        <v>89</v>
      </c>
      <c r="J23" t="s">
        <v>89</v>
      </c>
      <c r="K23" t="s">
        <v>89</v>
      </c>
      <c r="L23" t="s">
        <v>89</v>
      </c>
    </row>
    <row r="24" spans="1:12" x14ac:dyDescent="0.25">
      <c r="B24" t="s">
        <v>24</v>
      </c>
      <c r="C24" t="s">
        <v>89</v>
      </c>
      <c r="D24" t="s">
        <v>89</v>
      </c>
      <c r="E24" t="s">
        <v>89</v>
      </c>
      <c r="F24" t="s">
        <v>89</v>
      </c>
      <c r="G24" t="s">
        <v>89</v>
      </c>
      <c r="H24" t="s">
        <v>89</v>
      </c>
      <c r="I24" t="s">
        <v>89</v>
      </c>
      <c r="J24" t="s">
        <v>89</v>
      </c>
      <c r="K24" t="s">
        <v>89</v>
      </c>
      <c r="L24" t="s">
        <v>89</v>
      </c>
    </row>
    <row r="25" spans="1:12" x14ac:dyDescent="0.25">
      <c r="B25" t="s">
        <v>65</v>
      </c>
      <c r="C25" t="s">
        <v>89</v>
      </c>
      <c r="D25" t="s">
        <v>89</v>
      </c>
      <c r="E25" t="s">
        <v>89</v>
      </c>
      <c r="F25" t="s">
        <v>89</v>
      </c>
      <c r="G25" t="s">
        <v>89</v>
      </c>
      <c r="H25" t="s">
        <v>89</v>
      </c>
      <c r="I25" t="s">
        <v>89</v>
      </c>
      <c r="J25" t="s">
        <v>89</v>
      </c>
      <c r="K25" t="s">
        <v>89</v>
      </c>
      <c r="L25" t="s">
        <v>89</v>
      </c>
    </row>
    <row r="26" spans="1:12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89</v>
      </c>
      <c r="G26" t="s">
        <v>89</v>
      </c>
      <c r="H26" t="s">
        <v>89</v>
      </c>
      <c r="I26" t="s">
        <v>89</v>
      </c>
      <c r="J26" t="s">
        <v>89</v>
      </c>
      <c r="K26" t="s">
        <v>89</v>
      </c>
      <c r="L26" t="s">
        <v>89</v>
      </c>
    </row>
    <row r="27" spans="1:12" x14ac:dyDescent="0.25">
      <c r="B27" t="s">
        <v>24</v>
      </c>
      <c r="C27" t="s">
        <v>89</v>
      </c>
      <c r="D27" t="s">
        <v>89</v>
      </c>
      <c r="E27" t="s">
        <v>89</v>
      </c>
      <c r="F27" t="s">
        <v>89</v>
      </c>
      <c r="G27" t="s">
        <v>89</v>
      </c>
      <c r="H27" t="s">
        <v>89</v>
      </c>
      <c r="I27" t="s">
        <v>89</v>
      </c>
      <c r="J27" t="s">
        <v>89</v>
      </c>
      <c r="K27" t="s">
        <v>89</v>
      </c>
      <c r="L27" t="s">
        <v>89</v>
      </c>
    </row>
    <row r="28" spans="1:12" x14ac:dyDescent="0.25">
      <c r="B28" t="s">
        <v>65</v>
      </c>
      <c r="C28" t="s">
        <v>89</v>
      </c>
      <c r="D28" t="s">
        <v>89</v>
      </c>
      <c r="E28" t="s">
        <v>89</v>
      </c>
      <c r="F28" t="s">
        <v>89</v>
      </c>
      <c r="G28" t="s">
        <v>89</v>
      </c>
      <c r="H28" t="s">
        <v>89</v>
      </c>
      <c r="I28" t="s">
        <v>89</v>
      </c>
      <c r="J28" t="s">
        <v>89</v>
      </c>
      <c r="K28" t="s">
        <v>89</v>
      </c>
      <c r="L28" t="s">
        <v>89</v>
      </c>
    </row>
    <row r="29" spans="1:12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89</v>
      </c>
      <c r="G29" t="s">
        <v>89</v>
      </c>
      <c r="H29" t="s">
        <v>89</v>
      </c>
      <c r="I29" t="s">
        <v>89</v>
      </c>
      <c r="J29" t="s">
        <v>89</v>
      </c>
      <c r="K29" t="s">
        <v>89</v>
      </c>
      <c r="L29" t="s">
        <v>89</v>
      </c>
    </row>
    <row r="30" spans="1:12" x14ac:dyDescent="0.25">
      <c r="B30" t="s">
        <v>24</v>
      </c>
      <c r="C30" t="s">
        <v>89</v>
      </c>
      <c r="D30" t="s">
        <v>89</v>
      </c>
      <c r="E30" t="s">
        <v>89</v>
      </c>
      <c r="F30" t="s">
        <v>89</v>
      </c>
      <c r="G30" t="s">
        <v>89</v>
      </c>
      <c r="H30" t="s">
        <v>89</v>
      </c>
      <c r="I30" t="s">
        <v>89</v>
      </c>
      <c r="J30" t="s">
        <v>89</v>
      </c>
      <c r="K30" t="s">
        <v>89</v>
      </c>
      <c r="L30" t="s">
        <v>89</v>
      </c>
    </row>
    <row r="31" spans="1:12" x14ac:dyDescent="0.25">
      <c r="B31" t="s">
        <v>65</v>
      </c>
      <c r="C31" t="s">
        <v>89</v>
      </c>
      <c r="D31" t="s">
        <v>89</v>
      </c>
      <c r="E31" t="s">
        <v>89</v>
      </c>
      <c r="F31" t="s">
        <v>89</v>
      </c>
      <c r="G31" t="s">
        <v>89</v>
      </c>
      <c r="H31" t="s">
        <v>89</v>
      </c>
      <c r="I31" t="s">
        <v>89</v>
      </c>
      <c r="J31" t="s">
        <v>89</v>
      </c>
      <c r="K31" t="s">
        <v>89</v>
      </c>
      <c r="L31" t="s">
        <v>89</v>
      </c>
    </row>
    <row r="32" spans="1:12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  <c r="I32" t="s">
        <v>89</v>
      </c>
      <c r="J32" t="s">
        <v>89</v>
      </c>
      <c r="K32" t="s">
        <v>89</v>
      </c>
      <c r="L32" t="s">
        <v>89</v>
      </c>
    </row>
    <row r="33" spans="1:12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  <c r="I33" t="s">
        <v>89</v>
      </c>
      <c r="J33" t="s">
        <v>89</v>
      </c>
      <c r="K33" t="s">
        <v>89</v>
      </c>
      <c r="L33" t="s">
        <v>89</v>
      </c>
    </row>
    <row r="34" spans="1:12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  <c r="I34" t="s">
        <v>89</v>
      </c>
      <c r="J34" t="s">
        <v>89</v>
      </c>
      <c r="K34" t="s">
        <v>89</v>
      </c>
      <c r="L34" t="s">
        <v>89</v>
      </c>
    </row>
    <row r="35" spans="1:12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  <c r="I35" t="s">
        <v>89</v>
      </c>
      <c r="J35" t="s">
        <v>89</v>
      </c>
      <c r="K35" t="s">
        <v>89</v>
      </c>
      <c r="L35" t="s">
        <v>89</v>
      </c>
    </row>
    <row r="36" spans="1:12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  <c r="I36" t="s">
        <v>89</v>
      </c>
      <c r="J36" t="s">
        <v>89</v>
      </c>
      <c r="K36" t="s">
        <v>89</v>
      </c>
      <c r="L36" t="s">
        <v>89</v>
      </c>
    </row>
    <row r="37" spans="1:12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  <c r="I37" t="s">
        <v>89</v>
      </c>
      <c r="J37" t="s">
        <v>89</v>
      </c>
      <c r="K37" t="s">
        <v>89</v>
      </c>
      <c r="L37" t="s">
        <v>89</v>
      </c>
    </row>
    <row r="38" spans="1:12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  <c r="I38" t="s">
        <v>89</v>
      </c>
      <c r="J38" t="s">
        <v>89</v>
      </c>
      <c r="K38" t="s">
        <v>89</v>
      </c>
      <c r="L38" t="s">
        <v>89</v>
      </c>
    </row>
    <row r="39" spans="1:12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  <c r="I39" t="s">
        <v>89</v>
      </c>
      <c r="J39" t="s">
        <v>89</v>
      </c>
      <c r="K39" t="s">
        <v>89</v>
      </c>
      <c r="L39" t="s">
        <v>89</v>
      </c>
    </row>
    <row r="40" spans="1:12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  <c r="I40" t="s">
        <v>89</v>
      </c>
      <c r="J40" t="s">
        <v>89</v>
      </c>
      <c r="K40" t="s">
        <v>89</v>
      </c>
      <c r="L40" t="s">
        <v>89</v>
      </c>
    </row>
    <row r="41" spans="1:12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  <c r="I41" t="s">
        <v>89</v>
      </c>
      <c r="J41" t="s">
        <v>89</v>
      </c>
      <c r="K41" t="s">
        <v>89</v>
      </c>
      <c r="L41" t="s">
        <v>89</v>
      </c>
    </row>
    <row r="42" spans="1:12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  <c r="I42" t="s">
        <v>89</v>
      </c>
      <c r="J42" t="s">
        <v>89</v>
      </c>
      <c r="K42" t="s">
        <v>89</v>
      </c>
      <c r="L42" t="s">
        <v>89</v>
      </c>
    </row>
    <row r="43" spans="1:12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  <c r="I43" t="s">
        <v>89</v>
      </c>
      <c r="J43" t="s">
        <v>89</v>
      </c>
      <c r="K43" t="s">
        <v>89</v>
      </c>
      <c r="L43" t="s">
        <v>89</v>
      </c>
    </row>
    <row r="44" spans="1:12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  <c r="I44" t="s">
        <v>89</v>
      </c>
      <c r="J44" t="s">
        <v>89</v>
      </c>
      <c r="K44" t="s">
        <v>89</v>
      </c>
      <c r="L44" t="s">
        <v>89</v>
      </c>
    </row>
    <row r="45" spans="1:12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  <c r="I45" t="s">
        <v>89</v>
      </c>
      <c r="J45" t="s">
        <v>89</v>
      </c>
      <c r="K45" t="s">
        <v>89</v>
      </c>
      <c r="L45" t="s">
        <v>89</v>
      </c>
    </row>
    <row r="46" spans="1:12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  <c r="I46" t="s">
        <v>89</v>
      </c>
      <c r="J46" t="s">
        <v>89</v>
      </c>
      <c r="K46" t="s">
        <v>89</v>
      </c>
      <c r="L46" t="s">
        <v>89</v>
      </c>
    </row>
    <row r="47" spans="1:12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  <c r="I47" t="s">
        <v>89</v>
      </c>
      <c r="J47" t="s">
        <v>89</v>
      </c>
      <c r="K47" t="s">
        <v>89</v>
      </c>
      <c r="L47" t="s">
        <v>89</v>
      </c>
    </row>
    <row r="48" spans="1:12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  <c r="I48" t="s">
        <v>89</v>
      </c>
      <c r="J48" t="s">
        <v>89</v>
      </c>
      <c r="K48" t="s">
        <v>89</v>
      </c>
      <c r="L48" t="s">
        <v>89</v>
      </c>
    </row>
    <row r="49" spans="1:12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  <c r="I49" t="s">
        <v>89</v>
      </c>
      <c r="J49" t="s">
        <v>89</v>
      </c>
      <c r="K49" t="s">
        <v>89</v>
      </c>
      <c r="L49" t="s">
        <v>89</v>
      </c>
    </row>
    <row r="50" spans="1:12" x14ac:dyDescent="0.25">
      <c r="A50" t="s">
        <v>86</v>
      </c>
      <c r="B50" t="s">
        <v>24</v>
      </c>
    </row>
    <row r="51" spans="1:12" x14ac:dyDescent="0.25">
      <c r="B51" t="s">
        <v>65</v>
      </c>
    </row>
    <row r="52" spans="1:12" x14ac:dyDescent="0.25">
      <c r="A52" t="s">
        <v>88</v>
      </c>
      <c r="B52" t="s">
        <v>87</v>
      </c>
      <c r="C52">
        <v>6</v>
      </c>
      <c r="D52" t="s">
        <v>1110</v>
      </c>
      <c r="E52" t="s">
        <v>1110</v>
      </c>
      <c r="F52" t="s">
        <v>1110</v>
      </c>
      <c r="G52" t="s">
        <v>1110</v>
      </c>
      <c r="H52" t="s">
        <v>1110</v>
      </c>
      <c r="I52">
        <v>0</v>
      </c>
      <c r="J52" t="s">
        <v>1110</v>
      </c>
      <c r="K52">
        <v>6</v>
      </c>
      <c r="L52" t="s">
        <v>1110</v>
      </c>
    </row>
    <row r="53" spans="1:12" x14ac:dyDescent="0.25">
      <c r="B53" t="s">
        <v>65</v>
      </c>
    </row>
    <row r="54" spans="1:12" x14ac:dyDescent="0.25">
      <c r="A54" t="s">
        <v>90</v>
      </c>
      <c r="B54" t="s">
        <v>24</v>
      </c>
    </row>
    <row r="55" spans="1:12" x14ac:dyDescent="0.25">
      <c r="B55" t="s">
        <v>65</v>
      </c>
    </row>
    <row r="56" spans="1:12" x14ac:dyDescent="0.25">
      <c r="A56" t="s">
        <v>91</v>
      </c>
      <c r="B56" t="s">
        <v>24</v>
      </c>
    </row>
    <row r="57" spans="1:12" x14ac:dyDescent="0.25">
      <c r="B57" t="s">
        <v>65</v>
      </c>
    </row>
    <row r="58" spans="1:12" x14ac:dyDescent="0.25">
      <c r="A58" t="s">
        <v>92</v>
      </c>
      <c r="B58" t="s">
        <v>24</v>
      </c>
    </row>
    <row r="59" spans="1:12" x14ac:dyDescent="0.25">
      <c r="B59" t="s">
        <v>65</v>
      </c>
    </row>
    <row r="60" spans="1:12" x14ac:dyDescent="0.25">
      <c r="A60" t="s">
        <v>93</v>
      </c>
      <c r="B60" t="s">
        <v>24</v>
      </c>
    </row>
    <row r="61" spans="1:12" x14ac:dyDescent="0.25">
      <c r="B61" t="s">
        <v>65</v>
      </c>
    </row>
    <row r="62" spans="1:12" x14ac:dyDescent="0.25">
      <c r="A62" t="s">
        <v>94</v>
      </c>
      <c r="B62" t="s">
        <v>24</v>
      </c>
    </row>
    <row r="63" spans="1:12" x14ac:dyDescent="0.25">
      <c r="B63" t="s">
        <v>65</v>
      </c>
    </row>
    <row r="64" spans="1:12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FA6A4-E8CD-4BAC-8D6B-3BF135F5AC38}">
  <dimension ref="A1:C79"/>
  <sheetViews>
    <sheetView topLeftCell="A10" workbookViewId="0">
      <selection activeCell="D20" sqref="D20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20.5703125" bestFit="1" customWidth="1"/>
    <col min="4" max="4" width="73.140625" bestFit="1" customWidth="1"/>
    <col min="5" max="5" width="16.28515625" bestFit="1" customWidth="1"/>
    <col min="6" max="6" width="17" bestFit="1" customWidth="1"/>
    <col min="7" max="7" width="13.7109375" bestFit="1" customWidth="1"/>
  </cols>
  <sheetData>
    <row r="1" spans="1:3" x14ac:dyDescent="0.25">
      <c r="A1" t="s">
        <v>52</v>
      </c>
      <c r="B1" t="s">
        <v>53</v>
      </c>
      <c r="C1" t="s">
        <v>157</v>
      </c>
    </row>
    <row r="2" spans="1:3" x14ac:dyDescent="0.25">
      <c r="A2" t="s">
        <v>64</v>
      </c>
      <c r="B2" t="s">
        <v>24</v>
      </c>
    </row>
    <row r="3" spans="1:3" x14ac:dyDescent="0.25">
      <c r="B3" t="s">
        <v>65</v>
      </c>
    </row>
    <row r="4" spans="1:3" x14ac:dyDescent="0.25">
      <c r="A4" t="s">
        <v>66</v>
      </c>
      <c r="B4" t="s">
        <v>24</v>
      </c>
    </row>
    <row r="5" spans="1:3" x14ac:dyDescent="0.25">
      <c r="B5" t="s">
        <v>65</v>
      </c>
    </row>
    <row r="6" spans="1:3" x14ac:dyDescent="0.25">
      <c r="A6" t="s">
        <v>67</v>
      </c>
      <c r="B6" t="s">
        <v>24</v>
      </c>
    </row>
    <row r="7" spans="1:3" x14ac:dyDescent="0.25">
      <c r="B7" t="s">
        <v>65</v>
      </c>
    </row>
    <row r="8" spans="1:3" x14ac:dyDescent="0.25">
      <c r="A8" t="s">
        <v>68</v>
      </c>
      <c r="B8" t="s">
        <v>24</v>
      </c>
    </row>
    <row r="9" spans="1:3" x14ac:dyDescent="0.25">
      <c r="B9" t="s">
        <v>65</v>
      </c>
    </row>
    <row r="10" spans="1:3" x14ac:dyDescent="0.25">
      <c r="A10" t="s">
        <v>69</v>
      </c>
      <c r="B10" t="s">
        <v>24</v>
      </c>
    </row>
    <row r="11" spans="1:3" x14ac:dyDescent="0.25">
      <c r="B11" t="s">
        <v>65</v>
      </c>
    </row>
    <row r="12" spans="1:3" x14ac:dyDescent="0.25">
      <c r="A12" t="s">
        <v>70</v>
      </c>
      <c r="B12" t="s">
        <v>24</v>
      </c>
    </row>
    <row r="13" spans="1:3" x14ac:dyDescent="0.25">
      <c r="B13" t="s">
        <v>65</v>
      </c>
    </row>
    <row r="14" spans="1:3" x14ac:dyDescent="0.25">
      <c r="A14" t="s">
        <v>71</v>
      </c>
      <c r="B14" t="s">
        <v>24</v>
      </c>
    </row>
    <row r="15" spans="1:3" x14ac:dyDescent="0.25">
      <c r="B15" t="s">
        <v>65</v>
      </c>
    </row>
    <row r="16" spans="1:3" x14ac:dyDescent="0.25">
      <c r="A16" t="s">
        <v>72</v>
      </c>
      <c r="B16" t="s">
        <v>24</v>
      </c>
    </row>
    <row r="17" spans="1:3" x14ac:dyDescent="0.25">
      <c r="B17" t="s">
        <v>65</v>
      </c>
    </row>
    <row r="18" spans="1:3" x14ac:dyDescent="0.25">
      <c r="A18" t="s">
        <v>73</v>
      </c>
      <c r="B18" t="s">
        <v>24</v>
      </c>
    </row>
    <row r="19" spans="1:3" x14ac:dyDescent="0.25">
      <c r="B19" t="s">
        <v>65</v>
      </c>
    </row>
    <row r="20" spans="1:3" x14ac:dyDescent="0.25">
      <c r="A20" t="s">
        <v>74</v>
      </c>
      <c r="B20" t="s">
        <v>75</v>
      </c>
      <c r="C20" t="s">
        <v>89</v>
      </c>
    </row>
    <row r="21" spans="1:3" x14ac:dyDescent="0.25">
      <c r="B21" t="s">
        <v>24</v>
      </c>
      <c r="C21" t="s">
        <v>89</v>
      </c>
    </row>
    <row r="22" spans="1:3" x14ac:dyDescent="0.25">
      <c r="B22" t="s">
        <v>65</v>
      </c>
      <c r="C22" t="s">
        <v>89</v>
      </c>
    </row>
    <row r="23" spans="1:3" x14ac:dyDescent="0.25">
      <c r="A23" t="s">
        <v>77</v>
      </c>
      <c r="B23" t="s">
        <v>75</v>
      </c>
      <c r="C23" t="s">
        <v>89</v>
      </c>
    </row>
    <row r="24" spans="1:3" x14ac:dyDescent="0.25">
      <c r="B24" t="s">
        <v>24</v>
      </c>
      <c r="C24" t="s">
        <v>89</v>
      </c>
    </row>
    <row r="25" spans="1:3" x14ac:dyDescent="0.25">
      <c r="B25" t="s">
        <v>65</v>
      </c>
      <c r="C25" t="s">
        <v>89</v>
      </c>
    </row>
    <row r="26" spans="1:3" x14ac:dyDescent="0.25">
      <c r="A26" t="s">
        <v>78</v>
      </c>
      <c r="B26" t="s">
        <v>75</v>
      </c>
      <c r="C26" t="s">
        <v>89</v>
      </c>
    </row>
    <row r="27" spans="1:3" x14ac:dyDescent="0.25">
      <c r="B27" t="s">
        <v>24</v>
      </c>
      <c r="C27" t="s">
        <v>89</v>
      </c>
    </row>
    <row r="28" spans="1:3" x14ac:dyDescent="0.25">
      <c r="B28" t="s">
        <v>65</v>
      </c>
      <c r="C28" t="s">
        <v>89</v>
      </c>
    </row>
    <row r="29" spans="1:3" x14ac:dyDescent="0.25">
      <c r="A29" t="s">
        <v>79</v>
      </c>
      <c r="B29" t="s">
        <v>75</v>
      </c>
      <c r="C29" t="s">
        <v>89</v>
      </c>
    </row>
    <row r="30" spans="1:3" x14ac:dyDescent="0.25">
      <c r="B30" t="s">
        <v>24</v>
      </c>
      <c r="C30" t="s">
        <v>89</v>
      </c>
    </row>
    <row r="31" spans="1:3" x14ac:dyDescent="0.25">
      <c r="B31" t="s">
        <v>65</v>
      </c>
      <c r="C31" t="s">
        <v>89</v>
      </c>
    </row>
    <row r="32" spans="1:3" x14ac:dyDescent="0.25">
      <c r="A32" t="s">
        <v>80</v>
      </c>
      <c r="B32" t="s">
        <v>75</v>
      </c>
      <c r="C32" t="s">
        <v>89</v>
      </c>
    </row>
    <row r="33" spans="1:3" x14ac:dyDescent="0.25">
      <c r="B33" t="s">
        <v>24</v>
      </c>
      <c r="C33" t="s">
        <v>89</v>
      </c>
    </row>
    <row r="34" spans="1:3" x14ac:dyDescent="0.25">
      <c r="B34" t="s">
        <v>65</v>
      </c>
      <c r="C34" t="s">
        <v>89</v>
      </c>
    </row>
    <row r="35" spans="1:3" x14ac:dyDescent="0.25">
      <c r="A35" t="s">
        <v>81</v>
      </c>
      <c r="B35" t="s">
        <v>75</v>
      </c>
      <c r="C35" t="s">
        <v>89</v>
      </c>
    </row>
    <row r="36" spans="1:3" x14ac:dyDescent="0.25">
      <c r="B36" t="s">
        <v>24</v>
      </c>
      <c r="C36" t="s">
        <v>89</v>
      </c>
    </row>
    <row r="37" spans="1:3" x14ac:dyDescent="0.25">
      <c r="B37" t="s">
        <v>65</v>
      </c>
      <c r="C37" t="s">
        <v>89</v>
      </c>
    </row>
    <row r="38" spans="1:3" x14ac:dyDescent="0.25">
      <c r="A38" t="s">
        <v>82</v>
      </c>
      <c r="B38" t="s">
        <v>75</v>
      </c>
      <c r="C38" t="s">
        <v>89</v>
      </c>
    </row>
    <row r="39" spans="1:3" x14ac:dyDescent="0.25">
      <c r="B39" t="s">
        <v>24</v>
      </c>
      <c r="C39" t="s">
        <v>89</v>
      </c>
    </row>
    <row r="40" spans="1:3" x14ac:dyDescent="0.25">
      <c r="B40" t="s">
        <v>65</v>
      </c>
      <c r="C40" t="s">
        <v>89</v>
      </c>
    </row>
    <row r="41" spans="1:3" x14ac:dyDescent="0.25">
      <c r="A41" t="s">
        <v>83</v>
      </c>
      <c r="B41" t="s">
        <v>75</v>
      </c>
      <c r="C41" t="s">
        <v>89</v>
      </c>
    </row>
    <row r="42" spans="1:3" x14ac:dyDescent="0.25">
      <c r="B42" t="s">
        <v>24</v>
      </c>
      <c r="C42" t="s">
        <v>89</v>
      </c>
    </row>
    <row r="43" spans="1:3" x14ac:dyDescent="0.25">
      <c r="B43" t="s">
        <v>65</v>
      </c>
      <c r="C43" t="s">
        <v>89</v>
      </c>
    </row>
    <row r="44" spans="1:3" x14ac:dyDescent="0.25">
      <c r="A44" t="s">
        <v>84</v>
      </c>
      <c r="B44" t="s">
        <v>75</v>
      </c>
      <c r="C44" t="s">
        <v>89</v>
      </c>
    </row>
    <row r="45" spans="1:3" x14ac:dyDescent="0.25">
      <c r="B45" t="s">
        <v>24</v>
      </c>
      <c r="C45" t="s">
        <v>89</v>
      </c>
    </row>
    <row r="46" spans="1:3" x14ac:dyDescent="0.25">
      <c r="B46" t="s">
        <v>65</v>
      </c>
      <c r="C46" t="s">
        <v>89</v>
      </c>
    </row>
    <row r="47" spans="1:3" x14ac:dyDescent="0.25">
      <c r="A47" t="s">
        <v>85</v>
      </c>
      <c r="B47" t="s">
        <v>75</v>
      </c>
      <c r="C47" t="s">
        <v>89</v>
      </c>
    </row>
    <row r="48" spans="1:3" x14ac:dyDescent="0.25">
      <c r="B48" t="s">
        <v>24</v>
      </c>
      <c r="C48" t="s">
        <v>89</v>
      </c>
    </row>
    <row r="49" spans="1:3" x14ac:dyDescent="0.25">
      <c r="B49" t="s">
        <v>65</v>
      </c>
      <c r="C49" t="s">
        <v>89</v>
      </c>
    </row>
    <row r="50" spans="1:3" x14ac:dyDescent="0.25">
      <c r="A50" t="s">
        <v>86</v>
      </c>
      <c r="B50" t="s">
        <v>24</v>
      </c>
    </row>
    <row r="51" spans="1:3" x14ac:dyDescent="0.25">
      <c r="B51" t="s">
        <v>65</v>
      </c>
    </row>
    <row r="52" spans="1:3" x14ac:dyDescent="0.25">
      <c r="A52" t="s">
        <v>88</v>
      </c>
      <c r="B52" t="s">
        <v>87</v>
      </c>
      <c r="C52">
        <v>6</v>
      </c>
    </row>
    <row r="53" spans="1:3" x14ac:dyDescent="0.25">
      <c r="B53" t="s">
        <v>65</v>
      </c>
    </row>
    <row r="54" spans="1:3" x14ac:dyDescent="0.25">
      <c r="A54" t="s">
        <v>90</v>
      </c>
      <c r="B54" t="s">
        <v>24</v>
      </c>
    </row>
    <row r="55" spans="1:3" x14ac:dyDescent="0.25">
      <c r="B55" t="s">
        <v>65</v>
      </c>
    </row>
    <row r="56" spans="1:3" x14ac:dyDescent="0.25">
      <c r="A56" t="s">
        <v>91</v>
      </c>
      <c r="B56" t="s">
        <v>24</v>
      </c>
    </row>
    <row r="57" spans="1:3" x14ac:dyDescent="0.25">
      <c r="B57" t="s">
        <v>65</v>
      </c>
    </row>
    <row r="58" spans="1:3" x14ac:dyDescent="0.25">
      <c r="A58" t="s">
        <v>92</v>
      </c>
      <c r="B58" t="s">
        <v>24</v>
      </c>
    </row>
    <row r="59" spans="1:3" x14ac:dyDescent="0.25">
      <c r="B59" t="s">
        <v>65</v>
      </c>
    </row>
    <row r="60" spans="1:3" x14ac:dyDescent="0.25">
      <c r="A60" t="s">
        <v>93</v>
      </c>
      <c r="B60" t="s">
        <v>24</v>
      </c>
    </row>
    <row r="61" spans="1:3" x14ac:dyDescent="0.25">
      <c r="B61" t="s">
        <v>65</v>
      </c>
    </row>
    <row r="62" spans="1:3" x14ac:dyDescent="0.25">
      <c r="A62" t="s">
        <v>94</v>
      </c>
      <c r="B62" t="s">
        <v>24</v>
      </c>
    </row>
    <row r="63" spans="1:3" x14ac:dyDescent="0.25">
      <c r="B63" t="s">
        <v>65</v>
      </c>
    </row>
    <row r="64" spans="1:3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15FE-8EF3-4C9B-B886-51DA88E053D2}">
  <dimension ref="A1:N79"/>
  <sheetViews>
    <sheetView workbookViewId="0">
      <selection sqref="A1:O79"/>
    </sheetView>
  </sheetViews>
  <sheetFormatPr defaultRowHeight="15" x14ac:dyDescent="0.25"/>
  <cols>
    <col min="1" max="1" width="40.5703125" bestFit="1" customWidth="1"/>
    <col min="2" max="2" width="15.28515625" bestFit="1" customWidth="1"/>
    <col min="3" max="3" width="12.42578125" bestFit="1" customWidth="1"/>
    <col min="4" max="4" width="14.28515625" bestFit="1" customWidth="1"/>
    <col min="5" max="5" width="16.140625" bestFit="1" customWidth="1"/>
    <col min="6" max="6" width="16.28515625" bestFit="1" customWidth="1"/>
    <col min="7" max="7" width="14" bestFit="1" customWidth="1"/>
    <col min="8" max="8" width="18.85546875" bestFit="1" customWidth="1"/>
    <col min="9" max="9" width="13.28515625" bestFit="1" customWidth="1"/>
    <col min="10" max="10" width="18.85546875" bestFit="1" customWidth="1"/>
    <col min="11" max="11" width="10.28515625" bestFit="1" customWidth="1"/>
    <col min="12" max="12" width="17" bestFit="1" customWidth="1"/>
    <col min="13" max="13" width="24.7109375" bestFit="1" customWidth="1"/>
    <col min="14" max="15" width="17.28515625" bestFit="1" customWidth="1"/>
  </cols>
  <sheetData>
    <row r="1" spans="1:14" x14ac:dyDescent="0.25">
      <c r="A1" t="s">
        <v>52</v>
      </c>
      <c r="B1" t="s">
        <v>53</v>
      </c>
      <c r="C1" t="s">
        <v>162</v>
      </c>
      <c r="D1" t="s">
        <v>163</v>
      </c>
      <c r="E1" t="s">
        <v>164</v>
      </c>
      <c r="F1" t="s">
        <v>166</v>
      </c>
      <c r="G1" t="s">
        <v>167</v>
      </c>
      <c r="H1" t="s">
        <v>168</v>
      </c>
      <c r="I1" t="s">
        <v>169</v>
      </c>
      <c r="J1" t="s">
        <v>170</v>
      </c>
      <c r="K1" t="s">
        <v>171</v>
      </c>
      <c r="L1" t="s">
        <v>172</v>
      </c>
      <c r="M1" t="s">
        <v>173</v>
      </c>
      <c r="N1" t="s">
        <v>174</v>
      </c>
    </row>
    <row r="2" spans="1:14" x14ac:dyDescent="0.25">
      <c r="A2" t="s">
        <v>64</v>
      </c>
      <c r="B2" t="s">
        <v>24</v>
      </c>
    </row>
    <row r="3" spans="1:14" x14ac:dyDescent="0.25">
      <c r="B3" t="s">
        <v>65</v>
      </c>
    </row>
    <row r="4" spans="1:14" x14ac:dyDescent="0.25">
      <c r="A4" t="s">
        <v>66</v>
      </c>
      <c r="B4" t="s">
        <v>24</v>
      </c>
    </row>
    <row r="5" spans="1:14" x14ac:dyDescent="0.25">
      <c r="B5" t="s">
        <v>65</v>
      </c>
    </row>
    <row r="6" spans="1:14" x14ac:dyDescent="0.25">
      <c r="A6" t="s">
        <v>67</v>
      </c>
      <c r="B6" t="s">
        <v>24</v>
      </c>
    </row>
    <row r="7" spans="1:14" x14ac:dyDescent="0.25">
      <c r="B7" t="s">
        <v>65</v>
      </c>
    </row>
    <row r="8" spans="1:14" x14ac:dyDescent="0.25">
      <c r="A8" t="s">
        <v>68</v>
      </c>
      <c r="B8" t="s">
        <v>24</v>
      </c>
    </row>
    <row r="9" spans="1:14" x14ac:dyDescent="0.25">
      <c r="B9" t="s">
        <v>65</v>
      </c>
    </row>
    <row r="10" spans="1:14" x14ac:dyDescent="0.25">
      <c r="A10" t="s">
        <v>69</v>
      </c>
      <c r="B10" t="s">
        <v>24</v>
      </c>
    </row>
    <row r="11" spans="1:14" x14ac:dyDescent="0.25">
      <c r="B11" t="s">
        <v>65</v>
      </c>
    </row>
    <row r="12" spans="1:14" x14ac:dyDescent="0.25">
      <c r="A12" t="s">
        <v>70</v>
      </c>
      <c r="B12" t="s">
        <v>24</v>
      </c>
    </row>
    <row r="13" spans="1:14" x14ac:dyDescent="0.25">
      <c r="B13" t="s">
        <v>65</v>
      </c>
    </row>
    <row r="14" spans="1:14" x14ac:dyDescent="0.25">
      <c r="A14" t="s">
        <v>71</v>
      </c>
      <c r="B14" t="s">
        <v>24</v>
      </c>
    </row>
    <row r="15" spans="1:14" x14ac:dyDescent="0.25">
      <c r="B15" t="s">
        <v>65</v>
      </c>
    </row>
    <row r="16" spans="1:14" x14ac:dyDescent="0.25">
      <c r="A16" t="s">
        <v>72</v>
      </c>
      <c r="B16" t="s">
        <v>24</v>
      </c>
    </row>
    <row r="17" spans="1:14" x14ac:dyDescent="0.25">
      <c r="B17" t="s">
        <v>65</v>
      </c>
    </row>
    <row r="18" spans="1:14" x14ac:dyDescent="0.25">
      <c r="A18" t="s">
        <v>73</v>
      </c>
      <c r="B18" t="s">
        <v>24</v>
      </c>
    </row>
    <row r="19" spans="1:14" x14ac:dyDescent="0.25">
      <c r="B19" t="s">
        <v>65</v>
      </c>
    </row>
    <row r="20" spans="1:14" x14ac:dyDescent="0.25">
      <c r="A20" t="s">
        <v>74</v>
      </c>
      <c r="B20" t="s">
        <v>75</v>
      </c>
      <c r="C20" t="s">
        <v>89</v>
      </c>
      <c r="D20" t="s">
        <v>89</v>
      </c>
      <c r="E20" t="s">
        <v>89</v>
      </c>
      <c r="F20" t="s">
        <v>89</v>
      </c>
      <c r="G20" t="s">
        <v>89</v>
      </c>
      <c r="H20" t="s">
        <v>89</v>
      </c>
      <c r="I20" t="s">
        <v>89</v>
      </c>
      <c r="J20" t="s">
        <v>89</v>
      </c>
      <c r="K20" t="s">
        <v>89</v>
      </c>
      <c r="L20" t="s">
        <v>89</v>
      </c>
      <c r="M20" t="s">
        <v>89</v>
      </c>
      <c r="N20" t="s">
        <v>89</v>
      </c>
    </row>
    <row r="21" spans="1:14" x14ac:dyDescent="0.25">
      <c r="B21" t="s">
        <v>24</v>
      </c>
      <c r="C21" t="s">
        <v>89</v>
      </c>
      <c r="D21" t="s">
        <v>89</v>
      </c>
      <c r="E21" t="s">
        <v>89</v>
      </c>
      <c r="F21" t="s">
        <v>89</v>
      </c>
      <c r="G21" t="s">
        <v>89</v>
      </c>
      <c r="H21" t="s">
        <v>89</v>
      </c>
      <c r="I21" t="s">
        <v>89</v>
      </c>
      <c r="J21" t="s">
        <v>89</v>
      </c>
      <c r="K21" t="s">
        <v>89</v>
      </c>
      <c r="L21" t="s">
        <v>89</v>
      </c>
      <c r="M21" t="s">
        <v>89</v>
      </c>
      <c r="N21" t="s">
        <v>89</v>
      </c>
    </row>
    <row r="22" spans="1:14" x14ac:dyDescent="0.25">
      <c r="B22" t="s">
        <v>65</v>
      </c>
      <c r="C22" t="s">
        <v>89</v>
      </c>
      <c r="D22" t="s">
        <v>89</v>
      </c>
      <c r="E22" t="s">
        <v>89</v>
      </c>
      <c r="F22" t="s">
        <v>89</v>
      </c>
      <c r="G22" t="s">
        <v>89</v>
      </c>
      <c r="H22" t="s">
        <v>89</v>
      </c>
      <c r="I22" t="s">
        <v>89</v>
      </c>
      <c r="J22" t="s">
        <v>89</v>
      </c>
      <c r="K22" t="s">
        <v>89</v>
      </c>
      <c r="L22" t="s">
        <v>89</v>
      </c>
      <c r="M22" t="s">
        <v>89</v>
      </c>
      <c r="N22" t="s">
        <v>89</v>
      </c>
    </row>
    <row r="23" spans="1:14" x14ac:dyDescent="0.25">
      <c r="A23" t="s">
        <v>77</v>
      </c>
      <c r="B23" t="s">
        <v>75</v>
      </c>
      <c r="C23" t="s">
        <v>89</v>
      </c>
      <c r="D23" t="s">
        <v>89</v>
      </c>
      <c r="E23" t="s">
        <v>89</v>
      </c>
      <c r="F23" t="s">
        <v>89</v>
      </c>
      <c r="G23" t="s">
        <v>89</v>
      </c>
      <c r="H23" t="s">
        <v>89</v>
      </c>
      <c r="I23" t="s">
        <v>89</v>
      </c>
      <c r="J23" t="s">
        <v>89</v>
      </c>
      <c r="K23" t="s">
        <v>89</v>
      </c>
      <c r="L23" t="s">
        <v>89</v>
      </c>
      <c r="M23" t="s">
        <v>89</v>
      </c>
      <c r="N23" t="s">
        <v>89</v>
      </c>
    </row>
    <row r="24" spans="1:14" x14ac:dyDescent="0.25">
      <c r="B24" t="s">
        <v>24</v>
      </c>
      <c r="C24" t="s">
        <v>89</v>
      </c>
      <c r="D24" t="s">
        <v>89</v>
      </c>
      <c r="E24" t="s">
        <v>89</v>
      </c>
      <c r="F24" t="s">
        <v>89</v>
      </c>
      <c r="G24" t="s">
        <v>89</v>
      </c>
      <c r="H24" t="s">
        <v>89</v>
      </c>
      <c r="I24" t="s">
        <v>89</v>
      </c>
      <c r="J24" t="s">
        <v>89</v>
      </c>
      <c r="K24" t="s">
        <v>89</v>
      </c>
      <c r="L24" t="s">
        <v>89</v>
      </c>
      <c r="M24" t="s">
        <v>89</v>
      </c>
      <c r="N24" t="s">
        <v>89</v>
      </c>
    </row>
    <row r="25" spans="1:14" x14ac:dyDescent="0.25">
      <c r="B25" t="s">
        <v>65</v>
      </c>
      <c r="C25" t="s">
        <v>89</v>
      </c>
      <c r="D25" t="s">
        <v>89</v>
      </c>
      <c r="E25" t="s">
        <v>89</v>
      </c>
      <c r="F25" t="s">
        <v>89</v>
      </c>
      <c r="G25" t="s">
        <v>89</v>
      </c>
      <c r="H25" t="s">
        <v>89</v>
      </c>
      <c r="I25" t="s">
        <v>89</v>
      </c>
      <c r="J25" t="s">
        <v>89</v>
      </c>
      <c r="K25" t="s">
        <v>89</v>
      </c>
      <c r="L25" t="s">
        <v>89</v>
      </c>
      <c r="M25" t="s">
        <v>89</v>
      </c>
      <c r="N25" t="s">
        <v>89</v>
      </c>
    </row>
    <row r="26" spans="1:14" x14ac:dyDescent="0.25">
      <c r="A26" t="s">
        <v>78</v>
      </c>
      <c r="B26" t="s">
        <v>75</v>
      </c>
      <c r="C26" t="s">
        <v>89</v>
      </c>
      <c r="D26" t="s">
        <v>89</v>
      </c>
      <c r="E26" t="s">
        <v>89</v>
      </c>
      <c r="F26" t="s">
        <v>89</v>
      </c>
      <c r="G26" t="s">
        <v>89</v>
      </c>
      <c r="H26" t="s">
        <v>89</v>
      </c>
      <c r="I26" t="s">
        <v>89</v>
      </c>
      <c r="J26" t="s">
        <v>89</v>
      </c>
      <c r="K26" t="s">
        <v>89</v>
      </c>
      <c r="L26" t="s">
        <v>89</v>
      </c>
      <c r="M26" t="s">
        <v>89</v>
      </c>
      <c r="N26" t="s">
        <v>89</v>
      </c>
    </row>
    <row r="27" spans="1:14" x14ac:dyDescent="0.25">
      <c r="B27" t="s">
        <v>24</v>
      </c>
      <c r="C27" t="s">
        <v>89</v>
      </c>
      <c r="D27" t="s">
        <v>89</v>
      </c>
      <c r="E27" t="s">
        <v>89</v>
      </c>
      <c r="F27" t="s">
        <v>89</v>
      </c>
      <c r="G27" t="s">
        <v>89</v>
      </c>
      <c r="H27" t="s">
        <v>89</v>
      </c>
      <c r="I27" t="s">
        <v>89</v>
      </c>
      <c r="J27" t="s">
        <v>89</v>
      </c>
      <c r="K27" t="s">
        <v>89</v>
      </c>
      <c r="L27" t="s">
        <v>89</v>
      </c>
      <c r="M27" t="s">
        <v>89</v>
      </c>
      <c r="N27" t="s">
        <v>89</v>
      </c>
    </row>
    <row r="28" spans="1:14" x14ac:dyDescent="0.25">
      <c r="B28" t="s">
        <v>65</v>
      </c>
      <c r="C28" t="s">
        <v>89</v>
      </c>
      <c r="D28" t="s">
        <v>89</v>
      </c>
      <c r="E28" t="s">
        <v>89</v>
      </c>
      <c r="F28" t="s">
        <v>89</v>
      </c>
      <c r="G28" t="s">
        <v>89</v>
      </c>
      <c r="H28" t="s">
        <v>89</v>
      </c>
      <c r="I28" t="s">
        <v>89</v>
      </c>
      <c r="J28" t="s">
        <v>89</v>
      </c>
      <c r="K28" t="s">
        <v>89</v>
      </c>
      <c r="L28" t="s">
        <v>89</v>
      </c>
      <c r="M28" t="s">
        <v>89</v>
      </c>
      <c r="N28" t="s">
        <v>89</v>
      </c>
    </row>
    <row r="29" spans="1:14" x14ac:dyDescent="0.25">
      <c r="A29" t="s">
        <v>79</v>
      </c>
      <c r="B29" t="s">
        <v>75</v>
      </c>
      <c r="C29" t="s">
        <v>89</v>
      </c>
      <c r="D29" t="s">
        <v>89</v>
      </c>
      <c r="E29" t="s">
        <v>89</v>
      </c>
      <c r="F29" t="s">
        <v>89</v>
      </c>
      <c r="G29" t="s">
        <v>89</v>
      </c>
      <c r="H29" t="s">
        <v>89</v>
      </c>
      <c r="I29" t="s">
        <v>89</v>
      </c>
      <c r="J29" t="s">
        <v>89</v>
      </c>
      <c r="K29" t="s">
        <v>89</v>
      </c>
      <c r="L29" t="s">
        <v>89</v>
      </c>
      <c r="M29" t="s">
        <v>89</v>
      </c>
      <c r="N29" t="s">
        <v>89</v>
      </c>
    </row>
    <row r="30" spans="1:14" x14ac:dyDescent="0.25">
      <c r="B30" t="s">
        <v>24</v>
      </c>
      <c r="C30" t="s">
        <v>89</v>
      </c>
      <c r="D30" t="s">
        <v>89</v>
      </c>
      <c r="E30" t="s">
        <v>89</v>
      </c>
      <c r="F30" t="s">
        <v>89</v>
      </c>
      <c r="G30" t="s">
        <v>89</v>
      </c>
      <c r="H30" t="s">
        <v>89</v>
      </c>
      <c r="I30" t="s">
        <v>89</v>
      </c>
      <c r="J30" t="s">
        <v>89</v>
      </c>
      <c r="K30" t="s">
        <v>89</v>
      </c>
      <c r="L30" t="s">
        <v>89</v>
      </c>
      <c r="M30" t="s">
        <v>89</v>
      </c>
      <c r="N30" t="s">
        <v>89</v>
      </c>
    </row>
    <row r="31" spans="1:14" x14ac:dyDescent="0.25">
      <c r="B31" t="s">
        <v>65</v>
      </c>
      <c r="C31" t="s">
        <v>89</v>
      </c>
      <c r="D31" t="s">
        <v>89</v>
      </c>
      <c r="E31" t="s">
        <v>89</v>
      </c>
      <c r="F31" t="s">
        <v>89</v>
      </c>
      <c r="G31" t="s">
        <v>89</v>
      </c>
      <c r="H31" t="s">
        <v>89</v>
      </c>
      <c r="I31" t="s">
        <v>89</v>
      </c>
      <c r="J31" t="s">
        <v>89</v>
      </c>
      <c r="K31" t="s">
        <v>89</v>
      </c>
      <c r="L31" t="s">
        <v>89</v>
      </c>
      <c r="M31" t="s">
        <v>89</v>
      </c>
      <c r="N31" t="s">
        <v>89</v>
      </c>
    </row>
    <row r="32" spans="1:14" x14ac:dyDescent="0.25">
      <c r="A32" t="s">
        <v>80</v>
      </c>
      <c r="B32" t="s">
        <v>75</v>
      </c>
      <c r="C32" t="s">
        <v>89</v>
      </c>
      <c r="D32" t="s">
        <v>89</v>
      </c>
      <c r="E32" t="s">
        <v>89</v>
      </c>
      <c r="F32" t="s">
        <v>89</v>
      </c>
      <c r="G32" t="s">
        <v>89</v>
      </c>
      <c r="H32" t="s">
        <v>89</v>
      </c>
      <c r="I32" t="s">
        <v>89</v>
      </c>
      <c r="J32" t="s">
        <v>89</v>
      </c>
      <c r="K32" t="s">
        <v>89</v>
      </c>
      <c r="L32" t="s">
        <v>89</v>
      </c>
      <c r="M32" t="s">
        <v>89</v>
      </c>
      <c r="N32" t="s">
        <v>89</v>
      </c>
    </row>
    <row r="33" spans="1:14" x14ac:dyDescent="0.25">
      <c r="B33" t="s">
        <v>24</v>
      </c>
      <c r="C33" t="s">
        <v>89</v>
      </c>
      <c r="D33" t="s">
        <v>89</v>
      </c>
      <c r="E33" t="s">
        <v>89</v>
      </c>
      <c r="F33" t="s">
        <v>89</v>
      </c>
      <c r="G33" t="s">
        <v>89</v>
      </c>
      <c r="H33" t="s">
        <v>89</v>
      </c>
      <c r="I33" t="s">
        <v>89</v>
      </c>
      <c r="J33" t="s">
        <v>89</v>
      </c>
      <c r="K33" t="s">
        <v>89</v>
      </c>
      <c r="L33" t="s">
        <v>89</v>
      </c>
      <c r="M33" t="s">
        <v>89</v>
      </c>
      <c r="N33" t="s">
        <v>89</v>
      </c>
    </row>
    <row r="34" spans="1:14" x14ac:dyDescent="0.25">
      <c r="B34" t="s">
        <v>65</v>
      </c>
      <c r="C34" t="s">
        <v>89</v>
      </c>
      <c r="D34" t="s">
        <v>89</v>
      </c>
      <c r="E34" t="s">
        <v>89</v>
      </c>
      <c r="F34" t="s">
        <v>89</v>
      </c>
      <c r="G34" t="s">
        <v>89</v>
      </c>
      <c r="H34" t="s">
        <v>89</v>
      </c>
      <c r="I34" t="s">
        <v>89</v>
      </c>
      <c r="J34" t="s">
        <v>89</v>
      </c>
      <c r="K34" t="s">
        <v>89</v>
      </c>
      <c r="L34" t="s">
        <v>89</v>
      </c>
      <c r="M34" t="s">
        <v>89</v>
      </c>
      <c r="N34" t="s">
        <v>89</v>
      </c>
    </row>
    <row r="35" spans="1:14" x14ac:dyDescent="0.25">
      <c r="A35" t="s">
        <v>81</v>
      </c>
      <c r="B35" t="s">
        <v>75</v>
      </c>
      <c r="C35" t="s">
        <v>89</v>
      </c>
      <c r="D35" t="s">
        <v>89</v>
      </c>
      <c r="E35" t="s">
        <v>89</v>
      </c>
      <c r="F35" t="s">
        <v>89</v>
      </c>
      <c r="G35" t="s">
        <v>89</v>
      </c>
      <c r="H35" t="s">
        <v>89</v>
      </c>
      <c r="I35" t="s">
        <v>89</v>
      </c>
      <c r="J35" t="s">
        <v>89</v>
      </c>
      <c r="K35" t="s">
        <v>89</v>
      </c>
      <c r="L35" t="s">
        <v>89</v>
      </c>
      <c r="M35" t="s">
        <v>89</v>
      </c>
      <c r="N35" t="s">
        <v>89</v>
      </c>
    </row>
    <row r="36" spans="1:14" x14ac:dyDescent="0.25">
      <c r="B36" t="s">
        <v>24</v>
      </c>
      <c r="C36" t="s">
        <v>89</v>
      </c>
      <c r="D36" t="s">
        <v>89</v>
      </c>
      <c r="E36" t="s">
        <v>89</v>
      </c>
      <c r="F36" t="s">
        <v>89</v>
      </c>
      <c r="G36" t="s">
        <v>89</v>
      </c>
      <c r="H36" t="s">
        <v>89</v>
      </c>
      <c r="I36" t="s">
        <v>89</v>
      </c>
      <c r="J36" t="s">
        <v>89</v>
      </c>
      <c r="K36" t="s">
        <v>89</v>
      </c>
      <c r="L36" t="s">
        <v>89</v>
      </c>
      <c r="M36" t="s">
        <v>89</v>
      </c>
      <c r="N36" t="s">
        <v>89</v>
      </c>
    </row>
    <row r="37" spans="1:14" x14ac:dyDescent="0.25">
      <c r="B37" t="s">
        <v>65</v>
      </c>
      <c r="C37" t="s">
        <v>89</v>
      </c>
      <c r="D37" t="s">
        <v>89</v>
      </c>
      <c r="E37" t="s">
        <v>89</v>
      </c>
      <c r="F37" t="s">
        <v>89</v>
      </c>
      <c r="G37" t="s">
        <v>89</v>
      </c>
      <c r="H37" t="s">
        <v>89</v>
      </c>
      <c r="I37" t="s">
        <v>89</v>
      </c>
      <c r="J37" t="s">
        <v>89</v>
      </c>
      <c r="K37" t="s">
        <v>89</v>
      </c>
      <c r="L37" t="s">
        <v>89</v>
      </c>
      <c r="M37" t="s">
        <v>89</v>
      </c>
      <c r="N37" t="s">
        <v>89</v>
      </c>
    </row>
    <row r="38" spans="1:14" x14ac:dyDescent="0.25">
      <c r="A38" t="s">
        <v>82</v>
      </c>
      <c r="B38" t="s">
        <v>75</v>
      </c>
      <c r="C38" t="s">
        <v>89</v>
      </c>
      <c r="D38" t="s">
        <v>89</v>
      </c>
      <c r="E38" t="s">
        <v>89</v>
      </c>
      <c r="F38" t="s">
        <v>89</v>
      </c>
      <c r="G38" t="s">
        <v>89</v>
      </c>
      <c r="H38" t="s">
        <v>89</v>
      </c>
      <c r="I38" t="s">
        <v>89</v>
      </c>
      <c r="J38" t="s">
        <v>89</v>
      </c>
      <c r="K38" t="s">
        <v>89</v>
      </c>
      <c r="L38" t="s">
        <v>89</v>
      </c>
      <c r="M38" t="s">
        <v>89</v>
      </c>
      <c r="N38" t="s">
        <v>89</v>
      </c>
    </row>
    <row r="39" spans="1:14" x14ac:dyDescent="0.25">
      <c r="B39" t="s">
        <v>24</v>
      </c>
      <c r="C39" t="s">
        <v>89</v>
      </c>
      <c r="D39" t="s">
        <v>89</v>
      </c>
      <c r="E39" t="s">
        <v>89</v>
      </c>
      <c r="F39" t="s">
        <v>89</v>
      </c>
      <c r="G39" t="s">
        <v>89</v>
      </c>
      <c r="H39" t="s">
        <v>89</v>
      </c>
      <c r="I39" t="s">
        <v>89</v>
      </c>
      <c r="J39" t="s">
        <v>89</v>
      </c>
      <c r="K39" t="s">
        <v>89</v>
      </c>
      <c r="L39" t="s">
        <v>89</v>
      </c>
      <c r="M39" t="s">
        <v>89</v>
      </c>
      <c r="N39" t="s">
        <v>89</v>
      </c>
    </row>
    <row r="40" spans="1:14" x14ac:dyDescent="0.25">
      <c r="B40" t="s">
        <v>65</v>
      </c>
      <c r="C40" t="s">
        <v>89</v>
      </c>
      <c r="D40" t="s">
        <v>89</v>
      </c>
      <c r="E40" t="s">
        <v>89</v>
      </c>
      <c r="F40" t="s">
        <v>89</v>
      </c>
      <c r="G40" t="s">
        <v>89</v>
      </c>
      <c r="H40" t="s">
        <v>89</v>
      </c>
      <c r="I40" t="s">
        <v>89</v>
      </c>
      <c r="J40" t="s">
        <v>89</v>
      </c>
      <c r="K40" t="s">
        <v>89</v>
      </c>
      <c r="L40" t="s">
        <v>89</v>
      </c>
      <c r="M40" t="s">
        <v>89</v>
      </c>
      <c r="N40" t="s">
        <v>89</v>
      </c>
    </row>
    <row r="41" spans="1:14" x14ac:dyDescent="0.25">
      <c r="A41" t="s">
        <v>83</v>
      </c>
      <c r="B41" t="s">
        <v>75</v>
      </c>
      <c r="C41" t="s">
        <v>89</v>
      </c>
      <c r="D41" t="s">
        <v>89</v>
      </c>
      <c r="E41" t="s">
        <v>89</v>
      </c>
      <c r="F41" t="s">
        <v>89</v>
      </c>
      <c r="G41" t="s">
        <v>89</v>
      </c>
      <c r="H41" t="s">
        <v>89</v>
      </c>
      <c r="I41" t="s">
        <v>89</v>
      </c>
      <c r="J41" t="s">
        <v>89</v>
      </c>
      <c r="K41" t="s">
        <v>89</v>
      </c>
      <c r="L41" t="s">
        <v>89</v>
      </c>
      <c r="M41" t="s">
        <v>89</v>
      </c>
      <c r="N41" t="s">
        <v>89</v>
      </c>
    </row>
    <row r="42" spans="1:14" x14ac:dyDescent="0.25">
      <c r="B42" t="s">
        <v>24</v>
      </c>
      <c r="C42" t="s">
        <v>89</v>
      </c>
      <c r="D42" t="s">
        <v>89</v>
      </c>
      <c r="E42" t="s">
        <v>89</v>
      </c>
      <c r="F42" t="s">
        <v>89</v>
      </c>
      <c r="G42" t="s">
        <v>89</v>
      </c>
      <c r="H42" t="s">
        <v>89</v>
      </c>
      <c r="I42" t="s">
        <v>89</v>
      </c>
      <c r="J42" t="s">
        <v>89</v>
      </c>
      <c r="K42" t="s">
        <v>89</v>
      </c>
      <c r="L42" t="s">
        <v>89</v>
      </c>
      <c r="M42" t="s">
        <v>89</v>
      </c>
      <c r="N42" t="s">
        <v>89</v>
      </c>
    </row>
    <row r="43" spans="1:14" x14ac:dyDescent="0.25">
      <c r="B43" t="s">
        <v>65</v>
      </c>
      <c r="C43" t="s">
        <v>89</v>
      </c>
      <c r="D43" t="s">
        <v>89</v>
      </c>
      <c r="E43" t="s">
        <v>89</v>
      </c>
      <c r="F43" t="s">
        <v>89</v>
      </c>
      <c r="G43" t="s">
        <v>89</v>
      </c>
      <c r="H43" t="s">
        <v>89</v>
      </c>
      <c r="I43" t="s">
        <v>89</v>
      </c>
      <c r="J43" t="s">
        <v>89</v>
      </c>
      <c r="K43" t="s">
        <v>89</v>
      </c>
      <c r="L43" t="s">
        <v>89</v>
      </c>
      <c r="M43" t="s">
        <v>89</v>
      </c>
      <c r="N43" t="s">
        <v>89</v>
      </c>
    </row>
    <row r="44" spans="1:14" x14ac:dyDescent="0.25">
      <c r="A44" t="s">
        <v>84</v>
      </c>
      <c r="B44" t="s">
        <v>75</v>
      </c>
      <c r="C44" t="s">
        <v>89</v>
      </c>
      <c r="D44" t="s">
        <v>89</v>
      </c>
      <c r="E44" t="s">
        <v>89</v>
      </c>
      <c r="F44" t="s">
        <v>89</v>
      </c>
      <c r="G44" t="s">
        <v>89</v>
      </c>
      <c r="H44" t="s">
        <v>89</v>
      </c>
      <c r="I44" t="s">
        <v>89</v>
      </c>
      <c r="J44" t="s">
        <v>89</v>
      </c>
      <c r="K44" t="s">
        <v>89</v>
      </c>
      <c r="L44" t="s">
        <v>89</v>
      </c>
      <c r="M44" t="s">
        <v>89</v>
      </c>
      <c r="N44" t="s">
        <v>89</v>
      </c>
    </row>
    <row r="45" spans="1:14" x14ac:dyDescent="0.25">
      <c r="B45" t="s">
        <v>24</v>
      </c>
      <c r="C45" t="s">
        <v>89</v>
      </c>
      <c r="D45" t="s">
        <v>89</v>
      </c>
      <c r="E45" t="s">
        <v>89</v>
      </c>
      <c r="F45" t="s">
        <v>89</v>
      </c>
      <c r="G45" t="s">
        <v>89</v>
      </c>
      <c r="H45" t="s">
        <v>89</v>
      </c>
      <c r="I45" t="s">
        <v>89</v>
      </c>
      <c r="J45" t="s">
        <v>89</v>
      </c>
      <c r="K45" t="s">
        <v>89</v>
      </c>
      <c r="L45" t="s">
        <v>89</v>
      </c>
      <c r="M45" t="s">
        <v>89</v>
      </c>
      <c r="N45" t="s">
        <v>89</v>
      </c>
    </row>
    <row r="46" spans="1:14" x14ac:dyDescent="0.25">
      <c r="B46" t="s">
        <v>65</v>
      </c>
      <c r="C46" t="s">
        <v>89</v>
      </c>
      <c r="D46" t="s">
        <v>89</v>
      </c>
      <c r="E46" t="s">
        <v>89</v>
      </c>
      <c r="F46" t="s">
        <v>89</v>
      </c>
      <c r="G46" t="s">
        <v>89</v>
      </c>
      <c r="H46" t="s">
        <v>89</v>
      </c>
      <c r="I46" t="s">
        <v>89</v>
      </c>
      <c r="J46" t="s">
        <v>89</v>
      </c>
      <c r="K46" t="s">
        <v>89</v>
      </c>
      <c r="L46" t="s">
        <v>89</v>
      </c>
      <c r="M46" t="s">
        <v>89</v>
      </c>
      <c r="N46" t="s">
        <v>89</v>
      </c>
    </row>
    <row r="47" spans="1:14" x14ac:dyDescent="0.25">
      <c r="A47" t="s">
        <v>85</v>
      </c>
      <c r="B47" t="s">
        <v>75</v>
      </c>
      <c r="C47" t="s">
        <v>89</v>
      </c>
      <c r="D47" t="s">
        <v>89</v>
      </c>
      <c r="E47" t="s">
        <v>89</v>
      </c>
      <c r="F47" t="s">
        <v>89</v>
      </c>
      <c r="G47" t="s">
        <v>89</v>
      </c>
      <c r="H47" t="s">
        <v>89</v>
      </c>
      <c r="I47" t="s">
        <v>89</v>
      </c>
      <c r="J47" t="s">
        <v>89</v>
      </c>
      <c r="K47" t="s">
        <v>89</v>
      </c>
      <c r="L47" t="s">
        <v>89</v>
      </c>
      <c r="M47" t="s">
        <v>89</v>
      </c>
      <c r="N47" t="s">
        <v>89</v>
      </c>
    </row>
    <row r="48" spans="1:14" x14ac:dyDescent="0.25">
      <c r="B48" t="s">
        <v>24</v>
      </c>
      <c r="C48" t="s">
        <v>89</v>
      </c>
      <c r="D48" t="s">
        <v>89</v>
      </c>
      <c r="E48" t="s">
        <v>89</v>
      </c>
      <c r="F48" t="s">
        <v>89</v>
      </c>
      <c r="G48" t="s">
        <v>89</v>
      </c>
      <c r="H48" t="s">
        <v>89</v>
      </c>
      <c r="I48" t="s">
        <v>89</v>
      </c>
      <c r="J48" t="s">
        <v>89</v>
      </c>
      <c r="K48" t="s">
        <v>89</v>
      </c>
      <c r="L48" t="s">
        <v>89</v>
      </c>
      <c r="M48" t="s">
        <v>89</v>
      </c>
      <c r="N48" t="s">
        <v>89</v>
      </c>
    </row>
    <row r="49" spans="1:14" x14ac:dyDescent="0.25">
      <c r="B49" t="s">
        <v>65</v>
      </c>
      <c r="C49" t="s">
        <v>89</v>
      </c>
      <c r="D49" t="s">
        <v>89</v>
      </c>
      <c r="E49" t="s">
        <v>89</v>
      </c>
      <c r="F49" t="s">
        <v>89</v>
      </c>
      <c r="G49" t="s">
        <v>89</v>
      </c>
      <c r="H49" t="s">
        <v>89</v>
      </c>
      <c r="I49" t="s">
        <v>89</v>
      </c>
      <c r="J49" t="s">
        <v>89</v>
      </c>
      <c r="K49" t="s">
        <v>89</v>
      </c>
      <c r="L49" t="s">
        <v>89</v>
      </c>
      <c r="M49" t="s">
        <v>89</v>
      </c>
      <c r="N49" t="s">
        <v>89</v>
      </c>
    </row>
    <row r="50" spans="1:14" x14ac:dyDescent="0.25">
      <c r="A50" t="s">
        <v>86</v>
      </c>
      <c r="B50" t="s">
        <v>24</v>
      </c>
    </row>
    <row r="51" spans="1:14" x14ac:dyDescent="0.25">
      <c r="B51" t="s">
        <v>65</v>
      </c>
    </row>
    <row r="52" spans="1:14" x14ac:dyDescent="0.25">
      <c r="A52" t="s">
        <v>88</v>
      </c>
      <c r="B52" t="s">
        <v>87</v>
      </c>
      <c r="C52">
        <v>4</v>
      </c>
      <c r="D52">
        <v>8</v>
      </c>
      <c r="E52" t="s">
        <v>1110</v>
      </c>
      <c r="F52">
        <v>0</v>
      </c>
      <c r="G52" t="s">
        <v>1110</v>
      </c>
      <c r="H52">
        <v>0</v>
      </c>
      <c r="I52" t="s">
        <v>1110</v>
      </c>
      <c r="J52" t="s">
        <v>1110</v>
      </c>
      <c r="K52" t="s">
        <v>1110</v>
      </c>
      <c r="L52">
        <v>0</v>
      </c>
      <c r="M52">
        <v>6</v>
      </c>
      <c r="N52">
        <v>0</v>
      </c>
    </row>
    <row r="53" spans="1:14" x14ac:dyDescent="0.25">
      <c r="B53" t="s">
        <v>65</v>
      </c>
      <c r="K53" t="s">
        <v>76</v>
      </c>
    </row>
    <row r="54" spans="1:14" x14ac:dyDescent="0.25">
      <c r="A54" t="s">
        <v>90</v>
      </c>
      <c r="B54" t="s">
        <v>24</v>
      </c>
    </row>
    <row r="55" spans="1:14" x14ac:dyDescent="0.25">
      <c r="B55" t="s">
        <v>65</v>
      </c>
    </row>
    <row r="56" spans="1:14" x14ac:dyDescent="0.25">
      <c r="A56" t="s">
        <v>91</v>
      </c>
      <c r="B56" t="s">
        <v>24</v>
      </c>
    </row>
    <row r="57" spans="1:14" x14ac:dyDescent="0.25">
      <c r="B57" t="s">
        <v>65</v>
      </c>
    </row>
    <row r="58" spans="1:14" x14ac:dyDescent="0.25">
      <c r="A58" t="s">
        <v>92</v>
      </c>
      <c r="B58" t="s">
        <v>24</v>
      </c>
    </row>
    <row r="59" spans="1:14" x14ac:dyDescent="0.25">
      <c r="B59" t="s">
        <v>65</v>
      </c>
    </row>
    <row r="60" spans="1:14" x14ac:dyDescent="0.25">
      <c r="A60" t="s">
        <v>93</v>
      </c>
      <c r="B60" t="s">
        <v>24</v>
      </c>
    </row>
    <row r="61" spans="1:14" x14ac:dyDescent="0.25">
      <c r="B61" t="s">
        <v>65</v>
      </c>
    </row>
    <row r="62" spans="1:14" x14ac:dyDescent="0.25">
      <c r="A62" t="s">
        <v>94</v>
      </c>
      <c r="B62" t="s">
        <v>24</v>
      </c>
    </row>
    <row r="63" spans="1:14" x14ac:dyDescent="0.25">
      <c r="B63" t="s">
        <v>65</v>
      </c>
    </row>
    <row r="64" spans="1:14" x14ac:dyDescent="0.25">
      <c r="A64" t="s">
        <v>95</v>
      </c>
      <c r="B64" t="s">
        <v>24</v>
      </c>
    </row>
    <row r="65" spans="1:2" x14ac:dyDescent="0.25">
      <c r="B65" t="s">
        <v>65</v>
      </c>
    </row>
    <row r="66" spans="1:2" x14ac:dyDescent="0.25">
      <c r="A66" t="s">
        <v>1115</v>
      </c>
      <c r="B66" t="s">
        <v>24</v>
      </c>
    </row>
    <row r="67" spans="1:2" x14ac:dyDescent="0.25">
      <c r="B67" t="s">
        <v>65</v>
      </c>
    </row>
    <row r="68" spans="1:2" x14ac:dyDescent="0.25">
      <c r="A68" t="s">
        <v>96</v>
      </c>
      <c r="B68" t="s">
        <v>24</v>
      </c>
    </row>
    <row r="69" spans="1:2" x14ac:dyDescent="0.25">
      <c r="B69" t="s">
        <v>65</v>
      </c>
    </row>
    <row r="70" spans="1:2" x14ac:dyDescent="0.25">
      <c r="A70" t="s">
        <v>97</v>
      </c>
      <c r="B70" t="s">
        <v>24</v>
      </c>
    </row>
    <row r="71" spans="1:2" x14ac:dyDescent="0.25">
      <c r="B71" t="s">
        <v>65</v>
      </c>
    </row>
    <row r="72" spans="1:2" x14ac:dyDescent="0.25">
      <c r="A72" t="s">
        <v>98</v>
      </c>
      <c r="B72" t="s">
        <v>24</v>
      </c>
    </row>
    <row r="73" spans="1:2" x14ac:dyDescent="0.25">
      <c r="B73" t="s">
        <v>65</v>
      </c>
    </row>
    <row r="74" spans="1:2" x14ac:dyDescent="0.25">
      <c r="A74" t="s">
        <v>99</v>
      </c>
      <c r="B74" t="s">
        <v>24</v>
      </c>
    </row>
    <row r="75" spans="1:2" x14ac:dyDescent="0.25">
      <c r="B75" t="s">
        <v>65</v>
      </c>
    </row>
    <row r="76" spans="1:2" x14ac:dyDescent="0.25">
      <c r="A76" t="s">
        <v>100</v>
      </c>
      <c r="B76" t="s">
        <v>24</v>
      </c>
    </row>
    <row r="77" spans="1:2" x14ac:dyDescent="0.25">
      <c r="B77" t="s">
        <v>65</v>
      </c>
    </row>
    <row r="78" spans="1:2" x14ac:dyDescent="0.25">
      <c r="A78" t="s">
        <v>101</v>
      </c>
      <c r="B78" t="s">
        <v>24</v>
      </c>
    </row>
    <row r="79" spans="1:2" x14ac:dyDescent="0.25">
      <c r="B79" t="s">
        <v>65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45CE-1B2A-439E-9EFD-3135F9BCAA98}">
  <sheetPr codeName="Sheet2">
    <tabColor theme="8" tint="-0.499984740745262"/>
    <outlinePr summaryRight="0"/>
  </sheetPr>
  <dimension ref="B1:KU58"/>
  <sheetViews>
    <sheetView showGridLines="0" tabSelected="1" zoomScale="70" zoomScaleNormal="70" workbookViewId="0">
      <pane xSplit="3" ySplit="3" topLeftCell="D4" activePane="bottomRight" state="frozen"/>
      <selection pane="topRight" activeCell="G6" sqref="G6"/>
      <selection pane="bottomLeft" activeCell="G6" sqref="G6"/>
      <selection pane="bottomRight" activeCell="D14" sqref="D14"/>
    </sheetView>
  </sheetViews>
  <sheetFormatPr defaultColWidth="8.7109375" defaultRowHeight="15" outlineLevelCol="2" x14ac:dyDescent="0.25"/>
  <cols>
    <col min="1" max="1" width="2.7109375" style="58" customWidth="1"/>
    <col min="2" max="2" width="28.7109375" style="59" customWidth="1"/>
    <col min="3" max="3" width="22.7109375" style="59" customWidth="1"/>
    <col min="4" max="4" width="26.7109375" style="58" customWidth="1" outlineLevel="1"/>
    <col min="5" max="5" width="54" style="59" customWidth="1" outlineLevel="1"/>
    <col min="6" max="6" width="22.7109375" style="58" customWidth="1" outlineLevel="1"/>
    <col min="7" max="8" width="30.5703125" style="58" customWidth="1"/>
    <col min="9" max="9" width="30.5703125" style="59" customWidth="1"/>
    <col min="10" max="10" width="30.5703125" style="58" customWidth="1"/>
    <col min="11" max="11" width="30.5703125" style="186" customWidth="1"/>
    <col min="12" max="12" width="30.5703125" style="58" customWidth="1" outlineLevel="1"/>
    <col min="13" max="13" width="30.5703125" style="59" customWidth="1" outlineLevel="1"/>
    <col min="14" max="14" width="30.5703125" style="58" customWidth="1" outlineLevel="1"/>
    <col min="15" max="16" width="30.5703125" style="58" customWidth="1"/>
    <col min="17" max="17" width="30.5703125" style="59" customWidth="1"/>
    <col min="18" max="18" width="30.5703125" style="58" customWidth="1"/>
    <col min="19" max="19" width="30.5703125" style="186" customWidth="1"/>
    <col min="20" max="20" width="30.5703125" style="58" customWidth="1" outlineLevel="1"/>
    <col min="21" max="21" width="30.5703125" style="59" customWidth="1" outlineLevel="1"/>
    <col min="22" max="22" width="30.5703125" style="58" customWidth="1" outlineLevel="1"/>
    <col min="23" max="24" width="30.5703125" style="58" customWidth="1"/>
    <col min="25" max="25" width="30.5703125" style="59" customWidth="1"/>
    <col min="26" max="26" width="30.5703125" style="58" customWidth="1"/>
    <col min="27" max="27" width="30.5703125" style="186" customWidth="1"/>
    <col min="28" max="28" width="30.5703125" style="58" customWidth="1" outlineLevel="1"/>
    <col min="29" max="29" width="30.5703125" style="59" customWidth="1" outlineLevel="1"/>
    <col min="30" max="30" width="30.5703125" style="58" customWidth="1" outlineLevel="1"/>
    <col min="31" max="32" width="30.5703125" style="58" customWidth="1"/>
    <col min="33" max="33" width="30.5703125" style="59" customWidth="1"/>
    <col min="34" max="35" width="30.5703125" style="58" customWidth="1"/>
    <col min="36" max="36" width="30.5703125" style="58" customWidth="1" outlineLevel="1"/>
    <col min="37" max="37" width="30.5703125" style="59" customWidth="1" outlineLevel="1"/>
    <col min="38" max="38" width="30.5703125" style="58" customWidth="1" outlineLevel="1"/>
    <col min="39" max="40" width="30.5703125" style="58" customWidth="1"/>
    <col min="41" max="41" width="30.5703125" style="59" customWidth="1"/>
    <col min="42" max="43" width="30.5703125" style="58" customWidth="1"/>
    <col min="44" max="44" width="30.5703125" style="58" customWidth="1" outlineLevel="1"/>
    <col min="45" max="45" width="30.5703125" style="59" customWidth="1" outlineLevel="1"/>
    <col min="46" max="46" width="30.5703125" style="58" customWidth="1" outlineLevel="1"/>
    <col min="47" max="48" width="30.5703125" style="58" customWidth="1"/>
    <col min="49" max="49" width="30.5703125" style="59" customWidth="1"/>
    <col min="50" max="51" width="30.5703125" style="58" customWidth="1"/>
    <col min="52" max="52" width="30.5703125" style="58" customWidth="1" outlineLevel="1"/>
    <col min="53" max="53" width="30.5703125" style="59" customWidth="1" outlineLevel="1"/>
    <col min="54" max="54" width="30.5703125" style="58" customWidth="1" outlineLevel="1"/>
    <col min="55" max="56" width="30.5703125" style="58" customWidth="1"/>
    <col min="57" max="57" width="30.5703125" style="59" customWidth="1"/>
    <col min="58" max="59" width="30.5703125" style="58" customWidth="1"/>
    <col min="60" max="60" width="30.5703125" style="58" customWidth="1" outlineLevel="1"/>
    <col min="61" max="61" width="30.5703125" style="59" customWidth="1" outlineLevel="1"/>
    <col min="62" max="62" width="30.5703125" style="58" customWidth="1" outlineLevel="1"/>
    <col min="63" max="64" width="30.5703125" style="58" customWidth="1"/>
    <col min="65" max="65" width="30.5703125" style="59" customWidth="1"/>
    <col min="66" max="67" width="30.5703125" style="58" customWidth="1"/>
    <col min="68" max="68" width="30.5703125" style="58" customWidth="1" outlineLevel="1"/>
    <col min="69" max="69" width="30.5703125" style="59" customWidth="1" outlineLevel="1"/>
    <col min="70" max="70" width="30.5703125" style="58" customWidth="1" outlineLevel="1"/>
    <col min="71" max="72" width="30.5703125" style="58" customWidth="1"/>
    <col min="73" max="73" width="30.5703125" style="59" customWidth="1"/>
    <col min="74" max="79" width="30.5703125" style="58" customWidth="1"/>
    <col min="80" max="82" width="30.5703125" style="59" customWidth="1" outlineLevel="2"/>
    <col min="83" max="83" width="30.5703125" style="58" customWidth="1" outlineLevel="2"/>
    <col min="84" max="84" width="30.5703125" style="59" customWidth="1" outlineLevel="2"/>
    <col min="85" max="85" width="30.5703125" style="58" customWidth="1" outlineLevel="2"/>
    <col min="86" max="86" width="30.5703125" style="59" customWidth="1" outlineLevel="1"/>
    <col min="87" max="87" width="30.5703125" style="59" customWidth="1"/>
    <col min="88" max="89" width="30.5703125" style="58" customWidth="1"/>
    <col min="90" max="91" width="30.5703125" style="59" customWidth="1"/>
    <col min="92" max="92" width="30.5703125" style="58" customWidth="1" outlineLevel="2"/>
    <col min="93" max="93" width="30.5703125" style="59" customWidth="1" outlineLevel="2"/>
    <col min="94" max="95" width="30.5703125" style="58" customWidth="1" outlineLevel="2"/>
    <col min="96" max="96" width="30.5703125" style="59" customWidth="1" outlineLevel="2"/>
    <col min="97" max="97" width="30.5703125" style="58" customWidth="1" outlineLevel="2"/>
    <col min="98" max="98" width="30.5703125" style="58" customWidth="1" outlineLevel="1"/>
    <col min="99" max="101" width="30.5703125" style="58" customWidth="1"/>
    <col min="102" max="103" width="30.5703125" style="59" customWidth="1"/>
    <col min="104" max="104" width="30.5703125" style="58" customWidth="1" outlineLevel="2"/>
    <col min="105" max="105" width="30.5703125" style="59" customWidth="1" outlineLevel="2"/>
    <col min="106" max="107" width="30.5703125" style="58" customWidth="1" outlineLevel="2"/>
    <col min="108" max="108" width="30.5703125" style="59" customWidth="1" outlineLevel="2"/>
    <col min="109" max="109" width="30.5703125" style="58" customWidth="1" outlineLevel="2"/>
    <col min="110" max="110" width="30.5703125" style="58" customWidth="1" outlineLevel="1"/>
    <col min="111" max="113" width="30.5703125" style="58" customWidth="1"/>
    <col min="114" max="115" width="30.5703125" style="59" customWidth="1"/>
    <col min="116" max="116" width="30.5703125" style="58" customWidth="1" outlineLevel="2"/>
    <col min="117" max="117" width="30.5703125" style="59" customWidth="1" outlineLevel="2"/>
    <col min="118" max="119" width="30.5703125" style="58" customWidth="1" outlineLevel="2"/>
    <col min="120" max="120" width="30.5703125" style="59" customWidth="1" outlineLevel="2"/>
    <col min="121" max="121" width="30.5703125" style="58" customWidth="1" outlineLevel="2"/>
    <col min="122" max="122" width="30.5703125" style="58" customWidth="1" outlineLevel="1"/>
    <col min="123" max="125" width="30.5703125" style="58" customWidth="1"/>
    <col min="126" max="127" width="30.5703125" style="59" customWidth="1"/>
    <col min="128" max="128" width="30.5703125" style="58" customWidth="1" outlineLevel="2"/>
    <col min="129" max="129" width="30.5703125" style="59" customWidth="1" outlineLevel="2"/>
    <col min="130" max="131" width="30.5703125" style="58" customWidth="1" outlineLevel="2"/>
    <col min="132" max="132" width="30.5703125" style="59" customWidth="1" outlineLevel="2"/>
    <col min="133" max="133" width="30.5703125" style="58" customWidth="1" outlineLevel="2"/>
    <col min="134" max="134" width="30.5703125" style="58" customWidth="1" outlineLevel="1"/>
    <col min="135" max="137" width="30.5703125" style="58" customWidth="1"/>
    <col min="138" max="139" width="30.5703125" style="59" customWidth="1"/>
    <col min="140" max="140" width="30.5703125" style="58" customWidth="1" outlineLevel="2"/>
    <col min="141" max="141" width="30.5703125" style="59" customWidth="1" outlineLevel="2"/>
    <col min="142" max="143" width="30.5703125" style="58" customWidth="1" outlineLevel="2"/>
    <col min="144" max="144" width="30.5703125" style="59" customWidth="1" outlineLevel="2"/>
    <col min="145" max="145" width="30.5703125" style="58" customWidth="1" outlineLevel="2"/>
    <col min="146" max="146" width="30.5703125" style="58" customWidth="1" outlineLevel="1"/>
    <col min="147" max="149" width="30.5703125" style="58" customWidth="1"/>
    <col min="150" max="151" width="30.5703125" style="59" customWidth="1"/>
    <col min="152" max="152" width="30.5703125" style="58" customWidth="1" outlineLevel="2"/>
    <col min="153" max="153" width="30.5703125" style="59" customWidth="1" outlineLevel="2"/>
    <col min="154" max="155" width="30.5703125" style="58" customWidth="1" outlineLevel="2"/>
    <col min="156" max="156" width="30.5703125" style="59" customWidth="1" outlineLevel="2"/>
    <col min="157" max="157" width="30.5703125" style="58" customWidth="1" outlineLevel="2"/>
    <col min="158" max="158" width="30.5703125" style="58" customWidth="1" outlineLevel="1"/>
    <col min="159" max="161" width="30.5703125" style="58" customWidth="1"/>
    <col min="162" max="163" width="30.5703125" style="59" customWidth="1"/>
    <col min="164" max="164" width="30.5703125" style="58" customWidth="1" outlineLevel="2"/>
    <col min="165" max="165" width="30.5703125" style="59" customWidth="1" outlineLevel="2"/>
    <col min="166" max="167" width="30.5703125" style="58" customWidth="1" outlineLevel="2"/>
    <col min="168" max="168" width="30.5703125" style="59" customWidth="1" outlineLevel="2"/>
    <col min="169" max="169" width="30.5703125" style="58" customWidth="1" outlineLevel="2"/>
    <col min="170" max="170" width="30.5703125" style="58" customWidth="1" outlineLevel="1"/>
    <col min="171" max="173" width="30.5703125" style="58" customWidth="1"/>
    <col min="174" max="175" width="30.5703125" style="59" customWidth="1"/>
    <col min="176" max="176" width="30.5703125" style="58" customWidth="1" outlineLevel="2"/>
    <col min="177" max="177" width="30.5703125" style="59" customWidth="1" outlineLevel="2"/>
    <col min="178" max="179" width="30.5703125" style="58" customWidth="1" outlineLevel="2"/>
    <col min="180" max="180" width="30.5703125" style="59" customWidth="1" outlineLevel="2"/>
    <col min="181" max="181" width="30.5703125" style="58" customWidth="1" outlineLevel="2"/>
    <col min="182" max="182" width="30.5703125" style="58" customWidth="1" outlineLevel="1"/>
    <col min="183" max="185" width="30.5703125" style="58" customWidth="1"/>
    <col min="186" max="187" width="30.5703125" style="59" customWidth="1"/>
    <col min="188" max="188" width="30.5703125" style="58" customWidth="1" outlineLevel="2"/>
    <col min="189" max="189" width="30.5703125" style="59" customWidth="1" outlineLevel="2"/>
    <col min="190" max="191" width="30.5703125" style="58" customWidth="1" outlineLevel="2"/>
    <col min="192" max="192" width="30.5703125" style="59" customWidth="1" outlineLevel="2"/>
    <col min="193" max="193" width="30.5703125" style="58" customWidth="1" outlineLevel="2"/>
    <col min="194" max="194" width="30.5703125" style="58" customWidth="1" outlineLevel="1"/>
    <col min="195" max="197" width="30.5703125" style="58" customWidth="1"/>
    <col min="198" max="200" width="30.5703125" style="59" customWidth="1"/>
    <col min="201" max="201" width="30.5703125" style="58" customWidth="1"/>
    <col min="202" max="202" width="30.5703125" style="59" customWidth="1"/>
    <col min="203" max="203" width="30.5703125" style="58" customWidth="1"/>
    <col min="204" max="204" width="30.5703125" style="59" customWidth="1"/>
    <col min="205" max="205" width="30.5703125" style="58" customWidth="1"/>
    <col min="206" max="206" width="30.5703125" style="59" customWidth="1"/>
    <col min="207" max="207" width="30.5703125" style="58" customWidth="1"/>
    <col min="208" max="208" width="30.5703125" style="59" customWidth="1"/>
    <col min="209" max="209" width="30.5703125" style="58" customWidth="1"/>
    <col min="210" max="211" width="30.5703125" style="59" customWidth="1"/>
    <col min="212" max="214" width="30.5703125" style="58" customWidth="1" outlineLevel="1"/>
    <col min="215" max="216" width="30.5703125" style="58" customWidth="1"/>
    <col min="217" max="218" width="30.5703125" style="59" customWidth="1"/>
    <col min="219" max="221" width="30.5703125" style="58" customWidth="1" outlineLevel="1"/>
    <col min="222" max="223" width="30.5703125" style="58" customWidth="1"/>
    <col min="224" max="225" width="30.5703125" style="59" customWidth="1"/>
    <col min="226" max="228" width="30.5703125" style="58" customWidth="1" outlineLevel="1"/>
    <col min="229" max="230" width="30.5703125" style="58" customWidth="1"/>
    <col min="231" max="232" width="30.5703125" style="59" customWidth="1"/>
    <col min="233" max="235" width="30.5703125" style="58" customWidth="1" outlineLevel="1"/>
    <col min="236" max="237" width="30.5703125" style="58" customWidth="1"/>
    <col min="238" max="239" width="30.5703125" style="59" customWidth="1"/>
    <col min="240" max="242" width="30.5703125" style="58" customWidth="1" outlineLevel="1"/>
    <col min="243" max="244" width="30.5703125" style="58" customWidth="1"/>
    <col min="245" max="246" width="30.5703125" style="59" customWidth="1"/>
    <col min="247" max="249" width="30.5703125" style="58" customWidth="1" outlineLevel="1"/>
    <col min="250" max="251" width="30.5703125" style="58" customWidth="1"/>
    <col min="252" max="257" width="30.5703125" style="59" customWidth="1"/>
    <col min="258" max="264" width="30.5703125" style="58" customWidth="1"/>
    <col min="265" max="267" width="30.5703125" style="58" customWidth="1" outlineLevel="1"/>
    <col min="268" max="269" width="30.5703125" style="58" customWidth="1"/>
    <col min="270" max="270" width="30.5703125" style="59" customWidth="1"/>
    <col min="271" max="271" width="30.5703125" style="58" customWidth="1"/>
    <col min="272" max="274" width="30.5703125" style="58" customWidth="1" outlineLevel="1"/>
    <col min="275" max="276" width="30.5703125" style="58" customWidth="1"/>
    <col min="277" max="278" width="30.5703125" style="59" customWidth="1"/>
    <col min="279" max="281" width="30.5703125" style="58" customWidth="1" outlineLevel="1"/>
    <col min="282" max="283" width="30.5703125" style="58" customWidth="1"/>
    <col min="284" max="284" width="30.5703125" style="59" customWidth="1"/>
    <col min="285" max="285" width="30.5703125" style="58" customWidth="1"/>
    <col min="286" max="288" width="30.5703125" style="58" customWidth="1" outlineLevel="1"/>
    <col min="289" max="290" width="30.5703125" style="58" customWidth="1"/>
    <col min="291" max="291" width="30.5703125" style="59" customWidth="1"/>
    <col min="292" max="292" width="30.5703125" style="58" customWidth="1"/>
    <col min="293" max="295" width="30.5703125" style="58" customWidth="1" outlineLevel="1"/>
    <col min="296" max="297" width="30.5703125" style="58" customWidth="1"/>
    <col min="298" max="298" width="36.28515625" style="59" bestFit="1" customWidth="1"/>
    <col min="299" max="307" width="30.5703125" style="58" customWidth="1"/>
    <col min="308" max="16384" width="8.7109375" style="58"/>
  </cols>
  <sheetData>
    <row r="1" spans="2:307" ht="14.1" customHeight="1" thickTop="1" thickBot="1" x14ac:dyDescent="0.3">
      <c r="D1" s="67"/>
      <c r="E1" s="68"/>
      <c r="F1" s="69"/>
      <c r="G1" s="69"/>
      <c r="H1" s="69"/>
      <c r="I1" s="69"/>
      <c r="K1" s="58"/>
      <c r="Q1" s="58"/>
      <c r="S1" s="58"/>
      <c r="Y1" s="58"/>
      <c r="AA1" s="58"/>
      <c r="AG1" s="58"/>
      <c r="AO1" s="58"/>
      <c r="AW1" s="58"/>
      <c r="BE1" s="58"/>
      <c r="BM1" s="58"/>
      <c r="BU1" s="58"/>
      <c r="CL1" s="58"/>
      <c r="CM1" s="58"/>
      <c r="CX1" s="58"/>
      <c r="CY1" s="58"/>
      <c r="DJ1" s="58"/>
      <c r="DK1" s="58"/>
      <c r="DV1" s="58"/>
      <c r="DW1" s="58"/>
      <c r="EH1" s="58"/>
      <c r="EI1" s="58"/>
      <c r="ET1" s="58"/>
      <c r="EU1" s="58"/>
      <c r="FF1" s="58"/>
      <c r="FG1" s="58"/>
      <c r="FR1" s="58"/>
      <c r="FS1" s="58"/>
      <c r="GD1" s="58"/>
      <c r="GE1" s="58"/>
      <c r="GP1" s="58"/>
      <c r="GQ1" s="58"/>
      <c r="GR1" s="58"/>
      <c r="GT1" s="58"/>
      <c r="GV1" s="58"/>
      <c r="GX1" s="58"/>
      <c r="GZ1" s="58"/>
      <c r="HB1" s="58"/>
      <c r="HC1" s="58"/>
      <c r="HI1" s="58"/>
      <c r="HJ1" s="58"/>
      <c r="HP1" s="58"/>
      <c r="HQ1" s="58"/>
      <c r="HW1" s="58"/>
      <c r="HX1" s="58"/>
      <c r="ID1" s="58"/>
      <c r="IE1" s="58"/>
      <c r="IK1" s="58"/>
      <c r="IL1" s="58"/>
      <c r="IR1" s="58"/>
      <c r="IS1" s="58"/>
      <c r="IT1" s="58"/>
      <c r="IU1" s="58"/>
      <c r="IV1" s="58"/>
      <c r="IW1" s="58"/>
      <c r="JJ1" s="58"/>
      <c r="JQ1" s="58"/>
      <c r="JR1" s="58"/>
      <c r="JX1" s="58"/>
      <c r="KE1" s="58"/>
      <c r="KL1" s="58"/>
    </row>
    <row r="2" spans="2:307" ht="16.5" thickTop="1" thickBot="1" x14ac:dyDescent="0.3">
      <c r="D2" s="304" t="s">
        <v>64</v>
      </c>
      <c r="E2" s="310"/>
      <c r="F2" s="305"/>
      <c r="G2" s="305"/>
      <c r="H2" s="305"/>
      <c r="I2" s="305"/>
      <c r="J2" s="305"/>
      <c r="K2" s="306"/>
      <c r="L2" s="304" t="s">
        <v>66</v>
      </c>
      <c r="M2" s="310"/>
      <c r="N2" s="305"/>
      <c r="O2" s="305"/>
      <c r="P2" s="305"/>
      <c r="Q2" s="305"/>
      <c r="R2" s="305"/>
      <c r="S2" s="306"/>
      <c r="T2" s="304" t="s">
        <v>67</v>
      </c>
      <c r="U2" s="310"/>
      <c r="V2" s="305"/>
      <c r="W2" s="305"/>
      <c r="X2" s="305"/>
      <c r="Y2" s="305"/>
      <c r="Z2" s="305"/>
      <c r="AA2" s="306"/>
      <c r="AB2" s="304" t="s">
        <v>68</v>
      </c>
      <c r="AC2" s="310"/>
      <c r="AD2" s="305"/>
      <c r="AE2" s="305"/>
      <c r="AF2" s="305"/>
      <c r="AG2" s="305"/>
      <c r="AH2" s="305"/>
      <c r="AI2" s="306"/>
      <c r="AJ2" s="304" t="s">
        <v>69</v>
      </c>
      <c r="AK2" s="310"/>
      <c r="AL2" s="305"/>
      <c r="AM2" s="305"/>
      <c r="AN2" s="305"/>
      <c r="AO2" s="305"/>
      <c r="AP2" s="305"/>
      <c r="AQ2" s="306"/>
      <c r="AR2" s="304" t="s">
        <v>70</v>
      </c>
      <c r="AS2" s="310"/>
      <c r="AT2" s="305"/>
      <c r="AU2" s="305"/>
      <c r="AV2" s="305"/>
      <c r="AW2" s="305"/>
      <c r="AX2" s="305"/>
      <c r="AY2" s="306"/>
      <c r="AZ2" s="304" t="s">
        <v>71</v>
      </c>
      <c r="BA2" s="310"/>
      <c r="BB2" s="305"/>
      <c r="BC2" s="305"/>
      <c r="BD2" s="305"/>
      <c r="BE2" s="305"/>
      <c r="BF2" s="305"/>
      <c r="BG2" s="306"/>
      <c r="BH2" s="304" t="s">
        <v>72</v>
      </c>
      <c r="BI2" s="310"/>
      <c r="BJ2" s="305"/>
      <c r="BK2" s="305"/>
      <c r="BL2" s="305"/>
      <c r="BM2" s="305"/>
      <c r="BN2" s="305"/>
      <c r="BO2" s="306"/>
      <c r="BP2" s="304" t="s">
        <v>73</v>
      </c>
      <c r="BQ2" s="310"/>
      <c r="BR2" s="305"/>
      <c r="BS2" s="305"/>
      <c r="BT2" s="305"/>
      <c r="BU2" s="305"/>
      <c r="BV2" s="305"/>
      <c r="BW2" s="306"/>
      <c r="BX2" s="304" t="s">
        <v>175</v>
      </c>
      <c r="BY2" s="305"/>
      <c r="BZ2" s="305"/>
      <c r="CA2" s="306"/>
      <c r="CB2" s="300" t="s">
        <v>74</v>
      </c>
      <c r="CC2" s="301"/>
      <c r="CD2" s="301"/>
      <c r="CE2" s="301"/>
      <c r="CF2" s="301"/>
      <c r="CG2" s="301"/>
      <c r="CH2" s="301"/>
      <c r="CI2" s="301"/>
      <c r="CJ2" s="301"/>
      <c r="CK2" s="301"/>
      <c r="CL2" s="301"/>
      <c r="CM2" s="302"/>
      <c r="CN2" s="300" t="s">
        <v>77</v>
      </c>
      <c r="CO2" s="301"/>
      <c r="CP2" s="301"/>
      <c r="CQ2" s="301"/>
      <c r="CR2" s="301"/>
      <c r="CS2" s="301"/>
      <c r="CT2" s="301"/>
      <c r="CU2" s="301"/>
      <c r="CV2" s="301"/>
      <c r="CW2" s="301"/>
      <c r="CX2" s="301"/>
      <c r="CY2" s="302"/>
      <c r="CZ2" s="300" t="s">
        <v>78</v>
      </c>
      <c r="DA2" s="301"/>
      <c r="DB2" s="301"/>
      <c r="DC2" s="301"/>
      <c r="DD2" s="301"/>
      <c r="DE2" s="301"/>
      <c r="DF2" s="301"/>
      <c r="DG2" s="301"/>
      <c r="DH2" s="301"/>
      <c r="DI2" s="301"/>
      <c r="DJ2" s="301"/>
      <c r="DK2" s="302"/>
      <c r="DL2" s="300" t="s">
        <v>79</v>
      </c>
      <c r="DM2" s="301"/>
      <c r="DN2" s="301"/>
      <c r="DO2" s="301"/>
      <c r="DP2" s="301"/>
      <c r="DQ2" s="301"/>
      <c r="DR2" s="301"/>
      <c r="DS2" s="301"/>
      <c r="DT2" s="301"/>
      <c r="DU2" s="301"/>
      <c r="DV2" s="301"/>
      <c r="DW2" s="302"/>
      <c r="DX2" s="300" t="s">
        <v>80</v>
      </c>
      <c r="DY2" s="301"/>
      <c r="DZ2" s="301"/>
      <c r="EA2" s="301"/>
      <c r="EB2" s="301"/>
      <c r="EC2" s="301"/>
      <c r="ED2" s="301"/>
      <c r="EE2" s="301"/>
      <c r="EF2" s="301"/>
      <c r="EG2" s="301"/>
      <c r="EH2" s="301"/>
      <c r="EI2" s="302"/>
      <c r="EJ2" s="300" t="s">
        <v>81</v>
      </c>
      <c r="EK2" s="301"/>
      <c r="EL2" s="301"/>
      <c r="EM2" s="301"/>
      <c r="EN2" s="301"/>
      <c r="EO2" s="301"/>
      <c r="EP2" s="301"/>
      <c r="EQ2" s="301"/>
      <c r="ER2" s="301"/>
      <c r="ES2" s="301"/>
      <c r="ET2" s="301"/>
      <c r="EU2" s="302"/>
      <c r="EV2" s="300" t="s">
        <v>82</v>
      </c>
      <c r="EW2" s="301"/>
      <c r="EX2" s="301"/>
      <c r="EY2" s="301"/>
      <c r="EZ2" s="301"/>
      <c r="FA2" s="301"/>
      <c r="FB2" s="301"/>
      <c r="FC2" s="301"/>
      <c r="FD2" s="301"/>
      <c r="FE2" s="301"/>
      <c r="FF2" s="301"/>
      <c r="FG2" s="302"/>
      <c r="FH2" s="300" t="s">
        <v>83</v>
      </c>
      <c r="FI2" s="301"/>
      <c r="FJ2" s="301"/>
      <c r="FK2" s="301"/>
      <c r="FL2" s="301"/>
      <c r="FM2" s="301"/>
      <c r="FN2" s="301"/>
      <c r="FO2" s="301"/>
      <c r="FP2" s="301"/>
      <c r="FQ2" s="301"/>
      <c r="FR2" s="301"/>
      <c r="FS2" s="302"/>
      <c r="FT2" s="300" t="s">
        <v>84</v>
      </c>
      <c r="FU2" s="301"/>
      <c r="FV2" s="301"/>
      <c r="FW2" s="301"/>
      <c r="FX2" s="301"/>
      <c r="FY2" s="301"/>
      <c r="FZ2" s="301"/>
      <c r="GA2" s="301"/>
      <c r="GB2" s="301"/>
      <c r="GC2" s="301"/>
      <c r="GD2" s="301"/>
      <c r="GE2" s="302"/>
      <c r="GF2" s="300" t="s">
        <v>85</v>
      </c>
      <c r="GG2" s="301"/>
      <c r="GH2" s="301"/>
      <c r="GI2" s="301"/>
      <c r="GJ2" s="301"/>
      <c r="GK2" s="301"/>
      <c r="GL2" s="301"/>
      <c r="GM2" s="301"/>
      <c r="GN2" s="301"/>
      <c r="GO2" s="301"/>
      <c r="GP2" s="301"/>
      <c r="GQ2" s="302"/>
      <c r="GR2" s="300" t="s">
        <v>176</v>
      </c>
      <c r="GS2" s="301"/>
      <c r="GT2" s="302"/>
      <c r="GU2" s="293" t="s">
        <v>86</v>
      </c>
      <c r="GV2" s="294"/>
      <c r="GW2" s="293" t="s">
        <v>177</v>
      </c>
      <c r="GX2" s="294"/>
      <c r="GY2" s="293" t="s">
        <v>90</v>
      </c>
      <c r="GZ2" s="294"/>
      <c r="HA2" s="293" t="s">
        <v>91</v>
      </c>
      <c r="HB2" s="294"/>
      <c r="HC2" s="70" t="s">
        <v>178</v>
      </c>
      <c r="HD2" s="298" t="s">
        <v>92</v>
      </c>
      <c r="HE2" s="298"/>
      <c r="HF2" s="298"/>
      <c r="HG2" s="298"/>
      <c r="HH2" s="298"/>
      <c r="HI2" s="298"/>
      <c r="HJ2" s="299"/>
      <c r="HK2" s="303" t="s">
        <v>93</v>
      </c>
      <c r="HL2" s="298"/>
      <c r="HM2" s="298"/>
      <c r="HN2" s="298"/>
      <c r="HO2" s="298"/>
      <c r="HP2" s="298"/>
      <c r="HQ2" s="299"/>
      <c r="HR2" s="303" t="s">
        <v>94</v>
      </c>
      <c r="HS2" s="298"/>
      <c r="HT2" s="298"/>
      <c r="HU2" s="298"/>
      <c r="HV2" s="298"/>
      <c r="HW2" s="298"/>
      <c r="HX2" s="299"/>
      <c r="HY2" s="303" t="s">
        <v>95</v>
      </c>
      <c r="HZ2" s="298"/>
      <c r="IA2" s="298"/>
      <c r="IB2" s="298"/>
      <c r="IC2" s="298"/>
      <c r="ID2" s="298"/>
      <c r="IE2" s="299"/>
      <c r="IF2" s="303" t="s">
        <v>1115</v>
      </c>
      <c r="IG2" s="298"/>
      <c r="IH2" s="298"/>
      <c r="II2" s="298"/>
      <c r="IJ2" s="298"/>
      <c r="IK2" s="298"/>
      <c r="IL2" s="298"/>
      <c r="IM2" s="300" t="s">
        <v>96</v>
      </c>
      <c r="IN2" s="301"/>
      <c r="IO2" s="301"/>
      <c r="IP2" s="301"/>
      <c r="IQ2" s="301"/>
      <c r="IR2" s="301"/>
      <c r="IS2" s="302"/>
      <c r="IT2" s="298" t="s">
        <v>179</v>
      </c>
      <c r="IU2" s="298"/>
      <c r="IV2" s="298"/>
      <c r="IW2" s="304" t="s">
        <v>180</v>
      </c>
      <c r="IX2" s="305"/>
      <c r="IY2" s="305"/>
      <c r="IZ2" s="306"/>
      <c r="JA2" s="300" t="s">
        <v>181</v>
      </c>
      <c r="JB2" s="301"/>
      <c r="JC2" s="301"/>
      <c r="JD2" s="302"/>
      <c r="JE2" s="304" t="s">
        <v>97</v>
      </c>
      <c r="JF2" s="305"/>
      <c r="JG2" s="305"/>
      <c r="JH2" s="305"/>
      <c r="JI2" s="305"/>
      <c r="JJ2" s="305"/>
      <c r="JK2" s="306"/>
      <c r="JL2" s="304" t="s">
        <v>98</v>
      </c>
      <c r="JM2" s="305"/>
      <c r="JN2" s="305"/>
      <c r="JO2" s="305"/>
      <c r="JP2" s="305"/>
      <c r="JQ2" s="305"/>
      <c r="JR2" s="306"/>
      <c r="JS2" s="304" t="s">
        <v>99</v>
      </c>
      <c r="JT2" s="305"/>
      <c r="JU2" s="305"/>
      <c r="JV2" s="305"/>
      <c r="JW2" s="305"/>
      <c r="JX2" s="305"/>
      <c r="JY2" s="306"/>
      <c r="JZ2" s="304" t="s">
        <v>100</v>
      </c>
      <c r="KA2" s="305"/>
      <c r="KB2" s="305"/>
      <c r="KC2" s="305"/>
      <c r="KD2" s="305"/>
      <c r="KE2" s="305"/>
      <c r="KF2" s="306"/>
      <c r="KG2" s="304" t="s">
        <v>101</v>
      </c>
      <c r="KH2" s="305"/>
      <c r="KI2" s="305"/>
      <c r="KJ2" s="305"/>
      <c r="KK2" s="305"/>
      <c r="KL2" s="305"/>
      <c r="KM2" s="306"/>
      <c r="KN2" s="307" t="s">
        <v>182</v>
      </c>
      <c r="KO2" s="308"/>
      <c r="KP2" s="309"/>
      <c r="KQ2" s="295" t="s">
        <v>183</v>
      </c>
      <c r="KR2" s="296"/>
      <c r="KS2" s="296"/>
      <c r="KT2" s="296"/>
      <c r="KU2" s="297"/>
    </row>
    <row r="3" spans="2:307" s="66" customFormat="1" ht="15" customHeight="1" thickTop="1" thickBot="1" x14ac:dyDescent="0.3">
      <c r="B3" s="71" t="s">
        <v>184</v>
      </c>
      <c r="C3" s="72" t="s">
        <v>185</v>
      </c>
      <c r="D3" s="73" t="s">
        <v>186</v>
      </c>
      <c r="E3" s="74" t="s">
        <v>187</v>
      </c>
      <c r="F3" s="75" t="s">
        <v>188</v>
      </c>
      <c r="G3" s="76" t="s">
        <v>189</v>
      </c>
      <c r="H3" s="77" t="s">
        <v>190</v>
      </c>
      <c r="I3" s="77" t="s">
        <v>191</v>
      </c>
      <c r="J3" s="78" t="s">
        <v>192</v>
      </c>
      <c r="K3" s="79" t="s">
        <v>193</v>
      </c>
      <c r="L3" s="73" t="s">
        <v>194</v>
      </c>
      <c r="M3" s="74" t="s">
        <v>195</v>
      </c>
      <c r="N3" s="80" t="s">
        <v>196</v>
      </c>
      <c r="O3" s="81" t="s">
        <v>197</v>
      </c>
      <c r="P3" s="77" t="s">
        <v>198</v>
      </c>
      <c r="Q3" s="77" t="s">
        <v>199</v>
      </c>
      <c r="R3" s="78" t="s">
        <v>200</v>
      </c>
      <c r="S3" s="79" t="s">
        <v>201</v>
      </c>
      <c r="T3" s="73" t="s">
        <v>202</v>
      </c>
      <c r="U3" s="74" t="s">
        <v>203</v>
      </c>
      <c r="V3" s="80" t="s">
        <v>204</v>
      </c>
      <c r="W3" s="81" t="s">
        <v>205</v>
      </c>
      <c r="X3" s="77" t="s">
        <v>206</v>
      </c>
      <c r="Y3" s="77" t="s">
        <v>207</v>
      </c>
      <c r="Z3" s="78" t="s">
        <v>208</v>
      </c>
      <c r="AA3" s="79" t="s">
        <v>209</v>
      </c>
      <c r="AB3" s="73" t="s">
        <v>210</v>
      </c>
      <c r="AC3" s="74" t="s">
        <v>211</v>
      </c>
      <c r="AD3" s="80" t="s">
        <v>212</v>
      </c>
      <c r="AE3" s="81" t="s">
        <v>213</v>
      </c>
      <c r="AF3" s="77" t="s">
        <v>214</v>
      </c>
      <c r="AG3" s="77" t="s">
        <v>215</v>
      </c>
      <c r="AH3" s="78" t="s">
        <v>216</v>
      </c>
      <c r="AI3" s="79" t="s">
        <v>217</v>
      </c>
      <c r="AJ3" s="73" t="s">
        <v>218</v>
      </c>
      <c r="AK3" s="74" t="s">
        <v>219</v>
      </c>
      <c r="AL3" s="80" t="s">
        <v>220</v>
      </c>
      <c r="AM3" s="81" t="s">
        <v>221</v>
      </c>
      <c r="AN3" s="77" t="s">
        <v>222</v>
      </c>
      <c r="AO3" s="77" t="s">
        <v>223</v>
      </c>
      <c r="AP3" s="78" t="s">
        <v>224</v>
      </c>
      <c r="AQ3" s="79" t="s">
        <v>225</v>
      </c>
      <c r="AR3" s="73" t="s">
        <v>226</v>
      </c>
      <c r="AS3" s="74" t="s">
        <v>227</v>
      </c>
      <c r="AT3" s="80" t="s">
        <v>228</v>
      </c>
      <c r="AU3" s="81" t="s">
        <v>229</v>
      </c>
      <c r="AV3" s="77" t="s">
        <v>230</v>
      </c>
      <c r="AW3" s="77" t="s">
        <v>231</v>
      </c>
      <c r="AX3" s="78" t="s">
        <v>232</v>
      </c>
      <c r="AY3" s="79" t="s">
        <v>233</v>
      </c>
      <c r="AZ3" s="73" t="s">
        <v>234</v>
      </c>
      <c r="BA3" s="74" t="s">
        <v>235</v>
      </c>
      <c r="BB3" s="80" t="s">
        <v>236</v>
      </c>
      <c r="BC3" s="81" t="s">
        <v>237</v>
      </c>
      <c r="BD3" s="77" t="s">
        <v>238</v>
      </c>
      <c r="BE3" s="77" t="s">
        <v>239</v>
      </c>
      <c r="BF3" s="78" t="s">
        <v>240</v>
      </c>
      <c r="BG3" s="79" t="s">
        <v>241</v>
      </c>
      <c r="BH3" s="73" t="s">
        <v>242</v>
      </c>
      <c r="BI3" s="74" t="s">
        <v>243</v>
      </c>
      <c r="BJ3" s="80" t="s">
        <v>244</v>
      </c>
      <c r="BK3" s="81" t="s">
        <v>245</v>
      </c>
      <c r="BL3" s="77" t="s">
        <v>246</v>
      </c>
      <c r="BM3" s="77" t="s">
        <v>247</v>
      </c>
      <c r="BN3" s="78" t="s">
        <v>248</v>
      </c>
      <c r="BO3" s="79" t="s">
        <v>249</v>
      </c>
      <c r="BP3" s="73" t="s">
        <v>250</v>
      </c>
      <c r="BQ3" s="74" t="s">
        <v>251</v>
      </c>
      <c r="BR3" s="80" t="s">
        <v>252</v>
      </c>
      <c r="BS3" s="81" t="s">
        <v>253</v>
      </c>
      <c r="BT3" s="77" t="s">
        <v>254</v>
      </c>
      <c r="BU3" s="77" t="s">
        <v>255</v>
      </c>
      <c r="BV3" s="78" t="s">
        <v>256</v>
      </c>
      <c r="BW3" s="82" t="s">
        <v>257</v>
      </c>
      <c r="BX3" s="83" t="s">
        <v>258</v>
      </c>
      <c r="BY3" s="82" t="s">
        <v>259</v>
      </c>
      <c r="BZ3" s="82" t="s">
        <v>260</v>
      </c>
      <c r="CA3" s="84" t="s">
        <v>261</v>
      </c>
      <c r="CB3" s="85" t="s">
        <v>262</v>
      </c>
      <c r="CC3" s="86" t="s">
        <v>263</v>
      </c>
      <c r="CD3" s="87" t="s">
        <v>264</v>
      </c>
      <c r="CE3" s="87" t="s">
        <v>265</v>
      </c>
      <c r="CF3" s="86" t="s">
        <v>266</v>
      </c>
      <c r="CG3" s="87" t="s">
        <v>267</v>
      </c>
      <c r="CH3" s="197" t="s">
        <v>268</v>
      </c>
      <c r="CI3" s="197" t="s">
        <v>269</v>
      </c>
      <c r="CJ3" s="197" t="s">
        <v>270</v>
      </c>
      <c r="CK3" s="89" t="s">
        <v>271</v>
      </c>
      <c r="CL3" s="89" t="s">
        <v>272</v>
      </c>
      <c r="CM3" s="90" t="s">
        <v>273</v>
      </c>
      <c r="CN3" s="85" t="s">
        <v>274</v>
      </c>
      <c r="CO3" s="86" t="s">
        <v>275</v>
      </c>
      <c r="CP3" s="87" t="s">
        <v>276</v>
      </c>
      <c r="CQ3" s="87" t="s">
        <v>277</v>
      </c>
      <c r="CR3" s="86" t="s">
        <v>278</v>
      </c>
      <c r="CS3" s="87" t="s">
        <v>279</v>
      </c>
      <c r="CT3" s="88" t="s">
        <v>280</v>
      </c>
      <c r="CU3" s="88" t="s">
        <v>281</v>
      </c>
      <c r="CV3" s="88" t="s">
        <v>282</v>
      </c>
      <c r="CW3" s="89" t="s">
        <v>283</v>
      </c>
      <c r="CX3" s="89" t="s">
        <v>284</v>
      </c>
      <c r="CY3" s="90" t="s">
        <v>285</v>
      </c>
      <c r="CZ3" s="85" t="s">
        <v>286</v>
      </c>
      <c r="DA3" s="86" t="s">
        <v>287</v>
      </c>
      <c r="DB3" s="87" t="s">
        <v>288</v>
      </c>
      <c r="DC3" s="87" t="s">
        <v>289</v>
      </c>
      <c r="DD3" s="86" t="s">
        <v>290</v>
      </c>
      <c r="DE3" s="87" t="s">
        <v>291</v>
      </c>
      <c r="DF3" s="88" t="s">
        <v>292</v>
      </c>
      <c r="DG3" s="88" t="s">
        <v>293</v>
      </c>
      <c r="DH3" s="88" t="s">
        <v>294</v>
      </c>
      <c r="DI3" s="89" t="s">
        <v>295</v>
      </c>
      <c r="DJ3" s="89" t="s">
        <v>296</v>
      </c>
      <c r="DK3" s="90" t="s">
        <v>297</v>
      </c>
      <c r="DL3" s="85" t="s">
        <v>298</v>
      </c>
      <c r="DM3" s="86" t="s">
        <v>299</v>
      </c>
      <c r="DN3" s="87" t="s">
        <v>300</v>
      </c>
      <c r="DO3" s="87" t="s">
        <v>301</v>
      </c>
      <c r="DP3" s="86" t="s">
        <v>302</v>
      </c>
      <c r="DQ3" s="87" t="s">
        <v>303</v>
      </c>
      <c r="DR3" s="88" t="s">
        <v>304</v>
      </c>
      <c r="DS3" s="88" t="s">
        <v>305</v>
      </c>
      <c r="DT3" s="88" t="s">
        <v>306</v>
      </c>
      <c r="DU3" s="89" t="s">
        <v>307</v>
      </c>
      <c r="DV3" s="89" t="s">
        <v>308</v>
      </c>
      <c r="DW3" s="90" t="s">
        <v>309</v>
      </c>
      <c r="DX3" s="85" t="s">
        <v>310</v>
      </c>
      <c r="DY3" s="86" t="s">
        <v>311</v>
      </c>
      <c r="DZ3" s="87" t="s">
        <v>312</v>
      </c>
      <c r="EA3" s="87" t="s">
        <v>313</v>
      </c>
      <c r="EB3" s="86" t="s">
        <v>314</v>
      </c>
      <c r="EC3" s="87" t="s">
        <v>315</v>
      </c>
      <c r="ED3" s="88" t="s">
        <v>316</v>
      </c>
      <c r="EE3" s="88" t="s">
        <v>317</v>
      </c>
      <c r="EF3" s="88" t="s">
        <v>318</v>
      </c>
      <c r="EG3" s="89" t="s">
        <v>319</v>
      </c>
      <c r="EH3" s="89" t="s">
        <v>320</v>
      </c>
      <c r="EI3" s="90" t="s">
        <v>321</v>
      </c>
      <c r="EJ3" s="85" t="s">
        <v>322</v>
      </c>
      <c r="EK3" s="86" t="s">
        <v>323</v>
      </c>
      <c r="EL3" s="87" t="s">
        <v>324</v>
      </c>
      <c r="EM3" s="87" t="s">
        <v>325</v>
      </c>
      <c r="EN3" s="86" t="s">
        <v>326</v>
      </c>
      <c r="EO3" s="87" t="s">
        <v>327</v>
      </c>
      <c r="EP3" s="88" t="s">
        <v>328</v>
      </c>
      <c r="EQ3" s="88" t="s">
        <v>329</v>
      </c>
      <c r="ER3" s="88" t="s">
        <v>330</v>
      </c>
      <c r="ES3" s="89" t="s">
        <v>331</v>
      </c>
      <c r="ET3" s="89" t="s">
        <v>332</v>
      </c>
      <c r="EU3" s="90" t="s">
        <v>333</v>
      </c>
      <c r="EV3" s="85" t="s">
        <v>334</v>
      </c>
      <c r="EW3" s="86" t="s">
        <v>335</v>
      </c>
      <c r="EX3" s="87" t="s">
        <v>336</v>
      </c>
      <c r="EY3" s="87" t="s">
        <v>337</v>
      </c>
      <c r="EZ3" s="86" t="s">
        <v>338</v>
      </c>
      <c r="FA3" s="87" t="s">
        <v>339</v>
      </c>
      <c r="FB3" s="88" t="s">
        <v>340</v>
      </c>
      <c r="FC3" s="88" t="s">
        <v>341</v>
      </c>
      <c r="FD3" s="88" t="s">
        <v>342</v>
      </c>
      <c r="FE3" s="89" t="s">
        <v>343</v>
      </c>
      <c r="FF3" s="89" t="s">
        <v>344</v>
      </c>
      <c r="FG3" s="90" t="s">
        <v>345</v>
      </c>
      <c r="FH3" s="85" t="s">
        <v>346</v>
      </c>
      <c r="FI3" s="86" t="s">
        <v>347</v>
      </c>
      <c r="FJ3" s="87" t="s">
        <v>348</v>
      </c>
      <c r="FK3" s="87" t="s">
        <v>349</v>
      </c>
      <c r="FL3" s="86" t="s">
        <v>350</v>
      </c>
      <c r="FM3" s="87" t="s">
        <v>351</v>
      </c>
      <c r="FN3" s="88" t="s">
        <v>352</v>
      </c>
      <c r="FO3" s="88" t="s">
        <v>353</v>
      </c>
      <c r="FP3" s="88" t="s">
        <v>354</v>
      </c>
      <c r="FQ3" s="89" t="s">
        <v>355</v>
      </c>
      <c r="FR3" s="89" t="s">
        <v>356</v>
      </c>
      <c r="FS3" s="90" t="s">
        <v>357</v>
      </c>
      <c r="FT3" s="85" t="s">
        <v>358</v>
      </c>
      <c r="FU3" s="86" t="s">
        <v>359</v>
      </c>
      <c r="FV3" s="87" t="s">
        <v>360</v>
      </c>
      <c r="FW3" s="87" t="s">
        <v>361</v>
      </c>
      <c r="FX3" s="86" t="s">
        <v>362</v>
      </c>
      <c r="FY3" s="87" t="s">
        <v>363</v>
      </c>
      <c r="FZ3" s="88" t="s">
        <v>364</v>
      </c>
      <c r="GA3" s="88" t="s">
        <v>365</v>
      </c>
      <c r="GB3" s="88" t="s">
        <v>366</v>
      </c>
      <c r="GC3" s="89" t="s">
        <v>367</v>
      </c>
      <c r="GD3" s="89" t="s">
        <v>368</v>
      </c>
      <c r="GE3" s="90" t="s">
        <v>369</v>
      </c>
      <c r="GF3" s="85" t="s">
        <v>370</v>
      </c>
      <c r="GG3" s="86" t="s">
        <v>371</v>
      </c>
      <c r="GH3" s="87" t="s">
        <v>372</v>
      </c>
      <c r="GI3" s="87" t="s">
        <v>373</v>
      </c>
      <c r="GJ3" s="86" t="s">
        <v>374</v>
      </c>
      <c r="GK3" s="87" t="s">
        <v>375</v>
      </c>
      <c r="GL3" s="88" t="s">
        <v>376</v>
      </c>
      <c r="GM3" s="88" t="s">
        <v>377</v>
      </c>
      <c r="GN3" s="88" t="s">
        <v>378</v>
      </c>
      <c r="GO3" s="89" t="s">
        <v>379</v>
      </c>
      <c r="GP3" s="89" t="s">
        <v>380</v>
      </c>
      <c r="GQ3" s="91" t="s">
        <v>381</v>
      </c>
      <c r="GR3" s="92" t="s">
        <v>382</v>
      </c>
      <c r="GS3" s="93" t="s">
        <v>383</v>
      </c>
      <c r="GT3" s="94" t="s">
        <v>384</v>
      </c>
      <c r="GU3" s="98" t="s">
        <v>1111</v>
      </c>
      <c r="GV3" s="96" t="s">
        <v>385</v>
      </c>
      <c r="GW3" s="97" t="s">
        <v>386</v>
      </c>
      <c r="GX3" s="96" t="s">
        <v>387</v>
      </c>
      <c r="GY3" s="98" t="s">
        <v>388</v>
      </c>
      <c r="GZ3" s="99" t="s">
        <v>389</v>
      </c>
      <c r="HA3" s="95" t="s">
        <v>390</v>
      </c>
      <c r="HB3" s="96" t="s">
        <v>391</v>
      </c>
      <c r="HC3" s="100" t="s">
        <v>392</v>
      </c>
      <c r="HD3" s="101" t="s">
        <v>393</v>
      </c>
      <c r="HE3" s="102" t="s">
        <v>394</v>
      </c>
      <c r="HF3" s="103" t="s">
        <v>395</v>
      </c>
      <c r="HG3" s="104" t="s">
        <v>396</v>
      </c>
      <c r="HH3" s="105" t="s">
        <v>397</v>
      </c>
      <c r="HI3" s="105" t="s">
        <v>398</v>
      </c>
      <c r="HJ3" s="79" t="s">
        <v>399</v>
      </c>
      <c r="HK3" s="101" t="s">
        <v>400</v>
      </c>
      <c r="HL3" s="102" t="s">
        <v>401</v>
      </c>
      <c r="HM3" s="103" t="s">
        <v>402</v>
      </c>
      <c r="HN3" s="104" t="s">
        <v>403</v>
      </c>
      <c r="HO3" s="105" t="s">
        <v>404</v>
      </c>
      <c r="HP3" s="105" t="s">
        <v>405</v>
      </c>
      <c r="HQ3" s="79" t="s">
        <v>406</v>
      </c>
      <c r="HR3" s="101" t="s">
        <v>407</v>
      </c>
      <c r="HS3" s="102" t="s">
        <v>408</v>
      </c>
      <c r="HT3" s="103" t="s">
        <v>409</v>
      </c>
      <c r="HU3" s="199" t="s">
        <v>410</v>
      </c>
      <c r="HV3" s="105" t="s">
        <v>411</v>
      </c>
      <c r="HW3" s="105" t="s">
        <v>412</v>
      </c>
      <c r="HX3" s="79" t="s">
        <v>413</v>
      </c>
      <c r="HY3" s="101" t="s">
        <v>414</v>
      </c>
      <c r="HZ3" s="102" t="s">
        <v>415</v>
      </c>
      <c r="IA3" s="103" t="s">
        <v>416</v>
      </c>
      <c r="IB3" s="104" t="s">
        <v>417</v>
      </c>
      <c r="IC3" s="105" t="s">
        <v>418</v>
      </c>
      <c r="ID3" s="105" t="s">
        <v>419</v>
      </c>
      <c r="IE3" s="79" t="s">
        <v>420</v>
      </c>
      <c r="IF3" s="101" t="s">
        <v>421</v>
      </c>
      <c r="IG3" s="102" t="s">
        <v>422</v>
      </c>
      <c r="IH3" s="103" t="s">
        <v>423</v>
      </c>
      <c r="II3" s="104" t="s">
        <v>424</v>
      </c>
      <c r="IJ3" s="105" t="s">
        <v>425</v>
      </c>
      <c r="IK3" s="105" t="s">
        <v>426</v>
      </c>
      <c r="IL3" s="79" t="s">
        <v>427</v>
      </c>
      <c r="IM3" s="101" t="s">
        <v>428</v>
      </c>
      <c r="IN3" s="102" t="s">
        <v>429</v>
      </c>
      <c r="IO3" s="103" t="s">
        <v>430</v>
      </c>
      <c r="IP3" s="104" t="s">
        <v>431</v>
      </c>
      <c r="IQ3" s="105" t="s">
        <v>432</v>
      </c>
      <c r="IR3" s="105" t="s">
        <v>433</v>
      </c>
      <c r="IS3" s="106" t="s">
        <v>434</v>
      </c>
      <c r="IT3" s="83" t="s">
        <v>435</v>
      </c>
      <c r="IU3" s="82" t="s">
        <v>436</v>
      </c>
      <c r="IV3" s="107" t="s">
        <v>437</v>
      </c>
      <c r="IW3" s="97" t="s">
        <v>438</v>
      </c>
      <c r="IX3" s="108" t="s">
        <v>38</v>
      </c>
      <c r="IY3" s="108" t="s">
        <v>39</v>
      </c>
      <c r="IZ3" s="94" t="s">
        <v>439</v>
      </c>
      <c r="JA3" s="97" t="s">
        <v>41</v>
      </c>
      <c r="JB3" s="108" t="s">
        <v>42</v>
      </c>
      <c r="JC3" s="108" t="s">
        <v>440</v>
      </c>
      <c r="JD3" s="94" t="s">
        <v>441</v>
      </c>
      <c r="JE3" s="101" t="s">
        <v>442</v>
      </c>
      <c r="JF3" s="102" t="s">
        <v>443</v>
      </c>
      <c r="JG3" s="103" t="s">
        <v>444</v>
      </c>
      <c r="JH3" s="104" t="s">
        <v>445</v>
      </c>
      <c r="JI3" s="105" t="s">
        <v>446</v>
      </c>
      <c r="JJ3" s="105" t="s">
        <v>447</v>
      </c>
      <c r="JK3" s="106" t="s">
        <v>448</v>
      </c>
      <c r="JL3" s="101" t="s">
        <v>449</v>
      </c>
      <c r="JM3" s="102" t="s">
        <v>450</v>
      </c>
      <c r="JN3" s="103" t="s">
        <v>451</v>
      </c>
      <c r="JO3" s="104" t="s">
        <v>452</v>
      </c>
      <c r="JP3" s="105" t="s">
        <v>453</v>
      </c>
      <c r="JQ3" s="105" t="s">
        <v>454</v>
      </c>
      <c r="JR3" s="106" t="s">
        <v>455</v>
      </c>
      <c r="JS3" s="101" t="s">
        <v>456</v>
      </c>
      <c r="JT3" s="102" t="s">
        <v>457</v>
      </c>
      <c r="JU3" s="103" t="s">
        <v>458</v>
      </c>
      <c r="JV3" s="104" t="s">
        <v>459</v>
      </c>
      <c r="JW3" s="105" t="s">
        <v>460</v>
      </c>
      <c r="JX3" s="105" t="s">
        <v>461</v>
      </c>
      <c r="JY3" s="106" t="s">
        <v>462</v>
      </c>
      <c r="JZ3" s="101" t="s">
        <v>463</v>
      </c>
      <c r="KA3" s="102" t="s">
        <v>464</v>
      </c>
      <c r="KB3" s="103" t="s">
        <v>465</v>
      </c>
      <c r="KC3" s="104" t="s">
        <v>466</v>
      </c>
      <c r="KD3" s="105" t="s">
        <v>467</v>
      </c>
      <c r="KE3" s="105" t="s">
        <v>468</v>
      </c>
      <c r="KF3" s="106" t="s">
        <v>469</v>
      </c>
      <c r="KG3" s="101" t="s">
        <v>470</v>
      </c>
      <c r="KH3" s="102" t="s">
        <v>471</v>
      </c>
      <c r="KI3" s="103" t="s">
        <v>472</v>
      </c>
      <c r="KJ3" s="104" t="s">
        <v>473</v>
      </c>
      <c r="KK3" s="105" t="s">
        <v>474</v>
      </c>
      <c r="KL3" s="105" t="s">
        <v>475</v>
      </c>
      <c r="KM3" s="106" t="s">
        <v>476</v>
      </c>
      <c r="KN3" s="109" t="s">
        <v>477</v>
      </c>
      <c r="KO3" s="110" t="s">
        <v>478</v>
      </c>
      <c r="KP3" s="111" t="s">
        <v>479</v>
      </c>
      <c r="KQ3" s="112" t="s">
        <v>480</v>
      </c>
      <c r="KR3" s="113" t="s">
        <v>481</v>
      </c>
      <c r="KS3" s="113" t="s">
        <v>482</v>
      </c>
      <c r="KT3" s="113" t="s">
        <v>483</v>
      </c>
      <c r="KU3" s="114" t="s">
        <v>484</v>
      </c>
    </row>
    <row r="4" spans="2:307" ht="15.75" thickTop="1" x14ac:dyDescent="0.25">
      <c r="B4" s="115" t="s">
        <v>1117</v>
      </c>
      <c r="C4" s="116" t="s">
        <v>1118</v>
      </c>
      <c r="D4" s="117">
        <v>5</v>
      </c>
      <c r="E4" s="117">
        <v>5</v>
      </c>
      <c r="F4" s="117">
        <v>5</v>
      </c>
      <c r="G4" s="117">
        <v>5</v>
      </c>
      <c r="H4" s="117">
        <v>5</v>
      </c>
      <c r="I4" s="117">
        <v>5</v>
      </c>
      <c r="J4" s="117">
        <v>5</v>
      </c>
      <c r="K4" s="117">
        <v>5</v>
      </c>
      <c r="L4" s="117">
        <v>5</v>
      </c>
      <c r="M4" s="117">
        <v>5</v>
      </c>
      <c r="N4" s="117">
        <v>5</v>
      </c>
      <c r="O4" s="117">
        <v>5</v>
      </c>
      <c r="P4" s="117">
        <v>5</v>
      </c>
      <c r="Q4" s="117">
        <v>5</v>
      </c>
      <c r="R4" s="117">
        <v>5</v>
      </c>
      <c r="S4" s="117">
        <v>5</v>
      </c>
      <c r="T4" s="117">
        <v>5</v>
      </c>
      <c r="U4" s="117">
        <v>5</v>
      </c>
      <c r="V4" s="117">
        <v>5</v>
      </c>
      <c r="W4" s="117">
        <v>5</v>
      </c>
      <c r="X4" s="117">
        <v>5</v>
      </c>
      <c r="Y4" s="117">
        <v>5</v>
      </c>
      <c r="Z4" s="117">
        <v>5</v>
      </c>
      <c r="AA4" s="117">
        <v>5</v>
      </c>
      <c r="AB4" s="117">
        <v>5</v>
      </c>
      <c r="AC4" s="117">
        <v>5</v>
      </c>
      <c r="AD4" s="117">
        <v>5</v>
      </c>
      <c r="AE4" s="117">
        <v>5</v>
      </c>
      <c r="AF4" s="117">
        <v>5</v>
      </c>
      <c r="AG4" s="117">
        <v>5</v>
      </c>
      <c r="AH4" s="117">
        <v>5</v>
      </c>
      <c r="AI4" s="117">
        <v>5</v>
      </c>
      <c r="AJ4" s="117">
        <v>5</v>
      </c>
      <c r="AK4" s="117">
        <v>5</v>
      </c>
      <c r="AL4" s="117">
        <v>5</v>
      </c>
      <c r="AM4" s="117">
        <v>5</v>
      </c>
      <c r="AN4" s="117">
        <v>5</v>
      </c>
      <c r="AO4" s="117">
        <v>5</v>
      </c>
      <c r="AP4" s="117">
        <v>5</v>
      </c>
      <c r="AQ4" s="117">
        <v>5</v>
      </c>
      <c r="AR4" s="117">
        <v>5</v>
      </c>
      <c r="AS4" s="117">
        <v>5</v>
      </c>
      <c r="AT4" s="117">
        <v>5</v>
      </c>
      <c r="AU4" s="117">
        <v>5</v>
      </c>
      <c r="AV4" s="117">
        <v>5</v>
      </c>
      <c r="AW4" s="117">
        <v>5</v>
      </c>
      <c r="AX4" s="117">
        <v>5</v>
      </c>
      <c r="AY4" s="117">
        <v>5</v>
      </c>
      <c r="AZ4" s="117">
        <v>5</v>
      </c>
      <c r="BA4" s="117">
        <v>5</v>
      </c>
      <c r="BB4" s="117">
        <v>5</v>
      </c>
      <c r="BC4" s="117">
        <v>5</v>
      </c>
      <c r="BD4" s="117">
        <v>5</v>
      </c>
      <c r="BE4" s="117">
        <v>5</v>
      </c>
      <c r="BF4" s="117">
        <v>5</v>
      </c>
      <c r="BG4" s="117">
        <v>5</v>
      </c>
      <c r="BH4" s="117">
        <v>5</v>
      </c>
      <c r="BI4" s="117">
        <v>5</v>
      </c>
      <c r="BJ4" s="117">
        <v>5</v>
      </c>
      <c r="BK4" s="117">
        <v>5</v>
      </c>
      <c r="BL4" s="117">
        <v>5</v>
      </c>
      <c r="BM4" s="117">
        <v>5</v>
      </c>
      <c r="BN4" s="117">
        <v>5</v>
      </c>
      <c r="BO4" s="117">
        <v>5</v>
      </c>
      <c r="BP4" s="117">
        <v>5</v>
      </c>
      <c r="BQ4" s="117">
        <v>5</v>
      </c>
      <c r="BR4" s="117">
        <v>5</v>
      </c>
      <c r="BS4" s="117">
        <v>5</v>
      </c>
      <c r="BT4" s="117">
        <v>5</v>
      </c>
      <c r="BU4" s="117">
        <v>5</v>
      </c>
      <c r="BV4" s="117">
        <v>5</v>
      </c>
      <c r="BW4" s="117">
        <v>5</v>
      </c>
      <c r="BX4" s="117">
        <v>5</v>
      </c>
      <c r="BY4" s="117">
        <v>5</v>
      </c>
      <c r="BZ4" s="117">
        <v>5</v>
      </c>
      <c r="CA4" s="117">
        <v>5</v>
      </c>
      <c r="CB4" s="117">
        <v>5</v>
      </c>
      <c r="CC4" s="117">
        <v>5</v>
      </c>
      <c r="CD4" s="117">
        <v>5</v>
      </c>
      <c r="CE4" s="117">
        <v>5</v>
      </c>
      <c r="CF4" s="117">
        <v>5</v>
      </c>
      <c r="CG4" s="117">
        <v>5</v>
      </c>
      <c r="CH4" s="117">
        <v>5</v>
      </c>
      <c r="CI4" s="117">
        <v>5</v>
      </c>
      <c r="CJ4" s="117">
        <v>5</v>
      </c>
      <c r="CK4" s="117">
        <v>5</v>
      </c>
      <c r="CL4" s="117">
        <v>5</v>
      </c>
      <c r="CM4" s="117">
        <v>5</v>
      </c>
      <c r="CN4" s="117">
        <v>5</v>
      </c>
      <c r="CO4" s="117">
        <v>5</v>
      </c>
      <c r="CP4" s="117">
        <v>5</v>
      </c>
      <c r="CQ4" s="117">
        <v>5</v>
      </c>
      <c r="CR4" s="117">
        <v>5</v>
      </c>
      <c r="CS4" s="117">
        <v>5</v>
      </c>
      <c r="CT4" s="117">
        <v>5</v>
      </c>
      <c r="CU4" s="117">
        <v>5</v>
      </c>
      <c r="CV4" s="117">
        <v>5</v>
      </c>
      <c r="CW4" s="117">
        <v>5</v>
      </c>
      <c r="CX4" s="117">
        <v>5</v>
      </c>
      <c r="CY4" s="117">
        <v>5</v>
      </c>
      <c r="CZ4" s="117">
        <v>5</v>
      </c>
      <c r="DA4" s="117">
        <v>5</v>
      </c>
      <c r="DB4" s="117">
        <v>5</v>
      </c>
      <c r="DC4" s="117">
        <v>5</v>
      </c>
      <c r="DD4" s="117">
        <v>5</v>
      </c>
      <c r="DE4" s="117">
        <v>5</v>
      </c>
      <c r="DF4" s="117">
        <v>5</v>
      </c>
      <c r="DG4" s="117">
        <v>5</v>
      </c>
      <c r="DH4" s="117">
        <v>5</v>
      </c>
      <c r="DI4" s="117">
        <v>5</v>
      </c>
      <c r="DJ4" s="117">
        <v>5</v>
      </c>
      <c r="DK4" s="117">
        <v>5</v>
      </c>
      <c r="DL4" s="117">
        <v>5</v>
      </c>
      <c r="DM4" s="117">
        <v>5</v>
      </c>
      <c r="DN4" s="117">
        <v>5</v>
      </c>
      <c r="DO4" s="117">
        <v>5</v>
      </c>
      <c r="DP4" s="117">
        <v>5</v>
      </c>
      <c r="DQ4" s="117">
        <v>5</v>
      </c>
      <c r="DR4" s="117">
        <v>5</v>
      </c>
      <c r="DS4" s="117">
        <v>5</v>
      </c>
      <c r="DT4" s="117">
        <v>5</v>
      </c>
      <c r="DU4" s="117">
        <v>5</v>
      </c>
      <c r="DV4" s="117">
        <v>5</v>
      </c>
      <c r="DW4" s="117">
        <v>5</v>
      </c>
      <c r="DX4" s="117">
        <v>5</v>
      </c>
      <c r="DY4" s="117">
        <v>5</v>
      </c>
      <c r="DZ4" s="117">
        <v>5</v>
      </c>
      <c r="EA4" s="117">
        <v>5</v>
      </c>
      <c r="EB4" s="117">
        <v>5</v>
      </c>
      <c r="EC4" s="117">
        <v>5</v>
      </c>
      <c r="ED4" s="117">
        <v>5</v>
      </c>
      <c r="EE4" s="117">
        <v>5</v>
      </c>
      <c r="EF4" s="117">
        <v>5</v>
      </c>
      <c r="EG4" s="117">
        <v>5</v>
      </c>
      <c r="EH4" s="117">
        <v>5</v>
      </c>
      <c r="EI4" s="117">
        <v>5</v>
      </c>
      <c r="EJ4" s="117">
        <v>5</v>
      </c>
      <c r="EK4" s="117">
        <v>5</v>
      </c>
      <c r="EL4" s="117">
        <v>5</v>
      </c>
      <c r="EM4" s="117">
        <v>5</v>
      </c>
      <c r="EN4" s="117">
        <v>5</v>
      </c>
      <c r="EO4" s="117">
        <v>5</v>
      </c>
      <c r="EP4" s="117">
        <v>5</v>
      </c>
      <c r="EQ4" s="117">
        <v>5</v>
      </c>
      <c r="ER4" s="117">
        <v>5</v>
      </c>
      <c r="ES4" s="117">
        <v>5</v>
      </c>
      <c r="ET4" s="117">
        <v>5</v>
      </c>
      <c r="EU4" s="117">
        <v>5</v>
      </c>
      <c r="EV4" s="117">
        <v>5</v>
      </c>
      <c r="EW4" s="117">
        <v>5</v>
      </c>
      <c r="EX4" s="117">
        <v>5</v>
      </c>
      <c r="EY4" s="117">
        <v>5</v>
      </c>
      <c r="EZ4" s="117">
        <v>5</v>
      </c>
      <c r="FA4" s="117">
        <v>5</v>
      </c>
      <c r="FB4" s="117">
        <v>5</v>
      </c>
      <c r="FC4" s="117">
        <v>5</v>
      </c>
      <c r="FD4" s="117">
        <v>5</v>
      </c>
      <c r="FE4" s="117">
        <v>5</v>
      </c>
      <c r="FF4" s="117">
        <v>5</v>
      </c>
      <c r="FG4" s="117">
        <v>5</v>
      </c>
      <c r="FH4" s="117">
        <v>5</v>
      </c>
      <c r="FI4" s="117">
        <v>5</v>
      </c>
      <c r="FJ4" s="117">
        <v>5</v>
      </c>
      <c r="FK4" s="117">
        <v>5</v>
      </c>
      <c r="FL4" s="117">
        <v>5</v>
      </c>
      <c r="FM4" s="117">
        <v>5</v>
      </c>
      <c r="FN4" s="117">
        <v>5</v>
      </c>
      <c r="FO4" s="117">
        <v>5</v>
      </c>
      <c r="FP4" s="117">
        <v>5</v>
      </c>
      <c r="FQ4" s="117">
        <v>5</v>
      </c>
      <c r="FR4" s="117">
        <v>5</v>
      </c>
      <c r="FS4" s="117">
        <v>5</v>
      </c>
      <c r="FT4" s="117">
        <v>5</v>
      </c>
      <c r="FU4" s="117">
        <v>5</v>
      </c>
      <c r="FV4" s="117">
        <v>5</v>
      </c>
      <c r="FW4" s="117">
        <v>5</v>
      </c>
      <c r="FX4" s="117">
        <v>5</v>
      </c>
      <c r="FY4" s="117">
        <v>5</v>
      </c>
      <c r="FZ4" s="117">
        <v>5</v>
      </c>
      <c r="GA4" s="117">
        <v>5</v>
      </c>
      <c r="GB4" s="117">
        <v>5</v>
      </c>
      <c r="GC4" s="117">
        <v>5</v>
      </c>
      <c r="GD4" s="117">
        <v>5</v>
      </c>
      <c r="GE4" s="117">
        <v>5</v>
      </c>
      <c r="GF4" s="117">
        <v>5</v>
      </c>
      <c r="GG4" s="117">
        <v>5</v>
      </c>
      <c r="GH4" s="117">
        <v>5</v>
      </c>
      <c r="GI4" s="117">
        <v>5</v>
      </c>
      <c r="GJ4" s="117">
        <v>5</v>
      </c>
      <c r="GK4" s="117">
        <v>5</v>
      </c>
      <c r="GL4" s="117">
        <v>5</v>
      </c>
      <c r="GM4" s="117">
        <v>5</v>
      </c>
      <c r="GN4" s="117">
        <v>5</v>
      </c>
      <c r="GO4" s="117">
        <v>5</v>
      </c>
      <c r="GP4" s="117">
        <v>5</v>
      </c>
      <c r="GQ4" s="117">
        <v>5</v>
      </c>
      <c r="GR4" s="117">
        <v>5</v>
      </c>
      <c r="GS4" s="117">
        <v>5</v>
      </c>
      <c r="GT4" s="117">
        <v>5</v>
      </c>
      <c r="GU4" s="117">
        <v>5</v>
      </c>
      <c r="GV4" s="117">
        <v>5</v>
      </c>
      <c r="GW4" s="117">
        <v>5</v>
      </c>
      <c r="GX4" s="117">
        <v>5</v>
      </c>
      <c r="GY4" s="117">
        <v>5</v>
      </c>
      <c r="GZ4" s="117">
        <v>5</v>
      </c>
      <c r="HA4" s="117">
        <v>5</v>
      </c>
      <c r="HB4" s="117">
        <v>5</v>
      </c>
      <c r="HC4" s="117">
        <v>5</v>
      </c>
      <c r="HD4" s="117">
        <v>5</v>
      </c>
      <c r="HE4" s="117">
        <v>5</v>
      </c>
      <c r="HF4" s="117">
        <v>5</v>
      </c>
      <c r="HG4" s="117">
        <v>5</v>
      </c>
      <c r="HH4" s="117">
        <v>5</v>
      </c>
      <c r="HI4" s="117">
        <v>5</v>
      </c>
      <c r="HJ4" s="117">
        <v>5</v>
      </c>
      <c r="HK4" s="117">
        <v>5</v>
      </c>
      <c r="HL4" s="117">
        <v>5</v>
      </c>
      <c r="HM4" s="117">
        <v>5</v>
      </c>
      <c r="HN4" s="117">
        <v>5</v>
      </c>
      <c r="HO4" s="117">
        <v>5</v>
      </c>
      <c r="HP4" s="117">
        <v>5</v>
      </c>
      <c r="HQ4" s="117">
        <v>5</v>
      </c>
      <c r="HR4" s="117">
        <v>5</v>
      </c>
      <c r="HS4" s="117">
        <v>5</v>
      </c>
      <c r="HT4" s="117">
        <v>5</v>
      </c>
      <c r="HU4" s="117">
        <v>5</v>
      </c>
      <c r="HV4" s="117">
        <v>5</v>
      </c>
      <c r="HW4" s="117">
        <v>5</v>
      </c>
      <c r="HX4" s="117">
        <v>5</v>
      </c>
      <c r="HY4" s="117">
        <v>5</v>
      </c>
      <c r="HZ4" s="117">
        <v>5</v>
      </c>
      <c r="IA4" s="117">
        <v>5</v>
      </c>
      <c r="IB4" s="117">
        <v>5</v>
      </c>
      <c r="IC4" s="117">
        <v>5</v>
      </c>
      <c r="ID4" s="117">
        <v>5</v>
      </c>
      <c r="IE4" s="117">
        <v>5</v>
      </c>
      <c r="IF4" s="117">
        <v>5</v>
      </c>
      <c r="IG4" s="117">
        <v>5</v>
      </c>
      <c r="IH4" s="117">
        <v>5</v>
      </c>
      <c r="II4" s="117">
        <v>5</v>
      </c>
      <c r="IJ4" s="117">
        <v>5</v>
      </c>
      <c r="IK4" s="117">
        <v>5</v>
      </c>
      <c r="IL4" s="117">
        <v>5</v>
      </c>
      <c r="IM4" s="117">
        <v>5</v>
      </c>
      <c r="IN4" s="117">
        <v>5</v>
      </c>
      <c r="IO4" s="117">
        <v>5</v>
      </c>
      <c r="IP4" s="117">
        <v>5</v>
      </c>
      <c r="IQ4" s="117">
        <v>5</v>
      </c>
      <c r="IR4" s="117">
        <v>5</v>
      </c>
      <c r="IS4" s="117">
        <v>5</v>
      </c>
      <c r="IT4" s="117">
        <v>5</v>
      </c>
      <c r="IU4" s="117">
        <v>5</v>
      </c>
      <c r="IV4" s="117">
        <v>5</v>
      </c>
      <c r="IW4" s="117">
        <v>5</v>
      </c>
      <c r="IX4" s="117">
        <v>5</v>
      </c>
      <c r="IY4" s="117">
        <v>5</v>
      </c>
      <c r="IZ4" s="117">
        <v>5</v>
      </c>
      <c r="JA4" s="117">
        <v>5</v>
      </c>
      <c r="JB4" s="117">
        <v>5</v>
      </c>
      <c r="JC4" s="117">
        <v>5</v>
      </c>
      <c r="JD4" s="117">
        <v>5</v>
      </c>
      <c r="JE4" s="117">
        <v>5</v>
      </c>
      <c r="JF4" s="117">
        <v>5</v>
      </c>
      <c r="JG4" s="117">
        <v>5</v>
      </c>
      <c r="JH4" s="117">
        <v>5</v>
      </c>
      <c r="JI4" s="117">
        <v>5</v>
      </c>
      <c r="JJ4" s="117">
        <v>5</v>
      </c>
      <c r="JK4" s="117">
        <v>5</v>
      </c>
      <c r="JL4" s="117">
        <v>5</v>
      </c>
      <c r="JM4" s="117">
        <v>5</v>
      </c>
      <c r="JN4" s="117">
        <v>5</v>
      </c>
      <c r="JO4" s="117">
        <v>5</v>
      </c>
      <c r="JP4" s="117">
        <v>5</v>
      </c>
      <c r="JQ4" s="117">
        <v>5</v>
      </c>
      <c r="JR4" s="117">
        <v>5</v>
      </c>
      <c r="JS4" s="117">
        <v>5</v>
      </c>
      <c r="JT4" s="117">
        <v>5</v>
      </c>
      <c r="JU4" s="117">
        <v>5</v>
      </c>
      <c r="JV4" s="117">
        <v>5</v>
      </c>
      <c r="JW4" s="117">
        <v>5</v>
      </c>
      <c r="JX4" s="117">
        <v>5</v>
      </c>
      <c r="JY4" s="117">
        <v>5</v>
      </c>
      <c r="JZ4" s="117">
        <v>5</v>
      </c>
      <c r="KA4" s="117">
        <v>5</v>
      </c>
      <c r="KB4" s="117">
        <v>5</v>
      </c>
      <c r="KC4" s="117">
        <v>5</v>
      </c>
      <c r="KD4" s="117">
        <v>5</v>
      </c>
      <c r="KE4" s="117">
        <v>5</v>
      </c>
      <c r="KF4" s="117">
        <v>5</v>
      </c>
      <c r="KG4" s="117">
        <v>5</v>
      </c>
      <c r="KH4" s="117">
        <v>5</v>
      </c>
      <c r="KI4" s="117">
        <v>5</v>
      </c>
      <c r="KJ4" s="117">
        <v>5</v>
      </c>
      <c r="KK4" s="117">
        <v>5</v>
      </c>
      <c r="KL4" s="117">
        <v>5</v>
      </c>
      <c r="KM4" s="117">
        <v>5</v>
      </c>
      <c r="KN4" s="117">
        <v>5</v>
      </c>
      <c r="KO4" s="117">
        <v>5</v>
      </c>
      <c r="KP4" s="117">
        <v>5</v>
      </c>
      <c r="KQ4" s="117">
        <v>5</v>
      </c>
      <c r="KR4" s="117">
        <v>5</v>
      </c>
      <c r="KS4" s="117">
        <v>5</v>
      </c>
      <c r="KT4" s="117">
        <v>5</v>
      </c>
      <c r="KU4" s="117">
        <v>5</v>
      </c>
    </row>
    <row r="5" spans="2:307" x14ac:dyDescent="0.25">
      <c r="B5" s="201" t="s">
        <v>118</v>
      </c>
      <c r="C5" s="202" t="s">
        <v>158</v>
      </c>
      <c r="D5" s="203" t="str">
        <f>_xlfn.XLOOKUP(B5,PROSPERInitial_Query!E:E,PROSPERInitial_Query!G:G,"",,-1)</f>
        <v/>
      </c>
      <c r="E5" s="204" t="str">
        <f t="shared" ref="E5" si="0">_xlfn.CONCAT(B5,"1 - PortfolioDesign Success")</f>
        <v>Affan Jafri1 - PortfolioDesign Success</v>
      </c>
      <c r="F5" s="205" t="str">
        <f>_xlfn.XLOOKUP(E5,PROSPERDelta_Query!BK:BK,PROSPERDelta_Query!I:I,"",,-1)</f>
        <v/>
      </c>
      <c r="G5" s="206" t="str">
        <f t="shared" ref="G5" si="1">IFERROR(IF(F5="", IF(D5="", "", D5), F5)*1,"N/A")</f>
        <v>N/A</v>
      </c>
      <c r="H5" s="207" t="str">
        <f>IF(IF(IF($C5="Christopher Lobo",_xlfn.XLOOKUP($B5,PROSPER_Lobo!$1:$1,PROSPER_Lobo!$2:$2,""),
IF($C5="Naren Baliga",_xlfn.XLOOKUP($B5,PROSPER_Baliga!$1:$1,PROSPER_Baliga!$2:$2,""),
IF($C5="Thorsten Huhn",_xlfn.XLOOKUP($B5,PROSPER_Huhn!$1:$1,PROSPER_Huhn!$2:$2,""),
IF($C5="Nick Hull",_xlfn.XLOOKUP($B5,PROSPER_Hull!$1:$1,PROSPER_Hull!$2:$2,""),
IF($C5="Monika Kotwani",_xlfn.XLOOKUP($B5,PROSPER_Kotwani!$1:$1,PROSPER_Kotwani!$2:$2,""),
IF($C5="Jonathan Wellner",_xlfn.XLOOKUP($B5,PROSPER_Wellner!$1:$1,PROSPER_Wellner!$2:$2,""),
IF($C5="Travis Harvey",_xlfn.XLOOKUP($B5,PROSPER_Harvey!$1:$1,PROSPER_Harvey!$2:$2,""),"")))))))="","",
IF($C5="Christopher Lobo",_xlfn.XLOOKUP($B5,PROSPER_Lobo!$1:$1,PROSPER_Lobo!$2:$2,""),
IF($C5="Naren Baliga",_xlfn.XLOOKUP($B5,PROSPER_Baliga!$1:$1,PROSPER_Baliga!$2:$2,""),
IF($C5="Thorsten Huhn",_xlfn.XLOOKUP($B5,PROSPER_Huhn!$1:$1,PROSPER_Huhn!$2:$2,""),
IF($C5="Nick Hull",_xlfn.XLOOKUP($B5,PROSPER_Hull!$1:$1,PROSPER_Hull!$2:$2,""),
IF($C5="Monika Kotwani",_xlfn.XLOOKUP($B5,PROSPER_Kotwani!$1:$1,PROSPER_Kotwani!$2:$2,""),
IF($C5="Jonathan Wellner",_xlfn.XLOOKUP($B5,PROSPER_Wellner!$1:$1,PROSPER_Wellner!$2:$2,""),
IF($C5="Travis Harvey",_xlfn.XLOOKUP($B5,PROSPER_Harvey!$1:$1,PROSPER_Harvey!$2:$2,""),""))))))))="","No Score",(IF(IF($C5="Christopher Lobo",_xlfn.XLOOKUP($B5,PROSPER_Lobo!$1:$1,PROSPER_Lobo!$2:$2,""),
IF($C5="Naren Baliga",_xlfn.XLOOKUP($B5,PROSPER_Baliga!$1:$1,PROSPER_Baliga!$2:$2,""),
IF($C5="Thorsten Huhn",_xlfn.XLOOKUP($B5,PROSPER_Huhn!$1:$1,PROSPER_Huhn!$2:$2,""),
IF($C5="Nick Hull",_xlfn.XLOOKUP($B5,PROSPER_Hull!$1:$1,PROSPER_Hull!$2:$2,""),
IF($C5="Monika Kotwani",_xlfn.XLOOKUP($B5,PROSPER_Kotwani!$1:$1,PROSPER_Kotwani!$2:$2,""),
IF($C5="Jonathan Wellner",_xlfn.XLOOKUP($B5,PROSPER_Wellner!$1:$1,PROSPER_Wellner!$2:$2,""),
IF($C5="Travis Harvey",_xlfn.XLOOKUP($B5,PROSPER_Harvey!$1:$1,PROSPER_Harvey!$2:$2,""),"")))))))="","",
IF($C5="Christopher Lobo",_xlfn.XLOOKUP($B5,PROSPER_Lobo!$1:$1,PROSPER_Lobo!$2:$2,""),
IF($C5="Naren Baliga",_xlfn.XLOOKUP($B5,PROSPER_Baliga!$1:$1,PROSPER_Baliga!$2:$2,""),
IF($C5="Thorsten Huhn",_xlfn.XLOOKUP($B5,PROSPER_Huhn!$1:$1,PROSPER_Huhn!$2:$2,""),
IF($C5="Nick Hull",_xlfn.XLOOKUP($B5,PROSPER_Hull!$1:$1,PROSPER_Hull!$2:$2,""),
IF($C5="Monika Kotwani",_xlfn.XLOOKUP($B5,PROSPER_Kotwani!$1:$1,PROSPER_Kotwani!$2:$2,""),
IF($C5="Jonathan Wellner",_xlfn.XLOOKUP($B5,PROSPER_Wellner!$1:$1,PROSPER_Wellner!$2:$2,""),
IF($C5="Travis Harvey",_xlfn.XLOOKUP($B5,PROSPER_Harvey!$1:$1,PROSPER_Harvey!$2:$2,""),""))))))))))</f>
        <v>No Score</v>
      </c>
      <c r="I5" s="208" t="str">
        <f>IF(IF(IF($C5="Christopher Lobo",_xlfn.XLOOKUP($B5,PROSPER_Lobo!$1:$1,PROSPER_Lobo!$3:$3,""),
IF($C5="Naren Baliga",_xlfn.XLOOKUP($B5,PROSPER_Baliga!$1:$1,PROSPER_Baliga!$3:$3,""),
IF($C5="Thorsten Huhn",_xlfn.XLOOKUP($B5,PROSPER_Huhn!$1:$1,PROSPER_Huhn!$3:$3,""),
IF($C5="Nick Hull",_xlfn.XLOOKUP($B5,PROSPER_Hull!$1:$1,PROSPER_Hull!$3:$3,""),
IF($C5="Monika Kotwani",_xlfn.XLOOKUP($B5,PROSPER_Kotwani!$1:$1,PROSPER_Kotwani!$3:$3,""),
IF($C5="Jonathan Wellner",_xlfn.XLOOKUP($B5,PROSPER_Wellner!$1:$1,PROSPER_Wellner!$3:$3,""),
IF($C5="Travis Harvey",_xlfn.XLOOKUP($B5,PROSPER_Harvey!$1:$1,PROSPER_Harvey!$3:$3,""),"")))))))="","",
IF($C5="Christopher Lobo",_xlfn.XLOOKUP($B5,PROSPER_Lobo!$1:$1,PROSPER_Lobo!$3:$3,""),
IF($C5="Naren Baliga",_xlfn.XLOOKUP($B5,PROSPER_Baliga!$1:$1,PROSPER_Baliga!$3:$3,""),
IF($C5="Thorsten Huhn",_xlfn.XLOOKUP($B5,PROSPER_Huhn!$1:$1,PROSPER_Huhn!$3:$3,""),
IF($C5="Nick Hull",_xlfn.XLOOKUP($B5,PROSPER_Hull!$1:$1,PROSPER_Hull!$3:$3,""),
IF($C5="Monika Kotwani",_xlfn.XLOOKUP($B5,PROSPER_Kotwani!$1:$1,PROSPER_Kotwani!$3:$3,""),
IF($C5="Jonathan Wellner",_xlfn.XLOOKUP($B5,PROSPER_Wellner!$1:$1,PROSPER_Wellner!$3:$3,""),
IF($C5="Travis Harvey",_xlfn.XLOOKUP($B5,PROSPER_Harvey!$1:$1,PROSPER_Harvey!$3:$3,""),""))))))))="","No Comment",IF(IF($C5="Christopher Lobo",_xlfn.XLOOKUP($B5,PROSPER_Lobo!$1:$1,PROSPER_Lobo!$3:$3,""),
IF($C5="Naren Baliga",_xlfn.XLOOKUP($B5,PROSPER_Baliga!$1:$1,PROSPER_Baliga!$3:$3,""),
IF($C5="Thorsten Huhn",_xlfn.XLOOKUP($B5,PROSPER_Huhn!$1:$1,PROSPER_Huhn!$3:$3,""),
IF($C5="Nick Hull",_xlfn.XLOOKUP($B5,PROSPER_Hull!$1:$1,PROSPER_Hull!$3:$3,""),
IF($C5="Monika Kotwani",_xlfn.XLOOKUP($B5,PROSPER_Kotwani!$1:$1,PROSPER_Kotwani!$3:$3,""),
IF($C5="Jonathan Wellner",_xlfn.XLOOKUP($B5,PROSPER_Wellner!$1:$1,PROSPER_Wellner!$3:$3,""),
IF($C5="Travis Harvey",_xlfn.XLOOKUP($B5,PROSPER_Harvey!$1:$1,PROSPER_Harvey!$3:$3,""),"")))))))="","",
IF($C5="Christopher Lobo",_xlfn.XLOOKUP($B5,PROSPER_Lobo!$1:$1,PROSPER_Lobo!$3:$3,""),
IF($C5="Naren Baliga",_xlfn.XLOOKUP($B5,PROSPER_Baliga!$1:$1,PROSPER_Baliga!$3:$3,""),
IF($C5="Thorsten Huhn",_xlfn.XLOOKUP($B5,PROSPER_Huhn!$1:$1,PROSPER_Huhn!$3:$3,""),
IF($C5="Nick Hull",_xlfn.XLOOKUP($B5,PROSPER_Hull!$1:$1,PROSPER_Hull!$3:$3,""),
IF($C5="Monika Kotwani",_xlfn.XLOOKUP($B5,PROSPER_Kotwani!$1:$1,PROSPER_Kotwani!$3:$3,""),
IF($C5="Jonathan Wellner",_xlfn.XLOOKUP($B5,PROSPER_Wellner!$1:$1,PROSPER_Wellner!$3:$3,""),
IF($C5="Travis Harvey",_xlfn.XLOOKUP($B5,PROSPER_Harvey!$1:$1,PROSPER_Harvey!$3:$3,""),"")))))))))</f>
        <v>No Comment</v>
      </c>
      <c r="J5" s="207">
        <f>IFERROR(ROUND(_xlfn.XLOOKUP(B5,DesignSuccessChallenge_Query!$E:$E,DesignSuccessChallenge_Query!$F:$F)/4.7,0),"Not Taken")</f>
        <v>6</v>
      </c>
      <c r="K5" s="209">
        <f t="shared" ref="K5" si="2">IFERROR(AVERAGE(G5,H5,J5),"N/A")</f>
        <v>6</v>
      </c>
      <c r="L5" s="203" t="str">
        <f>_xlfn.XLOOKUP(B5,PROSPERInitial_Query!$E:$E,PROSPERInitial_Query!$H:$H,"",,-1)</f>
        <v/>
      </c>
      <c r="M5" s="204" t="str">
        <f t="shared" ref="M5:M25" si="3">_xlfn.CONCAT($B5,"1 - PortfolioPremium Engagement")</f>
        <v>Affan Jafri1 - PortfolioPremium Engagement</v>
      </c>
      <c r="N5" s="210" t="str">
        <f>_xlfn.XLOOKUP(M5,PROSPERDelta_Query!BK:BK,PROSPERDelta_Query!J:J,"",,-1)</f>
        <v/>
      </c>
      <c r="O5" s="207" t="str">
        <f t="shared" ref="O5" si="4">IFERROR(IF(N5="", IF(L5="", "", L5), N5)*1,"N/A")</f>
        <v>N/A</v>
      </c>
      <c r="P5" s="207" t="str">
        <f>IF(IF(IF($C5="Christopher Lobo",_xlfn.XLOOKUP($B5,PROSPER_Lobo!$1:$1,PROSPER_Lobo!$4:$4,""),
IF($C5="Naren Baliga",_xlfn.XLOOKUP($B5,PROSPER_Baliga!$1:$1,PROSPER_Baliga!$4:$4,""),
IF($C5="Thorsten Huhn",_xlfn.XLOOKUP($B5,PROSPER_Huhn!$1:$1,PROSPER_Huhn!$4:$4,""),
IF($C5="Nick Hull",_xlfn.XLOOKUP($B5,PROSPER_Hull!$1:$1,PROSPER_Hull!$4:$4,""),
IF($C5="Monika Kotwani",_xlfn.XLOOKUP($B5,PROSPER_Kotwani!$1:$1,PROSPER_Kotwani!$4:$4,""),
IF($C5="Jonathan Wellner",_xlfn.XLOOKUP($B5,PROSPER_Wellner!$1:$1,PROSPER_Wellner!$4:$4,""),
IF($C5="Travis Harvey",_xlfn.XLOOKUP($B5,PROSPER_Harvey!$1:$1,PROSPER_Harvey!$4:$4,""),"")))))))="","",
IF($C5="Christopher Lobo",_xlfn.XLOOKUP($B5,PROSPER_Lobo!$1:$1,PROSPER_Lobo!$4:$4,""),
IF($C5="Naren Baliga",_xlfn.XLOOKUP($B5,PROSPER_Baliga!$1:$1,PROSPER_Baliga!$4:$4,""),
IF($C5="Thorsten Huhn",_xlfn.XLOOKUP($B5,PROSPER_Huhn!$1:$1,PROSPER_Huhn!$4:$4,""),
IF($C5="Nick Hull",_xlfn.XLOOKUP($B5,PROSPER_Hull!$1:$1,PROSPER_Hull!$4:$4,""),
IF($C5="Monika Kotwani",_xlfn.XLOOKUP($B5,PROSPER_Kotwani!$1:$1,PROSPER_Kotwani!$4:$4,""),
IF($C5="Jonathan Wellner",_xlfn.XLOOKUP($B5,PROSPER_Wellner!$1:$1,PROSPER_Wellner!$4:$4,""),
IF($C5="Travis Harvey",_xlfn.XLOOKUP($B5,PROSPER_Harvey!$1:$1,PROSPER_Harvey!$4:$4,""),""))))))))="","No Score",IF(IF($C5="Christopher Lobo",_xlfn.XLOOKUP($B5,PROSPER_Lobo!$1:$1,PROSPER_Lobo!$4:$4,""),
IF($C5="Naren Baliga",_xlfn.XLOOKUP($B5,PROSPER_Baliga!$1:$1,PROSPER_Baliga!$4:$4,""),
IF($C5="Thorsten Huhn",_xlfn.XLOOKUP($B5,PROSPER_Huhn!$1:$1,PROSPER_Huhn!$4:$4,""),
IF($C5="Nick Hull",_xlfn.XLOOKUP($B5,PROSPER_Hull!$1:$1,PROSPER_Hull!$4:$4,""),
IF($C5="Monika Kotwani",_xlfn.XLOOKUP($B5,PROSPER_Kotwani!$1:$1,PROSPER_Kotwani!$4:$4,""),
IF($C5="Jonathan Wellner",_xlfn.XLOOKUP($B5,PROSPER_Wellner!$1:$1,PROSPER_Wellner!$4:$4,""),
IF($C5="Travis Harvey",_xlfn.XLOOKUP($B5,PROSPER_Harvey!$1:$1,PROSPER_Harvey!$4:$4,""),"")))))))="","",
IF($C5="Christopher Lobo",_xlfn.XLOOKUP($B5,PROSPER_Lobo!$1:$1,PROSPER_Lobo!$4:$4,""),
IF($C5="Naren Baliga",_xlfn.XLOOKUP($B5,PROSPER_Baliga!$1:$1,PROSPER_Baliga!$4:$4,""),
IF($C5="Thorsten Huhn",_xlfn.XLOOKUP($B5,PROSPER_Huhn!$1:$1,PROSPER_Huhn!$4:$4,""),
IF($C5="Nick Hull",_xlfn.XLOOKUP($B5,PROSPER_Hull!$1:$1,PROSPER_Hull!$4:$4,""),
IF($C5="Monika Kotwani",_xlfn.XLOOKUP($B5,PROSPER_Kotwani!$1:$1,PROSPER_Kotwani!$4:$4,""),
IF($C5="Jonathan Wellner",_xlfn.XLOOKUP($B5,PROSPER_Wellner!$1:$1,PROSPER_Wellner!$4:$4,""),
IF($C5="Travis Harvey",_xlfn.XLOOKUP($B5,PROSPER_Harvey!$1:$1,PROSPER_Harvey!$4:$4,""),"")))))))))</f>
        <v>No Score</v>
      </c>
      <c r="Q5" s="208" t="str">
        <f>IF(IF(IF($C5="Christopher Lobo",_xlfn.XLOOKUP($B5,PROSPER_Lobo!$1:$1,PROSPER_Lobo!$5:$5,""),
IF($C5="Naren Baliga",_xlfn.XLOOKUP($B5,PROSPER_Baliga!$1:$1,PROSPER_Baliga!$5:$5,""),
IF($C5="Thorsten Huhn",_xlfn.XLOOKUP($B5,PROSPER_Huhn!$1:$1,PROSPER_Huhn!$5:$5,""),
IF($C5="Nick Hull",_xlfn.XLOOKUP($B5,PROSPER_Hull!$1:$1,PROSPER_Hull!$5:$5,""),
IF($C5="Monika Kotwani",_xlfn.XLOOKUP($B5,PROSPER_Kotwani!$1:$1,PROSPER_Kotwani!$5:$5,""),
IF($C5="Jonathan Wellner",_xlfn.XLOOKUP($B5,PROSPER_Wellner!$1:$1,PROSPER_Wellner!$5:$5,""),
IF($C5="Travis Harvey",_xlfn.XLOOKUP($B5,PROSPER_Harvey!$1:$1,PROSPER_Harvey!$5:$5,""),"")))))))="","",
IF($C5="Christopher Lobo",_xlfn.XLOOKUP($B5,PROSPER_Lobo!$1:$1,PROSPER_Lobo!$5:$5,""),
IF($C5="Naren Baliga",_xlfn.XLOOKUP($B5,PROSPER_Baliga!$1:$1,PROSPER_Baliga!$5:$5,""),
IF($C5="Thorsten Huhn",_xlfn.XLOOKUP($B5,PROSPER_Huhn!$1:$1,PROSPER_Huhn!$5:$5,""),
IF($C5="Nick Hull",_xlfn.XLOOKUP($B5,PROSPER_Hull!$1:$1,PROSPER_Hull!$5:$5,""),
IF($C5="Monika Kotwani",_xlfn.XLOOKUP($B5,PROSPER_Kotwani!$1:$1,PROSPER_Kotwani!$5:$5,""),
IF($C5="Jonathan Wellner",_xlfn.XLOOKUP($B5,PROSPER_Wellner!$1:$1,PROSPER_Wellner!$5:$5,""),
IF($C5="Travis Harvey",_xlfn.XLOOKUP($B5,PROSPER_Harvey!$1:$1,PROSPER_Harvey!$5:$5,""),""))))))))="","No Comment",IF(IF($C5="Christopher Lobo",_xlfn.XLOOKUP($B5,PROSPER_Lobo!$1:$1,PROSPER_Lobo!$5:$5,""),
IF($C5="Naren Baliga",_xlfn.XLOOKUP($B5,PROSPER_Baliga!$1:$1,PROSPER_Baliga!$5:$5,""),
IF($C5="Thorsten Huhn",_xlfn.XLOOKUP($B5,PROSPER_Huhn!$1:$1,PROSPER_Huhn!$5:$5,""),
IF($C5="Nick Hull",_xlfn.XLOOKUP($B5,PROSPER_Hull!$1:$1,PROSPER_Hull!$5:$5,""),
IF($C5="Monika Kotwani",_xlfn.XLOOKUP($B5,PROSPER_Kotwani!$1:$1,PROSPER_Kotwani!$5:$5,""),
IF($C5="Jonathan Wellner",_xlfn.XLOOKUP($B5,PROSPER_Wellner!$1:$1,PROSPER_Wellner!$5:$5,""),
IF($C5="Travis Harvey",_xlfn.XLOOKUP($B5,PROSPER_Harvey!$1:$1,PROSPER_Harvey!$5:$5,""),"")))))))="","",
IF($C5="Christopher Lobo",_xlfn.XLOOKUP($B5,PROSPER_Lobo!$1:$1,PROSPER_Lobo!$5:$5,""),
IF($C5="Naren Baliga",_xlfn.XLOOKUP($B5,PROSPER_Baliga!$1:$1,PROSPER_Baliga!$5:$5,""),
IF($C5="Thorsten Huhn",_xlfn.XLOOKUP($B5,PROSPER_Huhn!$1:$1,PROSPER_Huhn!$5:$5,""),
IF($C5="Nick Hull",_xlfn.XLOOKUP($B5,PROSPER_Hull!$1:$1,PROSPER_Hull!$5:$5,""),
IF($C5="Monika Kotwani",_xlfn.XLOOKUP($B5,PROSPER_Kotwani!$1:$1,PROSPER_Kotwani!$5:$5,""),
IF($C5="Jonathan Wellner",_xlfn.XLOOKUP($B5,PROSPER_Wellner!$1:$1,PROSPER_Wellner!$5:$5,""),
IF($C5="Travis Harvey",_xlfn.XLOOKUP($B5,PROSPER_Harvey!$1:$1,PROSPER_Harvey!$5:$5,""),"")))))))))</f>
        <v>No Comment</v>
      </c>
      <c r="R5" s="207" t="s">
        <v>89</v>
      </c>
      <c r="S5" s="209" t="str">
        <f t="shared" ref="S5" si="5">IFERROR(AVERAGE(O5,P5,R5),"N/A")</f>
        <v>N/A</v>
      </c>
      <c r="T5" s="203" t="str">
        <f>_xlfn.XLOOKUP(B5,PROSPERInitial_Query!$E:$E,PROSPERInitial_Query!$I:$I,"",,-1)</f>
        <v/>
      </c>
      <c r="U5" s="204" t="str">
        <f t="shared" ref="U5:U25" si="6">_xlfn.CONCAT($B5,"1 - PortfolioCloud Application Services")</f>
        <v>Affan Jafri1 - PortfolioCloud Application Services</v>
      </c>
      <c r="V5" s="210" t="str">
        <f>_xlfn.XLOOKUP(U5,PROSPERDelta_Query!BK:BK,PROSPERDelta_Query!K:K,"",,-1)</f>
        <v/>
      </c>
      <c r="W5" s="207" t="str">
        <f t="shared" ref="W5" si="7">IFERROR(IF(V5="", IF(T5="", "", T5), V5)*1,"N/A")</f>
        <v>N/A</v>
      </c>
      <c r="X5" s="207" t="str">
        <f>IF(IF(IF($C5="Christopher Lobo",_xlfn.XLOOKUP($B5,PROSPER_Lobo!$1:$1,PROSPER_Lobo!$6:$6,""),
IF($C5="Naren Baliga",_xlfn.XLOOKUP($B5,PROSPER_Baliga!$1:$1,PROSPER_Baliga!$6:$6,""),
IF($C5="Thorsten Huhn",_xlfn.XLOOKUP($B5,PROSPER_Huhn!$1:$1,PROSPER_Huhn!$6:$6,""),
IF($C5="Nick Hull",_xlfn.XLOOKUP($B5,PROSPER_Hull!$1:$1,PROSPER_Hull!$6:$6,""),
IF($C5="Monika Kotwani",_xlfn.XLOOKUP($B5,PROSPER_Kotwani!$1:$1,PROSPER_Kotwani!$6:$6,""),
IF($C5="Jonathan Wellner",_xlfn.XLOOKUP($B5,PROSPER_Wellner!$1:$1,PROSPER_Wellner!$6:$6,""),
IF($C5="Travis Harvey",_xlfn.XLOOKUP($B5,PROSPER_Harvey!$1:$1,PROSPER_Harvey!$6:$6,""),"")))))))="","",
IF($C5="Christopher Lobo",_xlfn.XLOOKUP($B5,PROSPER_Lobo!$1:$1,PROSPER_Lobo!$6:$6,""),
IF($C5="Naren Baliga",_xlfn.XLOOKUP($B5,PROSPER_Baliga!$1:$1,PROSPER_Baliga!$6:$6,""),
IF($C5="Thorsten Huhn",_xlfn.XLOOKUP($B5,PROSPER_Huhn!$1:$1,PROSPER_Huhn!$6:$6,""),
IF($C5="Nick Hull",_xlfn.XLOOKUP($B5,PROSPER_Hull!$1:$1,PROSPER_Hull!$6:$6,""),
IF($C5="Monika Kotwani",_xlfn.XLOOKUP($B5,PROSPER_Kotwani!$1:$1,PROSPER_Kotwani!$6:$6,""),
IF($C5="Jonathan Wellner",_xlfn.XLOOKUP($B5,PROSPER_Wellner!$1:$1,PROSPER_Wellner!$6:$6,""),
IF($C5="Travis Harvey",_xlfn.XLOOKUP($B5,PROSPER_Harvey!$1:$1,PROSPER_Harvey!$6:$6,""),""))))))))="","No Score",IF(IF($C5="Christopher Lobo",_xlfn.XLOOKUP($B5,PROSPER_Lobo!$1:$1,PROSPER_Lobo!$6:$6,""),
IF($C5="Naren Baliga",_xlfn.XLOOKUP($B5,PROSPER_Baliga!$1:$1,PROSPER_Baliga!$6:$6,""),
IF($C5="Thorsten Huhn",_xlfn.XLOOKUP($B5,PROSPER_Huhn!$1:$1,PROSPER_Huhn!$6:$6,""),
IF($C5="Nick Hull",_xlfn.XLOOKUP($B5,PROSPER_Hull!$1:$1,PROSPER_Hull!$6:$6,""),
IF($C5="Monika Kotwani",_xlfn.XLOOKUP($B5,PROSPER_Kotwani!$1:$1,PROSPER_Kotwani!$6:$6,""),
IF($C5="Jonathan Wellner",_xlfn.XLOOKUP($B5,PROSPER_Wellner!$1:$1,PROSPER_Wellner!$6:$6,""),
IF($C5="Travis Harvey",_xlfn.XLOOKUP($B5,PROSPER_Harvey!$1:$1,PROSPER_Harvey!$6:$6,""),"")))))))="","",
IF($C5="Christopher Lobo",_xlfn.XLOOKUP($B5,PROSPER_Lobo!$1:$1,PROSPER_Lobo!$6:$6,""),
IF($C5="Naren Baliga",_xlfn.XLOOKUP($B5,PROSPER_Baliga!$1:$1,PROSPER_Baliga!$6:$6,""),
IF($C5="Thorsten Huhn",_xlfn.XLOOKUP($B5,PROSPER_Huhn!$1:$1,PROSPER_Huhn!$6:$6,""),
IF($C5="Nick Hull",_xlfn.XLOOKUP($B5,PROSPER_Hull!$1:$1,PROSPER_Hull!$6:$6,""),
IF($C5="Monika Kotwani",_xlfn.XLOOKUP($B5,PROSPER_Kotwani!$1:$1,PROSPER_Kotwani!$6:$6,""),
IF($C5="Jonathan Wellner",_xlfn.XLOOKUP($B5,PROSPER_Wellner!$1:$1,PROSPER_Wellner!$6:$6,""),
IF($C5="Travis Harvey",_xlfn.XLOOKUP($B5,PROSPER_Harvey!$1:$1,PROSPER_Harvey!$6:$6,""),"")))))))))</f>
        <v>No Score</v>
      </c>
      <c r="Y5" s="208" t="str">
        <f>IF(IF(IF($C5="Christopher Lobo",_xlfn.XLOOKUP($B5,PROSPER_Lobo!$1:$1,PROSPER_Lobo!$7:$7,""),
IF($C5="Naren Baliga",_xlfn.XLOOKUP($B5,PROSPER_Baliga!$1:$1,PROSPER_Baliga!$7:$7,""),
IF($C5="Thorsten Huhn",_xlfn.XLOOKUP($B5,PROSPER_Huhn!$1:$1,PROSPER_Huhn!$7:$7,""),
IF($C5="Nick Hull",_xlfn.XLOOKUP($B5,PROSPER_Hull!$1:$1,PROSPER_Hull!$7:$7,""),
IF($C5="Monika Kotwani",_xlfn.XLOOKUP($B5,PROSPER_Kotwani!$1:$1,PROSPER_Kotwani!$7:$7,""),
IF($C5="Jonathan Wellner",_xlfn.XLOOKUP($B5,PROSPER_Wellner!$1:$1,PROSPER_Wellner!$7:$7,""),
IF($C5="Travis Harvey",_xlfn.XLOOKUP($B5,PROSPER_Harvey!$1:$1,PROSPER_Harvey!$7:$7,""),"")))))))="","",
IF($C5="Christopher Lobo",_xlfn.XLOOKUP($B5,PROSPER_Lobo!$1:$1,PROSPER_Lobo!$7:$7,""),
IF($C5="Naren Baliga",_xlfn.XLOOKUP($B5,PROSPER_Baliga!$1:$1,PROSPER_Baliga!$7:$7,""),
IF($C5="Thorsten Huhn",_xlfn.XLOOKUP($B5,PROSPER_Huhn!$1:$1,PROSPER_Huhn!$7:$7,""),
IF($C5="Nick Hull",_xlfn.XLOOKUP($B5,PROSPER_Hull!$1:$1,PROSPER_Hull!$7:$7,""),
IF($C5="Monika Kotwani",_xlfn.XLOOKUP($B5,PROSPER_Kotwani!$1:$1,PROSPER_Kotwani!$7:$7,""),
IF($C5="Jonathan Wellner",_xlfn.XLOOKUP($B5,PROSPER_Wellner!$1:$1,PROSPER_Wellner!$7:$7,""),
IF($C5="Travis Harvey",_xlfn.XLOOKUP($B5,PROSPER_Harvey!$1:$1,PROSPER_Harvey!$7:$7,""),""))))))))="","No Comment",IF(IF($C5="Christopher Lobo",_xlfn.XLOOKUP($B5,PROSPER_Lobo!$1:$1,PROSPER_Lobo!$7:$7,""),
IF($C5="Naren Baliga",_xlfn.XLOOKUP($B5,PROSPER_Baliga!$1:$1,PROSPER_Baliga!$7:$7,""),
IF($C5="Thorsten Huhn",_xlfn.XLOOKUP($B5,PROSPER_Huhn!$1:$1,PROSPER_Huhn!$7:$7,""),
IF($C5="Nick Hull",_xlfn.XLOOKUP($B5,PROSPER_Hull!$1:$1,PROSPER_Hull!$7:$7,""),
IF($C5="Monika Kotwani",_xlfn.XLOOKUP($B5,PROSPER_Kotwani!$1:$1,PROSPER_Kotwani!$7:$7,""),
IF($C5="Jonathan Wellner",_xlfn.XLOOKUP($B5,PROSPER_Wellner!$1:$1,PROSPER_Wellner!$7:$7,""),
IF($C5="Travis Harvey",_xlfn.XLOOKUP($B5,PROSPER_Harvey!$1:$1,PROSPER_Harvey!$7:$7,""),"")))))))="","",
IF($C5="Christopher Lobo",_xlfn.XLOOKUP($B5,PROSPER_Lobo!$1:$1,PROSPER_Lobo!$7:$7,""),
IF($C5="Naren Baliga",_xlfn.XLOOKUP($B5,PROSPER_Baliga!$1:$1,PROSPER_Baliga!$7:$7,""),
IF($C5="Thorsten Huhn",_xlfn.XLOOKUP($B5,PROSPER_Huhn!$1:$1,PROSPER_Huhn!$7:$7,""),
IF($C5="Nick Hull",_xlfn.XLOOKUP($B5,PROSPER_Hull!$1:$1,PROSPER_Hull!$7:$7,""),
IF($C5="Monika Kotwani",_xlfn.XLOOKUP($B5,PROSPER_Kotwani!$1:$1,PROSPER_Kotwani!$7:$7,""),
IF($C5="Jonathan Wellner",_xlfn.XLOOKUP($B5,PROSPER_Wellner!$1:$1,PROSPER_Wellner!$7:$7,""),
IF($C5="Travis Harvey",_xlfn.XLOOKUP($B5,PROSPER_Harvey!$1:$1,PROSPER_Harvey!$7:$7,""),"")))))))))</f>
        <v>No Comment</v>
      </c>
      <c r="Z5" s="207" t="s">
        <v>89</v>
      </c>
      <c r="AA5" s="209" t="str">
        <f t="shared" ref="AA5" si="8">IFERROR(AVERAGE(W5,X5,Z5),"N/A")</f>
        <v>N/A</v>
      </c>
      <c r="AB5" s="203" t="str">
        <f>_xlfn.XLOOKUP(B5,PROSPERInitial_Query!$E:$E,PROSPERInitial_Query!$J:$J,"",,-1)</f>
        <v/>
      </c>
      <c r="AC5" s="204" t="str">
        <f t="shared" ref="AC5:AC25" si="9">_xlfn.CONCAT($B5,"1 - PortfolioPreferred Success")</f>
        <v>Affan Jafri1 - PortfolioPreferred Success</v>
      </c>
      <c r="AD5" s="210" t="str">
        <f>_xlfn.XLOOKUP(AC5,PROSPERDelta_Query!BK:BK,PROSPERDelta_Query!L:L,"",,-1)</f>
        <v/>
      </c>
      <c r="AE5" s="207" t="str">
        <f t="shared" ref="AE5" si="10">IFERROR(IF(AD5="", IF(AB5="", "", AB5), AD5)*1,"N/A")</f>
        <v>N/A</v>
      </c>
      <c r="AF5" s="207" t="str">
        <f>IF(IF(IF($C5="Christopher Lobo",_xlfn.XLOOKUP($B5,PROSPER_Lobo!$1:$1,PROSPER_Lobo!$8:$8,""),
IF($C5="Naren Baliga",_xlfn.XLOOKUP($B5,PROSPER_Baliga!$1:$1,PROSPER_Baliga!$8:$8,""),
IF($C5="Thorsten Huhn",_xlfn.XLOOKUP($B5,PROSPER_Huhn!$1:$1,PROSPER_Huhn!$8:$8,""),
IF($C5="Nick Hull",_xlfn.XLOOKUP($B5,PROSPER_Hull!$1:$1,PROSPER_Hull!$8:$8,""),
IF($C5="Monika Kotwani",_xlfn.XLOOKUP($B5,PROSPER_Kotwani!$1:$1,PROSPER_Kotwani!$8:$8,""),
IF($C5="Jonathan Wellner",_xlfn.XLOOKUP($B5,PROSPER_Wellner!$1:$1,PROSPER_Wellner!$8:$8,""),
IF($C5="Travis Harvey",_xlfn.XLOOKUP($B5,PROSPER_Harvey!$1:$1,PROSPER_Harvey!$8:$8,""),"")))))))="","",
IF($C5="Christopher Lobo",_xlfn.XLOOKUP($B5,PROSPER_Lobo!$1:$1,PROSPER_Lobo!$8:$8,""),
IF($C5="Naren Baliga",_xlfn.XLOOKUP($B5,PROSPER_Baliga!$1:$1,PROSPER_Baliga!$8:$8,""),
IF($C5="Thorsten Huhn",_xlfn.XLOOKUP($B5,PROSPER_Huhn!$1:$1,PROSPER_Huhn!$8:$8,""),
IF($C5="Nick Hull",_xlfn.XLOOKUP($B5,PROSPER_Hull!$1:$1,PROSPER_Hull!$8:$8,""),
IF($C5="Monika Kotwani",_xlfn.XLOOKUP($B5,PROSPER_Kotwani!$1:$1,PROSPER_Kotwani!$8:$8,""),
IF($C5="Jonathan Wellner",_xlfn.XLOOKUP($B5,PROSPER_Wellner!$1:$1,PROSPER_Wellner!$8:$8,""),
IF($C5="Travis Harvey",_xlfn.XLOOKUP($B5,PROSPER_Harvey!$1:$1,PROSPER_Harvey!$8:$8,""),""))))))))="","No Score",IF(IF($C5="Christopher Lobo",_xlfn.XLOOKUP($B5,PROSPER_Lobo!$1:$1,PROSPER_Lobo!$8:$8,""),
IF($C5="Naren Baliga",_xlfn.XLOOKUP($B5,PROSPER_Baliga!$1:$1,PROSPER_Baliga!$8:$8,""),
IF($C5="Thorsten Huhn",_xlfn.XLOOKUP($B5,PROSPER_Huhn!$1:$1,PROSPER_Huhn!$8:$8,""),
IF($C5="Nick Hull",_xlfn.XLOOKUP($B5,PROSPER_Hull!$1:$1,PROSPER_Hull!$8:$8,""),
IF($C5="Monika Kotwani",_xlfn.XLOOKUP($B5,PROSPER_Kotwani!$1:$1,PROSPER_Kotwani!$8:$8,""),
IF($C5="Jonathan Wellner",_xlfn.XLOOKUP($B5,PROSPER_Wellner!$1:$1,PROSPER_Wellner!$8:$8,""),
IF($C5="Travis Harvey",_xlfn.XLOOKUP($B5,PROSPER_Harvey!$1:$1,PROSPER_Harvey!$8:$8,""),"")))))))="","",
IF($C5="Christopher Lobo",_xlfn.XLOOKUP($B5,PROSPER_Lobo!$1:$1,PROSPER_Lobo!$8:$8,""),
IF($C5="Naren Baliga",_xlfn.XLOOKUP($B5,PROSPER_Baliga!$1:$1,PROSPER_Baliga!$8:$8,""),
IF($C5="Thorsten Huhn",_xlfn.XLOOKUP($B5,PROSPER_Huhn!$1:$1,PROSPER_Huhn!$8:$8,""),
IF($C5="Nick Hull",_xlfn.XLOOKUP($B5,PROSPER_Hull!$1:$1,PROSPER_Hull!$8:$8,""),
IF($C5="Monika Kotwani",_xlfn.XLOOKUP($B5,PROSPER_Kotwani!$1:$1,PROSPER_Kotwani!$8:$8,""),
IF($C5="Jonathan Wellner",_xlfn.XLOOKUP($B5,PROSPER_Wellner!$1:$1,PROSPER_Wellner!$8:$8,""),
IF($C5="Travis Harvey",_xlfn.XLOOKUP($B5,PROSPER_Harvey!$1:$1,PROSPER_Harvey!$8:$8,""),"")))))))))</f>
        <v>No Score</v>
      </c>
      <c r="AG5" s="208" t="str">
        <f>IF(IF(IF($C5="Christopher Lobo",_xlfn.XLOOKUP($B5,PROSPER_Lobo!$1:$1,PROSPER_Lobo!$9:$9,""),
IF($C5="Naren Baliga",_xlfn.XLOOKUP($B5,PROSPER_Baliga!$1:$1,PROSPER_Baliga!$9:$9,""),
IF($C5="Thorsten Huhn",_xlfn.XLOOKUP($B5,PROSPER_Huhn!$1:$1,PROSPER_Huhn!$9:$9,""),
IF($C5="Nick Hull",_xlfn.XLOOKUP($B5,PROSPER_Hull!$1:$1,PROSPER_Hull!$9:$9,""),
IF($C5="Monika Kotwani",_xlfn.XLOOKUP($B5,PROSPER_Kotwani!$1:$1,PROSPER_Kotwani!$9:$9,""),
IF($C5="Jonathan Wellner",_xlfn.XLOOKUP($B5,PROSPER_Wellner!$1:$1,PROSPER_Wellner!$9:$9,""),
IF($C5="Travis Harvey",_xlfn.XLOOKUP($B5,PROSPER_Harvey!$1:$1,PROSPER_Harvey!$9:$9,""),"")))))))="","",
IF($C5="Christopher Lobo",_xlfn.XLOOKUP($B5,PROSPER_Lobo!$1:$1,PROSPER_Lobo!$9:$9,""),
IF($C5="Naren Baliga",_xlfn.XLOOKUP($B5,PROSPER_Baliga!$1:$1,PROSPER_Baliga!$9:$9,""),
IF($C5="Thorsten Huhn",_xlfn.XLOOKUP($B5,PROSPER_Huhn!$1:$1,PROSPER_Huhn!$9:$9,""),
IF($C5="Nick Hull",_xlfn.XLOOKUP($B5,PROSPER_Hull!$1:$1,PROSPER_Hull!$9:$9,""),
IF($C5="Monika Kotwani",_xlfn.XLOOKUP($B5,PROSPER_Kotwani!$1:$1,PROSPER_Kotwani!$9:$9,""),
IF($C5="Jonathan Wellner",_xlfn.XLOOKUP($B5,PROSPER_Wellner!$1:$1,PROSPER_Wellner!$9:$9,""),
IF($C5="Travis Harvey",_xlfn.XLOOKUP($B5,PROSPER_Harvey!$1:$1,PROSPER_Harvey!$9:$9,""),""))))))))="","No Comment",IF(IF($C5="Christopher Lobo",_xlfn.XLOOKUP($B5,PROSPER_Lobo!$1:$1,PROSPER_Lobo!$9:$9,""),
IF($C5="Naren Baliga",_xlfn.XLOOKUP($B5,PROSPER_Baliga!$1:$1,PROSPER_Baliga!$9:$9,""),
IF($C5="Thorsten Huhn",_xlfn.XLOOKUP($B5,PROSPER_Huhn!$1:$1,PROSPER_Huhn!$9:$9,""),
IF($C5="Nick Hull",_xlfn.XLOOKUP($B5,PROSPER_Hull!$1:$1,PROSPER_Hull!$9:$9,""),
IF($C5="Monika Kotwani",_xlfn.XLOOKUP($B5,PROSPER_Kotwani!$1:$1,PROSPER_Kotwani!$9:$9,""),
IF($C5="Jonathan Wellner",_xlfn.XLOOKUP($B5,PROSPER_Wellner!$1:$1,PROSPER_Wellner!$9:$9,""),
IF($C5="Travis Harvey",_xlfn.XLOOKUP($B5,PROSPER_Harvey!$1:$1,PROSPER_Harvey!$9:$9,""),"")))))))="","",
IF($C5="Christopher Lobo",_xlfn.XLOOKUP($B5,PROSPER_Lobo!$1:$1,PROSPER_Lobo!$9:$9,""),
IF($C5="Naren Baliga",_xlfn.XLOOKUP($B5,PROSPER_Baliga!$1:$1,PROSPER_Baliga!$9:$9,""),
IF($C5="Thorsten Huhn",_xlfn.XLOOKUP($B5,PROSPER_Huhn!$1:$1,PROSPER_Huhn!$9:$9,""),
IF($C5="Nick Hull",_xlfn.XLOOKUP($B5,PROSPER_Hull!$1:$1,PROSPER_Hull!$9:$9,""),
IF($C5="Monika Kotwani",_xlfn.XLOOKUP($B5,PROSPER_Kotwani!$1:$1,PROSPER_Kotwani!$9:$9,""),
IF($C5="Jonathan Wellner",_xlfn.XLOOKUP($B5,PROSPER_Wellner!$1:$1,PROSPER_Wellner!$9:$9,""),
IF($C5="Travis Harvey",_xlfn.XLOOKUP($B5,PROSPER_Harvey!$1:$1,PROSPER_Harvey!$9:$9,""),"")))))))))</f>
        <v>No Comment</v>
      </c>
      <c r="AH5" s="207" t="s">
        <v>89</v>
      </c>
      <c r="AI5" s="209" t="str">
        <f t="shared" ref="AI5" si="11">IFERROR(AVERAGE(AE5,AF5,AH5),"N/A")</f>
        <v>N/A</v>
      </c>
      <c r="AJ5" s="203" t="str">
        <f>_xlfn.XLOOKUP(B5,PROSPERInitial_Query!$E:$E,PROSPERInitial_Query!$K:$K,"",,-1)</f>
        <v/>
      </c>
      <c r="AK5" s="204" t="str">
        <f t="shared" ref="AK5:AK25" si="12">_xlfn.CONCAT($B5,"1 - PortfolioBrownfield")</f>
        <v>Affan Jafri1 - PortfolioBrownfield</v>
      </c>
      <c r="AL5" s="210" t="str">
        <f>_xlfn.XLOOKUP(AK5,PROSPERDelta_Query!BK:BK,PROSPERDelta_Query!M:M,"",,-1)</f>
        <v/>
      </c>
      <c r="AM5" s="207" t="str">
        <f t="shared" ref="AM5" si="13">IFERROR(IF(AL5="", IF(AJ5="", "", AJ5), AL5)*1,"N/A")</f>
        <v>N/A</v>
      </c>
      <c r="AN5" s="207" t="str">
        <f>IF(IF(IF($C5="Christopher Lobo",_xlfn.XLOOKUP($B5,PROSPER_Lobo!$1:$1,PROSPER_Lobo!$10:$10,""),
IF($C5="Naren Baliga",_xlfn.XLOOKUP($B5,PROSPER_Baliga!$1:$1,PROSPER_Baliga!$10:$10,""),
IF($C5="Thorsten Huhn",_xlfn.XLOOKUP($B5,PROSPER_Huhn!$1:$1,PROSPER_Huhn!$10:$10,""),
IF($C5="Nick Hull",_xlfn.XLOOKUP($B5,PROSPER_Hull!$1:$1,PROSPER_Hull!$10:$10,""),
IF($C5="Monika Kotwani",_xlfn.XLOOKUP($B5,PROSPER_Kotwani!$1:$1,PROSPER_Kotwani!$10:$10,""),
IF($C5="Jonathan Wellner",_xlfn.XLOOKUP($B5,PROSPER_Wellner!$1:$1,PROSPER_Wellner!$10:$10,""),
IF($C5="Travis Harvey",_xlfn.XLOOKUP($B5,PROSPER_Harvey!$1:$1,PROSPER_Harvey!$10:$10,""),"")))))))="","",
IF($C5="Christopher Lobo",_xlfn.XLOOKUP($B5,PROSPER_Lobo!$1:$1,PROSPER_Lobo!$10:$10,""),
IF($C5="Naren Baliga",_xlfn.XLOOKUP($B5,PROSPER_Baliga!$1:$1,PROSPER_Baliga!$10:$10,""),
IF($C5="Thorsten Huhn",_xlfn.XLOOKUP($B5,PROSPER_Huhn!$1:$1,PROSPER_Huhn!$10:$10,""),
IF($C5="Nick Hull",_xlfn.XLOOKUP($B5,PROSPER_Hull!$1:$1,PROSPER_Hull!$10:$10,""),
IF($C5="Monika Kotwani",_xlfn.XLOOKUP($B5,PROSPER_Kotwani!$1:$1,PROSPER_Kotwani!$10:$10,""),
IF($C5="Jonathan Wellner",_xlfn.XLOOKUP($B5,PROSPER_Wellner!$1:$1,PROSPER_Wellner!$10:$10,""),
IF($C5="Travis Harvey",_xlfn.XLOOKUP($B5,PROSPER_Harvey!$1:$1,PROSPER_Harvey!$10:$10,""),""))))))))="","No Score",IF(IF($C5="Christopher Lobo",_xlfn.XLOOKUP($B5,PROSPER_Lobo!$1:$1,PROSPER_Lobo!$10:$10,""),
IF($C5="Naren Baliga",_xlfn.XLOOKUP($B5,PROSPER_Baliga!$1:$1,PROSPER_Baliga!$10:$10,""),
IF($C5="Thorsten Huhn",_xlfn.XLOOKUP($B5,PROSPER_Huhn!$1:$1,PROSPER_Huhn!$10:$10,""),
IF($C5="Nick Hull",_xlfn.XLOOKUP($B5,PROSPER_Hull!$1:$1,PROSPER_Hull!$10:$10,""),
IF($C5="Monika Kotwani",_xlfn.XLOOKUP($B5,PROSPER_Kotwani!$1:$1,PROSPER_Kotwani!$10:$10,""),
IF($C5="Jonathan Wellner",_xlfn.XLOOKUP($B5,PROSPER_Wellner!$1:$1,PROSPER_Wellner!$10:$10,""),
IF($C5="Travis Harvey",_xlfn.XLOOKUP($B5,PROSPER_Harvey!$1:$1,PROSPER_Harvey!$10:$10,""),"")))))))="","",
IF($C5="Christopher Lobo",_xlfn.XLOOKUP($B5,PROSPER_Lobo!$1:$1,PROSPER_Lobo!$10:$10,""),
IF($C5="Naren Baliga",_xlfn.XLOOKUP($B5,PROSPER_Baliga!$1:$1,PROSPER_Baliga!$10:$10,""),
IF($C5="Thorsten Huhn",_xlfn.XLOOKUP($B5,PROSPER_Huhn!$1:$1,PROSPER_Huhn!$10:$10,""),
IF($C5="Nick Hull",_xlfn.XLOOKUP($B5,PROSPER_Hull!$1:$1,PROSPER_Hull!$10:$10,""),
IF($C5="Monika Kotwani",_xlfn.XLOOKUP($B5,PROSPER_Kotwani!$1:$1,PROSPER_Kotwani!$10:$10,""),
IF($C5="Jonathan Wellner",_xlfn.XLOOKUP($B5,PROSPER_Wellner!$1:$1,PROSPER_Wellner!$10:$10,""),
IF($C5="Travis Harvey",_xlfn.XLOOKUP($B5,PROSPER_Harvey!$1:$1,PROSPER_Harvey!$10:$10,""),"")))))))))</f>
        <v>No Score</v>
      </c>
      <c r="AO5" s="208" t="str">
        <f>IF(IF(IF($C5="Christopher Lobo",_xlfn.XLOOKUP($B5,PROSPER_Lobo!$1:$1,PROSPER_Lobo!$11:$11,""),
IF($C5="Naren Baliga",_xlfn.XLOOKUP($B5,PROSPER_Baliga!$1:$1,PROSPER_Baliga!$11:$11,""),
IF($C5="Thorsten Huhn",_xlfn.XLOOKUP($B5,PROSPER_Huhn!$1:$1,PROSPER_Huhn!$11:$11,""),
IF($C5="Nick Hull",_xlfn.XLOOKUP($B5,PROSPER_Hull!$1:$1,PROSPER_Hull!$11:$11,""),
IF($C5="Monika Kotwani",_xlfn.XLOOKUP($B5,PROSPER_Kotwani!$1:$1,PROSPER_Kotwani!$11:$11,""),
IF($C5="Jonathan Wellner",_xlfn.XLOOKUP($B5,PROSPER_Wellner!$1:$1,PROSPER_Wellner!$11:$11,""),
IF($C5="Travis Harvey",_xlfn.XLOOKUP($B5,PROSPER_Harvey!$1:$1,PROSPER_Harvey!$11:$11,""),"")))))))="","",
IF($C5="Christopher Lobo",_xlfn.XLOOKUP($B5,PROSPER_Lobo!$1:$1,PROSPER_Lobo!$11:$11,""),
IF($C5="Naren Baliga",_xlfn.XLOOKUP($B5,PROSPER_Baliga!$1:$1,PROSPER_Baliga!$11:$11,""),
IF($C5="Thorsten Huhn",_xlfn.XLOOKUP($B5,PROSPER_Huhn!$1:$1,PROSPER_Huhn!$11:$11,""),
IF($C5="Nick Hull",_xlfn.XLOOKUP($B5,PROSPER_Hull!$1:$1,PROSPER_Hull!$11:$11,""),
IF($C5="Monika Kotwani",_xlfn.XLOOKUP($B5,PROSPER_Kotwani!$1:$1,PROSPER_Kotwani!$11:$11,""),
IF($C5="Jonathan Wellner",_xlfn.XLOOKUP($B5,PROSPER_Wellner!$1:$1,PROSPER_Wellner!$11:$11,""),
IF($C5="Travis Harvey",_xlfn.XLOOKUP($B5,PROSPER_Harvey!$1:$1,PROSPER_Harvey!$11:$11,""),""))))))))="","No Comment",IF(IF($C5="Christopher Lobo",_xlfn.XLOOKUP($B5,PROSPER_Lobo!$1:$1,PROSPER_Lobo!$11:$11,""),
IF($C5="Naren Baliga",_xlfn.XLOOKUP($B5,PROSPER_Baliga!$1:$1,PROSPER_Baliga!$11:$11,""),
IF($C5="Thorsten Huhn",_xlfn.XLOOKUP($B5,PROSPER_Huhn!$1:$1,PROSPER_Huhn!$11:$11,""),
IF($C5="Nick Hull",_xlfn.XLOOKUP($B5,PROSPER_Hull!$1:$1,PROSPER_Hull!$11:$11,""),
IF($C5="Monika Kotwani",_xlfn.XLOOKUP($B5,PROSPER_Kotwani!$1:$1,PROSPER_Kotwani!$11:$11,""),
IF($C5="Jonathan Wellner",_xlfn.XLOOKUP($B5,PROSPER_Wellner!$1:$1,PROSPER_Wellner!$11:$11,""),
IF($C5="Travis Harvey",_xlfn.XLOOKUP($B5,PROSPER_Harvey!$1:$1,PROSPER_Harvey!$11:$11,""),"")))))))="","",
IF($C5="Christopher Lobo",_xlfn.XLOOKUP($B5,PROSPER_Lobo!$1:$1,PROSPER_Lobo!$11:$11,""),
IF($C5="Naren Baliga",_xlfn.XLOOKUP($B5,PROSPER_Baliga!$1:$1,PROSPER_Baliga!$11:$11,""),
IF($C5="Thorsten Huhn",_xlfn.XLOOKUP($B5,PROSPER_Huhn!$1:$1,PROSPER_Huhn!$11:$11,""),
IF($C5="Nick Hull",_xlfn.XLOOKUP($B5,PROSPER_Hull!$1:$1,PROSPER_Hull!$11:$11,""),
IF($C5="Monika Kotwani",_xlfn.XLOOKUP($B5,PROSPER_Kotwani!$1:$1,PROSPER_Kotwani!$11:$11,""),
IF($C5="Jonathan Wellner",_xlfn.XLOOKUP($B5,PROSPER_Wellner!$1:$1,PROSPER_Wellner!$11:$11,""),
IF($C5="Travis Harvey",_xlfn.XLOOKUP($B5,PROSPER_Harvey!$1:$1,PROSPER_Harvey!$11:$11,""),"")))))))))</f>
        <v>No Comment</v>
      </c>
      <c r="AP5" s="207" t="s">
        <v>89</v>
      </c>
      <c r="AQ5" s="209" t="str">
        <f t="shared" ref="AQ5" si="14">IFERROR(AVERAGE(AM5,AN5,AP5),"N/A")</f>
        <v>N/A</v>
      </c>
      <c r="AR5" s="203" t="str">
        <f>_xlfn.XLOOKUP(B5,PROSPERInitial_Query!$E:$E,PROSPERInitial_Query!$L:$L,"",,-1)</f>
        <v/>
      </c>
      <c r="AS5" s="204" t="str">
        <f t="shared" ref="AS5:AS25" si="15">_xlfn.CONCAT($B5,"1 - PortfolioTraining &amp; Adoption")</f>
        <v>Affan Jafri1 - PortfolioTraining &amp; Adoption</v>
      </c>
      <c r="AT5" s="210" t="str">
        <f>_xlfn.XLOOKUP(AS5,PROSPERDelta_Query!BK:BK,PROSPERDelta_Query!N:N,"",,-1)</f>
        <v/>
      </c>
      <c r="AU5" s="207" t="str">
        <f t="shared" ref="AU5" si="16">IFERROR(IF(AT5="", IF(AR5="", "", AR5), AT5)*1,"N/A")</f>
        <v>N/A</v>
      </c>
      <c r="AV5" s="207" t="str">
        <f>IF(IF(IF($C5="Christopher Lobo",_xlfn.XLOOKUP($B5,PROSPER_Lobo!$1:$1,PROSPER_Lobo!$12:$12,""),
IF($C5="Naren Baliga",_xlfn.XLOOKUP($B5,PROSPER_Baliga!$1:$1,PROSPER_Baliga!$12:$12,""),
IF($C5="Thorsten Huhn",_xlfn.XLOOKUP($B5,PROSPER_Huhn!$1:$1,PROSPER_Huhn!$12:$12,""),
IF($C5="Nick Hull",_xlfn.XLOOKUP($B5,PROSPER_Hull!$1:$1,PROSPER_Hull!$12:$12,""),
IF($C5="Monika Kotwani",_xlfn.XLOOKUP($B5,PROSPER_Kotwani!$1:$1,PROSPER_Kotwani!$12:$12,""),
IF($C5="Jonathan Wellner",_xlfn.XLOOKUP($B5,PROSPER_Wellner!$1:$1,PROSPER_Wellner!$12:$12,""),
IF($C5="Travis Harvey",_xlfn.XLOOKUP($B5,PROSPER_Harvey!$1:$1,PROSPER_Harvey!$12:$12,""),"")))))))="","",
IF($C5="Christopher Lobo",_xlfn.XLOOKUP($B5,PROSPER_Lobo!$1:$1,PROSPER_Lobo!$12:$12,""),
IF($C5="Naren Baliga",_xlfn.XLOOKUP($B5,PROSPER_Baliga!$1:$1,PROSPER_Baliga!$12:$12,""),
IF($C5="Thorsten Huhn",_xlfn.XLOOKUP($B5,PROSPER_Huhn!$1:$1,PROSPER_Huhn!$12:$12,""),
IF($C5="Nick Hull",_xlfn.XLOOKUP($B5,PROSPER_Hull!$1:$1,PROSPER_Hull!$12:$12,""),
IF($C5="Monika Kotwani",_xlfn.XLOOKUP($B5,PROSPER_Kotwani!$1:$1,PROSPER_Kotwani!$12:$12,""),
IF($C5="Jonathan Wellner",_xlfn.XLOOKUP($B5,PROSPER_Wellner!$1:$1,PROSPER_Wellner!$12:$12,""),
IF($C5="Travis Harvey",_xlfn.XLOOKUP($B5,PROSPER_Harvey!$1:$1,PROSPER_Harvey!$12:$12,""),""))))))))="","No Score",IF(IF($C5="Christopher Lobo",_xlfn.XLOOKUP($B5,PROSPER_Lobo!$1:$1,PROSPER_Lobo!$12:$12,""),
IF($C5="Naren Baliga",_xlfn.XLOOKUP($B5,PROSPER_Baliga!$1:$1,PROSPER_Baliga!$12:$12,""),
IF($C5="Thorsten Huhn",_xlfn.XLOOKUP($B5,PROSPER_Huhn!$1:$1,PROSPER_Huhn!$12:$12,""),
IF($C5="Nick Hull",_xlfn.XLOOKUP($B5,PROSPER_Hull!$1:$1,PROSPER_Hull!$12:$12,""),
IF($C5="Monika Kotwani",_xlfn.XLOOKUP($B5,PROSPER_Kotwani!$1:$1,PROSPER_Kotwani!$12:$12,""),
IF($C5="Jonathan Wellner",_xlfn.XLOOKUP($B5,PROSPER_Wellner!$1:$1,PROSPER_Wellner!$12:$12,""),
IF($C5="Travis Harvey",_xlfn.XLOOKUP($B5,PROSPER_Harvey!$1:$1,PROSPER_Harvey!$12:$12,""),"")))))))="","",
IF($C5="Christopher Lobo",_xlfn.XLOOKUP($B5,PROSPER_Lobo!$1:$1,PROSPER_Lobo!$12:$12,""),
IF($C5="Naren Baliga",_xlfn.XLOOKUP($B5,PROSPER_Baliga!$1:$1,PROSPER_Baliga!$12:$12,""),
IF($C5="Thorsten Huhn",_xlfn.XLOOKUP($B5,PROSPER_Huhn!$1:$1,PROSPER_Huhn!$12:$12,""),
IF($C5="Nick Hull",_xlfn.XLOOKUP($B5,PROSPER_Hull!$1:$1,PROSPER_Hull!$12:$12,""),
IF($C5="Monika Kotwani",_xlfn.XLOOKUP($B5,PROSPER_Kotwani!$1:$1,PROSPER_Kotwani!$12:$12,""),
IF($C5="Jonathan Wellner",_xlfn.XLOOKUP($B5,PROSPER_Wellner!$1:$1,PROSPER_Wellner!$12:$12,""),
IF($C5="Travis Harvey",_xlfn.XLOOKUP($B5,PROSPER_Harvey!$1:$1,PROSPER_Harvey!$12:$12,""),"")))))))))</f>
        <v>No Score</v>
      </c>
      <c r="AW5" s="208" t="str">
        <f>IF(IF(IF($C5="Christopher Lobo",_xlfn.XLOOKUP($B5,PROSPER_Lobo!$1:$1,PROSPER_Lobo!$13:$13,""),
IF($C5="Naren Baliga",_xlfn.XLOOKUP($B5,PROSPER_Baliga!$1:$1,PROSPER_Baliga!$13:$13,""),
IF($C5="Thorsten Huhn",_xlfn.XLOOKUP($B5,PROSPER_Huhn!$1:$1,PROSPER_Huhn!$13:$13,""),
IF($C5="Nick Hull",_xlfn.XLOOKUP($B5,PROSPER_Hull!$1:$1,PROSPER_Hull!$13:$13,""),
IF($C5="Monika Kotwani",_xlfn.XLOOKUP($B5,PROSPER_Kotwani!$1:$1,PROSPER_Kotwani!$13:$13,""),
IF($C5="Jonathan Wellner",_xlfn.XLOOKUP($B5,PROSPER_Wellner!$1:$1,PROSPER_Wellner!$13:$13,""),
IF($C5="Travis Harvey",_xlfn.XLOOKUP($B5,PROSPER_Harvey!$1:$1,PROSPER_Harvey!$13:$13,""),"")))))))="","",
IF($C5="Christopher Lobo",_xlfn.XLOOKUP($B5,PROSPER_Lobo!$1:$1,PROSPER_Lobo!$13:$13,""),
IF($C5="Naren Baliga",_xlfn.XLOOKUP($B5,PROSPER_Baliga!$1:$1,PROSPER_Baliga!$13:$13,""),
IF($C5="Thorsten Huhn",_xlfn.XLOOKUP($B5,PROSPER_Huhn!$1:$1,PROSPER_Huhn!$13:$13,""),
IF($C5="Nick Hull",_xlfn.XLOOKUP($B5,PROSPER_Hull!$1:$1,PROSPER_Hull!$13:$13,""),
IF($C5="Monika Kotwani",_xlfn.XLOOKUP($B5,PROSPER_Kotwani!$1:$1,PROSPER_Kotwani!$13:$13,""),
IF($C5="Jonathan Wellner",_xlfn.XLOOKUP($B5,PROSPER_Wellner!$1:$1,PROSPER_Wellner!$13:$13,""),
IF($C5="Travis Harvey",_xlfn.XLOOKUP($B5,PROSPER_Harvey!$1:$1,PROSPER_Harvey!$13:$13,""),""))))))))="","No Comment",IF(IF($C5="Christopher Lobo",_xlfn.XLOOKUP($B5,PROSPER_Lobo!$1:$1,PROSPER_Lobo!$13:$13,""),
IF($C5="Naren Baliga",_xlfn.XLOOKUP($B5,PROSPER_Baliga!$1:$1,PROSPER_Baliga!$13:$13,""),
IF($C5="Thorsten Huhn",_xlfn.XLOOKUP($B5,PROSPER_Huhn!$1:$1,PROSPER_Huhn!$13:$13,""),
IF($C5="Nick Hull",_xlfn.XLOOKUP($B5,PROSPER_Hull!$1:$1,PROSPER_Hull!$13:$13,""),
IF($C5="Monika Kotwani",_xlfn.XLOOKUP($B5,PROSPER_Kotwani!$1:$1,PROSPER_Kotwani!$13:$13,""),
IF($C5="Jonathan Wellner",_xlfn.XLOOKUP($B5,PROSPER_Wellner!$1:$1,PROSPER_Wellner!$13:$13,""),
IF($C5="Travis Harvey",_xlfn.XLOOKUP($B5,PROSPER_Harvey!$1:$1,PROSPER_Harvey!$13:$13,""),"")))))))="","",
IF($C5="Christopher Lobo",_xlfn.XLOOKUP($B5,PROSPER_Lobo!$1:$1,PROSPER_Lobo!$13:$13,""),
IF($C5="Naren Baliga",_xlfn.XLOOKUP($B5,PROSPER_Baliga!$1:$1,PROSPER_Baliga!$13:$13,""),
IF($C5="Thorsten Huhn",_xlfn.XLOOKUP($B5,PROSPER_Huhn!$1:$1,PROSPER_Huhn!$13:$13,""),
IF($C5="Nick Hull",_xlfn.XLOOKUP($B5,PROSPER_Hull!$1:$1,PROSPER_Hull!$13:$13,""),
IF($C5="Monika Kotwani",_xlfn.XLOOKUP($B5,PROSPER_Kotwani!$1:$1,PROSPER_Kotwani!$13:$13,""),
IF($C5="Jonathan Wellner",_xlfn.XLOOKUP($B5,PROSPER_Wellner!$1:$1,PROSPER_Wellner!$13:$13,""),
IF($C5="Travis Harvey",_xlfn.XLOOKUP($B5,PROSPER_Harvey!$1:$1,PROSPER_Harvey!$13:$13,""),"")))))))))</f>
        <v>No Comment</v>
      </c>
      <c r="AX5" s="207" t="s">
        <v>89</v>
      </c>
      <c r="AY5" s="209" t="str">
        <f t="shared" ref="AY5" si="17">IFERROR(AVERAGE(AU5,AV5,AX5),"N/A")</f>
        <v>N/A</v>
      </c>
      <c r="AZ5" s="203" t="str">
        <f>_xlfn.XLOOKUP(B5,PROSPERInitial_Query!$E:$E,PROSPERInitial_Query!$M:$M,"",,-1)</f>
        <v/>
      </c>
      <c r="BA5" s="204" t="str">
        <f t="shared" ref="BA5:BA25" si="18">_xlfn.CONCAT($B5,"1 - PortfolioDMLT")</f>
        <v>Affan Jafri1 - PortfolioDMLT</v>
      </c>
      <c r="BB5" s="210" t="str">
        <f>_xlfn.XLOOKUP(BA5,PROSPERDelta_Query!BK:BK,PROSPERDelta_Query!O:O,"",,-1)</f>
        <v/>
      </c>
      <c r="BC5" s="207" t="str">
        <f t="shared" ref="BC5" si="19">IFERROR(IF(BB5="", IF(AZ5="", "", AZ5), BB5)*1,"N/A")</f>
        <v>N/A</v>
      </c>
      <c r="BD5" s="207" t="str">
        <f>IF(IF(IF($C5="Christopher Lobo",_xlfn.XLOOKUP($B5,PROSPER_Lobo!$1:$1,PROSPER_Lobo!$14:$14,""),
IF($C5="Naren Baliga",_xlfn.XLOOKUP($B5,PROSPER_Baliga!$1:$1,PROSPER_Baliga!$14:$14,""),
IF($C5="Thorsten Huhn",_xlfn.XLOOKUP($B5,PROSPER_Huhn!$1:$1,PROSPER_Huhn!$14:$14,""),
IF($C5="Nick Hull",_xlfn.XLOOKUP($B5,PROSPER_Hull!$1:$1,PROSPER_Hull!$14:$14,""),
IF($C5="Monika Kotwani",_xlfn.XLOOKUP($B5,PROSPER_Kotwani!$1:$1,PROSPER_Kotwani!$14:$14,""),
IF($C5="Jonathan Wellner",_xlfn.XLOOKUP($B5,PROSPER_Wellner!$1:$1,PROSPER_Wellner!$14:$14,""),
IF($C5="Travis Harvey",_xlfn.XLOOKUP($B5,PROSPER_Harvey!$1:$1,PROSPER_Harvey!$14:$14,""),"")))))))="","",
IF($C5="Christopher Lobo",_xlfn.XLOOKUP($B5,PROSPER_Lobo!$1:$1,PROSPER_Lobo!$14:$14,""),
IF($C5="Naren Baliga",_xlfn.XLOOKUP($B5,PROSPER_Baliga!$1:$1,PROSPER_Baliga!$14:$14,""),
IF($C5="Thorsten Huhn",_xlfn.XLOOKUP($B5,PROSPER_Huhn!$1:$1,PROSPER_Huhn!$14:$14,""),
IF($C5="Nick Hull",_xlfn.XLOOKUP($B5,PROSPER_Hull!$1:$1,PROSPER_Hull!$14:$14,""),
IF($C5="Monika Kotwani",_xlfn.XLOOKUP($B5,PROSPER_Kotwani!$1:$1,PROSPER_Kotwani!$14:$14,""),
IF($C5="Jonathan Wellner",_xlfn.XLOOKUP($B5,PROSPER_Wellner!$1:$1,PROSPER_Wellner!$14:$14,""),
IF($C5="Travis Harvey",_xlfn.XLOOKUP($B5,PROSPER_Harvey!$1:$1,PROSPER_Harvey!$14:$14,""),""))))))))="","No Score",IF(IF($C5="Christopher Lobo",_xlfn.XLOOKUP($B5,PROSPER_Lobo!$1:$1,PROSPER_Lobo!$14:$14,""),
IF($C5="Naren Baliga",_xlfn.XLOOKUP($B5,PROSPER_Baliga!$1:$1,PROSPER_Baliga!$14:$14,""),
IF($C5="Thorsten Huhn",_xlfn.XLOOKUP($B5,PROSPER_Huhn!$1:$1,PROSPER_Huhn!$14:$14,""),
IF($C5="Nick Hull",_xlfn.XLOOKUP($B5,PROSPER_Hull!$1:$1,PROSPER_Hull!$14:$14,""),
IF($C5="Monika Kotwani",_xlfn.XLOOKUP($B5,PROSPER_Kotwani!$1:$1,PROSPER_Kotwani!$14:$14,""),
IF($C5="Jonathan Wellner",_xlfn.XLOOKUP($B5,PROSPER_Wellner!$1:$1,PROSPER_Wellner!$14:$14,""),
IF($C5="Travis Harvey",_xlfn.XLOOKUP($B5,PROSPER_Harvey!$1:$1,PROSPER_Harvey!$14:$14,""),"")))))))="","",
IF($C5="Christopher Lobo",_xlfn.XLOOKUP($B5,PROSPER_Lobo!$1:$1,PROSPER_Lobo!$14:$14,""),
IF($C5="Naren Baliga",_xlfn.XLOOKUP($B5,PROSPER_Baliga!$1:$1,PROSPER_Baliga!$14:$14,""),
IF($C5="Thorsten Huhn",_xlfn.XLOOKUP($B5,PROSPER_Huhn!$1:$1,PROSPER_Huhn!$14:$14,""),
IF($C5="Nick Hull",_xlfn.XLOOKUP($B5,PROSPER_Hull!$1:$1,PROSPER_Hull!$14:$14,""),
IF($C5="Monika Kotwani",_xlfn.XLOOKUP($B5,PROSPER_Kotwani!$1:$1,PROSPER_Kotwani!$14:$14,""),
IF($C5="Jonathan Wellner",_xlfn.XLOOKUP($B5,PROSPER_Wellner!$1:$1,PROSPER_Wellner!$14:$14,""),
IF($C5="Travis Harvey",_xlfn.XLOOKUP($B5,PROSPER_Harvey!$1:$1,PROSPER_Harvey!$14:$14,""),"")))))))))</f>
        <v>No Score</v>
      </c>
      <c r="BE5" s="208" t="str">
        <f>IF(IF(IF($C5="Christopher Lobo",_xlfn.XLOOKUP($B5,PROSPER_Lobo!$1:$1,PROSPER_Lobo!$15:$15,""),
IF($C5="Naren Baliga",_xlfn.XLOOKUP($B5,PROSPER_Baliga!$1:$1,PROSPER_Baliga!$15:$15,""),
IF($C5="Thorsten Huhn",_xlfn.XLOOKUP($B5,PROSPER_Huhn!$1:$1,PROSPER_Huhn!$15:$15,""),
IF($C5="Nick Hull",_xlfn.XLOOKUP($B5,PROSPER_Hull!$1:$1,PROSPER_Hull!$15:$15,""),
IF($C5="Monika Kotwani",_xlfn.XLOOKUP($B5,PROSPER_Kotwani!$1:$1,PROSPER_Kotwani!$15:$15,""),
IF($C5="Jonathan Wellner",_xlfn.XLOOKUP($B5,PROSPER_Wellner!$1:$1,PROSPER_Wellner!$15:$15,""),
IF($C5="Travis Harvey",_xlfn.XLOOKUP($B5,PROSPER_Harvey!$1:$1,PROSPER_Harvey!$15:$15,""),"")))))))="","",
IF($C5="Christopher Lobo",_xlfn.XLOOKUP($B5,PROSPER_Lobo!$1:$1,PROSPER_Lobo!$15:$15,""),
IF($C5="Naren Baliga",_xlfn.XLOOKUP($B5,PROSPER_Baliga!$1:$1,PROSPER_Baliga!$15:$15,""),
IF($C5="Thorsten Huhn",_xlfn.XLOOKUP($B5,PROSPER_Huhn!$1:$1,PROSPER_Huhn!$15:$15,""),
IF($C5="Nick Hull",_xlfn.XLOOKUP($B5,PROSPER_Hull!$1:$1,PROSPER_Hull!$15:$15,""),
IF($C5="Monika Kotwani",_xlfn.XLOOKUP($B5,PROSPER_Kotwani!$1:$1,PROSPER_Kotwani!$15:$15,""),
IF($C5="Jonathan Wellner",_xlfn.XLOOKUP($B5,PROSPER_Wellner!$1:$1,PROSPER_Wellner!$15:$15,""),
IF($C5="Travis Harvey",_xlfn.XLOOKUP($B5,PROSPER_Harvey!$1:$1,PROSPER_Harvey!$15:$15,""),""))))))))="","No Comment",IF(IF($C5="Christopher Lobo",_xlfn.XLOOKUP($B5,PROSPER_Lobo!$1:$1,PROSPER_Lobo!$15:$15,""),
IF($C5="Naren Baliga",_xlfn.XLOOKUP($B5,PROSPER_Baliga!$1:$1,PROSPER_Baliga!$15:$15,""),
IF($C5="Thorsten Huhn",_xlfn.XLOOKUP($B5,PROSPER_Huhn!$1:$1,PROSPER_Huhn!$15:$15,""),
IF($C5="Nick Hull",_xlfn.XLOOKUP($B5,PROSPER_Hull!$1:$1,PROSPER_Hull!$15:$15,""),
IF($C5="Monika Kotwani",_xlfn.XLOOKUP($B5,PROSPER_Kotwani!$1:$1,PROSPER_Kotwani!$15:$15,""),
IF($C5="Jonathan Wellner",_xlfn.XLOOKUP($B5,PROSPER_Wellner!$1:$1,PROSPER_Wellner!$15:$15,""),
IF($C5="Travis Harvey",_xlfn.XLOOKUP($B5,PROSPER_Harvey!$1:$1,PROSPER_Harvey!$15:$15,""),"")))))))="","",
IF($C5="Christopher Lobo",_xlfn.XLOOKUP($B5,PROSPER_Lobo!$1:$1,PROSPER_Lobo!$15:$15,""),
IF($C5="Naren Baliga",_xlfn.XLOOKUP($B5,PROSPER_Baliga!$1:$1,PROSPER_Baliga!$15:$15,""),
IF($C5="Thorsten Huhn",_xlfn.XLOOKUP($B5,PROSPER_Huhn!$1:$1,PROSPER_Huhn!$15:$15,""),
IF($C5="Nick Hull",_xlfn.XLOOKUP($B5,PROSPER_Hull!$1:$1,PROSPER_Hull!$15:$15,""),
IF($C5="Monika Kotwani",_xlfn.XLOOKUP($B5,PROSPER_Kotwani!$1:$1,PROSPER_Kotwani!$15:$15,""),
IF($C5="Jonathan Wellner",_xlfn.XLOOKUP($B5,PROSPER_Wellner!$1:$1,PROSPER_Wellner!$15:$15,""),
IF($C5="Travis Harvey",_xlfn.XLOOKUP($B5,PROSPER_Harvey!$1:$1,PROSPER_Harvey!$15:$15,""),"")))))))))</f>
        <v>No Comment</v>
      </c>
      <c r="BF5" s="207" t="s">
        <v>89</v>
      </c>
      <c r="BG5" s="209" t="str">
        <f t="shared" ref="BG5" si="20">IFERROR(AVERAGE(BC5,BD5,BF5),"N/A")</f>
        <v>N/A</v>
      </c>
      <c r="BH5" s="203" t="str">
        <f>_xlfn.XLOOKUP(B5,PROSPERInitial_Query!$E:$E,PROSPERInitial_Query!$N:$N,"",,-1)</f>
        <v/>
      </c>
      <c r="BI5" s="204" t="str">
        <f t="shared" ref="BI5:BI25" si="21">_xlfn.CONCAT($B5,"1 - PortfolioRevenue Management")</f>
        <v>Affan Jafri1 - PortfolioRevenue Management</v>
      </c>
      <c r="BJ5" s="210" t="str">
        <f>_xlfn.XLOOKUP(BI5,PROSPERDelta_Query!BK:BK,PROSPERDelta_Query!P:P,"",,-1)</f>
        <v/>
      </c>
      <c r="BK5" s="207" t="str">
        <f t="shared" ref="BK5" si="22">IFERROR(IF(BJ5="", IF(BH5="", "", BH5), BJ5)*1,"N/A")</f>
        <v>N/A</v>
      </c>
      <c r="BL5" s="207" t="str">
        <f>IF(IF(IF($C5="Christopher Lobo",_xlfn.XLOOKUP($B5,PROSPER_Lobo!$1:$1,PROSPER_Lobo!$16:$16,""),
IF($C5="Naren Baliga",_xlfn.XLOOKUP($B5,PROSPER_Baliga!$1:$1,PROSPER_Baliga!$16:$16,""),
IF($C5="Thorsten Huhn",_xlfn.XLOOKUP($B5,PROSPER_Huhn!$1:$1,PROSPER_Huhn!$16:$16,""),
IF($C5="Nick Hull",_xlfn.XLOOKUP($B5,PROSPER_Hull!$1:$1,PROSPER_Hull!$16:$16,""),
IF($C5="Monika Kotwani",_xlfn.XLOOKUP($B5,PROSPER_Kotwani!$1:$1,PROSPER_Kotwani!$16:$16,""),
IF($C5="Jonathan Wellner",_xlfn.XLOOKUP($B5,PROSPER_Wellner!$1:$1,PROSPER_Wellner!$16:$16,""),
IF($C5="Travis Harvey",_xlfn.XLOOKUP($B5,PROSPER_Harvey!$1:$1,PROSPER_Harvey!$16:$16,""),"")))))))="","",
IF($C5="Christopher Lobo",_xlfn.XLOOKUP($B5,PROSPER_Lobo!$1:$1,PROSPER_Lobo!$16:$16,""),
IF($C5="Naren Baliga",_xlfn.XLOOKUP($B5,PROSPER_Baliga!$1:$1,PROSPER_Baliga!$16:$16,""),
IF($C5="Thorsten Huhn",_xlfn.XLOOKUP($B5,PROSPER_Huhn!$1:$1,PROSPER_Huhn!$16:$16,""),
IF($C5="Nick Hull",_xlfn.XLOOKUP($B5,PROSPER_Hull!$1:$1,PROSPER_Hull!$16:$16,""),
IF($C5="Monika Kotwani",_xlfn.XLOOKUP($B5,PROSPER_Kotwani!$1:$1,PROSPER_Kotwani!$16:$16,""),
IF($C5="Jonathan Wellner",_xlfn.XLOOKUP($B5,PROSPER_Wellner!$1:$1,PROSPER_Wellner!$16:$16,""),
IF($C5="Travis Harvey",_xlfn.XLOOKUP($B5,PROSPER_Harvey!$1:$1,PROSPER_Harvey!$16:$16,""),""))))))))="","No Score",IF(IF($C5="Christopher Lobo",_xlfn.XLOOKUP($B5,PROSPER_Lobo!$1:$1,PROSPER_Lobo!$16:$16,""),
IF($C5="Naren Baliga",_xlfn.XLOOKUP($B5,PROSPER_Baliga!$1:$1,PROSPER_Baliga!$16:$16,""),
IF($C5="Thorsten Huhn",_xlfn.XLOOKUP($B5,PROSPER_Huhn!$1:$1,PROSPER_Huhn!$16:$16,""),
IF($C5="Nick Hull",_xlfn.XLOOKUP($B5,PROSPER_Hull!$1:$1,PROSPER_Hull!$16:$16,""),
IF($C5="Monika Kotwani",_xlfn.XLOOKUP($B5,PROSPER_Kotwani!$1:$1,PROSPER_Kotwani!$16:$16,""),
IF($C5="Jonathan Wellner",_xlfn.XLOOKUP($B5,PROSPER_Wellner!$1:$1,PROSPER_Wellner!$16:$16,""),
IF($C5="Travis Harvey",_xlfn.XLOOKUP($B5,PROSPER_Harvey!$1:$1,PROSPER_Harvey!$16:$16,""),"")))))))="","",
IF($C5="Christopher Lobo",_xlfn.XLOOKUP($B5,PROSPER_Lobo!$1:$1,PROSPER_Lobo!$16:$16,""),
IF($C5="Naren Baliga",_xlfn.XLOOKUP($B5,PROSPER_Baliga!$1:$1,PROSPER_Baliga!$16:$16,""),
IF($C5="Thorsten Huhn",_xlfn.XLOOKUP($B5,PROSPER_Huhn!$1:$1,PROSPER_Huhn!$16:$16,""),
IF($C5="Nick Hull",_xlfn.XLOOKUP($B5,PROSPER_Hull!$1:$1,PROSPER_Hull!$16:$16,""),
IF($C5="Monika Kotwani",_xlfn.XLOOKUP($B5,PROSPER_Kotwani!$1:$1,PROSPER_Kotwani!$16:$16,""),
IF($C5="Jonathan Wellner",_xlfn.XLOOKUP($B5,PROSPER_Wellner!$1:$1,PROSPER_Wellner!$16:$16,""),
IF($C5="Travis Harvey",_xlfn.XLOOKUP($B5,PROSPER_Harvey!$1:$1,PROSPER_Harvey!$16:$16,""),"")))))))))</f>
        <v>No Score</v>
      </c>
      <c r="BM5" s="208" t="str">
        <f>IF(IF(IF($C5="Christopher Lobo",_xlfn.XLOOKUP($B5,PROSPER_Lobo!$1:$1,PROSPER_Lobo!$17:$17,""),
IF($C5="Naren Baliga",_xlfn.XLOOKUP($B5,PROSPER_Baliga!$1:$1,PROSPER_Baliga!$17:$17,""),
IF($C5="Thorsten Huhn",_xlfn.XLOOKUP($B5,PROSPER_Huhn!$1:$1,PROSPER_Huhn!$17:$17,""),
IF($C5="Nick Hull",_xlfn.XLOOKUP($B5,PROSPER_Hull!$1:$1,PROSPER_Hull!$17:$17,""),
IF($C5="Monika Kotwani",_xlfn.XLOOKUP($B5,PROSPER_Kotwani!$1:$1,PROSPER_Kotwani!$17:$17,""),
IF($C5="Jonathan Wellner",_xlfn.XLOOKUP($B5,PROSPER_Wellner!$1:$1,PROSPER_Wellner!$17:$17,""),
IF($C5="Travis Harvey",_xlfn.XLOOKUP($B5,PROSPER_Harvey!$1:$1,PROSPER_Harvey!$17:$17,""),"")))))))="","",
IF($C5="Christopher Lobo",_xlfn.XLOOKUP($B5,PROSPER_Lobo!$1:$1,PROSPER_Lobo!$17:$17,""),
IF($C5="Naren Baliga",_xlfn.XLOOKUP($B5,PROSPER_Baliga!$1:$1,PROSPER_Baliga!$17:$17,""),
IF($C5="Thorsten Huhn",_xlfn.XLOOKUP($B5,PROSPER_Huhn!$1:$1,PROSPER_Huhn!$17:$17,""),
IF($C5="Nick Hull",_xlfn.XLOOKUP($B5,PROSPER_Hull!$1:$1,PROSPER_Hull!$17:$17,""),
IF($C5="Monika Kotwani",_xlfn.XLOOKUP($B5,PROSPER_Kotwani!$1:$1,PROSPER_Kotwani!$17:$17,""),
IF($C5="Jonathan Wellner",_xlfn.XLOOKUP($B5,PROSPER_Wellner!$1:$1,PROSPER_Wellner!$17:$17,""),
IF($C5="Travis Harvey",_xlfn.XLOOKUP($B5,PROSPER_Harvey!$1:$1,PROSPER_Harvey!$17:$17,""),""))))))))="","No Comment",IF(IF($C5="Christopher Lobo",_xlfn.XLOOKUP($B5,PROSPER_Lobo!$1:$1,PROSPER_Lobo!$17:$17,""),
IF($C5="Naren Baliga",_xlfn.XLOOKUP($B5,PROSPER_Baliga!$1:$1,PROSPER_Baliga!$17:$17,""),
IF($C5="Thorsten Huhn",_xlfn.XLOOKUP($B5,PROSPER_Huhn!$1:$1,PROSPER_Huhn!$17:$17,""),
IF($C5="Nick Hull",_xlfn.XLOOKUP($B5,PROSPER_Hull!$1:$1,PROSPER_Hull!$17:$17,""),
IF($C5="Monika Kotwani",_xlfn.XLOOKUP($B5,PROSPER_Kotwani!$1:$1,PROSPER_Kotwani!$17:$17,""),
IF($C5="Jonathan Wellner",_xlfn.XLOOKUP($B5,PROSPER_Wellner!$1:$1,PROSPER_Wellner!$17:$17,""),
IF($C5="Travis Harvey",_xlfn.XLOOKUP($B5,PROSPER_Harvey!$1:$1,PROSPER_Harvey!$17:$17,""),"")))))))="","",
IF($C5="Christopher Lobo",_xlfn.XLOOKUP($B5,PROSPER_Lobo!$1:$1,PROSPER_Lobo!$17:$17,""),
IF($C5="Naren Baliga",_xlfn.XLOOKUP($B5,PROSPER_Baliga!$1:$1,PROSPER_Baliga!$17:$17,""),
IF($C5="Thorsten Huhn",_xlfn.XLOOKUP($B5,PROSPER_Huhn!$1:$1,PROSPER_Huhn!$17:$17,""),
IF($C5="Nick Hull",_xlfn.XLOOKUP($B5,PROSPER_Hull!$1:$1,PROSPER_Hull!$17:$17,""),
IF($C5="Monika Kotwani",_xlfn.XLOOKUP($B5,PROSPER_Kotwani!$1:$1,PROSPER_Kotwani!$17:$17,""),
IF($C5="Jonathan Wellner",_xlfn.XLOOKUP($B5,PROSPER_Wellner!$1:$1,PROSPER_Wellner!$17:$17,""),
IF($C5="Travis Harvey",_xlfn.XLOOKUP($B5,PROSPER_Harvey!$1:$1,PROSPER_Harvey!$17:$17,""),"")))))))))</f>
        <v>No Comment</v>
      </c>
      <c r="BN5" s="207">
        <f>IFERROR(ROUND(_xlfn.XLOOKUP(B5,'RevenueChallenge_Query'!$E:$E,'RevenueChallenge_Query'!$F:$F)/3.2,0),"Not Taken")</f>
        <v>4</v>
      </c>
      <c r="BO5" s="209">
        <f t="shared" ref="BO5" si="23">IFERROR(AVERAGE(BK5,BL5,BN5),"N/A")</f>
        <v>4</v>
      </c>
      <c r="BP5" s="203" t="str">
        <f>_xlfn.XLOOKUP(B5,PROSPERInitial_Query!$E:$E,PROSPERInitial_Query!$O:$O,"",,-1)</f>
        <v/>
      </c>
      <c r="BQ5" s="204" t="str">
        <f t="shared" ref="BQ5:BQ25" si="24">_xlfn.CONCAT($B5,"1 - PortfolioArtificial Intelligence")</f>
        <v>Affan Jafri1 - PortfolioArtificial Intelligence</v>
      </c>
      <c r="BR5" s="210" t="str">
        <f>_xlfn.XLOOKUP(BQ5,PROSPERDelta_Query!BK:BK,PROSPERDelta_Query!Q:Q,"",,-1)</f>
        <v/>
      </c>
      <c r="BS5" s="207" t="str">
        <f t="shared" ref="BS5" si="25">IFERROR(IF(BR5="", IF(BP5="", "", BP5), BR5)*1,"N/A")</f>
        <v>N/A</v>
      </c>
      <c r="BT5" s="207" t="str">
        <f>IF(IF(IF($C5="Christopher Lobo",_xlfn.XLOOKUP($B5,PROSPER_Lobo!$1:$1,PROSPER_Lobo!$18:$18,""),
IF($C5="Naren Baliga",_xlfn.XLOOKUP($B5,PROSPER_Baliga!$1:$1,PROSPER_Baliga!$18:$18,""),
IF($C5="Thorsten Huhn",_xlfn.XLOOKUP($B5,PROSPER_Huhn!$1:$1,PROSPER_Huhn!$18:$18,""),
IF($C5="Nick Hull",_xlfn.XLOOKUP($B5,PROSPER_Hull!$1:$1,PROSPER_Hull!$18:$18,""),
IF($C5="Monika Kotwani",_xlfn.XLOOKUP($B5,PROSPER_Kotwani!$1:$1,PROSPER_Kotwani!$18:$18,""),
IF($C5="Jonathan Wellner",_xlfn.XLOOKUP($B5,PROSPER_Wellner!$1:$1,PROSPER_Wellner!$18:$18,""),
IF($C5="Travis Harvey",_xlfn.XLOOKUP($B5,PROSPER_Harvey!$1:$1,PROSPER_Harvey!$18:$18,""),"")))))))="","",
IF($C5="Christopher Lobo",_xlfn.XLOOKUP($B5,PROSPER_Lobo!$1:$1,PROSPER_Lobo!$18:$18,""),
IF($C5="Naren Baliga",_xlfn.XLOOKUP($B5,PROSPER_Baliga!$1:$1,PROSPER_Baliga!$18:$18,""),
IF($C5="Thorsten Huhn",_xlfn.XLOOKUP($B5,PROSPER_Huhn!$1:$1,PROSPER_Huhn!$18:$18,""),
IF($C5="Nick Hull",_xlfn.XLOOKUP($B5,PROSPER_Hull!$1:$1,PROSPER_Hull!$18:$18,""),
IF($C5="Monika Kotwani",_xlfn.XLOOKUP($B5,PROSPER_Kotwani!$1:$1,PROSPER_Kotwani!$18:$18,""),
IF($C5="Jonathan Wellner",_xlfn.XLOOKUP($B5,PROSPER_Wellner!$1:$1,PROSPER_Wellner!$18:$18,""),
IF($C5="Travis Harvey",_xlfn.XLOOKUP($B5,PROSPER_Harvey!$1:$1,PROSPER_Harvey!$18:$18,""),""))))))))="","No Score",IF(IF($C5="Christopher Lobo",_xlfn.XLOOKUP($B5,PROSPER_Lobo!$1:$1,PROSPER_Lobo!$18:$18,""),
IF($C5="Naren Baliga",_xlfn.XLOOKUP($B5,PROSPER_Baliga!$1:$1,PROSPER_Baliga!$18:$18,""),
IF($C5="Thorsten Huhn",_xlfn.XLOOKUP($B5,PROSPER_Huhn!$1:$1,PROSPER_Huhn!$18:$18,""),
IF($C5="Nick Hull",_xlfn.XLOOKUP($B5,PROSPER_Hull!$1:$1,PROSPER_Hull!$18:$18,""),
IF($C5="Monika Kotwani",_xlfn.XLOOKUP($B5,PROSPER_Kotwani!$1:$1,PROSPER_Kotwani!$18:$18,""),
IF($C5="Jonathan Wellner",_xlfn.XLOOKUP($B5,PROSPER_Wellner!$1:$1,PROSPER_Wellner!$18:$18,""),
IF($C5="Travis Harvey",_xlfn.XLOOKUP($B5,PROSPER_Harvey!$1:$1,PROSPER_Harvey!$18:$18,""),"")))))))="","",
IF($C5="Christopher Lobo",_xlfn.XLOOKUP($B5,PROSPER_Lobo!$1:$1,PROSPER_Lobo!$18:$18,""),
IF($C5="Naren Baliga",_xlfn.XLOOKUP($B5,PROSPER_Baliga!$1:$1,PROSPER_Baliga!$18:$18,""),
IF($C5="Thorsten Huhn",_xlfn.XLOOKUP($B5,PROSPER_Huhn!$1:$1,PROSPER_Huhn!$18:$18,""),
IF($C5="Nick Hull",_xlfn.XLOOKUP($B5,PROSPER_Hull!$1:$1,PROSPER_Hull!$18:$18,""),
IF($C5="Monika Kotwani",_xlfn.XLOOKUP($B5,PROSPER_Kotwani!$1:$1,PROSPER_Kotwani!$18:$18,""),
IF($C5="Jonathan Wellner",_xlfn.XLOOKUP($B5,PROSPER_Wellner!$1:$1,PROSPER_Wellner!$18:$18,""),
IF($C5="Travis Harvey",_xlfn.XLOOKUP($B5,PROSPER_Harvey!$1:$1,PROSPER_Harvey!$18:$18,""),"")))))))))</f>
        <v>No Score</v>
      </c>
      <c r="BU5" s="208" t="str">
        <f>IF(IF(IF($C5="Christopher Lobo",_xlfn.XLOOKUP($B5,PROSPER_Lobo!$1:$1,PROSPER_Lobo!$19:$19,""),
IF($C5="Naren Baliga",_xlfn.XLOOKUP($B5,PROSPER_Baliga!$1:$1,PROSPER_Baliga!$19:$19,""),
IF($C5="Thorsten Huhn",_xlfn.XLOOKUP($B5,PROSPER_Huhn!$1:$1,PROSPER_Huhn!$19:$19,""),
IF($C5="Nick Hull",_xlfn.XLOOKUP($B5,PROSPER_Hull!$1:$1,PROSPER_Hull!$19:$19,""),
IF($C5="Monika Kotwani",_xlfn.XLOOKUP($B5,PROSPER_Kotwani!$1:$1,PROSPER_Kotwani!$19:$19,""),
IF($C5="Jonathan Wellner",_xlfn.XLOOKUP($B5,PROSPER_Wellner!$1:$1,PROSPER_Wellner!$19:$19,""),
IF($C5="Travis Harvey",_xlfn.XLOOKUP($B5,PROSPER_Harvey!$1:$1,PROSPER_Harvey!$19:$19,""),"")))))))="","",
IF($C5="Christopher Lobo",_xlfn.XLOOKUP($B5,PROSPER_Lobo!$1:$1,PROSPER_Lobo!$19:$19,""),
IF($C5="Naren Baliga",_xlfn.XLOOKUP($B5,PROSPER_Baliga!$1:$1,PROSPER_Baliga!$19:$19,""),
IF($C5="Thorsten Huhn",_xlfn.XLOOKUP($B5,PROSPER_Huhn!$1:$1,PROSPER_Huhn!$19:$19,""),
IF($C5="Nick Hull",_xlfn.XLOOKUP($B5,PROSPER_Hull!$1:$1,PROSPER_Hull!$19:$19,""),
IF($C5="Monika Kotwani",_xlfn.XLOOKUP($B5,PROSPER_Kotwani!$1:$1,PROSPER_Kotwani!$19:$19,""),
IF($C5="Jonathan Wellner",_xlfn.XLOOKUP($B5,PROSPER_Wellner!$1:$1,PROSPER_Wellner!$19:$19,""),
IF($C5="Travis Harvey",_xlfn.XLOOKUP($B5,PROSPER_Harvey!$1:$1,PROSPER_Harvey!$19:$19,""),""))))))))="","No Comment",IF(IF($C5="Christopher Lobo",_xlfn.XLOOKUP($B5,PROSPER_Lobo!$1:$1,PROSPER_Lobo!$19:$19,""),
IF($C5="Naren Baliga",_xlfn.XLOOKUP($B5,PROSPER_Baliga!$1:$1,PROSPER_Baliga!$19:$19,""),
IF($C5="Thorsten Huhn",_xlfn.XLOOKUP($B5,PROSPER_Huhn!$1:$1,PROSPER_Huhn!$19:$19,""),
IF($C5="Nick Hull",_xlfn.XLOOKUP($B5,PROSPER_Hull!$1:$1,PROSPER_Hull!$19:$19,""),
IF($C5="Monika Kotwani",_xlfn.XLOOKUP($B5,PROSPER_Kotwani!$1:$1,PROSPER_Kotwani!$19:$19,""),
IF($C5="Jonathan Wellner",_xlfn.XLOOKUP($B5,PROSPER_Wellner!$1:$1,PROSPER_Wellner!$19:$19,""),
IF($C5="Travis Harvey",_xlfn.XLOOKUP($B5,PROSPER_Harvey!$1:$1,PROSPER_Harvey!$19:$19,""),"")))))))="","",
IF($C5="Christopher Lobo",_xlfn.XLOOKUP($B5,PROSPER_Lobo!$1:$1,PROSPER_Lobo!$19:$19,""),
IF($C5="Naren Baliga",_xlfn.XLOOKUP($B5,PROSPER_Baliga!$1:$1,PROSPER_Baliga!$19:$19,""),
IF($C5="Thorsten Huhn",_xlfn.XLOOKUP($B5,PROSPER_Huhn!$1:$1,PROSPER_Huhn!$19:$19,""),
IF($C5="Nick Hull",_xlfn.XLOOKUP($B5,PROSPER_Hull!$1:$1,PROSPER_Hull!$19:$19,""),
IF($C5="Monika Kotwani",_xlfn.XLOOKUP($B5,PROSPER_Kotwani!$1:$1,PROSPER_Kotwani!$19:$19,""),
IF($C5="Jonathan Wellner",_xlfn.XLOOKUP($B5,PROSPER_Wellner!$1:$1,PROSPER_Wellner!$19:$19,""),
IF($C5="Travis Harvey",_xlfn.XLOOKUP($B5,PROSPER_Harvey!$1:$1,PROSPER_Harvey!$19:$19,""),"")))))))))</f>
        <v>No Comment</v>
      </c>
      <c r="BV5" s="207" t="s">
        <v>89</v>
      </c>
      <c r="BW5" s="209" t="str">
        <f t="shared" ref="BW5" si="26">IFERROR(AVERAGE(BS5,BT5,BV5),"N/A")</f>
        <v>N/A</v>
      </c>
      <c r="BX5" s="211" t="str">
        <f t="shared" ref="BX5" si="27">IFERROR(AVERAGE(G5,O5,W5,AE5,AM5,AU5,BC5,BK5,BS5),"N/A")</f>
        <v>N/A</v>
      </c>
      <c r="BY5" s="212" t="str">
        <f t="shared" ref="BY5" si="28">IFERROR(AVERAGE(H5,P5,X5,AF5,AN5,AV5,BD5,BL5,BT5),"N/A")</f>
        <v>N/A</v>
      </c>
      <c r="BZ5" s="212">
        <f t="shared" ref="BZ5" si="29">IFERROR(AVERAGE(J5,R5,Z5,AH5,AP5,AX5,BF5,BN5,BV5),"N/A")</f>
        <v>5</v>
      </c>
      <c r="CA5" s="213">
        <f t="shared" ref="CA5" si="30">IFERROR(AVERAGE(K5,S5,AA5,AI5,AQ5,AY5,BG5,BO5,BW5),"N/A")</f>
        <v>5</v>
      </c>
      <c r="CB5" s="214" t="str">
        <f>_xlfn.XLOOKUP(B5,PROSPERInitial_Query!$E:$E,PROSPERInitial_Query!$AA:$AA,"",,-1)</f>
        <v/>
      </c>
      <c r="CC5" s="204" t="str">
        <f t="shared" ref="CC5:CC25" si="31">_xlfn.CONCAT($B5,"2 - RelationshipAccount / Stakeholder 1Name")</f>
        <v>Affan Jafri2 - RelationshipAccount / Stakeholder 1Name</v>
      </c>
      <c r="CD5" s="204" t="str">
        <f>_xlfn.XLOOKUP(CC5,PROSPERDelta_Query!BK:BK,PROSPERDelta_Query!AC:AC,"",,-1)</f>
        <v/>
      </c>
      <c r="CE5" s="210" t="str">
        <f>_xlfn.XLOOKUP(B5,PROSPERInitial_Query!$E:$E,PROSPERInitial_Query!$Q:$Q,"",,-1)</f>
        <v/>
      </c>
      <c r="CF5" s="204" t="str">
        <f t="shared" ref="CF5:CF25" si="32">_xlfn.CONCAT($B5,"2 - RelationshipAccount / Stakeholder 1Self Score")</f>
        <v>Affan Jafri2 - RelationshipAccount / Stakeholder 1Self Score</v>
      </c>
      <c r="CG5" s="210" t="str">
        <f>_xlfn.XLOOKUP(CF5,PROSPERDelta_Query!BK:BK,PROSPERDelta_Query!AM:AM,"",,-1)</f>
        <v/>
      </c>
      <c r="CH5" s="215" t="str">
        <f t="shared" ref="CH5" si="33">IF(CD5="", IF(CB5="", "", CB5), CD5)</f>
        <v/>
      </c>
      <c r="CI5" s="215" t="str">
        <f t="shared" ref="CI5" si="34">IF(OR(CH5="N/A", CH5="n/a", CH5="NA", CH5="na"), "N/A", IF(CH5="", "N/A", CH5))</f>
        <v>N/A</v>
      </c>
      <c r="CJ5" s="216" t="str">
        <f t="shared" ref="CJ5" si="35">IF(CI5="N/A","N/A",IFERROR(IF(CG5="",IF(CE5="","",CE5),CG5)*1,"N/A"))</f>
        <v>N/A</v>
      </c>
      <c r="CK5" s="216" t="str">
        <f>IF(IF(IF($C5="Christopher Lobo",_xlfn.XLOOKUP($B5,PROSPER_Lobo!$1:$1,PROSPER_Lobo!$21:$21,""),
IF($C5="Naren Baliga",_xlfn.XLOOKUP($B5,PROSPER_Baliga!$1:$1,PROSPER_Baliga!$21:$21,""),
IF($C5="Thorsten Huhn",_xlfn.XLOOKUP($B5,PROSPER_Huhn!$1:$1,PROSPER_Huhn!$21:$21,""),
IF($C5="Nick Hull",_xlfn.XLOOKUP($B5,PROSPER_Hull!$1:$1,PROSPER_Hull!$21:$21,""),
IF($C5="Monika Kotwani",_xlfn.XLOOKUP($B5,PROSPER_Kotwani!$1:$1,PROSPER_Kotwani!$21:$21,""),
IF($C5="Jonathan Wellner",_xlfn.XLOOKUP($B5,PROSPER_Wellner!$1:$1,PROSPER_Wellner!$21:$21,""),
IF($C5="Travis Harvey",_xlfn.XLOOKUP($B5,PROSPER_Harvey!$1:$1,PROSPER_Harvey!$21:$21,""),"")))))))="","",
IF($C5="Christopher Lobo",_xlfn.XLOOKUP($B5,PROSPER_Lobo!$1:$1,PROSPER_Lobo!$21:$21,""),
IF($C5="Naren Baliga",_xlfn.XLOOKUP($B5,PROSPER_Baliga!$1:$1,PROSPER_Baliga!$21:$21,""),
IF($C5="Thorsten Huhn",_xlfn.XLOOKUP($B5,PROSPER_Huhn!$1:$1,PROSPER_Huhn!$21:$21,""),
IF($C5="Nick Hull",_xlfn.XLOOKUP($B5,PROSPER_Hull!$1:$1,PROSPER_Hull!$21:$21,""),
IF($C5="Monika Kotwani",_xlfn.XLOOKUP($B5,PROSPER_Kotwani!$1:$1,PROSPER_Kotwani!$21:$21,""),
IF($C5="Jonathan Wellner",_xlfn.XLOOKUP($B5,PROSPER_Wellner!$1:$1,PROSPER_Wellner!$21:$21,""),
IF($C5="Travis Harvey",_xlfn.XLOOKUP($B5,PROSPER_Harvey!$1:$1,PROSPER_Harvey!$21:$21,""),""))))))))="","No Score",IF(IF($C5="Christopher Lobo",_xlfn.XLOOKUP($B5,PROSPER_Lobo!$1:$1,PROSPER_Lobo!$21:$21,""),
IF($C5="Naren Baliga",_xlfn.XLOOKUP($B5,PROSPER_Baliga!$1:$1,PROSPER_Baliga!$21:$21,""),
IF($C5="Thorsten Huhn",_xlfn.XLOOKUP($B5,PROSPER_Huhn!$1:$1,PROSPER_Huhn!$21:$21,""),
IF($C5="Nick Hull",_xlfn.XLOOKUP($B5,PROSPER_Hull!$1:$1,PROSPER_Hull!$21:$21,""),
IF($C5="Monika Kotwani",_xlfn.XLOOKUP($B5,PROSPER_Kotwani!$1:$1,PROSPER_Kotwani!$21:$21,""),
IF($C5="Jonathan Wellner",_xlfn.XLOOKUP($B5,PROSPER_Wellner!$1:$1,PROSPER_Wellner!$21:$21,""),
IF($C5="Travis Harvey",_xlfn.XLOOKUP($B5,PROSPER_Harvey!$1:$1,PROSPER_Harvey!$21:$21,""),"")))))))="","",
IF($C5="Christopher Lobo",_xlfn.XLOOKUP($B5,PROSPER_Lobo!$1:$1,PROSPER_Lobo!$21:$21,""),
IF($C5="Naren Baliga",_xlfn.XLOOKUP($B5,PROSPER_Baliga!$1:$1,PROSPER_Baliga!$21:$21,""),
IF($C5="Thorsten Huhn",_xlfn.XLOOKUP($B5,PROSPER_Huhn!$1:$1,PROSPER_Huhn!$21:$21,""),
IF($C5="Nick Hull",_xlfn.XLOOKUP($B5,PROSPER_Hull!$1:$1,PROSPER_Hull!$21:$21,""),
IF($C5="Monika Kotwani",_xlfn.XLOOKUP($B5,PROSPER_Kotwani!$1:$1,PROSPER_Kotwani!$21:$21,""),
IF($C5="Jonathan Wellner",_xlfn.XLOOKUP($B5,PROSPER_Wellner!$1:$1,PROSPER_Wellner!$21:$21,""),
IF($C5="Travis Harvey",_xlfn.XLOOKUP($B5,PROSPER_Harvey!$1:$1,PROSPER_Harvey!$21:$21,""),"")))))))))</f>
        <v>N/A</v>
      </c>
      <c r="CL5" t="str">
        <f>IF(IF(IF($C5="Christopher Lobo",_xlfn.XLOOKUP($B5,PROSPER_Lobo!$1:$1,PROSPER_Lobo!$22:$22,""),
IF($C5="Naren Baliga",_xlfn.XLOOKUP($B5,PROSPER_Baliga!$1:$1,PROSPER_Baliga!$22:$22,""),
IF($C5="Thorsten Huhn",_xlfn.XLOOKUP($B5,PROSPER_Huhn!$1:$1,PROSPER_Huhn!$22:$22,""),
IF($C5="Nick Hull",_xlfn.XLOOKUP($B5,PROSPER_Hull!$1:$1,PROSPER_Hull!$22:$22,""),
IF($C5="Monika Kotwani",_xlfn.XLOOKUP($B5,PROSPER_Kotwani!$1:$1,PROSPER_Kotwani!$22:$22,""),
IF($C5="Jonathan Wellner",_xlfn.XLOOKUP($B5,PROSPER_Wellner!$1:$1,PROSPER_Wellner!$22:$22,""),
IF($C5="Travis Harvey",_xlfn.XLOOKUP($B5,PROSPER_Harvey!$1:$1,PROSPER_Harvey!$22:$22,""),"")))))))="","",
IF($C5="Christopher Lobo",_xlfn.XLOOKUP($B5,PROSPER_Lobo!$1:$1,PROSPER_Lobo!$22:$22,""),
IF($C5="Naren Baliga",_xlfn.XLOOKUP($B5,PROSPER_Baliga!$1:$1,PROSPER_Baliga!$22:$22,""),
IF($C5="Thorsten Huhn",_xlfn.XLOOKUP($B5,PROSPER_Huhn!$1:$1,PROSPER_Huhn!$22:$22,""),
IF($C5="Nick Hull",_xlfn.XLOOKUP($B5,PROSPER_Hull!$1:$1,PROSPER_Hull!$22:$22,""),
IF($C5="Monika Kotwani",_xlfn.XLOOKUP($B5,PROSPER_Kotwani!$1:$1,PROSPER_Kotwani!$22:$22,""),
IF($C5="Jonathan Wellner",_xlfn.XLOOKUP($B5,PROSPER_Wellner!$1:$1,PROSPER_Wellner!$22:$22,""),
IF($C5="Travis Harvey",_xlfn.XLOOKUP($B5,PROSPER_Harvey!$1:$1,PROSPER_Harvey!$22:$22,""),""))))))))="","No Comment",IF(IF($C5="Christopher Lobo",_xlfn.XLOOKUP($B5,PROSPER_Lobo!$1:$1,PROSPER_Lobo!$22:$22,""),
IF($C5="Naren Baliga",_xlfn.XLOOKUP($B5,PROSPER_Baliga!$1:$1,PROSPER_Baliga!$22:$22,""),
IF($C5="Thorsten Huhn",_xlfn.XLOOKUP($B5,PROSPER_Huhn!$1:$1,PROSPER_Huhn!$22:$22,""),
IF($C5="Nick Hull",_xlfn.XLOOKUP($B5,PROSPER_Hull!$1:$1,PROSPER_Hull!$22:$22,""),
IF($C5="Monika Kotwani",_xlfn.XLOOKUP($B5,PROSPER_Kotwani!$1:$1,PROSPER_Kotwani!$22:$22,""),
IF($C5="Jonathan Wellner",_xlfn.XLOOKUP($B5,PROSPER_Wellner!$1:$1,PROSPER_Wellner!$22:$22,""),
IF($C5="Travis Harvey",_xlfn.XLOOKUP($B5,PROSPER_Harvey!$1:$1,PROSPER_Harvey!$22:$22,""),"")))))))="","",
IF($C5="Christopher Lobo",_xlfn.XLOOKUP($B5,PROSPER_Lobo!$1:$1,PROSPER_Lobo!$22:$22,""),
IF($C5="Naren Baliga",_xlfn.XLOOKUP($B5,PROSPER_Baliga!$1:$1,PROSPER_Baliga!$22:$22,""),
IF($C5="Thorsten Huhn",_xlfn.XLOOKUP($B5,PROSPER_Huhn!$1:$1,PROSPER_Huhn!$22:$22,""),
IF($C5="Nick Hull",_xlfn.XLOOKUP($B5,PROSPER_Hull!$1:$1,PROSPER_Hull!$22:$22,""),
IF($C5="Monika Kotwani",_xlfn.XLOOKUP($B5,PROSPER_Kotwani!$1:$1,PROSPER_Kotwani!$22:$22,""),
IF($C5="Jonathan Wellner",_xlfn.XLOOKUP($B5,PROSPER_Wellner!$1:$1,PROSPER_Wellner!$22:$22,""),
IF($C5="Travis Harvey",_xlfn.XLOOKUP($B5,PROSPER_Harvey!$1:$1,PROSPER_Harvey!$22:$22,""),"")))))))))</f>
        <v>N/A</v>
      </c>
      <c r="CM5" s="209" t="str">
        <f t="shared" ref="CM5" si="36">IF(CJ5="N/A","N/A",IFERROR(AVERAGE(CJ5,CK5),"N/A"))</f>
        <v>N/A</v>
      </c>
      <c r="CN5" s="214" t="str">
        <f>_xlfn.XLOOKUP(B5,PROSPERInitial_Query!$E:$E,PROSPERInitial_Query!$AB:$AB,"",,-1)</f>
        <v/>
      </c>
      <c r="CO5" s="204" t="str">
        <f t="shared" ref="CO5:CO25" si="37">_xlfn.CONCAT($B5,"2 - RelationshipAccount / Stakeholder 2Name")</f>
        <v>Affan Jafri2 - RelationshipAccount / Stakeholder 2Name</v>
      </c>
      <c r="CP5" s="204" t="str">
        <f>_xlfn.XLOOKUP(CO5,PROSPERDelta_Query!BK:BK,PROSPERDelta_Query!AD:AD,"",,-1)</f>
        <v/>
      </c>
      <c r="CQ5" s="210" t="str">
        <f>_xlfn.XLOOKUP(B5,PROSPERInitial_Query!$E:$E,PROSPERInitial_Query!$R:$R,"",,-1)</f>
        <v/>
      </c>
      <c r="CR5" s="204" t="str">
        <f t="shared" ref="CR5:CR25" si="38">_xlfn.CONCAT($B5,"2 - RelationshipAccount / Stakeholder 2Self Score")</f>
        <v>Affan Jafri2 - RelationshipAccount / Stakeholder 2Self Score</v>
      </c>
      <c r="CS5" s="210" t="str">
        <f>_xlfn.XLOOKUP(CR5,PROSPERDelta_Query!BK:BK,PROSPERDelta_Query!AN:AN,"",,-1)</f>
        <v/>
      </c>
      <c r="CT5" s="215" t="str">
        <f t="shared" ref="CT5" si="39">IF(CP5="", IF(CN5="", "", CN5), CP5)</f>
        <v/>
      </c>
      <c r="CU5" s="215" t="str">
        <f t="shared" ref="CU5" si="40">IF(OR(CT5="N/A", CT5="n/a", CT5="NA", CT5="na"), "N/A", IF(CT5="", "N/A", CT5))</f>
        <v>N/A</v>
      </c>
      <c r="CV5" s="216" t="str">
        <f t="shared" ref="CV5" si="41">IF(CU5="N/A","N/A",IFERROR(IF(CS5="",IF(CQ5="","",CQ5),CS5)*1,"N/A"))</f>
        <v>N/A</v>
      </c>
      <c r="CW5" s="216" t="str">
        <f>IF(IF(IF($C5="Christopher Lobo",_xlfn.XLOOKUP($B5,PROSPER_Lobo!$1:$1,PROSPER_Lobo!$24:$24,""),
IF($C5="Naren Baliga",_xlfn.XLOOKUP($B5,PROSPER_Baliga!$1:$1,PROSPER_Baliga!$24:$24,""),
IF($C5="Thorsten Huhn",_xlfn.XLOOKUP($B5,PROSPER_Huhn!$1:$1,PROSPER_Huhn!$24:$24,""),
IF($C5="Nick Hull",_xlfn.XLOOKUP($B5,PROSPER_Hull!$1:$1,PROSPER_Hull!$24:$24,""),
IF($C5="Monika Kotwani",_xlfn.XLOOKUP($B5,PROSPER_Kotwani!$1:$1,PROSPER_Kotwani!$24:$24,""),
IF($C5="Jonathan Wellner",_xlfn.XLOOKUP($B5,PROSPER_Wellner!$1:$1,PROSPER_Wellner!$24:$24,""),
IF($C5="Travis Harvey",_xlfn.XLOOKUP($B5,PROSPER_Harvey!$1:$1,PROSPER_Harvey!$24:$24,""),"")))))))="","",
IF($C5="Christopher Lobo",_xlfn.XLOOKUP($B5,PROSPER_Lobo!$1:$1,PROSPER_Lobo!$24:$24,""),
IF($C5="Naren Baliga",_xlfn.XLOOKUP($B5,PROSPER_Baliga!$1:$1,PROSPER_Baliga!$24:$24,""),
IF($C5="Thorsten Huhn",_xlfn.XLOOKUP($B5,PROSPER_Huhn!$1:$1,PROSPER_Huhn!$24:$24,""),
IF($C5="Nick Hull",_xlfn.XLOOKUP($B5,PROSPER_Hull!$1:$1,PROSPER_Hull!$24:$24,""),
IF($C5="Monika Kotwani",_xlfn.XLOOKUP($B5,PROSPER_Kotwani!$1:$1,PROSPER_Kotwani!$24:$24,""),
IF($C5="Jonathan Wellner",_xlfn.XLOOKUP($B5,PROSPER_Wellner!$1:$1,PROSPER_Wellner!$24:$24,""),
IF($C5="Travis Harvey",_xlfn.XLOOKUP($B5,PROSPER_Harvey!$1:$1,PROSPER_Harvey!$24:$24,""),""))))))))="","No Score",IF(IF($C5="Christopher Lobo",_xlfn.XLOOKUP($B5,PROSPER_Lobo!$1:$1,PROSPER_Lobo!$24:$24,""),
IF($C5="Naren Baliga",_xlfn.XLOOKUP($B5,PROSPER_Baliga!$1:$1,PROSPER_Baliga!$24:$24,""),
IF($C5="Thorsten Huhn",_xlfn.XLOOKUP($B5,PROSPER_Huhn!$1:$1,PROSPER_Huhn!$24:$24,""),
IF($C5="Nick Hull",_xlfn.XLOOKUP($B5,PROSPER_Hull!$1:$1,PROSPER_Hull!$24:$24,""),
IF($C5="Monika Kotwani",_xlfn.XLOOKUP($B5,PROSPER_Kotwani!$1:$1,PROSPER_Kotwani!$24:$24,""),
IF($C5="Jonathan Wellner",_xlfn.XLOOKUP($B5,PROSPER_Wellner!$1:$1,PROSPER_Wellner!$24:$24,""),
IF($C5="Travis Harvey",_xlfn.XLOOKUP($B5,PROSPER_Harvey!$1:$1,PROSPER_Harvey!$24:$24,""),"")))))))="","",
IF($C5="Christopher Lobo",_xlfn.XLOOKUP($B5,PROSPER_Lobo!$1:$1,PROSPER_Lobo!$24:$24,""),
IF($C5="Naren Baliga",_xlfn.XLOOKUP($B5,PROSPER_Baliga!$1:$1,PROSPER_Baliga!$24:$24,""),
IF($C5="Thorsten Huhn",_xlfn.XLOOKUP($B5,PROSPER_Huhn!$1:$1,PROSPER_Huhn!$24:$24,""),
IF($C5="Nick Hull",_xlfn.XLOOKUP($B5,PROSPER_Hull!$1:$1,PROSPER_Hull!$24:$24,""),
IF($C5="Monika Kotwani",_xlfn.XLOOKUP($B5,PROSPER_Kotwani!$1:$1,PROSPER_Kotwani!$24:$24,""),
IF($C5="Jonathan Wellner",_xlfn.XLOOKUP($B5,PROSPER_Wellner!$1:$1,PROSPER_Wellner!$24:$24,""),
IF($C5="Travis Harvey",_xlfn.XLOOKUP($B5,PROSPER_Harvey!$1:$1,PROSPER_Harvey!$24:$24,""),"")))))))))</f>
        <v>N/A</v>
      </c>
      <c r="CX5" t="str">
        <f>IF(IF(IF($C5="Christopher Lobo",_xlfn.XLOOKUP($B5,PROSPER_Lobo!$1:$1,PROSPER_Lobo!$25:$25,""),
IF($C5="Naren Baliga",_xlfn.XLOOKUP($B5,PROSPER_Baliga!$1:$1,PROSPER_Baliga!$25:$25,""),
IF($C5="Thorsten Huhn",_xlfn.XLOOKUP($B5,PROSPER_Huhn!$1:$1,PROSPER_Huhn!$25:$25,""),
IF($C5="Nick Hull",_xlfn.XLOOKUP($B5,PROSPER_Hull!$1:$1,PROSPER_Hull!$25:$25,""),
IF($C5="Monika Kotwani",_xlfn.XLOOKUP($B5,PROSPER_Kotwani!$1:$1,PROSPER_Kotwani!$25:$25,""),
IF($C5="Jonathan Wellner",_xlfn.XLOOKUP($B5,PROSPER_Wellner!$1:$1,PROSPER_Wellner!$25:$25,""),
IF($C5="Travis Harvey",_xlfn.XLOOKUP($B5,PROSPER_Harvey!$1:$1,PROSPER_Harvey!$25:$25,""),"")))))))="","",
IF($C5="Christopher Lobo",_xlfn.XLOOKUP($B5,PROSPER_Lobo!$1:$1,PROSPER_Lobo!$25:$25,""),
IF($C5="Naren Baliga",_xlfn.XLOOKUP($B5,PROSPER_Baliga!$1:$1,PROSPER_Baliga!$25:$25,""),
IF($C5="Thorsten Huhn",_xlfn.XLOOKUP($B5,PROSPER_Huhn!$1:$1,PROSPER_Huhn!$25:$25,""),
IF($C5="Nick Hull",_xlfn.XLOOKUP($B5,PROSPER_Hull!$1:$1,PROSPER_Hull!$25:$25,""),
IF($C5="Monika Kotwani",_xlfn.XLOOKUP($B5,PROSPER_Kotwani!$1:$1,PROSPER_Kotwani!$25:$25,""),
IF($C5="Jonathan Wellner",_xlfn.XLOOKUP($B5,PROSPER_Wellner!$1:$1,PROSPER_Wellner!$25:$25,""),
IF($C5="Travis Harvey",_xlfn.XLOOKUP($B5,PROSPER_Harvey!$1:$1,PROSPER_Harvey!$25:$25,""),""))))))))="","No Comment",IF(IF($C5="Christopher Lobo",_xlfn.XLOOKUP($B5,PROSPER_Lobo!$1:$1,PROSPER_Lobo!$25:$25,""),
IF($C5="Naren Baliga",_xlfn.XLOOKUP($B5,PROSPER_Baliga!$1:$1,PROSPER_Baliga!$25:$25,""),
IF($C5="Thorsten Huhn",_xlfn.XLOOKUP($B5,PROSPER_Huhn!$1:$1,PROSPER_Huhn!$25:$25,""),
IF($C5="Nick Hull",_xlfn.XLOOKUP($B5,PROSPER_Hull!$1:$1,PROSPER_Hull!$25:$25,""),
IF($C5="Monika Kotwani",_xlfn.XLOOKUP($B5,PROSPER_Kotwani!$1:$1,PROSPER_Kotwani!$25:$25,""),
IF($C5="Jonathan Wellner",_xlfn.XLOOKUP($B5,PROSPER_Wellner!$1:$1,PROSPER_Wellner!$25:$25,""),
IF($C5="Travis Harvey",_xlfn.XLOOKUP($B5,PROSPER_Harvey!$1:$1,PROSPER_Harvey!$25:$25,""),"")))))))="","",
IF($C5="Christopher Lobo",_xlfn.XLOOKUP($B5,PROSPER_Lobo!$1:$1,PROSPER_Lobo!$25:$25,""),
IF($C5="Naren Baliga",_xlfn.XLOOKUP($B5,PROSPER_Baliga!$1:$1,PROSPER_Baliga!$25:$25,""),
IF($C5="Thorsten Huhn",_xlfn.XLOOKUP($B5,PROSPER_Huhn!$1:$1,PROSPER_Huhn!$25:$25,""),
IF($C5="Nick Hull",_xlfn.XLOOKUP($B5,PROSPER_Hull!$1:$1,PROSPER_Hull!$25:$25,""),
IF($C5="Monika Kotwani",_xlfn.XLOOKUP($B5,PROSPER_Kotwani!$1:$1,PROSPER_Kotwani!$25:$25,""),
IF($C5="Jonathan Wellner",_xlfn.XLOOKUP($B5,PROSPER_Wellner!$1:$1,PROSPER_Wellner!$25:$25,""),
IF($C5="Travis Harvey",_xlfn.XLOOKUP($B5,PROSPER_Harvey!$1:$1,PROSPER_Harvey!$25:$25,""),"")))))))))</f>
        <v>N/A</v>
      </c>
      <c r="CY5" s="209" t="str">
        <f t="shared" ref="CY5" si="42">IF(CV5="N/A","N/A",IFERROR(AVERAGE(CV5,CW5),"N/A"))</f>
        <v>N/A</v>
      </c>
      <c r="CZ5" s="214" t="str">
        <f>_xlfn.XLOOKUP(B5,PROSPERInitial_Query!$E:$E,PROSPERInitial_Query!$AC:$AC,"",,-1)</f>
        <v/>
      </c>
      <c r="DA5" s="204" t="str">
        <f t="shared" ref="DA5:DA25" si="43">_xlfn.CONCAT($B5,"2 - RelationshipAccount / Stakeholder 3Name")</f>
        <v>Affan Jafri2 - RelationshipAccount / Stakeholder 3Name</v>
      </c>
      <c r="DB5" s="204" t="str">
        <f>_xlfn.XLOOKUP(DA5,PROSPERDelta_Query!BK:BK,PROSPERDelta_Query!AE:AE,"",,-1)</f>
        <v/>
      </c>
      <c r="DC5" s="210" t="str">
        <f>_xlfn.XLOOKUP(B5,PROSPERInitial_Query!$E:$E,PROSPERInitial_Query!$S:$S,"",,-1)</f>
        <v/>
      </c>
      <c r="DD5" s="204" t="str">
        <f t="shared" ref="DD5:DD25" si="44">_xlfn.CONCAT($B5,"2 - RelationshipAccount / Stakeholder 3Self Score")</f>
        <v>Affan Jafri2 - RelationshipAccount / Stakeholder 3Self Score</v>
      </c>
      <c r="DE5" s="210" t="str">
        <f>_xlfn.XLOOKUP(DD5,PROSPERDelta_Query!BK:BK,PROSPERDelta_Query!AO:AO,"",,-1)</f>
        <v/>
      </c>
      <c r="DF5" s="215" t="str">
        <f t="shared" ref="DF5" si="45">IF(DB5="", IF(CZ5="", "", CZ5), DB5)</f>
        <v/>
      </c>
      <c r="DG5" s="215" t="str">
        <f t="shared" ref="DG5" si="46">IF(OR(DF5="N/A", DF5="n/a", DF5="NA", DF5="na"), "N/A", IF(DF5="", "N/A", DF5))</f>
        <v>N/A</v>
      </c>
      <c r="DH5" s="216" t="str">
        <f t="shared" ref="DH5" si="47">IF(DG5="N/A","N/A",IFERROR(IF(DE5="",IF(DC5="","",DC5),DE5)*1,"N/A"))</f>
        <v>N/A</v>
      </c>
      <c r="DI5" s="216" t="str">
        <f>IF(IF(IF($C5="Christopher Lobo",_xlfn.XLOOKUP($B5,PROSPER_Lobo!$1:$1,PROSPER_Lobo!$27:$27,""),
IF($C5="Naren Baliga",_xlfn.XLOOKUP($B5,PROSPER_Baliga!$1:$1,PROSPER_Baliga!$27:$27,""),
IF($C5="Thorsten Huhn",_xlfn.XLOOKUP($B5,PROSPER_Huhn!$1:$1,PROSPER_Huhn!$27:$27,""),
IF($C5="Nick Hull",_xlfn.XLOOKUP($B5,PROSPER_Hull!$1:$1,PROSPER_Hull!$27:$27,""),
IF($C5="Monika Kotwani",_xlfn.XLOOKUP($B5,PROSPER_Kotwani!$1:$1,PROSPER_Kotwani!$27:$27,""),
IF($C5="Jonathan Wellner",_xlfn.XLOOKUP($B5,PROSPER_Wellner!$1:$1,PROSPER_Wellner!$27:$27,""),
IF($C5="Travis Harvey",_xlfn.XLOOKUP($B5,PROSPER_Harvey!$1:$1,PROSPER_Harvey!$27:$27,""),"")))))))="","",
IF($C5="Christopher Lobo",_xlfn.XLOOKUP($B5,PROSPER_Lobo!$1:$1,PROSPER_Lobo!$27:$27,""),
IF($C5="Naren Baliga",_xlfn.XLOOKUP($B5,PROSPER_Baliga!$1:$1,PROSPER_Baliga!$27:$27,""),
IF($C5="Thorsten Huhn",_xlfn.XLOOKUP($B5,PROSPER_Huhn!$1:$1,PROSPER_Huhn!$27:$27,""),
IF($C5="Nick Hull",_xlfn.XLOOKUP($B5,PROSPER_Hull!$1:$1,PROSPER_Hull!$27:$27,""),
IF($C5="Monika Kotwani",_xlfn.XLOOKUP($B5,PROSPER_Kotwani!$1:$1,PROSPER_Kotwani!$27:$27,""),
IF($C5="Jonathan Wellner",_xlfn.XLOOKUP($B5,PROSPER_Wellner!$1:$1,PROSPER_Wellner!$27:$27,""),
IF($C5="Travis Harvey",_xlfn.XLOOKUP($B5,PROSPER_Harvey!$1:$1,PROSPER_Harvey!$27:$27,""),""))))))))="","No Score",IF(IF($C5="Christopher Lobo",_xlfn.XLOOKUP($B5,PROSPER_Lobo!$1:$1,PROSPER_Lobo!$27:$27,""),
IF($C5="Naren Baliga",_xlfn.XLOOKUP($B5,PROSPER_Baliga!$1:$1,PROSPER_Baliga!$27:$27,""),
IF($C5="Thorsten Huhn",_xlfn.XLOOKUP($B5,PROSPER_Huhn!$1:$1,PROSPER_Huhn!$27:$27,""),
IF($C5="Nick Hull",_xlfn.XLOOKUP($B5,PROSPER_Hull!$1:$1,PROSPER_Hull!$27:$27,""),
IF($C5="Monika Kotwani",_xlfn.XLOOKUP($B5,PROSPER_Kotwani!$1:$1,PROSPER_Kotwani!$27:$27,""),
IF($C5="Jonathan Wellner",_xlfn.XLOOKUP($B5,PROSPER_Wellner!$1:$1,PROSPER_Wellner!$27:$27,""),
IF($C5="Travis Harvey",_xlfn.XLOOKUP($B5,PROSPER_Harvey!$1:$1,PROSPER_Harvey!$27:$27,""),"")))))))="","",
IF($C5="Christopher Lobo",_xlfn.XLOOKUP($B5,PROSPER_Lobo!$1:$1,PROSPER_Lobo!$27:$27,""),
IF($C5="Naren Baliga",_xlfn.XLOOKUP($B5,PROSPER_Baliga!$1:$1,PROSPER_Baliga!$27:$27,""),
IF($C5="Thorsten Huhn",_xlfn.XLOOKUP($B5,PROSPER_Huhn!$1:$1,PROSPER_Huhn!$27:$27,""),
IF($C5="Nick Hull",_xlfn.XLOOKUP($B5,PROSPER_Hull!$1:$1,PROSPER_Hull!$27:$27,""),
IF($C5="Monika Kotwani",_xlfn.XLOOKUP($B5,PROSPER_Kotwani!$1:$1,PROSPER_Kotwani!$27:$27,""),
IF($C5="Jonathan Wellner",_xlfn.XLOOKUP($B5,PROSPER_Wellner!$1:$1,PROSPER_Wellner!$27:$27,""),
IF($C5="Travis Harvey",_xlfn.XLOOKUP($B5,PROSPER_Harvey!$1:$1,PROSPER_Harvey!$27:$27,""),"")))))))))</f>
        <v>N/A</v>
      </c>
      <c r="DJ5" s="215" t="str">
        <f>IF(IF(IF($C5="Christopher Lobo",_xlfn.XLOOKUP($B5,PROSPER_Lobo!$1:$1,PROSPER_Lobo!$28:$28,""),
IF($C5="Naren Baliga",_xlfn.XLOOKUP($B5,PROSPER_Baliga!$1:$1,PROSPER_Baliga!$28:$28,""),
IF($C5="Thorsten Huhn",_xlfn.XLOOKUP($B5,PROSPER_Huhn!$1:$1,PROSPER_Huhn!$28:$28,""),
IF($C5="Nick Hull",_xlfn.XLOOKUP($B5,PROSPER_Hull!$1:$1,PROSPER_Hull!$28:$28,""),
IF($C5="Monika Kotwani",_xlfn.XLOOKUP($B5,PROSPER_Kotwani!$1:$1,PROSPER_Kotwani!$28:$28,""),
IF($C5="Jonathan Wellner",_xlfn.XLOOKUP($B5,PROSPER_Wellner!$1:$1,PROSPER_Wellner!$28:$28,""),
IF($C5="Travis Harvey",_xlfn.XLOOKUP($B5,PROSPER_Harvey!$1:$1,PROSPER_Harvey!$28:$28,""),"")))))))="","",
IF($C5="Christopher Lobo",_xlfn.XLOOKUP($B5,PROSPER_Lobo!$1:$1,PROSPER_Lobo!$28:$28,""),
IF($C5="Naren Baliga",_xlfn.XLOOKUP($B5,PROSPER_Baliga!$1:$1,PROSPER_Baliga!$28:$28,""),
IF($C5="Thorsten Huhn",_xlfn.XLOOKUP($B5,PROSPER_Huhn!$1:$1,PROSPER_Huhn!$28:$28,""),
IF($C5="Nick Hull",_xlfn.XLOOKUP($B5,PROSPER_Hull!$1:$1,PROSPER_Hull!$28:$28,""),
IF($C5="Monika Kotwani",_xlfn.XLOOKUP($B5,PROSPER_Kotwani!$1:$1,PROSPER_Kotwani!$28:$28,""),
IF($C5="Jonathan Wellner",_xlfn.XLOOKUP($B5,PROSPER_Wellner!$1:$1,PROSPER_Wellner!$28:$28,""),
IF($C5="Travis Harvey",_xlfn.XLOOKUP($B5,PROSPER_Harvey!$1:$1,PROSPER_Harvey!$28:$28,""),""))))))))="","No Comment",IF(IF($C5="Christopher Lobo",_xlfn.XLOOKUP($B5,PROSPER_Lobo!$1:$1,PROSPER_Lobo!$28:$28,""),
IF($C5="Naren Baliga",_xlfn.XLOOKUP($B5,PROSPER_Baliga!$1:$1,PROSPER_Baliga!$28:$28,""),
IF($C5="Thorsten Huhn",_xlfn.XLOOKUP($B5,PROSPER_Huhn!$1:$1,PROSPER_Huhn!$28:$28,""),
IF($C5="Nick Hull",_xlfn.XLOOKUP($B5,PROSPER_Hull!$1:$1,PROSPER_Hull!$28:$28,""),
IF($C5="Monika Kotwani",_xlfn.XLOOKUP($B5,PROSPER_Kotwani!$1:$1,PROSPER_Kotwani!$28:$28,""),
IF($C5="Jonathan Wellner",_xlfn.XLOOKUP($B5,PROSPER_Wellner!$1:$1,PROSPER_Wellner!$28:$28,""),
IF($C5="Travis Harvey",_xlfn.XLOOKUP($B5,PROSPER_Harvey!$1:$1,PROSPER_Harvey!$28:$28,""),"")))))))="","",
IF($C5="Christopher Lobo",_xlfn.XLOOKUP($B5,PROSPER_Lobo!$1:$1,PROSPER_Lobo!$28:$28,""),
IF($C5="Naren Baliga",_xlfn.XLOOKUP($B5,PROSPER_Baliga!$1:$1,PROSPER_Baliga!$28:$28,""),
IF($C5="Thorsten Huhn",_xlfn.XLOOKUP($B5,PROSPER_Huhn!$1:$1,PROSPER_Huhn!$28:$28,""),
IF($C5="Nick Hull",_xlfn.XLOOKUP($B5,PROSPER_Hull!$1:$1,PROSPER_Hull!$28:$28,""),
IF($C5="Monika Kotwani",_xlfn.XLOOKUP($B5,PROSPER_Kotwani!$1:$1,PROSPER_Kotwani!$28:$28,""),
IF($C5="Jonathan Wellner",_xlfn.XLOOKUP($B5,PROSPER_Wellner!$1:$1,PROSPER_Wellner!$28:$28,""),
IF($C5="Travis Harvey",_xlfn.XLOOKUP($B5,PROSPER_Harvey!$1:$1,PROSPER_Harvey!$28:$28,""),"")))))))))</f>
        <v>N/A</v>
      </c>
      <c r="DK5" s="209" t="str">
        <f t="shared" ref="DK5" si="48">IF(DH5="N/A","N/A",IFERROR(AVERAGE(DH5,DI5),"N/A"))</f>
        <v>N/A</v>
      </c>
      <c r="DL5" s="214" t="str">
        <f>_xlfn.XLOOKUP(B5,PROSPERInitial_Query!$E:$E,PROSPERInitial_Query!$AD:$AD,"",,-1)</f>
        <v/>
      </c>
      <c r="DM5" s="204" t="str">
        <f t="shared" ref="DM5:DM25" si="49">_xlfn.CONCAT($B5,"2 - RelationshipAccount / Stakeholder 4Name")</f>
        <v>Affan Jafri2 - RelationshipAccount / Stakeholder 4Name</v>
      </c>
      <c r="DN5" s="204" t="str">
        <f>_xlfn.XLOOKUP(DM5,PROSPERDelta_Query!BK:BK,PROSPERDelta_Query!AF:AF,"",,-1)</f>
        <v/>
      </c>
      <c r="DO5" s="210" t="str">
        <f>_xlfn.XLOOKUP(B5,PROSPERInitial_Query!$E:$E,PROSPERInitial_Query!$T:$T,"",,-1)</f>
        <v/>
      </c>
      <c r="DP5" s="204" t="str">
        <f t="shared" ref="DP5:DP25" si="50">_xlfn.CONCAT($B5,"2 - RelationshipAccount / Stakeholder 4Self Score")</f>
        <v>Affan Jafri2 - RelationshipAccount / Stakeholder 4Self Score</v>
      </c>
      <c r="DQ5" s="210" t="str">
        <f>_xlfn.XLOOKUP(DP5,PROSPERDelta_Query!BK:BK,PROSPERDelta_Query!AP:AP,"",,-1)</f>
        <v/>
      </c>
      <c r="DR5" s="215" t="str">
        <f t="shared" ref="DR5" si="51">IF(DN5="", IF(DL5="", "", DL5), DN5)</f>
        <v/>
      </c>
      <c r="DS5" s="215" t="str">
        <f t="shared" ref="DS5" si="52">IF(OR(DR5="N/A", DR5="n/a", DR5="NA", DR5="na"), "N/A", IF(DR5="", "N/A", DR5))</f>
        <v>N/A</v>
      </c>
      <c r="DT5" s="216" t="str">
        <f t="shared" ref="DT5" si="53">IF(DS5="N/A","N/A",IFERROR(IF(DQ5="",IF(DO5="","",DO5),DQ5)*1,"N/A"))</f>
        <v>N/A</v>
      </c>
      <c r="DU5" s="216" t="str">
        <f>IF(IF(IF($C5="Christopher Lobo",_xlfn.XLOOKUP($B5,PROSPER_Lobo!$1:$1,PROSPER_Lobo!$30:$30,""),
IF($C5="Naren Baliga",_xlfn.XLOOKUP($B5,PROSPER_Baliga!$1:$1,PROSPER_Baliga!$30:$30,""),
IF($C5="Thorsten Huhn",_xlfn.XLOOKUP($B5,PROSPER_Huhn!$1:$1,PROSPER_Huhn!$30:$30,""),
IF($C5="Nick Hull",_xlfn.XLOOKUP($B5,PROSPER_Hull!$1:$1,PROSPER_Hull!$30:$30,""),
IF($C5="Monika Kotwani",_xlfn.XLOOKUP($B5,PROSPER_Kotwani!$1:$1,PROSPER_Kotwani!$30:$30,""),
IF($C5="Jonathan Wellner",_xlfn.XLOOKUP($B5,PROSPER_Wellner!$1:$1,PROSPER_Wellner!$30:$30,""),
IF($C5="Travis Harvey",_xlfn.XLOOKUP($B5,PROSPER_Harvey!$1:$1,PROSPER_Harvey!$30:$30,""),"")))))))="","",
IF($C5="Christopher Lobo",_xlfn.XLOOKUP($B5,PROSPER_Lobo!$1:$1,PROSPER_Lobo!$30:$30,""),
IF($C5="Naren Baliga",_xlfn.XLOOKUP($B5,PROSPER_Baliga!$1:$1,PROSPER_Baliga!$30:$30,""),
IF($C5="Thorsten Huhn",_xlfn.XLOOKUP($B5,PROSPER_Huhn!$1:$1,PROSPER_Huhn!$30:$30,""),
IF($C5="Nick Hull",_xlfn.XLOOKUP($B5,PROSPER_Hull!$1:$1,PROSPER_Hull!$30:$30,""),
IF($C5="Monika Kotwani",_xlfn.XLOOKUP($B5,PROSPER_Kotwani!$1:$1,PROSPER_Kotwani!$30:$30,""),
IF($C5="Jonathan Wellner",_xlfn.XLOOKUP($B5,PROSPER_Wellner!$1:$1,PROSPER_Wellner!$30:$30,""),
IF($C5="Travis Harvey",_xlfn.XLOOKUP($B5,PROSPER_Harvey!$1:$1,PROSPER_Harvey!$30:$30,""),""))))))))="","No Score",IF(IF($C5="Christopher Lobo",_xlfn.XLOOKUP($B5,PROSPER_Lobo!$1:$1,PROSPER_Lobo!$30:$30,""),
IF($C5="Naren Baliga",_xlfn.XLOOKUP($B5,PROSPER_Baliga!$1:$1,PROSPER_Baliga!$30:$30,""),
IF($C5="Thorsten Huhn",_xlfn.XLOOKUP($B5,PROSPER_Huhn!$1:$1,PROSPER_Huhn!$30:$30,""),
IF($C5="Nick Hull",_xlfn.XLOOKUP($B5,PROSPER_Hull!$1:$1,PROSPER_Hull!$30:$30,""),
IF($C5="Monika Kotwani",_xlfn.XLOOKUP($B5,PROSPER_Kotwani!$1:$1,PROSPER_Kotwani!$30:$30,""),
IF($C5="Jonathan Wellner",_xlfn.XLOOKUP($B5,PROSPER_Wellner!$1:$1,PROSPER_Wellner!$30:$30,""),
IF($C5="Travis Harvey",_xlfn.XLOOKUP($B5,PROSPER_Harvey!$1:$1,PROSPER_Harvey!$30:$30,""),"")))))))="","",
IF($C5="Christopher Lobo",_xlfn.XLOOKUP($B5,PROSPER_Lobo!$1:$1,PROSPER_Lobo!$30:$30,""),
IF($C5="Naren Baliga",_xlfn.XLOOKUP($B5,PROSPER_Baliga!$1:$1,PROSPER_Baliga!$30:$30,""),
IF($C5="Thorsten Huhn",_xlfn.XLOOKUP($B5,PROSPER_Huhn!$1:$1,PROSPER_Huhn!$30:$30,""),
IF($C5="Nick Hull",_xlfn.XLOOKUP($B5,PROSPER_Hull!$1:$1,PROSPER_Hull!$30:$30,""),
IF($C5="Monika Kotwani",_xlfn.XLOOKUP($B5,PROSPER_Kotwani!$1:$1,PROSPER_Kotwani!$30:$30,""),
IF($C5="Jonathan Wellner",_xlfn.XLOOKUP($B5,PROSPER_Wellner!$1:$1,PROSPER_Wellner!$30:$30,""),
IF($C5="Travis Harvey",_xlfn.XLOOKUP($B5,PROSPER_Harvey!$1:$1,PROSPER_Harvey!$30:$30,""),"")))))))))</f>
        <v>N/A</v>
      </c>
      <c r="DV5" s="215" t="str">
        <f>IF(IF(IF($C5="Christopher Lobo",_xlfn.XLOOKUP($B5,PROSPER_Lobo!$1:$1,PROSPER_Lobo!$31:$31,""),
IF($C5="Naren Baliga",_xlfn.XLOOKUP($B5,PROSPER_Baliga!$1:$1,PROSPER_Baliga!$31:$31,""),
IF($C5="Thorsten Huhn",_xlfn.XLOOKUP($B5,PROSPER_Huhn!$1:$1,PROSPER_Huhn!$31:$31,""),
IF($C5="Nick Hull",_xlfn.XLOOKUP($B5,PROSPER_Hull!$1:$1,PROSPER_Hull!$31:$31,""),
IF($C5="Monika Kotwani",_xlfn.XLOOKUP($B5,PROSPER_Kotwani!$1:$1,PROSPER_Kotwani!$31:$31,""),
IF($C5="Jonathan Wellner",_xlfn.XLOOKUP($B5,PROSPER_Wellner!$1:$1,PROSPER_Wellner!$31:$31,""),
IF($C5="Travis Harvey",_xlfn.XLOOKUP($B5,PROSPER_Harvey!$1:$1,PROSPER_Harvey!$31:$31,""),"")))))))="","",
IF($C5="Christopher Lobo",_xlfn.XLOOKUP($B5,PROSPER_Lobo!$1:$1,PROSPER_Lobo!$31:$31,""),
IF($C5="Naren Baliga",_xlfn.XLOOKUP($B5,PROSPER_Baliga!$1:$1,PROSPER_Baliga!$31:$31,""),
IF($C5="Thorsten Huhn",_xlfn.XLOOKUP($B5,PROSPER_Huhn!$1:$1,PROSPER_Huhn!$31:$31,""),
IF($C5="Nick Hull",_xlfn.XLOOKUP($B5,PROSPER_Hull!$1:$1,PROSPER_Hull!$31:$31,""),
IF($C5="Monika Kotwani",_xlfn.XLOOKUP($B5,PROSPER_Kotwani!$1:$1,PROSPER_Kotwani!$31:$31,""),
IF($C5="Jonathan Wellner",_xlfn.XLOOKUP($B5,PROSPER_Wellner!$1:$1,PROSPER_Wellner!$31:$31,""),
IF($C5="Travis Harvey",_xlfn.XLOOKUP($B5,PROSPER_Harvey!$1:$1,PROSPER_Harvey!$31:$31,""),""))))))))="","No Comment",IF(IF($C5="Christopher Lobo",_xlfn.XLOOKUP($B5,PROSPER_Lobo!$1:$1,PROSPER_Lobo!$31:$31,""),
IF($C5="Naren Baliga",_xlfn.XLOOKUP($B5,PROSPER_Baliga!$1:$1,PROSPER_Baliga!$31:$31,""),
IF($C5="Thorsten Huhn",_xlfn.XLOOKUP($B5,PROSPER_Huhn!$1:$1,PROSPER_Huhn!$31:$31,""),
IF($C5="Nick Hull",_xlfn.XLOOKUP($B5,PROSPER_Hull!$1:$1,PROSPER_Hull!$31:$31,""),
IF($C5="Monika Kotwani",_xlfn.XLOOKUP($B5,PROSPER_Kotwani!$1:$1,PROSPER_Kotwani!$31:$31,""),
IF($C5="Jonathan Wellner",_xlfn.XLOOKUP($B5,PROSPER_Wellner!$1:$1,PROSPER_Wellner!$31:$31,""),
IF($C5="Travis Harvey",_xlfn.XLOOKUP($B5,PROSPER_Harvey!$1:$1,PROSPER_Harvey!$31:$31,""),"")))))))="","",
IF($C5="Christopher Lobo",_xlfn.XLOOKUP($B5,PROSPER_Lobo!$1:$1,PROSPER_Lobo!$31:$31,""),
IF($C5="Naren Baliga",_xlfn.XLOOKUP($B5,PROSPER_Baliga!$1:$1,PROSPER_Baliga!$31:$31,""),
IF($C5="Thorsten Huhn",_xlfn.XLOOKUP($B5,PROSPER_Huhn!$1:$1,PROSPER_Huhn!$31:$31,""),
IF($C5="Nick Hull",_xlfn.XLOOKUP($B5,PROSPER_Hull!$1:$1,PROSPER_Hull!$31:$31,""),
IF($C5="Monika Kotwani",_xlfn.XLOOKUP($B5,PROSPER_Kotwani!$1:$1,PROSPER_Kotwani!$31:$31,""),
IF($C5="Jonathan Wellner",_xlfn.XLOOKUP($B5,PROSPER_Wellner!$1:$1,PROSPER_Wellner!$31:$31,""),
IF($C5="Travis Harvey",_xlfn.XLOOKUP($B5,PROSPER_Harvey!$1:$1,PROSPER_Harvey!$31:$31,""),"")))))))))</f>
        <v>N/A</v>
      </c>
      <c r="DW5" s="209" t="str">
        <f t="shared" ref="DW5" si="54">IF(DT5="N/A","N/A",IFERROR(AVERAGE(DT5,DU5),"N/A"))</f>
        <v>N/A</v>
      </c>
      <c r="DX5" s="214" t="str">
        <f>_xlfn.XLOOKUP(B5,PROSPERInitial_Query!$E:$E,PROSPERInitial_Query!$AE:$AE,"",,-1)</f>
        <v/>
      </c>
      <c r="DY5" s="204" t="str">
        <f t="shared" ref="DY5:DY25" si="55">_xlfn.CONCAT($B5,"2 - RelationshipAccount / Stakeholder 5Name")</f>
        <v>Affan Jafri2 - RelationshipAccount / Stakeholder 5Name</v>
      </c>
      <c r="DZ5" s="204" t="str">
        <f>_xlfn.XLOOKUP(DY5,PROSPERDelta_Query!BK:BK,PROSPERDelta_Query!AG:AG,"",,-1)</f>
        <v/>
      </c>
      <c r="EA5" s="210" t="str">
        <f>_xlfn.XLOOKUP(B5,PROSPERInitial_Query!$E:$E,PROSPERInitial_Query!$U:$U,"",,-1)</f>
        <v/>
      </c>
      <c r="EB5" s="204" t="str">
        <f t="shared" ref="EB5:EB25" si="56">_xlfn.CONCAT($B5,"2 - RelationshipAccount / Stakeholder 5Self Score")</f>
        <v>Affan Jafri2 - RelationshipAccount / Stakeholder 5Self Score</v>
      </c>
      <c r="EC5" s="210" t="str">
        <f>_xlfn.XLOOKUP(EB5,PROSPERDelta_Query!BK:BK,PROSPERDelta_Query!AQ:AQ,"",,-1)</f>
        <v/>
      </c>
      <c r="ED5" s="215" t="str">
        <f t="shared" ref="ED5" si="57">IF(DZ5="", IF(DX5="", "", DX5), DZ5)</f>
        <v/>
      </c>
      <c r="EE5" s="215" t="str">
        <f t="shared" ref="EE5" si="58">IF(OR(ED5="N/A", ED5="n/a", ED5="NA", ED5="na"), "N/A", IF(ED5="", "N/A", ED5))</f>
        <v>N/A</v>
      </c>
      <c r="EF5" s="216" t="str">
        <f t="shared" ref="EF5" si="59">IF(EE5="N/A","N/A",IFERROR(IF(EC5="",IF(EA5="","",EA5),EC5)*1,"N/A"))</f>
        <v>N/A</v>
      </c>
      <c r="EG5" s="216" t="str">
        <f>IF(IF(IF($C5="Christopher Lobo",_xlfn.XLOOKUP($B5,PROSPER_Lobo!$1:$1,PROSPER_Lobo!$33:$33,""),
IF($C5="Naren Baliga",_xlfn.XLOOKUP($B5,PROSPER_Baliga!$1:$1,PROSPER_Baliga!$33:$33,""),
IF($C5="Thorsten Huhn",_xlfn.XLOOKUP($B5,PROSPER_Huhn!$1:$1,PROSPER_Huhn!$33:$33,""),
IF($C5="Nick Hull",_xlfn.XLOOKUP($B5,PROSPER_Hull!$1:$1,PROSPER_Hull!$33:$33,""),
IF($C5="Monika Kotwani",_xlfn.XLOOKUP($B5,PROSPER_Kotwani!$1:$1,PROSPER_Kotwani!$33:$33,""),
IF($C5="Jonathan Wellner",_xlfn.XLOOKUP($B5,PROSPER_Wellner!$1:$1,PROSPER_Wellner!$33:$33,""),
IF($C5="Travis Harvey",_xlfn.XLOOKUP($B5,PROSPER_Harvey!$1:$1,PROSPER_Harvey!$33:$33,""),"")))))))="","",
IF($C5="Christopher Lobo",_xlfn.XLOOKUP($B5,PROSPER_Lobo!$1:$1,PROSPER_Lobo!$33:$33,""),
IF($C5="Naren Baliga",_xlfn.XLOOKUP($B5,PROSPER_Baliga!$1:$1,PROSPER_Baliga!$33:$33,""),
IF($C5="Thorsten Huhn",_xlfn.XLOOKUP($B5,PROSPER_Huhn!$1:$1,PROSPER_Huhn!$33:$33,""),
IF($C5="Nick Hull",_xlfn.XLOOKUP($B5,PROSPER_Hull!$1:$1,PROSPER_Hull!$33:$33,""),
IF($C5="Monika Kotwani",_xlfn.XLOOKUP($B5,PROSPER_Kotwani!$1:$1,PROSPER_Kotwani!$33:$33,""),
IF($C5="Jonathan Wellner",_xlfn.XLOOKUP($B5,PROSPER_Wellner!$1:$1,PROSPER_Wellner!$33:$33,""),
IF($C5="Travis Harvey",_xlfn.XLOOKUP($B5,PROSPER_Harvey!$1:$1,PROSPER_Harvey!$33:$33,""),""))))))))="","No Score",IF(IF($C5="Christopher Lobo",_xlfn.XLOOKUP($B5,PROSPER_Lobo!$1:$1,PROSPER_Lobo!$33:$33,""),
IF($C5="Naren Baliga",_xlfn.XLOOKUP($B5,PROSPER_Baliga!$1:$1,PROSPER_Baliga!$33:$33,""),
IF($C5="Thorsten Huhn",_xlfn.XLOOKUP($B5,PROSPER_Huhn!$1:$1,PROSPER_Huhn!$33:$33,""),
IF($C5="Nick Hull",_xlfn.XLOOKUP($B5,PROSPER_Hull!$1:$1,PROSPER_Hull!$33:$33,""),
IF($C5="Monika Kotwani",_xlfn.XLOOKUP($B5,PROSPER_Kotwani!$1:$1,PROSPER_Kotwani!$33:$33,""),
IF($C5="Jonathan Wellner",_xlfn.XLOOKUP($B5,PROSPER_Wellner!$1:$1,PROSPER_Wellner!$33:$33,""),
IF($C5="Travis Harvey",_xlfn.XLOOKUP($B5,PROSPER_Harvey!$1:$1,PROSPER_Harvey!$33:$33,""),"")))))))="","",
IF($C5="Christopher Lobo",_xlfn.XLOOKUP($B5,PROSPER_Lobo!$1:$1,PROSPER_Lobo!$33:$33,""),
IF($C5="Naren Baliga",_xlfn.XLOOKUP($B5,PROSPER_Baliga!$1:$1,PROSPER_Baliga!$33:$33,""),
IF($C5="Thorsten Huhn",_xlfn.XLOOKUP($B5,PROSPER_Huhn!$1:$1,PROSPER_Huhn!$33:$33,""),
IF($C5="Nick Hull",_xlfn.XLOOKUP($B5,PROSPER_Hull!$1:$1,PROSPER_Hull!$33:$33,""),
IF($C5="Monika Kotwani",_xlfn.XLOOKUP($B5,PROSPER_Kotwani!$1:$1,PROSPER_Kotwani!$33:$33,""),
IF($C5="Jonathan Wellner",_xlfn.XLOOKUP($B5,PROSPER_Wellner!$1:$1,PROSPER_Wellner!$33:$33,""),
IF($C5="Travis Harvey",_xlfn.XLOOKUP($B5,PROSPER_Harvey!$1:$1,PROSPER_Harvey!$33:$33,""),"")))))))))</f>
        <v>N/A</v>
      </c>
      <c r="EH5" s="215" t="str">
        <f>IF(IF(IF($C5="Christopher Lobo",_xlfn.XLOOKUP($B5,PROSPER_Lobo!$1:$1,PROSPER_Lobo!$34:$34,""),
IF($C5="Naren Baliga",_xlfn.XLOOKUP($B5,PROSPER_Baliga!$1:$1,PROSPER_Baliga!$34:$34,""),
IF($C5="Thorsten Huhn",_xlfn.XLOOKUP($B5,PROSPER_Huhn!$1:$1,PROSPER_Huhn!$34:$34,""),
IF($C5="Nick Hull",_xlfn.XLOOKUP($B5,PROSPER_Hull!$1:$1,PROSPER_Hull!$34:$34,""),
IF($C5="Monika Kotwani",_xlfn.XLOOKUP($B5,PROSPER_Kotwani!$1:$1,PROSPER_Kotwani!$34:$34,""),
IF($C5="Jonathan Wellner",_xlfn.XLOOKUP($B5,PROSPER_Wellner!$1:$1,PROSPER_Wellner!$34:$34,""),
IF($C5="Travis Harvey",_xlfn.XLOOKUP($B5,PROSPER_Harvey!$1:$1,PROSPER_Harvey!$34:$34,""),"")))))))="","",
IF($C5="Christopher Lobo",_xlfn.XLOOKUP($B5,PROSPER_Lobo!$1:$1,PROSPER_Lobo!$34:$34,""),
IF($C5="Naren Baliga",_xlfn.XLOOKUP($B5,PROSPER_Baliga!$1:$1,PROSPER_Baliga!$34:$34,""),
IF($C5="Thorsten Huhn",_xlfn.XLOOKUP($B5,PROSPER_Huhn!$1:$1,PROSPER_Huhn!$34:$34,""),
IF($C5="Nick Hull",_xlfn.XLOOKUP($B5,PROSPER_Hull!$1:$1,PROSPER_Hull!$34:$34,""),
IF($C5="Monika Kotwani",_xlfn.XLOOKUP($B5,PROSPER_Kotwani!$1:$1,PROSPER_Kotwani!$34:$34,""),
IF($C5="Jonathan Wellner",_xlfn.XLOOKUP($B5,PROSPER_Wellner!$1:$1,PROSPER_Wellner!$34:$34,""),
IF($C5="Travis Harvey",_xlfn.XLOOKUP($B5,PROSPER_Harvey!$1:$1,PROSPER_Harvey!$34:$34,""),""))))))))="","No Comment",IF(IF($C5="Christopher Lobo",_xlfn.XLOOKUP($B5,PROSPER_Lobo!$1:$1,PROSPER_Lobo!$34:$34,""),
IF($C5="Naren Baliga",_xlfn.XLOOKUP($B5,PROSPER_Baliga!$1:$1,PROSPER_Baliga!$34:$34,""),
IF($C5="Thorsten Huhn",_xlfn.XLOOKUP($B5,PROSPER_Huhn!$1:$1,PROSPER_Huhn!$34:$34,""),
IF($C5="Nick Hull",_xlfn.XLOOKUP($B5,PROSPER_Hull!$1:$1,PROSPER_Hull!$34:$34,""),
IF($C5="Monika Kotwani",_xlfn.XLOOKUP($B5,PROSPER_Kotwani!$1:$1,PROSPER_Kotwani!$34:$34,""),
IF($C5="Jonathan Wellner",_xlfn.XLOOKUP($B5,PROSPER_Wellner!$1:$1,PROSPER_Wellner!$34:$34,""),
IF($C5="Travis Harvey",_xlfn.XLOOKUP($B5,PROSPER_Harvey!$1:$1,PROSPER_Harvey!$34:$34,""),"")))))))="","",
IF($C5="Christopher Lobo",_xlfn.XLOOKUP($B5,PROSPER_Lobo!$1:$1,PROSPER_Lobo!$34:$34,""),
IF($C5="Naren Baliga",_xlfn.XLOOKUP($B5,PROSPER_Baliga!$1:$1,PROSPER_Baliga!$34:$34,""),
IF($C5="Thorsten Huhn",_xlfn.XLOOKUP($B5,PROSPER_Huhn!$1:$1,PROSPER_Huhn!$34:$34,""),
IF($C5="Nick Hull",_xlfn.XLOOKUP($B5,PROSPER_Hull!$1:$1,PROSPER_Hull!$34:$34,""),
IF($C5="Monika Kotwani",_xlfn.XLOOKUP($B5,PROSPER_Kotwani!$1:$1,PROSPER_Kotwani!$34:$34,""),
IF($C5="Jonathan Wellner",_xlfn.XLOOKUP($B5,PROSPER_Wellner!$1:$1,PROSPER_Wellner!$34:$34,""),
IF($C5="Travis Harvey",_xlfn.XLOOKUP($B5,PROSPER_Harvey!$1:$1,PROSPER_Harvey!$34:$34,""),"")))))))))</f>
        <v>N/A</v>
      </c>
      <c r="EI5" s="209" t="str">
        <f t="shared" ref="EI5" si="60">IF(EF5="N/A","N/A",IFERROR(AVERAGE(EF5,EG5),"N/A"))</f>
        <v>N/A</v>
      </c>
      <c r="EJ5" s="214" t="str">
        <f>_xlfn.XLOOKUP(B5,PROSPERInitial_Query!$E:$E,PROSPERInitial_Query!$AF:$AF,"",,-1)</f>
        <v/>
      </c>
      <c r="EK5" s="204" t="str">
        <f t="shared" ref="EK5:EK25" si="61">_xlfn.CONCAT($B5,"2 - RelationshipAccount / Stakeholder 6Name")</f>
        <v>Affan Jafri2 - RelationshipAccount / Stakeholder 6Name</v>
      </c>
      <c r="EL5" s="204" t="str">
        <f>_xlfn.XLOOKUP(EK5,PROSPERDelta_Query!BK:BK,PROSPERDelta_Query!AH:AH,"",,-1)</f>
        <v/>
      </c>
      <c r="EM5" s="210" t="str">
        <f>_xlfn.XLOOKUP(B5,PROSPERInitial_Query!$E:$E,PROSPERInitial_Query!$V:$V,"",,-1)</f>
        <v/>
      </c>
      <c r="EN5" s="204" t="str">
        <f t="shared" ref="EN5:EN25" si="62">_xlfn.CONCAT($B5,"2 - RelationshipAccount / Stakeholder 6Self Score")</f>
        <v>Affan Jafri2 - RelationshipAccount / Stakeholder 6Self Score</v>
      </c>
      <c r="EO5" s="210" t="str">
        <f>_xlfn.XLOOKUP(EN5,PROSPERDelta_Query!BK:BK,PROSPERDelta_Query!AR:AR,"",,-1)</f>
        <v/>
      </c>
      <c r="EP5" s="215" t="str">
        <f t="shared" ref="EP5" si="63">IF(EL5="", IF(EJ5="", "", EJ5), EL5)</f>
        <v/>
      </c>
      <c r="EQ5" s="215" t="str">
        <f t="shared" ref="EQ5" si="64">IF(OR(EP5="N/A", EP5="n/a", EP5="NA", EP5="na"), "N/A", IF(EP5="", "N/A", EP5))</f>
        <v>N/A</v>
      </c>
      <c r="ER5" s="216" t="str">
        <f t="shared" ref="ER5" si="65">IF(EQ5="N/A","N/A",IFERROR(IF(EO5="",IF(EM5="","",EM5),EO5)*1,"N/A"))</f>
        <v>N/A</v>
      </c>
      <c r="ES5" s="216" t="str">
        <f>IF(IF(IF($C5="Christopher Lobo",_xlfn.XLOOKUP($B5,PROSPER_Lobo!$1:$1,PROSPER_Lobo!$36:$36,""),
IF($C5="Naren Baliga",_xlfn.XLOOKUP($B5,PROSPER_Baliga!$1:$1,PROSPER_Baliga!$36:$36,""),
IF($C5="Thorsten Huhn",_xlfn.XLOOKUP($B5,PROSPER_Huhn!$1:$1,PROSPER_Huhn!$36:$36,""),
IF($C5="Nick Hull",_xlfn.XLOOKUP($B5,PROSPER_Hull!$1:$1,PROSPER_Hull!$36:$36,""),
IF($C5="Monika Kotwani",_xlfn.XLOOKUP($B5,PROSPER_Kotwani!$1:$1,PROSPER_Kotwani!$36:$36,""),
IF($C5="Jonathan Wellner",_xlfn.XLOOKUP($B5,PROSPER_Wellner!$1:$1,PROSPER_Wellner!$36:$36,""),
IF($C5="Travis Harvey",_xlfn.XLOOKUP($B5,PROSPER_Harvey!$1:$1,PROSPER_Harvey!$36:$36,""),"")))))))="","",
IF($C5="Christopher Lobo",_xlfn.XLOOKUP($B5,PROSPER_Lobo!$1:$1,PROSPER_Lobo!$36:$36,""),
IF($C5="Naren Baliga",_xlfn.XLOOKUP($B5,PROSPER_Baliga!$1:$1,PROSPER_Baliga!$36:$36,""),
IF($C5="Thorsten Huhn",_xlfn.XLOOKUP($B5,PROSPER_Huhn!$1:$1,PROSPER_Huhn!$36:$36,""),
IF($C5="Nick Hull",_xlfn.XLOOKUP($B5,PROSPER_Hull!$1:$1,PROSPER_Hull!$36:$36,""),
IF($C5="Monika Kotwani",_xlfn.XLOOKUP($B5,PROSPER_Kotwani!$1:$1,PROSPER_Kotwani!$36:$36,""),
IF($C5="Jonathan Wellner",_xlfn.XLOOKUP($B5,PROSPER_Wellner!$1:$1,PROSPER_Wellner!$36:$36,""),
IF($C5="Travis Harvey",_xlfn.XLOOKUP($B5,PROSPER_Harvey!$1:$1,PROSPER_Harvey!$36:$36,""),""))))))))="","No Score",IF(IF($C5="Christopher Lobo",_xlfn.XLOOKUP($B5,PROSPER_Lobo!$1:$1,PROSPER_Lobo!$36:$36,""),
IF($C5="Naren Baliga",_xlfn.XLOOKUP($B5,PROSPER_Baliga!$1:$1,PROSPER_Baliga!$36:$36,""),
IF($C5="Thorsten Huhn",_xlfn.XLOOKUP($B5,PROSPER_Huhn!$1:$1,PROSPER_Huhn!$36:$36,""),
IF($C5="Nick Hull",_xlfn.XLOOKUP($B5,PROSPER_Hull!$1:$1,PROSPER_Hull!$36:$36,""),
IF($C5="Monika Kotwani",_xlfn.XLOOKUP($B5,PROSPER_Kotwani!$1:$1,PROSPER_Kotwani!$36:$36,""),
IF($C5="Jonathan Wellner",_xlfn.XLOOKUP($B5,PROSPER_Wellner!$1:$1,PROSPER_Wellner!$36:$36,""),
IF($C5="Travis Harvey",_xlfn.XLOOKUP($B5,PROSPER_Harvey!$1:$1,PROSPER_Harvey!$36:$36,""),"")))))))="","",
IF($C5="Christopher Lobo",_xlfn.XLOOKUP($B5,PROSPER_Lobo!$1:$1,PROSPER_Lobo!$36:$36,""),
IF($C5="Naren Baliga",_xlfn.XLOOKUP($B5,PROSPER_Baliga!$1:$1,PROSPER_Baliga!$36:$36,""),
IF($C5="Thorsten Huhn",_xlfn.XLOOKUP($B5,PROSPER_Huhn!$1:$1,PROSPER_Huhn!$36:$36,""),
IF($C5="Nick Hull",_xlfn.XLOOKUP($B5,PROSPER_Hull!$1:$1,PROSPER_Hull!$36:$36,""),
IF($C5="Monika Kotwani",_xlfn.XLOOKUP($B5,PROSPER_Kotwani!$1:$1,PROSPER_Kotwani!$36:$36,""),
IF($C5="Jonathan Wellner",_xlfn.XLOOKUP($B5,PROSPER_Wellner!$1:$1,PROSPER_Wellner!$36:$36,""),
IF($C5="Travis Harvey",_xlfn.XLOOKUP($B5,PROSPER_Harvey!$1:$1,PROSPER_Harvey!$36:$36,""),"")))))))))</f>
        <v>N/A</v>
      </c>
      <c r="ET5" s="215" t="str">
        <f>IF(IF(IF($C5="Christopher Lobo",_xlfn.XLOOKUP($B5,PROSPER_Lobo!$1:$1,PROSPER_Lobo!$37:$37,""),
IF($C5="Naren Baliga",_xlfn.XLOOKUP($B5,PROSPER_Baliga!$1:$1,PROSPER_Baliga!$37:$37,""),
IF($C5="Thorsten Huhn",_xlfn.XLOOKUP($B5,PROSPER_Huhn!$1:$1,PROSPER_Huhn!$37:$37,""),
IF($C5="Nick Hull",_xlfn.XLOOKUP($B5,PROSPER_Hull!$1:$1,PROSPER_Hull!$37:$37,""),
IF($C5="Monika Kotwani",_xlfn.XLOOKUP($B5,PROSPER_Kotwani!$1:$1,PROSPER_Kotwani!$37:$37,""),
IF($C5="Jonathan Wellner",_xlfn.XLOOKUP($B5,PROSPER_Wellner!$1:$1,PROSPER_Wellner!$37:$37,""),
IF($C5="Travis Harvey",_xlfn.XLOOKUP($B5,PROSPER_Harvey!$1:$1,PROSPER_Harvey!$37:$37,""),"")))))))="","",
IF($C5="Christopher Lobo",_xlfn.XLOOKUP($B5,PROSPER_Lobo!$1:$1,PROSPER_Lobo!$37:$37,""),
IF($C5="Naren Baliga",_xlfn.XLOOKUP($B5,PROSPER_Baliga!$1:$1,PROSPER_Baliga!$37:$37,""),
IF($C5="Thorsten Huhn",_xlfn.XLOOKUP($B5,PROSPER_Huhn!$1:$1,PROSPER_Huhn!$37:$37,""),
IF($C5="Nick Hull",_xlfn.XLOOKUP($B5,PROSPER_Hull!$1:$1,PROSPER_Hull!$37:$37,""),
IF($C5="Monika Kotwani",_xlfn.XLOOKUP($B5,PROSPER_Kotwani!$1:$1,PROSPER_Kotwani!$37:$37,""),
IF($C5="Jonathan Wellner",_xlfn.XLOOKUP($B5,PROSPER_Wellner!$1:$1,PROSPER_Wellner!$37:$37,""),
IF($C5="Travis Harvey",_xlfn.XLOOKUP($B5,PROSPER_Harvey!$1:$1,PROSPER_Harvey!$37:$37,""),""))))))))="","No Comment",IF(IF($C5="Christopher Lobo",_xlfn.XLOOKUP($B5,PROSPER_Lobo!$1:$1,PROSPER_Lobo!$37:$37,""),
IF($C5="Naren Baliga",_xlfn.XLOOKUP($B5,PROSPER_Baliga!$1:$1,PROSPER_Baliga!$37:$37,""),
IF($C5="Thorsten Huhn",_xlfn.XLOOKUP($B5,PROSPER_Huhn!$1:$1,PROSPER_Huhn!$37:$37,""),
IF($C5="Nick Hull",_xlfn.XLOOKUP($B5,PROSPER_Hull!$1:$1,PROSPER_Hull!$37:$37,""),
IF($C5="Monika Kotwani",_xlfn.XLOOKUP($B5,PROSPER_Kotwani!$1:$1,PROSPER_Kotwani!$37:$37,""),
IF($C5="Jonathan Wellner",_xlfn.XLOOKUP($B5,PROSPER_Wellner!$1:$1,PROSPER_Wellner!$37:$37,""),
IF($C5="Travis Harvey",_xlfn.XLOOKUP($B5,PROSPER_Harvey!$1:$1,PROSPER_Harvey!$37:$37,""),"")))))))="","",
IF($C5="Christopher Lobo",_xlfn.XLOOKUP($B5,PROSPER_Lobo!$1:$1,PROSPER_Lobo!$37:$37,""),
IF($C5="Naren Baliga",_xlfn.XLOOKUP($B5,PROSPER_Baliga!$1:$1,PROSPER_Baliga!$37:$37,""),
IF($C5="Thorsten Huhn",_xlfn.XLOOKUP($B5,PROSPER_Huhn!$1:$1,PROSPER_Huhn!$37:$37,""),
IF($C5="Nick Hull",_xlfn.XLOOKUP($B5,PROSPER_Hull!$1:$1,PROSPER_Hull!$37:$37,""),
IF($C5="Monika Kotwani",_xlfn.XLOOKUP($B5,PROSPER_Kotwani!$1:$1,PROSPER_Kotwani!$37:$37,""),
IF($C5="Jonathan Wellner",_xlfn.XLOOKUP($B5,PROSPER_Wellner!$1:$1,PROSPER_Wellner!$37:$37,""),
IF($C5="Travis Harvey",_xlfn.XLOOKUP($B5,PROSPER_Harvey!$1:$1,PROSPER_Harvey!$37:$37,""),"")))))))))</f>
        <v>N/A</v>
      </c>
      <c r="EU5" s="209" t="str">
        <f t="shared" ref="EU5" si="66">IF(ER5="N/A","N/A",IFERROR(AVERAGE(ER5,ES5),"N/A"))</f>
        <v>N/A</v>
      </c>
      <c r="EV5" s="214" t="str">
        <f>_xlfn.XLOOKUP(B5,PROSPERInitial_Query!$E:$E,PROSPERInitial_Query!$AG:$AG,"",,-1)</f>
        <v/>
      </c>
      <c r="EW5" s="204" t="str">
        <f t="shared" ref="EW5:EW25" si="67">_xlfn.CONCAT($B5,"2 - RelationshipAccount / Stakeholder 7Name")</f>
        <v>Affan Jafri2 - RelationshipAccount / Stakeholder 7Name</v>
      </c>
      <c r="EX5" s="204" t="str">
        <f>_xlfn.XLOOKUP(EW5,PROSPERDelta_Query!BK:BK,PROSPERDelta_Query!AI:AI,"",,-1)</f>
        <v/>
      </c>
      <c r="EY5" s="210" t="str">
        <f>_xlfn.XLOOKUP(B5,PROSPERInitial_Query!$E:$E,PROSPERInitial_Query!$W:$W,"",,-1)</f>
        <v/>
      </c>
      <c r="EZ5" s="204" t="str">
        <f t="shared" ref="EZ5:EZ25" si="68">_xlfn.CONCAT($B5,"2 - RelationshipAccount / Stakeholder 7Self Score")</f>
        <v>Affan Jafri2 - RelationshipAccount / Stakeholder 7Self Score</v>
      </c>
      <c r="FA5" s="210" t="str">
        <f>_xlfn.XLOOKUP(EZ5,PROSPERDelta_Query!BK:BK,PROSPERDelta_Query!AS:AS,"",,-1)</f>
        <v/>
      </c>
      <c r="FB5" s="215" t="str">
        <f t="shared" ref="FB5" si="69">IF(EX5="", IF(EV5="", "", EV5), EX5)</f>
        <v/>
      </c>
      <c r="FC5" s="215" t="str">
        <f t="shared" ref="FC5" si="70">IF(OR(FB5="N/A", FB5="n/a", FB5="NA", FB5="na"), "N/A", IF(FB5="", "N/A", FB5))</f>
        <v>N/A</v>
      </c>
      <c r="FD5" s="216" t="str">
        <f t="shared" ref="FD5" si="71">IF(FC5="N/A","N/A",IFERROR(IF(FA5="",IF(EY5="","",EY5),FA5)*1,"N/A"))</f>
        <v>N/A</v>
      </c>
      <c r="FE5" s="216" t="str">
        <f>IF(IF(IF($C5="Christopher Lobo",_xlfn.XLOOKUP($B5,PROSPER_Lobo!$1:$1,PROSPER_Lobo!$39:$39,""),
IF($C5="Naren Baliga",_xlfn.XLOOKUP($B5,PROSPER_Baliga!$1:$1,PROSPER_Baliga!$39:$39,""),
IF($C5="Thorsten Huhn",_xlfn.XLOOKUP($B5,PROSPER_Huhn!$1:$1,PROSPER_Huhn!$39:$39,""),
IF($C5="Nick Hull",_xlfn.XLOOKUP($B5,PROSPER_Hull!$1:$1,PROSPER_Hull!$39:$39,""),
IF($C5="Monika Kotwani",_xlfn.XLOOKUP($B5,PROSPER_Kotwani!$1:$1,PROSPER_Kotwani!$39:$39,""),
IF($C5="Jonathan Wellner",_xlfn.XLOOKUP($B5,PROSPER_Wellner!$1:$1,PROSPER_Wellner!$39:$39,""),
IF($C5="Travis Harvey",_xlfn.XLOOKUP($B5,PROSPER_Harvey!$1:$1,PROSPER_Harvey!$39:$39,""),"")))))))="","",
IF($C5="Christopher Lobo",_xlfn.XLOOKUP($B5,PROSPER_Lobo!$1:$1,PROSPER_Lobo!$39:$39,""),
IF($C5="Naren Baliga",_xlfn.XLOOKUP($B5,PROSPER_Baliga!$1:$1,PROSPER_Baliga!$39:$39,""),
IF($C5="Thorsten Huhn",_xlfn.XLOOKUP($B5,PROSPER_Huhn!$1:$1,PROSPER_Huhn!$39:$39,""),
IF($C5="Nick Hull",_xlfn.XLOOKUP($B5,PROSPER_Hull!$1:$1,PROSPER_Hull!$39:$39,""),
IF($C5="Monika Kotwani",_xlfn.XLOOKUP($B5,PROSPER_Kotwani!$1:$1,PROSPER_Kotwani!$39:$39,""),
IF($C5="Jonathan Wellner",_xlfn.XLOOKUP($B5,PROSPER_Wellner!$1:$1,PROSPER_Wellner!$39:$39,""),
IF($C5="Travis Harvey",_xlfn.XLOOKUP($B5,PROSPER_Harvey!$1:$1,PROSPER_Harvey!$39:$39,""),""))))))))="","No Score",IF(IF($C5="Christopher Lobo",_xlfn.XLOOKUP($B5,PROSPER_Lobo!$1:$1,PROSPER_Lobo!$39:$39,""),
IF($C5="Naren Baliga",_xlfn.XLOOKUP($B5,PROSPER_Baliga!$1:$1,PROSPER_Baliga!$39:$39,""),
IF($C5="Thorsten Huhn",_xlfn.XLOOKUP($B5,PROSPER_Huhn!$1:$1,PROSPER_Huhn!$39:$39,""),
IF($C5="Nick Hull",_xlfn.XLOOKUP($B5,PROSPER_Hull!$1:$1,PROSPER_Hull!$39:$39,""),
IF($C5="Monika Kotwani",_xlfn.XLOOKUP($B5,PROSPER_Kotwani!$1:$1,PROSPER_Kotwani!$39:$39,""),
IF($C5="Jonathan Wellner",_xlfn.XLOOKUP($B5,PROSPER_Wellner!$1:$1,PROSPER_Wellner!$39:$39,""),
IF($C5="Travis Harvey",_xlfn.XLOOKUP($B5,PROSPER_Harvey!$1:$1,PROSPER_Harvey!$39:$39,""),"")))))))="","",
IF($C5="Christopher Lobo",_xlfn.XLOOKUP($B5,PROSPER_Lobo!$1:$1,PROSPER_Lobo!$39:$39,""),
IF($C5="Naren Baliga",_xlfn.XLOOKUP($B5,PROSPER_Baliga!$1:$1,PROSPER_Baliga!$39:$39,""),
IF($C5="Thorsten Huhn",_xlfn.XLOOKUP($B5,PROSPER_Huhn!$1:$1,PROSPER_Huhn!$39:$39,""),
IF($C5="Nick Hull",_xlfn.XLOOKUP($B5,PROSPER_Hull!$1:$1,PROSPER_Hull!$39:$39,""),
IF($C5="Monika Kotwani",_xlfn.XLOOKUP($B5,PROSPER_Kotwani!$1:$1,PROSPER_Kotwani!$39:$39,""),
IF($C5="Jonathan Wellner",_xlfn.XLOOKUP($B5,PROSPER_Wellner!$1:$1,PROSPER_Wellner!$39:$39,""),
IF($C5="Travis Harvey",_xlfn.XLOOKUP($B5,PROSPER_Harvey!$1:$1,PROSPER_Harvey!$39:$39,""),"")))))))))</f>
        <v>N/A</v>
      </c>
      <c r="FF5" s="215" t="str">
        <f>IF(IF(IF($C5="Christopher Lobo",_xlfn.XLOOKUP($B5,PROSPER_Lobo!$1:$1,PROSPER_Lobo!$40:$40,""),
IF($C5="Naren Baliga",_xlfn.XLOOKUP($B5,PROSPER_Baliga!$1:$1,PROSPER_Baliga!$40:$40,""),
IF($C5="Thorsten Huhn",_xlfn.XLOOKUP($B5,PROSPER_Huhn!$1:$1,PROSPER_Huhn!$40:$40,""),
IF($C5="Nick Hull",_xlfn.XLOOKUP($B5,PROSPER_Hull!$1:$1,PROSPER_Hull!$40:$40,""),
IF($C5="Monika Kotwani",_xlfn.XLOOKUP($B5,PROSPER_Kotwani!$1:$1,PROSPER_Kotwani!$40:$40,""),
IF($C5="Jonathan Wellner",_xlfn.XLOOKUP($B5,PROSPER_Wellner!$1:$1,PROSPER_Wellner!$40:$40,""),
IF($C5="Travis Harvey",_xlfn.XLOOKUP($B5,PROSPER_Harvey!$1:$1,PROSPER_Harvey!$40:$40,""),"")))))))="","",
IF($C5="Christopher Lobo",_xlfn.XLOOKUP($B5,PROSPER_Lobo!$1:$1,PROSPER_Lobo!$40:$40,""),
IF($C5="Naren Baliga",_xlfn.XLOOKUP($B5,PROSPER_Baliga!$1:$1,PROSPER_Baliga!$40:$40,""),
IF($C5="Thorsten Huhn",_xlfn.XLOOKUP($B5,PROSPER_Huhn!$1:$1,PROSPER_Huhn!$40:$40,""),
IF($C5="Nick Hull",_xlfn.XLOOKUP($B5,PROSPER_Hull!$1:$1,PROSPER_Hull!$40:$40,""),
IF($C5="Monika Kotwani",_xlfn.XLOOKUP($B5,PROSPER_Kotwani!$1:$1,PROSPER_Kotwani!$40:$40,""),
IF($C5="Jonathan Wellner",_xlfn.XLOOKUP($B5,PROSPER_Wellner!$1:$1,PROSPER_Wellner!$40:$40,""),
IF($C5="Travis Harvey",_xlfn.XLOOKUP($B5,PROSPER_Harvey!$1:$1,PROSPER_Harvey!$40:$40,""),""))))))))="","No Comment",IF(IF($C5="Christopher Lobo",_xlfn.XLOOKUP($B5,PROSPER_Lobo!$1:$1,PROSPER_Lobo!$40:$40,""),
IF($C5="Naren Baliga",_xlfn.XLOOKUP($B5,PROSPER_Baliga!$1:$1,PROSPER_Baliga!$40:$40,""),
IF($C5="Thorsten Huhn",_xlfn.XLOOKUP($B5,PROSPER_Huhn!$1:$1,PROSPER_Huhn!$40:$40,""),
IF($C5="Nick Hull",_xlfn.XLOOKUP($B5,PROSPER_Hull!$1:$1,PROSPER_Hull!$40:$40,""),
IF($C5="Monika Kotwani",_xlfn.XLOOKUP($B5,PROSPER_Kotwani!$1:$1,PROSPER_Kotwani!$40:$40,""),
IF($C5="Jonathan Wellner",_xlfn.XLOOKUP($B5,PROSPER_Wellner!$1:$1,PROSPER_Wellner!$40:$40,""),
IF($C5="Travis Harvey",_xlfn.XLOOKUP($B5,PROSPER_Harvey!$1:$1,PROSPER_Harvey!$40:$40,""),"")))))))="","",
IF($C5="Christopher Lobo",_xlfn.XLOOKUP($B5,PROSPER_Lobo!$1:$1,PROSPER_Lobo!$40:$40,""),
IF($C5="Naren Baliga",_xlfn.XLOOKUP($B5,PROSPER_Baliga!$1:$1,PROSPER_Baliga!$40:$40,""),
IF($C5="Thorsten Huhn",_xlfn.XLOOKUP($B5,PROSPER_Huhn!$1:$1,PROSPER_Huhn!$40:$40,""),
IF($C5="Nick Hull",_xlfn.XLOOKUP($B5,PROSPER_Hull!$1:$1,PROSPER_Hull!$40:$40,""),
IF($C5="Monika Kotwani",_xlfn.XLOOKUP($B5,PROSPER_Kotwani!$1:$1,PROSPER_Kotwani!$40:$40,""),
IF($C5="Jonathan Wellner",_xlfn.XLOOKUP($B5,PROSPER_Wellner!$1:$1,PROSPER_Wellner!$40:$40,""),
IF($C5="Travis Harvey",_xlfn.XLOOKUP($B5,PROSPER_Harvey!$1:$1,PROSPER_Harvey!$40:$40,""),"")))))))))</f>
        <v>N/A</v>
      </c>
      <c r="FG5" s="209" t="str">
        <f t="shared" ref="FG5" si="72">IF(FD5="N/A","N/A",IFERROR(AVERAGE(FD5,FE5),"N/A"))</f>
        <v>N/A</v>
      </c>
      <c r="FH5" s="214" t="str">
        <f>_xlfn.XLOOKUP(B5,PROSPERInitial_Query!$E:$E,PROSPERInitial_Query!$AH:$AH,"",,-1)</f>
        <v/>
      </c>
      <c r="FI5" s="204" t="str">
        <f t="shared" ref="FI5:FI25" si="73">_xlfn.CONCAT($B5,"2 - RelationshipAccount / Stakeholder 8Name")</f>
        <v>Affan Jafri2 - RelationshipAccount / Stakeholder 8Name</v>
      </c>
      <c r="FJ5" s="204" t="str">
        <f>_xlfn.XLOOKUP(FI5,PROSPERDelta_Query!BK:BK,PROSPERDelta_Query!AJ:AJ,"",,-1)</f>
        <v/>
      </c>
      <c r="FK5" s="210" t="str">
        <f>_xlfn.XLOOKUP(B5,PROSPERInitial_Query!$E:$E,PROSPERInitial_Query!$X:$X,"",,-1)</f>
        <v/>
      </c>
      <c r="FL5" s="204" t="str">
        <f t="shared" ref="FL5:FL25" si="74">_xlfn.CONCAT($B5,"2 - RelationshipAccount / Stakeholder 8Self Score")</f>
        <v>Affan Jafri2 - RelationshipAccount / Stakeholder 8Self Score</v>
      </c>
      <c r="FM5" s="210" t="str">
        <f>_xlfn.XLOOKUP(FL5,PROSPERDelta_Query!BK:BK,PROSPERDelta_Query!AT:AT,"",,-1)</f>
        <v/>
      </c>
      <c r="FN5" s="215" t="str">
        <f t="shared" ref="FN5" si="75">IF(FJ5="", IF(FH5="", "", FH5), FJ5)</f>
        <v/>
      </c>
      <c r="FO5" s="215" t="str">
        <f t="shared" ref="FO5" si="76">IF(OR(FN5="N/A", FN5="n/a", FN5="NA", FN5="na"), "N/A", IF(FN5="", "N/A", FN5))</f>
        <v>N/A</v>
      </c>
      <c r="FP5" s="216" t="str">
        <f t="shared" ref="FP5" si="77">IF(FO5="N/A","N/A",IFERROR(IF(FM5="",IF(FK5="","",FK5),FM5)*1,"N/A"))</f>
        <v>N/A</v>
      </c>
      <c r="FQ5" s="216" t="str">
        <f>IF(IF(IF($C5="Christopher Lobo",_xlfn.XLOOKUP($B5,PROSPER_Lobo!$1:$1,PROSPER_Lobo!$42:$42,""),
IF($C5="Naren Baliga",_xlfn.XLOOKUP($B5,PROSPER_Baliga!$1:$1,PROSPER_Baliga!$42:$42,""),
IF($C5="Thorsten Huhn",_xlfn.XLOOKUP($B5,PROSPER_Huhn!$1:$1,PROSPER_Huhn!$42:$42,""),
IF($C5="Nick Hull",_xlfn.XLOOKUP($B5,PROSPER_Hull!$1:$1,PROSPER_Hull!$42:$42,""),
IF($C5="Monika Kotwani",_xlfn.XLOOKUP($B5,PROSPER_Kotwani!$1:$1,PROSPER_Kotwani!$42:$42,""),
IF($C5="Jonathan Wellner",_xlfn.XLOOKUP($B5,PROSPER_Wellner!$1:$1,PROSPER_Wellner!$42:$42,""),
IF($C5="Travis Harvey",_xlfn.XLOOKUP($B5,PROSPER_Harvey!$1:$1,PROSPER_Harvey!$42:$42,""),"")))))))="","",
IF($C5="Christopher Lobo",_xlfn.XLOOKUP($B5,PROSPER_Lobo!$1:$1,PROSPER_Lobo!$42:$42,""),
IF($C5="Naren Baliga",_xlfn.XLOOKUP($B5,PROSPER_Baliga!$1:$1,PROSPER_Baliga!$42:$42,""),
IF($C5="Thorsten Huhn",_xlfn.XLOOKUP($B5,PROSPER_Huhn!$1:$1,PROSPER_Huhn!$42:$42,""),
IF($C5="Nick Hull",_xlfn.XLOOKUP($B5,PROSPER_Hull!$1:$1,PROSPER_Hull!$42:$42,""),
IF($C5="Monika Kotwani",_xlfn.XLOOKUP($B5,PROSPER_Kotwani!$1:$1,PROSPER_Kotwani!$42:$42,""),
IF($C5="Jonathan Wellner",_xlfn.XLOOKUP($B5,PROSPER_Wellner!$1:$1,PROSPER_Wellner!$42:$42,""),
IF($C5="Travis Harvey",_xlfn.XLOOKUP($B5,PROSPER_Harvey!$1:$1,PROSPER_Harvey!$42:$42,""),""))))))))="","No Score",IF(IF($C5="Christopher Lobo",_xlfn.XLOOKUP($B5,PROSPER_Lobo!$1:$1,PROSPER_Lobo!$42:$42,""),
IF($C5="Naren Baliga",_xlfn.XLOOKUP($B5,PROSPER_Baliga!$1:$1,PROSPER_Baliga!$42:$42,""),
IF($C5="Thorsten Huhn",_xlfn.XLOOKUP($B5,PROSPER_Huhn!$1:$1,PROSPER_Huhn!$42:$42,""),
IF($C5="Nick Hull",_xlfn.XLOOKUP($B5,PROSPER_Hull!$1:$1,PROSPER_Hull!$42:$42,""),
IF($C5="Monika Kotwani",_xlfn.XLOOKUP($B5,PROSPER_Kotwani!$1:$1,PROSPER_Kotwani!$42:$42,""),
IF($C5="Jonathan Wellner",_xlfn.XLOOKUP($B5,PROSPER_Wellner!$1:$1,PROSPER_Wellner!$42:$42,""),
IF($C5="Travis Harvey",_xlfn.XLOOKUP($B5,PROSPER_Harvey!$1:$1,PROSPER_Harvey!$42:$42,""),"")))))))="","",
IF($C5="Christopher Lobo",_xlfn.XLOOKUP($B5,PROSPER_Lobo!$1:$1,PROSPER_Lobo!$42:$42,""),
IF($C5="Naren Baliga",_xlfn.XLOOKUP($B5,PROSPER_Baliga!$1:$1,PROSPER_Baliga!$42:$42,""),
IF($C5="Thorsten Huhn",_xlfn.XLOOKUP($B5,PROSPER_Huhn!$1:$1,PROSPER_Huhn!$42:$42,""),
IF($C5="Nick Hull",_xlfn.XLOOKUP($B5,PROSPER_Hull!$1:$1,PROSPER_Hull!$42:$42,""),
IF($C5="Monika Kotwani",_xlfn.XLOOKUP($B5,PROSPER_Kotwani!$1:$1,PROSPER_Kotwani!$42:$42,""),
IF($C5="Jonathan Wellner",_xlfn.XLOOKUP($B5,PROSPER_Wellner!$1:$1,PROSPER_Wellner!$42:$42,""),
IF($C5="Travis Harvey",_xlfn.XLOOKUP($B5,PROSPER_Harvey!$1:$1,PROSPER_Harvey!$42:$42,""),"")))))))))</f>
        <v>N/A</v>
      </c>
      <c r="FR5" s="215" t="str">
        <f>IF(IF(IF($C5="Christopher Lobo",_xlfn.XLOOKUP($B5,PROSPER_Lobo!$1:$1,PROSPER_Lobo!$43:$43,""),
IF($C5="Naren Baliga",_xlfn.XLOOKUP($B5,PROSPER_Baliga!$1:$1,PROSPER_Baliga!$43:$43,""),
IF($C5="Thorsten Huhn",_xlfn.XLOOKUP($B5,PROSPER_Huhn!$1:$1,PROSPER_Huhn!$43:$43,""),
IF($C5="Nick Hull",_xlfn.XLOOKUP($B5,PROSPER_Hull!$1:$1,PROSPER_Hull!$43:$43,""),
IF($C5="Monika Kotwani",_xlfn.XLOOKUP($B5,PROSPER_Kotwani!$1:$1,PROSPER_Kotwani!$43:$43,""),
IF($C5="Jonathan Wellner",_xlfn.XLOOKUP($B5,PROSPER_Wellner!$1:$1,PROSPER_Wellner!$43:$43,""),
IF($C5="Travis Harvey",_xlfn.XLOOKUP($B5,PROSPER_Harvey!$1:$1,PROSPER_Harvey!$43:$43,""),"")))))))="","",
IF($C5="Christopher Lobo",_xlfn.XLOOKUP($B5,PROSPER_Lobo!$1:$1,PROSPER_Lobo!$43:$43,""),
IF($C5="Naren Baliga",_xlfn.XLOOKUP($B5,PROSPER_Baliga!$1:$1,PROSPER_Baliga!$43:$43,""),
IF($C5="Thorsten Huhn",_xlfn.XLOOKUP($B5,PROSPER_Huhn!$1:$1,PROSPER_Huhn!$43:$43,""),
IF($C5="Nick Hull",_xlfn.XLOOKUP($B5,PROSPER_Hull!$1:$1,PROSPER_Hull!$43:$43,""),
IF($C5="Monika Kotwani",_xlfn.XLOOKUP($B5,PROSPER_Kotwani!$1:$1,PROSPER_Kotwani!$43:$43,""),
IF($C5="Jonathan Wellner",_xlfn.XLOOKUP($B5,PROSPER_Wellner!$1:$1,PROSPER_Wellner!$43:$43,""),
IF($C5="Travis Harvey",_xlfn.XLOOKUP($B5,PROSPER_Harvey!$1:$1,PROSPER_Harvey!$43:$43,""),""))))))))="","No Comment",IF(IF($C5="Christopher Lobo",_xlfn.XLOOKUP($B5,PROSPER_Lobo!$1:$1,PROSPER_Lobo!$43:$43,""),
IF($C5="Naren Baliga",_xlfn.XLOOKUP($B5,PROSPER_Baliga!$1:$1,PROSPER_Baliga!$43:$43,""),
IF($C5="Thorsten Huhn",_xlfn.XLOOKUP($B5,PROSPER_Huhn!$1:$1,PROSPER_Huhn!$43:$43,""),
IF($C5="Nick Hull",_xlfn.XLOOKUP($B5,PROSPER_Hull!$1:$1,PROSPER_Hull!$43:$43,""),
IF($C5="Monika Kotwani",_xlfn.XLOOKUP($B5,PROSPER_Kotwani!$1:$1,PROSPER_Kotwani!$43:$43,""),
IF($C5="Jonathan Wellner",_xlfn.XLOOKUP($B5,PROSPER_Wellner!$1:$1,PROSPER_Wellner!$43:$43,""),
IF($C5="Travis Harvey",_xlfn.XLOOKUP($B5,PROSPER_Harvey!$1:$1,PROSPER_Harvey!$43:$43,""),"")))))))="","",
IF($C5="Christopher Lobo",_xlfn.XLOOKUP($B5,PROSPER_Lobo!$1:$1,PROSPER_Lobo!$43:$43,""),
IF($C5="Naren Baliga",_xlfn.XLOOKUP($B5,PROSPER_Baliga!$1:$1,PROSPER_Baliga!$43:$43,""),
IF($C5="Thorsten Huhn",_xlfn.XLOOKUP($B5,PROSPER_Huhn!$1:$1,PROSPER_Huhn!$43:$43,""),
IF($C5="Nick Hull",_xlfn.XLOOKUP($B5,PROSPER_Hull!$1:$1,PROSPER_Hull!$43:$43,""),
IF($C5="Monika Kotwani",_xlfn.XLOOKUP($B5,PROSPER_Kotwani!$1:$1,PROSPER_Kotwani!$43:$43,""),
IF($C5="Jonathan Wellner",_xlfn.XLOOKUP($B5,PROSPER_Wellner!$1:$1,PROSPER_Wellner!$43:$43,""),
IF($C5="Travis Harvey",_xlfn.XLOOKUP($B5,PROSPER_Harvey!$1:$1,PROSPER_Harvey!$43:$43,""),"")))))))))</f>
        <v>N/A</v>
      </c>
      <c r="FS5" s="209" t="str">
        <f t="shared" ref="FS5" si="78">IF(FP5="N/A","N/A",IFERROR(AVERAGE(FP5,FQ5),"N/A"))</f>
        <v>N/A</v>
      </c>
      <c r="FT5" s="214" t="str">
        <f>_xlfn.XLOOKUP(B5,PROSPERInitial_Query!$E:$E,PROSPERInitial_Query!$AI:$AI,"",,-1)</f>
        <v/>
      </c>
      <c r="FU5" s="204" t="str">
        <f t="shared" ref="FU5:FU25" si="79">_xlfn.CONCAT($B5,"2 - RelationshipAccount / Stakeholder 9Name")</f>
        <v>Affan Jafri2 - RelationshipAccount / Stakeholder 9Name</v>
      </c>
      <c r="FV5" s="204" t="str">
        <f>_xlfn.XLOOKUP(FU5,PROSPERDelta_Query!BK:BK,PROSPERDelta_Query!AK:AK,"",,-1)</f>
        <v/>
      </c>
      <c r="FW5" s="210" t="str">
        <f>_xlfn.XLOOKUP(B5,PROSPERInitial_Query!$E:$E,PROSPERInitial_Query!$Y:$Y,"",,-1)</f>
        <v/>
      </c>
      <c r="FX5" s="204" t="str">
        <f t="shared" ref="FX5:FX25" si="80">_xlfn.CONCAT($B5,"2 - RelationshipAccount / Stakeholder 9Self Score")</f>
        <v>Affan Jafri2 - RelationshipAccount / Stakeholder 9Self Score</v>
      </c>
      <c r="FY5" s="210" t="str">
        <f>_xlfn.XLOOKUP(FX5,PROSPERDelta_Query!BK:BK,PROSPERDelta_Query!AU:AU,"",,-1)</f>
        <v/>
      </c>
      <c r="FZ5" s="215" t="str">
        <f t="shared" ref="FZ5" si="81">IF(FV5="", IF(FT5="", "", FT5), FV5)</f>
        <v/>
      </c>
      <c r="GA5" s="215" t="str">
        <f t="shared" ref="GA5" si="82">IF(OR(FZ5="N/A", FZ5="n/a", FZ5="NA", FZ5="na"), "N/A", IF(FZ5="", "N/A", FZ5))</f>
        <v>N/A</v>
      </c>
      <c r="GB5" s="216" t="str">
        <f>IF(GA5="N/A","N/A",IFERROR(IF(FY5="",IF(FW5="","",FW5),FY5)*1,"N/A"))</f>
        <v>N/A</v>
      </c>
      <c r="GC5" s="216" t="str">
        <f>IF(IF(IF($C5="Christopher Lobo",_xlfn.XLOOKUP($B5,PROSPER_Lobo!$1:$1,PROSPER_Lobo!$45:$45,""),
IF($C5="Naren Baliga",_xlfn.XLOOKUP($B5,PROSPER_Baliga!$1:$1,PROSPER_Baliga!$45:$45,""),
IF($C5="Thorsten Huhn",_xlfn.XLOOKUP($B5,PROSPER_Huhn!$1:$1,PROSPER_Huhn!$45:$45,""),
IF($C5="Nick Hull",_xlfn.XLOOKUP($B5,PROSPER_Hull!$1:$1,PROSPER_Hull!$45:$45,""),
IF($C5="Monika Kotwani",_xlfn.XLOOKUP($B5,PROSPER_Kotwani!$1:$1,PROSPER_Kotwani!$45:$45,""),
IF($C5="Jonathan Wellner",_xlfn.XLOOKUP($B5,PROSPER_Wellner!$1:$1,PROSPER_Wellner!$45:$45,""),
IF($C5="Travis Harvey",_xlfn.XLOOKUP($B5,PROSPER_Harvey!$1:$1,PROSPER_Harvey!$45:$45,""),"")))))))="","",
IF($C5="Christopher Lobo",_xlfn.XLOOKUP($B5,PROSPER_Lobo!$1:$1,PROSPER_Lobo!$45:$45,""),
IF($C5="Naren Baliga",_xlfn.XLOOKUP($B5,PROSPER_Baliga!$1:$1,PROSPER_Baliga!$45:$45,""),
IF($C5="Thorsten Huhn",_xlfn.XLOOKUP($B5,PROSPER_Huhn!$1:$1,PROSPER_Huhn!$45:$45,""),
IF($C5="Nick Hull",_xlfn.XLOOKUP($B5,PROSPER_Hull!$1:$1,PROSPER_Hull!$45:$45,""),
IF($C5="Monika Kotwani",_xlfn.XLOOKUP($B5,PROSPER_Kotwani!$1:$1,PROSPER_Kotwani!$45:$45,""),
IF($C5="Jonathan Wellner",_xlfn.XLOOKUP($B5,PROSPER_Wellner!$1:$1,PROSPER_Wellner!$45:$45,""),
IF($C5="Travis Harvey",_xlfn.XLOOKUP($B5,PROSPER_Harvey!$1:$1,PROSPER_Harvey!$45:$45,""),""))))))))="","No Score",IF(IF($C5="Christopher Lobo",_xlfn.XLOOKUP($B5,PROSPER_Lobo!$1:$1,PROSPER_Lobo!$45:$45,""),
IF($C5="Naren Baliga",_xlfn.XLOOKUP($B5,PROSPER_Baliga!$1:$1,PROSPER_Baliga!$45:$45,""),
IF($C5="Thorsten Huhn",_xlfn.XLOOKUP($B5,PROSPER_Huhn!$1:$1,PROSPER_Huhn!$45:$45,""),
IF($C5="Nick Hull",_xlfn.XLOOKUP($B5,PROSPER_Hull!$1:$1,PROSPER_Hull!$45:$45,""),
IF($C5="Monika Kotwani",_xlfn.XLOOKUP($B5,PROSPER_Kotwani!$1:$1,PROSPER_Kotwani!$45:$45,""),
IF($C5="Jonathan Wellner",_xlfn.XLOOKUP($B5,PROSPER_Wellner!$1:$1,PROSPER_Wellner!$45:$45,""),
IF($C5="Travis Harvey",_xlfn.XLOOKUP($B5,PROSPER_Harvey!$1:$1,PROSPER_Harvey!$45:$45,""),"")))))))="","",
IF($C5="Christopher Lobo",_xlfn.XLOOKUP($B5,PROSPER_Lobo!$1:$1,PROSPER_Lobo!$45:$45,""),
IF($C5="Naren Baliga",_xlfn.XLOOKUP($B5,PROSPER_Baliga!$1:$1,PROSPER_Baliga!$45:$45,""),
IF($C5="Thorsten Huhn",_xlfn.XLOOKUP($B5,PROSPER_Huhn!$1:$1,PROSPER_Huhn!$45:$45,""),
IF($C5="Nick Hull",_xlfn.XLOOKUP($B5,PROSPER_Hull!$1:$1,PROSPER_Hull!$45:$45,""),
IF($C5="Monika Kotwani",_xlfn.XLOOKUP($B5,PROSPER_Kotwani!$1:$1,PROSPER_Kotwani!$45:$45,""),
IF($C5="Jonathan Wellner",_xlfn.XLOOKUP($B5,PROSPER_Wellner!$1:$1,PROSPER_Wellner!$45:$45,""),
IF($C5="Travis Harvey",_xlfn.XLOOKUP($B5,PROSPER_Harvey!$1:$1,PROSPER_Harvey!$45:$45,""),"")))))))))</f>
        <v>N/A</v>
      </c>
      <c r="GD5" t="str">
        <f>IF(IF(IF($C5="Christopher Lobo",_xlfn.XLOOKUP($B5,PROSPER_Lobo!$1:$1,PROSPER_Lobo!$46:$46,""),
IF($C5="Naren Baliga",_xlfn.XLOOKUP($B5,PROSPER_Baliga!$1:$1,PROSPER_Baliga!$46:$46,""),
IF($C5="Thorsten Huhn",_xlfn.XLOOKUP($B5,PROSPER_Huhn!$1:$1,PROSPER_Huhn!$46:$46,""),
IF($C5="Nick Hull",_xlfn.XLOOKUP($B5,PROSPER_Hull!$1:$1,PROSPER_Hull!$46:$46,""),
IF($C5="Monika Kotwani",_xlfn.XLOOKUP($B5,PROSPER_Kotwani!$1:$1,PROSPER_Kotwani!$46:$46,""),
IF($C5="Jonathan Wellner",_xlfn.XLOOKUP($B5,PROSPER_Wellner!$1:$1,PROSPER_Wellner!$46:$46,""),
IF($C5="Travis Harvey",_xlfn.XLOOKUP($B5,PROSPER_Harvey!$1:$1,PROSPER_Harvey!$46:$46,""),"")))))))="","",
IF($C5="Christopher Lobo",_xlfn.XLOOKUP($B5,PROSPER_Lobo!$1:$1,PROSPER_Lobo!$46:$46,""),
IF($C5="Naren Baliga",_xlfn.XLOOKUP($B5,PROSPER_Baliga!$1:$1,PROSPER_Baliga!$46:$46,""),
IF($C5="Thorsten Huhn",_xlfn.XLOOKUP($B5,PROSPER_Huhn!$1:$1,PROSPER_Huhn!$46:$46,""),
IF($C5="Nick Hull",_xlfn.XLOOKUP($B5,PROSPER_Hull!$1:$1,PROSPER_Hull!$46:$46,""),
IF($C5="Monika Kotwani",_xlfn.XLOOKUP($B5,PROSPER_Kotwani!$1:$1,PROSPER_Kotwani!$46:$46,""),
IF($C5="Jonathan Wellner",_xlfn.XLOOKUP($B5,PROSPER_Wellner!$1:$1,PROSPER_Wellner!$46:$46,""),
IF($C5="Travis Harvey",_xlfn.XLOOKUP($B5,PROSPER_Harvey!$1:$1,PROSPER_Harvey!$46:$46,""),""))))))))="","No Comment",IF(IF($C5="Christopher Lobo",_xlfn.XLOOKUP($B5,PROSPER_Lobo!$1:$1,PROSPER_Lobo!$46:$46,""),
IF($C5="Naren Baliga",_xlfn.XLOOKUP($B5,PROSPER_Baliga!$1:$1,PROSPER_Baliga!$46:$46,""),
IF($C5="Thorsten Huhn",_xlfn.XLOOKUP($B5,PROSPER_Huhn!$1:$1,PROSPER_Huhn!$46:$46,""),
IF($C5="Nick Hull",_xlfn.XLOOKUP($B5,PROSPER_Hull!$1:$1,PROSPER_Hull!$46:$46,""),
IF($C5="Monika Kotwani",_xlfn.XLOOKUP($B5,PROSPER_Kotwani!$1:$1,PROSPER_Kotwani!$46:$46,""),
IF($C5="Jonathan Wellner",_xlfn.XLOOKUP($B5,PROSPER_Wellner!$1:$1,PROSPER_Wellner!$46:$46,""),
IF($C5="Travis Harvey",_xlfn.XLOOKUP($B5,PROSPER_Harvey!$1:$1,PROSPER_Harvey!$46:$46,""),"")))))))="","",
IF($C5="Christopher Lobo",_xlfn.XLOOKUP($B5,PROSPER_Lobo!$1:$1,PROSPER_Lobo!$46:$46,""),
IF($C5="Naren Baliga",_xlfn.XLOOKUP($B5,PROSPER_Baliga!$1:$1,PROSPER_Baliga!$46:$46,""),
IF($C5="Thorsten Huhn",_xlfn.XLOOKUP($B5,PROSPER_Huhn!$1:$1,PROSPER_Huhn!$46:$46,""),
IF($C5="Nick Hull",_xlfn.XLOOKUP($B5,PROSPER_Hull!$1:$1,PROSPER_Hull!$46:$46,""),
IF($C5="Monika Kotwani",_xlfn.XLOOKUP($B5,PROSPER_Kotwani!$1:$1,PROSPER_Kotwani!$46:$46,""),
IF($C5="Jonathan Wellner",_xlfn.XLOOKUP($B5,PROSPER_Wellner!$1:$1,PROSPER_Wellner!$46:$46,""),
IF($C5="Travis Harvey",_xlfn.XLOOKUP($B5,PROSPER_Harvey!$1:$1,PROSPER_Harvey!$46:$46,""),"")))))))))</f>
        <v>N/A</v>
      </c>
      <c r="GE5" s="209" t="str">
        <f t="shared" ref="GE5" si="83">IF(GB5="N/A","N/A",IFERROR(AVERAGE(GB5,GC5),"N/A"))</f>
        <v>N/A</v>
      </c>
      <c r="GF5" s="214" t="str">
        <f>_xlfn.XLOOKUP(B5,PROSPERInitial_Query!$E:$E,PROSPERInitial_Query!$AJ:$AJ,"",,-1)</f>
        <v/>
      </c>
      <c r="GG5" s="204" t="str">
        <f t="shared" ref="GG5:GG25" si="84">_xlfn.CONCAT($B5,"2 - RelationshipAccount / Stakeholder 10Name")</f>
        <v>Affan Jafri2 - RelationshipAccount / Stakeholder 10Name</v>
      </c>
      <c r="GH5" s="204" t="str">
        <f>_xlfn.XLOOKUP(GG5,PROSPERDelta_Query!BK:BK,PROSPERDelta_Query!AL:AL,"",,-1)</f>
        <v/>
      </c>
      <c r="GI5" s="210">
        <v>5</v>
      </c>
      <c r="GJ5" s="204" t="str">
        <f t="shared" ref="GJ5:GJ25" si="85">_xlfn.CONCAT($B5,"2 - RelationshipAccount / Stakeholder 10Self Score")</f>
        <v>Affan Jafri2 - RelationshipAccount / Stakeholder 10Self Score</v>
      </c>
      <c r="GK5" s="210" t="str">
        <f>_xlfn.XLOOKUP(GJ5,PROSPERDelta_Query!BK:BK,PROSPERDelta_Query!AV:AV,"",,-1)</f>
        <v/>
      </c>
      <c r="GL5" s="215" t="str">
        <f t="shared" ref="GL5" si="86">IF(GH5="", IF(GF5="", "", GF5), GH5)</f>
        <v/>
      </c>
      <c r="GM5" s="215" t="str">
        <f t="shared" ref="GM5" si="87">IF(OR(GL5="N/A", GL5="n/a", GL5="NA", GL5="na"), "N/A", IF(GL5="", "N/A", GL5))</f>
        <v>N/A</v>
      </c>
      <c r="GN5" s="216" t="str">
        <f t="shared" ref="GN5" si="88">IF(GM5="N/A","N/A",IFERROR(IF(GK5="",IF(GI5="","",GI5),GK5)*1,"N/A"))</f>
        <v>N/A</v>
      </c>
      <c r="GO5" s="216" t="str">
        <f>IF(IF(IF($C5="Christopher Lobo",_xlfn.XLOOKUP($B5,PROSPER_Lobo!$1:$1,PROSPER_Lobo!$48:$48,""),
IF($C5="Naren Baliga",_xlfn.XLOOKUP($B5,PROSPER_Baliga!$1:$1,PROSPER_Baliga!$48:$48,""),
IF($C5="Thorsten Huhn",_xlfn.XLOOKUP($B5,PROSPER_Huhn!$1:$1,PROSPER_Huhn!$48:$48,""),
IF($C5="Nick Hull",_xlfn.XLOOKUP($B5,PROSPER_Hull!$1:$1,PROSPER_Hull!$48:$48,""),
IF($C5="Monika Kotwani",_xlfn.XLOOKUP($B5,PROSPER_Kotwani!$1:$1,PROSPER_Kotwani!$48:$48,""),
IF($C5="Jonathan Wellner",_xlfn.XLOOKUP($B5,PROSPER_Wellner!$1:$1,PROSPER_Wellner!$48:$48,""),
IF($C5="Travis Harvey",_xlfn.XLOOKUP($B5,PROSPER_Harvey!$1:$1,PROSPER_Harvey!$48:$48,""),"")))))))="","",
IF($C5="Christopher Lobo",_xlfn.XLOOKUP($B5,PROSPER_Lobo!$1:$1,PROSPER_Lobo!$48:$48,""),
IF($C5="Naren Baliga",_xlfn.XLOOKUP($B5,PROSPER_Baliga!$1:$1,PROSPER_Baliga!$48:$48,""),
IF($C5="Thorsten Huhn",_xlfn.XLOOKUP($B5,PROSPER_Huhn!$1:$1,PROSPER_Huhn!$48:$48,""),
IF($C5="Nick Hull",_xlfn.XLOOKUP($B5,PROSPER_Hull!$1:$1,PROSPER_Hull!$48:$48,""),
IF($C5="Monika Kotwani",_xlfn.XLOOKUP($B5,PROSPER_Kotwani!$1:$1,PROSPER_Kotwani!$48:$48,""),
IF($C5="Jonathan Wellner",_xlfn.XLOOKUP($B5,PROSPER_Wellner!$1:$1,PROSPER_Wellner!$48:$48,""),
IF($C5="Travis Harvey",_xlfn.XLOOKUP($B5,PROSPER_Harvey!$1:$1,PROSPER_Harvey!$48:$48,""),""))))))))="","No Score",IF(IF($C5="Christopher Lobo",_xlfn.XLOOKUP($B5,PROSPER_Lobo!$1:$1,PROSPER_Lobo!$48:$48,""),
IF($C5="Naren Baliga",_xlfn.XLOOKUP($B5,PROSPER_Baliga!$1:$1,PROSPER_Baliga!$48:$48,""),
IF($C5="Thorsten Huhn",_xlfn.XLOOKUP($B5,PROSPER_Huhn!$1:$1,PROSPER_Huhn!$48:$48,""),
IF($C5="Nick Hull",_xlfn.XLOOKUP($B5,PROSPER_Hull!$1:$1,PROSPER_Hull!$48:$48,""),
IF($C5="Monika Kotwani",_xlfn.XLOOKUP($B5,PROSPER_Kotwani!$1:$1,PROSPER_Kotwani!$48:$48,""),
IF($C5="Jonathan Wellner",_xlfn.XLOOKUP($B5,PROSPER_Wellner!$1:$1,PROSPER_Wellner!$48:$48,""),
IF($C5="Travis Harvey",_xlfn.XLOOKUP($B5,PROSPER_Harvey!$1:$1,PROSPER_Harvey!$48:$48,""),"")))))))="","",
IF($C5="Christopher Lobo",_xlfn.XLOOKUP($B5,PROSPER_Lobo!$1:$1,PROSPER_Lobo!$48:$48,""),
IF($C5="Naren Baliga",_xlfn.XLOOKUP($B5,PROSPER_Baliga!$1:$1,PROSPER_Baliga!$48:$48,""),
IF($C5="Thorsten Huhn",_xlfn.XLOOKUP($B5,PROSPER_Huhn!$1:$1,PROSPER_Huhn!$48:$48,""),
IF($C5="Nick Hull",_xlfn.XLOOKUP($B5,PROSPER_Hull!$1:$1,PROSPER_Hull!$48:$48,""),
IF($C5="Monika Kotwani",_xlfn.XLOOKUP($B5,PROSPER_Kotwani!$1:$1,PROSPER_Kotwani!$48:$48,""),
IF($C5="Jonathan Wellner",_xlfn.XLOOKUP($B5,PROSPER_Wellner!$1:$1,PROSPER_Wellner!$48:$48,""),
IF($C5="Travis Harvey",_xlfn.XLOOKUP($B5,PROSPER_Harvey!$1:$1,PROSPER_Harvey!$48:$48,""),"")))))))))</f>
        <v>N/A</v>
      </c>
      <c r="GP5" s="215" t="str">
        <f>IF(IF(IF($C5="Christopher Lobo",_xlfn.XLOOKUP($B5,PROSPER_Lobo!$1:$1,PROSPER_Lobo!$49:$49,""),
IF($C5="Naren Baliga",_xlfn.XLOOKUP($B5,PROSPER_Baliga!$1:$1,PROSPER_Baliga!$49:$49,""),
IF($C5="Thorsten Huhn",_xlfn.XLOOKUP($B5,PROSPER_Huhn!$1:$1,PROSPER_Huhn!$49:$49,""),
IF($C5="Nick Hull",_xlfn.XLOOKUP($B5,PROSPER_Hull!$1:$1,PROSPER_Hull!$49:$49,""),
IF($C5="Monika Kotwani",_xlfn.XLOOKUP($B5,PROSPER_Kotwani!$1:$1,PROSPER_Kotwani!$49:$49,""),
IF($C5="Jonathan Wellner",_xlfn.XLOOKUP($B5,PROSPER_Wellner!$1:$1,PROSPER_Wellner!$49:$49,""),
IF($C5="Travis Harvey",_xlfn.XLOOKUP($B5,PROSPER_Harvey!$1:$1,PROSPER_Harvey!$49:$49,""),"")))))))="","",
IF($C5="Christopher Lobo",_xlfn.XLOOKUP($B5,PROSPER_Lobo!$1:$1,PROSPER_Lobo!$49:$49,""),
IF($C5="Naren Baliga",_xlfn.XLOOKUP($B5,PROSPER_Baliga!$1:$1,PROSPER_Baliga!$49:$49,""),
IF($C5="Thorsten Huhn",_xlfn.XLOOKUP($B5,PROSPER_Huhn!$1:$1,PROSPER_Huhn!$49:$49,""),
IF($C5="Nick Hull",_xlfn.XLOOKUP($B5,PROSPER_Hull!$1:$1,PROSPER_Hull!$49:$49,""),
IF($C5="Monika Kotwani",_xlfn.XLOOKUP($B5,PROSPER_Kotwani!$1:$1,PROSPER_Kotwani!$49:$49,""),
IF($C5="Jonathan Wellner",_xlfn.XLOOKUP($B5,PROSPER_Wellner!$1:$1,PROSPER_Wellner!$49:$49,""),
IF($C5="Travis Harvey",_xlfn.XLOOKUP($B5,PROSPER_Harvey!$1:$1,PROSPER_Harvey!$49:$49,""),""))))))))="","No Comment",IF(IF($C5="Christopher Lobo",_xlfn.XLOOKUP($B5,PROSPER_Lobo!$1:$1,PROSPER_Lobo!$49:$49,""),
IF($C5="Naren Baliga",_xlfn.XLOOKUP($B5,PROSPER_Baliga!$1:$1,PROSPER_Baliga!$49:$49,""),
IF($C5="Thorsten Huhn",_xlfn.XLOOKUP($B5,PROSPER_Huhn!$1:$1,PROSPER_Huhn!$49:$49,""),
IF($C5="Nick Hull",_xlfn.XLOOKUP($B5,PROSPER_Hull!$1:$1,PROSPER_Hull!$49:$49,""),
IF($C5="Monika Kotwani",_xlfn.XLOOKUP($B5,PROSPER_Kotwani!$1:$1,PROSPER_Kotwani!$49:$49,""),
IF($C5="Jonathan Wellner",_xlfn.XLOOKUP($B5,PROSPER_Wellner!$1:$1,PROSPER_Wellner!$49:$49,""),
IF($C5="Travis Harvey",_xlfn.XLOOKUP($B5,PROSPER_Harvey!$1:$1,PROSPER_Harvey!$49:$49,""),"")))))))="","",
IF($C5="Christopher Lobo",_xlfn.XLOOKUP($B5,PROSPER_Lobo!$1:$1,PROSPER_Lobo!$49:$49,""),
IF($C5="Naren Baliga",_xlfn.XLOOKUP($B5,PROSPER_Baliga!$1:$1,PROSPER_Baliga!$49:$49,""),
IF($C5="Thorsten Huhn",_xlfn.XLOOKUP($B5,PROSPER_Huhn!$1:$1,PROSPER_Huhn!$49:$49,""),
IF($C5="Nick Hull",_xlfn.XLOOKUP($B5,PROSPER_Hull!$1:$1,PROSPER_Hull!$49:$49,""),
IF($C5="Monika Kotwani",_xlfn.XLOOKUP($B5,PROSPER_Kotwani!$1:$1,PROSPER_Kotwani!$49:$49,""),
IF($C5="Jonathan Wellner",_xlfn.XLOOKUP($B5,PROSPER_Wellner!$1:$1,PROSPER_Wellner!$49:$49,""),
IF($C5="Travis Harvey",_xlfn.XLOOKUP($B5,PROSPER_Harvey!$1:$1,PROSPER_Harvey!$49:$49,""),"")))))))))</f>
        <v>N/A</v>
      </c>
      <c r="GQ5" s="209" t="str">
        <f t="shared" ref="GQ5" si="89">IF(GN5="N/A","N/A",IFERROR(AVERAGE(GN5,GO5),"N/A"))</f>
        <v>N/A</v>
      </c>
      <c r="GR5" s="217" t="str">
        <f t="shared" ref="GR5" si="90">IFERROR(AVERAGE(CJ5,CV5,DH5,DT5,EF5,ER5,FD5,FP5,GB5,GN5),"N/A")</f>
        <v>N/A</v>
      </c>
      <c r="GS5" s="212" t="str">
        <f t="shared" ref="GS5" si="91">IFERROR(AVERAGE(CK5,CW5,DI5,DU5,EG5,ES5,FE5,FQ5,GC5,GO5),"N/A")</f>
        <v>N/A</v>
      </c>
      <c r="GT5" s="218" t="str">
        <f t="shared" ref="GT5" si="92">IFERROR(AVERAGE(CM5,CY5,DK5,DW5,EI5,EU5,FG5,FS5,GE5,GQ5),"N/A")</f>
        <v>N/A</v>
      </c>
      <c r="GU5" s="219" t="str">
        <f>IF(IF(IF($C5="Christopher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Kotwani",_xlfn.XLOOKUP($B5,PROSPER_Kotwani!$1:$1,PROSPER_Kotwani!$54:$54,""),
IF($C5="Jonathan Wellner",_xlfn.XLOOKUP($B5,PROSPER_Wellner!$1:$1,PROSPER_Wellner!$54:$54,""),
IF($C5="Travis Harvey",_xlfn.XLOOKUP($B5,PROSPER_Harvey!$1:$1,PROSPER_Harvey!$54:$54,""),"")))))))="","",
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Kotwani",_xlfn.XLOOKUP($B5,PROSPER_Kotwani!$1:$1,PROSPER_Kotwani!$50:$50,""),
IF($C5="Jonathan Wellner",_xlfn.XLOOKUP($B5,PROSPER_Wellner!$1:$1,PROSPER_Wellner!$50:$50,""),
IF($C5="Travis Harvey",_xlfn.XLOOKUP($B5,PROSPER_Harvey!$1:$1,PROSPER_Harvey!$50:$50,""),""))))))))="","No Score",IF(IF($C5="Christopher Lobo",_xlfn.XLOOKUP($B5,PROSPER_Lobo!$1:$1,PROSPER_Lobo!$50:$50,""),
IF($C5="Naren Baliga",_xlfn.XLOOKUP($B5,PROSPER_Baliga!$1:$1,PROSPER_Baliga!$50:$50,""),
IF($C5="Thorsten Huhn",_xlfn.XLOOKUP($B5,PROSPER_Huhn!$1:$1,PROSPER_Huhn!$50:$50,""),
IF($C5="Nick Hull",_xlfn.XLOOKUP($B5,PROSPER_Hull!$1:$1,PROSPER_Hull!$50:$50,""),
IF($C5="Monika Kotwani",_xlfn.XLOOKUP($B5,PROSPER_Kotwani!$1:$1,PROSPER_Kotwani!$50:$50,""),
IF($C5="Jonathan Wellner",_xlfn.XLOOKUP($B5,PROSPER_Wellner!$1:$1,PROSPER_Wellner!$50:$50,""),
IF($C5="Travis Harvey",_xlfn.XLOOKUP($B5,PROSPER_Harvey!$1:$1,PROSPER_Harvey!$50:$50,""),"")))))))="","",
IF($C5="Christopher Lobo",_xlfn.XLOOKUP($B5,PROSPER_Lobo!$1:$1,PROSPER_Lobo!$50:$50,""),
IF($C5="Naren Baliga",_xlfn.XLOOKUP($B5,PROSPER_Baliga!$1:$1,PROSPER_Baliga!$50:$50,""),
IF($C5="Thorsten Huhn",_xlfn.XLOOKUP($B5,PROSPER_Huhn!$1:$1,PROSPER_Huhn!$50:$50,""),
IF($C5="Nick Hull",_xlfn.XLOOKUP($B5,PROSPER_Hull!$1:$1,PROSPER_Hull!$50:$50,""),
IF($C5="Monika Kotwani",_xlfn.XLOOKUP($B5,PROSPER_Kotwani!$1:$1,PROSPER_Kotwani!$50:$50,""),
IF($C5="Jonathan Wellner",_xlfn.XLOOKUP($B5,PROSPER_Wellner!$1:$1,PROSPER_Wellner!$50:$50,""),
IF($C5="Travis Harvey",_xlfn.XLOOKUP($B5,PROSPER_Harvey!$1:$1,PROSPER_Harvey!$50:$50,""),"")))))))))</f>
        <v>No Score</v>
      </c>
      <c r="GV5" s="220" t="str">
        <f>IF(IF(IF($C5="Christopher Lobo",_xlfn.XLOOKUP($B5,PROSPER_Lobo!$1:$1,PROSPER_Lobo!$51:$51,""),
IF($C5="Naren Baliga",_xlfn.XLOOKUP($B5,PROSPER_Baliga!$1:$1,PROSPER_Baliga!$51:$51,""),
IF($C5="Thorsten Huhn",_xlfn.XLOOKUP($B5,PROSPER_Huhn!$1:$1,PROSPER_Huhn!$51:$51,""),
IF($C5="Nick Hull",_xlfn.XLOOKUP($B5,PROSPER_Hull!$1:$1,PROSPER_Hull!$51:$51,""),
IF($C5="Monika Kotwani",_xlfn.XLOOKUP($B5,PROSPER_Kotwani!$1:$1,PROSPER_Kotwani!$51:$51,""),
IF($C5="Jonathan Wellner",_xlfn.XLOOKUP($B5,PROSPER_Wellner!$1:$1,PROSPER_Wellner!$51:$51,""),
IF($C5="Travis Harvey",_xlfn.XLOOKUP($B5,PROSPER_Harvey!$1:$1,PROSPER_Harvey!$51:$51,""),"")))))))="","",
IF($C5="Christopher Lobo",_xlfn.XLOOKUP($B5,PROSPER_Lobo!$1:$1,PROSPER_Lobo!$51:$51,""),
IF($C5="Naren Baliga",_xlfn.XLOOKUP($B5,PROSPER_Baliga!$1:$1,PROSPER_Baliga!$51:$51,""),
IF($C5="Thorsten Huhn",_xlfn.XLOOKUP($B5,PROSPER_Huhn!$1:$1,PROSPER_Huhn!$51:$51,""),
IF($C5="Nick Hull",_xlfn.XLOOKUP($B5,PROSPER_Hull!$1:$1,PROSPER_Hull!$51:$51,""),
IF($C5="Monika Kotwani",_xlfn.XLOOKUP($B5,PROSPER_Kotwani!$1:$1,PROSPER_Kotwani!$51:$51,""),
IF($C5="Jonathan Wellner",_xlfn.XLOOKUP($B5,PROSPER_Wellner!$1:$1,PROSPER_Wellner!$51:$51,""),
IF($C5="Travis Harvey",_xlfn.XLOOKUP($B5,PROSPER_Harvey!$1:$1,PROSPER_Harvey!$51:$51,""),""))))))))="","No Comment",IF(IF($C5="Christopher Lobo",_xlfn.XLOOKUP($B5,PROSPER_Lobo!$1:$1,PROSPER_Lobo!$51:$51,""),
IF($C5="Naren Baliga",_xlfn.XLOOKUP($B5,PROSPER_Baliga!$1:$1,PROSPER_Baliga!$51:$51,""),
IF($C5="Thorsten Huhn",_xlfn.XLOOKUP($B5,PROSPER_Huhn!$1:$1,PROSPER_Huhn!$51:$51,""),
IF($C5="Nick Hull",_xlfn.XLOOKUP($B5,PROSPER_Hull!$1:$1,PROSPER_Hull!$51:$51,""),
IF($C5="Monika Kotwani",_xlfn.XLOOKUP($B5,PROSPER_Kotwani!$1:$1,PROSPER_Kotwani!$51:$51,""),
IF($C5="Jonathan Wellner",_xlfn.XLOOKUP($B5,PROSPER_Wellner!$1:$1,PROSPER_Wellner!$51:$51,""),
IF($C5="Travis Harvey",_xlfn.XLOOKUP($B5,PROSPER_Harvey!$1:$1,PROSPER_Harvey!$51:$51,""),"")))))))="","",
IF($C5="Christopher Lobo",_xlfn.XLOOKUP($B5,PROSPER_Lobo!$1:$1,PROSPER_Lobo!$51:$51,""),
IF($C5="Naren Baliga",_xlfn.XLOOKUP($B5,PROSPER_Baliga!$1:$1,PROSPER_Baliga!$51:$51,""),
IF($C5="Thorsten Huhn",_xlfn.XLOOKUP($B5,PROSPER_Huhn!$1:$1,PROSPER_Huhn!$51:$51,""),
IF($C5="Nick Hull",_xlfn.XLOOKUP($B5,PROSPER_Hull!$1:$1,PROSPER_Hull!$51:$51,""),
IF($C5="Monika Kotwani",_xlfn.XLOOKUP($B5,PROSPER_Kotwani!$1:$1,PROSPER_Kotwani!$51:$51,""),
IF($C5="Jonathan Wellner",_xlfn.XLOOKUP($B5,PROSPER_Wellner!$1:$1,PROSPER_Wellner!$51:$51,""),
IF($C5="Travis Harvey",_xlfn.XLOOKUP($B5,PROSPER_Harvey!$1:$1,PROSPER_Harvey!$51:$51,""),"")))))))))</f>
        <v>No Comment</v>
      </c>
      <c r="GW5" s="219" t="str">
        <f>_xlfn.XLOOKUP($B5,Vlookups_Local!B:B,Vlookups_Local!E:E,"N/A")</f>
        <v>No Data</v>
      </c>
      <c r="GX5" s="220" t="str">
        <f>IF(IF(IF($C5="Christopher Lobo",_xlfn.XLOOKUP($B5,PROSPER_Lobo!$1:$1,PROSPER_Lobo!$53:$53,""),
IF($C5="Naren Baliga",_xlfn.XLOOKUP($B5,PROSPER_Baliga!$1:$1,PROSPER_Baliga!$53:$53,""),
IF($C5="Thorsten Huhn",_xlfn.XLOOKUP($B5,PROSPER_Huhn!$1:$1,PROSPER_Huhn!$53:$53,""),
IF($C5="Nick Hull",_xlfn.XLOOKUP($B5,PROSPER_Hull!$1:$1,PROSPER_Hull!$53:$53,""),
IF($C5="Monika Kotwani",_xlfn.XLOOKUP($B5,PROSPER_Kotwani!$1:$1,PROSPER_Kotwani!$53:$53,""),
IF($C5="Jonathan Wellner",_xlfn.XLOOKUP($B5,PROSPER_Wellner!$1:$1,PROSPER_Wellner!$53:$53,""),
IF($C5="Travis Harvey",_xlfn.XLOOKUP($B5,PROSPER_Harvey!$1:$1,PROSPER_Harvey!$53:$53,""),"")))))))="","",
IF($C5="Christopher Lobo",_xlfn.XLOOKUP($B5,PROSPER_Lobo!$1:$1,PROSPER_Lobo!$53:$53,""),
IF($C5="Naren Baliga",_xlfn.XLOOKUP($B5,PROSPER_Baliga!$1:$1,PROSPER_Baliga!$53:$53,""),
IF($C5="Thorsten Huhn",_xlfn.XLOOKUP($B5,PROSPER_Huhn!$1:$1,PROSPER_Huhn!$53:$53,""),
IF($C5="Nick Hull",_xlfn.XLOOKUP($B5,PROSPER_Hull!$1:$1,PROSPER_Hull!$53:$53,""),
IF($C5="Monika Kotwani",_xlfn.XLOOKUP($B5,PROSPER_Kotwani!$1:$1,PROSPER_Kotwani!$53:$53,""),
IF($C5="Jonathan Wellner",_xlfn.XLOOKUP($B5,PROSPER_Wellner!$1:$1,PROSPER_Wellner!$53:$53,""),
IF($C5="Travis Harvey",_xlfn.XLOOKUP($B5,PROSPER_Harvey!$1:$1,PROSPER_Harvey!$53:$53,""),""))))))))="","No Comment",IF(IF($C5="Christopher Lobo",_xlfn.XLOOKUP($B5,PROSPER_Lobo!$1:$1,PROSPER_Lobo!$53:$53,""),
IF($C5="Naren Baliga",_xlfn.XLOOKUP($B5,PROSPER_Baliga!$1:$1,PROSPER_Baliga!$53:$53,""),
IF($C5="Thorsten Huhn",_xlfn.XLOOKUP($B5,PROSPER_Huhn!$1:$1,PROSPER_Huhn!$53:$53,""),
IF($C5="Nick Hull",_xlfn.XLOOKUP($B5,PROSPER_Hull!$1:$1,PROSPER_Hull!$53:$53,""),
IF($C5="Monika Kotwani",_xlfn.XLOOKUP($B5,PROSPER_Kotwani!$1:$1,PROSPER_Kotwani!$53:$53,""),
IF($C5="Jonathan Wellner",_xlfn.XLOOKUP($B5,PROSPER_Wellner!$1:$1,PROSPER_Wellner!$53:$53,""),
IF($C5="Travis Harvey",_xlfn.XLOOKUP($B5,PROSPER_Harvey!$1:$1,PROSPER_Harvey!$53:$53,""),"")))))))="","",
IF($C5="Christopher Lobo",_xlfn.XLOOKUP($B5,PROSPER_Lobo!$1:$1,PROSPER_Lobo!$53:$53,""),
IF($C5="Naren Baliga",_xlfn.XLOOKUP($B5,PROSPER_Baliga!$1:$1,PROSPER_Baliga!$53:$53,""),
IF($C5="Thorsten Huhn",_xlfn.XLOOKUP($B5,PROSPER_Huhn!$1:$1,PROSPER_Huhn!$53:$53,""),
IF($C5="Nick Hull",_xlfn.XLOOKUP($B5,PROSPER_Hull!$1:$1,PROSPER_Hull!$53:$53,""),
IF($C5="Monika Kotwani",_xlfn.XLOOKUP($B5,PROSPER_Kotwani!$1:$1,PROSPER_Kotwani!$53:$53,""),
IF($C5="Jonathan Wellner",_xlfn.XLOOKUP($B5,PROSPER_Wellner!$1:$1,PROSPER_Wellner!$53:$53,""),
IF($C5="Travis Harvey",_xlfn.XLOOKUP($B5,PROSPER_Harvey!$1:$1,PROSPER_Harvey!$53:$53,""),"")))))))))</f>
        <v>No Comment</v>
      </c>
      <c r="GY5" s="219" t="str">
        <f>IF(IF(IF($C5="Christopher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Kotwani",_xlfn.XLOOKUP($B5,PROSPER_Kotwani!$1:$1,PROSPER_Kotwani!$54:$54,""),
IF($C5="Jonathan Wellner",_xlfn.XLOOKUP($B5,PROSPER_Wellner!$1:$1,PROSPER_Wellner!$54:$54,""),
IF($C5="Travis Harvey",_xlfn.XLOOKUP($B5,PROSPER_Harvey!$1:$1,PROSPER_Harvey!$54:$54,""),"")))))))="","",
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Kotwani",_xlfn.XLOOKUP($B5,PROSPER_Kotwani!$1:$1,PROSPER_Kotwani!$54:$54,""),
IF($C5="Jonathan Wellner",_xlfn.XLOOKUP($B5,PROSPER_Wellner!$1:$1,PROSPER_Wellner!$54:$54,""),
IF($C5="Travis Harvey",_xlfn.XLOOKUP($B5,PROSPER_Harvey!$1:$1,PROSPER_Harvey!$54:$54,""),""))))))))="","No Score",IF(IF($C5="Christopher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Kotwani",_xlfn.XLOOKUP($B5,PROSPER_Kotwani!$1:$1,PROSPER_Kotwani!$54:$54,""),
IF($C5="Jonathan Wellner",_xlfn.XLOOKUP($B5,PROSPER_Wellner!$1:$1,PROSPER_Wellner!$54:$54,""),
IF($C5="Travis Harvey",_xlfn.XLOOKUP($B5,PROSPER_Harvey!$1:$1,PROSPER_Harvey!$54:$54,""),"")))))))="","",
IF($C5="Christopher Lobo",_xlfn.XLOOKUP($B5,PROSPER_Lobo!$1:$1,PROSPER_Lobo!$54:$54,""),
IF($C5="Naren Baliga",_xlfn.XLOOKUP($B5,PROSPER_Baliga!$1:$1,PROSPER_Baliga!$54:$54,""),
IF($C5="Thorsten Huhn",_xlfn.XLOOKUP($B5,PROSPER_Huhn!$1:$1,PROSPER_Huhn!$54:$54,""),
IF($C5="Nick Hull",_xlfn.XLOOKUP($B5,PROSPER_Hull!$1:$1,PROSPER_Hull!$54:$54,""),
IF($C5="Monika Kotwani",_xlfn.XLOOKUP($B5,PROSPER_Kotwani!$1:$1,PROSPER_Kotwani!$54:$54,""),
IF($C5="Jonathan Wellner",_xlfn.XLOOKUP($B5,PROSPER_Wellner!$1:$1,PROSPER_Wellner!$54:$54,""),
IF($C5="Travis Harvey",_xlfn.XLOOKUP($B5,PROSPER_Harvey!$1:$1,PROSPER_Harvey!$54:$54,""),"")))))))))</f>
        <v>No Score</v>
      </c>
      <c r="GZ5" s="220" t="str">
        <f>IF(IF(IF($C5="Christopher Lobo",_xlfn.XLOOKUP($B5,PROSPER_Lobo!$1:$1,PROSPER_Lobo!$55:$55,""),
IF($C5="Naren Baliga",_xlfn.XLOOKUP($B5,PROSPER_Baliga!$1:$1,PROSPER_Baliga!$55:$55,""),
IF($C5="Thorsten Huhn",_xlfn.XLOOKUP($B5,PROSPER_Huhn!$1:$1,PROSPER_Huhn!$55:$55,""),
IF($C5="Nick Hull",_xlfn.XLOOKUP($B5,PROSPER_Hull!$1:$1,PROSPER_Hull!$55:$55,""),
IF($C5="Monika Kotwani",_xlfn.XLOOKUP($B5,PROSPER_Kotwani!$1:$1,PROSPER_Kotwani!$55:$55,""),
IF($C5="Jonathan Wellner",_xlfn.XLOOKUP($B5,PROSPER_Wellner!$1:$1,PROSPER_Wellner!$55:$55,""),
IF($C5="Travis Harvey",_xlfn.XLOOKUP($B5,PROSPER_Harvey!$1:$1,PROSPER_Harvey!$55:$55,""),"")))))))="","",
IF($C5="Christopher Lobo",_xlfn.XLOOKUP($B5,PROSPER_Lobo!$1:$1,PROSPER_Lobo!$55:$55,""),
IF($C5="Naren Baliga",_xlfn.XLOOKUP($B5,PROSPER_Baliga!$1:$1,PROSPER_Baliga!$55:$55,""),
IF($C5="Thorsten Huhn",_xlfn.XLOOKUP($B5,PROSPER_Huhn!$1:$1,PROSPER_Huhn!$55:$55,""),
IF($C5="Nick Hull",_xlfn.XLOOKUP($B5,PROSPER_Hull!$1:$1,PROSPER_Hull!$55:$55,""),
IF($C5="Monika Kotwani",_xlfn.XLOOKUP($B5,PROSPER_Kotwani!$1:$1,PROSPER_Kotwani!$55:$55,""),
IF($C5="Jonathan Wellner",_xlfn.XLOOKUP($B5,PROSPER_Wellner!$1:$1,PROSPER_Wellner!$55:$55,""),
IF($C5="Travis Harvey",_xlfn.XLOOKUP($B5,PROSPER_Harvey!$1:$1,PROSPER_Harvey!$55:$55,""),""))))))))="","No Comment",IF(IF($C5="Christopher Lobo",_xlfn.XLOOKUP($B5,PROSPER_Lobo!$1:$1,PROSPER_Lobo!$55:$55,""),
IF($C5="Naren Baliga",_xlfn.XLOOKUP($B5,PROSPER_Baliga!$1:$1,PROSPER_Baliga!$55:$55,""),
IF($C5="Thorsten Huhn",_xlfn.XLOOKUP($B5,PROSPER_Huhn!$1:$1,PROSPER_Huhn!$55:$55,""),
IF($C5="Nick Hull",_xlfn.XLOOKUP($B5,PROSPER_Hull!$1:$1,PROSPER_Hull!$55:$55,""),
IF($C5="Monika Kotwani",_xlfn.XLOOKUP($B5,PROSPER_Kotwani!$1:$1,PROSPER_Kotwani!$55:$55,""),
IF($C5="Jonathan Wellner",_xlfn.XLOOKUP($B5,PROSPER_Wellner!$1:$1,PROSPER_Wellner!$55:$55,""),
IF($C5="Travis Harvey",_xlfn.XLOOKUP($B5,PROSPER_Harvey!$1:$1,PROSPER_Harvey!$55:$55,""),"")))))))="","",
IF($C5="Christopher Lobo",_xlfn.XLOOKUP($B5,PROSPER_Lobo!$1:$1,PROSPER_Lobo!$55:$55,""),
IF($C5="Naren Baliga",_xlfn.XLOOKUP($B5,PROSPER_Baliga!$1:$1,PROSPER_Baliga!$55:$55,""),
IF($C5="Thorsten Huhn",_xlfn.XLOOKUP($B5,PROSPER_Huhn!$1:$1,PROSPER_Huhn!$55:$55,""),
IF($C5="Nick Hull",_xlfn.XLOOKUP($B5,PROSPER_Hull!$1:$1,PROSPER_Hull!$55:$55,""),
IF($C5="Monika Kotwani",_xlfn.XLOOKUP($B5,PROSPER_Kotwani!$1:$1,PROSPER_Kotwani!$55:$55,""),
IF($C5="Jonathan Wellner",_xlfn.XLOOKUP($B5,PROSPER_Wellner!$1:$1,PROSPER_Wellner!$55:$55,""),
IF($C5="Travis Harvey",_xlfn.XLOOKUP($B5,PROSPER_Harvey!$1:$1,PROSPER_Harvey!$55:$55,""),"")))))))))</f>
        <v>No Comment</v>
      </c>
      <c r="HA5" s="219" t="str">
        <f>IF(IF(IF($C5="Christopher Lobo",_xlfn.XLOOKUP($B5,PROSPER_Lobo!$1:$1,PROSPER_Lobo!$56:$56,""),
IF($C5="Naren Baliga",_xlfn.XLOOKUP($B5,PROSPER_Baliga!$1:$1,PROSPER_Baliga!$56:$56,""),
IF($C5="Thorsten Huhn",_xlfn.XLOOKUP($B5,PROSPER_Huhn!$1:$1,PROSPER_Huhn!$56:$56,""),
IF($C5="Nick Hull",_xlfn.XLOOKUP($B5,PROSPER_Hull!$1:$1,PROSPER_Hull!$56:$56,""),
IF($C5="Monika Kotwani",_xlfn.XLOOKUP($B5,PROSPER_Kotwani!$1:$1,PROSPER_Kotwani!$56:$56,""),
IF($C5="Jonathan Wellner",_xlfn.XLOOKUP($B5,PROSPER_Wellner!$1:$1,PROSPER_Wellner!$56:$56,""),
IF($C5="Travis Harvey",_xlfn.XLOOKUP($B5,PROSPER_Harvey!$1:$1,PROSPER_Harvey!$56:$56,""),"")))))))="","",
IF($C5="Christopher Lobo",_xlfn.XLOOKUP($B5,PROSPER_Lobo!$1:$1,PROSPER_Lobo!$56:$56,""),
IF($C5="Naren Baliga",_xlfn.XLOOKUP($B5,PROSPER_Baliga!$1:$1,PROSPER_Baliga!$56:$56,""),
IF($C5="Thorsten Huhn",_xlfn.XLOOKUP($B5,PROSPER_Huhn!$1:$1,PROSPER_Huhn!$56:$56,""),
IF($C5="Nick Hull",_xlfn.XLOOKUP($B5,PROSPER_Hull!$1:$1,PROSPER_Hull!$56:$56,""),
IF($C5="Monika Kotwani",_xlfn.XLOOKUP($B5,PROSPER_Kotwani!$1:$1,PROSPER_Kotwani!$56:$56,""),
IF($C5="Jonathan Wellner",_xlfn.XLOOKUP($B5,PROSPER_Wellner!$1:$1,PROSPER_Wellner!$56:$56,""),
IF($C5="Travis Harvey",_xlfn.XLOOKUP($B5,PROSPER_Harvey!$1:$1,PROSPER_Harvey!$56:$56,""),""))))))))="","No Score",IF(IF($C5="Christopher Lobo",_xlfn.XLOOKUP($B5,PROSPER_Lobo!$1:$1,PROSPER_Lobo!$56:$56,""),
IF($C5="Naren Baliga",_xlfn.XLOOKUP($B5,PROSPER_Baliga!$1:$1,PROSPER_Baliga!$56:$56,""),
IF($C5="Thorsten Huhn",_xlfn.XLOOKUP($B5,PROSPER_Huhn!$1:$1,PROSPER_Huhn!$56:$56,""),
IF($C5="Nick Hull",_xlfn.XLOOKUP($B5,PROSPER_Hull!$1:$1,PROSPER_Hull!$56:$56,""),
IF($C5="Monika Kotwani",_xlfn.XLOOKUP($B5,PROSPER_Kotwani!$1:$1,PROSPER_Kotwani!$56:$56,""),
IF($C5="Jonathan Wellner",_xlfn.XLOOKUP($B5,PROSPER_Wellner!$1:$1,PROSPER_Wellner!$56:$56,""),
IF($C5="Travis Harvey",_xlfn.XLOOKUP($B5,PROSPER_Harvey!$1:$1,PROSPER_Harvey!$56:$56,""),"")))))))="","",
IF($C5="Christopher Lobo",_xlfn.XLOOKUP($B5,PROSPER_Lobo!$1:$1,PROSPER_Lobo!$56:$56,""),
IF($C5="Naren Baliga",_xlfn.XLOOKUP($B5,PROSPER_Baliga!$1:$1,PROSPER_Baliga!$56:$56,""),
IF($C5="Thorsten Huhn",_xlfn.XLOOKUP($B5,PROSPER_Huhn!$1:$1,PROSPER_Huhn!$56:$56,""),
IF($C5="Nick Hull",_xlfn.XLOOKUP($B5,PROSPER_Hull!$1:$1,PROSPER_Hull!$56:$56,""),
IF($C5="Monika Kotwani",_xlfn.XLOOKUP($B5,PROSPER_Kotwani!$1:$1,PROSPER_Kotwani!$56:$56,""),
IF($C5="Jonathan Wellner",_xlfn.XLOOKUP($B5,PROSPER_Wellner!$1:$1,PROSPER_Wellner!$56:$56,""),
IF($C5="Travis Harvey",_xlfn.XLOOKUP($B5,PROSPER_Harvey!$1:$1,PROSPER_Harvey!$56:$56,""),"")))))))))</f>
        <v>No Score</v>
      </c>
      <c r="HB5" s="220" t="str">
        <f>IF(IF(IF($C5="Christopher Lobo",_xlfn.XLOOKUP($B5,PROSPER_Lobo!$1:$1,PROSPER_Lobo!$57:$57,""),
IF($C5="Naren Baliga",_xlfn.XLOOKUP($B5,PROSPER_Baliga!$1:$1,PROSPER_Baliga!$57:$57,""),
IF($C5="Thorsten Huhn",_xlfn.XLOOKUP($B5,PROSPER_Huhn!$1:$1,PROSPER_Huhn!$57:$57,""),
IF($C5="Nick Hull",_xlfn.XLOOKUP($B5,PROSPER_Hull!$1:$1,PROSPER_Hull!$57:$57,""),
IF($C5="Monika Kotwani",_xlfn.XLOOKUP($B5,PROSPER_Kotwani!$1:$1,PROSPER_Kotwani!$57:$57,""),
IF($C5="Jonathan Wellner",_xlfn.XLOOKUP($B5,PROSPER_Wellner!$1:$1,PROSPER_Wellner!$57:$57,""),
IF($C5="Travis Harvey",_xlfn.XLOOKUP($B5,PROSPER_Harvey!$1:$1,PROSPER_Harvey!$57:$57,""),"")))))))="","",
IF($C5="Christopher Lobo",_xlfn.XLOOKUP($B5,PROSPER_Lobo!$1:$1,PROSPER_Lobo!$57:$57,""),
IF($C5="Naren Baliga",_xlfn.XLOOKUP($B5,PROSPER_Baliga!$1:$1,PROSPER_Baliga!$57:$57,""),
IF($C5="Thorsten Huhn",_xlfn.XLOOKUP($B5,PROSPER_Huhn!$1:$1,PROSPER_Huhn!$57:$57,""),
IF($C5="Nick Hull",_xlfn.XLOOKUP($B5,PROSPER_Hull!$1:$1,PROSPER_Hull!$57:$57,""),
IF($C5="Monika Kotwani",_xlfn.XLOOKUP($B5,PROSPER_Kotwani!$1:$1,PROSPER_Kotwani!$57:$57,""),
IF($C5="Jonathan Wellner",_xlfn.XLOOKUP($B5,PROSPER_Wellner!$1:$1,PROSPER_Wellner!$57:$57,""),
IF($C5="Travis Harvey",_xlfn.XLOOKUP($B5,PROSPER_Harvey!$1:$1,PROSPER_Harvey!$57:$57,""),""))))))))="","No Comment",IF(IF($C5="Christopher Lobo",_xlfn.XLOOKUP($B5,PROSPER_Lobo!$1:$1,PROSPER_Lobo!$57:$57,""),
IF($C5="Naren Baliga",_xlfn.XLOOKUP($B5,PROSPER_Baliga!$1:$1,PROSPER_Baliga!$57:$57,""),
IF($C5="Thorsten Huhn",_xlfn.XLOOKUP($B5,PROSPER_Huhn!$1:$1,PROSPER_Huhn!$57:$57,""),
IF($C5="Nick Hull",_xlfn.XLOOKUP($B5,PROSPER_Hull!$1:$1,PROSPER_Hull!$57:$57,""),
IF($C5="Monika Kotwani",_xlfn.XLOOKUP($B5,PROSPER_Kotwani!$1:$1,PROSPER_Kotwani!$57:$57,""),
IF($C5="Jonathan Wellner",_xlfn.XLOOKUP($B5,PROSPER_Wellner!$1:$1,PROSPER_Wellner!$57:$57,""),
IF($C5="Travis Harvey",_xlfn.XLOOKUP($B5,PROSPER_Harvey!$1:$1,PROSPER_Harvey!$57:$57,""),"")))))))="","",
IF($C5="Christopher Lobo",_xlfn.XLOOKUP($B5,PROSPER_Lobo!$1:$1,PROSPER_Lobo!$57:$57,""),
IF($C5="Naren Baliga",_xlfn.XLOOKUP($B5,PROSPER_Baliga!$1:$1,PROSPER_Baliga!$57:$57,""),
IF($C5="Thorsten Huhn",_xlfn.XLOOKUP($B5,PROSPER_Huhn!$1:$1,PROSPER_Huhn!$57:$57,""),
IF($C5="Nick Hull",_xlfn.XLOOKUP($B5,PROSPER_Hull!$1:$1,PROSPER_Hull!$57:$57,""),
IF($C5="Monika Kotwani",_xlfn.XLOOKUP($B5,PROSPER_Kotwani!$1:$1,PROSPER_Kotwani!$57:$57,""),
IF($C5="Jonathan Wellner",_xlfn.XLOOKUP($B5,PROSPER_Wellner!$1:$1,PROSPER_Wellner!$57:$57,""),
IF($C5="Travis Harvey",_xlfn.XLOOKUP($B5,PROSPER_Harvey!$1:$1,PROSPER_Harvey!$57:$57,""),"")))))))))</f>
        <v>No Comment</v>
      </c>
      <c r="HC5" s="221" t="str">
        <f t="shared" ref="HC5" si="93">IFERROR(AVERAGE(GU5,GW5,GY5,HA5),"N/A")</f>
        <v>N/A</v>
      </c>
      <c r="HD5" s="222" t="str">
        <f>_xlfn.XLOOKUP(B5,PROSPERInitial_Query!$E:$E,PROSPERInitial_Query!$AK:$AK,"",,-1)</f>
        <v/>
      </c>
      <c r="HE5" s="223" t="str">
        <f t="shared" ref="HE5:HE25" si="94">_xlfn.CONCAT($B5,"4 - SuccessServices Quality")</f>
        <v>Affan Jafri4 - SuccessServices Quality</v>
      </c>
      <c r="HF5" s="223" t="str">
        <f>_xlfn.XLOOKUP(HE5,PROSPERDelta_Query!BK:BK,PROSPERDelta_Query!AX:AX,"",,-1)</f>
        <v/>
      </c>
      <c r="HG5" s="224" t="str">
        <f t="shared" ref="HG5" si="95">IFERROR(IF(HF5="", IF(HD5="", "", HD5), HF5)*1,"N/A")</f>
        <v>N/A</v>
      </c>
      <c r="HH5" s="224" t="str">
        <f>IF(IF(IF($C5="Christopher Lobo",_xlfn.XLOOKUP($B5,PROSPER_Lobo!$1:$1,PROSPER_Lobo!$58:$58,""),
IF($C5="Naren Baliga",_xlfn.XLOOKUP($B5,PROSPER_Baliga!$1:$1,PROSPER_Baliga!$58:$58,""),
IF($C5="Thorsten Huhn",_xlfn.XLOOKUP($B5,PROSPER_Huhn!$1:$1,PROSPER_Huhn!$58:$58,""),
IF($C5="Nick Hull",_xlfn.XLOOKUP($B5,PROSPER_Hull!$1:$1,PROSPER_Hull!$58:$58,""),
IF($C5="Monika Kotwani",_xlfn.XLOOKUP($B5,PROSPER_Kotwani!$1:$1,PROSPER_Kotwani!$58:$58,""),
IF($C5="Jonathan Wellner",_xlfn.XLOOKUP($B5,PROSPER_Wellner!$1:$1,PROSPER_Wellner!$58:$58,""),
IF($C5="Travis Harvey",_xlfn.XLOOKUP($B5,PROSPER_Harvey!$1:$1,PROSPER_Harvey!$58:$58,""),"")))))))="","",
IF($C5="Christopher Lobo",_xlfn.XLOOKUP($B5,PROSPER_Lobo!$1:$1,PROSPER_Lobo!$58:$58,""),
IF($C5="Naren Baliga",_xlfn.XLOOKUP($B5,PROSPER_Baliga!$1:$1,PROSPER_Baliga!$58:$58,""),
IF($C5="Thorsten Huhn",_xlfn.XLOOKUP($B5,PROSPER_Huhn!$1:$1,PROSPER_Huhn!$58:$58,""),
IF($C5="Nick Hull",_xlfn.XLOOKUP($B5,PROSPER_Hull!$1:$1,PROSPER_Hull!$58:$58,""),
IF($C5="Monika Kotwani",_xlfn.XLOOKUP($B5,PROSPER_Kotwani!$1:$1,PROSPER_Kotwani!$58:$58,""),
IF($C5="Jonathan Wellner",_xlfn.XLOOKUP($B5,PROSPER_Wellner!$1:$1,PROSPER_Wellner!$58:$58,""),
IF($C5="Travis Harvey",_xlfn.XLOOKUP($B5,PROSPER_Harvey!$1:$1,PROSPER_Harvey!$58:$58,""),""))))))))="","No Score",IF(IF($C5="Christopher Lobo",_xlfn.XLOOKUP($B5,PROSPER_Lobo!$1:$1,PROSPER_Lobo!$58:$58,""),
IF($C5="Naren Baliga",_xlfn.XLOOKUP($B5,PROSPER_Baliga!$1:$1,PROSPER_Baliga!$58:$58,""),
IF($C5="Thorsten Huhn",_xlfn.XLOOKUP($B5,PROSPER_Huhn!$1:$1,PROSPER_Huhn!$58:$58,""),
IF($C5="Nick Hull",_xlfn.XLOOKUP($B5,PROSPER_Hull!$1:$1,PROSPER_Hull!$58:$58,""),
IF($C5="Monika Kotwani",_xlfn.XLOOKUP($B5,PROSPER_Kotwani!$1:$1,PROSPER_Kotwani!$58:$58,""),
IF($C5="Jonathan Wellner",_xlfn.XLOOKUP($B5,PROSPER_Wellner!$1:$1,PROSPER_Wellner!$58:$58,""),
IF($C5="Travis Harvey",_xlfn.XLOOKUP($B5,PROSPER_Harvey!$1:$1,PROSPER_Harvey!$58:$58,""),"")))))))="","",
IF($C5="Christopher Lobo",_xlfn.XLOOKUP($B5,PROSPER_Lobo!$1:$1,PROSPER_Lobo!$58:$58,""),
IF($C5="Naren Baliga",_xlfn.XLOOKUP($B5,PROSPER_Baliga!$1:$1,PROSPER_Baliga!$58:$58,""),
IF($C5="Thorsten Huhn",_xlfn.XLOOKUP($B5,PROSPER_Huhn!$1:$1,PROSPER_Huhn!$58:$58,""),
IF($C5="Nick Hull",_xlfn.XLOOKUP($B5,PROSPER_Hull!$1:$1,PROSPER_Hull!$58:$58,""),
IF($C5="Monika Kotwani",_xlfn.XLOOKUP($B5,PROSPER_Kotwani!$1:$1,PROSPER_Kotwani!$58:$58,""),
IF($C5="Jonathan Wellner",_xlfn.XLOOKUP($B5,PROSPER_Wellner!$1:$1,PROSPER_Wellner!$58:$58,""),
IF($C5="Travis Harvey",_xlfn.XLOOKUP($B5,PROSPER_Harvey!$1:$1,PROSPER_Harvey!$58:$58,""),"")))))))))</f>
        <v>No Score</v>
      </c>
      <c r="HI5" s="225" t="str">
        <f>IF(IF(IF($C5="Christopher Lobo",_xlfn.XLOOKUP($B5,PROSPER_Lobo!$1:$1,PROSPER_Lobo!$59:$59,""),
IF($C5="Naren Baliga",_xlfn.XLOOKUP($B5,PROSPER_Baliga!$1:$1,PROSPER_Baliga!$59:$59,""),
IF($C5="Thorsten Huhn",_xlfn.XLOOKUP($B5,PROSPER_Huhn!$1:$1,PROSPER_Huhn!$59:$59,""),
IF($C5="Nick Hull",_xlfn.XLOOKUP($B5,PROSPER_Hull!$1:$1,PROSPER_Hull!$59:$59,""),
IF($C5="Monika Kotwani",_xlfn.XLOOKUP($B5,PROSPER_Kotwani!$1:$1,PROSPER_Kotwani!$59:$59,""),
IF($C5="Jonathan Wellner",_xlfn.XLOOKUP($B5,PROSPER_Wellner!$1:$1,PROSPER_Wellner!$59:$59,""),
IF($C5="Travis Harvey",_xlfn.XLOOKUP($B5,PROSPER_Harvey!$1:$1,PROSPER_Harvey!$59:$59,""),"")))))))="","",
IF($C5="Christopher Lobo",_xlfn.XLOOKUP($B5,PROSPER_Lobo!$1:$1,PROSPER_Lobo!$59:$59,""),
IF($C5="Naren Baliga",_xlfn.XLOOKUP($B5,PROSPER_Baliga!$1:$1,PROSPER_Baliga!$59:$59,""),
IF($C5="Thorsten Huhn",_xlfn.XLOOKUP($B5,PROSPER_Huhn!$1:$1,PROSPER_Huhn!$59:$59,""),
IF($C5="Nick Hull",_xlfn.XLOOKUP($B5,PROSPER_Hull!$1:$1,PROSPER_Hull!$59:$59,""),
IF($C5="Monika Kotwani",_xlfn.XLOOKUP($B5,PROSPER_Kotwani!$1:$1,PROSPER_Kotwani!$59:$59,""),
IF($C5="Jonathan Wellner",_xlfn.XLOOKUP($B5,PROSPER_Wellner!$1:$1,PROSPER_Wellner!$59:$59,""),
IF($C5="Travis Harvey",_xlfn.XLOOKUP($B5,PROSPER_Harvey!$1:$1,PROSPER_Harvey!$59:$59,""),""))))))))="","No Comment",IF(IF($C5="Christopher Lobo",_xlfn.XLOOKUP($B5,PROSPER_Lobo!$1:$1,PROSPER_Lobo!$59:$59,""),
IF($C5="Naren Baliga",_xlfn.XLOOKUP($B5,PROSPER_Baliga!$1:$1,PROSPER_Baliga!$59:$59,""),
IF($C5="Thorsten Huhn",_xlfn.XLOOKUP($B5,PROSPER_Huhn!$1:$1,PROSPER_Huhn!$59:$59,""),
IF($C5="Nick Hull",_xlfn.XLOOKUP($B5,PROSPER_Hull!$1:$1,PROSPER_Hull!$59:$59,""),
IF($C5="Monika Kotwani",_xlfn.XLOOKUP($B5,PROSPER_Kotwani!$1:$1,PROSPER_Kotwani!$59:$59,""),
IF($C5="Jonathan Wellner",_xlfn.XLOOKUP($B5,PROSPER_Wellner!$1:$1,PROSPER_Wellner!$59:$59,""),
IF($C5="Travis Harvey",_xlfn.XLOOKUP($B5,PROSPER_Harvey!$1:$1,PROSPER_Harvey!$59:$59,""),"")))))))="","",
IF($C5="Christopher Lobo",_xlfn.XLOOKUP($B5,PROSPER_Lobo!$1:$1,PROSPER_Lobo!$59:$59,""),
IF($C5="Naren Baliga",_xlfn.XLOOKUP($B5,PROSPER_Baliga!$1:$1,PROSPER_Baliga!$59:$59,""),
IF($C5="Thorsten Huhn",_xlfn.XLOOKUP($B5,PROSPER_Huhn!$1:$1,PROSPER_Huhn!$59:$59,""),
IF($C5="Nick Hull",_xlfn.XLOOKUP($B5,PROSPER_Hull!$1:$1,PROSPER_Hull!$59:$59,""),
IF($C5="Monika Kotwani",_xlfn.XLOOKUP($B5,PROSPER_Kotwani!$1:$1,PROSPER_Kotwani!$59:$59,""),
IF($C5="Jonathan Wellner",_xlfn.XLOOKUP($B5,PROSPER_Wellner!$1:$1,PROSPER_Wellner!$59:$59,""),
IF($C5="Travis Harvey",_xlfn.XLOOKUP($B5,PROSPER_Harvey!$1:$1,PROSPER_Harvey!$59:$59,""),"")))))))))</f>
        <v>No Comment</v>
      </c>
      <c r="HJ5" s="218" t="str">
        <f t="shared" ref="HJ5" si="96">IFERROR(AVERAGE(HG5,HH5),"N/A")</f>
        <v>N/A</v>
      </c>
      <c r="HK5" s="222" t="str">
        <f>_xlfn.XLOOKUP(B5,PROSPERInitial_Query!$E:$E,PROSPERInitial_Query!$AL:$AL,"",,-1)</f>
        <v/>
      </c>
      <c r="HL5" s="223" t="str">
        <f t="shared" ref="HL5:HL25" si="97">_xlfn.CONCAT($B5,"4 - SuccessEscalation Management")</f>
        <v>Affan Jafri4 - SuccessEscalation Management</v>
      </c>
      <c r="HM5" s="223" t="str">
        <f>_xlfn.XLOOKUP(HL5,PROSPERDelta_Query!BK:BK,PROSPERDelta_Query!AY:AY,"",,-1)</f>
        <v/>
      </c>
      <c r="HN5" s="224" t="str">
        <f t="shared" ref="HN5" si="98">IFERROR(IF(HM5="", IF(HK5="", "", HK5), HM5)*1,"N/A")</f>
        <v>N/A</v>
      </c>
      <c r="HO5" s="224" t="str">
        <f>IF(IF(IF($C5="Christopher Lobo",_xlfn.XLOOKUP($B5,PROSPER_Lobo!$1:$1,PROSPER_Lobo!$60:$60,""),
IF($C5="Naren Baliga",_xlfn.XLOOKUP($B5,PROSPER_Baliga!$1:$1,PROSPER_Baliga!$60:$60,""),
IF($C5="Thorsten Huhn",_xlfn.XLOOKUP($B5,PROSPER_Huhn!$1:$1,PROSPER_Huhn!$60:$60,""),
IF($C5="Nick Hull",_xlfn.XLOOKUP($B5,PROSPER_Hull!$1:$1,PROSPER_Hull!$60:$60,""),
IF($C5="Monika Kotwani",_xlfn.XLOOKUP($B5,PROSPER_Kotwani!$1:$1,PROSPER_Kotwani!$60:$60,""),
IF($C5="Jonathan Wellner",_xlfn.XLOOKUP($B5,PROSPER_Wellner!$1:$1,PROSPER_Wellner!$60:$60,""),
IF($C5="Travis Harvey",_xlfn.XLOOKUP($B5,PROSPER_Harvey!$1:$1,PROSPER_Harvey!$60:$60,""),"")))))))="","",
IF($C5="Christopher Lobo",_xlfn.XLOOKUP($B5,PROSPER_Lobo!$1:$1,PROSPER_Lobo!$60:$60,""),
IF($C5="Naren Baliga",_xlfn.XLOOKUP($B5,PROSPER_Baliga!$1:$1,PROSPER_Baliga!$60:$60,""),
IF($C5="Thorsten Huhn",_xlfn.XLOOKUP($B5,PROSPER_Huhn!$1:$1,PROSPER_Huhn!$60:$60,""),
IF($C5="Nick Hull",_xlfn.XLOOKUP($B5,PROSPER_Hull!$1:$1,PROSPER_Hull!$60:$60,""),
IF($C5="Monika Kotwani",_xlfn.XLOOKUP($B5,PROSPER_Kotwani!$1:$1,PROSPER_Kotwani!$60:$60,""),
IF($C5="Jonathan Wellner",_xlfn.XLOOKUP($B5,PROSPER_Wellner!$1:$1,PROSPER_Wellner!$60:$60,""),
IF($C5="Travis Harvey",_xlfn.XLOOKUP($B5,PROSPER_Harvey!$1:$1,PROSPER_Harvey!$60:$60,""),""))))))))="","No Score",IF(IF($C5="Christopher Lobo",_xlfn.XLOOKUP($B5,PROSPER_Lobo!$1:$1,PROSPER_Lobo!$60:$60,""),
IF($C5="Naren Baliga",_xlfn.XLOOKUP($B5,PROSPER_Baliga!$1:$1,PROSPER_Baliga!$60:$60,""),
IF($C5="Thorsten Huhn",_xlfn.XLOOKUP($B5,PROSPER_Huhn!$1:$1,PROSPER_Huhn!$60:$60,""),
IF($C5="Nick Hull",_xlfn.XLOOKUP($B5,PROSPER_Hull!$1:$1,PROSPER_Hull!$60:$60,""),
IF($C5="Monika Kotwani",_xlfn.XLOOKUP($B5,PROSPER_Kotwani!$1:$1,PROSPER_Kotwani!$60:$60,""),
IF($C5="Jonathan Wellner",_xlfn.XLOOKUP($B5,PROSPER_Wellner!$1:$1,PROSPER_Wellner!$60:$60,""),
IF($C5="Travis Harvey",_xlfn.XLOOKUP($B5,PROSPER_Harvey!$1:$1,PROSPER_Harvey!$60:$60,""),"")))))))="","",
IF($C5="Christopher Lobo",_xlfn.XLOOKUP($B5,PROSPER_Lobo!$1:$1,PROSPER_Lobo!$60:$60,""),
IF($C5="Naren Baliga",_xlfn.XLOOKUP($B5,PROSPER_Baliga!$1:$1,PROSPER_Baliga!$60:$60,""),
IF($C5="Thorsten Huhn",_xlfn.XLOOKUP($B5,PROSPER_Huhn!$1:$1,PROSPER_Huhn!$60:$60,""),
IF($C5="Nick Hull",_xlfn.XLOOKUP($B5,PROSPER_Hull!$1:$1,PROSPER_Hull!$60:$60,""),
IF($C5="Monika Kotwani",_xlfn.XLOOKUP($B5,PROSPER_Kotwani!$1:$1,PROSPER_Kotwani!$60:$60,""),
IF($C5="Jonathan Wellner",_xlfn.XLOOKUP($B5,PROSPER_Wellner!$1:$1,PROSPER_Wellner!$60:$60,""),
IF($C5="Travis Harvey",_xlfn.XLOOKUP($B5,PROSPER_Harvey!$1:$1,PROSPER_Harvey!$60:$60,""),"")))))))))</f>
        <v>No Score</v>
      </c>
      <c r="HP5" s="225" t="str">
        <f>IF(IF(IF($C5="Christopher Lobo",_xlfn.XLOOKUP($B5,PROSPER_Lobo!$1:$1,PROSPER_Lobo!$61:$61,""),
IF($C5="Naren Baliga",_xlfn.XLOOKUP($B5,PROSPER_Baliga!$1:$1,PROSPER_Baliga!$61:$61,""),
IF($C5="Thorsten Huhn",_xlfn.XLOOKUP($B5,PROSPER_Huhn!$1:$1,PROSPER_Huhn!$61:$61,""),
IF($C5="Nick Hull",_xlfn.XLOOKUP($B5,PROSPER_Hull!$1:$1,PROSPER_Hull!$61:$61,""),
IF($C5="Monika Kotwani",_xlfn.XLOOKUP($B5,PROSPER_Kotwani!$1:$1,PROSPER_Kotwani!$61:$61,""),
IF($C5="Jonathan Wellner",_xlfn.XLOOKUP($B5,PROSPER_Wellner!$1:$1,PROSPER_Wellner!$61:$61,""),
IF($C5="Travis Harvey",_xlfn.XLOOKUP($B5,PROSPER_Harvey!$1:$1,PROSPER_Harvey!$61:$61,""),"")))))))="","",
IF($C5="Christopher Lobo",_xlfn.XLOOKUP($B5,PROSPER_Lobo!$1:$1,PROSPER_Lobo!$61:$61,""),
IF($C5="Naren Baliga",_xlfn.XLOOKUP($B5,PROSPER_Baliga!$1:$1,PROSPER_Baliga!$61:$61,""),
IF($C5="Thorsten Huhn",_xlfn.XLOOKUP($B5,PROSPER_Huhn!$1:$1,PROSPER_Huhn!$61:$61,""),
IF($C5="Nick Hull",_xlfn.XLOOKUP($B5,PROSPER_Hull!$1:$1,PROSPER_Hull!$61:$61,""),
IF($C5="Monika Kotwani",_xlfn.XLOOKUP($B5,PROSPER_Kotwani!$1:$1,PROSPER_Kotwani!$61:$61,""),
IF($C5="Jonathan Wellner",_xlfn.XLOOKUP($B5,PROSPER_Wellner!$1:$1,PROSPER_Wellner!$61:$61,""),
IF($C5="Travis Harvey",_xlfn.XLOOKUP($B5,PROSPER_Harvey!$1:$1,PROSPER_Harvey!$61:$61,""),""))))))))="","No Comment",IF(IF($C5="Christopher Lobo",_xlfn.XLOOKUP($B5,PROSPER_Lobo!$1:$1,PROSPER_Lobo!$61:$61,""),
IF($C5="Naren Baliga",_xlfn.XLOOKUP($B5,PROSPER_Baliga!$1:$1,PROSPER_Baliga!$61:$61,""),
IF($C5="Thorsten Huhn",_xlfn.XLOOKUP($B5,PROSPER_Huhn!$1:$1,PROSPER_Huhn!$61:$61,""),
IF($C5="Nick Hull",_xlfn.XLOOKUP($B5,PROSPER_Hull!$1:$1,PROSPER_Hull!$61:$61,""),
IF($C5="Monika Kotwani",_xlfn.XLOOKUP($B5,PROSPER_Kotwani!$1:$1,PROSPER_Kotwani!$61:$61,""),
IF($C5="Jonathan Wellner",_xlfn.XLOOKUP($B5,PROSPER_Wellner!$1:$1,PROSPER_Wellner!$61:$61,""),
IF($C5="Travis Harvey",_xlfn.XLOOKUP($B5,PROSPER_Harvey!$1:$1,PROSPER_Harvey!$61:$61,""),"")))))))="","",
IF($C5="Christopher Lobo",_xlfn.XLOOKUP($B5,PROSPER_Lobo!$1:$1,PROSPER_Lobo!$61:$61,""),
IF($C5="Naren Baliga",_xlfn.XLOOKUP($B5,PROSPER_Baliga!$1:$1,PROSPER_Baliga!$61:$61,""),
IF($C5="Thorsten Huhn",_xlfn.XLOOKUP($B5,PROSPER_Huhn!$1:$1,PROSPER_Huhn!$61:$61,""),
IF($C5="Nick Hull",_xlfn.XLOOKUP($B5,PROSPER_Hull!$1:$1,PROSPER_Hull!$61:$61,""),
IF($C5="Monika Kotwani",_xlfn.XLOOKUP($B5,PROSPER_Kotwani!$1:$1,PROSPER_Kotwani!$61:$61,""),
IF($C5="Jonathan Wellner",_xlfn.XLOOKUP($B5,PROSPER_Wellner!$1:$1,PROSPER_Wellner!$61:$61,""),
IF($C5="Travis Harvey",_xlfn.XLOOKUP($B5,PROSPER_Harvey!$1:$1,PROSPER_Harvey!$61:$61,""),"")))))))))</f>
        <v>No Comment</v>
      </c>
      <c r="HQ5" s="218" t="str">
        <f t="shared" ref="HQ5" si="99">IFERROR(AVERAGE(HN5,HO5),"N/A")</f>
        <v>N/A</v>
      </c>
      <c r="HR5" s="222" t="str">
        <f>_xlfn.XLOOKUP(B5,PROSPERInitial_Query!$E:$E,PROSPERInitial_Query!$AM:$AM,"",,-1)</f>
        <v/>
      </c>
      <c r="HS5" s="223" t="str">
        <f t="shared" ref="HS5:HS25" si="100">_xlfn.CONCAT($B5,"4 - SuccessExpanding / Renewing the Business")</f>
        <v>Affan Jafri4 - SuccessExpanding / Renewing the Business</v>
      </c>
      <c r="HT5" s="223" t="str">
        <f>_xlfn.XLOOKUP(HS5,PROSPERDelta_Query!BK:BK,PROSPERDelta_Query!AZ:AZ,"",,-1)</f>
        <v/>
      </c>
      <c r="HU5" s="224" t="str">
        <f t="shared" ref="HU5" si="101">IFERROR(IF(HT5="", IF(HR5="", "", HR5), HT5)*1,"N/A")</f>
        <v>N/A</v>
      </c>
      <c r="HV5" s="224" t="str">
        <f>IF(IF(IF($C5="Christopher Lobo",_xlfn.XLOOKUP($B5,PROSPER_Lobo!$1:$1,PROSPER_Lobo!$62:$62,""),
IF($C5="Naren Baliga",_xlfn.XLOOKUP($B5,PROSPER_Baliga!$1:$1,PROSPER_Baliga!$62:$62,""),
IF($C5="Thorsten Huhn",_xlfn.XLOOKUP($B5,PROSPER_Huhn!$1:$1,PROSPER_Huhn!$62:$62,""),
IF($C5="Nick Hull",_xlfn.XLOOKUP($B5,PROSPER_Hull!$1:$1,PROSPER_Hull!$62:$62,""),
IF($C5="Monika Kotwani",_xlfn.XLOOKUP($B5,PROSPER_Kotwani!$1:$1,PROSPER_Kotwani!$62:$62,""),
IF($C5="Jonathan Wellner",_xlfn.XLOOKUP($B5,PROSPER_Wellner!$1:$1,PROSPER_Wellner!$62:$62,""),
IF($C5="Travis Harvey",_xlfn.XLOOKUP($B5,PROSPER_Harvey!$1:$1,PROSPER_Harvey!$62:$62,""),"")))))))="","",
IF($C5="Christopher Lobo",_xlfn.XLOOKUP($B5,PROSPER_Lobo!$1:$1,PROSPER_Lobo!$62:$62,""),
IF($C5="Naren Baliga",_xlfn.XLOOKUP($B5,PROSPER_Baliga!$1:$1,PROSPER_Baliga!$62:$62,""),
IF($C5="Thorsten Huhn",_xlfn.XLOOKUP($B5,PROSPER_Huhn!$1:$1,PROSPER_Huhn!$62:$62,""),
IF($C5="Nick Hull",_xlfn.XLOOKUP($B5,PROSPER_Hull!$1:$1,PROSPER_Hull!$62:$62,""),
IF($C5="Monika Kotwani",_xlfn.XLOOKUP($B5,PROSPER_Kotwani!$1:$1,PROSPER_Kotwani!$62:$62,""),
IF($C5="Jonathan Wellner",_xlfn.XLOOKUP($B5,PROSPER_Wellner!$1:$1,PROSPER_Wellner!$62:$62,""),
IF($C5="Travis Harvey",_xlfn.XLOOKUP($B5,PROSPER_Harvey!$1:$1,PROSPER_Harvey!$62:$62,""),""))))))))="","No Score",IF(IF($C5="Christopher Lobo",_xlfn.XLOOKUP($B5,PROSPER_Lobo!$1:$1,PROSPER_Lobo!$62:$62,""),
IF($C5="Naren Baliga",_xlfn.XLOOKUP($B5,PROSPER_Baliga!$1:$1,PROSPER_Baliga!$62:$62,""),
IF($C5="Thorsten Huhn",_xlfn.XLOOKUP($B5,PROSPER_Huhn!$1:$1,PROSPER_Huhn!$62:$62,""),
IF($C5="Nick Hull",_xlfn.XLOOKUP($B5,PROSPER_Hull!$1:$1,PROSPER_Hull!$62:$62,""),
IF($C5="Monika Kotwani",_xlfn.XLOOKUP($B5,PROSPER_Kotwani!$1:$1,PROSPER_Kotwani!$62:$62,""),
IF($C5="Jonathan Wellner",_xlfn.XLOOKUP($B5,PROSPER_Wellner!$1:$1,PROSPER_Wellner!$62:$62,""),
IF($C5="Travis Harvey",_xlfn.XLOOKUP($B5,PROSPER_Harvey!$1:$1,PROSPER_Harvey!$62:$62,""),"")))))))="","",
IF($C5="Christopher Lobo",_xlfn.XLOOKUP($B5,PROSPER_Lobo!$1:$1,PROSPER_Lobo!$62:$62,""),
IF($C5="Naren Baliga",_xlfn.XLOOKUP($B5,PROSPER_Baliga!$1:$1,PROSPER_Baliga!$62:$62,""),
IF($C5="Thorsten Huhn",_xlfn.XLOOKUP($B5,PROSPER_Huhn!$1:$1,PROSPER_Huhn!$62:$62,""),
IF($C5="Nick Hull",_xlfn.XLOOKUP($B5,PROSPER_Hull!$1:$1,PROSPER_Hull!$62:$62,""),
IF($C5="Monika Kotwani",_xlfn.XLOOKUP($B5,PROSPER_Kotwani!$1:$1,PROSPER_Kotwani!$62:$62,""),
IF($C5="Jonathan Wellner",_xlfn.XLOOKUP($B5,PROSPER_Wellner!$1:$1,PROSPER_Wellner!$62:$62,""),
IF($C5="Travis Harvey",_xlfn.XLOOKUP($B5,PROSPER_Harvey!$1:$1,PROSPER_Harvey!$62:$62,""),"")))))))))</f>
        <v>No Score</v>
      </c>
      <c r="HW5" s="225" t="str">
        <f>IF(IF(IF($C5="Christopher Lobo",_xlfn.XLOOKUP($B5,PROSPER_Lobo!$1:$1,PROSPER_Lobo!$63:$63,""),
IF($C5="Naren Baliga",_xlfn.XLOOKUP($B5,PROSPER_Baliga!$1:$1,PROSPER_Baliga!$63:$63,""),
IF($C5="Thorsten Huhn",_xlfn.XLOOKUP($B5,PROSPER_Huhn!$1:$1,PROSPER_Huhn!$63:$63,""),
IF($C5="Nick Hull",_xlfn.XLOOKUP($B5,PROSPER_Hull!$1:$1,PROSPER_Hull!$63:$63,""),
IF($C5="Monika Kotwani",_xlfn.XLOOKUP($B5,PROSPER_Kotwani!$1:$1,PROSPER_Kotwani!$63:$63,""),
IF($C5="Jonathan Wellner",_xlfn.XLOOKUP($B5,PROSPER_Wellner!$1:$1,PROSPER_Wellner!$63:$63,""),
IF($C5="Travis Harvey",_xlfn.XLOOKUP($B5,PROSPER_Harvey!$1:$1,PROSPER_Harvey!$63:$63,""),"")))))))="","",
IF($C5="Christopher Lobo",_xlfn.XLOOKUP($B5,PROSPER_Lobo!$1:$1,PROSPER_Lobo!$63:$63,""),
IF($C5="Naren Baliga",_xlfn.XLOOKUP($B5,PROSPER_Baliga!$1:$1,PROSPER_Baliga!$63:$63,""),
IF($C5="Thorsten Huhn",_xlfn.XLOOKUP($B5,PROSPER_Huhn!$1:$1,PROSPER_Huhn!$63:$63,""),
IF($C5="Nick Hull",_xlfn.XLOOKUP($B5,PROSPER_Hull!$1:$1,PROSPER_Hull!$63:$63,""),
IF($C5="Monika Kotwani",_xlfn.XLOOKUP($B5,PROSPER_Kotwani!$1:$1,PROSPER_Kotwani!$63:$63,""),
IF($C5="Jonathan Wellner",_xlfn.XLOOKUP($B5,PROSPER_Wellner!$1:$1,PROSPER_Wellner!$63:$63,""),
IF($C5="Travis Harvey",_xlfn.XLOOKUP($B5,PROSPER_Harvey!$1:$1,PROSPER_Harvey!$63:$63,""),""))))))))="","No Comment",IF(IF($C5="Christopher Lobo",_xlfn.XLOOKUP($B5,PROSPER_Lobo!$1:$1,PROSPER_Lobo!$63:$63,""),
IF($C5="Naren Baliga",_xlfn.XLOOKUP($B5,PROSPER_Baliga!$1:$1,PROSPER_Baliga!$63:$63,""),
IF($C5="Thorsten Huhn",_xlfn.XLOOKUP($B5,PROSPER_Huhn!$1:$1,PROSPER_Huhn!$63:$63,""),
IF($C5="Nick Hull",_xlfn.XLOOKUP($B5,PROSPER_Hull!$1:$1,PROSPER_Hull!$63:$63,""),
IF($C5="Monika Kotwani",_xlfn.XLOOKUP($B5,PROSPER_Kotwani!$1:$1,PROSPER_Kotwani!$63:$63,""),
IF($C5="Jonathan Wellner",_xlfn.XLOOKUP($B5,PROSPER_Wellner!$1:$1,PROSPER_Wellner!$63:$63,""),
IF($C5="Travis Harvey",_xlfn.XLOOKUP($B5,PROSPER_Harvey!$1:$1,PROSPER_Harvey!$63:$63,""),"")))))))="","",
IF($C5="Christopher Lobo",_xlfn.XLOOKUP($B5,PROSPER_Lobo!$1:$1,PROSPER_Lobo!$63:$63,""),
IF($C5="Naren Baliga",_xlfn.XLOOKUP($B5,PROSPER_Baliga!$1:$1,PROSPER_Baliga!$63:$63,""),
IF($C5="Thorsten Huhn",_xlfn.XLOOKUP($B5,PROSPER_Huhn!$1:$1,PROSPER_Huhn!$63:$63,""),
IF($C5="Nick Hull",_xlfn.XLOOKUP($B5,PROSPER_Hull!$1:$1,PROSPER_Hull!$63:$63,""),
IF($C5="Monika Kotwani",_xlfn.XLOOKUP($B5,PROSPER_Kotwani!$1:$1,PROSPER_Kotwani!$63:$63,""),
IF($C5="Jonathan Wellner",_xlfn.XLOOKUP($B5,PROSPER_Wellner!$1:$1,PROSPER_Wellner!$63:$63,""),
IF($C5="Travis Harvey",_xlfn.XLOOKUP($B5,PROSPER_Harvey!$1:$1,PROSPER_Harvey!$63:$63,""),"")))))))))</f>
        <v>No Comment</v>
      </c>
      <c r="HX5" s="218" t="str">
        <f t="shared" ref="HX5" si="102">IFERROR(AVERAGE(HU5,HV5),"N/A")</f>
        <v>N/A</v>
      </c>
      <c r="HY5" s="222" t="str">
        <f>_xlfn.XLOOKUP(B5,PROSPERInitial_Query!$E:$E,PROSPERInitial_Query!$AN:$AN,"",,-1)</f>
        <v/>
      </c>
      <c r="HZ5" s="223" t="str">
        <f t="shared" ref="HZ5:HZ25" si="103">_xlfn.CONCAT($B5,"4 - SuccessPre-Sales Participation")</f>
        <v>Affan Jafri4 - SuccessPre-Sales Participation</v>
      </c>
      <c r="IA5" s="223" t="str">
        <f>_xlfn.XLOOKUP(HZ5,PROSPERDelta_Query!BK:BK,PROSPERDelta_Query!BA:BA,"",,-1)</f>
        <v/>
      </c>
      <c r="IB5" s="224" t="str">
        <f t="shared" ref="IB5" si="104">IFERROR(IF(IA5="", IF(HY5="", "", HY5), IA5)*1,"N/A")</f>
        <v>N/A</v>
      </c>
      <c r="IC5" s="224" t="str">
        <f>IF(IF(IF($C5="Christopher Lobo",_xlfn.XLOOKUP($B5,PROSPER_Lobo!$1:$1,PROSPER_Lobo!$64:$64,""),
IF($C5="Naren Baliga",_xlfn.XLOOKUP($B5,PROSPER_Baliga!$1:$1,PROSPER_Baliga!$64:$64,""),
IF($C5="Thorsten Huhn",_xlfn.XLOOKUP($B5,PROSPER_Huhn!$1:$1,PROSPER_Huhn!$64:$64,""),
IF($C5="Nick Hull",_xlfn.XLOOKUP($B5,PROSPER_Hull!$1:$1,PROSPER_Hull!$64:$64,""),
IF($C5="Monika Kotwani",_xlfn.XLOOKUP($B5,PROSPER_Kotwani!$1:$1,PROSPER_Kotwani!$64:$64,""),
IF($C5="Jonathan Wellner",_xlfn.XLOOKUP($B5,PROSPER_Wellner!$1:$1,PROSPER_Wellner!$64:$64,""),
IF($C5="Travis Harvey",_xlfn.XLOOKUP($B5,PROSPER_Harvey!$1:$1,PROSPER_Harvey!$64:$64,""),"")))))))="","",
IF($C5="Christopher Lobo",_xlfn.XLOOKUP($B5,PROSPER_Lobo!$1:$1,PROSPER_Lobo!$64:$64,""),
IF($C5="Naren Baliga",_xlfn.XLOOKUP($B5,PROSPER_Baliga!$1:$1,PROSPER_Baliga!$64:$64,""),
IF($C5="Thorsten Huhn",_xlfn.XLOOKUP($B5,PROSPER_Huhn!$1:$1,PROSPER_Huhn!$64:$64,""),
IF($C5="Nick Hull",_xlfn.XLOOKUP($B5,PROSPER_Hull!$1:$1,PROSPER_Hull!$64:$64,""),
IF($C5="Monika Kotwani",_xlfn.XLOOKUP($B5,PROSPER_Kotwani!$1:$1,PROSPER_Kotwani!$64:$64,""),
IF($C5="Jonathan Wellner",_xlfn.XLOOKUP($B5,PROSPER_Wellner!$1:$1,PROSPER_Wellner!$64:$64,""),
IF($C5="Travis Harvey",_xlfn.XLOOKUP($B5,PROSPER_Harvey!$1:$1,PROSPER_Harvey!$64:$64,""),""))))))))="","No Score",IF(IF($C5="Christopher Lobo",_xlfn.XLOOKUP($B5,PROSPER_Lobo!$1:$1,PROSPER_Lobo!$64:$64,""),
IF($C5="Naren Baliga",_xlfn.XLOOKUP($B5,PROSPER_Baliga!$1:$1,PROSPER_Baliga!$64:$64,""),
IF($C5="Thorsten Huhn",_xlfn.XLOOKUP($B5,PROSPER_Huhn!$1:$1,PROSPER_Huhn!$64:$64,""),
IF($C5="Nick Hull",_xlfn.XLOOKUP($B5,PROSPER_Hull!$1:$1,PROSPER_Hull!$64:$64,""),
IF($C5="Monika Kotwani",_xlfn.XLOOKUP($B5,PROSPER_Kotwani!$1:$1,PROSPER_Kotwani!$64:$64,""),
IF($C5="Jonathan Wellner",_xlfn.XLOOKUP($B5,PROSPER_Wellner!$1:$1,PROSPER_Wellner!$64:$64,""),
IF($C5="Travis Harvey",_xlfn.XLOOKUP($B5,PROSPER_Harvey!$1:$1,PROSPER_Harvey!$64:$64,""),"")))))))="","",
IF($C5="Christopher Lobo",_xlfn.XLOOKUP($B5,PROSPER_Lobo!$1:$1,PROSPER_Lobo!$64:$64,""),
IF($C5="Naren Baliga",_xlfn.XLOOKUP($B5,PROSPER_Baliga!$1:$1,PROSPER_Baliga!$64:$64,""),
IF($C5="Thorsten Huhn",_xlfn.XLOOKUP($B5,PROSPER_Huhn!$1:$1,PROSPER_Huhn!$64:$64,""),
IF($C5="Nick Hull",_xlfn.XLOOKUP($B5,PROSPER_Hull!$1:$1,PROSPER_Hull!$64:$64,""),
IF($C5="Monika Kotwani",_xlfn.XLOOKUP($B5,PROSPER_Kotwani!$1:$1,PROSPER_Kotwani!$64:$64,""),
IF($C5="Jonathan Wellner",_xlfn.XLOOKUP($B5,PROSPER_Wellner!$1:$1,PROSPER_Wellner!$64:$64,""),
IF($C5="Travis Harvey",_xlfn.XLOOKUP($B5,PROSPER_Harvey!$1:$1,PROSPER_Harvey!$64:$64,""),"")))))))))</f>
        <v>No Score</v>
      </c>
      <c r="ID5" s="225" t="str">
        <f>IF(IF(IF($C5="Christopher Lobo",_xlfn.XLOOKUP($B5,PROSPER_Lobo!$1:$1,PROSPER_Lobo!$65:$65,""),
IF($C5="Naren Baliga",_xlfn.XLOOKUP($B5,PROSPER_Baliga!$1:$1,PROSPER_Baliga!$65:$65,""),
IF($C5="Thorsten Huhn",_xlfn.XLOOKUP($B5,PROSPER_Huhn!$1:$1,PROSPER_Huhn!$65:$65,""),
IF($C5="Nick Hull",_xlfn.XLOOKUP($B5,PROSPER_Hull!$1:$1,PROSPER_Hull!$65:$65,""),
IF($C5="Monika Kotwani",_xlfn.XLOOKUP($B5,PROSPER_Kotwani!$1:$1,PROSPER_Kotwani!$65:$65,""),
IF($C5="Jonathan Wellner",_xlfn.XLOOKUP($B5,PROSPER_Wellner!$1:$1,PROSPER_Wellner!$65:$65,""),
IF($C5="Travis Harvey",_xlfn.XLOOKUP($B5,PROSPER_Harvey!$1:$1,PROSPER_Harvey!$65:$65,""),"")))))))="","",
IF($C5="Christopher Lobo",_xlfn.XLOOKUP($B5,PROSPER_Lobo!$1:$1,PROSPER_Lobo!$65:$65,""),
IF($C5="Naren Baliga",_xlfn.XLOOKUP($B5,PROSPER_Baliga!$1:$1,PROSPER_Baliga!$65:$65,""),
IF($C5="Thorsten Huhn",_xlfn.XLOOKUP($B5,PROSPER_Huhn!$1:$1,PROSPER_Huhn!$65:$65,""),
IF($C5="Nick Hull",_xlfn.XLOOKUP($B5,PROSPER_Hull!$1:$1,PROSPER_Hull!$65:$65,""),
IF($C5="Monika Kotwani",_xlfn.XLOOKUP($B5,PROSPER_Kotwani!$1:$1,PROSPER_Kotwani!$65:$65,""),
IF($C5="Jonathan Wellner",_xlfn.XLOOKUP($B5,PROSPER_Wellner!$1:$1,PROSPER_Wellner!$65:$65,""),
IF($C5="Travis Harvey",_xlfn.XLOOKUP($B5,PROSPER_Harvey!$1:$1,PROSPER_Harvey!$65:$65,""),""))))))))="","No Comment",IF(IF($C5="Christopher Lobo",_xlfn.XLOOKUP($B5,PROSPER_Lobo!$1:$1,PROSPER_Lobo!$65:$65,""),
IF($C5="Naren Baliga",_xlfn.XLOOKUP($B5,PROSPER_Baliga!$1:$1,PROSPER_Baliga!$65:$65,""),
IF($C5="Thorsten Huhn",_xlfn.XLOOKUP($B5,PROSPER_Huhn!$1:$1,PROSPER_Huhn!$65:$65,""),
IF($C5="Nick Hull",_xlfn.XLOOKUP($B5,PROSPER_Hull!$1:$1,PROSPER_Hull!$65:$65,""),
IF($C5="Monika Kotwani",_xlfn.XLOOKUP($B5,PROSPER_Kotwani!$1:$1,PROSPER_Kotwani!$65:$65,""),
IF($C5="Jonathan Wellner",_xlfn.XLOOKUP($B5,PROSPER_Wellner!$1:$1,PROSPER_Wellner!$65:$65,""),
IF($C5="Travis Harvey",_xlfn.XLOOKUP($B5,PROSPER_Harvey!$1:$1,PROSPER_Harvey!$65:$65,""),"")))))))="","",
IF($C5="Christopher Lobo",_xlfn.XLOOKUP($B5,PROSPER_Lobo!$1:$1,PROSPER_Lobo!$65:$65,""),
IF($C5="Naren Baliga",_xlfn.XLOOKUP($B5,PROSPER_Baliga!$1:$1,PROSPER_Baliga!$65:$65,""),
IF($C5="Thorsten Huhn",_xlfn.XLOOKUP($B5,PROSPER_Huhn!$1:$1,PROSPER_Huhn!$65:$65,""),
IF($C5="Nick Hull",_xlfn.XLOOKUP($B5,PROSPER_Hull!$1:$1,PROSPER_Hull!$65:$65,""),
IF($C5="Monika Kotwani",_xlfn.XLOOKUP($B5,PROSPER_Kotwani!$1:$1,PROSPER_Kotwani!$65:$65,""),
IF($C5="Jonathan Wellner",_xlfn.XLOOKUP($B5,PROSPER_Wellner!$1:$1,PROSPER_Wellner!$65:$65,""),
IF($C5="Travis Harvey",_xlfn.XLOOKUP($B5,PROSPER_Harvey!$1:$1,PROSPER_Harvey!$65:$65,""),"")))))))))</f>
        <v>No Comment</v>
      </c>
      <c r="IE5" s="218" t="str">
        <f t="shared" ref="IE5" si="105">IFERROR(AVERAGE(IB5,IC5),"N/A")</f>
        <v>N/A</v>
      </c>
      <c r="IF5" s="222" t="str">
        <f>_xlfn.XLOOKUP(B5,PROSPERInitial_Query!$E:$E,PROSPERInitial_Query!$AO:$AO,"",,-1)</f>
        <v/>
      </c>
      <c r="IG5" s="223" t="str">
        <f t="shared" ref="IG5:IG48" si="106">_xlfn.CONCAT($B5,"4 - SuccessP&amp;L Management")</f>
        <v>Affan Jafri4 - SuccessP&amp;L Management</v>
      </c>
      <c r="IH5" s="223" t="str">
        <f>_xlfn.XLOOKUP(IG5,PROSPERDelta_Query!BK:BK,PROSPERDelta_Query!BB:BB,"",,-1)</f>
        <v/>
      </c>
      <c r="II5" s="224" t="str">
        <f t="shared" ref="II5" si="107">IFERROR(IF(IH5="", IF(IF5="", "", IF5), IH5)*1,"N/A")</f>
        <v>N/A</v>
      </c>
      <c r="IJ5" s="224" t="str">
        <f>IF(IF(IF($C5="Christopher Lobo",_xlfn.XLOOKUP($B5,PROSPER_Lobo!$1:$1,PROSPER_Lobo!$66:$66,""),
IF($C5="Naren Baliga",_xlfn.XLOOKUP($B5,PROSPER_Baliga!$1:$1,PROSPER_Baliga!$66:$66,""),
IF($C5="Thorsten Huhn",_xlfn.XLOOKUP($B5,PROSPER_Huhn!$1:$1,PROSPER_Huhn!$66:$66,""),
IF($C5="Nick Hull",_xlfn.XLOOKUP($B5,PROSPER_Hull!$1:$1,PROSPER_Hull!$66:$66,""),
IF($C5="Monika Kotwani",_xlfn.XLOOKUP($B5,PROSPER_Kotwani!$1:$1,PROSPER_Kotwani!$66:$66,""),
IF($C5="Jonathan Wellner",_xlfn.XLOOKUP($B5,PROSPER_Wellner!$1:$1,PROSPER_Wellner!$66:$66,""),
IF($C5="Travis Harvey",_xlfn.XLOOKUP($B5,PROSPER_Harvey!$1:$1,PROSPER_Harvey!$66:$66,""),"")))))))="","",
IF($C5="Christopher Lobo",_xlfn.XLOOKUP($B5,PROSPER_Lobo!$1:$1,PROSPER_Lobo!$66:$66,""),
IF($C5="Naren Baliga",_xlfn.XLOOKUP($B5,PROSPER_Baliga!$1:$1,PROSPER_Baliga!$66:$66,""),
IF($C5="Thorsten Huhn",_xlfn.XLOOKUP($B5,PROSPER_Huhn!$1:$1,PROSPER_Huhn!$66:$66,""),
IF($C5="Nick Hull",_xlfn.XLOOKUP($B5,PROSPER_Hull!$1:$1,PROSPER_Hull!$66:$66,""),
IF($C5="Monika Kotwani",_xlfn.XLOOKUP($B5,PROSPER_Kotwani!$1:$1,PROSPER_Kotwani!$66:$66,""),
IF($C5="Jonathan Wellner",_xlfn.XLOOKUP($B5,PROSPER_Wellner!$1:$1,PROSPER_Wellner!$66:$66,""),
IF($C5="Travis Harvey",_xlfn.XLOOKUP($B5,PROSPER_Harvey!$1:$1,PROSPER_Harvey!$66:$66,""),""))))))))="","No Score",IF(IF($C5="Christopher Lobo",_xlfn.XLOOKUP($B5,PROSPER_Lobo!$1:$1,PROSPER_Lobo!$66:$66,""),
IF($C5="Naren Baliga",_xlfn.XLOOKUP($B5,PROSPER_Baliga!$1:$1,PROSPER_Baliga!$66:$66,""),
IF($C5="Thorsten Huhn",_xlfn.XLOOKUP($B5,PROSPER_Huhn!$1:$1,PROSPER_Huhn!$66:$66,""),
IF($C5="Nick Hull",_xlfn.XLOOKUP($B5,PROSPER_Hull!$1:$1,PROSPER_Hull!$66:$66,""),
IF($C5="Monika Kotwani",_xlfn.XLOOKUP($B5,PROSPER_Kotwani!$1:$1,PROSPER_Kotwani!$66:$66,""),
IF($C5="Jonathan Wellner",_xlfn.XLOOKUP($B5,PROSPER_Wellner!$1:$1,PROSPER_Wellner!$66:$66,""),
IF($C5="Travis Harvey",_xlfn.XLOOKUP($B5,PROSPER_Harvey!$1:$1,PROSPER_Harvey!$66:$66,""),"")))))))="","",
IF($C5="Christopher Lobo",_xlfn.XLOOKUP($B5,PROSPER_Lobo!$1:$1,PROSPER_Lobo!$66:$66,""),
IF($C5="Naren Baliga",_xlfn.XLOOKUP($B5,PROSPER_Baliga!$1:$1,PROSPER_Baliga!$66:$66,""),
IF($C5="Thorsten Huhn",_xlfn.XLOOKUP($B5,PROSPER_Huhn!$1:$1,PROSPER_Huhn!$66:$66,""),
IF($C5="Nick Hull",_xlfn.XLOOKUP($B5,PROSPER_Hull!$1:$1,PROSPER_Hull!$66:$66,""),
IF($C5="Monika Kotwani",_xlfn.XLOOKUP($B5,PROSPER_Kotwani!$1:$1,PROSPER_Kotwani!$66:$66,""),
IF($C5="Jonathan Wellner",_xlfn.XLOOKUP($B5,PROSPER_Wellner!$1:$1,PROSPER_Wellner!$66:$66,""),
IF($C5="Travis Harvey",_xlfn.XLOOKUP($B5,PROSPER_Harvey!$1:$1,PROSPER_Harvey!$66:$66,""),"")))))))))</f>
        <v>No Score</v>
      </c>
      <c r="IK5" s="225" t="str">
        <f>IF(IF(IF($C5="Christopher Lobo",_xlfn.XLOOKUP($B5,PROSPER_Lobo!$1:$1,PROSPER_Lobo!$67:$67,""),
IF($C5="Naren Baliga",_xlfn.XLOOKUP($B5,PROSPER_Baliga!$1:$1,PROSPER_Baliga!$67:$67,""),
IF($C5="Thorsten Huhn",_xlfn.XLOOKUP($B5,PROSPER_Huhn!$1:$1,PROSPER_Huhn!$67:$67,""),
IF($C5="Nick Hull",_xlfn.XLOOKUP($B5,PROSPER_Hull!$1:$1,PROSPER_Hull!$67:$67,""),
IF($C5="Monika Kotwani",_xlfn.XLOOKUP($B5,PROSPER_Kotwani!$1:$1,PROSPER_Kotwani!$67:$67,""),
IF($C5="Jonathan Wellner",_xlfn.XLOOKUP($B5,PROSPER_Wellner!$1:$1,PROSPER_Wellner!$67:$67,""),
IF($C5="Travis Harvey",_xlfn.XLOOKUP($B5,PROSPER_Harvey!$1:$1,PROSPER_Harvey!$67:$67,""),"")))))))="","",
IF($C5="Christopher Lobo",_xlfn.XLOOKUP($B5,PROSPER_Lobo!$1:$1,PROSPER_Lobo!$67:$67,""),
IF($C5="Naren Baliga",_xlfn.XLOOKUP($B5,PROSPER_Baliga!$1:$1,PROSPER_Baliga!$67:$67,""),
IF($C5="Thorsten Huhn",_xlfn.XLOOKUP($B5,PROSPER_Huhn!$1:$1,PROSPER_Huhn!$67:$67,""),
IF($C5="Nick Hull",_xlfn.XLOOKUP($B5,PROSPER_Hull!$1:$1,PROSPER_Hull!$67:$67,""),
IF($C5="Monika Kotwani",_xlfn.XLOOKUP($B5,PROSPER_Kotwani!$1:$1,PROSPER_Kotwani!$67:$67,""),
IF($C5="Jonathan Wellner",_xlfn.XLOOKUP($B5,PROSPER_Wellner!$1:$1,PROSPER_Wellner!$67:$67,""),
IF($C5="Travis Harvey",_xlfn.XLOOKUP($B5,PROSPER_Harvey!$1:$1,PROSPER_Harvey!$67:$67,""),""))))))))="","No Comment",IF(IF($C5="Christopher Lobo",_xlfn.XLOOKUP($B5,PROSPER_Lobo!$1:$1,PROSPER_Lobo!$67:$67,""),
IF($C5="Naren Baliga",_xlfn.XLOOKUP($B5,PROSPER_Baliga!$1:$1,PROSPER_Baliga!$67:$67,""),
IF($C5="Thorsten Huhn",_xlfn.XLOOKUP($B5,PROSPER_Huhn!$1:$1,PROSPER_Huhn!$67:$67,""),
IF($C5="Nick Hull",_xlfn.XLOOKUP($B5,PROSPER_Hull!$1:$1,PROSPER_Hull!$67:$67,""),
IF($C5="Monika Kotwani",_xlfn.XLOOKUP($B5,PROSPER_Kotwani!$1:$1,PROSPER_Kotwani!$67:$67,""),
IF($C5="Jonathan Wellner",_xlfn.XLOOKUP($B5,PROSPER_Wellner!$1:$1,PROSPER_Wellner!$67:$67,""),
IF($C5="Travis Harvey",_xlfn.XLOOKUP($B5,PROSPER_Harvey!$1:$1,PROSPER_Harvey!$67:$67,""),"")))))))="","",
IF($C5="Christopher Lobo",_xlfn.XLOOKUP($B5,PROSPER_Lobo!$1:$1,PROSPER_Lobo!$67:$67,""),
IF($C5="Naren Baliga",_xlfn.XLOOKUP($B5,PROSPER_Baliga!$1:$1,PROSPER_Baliga!$67:$67,""),
IF($C5="Thorsten Huhn",_xlfn.XLOOKUP($B5,PROSPER_Huhn!$1:$1,PROSPER_Huhn!$67:$67,""),
IF($C5="Nick Hull",_xlfn.XLOOKUP($B5,PROSPER_Hull!$1:$1,PROSPER_Hull!$67:$67,""),
IF($C5="Monika Kotwani",_xlfn.XLOOKUP($B5,PROSPER_Kotwani!$1:$1,PROSPER_Kotwani!$67:$67,""),
IF($C5="Jonathan Wellner",_xlfn.XLOOKUP($B5,PROSPER_Wellner!$1:$1,PROSPER_Wellner!$67:$67,""),
IF($C5="Travis Harvey",_xlfn.XLOOKUP($B5,PROSPER_Harvey!$1:$1,PROSPER_Harvey!$67:$67,""),"")))))))))</f>
        <v>No Comment</v>
      </c>
      <c r="IL5" s="218" t="str">
        <f t="shared" ref="IL5" si="108">IFERROR(AVERAGE(II5,IJ5),"N/A")</f>
        <v>N/A</v>
      </c>
      <c r="IM5" s="222" t="str">
        <f>_xlfn.XLOOKUP(B5,PROSPERInitial_Query!$E:$E,PROSPERInitial_Query!$AP:$AP,"",,-1)</f>
        <v/>
      </c>
      <c r="IN5" s="223" t="str">
        <f t="shared" ref="IN5:IN25" si="109">_xlfn.CONCAT($B5,"4 - SuccessService Plan Management (PE)")</f>
        <v>Affan Jafri4 - SuccessService Plan Management (PE)</v>
      </c>
      <c r="IO5" s="223" t="str">
        <f>_xlfn.XLOOKUP(IN5,PROSPERDelta_Query!BK:BK,PROSPERDelta_Query!BC:BC,"",,-1)</f>
        <v/>
      </c>
      <c r="IP5" s="224" t="str">
        <f t="shared" ref="IP5" si="110">IFERROR(IF(IO5="", IF(IM5="", "", IM5), IO5)*1,"N/A")</f>
        <v>N/A</v>
      </c>
      <c r="IQ5" s="224" t="str">
        <f>IF(IF(IF($C5="Christopher Lobo",_xlfn.XLOOKUP($B5,PROSPER_Lobo!$1:$1,PROSPER_Lobo!$68:$68,""),
IF($C5="Naren Baliga",_xlfn.XLOOKUP($B5,PROSPER_Baliga!$1:$1,PROSPER_Baliga!$68:$68,""),
IF($C5="Thorsten Huhn",_xlfn.XLOOKUP($B5,PROSPER_Huhn!$1:$1,PROSPER_Huhn!$68:$68,""),
IF($C5="Nick Hull",_xlfn.XLOOKUP($B5,PROSPER_Hull!$1:$1,PROSPER_Hull!$68:$68,""),
IF($C5="Monika Kotwani",_xlfn.XLOOKUP($B5,PROSPER_Kotwani!$1:$1,PROSPER_Kotwani!$68:$68,""),
IF($C5="Jonathan Wellner",_xlfn.XLOOKUP($B5,PROSPER_Wellner!$1:$1,PROSPER_Wellner!$68:$68,""),
IF($C5="Travis Harvey",_xlfn.XLOOKUP($B5,PROSPER_Harvey!$1:$1,PROSPER_Harvey!$68:$68,""),"")))))))="","",
IF($C5="Christopher Lobo",_xlfn.XLOOKUP($B5,PROSPER_Lobo!$1:$1,PROSPER_Lobo!$68:$68,""),
IF($C5="Naren Baliga",_xlfn.XLOOKUP($B5,PROSPER_Baliga!$1:$1,PROSPER_Baliga!$68:$68,""),
IF($C5="Thorsten Huhn",_xlfn.XLOOKUP($B5,PROSPER_Huhn!$1:$1,PROSPER_Huhn!$68:$68,""),
IF($C5="Nick Hull",_xlfn.XLOOKUP($B5,PROSPER_Hull!$1:$1,PROSPER_Hull!$68:$68,""),
IF($C5="Monika Kotwani",_xlfn.XLOOKUP($B5,PROSPER_Kotwani!$1:$1,PROSPER_Kotwani!$68:$68,""),
IF($C5="Jonathan Wellner",_xlfn.XLOOKUP($B5,PROSPER_Wellner!$1:$1,PROSPER_Wellner!$68:$68,""),
IF($C5="Travis Harvey",_xlfn.XLOOKUP($B5,PROSPER_Harvey!$1:$1,PROSPER_Harvey!$68:$68,""),""))))))))="","No Score",IF(IF($C5="Christopher Lobo",_xlfn.XLOOKUP($B5,PROSPER_Lobo!$1:$1,PROSPER_Lobo!$68:$68,""),
IF($C5="Naren Baliga",_xlfn.XLOOKUP($B5,PROSPER_Baliga!$1:$1,PROSPER_Baliga!$68:$68,""),
IF($C5="Thorsten Huhn",_xlfn.XLOOKUP($B5,PROSPER_Huhn!$1:$1,PROSPER_Huhn!$68:$68,""),
IF($C5="Nick Hull",_xlfn.XLOOKUP($B5,PROSPER_Hull!$1:$1,PROSPER_Hull!$68:$68,""),
IF($C5="Monika Kotwani",_xlfn.XLOOKUP($B5,PROSPER_Kotwani!$1:$1,PROSPER_Kotwani!$68:$68,""),
IF($C5="Jonathan Wellner",_xlfn.XLOOKUP($B5,PROSPER_Wellner!$1:$1,PROSPER_Wellner!$68:$68,""),
IF($C5="Travis Harvey",_xlfn.XLOOKUP($B5,PROSPER_Harvey!$1:$1,PROSPER_Harvey!$68:$68,""),"")))))))="","",
IF($C5="Christopher Lobo",_xlfn.XLOOKUP($B5,PROSPER_Lobo!$1:$1,PROSPER_Lobo!$68:$68,""),
IF($C5="Naren Baliga",_xlfn.XLOOKUP($B5,PROSPER_Baliga!$1:$1,PROSPER_Baliga!$68:$68,""),
IF($C5="Thorsten Huhn",_xlfn.XLOOKUP($B5,PROSPER_Huhn!$1:$1,PROSPER_Huhn!$68:$68,""),
IF($C5="Nick Hull",_xlfn.XLOOKUP($B5,PROSPER_Hull!$1:$1,PROSPER_Hull!$68:$68,""),
IF($C5="Monika Kotwani",_xlfn.XLOOKUP($B5,PROSPER_Kotwani!$1:$1,PROSPER_Kotwani!$68:$68,""),
IF($C5="Jonathan Wellner",_xlfn.XLOOKUP($B5,PROSPER_Wellner!$1:$1,PROSPER_Wellner!$68:$68,""),
IF($C5="Travis Harvey",_xlfn.XLOOKUP($B5,PROSPER_Harvey!$1:$1,PROSPER_Harvey!$68:$68,""),"")))))))))</f>
        <v>No Score</v>
      </c>
      <c r="IR5" s="225" t="str">
        <f>IF(IF(IF($C5="Christopher Lobo",_xlfn.XLOOKUP($B5,PROSPER_Lobo!$1:$1,PROSPER_Lobo!$69:$69,""),
IF($C5="Naren Baliga",_xlfn.XLOOKUP($B5,PROSPER_Baliga!$1:$1,PROSPER_Baliga!$69:$69,""),
IF($C5="Thorsten Huhn",_xlfn.XLOOKUP($B5,PROSPER_Huhn!$1:$1,PROSPER_Huhn!$69:$69,""),
IF($C5="Nick Hull",_xlfn.XLOOKUP($B5,PROSPER_Hull!$1:$1,PROSPER_Hull!$69:$69,""),
IF($C5="Monika Kotwani",_xlfn.XLOOKUP($B5,PROSPER_Kotwani!$1:$1,PROSPER_Kotwani!$69:$69,""),
IF($C5="Jonathan Wellner",_xlfn.XLOOKUP($B5,PROSPER_Wellner!$1:$1,PROSPER_Wellner!$69:$69,""),
IF($C5="Travis Harvey",_xlfn.XLOOKUP($B5,PROSPER_Harvey!$1:$1,PROSPER_Harvey!$69:$69,""),"")))))))="","",
IF($C5="Christopher Lobo",_xlfn.XLOOKUP($B5,PROSPER_Lobo!$1:$1,PROSPER_Lobo!$69:$69,""),
IF($C5="Naren Baliga",_xlfn.XLOOKUP($B5,PROSPER_Baliga!$1:$1,PROSPER_Baliga!$69:$69,""),
IF($C5="Thorsten Huhn",_xlfn.XLOOKUP($B5,PROSPER_Huhn!$1:$1,PROSPER_Huhn!$69:$69,""),
IF($C5="Nick Hull",_xlfn.XLOOKUP($B5,PROSPER_Hull!$1:$1,PROSPER_Hull!$69:$69,""),
IF($C5="Monika Kotwani",_xlfn.XLOOKUP($B5,PROSPER_Kotwani!$1:$1,PROSPER_Kotwani!$69:$69,""),
IF($C5="Jonathan Wellner",_xlfn.XLOOKUP($B5,PROSPER_Wellner!$1:$1,PROSPER_Wellner!$69:$69,""),
IF($C5="Travis Harvey",_xlfn.XLOOKUP($B5,PROSPER_Harvey!$1:$1,PROSPER_Harvey!$69:$69,""),""))))))))="","No Comment",IF(IF($C5="Christopher Lobo",_xlfn.XLOOKUP($B5,PROSPER_Lobo!$1:$1,PROSPER_Lobo!$69:$69,""),
IF($C5="Naren Baliga",_xlfn.XLOOKUP($B5,PROSPER_Baliga!$1:$1,PROSPER_Baliga!$69:$69,""),
IF($C5="Thorsten Huhn",_xlfn.XLOOKUP($B5,PROSPER_Huhn!$1:$1,PROSPER_Huhn!$69:$69,""),
IF($C5="Nick Hull",_xlfn.XLOOKUP($B5,PROSPER_Hull!$1:$1,PROSPER_Hull!$69:$69,""),
IF($C5="Monika Kotwani",_xlfn.XLOOKUP($B5,PROSPER_Kotwani!$1:$1,PROSPER_Kotwani!$69:$69,""),
IF($C5="Jonathan Wellner",_xlfn.XLOOKUP($B5,PROSPER_Wellner!$1:$1,PROSPER_Wellner!$69:$69,""),
IF($C5="Travis Harvey",_xlfn.XLOOKUP($B5,PROSPER_Harvey!$1:$1,PROSPER_Harvey!$69:$69,""),"")))))))="","",
IF($C5="Christopher Lobo",_xlfn.XLOOKUP($B5,PROSPER_Lobo!$1:$1,PROSPER_Lobo!$69:$69,""),
IF($C5="Naren Baliga",_xlfn.XLOOKUP($B5,PROSPER_Baliga!$1:$1,PROSPER_Baliga!$69:$69,""),
IF($C5="Thorsten Huhn",_xlfn.XLOOKUP($B5,PROSPER_Huhn!$1:$1,PROSPER_Huhn!$69:$69,""),
IF($C5="Nick Hull",_xlfn.XLOOKUP($B5,PROSPER_Hull!$1:$1,PROSPER_Hull!$69:$69,""),
IF($C5="Monika Kotwani",_xlfn.XLOOKUP($B5,PROSPER_Kotwani!$1:$1,PROSPER_Kotwani!$69:$69,""),
IF($C5="Jonathan Wellner",_xlfn.XLOOKUP($B5,PROSPER_Wellner!$1:$1,PROSPER_Wellner!$69:$69,""),
IF($C5="Travis Harvey",_xlfn.XLOOKUP($B5,PROSPER_Harvey!$1:$1,PROSPER_Harvey!$69:$69,""),"")))))))))</f>
        <v>No Comment</v>
      </c>
      <c r="IS5" s="218" t="str">
        <f t="shared" ref="IS5" si="111">IFERROR(AVERAGE(IP5,IQ5),"N/A")</f>
        <v>N/A</v>
      </c>
      <c r="IT5" s="217" t="str">
        <f t="shared" ref="IT5" si="112">IFERROR(AVERAGE(HG5,HN5,HU5,IB5,II5,IP5),"N/A")</f>
        <v>N/A</v>
      </c>
      <c r="IU5" s="212" t="str">
        <f t="shared" ref="IU5" si="113">IFERROR(AVERAGE(HH5,HO5,HV5,IC5,IJ5,IQ5),"N/A")</f>
        <v>N/A</v>
      </c>
      <c r="IV5" s="218" t="str">
        <f t="shared" ref="IV5" si="114">IFERROR(AVERAGE(HJ5,HQ5,HX5,IE5,IL5,IS5),"N/A")</f>
        <v>N/A</v>
      </c>
      <c r="IW5" s="226">
        <f>_xlfn.XLOOKUP($B5,Vlookups_Local!B:B,Vlookups_Local!F:F)</f>
        <v>0.88095238095238104</v>
      </c>
      <c r="IX5" s="227">
        <f>_xlfn.XLOOKUP($B5,Vlookups_Local!B:B,Vlookups_Local!G:G)</f>
        <v>0</v>
      </c>
      <c r="IY5" s="227">
        <f>_xlfn.XLOOKUP($B5,Vlookups_Local!B:B,Vlookups_Local!H:H)</f>
        <v>0.88095238095238104</v>
      </c>
      <c r="IZ5" s="228">
        <f t="shared" ref="IZ5" si="115">IFERROR(IF(IW5=0,"",(MIN(IW5*10, 10))),"N/A")</f>
        <v>8.8095238095238102</v>
      </c>
      <c r="JA5" s="229">
        <f>_xlfn.XLOOKUP($B5,LevelUp_Query!A:A,LevelUp_Query!C:C,"")</f>
        <v>95</v>
      </c>
      <c r="JB5" s="230" t="str">
        <f>_xlfn.XLOOKUP($B5,LevelUp_Query!A:A,LevelUp_Query!F:F,"")</f>
        <v>Peak 1 - Kosciuszko</v>
      </c>
      <c r="JC5" s="230">
        <f>_xlfn.XLOOKUP($B5,LevelUp_Query!A:A,LevelUp_Query!E:E,"")</f>
        <v>5</v>
      </c>
      <c r="JD5" s="228">
        <f t="shared" ref="JD5" si="116">IF(JC5&gt;=15, 10, IF(JC5&gt;=10, 8, IF(JC5&gt;=5, 6, JC5)))</f>
        <v>6</v>
      </c>
      <c r="JE5" s="231" t="str">
        <f>_xlfn.XLOOKUP(B5,PROSPERInitial_Query!$E:$E,PROSPERInitial_Query!$AQ:$AQ,"",,-1)</f>
        <v/>
      </c>
      <c r="JF5" s="223" t="str">
        <f t="shared" ref="JF5:JF25" si="117">_xlfn.CONCAT($B5,"7 - ResponsibilityGiving Back (L&amp;L)")</f>
        <v>Affan Jafri7 - ResponsibilityGiving Back (L&amp;L)</v>
      </c>
      <c r="JG5" s="223" t="str">
        <f>_xlfn.XLOOKUP(JF5,PROSPERDelta_Query!BK:BK,PROSPERDelta_Query!BE:BE,"",,-1)</f>
        <v/>
      </c>
      <c r="JH5" s="224" t="str">
        <f t="shared" ref="JH5" si="118">IFERROR(IF(JG5="", IF(JE5="", "", JE5), JG5)*1,"N/A")</f>
        <v>N/A</v>
      </c>
      <c r="JI5" s="224" t="str">
        <f>IF(IF(IF($C5="Christopher Lobo",_xlfn.XLOOKUP($B5,PROSPER_Lobo!$1:$1,PROSPER_Lobo!$70:$70,""),
IF($C5="Naren Baliga",_xlfn.XLOOKUP($B5,PROSPER_Baliga!$1:$1,PROSPER_Baliga!$70:$70,""),
IF($C5="Thorsten Huhn",_xlfn.XLOOKUP($B5,PROSPER_Huhn!$1:$1,PROSPER_Huhn!$70:$70,""),
IF($C5="Nick Hull",_xlfn.XLOOKUP($B5,PROSPER_Hull!$1:$1,PROSPER_Hull!$70:$70,""),
IF($C5="Monika Kotwani",_xlfn.XLOOKUP($B5,PROSPER_Kotwani!$1:$1,PROSPER_Kotwani!$70:$70,""),
IF($C5="Jonathan Wellner",_xlfn.XLOOKUP($B5,PROSPER_Wellner!$1:$1,PROSPER_Wellner!$70:$70,""),
IF($C5="Travis Harvey",_xlfn.XLOOKUP($B5,PROSPER_Harvey!$1:$1,PROSPER_Harvey!$70:$70,""),"")))))))="","",
IF($C5="Christopher Lobo",_xlfn.XLOOKUP($B5,PROSPER_Lobo!$1:$1,PROSPER_Lobo!$70:$70,""),
IF($C5="Naren Baliga",_xlfn.XLOOKUP($B5,PROSPER_Baliga!$1:$1,PROSPER_Baliga!$70:$70,""),
IF($C5="Thorsten Huhn",_xlfn.XLOOKUP($B5,PROSPER_Huhn!$1:$1,PROSPER_Huhn!$70:$70,""),
IF($C5="Nick Hull",_xlfn.XLOOKUP($B5,PROSPER_Hull!$1:$1,PROSPER_Hull!$70:$70,""),
IF($C5="Monika Kotwani",_xlfn.XLOOKUP($B5,PROSPER_Kotwani!$1:$1,PROSPER_Kotwani!$70:$70,""),
IF($C5="Jonathan Wellner",_xlfn.XLOOKUP($B5,PROSPER_Wellner!$1:$1,PROSPER_Wellner!$70:$70,""),
IF($C5="Travis Harvey",_xlfn.XLOOKUP($B5,PROSPER_Harvey!$1:$1,PROSPER_Harvey!$70:$70,""),""))))))))="","No Score",IF(IF($C5="Christopher Lobo",_xlfn.XLOOKUP($B5,PROSPER_Lobo!$1:$1,PROSPER_Lobo!$70:$70,""),
IF($C5="Naren Baliga",_xlfn.XLOOKUP($B5,PROSPER_Baliga!$1:$1,PROSPER_Baliga!$70:$70,""),
IF($C5="Thorsten Huhn",_xlfn.XLOOKUP($B5,PROSPER_Huhn!$1:$1,PROSPER_Huhn!$70:$70,""),
IF($C5="Nick Hull",_xlfn.XLOOKUP($B5,PROSPER_Hull!$1:$1,PROSPER_Hull!$70:$70,""),
IF($C5="Monika Kotwani",_xlfn.XLOOKUP($B5,PROSPER_Kotwani!$1:$1,PROSPER_Kotwani!$70:$70,""),
IF($C5="Jonathan Wellner",_xlfn.XLOOKUP($B5,PROSPER_Wellner!$1:$1,PROSPER_Wellner!$70:$70,""),
IF($C5="Travis Harvey",_xlfn.XLOOKUP($B5,PROSPER_Harvey!$1:$1,PROSPER_Harvey!$70:$70,""),"")))))))="","",
IF($C5="Christopher Lobo",_xlfn.XLOOKUP($B5,PROSPER_Lobo!$1:$1,PROSPER_Lobo!$70:$70,""),
IF($C5="Naren Baliga",_xlfn.XLOOKUP($B5,PROSPER_Baliga!$1:$1,PROSPER_Baliga!$70:$70,""),
IF($C5="Thorsten Huhn",_xlfn.XLOOKUP($B5,PROSPER_Huhn!$1:$1,PROSPER_Huhn!$70:$70,""),
IF($C5="Nick Hull",_xlfn.XLOOKUP($B5,PROSPER_Hull!$1:$1,PROSPER_Hull!$70:$70,""),
IF($C5="Monika Kotwani",_xlfn.XLOOKUP($B5,PROSPER_Kotwani!$1:$1,PROSPER_Kotwani!$70:$70,""),
IF($C5="Jonathan Wellner",_xlfn.XLOOKUP($B5,PROSPER_Wellner!$1:$1,PROSPER_Wellner!$70:$70,""),
IF($C5="Travis Harvey",_xlfn.XLOOKUP($B5,PROSPER_Harvey!$1:$1,PROSPER_Harvey!$70:$70,""),"")))))))))</f>
        <v>No Score</v>
      </c>
      <c r="JJ5" s="225" t="str">
        <f>IF(IF(IF($C5="Christopher Lobo",_xlfn.XLOOKUP($B5,PROSPER_Lobo!$1:$1,PROSPER_Lobo!$71:$71,""),
IF($C5="Naren Baliga",_xlfn.XLOOKUP($B5,PROSPER_Baliga!$1:$1,PROSPER_Baliga!$71:$71,""),
IF($C5="Thorsten Huhn",_xlfn.XLOOKUP($B5,PROSPER_Huhn!$1:$1,PROSPER_Huhn!$71:$71,""),
IF($C5="Nick Hull",_xlfn.XLOOKUP($B5,PROSPER_Hull!$1:$1,PROSPER_Hull!$71:$71,""),
IF($C5="Monika Kotwani",_xlfn.XLOOKUP($B5,PROSPER_Kotwani!$1:$1,PROSPER_Kotwani!$71:$71,""),
IF($C5="Jonathan Wellner",_xlfn.XLOOKUP($B5,PROSPER_Wellner!$1:$1,PROSPER_Wellner!$71:$71,""),
IF($C5="Travis Harvey",_xlfn.XLOOKUP($B5,PROSPER_Harvey!$1:$1,PROSPER_Harvey!$71:$71,""),"")))))))="","",
IF($C5="Christopher Lobo",_xlfn.XLOOKUP($B5,PROSPER_Lobo!$1:$1,PROSPER_Lobo!$71:$71,""),
IF($C5="Naren Baliga",_xlfn.XLOOKUP($B5,PROSPER_Baliga!$1:$1,PROSPER_Baliga!$71:$71,""),
IF($C5="Thorsten Huhn",_xlfn.XLOOKUP($B5,PROSPER_Huhn!$1:$1,PROSPER_Huhn!$71:$71,""),
IF($C5="Nick Hull",_xlfn.XLOOKUP($B5,PROSPER_Hull!$1:$1,PROSPER_Hull!$71:$71,""),
IF($C5="Monika Kotwani",_xlfn.XLOOKUP($B5,PROSPER_Kotwani!$1:$1,PROSPER_Kotwani!$71:$71,""),
IF($C5="Jonathan Wellner",_xlfn.XLOOKUP($B5,PROSPER_Wellner!$1:$1,PROSPER_Wellner!$71:$71,""),
IF($C5="Travis Harvey",_xlfn.XLOOKUP($B5,PROSPER_Harvey!$1:$1,PROSPER_Harvey!$71:$71,""),""))))))))="","No Comment",IF(IF($C5="Christopher Lobo",_xlfn.XLOOKUP($B5,PROSPER_Lobo!$1:$1,PROSPER_Lobo!$71:$71,""),
IF($C5="Naren Baliga",_xlfn.XLOOKUP($B5,PROSPER_Baliga!$1:$1,PROSPER_Baliga!$71:$71,""),
IF($C5="Thorsten Huhn",_xlfn.XLOOKUP($B5,PROSPER_Huhn!$1:$1,PROSPER_Huhn!$71:$71,""),
IF($C5="Nick Hull",_xlfn.XLOOKUP($B5,PROSPER_Hull!$1:$1,PROSPER_Hull!$71:$71,""),
IF($C5="Monika Kotwani",_xlfn.XLOOKUP($B5,PROSPER_Kotwani!$1:$1,PROSPER_Kotwani!$71:$71,""),
IF($C5="Jonathan Wellner",_xlfn.XLOOKUP($B5,PROSPER_Wellner!$1:$1,PROSPER_Wellner!$71:$71,""),
IF($C5="Travis Harvey",_xlfn.XLOOKUP($B5,PROSPER_Harvey!$1:$1,PROSPER_Harvey!$71:$71,""),"")))))))="","",
IF($C5="Christopher Lobo",_xlfn.XLOOKUP($B5,PROSPER_Lobo!$1:$1,PROSPER_Lobo!$71:$71,""),
IF($C5="Naren Baliga",_xlfn.XLOOKUP($B5,PROSPER_Baliga!$1:$1,PROSPER_Baliga!$71:$71,""),
IF($C5="Thorsten Huhn",_xlfn.XLOOKUP($B5,PROSPER_Huhn!$1:$1,PROSPER_Huhn!$71:$71,""),
IF($C5="Nick Hull",_xlfn.XLOOKUP($B5,PROSPER_Hull!$1:$1,PROSPER_Hull!$71:$71,""),
IF($C5="Monika Kotwani",_xlfn.XLOOKUP($B5,PROSPER_Kotwani!$1:$1,PROSPER_Kotwani!$71:$71,""),
IF($C5="Jonathan Wellner",_xlfn.XLOOKUP($B5,PROSPER_Wellner!$1:$1,PROSPER_Wellner!$71:$71,""),
IF($C5="Travis Harvey",_xlfn.XLOOKUP($B5,PROSPER_Harvey!$1:$1,PROSPER_Harvey!$71:$71,""),"")))))))))</f>
        <v>No Comment</v>
      </c>
      <c r="JK5" s="228" t="str">
        <f t="shared" ref="JK5" si="119">IFERROR(AVERAGE(JH5,JI5),"N/A")</f>
        <v>N/A</v>
      </c>
      <c r="JL5" s="222" t="str">
        <f>_xlfn.XLOOKUP(B5,PROSPERInitial_Query!$E:$E,PROSPERInitial_Query!$AR:$AR,"",,-1)</f>
        <v/>
      </c>
      <c r="JM5" s="223" t="str">
        <f t="shared" ref="JM5:JM25" si="120">_xlfn.CONCAT($B5,"7 - ResponsibilityExecutive Communication")</f>
        <v>Affan Jafri7 - ResponsibilityExecutive Communication</v>
      </c>
      <c r="JN5" s="223" t="str">
        <f>_xlfn.XLOOKUP(JM5,PROSPERDelta_Query!BK:BK,PROSPERDelta_Query!BF:BF,"",,-1)</f>
        <v/>
      </c>
      <c r="JO5" s="224" t="str">
        <f t="shared" ref="JO5" si="121">IFERROR(IF(JN5="", IF(JL5="", "", JL5), JN5)*1,"N/A")</f>
        <v>N/A</v>
      </c>
      <c r="JP5" s="224" t="str">
        <f>IF(IF(IF($C5="Christopher Lobo",_xlfn.XLOOKUP($B5,PROSPER_Lobo!$1:$1,PROSPER_Lobo!$72:$72,""),
IF($C5="Naren Baliga",_xlfn.XLOOKUP($B5,PROSPER_Baliga!$1:$1,PROSPER_Baliga!$72:$72,""),
IF($C5="Thorsten Huhn",_xlfn.XLOOKUP($B5,PROSPER_Huhn!$1:$1,PROSPER_Huhn!$72:$72,""),
IF($C5="Nick Hull",_xlfn.XLOOKUP($B5,PROSPER_Hull!$1:$1,PROSPER_Hull!$72:$72,""),
IF($C5="Monika Kotwani",_xlfn.XLOOKUP($B5,PROSPER_Kotwani!$1:$1,PROSPER_Kotwani!$72:$72,""),
IF($C5="Jonathan Wellner",_xlfn.XLOOKUP($B5,PROSPER_Wellner!$1:$1,PROSPER_Wellner!$72:$72,""),
IF($C5="Travis Harvey",_xlfn.XLOOKUP($B5,PROSPER_Harvey!$1:$1,PROSPER_Harvey!$72:$72,""),"")))))))="","",
IF($C5="Christopher Lobo",_xlfn.XLOOKUP($B5,PROSPER_Lobo!$1:$1,PROSPER_Lobo!$72:$72,""),
IF($C5="Naren Baliga",_xlfn.XLOOKUP($B5,PROSPER_Baliga!$1:$1,PROSPER_Baliga!$72:$72,""),
IF($C5="Thorsten Huhn",_xlfn.XLOOKUP($B5,PROSPER_Huhn!$1:$1,PROSPER_Huhn!$72:$72,""),
IF($C5="Nick Hull",_xlfn.XLOOKUP($B5,PROSPER_Hull!$1:$1,PROSPER_Hull!$72:$72,""),
IF($C5="Monika Kotwani",_xlfn.XLOOKUP($B5,PROSPER_Kotwani!$1:$1,PROSPER_Kotwani!$72:$72,""),
IF($C5="Jonathan Wellner",_xlfn.XLOOKUP($B5,PROSPER_Wellner!$1:$1,PROSPER_Wellner!$72:$72,""),
IF($C5="Travis Harvey",_xlfn.XLOOKUP($B5,PROSPER_Harvey!$1:$1,PROSPER_Harvey!$72:$72,""),""))))))))="","No Score",IF(IF($C5="Christopher Lobo",_xlfn.XLOOKUP($B5,PROSPER_Lobo!$1:$1,PROSPER_Lobo!$72:$72,""),
IF($C5="Naren Baliga",_xlfn.XLOOKUP($B5,PROSPER_Baliga!$1:$1,PROSPER_Baliga!$72:$72,""),
IF($C5="Thorsten Huhn",_xlfn.XLOOKUP($B5,PROSPER_Huhn!$1:$1,PROSPER_Huhn!$72:$72,""),
IF($C5="Nick Hull",_xlfn.XLOOKUP($B5,PROSPER_Hull!$1:$1,PROSPER_Hull!$72:$72,""),
IF($C5="Monika Kotwani",_xlfn.XLOOKUP($B5,PROSPER_Kotwani!$1:$1,PROSPER_Kotwani!$72:$72,""),
IF($C5="Jonathan Wellner",_xlfn.XLOOKUP($B5,PROSPER_Wellner!$1:$1,PROSPER_Wellner!$72:$72,""),
IF($C5="Travis Harvey",_xlfn.XLOOKUP($B5,PROSPER_Harvey!$1:$1,PROSPER_Harvey!$72:$72,""),"")))))))="","",
IF($C5="Christopher Lobo",_xlfn.XLOOKUP($B5,PROSPER_Lobo!$1:$1,PROSPER_Lobo!$72:$72,""),
IF($C5="Naren Baliga",_xlfn.XLOOKUP($B5,PROSPER_Baliga!$1:$1,PROSPER_Baliga!$72:$72,""),
IF($C5="Thorsten Huhn",_xlfn.XLOOKUP($B5,PROSPER_Huhn!$1:$1,PROSPER_Huhn!$72:$72,""),
IF($C5="Nick Hull",_xlfn.XLOOKUP($B5,PROSPER_Hull!$1:$1,PROSPER_Hull!$72:$72,""),
IF($C5="Monika Kotwani",_xlfn.XLOOKUP($B5,PROSPER_Kotwani!$1:$1,PROSPER_Kotwani!$72:$72,""),
IF($C5="Jonathan Wellner",_xlfn.XLOOKUP($B5,PROSPER_Wellner!$1:$1,PROSPER_Wellner!$72:$72,""),
IF($C5="Travis Harvey",_xlfn.XLOOKUP($B5,PROSPER_Harvey!$1:$1,PROSPER_Harvey!$72:$72,""),"")))))))))</f>
        <v>No Score</v>
      </c>
      <c r="JQ5" s="225" t="str">
        <f>IF(IF(IF($C5="Christopher Lobo",_xlfn.XLOOKUP($B5,PROSPER_Lobo!$1:$1,PROSPER_Lobo!$73:$73,""),
IF($C5="Naren Baliga",_xlfn.XLOOKUP($B5,PROSPER_Baliga!$1:$1,PROSPER_Baliga!$73:$73,""),
IF($C5="Thorsten Huhn",_xlfn.XLOOKUP($B5,PROSPER_Huhn!$1:$1,PROSPER_Huhn!$73:$73,""),
IF($C5="Nick Hull",_xlfn.XLOOKUP($B5,PROSPER_Hull!$1:$1,PROSPER_Hull!$73:$73,""),
IF($C5="Monika Kotwani",_xlfn.XLOOKUP($B5,PROSPER_Kotwani!$1:$1,PROSPER_Kotwani!$73:$73,""),
IF($C5="Jonathan Wellner",_xlfn.XLOOKUP($B5,PROSPER_Wellner!$1:$1,PROSPER_Wellner!$73:$73,""),
IF($C5="Travis Harvey",_xlfn.XLOOKUP($B5,PROSPER_Harvey!$1:$1,PROSPER_Harvey!$73:$73,""),"")))))))="","",
IF($C5="Christopher Lobo",_xlfn.XLOOKUP($B5,PROSPER_Lobo!$1:$1,PROSPER_Lobo!$73:$73,""),
IF($C5="Naren Baliga",_xlfn.XLOOKUP($B5,PROSPER_Baliga!$1:$1,PROSPER_Baliga!$73:$73,""),
IF($C5="Thorsten Huhn",_xlfn.XLOOKUP($B5,PROSPER_Huhn!$1:$1,PROSPER_Huhn!$73:$73,""),
IF($C5="Nick Hull",_xlfn.XLOOKUP($B5,PROSPER_Hull!$1:$1,PROSPER_Hull!$73:$73,""),
IF($C5="Monika Kotwani",_xlfn.XLOOKUP($B5,PROSPER_Kotwani!$1:$1,PROSPER_Kotwani!$73:$73,""),
IF($C5="Jonathan Wellner",_xlfn.XLOOKUP($B5,PROSPER_Wellner!$1:$1,PROSPER_Wellner!$73:$73,""),
IF($C5="Travis Harvey",_xlfn.XLOOKUP($B5,PROSPER_Harvey!$1:$1,PROSPER_Harvey!$73:$73,""),""))))))))="","No Comment",IF(IF($C5="Christopher Lobo",_xlfn.XLOOKUP($B5,PROSPER_Lobo!$1:$1,PROSPER_Lobo!$73:$73,""),
IF($C5="Naren Baliga",_xlfn.XLOOKUP($B5,PROSPER_Baliga!$1:$1,PROSPER_Baliga!$73:$73,""),
IF($C5="Thorsten Huhn",_xlfn.XLOOKUP($B5,PROSPER_Huhn!$1:$1,PROSPER_Huhn!$73:$73,""),
IF($C5="Nick Hull",_xlfn.XLOOKUP($B5,PROSPER_Hull!$1:$1,PROSPER_Hull!$73:$73,""),
IF($C5="Monika Kotwani",_xlfn.XLOOKUP($B5,PROSPER_Kotwani!$1:$1,PROSPER_Kotwani!$73:$73,""),
IF($C5="Jonathan Wellner",_xlfn.XLOOKUP($B5,PROSPER_Wellner!$1:$1,PROSPER_Wellner!$73:$73,""),
IF($C5="Travis Harvey",_xlfn.XLOOKUP($B5,PROSPER_Harvey!$1:$1,PROSPER_Harvey!$73:$73,""),"")))))))="","",
IF($C5="Christopher Lobo",_xlfn.XLOOKUP($B5,PROSPER_Lobo!$1:$1,PROSPER_Lobo!$73:$73,""),
IF($C5="Naren Baliga",_xlfn.XLOOKUP($B5,PROSPER_Baliga!$1:$1,PROSPER_Baliga!$73:$73,""),
IF($C5="Thorsten Huhn",_xlfn.XLOOKUP($B5,PROSPER_Huhn!$1:$1,PROSPER_Huhn!$73:$73,""),
IF($C5="Nick Hull",_xlfn.XLOOKUP($B5,PROSPER_Hull!$1:$1,PROSPER_Hull!$73:$73,""),
IF($C5="Monika Kotwani",_xlfn.XLOOKUP($B5,PROSPER_Kotwani!$1:$1,PROSPER_Kotwani!$73:$73,""),
IF($C5="Jonathan Wellner",_xlfn.XLOOKUP($B5,PROSPER_Wellner!$1:$1,PROSPER_Wellner!$73:$73,""),
IF($C5="Travis Harvey",_xlfn.XLOOKUP($B5,PROSPER_Harvey!$1:$1,PROSPER_Harvey!$73:$73,""),"")))))))))</f>
        <v>No Comment</v>
      </c>
      <c r="JR5" s="228" t="str">
        <f t="shared" ref="JR5" si="122">IFERROR(AVERAGE(JO5,JP5),"N/A")</f>
        <v>N/A</v>
      </c>
      <c r="JS5" s="222" t="str">
        <f>_xlfn.XLOOKUP(B5,PROSPERInitial_Query!$E:$E,PROSPERInitial_Query!$AS:$AS,"",,-1)</f>
        <v/>
      </c>
      <c r="JT5" s="223" t="str">
        <f t="shared" ref="JT5:JT25" si="123">_xlfn.CONCAT($B5,"7 - ResponsibilityCulture Champion")</f>
        <v>Affan Jafri7 - ResponsibilityCulture Champion</v>
      </c>
      <c r="JU5" s="223" t="str">
        <f>_xlfn.XLOOKUP(JT5,PROSPERDelta_Query!BK:BK,PROSPERDelta_Query!BG:BG,"",,-1)</f>
        <v/>
      </c>
      <c r="JV5" s="224" t="str">
        <f t="shared" ref="JV5" si="124">IFERROR(IF(JU5="", IF(JS5="", "", JS5), JU5)*1,"N/A")</f>
        <v>N/A</v>
      </c>
      <c r="JW5" s="224" t="str">
        <f>IF(IF(IF($C5="Christopher Lobo",_xlfn.XLOOKUP($B5,PROSPER_Lobo!$1:$1,PROSPER_Lobo!$74:$74,""),
IF($C5="Naren Baliga",_xlfn.XLOOKUP($B5,PROSPER_Baliga!$1:$1,PROSPER_Baliga!$74:$74,""),
IF($C5="Thorsten Huhn",_xlfn.XLOOKUP($B5,PROSPER_Huhn!$1:$1,PROSPER_Huhn!$74:$74,""),
IF($C5="Nick Hull",_xlfn.XLOOKUP($B5,PROSPER_Hull!$1:$1,PROSPER_Hull!$74:$74,""),
IF($C5="Monika Kotwani",_xlfn.XLOOKUP($B5,PROSPER_Kotwani!$1:$1,PROSPER_Kotwani!$74:$74,""),
IF($C5="Jonathan Wellner",_xlfn.XLOOKUP($B5,PROSPER_Wellner!$1:$1,PROSPER_Wellner!$74:$74,""),
IF($C5="Travis Harvey",_xlfn.XLOOKUP($B5,PROSPER_Harvey!$1:$1,PROSPER_Harvey!$74:$74,""),"")))))))="","",
IF($C5="Christopher Lobo",_xlfn.XLOOKUP($B5,PROSPER_Lobo!$1:$1,PROSPER_Lobo!$74:$74,""),
IF($C5="Naren Baliga",_xlfn.XLOOKUP($B5,PROSPER_Baliga!$1:$1,PROSPER_Baliga!$74:$74,""),
IF($C5="Thorsten Huhn",_xlfn.XLOOKUP($B5,PROSPER_Huhn!$1:$1,PROSPER_Huhn!$74:$74,""),
IF($C5="Nick Hull",_xlfn.XLOOKUP($B5,PROSPER_Hull!$1:$1,PROSPER_Hull!$74:$74,""),
IF($C5="Monika Kotwani",_xlfn.XLOOKUP($B5,PROSPER_Kotwani!$1:$1,PROSPER_Kotwani!$74:$74,""),
IF($C5="Jonathan Wellner",_xlfn.XLOOKUP($B5,PROSPER_Wellner!$1:$1,PROSPER_Wellner!$74:$74,""),
IF($C5="Travis Harvey",_xlfn.XLOOKUP($B5,PROSPER_Harvey!$1:$1,PROSPER_Harvey!$74:$74,""),""))))))))="","No Score",IF(IF($C5="Christopher Lobo",_xlfn.XLOOKUP($B5,PROSPER_Lobo!$1:$1,PROSPER_Lobo!$74:$74,""),
IF($C5="Naren Baliga",_xlfn.XLOOKUP($B5,PROSPER_Baliga!$1:$1,PROSPER_Baliga!$74:$74,""),
IF($C5="Thorsten Huhn",_xlfn.XLOOKUP($B5,PROSPER_Huhn!$1:$1,PROSPER_Huhn!$74:$74,""),
IF($C5="Nick Hull",_xlfn.XLOOKUP($B5,PROSPER_Hull!$1:$1,PROSPER_Hull!$74:$74,""),
IF($C5="Monika Kotwani",_xlfn.XLOOKUP($B5,PROSPER_Kotwani!$1:$1,PROSPER_Kotwani!$74:$74,""),
IF($C5="Jonathan Wellner",_xlfn.XLOOKUP($B5,PROSPER_Wellner!$1:$1,PROSPER_Wellner!$74:$74,""),
IF($C5="Travis Harvey",_xlfn.XLOOKUP($B5,PROSPER_Harvey!$1:$1,PROSPER_Harvey!$74:$74,""),"")))))))="","",
IF($C5="Christopher Lobo",_xlfn.XLOOKUP($B5,PROSPER_Lobo!$1:$1,PROSPER_Lobo!$74:$74,""),
IF($C5="Naren Baliga",_xlfn.XLOOKUP($B5,PROSPER_Baliga!$1:$1,PROSPER_Baliga!$74:$74,""),
IF($C5="Thorsten Huhn",_xlfn.XLOOKUP($B5,PROSPER_Huhn!$1:$1,PROSPER_Huhn!$74:$74,""),
IF($C5="Nick Hull",_xlfn.XLOOKUP($B5,PROSPER_Hull!$1:$1,PROSPER_Hull!$74:$74,""),
IF($C5="Monika Kotwani",_xlfn.XLOOKUP($B5,PROSPER_Kotwani!$1:$1,PROSPER_Kotwani!$74:$74,""),
IF($C5="Jonathan Wellner",_xlfn.XLOOKUP($B5,PROSPER_Wellner!$1:$1,PROSPER_Wellner!$74:$74,""),
IF($C5="Travis Harvey",_xlfn.XLOOKUP($B5,PROSPER_Harvey!$1:$1,PROSPER_Harvey!$74:$74,""),"")))))))))</f>
        <v>No Score</v>
      </c>
      <c r="JX5" s="225" t="str">
        <f>IF(IF(IF($C5="Christopher Lobo",_xlfn.XLOOKUP($B5,PROSPER_Lobo!$1:$1,PROSPER_Lobo!$75:$75,""),
IF($C5="Naren Baliga",_xlfn.XLOOKUP($B5,PROSPER_Baliga!$1:$1,PROSPER_Baliga!$75:$75,""),
IF($C5="Thorsten Huhn",_xlfn.XLOOKUP($B5,PROSPER_Huhn!$1:$1,PROSPER_Huhn!$75:$75,""),
IF($C5="Nick Hull",_xlfn.XLOOKUP($B5,PROSPER_Hull!$1:$1,PROSPER_Hull!$75:$75,""),
IF($C5="Monika Kotwani",_xlfn.XLOOKUP($B5,PROSPER_Kotwani!$1:$1,PROSPER_Kotwani!$75:$75,""),
IF($C5="Jonathan Wellner",_xlfn.XLOOKUP($B5,PROSPER_Wellner!$1:$1,PROSPER_Wellner!$75:$75,""),
IF($C5="Travis Harvey",_xlfn.XLOOKUP($B5,PROSPER_Harvey!$1:$1,PROSPER_Harvey!$75:$75,""),"")))))))="","",
IF($C5="Christopher Lobo",_xlfn.XLOOKUP($B5,PROSPER_Lobo!$1:$1,PROSPER_Lobo!$75:$75,""),
IF($C5="Naren Baliga",_xlfn.XLOOKUP($B5,PROSPER_Baliga!$1:$1,PROSPER_Baliga!$75:$75,""),
IF($C5="Thorsten Huhn",_xlfn.XLOOKUP($B5,PROSPER_Huhn!$1:$1,PROSPER_Huhn!$75:$75,""),
IF($C5="Nick Hull",_xlfn.XLOOKUP($B5,PROSPER_Hull!$1:$1,PROSPER_Hull!$75:$75,""),
IF($C5="Monika Kotwani",_xlfn.XLOOKUP($B5,PROSPER_Kotwani!$1:$1,PROSPER_Kotwani!$75:$75,""),
IF($C5="Jonathan Wellner",_xlfn.XLOOKUP($B5,PROSPER_Wellner!$1:$1,PROSPER_Wellner!$75:$75,""),
IF($C5="Travis Harvey",_xlfn.XLOOKUP($B5,PROSPER_Harvey!$1:$1,PROSPER_Harvey!$75:$75,""),""))))))))="","No Comment",IF(IF($C5="Christopher Lobo",_xlfn.XLOOKUP($B5,PROSPER_Lobo!$1:$1,PROSPER_Lobo!$75:$75,""),
IF($C5="Naren Baliga",_xlfn.XLOOKUP($B5,PROSPER_Baliga!$1:$1,PROSPER_Baliga!$75:$75,""),
IF($C5="Thorsten Huhn",_xlfn.XLOOKUP($B5,PROSPER_Huhn!$1:$1,PROSPER_Huhn!$75:$75,""),
IF($C5="Nick Hull",_xlfn.XLOOKUP($B5,PROSPER_Hull!$1:$1,PROSPER_Hull!$75:$75,""),
IF($C5="Monika Kotwani",_xlfn.XLOOKUP($B5,PROSPER_Kotwani!$1:$1,PROSPER_Kotwani!$75:$75,""),
IF($C5="Jonathan Wellner",_xlfn.XLOOKUP($B5,PROSPER_Wellner!$1:$1,PROSPER_Wellner!$75:$75,""),
IF($C5="Travis Harvey",_xlfn.XLOOKUP($B5,PROSPER_Harvey!$1:$1,PROSPER_Harvey!$75:$75,""),"")))))))="","",
IF($C5="Christopher Lobo",_xlfn.XLOOKUP($B5,PROSPER_Lobo!$1:$1,PROSPER_Lobo!$75:$75,""),
IF($C5="Naren Baliga",_xlfn.XLOOKUP($B5,PROSPER_Baliga!$1:$1,PROSPER_Baliga!$75:$75,""),
IF($C5="Thorsten Huhn",_xlfn.XLOOKUP($B5,PROSPER_Huhn!$1:$1,PROSPER_Huhn!$75:$75,""),
IF($C5="Nick Hull",_xlfn.XLOOKUP($B5,PROSPER_Hull!$1:$1,PROSPER_Hull!$75:$75,""),
IF($C5="Monika Kotwani",_xlfn.XLOOKUP($B5,PROSPER_Kotwani!$1:$1,PROSPER_Kotwani!$75:$75,""),
IF($C5="Jonathan Wellner",_xlfn.XLOOKUP($B5,PROSPER_Wellner!$1:$1,PROSPER_Wellner!$75:$75,""),
IF($C5="Travis Harvey",_xlfn.XLOOKUP($B5,PROSPER_Harvey!$1:$1,PROSPER_Harvey!$75:$75,""),"")))))))))</f>
        <v>No Comment</v>
      </c>
      <c r="JY5" s="228" t="str">
        <f t="shared" ref="JY5" si="125">IFERROR(AVERAGE(JV5,JW5),"N/A")</f>
        <v>N/A</v>
      </c>
      <c r="JZ5" s="222" t="str">
        <f>_xlfn.XLOOKUP(B5,PROSPERInitial_Query!$E:$E,PROSPERInitial_Query!$AT:$AT,"",,-1)</f>
        <v/>
      </c>
      <c r="KA5" s="223" t="str">
        <f t="shared" ref="KA5:KA25" si="126">_xlfn.CONCAT($B5,"7 - ResponsibilityPeople Management")</f>
        <v>Affan Jafri7 - ResponsibilityPeople Management</v>
      </c>
      <c r="KB5" s="223" t="str">
        <f>_xlfn.XLOOKUP(KA5,PROSPERDelta_Query!BK:BK,PROSPERDelta_Query!BH:BH,"",,-1)</f>
        <v/>
      </c>
      <c r="KC5" s="224" t="str">
        <f t="shared" ref="KC5" si="127">IFERROR(IF(KB5="", IF(JZ5="", "", JZ5), KB5)*1,"N/A")</f>
        <v>N/A</v>
      </c>
      <c r="KD5" s="224" t="str">
        <f>IF(IF(IF($C5="Christopher Lobo",_xlfn.XLOOKUP($B5,PROSPER_Lobo!$1:$1,PROSPER_Lobo!$76:$76,""),
IF($C5="Naren Baliga",_xlfn.XLOOKUP($B5,PROSPER_Baliga!$1:$1,PROSPER_Baliga!$76:$76,""),
IF($C5="Thorsten Huhn",_xlfn.XLOOKUP($B5,PROSPER_Huhn!$1:$1,PROSPER_Huhn!$76:$76,""),
IF($C5="Nick Hull",_xlfn.XLOOKUP($B5,PROSPER_Hull!$1:$1,PROSPER_Hull!$76:$76,""),
IF($C5="Monika Kotwani",_xlfn.XLOOKUP($B5,PROSPER_Kotwani!$1:$1,PROSPER_Kotwani!$76:$76,""),
IF($C5="Jonathan Wellner",_xlfn.XLOOKUP($B5,PROSPER_Wellner!$1:$1,PROSPER_Wellner!$76:$76,""),
IF($C5="Travis Harvey",_xlfn.XLOOKUP($B5,PROSPER_Harvey!$1:$1,PROSPER_Harvey!$76:$76,""),"")))))))="","",
IF($C5="Christopher Lobo",_xlfn.XLOOKUP($B5,PROSPER_Lobo!$1:$1,PROSPER_Lobo!$76:$76,""),
IF($C5="Naren Baliga",_xlfn.XLOOKUP($B5,PROSPER_Baliga!$1:$1,PROSPER_Baliga!$76:$76,""),
IF($C5="Thorsten Huhn",_xlfn.XLOOKUP($B5,PROSPER_Huhn!$1:$1,PROSPER_Huhn!$76:$76,""),
IF($C5="Nick Hull",_xlfn.XLOOKUP($B5,PROSPER_Hull!$1:$1,PROSPER_Hull!$76:$76,""),
IF($C5="Monika Kotwani",_xlfn.XLOOKUP($B5,PROSPER_Kotwani!$1:$1,PROSPER_Kotwani!$76:$76,""),
IF($C5="Jonathan Wellner",_xlfn.XLOOKUP($B5,PROSPER_Wellner!$1:$1,PROSPER_Wellner!$76:$76,""),
IF($C5="Travis Harvey",_xlfn.XLOOKUP($B5,PROSPER_Harvey!$1:$1,PROSPER_Harvey!$76:$76,""),""))))))))="","No Score",IF(IF($C5="Christopher Lobo",_xlfn.XLOOKUP($B5,PROSPER_Lobo!$1:$1,PROSPER_Lobo!$76:$76,""),
IF($C5="Naren Baliga",_xlfn.XLOOKUP($B5,PROSPER_Baliga!$1:$1,PROSPER_Baliga!$76:$76,""),
IF($C5="Thorsten Huhn",_xlfn.XLOOKUP($B5,PROSPER_Huhn!$1:$1,PROSPER_Huhn!$76:$76,""),
IF($C5="Nick Hull",_xlfn.XLOOKUP($B5,PROSPER_Hull!$1:$1,PROSPER_Hull!$76:$76,""),
IF($C5="Monika Kotwani",_xlfn.XLOOKUP($B5,PROSPER_Kotwani!$1:$1,PROSPER_Kotwani!$76:$76,""),
IF($C5="Jonathan Wellner",_xlfn.XLOOKUP($B5,PROSPER_Wellner!$1:$1,PROSPER_Wellner!$76:$76,""),
IF($C5="Travis Harvey",_xlfn.XLOOKUP($B5,PROSPER_Harvey!$1:$1,PROSPER_Harvey!$76:$76,""),"")))))))="","",
IF($C5="Christopher Lobo",_xlfn.XLOOKUP($B5,PROSPER_Lobo!$1:$1,PROSPER_Lobo!$76:$76,""),
IF($C5="Naren Baliga",_xlfn.XLOOKUP($B5,PROSPER_Baliga!$1:$1,PROSPER_Baliga!$76:$76,""),
IF($C5="Thorsten Huhn",_xlfn.XLOOKUP($B5,PROSPER_Huhn!$1:$1,PROSPER_Huhn!$76:$76,""),
IF($C5="Nick Hull",_xlfn.XLOOKUP($B5,PROSPER_Hull!$1:$1,PROSPER_Hull!$76:$76,""),
IF($C5="Monika Kotwani",_xlfn.XLOOKUP($B5,PROSPER_Kotwani!$1:$1,PROSPER_Kotwani!$76:$76,""),
IF($C5="Jonathan Wellner",_xlfn.XLOOKUP($B5,PROSPER_Wellner!$1:$1,PROSPER_Wellner!$76:$76,""),
IF($C5="Travis Harvey",_xlfn.XLOOKUP($B5,PROSPER_Harvey!$1:$1,PROSPER_Harvey!$76:$76,""),"")))))))))</f>
        <v>No Score</v>
      </c>
      <c r="KE5" s="225" t="str">
        <f>IF(IF(IF($C5="Christopher Lobo",_xlfn.XLOOKUP($B5,PROSPER_Lobo!$1:$1,PROSPER_Lobo!$77:$77,""),
IF($C5="Naren Baliga",_xlfn.XLOOKUP($B5,PROSPER_Baliga!$1:$1,PROSPER_Baliga!$77:$77,""),
IF($C5="Thorsten Huhn",_xlfn.XLOOKUP($B5,PROSPER_Huhn!$1:$1,PROSPER_Huhn!$77:$77,""),
IF($C5="Nick Hull",_xlfn.XLOOKUP($B5,PROSPER_Hull!$1:$1,PROSPER_Hull!$77:$77,""),
IF($C5="Monika Kotwani",_xlfn.XLOOKUP($B5,PROSPER_Kotwani!$1:$1,PROSPER_Kotwani!$77:$77,""),
IF($C5="Jonathan Wellner",_xlfn.XLOOKUP($B5,PROSPER_Wellner!$1:$1,PROSPER_Wellner!$77:$77,""),
IF($C5="Travis Harvey",_xlfn.XLOOKUP($B5,PROSPER_Harvey!$1:$1,PROSPER_Harvey!$77:$77,""),"")))))))="","",
IF($C5="Christopher Lobo",_xlfn.XLOOKUP($B5,PROSPER_Lobo!$1:$1,PROSPER_Lobo!$77:$77,""),
IF($C5="Naren Baliga",_xlfn.XLOOKUP($B5,PROSPER_Baliga!$1:$1,PROSPER_Baliga!$77:$77,""),
IF($C5="Thorsten Huhn",_xlfn.XLOOKUP($B5,PROSPER_Huhn!$1:$1,PROSPER_Huhn!$77:$77,""),
IF($C5="Nick Hull",_xlfn.XLOOKUP($B5,PROSPER_Hull!$1:$1,PROSPER_Hull!$77:$77,""),
IF($C5="Monika Kotwani",_xlfn.XLOOKUP($B5,PROSPER_Kotwani!$1:$1,PROSPER_Kotwani!$77:$77,""),
IF($C5="Jonathan Wellner",_xlfn.XLOOKUP($B5,PROSPER_Wellner!$1:$1,PROSPER_Wellner!$77:$77,""),
IF($C5="Travis Harvey",_xlfn.XLOOKUP($B5,PROSPER_Harvey!$1:$1,PROSPER_Harvey!$77:$77,""),""))))))))="","No Comment",IF(IF($C5="Christopher Lobo",_xlfn.XLOOKUP($B5,PROSPER_Lobo!$1:$1,PROSPER_Lobo!$77:$77,""),
IF($C5="Naren Baliga",_xlfn.XLOOKUP($B5,PROSPER_Baliga!$1:$1,PROSPER_Baliga!$77:$77,""),
IF($C5="Thorsten Huhn",_xlfn.XLOOKUP($B5,PROSPER_Huhn!$1:$1,PROSPER_Huhn!$77:$77,""),
IF($C5="Nick Hull",_xlfn.XLOOKUP($B5,PROSPER_Hull!$1:$1,PROSPER_Hull!$77:$77,""),
IF($C5="Monika Kotwani",_xlfn.XLOOKUP($B5,PROSPER_Kotwani!$1:$1,PROSPER_Kotwani!$77:$77,""),
IF($C5="Jonathan Wellner",_xlfn.XLOOKUP($B5,PROSPER_Wellner!$1:$1,PROSPER_Wellner!$77:$77,""),
IF($C5="Travis Harvey",_xlfn.XLOOKUP($B5,PROSPER_Harvey!$1:$1,PROSPER_Harvey!$77:$77,""),"")))))))="","",
IF($C5="Christopher Lobo",_xlfn.XLOOKUP($B5,PROSPER_Lobo!$1:$1,PROSPER_Lobo!$77:$77,""),
IF($C5="Naren Baliga",_xlfn.XLOOKUP($B5,PROSPER_Baliga!$1:$1,PROSPER_Baliga!$77:$77,""),
IF($C5="Thorsten Huhn",_xlfn.XLOOKUP($B5,PROSPER_Huhn!$1:$1,PROSPER_Huhn!$77:$77,""),
IF($C5="Nick Hull",_xlfn.XLOOKUP($B5,PROSPER_Hull!$1:$1,PROSPER_Hull!$77:$77,""),
IF($C5="Monika Kotwani",_xlfn.XLOOKUP($B5,PROSPER_Kotwani!$1:$1,PROSPER_Kotwani!$77:$77,""),
IF($C5="Jonathan Wellner",_xlfn.XLOOKUP($B5,PROSPER_Wellner!$1:$1,PROSPER_Wellner!$77:$77,""),
IF($C5="Travis Harvey",_xlfn.XLOOKUP($B5,PROSPER_Harvey!$1:$1,PROSPER_Harvey!$77:$77,""),"")))))))))</f>
        <v>No Comment</v>
      </c>
      <c r="KF5" s="228" t="str">
        <f t="shared" ref="KF5" si="128">IFERROR(AVERAGE(KC5,KD5),"N/A")</f>
        <v>N/A</v>
      </c>
      <c r="KG5" s="222" t="str">
        <f>_xlfn.XLOOKUP(B5,PROSPERInitial_Query!$E:$E,PROSPERInitial_Query!$AU:$AU,"",,-1)</f>
        <v/>
      </c>
      <c r="KH5" s="223" t="str">
        <f t="shared" ref="KH5:KH25" si="129">_xlfn.CONCAT($B5,"7 - ResponsibilitySelf Sufficiency")</f>
        <v>Affan Jafri7 - ResponsibilitySelf Sufficiency</v>
      </c>
      <c r="KI5" s="223" t="str">
        <f>_xlfn.XLOOKUP(KH5,PROSPERDelta_Query!BK:BK,PROSPERDelta_Query!BI:BI,"",,-1)</f>
        <v/>
      </c>
      <c r="KJ5" s="224" t="str">
        <f t="shared" ref="KJ5" si="130">IFERROR(IF(KI5="", IF(KG5="", "", KG5), KI5)*1,"N/A")</f>
        <v>N/A</v>
      </c>
      <c r="KK5" s="225" t="str">
        <f>IF(IF(IF($C5="Christopher Lobo",_xlfn.XLOOKUP($B5,PROSPER_Lobo!$1:$1,PROSPER_Lobo!$78:$78,""),
IF($C5="Naren Baliga",_xlfn.XLOOKUP($B5,PROSPER_Baliga!$1:$1,PROSPER_Baliga!$78:$78,""),
IF($C5="Thorsten Huhn",_xlfn.XLOOKUP($B5,PROSPER_Huhn!$1:$1,PROSPER_Huhn!$78:$78,""),
IF($C5="Nick Hull",_xlfn.XLOOKUP($B5,PROSPER_Hull!$1:$1,PROSPER_Hull!$78:$78,""),
IF($C5="Monika Kotwani",_xlfn.XLOOKUP($B5,PROSPER_Kotwani!$1:$1,PROSPER_Kotwani!$78:$78,""),
IF($C5="Jonathan Wellner",_xlfn.XLOOKUP($B5,PROSPER_Wellner!$1:$1,PROSPER_Wellner!$78:$78,""),
IF($C5="Travis Harvey",_xlfn.XLOOKUP($B5,PROSPER_Harvey!$1:$1,PROSPER_Harvey!$78:$78,""),"")))))))="","",
IF($C5="Christopher Lobo",_xlfn.XLOOKUP($B5,PROSPER_Lobo!$1:$1,PROSPER_Lobo!$78:$78,""),
IF($C5="Naren Baliga",_xlfn.XLOOKUP($B5,PROSPER_Baliga!$1:$1,PROSPER_Baliga!$78:$78,""),
IF($C5="Thorsten Huhn",_xlfn.XLOOKUP($B5,PROSPER_Huhn!$1:$1,PROSPER_Huhn!$78:$78,""),
IF($C5="Nick Hull",_xlfn.XLOOKUP($B5,PROSPER_Hull!$1:$1,PROSPER_Hull!$78:$78,""),
IF($C5="Monika Kotwani",_xlfn.XLOOKUP($B5,PROSPER_Kotwani!$1:$1,PROSPER_Kotwani!$78:$78,""),
IF($C5="Jonathan Wellner",_xlfn.XLOOKUP($B5,PROSPER_Wellner!$1:$1,PROSPER_Wellner!$78:$78,""),
IF($C5="Travis Harvey",_xlfn.XLOOKUP($B5,PROSPER_Harvey!$1:$1,PROSPER_Harvey!$78:$78,""),""))))))))="","No Score",IF(IF($C5="Christopher Lobo",_xlfn.XLOOKUP($B5,PROSPER_Lobo!$1:$1,PROSPER_Lobo!$78:$78,""),
IF($C5="Naren Baliga",_xlfn.XLOOKUP($B5,PROSPER_Baliga!$1:$1,PROSPER_Baliga!$78:$78,""),
IF($C5="Thorsten Huhn",_xlfn.XLOOKUP($B5,PROSPER_Huhn!$1:$1,PROSPER_Huhn!$78:$78,""),
IF($C5="Nick Hull",_xlfn.XLOOKUP($B5,PROSPER_Hull!$1:$1,PROSPER_Hull!$78:$78,""),
IF($C5="Monika Kotwani",_xlfn.XLOOKUP($B5,PROSPER_Kotwani!$1:$1,PROSPER_Kotwani!$78:$78,""),
IF($C5="Jonathan Wellner",_xlfn.XLOOKUP($B5,PROSPER_Wellner!$1:$1,PROSPER_Wellner!$78:$78,""),
IF($C5="Travis Harvey",_xlfn.XLOOKUP($B5,PROSPER_Harvey!$1:$1,PROSPER_Harvey!$78:$78,""),"")))))))="","",
IF($C5="Christopher Lobo",_xlfn.XLOOKUP($B5,PROSPER_Lobo!$1:$1,PROSPER_Lobo!$78:$78,""),
IF($C5="Naren Baliga",_xlfn.XLOOKUP($B5,PROSPER_Baliga!$1:$1,PROSPER_Baliga!$78:$78,""),
IF($C5="Thorsten Huhn",_xlfn.XLOOKUP($B5,PROSPER_Huhn!$1:$1,PROSPER_Huhn!$78:$78,""),
IF($C5="Nick Hull",_xlfn.XLOOKUP($B5,PROSPER_Hull!$1:$1,PROSPER_Hull!$78:$78,""),
IF($C5="Monika Kotwani",_xlfn.XLOOKUP($B5,PROSPER_Kotwani!$1:$1,PROSPER_Kotwani!$78:$78,""),
IF($C5="Jonathan Wellner",_xlfn.XLOOKUP($B5,PROSPER_Wellner!$1:$1,PROSPER_Wellner!$78:$78,""),
IF($C5="Travis Harvey",_xlfn.XLOOKUP($B5,PROSPER_Harvey!$1:$1,PROSPER_Harvey!$78:$78,""),"")))))))))</f>
        <v>No Score</v>
      </c>
      <c r="KL5" s="225" t="str">
        <f>IF(IF(IF($C5="Christopher Lobo",_xlfn.XLOOKUP($B5,PROSPER_Lobo!$1:$1,PROSPER_Lobo!$79:$79,""),
IF($C5="Naren Baliga",_xlfn.XLOOKUP($B5,PROSPER_Baliga!$1:$1,PROSPER_Baliga!$79:$79,""),
IF($C5="Thorsten Huhn",_xlfn.XLOOKUP($B5,PROSPER_Huhn!$1:$1,PROSPER_Huhn!$79:$79,""),
IF($C5="Nick Hull",_xlfn.XLOOKUP($B5,PROSPER_Hull!$1:$1,PROSPER_Hull!$79:$79,""),
IF($C5="Monika Kotwani",_xlfn.XLOOKUP($B5,PROSPER_Kotwani!$1:$1,PROSPER_Kotwani!$79:$79,""),
IF($C5="Jonathan Wellner",_xlfn.XLOOKUP($B5,PROSPER_Wellner!$1:$1,PROSPER_Wellner!$79:$79,""),
IF($C5="Travis Harvey",_xlfn.XLOOKUP($B5,PROSPER_Harvey!$1:$1,PROSPER_Harvey!$79:$79,""),"")))))))="","",
IF($C5="Christopher Lobo",_xlfn.XLOOKUP($B5,PROSPER_Lobo!$1:$1,PROSPER_Lobo!$79:$79,""),
IF($C5="Naren Baliga",_xlfn.XLOOKUP($B5,PROSPER_Baliga!$1:$1,PROSPER_Baliga!$79:$79,""),
IF($C5="Thorsten Huhn",_xlfn.XLOOKUP($B5,PROSPER_Huhn!$1:$1,PROSPER_Huhn!$79:$79,""),
IF($C5="Nick Hull",_xlfn.XLOOKUP($B5,PROSPER_Hull!$1:$1,PROSPER_Hull!$79:$79,""),
IF($C5="Monika Kotwani",_xlfn.XLOOKUP($B5,PROSPER_Kotwani!$1:$1,PROSPER_Kotwani!$79:$79,""),
IF($C5="Jonathan Wellner",_xlfn.XLOOKUP($B5,PROSPER_Wellner!$1:$1,PROSPER_Wellner!$79:$79,""),
IF($C5="Travis Harvey",_xlfn.XLOOKUP($B5,PROSPER_Harvey!$1:$1,PROSPER_Harvey!$79:$79,""),""))))))))="","No Comment",IF(IF($C5="Christopher Lobo",_xlfn.XLOOKUP($B5,PROSPER_Lobo!$1:$1,PROSPER_Lobo!$79:$79,""),
IF($C5="Naren Baliga",_xlfn.XLOOKUP($B5,PROSPER_Baliga!$1:$1,PROSPER_Baliga!$79:$79,""),
IF($C5="Thorsten Huhn",_xlfn.XLOOKUP($B5,PROSPER_Huhn!$1:$1,PROSPER_Huhn!$79:$79,""),
IF($C5="Nick Hull",_xlfn.XLOOKUP($B5,PROSPER_Hull!$1:$1,PROSPER_Hull!$79:$79,""),
IF($C5="Monika Kotwani",_xlfn.XLOOKUP($B5,PROSPER_Kotwani!$1:$1,PROSPER_Kotwani!$79:$79,""),
IF($C5="Jonathan Wellner",_xlfn.XLOOKUP($B5,PROSPER_Wellner!$1:$1,PROSPER_Wellner!$79:$79,""),
IF($C5="Travis Harvey",_xlfn.XLOOKUP($B5,PROSPER_Harvey!$1:$1,PROSPER_Harvey!$79:$79,""),"")))))))="","",
IF($C5="Christopher Lobo",_xlfn.XLOOKUP($B5,PROSPER_Lobo!$1:$1,PROSPER_Lobo!$79:$79,""),
IF($C5="Naren Baliga",_xlfn.XLOOKUP($B5,PROSPER_Baliga!$1:$1,PROSPER_Baliga!$79:$79,""),
IF($C5="Thorsten Huhn",_xlfn.XLOOKUP($B5,PROSPER_Huhn!$1:$1,PROSPER_Huhn!$79:$79,""),
IF($C5="Nick Hull",_xlfn.XLOOKUP($B5,PROSPER_Hull!$1:$1,PROSPER_Hull!$79:$79,""),
IF($C5="Monika Kotwani",_xlfn.XLOOKUP($B5,PROSPER_Kotwani!$1:$1,PROSPER_Kotwani!$79:$79,""),
IF($C5="Jonathan Wellner",_xlfn.XLOOKUP($B5,PROSPER_Wellner!$1:$1,PROSPER_Wellner!$79:$79,""),
IF($C5="Travis Harvey",_xlfn.XLOOKUP($B5,PROSPER_Harvey!$1:$1,PROSPER_Harvey!$79:$79,""),"")))))))))</f>
        <v>No Comment</v>
      </c>
      <c r="KM5" s="228" t="str">
        <f t="shared" ref="KM5" si="131">IFERROR(AVERAGE(KJ5,KK5),"N/A")</f>
        <v>N/A</v>
      </c>
      <c r="KN5" s="232" t="str">
        <f t="shared" ref="KN5" si="132">IFERROR(AVERAGE(JH5,JO5,JV5,KC5,KJ5),"N/A")</f>
        <v>N/A</v>
      </c>
      <c r="KO5" s="233" t="str">
        <f t="shared" ref="KO5" si="133">IFERROR(AVERAGE(JI5,JP5,JW5,KD5,KK5),"N/A")</f>
        <v>N/A</v>
      </c>
      <c r="KP5" s="234" t="str">
        <f t="shared" ref="KP5" si="134">IFERROR(AVERAGE(JK5,JR5,JY5,KF5,KM5),"N/A")</f>
        <v>N/A</v>
      </c>
      <c r="KQ5" s="235">
        <f t="shared" ref="KQ5" si="135">IFERROR(AVERAGE(CA5,GT5,HC5,IV5,IZ5,JD5,KP5),"N/A")</f>
        <v>6.6031746031746037</v>
      </c>
      <c r="KR5" s="236"/>
      <c r="KS5" s="236"/>
      <c r="KT5" s="236"/>
      <c r="KU5" s="237"/>
    </row>
    <row r="6" spans="2:307" x14ac:dyDescent="0.25">
      <c r="B6" s="118" t="s">
        <v>136</v>
      </c>
      <c r="C6" s="119" t="s">
        <v>486</v>
      </c>
      <c r="D6" s="120" t="str">
        <f>_xlfn.XLOOKUP(B6,PROSPERInitial_Query!E:E,PROSPERInitial_Query!G:G,"",,-1)</f>
        <v/>
      </c>
      <c r="E6" s="121" t="str">
        <f t="shared" ref="E6:E25" si="136">_xlfn.CONCAT(B6,"1 - PortfolioDesign Success")</f>
        <v>Alan Watson1 - PortfolioDesign Success</v>
      </c>
      <c r="F6" s="122" t="str">
        <f>_xlfn.XLOOKUP(E6,PROSPERDelta_Query!BK:BK,PROSPERDelta_Query!I:I,"",,-1)</f>
        <v/>
      </c>
      <c r="G6" s="123" t="str">
        <f t="shared" ref="G6:G25" si="137">IFERROR(IF(F6="", IF(D6="", "", D6), F6)*1,"N/A")</f>
        <v>N/A</v>
      </c>
      <c r="H6" s="124" t="str">
        <f>IF(IF(IF($C6="Christopher Lobo",_xlfn.XLOOKUP($B6,PROSPER_Lobo!$1:$1,PROSPER_Lobo!$2:$2,""),
IF($C6="Naren Baliga",_xlfn.XLOOKUP($B6,PROSPER_Baliga!$1:$1,PROSPER_Baliga!$2:$2,""),
IF($C6="Thorsten Huhn",_xlfn.XLOOKUP($B6,PROSPER_Huhn!$1:$1,PROSPER_Huhn!$2:$2,""),
IF($C6="Nick Hull",_xlfn.XLOOKUP($B6,PROSPER_Hull!$1:$1,PROSPER_Hull!$2:$2,""),
IF($C6="Monika Kotwani",_xlfn.XLOOKUP($B6,PROSPER_Kotwani!$1:$1,PROSPER_Kotwani!$2:$2,""),
IF($C6="Jonathan Wellner",_xlfn.XLOOKUP($B6,PROSPER_Wellner!$1:$1,PROSPER_Wellner!$2:$2,""),
IF($C6="Travis Harvey",_xlfn.XLOOKUP($B6,PROSPER_Harvey!$1:$1,PROSPER_Harvey!$2:$2,""),"")))))))="","",
IF($C6="Christopher Lobo",_xlfn.XLOOKUP($B6,PROSPER_Lobo!$1:$1,PROSPER_Lobo!$2:$2,""),
IF($C6="Naren Baliga",_xlfn.XLOOKUP($B6,PROSPER_Baliga!$1:$1,PROSPER_Baliga!$2:$2,""),
IF($C6="Thorsten Huhn",_xlfn.XLOOKUP($B6,PROSPER_Huhn!$1:$1,PROSPER_Huhn!$2:$2,""),
IF($C6="Nick Hull",_xlfn.XLOOKUP($B6,PROSPER_Hull!$1:$1,PROSPER_Hull!$2:$2,""),
IF($C6="Monika Kotwani",_xlfn.XLOOKUP($B6,PROSPER_Kotwani!$1:$1,PROSPER_Kotwani!$2:$2,""),
IF($C6="Jonathan Wellner",_xlfn.XLOOKUP($B6,PROSPER_Wellner!$1:$1,PROSPER_Wellner!$2:$2,""),
IF($C6="Travis Harvey",_xlfn.XLOOKUP($B6,PROSPER_Harvey!$1:$1,PROSPER_Harvey!$2:$2,""),""))))))))="","No Score",(IF(IF($C6="Christopher Lobo",_xlfn.XLOOKUP($B6,PROSPER_Lobo!$1:$1,PROSPER_Lobo!$2:$2,""),
IF($C6="Naren Baliga",_xlfn.XLOOKUP($B6,PROSPER_Baliga!$1:$1,PROSPER_Baliga!$2:$2,""),
IF($C6="Thorsten Huhn",_xlfn.XLOOKUP($B6,PROSPER_Huhn!$1:$1,PROSPER_Huhn!$2:$2,""),
IF($C6="Nick Hull",_xlfn.XLOOKUP($B6,PROSPER_Hull!$1:$1,PROSPER_Hull!$2:$2,""),
IF($C6="Monika Kotwani",_xlfn.XLOOKUP($B6,PROSPER_Kotwani!$1:$1,PROSPER_Kotwani!$2:$2,""),
IF($C6="Jonathan Wellner",_xlfn.XLOOKUP($B6,PROSPER_Wellner!$1:$1,PROSPER_Wellner!$2:$2,""),
IF($C6="Travis Harvey",_xlfn.XLOOKUP($B6,PROSPER_Harvey!$1:$1,PROSPER_Harvey!$2:$2,""),"")))))))="","",
IF($C6="Christopher Lobo",_xlfn.XLOOKUP($B6,PROSPER_Lobo!$1:$1,PROSPER_Lobo!$2:$2,""),
IF($C6="Naren Baliga",_xlfn.XLOOKUP($B6,PROSPER_Baliga!$1:$1,PROSPER_Baliga!$2:$2,""),
IF($C6="Thorsten Huhn",_xlfn.XLOOKUP($B6,PROSPER_Huhn!$1:$1,PROSPER_Huhn!$2:$2,""),
IF($C6="Nick Hull",_xlfn.XLOOKUP($B6,PROSPER_Hull!$1:$1,PROSPER_Hull!$2:$2,""),
IF($C6="Monika Kotwani",_xlfn.XLOOKUP($B6,PROSPER_Kotwani!$1:$1,PROSPER_Kotwani!$2:$2,""),
IF($C6="Jonathan Wellner",_xlfn.XLOOKUP($B6,PROSPER_Wellner!$1:$1,PROSPER_Wellner!$2:$2,""),
IF($C6="Travis Harvey",_xlfn.XLOOKUP($B6,PROSPER_Harvey!$1:$1,PROSPER_Harvey!$2:$2,""),""))))))))))</f>
        <v>No Score</v>
      </c>
      <c r="I6" s="125" t="str">
        <f>IF(IF(IF($C6="Christopher Lobo",_xlfn.XLOOKUP($B6,PROSPER_Lobo!$1:$1,PROSPER_Lobo!$3:$3,""),
IF($C6="Naren Baliga",_xlfn.XLOOKUP($B6,PROSPER_Baliga!$1:$1,PROSPER_Baliga!$3:$3,""),
IF($C6="Thorsten Huhn",_xlfn.XLOOKUP($B6,PROSPER_Huhn!$1:$1,PROSPER_Huhn!$3:$3,""),
IF($C6="Nick Hull",_xlfn.XLOOKUP($B6,PROSPER_Hull!$1:$1,PROSPER_Hull!$3:$3,""),
IF($C6="Monika Kotwani",_xlfn.XLOOKUP($B6,PROSPER_Kotwani!$1:$1,PROSPER_Kotwani!$3:$3,""),
IF($C6="Jonathan Wellner",_xlfn.XLOOKUP($B6,PROSPER_Wellner!$1:$1,PROSPER_Wellner!$3:$3,""),
IF($C6="Travis Harvey",_xlfn.XLOOKUP($B6,PROSPER_Harvey!$1:$1,PROSPER_Harvey!$3:$3,""),"")))))))="","",
IF($C6="Christopher Lobo",_xlfn.XLOOKUP($B6,PROSPER_Lobo!$1:$1,PROSPER_Lobo!$3:$3,""),
IF($C6="Naren Baliga",_xlfn.XLOOKUP($B6,PROSPER_Baliga!$1:$1,PROSPER_Baliga!$3:$3,""),
IF($C6="Thorsten Huhn",_xlfn.XLOOKUP($B6,PROSPER_Huhn!$1:$1,PROSPER_Huhn!$3:$3,""),
IF($C6="Nick Hull",_xlfn.XLOOKUP($B6,PROSPER_Hull!$1:$1,PROSPER_Hull!$3:$3,""),
IF($C6="Monika Kotwani",_xlfn.XLOOKUP($B6,PROSPER_Kotwani!$1:$1,PROSPER_Kotwani!$3:$3,""),
IF($C6="Jonathan Wellner",_xlfn.XLOOKUP($B6,PROSPER_Wellner!$1:$1,PROSPER_Wellner!$3:$3,""),
IF($C6="Travis Harvey",_xlfn.XLOOKUP($B6,PROSPER_Harvey!$1:$1,PROSPER_Harvey!$3:$3,""),""))))))))="","No Comment",IF(IF($C6="Christopher Lobo",_xlfn.XLOOKUP($B6,PROSPER_Lobo!$1:$1,PROSPER_Lobo!$3:$3,""),
IF($C6="Naren Baliga",_xlfn.XLOOKUP($B6,PROSPER_Baliga!$1:$1,PROSPER_Baliga!$3:$3,""),
IF($C6="Thorsten Huhn",_xlfn.XLOOKUP($B6,PROSPER_Huhn!$1:$1,PROSPER_Huhn!$3:$3,""),
IF($C6="Nick Hull",_xlfn.XLOOKUP($B6,PROSPER_Hull!$1:$1,PROSPER_Hull!$3:$3,""),
IF($C6="Monika Kotwani",_xlfn.XLOOKUP($B6,PROSPER_Kotwani!$1:$1,PROSPER_Kotwani!$3:$3,""),
IF($C6="Jonathan Wellner",_xlfn.XLOOKUP($B6,PROSPER_Wellner!$1:$1,PROSPER_Wellner!$3:$3,""),
IF($C6="Travis Harvey",_xlfn.XLOOKUP($B6,PROSPER_Harvey!$1:$1,PROSPER_Harvey!$3:$3,""),"")))))))="","",
IF($C6="Christopher Lobo",_xlfn.XLOOKUP($B6,PROSPER_Lobo!$1:$1,PROSPER_Lobo!$3:$3,""),
IF($C6="Naren Baliga",_xlfn.XLOOKUP($B6,PROSPER_Baliga!$1:$1,PROSPER_Baliga!$3:$3,""),
IF($C6="Thorsten Huhn",_xlfn.XLOOKUP($B6,PROSPER_Huhn!$1:$1,PROSPER_Huhn!$3:$3,""),
IF($C6="Nick Hull",_xlfn.XLOOKUP($B6,PROSPER_Hull!$1:$1,PROSPER_Hull!$3:$3,""),
IF($C6="Monika Kotwani",_xlfn.XLOOKUP($B6,PROSPER_Kotwani!$1:$1,PROSPER_Kotwani!$3:$3,""),
IF($C6="Jonathan Wellner",_xlfn.XLOOKUP($B6,PROSPER_Wellner!$1:$1,PROSPER_Wellner!$3:$3,""),
IF($C6="Travis Harvey",_xlfn.XLOOKUP($B6,PROSPER_Harvey!$1:$1,PROSPER_Harvey!$3:$3,""),"")))))))))</f>
        <v>No Comment</v>
      </c>
      <c r="J6" s="124" t="str">
        <f>IFERROR(ROUND(_xlfn.XLOOKUP(B6,DesignSuccessChallenge_Query!$E:$E,DesignSuccessChallenge_Query!$F:$F)/4.7,0),"Not Taken")</f>
        <v>Not Taken</v>
      </c>
      <c r="K6" s="150" t="str">
        <f t="shared" ref="K6:K25" si="138">IFERROR(AVERAGE(G6,H6,J6),"N/A")</f>
        <v>N/A</v>
      </c>
      <c r="L6" s="120" t="str">
        <f>_xlfn.XLOOKUP(B6,PROSPERInitial_Query!$E:$E,PROSPERInitial_Query!$H:$H,"",,-1)</f>
        <v/>
      </c>
      <c r="M6" s="121" t="str">
        <f t="shared" si="3"/>
        <v>Alan Watson1 - PortfolioPremium Engagement</v>
      </c>
      <c r="N6" s="126" t="str">
        <f>_xlfn.XLOOKUP(M6,PROSPERDelta_Query!BK:BK,PROSPERDelta_Query!J:J,"",,-1)</f>
        <v/>
      </c>
      <c r="O6" s="124" t="str">
        <f t="shared" ref="O6:O25" si="139">IFERROR(IF(N6="", IF(L6="", "", L6), N6)*1,"N/A")</f>
        <v>N/A</v>
      </c>
      <c r="P6" s="124" t="str">
        <f>IF(IF(IF($C6="Christopher Lobo",_xlfn.XLOOKUP($B6,PROSPER_Lobo!$1:$1,PROSPER_Lobo!$4:$4,""),
IF($C6="Naren Baliga",_xlfn.XLOOKUP($B6,PROSPER_Baliga!$1:$1,PROSPER_Baliga!$4:$4,""),
IF($C6="Thorsten Huhn",_xlfn.XLOOKUP($B6,PROSPER_Huhn!$1:$1,PROSPER_Huhn!$4:$4,""),
IF($C6="Nick Hull",_xlfn.XLOOKUP($B6,PROSPER_Hull!$1:$1,PROSPER_Hull!$4:$4,""),
IF($C6="Monika Kotwani",_xlfn.XLOOKUP($B6,PROSPER_Kotwani!$1:$1,PROSPER_Kotwani!$4:$4,""),
IF($C6="Jonathan Wellner",_xlfn.XLOOKUP($B6,PROSPER_Wellner!$1:$1,PROSPER_Wellner!$4:$4,""),
IF($C6="Travis Harvey",_xlfn.XLOOKUP($B6,PROSPER_Harvey!$1:$1,PROSPER_Harvey!$4:$4,""),"")))))))="","",
IF($C6="Christopher Lobo",_xlfn.XLOOKUP($B6,PROSPER_Lobo!$1:$1,PROSPER_Lobo!$4:$4,""),
IF($C6="Naren Baliga",_xlfn.XLOOKUP($B6,PROSPER_Baliga!$1:$1,PROSPER_Baliga!$4:$4,""),
IF($C6="Thorsten Huhn",_xlfn.XLOOKUP($B6,PROSPER_Huhn!$1:$1,PROSPER_Huhn!$4:$4,""),
IF($C6="Nick Hull",_xlfn.XLOOKUP($B6,PROSPER_Hull!$1:$1,PROSPER_Hull!$4:$4,""),
IF($C6="Monika Kotwani",_xlfn.XLOOKUP($B6,PROSPER_Kotwani!$1:$1,PROSPER_Kotwani!$4:$4,""),
IF($C6="Jonathan Wellner",_xlfn.XLOOKUP($B6,PROSPER_Wellner!$1:$1,PROSPER_Wellner!$4:$4,""),
IF($C6="Travis Harvey",_xlfn.XLOOKUP($B6,PROSPER_Harvey!$1:$1,PROSPER_Harvey!$4:$4,""),""))))))))="","No Score",IF(IF($C6="Christopher Lobo",_xlfn.XLOOKUP($B6,PROSPER_Lobo!$1:$1,PROSPER_Lobo!$4:$4,""),
IF($C6="Naren Baliga",_xlfn.XLOOKUP($B6,PROSPER_Baliga!$1:$1,PROSPER_Baliga!$4:$4,""),
IF($C6="Thorsten Huhn",_xlfn.XLOOKUP($B6,PROSPER_Huhn!$1:$1,PROSPER_Huhn!$4:$4,""),
IF($C6="Nick Hull",_xlfn.XLOOKUP($B6,PROSPER_Hull!$1:$1,PROSPER_Hull!$4:$4,""),
IF($C6="Monika Kotwani",_xlfn.XLOOKUP($B6,PROSPER_Kotwani!$1:$1,PROSPER_Kotwani!$4:$4,""),
IF($C6="Jonathan Wellner",_xlfn.XLOOKUP($B6,PROSPER_Wellner!$1:$1,PROSPER_Wellner!$4:$4,""),
IF($C6="Travis Harvey",_xlfn.XLOOKUP($B6,PROSPER_Harvey!$1:$1,PROSPER_Harvey!$4:$4,""),"")))))))="","",
IF($C6="Christopher Lobo",_xlfn.XLOOKUP($B6,PROSPER_Lobo!$1:$1,PROSPER_Lobo!$4:$4,""),
IF($C6="Naren Baliga",_xlfn.XLOOKUP($B6,PROSPER_Baliga!$1:$1,PROSPER_Baliga!$4:$4,""),
IF($C6="Thorsten Huhn",_xlfn.XLOOKUP($B6,PROSPER_Huhn!$1:$1,PROSPER_Huhn!$4:$4,""),
IF($C6="Nick Hull",_xlfn.XLOOKUP($B6,PROSPER_Hull!$1:$1,PROSPER_Hull!$4:$4,""),
IF($C6="Monika Kotwani",_xlfn.XLOOKUP($B6,PROSPER_Kotwani!$1:$1,PROSPER_Kotwani!$4:$4,""),
IF($C6="Jonathan Wellner",_xlfn.XLOOKUP($B6,PROSPER_Wellner!$1:$1,PROSPER_Wellner!$4:$4,""),
IF($C6="Travis Harvey",_xlfn.XLOOKUP($B6,PROSPER_Harvey!$1:$1,PROSPER_Harvey!$4:$4,""),"")))))))))</f>
        <v>No Score</v>
      </c>
      <c r="Q6" s="125" t="str">
        <f>IF(IF(IF($C6="Christopher Lobo",_xlfn.XLOOKUP($B6,PROSPER_Lobo!$1:$1,PROSPER_Lobo!$5:$5,""),
IF($C6="Naren Baliga",_xlfn.XLOOKUP($B6,PROSPER_Baliga!$1:$1,PROSPER_Baliga!$5:$5,""),
IF($C6="Thorsten Huhn",_xlfn.XLOOKUP($B6,PROSPER_Huhn!$1:$1,PROSPER_Huhn!$5:$5,""),
IF($C6="Nick Hull",_xlfn.XLOOKUP($B6,PROSPER_Hull!$1:$1,PROSPER_Hull!$5:$5,""),
IF($C6="Monika Kotwani",_xlfn.XLOOKUP($B6,PROSPER_Kotwani!$1:$1,PROSPER_Kotwani!$5:$5,""),
IF($C6="Jonathan Wellner",_xlfn.XLOOKUP($B6,PROSPER_Wellner!$1:$1,PROSPER_Wellner!$5:$5,""),
IF($C6="Travis Harvey",_xlfn.XLOOKUP($B6,PROSPER_Harvey!$1:$1,PROSPER_Harvey!$5:$5,""),"")))))))="","",
IF($C6="Christopher Lobo",_xlfn.XLOOKUP($B6,PROSPER_Lobo!$1:$1,PROSPER_Lobo!$5:$5,""),
IF($C6="Naren Baliga",_xlfn.XLOOKUP($B6,PROSPER_Baliga!$1:$1,PROSPER_Baliga!$5:$5,""),
IF($C6="Thorsten Huhn",_xlfn.XLOOKUP($B6,PROSPER_Huhn!$1:$1,PROSPER_Huhn!$5:$5,""),
IF($C6="Nick Hull",_xlfn.XLOOKUP($B6,PROSPER_Hull!$1:$1,PROSPER_Hull!$5:$5,""),
IF($C6="Monika Kotwani",_xlfn.XLOOKUP($B6,PROSPER_Kotwani!$1:$1,PROSPER_Kotwani!$5:$5,""),
IF($C6="Jonathan Wellner",_xlfn.XLOOKUP($B6,PROSPER_Wellner!$1:$1,PROSPER_Wellner!$5:$5,""),
IF($C6="Travis Harvey",_xlfn.XLOOKUP($B6,PROSPER_Harvey!$1:$1,PROSPER_Harvey!$5:$5,""),""))))))))="","No Comment",IF(IF($C6="Christopher Lobo",_xlfn.XLOOKUP($B6,PROSPER_Lobo!$1:$1,PROSPER_Lobo!$5:$5,""),
IF($C6="Naren Baliga",_xlfn.XLOOKUP($B6,PROSPER_Baliga!$1:$1,PROSPER_Baliga!$5:$5,""),
IF($C6="Thorsten Huhn",_xlfn.XLOOKUP($B6,PROSPER_Huhn!$1:$1,PROSPER_Huhn!$5:$5,""),
IF($C6="Nick Hull",_xlfn.XLOOKUP($B6,PROSPER_Hull!$1:$1,PROSPER_Hull!$5:$5,""),
IF($C6="Monika Kotwani",_xlfn.XLOOKUP($B6,PROSPER_Kotwani!$1:$1,PROSPER_Kotwani!$5:$5,""),
IF($C6="Jonathan Wellner",_xlfn.XLOOKUP($B6,PROSPER_Wellner!$1:$1,PROSPER_Wellner!$5:$5,""),
IF($C6="Travis Harvey",_xlfn.XLOOKUP($B6,PROSPER_Harvey!$1:$1,PROSPER_Harvey!$5:$5,""),"")))))))="","",
IF($C6="Christopher Lobo",_xlfn.XLOOKUP($B6,PROSPER_Lobo!$1:$1,PROSPER_Lobo!$5:$5,""),
IF($C6="Naren Baliga",_xlfn.XLOOKUP($B6,PROSPER_Baliga!$1:$1,PROSPER_Baliga!$5:$5,""),
IF($C6="Thorsten Huhn",_xlfn.XLOOKUP($B6,PROSPER_Huhn!$1:$1,PROSPER_Huhn!$5:$5,""),
IF($C6="Nick Hull",_xlfn.XLOOKUP($B6,PROSPER_Hull!$1:$1,PROSPER_Hull!$5:$5,""),
IF($C6="Monika Kotwani",_xlfn.XLOOKUP($B6,PROSPER_Kotwani!$1:$1,PROSPER_Kotwani!$5:$5,""),
IF($C6="Jonathan Wellner",_xlfn.XLOOKUP($B6,PROSPER_Wellner!$1:$1,PROSPER_Wellner!$5:$5,""),
IF($C6="Travis Harvey",_xlfn.XLOOKUP($B6,PROSPER_Harvey!$1:$1,PROSPER_Harvey!$5:$5,""),"")))))))))</f>
        <v>No Comment</v>
      </c>
      <c r="R6" s="124" t="s">
        <v>89</v>
      </c>
      <c r="S6" s="150" t="str">
        <f t="shared" ref="S6:S25" si="140">IFERROR(AVERAGE(O6,P6,R6),"N/A")</f>
        <v>N/A</v>
      </c>
      <c r="T6" s="120" t="str">
        <f>_xlfn.XLOOKUP(B6,PROSPERInitial_Query!$E:$E,PROSPERInitial_Query!$I:$I,"",,-1)</f>
        <v/>
      </c>
      <c r="U6" s="121" t="str">
        <f t="shared" si="6"/>
        <v>Alan Watson1 - PortfolioCloud Application Services</v>
      </c>
      <c r="V6" s="126" t="str">
        <f>_xlfn.XLOOKUP(U6,PROSPERDelta_Query!BK:BK,PROSPERDelta_Query!K:K,"",,-1)</f>
        <v/>
      </c>
      <c r="W6" s="124" t="str">
        <f t="shared" ref="W6:W25" si="141">IFERROR(IF(V6="", IF(T6="", "", T6), V6)*1,"N/A")</f>
        <v>N/A</v>
      </c>
      <c r="X6" s="124" t="str">
        <f>IF(IF(IF($C6="Christopher Lobo",_xlfn.XLOOKUP($B6,PROSPER_Lobo!$1:$1,PROSPER_Lobo!$6:$6,""),
IF($C6="Naren Baliga",_xlfn.XLOOKUP($B6,PROSPER_Baliga!$1:$1,PROSPER_Baliga!$6:$6,""),
IF($C6="Thorsten Huhn",_xlfn.XLOOKUP($B6,PROSPER_Huhn!$1:$1,PROSPER_Huhn!$6:$6,""),
IF($C6="Nick Hull",_xlfn.XLOOKUP($B6,PROSPER_Hull!$1:$1,PROSPER_Hull!$6:$6,""),
IF($C6="Monika Kotwani",_xlfn.XLOOKUP($B6,PROSPER_Kotwani!$1:$1,PROSPER_Kotwani!$6:$6,""),
IF($C6="Jonathan Wellner",_xlfn.XLOOKUP($B6,PROSPER_Wellner!$1:$1,PROSPER_Wellner!$6:$6,""),
IF($C6="Travis Harvey",_xlfn.XLOOKUP($B6,PROSPER_Harvey!$1:$1,PROSPER_Harvey!$6:$6,""),"")))))))="","",
IF($C6="Christopher Lobo",_xlfn.XLOOKUP($B6,PROSPER_Lobo!$1:$1,PROSPER_Lobo!$6:$6,""),
IF($C6="Naren Baliga",_xlfn.XLOOKUP($B6,PROSPER_Baliga!$1:$1,PROSPER_Baliga!$6:$6,""),
IF($C6="Thorsten Huhn",_xlfn.XLOOKUP($B6,PROSPER_Huhn!$1:$1,PROSPER_Huhn!$6:$6,""),
IF($C6="Nick Hull",_xlfn.XLOOKUP($B6,PROSPER_Hull!$1:$1,PROSPER_Hull!$6:$6,""),
IF($C6="Monika Kotwani",_xlfn.XLOOKUP($B6,PROSPER_Kotwani!$1:$1,PROSPER_Kotwani!$6:$6,""),
IF($C6="Jonathan Wellner",_xlfn.XLOOKUP($B6,PROSPER_Wellner!$1:$1,PROSPER_Wellner!$6:$6,""),
IF($C6="Travis Harvey",_xlfn.XLOOKUP($B6,PROSPER_Harvey!$1:$1,PROSPER_Harvey!$6:$6,""),""))))))))="","No Score",IF(IF($C6="Christopher Lobo",_xlfn.XLOOKUP($B6,PROSPER_Lobo!$1:$1,PROSPER_Lobo!$6:$6,""),
IF($C6="Naren Baliga",_xlfn.XLOOKUP($B6,PROSPER_Baliga!$1:$1,PROSPER_Baliga!$6:$6,""),
IF($C6="Thorsten Huhn",_xlfn.XLOOKUP($B6,PROSPER_Huhn!$1:$1,PROSPER_Huhn!$6:$6,""),
IF($C6="Nick Hull",_xlfn.XLOOKUP($B6,PROSPER_Hull!$1:$1,PROSPER_Hull!$6:$6,""),
IF($C6="Monika Kotwani",_xlfn.XLOOKUP($B6,PROSPER_Kotwani!$1:$1,PROSPER_Kotwani!$6:$6,""),
IF($C6="Jonathan Wellner",_xlfn.XLOOKUP($B6,PROSPER_Wellner!$1:$1,PROSPER_Wellner!$6:$6,""),
IF($C6="Travis Harvey",_xlfn.XLOOKUP($B6,PROSPER_Harvey!$1:$1,PROSPER_Harvey!$6:$6,""),"")))))))="","",
IF($C6="Christopher Lobo",_xlfn.XLOOKUP($B6,PROSPER_Lobo!$1:$1,PROSPER_Lobo!$6:$6,""),
IF($C6="Naren Baliga",_xlfn.XLOOKUP($B6,PROSPER_Baliga!$1:$1,PROSPER_Baliga!$6:$6,""),
IF($C6="Thorsten Huhn",_xlfn.XLOOKUP($B6,PROSPER_Huhn!$1:$1,PROSPER_Huhn!$6:$6,""),
IF($C6="Nick Hull",_xlfn.XLOOKUP($B6,PROSPER_Hull!$1:$1,PROSPER_Hull!$6:$6,""),
IF($C6="Monika Kotwani",_xlfn.XLOOKUP($B6,PROSPER_Kotwani!$1:$1,PROSPER_Kotwani!$6:$6,""),
IF($C6="Jonathan Wellner",_xlfn.XLOOKUP($B6,PROSPER_Wellner!$1:$1,PROSPER_Wellner!$6:$6,""),
IF($C6="Travis Harvey",_xlfn.XLOOKUP($B6,PROSPER_Harvey!$1:$1,PROSPER_Harvey!$6:$6,""),"")))))))))</f>
        <v>No Score</v>
      </c>
      <c r="Y6" s="125" t="str">
        <f>IF(IF(IF($C6="Christopher Lobo",_xlfn.XLOOKUP($B6,PROSPER_Lobo!$1:$1,PROSPER_Lobo!$7:$7,""),
IF($C6="Naren Baliga",_xlfn.XLOOKUP($B6,PROSPER_Baliga!$1:$1,PROSPER_Baliga!$7:$7,""),
IF($C6="Thorsten Huhn",_xlfn.XLOOKUP($B6,PROSPER_Huhn!$1:$1,PROSPER_Huhn!$7:$7,""),
IF($C6="Nick Hull",_xlfn.XLOOKUP($B6,PROSPER_Hull!$1:$1,PROSPER_Hull!$7:$7,""),
IF($C6="Monika Kotwani",_xlfn.XLOOKUP($B6,PROSPER_Kotwani!$1:$1,PROSPER_Kotwani!$7:$7,""),
IF($C6="Jonathan Wellner",_xlfn.XLOOKUP($B6,PROSPER_Wellner!$1:$1,PROSPER_Wellner!$7:$7,""),
IF($C6="Travis Harvey",_xlfn.XLOOKUP($B6,PROSPER_Harvey!$1:$1,PROSPER_Harvey!$7:$7,""),"")))))))="","",
IF($C6="Christopher Lobo",_xlfn.XLOOKUP($B6,PROSPER_Lobo!$1:$1,PROSPER_Lobo!$7:$7,""),
IF($C6="Naren Baliga",_xlfn.XLOOKUP($B6,PROSPER_Baliga!$1:$1,PROSPER_Baliga!$7:$7,""),
IF($C6="Thorsten Huhn",_xlfn.XLOOKUP($B6,PROSPER_Huhn!$1:$1,PROSPER_Huhn!$7:$7,""),
IF($C6="Nick Hull",_xlfn.XLOOKUP($B6,PROSPER_Hull!$1:$1,PROSPER_Hull!$7:$7,""),
IF($C6="Monika Kotwani",_xlfn.XLOOKUP($B6,PROSPER_Kotwani!$1:$1,PROSPER_Kotwani!$7:$7,""),
IF($C6="Jonathan Wellner",_xlfn.XLOOKUP($B6,PROSPER_Wellner!$1:$1,PROSPER_Wellner!$7:$7,""),
IF($C6="Travis Harvey",_xlfn.XLOOKUP($B6,PROSPER_Harvey!$1:$1,PROSPER_Harvey!$7:$7,""),""))))))))="","No Comment",IF(IF($C6="Christopher Lobo",_xlfn.XLOOKUP($B6,PROSPER_Lobo!$1:$1,PROSPER_Lobo!$7:$7,""),
IF($C6="Naren Baliga",_xlfn.XLOOKUP($B6,PROSPER_Baliga!$1:$1,PROSPER_Baliga!$7:$7,""),
IF($C6="Thorsten Huhn",_xlfn.XLOOKUP($B6,PROSPER_Huhn!$1:$1,PROSPER_Huhn!$7:$7,""),
IF($C6="Nick Hull",_xlfn.XLOOKUP($B6,PROSPER_Hull!$1:$1,PROSPER_Hull!$7:$7,""),
IF($C6="Monika Kotwani",_xlfn.XLOOKUP($B6,PROSPER_Kotwani!$1:$1,PROSPER_Kotwani!$7:$7,""),
IF($C6="Jonathan Wellner",_xlfn.XLOOKUP($B6,PROSPER_Wellner!$1:$1,PROSPER_Wellner!$7:$7,""),
IF($C6="Travis Harvey",_xlfn.XLOOKUP($B6,PROSPER_Harvey!$1:$1,PROSPER_Harvey!$7:$7,""),"")))))))="","",
IF($C6="Christopher Lobo",_xlfn.XLOOKUP($B6,PROSPER_Lobo!$1:$1,PROSPER_Lobo!$7:$7,""),
IF($C6="Naren Baliga",_xlfn.XLOOKUP($B6,PROSPER_Baliga!$1:$1,PROSPER_Baliga!$7:$7,""),
IF($C6="Thorsten Huhn",_xlfn.XLOOKUP($B6,PROSPER_Huhn!$1:$1,PROSPER_Huhn!$7:$7,""),
IF($C6="Nick Hull",_xlfn.XLOOKUP($B6,PROSPER_Hull!$1:$1,PROSPER_Hull!$7:$7,""),
IF($C6="Monika Kotwani",_xlfn.XLOOKUP($B6,PROSPER_Kotwani!$1:$1,PROSPER_Kotwani!$7:$7,""),
IF($C6="Jonathan Wellner",_xlfn.XLOOKUP($B6,PROSPER_Wellner!$1:$1,PROSPER_Wellner!$7:$7,""),
IF($C6="Travis Harvey",_xlfn.XLOOKUP($B6,PROSPER_Harvey!$1:$1,PROSPER_Harvey!$7:$7,""),"")))))))))</f>
        <v>No Comment</v>
      </c>
      <c r="Z6" s="124" t="s">
        <v>89</v>
      </c>
      <c r="AA6" s="150" t="str">
        <f t="shared" ref="AA6:AA25" si="142">IFERROR(AVERAGE(W6,X6,Z6),"N/A")</f>
        <v>N/A</v>
      </c>
      <c r="AB6" s="120" t="str">
        <f>_xlfn.XLOOKUP(B6,PROSPERInitial_Query!$E:$E,PROSPERInitial_Query!$J:$J,"",,-1)</f>
        <v/>
      </c>
      <c r="AC6" s="121" t="str">
        <f t="shared" si="9"/>
        <v>Alan Watson1 - PortfolioPreferred Success</v>
      </c>
      <c r="AD6" s="126" t="str">
        <f>_xlfn.XLOOKUP(AC6,PROSPERDelta_Query!BK:BK,PROSPERDelta_Query!L:L,"",,-1)</f>
        <v/>
      </c>
      <c r="AE6" s="124" t="str">
        <f t="shared" ref="AE6:AE25" si="143">IFERROR(IF(AD6="", IF(AB6="", "", AB6), AD6)*1,"N/A")</f>
        <v>N/A</v>
      </c>
      <c r="AF6" s="124" t="str">
        <f>IF(IF(IF($C6="Christopher Lobo",_xlfn.XLOOKUP($B6,PROSPER_Lobo!$1:$1,PROSPER_Lobo!$8:$8,""),
IF($C6="Naren Baliga",_xlfn.XLOOKUP($B6,PROSPER_Baliga!$1:$1,PROSPER_Baliga!$8:$8,""),
IF($C6="Thorsten Huhn",_xlfn.XLOOKUP($B6,PROSPER_Huhn!$1:$1,PROSPER_Huhn!$8:$8,""),
IF($C6="Nick Hull",_xlfn.XLOOKUP($B6,PROSPER_Hull!$1:$1,PROSPER_Hull!$8:$8,""),
IF($C6="Monika Kotwani",_xlfn.XLOOKUP($B6,PROSPER_Kotwani!$1:$1,PROSPER_Kotwani!$8:$8,""),
IF($C6="Jonathan Wellner",_xlfn.XLOOKUP($B6,PROSPER_Wellner!$1:$1,PROSPER_Wellner!$8:$8,""),
IF($C6="Travis Harvey",_xlfn.XLOOKUP($B6,PROSPER_Harvey!$1:$1,PROSPER_Harvey!$8:$8,""),"")))))))="","",
IF($C6="Christopher Lobo",_xlfn.XLOOKUP($B6,PROSPER_Lobo!$1:$1,PROSPER_Lobo!$8:$8,""),
IF($C6="Naren Baliga",_xlfn.XLOOKUP($B6,PROSPER_Baliga!$1:$1,PROSPER_Baliga!$8:$8,""),
IF($C6="Thorsten Huhn",_xlfn.XLOOKUP($B6,PROSPER_Huhn!$1:$1,PROSPER_Huhn!$8:$8,""),
IF($C6="Nick Hull",_xlfn.XLOOKUP($B6,PROSPER_Hull!$1:$1,PROSPER_Hull!$8:$8,""),
IF($C6="Monika Kotwani",_xlfn.XLOOKUP($B6,PROSPER_Kotwani!$1:$1,PROSPER_Kotwani!$8:$8,""),
IF($C6="Jonathan Wellner",_xlfn.XLOOKUP($B6,PROSPER_Wellner!$1:$1,PROSPER_Wellner!$8:$8,""),
IF($C6="Travis Harvey",_xlfn.XLOOKUP($B6,PROSPER_Harvey!$1:$1,PROSPER_Harvey!$8:$8,""),""))))))))="","No Score",IF(IF($C6="Christopher Lobo",_xlfn.XLOOKUP($B6,PROSPER_Lobo!$1:$1,PROSPER_Lobo!$8:$8,""),
IF($C6="Naren Baliga",_xlfn.XLOOKUP($B6,PROSPER_Baliga!$1:$1,PROSPER_Baliga!$8:$8,""),
IF($C6="Thorsten Huhn",_xlfn.XLOOKUP($B6,PROSPER_Huhn!$1:$1,PROSPER_Huhn!$8:$8,""),
IF($C6="Nick Hull",_xlfn.XLOOKUP($B6,PROSPER_Hull!$1:$1,PROSPER_Hull!$8:$8,""),
IF($C6="Monika Kotwani",_xlfn.XLOOKUP($B6,PROSPER_Kotwani!$1:$1,PROSPER_Kotwani!$8:$8,""),
IF($C6="Jonathan Wellner",_xlfn.XLOOKUP($B6,PROSPER_Wellner!$1:$1,PROSPER_Wellner!$8:$8,""),
IF($C6="Travis Harvey",_xlfn.XLOOKUP($B6,PROSPER_Harvey!$1:$1,PROSPER_Harvey!$8:$8,""),"")))))))="","",
IF($C6="Christopher Lobo",_xlfn.XLOOKUP($B6,PROSPER_Lobo!$1:$1,PROSPER_Lobo!$8:$8,""),
IF($C6="Naren Baliga",_xlfn.XLOOKUP($B6,PROSPER_Baliga!$1:$1,PROSPER_Baliga!$8:$8,""),
IF($C6="Thorsten Huhn",_xlfn.XLOOKUP($B6,PROSPER_Huhn!$1:$1,PROSPER_Huhn!$8:$8,""),
IF($C6="Nick Hull",_xlfn.XLOOKUP($B6,PROSPER_Hull!$1:$1,PROSPER_Hull!$8:$8,""),
IF($C6="Monika Kotwani",_xlfn.XLOOKUP($B6,PROSPER_Kotwani!$1:$1,PROSPER_Kotwani!$8:$8,""),
IF($C6="Jonathan Wellner",_xlfn.XLOOKUP($B6,PROSPER_Wellner!$1:$1,PROSPER_Wellner!$8:$8,""),
IF($C6="Travis Harvey",_xlfn.XLOOKUP($B6,PROSPER_Harvey!$1:$1,PROSPER_Harvey!$8:$8,""),"")))))))))</f>
        <v>No Score</v>
      </c>
      <c r="AG6" s="125" t="str">
        <f>IF(IF(IF($C6="Christopher Lobo",_xlfn.XLOOKUP($B6,PROSPER_Lobo!$1:$1,PROSPER_Lobo!$9:$9,""),
IF($C6="Naren Baliga",_xlfn.XLOOKUP($B6,PROSPER_Baliga!$1:$1,PROSPER_Baliga!$9:$9,""),
IF($C6="Thorsten Huhn",_xlfn.XLOOKUP($B6,PROSPER_Huhn!$1:$1,PROSPER_Huhn!$9:$9,""),
IF($C6="Nick Hull",_xlfn.XLOOKUP($B6,PROSPER_Hull!$1:$1,PROSPER_Hull!$9:$9,""),
IF($C6="Monika Kotwani",_xlfn.XLOOKUP($B6,PROSPER_Kotwani!$1:$1,PROSPER_Kotwani!$9:$9,""),
IF($C6="Jonathan Wellner",_xlfn.XLOOKUP($B6,PROSPER_Wellner!$1:$1,PROSPER_Wellner!$9:$9,""),
IF($C6="Travis Harvey",_xlfn.XLOOKUP($B6,PROSPER_Harvey!$1:$1,PROSPER_Harvey!$9:$9,""),"")))))))="","",
IF($C6="Christopher Lobo",_xlfn.XLOOKUP($B6,PROSPER_Lobo!$1:$1,PROSPER_Lobo!$9:$9,""),
IF($C6="Naren Baliga",_xlfn.XLOOKUP($B6,PROSPER_Baliga!$1:$1,PROSPER_Baliga!$9:$9,""),
IF($C6="Thorsten Huhn",_xlfn.XLOOKUP($B6,PROSPER_Huhn!$1:$1,PROSPER_Huhn!$9:$9,""),
IF($C6="Nick Hull",_xlfn.XLOOKUP($B6,PROSPER_Hull!$1:$1,PROSPER_Hull!$9:$9,""),
IF($C6="Monika Kotwani",_xlfn.XLOOKUP($B6,PROSPER_Kotwani!$1:$1,PROSPER_Kotwani!$9:$9,""),
IF($C6="Jonathan Wellner",_xlfn.XLOOKUP($B6,PROSPER_Wellner!$1:$1,PROSPER_Wellner!$9:$9,""),
IF($C6="Travis Harvey",_xlfn.XLOOKUP($B6,PROSPER_Harvey!$1:$1,PROSPER_Harvey!$9:$9,""),""))))))))="","No Comment",IF(IF($C6="Christopher Lobo",_xlfn.XLOOKUP($B6,PROSPER_Lobo!$1:$1,PROSPER_Lobo!$9:$9,""),
IF($C6="Naren Baliga",_xlfn.XLOOKUP($B6,PROSPER_Baliga!$1:$1,PROSPER_Baliga!$9:$9,""),
IF($C6="Thorsten Huhn",_xlfn.XLOOKUP($B6,PROSPER_Huhn!$1:$1,PROSPER_Huhn!$9:$9,""),
IF($C6="Nick Hull",_xlfn.XLOOKUP($B6,PROSPER_Hull!$1:$1,PROSPER_Hull!$9:$9,""),
IF($C6="Monika Kotwani",_xlfn.XLOOKUP($B6,PROSPER_Kotwani!$1:$1,PROSPER_Kotwani!$9:$9,""),
IF($C6="Jonathan Wellner",_xlfn.XLOOKUP($B6,PROSPER_Wellner!$1:$1,PROSPER_Wellner!$9:$9,""),
IF($C6="Travis Harvey",_xlfn.XLOOKUP($B6,PROSPER_Harvey!$1:$1,PROSPER_Harvey!$9:$9,""),"")))))))="","",
IF($C6="Christopher Lobo",_xlfn.XLOOKUP($B6,PROSPER_Lobo!$1:$1,PROSPER_Lobo!$9:$9,""),
IF($C6="Naren Baliga",_xlfn.XLOOKUP($B6,PROSPER_Baliga!$1:$1,PROSPER_Baliga!$9:$9,""),
IF($C6="Thorsten Huhn",_xlfn.XLOOKUP($B6,PROSPER_Huhn!$1:$1,PROSPER_Huhn!$9:$9,""),
IF($C6="Nick Hull",_xlfn.XLOOKUP($B6,PROSPER_Hull!$1:$1,PROSPER_Hull!$9:$9,""),
IF($C6="Monika Kotwani",_xlfn.XLOOKUP($B6,PROSPER_Kotwani!$1:$1,PROSPER_Kotwani!$9:$9,""),
IF($C6="Jonathan Wellner",_xlfn.XLOOKUP($B6,PROSPER_Wellner!$1:$1,PROSPER_Wellner!$9:$9,""),
IF($C6="Travis Harvey",_xlfn.XLOOKUP($B6,PROSPER_Harvey!$1:$1,PROSPER_Harvey!$9:$9,""),"")))))))))</f>
        <v>No Comment</v>
      </c>
      <c r="AH6" s="124" t="s">
        <v>89</v>
      </c>
      <c r="AI6" s="150" t="str">
        <f t="shared" ref="AI6:AI25" si="144">IFERROR(AVERAGE(AE6,AF6,AH6),"N/A")</f>
        <v>N/A</v>
      </c>
      <c r="AJ6" s="120" t="str">
        <f>_xlfn.XLOOKUP(B6,PROSPERInitial_Query!$E:$E,PROSPERInitial_Query!$K:$K,"",,-1)</f>
        <v/>
      </c>
      <c r="AK6" s="121" t="str">
        <f t="shared" si="12"/>
        <v>Alan Watson1 - PortfolioBrownfield</v>
      </c>
      <c r="AL6" s="126" t="str">
        <f>_xlfn.XLOOKUP(AK6,PROSPERDelta_Query!BK:BK,PROSPERDelta_Query!M:M,"",,-1)</f>
        <v/>
      </c>
      <c r="AM6" s="124" t="str">
        <f t="shared" ref="AM6:AM25" si="145">IFERROR(IF(AL6="", IF(AJ6="", "", AJ6), AL6)*1,"N/A")</f>
        <v>N/A</v>
      </c>
      <c r="AN6" s="124" t="str">
        <f>IF(IF(IF($C6="Christopher Lobo",_xlfn.XLOOKUP($B6,PROSPER_Lobo!$1:$1,PROSPER_Lobo!$10:$10,""),
IF($C6="Naren Baliga",_xlfn.XLOOKUP($B6,PROSPER_Baliga!$1:$1,PROSPER_Baliga!$10:$10,""),
IF($C6="Thorsten Huhn",_xlfn.XLOOKUP($B6,PROSPER_Huhn!$1:$1,PROSPER_Huhn!$10:$10,""),
IF($C6="Nick Hull",_xlfn.XLOOKUP($B6,PROSPER_Hull!$1:$1,PROSPER_Hull!$10:$10,""),
IF($C6="Monika Kotwani",_xlfn.XLOOKUP($B6,PROSPER_Kotwani!$1:$1,PROSPER_Kotwani!$10:$10,""),
IF($C6="Jonathan Wellner",_xlfn.XLOOKUP($B6,PROSPER_Wellner!$1:$1,PROSPER_Wellner!$10:$10,""),
IF($C6="Travis Harvey",_xlfn.XLOOKUP($B6,PROSPER_Harvey!$1:$1,PROSPER_Harvey!$10:$10,""),"")))))))="","",
IF($C6="Christopher Lobo",_xlfn.XLOOKUP($B6,PROSPER_Lobo!$1:$1,PROSPER_Lobo!$10:$10,""),
IF($C6="Naren Baliga",_xlfn.XLOOKUP($B6,PROSPER_Baliga!$1:$1,PROSPER_Baliga!$10:$10,""),
IF($C6="Thorsten Huhn",_xlfn.XLOOKUP($B6,PROSPER_Huhn!$1:$1,PROSPER_Huhn!$10:$10,""),
IF($C6="Nick Hull",_xlfn.XLOOKUP($B6,PROSPER_Hull!$1:$1,PROSPER_Hull!$10:$10,""),
IF($C6="Monika Kotwani",_xlfn.XLOOKUP($B6,PROSPER_Kotwani!$1:$1,PROSPER_Kotwani!$10:$10,""),
IF($C6="Jonathan Wellner",_xlfn.XLOOKUP($B6,PROSPER_Wellner!$1:$1,PROSPER_Wellner!$10:$10,""),
IF($C6="Travis Harvey",_xlfn.XLOOKUP($B6,PROSPER_Harvey!$1:$1,PROSPER_Harvey!$10:$10,""),""))))))))="","No Score",IF(IF($C6="Christopher Lobo",_xlfn.XLOOKUP($B6,PROSPER_Lobo!$1:$1,PROSPER_Lobo!$10:$10,""),
IF($C6="Naren Baliga",_xlfn.XLOOKUP($B6,PROSPER_Baliga!$1:$1,PROSPER_Baliga!$10:$10,""),
IF($C6="Thorsten Huhn",_xlfn.XLOOKUP($B6,PROSPER_Huhn!$1:$1,PROSPER_Huhn!$10:$10,""),
IF($C6="Nick Hull",_xlfn.XLOOKUP($B6,PROSPER_Hull!$1:$1,PROSPER_Hull!$10:$10,""),
IF($C6="Monika Kotwani",_xlfn.XLOOKUP($B6,PROSPER_Kotwani!$1:$1,PROSPER_Kotwani!$10:$10,""),
IF($C6="Jonathan Wellner",_xlfn.XLOOKUP($B6,PROSPER_Wellner!$1:$1,PROSPER_Wellner!$10:$10,""),
IF($C6="Travis Harvey",_xlfn.XLOOKUP($B6,PROSPER_Harvey!$1:$1,PROSPER_Harvey!$10:$10,""),"")))))))="","",
IF($C6="Christopher Lobo",_xlfn.XLOOKUP($B6,PROSPER_Lobo!$1:$1,PROSPER_Lobo!$10:$10,""),
IF($C6="Naren Baliga",_xlfn.XLOOKUP($B6,PROSPER_Baliga!$1:$1,PROSPER_Baliga!$10:$10,""),
IF($C6="Thorsten Huhn",_xlfn.XLOOKUP($B6,PROSPER_Huhn!$1:$1,PROSPER_Huhn!$10:$10,""),
IF($C6="Nick Hull",_xlfn.XLOOKUP($B6,PROSPER_Hull!$1:$1,PROSPER_Hull!$10:$10,""),
IF($C6="Monika Kotwani",_xlfn.XLOOKUP($B6,PROSPER_Kotwani!$1:$1,PROSPER_Kotwani!$10:$10,""),
IF($C6="Jonathan Wellner",_xlfn.XLOOKUP($B6,PROSPER_Wellner!$1:$1,PROSPER_Wellner!$10:$10,""),
IF($C6="Travis Harvey",_xlfn.XLOOKUP($B6,PROSPER_Harvey!$1:$1,PROSPER_Harvey!$10:$10,""),"")))))))))</f>
        <v>No Score</v>
      </c>
      <c r="AO6" s="125" t="str">
        <f>IF(IF(IF($C6="Christopher Lobo",_xlfn.XLOOKUP($B6,PROSPER_Lobo!$1:$1,PROSPER_Lobo!$11:$11,""),
IF($C6="Naren Baliga",_xlfn.XLOOKUP($B6,PROSPER_Baliga!$1:$1,PROSPER_Baliga!$11:$11,""),
IF($C6="Thorsten Huhn",_xlfn.XLOOKUP($B6,PROSPER_Huhn!$1:$1,PROSPER_Huhn!$11:$11,""),
IF($C6="Nick Hull",_xlfn.XLOOKUP($B6,PROSPER_Hull!$1:$1,PROSPER_Hull!$11:$11,""),
IF($C6="Monika Kotwani",_xlfn.XLOOKUP($B6,PROSPER_Kotwani!$1:$1,PROSPER_Kotwani!$11:$11,""),
IF($C6="Jonathan Wellner",_xlfn.XLOOKUP($B6,PROSPER_Wellner!$1:$1,PROSPER_Wellner!$11:$11,""),
IF($C6="Travis Harvey",_xlfn.XLOOKUP($B6,PROSPER_Harvey!$1:$1,PROSPER_Harvey!$11:$11,""),"")))))))="","",
IF($C6="Christopher Lobo",_xlfn.XLOOKUP($B6,PROSPER_Lobo!$1:$1,PROSPER_Lobo!$11:$11,""),
IF($C6="Naren Baliga",_xlfn.XLOOKUP($B6,PROSPER_Baliga!$1:$1,PROSPER_Baliga!$11:$11,""),
IF($C6="Thorsten Huhn",_xlfn.XLOOKUP($B6,PROSPER_Huhn!$1:$1,PROSPER_Huhn!$11:$11,""),
IF($C6="Nick Hull",_xlfn.XLOOKUP($B6,PROSPER_Hull!$1:$1,PROSPER_Hull!$11:$11,""),
IF($C6="Monika Kotwani",_xlfn.XLOOKUP($B6,PROSPER_Kotwani!$1:$1,PROSPER_Kotwani!$11:$11,""),
IF($C6="Jonathan Wellner",_xlfn.XLOOKUP($B6,PROSPER_Wellner!$1:$1,PROSPER_Wellner!$11:$11,""),
IF($C6="Travis Harvey",_xlfn.XLOOKUP($B6,PROSPER_Harvey!$1:$1,PROSPER_Harvey!$11:$11,""),""))))))))="","No Comment",IF(IF($C6="Christopher Lobo",_xlfn.XLOOKUP($B6,PROSPER_Lobo!$1:$1,PROSPER_Lobo!$11:$11,""),
IF($C6="Naren Baliga",_xlfn.XLOOKUP($B6,PROSPER_Baliga!$1:$1,PROSPER_Baliga!$11:$11,""),
IF($C6="Thorsten Huhn",_xlfn.XLOOKUP($B6,PROSPER_Huhn!$1:$1,PROSPER_Huhn!$11:$11,""),
IF($C6="Nick Hull",_xlfn.XLOOKUP($B6,PROSPER_Hull!$1:$1,PROSPER_Hull!$11:$11,""),
IF($C6="Monika Kotwani",_xlfn.XLOOKUP($B6,PROSPER_Kotwani!$1:$1,PROSPER_Kotwani!$11:$11,""),
IF($C6="Jonathan Wellner",_xlfn.XLOOKUP($B6,PROSPER_Wellner!$1:$1,PROSPER_Wellner!$11:$11,""),
IF($C6="Travis Harvey",_xlfn.XLOOKUP($B6,PROSPER_Harvey!$1:$1,PROSPER_Harvey!$11:$11,""),"")))))))="","",
IF($C6="Christopher Lobo",_xlfn.XLOOKUP($B6,PROSPER_Lobo!$1:$1,PROSPER_Lobo!$11:$11,""),
IF($C6="Naren Baliga",_xlfn.XLOOKUP($B6,PROSPER_Baliga!$1:$1,PROSPER_Baliga!$11:$11,""),
IF($C6="Thorsten Huhn",_xlfn.XLOOKUP($B6,PROSPER_Huhn!$1:$1,PROSPER_Huhn!$11:$11,""),
IF($C6="Nick Hull",_xlfn.XLOOKUP($B6,PROSPER_Hull!$1:$1,PROSPER_Hull!$11:$11,""),
IF($C6="Monika Kotwani",_xlfn.XLOOKUP($B6,PROSPER_Kotwani!$1:$1,PROSPER_Kotwani!$11:$11,""),
IF($C6="Jonathan Wellner",_xlfn.XLOOKUP($B6,PROSPER_Wellner!$1:$1,PROSPER_Wellner!$11:$11,""),
IF($C6="Travis Harvey",_xlfn.XLOOKUP($B6,PROSPER_Harvey!$1:$1,PROSPER_Harvey!$11:$11,""),"")))))))))</f>
        <v>No Comment</v>
      </c>
      <c r="AP6" s="124" t="s">
        <v>89</v>
      </c>
      <c r="AQ6" s="150" t="str">
        <f t="shared" ref="AQ6:AQ25" si="146">IFERROR(AVERAGE(AM6,AN6,AP6),"N/A")</f>
        <v>N/A</v>
      </c>
      <c r="AR6" s="120" t="str">
        <f>_xlfn.XLOOKUP(B6,PROSPERInitial_Query!$E:$E,PROSPERInitial_Query!$L:$L,"",,-1)</f>
        <v/>
      </c>
      <c r="AS6" s="121" t="str">
        <f t="shared" si="15"/>
        <v>Alan Watson1 - PortfolioTraining &amp; Adoption</v>
      </c>
      <c r="AT6" s="126" t="str">
        <f>_xlfn.XLOOKUP(AS6,PROSPERDelta_Query!BK:BK,PROSPERDelta_Query!N:N,"",,-1)</f>
        <v/>
      </c>
      <c r="AU6" s="124" t="str">
        <f t="shared" ref="AU6:AU25" si="147">IFERROR(IF(AT6="", IF(AR6="", "", AR6), AT6)*1,"N/A")</f>
        <v>N/A</v>
      </c>
      <c r="AV6" s="124" t="str">
        <f>IF(IF(IF($C6="Christopher Lobo",_xlfn.XLOOKUP($B6,PROSPER_Lobo!$1:$1,PROSPER_Lobo!$12:$12,""),
IF($C6="Naren Baliga",_xlfn.XLOOKUP($B6,PROSPER_Baliga!$1:$1,PROSPER_Baliga!$12:$12,""),
IF($C6="Thorsten Huhn",_xlfn.XLOOKUP($B6,PROSPER_Huhn!$1:$1,PROSPER_Huhn!$12:$12,""),
IF($C6="Nick Hull",_xlfn.XLOOKUP($B6,PROSPER_Hull!$1:$1,PROSPER_Hull!$12:$12,""),
IF($C6="Monika Kotwani",_xlfn.XLOOKUP($B6,PROSPER_Kotwani!$1:$1,PROSPER_Kotwani!$12:$12,""),
IF($C6="Jonathan Wellner",_xlfn.XLOOKUP($B6,PROSPER_Wellner!$1:$1,PROSPER_Wellner!$12:$12,""),
IF($C6="Travis Harvey",_xlfn.XLOOKUP($B6,PROSPER_Harvey!$1:$1,PROSPER_Harvey!$12:$12,""),"")))))))="","",
IF($C6="Christopher Lobo",_xlfn.XLOOKUP($B6,PROSPER_Lobo!$1:$1,PROSPER_Lobo!$12:$12,""),
IF($C6="Naren Baliga",_xlfn.XLOOKUP($B6,PROSPER_Baliga!$1:$1,PROSPER_Baliga!$12:$12,""),
IF($C6="Thorsten Huhn",_xlfn.XLOOKUP($B6,PROSPER_Huhn!$1:$1,PROSPER_Huhn!$12:$12,""),
IF($C6="Nick Hull",_xlfn.XLOOKUP($B6,PROSPER_Hull!$1:$1,PROSPER_Hull!$12:$12,""),
IF($C6="Monika Kotwani",_xlfn.XLOOKUP($B6,PROSPER_Kotwani!$1:$1,PROSPER_Kotwani!$12:$12,""),
IF($C6="Jonathan Wellner",_xlfn.XLOOKUP($B6,PROSPER_Wellner!$1:$1,PROSPER_Wellner!$12:$12,""),
IF($C6="Travis Harvey",_xlfn.XLOOKUP($B6,PROSPER_Harvey!$1:$1,PROSPER_Harvey!$12:$12,""),""))))))))="","No Score",IF(IF($C6="Christopher Lobo",_xlfn.XLOOKUP($B6,PROSPER_Lobo!$1:$1,PROSPER_Lobo!$12:$12,""),
IF($C6="Naren Baliga",_xlfn.XLOOKUP($B6,PROSPER_Baliga!$1:$1,PROSPER_Baliga!$12:$12,""),
IF($C6="Thorsten Huhn",_xlfn.XLOOKUP($B6,PROSPER_Huhn!$1:$1,PROSPER_Huhn!$12:$12,""),
IF($C6="Nick Hull",_xlfn.XLOOKUP($B6,PROSPER_Hull!$1:$1,PROSPER_Hull!$12:$12,""),
IF($C6="Monika Kotwani",_xlfn.XLOOKUP($B6,PROSPER_Kotwani!$1:$1,PROSPER_Kotwani!$12:$12,""),
IF($C6="Jonathan Wellner",_xlfn.XLOOKUP($B6,PROSPER_Wellner!$1:$1,PROSPER_Wellner!$12:$12,""),
IF($C6="Travis Harvey",_xlfn.XLOOKUP($B6,PROSPER_Harvey!$1:$1,PROSPER_Harvey!$12:$12,""),"")))))))="","",
IF($C6="Christopher Lobo",_xlfn.XLOOKUP($B6,PROSPER_Lobo!$1:$1,PROSPER_Lobo!$12:$12,""),
IF($C6="Naren Baliga",_xlfn.XLOOKUP($B6,PROSPER_Baliga!$1:$1,PROSPER_Baliga!$12:$12,""),
IF($C6="Thorsten Huhn",_xlfn.XLOOKUP($B6,PROSPER_Huhn!$1:$1,PROSPER_Huhn!$12:$12,""),
IF($C6="Nick Hull",_xlfn.XLOOKUP($B6,PROSPER_Hull!$1:$1,PROSPER_Hull!$12:$12,""),
IF($C6="Monika Kotwani",_xlfn.XLOOKUP($B6,PROSPER_Kotwani!$1:$1,PROSPER_Kotwani!$12:$12,""),
IF($C6="Jonathan Wellner",_xlfn.XLOOKUP($B6,PROSPER_Wellner!$1:$1,PROSPER_Wellner!$12:$12,""),
IF($C6="Travis Harvey",_xlfn.XLOOKUP($B6,PROSPER_Harvey!$1:$1,PROSPER_Harvey!$12:$12,""),"")))))))))</f>
        <v>No Score</v>
      </c>
      <c r="AW6" s="125" t="str">
        <f>IF(IF(IF($C6="Christopher Lobo",_xlfn.XLOOKUP($B6,PROSPER_Lobo!$1:$1,PROSPER_Lobo!$13:$13,""),
IF($C6="Naren Baliga",_xlfn.XLOOKUP($B6,PROSPER_Baliga!$1:$1,PROSPER_Baliga!$13:$13,""),
IF($C6="Thorsten Huhn",_xlfn.XLOOKUP($B6,PROSPER_Huhn!$1:$1,PROSPER_Huhn!$13:$13,""),
IF($C6="Nick Hull",_xlfn.XLOOKUP($B6,PROSPER_Hull!$1:$1,PROSPER_Hull!$13:$13,""),
IF($C6="Monika Kotwani",_xlfn.XLOOKUP($B6,PROSPER_Kotwani!$1:$1,PROSPER_Kotwani!$13:$13,""),
IF($C6="Jonathan Wellner",_xlfn.XLOOKUP($B6,PROSPER_Wellner!$1:$1,PROSPER_Wellner!$13:$13,""),
IF($C6="Travis Harvey",_xlfn.XLOOKUP($B6,PROSPER_Harvey!$1:$1,PROSPER_Harvey!$13:$13,""),"")))))))="","",
IF($C6="Christopher Lobo",_xlfn.XLOOKUP($B6,PROSPER_Lobo!$1:$1,PROSPER_Lobo!$13:$13,""),
IF($C6="Naren Baliga",_xlfn.XLOOKUP($B6,PROSPER_Baliga!$1:$1,PROSPER_Baliga!$13:$13,""),
IF($C6="Thorsten Huhn",_xlfn.XLOOKUP($B6,PROSPER_Huhn!$1:$1,PROSPER_Huhn!$13:$13,""),
IF($C6="Nick Hull",_xlfn.XLOOKUP($B6,PROSPER_Hull!$1:$1,PROSPER_Hull!$13:$13,""),
IF($C6="Monika Kotwani",_xlfn.XLOOKUP($B6,PROSPER_Kotwani!$1:$1,PROSPER_Kotwani!$13:$13,""),
IF($C6="Jonathan Wellner",_xlfn.XLOOKUP($B6,PROSPER_Wellner!$1:$1,PROSPER_Wellner!$13:$13,""),
IF($C6="Travis Harvey",_xlfn.XLOOKUP($B6,PROSPER_Harvey!$1:$1,PROSPER_Harvey!$13:$13,""),""))))))))="","No Comment",IF(IF($C6="Christopher Lobo",_xlfn.XLOOKUP($B6,PROSPER_Lobo!$1:$1,PROSPER_Lobo!$13:$13,""),
IF($C6="Naren Baliga",_xlfn.XLOOKUP($B6,PROSPER_Baliga!$1:$1,PROSPER_Baliga!$13:$13,""),
IF($C6="Thorsten Huhn",_xlfn.XLOOKUP($B6,PROSPER_Huhn!$1:$1,PROSPER_Huhn!$13:$13,""),
IF($C6="Nick Hull",_xlfn.XLOOKUP($B6,PROSPER_Hull!$1:$1,PROSPER_Hull!$13:$13,""),
IF($C6="Monika Kotwani",_xlfn.XLOOKUP($B6,PROSPER_Kotwani!$1:$1,PROSPER_Kotwani!$13:$13,""),
IF($C6="Jonathan Wellner",_xlfn.XLOOKUP($B6,PROSPER_Wellner!$1:$1,PROSPER_Wellner!$13:$13,""),
IF($C6="Travis Harvey",_xlfn.XLOOKUP($B6,PROSPER_Harvey!$1:$1,PROSPER_Harvey!$13:$13,""),"")))))))="","",
IF($C6="Christopher Lobo",_xlfn.XLOOKUP($B6,PROSPER_Lobo!$1:$1,PROSPER_Lobo!$13:$13,""),
IF($C6="Naren Baliga",_xlfn.XLOOKUP($B6,PROSPER_Baliga!$1:$1,PROSPER_Baliga!$13:$13,""),
IF($C6="Thorsten Huhn",_xlfn.XLOOKUP($B6,PROSPER_Huhn!$1:$1,PROSPER_Huhn!$13:$13,""),
IF($C6="Nick Hull",_xlfn.XLOOKUP($B6,PROSPER_Hull!$1:$1,PROSPER_Hull!$13:$13,""),
IF($C6="Monika Kotwani",_xlfn.XLOOKUP($B6,PROSPER_Kotwani!$1:$1,PROSPER_Kotwani!$13:$13,""),
IF($C6="Jonathan Wellner",_xlfn.XLOOKUP($B6,PROSPER_Wellner!$1:$1,PROSPER_Wellner!$13:$13,""),
IF($C6="Travis Harvey",_xlfn.XLOOKUP($B6,PROSPER_Harvey!$1:$1,PROSPER_Harvey!$13:$13,""),"")))))))))</f>
        <v>No Comment</v>
      </c>
      <c r="AX6" s="124" t="s">
        <v>89</v>
      </c>
      <c r="AY6" s="150" t="str">
        <f t="shared" ref="AY6:AY25" si="148">IFERROR(AVERAGE(AU6,AV6,AX6),"N/A")</f>
        <v>N/A</v>
      </c>
      <c r="AZ6" s="120" t="str">
        <f>_xlfn.XLOOKUP(B6,PROSPERInitial_Query!$E:$E,PROSPERInitial_Query!$M:$M,"",,-1)</f>
        <v/>
      </c>
      <c r="BA6" s="121" t="str">
        <f t="shared" si="18"/>
        <v>Alan Watson1 - PortfolioDMLT</v>
      </c>
      <c r="BB6" s="126" t="str">
        <f>_xlfn.XLOOKUP(BA6,PROSPERDelta_Query!BK:BK,PROSPERDelta_Query!O:O,"",,-1)</f>
        <v/>
      </c>
      <c r="BC6" s="124" t="str">
        <f t="shared" ref="BC6:BC25" si="149">IFERROR(IF(BB6="", IF(AZ6="", "", AZ6), BB6)*1,"N/A")</f>
        <v>N/A</v>
      </c>
      <c r="BD6" s="124" t="str">
        <f>IF(IF(IF($C6="Christopher Lobo",_xlfn.XLOOKUP($B6,PROSPER_Lobo!$1:$1,PROSPER_Lobo!$14:$14,""),
IF($C6="Naren Baliga",_xlfn.XLOOKUP($B6,PROSPER_Baliga!$1:$1,PROSPER_Baliga!$14:$14,""),
IF($C6="Thorsten Huhn",_xlfn.XLOOKUP($B6,PROSPER_Huhn!$1:$1,PROSPER_Huhn!$14:$14,""),
IF($C6="Nick Hull",_xlfn.XLOOKUP($B6,PROSPER_Hull!$1:$1,PROSPER_Hull!$14:$14,""),
IF($C6="Monika Kotwani",_xlfn.XLOOKUP($B6,PROSPER_Kotwani!$1:$1,PROSPER_Kotwani!$14:$14,""),
IF($C6="Jonathan Wellner",_xlfn.XLOOKUP($B6,PROSPER_Wellner!$1:$1,PROSPER_Wellner!$14:$14,""),
IF($C6="Travis Harvey",_xlfn.XLOOKUP($B6,PROSPER_Harvey!$1:$1,PROSPER_Harvey!$14:$14,""),"")))))))="","",
IF($C6="Christopher Lobo",_xlfn.XLOOKUP($B6,PROSPER_Lobo!$1:$1,PROSPER_Lobo!$14:$14,""),
IF($C6="Naren Baliga",_xlfn.XLOOKUP($B6,PROSPER_Baliga!$1:$1,PROSPER_Baliga!$14:$14,""),
IF($C6="Thorsten Huhn",_xlfn.XLOOKUP($B6,PROSPER_Huhn!$1:$1,PROSPER_Huhn!$14:$14,""),
IF($C6="Nick Hull",_xlfn.XLOOKUP($B6,PROSPER_Hull!$1:$1,PROSPER_Hull!$14:$14,""),
IF($C6="Monika Kotwani",_xlfn.XLOOKUP($B6,PROSPER_Kotwani!$1:$1,PROSPER_Kotwani!$14:$14,""),
IF($C6="Jonathan Wellner",_xlfn.XLOOKUP($B6,PROSPER_Wellner!$1:$1,PROSPER_Wellner!$14:$14,""),
IF($C6="Travis Harvey",_xlfn.XLOOKUP($B6,PROSPER_Harvey!$1:$1,PROSPER_Harvey!$14:$14,""),""))))))))="","No Score",IF(IF($C6="Christopher Lobo",_xlfn.XLOOKUP($B6,PROSPER_Lobo!$1:$1,PROSPER_Lobo!$14:$14,""),
IF($C6="Naren Baliga",_xlfn.XLOOKUP($B6,PROSPER_Baliga!$1:$1,PROSPER_Baliga!$14:$14,""),
IF($C6="Thorsten Huhn",_xlfn.XLOOKUP($B6,PROSPER_Huhn!$1:$1,PROSPER_Huhn!$14:$14,""),
IF($C6="Nick Hull",_xlfn.XLOOKUP($B6,PROSPER_Hull!$1:$1,PROSPER_Hull!$14:$14,""),
IF($C6="Monika Kotwani",_xlfn.XLOOKUP($B6,PROSPER_Kotwani!$1:$1,PROSPER_Kotwani!$14:$14,""),
IF($C6="Jonathan Wellner",_xlfn.XLOOKUP($B6,PROSPER_Wellner!$1:$1,PROSPER_Wellner!$14:$14,""),
IF($C6="Travis Harvey",_xlfn.XLOOKUP($B6,PROSPER_Harvey!$1:$1,PROSPER_Harvey!$14:$14,""),"")))))))="","",
IF($C6="Christopher Lobo",_xlfn.XLOOKUP($B6,PROSPER_Lobo!$1:$1,PROSPER_Lobo!$14:$14,""),
IF($C6="Naren Baliga",_xlfn.XLOOKUP($B6,PROSPER_Baliga!$1:$1,PROSPER_Baliga!$14:$14,""),
IF($C6="Thorsten Huhn",_xlfn.XLOOKUP($B6,PROSPER_Huhn!$1:$1,PROSPER_Huhn!$14:$14,""),
IF($C6="Nick Hull",_xlfn.XLOOKUP($B6,PROSPER_Hull!$1:$1,PROSPER_Hull!$14:$14,""),
IF($C6="Monika Kotwani",_xlfn.XLOOKUP($B6,PROSPER_Kotwani!$1:$1,PROSPER_Kotwani!$14:$14,""),
IF($C6="Jonathan Wellner",_xlfn.XLOOKUP($B6,PROSPER_Wellner!$1:$1,PROSPER_Wellner!$14:$14,""),
IF($C6="Travis Harvey",_xlfn.XLOOKUP($B6,PROSPER_Harvey!$1:$1,PROSPER_Harvey!$14:$14,""),"")))))))))</f>
        <v>No Score</v>
      </c>
      <c r="BE6" s="125" t="str">
        <f>IF(IF(IF($C6="Christopher Lobo",_xlfn.XLOOKUP($B6,PROSPER_Lobo!$1:$1,PROSPER_Lobo!$15:$15,""),
IF($C6="Naren Baliga",_xlfn.XLOOKUP($B6,PROSPER_Baliga!$1:$1,PROSPER_Baliga!$15:$15,""),
IF($C6="Thorsten Huhn",_xlfn.XLOOKUP($B6,PROSPER_Huhn!$1:$1,PROSPER_Huhn!$15:$15,""),
IF($C6="Nick Hull",_xlfn.XLOOKUP($B6,PROSPER_Hull!$1:$1,PROSPER_Hull!$15:$15,""),
IF($C6="Monika Kotwani",_xlfn.XLOOKUP($B6,PROSPER_Kotwani!$1:$1,PROSPER_Kotwani!$15:$15,""),
IF($C6="Jonathan Wellner",_xlfn.XLOOKUP($B6,PROSPER_Wellner!$1:$1,PROSPER_Wellner!$15:$15,""),
IF($C6="Travis Harvey",_xlfn.XLOOKUP($B6,PROSPER_Harvey!$1:$1,PROSPER_Harvey!$15:$15,""),"")))))))="","",
IF($C6="Christopher Lobo",_xlfn.XLOOKUP($B6,PROSPER_Lobo!$1:$1,PROSPER_Lobo!$15:$15,""),
IF($C6="Naren Baliga",_xlfn.XLOOKUP($B6,PROSPER_Baliga!$1:$1,PROSPER_Baliga!$15:$15,""),
IF($C6="Thorsten Huhn",_xlfn.XLOOKUP($B6,PROSPER_Huhn!$1:$1,PROSPER_Huhn!$15:$15,""),
IF($C6="Nick Hull",_xlfn.XLOOKUP($B6,PROSPER_Hull!$1:$1,PROSPER_Hull!$15:$15,""),
IF($C6="Monika Kotwani",_xlfn.XLOOKUP($B6,PROSPER_Kotwani!$1:$1,PROSPER_Kotwani!$15:$15,""),
IF($C6="Jonathan Wellner",_xlfn.XLOOKUP($B6,PROSPER_Wellner!$1:$1,PROSPER_Wellner!$15:$15,""),
IF($C6="Travis Harvey",_xlfn.XLOOKUP($B6,PROSPER_Harvey!$1:$1,PROSPER_Harvey!$15:$15,""),""))))))))="","No Comment",IF(IF($C6="Christopher Lobo",_xlfn.XLOOKUP($B6,PROSPER_Lobo!$1:$1,PROSPER_Lobo!$15:$15,""),
IF($C6="Naren Baliga",_xlfn.XLOOKUP($B6,PROSPER_Baliga!$1:$1,PROSPER_Baliga!$15:$15,""),
IF($C6="Thorsten Huhn",_xlfn.XLOOKUP($B6,PROSPER_Huhn!$1:$1,PROSPER_Huhn!$15:$15,""),
IF($C6="Nick Hull",_xlfn.XLOOKUP($B6,PROSPER_Hull!$1:$1,PROSPER_Hull!$15:$15,""),
IF($C6="Monika Kotwani",_xlfn.XLOOKUP($B6,PROSPER_Kotwani!$1:$1,PROSPER_Kotwani!$15:$15,""),
IF($C6="Jonathan Wellner",_xlfn.XLOOKUP($B6,PROSPER_Wellner!$1:$1,PROSPER_Wellner!$15:$15,""),
IF($C6="Travis Harvey",_xlfn.XLOOKUP($B6,PROSPER_Harvey!$1:$1,PROSPER_Harvey!$15:$15,""),"")))))))="","",
IF($C6="Christopher Lobo",_xlfn.XLOOKUP($B6,PROSPER_Lobo!$1:$1,PROSPER_Lobo!$15:$15,""),
IF($C6="Naren Baliga",_xlfn.XLOOKUP($B6,PROSPER_Baliga!$1:$1,PROSPER_Baliga!$15:$15,""),
IF($C6="Thorsten Huhn",_xlfn.XLOOKUP($B6,PROSPER_Huhn!$1:$1,PROSPER_Huhn!$15:$15,""),
IF($C6="Nick Hull",_xlfn.XLOOKUP($B6,PROSPER_Hull!$1:$1,PROSPER_Hull!$15:$15,""),
IF($C6="Monika Kotwani",_xlfn.XLOOKUP($B6,PROSPER_Kotwani!$1:$1,PROSPER_Kotwani!$15:$15,""),
IF($C6="Jonathan Wellner",_xlfn.XLOOKUP($B6,PROSPER_Wellner!$1:$1,PROSPER_Wellner!$15:$15,""),
IF($C6="Travis Harvey",_xlfn.XLOOKUP($B6,PROSPER_Harvey!$1:$1,PROSPER_Harvey!$15:$15,""),"")))))))))</f>
        <v>No Comment</v>
      </c>
      <c r="BF6" s="124" t="s">
        <v>89</v>
      </c>
      <c r="BG6" s="150" t="str">
        <f t="shared" ref="BG6:BG25" si="150">IFERROR(AVERAGE(BC6,BD6,BF6),"N/A")</f>
        <v>N/A</v>
      </c>
      <c r="BH6" s="120" t="str">
        <f>_xlfn.XLOOKUP(B6,PROSPERInitial_Query!$E:$E,PROSPERInitial_Query!$N:$N,"",,-1)</f>
        <v/>
      </c>
      <c r="BI6" s="121" t="str">
        <f t="shared" si="21"/>
        <v>Alan Watson1 - PortfolioRevenue Management</v>
      </c>
      <c r="BJ6" s="126" t="str">
        <f>_xlfn.XLOOKUP(BI6,PROSPERDelta_Query!BK:BK,PROSPERDelta_Query!P:P,"",,-1)</f>
        <v/>
      </c>
      <c r="BK6" s="124" t="str">
        <f t="shared" ref="BK6:BK25" si="151">IFERROR(IF(BJ6="", IF(BH6="", "", BH6), BJ6)*1,"N/A")</f>
        <v>N/A</v>
      </c>
      <c r="BL6" s="124" t="str">
        <f>IF(IF(IF($C6="Christopher Lobo",_xlfn.XLOOKUP($B6,PROSPER_Lobo!$1:$1,PROSPER_Lobo!$16:$16,""),
IF($C6="Naren Baliga",_xlfn.XLOOKUP($B6,PROSPER_Baliga!$1:$1,PROSPER_Baliga!$16:$16,""),
IF($C6="Thorsten Huhn",_xlfn.XLOOKUP($B6,PROSPER_Huhn!$1:$1,PROSPER_Huhn!$16:$16,""),
IF($C6="Nick Hull",_xlfn.XLOOKUP($B6,PROSPER_Hull!$1:$1,PROSPER_Hull!$16:$16,""),
IF($C6="Monika Kotwani",_xlfn.XLOOKUP($B6,PROSPER_Kotwani!$1:$1,PROSPER_Kotwani!$16:$16,""),
IF($C6="Jonathan Wellner",_xlfn.XLOOKUP($B6,PROSPER_Wellner!$1:$1,PROSPER_Wellner!$16:$16,""),
IF($C6="Travis Harvey",_xlfn.XLOOKUP($B6,PROSPER_Harvey!$1:$1,PROSPER_Harvey!$16:$16,""),"")))))))="","",
IF($C6="Christopher Lobo",_xlfn.XLOOKUP($B6,PROSPER_Lobo!$1:$1,PROSPER_Lobo!$16:$16,""),
IF($C6="Naren Baliga",_xlfn.XLOOKUP($B6,PROSPER_Baliga!$1:$1,PROSPER_Baliga!$16:$16,""),
IF($C6="Thorsten Huhn",_xlfn.XLOOKUP($B6,PROSPER_Huhn!$1:$1,PROSPER_Huhn!$16:$16,""),
IF($C6="Nick Hull",_xlfn.XLOOKUP($B6,PROSPER_Hull!$1:$1,PROSPER_Hull!$16:$16,""),
IF($C6="Monika Kotwani",_xlfn.XLOOKUP($B6,PROSPER_Kotwani!$1:$1,PROSPER_Kotwani!$16:$16,""),
IF($C6="Jonathan Wellner",_xlfn.XLOOKUP($B6,PROSPER_Wellner!$1:$1,PROSPER_Wellner!$16:$16,""),
IF($C6="Travis Harvey",_xlfn.XLOOKUP($B6,PROSPER_Harvey!$1:$1,PROSPER_Harvey!$16:$16,""),""))))))))="","No Score",IF(IF($C6="Christopher Lobo",_xlfn.XLOOKUP($B6,PROSPER_Lobo!$1:$1,PROSPER_Lobo!$16:$16,""),
IF($C6="Naren Baliga",_xlfn.XLOOKUP($B6,PROSPER_Baliga!$1:$1,PROSPER_Baliga!$16:$16,""),
IF($C6="Thorsten Huhn",_xlfn.XLOOKUP($B6,PROSPER_Huhn!$1:$1,PROSPER_Huhn!$16:$16,""),
IF($C6="Nick Hull",_xlfn.XLOOKUP($B6,PROSPER_Hull!$1:$1,PROSPER_Hull!$16:$16,""),
IF($C6="Monika Kotwani",_xlfn.XLOOKUP($B6,PROSPER_Kotwani!$1:$1,PROSPER_Kotwani!$16:$16,""),
IF($C6="Jonathan Wellner",_xlfn.XLOOKUP($B6,PROSPER_Wellner!$1:$1,PROSPER_Wellner!$16:$16,""),
IF($C6="Travis Harvey",_xlfn.XLOOKUP($B6,PROSPER_Harvey!$1:$1,PROSPER_Harvey!$16:$16,""),"")))))))="","",
IF($C6="Christopher Lobo",_xlfn.XLOOKUP($B6,PROSPER_Lobo!$1:$1,PROSPER_Lobo!$16:$16,""),
IF($C6="Naren Baliga",_xlfn.XLOOKUP($B6,PROSPER_Baliga!$1:$1,PROSPER_Baliga!$16:$16,""),
IF($C6="Thorsten Huhn",_xlfn.XLOOKUP($B6,PROSPER_Huhn!$1:$1,PROSPER_Huhn!$16:$16,""),
IF($C6="Nick Hull",_xlfn.XLOOKUP($B6,PROSPER_Hull!$1:$1,PROSPER_Hull!$16:$16,""),
IF($C6="Monika Kotwani",_xlfn.XLOOKUP($B6,PROSPER_Kotwani!$1:$1,PROSPER_Kotwani!$16:$16,""),
IF($C6="Jonathan Wellner",_xlfn.XLOOKUP($B6,PROSPER_Wellner!$1:$1,PROSPER_Wellner!$16:$16,""),
IF($C6="Travis Harvey",_xlfn.XLOOKUP($B6,PROSPER_Harvey!$1:$1,PROSPER_Harvey!$16:$16,""),"")))))))))</f>
        <v>No Score</v>
      </c>
      <c r="BM6" s="125" t="str">
        <f>IF(IF(IF($C6="Christopher Lobo",_xlfn.XLOOKUP($B6,PROSPER_Lobo!$1:$1,PROSPER_Lobo!$17:$17,""),
IF($C6="Naren Baliga",_xlfn.XLOOKUP($B6,PROSPER_Baliga!$1:$1,PROSPER_Baliga!$17:$17,""),
IF($C6="Thorsten Huhn",_xlfn.XLOOKUP($B6,PROSPER_Huhn!$1:$1,PROSPER_Huhn!$17:$17,""),
IF($C6="Nick Hull",_xlfn.XLOOKUP($B6,PROSPER_Hull!$1:$1,PROSPER_Hull!$17:$17,""),
IF($C6="Monika Kotwani",_xlfn.XLOOKUP($B6,PROSPER_Kotwani!$1:$1,PROSPER_Kotwani!$17:$17,""),
IF($C6="Jonathan Wellner",_xlfn.XLOOKUP($B6,PROSPER_Wellner!$1:$1,PROSPER_Wellner!$17:$17,""),
IF($C6="Travis Harvey",_xlfn.XLOOKUP($B6,PROSPER_Harvey!$1:$1,PROSPER_Harvey!$17:$17,""),"")))))))="","",
IF($C6="Christopher Lobo",_xlfn.XLOOKUP($B6,PROSPER_Lobo!$1:$1,PROSPER_Lobo!$17:$17,""),
IF($C6="Naren Baliga",_xlfn.XLOOKUP($B6,PROSPER_Baliga!$1:$1,PROSPER_Baliga!$17:$17,""),
IF($C6="Thorsten Huhn",_xlfn.XLOOKUP($B6,PROSPER_Huhn!$1:$1,PROSPER_Huhn!$17:$17,""),
IF($C6="Nick Hull",_xlfn.XLOOKUP($B6,PROSPER_Hull!$1:$1,PROSPER_Hull!$17:$17,""),
IF($C6="Monika Kotwani",_xlfn.XLOOKUP($B6,PROSPER_Kotwani!$1:$1,PROSPER_Kotwani!$17:$17,""),
IF($C6="Jonathan Wellner",_xlfn.XLOOKUP($B6,PROSPER_Wellner!$1:$1,PROSPER_Wellner!$17:$17,""),
IF($C6="Travis Harvey",_xlfn.XLOOKUP($B6,PROSPER_Harvey!$1:$1,PROSPER_Harvey!$17:$17,""),""))))))))="","No Comment",IF(IF($C6="Christopher Lobo",_xlfn.XLOOKUP($B6,PROSPER_Lobo!$1:$1,PROSPER_Lobo!$17:$17,""),
IF($C6="Naren Baliga",_xlfn.XLOOKUP($B6,PROSPER_Baliga!$1:$1,PROSPER_Baliga!$17:$17,""),
IF($C6="Thorsten Huhn",_xlfn.XLOOKUP($B6,PROSPER_Huhn!$1:$1,PROSPER_Huhn!$17:$17,""),
IF($C6="Nick Hull",_xlfn.XLOOKUP($B6,PROSPER_Hull!$1:$1,PROSPER_Hull!$17:$17,""),
IF($C6="Monika Kotwani",_xlfn.XLOOKUP($B6,PROSPER_Kotwani!$1:$1,PROSPER_Kotwani!$17:$17,""),
IF($C6="Jonathan Wellner",_xlfn.XLOOKUP($B6,PROSPER_Wellner!$1:$1,PROSPER_Wellner!$17:$17,""),
IF($C6="Travis Harvey",_xlfn.XLOOKUP($B6,PROSPER_Harvey!$1:$1,PROSPER_Harvey!$17:$17,""),"")))))))="","",
IF($C6="Christopher Lobo",_xlfn.XLOOKUP($B6,PROSPER_Lobo!$1:$1,PROSPER_Lobo!$17:$17,""),
IF($C6="Naren Baliga",_xlfn.XLOOKUP($B6,PROSPER_Baliga!$1:$1,PROSPER_Baliga!$17:$17,""),
IF($C6="Thorsten Huhn",_xlfn.XLOOKUP($B6,PROSPER_Huhn!$1:$1,PROSPER_Huhn!$17:$17,""),
IF($C6="Nick Hull",_xlfn.XLOOKUP($B6,PROSPER_Hull!$1:$1,PROSPER_Hull!$17:$17,""),
IF($C6="Monika Kotwani",_xlfn.XLOOKUP($B6,PROSPER_Kotwani!$1:$1,PROSPER_Kotwani!$17:$17,""),
IF($C6="Jonathan Wellner",_xlfn.XLOOKUP($B6,PROSPER_Wellner!$1:$1,PROSPER_Wellner!$17:$17,""),
IF($C6="Travis Harvey",_xlfn.XLOOKUP($B6,PROSPER_Harvey!$1:$1,PROSPER_Harvey!$17:$17,""),"")))))))))</f>
        <v>No Comment</v>
      </c>
      <c r="BN6" s="124" t="str">
        <f>IFERROR(ROUND(_xlfn.XLOOKUP(B6,'RevenueChallenge_Query'!$E:$E,'RevenueChallenge_Query'!$F:$F)/3.2,0),"Not Taken")</f>
        <v>Not Taken</v>
      </c>
      <c r="BO6" s="150" t="str">
        <f t="shared" ref="BO6:BO25" si="152">IFERROR(AVERAGE(BK6,BL6,BN6),"N/A")</f>
        <v>N/A</v>
      </c>
      <c r="BP6" s="120" t="str">
        <f>_xlfn.XLOOKUP(B6,PROSPERInitial_Query!$E:$E,PROSPERInitial_Query!$O:$O,"",,-1)</f>
        <v/>
      </c>
      <c r="BQ6" s="121" t="str">
        <f t="shared" si="24"/>
        <v>Alan Watson1 - PortfolioArtificial Intelligence</v>
      </c>
      <c r="BR6" s="126" t="str">
        <f>_xlfn.XLOOKUP(BQ6,PROSPERDelta_Query!BK:BK,PROSPERDelta_Query!Q:Q,"",,-1)</f>
        <v/>
      </c>
      <c r="BS6" s="124" t="str">
        <f t="shared" ref="BS6:BS25" si="153">IFERROR(IF(BR6="", IF(BP6="", "", BP6), BR6)*1,"N/A")</f>
        <v>N/A</v>
      </c>
      <c r="BT6" s="124" t="str">
        <f>IF(IF(IF($C6="Christopher Lobo",_xlfn.XLOOKUP($B6,PROSPER_Lobo!$1:$1,PROSPER_Lobo!$18:$18,""),
IF($C6="Naren Baliga",_xlfn.XLOOKUP($B6,PROSPER_Baliga!$1:$1,PROSPER_Baliga!$18:$18,""),
IF($C6="Thorsten Huhn",_xlfn.XLOOKUP($B6,PROSPER_Huhn!$1:$1,PROSPER_Huhn!$18:$18,""),
IF($C6="Nick Hull",_xlfn.XLOOKUP($B6,PROSPER_Hull!$1:$1,PROSPER_Hull!$18:$18,""),
IF($C6="Monika Kotwani",_xlfn.XLOOKUP($B6,PROSPER_Kotwani!$1:$1,PROSPER_Kotwani!$18:$18,""),
IF($C6="Jonathan Wellner",_xlfn.XLOOKUP($B6,PROSPER_Wellner!$1:$1,PROSPER_Wellner!$18:$18,""),
IF($C6="Travis Harvey",_xlfn.XLOOKUP($B6,PROSPER_Harvey!$1:$1,PROSPER_Harvey!$18:$18,""),"")))))))="","",
IF($C6="Christopher Lobo",_xlfn.XLOOKUP($B6,PROSPER_Lobo!$1:$1,PROSPER_Lobo!$18:$18,""),
IF($C6="Naren Baliga",_xlfn.XLOOKUP($B6,PROSPER_Baliga!$1:$1,PROSPER_Baliga!$18:$18,""),
IF($C6="Thorsten Huhn",_xlfn.XLOOKUP($B6,PROSPER_Huhn!$1:$1,PROSPER_Huhn!$18:$18,""),
IF($C6="Nick Hull",_xlfn.XLOOKUP($B6,PROSPER_Hull!$1:$1,PROSPER_Hull!$18:$18,""),
IF($C6="Monika Kotwani",_xlfn.XLOOKUP($B6,PROSPER_Kotwani!$1:$1,PROSPER_Kotwani!$18:$18,""),
IF($C6="Jonathan Wellner",_xlfn.XLOOKUP($B6,PROSPER_Wellner!$1:$1,PROSPER_Wellner!$18:$18,""),
IF($C6="Travis Harvey",_xlfn.XLOOKUP($B6,PROSPER_Harvey!$1:$1,PROSPER_Harvey!$18:$18,""),""))))))))="","No Score",IF(IF($C6="Christopher Lobo",_xlfn.XLOOKUP($B6,PROSPER_Lobo!$1:$1,PROSPER_Lobo!$18:$18,""),
IF($C6="Naren Baliga",_xlfn.XLOOKUP($B6,PROSPER_Baliga!$1:$1,PROSPER_Baliga!$18:$18,""),
IF($C6="Thorsten Huhn",_xlfn.XLOOKUP($B6,PROSPER_Huhn!$1:$1,PROSPER_Huhn!$18:$18,""),
IF($C6="Nick Hull",_xlfn.XLOOKUP($B6,PROSPER_Hull!$1:$1,PROSPER_Hull!$18:$18,""),
IF($C6="Monika Kotwani",_xlfn.XLOOKUP($B6,PROSPER_Kotwani!$1:$1,PROSPER_Kotwani!$18:$18,""),
IF($C6="Jonathan Wellner",_xlfn.XLOOKUP($B6,PROSPER_Wellner!$1:$1,PROSPER_Wellner!$18:$18,""),
IF($C6="Travis Harvey",_xlfn.XLOOKUP($B6,PROSPER_Harvey!$1:$1,PROSPER_Harvey!$18:$18,""),"")))))))="","",
IF($C6="Christopher Lobo",_xlfn.XLOOKUP($B6,PROSPER_Lobo!$1:$1,PROSPER_Lobo!$18:$18,""),
IF($C6="Naren Baliga",_xlfn.XLOOKUP($B6,PROSPER_Baliga!$1:$1,PROSPER_Baliga!$18:$18,""),
IF($C6="Thorsten Huhn",_xlfn.XLOOKUP($B6,PROSPER_Huhn!$1:$1,PROSPER_Huhn!$18:$18,""),
IF($C6="Nick Hull",_xlfn.XLOOKUP($B6,PROSPER_Hull!$1:$1,PROSPER_Hull!$18:$18,""),
IF($C6="Monika Kotwani",_xlfn.XLOOKUP($B6,PROSPER_Kotwani!$1:$1,PROSPER_Kotwani!$18:$18,""),
IF($C6="Jonathan Wellner",_xlfn.XLOOKUP($B6,PROSPER_Wellner!$1:$1,PROSPER_Wellner!$18:$18,""),
IF($C6="Travis Harvey",_xlfn.XLOOKUP($B6,PROSPER_Harvey!$1:$1,PROSPER_Harvey!$18:$18,""),"")))))))))</f>
        <v>No Score</v>
      </c>
      <c r="BU6" s="125" t="str">
        <f>IF(IF(IF($C6="Christopher Lobo",_xlfn.XLOOKUP($B6,PROSPER_Lobo!$1:$1,PROSPER_Lobo!$19:$19,""),
IF($C6="Naren Baliga",_xlfn.XLOOKUP($B6,PROSPER_Baliga!$1:$1,PROSPER_Baliga!$19:$19,""),
IF($C6="Thorsten Huhn",_xlfn.XLOOKUP($B6,PROSPER_Huhn!$1:$1,PROSPER_Huhn!$19:$19,""),
IF($C6="Nick Hull",_xlfn.XLOOKUP($B6,PROSPER_Hull!$1:$1,PROSPER_Hull!$19:$19,""),
IF($C6="Monika Kotwani",_xlfn.XLOOKUP($B6,PROSPER_Kotwani!$1:$1,PROSPER_Kotwani!$19:$19,""),
IF($C6="Jonathan Wellner",_xlfn.XLOOKUP($B6,PROSPER_Wellner!$1:$1,PROSPER_Wellner!$19:$19,""),
IF($C6="Travis Harvey",_xlfn.XLOOKUP($B6,PROSPER_Harvey!$1:$1,PROSPER_Harvey!$19:$19,""),"")))))))="","",
IF($C6="Christopher Lobo",_xlfn.XLOOKUP($B6,PROSPER_Lobo!$1:$1,PROSPER_Lobo!$19:$19,""),
IF($C6="Naren Baliga",_xlfn.XLOOKUP($B6,PROSPER_Baliga!$1:$1,PROSPER_Baliga!$19:$19,""),
IF($C6="Thorsten Huhn",_xlfn.XLOOKUP($B6,PROSPER_Huhn!$1:$1,PROSPER_Huhn!$19:$19,""),
IF($C6="Nick Hull",_xlfn.XLOOKUP($B6,PROSPER_Hull!$1:$1,PROSPER_Hull!$19:$19,""),
IF($C6="Monika Kotwani",_xlfn.XLOOKUP($B6,PROSPER_Kotwani!$1:$1,PROSPER_Kotwani!$19:$19,""),
IF($C6="Jonathan Wellner",_xlfn.XLOOKUP($B6,PROSPER_Wellner!$1:$1,PROSPER_Wellner!$19:$19,""),
IF($C6="Travis Harvey",_xlfn.XLOOKUP($B6,PROSPER_Harvey!$1:$1,PROSPER_Harvey!$19:$19,""),""))))))))="","No Comment",IF(IF($C6="Christopher Lobo",_xlfn.XLOOKUP($B6,PROSPER_Lobo!$1:$1,PROSPER_Lobo!$19:$19,""),
IF($C6="Naren Baliga",_xlfn.XLOOKUP($B6,PROSPER_Baliga!$1:$1,PROSPER_Baliga!$19:$19,""),
IF($C6="Thorsten Huhn",_xlfn.XLOOKUP($B6,PROSPER_Huhn!$1:$1,PROSPER_Huhn!$19:$19,""),
IF($C6="Nick Hull",_xlfn.XLOOKUP($B6,PROSPER_Hull!$1:$1,PROSPER_Hull!$19:$19,""),
IF($C6="Monika Kotwani",_xlfn.XLOOKUP($B6,PROSPER_Kotwani!$1:$1,PROSPER_Kotwani!$19:$19,""),
IF($C6="Jonathan Wellner",_xlfn.XLOOKUP($B6,PROSPER_Wellner!$1:$1,PROSPER_Wellner!$19:$19,""),
IF($C6="Travis Harvey",_xlfn.XLOOKUP($B6,PROSPER_Harvey!$1:$1,PROSPER_Harvey!$19:$19,""),"")))))))="","",
IF($C6="Christopher Lobo",_xlfn.XLOOKUP($B6,PROSPER_Lobo!$1:$1,PROSPER_Lobo!$19:$19,""),
IF($C6="Naren Baliga",_xlfn.XLOOKUP($B6,PROSPER_Baliga!$1:$1,PROSPER_Baliga!$19:$19,""),
IF($C6="Thorsten Huhn",_xlfn.XLOOKUP($B6,PROSPER_Huhn!$1:$1,PROSPER_Huhn!$19:$19,""),
IF($C6="Nick Hull",_xlfn.XLOOKUP($B6,PROSPER_Hull!$1:$1,PROSPER_Hull!$19:$19,""),
IF($C6="Monika Kotwani",_xlfn.XLOOKUP($B6,PROSPER_Kotwani!$1:$1,PROSPER_Kotwani!$19:$19,""),
IF($C6="Jonathan Wellner",_xlfn.XLOOKUP($B6,PROSPER_Wellner!$1:$1,PROSPER_Wellner!$19:$19,""),
IF($C6="Travis Harvey",_xlfn.XLOOKUP($B6,PROSPER_Harvey!$1:$1,PROSPER_Harvey!$19:$19,""),"")))))))))</f>
        <v>No Comment</v>
      </c>
      <c r="BV6" s="124" t="s">
        <v>89</v>
      </c>
      <c r="BW6" s="150" t="str">
        <f t="shared" ref="BW6:BW25" si="154">IFERROR(AVERAGE(BS6,BT6,BV6),"N/A")</f>
        <v>N/A</v>
      </c>
      <c r="BX6" s="127" t="str">
        <f t="shared" ref="BX6:BX25" si="155">IFERROR(AVERAGE(G6,O6,W6,AE6,AM6,AU6,BC6,BK6,BS6),"N/A")</f>
        <v>N/A</v>
      </c>
      <c r="BY6" s="128" t="str">
        <f t="shared" ref="BY6:BY25" si="156">IFERROR(AVERAGE(H6,P6,X6,AF6,AN6,AV6,BD6,BL6,BT6),"N/A")</f>
        <v>N/A</v>
      </c>
      <c r="BZ6" s="128" t="str">
        <f t="shared" ref="BZ6:BZ25" si="157">IFERROR(AVERAGE(J6,R6,Z6,AH6,AP6,AX6,BF6,BN6,BV6),"N/A")</f>
        <v>N/A</v>
      </c>
      <c r="CA6" s="129" t="str">
        <f t="shared" ref="CA6:CA25" si="158">IFERROR(AVERAGE(K6,S6,AA6,AI6,AQ6,AY6,BG6,BO6,BW6),"N/A")</f>
        <v>N/A</v>
      </c>
      <c r="CB6" s="130" t="str">
        <f>_xlfn.XLOOKUP(B6,PROSPERInitial_Query!$E:$E,PROSPERInitial_Query!$AA:$AA,"",,-1)</f>
        <v/>
      </c>
      <c r="CC6" s="121" t="str">
        <f t="shared" si="31"/>
        <v>Alan Watson2 - RelationshipAccount / Stakeholder 1Name</v>
      </c>
      <c r="CD6" s="121" t="str">
        <f>_xlfn.XLOOKUP(CC6,PROSPERDelta_Query!BK:BK,PROSPERDelta_Query!AC:AC,"",,-1)</f>
        <v/>
      </c>
      <c r="CE6" s="126" t="str">
        <f>_xlfn.XLOOKUP(B6,PROSPERInitial_Query!$E:$E,PROSPERInitial_Query!$Q:$Q,"",,-1)</f>
        <v/>
      </c>
      <c r="CF6" s="121" t="str">
        <f t="shared" si="32"/>
        <v>Alan Watson2 - RelationshipAccount / Stakeholder 1Self Score</v>
      </c>
      <c r="CG6" s="126" t="str">
        <f>_xlfn.XLOOKUP(CF6,PROSPERDelta_Query!BK:BK,PROSPERDelta_Query!AM:AM,"",,-1)</f>
        <v/>
      </c>
      <c r="CH6" s="131" t="str">
        <f t="shared" ref="CH6:CH45" si="159">IF(CD6="", IF(CB6="", "", CB6), CD6)</f>
        <v/>
      </c>
      <c r="CI6" s="131" t="str">
        <f t="shared" ref="CI6:CI25" si="160">IF(OR(CH6="N/A", CH6="n/a", CH6="NA", CH6="na"), "N/A", IF(CH6="", "N/A", CH6))</f>
        <v>N/A</v>
      </c>
      <c r="CJ6" s="132" t="str">
        <f t="shared" ref="CJ6:CJ25" si="161">IF(CI6="N/A","N/A",IFERROR(IF(CG6="",IF(CE6="","",CE6),CG6)*1,"N/A"))</f>
        <v>N/A</v>
      </c>
      <c r="CK6" s="132" t="str">
        <f>IF(IF(IF($C6="Christopher Lobo",_xlfn.XLOOKUP($B6,PROSPER_Lobo!$1:$1,PROSPER_Lobo!$21:$21,""),
IF($C6="Naren Baliga",_xlfn.XLOOKUP($B6,PROSPER_Baliga!$1:$1,PROSPER_Baliga!$21:$21,""),
IF($C6="Thorsten Huhn",_xlfn.XLOOKUP($B6,PROSPER_Huhn!$1:$1,PROSPER_Huhn!$21:$21,""),
IF($C6="Nick Hull",_xlfn.XLOOKUP($B6,PROSPER_Hull!$1:$1,PROSPER_Hull!$21:$21,""),
IF($C6="Monika Kotwani",_xlfn.XLOOKUP($B6,PROSPER_Kotwani!$1:$1,PROSPER_Kotwani!$21:$21,""),
IF($C6="Jonathan Wellner",_xlfn.XLOOKUP($B6,PROSPER_Wellner!$1:$1,PROSPER_Wellner!$21:$21,""),
IF($C6="Travis Harvey",_xlfn.XLOOKUP($B6,PROSPER_Harvey!$1:$1,PROSPER_Harvey!$21:$21,""),"")))))))="","",
IF($C6="Christopher Lobo",_xlfn.XLOOKUP($B6,PROSPER_Lobo!$1:$1,PROSPER_Lobo!$21:$21,""),
IF($C6="Naren Baliga",_xlfn.XLOOKUP($B6,PROSPER_Baliga!$1:$1,PROSPER_Baliga!$21:$21,""),
IF($C6="Thorsten Huhn",_xlfn.XLOOKUP($B6,PROSPER_Huhn!$1:$1,PROSPER_Huhn!$21:$21,""),
IF($C6="Nick Hull",_xlfn.XLOOKUP($B6,PROSPER_Hull!$1:$1,PROSPER_Hull!$21:$21,""),
IF($C6="Monika Kotwani",_xlfn.XLOOKUP($B6,PROSPER_Kotwani!$1:$1,PROSPER_Kotwani!$21:$21,""),
IF($C6="Jonathan Wellner",_xlfn.XLOOKUP($B6,PROSPER_Wellner!$1:$1,PROSPER_Wellner!$21:$21,""),
IF($C6="Travis Harvey",_xlfn.XLOOKUP($B6,PROSPER_Harvey!$1:$1,PROSPER_Harvey!$21:$21,""),""))))))))="","No Score",IF(IF($C6="Christopher Lobo",_xlfn.XLOOKUP($B6,PROSPER_Lobo!$1:$1,PROSPER_Lobo!$21:$21,""),
IF($C6="Naren Baliga",_xlfn.XLOOKUP($B6,PROSPER_Baliga!$1:$1,PROSPER_Baliga!$21:$21,""),
IF($C6="Thorsten Huhn",_xlfn.XLOOKUP($B6,PROSPER_Huhn!$1:$1,PROSPER_Huhn!$21:$21,""),
IF($C6="Nick Hull",_xlfn.XLOOKUP($B6,PROSPER_Hull!$1:$1,PROSPER_Hull!$21:$21,""),
IF($C6="Monika Kotwani",_xlfn.XLOOKUP($B6,PROSPER_Kotwani!$1:$1,PROSPER_Kotwani!$21:$21,""),
IF($C6="Jonathan Wellner",_xlfn.XLOOKUP($B6,PROSPER_Wellner!$1:$1,PROSPER_Wellner!$21:$21,""),
IF($C6="Travis Harvey",_xlfn.XLOOKUP($B6,PROSPER_Harvey!$1:$1,PROSPER_Harvey!$21:$21,""),"")))))))="","",
IF($C6="Christopher Lobo",_xlfn.XLOOKUP($B6,PROSPER_Lobo!$1:$1,PROSPER_Lobo!$21:$21,""),
IF($C6="Naren Baliga",_xlfn.XLOOKUP($B6,PROSPER_Baliga!$1:$1,PROSPER_Baliga!$21:$21,""),
IF($C6="Thorsten Huhn",_xlfn.XLOOKUP($B6,PROSPER_Huhn!$1:$1,PROSPER_Huhn!$21:$21,""),
IF($C6="Nick Hull",_xlfn.XLOOKUP($B6,PROSPER_Hull!$1:$1,PROSPER_Hull!$21:$21,""),
IF($C6="Monika Kotwani",_xlfn.XLOOKUP($B6,PROSPER_Kotwani!$1:$1,PROSPER_Kotwani!$21:$21,""),
IF($C6="Jonathan Wellner",_xlfn.XLOOKUP($B6,PROSPER_Wellner!$1:$1,PROSPER_Wellner!$21:$21,""),
IF($C6="Travis Harvey",_xlfn.XLOOKUP($B6,PROSPER_Harvey!$1:$1,PROSPER_Harvey!$21:$21,""),"")))))))))</f>
        <v>N/A</v>
      </c>
      <c r="CL6" s="131" t="str">
        <f>IF(IF(IF($C6="Christopher Lobo",_xlfn.XLOOKUP($B6,PROSPER_Lobo!$1:$1,PROSPER_Lobo!$22:$22,""),
IF($C6="Naren Baliga",_xlfn.XLOOKUP($B6,PROSPER_Baliga!$1:$1,PROSPER_Baliga!$22:$22,""),
IF($C6="Thorsten Huhn",_xlfn.XLOOKUP($B6,PROSPER_Huhn!$1:$1,PROSPER_Huhn!$22:$22,""),
IF($C6="Nick Hull",_xlfn.XLOOKUP($B6,PROSPER_Hull!$1:$1,PROSPER_Hull!$22:$22,""),
IF($C6="Monika Kotwani",_xlfn.XLOOKUP($B6,PROSPER_Kotwani!$1:$1,PROSPER_Kotwani!$22:$22,""),
IF($C6="Jonathan Wellner",_xlfn.XLOOKUP($B6,PROSPER_Wellner!$1:$1,PROSPER_Wellner!$22:$22,""),
IF($C6="Travis Harvey",_xlfn.XLOOKUP($B6,PROSPER_Harvey!$1:$1,PROSPER_Harvey!$22:$22,""),"")))))))="","",
IF($C6="Christopher Lobo",_xlfn.XLOOKUP($B6,PROSPER_Lobo!$1:$1,PROSPER_Lobo!$22:$22,""),
IF($C6="Naren Baliga",_xlfn.XLOOKUP($B6,PROSPER_Baliga!$1:$1,PROSPER_Baliga!$22:$22,""),
IF($C6="Thorsten Huhn",_xlfn.XLOOKUP($B6,PROSPER_Huhn!$1:$1,PROSPER_Huhn!$22:$22,""),
IF($C6="Nick Hull",_xlfn.XLOOKUP($B6,PROSPER_Hull!$1:$1,PROSPER_Hull!$22:$22,""),
IF($C6="Monika Kotwani",_xlfn.XLOOKUP($B6,PROSPER_Kotwani!$1:$1,PROSPER_Kotwani!$22:$22,""),
IF($C6="Jonathan Wellner",_xlfn.XLOOKUP($B6,PROSPER_Wellner!$1:$1,PROSPER_Wellner!$22:$22,""),
IF($C6="Travis Harvey",_xlfn.XLOOKUP($B6,PROSPER_Harvey!$1:$1,PROSPER_Harvey!$22:$22,""),""))))))))="","No Comment",IF(IF($C6="Christopher Lobo",_xlfn.XLOOKUP($B6,PROSPER_Lobo!$1:$1,PROSPER_Lobo!$22:$22,""),
IF($C6="Naren Baliga",_xlfn.XLOOKUP($B6,PROSPER_Baliga!$1:$1,PROSPER_Baliga!$22:$22,""),
IF($C6="Thorsten Huhn",_xlfn.XLOOKUP($B6,PROSPER_Huhn!$1:$1,PROSPER_Huhn!$22:$22,""),
IF($C6="Nick Hull",_xlfn.XLOOKUP($B6,PROSPER_Hull!$1:$1,PROSPER_Hull!$22:$22,""),
IF($C6="Monika Kotwani",_xlfn.XLOOKUP($B6,PROSPER_Kotwani!$1:$1,PROSPER_Kotwani!$22:$22,""),
IF($C6="Jonathan Wellner",_xlfn.XLOOKUP($B6,PROSPER_Wellner!$1:$1,PROSPER_Wellner!$22:$22,""),
IF($C6="Travis Harvey",_xlfn.XLOOKUP($B6,PROSPER_Harvey!$1:$1,PROSPER_Harvey!$22:$22,""),"")))))))="","",
IF($C6="Christopher Lobo",_xlfn.XLOOKUP($B6,PROSPER_Lobo!$1:$1,PROSPER_Lobo!$22:$22,""),
IF($C6="Naren Baliga",_xlfn.XLOOKUP($B6,PROSPER_Baliga!$1:$1,PROSPER_Baliga!$22:$22,""),
IF($C6="Thorsten Huhn",_xlfn.XLOOKUP($B6,PROSPER_Huhn!$1:$1,PROSPER_Huhn!$22:$22,""),
IF($C6="Nick Hull",_xlfn.XLOOKUP($B6,PROSPER_Hull!$1:$1,PROSPER_Hull!$22:$22,""),
IF($C6="Monika Kotwani",_xlfn.XLOOKUP($B6,PROSPER_Kotwani!$1:$1,PROSPER_Kotwani!$22:$22,""),
IF($C6="Jonathan Wellner",_xlfn.XLOOKUP($B6,PROSPER_Wellner!$1:$1,PROSPER_Wellner!$22:$22,""),
IF($C6="Travis Harvey",_xlfn.XLOOKUP($B6,PROSPER_Harvey!$1:$1,PROSPER_Harvey!$22:$22,""),"")))))))))</f>
        <v>N/A</v>
      </c>
      <c r="CM6" s="150" t="str">
        <f t="shared" ref="CM6:CM25" si="162">IF(CJ6="N/A","N/A",IFERROR(AVERAGE(CJ6,CK6),"N/A"))</f>
        <v>N/A</v>
      </c>
      <c r="CN6" s="130" t="str">
        <f>_xlfn.XLOOKUP(B6,PROSPERInitial_Query!$E:$E,PROSPERInitial_Query!$AB:$AB,"",,-1)</f>
        <v/>
      </c>
      <c r="CO6" s="121" t="str">
        <f t="shared" si="37"/>
        <v>Alan Watson2 - RelationshipAccount / Stakeholder 2Name</v>
      </c>
      <c r="CP6" s="121" t="str">
        <f>_xlfn.XLOOKUP(CO6,PROSPERDelta_Query!BK:BK,PROSPERDelta_Query!AD:AD,"",,-1)</f>
        <v/>
      </c>
      <c r="CQ6" s="126" t="str">
        <f>_xlfn.XLOOKUP(B6,PROSPERInitial_Query!$E:$E,PROSPERInitial_Query!$R:$R,"",,-1)</f>
        <v/>
      </c>
      <c r="CR6" s="121" t="str">
        <f t="shared" si="38"/>
        <v>Alan Watson2 - RelationshipAccount / Stakeholder 2Self Score</v>
      </c>
      <c r="CS6" s="126" t="str">
        <f>_xlfn.XLOOKUP(CR6,PROSPERDelta_Query!BK:BK,PROSPERDelta_Query!AN:AN,"",,-1)</f>
        <v/>
      </c>
      <c r="CT6" s="131" t="str">
        <f t="shared" ref="CT6:CT45" si="163">IF(CP6="", IF(CN6="", "", CN6), CP6)</f>
        <v/>
      </c>
      <c r="CU6" s="131" t="str">
        <f t="shared" ref="CU6:CU25" si="164">IF(OR(CT6="N/A", CT6="n/a", CT6="NA", CT6="na"), "N/A", IF(CT6="", "N/A", CT6))</f>
        <v>N/A</v>
      </c>
      <c r="CV6" s="132" t="str">
        <f t="shared" ref="CV6:CV25" si="165">IF(CU6="N/A","N/A",IFERROR(IF(CS6="",IF(CQ6="","",CQ6),CS6)*1,"N/A"))</f>
        <v>N/A</v>
      </c>
      <c r="CW6" s="132" t="str">
        <f>IF(IF(IF($C6="Christopher Lobo",_xlfn.XLOOKUP($B6,PROSPER_Lobo!$1:$1,PROSPER_Lobo!$24:$24,""),
IF($C6="Naren Baliga",_xlfn.XLOOKUP($B6,PROSPER_Baliga!$1:$1,PROSPER_Baliga!$24:$24,""),
IF($C6="Thorsten Huhn",_xlfn.XLOOKUP($B6,PROSPER_Huhn!$1:$1,PROSPER_Huhn!$24:$24,""),
IF($C6="Nick Hull",_xlfn.XLOOKUP($B6,PROSPER_Hull!$1:$1,PROSPER_Hull!$24:$24,""),
IF($C6="Monika Kotwani",_xlfn.XLOOKUP($B6,PROSPER_Kotwani!$1:$1,PROSPER_Kotwani!$24:$24,""),
IF($C6="Jonathan Wellner",_xlfn.XLOOKUP($B6,PROSPER_Wellner!$1:$1,PROSPER_Wellner!$24:$24,""),
IF($C6="Travis Harvey",_xlfn.XLOOKUP($B6,PROSPER_Harvey!$1:$1,PROSPER_Harvey!$24:$24,""),"")))))))="","",
IF($C6="Christopher Lobo",_xlfn.XLOOKUP($B6,PROSPER_Lobo!$1:$1,PROSPER_Lobo!$24:$24,""),
IF($C6="Naren Baliga",_xlfn.XLOOKUP($B6,PROSPER_Baliga!$1:$1,PROSPER_Baliga!$24:$24,""),
IF($C6="Thorsten Huhn",_xlfn.XLOOKUP($B6,PROSPER_Huhn!$1:$1,PROSPER_Huhn!$24:$24,""),
IF($C6="Nick Hull",_xlfn.XLOOKUP($B6,PROSPER_Hull!$1:$1,PROSPER_Hull!$24:$24,""),
IF($C6="Monika Kotwani",_xlfn.XLOOKUP($B6,PROSPER_Kotwani!$1:$1,PROSPER_Kotwani!$24:$24,""),
IF($C6="Jonathan Wellner",_xlfn.XLOOKUP($B6,PROSPER_Wellner!$1:$1,PROSPER_Wellner!$24:$24,""),
IF($C6="Travis Harvey",_xlfn.XLOOKUP($B6,PROSPER_Harvey!$1:$1,PROSPER_Harvey!$24:$24,""),""))))))))="","No Score",IF(IF($C6="Christopher Lobo",_xlfn.XLOOKUP($B6,PROSPER_Lobo!$1:$1,PROSPER_Lobo!$24:$24,""),
IF($C6="Naren Baliga",_xlfn.XLOOKUP($B6,PROSPER_Baliga!$1:$1,PROSPER_Baliga!$24:$24,""),
IF($C6="Thorsten Huhn",_xlfn.XLOOKUP($B6,PROSPER_Huhn!$1:$1,PROSPER_Huhn!$24:$24,""),
IF($C6="Nick Hull",_xlfn.XLOOKUP($B6,PROSPER_Hull!$1:$1,PROSPER_Hull!$24:$24,""),
IF($C6="Monika Kotwani",_xlfn.XLOOKUP($B6,PROSPER_Kotwani!$1:$1,PROSPER_Kotwani!$24:$24,""),
IF($C6="Jonathan Wellner",_xlfn.XLOOKUP($B6,PROSPER_Wellner!$1:$1,PROSPER_Wellner!$24:$24,""),
IF($C6="Travis Harvey",_xlfn.XLOOKUP($B6,PROSPER_Harvey!$1:$1,PROSPER_Harvey!$24:$24,""),"")))))))="","",
IF($C6="Christopher Lobo",_xlfn.XLOOKUP($B6,PROSPER_Lobo!$1:$1,PROSPER_Lobo!$24:$24,""),
IF($C6="Naren Baliga",_xlfn.XLOOKUP($B6,PROSPER_Baliga!$1:$1,PROSPER_Baliga!$24:$24,""),
IF($C6="Thorsten Huhn",_xlfn.XLOOKUP($B6,PROSPER_Huhn!$1:$1,PROSPER_Huhn!$24:$24,""),
IF($C6="Nick Hull",_xlfn.XLOOKUP($B6,PROSPER_Hull!$1:$1,PROSPER_Hull!$24:$24,""),
IF($C6="Monika Kotwani",_xlfn.XLOOKUP($B6,PROSPER_Kotwani!$1:$1,PROSPER_Kotwani!$24:$24,""),
IF($C6="Jonathan Wellner",_xlfn.XLOOKUP($B6,PROSPER_Wellner!$1:$1,PROSPER_Wellner!$24:$24,""),
IF($C6="Travis Harvey",_xlfn.XLOOKUP($B6,PROSPER_Harvey!$1:$1,PROSPER_Harvey!$24:$24,""),"")))))))))</f>
        <v>N/A</v>
      </c>
      <c r="CX6" s="131" t="str">
        <f>IF(IF(IF($C6="Christopher Lobo",_xlfn.XLOOKUP($B6,PROSPER_Lobo!$1:$1,PROSPER_Lobo!$25:$25,""),
IF($C6="Naren Baliga",_xlfn.XLOOKUP($B6,PROSPER_Baliga!$1:$1,PROSPER_Baliga!$25:$25,""),
IF($C6="Thorsten Huhn",_xlfn.XLOOKUP($B6,PROSPER_Huhn!$1:$1,PROSPER_Huhn!$25:$25,""),
IF($C6="Nick Hull",_xlfn.XLOOKUP($B6,PROSPER_Hull!$1:$1,PROSPER_Hull!$25:$25,""),
IF($C6="Monika Kotwani",_xlfn.XLOOKUP($B6,PROSPER_Kotwani!$1:$1,PROSPER_Kotwani!$25:$25,""),
IF($C6="Jonathan Wellner",_xlfn.XLOOKUP($B6,PROSPER_Wellner!$1:$1,PROSPER_Wellner!$25:$25,""),
IF($C6="Travis Harvey",_xlfn.XLOOKUP($B6,PROSPER_Harvey!$1:$1,PROSPER_Harvey!$25:$25,""),"")))))))="","",
IF($C6="Christopher Lobo",_xlfn.XLOOKUP($B6,PROSPER_Lobo!$1:$1,PROSPER_Lobo!$25:$25,""),
IF($C6="Naren Baliga",_xlfn.XLOOKUP($B6,PROSPER_Baliga!$1:$1,PROSPER_Baliga!$25:$25,""),
IF($C6="Thorsten Huhn",_xlfn.XLOOKUP($B6,PROSPER_Huhn!$1:$1,PROSPER_Huhn!$25:$25,""),
IF($C6="Nick Hull",_xlfn.XLOOKUP($B6,PROSPER_Hull!$1:$1,PROSPER_Hull!$25:$25,""),
IF($C6="Monika Kotwani",_xlfn.XLOOKUP($B6,PROSPER_Kotwani!$1:$1,PROSPER_Kotwani!$25:$25,""),
IF($C6="Jonathan Wellner",_xlfn.XLOOKUP($B6,PROSPER_Wellner!$1:$1,PROSPER_Wellner!$25:$25,""),
IF($C6="Travis Harvey",_xlfn.XLOOKUP($B6,PROSPER_Harvey!$1:$1,PROSPER_Harvey!$25:$25,""),""))))))))="","No Comment",IF(IF($C6="Christopher Lobo",_xlfn.XLOOKUP($B6,PROSPER_Lobo!$1:$1,PROSPER_Lobo!$25:$25,""),
IF($C6="Naren Baliga",_xlfn.XLOOKUP($B6,PROSPER_Baliga!$1:$1,PROSPER_Baliga!$25:$25,""),
IF($C6="Thorsten Huhn",_xlfn.XLOOKUP($B6,PROSPER_Huhn!$1:$1,PROSPER_Huhn!$25:$25,""),
IF($C6="Nick Hull",_xlfn.XLOOKUP($B6,PROSPER_Hull!$1:$1,PROSPER_Hull!$25:$25,""),
IF($C6="Monika Kotwani",_xlfn.XLOOKUP($B6,PROSPER_Kotwani!$1:$1,PROSPER_Kotwani!$25:$25,""),
IF($C6="Jonathan Wellner",_xlfn.XLOOKUP($B6,PROSPER_Wellner!$1:$1,PROSPER_Wellner!$25:$25,""),
IF($C6="Travis Harvey",_xlfn.XLOOKUP($B6,PROSPER_Harvey!$1:$1,PROSPER_Harvey!$25:$25,""),"")))))))="","",
IF($C6="Christopher Lobo",_xlfn.XLOOKUP($B6,PROSPER_Lobo!$1:$1,PROSPER_Lobo!$25:$25,""),
IF($C6="Naren Baliga",_xlfn.XLOOKUP($B6,PROSPER_Baliga!$1:$1,PROSPER_Baliga!$25:$25,""),
IF($C6="Thorsten Huhn",_xlfn.XLOOKUP($B6,PROSPER_Huhn!$1:$1,PROSPER_Huhn!$25:$25,""),
IF($C6="Nick Hull",_xlfn.XLOOKUP($B6,PROSPER_Hull!$1:$1,PROSPER_Hull!$25:$25,""),
IF($C6="Monika Kotwani",_xlfn.XLOOKUP($B6,PROSPER_Kotwani!$1:$1,PROSPER_Kotwani!$25:$25,""),
IF($C6="Jonathan Wellner",_xlfn.XLOOKUP($B6,PROSPER_Wellner!$1:$1,PROSPER_Wellner!$25:$25,""),
IF($C6="Travis Harvey",_xlfn.XLOOKUP($B6,PROSPER_Harvey!$1:$1,PROSPER_Harvey!$25:$25,""),"")))))))))</f>
        <v>N/A</v>
      </c>
      <c r="CY6" s="150" t="str">
        <f t="shared" ref="CY6:CY25" si="166">IF(CV6="N/A","N/A",IFERROR(AVERAGE(CV6,CW6),"N/A"))</f>
        <v>N/A</v>
      </c>
      <c r="CZ6" s="130" t="str">
        <f>_xlfn.XLOOKUP(B6,PROSPERInitial_Query!$E:$E,PROSPERInitial_Query!$AC:$AC,"",,-1)</f>
        <v/>
      </c>
      <c r="DA6" s="121" t="str">
        <f t="shared" si="43"/>
        <v>Alan Watson2 - RelationshipAccount / Stakeholder 3Name</v>
      </c>
      <c r="DB6" s="121" t="str">
        <f>_xlfn.XLOOKUP(DA6,PROSPERDelta_Query!BK:BK,PROSPERDelta_Query!AE:AE,"",,-1)</f>
        <v/>
      </c>
      <c r="DC6" s="126" t="str">
        <f>_xlfn.XLOOKUP(B6,PROSPERInitial_Query!$E:$E,PROSPERInitial_Query!$S:$S,"",,-1)</f>
        <v/>
      </c>
      <c r="DD6" s="121" t="str">
        <f t="shared" si="44"/>
        <v>Alan Watson2 - RelationshipAccount / Stakeholder 3Self Score</v>
      </c>
      <c r="DE6" s="126" t="str">
        <f>_xlfn.XLOOKUP(DD6,PROSPERDelta_Query!BK:BK,PROSPERDelta_Query!AO:AO,"",,-1)</f>
        <v/>
      </c>
      <c r="DF6" s="131" t="str">
        <f t="shared" ref="DF6:DF45" si="167">IF(DB6="", IF(CZ6="", "", CZ6), DB6)</f>
        <v/>
      </c>
      <c r="DG6" s="131" t="str">
        <f t="shared" ref="DG6:DG25" si="168">IF(OR(DF6="N/A", DF6="n/a", DF6="NA", DF6="na"), "N/A", IF(DF6="", "N/A", DF6))</f>
        <v>N/A</v>
      </c>
      <c r="DH6" s="132" t="str">
        <f t="shared" ref="DH6:DH25" si="169">IF(DG6="N/A","N/A",IFERROR(IF(DE6="",IF(DC6="","",DC6),DE6)*1,"N/A"))</f>
        <v>N/A</v>
      </c>
      <c r="DI6" s="132" t="str">
        <f>IF(IF(IF($C6="Christopher Lobo",_xlfn.XLOOKUP($B6,PROSPER_Lobo!$1:$1,PROSPER_Lobo!$27:$27,""),
IF($C6="Naren Baliga",_xlfn.XLOOKUP($B6,PROSPER_Baliga!$1:$1,PROSPER_Baliga!$27:$27,""),
IF($C6="Thorsten Huhn",_xlfn.XLOOKUP($B6,PROSPER_Huhn!$1:$1,PROSPER_Huhn!$27:$27,""),
IF($C6="Nick Hull",_xlfn.XLOOKUP($B6,PROSPER_Hull!$1:$1,PROSPER_Hull!$27:$27,""),
IF($C6="Monika Kotwani",_xlfn.XLOOKUP($B6,PROSPER_Kotwani!$1:$1,PROSPER_Kotwani!$27:$27,""),
IF($C6="Jonathan Wellner",_xlfn.XLOOKUP($B6,PROSPER_Wellner!$1:$1,PROSPER_Wellner!$27:$27,""),
IF($C6="Travis Harvey",_xlfn.XLOOKUP($B6,PROSPER_Harvey!$1:$1,PROSPER_Harvey!$27:$27,""),"")))))))="","",
IF($C6="Christopher Lobo",_xlfn.XLOOKUP($B6,PROSPER_Lobo!$1:$1,PROSPER_Lobo!$27:$27,""),
IF($C6="Naren Baliga",_xlfn.XLOOKUP($B6,PROSPER_Baliga!$1:$1,PROSPER_Baliga!$27:$27,""),
IF($C6="Thorsten Huhn",_xlfn.XLOOKUP($B6,PROSPER_Huhn!$1:$1,PROSPER_Huhn!$27:$27,""),
IF($C6="Nick Hull",_xlfn.XLOOKUP($B6,PROSPER_Hull!$1:$1,PROSPER_Hull!$27:$27,""),
IF($C6="Monika Kotwani",_xlfn.XLOOKUP($B6,PROSPER_Kotwani!$1:$1,PROSPER_Kotwani!$27:$27,""),
IF($C6="Jonathan Wellner",_xlfn.XLOOKUP($B6,PROSPER_Wellner!$1:$1,PROSPER_Wellner!$27:$27,""),
IF($C6="Travis Harvey",_xlfn.XLOOKUP($B6,PROSPER_Harvey!$1:$1,PROSPER_Harvey!$27:$27,""),""))))))))="","No Score",IF(IF($C6="Christopher Lobo",_xlfn.XLOOKUP($B6,PROSPER_Lobo!$1:$1,PROSPER_Lobo!$27:$27,""),
IF($C6="Naren Baliga",_xlfn.XLOOKUP($B6,PROSPER_Baliga!$1:$1,PROSPER_Baliga!$27:$27,""),
IF($C6="Thorsten Huhn",_xlfn.XLOOKUP($B6,PROSPER_Huhn!$1:$1,PROSPER_Huhn!$27:$27,""),
IF($C6="Nick Hull",_xlfn.XLOOKUP($B6,PROSPER_Hull!$1:$1,PROSPER_Hull!$27:$27,""),
IF($C6="Monika Kotwani",_xlfn.XLOOKUP($B6,PROSPER_Kotwani!$1:$1,PROSPER_Kotwani!$27:$27,""),
IF($C6="Jonathan Wellner",_xlfn.XLOOKUP($B6,PROSPER_Wellner!$1:$1,PROSPER_Wellner!$27:$27,""),
IF($C6="Travis Harvey",_xlfn.XLOOKUP($B6,PROSPER_Harvey!$1:$1,PROSPER_Harvey!$27:$27,""),"")))))))="","",
IF($C6="Christopher Lobo",_xlfn.XLOOKUP($B6,PROSPER_Lobo!$1:$1,PROSPER_Lobo!$27:$27,""),
IF($C6="Naren Baliga",_xlfn.XLOOKUP($B6,PROSPER_Baliga!$1:$1,PROSPER_Baliga!$27:$27,""),
IF($C6="Thorsten Huhn",_xlfn.XLOOKUP($B6,PROSPER_Huhn!$1:$1,PROSPER_Huhn!$27:$27,""),
IF($C6="Nick Hull",_xlfn.XLOOKUP($B6,PROSPER_Hull!$1:$1,PROSPER_Hull!$27:$27,""),
IF($C6="Monika Kotwani",_xlfn.XLOOKUP($B6,PROSPER_Kotwani!$1:$1,PROSPER_Kotwani!$27:$27,""),
IF($C6="Jonathan Wellner",_xlfn.XLOOKUP($B6,PROSPER_Wellner!$1:$1,PROSPER_Wellner!$27:$27,""),
IF($C6="Travis Harvey",_xlfn.XLOOKUP($B6,PROSPER_Harvey!$1:$1,PROSPER_Harvey!$27:$27,""),"")))))))))</f>
        <v>N/A</v>
      </c>
      <c r="DJ6" s="131" t="str">
        <f>IF(IF(IF($C6="Christopher Lobo",_xlfn.XLOOKUP($B6,PROSPER_Lobo!$1:$1,PROSPER_Lobo!$28:$28,""),
IF($C6="Naren Baliga",_xlfn.XLOOKUP($B6,PROSPER_Baliga!$1:$1,PROSPER_Baliga!$28:$28,""),
IF($C6="Thorsten Huhn",_xlfn.XLOOKUP($B6,PROSPER_Huhn!$1:$1,PROSPER_Huhn!$28:$28,""),
IF($C6="Nick Hull",_xlfn.XLOOKUP($B6,PROSPER_Hull!$1:$1,PROSPER_Hull!$28:$28,""),
IF($C6="Monika Kotwani",_xlfn.XLOOKUP($B6,PROSPER_Kotwani!$1:$1,PROSPER_Kotwani!$28:$28,""),
IF($C6="Jonathan Wellner",_xlfn.XLOOKUP($B6,PROSPER_Wellner!$1:$1,PROSPER_Wellner!$28:$28,""),
IF($C6="Travis Harvey",_xlfn.XLOOKUP($B6,PROSPER_Harvey!$1:$1,PROSPER_Harvey!$28:$28,""),"")))))))="","",
IF($C6="Christopher Lobo",_xlfn.XLOOKUP($B6,PROSPER_Lobo!$1:$1,PROSPER_Lobo!$28:$28,""),
IF($C6="Naren Baliga",_xlfn.XLOOKUP($B6,PROSPER_Baliga!$1:$1,PROSPER_Baliga!$28:$28,""),
IF($C6="Thorsten Huhn",_xlfn.XLOOKUP($B6,PROSPER_Huhn!$1:$1,PROSPER_Huhn!$28:$28,""),
IF($C6="Nick Hull",_xlfn.XLOOKUP($B6,PROSPER_Hull!$1:$1,PROSPER_Hull!$28:$28,""),
IF($C6="Monika Kotwani",_xlfn.XLOOKUP($B6,PROSPER_Kotwani!$1:$1,PROSPER_Kotwani!$28:$28,""),
IF($C6="Jonathan Wellner",_xlfn.XLOOKUP($B6,PROSPER_Wellner!$1:$1,PROSPER_Wellner!$28:$28,""),
IF($C6="Travis Harvey",_xlfn.XLOOKUP($B6,PROSPER_Harvey!$1:$1,PROSPER_Harvey!$28:$28,""),""))))))))="","No Comment",IF(IF($C6="Christopher Lobo",_xlfn.XLOOKUP($B6,PROSPER_Lobo!$1:$1,PROSPER_Lobo!$28:$28,""),
IF($C6="Naren Baliga",_xlfn.XLOOKUP($B6,PROSPER_Baliga!$1:$1,PROSPER_Baliga!$28:$28,""),
IF($C6="Thorsten Huhn",_xlfn.XLOOKUP($B6,PROSPER_Huhn!$1:$1,PROSPER_Huhn!$28:$28,""),
IF($C6="Nick Hull",_xlfn.XLOOKUP($B6,PROSPER_Hull!$1:$1,PROSPER_Hull!$28:$28,""),
IF($C6="Monika Kotwani",_xlfn.XLOOKUP($B6,PROSPER_Kotwani!$1:$1,PROSPER_Kotwani!$28:$28,""),
IF($C6="Jonathan Wellner",_xlfn.XLOOKUP($B6,PROSPER_Wellner!$1:$1,PROSPER_Wellner!$28:$28,""),
IF($C6="Travis Harvey",_xlfn.XLOOKUP($B6,PROSPER_Harvey!$1:$1,PROSPER_Harvey!$28:$28,""),"")))))))="","",
IF($C6="Christopher Lobo",_xlfn.XLOOKUP($B6,PROSPER_Lobo!$1:$1,PROSPER_Lobo!$28:$28,""),
IF($C6="Naren Baliga",_xlfn.XLOOKUP($B6,PROSPER_Baliga!$1:$1,PROSPER_Baliga!$28:$28,""),
IF($C6="Thorsten Huhn",_xlfn.XLOOKUP($B6,PROSPER_Huhn!$1:$1,PROSPER_Huhn!$28:$28,""),
IF($C6="Nick Hull",_xlfn.XLOOKUP($B6,PROSPER_Hull!$1:$1,PROSPER_Hull!$28:$28,""),
IF($C6="Monika Kotwani",_xlfn.XLOOKUP($B6,PROSPER_Kotwani!$1:$1,PROSPER_Kotwani!$28:$28,""),
IF($C6="Jonathan Wellner",_xlfn.XLOOKUP($B6,PROSPER_Wellner!$1:$1,PROSPER_Wellner!$28:$28,""),
IF($C6="Travis Harvey",_xlfn.XLOOKUP($B6,PROSPER_Harvey!$1:$1,PROSPER_Harvey!$28:$28,""),"")))))))))</f>
        <v>N/A</v>
      </c>
      <c r="DK6" s="150" t="str">
        <f t="shared" ref="DK6:DK25" si="170">IF(DH6="N/A","N/A",IFERROR(AVERAGE(DH6,DI6),"N/A"))</f>
        <v>N/A</v>
      </c>
      <c r="DL6" s="130" t="str">
        <f>_xlfn.XLOOKUP(B6,PROSPERInitial_Query!$E:$E,PROSPERInitial_Query!$AD:$AD,"",,-1)</f>
        <v/>
      </c>
      <c r="DM6" s="121" t="str">
        <f t="shared" si="49"/>
        <v>Alan Watson2 - RelationshipAccount / Stakeholder 4Name</v>
      </c>
      <c r="DN6" s="121" t="str">
        <f>_xlfn.XLOOKUP(DM6,PROSPERDelta_Query!BK:BK,PROSPERDelta_Query!AF:AF,"",,-1)</f>
        <v/>
      </c>
      <c r="DO6" s="126" t="str">
        <f>_xlfn.XLOOKUP(B6,PROSPERInitial_Query!$E:$E,PROSPERInitial_Query!$T:$T,"",,-1)</f>
        <v/>
      </c>
      <c r="DP6" s="121" t="str">
        <f t="shared" si="50"/>
        <v>Alan Watson2 - RelationshipAccount / Stakeholder 4Self Score</v>
      </c>
      <c r="DQ6" s="126" t="str">
        <f>_xlfn.XLOOKUP(DP6,PROSPERDelta_Query!BK:BK,PROSPERDelta_Query!AP:AP,"",,-1)</f>
        <v/>
      </c>
      <c r="DR6" s="131" t="str">
        <f t="shared" ref="DR6:DR45" si="171">IF(DN6="", IF(DL6="", "", DL6), DN6)</f>
        <v/>
      </c>
      <c r="DS6" s="131" t="str">
        <f t="shared" ref="DS6:DS25" si="172">IF(OR(DR6="N/A", DR6="n/a", DR6="NA", DR6="na"), "N/A", IF(DR6="", "N/A", DR6))</f>
        <v>N/A</v>
      </c>
      <c r="DT6" s="132" t="str">
        <f t="shared" ref="DT6:DT25" si="173">IF(DS6="N/A","N/A",IFERROR(IF(DQ6="",IF(DO6="","",DO6),DQ6)*1,"N/A"))</f>
        <v>N/A</v>
      </c>
      <c r="DU6" s="132" t="str">
        <f>IF(IF(IF($C6="Christopher Lobo",_xlfn.XLOOKUP($B6,PROSPER_Lobo!$1:$1,PROSPER_Lobo!$30:$30,""),
IF($C6="Naren Baliga",_xlfn.XLOOKUP($B6,PROSPER_Baliga!$1:$1,PROSPER_Baliga!$30:$30,""),
IF($C6="Thorsten Huhn",_xlfn.XLOOKUP($B6,PROSPER_Huhn!$1:$1,PROSPER_Huhn!$30:$30,""),
IF($C6="Nick Hull",_xlfn.XLOOKUP($B6,PROSPER_Hull!$1:$1,PROSPER_Hull!$30:$30,""),
IF($C6="Monika Kotwani",_xlfn.XLOOKUP($B6,PROSPER_Kotwani!$1:$1,PROSPER_Kotwani!$30:$30,""),
IF($C6="Jonathan Wellner",_xlfn.XLOOKUP($B6,PROSPER_Wellner!$1:$1,PROSPER_Wellner!$30:$30,""),
IF($C6="Travis Harvey",_xlfn.XLOOKUP($B6,PROSPER_Harvey!$1:$1,PROSPER_Harvey!$30:$30,""),"")))))))="","",
IF($C6="Christopher Lobo",_xlfn.XLOOKUP($B6,PROSPER_Lobo!$1:$1,PROSPER_Lobo!$30:$30,""),
IF($C6="Naren Baliga",_xlfn.XLOOKUP($B6,PROSPER_Baliga!$1:$1,PROSPER_Baliga!$30:$30,""),
IF($C6="Thorsten Huhn",_xlfn.XLOOKUP($B6,PROSPER_Huhn!$1:$1,PROSPER_Huhn!$30:$30,""),
IF($C6="Nick Hull",_xlfn.XLOOKUP($B6,PROSPER_Hull!$1:$1,PROSPER_Hull!$30:$30,""),
IF($C6="Monika Kotwani",_xlfn.XLOOKUP($B6,PROSPER_Kotwani!$1:$1,PROSPER_Kotwani!$30:$30,""),
IF($C6="Jonathan Wellner",_xlfn.XLOOKUP($B6,PROSPER_Wellner!$1:$1,PROSPER_Wellner!$30:$30,""),
IF($C6="Travis Harvey",_xlfn.XLOOKUP($B6,PROSPER_Harvey!$1:$1,PROSPER_Harvey!$30:$30,""),""))))))))="","No Score",IF(IF($C6="Christopher Lobo",_xlfn.XLOOKUP($B6,PROSPER_Lobo!$1:$1,PROSPER_Lobo!$30:$30,""),
IF($C6="Naren Baliga",_xlfn.XLOOKUP($B6,PROSPER_Baliga!$1:$1,PROSPER_Baliga!$30:$30,""),
IF($C6="Thorsten Huhn",_xlfn.XLOOKUP($B6,PROSPER_Huhn!$1:$1,PROSPER_Huhn!$30:$30,""),
IF($C6="Nick Hull",_xlfn.XLOOKUP($B6,PROSPER_Hull!$1:$1,PROSPER_Hull!$30:$30,""),
IF($C6="Monika Kotwani",_xlfn.XLOOKUP($B6,PROSPER_Kotwani!$1:$1,PROSPER_Kotwani!$30:$30,""),
IF($C6="Jonathan Wellner",_xlfn.XLOOKUP($B6,PROSPER_Wellner!$1:$1,PROSPER_Wellner!$30:$30,""),
IF($C6="Travis Harvey",_xlfn.XLOOKUP($B6,PROSPER_Harvey!$1:$1,PROSPER_Harvey!$30:$30,""),"")))))))="","",
IF($C6="Christopher Lobo",_xlfn.XLOOKUP($B6,PROSPER_Lobo!$1:$1,PROSPER_Lobo!$30:$30,""),
IF($C6="Naren Baliga",_xlfn.XLOOKUP($B6,PROSPER_Baliga!$1:$1,PROSPER_Baliga!$30:$30,""),
IF($C6="Thorsten Huhn",_xlfn.XLOOKUP($B6,PROSPER_Huhn!$1:$1,PROSPER_Huhn!$30:$30,""),
IF($C6="Nick Hull",_xlfn.XLOOKUP($B6,PROSPER_Hull!$1:$1,PROSPER_Hull!$30:$30,""),
IF($C6="Monika Kotwani",_xlfn.XLOOKUP($B6,PROSPER_Kotwani!$1:$1,PROSPER_Kotwani!$30:$30,""),
IF($C6="Jonathan Wellner",_xlfn.XLOOKUP($B6,PROSPER_Wellner!$1:$1,PROSPER_Wellner!$30:$30,""),
IF($C6="Travis Harvey",_xlfn.XLOOKUP($B6,PROSPER_Harvey!$1:$1,PROSPER_Harvey!$30:$30,""),"")))))))))</f>
        <v>N/A</v>
      </c>
      <c r="DV6" s="131" t="str">
        <f>IF(IF(IF($C6="Christopher Lobo",_xlfn.XLOOKUP($B6,PROSPER_Lobo!$1:$1,PROSPER_Lobo!$31:$31,""),
IF($C6="Naren Baliga",_xlfn.XLOOKUP($B6,PROSPER_Baliga!$1:$1,PROSPER_Baliga!$31:$31,""),
IF($C6="Thorsten Huhn",_xlfn.XLOOKUP($B6,PROSPER_Huhn!$1:$1,PROSPER_Huhn!$31:$31,""),
IF($C6="Nick Hull",_xlfn.XLOOKUP($B6,PROSPER_Hull!$1:$1,PROSPER_Hull!$31:$31,""),
IF($C6="Monika Kotwani",_xlfn.XLOOKUP($B6,PROSPER_Kotwani!$1:$1,PROSPER_Kotwani!$31:$31,""),
IF($C6="Jonathan Wellner",_xlfn.XLOOKUP($B6,PROSPER_Wellner!$1:$1,PROSPER_Wellner!$31:$31,""),
IF($C6="Travis Harvey",_xlfn.XLOOKUP($B6,PROSPER_Harvey!$1:$1,PROSPER_Harvey!$31:$31,""),"")))))))="","",
IF($C6="Christopher Lobo",_xlfn.XLOOKUP($B6,PROSPER_Lobo!$1:$1,PROSPER_Lobo!$31:$31,""),
IF($C6="Naren Baliga",_xlfn.XLOOKUP($B6,PROSPER_Baliga!$1:$1,PROSPER_Baliga!$31:$31,""),
IF($C6="Thorsten Huhn",_xlfn.XLOOKUP($B6,PROSPER_Huhn!$1:$1,PROSPER_Huhn!$31:$31,""),
IF($C6="Nick Hull",_xlfn.XLOOKUP($B6,PROSPER_Hull!$1:$1,PROSPER_Hull!$31:$31,""),
IF($C6="Monika Kotwani",_xlfn.XLOOKUP($B6,PROSPER_Kotwani!$1:$1,PROSPER_Kotwani!$31:$31,""),
IF($C6="Jonathan Wellner",_xlfn.XLOOKUP($B6,PROSPER_Wellner!$1:$1,PROSPER_Wellner!$31:$31,""),
IF($C6="Travis Harvey",_xlfn.XLOOKUP($B6,PROSPER_Harvey!$1:$1,PROSPER_Harvey!$31:$31,""),""))))))))="","No Comment",IF(IF($C6="Christopher Lobo",_xlfn.XLOOKUP($B6,PROSPER_Lobo!$1:$1,PROSPER_Lobo!$31:$31,""),
IF($C6="Naren Baliga",_xlfn.XLOOKUP($B6,PROSPER_Baliga!$1:$1,PROSPER_Baliga!$31:$31,""),
IF($C6="Thorsten Huhn",_xlfn.XLOOKUP($B6,PROSPER_Huhn!$1:$1,PROSPER_Huhn!$31:$31,""),
IF($C6="Nick Hull",_xlfn.XLOOKUP($B6,PROSPER_Hull!$1:$1,PROSPER_Hull!$31:$31,""),
IF($C6="Monika Kotwani",_xlfn.XLOOKUP($B6,PROSPER_Kotwani!$1:$1,PROSPER_Kotwani!$31:$31,""),
IF($C6="Jonathan Wellner",_xlfn.XLOOKUP($B6,PROSPER_Wellner!$1:$1,PROSPER_Wellner!$31:$31,""),
IF($C6="Travis Harvey",_xlfn.XLOOKUP($B6,PROSPER_Harvey!$1:$1,PROSPER_Harvey!$31:$31,""),"")))))))="","",
IF($C6="Christopher Lobo",_xlfn.XLOOKUP($B6,PROSPER_Lobo!$1:$1,PROSPER_Lobo!$31:$31,""),
IF($C6="Naren Baliga",_xlfn.XLOOKUP($B6,PROSPER_Baliga!$1:$1,PROSPER_Baliga!$31:$31,""),
IF($C6="Thorsten Huhn",_xlfn.XLOOKUP($B6,PROSPER_Huhn!$1:$1,PROSPER_Huhn!$31:$31,""),
IF($C6="Nick Hull",_xlfn.XLOOKUP($B6,PROSPER_Hull!$1:$1,PROSPER_Hull!$31:$31,""),
IF($C6="Monika Kotwani",_xlfn.XLOOKUP($B6,PROSPER_Kotwani!$1:$1,PROSPER_Kotwani!$31:$31,""),
IF($C6="Jonathan Wellner",_xlfn.XLOOKUP($B6,PROSPER_Wellner!$1:$1,PROSPER_Wellner!$31:$31,""),
IF($C6="Travis Harvey",_xlfn.XLOOKUP($B6,PROSPER_Harvey!$1:$1,PROSPER_Harvey!$31:$31,""),"")))))))))</f>
        <v>N/A</v>
      </c>
      <c r="DW6" s="150" t="str">
        <f t="shared" ref="DW6:DW25" si="174">IF(DT6="N/A","N/A",IFERROR(AVERAGE(DT6,DU6),"N/A"))</f>
        <v>N/A</v>
      </c>
      <c r="DX6" s="130" t="str">
        <f>_xlfn.XLOOKUP(B6,PROSPERInitial_Query!$E:$E,PROSPERInitial_Query!$AE:$AE,"",,-1)</f>
        <v/>
      </c>
      <c r="DY6" s="121" t="str">
        <f t="shared" si="55"/>
        <v>Alan Watson2 - RelationshipAccount / Stakeholder 5Name</v>
      </c>
      <c r="DZ6" s="121" t="str">
        <f>_xlfn.XLOOKUP(DY6,PROSPERDelta_Query!BK:BK,PROSPERDelta_Query!AG:AG,"",,-1)</f>
        <v/>
      </c>
      <c r="EA6" s="126" t="str">
        <f>_xlfn.XLOOKUP(B6,PROSPERInitial_Query!$E:$E,PROSPERInitial_Query!$U:$U,"",,-1)</f>
        <v/>
      </c>
      <c r="EB6" s="121" t="str">
        <f t="shared" si="56"/>
        <v>Alan Watson2 - RelationshipAccount / Stakeholder 5Self Score</v>
      </c>
      <c r="EC6" s="126" t="str">
        <f>_xlfn.XLOOKUP(EB6,PROSPERDelta_Query!BK:BK,PROSPERDelta_Query!AQ:AQ,"",,-1)</f>
        <v/>
      </c>
      <c r="ED6" s="131" t="str">
        <f t="shared" ref="ED6:ED45" si="175">IF(DZ6="", IF(DX6="", "", DX6), DZ6)</f>
        <v/>
      </c>
      <c r="EE6" s="131" t="str">
        <f t="shared" ref="EE6:EE25" si="176">IF(OR(ED6="N/A", ED6="n/a", ED6="NA", ED6="na"), "N/A", IF(ED6="", "N/A", ED6))</f>
        <v>N/A</v>
      </c>
      <c r="EF6" s="132" t="str">
        <f t="shared" ref="EF6:EF25" si="177">IF(EE6="N/A","N/A",IFERROR(IF(EC6="",IF(EA6="","",EA6),EC6)*1,"N/A"))</f>
        <v>N/A</v>
      </c>
      <c r="EG6" s="132" t="str">
        <f>IF(IF(IF($C6="Christopher Lobo",_xlfn.XLOOKUP($B6,PROSPER_Lobo!$1:$1,PROSPER_Lobo!$33:$33,""),
IF($C6="Naren Baliga",_xlfn.XLOOKUP($B6,PROSPER_Baliga!$1:$1,PROSPER_Baliga!$33:$33,""),
IF($C6="Thorsten Huhn",_xlfn.XLOOKUP($B6,PROSPER_Huhn!$1:$1,PROSPER_Huhn!$33:$33,""),
IF($C6="Nick Hull",_xlfn.XLOOKUP($B6,PROSPER_Hull!$1:$1,PROSPER_Hull!$33:$33,""),
IF($C6="Monika Kotwani",_xlfn.XLOOKUP($B6,PROSPER_Kotwani!$1:$1,PROSPER_Kotwani!$33:$33,""),
IF($C6="Jonathan Wellner",_xlfn.XLOOKUP($B6,PROSPER_Wellner!$1:$1,PROSPER_Wellner!$33:$33,""),
IF($C6="Travis Harvey",_xlfn.XLOOKUP($B6,PROSPER_Harvey!$1:$1,PROSPER_Harvey!$33:$33,""),"")))))))="","",
IF($C6="Christopher Lobo",_xlfn.XLOOKUP($B6,PROSPER_Lobo!$1:$1,PROSPER_Lobo!$33:$33,""),
IF($C6="Naren Baliga",_xlfn.XLOOKUP($B6,PROSPER_Baliga!$1:$1,PROSPER_Baliga!$33:$33,""),
IF($C6="Thorsten Huhn",_xlfn.XLOOKUP($B6,PROSPER_Huhn!$1:$1,PROSPER_Huhn!$33:$33,""),
IF($C6="Nick Hull",_xlfn.XLOOKUP($B6,PROSPER_Hull!$1:$1,PROSPER_Hull!$33:$33,""),
IF($C6="Monika Kotwani",_xlfn.XLOOKUP($B6,PROSPER_Kotwani!$1:$1,PROSPER_Kotwani!$33:$33,""),
IF($C6="Jonathan Wellner",_xlfn.XLOOKUP($B6,PROSPER_Wellner!$1:$1,PROSPER_Wellner!$33:$33,""),
IF($C6="Travis Harvey",_xlfn.XLOOKUP($B6,PROSPER_Harvey!$1:$1,PROSPER_Harvey!$33:$33,""),""))))))))="","No Score",IF(IF($C6="Christopher Lobo",_xlfn.XLOOKUP($B6,PROSPER_Lobo!$1:$1,PROSPER_Lobo!$33:$33,""),
IF($C6="Naren Baliga",_xlfn.XLOOKUP($B6,PROSPER_Baliga!$1:$1,PROSPER_Baliga!$33:$33,""),
IF($C6="Thorsten Huhn",_xlfn.XLOOKUP($B6,PROSPER_Huhn!$1:$1,PROSPER_Huhn!$33:$33,""),
IF($C6="Nick Hull",_xlfn.XLOOKUP($B6,PROSPER_Hull!$1:$1,PROSPER_Hull!$33:$33,""),
IF($C6="Monika Kotwani",_xlfn.XLOOKUP($B6,PROSPER_Kotwani!$1:$1,PROSPER_Kotwani!$33:$33,""),
IF($C6="Jonathan Wellner",_xlfn.XLOOKUP($B6,PROSPER_Wellner!$1:$1,PROSPER_Wellner!$33:$33,""),
IF($C6="Travis Harvey",_xlfn.XLOOKUP($B6,PROSPER_Harvey!$1:$1,PROSPER_Harvey!$33:$33,""),"")))))))="","",
IF($C6="Christopher Lobo",_xlfn.XLOOKUP($B6,PROSPER_Lobo!$1:$1,PROSPER_Lobo!$33:$33,""),
IF($C6="Naren Baliga",_xlfn.XLOOKUP($B6,PROSPER_Baliga!$1:$1,PROSPER_Baliga!$33:$33,""),
IF($C6="Thorsten Huhn",_xlfn.XLOOKUP($B6,PROSPER_Huhn!$1:$1,PROSPER_Huhn!$33:$33,""),
IF($C6="Nick Hull",_xlfn.XLOOKUP($B6,PROSPER_Hull!$1:$1,PROSPER_Hull!$33:$33,""),
IF($C6="Monika Kotwani",_xlfn.XLOOKUP($B6,PROSPER_Kotwani!$1:$1,PROSPER_Kotwani!$33:$33,""),
IF($C6="Jonathan Wellner",_xlfn.XLOOKUP($B6,PROSPER_Wellner!$1:$1,PROSPER_Wellner!$33:$33,""),
IF($C6="Travis Harvey",_xlfn.XLOOKUP($B6,PROSPER_Harvey!$1:$1,PROSPER_Harvey!$33:$33,""),"")))))))))</f>
        <v>N/A</v>
      </c>
      <c r="EH6" s="131" t="str">
        <f>IF(IF(IF($C6="Christopher Lobo",_xlfn.XLOOKUP($B6,PROSPER_Lobo!$1:$1,PROSPER_Lobo!$34:$34,""),
IF($C6="Naren Baliga",_xlfn.XLOOKUP($B6,PROSPER_Baliga!$1:$1,PROSPER_Baliga!$34:$34,""),
IF($C6="Thorsten Huhn",_xlfn.XLOOKUP($B6,PROSPER_Huhn!$1:$1,PROSPER_Huhn!$34:$34,""),
IF($C6="Nick Hull",_xlfn.XLOOKUP($B6,PROSPER_Hull!$1:$1,PROSPER_Hull!$34:$34,""),
IF($C6="Monika Kotwani",_xlfn.XLOOKUP($B6,PROSPER_Kotwani!$1:$1,PROSPER_Kotwani!$34:$34,""),
IF($C6="Jonathan Wellner",_xlfn.XLOOKUP($B6,PROSPER_Wellner!$1:$1,PROSPER_Wellner!$34:$34,""),
IF($C6="Travis Harvey",_xlfn.XLOOKUP($B6,PROSPER_Harvey!$1:$1,PROSPER_Harvey!$34:$34,""),"")))))))="","",
IF($C6="Christopher Lobo",_xlfn.XLOOKUP($B6,PROSPER_Lobo!$1:$1,PROSPER_Lobo!$34:$34,""),
IF($C6="Naren Baliga",_xlfn.XLOOKUP($B6,PROSPER_Baliga!$1:$1,PROSPER_Baliga!$34:$34,""),
IF($C6="Thorsten Huhn",_xlfn.XLOOKUP($B6,PROSPER_Huhn!$1:$1,PROSPER_Huhn!$34:$34,""),
IF($C6="Nick Hull",_xlfn.XLOOKUP($B6,PROSPER_Hull!$1:$1,PROSPER_Hull!$34:$34,""),
IF($C6="Monika Kotwani",_xlfn.XLOOKUP($B6,PROSPER_Kotwani!$1:$1,PROSPER_Kotwani!$34:$34,""),
IF($C6="Jonathan Wellner",_xlfn.XLOOKUP($B6,PROSPER_Wellner!$1:$1,PROSPER_Wellner!$34:$34,""),
IF($C6="Travis Harvey",_xlfn.XLOOKUP($B6,PROSPER_Harvey!$1:$1,PROSPER_Harvey!$34:$34,""),""))))))))="","No Comment",IF(IF($C6="Christopher Lobo",_xlfn.XLOOKUP($B6,PROSPER_Lobo!$1:$1,PROSPER_Lobo!$34:$34,""),
IF($C6="Naren Baliga",_xlfn.XLOOKUP($B6,PROSPER_Baliga!$1:$1,PROSPER_Baliga!$34:$34,""),
IF($C6="Thorsten Huhn",_xlfn.XLOOKUP($B6,PROSPER_Huhn!$1:$1,PROSPER_Huhn!$34:$34,""),
IF($C6="Nick Hull",_xlfn.XLOOKUP($B6,PROSPER_Hull!$1:$1,PROSPER_Hull!$34:$34,""),
IF($C6="Monika Kotwani",_xlfn.XLOOKUP($B6,PROSPER_Kotwani!$1:$1,PROSPER_Kotwani!$34:$34,""),
IF($C6="Jonathan Wellner",_xlfn.XLOOKUP($B6,PROSPER_Wellner!$1:$1,PROSPER_Wellner!$34:$34,""),
IF($C6="Travis Harvey",_xlfn.XLOOKUP($B6,PROSPER_Harvey!$1:$1,PROSPER_Harvey!$34:$34,""),"")))))))="","",
IF($C6="Christopher Lobo",_xlfn.XLOOKUP($B6,PROSPER_Lobo!$1:$1,PROSPER_Lobo!$34:$34,""),
IF($C6="Naren Baliga",_xlfn.XLOOKUP($B6,PROSPER_Baliga!$1:$1,PROSPER_Baliga!$34:$34,""),
IF($C6="Thorsten Huhn",_xlfn.XLOOKUP($B6,PROSPER_Huhn!$1:$1,PROSPER_Huhn!$34:$34,""),
IF($C6="Nick Hull",_xlfn.XLOOKUP($B6,PROSPER_Hull!$1:$1,PROSPER_Hull!$34:$34,""),
IF($C6="Monika Kotwani",_xlfn.XLOOKUP($B6,PROSPER_Kotwani!$1:$1,PROSPER_Kotwani!$34:$34,""),
IF($C6="Jonathan Wellner",_xlfn.XLOOKUP($B6,PROSPER_Wellner!$1:$1,PROSPER_Wellner!$34:$34,""),
IF($C6="Travis Harvey",_xlfn.XLOOKUP($B6,PROSPER_Harvey!$1:$1,PROSPER_Harvey!$34:$34,""),"")))))))))</f>
        <v>N/A</v>
      </c>
      <c r="EI6" s="150" t="str">
        <f t="shared" ref="EI6:EI25" si="178">IF(EF6="N/A","N/A",IFERROR(AVERAGE(EF6,EG6),"N/A"))</f>
        <v>N/A</v>
      </c>
      <c r="EJ6" s="130" t="str">
        <f>_xlfn.XLOOKUP(B6,PROSPERInitial_Query!$E:$E,PROSPERInitial_Query!$AF:$AF,"",,-1)</f>
        <v/>
      </c>
      <c r="EK6" s="121" t="str">
        <f t="shared" si="61"/>
        <v>Alan Watson2 - RelationshipAccount / Stakeholder 6Name</v>
      </c>
      <c r="EL6" s="121" t="str">
        <f>_xlfn.XLOOKUP(EK6,PROSPERDelta_Query!BK:BK,PROSPERDelta_Query!AH:AH,"",,-1)</f>
        <v/>
      </c>
      <c r="EM6" s="126" t="str">
        <f>_xlfn.XLOOKUP(B6,PROSPERInitial_Query!$E:$E,PROSPERInitial_Query!$V:$V,"",,-1)</f>
        <v/>
      </c>
      <c r="EN6" s="121" t="str">
        <f t="shared" si="62"/>
        <v>Alan Watson2 - RelationshipAccount / Stakeholder 6Self Score</v>
      </c>
      <c r="EO6" s="126" t="str">
        <f>_xlfn.XLOOKUP(EN6,PROSPERDelta_Query!BK:BK,PROSPERDelta_Query!AR:AR,"",,-1)</f>
        <v/>
      </c>
      <c r="EP6" s="131" t="str">
        <f t="shared" ref="EP6:EP45" si="179">IF(EL6="", IF(EJ6="", "", EJ6), EL6)</f>
        <v/>
      </c>
      <c r="EQ6" s="131" t="str">
        <f t="shared" ref="EQ6:EQ25" si="180">IF(OR(EP6="N/A", EP6="n/a", EP6="NA", EP6="na"), "N/A", IF(EP6="", "N/A", EP6))</f>
        <v>N/A</v>
      </c>
      <c r="ER6" s="132" t="str">
        <f t="shared" ref="ER6:ER25" si="181">IF(EQ6="N/A","N/A",IFERROR(IF(EO6="",IF(EM6="","",EM6),EO6)*1,"N/A"))</f>
        <v>N/A</v>
      </c>
      <c r="ES6" s="132" t="str">
        <f>IF(IF(IF($C6="Christopher Lobo",_xlfn.XLOOKUP($B6,PROSPER_Lobo!$1:$1,PROSPER_Lobo!$36:$36,""),
IF($C6="Naren Baliga",_xlfn.XLOOKUP($B6,PROSPER_Baliga!$1:$1,PROSPER_Baliga!$36:$36,""),
IF($C6="Thorsten Huhn",_xlfn.XLOOKUP($B6,PROSPER_Huhn!$1:$1,PROSPER_Huhn!$36:$36,""),
IF($C6="Nick Hull",_xlfn.XLOOKUP($B6,PROSPER_Hull!$1:$1,PROSPER_Hull!$36:$36,""),
IF($C6="Monika Kotwani",_xlfn.XLOOKUP($B6,PROSPER_Kotwani!$1:$1,PROSPER_Kotwani!$36:$36,""),
IF($C6="Jonathan Wellner",_xlfn.XLOOKUP($B6,PROSPER_Wellner!$1:$1,PROSPER_Wellner!$36:$36,""),
IF($C6="Travis Harvey",_xlfn.XLOOKUP($B6,PROSPER_Harvey!$1:$1,PROSPER_Harvey!$36:$36,""),"")))))))="","",
IF($C6="Christopher Lobo",_xlfn.XLOOKUP($B6,PROSPER_Lobo!$1:$1,PROSPER_Lobo!$36:$36,""),
IF($C6="Naren Baliga",_xlfn.XLOOKUP($B6,PROSPER_Baliga!$1:$1,PROSPER_Baliga!$36:$36,""),
IF($C6="Thorsten Huhn",_xlfn.XLOOKUP($B6,PROSPER_Huhn!$1:$1,PROSPER_Huhn!$36:$36,""),
IF($C6="Nick Hull",_xlfn.XLOOKUP($B6,PROSPER_Hull!$1:$1,PROSPER_Hull!$36:$36,""),
IF($C6="Monika Kotwani",_xlfn.XLOOKUP($B6,PROSPER_Kotwani!$1:$1,PROSPER_Kotwani!$36:$36,""),
IF($C6="Jonathan Wellner",_xlfn.XLOOKUP($B6,PROSPER_Wellner!$1:$1,PROSPER_Wellner!$36:$36,""),
IF($C6="Travis Harvey",_xlfn.XLOOKUP($B6,PROSPER_Harvey!$1:$1,PROSPER_Harvey!$36:$36,""),""))))))))="","No Score",IF(IF($C6="Christopher Lobo",_xlfn.XLOOKUP($B6,PROSPER_Lobo!$1:$1,PROSPER_Lobo!$36:$36,""),
IF($C6="Naren Baliga",_xlfn.XLOOKUP($B6,PROSPER_Baliga!$1:$1,PROSPER_Baliga!$36:$36,""),
IF($C6="Thorsten Huhn",_xlfn.XLOOKUP($B6,PROSPER_Huhn!$1:$1,PROSPER_Huhn!$36:$36,""),
IF($C6="Nick Hull",_xlfn.XLOOKUP($B6,PROSPER_Hull!$1:$1,PROSPER_Hull!$36:$36,""),
IF($C6="Monika Kotwani",_xlfn.XLOOKUP($B6,PROSPER_Kotwani!$1:$1,PROSPER_Kotwani!$36:$36,""),
IF($C6="Jonathan Wellner",_xlfn.XLOOKUP($B6,PROSPER_Wellner!$1:$1,PROSPER_Wellner!$36:$36,""),
IF($C6="Travis Harvey",_xlfn.XLOOKUP($B6,PROSPER_Harvey!$1:$1,PROSPER_Harvey!$36:$36,""),"")))))))="","",
IF($C6="Christopher Lobo",_xlfn.XLOOKUP($B6,PROSPER_Lobo!$1:$1,PROSPER_Lobo!$36:$36,""),
IF($C6="Naren Baliga",_xlfn.XLOOKUP($B6,PROSPER_Baliga!$1:$1,PROSPER_Baliga!$36:$36,""),
IF($C6="Thorsten Huhn",_xlfn.XLOOKUP($B6,PROSPER_Huhn!$1:$1,PROSPER_Huhn!$36:$36,""),
IF($C6="Nick Hull",_xlfn.XLOOKUP($B6,PROSPER_Hull!$1:$1,PROSPER_Hull!$36:$36,""),
IF($C6="Monika Kotwani",_xlfn.XLOOKUP($B6,PROSPER_Kotwani!$1:$1,PROSPER_Kotwani!$36:$36,""),
IF($C6="Jonathan Wellner",_xlfn.XLOOKUP($B6,PROSPER_Wellner!$1:$1,PROSPER_Wellner!$36:$36,""),
IF($C6="Travis Harvey",_xlfn.XLOOKUP($B6,PROSPER_Harvey!$1:$1,PROSPER_Harvey!$36:$36,""),"")))))))))</f>
        <v>N/A</v>
      </c>
      <c r="ET6" s="131" t="str">
        <f>IF(IF(IF($C6="Christopher Lobo",_xlfn.XLOOKUP($B6,PROSPER_Lobo!$1:$1,PROSPER_Lobo!$37:$37,""),
IF($C6="Naren Baliga",_xlfn.XLOOKUP($B6,PROSPER_Baliga!$1:$1,PROSPER_Baliga!$37:$37,""),
IF($C6="Thorsten Huhn",_xlfn.XLOOKUP($B6,PROSPER_Huhn!$1:$1,PROSPER_Huhn!$37:$37,""),
IF($C6="Nick Hull",_xlfn.XLOOKUP($B6,PROSPER_Hull!$1:$1,PROSPER_Hull!$37:$37,""),
IF($C6="Monika Kotwani",_xlfn.XLOOKUP($B6,PROSPER_Kotwani!$1:$1,PROSPER_Kotwani!$37:$37,""),
IF($C6="Jonathan Wellner",_xlfn.XLOOKUP($B6,PROSPER_Wellner!$1:$1,PROSPER_Wellner!$37:$37,""),
IF($C6="Travis Harvey",_xlfn.XLOOKUP($B6,PROSPER_Harvey!$1:$1,PROSPER_Harvey!$37:$37,""),"")))))))="","",
IF($C6="Christopher Lobo",_xlfn.XLOOKUP($B6,PROSPER_Lobo!$1:$1,PROSPER_Lobo!$37:$37,""),
IF($C6="Naren Baliga",_xlfn.XLOOKUP($B6,PROSPER_Baliga!$1:$1,PROSPER_Baliga!$37:$37,""),
IF($C6="Thorsten Huhn",_xlfn.XLOOKUP($B6,PROSPER_Huhn!$1:$1,PROSPER_Huhn!$37:$37,""),
IF($C6="Nick Hull",_xlfn.XLOOKUP($B6,PROSPER_Hull!$1:$1,PROSPER_Hull!$37:$37,""),
IF($C6="Monika Kotwani",_xlfn.XLOOKUP($B6,PROSPER_Kotwani!$1:$1,PROSPER_Kotwani!$37:$37,""),
IF($C6="Jonathan Wellner",_xlfn.XLOOKUP($B6,PROSPER_Wellner!$1:$1,PROSPER_Wellner!$37:$37,""),
IF($C6="Travis Harvey",_xlfn.XLOOKUP($B6,PROSPER_Harvey!$1:$1,PROSPER_Harvey!$37:$37,""),""))))))))="","No Comment",IF(IF($C6="Christopher Lobo",_xlfn.XLOOKUP($B6,PROSPER_Lobo!$1:$1,PROSPER_Lobo!$37:$37,""),
IF($C6="Naren Baliga",_xlfn.XLOOKUP($B6,PROSPER_Baliga!$1:$1,PROSPER_Baliga!$37:$37,""),
IF($C6="Thorsten Huhn",_xlfn.XLOOKUP($B6,PROSPER_Huhn!$1:$1,PROSPER_Huhn!$37:$37,""),
IF($C6="Nick Hull",_xlfn.XLOOKUP($B6,PROSPER_Hull!$1:$1,PROSPER_Hull!$37:$37,""),
IF($C6="Monika Kotwani",_xlfn.XLOOKUP($B6,PROSPER_Kotwani!$1:$1,PROSPER_Kotwani!$37:$37,""),
IF($C6="Jonathan Wellner",_xlfn.XLOOKUP($B6,PROSPER_Wellner!$1:$1,PROSPER_Wellner!$37:$37,""),
IF($C6="Travis Harvey",_xlfn.XLOOKUP($B6,PROSPER_Harvey!$1:$1,PROSPER_Harvey!$37:$37,""),"")))))))="","",
IF($C6="Christopher Lobo",_xlfn.XLOOKUP($B6,PROSPER_Lobo!$1:$1,PROSPER_Lobo!$37:$37,""),
IF($C6="Naren Baliga",_xlfn.XLOOKUP($B6,PROSPER_Baliga!$1:$1,PROSPER_Baliga!$37:$37,""),
IF($C6="Thorsten Huhn",_xlfn.XLOOKUP($B6,PROSPER_Huhn!$1:$1,PROSPER_Huhn!$37:$37,""),
IF($C6="Nick Hull",_xlfn.XLOOKUP($B6,PROSPER_Hull!$1:$1,PROSPER_Hull!$37:$37,""),
IF($C6="Monika Kotwani",_xlfn.XLOOKUP($B6,PROSPER_Kotwani!$1:$1,PROSPER_Kotwani!$37:$37,""),
IF($C6="Jonathan Wellner",_xlfn.XLOOKUP($B6,PROSPER_Wellner!$1:$1,PROSPER_Wellner!$37:$37,""),
IF($C6="Travis Harvey",_xlfn.XLOOKUP($B6,PROSPER_Harvey!$1:$1,PROSPER_Harvey!$37:$37,""),"")))))))))</f>
        <v>N/A</v>
      </c>
      <c r="EU6" s="150" t="str">
        <f t="shared" ref="EU6:EU25" si="182">IF(ER6="N/A","N/A",IFERROR(AVERAGE(ER6,ES6),"N/A"))</f>
        <v>N/A</v>
      </c>
      <c r="EV6" s="130" t="str">
        <f>_xlfn.XLOOKUP(B6,PROSPERInitial_Query!$E:$E,PROSPERInitial_Query!$AG:$AG,"",,-1)</f>
        <v/>
      </c>
      <c r="EW6" s="121" t="str">
        <f t="shared" si="67"/>
        <v>Alan Watson2 - RelationshipAccount / Stakeholder 7Name</v>
      </c>
      <c r="EX6" s="121" t="str">
        <f>_xlfn.XLOOKUP(EW6,PROSPERDelta_Query!BK:BK,PROSPERDelta_Query!AI:AI,"",,-1)</f>
        <v/>
      </c>
      <c r="EY6" s="126" t="str">
        <f>_xlfn.XLOOKUP(B6,PROSPERInitial_Query!$E:$E,PROSPERInitial_Query!$W:$W,"",,-1)</f>
        <v/>
      </c>
      <c r="EZ6" s="121" t="str">
        <f t="shared" si="68"/>
        <v>Alan Watson2 - RelationshipAccount / Stakeholder 7Self Score</v>
      </c>
      <c r="FA6" s="126" t="str">
        <f>_xlfn.XLOOKUP(EZ6,PROSPERDelta_Query!BK:BK,PROSPERDelta_Query!AS:AS,"",,-1)</f>
        <v/>
      </c>
      <c r="FB6" s="131" t="str">
        <f t="shared" ref="FB6:FB45" si="183">IF(EX6="", IF(EV6="", "", EV6), EX6)</f>
        <v/>
      </c>
      <c r="FC6" s="131" t="str">
        <f t="shared" ref="FC6:FC25" si="184">IF(OR(FB6="N/A", FB6="n/a", FB6="NA", FB6="na"), "N/A", IF(FB6="", "N/A", FB6))</f>
        <v>N/A</v>
      </c>
      <c r="FD6" s="132" t="str">
        <f t="shared" ref="FD6:FD25" si="185">IF(FC6="N/A","N/A",IFERROR(IF(FA6="",IF(EY6="","",EY6),FA6)*1,"N/A"))</f>
        <v>N/A</v>
      </c>
      <c r="FE6" s="132" t="str">
        <f>IF(IF(IF($C6="Christopher Lobo",_xlfn.XLOOKUP($B6,PROSPER_Lobo!$1:$1,PROSPER_Lobo!$39:$39,""),
IF($C6="Naren Baliga",_xlfn.XLOOKUP($B6,PROSPER_Baliga!$1:$1,PROSPER_Baliga!$39:$39,""),
IF($C6="Thorsten Huhn",_xlfn.XLOOKUP($B6,PROSPER_Huhn!$1:$1,PROSPER_Huhn!$39:$39,""),
IF($C6="Nick Hull",_xlfn.XLOOKUP($B6,PROSPER_Hull!$1:$1,PROSPER_Hull!$39:$39,""),
IF($C6="Monika Kotwani",_xlfn.XLOOKUP($B6,PROSPER_Kotwani!$1:$1,PROSPER_Kotwani!$39:$39,""),
IF($C6="Jonathan Wellner",_xlfn.XLOOKUP($B6,PROSPER_Wellner!$1:$1,PROSPER_Wellner!$39:$39,""),
IF($C6="Travis Harvey",_xlfn.XLOOKUP($B6,PROSPER_Harvey!$1:$1,PROSPER_Harvey!$39:$39,""),"")))))))="","",
IF($C6="Christopher Lobo",_xlfn.XLOOKUP($B6,PROSPER_Lobo!$1:$1,PROSPER_Lobo!$39:$39,""),
IF($C6="Naren Baliga",_xlfn.XLOOKUP($B6,PROSPER_Baliga!$1:$1,PROSPER_Baliga!$39:$39,""),
IF($C6="Thorsten Huhn",_xlfn.XLOOKUP($B6,PROSPER_Huhn!$1:$1,PROSPER_Huhn!$39:$39,""),
IF($C6="Nick Hull",_xlfn.XLOOKUP($B6,PROSPER_Hull!$1:$1,PROSPER_Hull!$39:$39,""),
IF($C6="Monika Kotwani",_xlfn.XLOOKUP($B6,PROSPER_Kotwani!$1:$1,PROSPER_Kotwani!$39:$39,""),
IF($C6="Jonathan Wellner",_xlfn.XLOOKUP($B6,PROSPER_Wellner!$1:$1,PROSPER_Wellner!$39:$39,""),
IF($C6="Travis Harvey",_xlfn.XLOOKUP($B6,PROSPER_Harvey!$1:$1,PROSPER_Harvey!$39:$39,""),""))))))))="","No Score",IF(IF($C6="Christopher Lobo",_xlfn.XLOOKUP($B6,PROSPER_Lobo!$1:$1,PROSPER_Lobo!$39:$39,""),
IF($C6="Naren Baliga",_xlfn.XLOOKUP($B6,PROSPER_Baliga!$1:$1,PROSPER_Baliga!$39:$39,""),
IF($C6="Thorsten Huhn",_xlfn.XLOOKUP($B6,PROSPER_Huhn!$1:$1,PROSPER_Huhn!$39:$39,""),
IF($C6="Nick Hull",_xlfn.XLOOKUP($B6,PROSPER_Hull!$1:$1,PROSPER_Hull!$39:$39,""),
IF($C6="Monika Kotwani",_xlfn.XLOOKUP($B6,PROSPER_Kotwani!$1:$1,PROSPER_Kotwani!$39:$39,""),
IF($C6="Jonathan Wellner",_xlfn.XLOOKUP($B6,PROSPER_Wellner!$1:$1,PROSPER_Wellner!$39:$39,""),
IF($C6="Travis Harvey",_xlfn.XLOOKUP($B6,PROSPER_Harvey!$1:$1,PROSPER_Harvey!$39:$39,""),"")))))))="","",
IF($C6="Christopher Lobo",_xlfn.XLOOKUP($B6,PROSPER_Lobo!$1:$1,PROSPER_Lobo!$39:$39,""),
IF($C6="Naren Baliga",_xlfn.XLOOKUP($B6,PROSPER_Baliga!$1:$1,PROSPER_Baliga!$39:$39,""),
IF($C6="Thorsten Huhn",_xlfn.XLOOKUP($B6,PROSPER_Huhn!$1:$1,PROSPER_Huhn!$39:$39,""),
IF($C6="Nick Hull",_xlfn.XLOOKUP($B6,PROSPER_Hull!$1:$1,PROSPER_Hull!$39:$39,""),
IF($C6="Monika Kotwani",_xlfn.XLOOKUP($B6,PROSPER_Kotwani!$1:$1,PROSPER_Kotwani!$39:$39,""),
IF($C6="Jonathan Wellner",_xlfn.XLOOKUP($B6,PROSPER_Wellner!$1:$1,PROSPER_Wellner!$39:$39,""),
IF($C6="Travis Harvey",_xlfn.XLOOKUP($B6,PROSPER_Harvey!$1:$1,PROSPER_Harvey!$39:$39,""),"")))))))))</f>
        <v>N/A</v>
      </c>
      <c r="FF6" s="131" t="str">
        <f>IF(IF(IF($C6="Christopher Lobo",_xlfn.XLOOKUP($B6,PROSPER_Lobo!$1:$1,PROSPER_Lobo!$40:$40,""),
IF($C6="Naren Baliga",_xlfn.XLOOKUP($B6,PROSPER_Baliga!$1:$1,PROSPER_Baliga!$40:$40,""),
IF($C6="Thorsten Huhn",_xlfn.XLOOKUP($B6,PROSPER_Huhn!$1:$1,PROSPER_Huhn!$40:$40,""),
IF($C6="Nick Hull",_xlfn.XLOOKUP($B6,PROSPER_Hull!$1:$1,PROSPER_Hull!$40:$40,""),
IF($C6="Monika Kotwani",_xlfn.XLOOKUP($B6,PROSPER_Kotwani!$1:$1,PROSPER_Kotwani!$40:$40,""),
IF($C6="Jonathan Wellner",_xlfn.XLOOKUP($B6,PROSPER_Wellner!$1:$1,PROSPER_Wellner!$40:$40,""),
IF($C6="Travis Harvey",_xlfn.XLOOKUP($B6,PROSPER_Harvey!$1:$1,PROSPER_Harvey!$40:$40,""),"")))))))="","",
IF($C6="Christopher Lobo",_xlfn.XLOOKUP($B6,PROSPER_Lobo!$1:$1,PROSPER_Lobo!$40:$40,""),
IF($C6="Naren Baliga",_xlfn.XLOOKUP($B6,PROSPER_Baliga!$1:$1,PROSPER_Baliga!$40:$40,""),
IF($C6="Thorsten Huhn",_xlfn.XLOOKUP($B6,PROSPER_Huhn!$1:$1,PROSPER_Huhn!$40:$40,""),
IF($C6="Nick Hull",_xlfn.XLOOKUP($B6,PROSPER_Hull!$1:$1,PROSPER_Hull!$40:$40,""),
IF($C6="Monika Kotwani",_xlfn.XLOOKUP($B6,PROSPER_Kotwani!$1:$1,PROSPER_Kotwani!$40:$40,""),
IF($C6="Jonathan Wellner",_xlfn.XLOOKUP($B6,PROSPER_Wellner!$1:$1,PROSPER_Wellner!$40:$40,""),
IF($C6="Travis Harvey",_xlfn.XLOOKUP($B6,PROSPER_Harvey!$1:$1,PROSPER_Harvey!$40:$40,""),""))))))))="","No Comment",IF(IF($C6="Christopher Lobo",_xlfn.XLOOKUP($B6,PROSPER_Lobo!$1:$1,PROSPER_Lobo!$40:$40,""),
IF($C6="Naren Baliga",_xlfn.XLOOKUP($B6,PROSPER_Baliga!$1:$1,PROSPER_Baliga!$40:$40,""),
IF($C6="Thorsten Huhn",_xlfn.XLOOKUP($B6,PROSPER_Huhn!$1:$1,PROSPER_Huhn!$40:$40,""),
IF($C6="Nick Hull",_xlfn.XLOOKUP($B6,PROSPER_Hull!$1:$1,PROSPER_Hull!$40:$40,""),
IF($C6="Monika Kotwani",_xlfn.XLOOKUP($B6,PROSPER_Kotwani!$1:$1,PROSPER_Kotwani!$40:$40,""),
IF($C6="Jonathan Wellner",_xlfn.XLOOKUP($B6,PROSPER_Wellner!$1:$1,PROSPER_Wellner!$40:$40,""),
IF($C6="Travis Harvey",_xlfn.XLOOKUP($B6,PROSPER_Harvey!$1:$1,PROSPER_Harvey!$40:$40,""),"")))))))="","",
IF($C6="Christopher Lobo",_xlfn.XLOOKUP($B6,PROSPER_Lobo!$1:$1,PROSPER_Lobo!$40:$40,""),
IF($C6="Naren Baliga",_xlfn.XLOOKUP($B6,PROSPER_Baliga!$1:$1,PROSPER_Baliga!$40:$40,""),
IF($C6="Thorsten Huhn",_xlfn.XLOOKUP($B6,PROSPER_Huhn!$1:$1,PROSPER_Huhn!$40:$40,""),
IF($C6="Nick Hull",_xlfn.XLOOKUP($B6,PROSPER_Hull!$1:$1,PROSPER_Hull!$40:$40,""),
IF($C6="Monika Kotwani",_xlfn.XLOOKUP($B6,PROSPER_Kotwani!$1:$1,PROSPER_Kotwani!$40:$40,""),
IF($C6="Jonathan Wellner",_xlfn.XLOOKUP($B6,PROSPER_Wellner!$1:$1,PROSPER_Wellner!$40:$40,""),
IF($C6="Travis Harvey",_xlfn.XLOOKUP($B6,PROSPER_Harvey!$1:$1,PROSPER_Harvey!$40:$40,""),"")))))))))</f>
        <v>N/A</v>
      </c>
      <c r="FG6" s="150" t="str">
        <f t="shared" ref="FG6:FG25" si="186">IF(FD6="N/A","N/A",IFERROR(AVERAGE(FD6,FE6),"N/A"))</f>
        <v>N/A</v>
      </c>
      <c r="FH6" s="130" t="str">
        <f>_xlfn.XLOOKUP(B6,PROSPERInitial_Query!$E:$E,PROSPERInitial_Query!$AH:$AH,"",,-1)</f>
        <v/>
      </c>
      <c r="FI6" s="121" t="str">
        <f t="shared" si="73"/>
        <v>Alan Watson2 - RelationshipAccount / Stakeholder 8Name</v>
      </c>
      <c r="FJ6" s="121" t="str">
        <f>_xlfn.XLOOKUP(FI6,PROSPERDelta_Query!BK:BK,PROSPERDelta_Query!AJ:AJ,"",,-1)</f>
        <v/>
      </c>
      <c r="FK6" s="126" t="str">
        <f>_xlfn.XLOOKUP(B6,PROSPERInitial_Query!$E:$E,PROSPERInitial_Query!$X:$X,"",,-1)</f>
        <v/>
      </c>
      <c r="FL6" s="121" t="str">
        <f t="shared" si="74"/>
        <v>Alan Watson2 - RelationshipAccount / Stakeholder 8Self Score</v>
      </c>
      <c r="FM6" s="126" t="str">
        <f>_xlfn.XLOOKUP(FL6,PROSPERDelta_Query!BK:BK,PROSPERDelta_Query!AT:AT,"",,-1)</f>
        <v/>
      </c>
      <c r="FN6" s="131" t="str">
        <f t="shared" ref="FN6:FN45" si="187">IF(FJ6="", IF(FH6="", "", FH6), FJ6)</f>
        <v/>
      </c>
      <c r="FO6" s="131" t="str">
        <f t="shared" ref="FO6:FO25" si="188">IF(OR(FN6="N/A", FN6="n/a", FN6="NA", FN6="na"), "N/A", IF(FN6="", "N/A", FN6))</f>
        <v>N/A</v>
      </c>
      <c r="FP6" s="132" t="str">
        <f t="shared" ref="FP6:FP25" si="189">IF(FO6="N/A","N/A",IFERROR(IF(FM6="",IF(FK6="","",FK6),FM6)*1,"N/A"))</f>
        <v>N/A</v>
      </c>
      <c r="FQ6" s="132" t="str">
        <f>IF(IF(IF($C6="Christopher Lobo",_xlfn.XLOOKUP($B6,PROSPER_Lobo!$1:$1,PROSPER_Lobo!$42:$42,""),
IF($C6="Naren Baliga",_xlfn.XLOOKUP($B6,PROSPER_Baliga!$1:$1,PROSPER_Baliga!$42:$42,""),
IF($C6="Thorsten Huhn",_xlfn.XLOOKUP($B6,PROSPER_Huhn!$1:$1,PROSPER_Huhn!$42:$42,""),
IF($C6="Nick Hull",_xlfn.XLOOKUP($B6,PROSPER_Hull!$1:$1,PROSPER_Hull!$42:$42,""),
IF($C6="Monika Kotwani",_xlfn.XLOOKUP($B6,PROSPER_Kotwani!$1:$1,PROSPER_Kotwani!$42:$42,""),
IF($C6="Jonathan Wellner",_xlfn.XLOOKUP($B6,PROSPER_Wellner!$1:$1,PROSPER_Wellner!$42:$42,""),
IF($C6="Travis Harvey",_xlfn.XLOOKUP($B6,PROSPER_Harvey!$1:$1,PROSPER_Harvey!$42:$42,""),"")))))))="","",
IF($C6="Christopher Lobo",_xlfn.XLOOKUP($B6,PROSPER_Lobo!$1:$1,PROSPER_Lobo!$42:$42,""),
IF($C6="Naren Baliga",_xlfn.XLOOKUP($B6,PROSPER_Baliga!$1:$1,PROSPER_Baliga!$42:$42,""),
IF($C6="Thorsten Huhn",_xlfn.XLOOKUP($B6,PROSPER_Huhn!$1:$1,PROSPER_Huhn!$42:$42,""),
IF($C6="Nick Hull",_xlfn.XLOOKUP($B6,PROSPER_Hull!$1:$1,PROSPER_Hull!$42:$42,""),
IF($C6="Monika Kotwani",_xlfn.XLOOKUP($B6,PROSPER_Kotwani!$1:$1,PROSPER_Kotwani!$42:$42,""),
IF($C6="Jonathan Wellner",_xlfn.XLOOKUP($B6,PROSPER_Wellner!$1:$1,PROSPER_Wellner!$42:$42,""),
IF($C6="Travis Harvey",_xlfn.XLOOKUP($B6,PROSPER_Harvey!$1:$1,PROSPER_Harvey!$42:$42,""),""))))))))="","No Score",IF(IF($C6="Christopher Lobo",_xlfn.XLOOKUP($B6,PROSPER_Lobo!$1:$1,PROSPER_Lobo!$42:$42,""),
IF($C6="Naren Baliga",_xlfn.XLOOKUP($B6,PROSPER_Baliga!$1:$1,PROSPER_Baliga!$42:$42,""),
IF($C6="Thorsten Huhn",_xlfn.XLOOKUP($B6,PROSPER_Huhn!$1:$1,PROSPER_Huhn!$42:$42,""),
IF($C6="Nick Hull",_xlfn.XLOOKUP($B6,PROSPER_Hull!$1:$1,PROSPER_Hull!$42:$42,""),
IF($C6="Monika Kotwani",_xlfn.XLOOKUP($B6,PROSPER_Kotwani!$1:$1,PROSPER_Kotwani!$42:$42,""),
IF($C6="Jonathan Wellner",_xlfn.XLOOKUP($B6,PROSPER_Wellner!$1:$1,PROSPER_Wellner!$42:$42,""),
IF($C6="Travis Harvey",_xlfn.XLOOKUP($B6,PROSPER_Harvey!$1:$1,PROSPER_Harvey!$42:$42,""),"")))))))="","",
IF($C6="Christopher Lobo",_xlfn.XLOOKUP($B6,PROSPER_Lobo!$1:$1,PROSPER_Lobo!$42:$42,""),
IF($C6="Naren Baliga",_xlfn.XLOOKUP($B6,PROSPER_Baliga!$1:$1,PROSPER_Baliga!$42:$42,""),
IF($C6="Thorsten Huhn",_xlfn.XLOOKUP($B6,PROSPER_Huhn!$1:$1,PROSPER_Huhn!$42:$42,""),
IF($C6="Nick Hull",_xlfn.XLOOKUP($B6,PROSPER_Hull!$1:$1,PROSPER_Hull!$42:$42,""),
IF($C6="Monika Kotwani",_xlfn.XLOOKUP($B6,PROSPER_Kotwani!$1:$1,PROSPER_Kotwani!$42:$42,""),
IF($C6="Jonathan Wellner",_xlfn.XLOOKUP($B6,PROSPER_Wellner!$1:$1,PROSPER_Wellner!$42:$42,""),
IF($C6="Travis Harvey",_xlfn.XLOOKUP($B6,PROSPER_Harvey!$1:$1,PROSPER_Harvey!$42:$42,""),"")))))))))</f>
        <v>N/A</v>
      </c>
      <c r="FR6" s="131" t="str">
        <f>IF(IF(IF($C6="Christopher Lobo",_xlfn.XLOOKUP($B6,PROSPER_Lobo!$1:$1,PROSPER_Lobo!$43:$43,""),
IF($C6="Naren Baliga",_xlfn.XLOOKUP($B6,PROSPER_Baliga!$1:$1,PROSPER_Baliga!$43:$43,""),
IF($C6="Thorsten Huhn",_xlfn.XLOOKUP($B6,PROSPER_Huhn!$1:$1,PROSPER_Huhn!$43:$43,""),
IF($C6="Nick Hull",_xlfn.XLOOKUP($B6,PROSPER_Hull!$1:$1,PROSPER_Hull!$43:$43,""),
IF($C6="Monika Kotwani",_xlfn.XLOOKUP($B6,PROSPER_Kotwani!$1:$1,PROSPER_Kotwani!$43:$43,""),
IF($C6="Jonathan Wellner",_xlfn.XLOOKUP($B6,PROSPER_Wellner!$1:$1,PROSPER_Wellner!$43:$43,""),
IF($C6="Travis Harvey",_xlfn.XLOOKUP($B6,PROSPER_Harvey!$1:$1,PROSPER_Harvey!$43:$43,""),"")))))))="","",
IF($C6="Christopher Lobo",_xlfn.XLOOKUP($B6,PROSPER_Lobo!$1:$1,PROSPER_Lobo!$43:$43,""),
IF($C6="Naren Baliga",_xlfn.XLOOKUP($B6,PROSPER_Baliga!$1:$1,PROSPER_Baliga!$43:$43,""),
IF($C6="Thorsten Huhn",_xlfn.XLOOKUP($B6,PROSPER_Huhn!$1:$1,PROSPER_Huhn!$43:$43,""),
IF($C6="Nick Hull",_xlfn.XLOOKUP($B6,PROSPER_Hull!$1:$1,PROSPER_Hull!$43:$43,""),
IF($C6="Monika Kotwani",_xlfn.XLOOKUP($B6,PROSPER_Kotwani!$1:$1,PROSPER_Kotwani!$43:$43,""),
IF($C6="Jonathan Wellner",_xlfn.XLOOKUP($B6,PROSPER_Wellner!$1:$1,PROSPER_Wellner!$43:$43,""),
IF($C6="Travis Harvey",_xlfn.XLOOKUP($B6,PROSPER_Harvey!$1:$1,PROSPER_Harvey!$43:$43,""),""))))))))="","No Comment",IF(IF($C6="Christopher Lobo",_xlfn.XLOOKUP($B6,PROSPER_Lobo!$1:$1,PROSPER_Lobo!$43:$43,""),
IF($C6="Naren Baliga",_xlfn.XLOOKUP($B6,PROSPER_Baliga!$1:$1,PROSPER_Baliga!$43:$43,""),
IF($C6="Thorsten Huhn",_xlfn.XLOOKUP($B6,PROSPER_Huhn!$1:$1,PROSPER_Huhn!$43:$43,""),
IF($C6="Nick Hull",_xlfn.XLOOKUP($B6,PROSPER_Hull!$1:$1,PROSPER_Hull!$43:$43,""),
IF($C6="Monika Kotwani",_xlfn.XLOOKUP($B6,PROSPER_Kotwani!$1:$1,PROSPER_Kotwani!$43:$43,""),
IF($C6="Jonathan Wellner",_xlfn.XLOOKUP($B6,PROSPER_Wellner!$1:$1,PROSPER_Wellner!$43:$43,""),
IF($C6="Travis Harvey",_xlfn.XLOOKUP($B6,PROSPER_Harvey!$1:$1,PROSPER_Harvey!$43:$43,""),"")))))))="","",
IF($C6="Christopher Lobo",_xlfn.XLOOKUP($B6,PROSPER_Lobo!$1:$1,PROSPER_Lobo!$43:$43,""),
IF($C6="Naren Baliga",_xlfn.XLOOKUP($B6,PROSPER_Baliga!$1:$1,PROSPER_Baliga!$43:$43,""),
IF($C6="Thorsten Huhn",_xlfn.XLOOKUP($B6,PROSPER_Huhn!$1:$1,PROSPER_Huhn!$43:$43,""),
IF($C6="Nick Hull",_xlfn.XLOOKUP($B6,PROSPER_Hull!$1:$1,PROSPER_Hull!$43:$43,""),
IF($C6="Monika Kotwani",_xlfn.XLOOKUP($B6,PROSPER_Kotwani!$1:$1,PROSPER_Kotwani!$43:$43,""),
IF($C6="Jonathan Wellner",_xlfn.XLOOKUP($B6,PROSPER_Wellner!$1:$1,PROSPER_Wellner!$43:$43,""),
IF($C6="Travis Harvey",_xlfn.XLOOKUP($B6,PROSPER_Harvey!$1:$1,PROSPER_Harvey!$43:$43,""),"")))))))))</f>
        <v>N/A</v>
      </c>
      <c r="FS6" s="150" t="str">
        <f t="shared" ref="FS6:FS25" si="190">IF(FP6="N/A","N/A",IFERROR(AVERAGE(FP6,FQ6),"N/A"))</f>
        <v>N/A</v>
      </c>
      <c r="FT6" s="130" t="str">
        <f>_xlfn.XLOOKUP(B6,PROSPERInitial_Query!$E:$E,PROSPERInitial_Query!$AI:$AI,"",,-1)</f>
        <v/>
      </c>
      <c r="FU6" s="121" t="str">
        <f t="shared" si="79"/>
        <v>Alan Watson2 - RelationshipAccount / Stakeholder 9Name</v>
      </c>
      <c r="FV6" s="121" t="str">
        <f>_xlfn.XLOOKUP(FU6,PROSPERDelta_Query!BK:BK,PROSPERDelta_Query!AK:AK,"",,-1)</f>
        <v/>
      </c>
      <c r="FW6" s="126" t="str">
        <f>_xlfn.XLOOKUP(B6,PROSPERInitial_Query!$E:$E,PROSPERInitial_Query!$Y:$Y,"",,-1)</f>
        <v/>
      </c>
      <c r="FX6" s="121" t="str">
        <f t="shared" si="80"/>
        <v>Alan Watson2 - RelationshipAccount / Stakeholder 9Self Score</v>
      </c>
      <c r="FY6" s="126" t="str">
        <f>_xlfn.XLOOKUP(FX6,PROSPERDelta_Query!BK:BK,PROSPERDelta_Query!AU:AU,"",,-1)</f>
        <v/>
      </c>
      <c r="FZ6" s="131" t="str">
        <f t="shared" ref="FZ6:FZ45" si="191">IF(FV6="", IF(FT6="", "", FT6), FV6)</f>
        <v/>
      </c>
      <c r="GA6" s="131" t="str">
        <f t="shared" ref="GA6:GA25" si="192">IF(OR(FZ6="N/A", FZ6="n/a", FZ6="NA", FZ6="na"), "N/A", IF(FZ6="", "N/A", FZ6))</f>
        <v>N/A</v>
      </c>
      <c r="GB6" s="132" t="str">
        <f t="shared" ref="GB6:GB25" si="193">IF(GA6="N/A","N/A",IFERROR(IF(FY6="",IF(FW6="","",FW6),FY6)*1,""))</f>
        <v>N/A</v>
      </c>
      <c r="GC6" s="132" t="str">
        <f>IF(IF(IF($C6="Christopher Lobo",_xlfn.XLOOKUP($B6,PROSPER_Lobo!$1:$1,PROSPER_Lobo!$45:$45,""),
IF($C6="Naren Baliga",_xlfn.XLOOKUP($B6,PROSPER_Baliga!$1:$1,PROSPER_Baliga!$45:$45,""),
IF($C6="Thorsten Huhn",_xlfn.XLOOKUP($B6,PROSPER_Huhn!$1:$1,PROSPER_Huhn!$45:$45,""),
IF($C6="Nick Hull",_xlfn.XLOOKUP($B6,PROSPER_Hull!$1:$1,PROSPER_Hull!$45:$45,""),
IF($C6="Monika Kotwani",_xlfn.XLOOKUP($B6,PROSPER_Kotwani!$1:$1,PROSPER_Kotwani!$45:$45,""),
IF($C6="Jonathan Wellner",_xlfn.XLOOKUP($B6,PROSPER_Wellner!$1:$1,PROSPER_Wellner!$45:$45,""),
IF($C6="Travis Harvey",_xlfn.XLOOKUP($B6,PROSPER_Harvey!$1:$1,PROSPER_Harvey!$45:$45,""),"")))))))="","",
IF($C6="Christopher Lobo",_xlfn.XLOOKUP($B6,PROSPER_Lobo!$1:$1,PROSPER_Lobo!$45:$45,""),
IF($C6="Naren Baliga",_xlfn.XLOOKUP($B6,PROSPER_Baliga!$1:$1,PROSPER_Baliga!$45:$45,""),
IF($C6="Thorsten Huhn",_xlfn.XLOOKUP($B6,PROSPER_Huhn!$1:$1,PROSPER_Huhn!$45:$45,""),
IF($C6="Nick Hull",_xlfn.XLOOKUP($B6,PROSPER_Hull!$1:$1,PROSPER_Hull!$45:$45,""),
IF($C6="Monika Kotwani",_xlfn.XLOOKUP($B6,PROSPER_Kotwani!$1:$1,PROSPER_Kotwani!$45:$45,""),
IF($C6="Jonathan Wellner",_xlfn.XLOOKUP($B6,PROSPER_Wellner!$1:$1,PROSPER_Wellner!$45:$45,""),
IF($C6="Travis Harvey",_xlfn.XLOOKUP($B6,PROSPER_Harvey!$1:$1,PROSPER_Harvey!$45:$45,""),""))))))))="","No Score",IF(IF($C6="Christopher Lobo",_xlfn.XLOOKUP($B6,PROSPER_Lobo!$1:$1,PROSPER_Lobo!$45:$45,""),
IF($C6="Naren Baliga",_xlfn.XLOOKUP($B6,PROSPER_Baliga!$1:$1,PROSPER_Baliga!$45:$45,""),
IF($C6="Thorsten Huhn",_xlfn.XLOOKUP($B6,PROSPER_Huhn!$1:$1,PROSPER_Huhn!$45:$45,""),
IF($C6="Nick Hull",_xlfn.XLOOKUP($B6,PROSPER_Hull!$1:$1,PROSPER_Hull!$45:$45,""),
IF($C6="Monika Kotwani",_xlfn.XLOOKUP($B6,PROSPER_Kotwani!$1:$1,PROSPER_Kotwani!$45:$45,""),
IF($C6="Jonathan Wellner",_xlfn.XLOOKUP($B6,PROSPER_Wellner!$1:$1,PROSPER_Wellner!$45:$45,""),
IF($C6="Travis Harvey",_xlfn.XLOOKUP($B6,PROSPER_Harvey!$1:$1,PROSPER_Harvey!$45:$45,""),"")))))))="","",
IF($C6="Christopher Lobo",_xlfn.XLOOKUP($B6,PROSPER_Lobo!$1:$1,PROSPER_Lobo!$45:$45,""),
IF($C6="Naren Baliga",_xlfn.XLOOKUP($B6,PROSPER_Baliga!$1:$1,PROSPER_Baliga!$45:$45,""),
IF($C6="Thorsten Huhn",_xlfn.XLOOKUP($B6,PROSPER_Huhn!$1:$1,PROSPER_Huhn!$45:$45,""),
IF($C6="Nick Hull",_xlfn.XLOOKUP($B6,PROSPER_Hull!$1:$1,PROSPER_Hull!$45:$45,""),
IF($C6="Monika Kotwani",_xlfn.XLOOKUP($B6,PROSPER_Kotwani!$1:$1,PROSPER_Kotwani!$45:$45,""),
IF($C6="Jonathan Wellner",_xlfn.XLOOKUP($B6,PROSPER_Wellner!$1:$1,PROSPER_Wellner!$45:$45,""),
IF($C6="Travis Harvey",_xlfn.XLOOKUP($B6,PROSPER_Harvey!$1:$1,PROSPER_Harvey!$45:$45,""),"")))))))))</f>
        <v>N/A</v>
      </c>
      <c r="GD6" s="131" t="str">
        <f>IF(IF(IF($C6="Christopher Lobo",_xlfn.XLOOKUP($B6,PROSPER_Lobo!$1:$1,PROSPER_Lobo!$46:$46,""),
IF($C6="Naren Baliga",_xlfn.XLOOKUP($B6,PROSPER_Baliga!$1:$1,PROSPER_Baliga!$46:$46,""),
IF($C6="Thorsten Huhn",_xlfn.XLOOKUP($B6,PROSPER_Huhn!$1:$1,PROSPER_Huhn!$46:$46,""),
IF($C6="Nick Hull",_xlfn.XLOOKUP($B6,PROSPER_Hull!$1:$1,PROSPER_Hull!$46:$46,""),
IF($C6="Monika Kotwani",_xlfn.XLOOKUP($B6,PROSPER_Kotwani!$1:$1,PROSPER_Kotwani!$46:$46,""),
IF($C6="Jonathan Wellner",_xlfn.XLOOKUP($B6,PROSPER_Wellner!$1:$1,PROSPER_Wellner!$46:$46,""),
IF($C6="Travis Harvey",_xlfn.XLOOKUP($B6,PROSPER_Harvey!$1:$1,PROSPER_Harvey!$46:$46,""),"")))))))="","",
IF($C6="Christopher Lobo",_xlfn.XLOOKUP($B6,PROSPER_Lobo!$1:$1,PROSPER_Lobo!$46:$46,""),
IF($C6="Naren Baliga",_xlfn.XLOOKUP($B6,PROSPER_Baliga!$1:$1,PROSPER_Baliga!$46:$46,""),
IF($C6="Thorsten Huhn",_xlfn.XLOOKUP($B6,PROSPER_Huhn!$1:$1,PROSPER_Huhn!$46:$46,""),
IF($C6="Nick Hull",_xlfn.XLOOKUP($B6,PROSPER_Hull!$1:$1,PROSPER_Hull!$46:$46,""),
IF($C6="Monika Kotwani",_xlfn.XLOOKUP($B6,PROSPER_Kotwani!$1:$1,PROSPER_Kotwani!$46:$46,""),
IF($C6="Jonathan Wellner",_xlfn.XLOOKUP($B6,PROSPER_Wellner!$1:$1,PROSPER_Wellner!$46:$46,""),
IF($C6="Travis Harvey",_xlfn.XLOOKUP($B6,PROSPER_Harvey!$1:$1,PROSPER_Harvey!$46:$46,""),""))))))))="","No Comment",IF(IF($C6="Christopher Lobo",_xlfn.XLOOKUP($B6,PROSPER_Lobo!$1:$1,PROSPER_Lobo!$46:$46,""),
IF($C6="Naren Baliga",_xlfn.XLOOKUP($B6,PROSPER_Baliga!$1:$1,PROSPER_Baliga!$46:$46,""),
IF($C6="Thorsten Huhn",_xlfn.XLOOKUP($B6,PROSPER_Huhn!$1:$1,PROSPER_Huhn!$46:$46,""),
IF($C6="Nick Hull",_xlfn.XLOOKUP($B6,PROSPER_Hull!$1:$1,PROSPER_Hull!$46:$46,""),
IF($C6="Monika Kotwani",_xlfn.XLOOKUP($B6,PROSPER_Kotwani!$1:$1,PROSPER_Kotwani!$46:$46,""),
IF($C6="Jonathan Wellner",_xlfn.XLOOKUP($B6,PROSPER_Wellner!$1:$1,PROSPER_Wellner!$46:$46,""),
IF($C6="Travis Harvey",_xlfn.XLOOKUP($B6,PROSPER_Harvey!$1:$1,PROSPER_Harvey!$46:$46,""),"")))))))="","",
IF($C6="Christopher Lobo",_xlfn.XLOOKUP($B6,PROSPER_Lobo!$1:$1,PROSPER_Lobo!$46:$46,""),
IF($C6="Naren Baliga",_xlfn.XLOOKUP($B6,PROSPER_Baliga!$1:$1,PROSPER_Baliga!$46:$46,""),
IF($C6="Thorsten Huhn",_xlfn.XLOOKUP($B6,PROSPER_Huhn!$1:$1,PROSPER_Huhn!$46:$46,""),
IF($C6="Nick Hull",_xlfn.XLOOKUP($B6,PROSPER_Hull!$1:$1,PROSPER_Hull!$46:$46,""),
IF($C6="Monika Kotwani",_xlfn.XLOOKUP($B6,PROSPER_Kotwani!$1:$1,PROSPER_Kotwani!$46:$46,""),
IF($C6="Jonathan Wellner",_xlfn.XLOOKUP($B6,PROSPER_Wellner!$1:$1,PROSPER_Wellner!$46:$46,""),
IF($C6="Travis Harvey",_xlfn.XLOOKUP($B6,PROSPER_Harvey!$1:$1,PROSPER_Harvey!$46:$46,""),"")))))))))</f>
        <v>N/A</v>
      </c>
      <c r="GE6" s="150" t="str">
        <f t="shared" ref="GE6:GE25" si="194">IF(GB6="N/A","N/A",IFERROR(AVERAGE(GB6,GC6),"N/A"))</f>
        <v>N/A</v>
      </c>
      <c r="GF6" s="130" t="str">
        <f>_xlfn.XLOOKUP(B6,PROSPERInitial_Query!$E:$E,PROSPERInitial_Query!$AJ:$AJ,"",,-1)</f>
        <v/>
      </c>
      <c r="GG6" s="121" t="str">
        <f t="shared" si="84"/>
        <v>Alan Watson2 - RelationshipAccount / Stakeholder 10Name</v>
      </c>
      <c r="GH6" s="121" t="str">
        <f>_xlfn.XLOOKUP(GG6,PROSPERDelta_Query!BK:BK,PROSPERDelta_Query!AL:AL,"",,-1)</f>
        <v/>
      </c>
      <c r="GI6" s="126" t="str">
        <f>_xlfn.XLOOKUP(B6,PROSPERInitial_Query!$E:$E,PROSPERInitial_Query!$Z:$Z,"",,-1)</f>
        <v/>
      </c>
      <c r="GJ6" s="121" t="str">
        <f t="shared" si="85"/>
        <v>Alan Watson2 - RelationshipAccount / Stakeholder 10Self Score</v>
      </c>
      <c r="GK6" s="126" t="str">
        <f>_xlfn.XLOOKUP(GJ6,PROSPERDelta_Query!BK:BK,PROSPERDelta_Query!AV:AV,"",,-1)</f>
        <v/>
      </c>
      <c r="GL6" s="131" t="str">
        <f t="shared" ref="GL6:GL25" si="195">IF(GH6="", IF(GF6="", "", GF6), GH6)</f>
        <v/>
      </c>
      <c r="GM6" s="131" t="str">
        <f t="shared" ref="GM6:GM25" si="196">IF(OR(GL6="N/A", GL6="n/a", GL6="NA", GL6="na"), "N/A", IF(GL6="", "N/A", GL6))</f>
        <v>N/A</v>
      </c>
      <c r="GN6" s="132" t="str">
        <f t="shared" ref="GN6:GN25" si="197">IF(GM6="N/A","N/A",IFERROR(IF(GK6="",IF(GI6="","",GI6),GK6)*1,"N/A"))</f>
        <v>N/A</v>
      </c>
      <c r="GO6" s="132" t="str">
        <f>IF(IF(IF($C6="Christopher Lobo",_xlfn.XLOOKUP($B6,PROSPER_Lobo!$1:$1,PROSPER_Lobo!$48:$48,""),
IF($C6="Naren Baliga",_xlfn.XLOOKUP($B6,PROSPER_Baliga!$1:$1,PROSPER_Baliga!$48:$48,""),
IF($C6="Thorsten Huhn",_xlfn.XLOOKUP($B6,PROSPER_Huhn!$1:$1,PROSPER_Huhn!$48:$48,""),
IF($C6="Nick Hull",_xlfn.XLOOKUP($B6,PROSPER_Hull!$1:$1,PROSPER_Hull!$48:$48,""),
IF($C6="Monika Kotwani",_xlfn.XLOOKUP($B6,PROSPER_Kotwani!$1:$1,PROSPER_Kotwani!$48:$48,""),
IF($C6="Jonathan Wellner",_xlfn.XLOOKUP($B6,PROSPER_Wellner!$1:$1,PROSPER_Wellner!$48:$48,""),
IF($C6="Travis Harvey",_xlfn.XLOOKUP($B6,PROSPER_Harvey!$1:$1,PROSPER_Harvey!$48:$48,""),"")))))))="","",
IF($C6="Christopher Lobo",_xlfn.XLOOKUP($B6,PROSPER_Lobo!$1:$1,PROSPER_Lobo!$48:$48,""),
IF($C6="Naren Baliga",_xlfn.XLOOKUP($B6,PROSPER_Baliga!$1:$1,PROSPER_Baliga!$48:$48,""),
IF($C6="Thorsten Huhn",_xlfn.XLOOKUP($B6,PROSPER_Huhn!$1:$1,PROSPER_Huhn!$48:$48,""),
IF($C6="Nick Hull",_xlfn.XLOOKUP($B6,PROSPER_Hull!$1:$1,PROSPER_Hull!$48:$48,""),
IF($C6="Monika Kotwani",_xlfn.XLOOKUP($B6,PROSPER_Kotwani!$1:$1,PROSPER_Kotwani!$48:$48,""),
IF($C6="Jonathan Wellner",_xlfn.XLOOKUP($B6,PROSPER_Wellner!$1:$1,PROSPER_Wellner!$48:$48,""),
IF($C6="Travis Harvey",_xlfn.XLOOKUP($B6,PROSPER_Harvey!$1:$1,PROSPER_Harvey!$48:$48,""),""))))))))="","No Score",IF(IF($C6="Christopher Lobo",_xlfn.XLOOKUP($B6,PROSPER_Lobo!$1:$1,PROSPER_Lobo!$48:$48,""),
IF($C6="Naren Baliga",_xlfn.XLOOKUP($B6,PROSPER_Baliga!$1:$1,PROSPER_Baliga!$48:$48,""),
IF($C6="Thorsten Huhn",_xlfn.XLOOKUP($B6,PROSPER_Huhn!$1:$1,PROSPER_Huhn!$48:$48,""),
IF($C6="Nick Hull",_xlfn.XLOOKUP($B6,PROSPER_Hull!$1:$1,PROSPER_Hull!$48:$48,""),
IF($C6="Monika Kotwani",_xlfn.XLOOKUP($B6,PROSPER_Kotwani!$1:$1,PROSPER_Kotwani!$48:$48,""),
IF($C6="Jonathan Wellner",_xlfn.XLOOKUP($B6,PROSPER_Wellner!$1:$1,PROSPER_Wellner!$48:$48,""),
IF($C6="Travis Harvey",_xlfn.XLOOKUP($B6,PROSPER_Harvey!$1:$1,PROSPER_Harvey!$48:$48,""),"")))))))="","",
IF($C6="Christopher Lobo",_xlfn.XLOOKUP($B6,PROSPER_Lobo!$1:$1,PROSPER_Lobo!$48:$48,""),
IF($C6="Naren Baliga",_xlfn.XLOOKUP($B6,PROSPER_Baliga!$1:$1,PROSPER_Baliga!$48:$48,""),
IF($C6="Thorsten Huhn",_xlfn.XLOOKUP($B6,PROSPER_Huhn!$1:$1,PROSPER_Huhn!$48:$48,""),
IF($C6="Nick Hull",_xlfn.XLOOKUP($B6,PROSPER_Hull!$1:$1,PROSPER_Hull!$48:$48,""),
IF($C6="Monika Kotwani",_xlfn.XLOOKUP($B6,PROSPER_Kotwani!$1:$1,PROSPER_Kotwani!$48:$48,""),
IF($C6="Jonathan Wellner",_xlfn.XLOOKUP($B6,PROSPER_Wellner!$1:$1,PROSPER_Wellner!$48:$48,""),
IF($C6="Travis Harvey",_xlfn.XLOOKUP($B6,PROSPER_Harvey!$1:$1,PROSPER_Harvey!$48:$48,""),"")))))))))</f>
        <v>N/A</v>
      </c>
      <c r="GP6" s="131" t="str">
        <f>IF(IF(IF($C6="Christopher Lobo",_xlfn.XLOOKUP($B6,PROSPER_Lobo!$1:$1,PROSPER_Lobo!$49:$49,""),
IF($C6="Naren Baliga",_xlfn.XLOOKUP($B6,PROSPER_Baliga!$1:$1,PROSPER_Baliga!$49:$49,""),
IF($C6="Thorsten Huhn",_xlfn.XLOOKUP($B6,PROSPER_Huhn!$1:$1,PROSPER_Huhn!$49:$49,""),
IF($C6="Nick Hull",_xlfn.XLOOKUP($B6,PROSPER_Hull!$1:$1,PROSPER_Hull!$49:$49,""),
IF($C6="Monika Kotwani",_xlfn.XLOOKUP($B6,PROSPER_Kotwani!$1:$1,PROSPER_Kotwani!$49:$49,""),
IF($C6="Jonathan Wellner",_xlfn.XLOOKUP($B6,PROSPER_Wellner!$1:$1,PROSPER_Wellner!$49:$49,""),
IF($C6="Travis Harvey",_xlfn.XLOOKUP($B6,PROSPER_Harvey!$1:$1,PROSPER_Harvey!$49:$49,""),"")))))))="","",
IF($C6="Christopher Lobo",_xlfn.XLOOKUP($B6,PROSPER_Lobo!$1:$1,PROSPER_Lobo!$49:$49,""),
IF($C6="Naren Baliga",_xlfn.XLOOKUP($B6,PROSPER_Baliga!$1:$1,PROSPER_Baliga!$49:$49,""),
IF($C6="Thorsten Huhn",_xlfn.XLOOKUP($B6,PROSPER_Huhn!$1:$1,PROSPER_Huhn!$49:$49,""),
IF($C6="Nick Hull",_xlfn.XLOOKUP($B6,PROSPER_Hull!$1:$1,PROSPER_Hull!$49:$49,""),
IF($C6="Monika Kotwani",_xlfn.XLOOKUP($B6,PROSPER_Kotwani!$1:$1,PROSPER_Kotwani!$49:$49,""),
IF($C6="Jonathan Wellner",_xlfn.XLOOKUP($B6,PROSPER_Wellner!$1:$1,PROSPER_Wellner!$49:$49,""),
IF($C6="Travis Harvey",_xlfn.XLOOKUP($B6,PROSPER_Harvey!$1:$1,PROSPER_Harvey!$49:$49,""),""))))))))="","No Comment",IF(IF($C6="Christopher Lobo",_xlfn.XLOOKUP($B6,PROSPER_Lobo!$1:$1,PROSPER_Lobo!$49:$49,""),
IF($C6="Naren Baliga",_xlfn.XLOOKUP($B6,PROSPER_Baliga!$1:$1,PROSPER_Baliga!$49:$49,""),
IF($C6="Thorsten Huhn",_xlfn.XLOOKUP($B6,PROSPER_Huhn!$1:$1,PROSPER_Huhn!$49:$49,""),
IF($C6="Nick Hull",_xlfn.XLOOKUP($B6,PROSPER_Hull!$1:$1,PROSPER_Hull!$49:$49,""),
IF($C6="Monika Kotwani",_xlfn.XLOOKUP($B6,PROSPER_Kotwani!$1:$1,PROSPER_Kotwani!$49:$49,""),
IF($C6="Jonathan Wellner",_xlfn.XLOOKUP($B6,PROSPER_Wellner!$1:$1,PROSPER_Wellner!$49:$49,""),
IF($C6="Travis Harvey",_xlfn.XLOOKUP($B6,PROSPER_Harvey!$1:$1,PROSPER_Harvey!$49:$49,""),"")))))))="","",
IF($C6="Christopher Lobo",_xlfn.XLOOKUP($B6,PROSPER_Lobo!$1:$1,PROSPER_Lobo!$49:$49,""),
IF($C6="Naren Baliga",_xlfn.XLOOKUP($B6,PROSPER_Baliga!$1:$1,PROSPER_Baliga!$49:$49,""),
IF($C6="Thorsten Huhn",_xlfn.XLOOKUP($B6,PROSPER_Huhn!$1:$1,PROSPER_Huhn!$49:$49,""),
IF($C6="Nick Hull",_xlfn.XLOOKUP($B6,PROSPER_Hull!$1:$1,PROSPER_Hull!$49:$49,""),
IF($C6="Monika Kotwani",_xlfn.XLOOKUP($B6,PROSPER_Kotwani!$1:$1,PROSPER_Kotwani!$49:$49,""),
IF($C6="Jonathan Wellner",_xlfn.XLOOKUP($B6,PROSPER_Wellner!$1:$1,PROSPER_Wellner!$49:$49,""),
IF($C6="Travis Harvey",_xlfn.XLOOKUP($B6,PROSPER_Harvey!$1:$1,PROSPER_Harvey!$49:$49,""),"")))))))))</f>
        <v>N/A</v>
      </c>
      <c r="GQ6" s="150" t="str">
        <f t="shared" ref="GQ6:GQ25" si="198">IF(GN6="N/A","N/A",IFERROR(AVERAGE(GN6,GO6),"N/A"))</f>
        <v>N/A</v>
      </c>
      <c r="GR6" s="187" t="str">
        <f t="shared" ref="GR6:GR25" si="199">IFERROR(AVERAGE(CJ6,CV6,DH6,DT6,EF6,ER6,FD6,FP6,GB6,GN6),"N/A")</f>
        <v>N/A</v>
      </c>
      <c r="GS6" s="128" t="str">
        <f t="shared" ref="GS6:GS25" si="200">IFERROR(AVERAGE(CK6,CW6,DI6,DU6,EG6,ES6,FE6,FQ6,GC6,GO6),"N/A")</f>
        <v>N/A</v>
      </c>
      <c r="GT6" s="188" t="str">
        <f t="shared" ref="GT6:GT25" si="201">IFERROR(AVERAGE(CM6,CY6,DK6,DW6,EI6,EU6,FG6,FS6,GE6,GQ6),"N/A")</f>
        <v>N/A</v>
      </c>
      <c r="GU6" s="133" t="str">
        <f>IF(IF(IF($C6="Christopher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Kotwani",_xlfn.XLOOKUP($B6,PROSPER_Kotwani!$1:$1,PROSPER_Kotwani!$54:$54,""),
IF($C6="Jonathan Wellner",_xlfn.XLOOKUP($B6,PROSPER_Wellner!$1:$1,PROSPER_Wellner!$54:$54,""),
IF($C6="Travis Harvey",_xlfn.XLOOKUP($B6,PROSPER_Harvey!$1:$1,PROSPER_Harvey!$54:$54,""),"")))))))="","",
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Kotwani",_xlfn.XLOOKUP($B6,PROSPER_Kotwani!$1:$1,PROSPER_Kotwani!$50:$50,""),
IF($C6="Jonathan Wellner",_xlfn.XLOOKUP($B6,PROSPER_Wellner!$1:$1,PROSPER_Wellner!$50:$50,""),
IF($C6="Travis Harvey",_xlfn.XLOOKUP($B6,PROSPER_Harvey!$1:$1,PROSPER_Harvey!$50:$50,""),""))))))))="","No Score",IF(IF($C6="Christopher Lobo",_xlfn.XLOOKUP($B6,PROSPER_Lobo!$1:$1,PROSPER_Lobo!$50:$50,""),
IF($C6="Naren Baliga",_xlfn.XLOOKUP($B6,PROSPER_Baliga!$1:$1,PROSPER_Baliga!$50:$50,""),
IF($C6="Thorsten Huhn",_xlfn.XLOOKUP($B6,PROSPER_Huhn!$1:$1,PROSPER_Huhn!$50:$50,""),
IF($C6="Nick Hull",_xlfn.XLOOKUP($B6,PROSPER_Hull!$1:$1,PROSPER_Hull!$50:$50,""),
IF($C6="Monika Kotwani",_xlfn.XLOOKUP($B6,PROSPER_Kotwani!$1:$1,PROSPER_Kotwani!$50:$50,""),
IF($C6="Jonathan Wellner",_xlfn.XLOOKUP($B6,PROSPER_Wellner!$1:$1,PROSPER_Wellner!$50:$50,""),
IF($C6="Travis Harvey",_xlfn.XLOOKUP($B6,PROSPER_Harvey!$1:$1,PROSPER_Harvey!$50:$50,""),"")))))))="","",
IF($C6="Christopher Lobo",_xlfn.XLOOKUP($B6,PROSPER_Lobo!$1:$1,PROSPER_Lobo!$50:$50,""),
IF($C6="Naren Baliga",_xlfn.XLOOKUP($B6,PROSPER_Baliga!$1:$1,PROSPER_Baliga!$50:$50,""),
IF($C6="Thorsten Huhn",_xlfn.XLOOKUP($B6,PROSPER_Huhn!$1:$1,PROSPER_Huhn!$50:$50,""),
IF($C6="Nick Hull",_xlfn.XLOOKUP($B6,PROSPER_Hull!$1:$1,PROSPER_Hull!$50:$50,""),
IF($C6="Monika Kotwani",_xlfn.XLOOKUP($B6,PROSPER_Kotwani!$1:$1,PROSPER_Kotwani!$50:$50,""),
IF($C6="Jonathan Wellner",_xlfn.XLOOKUP($B6,PROSPER_Wellner!$1:$1,PROSPER_Wellner!$50:$50,""),
IF($C6="Travis Harvey",_xlfn.XLOOKUP($B6,PROSPER_Harvey!$1:$1,PROSPER_Harvey!$50:$50,""),"")))))))))</f>
        <v>No Score</v>
      </c>
      <c r="GV6" s="134" t="str">
        <f>IF(IF(IF($C6="Christopher Lobo",_xlfn.XLOOKUP($B6,PROSPER_Lobo!$1:$1,PROSPER_Lobo!$51:$51,""),
IF($C6="Naren Baliga",_xlfn.XLOOKUP($B6,PROSPER_Baliga!$1:$1,PROSPER_Baliga!$51:$51,""),
IF($C6="Thorsten Huhn",_xlfn.XLOOKUP($B6,PROSPER_Huhn!$1:$1,PROSPER_Huhn!$51:$51,""),
IF($C6="Nick Hull",_xlfn.XLOOKUP($B6,PROSPER_Hull!$1:$1,PROSPER_Hull!$51:$51,""),
IF($C6="Monika Kotwani",_xlfn.XLOOKUP($B6,PROSPER_Kotwani!$1:$1,PROSPER_Kotwani!$51:$51,""),
IF($C6="Jonathan Wellner",_xlfn.XLOOKUP($B6,PROSPER_Wellner!$1:$1,PROSPER_Wellner!$51:$51,""),
IF($C6="Travis Harvey",_xlfn.XLOOKUP($B6,PROSPER_Harvey!$1:$1,PROSPER_Harvey!$51:$51,""),"")))))))="","",
IF($C6="Christopher Lobo",_xlfn.XLOOKUP($B6,PROSPER_Lobo!$1:$1,PROSPER_Lobo!$51:$51,""),
IF($C6="Naren Baliga",_xlfn.XLOOKUP($B6,PROSPER_Baliga!$1:$1,PROSPER_Baliga!$51:$51,""),
IF($C6="Thorsten Huhn",_xlfn.XLOOKUP($B6,PROSPER_Huhn!$1:$1,PROSPER_Huhn!$51:$51,""),
IF($C6="Nick Hull",_xlfn.XLOOKUP($B6,PROSPER_Hull!$1:$1,PROSPER_Hull!$51:$51,""),
IF($C6="Monika Kotwani",_xlfn.XLOOKUP($B6,PROSPER_Kotwani!$1:$1,PROSPER_Kotwani!$51:$51,""),
IF($C6="Jonathan Wellner",_xlfn.XLOOKUP($B6,PROSPER_Wellner!$1:$1,PROSPER_Wellner!$51:$51,""),
IF($C6="Travis Harvey",_xlfn.XLOOKUP($B6,PROSPER_Harvey!$1:$1,PROSPER_Harvey!$51:$51,""),""))))))))="","No Comment",IF(IF($C6="Christopher Lobo",_xlfn.XLOOKUP($B6,PROSPER_Lobo!$1:$1,PROSPER_Lobo!$51:$51,""),
IF($C6="Naren Baliga",_xlfn.XLOOKUP($B6,PROSPER_Baliga!$1:$1,PROSPER_Baliga!$51:$51,""),
IF($C6="Thorsten Huhn",_xlfn.XLOOKUP($B6,PROSPER_Huhn!$1:$1,PROSPER_Huhn!$51:$51,""),
IF($C6="Nick Hull",_xlfn.XLOOKUP($B6,PROSPER_Hull!$1:$1,PROSPER_Hull!$51:$51,""),
IF($C6="Monika Kotwani",_xlfn.XLOOKUP($B6,PROSPER_Kotwani!$1:$1,PROSPER_Kotwani!$51:$51,""),
IF($C6="Jonathan Wellner",_xlfn.XLOOKUP($B6,PROSPER_Wellner!$1:$1,PROSPER_Wellner!$51:$51,""),
IF($C6="Travis Harvey",_xlfn.XLOOKUP($B6,PROSPER_Harvey!$1:$1,PROSPER_Harvey!$51:$51,""),"")))))))="","",
IF($C6="Christopher Lobo",_xlfn.XLOOKUP($B6,PROSPER_Lobo!$1:$1,PROSPER_Lobo!$51:$51,""),
IF($C6="Naren Baliga",_xlfn.XLOOKUP($B6,PROSPER_Baliga!$1:$1,PROSPER_Baliga!$51:$51,""),
IF($C6="Thorsten Huhn",_xlfn.XLOOKUP($B6,PROSPER_Huhn!$1:$1,PROSPER_Huhn!$51:$51,""),
IF($C6="Nick Hull",_xlfn.XLOOKUP($B6,PROSPER_Hull!$1:$1,PROSPER_Hull!$51:$51,""),
IF($C6="Monika Kotwani",_xlfn.XLOOKUP($B6,PROSPER_Kotwani!$1:$1,PROSPER_Kotwani!$51:$51,""),
IF($C6="Jonathan Wellner",_xlfn.XLOOKUP($B6,PROSPER_Wellner!$1:$1,PROSPER_Wellner!$51:$51,""),
IF($C6="Travis Harvey",_xlfn.XLOOKUP($B6,PROSPER_Harvey!$1:$1,PROSPER_Harvey!$51:$51,""),"")))))))))</f>
        <v>No Comment</v>
      </c>
      <c r="GW6" s="133" t="str">
        <f>_xlfn.XLOOKUP($B6,Vlookups_Local!B:B,Vlookups_Local!E:E,"N/A")</f>
        <v>No Data</v>
      </c>
      <c r="GX6" s="134" t="str">
        <f>IF(IF(IF($C6="Christopher Lobo",_xlfn.XLOOKUP($B6,PROSPER_Lobo!$1:$1,PROSPER_Lobo!$53:$53,""),
IF($C6="Naren Baliga",_xlfn.XLOOKUP($B6,PROSPER_Baliga!$1:$1,PROSPER_Baliga!$53:$53,""),
IF($C6="Thorsten Huhn",_xlfn.XLOOKUP($B6,PROSPER_Huhn!$1:$1,PROSPER_Huhn!$53:$53,""),
IF($C6="Nick Hull",_xlfn.XLOOKUP($B6,PROSPER_Hull!$1:$1,PROSPER_Hull!$53:$53,""),
IF($C6="Monika Kotwani",_xlfn.XLOOKUP($B6,PROSPER_Kotwani!$1:$1,PROSPER_Kotwani!$53:$53,""),
IF($C6="Jonathan Wellner",_xlfn.XLOOKUP($B6,PROSPER_Wellner!$1:$1,PROSPER_Wellner!$53:$53,""),
IF($C6="Travis Harvey",_xlfn.XLOOKUP($B6,PROSPER_Harvey!$1:$1,PROSPER_Harvey!$53:$53,""),"")))))))="","",
IF($C6="Christopher Lobo",_xlfn.XLOOKUP($B6,PROSPER_Lobo!$1:$1,PROSPER_Lobo!$53:$53,""),
IF($C6="Naren Baliga",_xlfn.XLOOKUP($B6,PROSPER_Baliga!$1:$1,PROSPER_Baliga!$53:$53,""),
IF($C6="Thorsten Huhn",_xlfn.XLOOKUP($B6,PROSPER_Huhn!$1:$1,PROSPER_Huhn!$53:$53,""),
IF($C6="Nick Hull",_xlfn.XLOOKUP($B6,PROSPER_Hull!$1:$1,PROSPER_Hull!$53:$53,""),
IF($C6="Monika Kotwani",_xlfn.XLOOKUP($B6,PROSPER_Kotwani!$1:$1,PROSPER_Kotwani!$53:$53,""),
IF($C6="Jonathan Wellner",_xlfn.XLOOKUP($B6,PROSPER_Wellner!$1:$1,PROSPER_Wellner!$53:$53,""),
IF($C6="Travis Harvey",_xlfn.XLOOKUP($B6,PROSPER_Harvey!$1:$1,PROSPER_Harvey!$53:$53,""),""))))))))="","No Comment",IF(IF($C6="Christopher Lobo",_xlfn.XLOOKUP($B6,PROSPER_Lobo!$1:$1,PROSPER_Lobo!$53:$53,""),
IF($C6="Naren Baliga",_xlfn.XLOOKUP($B6,PROSPER_Baliga!$1:$1,PROSPER_Baliga!$53:$53,""),
IF($C6="Thorsten Huhn",_xlfn.XLOOKUP($B6,PROSPER_Huhn!$1:$1,PROSPER_Huhn!$53:$53,""),
IF($C6="Nick Hull",_xlfn.XLOOKUP($B6,PROSPER_Hull!$1:$1,PROSPER_Hull!$53:$53,""),
IF($C6="Monika Kotwani",_xlfn.XLOOKUP($B6,PROSPER_Kotwani!$1:$1,PROSPER_Kotwani!$53:$53,""),
IF($C6="Jonathan Wellner",_xlfn.XLOOKUP($B6,PROSPER_Wellner!$1:$1,PROSPER_Wellner!$53:$53,""),
IF($C6="Travis Harvey",_xlfn.XLOOKUP($B6,PROSPER_Harvey!$1:$1,PROSPER_Harvey!$53:$53,""),"")))))))="","",
IF($C6="Christopher Lobo",_xlfn.XLOOKUP($B6,PROSPER_Lobo!$1:$1,PROSPER_Lobo!$53:$53,""),
IF($C6="Naren Baliga",_xlfn.XLOOKUP($B6,PROSPER_Baliga!$1:$1,PROSPER_Baliga!$53:$53,""),
IF($C6="Thorsten Huhn",_xlfn.XLOOKUP($B6,PROSPER_Huhn!$1:$1,PROSPER_Huhn!$53:$53,""),
IF($C6="Nick Hull",_xlfn.XLOOKUP($B6,PROSPER_Hull!$1:$1,PROSPER_Hull!$53:$53,""),
IF($C6="Monika Kotwani",_xlfn.XLOOKUP($B6,PROSPER_Kotwani!$1:$1,PROSPER_Kotwani!$53:$53,""),
IF($C6="Jonathan Wellner",_xlfn.XLOOKUP($B6,PROSPER_Wellner!$1:$1,PROSPER_Wellner!$53:$53,""),
IF($C6="Travis Harvey",_xlfn.XLOOKUP($B6,PROSPER_Harvey!$1:$1,PROSPER_Harvey!$53:$53,""),"")))))))))</f>
        <v>No Comment</v>
      </c>
      <c r="GY6" s="133" t="str">
        <f>IF(IF(IF($C6="Christopher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Kotwani",_xlfn.XLOOKUP($B6,PROSPER_Kotwani!$1:$1,PROSPER_Kotwani!$54:$54,""),
IF($C6="Jonathan Wellner",_xlfn.XLOOKUP($B6,PROSPER_Wellner!$1:$1,PROSPER_Wellner!$54:$54,""),
IF($C6="Travis Harvey",_xlfn.XLOOKUP($B6,PROSPER_Harvey!$1:$1,PROSPER_Harvey!$54:$54,""),"")))))))="","",
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Kotwani",_xlfn.XLOOKUP($B6,PROSPER_Kotwani!$1:$1,PROSPER_Kotwani!$54:$54,""),
IF($C6="Jonathan Wellner",_xlfn.XLOOKUP($B6,PROSPER_Wellner!$1:$1,PROSPER_Wellner!$54:$54,""),
IF($C6="Travis Harvey",_xlfn.XLOOKUP($B6,PROSPER_Harvey!$1:$1,PROSPER_Harvey!$54:$54,""),""))))))))="","No Score",IF(IF($C6="Christopher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Kotwani",_xlfn.XLOOKUP($B6,PROSPER_Kotwani!$1:$1,PROSPER_Kotwani!$54:$54,""),
IF($C6="Jonathan Wellner",_xlfn.XLOOKUP($B6,PROSPER_Wellner!$1:$1,PROSPER_Wellner!$54:$54,""),
IF($C6="Travis Harvey",_xlfn.XLOOKUP($B6,PROSPER_Harvey!$1:$1,PROSPER_Harvey!$54:$54,""),"")))))))="","",
IF($C6="Christopher Lobo",_xlfn.XLOOKUP($B6,PROSPER_Lobo!$1:$1,PROSPER_Lobo!$54:$54,""),
IF($C6="Naren Baliga",_xlfn.XLOOKUP($B6,PROSPER_Baliga!$1:$1,PROSPER_Baliga!$54:$54,""),
IF($C6="Thorsten Huhn",_xlfn.XLOOKUP($B6,PROSPER_Huhn!$1:$1,PROSPER_Huhn!$54:$54,""),
IF($C6="Nick Hull",_xlfn.XLOOKUP($B6,PROSPER_Hull!$1:$1,PROSPER_Hull!$54:$54,""),
IF($C6="Monika Kotwani",_xlfn.XLOOKUP($B6,PROSPER_Kotwani!$1:$1,PROSPER_Kotwani!$54:$54,""),
IF($C6="Jonathan Wellner",_xlfn.XLOOKUP($B6,PROSPER_Wellner!$1:$1,PROSPER_Wellner!$54:$54,""),
IF($C6="Travis Harvey",_xlfn.XLOOKUP($B6,PROSPER_Harvey!$1:$1,PROSPER_Harvey!$54:$54,""),"")))))))))</f>
        <v>No Score</v>
      </c>
      <c r="GZ6" s="134" t="str">
        <f>IF(IF(IF($C6="Christopher Lobo",_xlfn.XLOOKUP($B6,PROSPER_Lobo!$1:$1,PROSPER_Lobo!$55:$55,""),
IF($C6="Naren Baliga",_xlfn.XLOOKUP($B6,PROSPER_Baliga!$1:$1,PROSPER_Baliga!$55:$55,""),
IF($C6="Thorsten Huhn",_xlfn.XLOOKUP($B6,PROSPER_Huhn!$1:$1,PROSPER_Huhn!$55:$55,""),
IF($C6="Nick Hull",_xlfn.XLOOKUP($B6,PROSPER_Hull!$1:$1,PROSPER_Hull!$55:$55,""),
IF($C6="Monika Kotwani",_xlfn.XLOOKUP($B6,PROSPER_Kotwani!$1:$1,PROSPER_Kotwani!$55:$55,""),
IF($C6="Jonathan Wellner",_xlfn.XLOOKUP($B6,PROSPER_Wellner!$1:$1,PROSPER_Wellner!$55:$55,""),
IF($C6="Travis Harvey",_xlfn.XLOOKUP($B6,PROSPER_Harvey!$1:$1,PROSPER_Harvey!$55:$55,""),"")))))))="","",
IF($C6="Christopher Lobo",_xlfn.XLOOKUP($B6,PROSPER_Lobo!$1:$1,PROSPER_Lobo!$55:$55,""),
IF($C6="Naren Baliga",_xlfn.XLOOKUP($B6,PROSPER_Baliga!$1:$1,PROSPER_Baliga!$55:$55,""),
IF($C6="Thorsten Huhn",_xlfn.XLOOKUP($B6,PROSPER_Huhn!$1:$1,PROSPER_Huhn!$55:$55,""),
IF($C6="Nick Hull",_xlfn.XLOOKUP($B6,PROSPER_Hull!$1:$1,PROSPER_Hull!$55:$55,""),
IF($C6="Monika Kotwani",_xlfn.XLOOKUP($B6,PROSPER_Kotwani!$1:$1,PROSPER_Kotwani!$55:$55,""),
IF($C6="Jonathan Wellner",_xlfn.XLOOKUP($B6,PROSPER_Wellner!$1:$1,PROSPER_Wellner!$55:$55,""),
IF($C6="Travis Harvey",_xlfn.XLOOKUP($B6,PROSPER_Harvey!$1:$1,PROSPER_Harvey!$55:$55,""),""))))))))="","No Comment",IF(IF($C6="Christopher Lobo",_xlfn.XLOOKUP($B6,PROSPER_Lobo!$1:$1,PROSPER_Lobo!$55:$55,""),
IF($C6="Naren Baliga",_xlfn.XLOOKUP($B6,PROSPER_Baliga!$1:$1,PROSPER_Baliga!$55:$55,""),
IF($C6="Thorsten Huhn",_xlfn.XLOOKUP($B6,PROSPER_Huhn!$1:$1,PROSPER_Huhn!$55:$55,""),
IF($C6="Nick Hull",_xlfn.XLOOKUP($B6,PROSPER_Hull!$1:$1,PROSPER_Hull!$55:$55,""),
IF($C6="Monika Kotwani",_xlfn.XLOOKUP($B6,PROSPER_Kotwani!$1:$1,PROSPER_Kotwani!$55:$55,""),
IF($C6="Jonathan Wellner",_xlfn.XLOOKUP($B6,PROSPER_Wellner!$1:$1,PROSPER_Wellner!$55:$55,""),
IF($C6="Travis Harvey",_xlfn.XLOOKUP($B6,PROSPER_Harvey!$1:$1,PROSPER_Harvey!$55:$55,""),"")))))))="","",
IF($C6="Christopher Lobo",_xlfn.XLOOKUP($B6,PROSPER_Lobo!$1:$1,PROSPER_Lobo!$55:$55,""),
IF($C6="Naren Baliga",_xlfn.XLOOKUP($B6,PROSPER_Baliga!$1:$1,PROSPER_Baliga!$55:$55,""),
IF($C6="Thorsten Huhn",_xlfn.XLOOKUP($B6,PROSPER_Huhn!$1:$1,PROSPER_Huhn!$55:$55,""),
IF($C6="Nick Hull",_xlfn.XLOOKUP($B6,PROSPER_Hull!$1:$1,PROSPER_Hull!$55:$55,""),
IF($C6="Monika Kotwani",_xlfn.XLOOKUP($B6,PROSPER_Kotwani!$1:$1,PROSPER_Kotwani!$55:$55,""),
IF($C6="Jonathan Wellner",_xlfn.XLOOKUP($B6,PROSPER_Wellner!$1:$1,PROSPER_Wellner!$55:$55,""),
IF($C6="Travis Harvey",_xlfn.XLOOKUP($B6,PROSPER_Harvey!$1:$1,PROSPER_Harvey!$55:$55,""),"")))))))))</f>
        <v>No Comment</v>
      </c>
      <c r="HA6" s="133" t="str">
        <f>IF(IF(IF($C6="Christopher Lobo",_xlfn.XLOOKUP($B6,PROSPER_Lobo!$1:$1,PROSPER_Lobo!$56:$56,""),
IF($C6="Naren Baliga",_xlfn.XLOOKUP($B6,PROSPER_Baliga!$1:$1,PROSPER_Baliga!$56:$56,""),
IF($C6="Thorsten Huhn",_xlfn.XLOOKUP($B6,PROSPER_Huhn!$1:$1,PROSPER_Huhn!$56:$56,""),
IF($C6="Nick Hull",_xlfn.XLOOKUP($B6,PROSPER_Hull!$1:$1,PROSPER_Hull!$56:$56,""),
IF($C6="Monika Kotwani",_xlfn.XLOOKUP($B6,PROSPER_Kotwani!$1:$1,PROSPER_Kotwani!$56:$56,""),
IF($C6="Jonathan Wellner",_xlfn.XLOOKUP($B6,PROSPER_Wellner!$1:$1,PROSPER_Wellner!$56:$56,""),
IF($C6="Travis Harvey",_xlfn.XLOOKUP($B6,PROSPER_Harvey!$1:$1,PROSPER_Harvey!$56:$56,""),"")))))))="","",
IF($C6="Christopher Lobo",_xlfn.XLOOKUP($B6,PROSPER_Lobo!$1:$1,PROSPER_Lobo!$56:$56,""),
IF($C6="Naren Baliga",_xlfn.XLOOKUP($B6,PROSPER_Baliga!$1:$1,PROSPER_Baliga!$56:$56,""),
IF($C6="Thorsten Huhn",_xlfn.XLOOKUP($B6,PROSPER_Huhn!$1:$1,PROSPER_Huhn!$56:$56,""),
IF($C6="Nick Hull",_xlfn.XLOOKUP($B6,PROSPER_Hull!$1:$1,PROSPER_Hull!$56:$56,""),
IF($C6="Monika Kotwani",_xlfn.XLOOKUP($B6,PROSPER_Kotwani!$1:$1,PROSPER_Kotwani!$56:$56,""),
IF($C6="Jonathan Wellner",_xlfn.XLOOKUP($B6,PROSPER_Wellner!$1:$1,PROSPER_Wellner!$56:$56,""),
IF($C6="Travis Harvey",_xlfn.XLOOKUP($B6,PROSPER_Harvey!$1:$1,PROSPER_Harvey!$56:$56,""),""))))))))="","No Score",IF(IF($C6="Christopher Lobo",_xlfn.XLOOKUP($B6,PROSPER_Lobo!$1:$1,PROSPER_Lobo!$56:$56,""),
IF($C6="Naren Baliga",_xlfn.XLOOKUP($B6,PROSPER_Baliga!$1:$1,PROSPER_Baliga!$56:$56,""),
IF($C6="Thorsten Huhn",_xlfn.XLOOKUP($B6,PROSPER_Huhn!$1:$1,PROSPER_Huhn!$56:$56,""),
IF($C6="Nick Hull",_xlfn.XLOOKUP($B6,PROSPER_Hull!$1:$1,PROSPER_Hull!$56:$56,""),
IF($C6="Monika Kotwani",_xlfn.XLOOKUP($B6,PROSPER_Kotwani!$1:$1,PROSPER_Kotwani!$56:$56,""),
IF($C6="Jonathan Wellner",_xlfn.XLOOKUP($B6,PROSPER_Wellner!$1:$1,PROSPER_Wellner!$56:$56,""),
IF($C6="Travis Harvey",_xlfn.XLOOKUP($B6,PROSPER_Harvey!$1:$1,PROSPER_Harvey!$56:$56,""),"")))))))="","",
IF($C6="Christopher Lobo",_xlfn.XLOOKUP($B6,PROSPER_Lobo!$1:$1,PROSPER_Lobo!$56:$56,""),
IF($C6="Naren Baliga",_xlfn.XLOOKUP($B6,PROSPER_Baliga!$1:$1,PROSPER_Baliga!$56:$56,""),
IF($C6="Thorsten Huhn",_xlfn.XLOOKUP($B6,PROSPER_Huhn!$1:$1,PROSPER_Huhn!$56:$56,""),
IF($C6="Nick Hull",_xlfn.XLOOKUP($B6,PROSPER_Hull!$1:$1,PROSPER_Hull!$56:$56,""),
IF($C6="Monika Kotwani",_xlfn.XLOOKUP($B6,PROSPER_Kotwani!$1:$1,PROSPER_Kotwani!$56:$56,""),
IF($C6="Jonathan Wellner",_xlfn.XLOOKUP($B6,PROSPER_Wellner!$1:$1,PROSPER_Wellner!$56:$56,""),
IF($C6="Travis Harvey",_xlfn.XLOOKUP($B6,PROSPER_Harvey!$1:$1,PROSPER_Harvey!$56:$56,""),"")))))))))</f>
        <v>No Score</v>
      </c>
      <c r="HB6" s="134" t="str">
        <f>IF(IF(IF($C6="Christopher Lobo",_xlfn.XLOOKUP($B6,PROSPER_Lobo!$1:$1,PROSPER_Lobo!$57:$57,""),
IF($C6="Naren Baliga",_xlfn.XLOOKUP($B6,PROSPER_Baliga!$1:$1,PROSPER_Baliga!$57:$57,""),
IF($C6="Thorsten Huhn",_xlfn.XLOOKUP($B6,PROSPER_Huhn!$1:$1,PROSPER_Huhn!$57:$57,""),
IF($C6="Nick Hull",_xlfn.XLOOKUP($B6,PROSPER_Hull!$1:$1,PROSPER_Hull!$57:$57,""),
IF($C6="Monika Kotwani",_xlfn.XLOOKUP($B6,PROSPER_Kotwani!$1:$1,PROSPER_Kotwani!$57:$57,""),
IF($C6="Jonathan Wellner",_xlfn.XLOOKUP($B6,PROSPER_Wellner!$1:$1,PROSPER_Wellner!$57:$57,""),
IF($C6="Travis Harvey",_xlfn.XLOOKUP($B6,PROSPER_Harvey!$1:$1,PROSPER_Harvey!$57:$57,""),"")))))))="","",
IF($C6="Christopher Lobo",_xlfn.XLOOKUP($B6,PROSPER_Lobo!$1:$1,PROSPER_Lobo!$57:$57,""),
IF($C6="Naren Baliga",_xlfn.XLOOKUP($B6,PROSPER_Baliga!$1:$1,PROSPER_Baliga!$57:$57,""),
IF($C6="Thorsten Huhn",_xlfn.XLOOKUP($B6,PROSPER_Huhn!$1:$1,PROSPER_Huhn!$57:$57,""),
IF($C6="Nick Hull",_xlfn.XLOOKUP($B6,PROSPER_Hull!$1:$1,PROSPER_Hull!$57:$57,""),
IF($C6="Monika Kotwani",_xlfn.XLOOKUP($B6,PROSPER_Kotwani!$1:$1,PROSPER_Kotwani!$57:$57,""),
IF($C6="Jonathan Wellner",_xlfn.XLOOKUP($B6,PROSPER_Wellner!$1:$1,PROSPER_Wellner!$57:$57,""),
IF($C6="Travis Harvey",_xlfn.XLOOKUP($B6,PROSPER_Harvey!$1:$1,PROSPER_Harvey!$57:$57,""),""))))))))="","No Comment",IF(IF($C6="Christopher Lobo",_xlfn.XLOOKUP($B6,PROSPER_Lobo!$1:$1,PROSPER_Lobo!$57:$57,""),
IF($C6="Naren Baliga",_xlfn.XLOOKUP($B6,PROSPER_Baliga!$1:$1,PROSPER_Baliga!$57:$57,""),
IF($C6="Thorsten Huhn",_xlfn.XLOOKUP($B6,PROSPER_Huhn!$1:$1,PROSPER_Huhn!$57:$57,""),
IF($C6="Nick Hull",_xlfn.XLOOKUP($B6,PROSPER_Hull!$1:$1,PROSPER_Hull!$57:$57,""),
IF($C6="Monika Kotwani",_xlfn.XLOOKUP($B6,PROSPER_Kotwani!$1:$1,PROSPER_Kotwani!$57:$57,""),
IF($C6="Jonathan Wellner",_xlfn.XLOOKUP($B6,PROSPER_Wellner!$1:$1,PROSPER_Wellner!$57:$57,""),
IF($C6="Travis Harvey",_xlfn.XLOOKUP($B6,PROSPER_Harvey!$1:$1,PROSPER_Harvey!$57:$57,""),"")))))))="","",
IF($C6="Christopher Lobo",_xlfn.XLOOKUP($B6,PROSPER_Lobo!$1:$1,PROSPER_Lobo!$57:$57,""),
IF($C6="Naren Baliga",_xlfn.XLOOKUP($B6,PROSPER_Baliga!$1:$1,PROSPER_Baliga!$57:$57,""),
IF($C6="Thorsten Huhn",_xlfn.XLOOKUP($B6,PROSPER_Huhn!$1:$1,PROSPER_Huhn!$57:$57,""),
IF($C6="Nick Hull",_xlfn.XLOOKUP($B6,PROSPER_Hull!$1:$1,PROSPER_Hull!$57:$57,""),
IF($C6="Monika Kotwani",_xlfn.XLOOKUP($B6,PROSPER_Kotwani!$1:$1,PROSPER_Kotwani!$57:$57,""),
IF($C6="Jonathan Wellner",_xlfn.XLOOKUP($B6,PROSPER_Wellner!$1:$1,PROSPER_Wellner!$57:$57,""),
IF($C6="Travis Harvey",_xlfn.XLOOKUP($B6,PROSPER_Harvey!$1:$1,PROSPER_Harvey!$57:$57,""),"")))))))))</f>
        <v>No Comment</v>
      </c>
      <c r="HC6" s="192" t="str">
        <f t="shared" ref="HC6:HC25" si="202">IFERROR(AVERAGE(GU6,GW6,GY6,HA6),"N/A")</f>
        <v>N/A</v>
      </c>
      <c r="HD6" s="135" t="str">
        <f>_xlfn.XLOOKUP(B6,PROSPERInitial_Query!$E:$E,PROSPERInitial_Query!$AK:$AK,"",,-1)</f>
        <v/>
      </c>
      <c r="HE6" s="136" t="str">
        <f t="shared" si="94"/>
        <v>Alan Watson4 - SuccessServices Quality</v>
      </c>
      <c r="HF6" s="136" t="str">
        <f>_xlfn.XLOOKUP(HE6,PROSPERDelta_Query!BK:BK,PROSPERDelta_Query!AX:AX,"",,-1)</f>
        <v/>
      </c>
      <c r="HG6" s="137" t="str">
        <f t="shared" ref="HG6:HG25" si="203">IFERROR(IF(HF6="", IF(HD6="", "", HD6), HF6)*1,"N/A")</f>
        <v>N/A</v>
      </c>
      <c r="HH6" s="137" t="str">
        <f>IF(IF(IF($C6="Christopher Lobo",_xlfn.XLOOKUP($B6,PROSPER_Lobo!$1:$1,PROSPER_Lobo!$58:$58,""),
IF($C6="Naren Baliga",_xlfn.XLOOKUP($B6,PROSPER_Baliga!$1:$1,PROSPER_Baliga!$58:$58,""),
IF($C6="Thorsten Huhn",_xlfn.XLOOKUP($B6,PROSPER_Huhn!$1:$1,PROSPER_Huhn!$58:$58,""),
IF($C6="Nick Hull",_xlfn.XLOOKUP($B6,PROSPER_Hull!$1:$1,PROSPER_Hull!$58:$58,""),
IF($C6="Monika Kotwani",_xlfn.XLOOKUP($B6,PROSPER_Kotwani!$1:$1,PROSPER_Kotwani!$58:$58,""),
IF($C6="Jonathan Wellner",_xlfn.XLOOKUP($B6,PROSPER_Wellner!$1:$1,PROSPER_Wellner!$58:$58,""),
IF($C6="Travis Harvey",_xlfn.XLOOKUP($B6,PROSPER_Harvey!$1:$1,PROSPER_Harvey!$58:$58,""),"")))))))="","",
IF($C6="Christopher Lobo",_xlfn.XLOOKUP($B6,PROSPER_Lobo!$1:$1,PROSPER_Lobo!$58:$58,""),
IF($C6="Naren Baliga",_xlfn.XLOOKUP($B6,PROSPER_Baliga!$1:$1,PROSPER_Baliga!$58:$58,""),
IF($C6="Thorsten Huhn",_xlfn.XLOOKUP($B6,PROSPER_Huhn!$1:$1,PROSPER_Huhn!$58:$58,""),
IF($C6="Nick Hull",_xlfn.XLOOKUP($B6,PROSPER_Hull!$1:$1,PROSPER_Hull!$58:$58,""),
IF($C6="Monika Kotwani",_xlfn.XLOOKUP($B6,PROSPER_Kotwani!$1:$1,PROSPER_Kotwani!$58:$58,""),
IF($C6="Jonathan Wellner",_xlfn.XLOOKUP($B6,PROSPER_Wellner!$1:$1,PROSPER_Wellner!$58:$58,""),
IF($C6="Travis Harvey",_xlfn.XLOOKUP($B6,PROSPER_Harvey!$1:$1,PROSPER_Harvey!$58:$58,""),""))))))))="","No Score",IF(IF($C6="Christopher Lobo",_xlfn.XLOOKUP($B6,PROSPER_Lobo!$1:$1,PROSPER_Lobo!$58:$58,""),
IF($C6="Naren Baliga",_xlfn.XLOOKUP($B6,PROSPER_Baliga!$1:$1,PROSPER_Baliga!$58:$58,""),
IF($C6="Thorsten Huhn",_xlfn.XLOOKUP($B6,PROSPER_Huhn!$1:$1,PROSPER_Huhn!$58:$58,""),
IF($C6="Nick Hull",_xlfn.XLOOKUP($B6,PROSPER_Hull!$1:$1,PROSPER_Hull!$58:$58,""),
IF($C6="Monika Kotwani",_xlfn.XLOOKUP($B6,PROSPER_Kotwani!$1:$1,PROSPER_Kotwani!$58:$58,""),
IF($C6="Jonathan Wellner",_xlfn.XLOOKUP($B6,PROSPER_Wellner!$1:$1,PROSPER_Wellner!$58:$58,""),
IF($C6="Travis Harvey",_xlfn.XLOOKUP($B6,PROSPER_Harvey!$1:$1,PROSPER_Harvey!$58:$58,""),"")))))))="","",
IF($C6="Christopher Lobo",_xlfn.XLOOKUP($B6,PROSPER_Lobo!$1:$1,PROSPER_Lobo!$58:$58,""),
IF($C6="Naren Baliga",_xlfn.XLOOKUP($B6,PROSPER_Baliga!$1:$1,PROSPER_Baliga!$58:$58,""),
IF($C6="Thorsten Huhn",_xlfn.XLOOKUP($B6,PROSPER_Huhn!$1:$1,PROSPER_Huhn!$58:$58,""),
IF($C6="Nick Hull",_xlfn.XLOOKUP($B6,PROSPER_Hull!$1:$1,PROSPER_Hull!$58:$58,""),
IF($C6="Monika Kotwani",_xlfn.XLOOKUP($B6,PROSPER_Kotwani!$1:$1,PROSPER_Kotwani!$58:$58,""),
IF($C6="Jonathan Wellner",_xlfn.XLOOKUP($B6,PROSPER_Wellner!$1:$1,PROSPER_Wellner!$58:$58,""),
IF($C6="Travis Harvey",_xlfn.XLOOKUP($B6,PROSPER_Harvey!$1:$1,PROSPER_Harvey!$58:$58,""),"")))))))))</f>
        <v>No Score</v>
      </c>
      <c r="HI6" s="138" t="str">
        <f>IF(IF(IF($C6="Christopher Lobo",_xlfn.XLOOKUP($B6,PROSPER_Lobo!$1:$1,PROSPER_Lobo!$59:$59,""),
IF($C6="Naren Baliga",_xlfn.XLOOKUP($B6,PROSPER_Baliga!$1:$1,PROSPER_Baliga!$59:$59,""),
IF($C6="Thorsten Huhn",_xlfn.XLOOKUP($B6,PROSPER_Huhn!$1:$1,PROSPER_Huhn!$59:$59,""),
IF($C6="Nick Hull",_xlfn.XLOOKUP($B6,PROSPER_Hull!$1:$1,PROSPER_Hull!$59:$59,""),
IF($C6="Monika Kotwani",_xlfn.XLOOKUP($B6,PROSPER_Kotwani!$1:$1,PROSPER_Kotwani!$59:$59,""),
IF($C6="Jonathan Wellner",_xlfn.XLOOKUP($B6,PROSPER_Wellner!$1:$1,PROSPER_Wellner!$59:$59,""),
IF($C6="Travis Harvey",_xlfn.XLOOKUP($B6,PROSPER_Harvey!$1:$1,PROSPER_Harvey!$59:$59,""),"")))))))="","",
IF($C6="Christopher Lobo",_xlfn.XLOOKUP($B6,PROSPER_Lobo!$1:$1,PROSPER_Lobo!$59:$59,""),
IF($C6="Naren Baliga",_xlfn.XLOOKUP($B6,PROSPER_Baliga!$1:$1,PROSPER_Baliga!$59:$59,""),
IF($C6="Thorsten Huhn",_xlfn.XLOOKUP($B6,PROSPER_Huhn!$1:$1,PROSPER_Huhn!$59:$59,""),
IF($C6="Nick Hull",_xlfn.XLOOKUP($B6,PROSPER_Hull!$1:$1,PROSPER_Hull!$59:$59,""),
IF($C6="Monika Kotwani",_xlfn.XLOOKUP($B6,PROSPER_Kotwani!$1:$1,PROSPER_Kotwani!$59:$59,""),
IF($C6="Jonathan Wellner",_xlfn.XLOOKUP($B6,PROSPER_Wellner!$1:$1,PROSPER_Wellner!$59:$59,""),
IF($C6="Travis Harvey",_xlfn.XLOOKUP($B6,PROSPER_Harvey!$1:$1,PROSPER_Harvey!$59:$59,""),""))))))))="","No Comment",IF(IF($C6="Christopher Lobo",_xlfn.XLOOKUP($B6,PROSPER_Lobo!$1:$1,PROSPER_Lobo!$59:$59,""),
IF($C6="Naren Baliga",_xlfn.XLOOKUP($B6,PROSPER_Baliga!$1:$1,PROSPER_Baliga!$59:$59,""),
IF($C6="Thorsten Huhn",_xlfn.XLOOKUP($B6,PROSPER_Huhn!$1:$1,PROSPER_Huhn!$59:$59,""),
IF($C6="Nick Hull",_xlfn.XLOOKUP($B6,PROSPER_Hull!$1:$1,PROSPER_Hull!$59:$59,""),
IF($C6="Monika Kotwani",_xlfn.XLOOKUP($B6,PROSPER_Kotwani!$1:$1,PROSPER_Kotwani!$59:$59,""),
IF($C6="Jonathan Wellner",_xlfn.XLOOKUP($B6,PROSPER_Wellner!$1:$1,PROSPER_Wellner!$59:$59,""),
IF($C6="Travis Harvey",_xlfn.XLOOKUP($B6,PROSPER_Harvey!$1:$1,PROSPER_Harvey!$59:$59,""),"")))))))="","",
IF($C6="Christopher Lobo",_xlfn.XLOOKUP($B6,PROSPER_Lobo!$1:$1,PROSPER_Lobo!$59:$59,""),
IF($C6="Naren Baliga",_xlfn.XLOOKUP($B6,PROSPER_Baliga!$1:$1,PROSPER_Baliga!$59:$59,""),
IF($C6="Thorsten Huhn",_xlfn.XLOOKUP($B6,PROSPER_Huhn!$1:$1,PROSPER_Huhn!$59:$59,""),
IF($C6="Nick Hull",_xlfn.XLOOKUP($B6,PROSPER_Hull!$1:$1,PROSPER_Hull!$59:$59,""),
IF($C6="Monika Kotwani",_xlfn.XLOOKUP($B6,PROSPER_Kotwani!$1:$1,PROSPER_Kotwani!$59:$59,""),
IF($C6="Jonathan Wellner",_xlfn.XLOOKUP($B6,PROSPER_Wellner!$1:$1,PROSPER_Wellner!$59:$59,""),
IF($C6="Travis Harvey",_xlfn.XLOOKUP($B6,PROSPER_Harvey!$1:$1,PROSPER_Harvey!$59:$59,""),"")))))))))</f>
        <v>No Comment</v>
      </c>
      <c r="HJ6" s="188" t="str">
        <f t="shared" ref="HJ6:HJ25" si="204">IFERROR(AVERAGE(HG6,HH6),"N/A")</f>
        <v>N/A</v>
      </c>
      <c r="HK6" s="135" t="str">
        <f>_xlfn.XLOOKUP(B6,PROSPERInitial_Query!$E:$E,PROSPERInitial_Query!$AL:$AL,"",,-1)</f>
        <v/>
      </c>
      <c r="HL6" s="136" t="str">
        <f t="shared" si="97"/>
        <v>Alan Watson4 - SuccessEscalation Management</v>
      </c>
      <c r="HM6" s="136" t="str">
        <f>_xlfn.XLOOKUP(HL6,PROSPERDelta_Query!BK:BK,PROSPERDelta_Query!AY:AY,"",,-1)</f>
        <v/>
      </c>
      <c r="HN6" s="137" t="str">
        <f t="shared" ref="HN6:HN25" si="205">IFERROR(IF(HM6="", IF(HK6="", "", HK6), HM6)*1,"N/A")</f>
        <v>N/A</v>
      </c>
      <c r="HO6" s="137" t="str">
        <f>IF(IF(IF($C6="Christopher Lobo",_xlfn.XLOOKUP($B6,PROSPER_Lobo!$1:$1,PROSPER_Lobo!$60:$60,""),
IF($C6="Naren Baliga",_xlfn.XLOOKUP($B6,PROSPER_Baliga!$1:$1,PROSPER_Baliga!$60:$60,""),
IF($C6="Thorsten Huhn",_xlfn.XLOOKUP($B6,PROSPER_Huhn!$1:$1,PROSPER_Huhn!$60:$60,""),
IF($C6="Nick Hull",_xlfn.XLOOKUP($B6,PROSPER_Hull!$1:$1,PROSPER_Hull!$60:$60,""),
IF($C6="Monika Kotwani",_xlfn.XLOOKUP($B6,PROSPER_Kotwani!$1:$1,PROSPER_Kotwani!$60:$60,""),
IF($C6="Jonathan Wellner",_xlfn.XLOOKUP($B6,PROSPER_Wellner!$1:$1,PROSPER_Wellner!$60:$60,""),
IF($C6="Travis Harvey",_xlfn.XLOOKUP($B6,PROSPER_Harvey!$1:$1,PROSPER_Harvey!$60:$60,""),"")))))))="","",
IF($C6="Christopher Lobo",_xlfn.XLOOKUP($B6,PROSPER_Lobo!$1:$1,PROSPER_Lobo!$60:$60,""),
IF($C6="Naren Baliga",_xlfn.XLOOKUP($B6,PROSPER_Baliga!$1:$1,PROSPER_Baliga!$60:$60,""),
IF($C6="Thorsten Huhn",_xlfn.XLOOKUP($B6,PROSPER_Huhn!$1:$1,PROSPER_Huhn!$60:$60,""),
IF($C6="Nick Hull",_xlfn.XLOOKUP($B6,PROSPER_Hull!$1:$1,PROSPER_Hull!$60:$60,""),
IF($C6="Monika Kotwani",_xlfn.XLOOKUP($B6,PROSPER_Kotwani!$1:$1,PROSPER_Kotwani!$60:$60,""),
IF($C6="Jonathan Wellner",_xlfn.XLOOKUP($B6,PROSPER_Wellner!$1:$1,PROSPER_Wellner!$60:$60,""),
IF($C6="Travis Harvey",_xlfn.XLOOKUP($B6,PROSPER_Harvey!$1:$1,PROSPER_Harvey!$60:$60,""),""))))))))="","No Score",IF(IF($C6="Christopher Lobo",_xlfn.XLOOKUP($B6,PROSPER_Lobo!$1:$1,PROSPER_Lobo!$60:$60,""),
IF($C6="Naren Baliga",_xlfn.XLOOKUP($B6,PROSPER_Baliga!$1:$1,PROSPER_Baliga!$60:$60,""),
IF($C6="Thorsten Huhn",_xlfn.XLOOKUP($B6,PROSPER_Huhn!$1:$1,PROSPER_Huhn!$60:$60,""),
IF($C6="Nick Hull",_xlfn.XLOOKUP($B6,PROSPER_Hull!$1:$1,PROSPER_Hull!$60:$60,""),
IF($C6="Monika Kotwani",_xlfn.XLOOKUP($B6,PROSPER_Kotwani!$1:$1,PROSPER_Kotwani!$60:$60,""),
IF($C6="Jonathan Wellner",_xlfn.XLOOKUP($B6,PROSPER_Wellner!$1:$1,PROSPER_Wellner!$60:$60,""),
IF($C6="Travis Harvey",_xlfn.XLOOKUP($B6,PROSPER_Harvey!$1:$1,PROSPER_Harvey!$60:$60,""),"")))))))="","",
IF($C6="Christopher Lobo",_xlfn.XLOOKUP($B6,PROSPER_Lobo!$1:$1,PROSPER_Lobo!$60:$60,""),
IF($C6="Naren Baliga",_xlfn.XLOOKUP($B6,PROSPER_Baliga!$1:$1,PROSPER_Baliga!$60:$60,""),
IF($C6="Thorsten Huhn",_xlfn.XLOOKUP($B6,PROSPER_Huhn!$1:$1,PROSPER_Huhn!$60:$60,""),
IF($C6="Nick Hull",_xlfn.XLOOKUP($B6,PROSPER_Hull!$1:$1,PROSPER_Hull!$60:$60,""),
IF($C6="Monika Kotwani",_xlfn.XLOOKUP($B6,PROSPER_Kotwani!$1:$1,PROSPER_Kotwani!$60:$60,""),
IF($C6="Jonathan Wellner",_xlfn.XLOOKUP($B6,PROSPER_Wellner!$1:$1,PROSPER_Wellner!$60:$60,""),
IF($C6="Travis Harvey",_xlfn.XLOOKUP($B6,PROSPER_Harvey!$1:$1,PROSPER_Harvey!$60:$60,""),"")))))))))</f>
        <v>No Score</v>
      </c>
      <c r="HP6" s="138" t="str">
        <f>IF(IF(IF($C6="Christopher Lobo",_xlfn.XLOOKUP($B6,PROSPER_Lobo!$1:$1,PROSPER_Lobo!$61:$61,""),
IF($C6="Naren Baliga",_xlfn.XLOOKUP($B6,PROSPER_Baliga!$1:$1,PROSPER_Baliga!$61:$61,""),
IF($C6="Thorsten Huhn",_xlfn.XLOOKUP($B6,PROSPER_Huhn!$1:$1,PROSPER_Huhn!$61:$61,""),
IF($C6="Nick Hull",_xlfn.XLOOKUP($B6,PROSPER_Hull!$1:$1,PROSPER_Hull!$61:$61,""),
IF($C6="Monika Kotwani",_xlfn.XLOOKUP($B6,PROSPER_Kotwani!$1:$1,PROSPER_Kotwani!$61:$61,""),
IF($C6="Jonathan Wellner",_xlfn.XLOOKUP($B6,PROSPER_Wellner!$1:$1,PROSPER_Wellner!$61:$61,""),
IF($C6="Travis Harvey",_xlfn.XLOOKUP($B6,PROSPER_Harvey!$1:$1,PROSPER_Harvey!$61:$61,""),"")))))))="","",
IF($C6="Christopher Lobo",_xlfn.XLOOKUP($B6,PROSPER_Lobo!$1:$1,PROSPER_Lobo!$61:$61,""),
IF($C6="Naren Baliga",_xlfn.XLOOKUP($B6,PROSPER_Baliga!$1:$1,PROSPER_Baliga!$61:$61,""),
IF($C6="Thorsten Huhn",_xlfn.XLOOKUP($B6,PROSPER_Huhn!$1:$1,PROSPER_Huhn!$61:$61,""),
IF($C6="Nick Hull",_xlfn.XLOOKUP($B6,PROSPER_Hull!$1:$1,PROSPER_Hull!$61:$61,""),
IF($C6="Monika Kotwani",_xlfn.XLOOKUP($B6,PROSPER_Kotwani!$1:$1,PROSPER_Kotwani!$61:$61,""),
IF($C6="Jonathan Wellner",_xlfn.XLOOKUP($B6,PROSPER_Wellner!$1:$1,PROSPER_Wellner!$61:$61,""),
IF($C6="Travis Harvey",_xlfn.XLOOKUP($B6,PROSPER_Harvey!$1:$1,PROSPER_Harvey!$61:$61,""),""))))))))="","No Comment",IF(IF($C6="Christopher Lobo",_xlfn.XLOOKUP($B6,PROSPER_Lobo!$1:$1,PROSPER_Lobo!$61:$61,""),
IF($C6="Naren Baliga",_xlfn.XLOOKUP($B6,PROSPER_Baliga!$1:$1,PROSPER_Baliga!$61:$61,""),
IF($C6="Thorsten Huhn",_xlfn.XLOOKUP($B6,PROSPER_Huhn!$1:$1,PROSPER_Huhn!$61:$61,""),
IF($C6="Nick Hull",_xlfn.XLOOKUP($B6,PROSPER_Hull!$1:$1,PROSPER_Hull!$61:$61,""),
IF($C6="Monika Kotwani",_xlfn.XLOOKUP($B6,PROSPER_Kotwani!$1:$1,PROSPER_Kotwani!$61:$61,""),
IF($C6="Jonathan Wellner",_xlfn.XLOOKUP($B6,PROSPER_Wellner!$1:$1,PROSPER_Wellner!$61:$61,""),
IF($C6="Travis Harvey",_xlfn.XLOOKUP($B6,PROSPER_Harvey!$1:$1,PROSPER_Harvey!$61:$61,""),"")))))))="","",
IF($C6="Christopher Lobo",_xlfn.XLOOKUP($B6,PROSPER_Lobo!$1:$1,PROSPER_Lobo!$61:$61,""),
IF($C6="Naren Baliga",_xlfn.XLOOKUP($B6,PROSPER_Baliga!$1:$1,PROSPER_Baliga!$61:$61,""),
IF($C6="Thorsten Huhn",_xlfn.XLOOKUP($B6,PROSPER_Huhn!$1:$1,PROSPER_Huhn!$61:$61,""),
IF($C6="Nick Hull",_xlfn.XLOOKUP($B6,PROSPER_Hull!$1:$1,PROSPER_Hull!$61:$61,""),
IF($C6="Monika Kotwani",_xlfn.XLOOKUP($B6,PROSPER_Kotwani!$1:$1,PROSPER_Kotwani!$61:$61,""),
IF($C6="Jonathan Wellner",_xlfn.XLOOKUP($B6,PROSPER_Wellner!$1:$1,PROSPER_Wellner!$61:$61,""),
IF($C6="Travis Harvey",_xlfn.XLOOKUP($B6,PROSPER_Harvey!$1:$1,PROSPER_Harvey!$61:$61,""),"")))))))))</f>
        <v>No Comment</v>
      </c>
      <c r="HQ6" s="188" t="str">
        <f t="shared" ref="HQ6:HQ25" si="206">IFERROR(AVERAGE(HN6,HO6),"N/A")</f>
        <v>N/A</v>
      </c>
      <c r="HR6" s="135" t="str">
        <f>_xlfn.XLOOKUP(B6,PROSPERInitial_Query!$E:$E,PROSPERInitial_Query!$AM:$AM,"",,-1)</f>
        <v/>
      </c>
      <c r="HS6" s="136" t="str">
        <f t="shared" si="100"/>
        <v>Alan Watson4 - SuccessExpanding / Renewing the Business</v>
      </c>
      <c r="HT6" s="136" t="str">
        <f>_xlfn.XLOOKUP(HS6,PROSPERDelta_Query!BK:BK,PROSPERDelta_Query!AZ:AZ,"",,-1)</f>
        <v/>
      </c>
      <c r="HU6" s="137" t="str">
        <f t="shared" ref="HU6:HU25" si="207">IFERROR(IF(HT6="", IF(HR6="", "", HR6), HT6)*1,"N/A")</f>
        <v>N/A</v>
      </c>
      <c r="HV6" s="137" t="str">
        <f>IF(IF(IF($C6="Christopher Lobo",_xlfn.XLOOKUP($B6,PROSPER_Lobo!$1:$1,PROSPER_Lobo!$62:$62,""),
IF($C6="Naren Baliga",_xlfn.XLOOKUP($B6,PROSPER_Baliga!$1:$1,PROSPER_Baliga!$62:$62,""),
IF($C6="Thorsten Huhn",_xlfn.XLOOKUP($B6,PROSPER_Huhn!$1:$1,PROSPER_Huhn!$62:$62,""),
IF($C6="Nick Hull",_xlfn.XLOOKUP($B6,PROSPER_Hull!$1:$1,PROSPER_Hull!$62:$62,""),
IF($C6="Monika Kotwani",_xlfn.XLOOKUP($B6,PROSPER_Kotwani!$1:$1,PROSPER_Kotwani!$62:$62,""),
IF($C6="Jonathan Wellner",_xlfn.XLOOKUP($B6,PROSPER_Wellner!$1:$1,PROSPER_Wellner!$62:$62,""),
IF($C6="Travis Harvey",_xlfn.XLOOKUP($B6,PROSPER_Harvey!$1:$1,PROSPER_Harvey!$62:$62,""),"")))))))="","",
IF($C6="Christopher Lobo",_xlfn.XLOOKUP($B6,PROSPER_Lobo!$1:$1,PROSPER_Lobo!$62:$62,""),
IF($C6="Naren Baliga",_xlfn.XLOOKUP($B6,PROSPER_Baliga!$1:$1,PROSPER_Baliga!$62:$62,""),
IF($C6="Thorsten Huhn",_xlfn.XLOOKUP($B6,PROSPER_Huhn!$1:$1,PROSPER_Huhn!$62:$62,""),
IF($C6="Nick Hull",_xlfn.XLOOKUP($B6,PROSPER_Hull!$1:$1,PROSPER_Hull!$62:$62,""),
IF($C6="Monika Kotwani",_xlfn.XLOOKUP($B6,PROSPER_Kotwani!$1:$1,PROSPER_Kotwani!$62:$62,""),
IF($C6="Jonathan Wellner",_xlfn.XLOOKUP($B6,PROSPER_Wellner!$1:$1,PROSPER_Wellner!$62:$62,""),
IF($C6="Travis Harvey",_xlfn.XLOOKUP($B6,PROSPER_Harvey!$1:$1,PROSPER_Harvey!$62:$62,""),""))))))))="","No Score",IF(IF($C6="Christopher Lobo",_xlfn.XLOOKUP($B6,PROSPER_Lobo!$1:$1,PROSPER_Lobo!$62:$62,""),
IF($C6="Naren Baliga",_xlfn.XLOOKUP($B6,PROSPER_Baliga!$1:$1,PROSPER_Baliga!$62:$62,""),
IF($C6="Thorsten Huhn",_xlfn.XLOOKUP($B6,PROSPER_Huhn!$1:$1,PROSPER_Huhn!$62:$62,""),
IF($C6="Nick Hull",_xlfn.XLOOKUP($B6,PROSPER_Hull!$1:$1,PROSPER_Hull!$62:$62,""),
IF($C6="Monika Kotwani",_xlfn.XLOOKUP($B6,PROSPER_Kotwani!$1:$1,PROSPER_Kotwani!$62:$62,""),
IF($C6="Jonathan Wellner",_xlfn.XLOOKUP($B6,PROSPER_Wellner!$1:$1,PROSPER_Wellner!$62:$62,""),
IF($C6="Travis Harvey",_xlfn.XLOOKUP($B6,PROSPER_Harvey!$1:$1,PROSPER_Harvey!$62:$62,""),"")))))))="","",
IF($C6="Christopher Lobo",_xlfn.XLOOKUP($B6,PROSPER_Lobo!$1:$1,PROSPER_Lobo!$62:$62,""),
IF($C6="Naren Baliga",_xlfn.XLOOKUP($B6,PROSPER_Baliga!$1:$1,PROSPER_Baliga!$62:$62,""),
IF($C6="Thorsten Huhn",_xlfn.XLOOKUP($B6,PROSPER_Huhn!$1:$1,PROSPER_Huhn!$62:$62,""),
IF($C6="Nick Hull",_xlfn.XLOOKUP($B6,PROSPER_Hull!$1:$1,PROSPER_Hull!$62:$62,""),
IF($C6="Monika Kotwani",_xlfn.XLOOKUP($B6,PROSPER_Kotwani!$1:$1,PROSPER_Kotwani!$62:$62,""),
IF($C6="Jonathan Wellner",_xlfn.XLOOKUP($B6,PROSPER_Wellner!$1:$1,PROSPER_Wellner!$62:$62,""),
IF($C6="Travis Harvey",_xlfn.XLOOKUP($B6,PROSPER_Harvey!$1:$1,PROSPER_Harvey!$62:$62,""),"")))))))))</f>
        <v>No Score</v>
      </c>
      <c r="HW6" s="138" t="str">
        <f>IF(IF(IF($C6="Christopher Lobo",_xlfn.XLOOKUP($B6,PROSPER_Lobo!$1:$1,PROSPER_Lobo!$63:$63,""),
IF($C6="Naren Baliga",_xlfn.XLOOKUP($B6,PROSPER_Baliga!$1:$1,PROSPER_Baliga!$63:$63,""),
IF($C6="Thorsten Huhn",_xlfn.XLOOKUP($B6,PROSPER_Huhn!$1:$1,PROSPER_Huhn!$63:$63,""),
IF($C6="Nick Hull",_xlfn.XLOOKUP($B6,PROSPER_Hull!$1:$1,PROSPER_Hull!$63:$63,""),
IF($C6="Monika Kotwani",_xlfn.XLOOKUP($B6,PROSPER_Kotwani!$1:$1,PROSPER_Kotwani!$63:$63,""),
IF($C6="Jonathan Wellner",_xlfn.XLOOKUP($B6,PROSPER_Wellner!$1:$1,PROSPER_Wellner!$63:$63,""),
IF($C6="Travis Harvey",_xlfn.XLOOKUP($B6,PROSPER_Harvey!$1:$1,PROSPER_Harvey!$63:$63,""),"")))))))="","",
IF($C6="Christopher Lobo",_xlfn.XLOOKUP($B6,PROSPER_Lobo!$1:$1,PROSPER_Lobo!$63:$63,""),
IF($C6="Naren Baliga",_xlfn.XLOOKUP($B6,PROSPER_Baliga!$1:$1,PROSPER_Baliga!$63:$63,""),
IF($C6="Thorsten Huhn",_xlfn.XLOOKUP($B6,PROSPER_Huhn!$1:$1,PROSPER_Huhn!$63:$63,""),
IF($C6="Nick Hull",_xlfn.XLOOKUP($B6,PROSPER_Hull!$1:$1,PROSPER_Hull!$63:$63,""),
IF($C6="Monika Kotwani",_xlfn.XLOOKUP($B6,PROSPER_Kotwani!$1:$1,PROSPER_Kotwani!$63:$63,""),
IF($C6="Jonathan Wellner",_xlfn.XLOOKUP($B6,PROSPER_Wellner!$1:$1,PROSPER_Wellner!$63:$63,""),
IF($C6="Travis Harvey",_xlfn.XLOOKUP($B6,PROSPER_Harvey!$1:$1,PROSPER_Harvey!$63:$63,""),""))))))))="","No Comment",IF(IF($C6="Christopher Lobo",_xlfn.XLOOKUP($B6,PROSPER_Lobo!$1:$1,PROSPER_Lobo!$63:$63,""),
IF($C6="Naren Baliga",_xlfn.XLOOKUP($B6,PROSPER_Baliga!$1:$1,PROSPER_Baliga!$63:$63,""),
IF($C6="Thorsten Huhn",_xlfn.XLOOKUP($B6,PROSPER_Huhn!$1:$1,PROSPER_Huhn!$63:$63,""),
IF($C6="Nick Hull",_xlfn.XLOOKUP($B6,PROSPER_Hull!$1:$1,PROSPER_Hull!$63:$63,""),
IF($C6="Monika Kotwani",_xlfn.XLOOKUP($B6,PROSPER_Kotwani!$1:$1,PROSPER_Kotwani!$63:$63,""),
IF($C6="Jonathan Wellner",_xlfn.XLOOKUP($B6,PROSPER_Wellner!$1:$1,PROSPER_Wellner!$63:$63,""),
IF($C6="Travis Harvey",_xlfn.XLOOKUP($B6,PROSPER_Harvey!$1:$1,PROSPER_Harvey!$63:$63,""),"")))))))="","",
IF($C6="Christopher Lobo",_xlfn.XLOOKUP($B6,PROSPER_Lobo!$1:$1,PROSPER_Lobo!$63:$63,""),
IF($C6="Naren Baliga",_xlfn.XLOOKUP($B6,PROSPER_Baliga!$1:$1,PROSPER_Baliga!$63:$63,""),
IF($C6="Thorsten Huhn",_xlfn.XLOOKUP($B6,PROSPER_Huhn!$1:$1,PROSPER_Huhn!$63:$63,""),
IF($C6="Nick Hull",_xlfn.XLOOKUP($B6,PROSPER_Hull!$1:$1,PROSPER_Hull!$63:$63,""),
IF($C6="Monika Kotwani",_xlfn.XLOOKUP($B6,PROSPER_Kotwani!$1:$1,PROSPER_Kotwani!$63:$63,""),
IF($C6="Jonathan Wellner",_xlfn.XLOOKUP($B6,PROSPER_Wellner!$1:$1,PROSPER_Wellner!$63:$63,""),
IF($C6="Travis Harvey",_xlfn.XLOOKUP($B6,PROSPER_Harvey!$1:$1,PROSPER_Harvey!$63:$63,""),"")))))))))</f>
        <v>No Comment</v>
      </c>
      <c r="HX6" s="188" t="str">
        <f t="shared" ref="HX6:HX25" si="208">IFERROR(AVERAGE(HU6,HV6),"N/A")</f>
        <v>N/A</v>
      </c>
      <c r="HY6" s="135" t="str">
        <f>_xlfn.XLOOKUP(B6,PROSPERInitial_Query!$E:$E,PROSPERInitial_Query!$AN:$AN,"",,-1)</f>
        <v/>
      </c>
      <c r="HZ6" s="136" t="str">
        <f t="shared" si="103"/>
        <v>Alan Watson4 - SuccessPre-Sales Participation</v>
      </c>
      <c r="IA6" s="136" t="str">
        <f>_xlfn.XLOOKUP(HZ6,PROSPERDelta_Query!BK:BK,PROSPERDelta_Query!BA:BA,"",,-1)</f>
        <v/>
      </c>
      <c r="IB6" s="137" t="str">
        <f t="shared" ref="IB6:IB25" si="209">IFERROR(IF(IA6="", IF(HY6="", "", HY6), IA6)*1,"N/A")</f>
        <v>N/A</v>
      </c>
      <c r="IC6" s="137" t="str">
        <f>IF(IF(IF($C6="Christopher Lobo",_xlfn.XLOOKUP($B6,PROSPER_Lobo!$1:$1,PROSPER_Lobo!$64:$64,""),
IF($C6="Naren Baliga",_xlfn.XLOOKUP($B6,PROSPER_Baliga!$1:$1,PROSPER_Baliga!$64:$64,""),
IF($C6="Thorsten Huhn",_xlfn.XLOOKUP($B6,PROSPER_Huhn!$1:$1,PROSPER_Huhn!$64:$64,""),
IF($C6="Nick Hull",_xlfn.XLOOKUP($B6,PROSPER_Hull!$1:$1,PROSPER_Hull!$64:$64,""),
IF($C6="Monika Kotwani",_xlfn.XLOOKUP($B6,PROSPER_Kotwani!$1:$1,PROSPER_Kotwani!$64:$64,""),
IF($C6="Jonathan Wellner",_xlfn.XLOOKUP($B6,PROSPER_Wellner!$1:$1,PROSPER_Wellner!$64:$64,""),
IF($C6="Travis Harvey",_xlfn.XLOOKUP($B6,PROSPER_Harvey!$1:$1,PROSPER_Harvey!$64:$64,""),"")))))))="","",
IF($C6="Christopher Lobo",_xlfn.XLOOKUP($B6,PROSPER_Lobo!$1:$1,PROSPER_Lobo!$64:$64,""),
IF($C6="Naren Baliga",_xlfn.XLOOKUP($B6,PROSPER_Baliga!$1:$1,PROSPER_Baliga!$64:$64,""),
IF($C6="Thorsten Huhn",_xlfn.XLOOKUP($B6,PROSPER_Huhn!$1:$1,PROSPER_Huhn!$64:$64,""),
IF($C6="Nick Hull",_xlfn.XLOOKUP($B6,PROSPER_Hull!$1:$1,PROSPER_Hull!$64:$64,""),
IF($C6="Monika Kotwani",_xlfn.XLOOKUP($B6,PROSPER_Kotwani!$1:$1,PROSPER_Kotwani!$64:$64,""),
IF($C6="Jonathan Wellner",_xlfn.XLOOKUP($B6,PROSPER_Wellner!$1:$1,PROSPER_Wellner!$64:$64,""),
IF($C6="Travis Harvey",_xlfn.XLOOKUP($B6,PROSPER_Harvey!$1:$1,PROSPER_Harvey!$64:$64,""),""))))))))="","No Score",IF(IF($C6="Christopher Lobo",_xlfn.XLOOKUP($B6,PROSPER_Lobo!$1:$1,PROSPER_Lobo!$64:$64,""),
IF($C6="Naren Baliga",_xlfn.XLOOKUP($B6,PROSPER_Baliga!$1:$1,PROSPER_Baliga!$64:$64,""),
IF($C6="Thorsten Huhn",_xlfn.XLOOKUP($B6,PROSPER_Huhn!$1:$1,PROSPER_Huhn!$64:$64,""),
IF($C6="Nick Hull",_xlfn.XLOOKUP($B6,PROSPER_Hull!$1:$1,PROSPER_Hull!$64:$64,""),
IF($C6="Monika Kotwani",_xlfn.XLOOKUP($B6,PROSPER_Kotwani!$1:$1,PROSPER_Kotwani!$64:$64,""),
IF($C6="Jonathan Wellner",_xlfn.XLOOKUP($B6,PROSPER_Wellner!$1:$1,PROSPER_Wellner!$64:$64,""),
IF($C6="Travis Harvey",_xlfn.XLOOKUP($B6,PROSPER_Harvey!$1:$1,PROSPER_Harvey!$64:$64,""),"")))))))="","",
IF($C6="Christopher Lobo",_xlfn.XLOOKUP($B6,PROSPER_Lobo!$1:$1,PROSPER_Lobo!$64:$64,""),
IF($C6="Naren Baliga",_xlfn.XLOOKUP($B6,PROSPER_Baliga!$1:$1,PROSPER_Baliga!$64:$64,""),
IF($C6="Thorsten Huhn",_xlfn.XLOOKUP($B6,PROSPER_Huhn!$1:$1,PROSPER_Huhn!$64:$64,""),
IF($C6="Nick Hull",_xlfn.XLOOKUP($B6,PROSPER_Hull!$1:$1,PROSPER_Hull!$64:$64,""),
IF($C6="Monika Kotwani",_xlfn.XLOOKUP($B6,PROSPER_Kotwani!$1:$1,PROSPER_Kotwani!$64:$64,""),
IF($C6="Jonathan Wellner",_xlfn.XLOOKUP($B6,PROSPER_Wellner!$1:$1,PROSPER_Wellner!$64:$64,""),
IF($C6="Travis Harvey",_xlfn.XLOOKUP($B6,PROSPER_Harvey!$1:$1,PROSPER_Harvey!$64:$64,""),"")))))))))</f>
        <v>No Score</v>
      </c>
      <c r="ID6" s="138" t="str">
        <f>IF(IF(IF($C6="Christopher Lobo",_xlfn.XLOOKUP($B6,PROSPER_Lobo!$1:$1,PROSPER_Lobo!$65:$65,""),
IF($C6="Naren Baliga",_xlfn.XLOOKUP($B6,PROSPER_Baliga!$1:$1,PROSPER_Baliga!$65:$65,""),
IF($C6="Thorsten Huhn",_xlfn.XLOOKUP($B6,PROSPER_Huhn!$1:$1,PROSPER_Huhn!$65:$65,""),
IF($C6="Nick Hull",_xlfn.XLOOKUP($B6,PROSPER_Hull!$1:$1,PROSPER_Hull!$65:$65,""),
IF($C6="Monika Kotwani",_xlfn.XLOOKUP($B6,PROSPER_Kotwani!$1:$1,PROSPER_Kotwani!$65:$65,""),
IF($C6="Jonathan Wellner",_xlfn.XLOOKUP($B6,PROSPER_Wellner!$1:$1,PROSPER_Wellner!$65:$65,""),
IF($C6="Travis Harvey",_xlfn.XLOOKUP($B6,PROSPER_Harvey!$1:$1,PROSPER_Harvey!$65:$65,""),"")))))))="","",
IF($C6="Christopher Lobo",_xlfn.XLOOKUP($B6,PROSPER_Lobo!$1:$1,PROSPER_Lobo!$65:$65,""),
IF($C6="Naren Baliga",_xlfn.XLOOKUP($B6,PROSPER_Baliga!$1:$1,PROSPER_Baliga!$65:$65,""),
IF($C6="Thorsten Huhn",_xlfn.XLOOKUP($B6,PROSPER_Huhn!$1:$1,PROSPER_Huhn!$65:$65,""),
IF($C6="Nick Hull",_xlfn.XLOOKUP($B6,PROSPER_Hull!$1:$1,PROSPER_Hull!$65:$65,""),
IF($C6="Monika Kotwani",_xlfn.XLOOKUP($B6,PROSPER_Kotwani!$1:$1,PROSPER_Kotwani!$65:$65,""),
IF($C6="Jonathan Wellner",_xlfn.XLOOKUP($B6,PROSPER_Wellner!$1:$1,PROSPER_Wellner!$65:$65,""),
IF($C6="Travis Harvey",_xlfn.XLOOKUP($B6,PROSPER_Harvey!$1:$1,PROSPER_Harvey!$65:$65,""),""))))))))="","No Comment",IF(IF($C6="Christopher Lobo",_xlfn.XLOOKUP($B6,PROSPER_Lobo!$1:$1,PROSPER_Lobo!$65:$65,""),
IF($C6="Naren Baliga",_xlfn.XLOOKUP($B6,PROSPER_Baliga!$1:$1,PROSPER_Baliga!$65:$65,""),
IF($C6="Thorsten Huhn",_xlfn.XLOOKUP($B6,PROSPER_Huhn!$1:$1,PROSPER_Huhn!$65:$65,""),
IF($C6="Nick Hull",_xlfn.XLOOKUP($B6,PROSPER_Hull!$1:$1,PROSPER_Hull!$65:$65,""),
IF($C6="Monika Kotwani",_xlfn.XLOOKUP($B6,PROSPER_Kotwani!$1:$1,PROSPER_Kotwani!$65:$65,""),
IF($C6="Jonathan Wellner",_xlfn.XLOOKUP($B6,PROSPER_Wellner!$1:$1,PROSPER_Wellner!$65:$65,""),
IF($C6="Travis Harvey",_xlfn.XLOOKUP($B6,PROSPER_Harvey!$1:$1,PROSPER_Harvey!$65:$65,""),"")))))))="","",
IF($C6="Christopher Lobo",_xlfn.XLOOKUP($B6,PROSPER_Lobo!$1:$1,PROSPER_Lobo!$65:$65,""),
IF($C6="Naren Baliga",_xlfn.XLOOKUP($B6,PROSPER_Baliga!$1:$1,PROSPER_Baliga!$65:$65,""),
IF($C6="Thorsten Huhn",_xlfn.XLOOKUP($B6,PROSPER_Huhn!$1:$1,PROSPER_Huhn!$65:$65,""),
IF($C6="Nick Hull",_xlfn.XLOOKUP($B6,PROSPER_Hull!$1:$1,PROSPER_Hull!$65:$65,""),
IF($C6="Monika Kotwani",_xlfn.XLOOKUP($B6,PROSPER_Kotwani!$1:$1,PROSPER_Kotwani!$65:$65,""),
IF($C6="Jonathan Wellner",_xlfn.XLOOKUP($B6,PROSPER_Wellner!$1:$1,PROSPER_Wellner!$65:$65,""),
IF($C6="Travis Harvey",_xlfn.XLOOKUP($B6,PROSPER_Harvey!$1:$1,PROSPER_Harvey!$65:$65,""),"")))))))))</f>
        <v>No Comment</v>
      </c>
      <c r="IE6" s="188" t="str">
        <f t="shared" ref="IE6:IE25" si="210">IFERROR(AVERAGE(IB6,IC6),"N/A")</f>
        <v>N/A</v>
      </c>
      <c r="IF6" s="135" t="str">
        <f>_xlfn.XLOOKUP(B6,PROSPERInitial_Query!$E:$E,PROSPERInitial_Query!$AO:$AO,"",,-1)</f>
        <v/>
      </c>
      <c r="IG6" s="136" t="str">
        <f t="shared" si="106"/>
        <v>Alan Watson4 - SuccessP&amp;L Management</v>
      </c>
      <c r="IH6" s="136" t="str">
        <f>_xlfn.XLOOKUP(IG6,PROSPERDelta_Query!BK:BK,PROSPERDelta_Query!BB:BB,"",,-1)</f>
        <v/>
      </c>
      <c r="II6" s="137" t="str">
        <f t="shared" ref="II6:II25" si="211">IFERROR(IF(IH6="", IF(IF6="", "", IF6), IH6)*1,"N/A")</f>
        <v>N/A</v>
      </c>
      <c r="IJ6" s="137" t="str">
        <f>IF(IF(IF($C6="Christopher Lobo",_xlfn.XLOOKUP($B6,PROSPER_Lobo!$1:$1,PROSPER_Lobo!$66:$66,""),
IF($C6="Naren Baliga",_xlfn.XLOOKUP($B6,PROSPER_Baliga!$1:$1,PROSPER_Baliga!$66:$66,""),
IF($C6="Thorsten Huhn",_xlfn.XLOOKUP($B6,PROSPER_Huhn!$1:$1,PROSPER_Huhn!$66:$66,""),
IF($C6="Nick Hull",_xlfn.XLOOKUP($B6,PROSPER_Hull!$1:$1,PROSPER_Hull!$66:$66,""),
IF($C6="Monika Kotwani",_xlfn.XLOOKUP($B6,PROSPER_Kotwani!$1:$1,PROSPER_Kotwani!$66:$66,""),
IF($C6="Jonathan Wellner",_xlfn.XLOOKUP($B6,PROSPER_Wellner!$1:$1,PROSPER_Wellner!$66:$66,""),
IF($C6="Travis Harvey",_xlfn.XLOOKUP($B6,PROSPER_Harvey!$1:$1,PROSPER_Harvey!$66:$66,""),"")))))))="","",
IF($C6="Christopher Lobo",_xlfn.XLOOKUP($B6,PROSPER_Lobo!$1:$1,PROSPER_Lobo!$66:$66,""),
IF($C6="Naren Baliga",_xlfn.XLOOKUP($B6,PROSPER_Baliga!$1:$1,PROSPER_Baliga!$66:$66,""),
IF($C6="Thorsten Huhn",_xlfn.XLOOKUP($B6,PROSPER_Huhn!$1:$1,PROSPER_Huhn!$66:$66,""),
IF($C6="Nick Hull",_xlfn.XLOOKUP($B6,PROSPER_Hull!$1:$1,PROSPER_Hull!$66:$66,""),
IF($C6="Monika Kotwani",_xlfn.XLOOKUP($B6,PROSPER_Kotwani!$1:$1,PROSPER_Kotwani!$66:$66,""),
IF($C6="Jonathan Wellner",_xlfn.XLOOKUP($B6,PROSPER_Wellner!$1:$1,PROSPER_Wellner!$66:$66,""),
IF($C6="Travis Harvey",_xlfn.XLOOKUP($B6,PROSPER_Harvey!$1:$1,PROSPER_Harvey!$66:$66,""),""))))))))="","No Score",IF(IF($C6="Christopher Lobo",_xlfn.XLOOKUP($B6,PROSPER_Lobo!$1:$1,PROSPER_Lobo!$66:$66,""),
IF($C6="Naren Baliga",_xlfn.XLOOKUP($B6,PROSPER_Baliga!$1:$1,PROSPER_Baliga!$66:$66,""),
IF($C6="Thorsten Huhn",_xlfn.XLOOKUP($B6,PROSPER_Huhn!$1:$1,PROSPER_Huhn!$66:$66,""),
IF($C6="Nick Hull",_xlfn.XLOOKUP($B6,PROSPER_Hull!$1:$1,PROSPER_Hull!$66:$66,""),
IF($C6="Monika Kotwani",_xlfn.XLOOKUP($B6,PROSPER_Kotwani!$1:$1,PROSPER_Kotwani!$66:$66,""),
IF($C6="Jonathan Wellner",_xlfn.XLOOKUP($B6,PROSPER_Wellner!$1:$1,PROSPER_Wellner!$66:$66,""),
IF($C6="Travis Harvey",_xlfn.XLOOKUP($B6,PROSPER_Harvey!$1:$1,PROSPER_Harvey!$66:$66,""),"")))))))="","",
IF($C6="Christopher Lobo",_xlfn.XLOOKUP($B6,PROSPER_Lobo!$1:$1,PROSPER_Lobo!$66:$66,""),
IF($C6="Naren Baliga",_xlfn.XLOOKUP($B6,PROSPER_Baliga!$1:$1,PROSPER_Baliga!$66:$66,""),
IF($C6="Thorsten Huhn",_xlfn.XLOOKUP($B6,PROSPER_Huhn!$1:$1,PROSPER_Huhn!$66:$66,""),
IF($C6="Nick Hull",_xlfn.XLOOKUP($B6,PROSPER_Hull!$1:$1,PROSPER_Hull!$66:$66,""),
IF($C6="Monika Kotwani",_xlfn.XLOOKUP($B6,PROSPER_Kotwani!$1:$1,PROSPER_Kotwani!$66:$66,""),
IF($C6="Jonathan Wellner",_xlfn.XLOOKUP($B6,PROSPER_Wellner!$1:$1,PROSPER_Wellner!$66:$66,""),
IF($C6="Travis Harvey",_xlfn.XLOOKUP($B6,PROSPER_Harvey!$1:$1,PROSPER_Harvey!$66:$66,""),"")))))))))</f>
        <v>No Score</v>
      </c>
      <c r="IK6" s="138" t="str">
        <f>IF(IF(IF($C6="Christopher Lobo",_xlfn.XLOOKUP($B6,PROSPER_Lobo!$1:$1,PROSPER_Lobo!$67:$67,""),
IF($C6="Naren Baliga",_xlfn.XLOOKUP($B6,PROSPER_Baliga!$1:$1,PROSPER_Baliga!$67:$67,""),
IF($C6="Thorsten Huhn",_xlfn.XLOOKUP($B6,PROSPER_Huhn!$1:$1,PROSPER_Huhn!$67:$67,""),
IF($C6="Nick Hull",_xlfn.XLOOKUP($B6,PROSPER_Hull!$1:$1,PROSPER_Hull!$67:$67,""),
IF($C6="Monika Kotwani",_xlfn.XLOOKUP($B6,PROSPER_Kotwani!$1:$1,PROSPER_Kotwani!$67:$67,""),
IF($C6="Jonathan Wellner",_xlfn.XLOOKUP($B6,PROSPER_Wellner!$1:$1,PROSPER_Wellner!$67:$67,""),
IF($C6="Travis Harvey",_xlfn.XLOOKUP($B6,PROSPER_Harvey!$1:$1,PROSPER_Harvey!$67:$67,""),"")))))))="","",
IF($C6="Christopher Lobo",_xlfn.XLOOKUP($B6,PROSPER_Lobo!$1:$1,PROSPER_Lobo!$67:$67,""),
IF($C6="Naren Baliga",_xlfn.XLOOKUP($B6,PROSPER_Baliga!$1:$1,PROSPER_Baliga!$67:$67,""),
IF($C6="Thorsten Huhn",_xlfn.XLOOKUP($B6,PROSPER_Huhn!$1:$1,PROSPER_Huhn!$67:$67,""),
IF($C6="Nick Hull",_xlfn.XLOOKUP($B6,PROSPER_Hull!$1:$1,PROSPER_Hull!$67:$67,""),
IF($C6="Monika Kotwani",_xlfn.XLOOKUP($B6,PROSPER_Kotwani!$1:$1,PROSPER_Kotwani!$67:$67,""),
IF($C6="Jonathan Wellner",_xlfn.XLOOKUP($B6,PROSPER_Wellner!$1:$1,PROSPER_Wellner!$67:$67,""),
IF($C6="Travis Harvey",_xlfn.XLOOKUP($B6,PROSPER_Harvey!$1:$1,PROSPER_Harvey!$67:$67,""),""))))))))="","No Comment",IF(IF($C6="Christopher Lobo",_xlfn.XLOOKUP($B6,PROSPER_Lobo!$1:$1,PROSPER_Lobo!$67:$67,""),
IF($C6="Naren Baliga",_xlfn.XLOOKUP($B6,PROSPER_Baliga!$1:$1,PROSPER_Baliga!$67:$67,""),
IF($C6="Thorsten Huhn",_xlfn.XLOOKUP($B6,PROSPER_Huhn!$1:$1,PROSPER_Huhn!$67:$67,""),
IF($C6="Nick Hull",_xlfn.XLOOKUP($B6,PROSPER_Hull!$1:$1,PROSPER_Hull!$67:$67,""),
IF($C6="Monika Kotwani",_xlfn.XLOOKUP($B6,PROSPER_Kotwani!$1:$1,PROSPER_Kotwani!$67:$67,""),
IF($C6="Jonathan Wellner",_xlfn.XLOOKUP($B6,PROSPER_Wellner!$1:$1,PROSPER_Wellner!$67:$67,""),
IF($C6="Travis Harvey",_xlfn.XLOOKUP($B6,PROSPER_Harvey!$1:$1,PROSPER_Harvey!$67:$67,""),"")))))))="","",
IF($C6="Christopher Lobo",_xlfn.XLOOKUP($B6,PROSPER_Lobo!$1:$1,PROSPER_Lobo!$67:$67,""),
IF($C6="Naren Baliga",_xlfn.XLOOKUP($B6,PROSPER_Baliga!$1:$1,PROSPER_Baliga!$67:$67,""),
IF($C6="Thorsten Huhn",_xlfn.XLOOKUP($B6,PROSPER_Huhn!$1:$1,PROSPER_Huhn!$67:$67,""),
IF($C6="Nick Hull",_xlfn.XLOOKUP($B6,PROSPER_Hull!$1:$1,PROSPER_Hull!$67:$67,""),
IF($C6="Monika Kotwani",_xlfn.XLOOKUP($B6,PROSPER_Kotwani!$1:$1,PROSPER_Kotwani!$67:$67,""),
IF($C6="Jonathan Wellner",_xlfn.XLOOKUP($B6,PROSPER_Wellner!$1:$1,PROSPER_Wellner!$67:$67,""),
IF($C6="Travis Harvey",_xlfn.XLOOKUP($B6,PROSPER_Harvey!$1:$1,PROSPER_Harvey!$67:$67,""),"")))))))))</f>
        <v>No Comment</v>
      </c>
      <c r="IL6" s="188" t="str">
        <f t="shared" ref="IL6:IL25" si="212">IFERROR(AVERAGE(II6,IJ6),"N/A")</f>
        <v>N/A</v>
      </c>
      <c r="IM6" s="135" t="str">
        <f>_xlfn.XLOOKUP(B6,PROSPERInitial_Query!$E:$E,PROSPERInitial_Query!$AP:$AP,"",,-1)</f>
        <v/>
      </c>
      <c r="IN6" s="136" t="str">
        <f t="shared" si="109"/>
        <v>Alan Watson4 - SuccessService Plan Management (PE)</v>
      </c>
      <c r="IO6" s="136" t="str">
        <f>_xlfn.XLOOKUP(IN6,PROSPERDelta_Query!BK:BK,PROSPERDelta_Query!BC:BC,"",,-1)</f>
        <v/>
      </c>
      <c r="IP6" s="137" t="str">
        <f t="shared" ref="IP6:IP25" si="213">IFERROR(IF(IO6="", IF(IM6="", "", IM6), IO6)*1,"N/A")</f>
        <v>N/A</v>
      </c>
      <c r="IQ6" s="137" t="str">
        <f>IF(IF(IF($C6="Christopher Lobo",_xlfn.XLOOKUP($B6,PROSPER_Lobo!$1:$1,PROSPER_Lobo!$68:$68,""),
IF($C6="Naren Baliga",_xlfn.XLOOKUP($B6,PROSPER_Baliga!$1:$1,PROSPER_Baliga!$68:$68,""),
IF($C6="Thorsten Huhn",_xlfn.XLOOKUP($B6,PROSPER_Huhn!$1:$1,PROSPER_Huhn!$68:$68,""),
IF($C6="Nick Hull",_xlfn.XLOOKUP($B6,PROSPER_Hull!$1:$1,PROSPER_Hull!$68:$68,""),
IF($C6="Monika Kotwani",_xlfn.XLOOKUP($B6,PROSPER_Kotwani!$1:$1,PROSPER_Kotwani!$68:$68,""),
IF($C6="Jonathan Wellner",_xlfn.XLOOKUP($B6,PROSPER_Wellner!$1:$1,PROSPER_Wellner!$68:$68,""),
IF($C6="Travis Harvey",_xlfn.XLOOKUP($B6,PROSPER_Harvey!$1:$1,PROSPER_Harvey!$68:$68,""),"")))))))="","",
IF($C6="Christopher Lobo",_xlfn.XLOOKUP($B6,PROSPER_Lobo!$1:$1,PROSPER_Lobo!$68:$68,""),
IF($C6="Naren Baliga",_xlfn.XLOOKUP($B6,PROSPER_Baliga!$1:$1,PROSPER_Baliga!$68:$68,""),
IF($C6="Thorsten Huhn",_xlfn.XLOOKUP($B6,PROSPER_Huhn!$1:$1,PROSPER_Huhn!$68:$68,""),
IF($C6="Nick Hull",_xlfn.XLOOKUP($B6,PROSPER_Hull!$1:$1,PROSPER_Hull!$68:$68,""),
IF($C6="Monika Kotwani",_xlfn.XLOOKUP($B6,PROSPER_Kotwani!$1:$1,PROSPER_Kotwani!$68:$68,""),
IF($C6="Jonathan Wellner",_xlfn.XLOOKUP($B6,PROSPER_Wellner!$1:$1,PROSPER_Wellner!$68:$68,""),
IF($C6="Travis Harvey",_xlfn.XLOOKUP($B6,PROSPER_Harvey!$1:$1,PROSPER_Harvey!$68:$68,""),""))))))))="","No Score",IF(IF($C6="Christopher Lobo",_xlfn.XLOOKUP($B6,PROSPER_Lobo!$1:$1,PROSPER_Lobo!$68:$68,""),
IF($C6="Naren Baliga",_xlfn.XLOOKUP($B6,PROSPER_Baliga!$1:$1,PROSPER_Baliga!$68:$68,""),
IF($C6="Thorsten Huhn",_xlfn.XLOOKUP($B6,PROSPER_Huhn!$1:$1,PROSPER_Huhn!$68:$68,""),
IF($C6="Nick Hull",_xlfn.XLOOKUP($B6,PROSPER_Hull!$1:$1,PROSPER_Hull!$68:$68,""),
IF($C6="Monika Kotwani",_xlfn.XLOOKUP($B6,PROSPER_Kotwani!$1:$1,PROSPER_Kotwani!$68:$68,""),
IF($C6="Jonathan Wellner",_xlfn.XLOOKUP($B6,PROSPER_Wellner!$1:$1,PROSPER_Wellner!$68:$68,""),
IF($C6="Travis Harvey",_xlfn.XLOOKUP($B6,PROSPER_Harvey!$1:$1,PROSPER_Harvey!$68:$68,""),"")))))))="","",
IF($C6="Christopher Lobo",_xlfn.XLOOKUP($B6,PROSPER_Lobo!$1:$1,PROSPER_Lobo!$68:$68,""),
IF($C6="Naren Baliga",_xlfn.XLOOKUP($B6,PROSPER_Baliga!$1:$1,PROSPER_Baliga!$68:$68,""),
IF($C6="Thorsten Huhn",_xlfn.XLOOKUP($B6,PROSPER_Huhn!$1:$1,PROSPER_Huhn!$68:$68,""),
IF($C6="Nick Hull",_xlfn.XLOOKUP($B6,PROSPER_Hull!$1:$1,PROSPER_Hull!$68:$68,""),
IF($C6="Monika Kotwani",_xlfn.XLOOKUP($B6,PROSPER_Kotwani!$1:$1,PROSPER_Kotwani!$68:$68,""),
IF($C6="Jonathan Wellner",_xlfn.XLOOKUP($B6,PROSPER_Wellner!$1:$1,PROSPER_Wellner!$68:$68,""),
IF($C6="Travis Harvey",_xlfn.XLOOKUP($B6,PROSPER_Harvey!$1:$1,PROSPER_Harvey!$68:$68,""),"")))))))))</f>
        <v>No Score</v>
      </c>
      <c r="IR6" s="138" t="str">
        <f>IF(IF(IF($C6="Christopher Lobo",_xlfn.XLOOKUP($B6,PROSPER_Lobo!$1:$1,PROSPER_Lobo!$69:$69,""),
IF($C6="Naren Baliga",_xlfn.XLOOKUP($B6,PROSPER_Baliga!$1:$1,PROSPER_Baliga!$69:$69,""),
IF($C6="Thorsten Huhn",_xlfn.XLOOKUP($B6,PROSPER_Huhn!$1:$1,PROSPER_Huhn!$69:$69,""),
IF($C6="Nick Hull",_xlfn.XLOOKUP($B6,PROSPER_Hull!$1:$1,PROSPER_Hull!$69:$69,""),
IF($C6="Monika Kotwani",_xlfn.XLOOKUP($B6,PROSPER_Kotwani!$1:$1,PROSPER_Kotwani!$69:$69,""),
IF($C6="Jonathan Wellner",_xlfn.XLOOKUP($B6,PROSPER_Wellner!$1:$1,PROSPER_Wellner!$69:$69,""),
IF($C6="Travis Harvey",_xlfn.XLOOKUP($B6,PROSPER_Harvey!$1:$1,PROSPER_Harvey!$69:$69,""),"")))))))="","",
IF($C6="Christopher Lobo",_xlfn.XLOOKUP($B6,PROSPER_Lobo!$1:$1,PROSPER_Lobo!$69:$69,""),
IF($C6="Naren Baliga",_xlfn.XLOOKUP($B6,PROSPER_Baliga!$1:$1,PROSPER_Baliga!$69:$69,""),
IF($C6="Thorsten Huhn",_xlfn.XLOOKUP($B6,PROSPER_Huhn!$1:$1,PROSPER_Huhn!$69:$69,""),
IF($C6="Nick Hull",_xlfn.XLOOKUP($B6,PROSPER_Hull!$1:$1,PROSPER_Hull!$69:$69,""),
IF($C6="Monika Kotwani",_xlfn.XLOOKUP($B6,PROSPER_Kotwani!$1:$1,PROSPER_Kotwani!$69:$69,""),
IF($C6="Jonathan Wellner",_xlfn.XLOOKUP($B6,PROSPER_Wellner!$1:$1,PROSPER_Wellner!$69:$69,""),
IF($C6="Travis Harvey",_xlfn.XLOOKUP($B6,PROSPER_Harvey!$1:$1,PROSPER_Harvey!$69:$69,""),""))))))))="","No Comment",IF(IF($C6="Christopher Lobo",_xlfn.XLOOKUP($B6,PROSPER_Lobo!$1:$1,PROSPER_Lobo!$69:$69,""),
IF($C6="Naren Baliga",_xlfn.XLOOKUP($B6,PROSPER_Baliga!$1:$1,PROSPER_Baliga!$69:$69,""),
IF($C6="Thorsten Huhn",_xlfn.XLOOKUP($B6,PROSPER_Huhn!$1:$1,PROSPER_Huhn!$69:$69,""),
IF($C6="Nick Hull",_xlfn.XLOOKUP($B6,PROSPER_Hull!$1:$1,PROSPER_Hull!$69:$69,""),
IF($C6="Monika Kotwani",_xlfn.XLOOKUP($B6,PROSPER_Kotwani!$1:$1,PROSPER_Kotwani!$69:$69,""),
IF($C6="Jonathan Wellner",_xlfn.XLOOKUP($B6,PROSPER_Wellner!$1:$1,PROSPER_Wellner!$69:$69,""),
IF($C6="Travis Harvey",_xlfn.XLOOKUP($B6,PROSPER_Harvey!$1:$1,PROSPER_Harvey!$69:$69,""),"")))))))="","",
IF($C6="Christopher Lobo",_xlfn.XLOOKUP($B6,PROSPER_Lobo!$1:$1,PROSPER_Lobo!$69:$69,""),
IF($C6="Naren Baliga",_xlfn.XLOOKUP($B6,PROSPER_Baliga!$1:$1,PROSPER_Baliga!$69:$69,""),
IF($C6="Thorsten Huhn",_xlfn.XLOOKUP($B6,PROSPER_Huhn!$1:$1,PROSPER_Huhn!$69:$69,""),
IF($C6="Nick Hull",_xlfn.XLOOKUP($B6,PROSPER_Hull!$1:$1,PROSPER_Hull!$69:$69,""),
IF($C6="Monika Kotwani",_xlfn.XLOOKUP($B6,PROSPER_Kotwani!$1:$1,PROSPER_Kotwani!$69:$69,""),
IF($C6="Jonathan Wellner",_xlfn.XLOOKUP($B6,PROSPER_Wellner!$1:$1,PROSPER_Wellner!$69:$69,""),
IF($C6="Travis Harvey",_xlfn.XLOOKUP($B6,PROSPER_Harvey!$1:$1,PROSPER_Harvey!$69:$69,""),"")))))))))</f>
        <v>No Comment</v>
      </c>
      <c r="IS6" s="188" t="str">
        <f t="shared" ref="IS6:IS25" si="214">IFERROR(AVERAGE(IP6,IQ6),"N/A")</f>
        <v>N/A</v>
      </c>
      <c r="IT6" s="187" t="str">
        <f t="shared" ref="IT6:IT25" si="215">IFERROR(AVERAGE(HG6,HN6,HU6,IB6,II6,IP6),"N/A")</f>
        <v>N/A</v>
      </c>
      <c r="IU6" s="128" t="str">
        <f t="shared" ref="IU6:IU25" si="216">IFERROR(AVERAGE(HH6,HO6,HV6,IC6,IJ6,IQ6),"N/A")</f>
        <v>N/A</v>
      </c>
      <c r="IV6" s="188" t="str">
        <f t="shared" ref="IV6:IV25" si="217">IFERROR(AVERAGE(HJ6,HQ6,HX6,IE6,IL6,IS6),"N/A")</f>
        <v>N/A</v>
      </c>
      <c r="IW6" s="139">
        <f>_xlfn.XLOOKUP($B6,Vlookups_Local!B:B,Vlookups_Local!F:F)</f>
        <v>0.84083850931677018</v>
      </c>
      <c r="IX6" s="140">
        <f>_xlfn.XLOOKUP($B6,Vlookups_Local!B:B,Vlookups_Local!G:G)</f>
        <v>0</v>
      </c>
      <c r="IY6" s="140">
        <f>_xlfn.XLOOKUP($B6,Vlookups_Local!B:B,Vlookups_Local!H:H)</f>
        <v>0.84083850931677018</v>
      </c>
      <c r="IZ6" s="141">
        <f t="shared" ref="IZ6:IZ25" si="218">IFERROR(IF(IW6=0,"",(MIN(IW6*10, 10))),"N/A")</f>
        <v>8.408385093167702</v>
      </c>
      <c r="JA6" s="142">
        <f>_xlfn.XLOOKUP($B6,LevelUp_Query!A:A,LevelUp_Query!C:C,"")</f>
        <v>27</v>
      </c>
      <c r="JB6" s="143" t="str">
        <f>_xlfn.XLOOKUP($B6,LevelUp_Query!A:A,LevelUp_Query!F:F,"")</f>
        <v>I</v>
      </c>
      <c r="JC6" s="143">
        <f>_xlfn.XLOOKUP($B6,LevelUp_Query!A:A,LevelUp_Query!E:E,"")</f>
        <v>5</v>
      </c>
      <c r="JD6" s="141">
        <f t="shared" ref="JD6:JD25" si="219">IF(JC6&gt;=15, 10, IF(JC6&gt;=10, 8, IF(JC6&gt;=5, 6, JC6)))</f>
        <v>6</v>
      </c>
      <c r="JE6" s="144" t="str">
        <f>_xlfn.XLOOKUP(B6,PROSPERInitial_Query!$E:$E,PROSPERInitial_Query!$AQ:$AQ,"",,-1)</f>
        <v/>
      </c>
      <c r="JF6" s="136" t="str">
        <f t="shared" si="117"/>
        <v>Alan Watson7 - ResponsibilityGiving Back (L&amp;L)</v>
      </c>
      <c r="JG6" s="136" t="str">
        <f>_xlfn.XLOOKUP(JF6,PROSPERDelta_Query!BK:BK,PROSPERDelta_Query!BE:BE,"",,-1)</f>
        <v/>
      </c>
      <c r="JH6" s="137" t="str">
        <f t="shared" ref="JH6:JH25" si="220">IFERROR(IF(JG6="", IF(JE6="", "", JE6), JG6)*1,"N/A")</f>
        <v>N/A</v>
      </c>
      <c r="JI6" s="137" t="str">
        <f>IF(IF(IF($C6="Christopher Lobo",_xlfn.XLOOKUP($B6,PROSPER_Lobo!$1:$1,PROSPER_Lobo!$70:$70,""),
IF($C6="Naren Baliga",_xlfn.XLOOKUP($B6,PROSPER_Baliga!$1:$1,PROSPER_Baliga!$70:$70,""),
IF($C6="Thorsten Huhn",_xlfn.XLOOKUP($B6,PROSPER_Huhn!$1:$1,PROSPER_Huhn!$70:$70,""),
IF($C6="Nick Hull",_xlfn.XLOOKUP($B6,PROSPER_Hull!$1:$1,PROSPER_Hull!$70:$70,""),
IF($C6="Monika Kotwani",_xlfn.XLOOKUP($B6,PROSPER_Kotwani!$1:$1,PROSPER_Kotwani!$70:$70,""),
IF($C6="Jonathan Wellner",_xlfn.XLOOKUP($B6,PROSPER_Wellner!$1:$1,PROSPER_Wellner!$70:$70,""),
IF($C6="Travis Harvey",_xlfn.XLOOKUP($B6,PROSPER_Harvey!$1:$1,PROSPER_Harvey!$70:$70,""),"")))))))="","",
IF($C6="Christopher Lobo",_xlfn.XLOOKUP($B6,PROSPER_Lobo!$1:$1,PROSPER_Lobo!$70:$70,""),
IF($C6="Naren Baliga",_xlfn.XLOOKUP($B6,PROSPER_Baliga!$1:$1,PROSPER_Baliga!$70:$70,""),
IF($C6="Thorsten Huhn",_xlfn.XLOOKUP($B6,PROSPER_Huhn!$1:$1,PROSPER_Huhn!$70:$70,""),
IF($C6="Nick Hull",_xlfn.XLOOKUP($B6,PROSPER_Hull!$1:$1,PROSPER_Hull!$70:$70,""),
IF($C6="Monika Kotwani",_xlfn.XLOOKUP($B6,PROSPER_Kotwani!$1:$1,PROSPER_Kotwani!$70:$70,""),
IF($C6="Jonathan Wellner",_xlfn.XLOOKUP($B6,PROSPER_Wellner!$1:$1,PROSPER_Wellner!$70:$70,""),
IF($C6="Travis Harvey",_xlfn.XLOOKUP($B6,PROSPER_Harvey!$1:$1,PROSPER_Harvey!$70:$70,""),""))))))))="","No Score",IF(IF($C6="Christopher Lobo",_xlfn.XLOOKUP($B6,PROSPER_Lobo!$1:$1,PROSPER_Lobo!$70:$70,""),
IF($C6="Naren Baliga",_xlfn.XLOOKUP($B6,PROSPER_Baliga!$1:$1,PROSPER_Baliga!$70:$70,""),
IF($C6="Thorsten Huhn",_xlfn.XLOOKUP($B6,PROSPER_Huhn!$1:$1,PROSPER_Huhn!$70:$70,""),
IF($C6="Nick Hull",_xlfn.XLOOKUP($B6,PROSPER_Hull!$1:$1,PROSPER_Hull!$70:$70,""),
IF($C6="Monika Kotwani",_xlfn.XLOOKUP($B6,PROSPER_Kotwani!$1:$1,PROSPER_Kotwani!$70:$70,""),
IF($C6="Jonathan Wellner",_xlfn.XLOOKUP($B6,PROSPER_Wellner!$1:$1,PROSPER_Wellner!$70:$70,""),
IF($C6="Travis Harvey",_xlfn.XLOOKUP($B6,PROSPER_Harvey!$1:$1,PROSPER_Harvey!$70:$70,""),"")))))))="","",
IF($C6="Christopher Lobo",_xlfn.XLOOKUP($B6,PROSPER_Lobo!$1:$1,PROSPER_Lobo!$70:$70,""),
IF($C6="Naren Baliga",_xlfn.XLOOKUP($B6,PROSPER_Baliga!$1:$1,PROSPER_Baliga!$70:$70,""),
IF($C6="Thorsten Huhn",_xlfn.XLOOKUP($B6,PROSPER_Huhn!$1:$1,PROSPER_Huhn!$70:$70,""),
IF($C6="Nick Hull",_xlfn.XLOOKUP($B6,PROSPER_Hull!$1:$1,PROSPER_Hull!$70:$70,""),
IF($C6="Monika Kotwani",_xlfn.XLOOKUP($B6,PROSPER_Kotwani!$1:$1,PROSPER_Kotwani!$70:$70,""),
IF($C6="Jonathan Wellner",_xlfn.XLOOKUP($B6,PROSPER_Wellner!$1:$1,PROSPER_Wellner!$70:$70,""),
IF($C6="Travis Harvey",_xlfn.XLOOKUP($B6,PROSPER_Harvey!$1:$1,PROSPER_Harvey!$70:$70,""),"")))))))))</f>
        <v>No Score</v>
      </c>
      <c r="JJ6" s="138" t="str">
        <f>IF(IF(IF($C6="Christopher Lobo",_xlfn.XLOOKUP($B6,PROSPER_Lobo!$1:$1,PROSPER_Lobo!$71:$71,""),
IF($C6="Naren Baliga",_xlfn.XLOOKUP($B6,PROSPER_Baliga!$1:$1,PROSPER_Baliga!$71:$71,""),
IF($C6="Thorsten Huhn",_xlfn.XLOOKUP($B6,PROSPER_Huhn!$1:$1,PROSPER_Huhn!$71:$71,""),
IF($C6="Nick Hull",_xlfn.XLOOKUP($B6,PROSPER_Hull!$1:$1,PROSPER_Hull!$71:$71,""),
IF($C6="Monika Kotwani",_xlfn.XLOOKUP($B6,PROSPER_Kotwani!$1:$1,PROSPER_Kotwani!$71:$71,""),
IF($C6="Jonathan Wellner",_xlfn.XLOOKUP($B6,PROSPER_Wellner!$1:$1,PROSPER_Wellner!$71:$71,""),
IF($C6="Travis Harvey",_xlfn.XLOOKUP($B6,PROSPER_Harvey!$1:$1,PROSPER_Harvey!$71:$71,""),"")))))))="","",
IF($C6="Christopher Lobo",_xlfn.XLOOKUP($B6,PROSPER_Lobo!$1:$1,PROSPER_Lobo!$71:$71,""),
IF($C6="Naren Baliga",_xlfn.XLOOKUP($B6,PROSPER_Baliga!$1:$1,PROSPER_Baliga!$71:$71,""),
IF($C6="Thorsten Huhn",_xlfn.XLOOKUP($B6,PROSPER_Huhn!$1:$1,PROSPER_Huhn!$71:$71,""),
IF($C6="Nick Hull",_xlfn.XLOOKUP($B6,PROSPER_Hull!$1:$1,PROSPER_Hull!$71:$71,""),
IF($C6="Monika Kotwani",_xlfn.XLOOKUP($B6,PROSPER_Kotwani!$1:$1,PROSPER_Kotwani!$71:$71,""),
IF($C6="Jonathan Wellner",_xlfn.XLOOKUP($B6,PROSPER_Wellner!$1:$1,PROSPER_Wellner!$71:$71,""),
IF($C6="Travis Harvey",_xlfn.XLOOKUP($B6,PROSPER_Harvey!$1:$1,PROSPER_Harvey!$71:$71,""),""))))))))="","No Comment",IF(IF($C6="Christopher Lobo",_xlfn.XLOOKUP($B6,PROSPER_Lobo!$1:$1,PROSPER_Lobo!$71:$71,""),
IF($C6="Naren Baliga",_xlfn.XLOOKUP($B6,PROSPER_Baliga!$1:$1,PROSPER_Baliga!$71:$71,""),
IF($C6="Thorsten Huhn",_xlfn.XLOOKUP($B6,PROSPER_Huhn!$1:$1,PROSPER_Huhn!$71:$71,""),
IF($C6="Nick Hull",_xlfn.XLOOKUP($B6,PROSPER_Hull!$1:$1,PROSPER_Hull!$71:$71,""),
IF($C6="Monika Kotwani",_xlfn.XLOOKUP($B6,PROSPER_Kotwani!$1:$1,PROSPER_Kotwani!$71:$71,""),
IF($C6="Jonathan Wellner",_xlfn.XLOOKUP($B6,PROSPER_Wellner!$1:$1,PROSPER_Wellner!$71:$71,""),
IF($C6="Travis Harvey",_xlfn.XLOOKUP($B6,PROSPER_Harvey!$1:$1,PROSPER_Harvey!$71:$71,""),"")))))))="","",
IF($C6="Christopher Lobo",_xlfn.XLOOKUP($B6,PROSPER_Lobo!$1:$1,PROSPER_Lobo!$71:$71,""),
IF($C6="Naren Baliga",_xlfn.XLOOKUP($B6,PROSPER_Baliga!$1:$1,PROSPER_Baliga!$71:$71,""),
IF($C6="Thorsten Huhn",_xlfn.XLOOKUP($B6,PROSPER_Huhn!$1:$1,PROSPER_Huhn!$71:$71,""),
IF($C6="Nick Hull",_xlfn.XLOOKUP($B6,PROSPER_Hull!$1:$1,PROSPER_Hull!$71:$71,""),
IF($C6="Monika Kotwani",_xlfn.XLOOKUP($B6,PROSPER_Kotwani!$1:$1,PROSPER_Kotwani!$71:$71,""),
IF($C6="Jonathan Wellner",_xlfn.XLOOKUP($B6,PROSPER_Wellner!$1:$1,PROSPER_Wellner!$71:$71,""),
IF($C6="Travis Harvey",_xlfn.XLOOKUP($B6,PROSPER_Harvey!$1:$1,PROSPER_Harvey!$71:$71,""),"")))))))))</f>
        <v>No Comment</v>
      </c>
      <c r="JK6" s="141" t="str">
        <f t="shared" ref="JK6:JK25" si="221">IFERROR(AVERAGE(JH6,JI6),"N/A")</f>
        <v>N/A</v>
      </c>
      <c r="JL6" s="135" t="str">
        <f>_xlfn.XLOOKUP(B6,PROSPERInitial_Query!$E:$E,PROSPERInitial_Query!$AR:$AR,"",,-1)</f>
        <v/>
      </c>
      <c r="JM6" s="136" t="str">
        <f t="shared" si="120"/>
        <v>Alan Watson7 - ResponsibilityExecutive Communication</v>
      </c>
      <c r="JN6" s="136" t="str">
        <f>_xlfn.XLOOKUP(JM6,PROSPERDelta_Query!BK:BK,PROSPERDelta_Query!BF:BF,"",,-1)</f>
        <v/>
      </c>
      <c r="JO6" s="137" t="str">
        <f t="shared" ref="JO6:JO25" si="222">IFERROR(IF(JN6="", IF(JL6="", "", JL6), JN6)*1,"N/A")</f>
        <v>N/A</v>
      </c>
      <c r="JP6" s="137" t="str">
        <f>IF(IF(IF($C6="Christopher Lobo",_xlfn.XLOOKUP($B6,PROSPER_Lobo!$1:$1,PROSPER_Lobo!$72:$72,""),
IF($C6="Naren Baliga",_xlfn.XLOOKUP($B6,PROSPER_Baliga!$1:$1,PROSPER_Baliga!$72:$72,""),
IF($C6="Thorsten Huhn",_xlfn.XLOOKUP($B6,PROSPER_Huhn!$1:$1,PROSPER_Huhn!$72:$72,""),
IF($C6="Nick Hull",_xlfn.XLOOKUP($B6,PROSPER_Hull!$1:$1,PROSPER_Hull!$72:$72,""),
IF($C6="Monika Kotwani",_xlfn.XLOOKUP($B6,PROSPER_Kotwani!$1:$1,PROSPER_Kotwani!$72:$72,""),
IF($C6="Jonathan Wellner",_xlfn.XLOOKUP($B6,PROSPER_Wellner!$1:$1,PROSPER_Wellner!$72:$72,""),
IF($C6="Travis Harvey",_xlfn.XLOOKUP($B6,PROSPER_Harvey!$1:$1,PROSPER_Harvey!$72:$72,""),"")))))))="","",
IF($C6="Christopher Lobo",_xlfn.XLOOKUP($B6,PROSPER_Lobo!$1:$1,PROSPER_Lobo!$72:$72,""),
IF($C6="Naren Baliga",_xlfn.XLOOKUP($B6,PROSPER_Baliga!$1:$1,PROSPER_Baliga!$72:$72,""),
IF($C6="Thorsten Huhn",_xlfn.XLOOKUP($B6,PROSPER_Huhn!$1:$1,PROSPER_Huhn!$72:$72,""),
IF($C6="Nick Hull",_xlfn.XLOOKUP($B6,PROSPER_Hull!$1:$1,PROSPER_Hull!$72:$72,""),
IF($C6="Monika Kotwani",_xlfn.XLOOKUP($B6,PROSPER_Kotwani!$1:$1,PROSPER_Kotwani!$72:$72,""),
IF($C6="Jonathan Wellner",_xlfn.XLOOKUP($B6,PROSPER_Wellner!$1:$1,PROSPER_Wellner!$72:$72,""),
IF($C6="Travis Harvey",_xlfn.XLOOKUP($B6,PROSPER_Harvey!$1:$1,PROSPER_Harvey!$72:$72,""),""))))))))="","No Score",IF(IF($C6="Christopher Lobo",_xlfn.XLOOKUP($B6,PROSPER_Lobo!$1:$1,PROSPER_Lobo!$72:$72,""),
IF($C6="Naren Baliga",_xlfn.XLOOKUP($B6,PROSPER_Baliga!$1:$1,PROSPER_Baliga!$72:$72,""),
IF($C6="Thorsten Huhn",_xlfn.XLOOKUP($B6,PROSPER_Huhn!$1:$1,PROSPER_Huhn!$72:$72,""),
IF($C6="Nick Hull",_xlfn.XLOOKUP($B6,PROSPER_Hull!$1:$1,PROSPER_Hull!$72:$72,""),
IF($C6="Monika Kotwani",_xlfn.XLOOKUP($B6,PROSPER_Kotwani!$1:$1,PROSPER_Kotwani!$72:$72,""),
IF($C6="Jonathan Wellner",_xlfn.XLOOKUP($B6,PROSPER_Wellner!$1:$1,PROSPER_Wellner!$72:$72,""),
IF($C6="Travis Harvey",_xlfn.XLOOKUP($B6,PROSPER_Harvey!$1:$1,PROSPER_Harvey!$72:$72,""),"")))))))="","",
IF($C6="Christopher Lobo",_xlfn.XLOOKUP($B6,PROSPER_Lobo!$1:$1,PROSPER_Lobo!$72:$72,""),
IF($C6="Naren Baliga",_xlfn.XLOOKUP($B6,PROSPER_Baliga!$1:$1,PROSPER_Baliga!$72:$72,""),
IF($C6="Thorsten Huhn",_xlfn.XLOOKUP($B6,PROSPER_Huhn!$1:$1,PROSPER_Huhn!$72:$72,""),
IF($C6="Nick Hull",_xlfn.XLOOKUP($B6,PROSPER_Hull!$1:$1,PROSPER_Hull!$72:$72,""),
IF($C6="Monika Kotwani",_xlfn.XLOOKUP($B6,PROSPER_Kotwani!$1:$1,PROSPER_Kotwani!$72:$72,""),
IF($C6="Jonathan Wellner",_xlfn.XLOOKUP($B6,PROSPER_Wellner!$1:$1,PROSPER_Wellner!$72:$72,""),
IF($C6="Travis Harvey",_xlfn.XLOOKUP($B6,PROSPER_Harvey!$1:$1,PROSPER_Harvey!$72:$72,""),"")))))))))</f>
        <v>No Score</v>
      </c>
      <c r="JQ6" s="138" t="str">
        <f>IF(IF(IF($C6="Christopher Lobo",_xlfn.XLOOKUP($B6,PROSPER_Lobo!$1:$1,PROSPER_Lobo!$73:$73,""),
IF($C6="Naren Baliga",_xlfn.XLOOKUP($B6,PROSPER_Baliga!$1:$1,PROSPER_Baliga!$73:$73,""),
IF($C6="Thorsten Huhn",_xlfn.XLOOKUP($B6,PROSPER_Huhn!$1:$1,PROSPER_Huhn!$73:$73,""),
IF($C6="Nick Hull",_xlfn.XLOOKUP($B6,PROSPER_Hull!$1:$1,PROSPER_Hull!$73:$73,""),
IF($C6="Monika Kotwani",_xlfn.XLOOKUP($B6,PROSPER_Kotwani!$1:$1,PROSPER_Kotwani!$73:$73,""),
IF($C6="Jonathan Wellner",_xlfn.XLOOKUP($B6,PROSPER_Wellner!$1:$1,PROSPER_Wellner!$73:$73,""),
IF($C6="Travis Harvey",_xlfn.XLOOKUP($B6,PROSPER_Harvey!$1:$1,PROSPER_Harvey!$73:$73,""),"")))))))="","",
IF($C6="Christopher Lobo",_xlfn.XLOOKUP($B6,PROSPER_Lobo!$1:$1,PROSPER_Lobo!$73:$73,""),
IF($C6="Naren Baliga",_xlfn.XLOOKUP($B6,PROSPER_Baliga!$1:$1,PROSPER_Baliga!$73:$73,""),
IF($C6="Thorsten Huhn",_xlfn.XLOOKUP($B6,PROSPER_Huhn!$1:$1,PROSPER_Huhn!$73:$73,""),
IF($C6="Nick Hull",_xlfn.XLOOKUP($B6,PROSPER_Hull!$1:$1,PROSPER_Hull!$73:$73,""),
IF($C6="Monika Kotwani",_xlfn.XLOOKUP($B6,PROSPER_Kotwani!$1:$1,PROSPER_Kotwani!$73:$73,""),
IF($C6="Jonathan Wellner",_xlfn.XLOOKUP($B6,PROSPER_Wellner!$1:$1,PROSPER_Wellner!$73:$73,""),
IF($C6="Travis Harvey",_xlfn.XLOOKUP($B6,PROSPER_Harvey!$1:$1,PROSPER_Harvey!$73:$73,""),""))))))))="","No Comment",IF(IF($C6="Christopher Lobo",_xlfn.XLOOKUP($B6,PROSPER_Lobo!$1:$1,PROSPER_Lobo!$73:$73,""),
IF($C6="Naren Baliga",_xlfn.XLOOKUP($B6,PROSPER_Baliga!$1:$1,PROSPER_Baliga!$73:$73,""),
IF($C6="Thorsten Huhn",_xlfn.XLOOKUP($B6,PROSPER_Huhn!$1:$1,PROSPER_Huhn!$73:$73,""),
IF($C6="Nick Hull",_xlfn.XLOOKUP($B6,PROSPER_Hull!$1:$1,PROSPER_Hull!$73:$73,""),
IF($C6="Monika Kotwani",_xlfn.XLOOKUP($B6,PROSPER_Kotwani!$1:$1,PROSPER_Kotwani!$73:$73,""),
IF($C6="Jonathan Wellner",_xlfn.XLOOKUP($B6,PROSPER_Wellner!$1:$1,PROSPER_Wellner!$73:$73,""),
IF($C6="Travis Harvey",_xlfn.XLOOKUP($B6,PROSPER_Harvey!$1:$1,PROSPER_Harvey!$73:$73,""),"")))))))="","",
IF($C6="Christopher Lobo",_xlfn.XLOOKUP($B6,PROSPER_Lobo!$1:$1,PROSPER_Lobo!$73:$73,""),
IF($C6="Naren Baliga",_xlfn.XLOOKUP($B6,PROSPER_Baliga!$1:$1,PROSPER_Baliga!$73:$73,""),
IF($C6="Thorsten Huhn",_xlfn.XLOOKUP($B6,PROSPER_Huhn!$1:$1,PROSPER_Huhn!$73:$73,""),
IF($C6="Nick Hull",_xlfn.XLOOKUP($B6,PROSPER_Hull!$1:$1,PROSPER_Hull!$73:$73,""),
IF($C6="Monika Kotwani",_xlfn.XLOOKUP($B6,PROSPER_Kotwani!$1:$1,PROSPER_Kotwani!$73:$73,""),
IF($C6="Jonathan Wellner",_xlfn.XLOOKUP($B6,PROSPER_Wellner!$1:$1,PROSPER_Wellner!$73:$73,""),
IF($C6="Travis Harvey",_xlfn.XLOOKUP($B6,PROSPER_Harvey!$1:$1,PROSPER_Harvey!$73:$73,""),"")))))))))</f>
        <v>No Comment</v>
      </c>
      <c r="JR6" s="141" t="str">
        <f t="shared" ref="JR6:JR25" si="223">IFERROR(AVERAGE(JO6,JP6),"N/A")</f>
        <v>N/A</v>
      </c>
      <c r="JS6" s="135" t="str">
        <f>_xlfn.XLOOKUP(B6,PROSPERInitial_Query!$E:$E,PROSPERInitial_Query!$AS:$AS,"",,-1)</f>
        <v/>
      </c>
      <c r="JT6" s="136" t="str">
        <f t="shared" si="123"/>
        <v>Alan Watson7 - ResponsibilityCulture Champion</v>
      </c>
      <c r="JU6" s="136" t="str">
        <f>_xlfn.XLOOKUP(JT6,PROSPERDelta_Query!BK:BK,PROSPERDelta_Query!BG:BG,"",,-1)</f>
        <v/>
      </c>
      <c r="JV6" s="137" t="str">
        <f t="shared" ref="JV6:JV25" si="224">IFERROR(IF(JU6="", IF(JS6="", "", JS6), JU6)*1,"N/A")</f>
        <v>N/A</v>
      </c>
      <c r="JW6" s="137" t="str">
        <f>IF(IF(IF($C6="Christopher Lobo",_xlfn.XLOOKUP($B6,PROSPER_Lobo!$1:$1,PROSPER_Lobo!$74:$74,""),
IF($C6="Naren Baliga",_xlfn.XLOOKUP($B6,PROSPER_Baliga!$1:$1,PROSPER_Baliga!$74:$74,""),
IF($C6="Thorsten Huhn",_xlfn.XLOOKUP($B6,PROSPER_Huhn!$1:$1,PROSPER_Huhn!$74:$74,""),
IF($C6="Nick Hull",_xlfn.XLOOKUP($B6,PROSPER_Hull!$1:$1,PROSPER_Hull!$74:$74,""),
IF($C6="Monika Kotwani",_xlfn.XLOOKUP($B6,PROSPER_Kotwani!$1:$1,PROSPER_Kotwani!$74:$74,""),
IF($C6="Jonathan Wellner",_xlfn.XLOOKUP($B6,PROSPER_Wellner!$1:$1,PROSPER_Wellner!$74:$74,""),
IF($C6="Travis Harvey",_xlfn.XLOOKUP($B6,PROSPER_Harvey!$1:$1,PROSPER_Harvey!$74:$74,""),"")))))))="","",
IF($C6="Christopher Lobo",_xlfn.XLOOKUP($B6,PROSPER_Lobo!$1:$1,PROSPER_Lobo!$74:$74,""),
IF($C6="Naren Baliga",_xlfn.XLOOKUP($B6,PROSPER_Baliga!$1:$1,PROSPER_Baliga!$74:$74,""),
IF($C6="Thorsten Huhn",_xlfn.XLOOKUP($B6,PROSPER_Huhn!$1:$1,PROSPER_Huhn!$74:$74,""),
IF($C6="Nick Hull",_xlfn.XLOOKUP($B6,PROSPER_Hull!$1:$1,PROSPER_Hull!$74:$74,""),
IF($C6="Monika Kotwani",_xlfn.XLOOKUP($B6,PROSPER_Kotwani!$1:$1,PROSPER_Kotwani!$74:$74,""),
IF($C6="Jonathan Wellner",_xlfn.XLOOKUP($B6,PROSPER_Wellner!$1:$1,PROSPER_Wellner!$74:$74,""),
IF($C6="Travis Harvey",_xlfn.XLOOKUP($B6,PROSPER_Harvey!$1:$1,PROSPER_Harvey!$74:$74,""),""))))))))="","No Score",IF(IF($C6="Christopher Lobo",_xlfn.XLOOKUP($B6,PROSPER_Lobo!$1:$1,PROSPER_Lobo!$74:$74,""),
IF($C6="Naren Baliga",_xlfn.XLOOKUP($B6,PROSPER_Baliga!$1:$1,PROSPER_Baliga!$74:$74,""),
IF($C6="Thorsten Huhn",_xlfn.XLOOKUP($B6,PROSPER_Huhn!$1:$1,PROSPER_Huhn!$74:$74,""),
IF($C6="Nick Hull",_xlfn.XLOOKUP($B6,PROSPER_Hull!$1:$1,PROSPER_Hull!$74:$74,""),
IF($C6="Monika Kotwani",_xlfn.XLOOKUP($B6,PROSPER_Kotwani!$1:$1,PROSPER_Kotwani!$74:$74,""),
IF($C6="Jonathan Wellner",_xlfn.XLOOKUP($B6,PROSPER_Wellner!$1:$1,PROSPER_Wellner!$74:$74,""),
IF($C6="Travis Harvey",_xlfn.XLOOKUP($B6,PROSPER_Harvey!$1:$1,PROSPER_Harvey!$74:$74,""),"")))))))="","",
IF($C6="Christopher Lobo",_xlfn.XLOOKUP($B6,PROSPER_Lobo!$1:$1,PROSPER_Lobo!$74:$74,""),
IF($C6="Naren Baliga",_xlfn.XLOOKUP($B6,PROSPER_Baliga!$1:$1,PROSPER_Baliga!$74:$74,""),
IF($C6="Thorsten Huhn",_xlfn.XLOOKUP($B6,PROSPER_Huhn!$1:$1,PROSPER_Huhn!$74:$74,""),
IF($C6="Nick Hull",_xlfn.XLOOKUP($B6,PROSPER_Hull!$1:$1,PROSPER_Hull!$74:$74,""),
IF($C6="Monika Kotwani",_xlfn.XLOOKUP($B6,PROSPER_Kotwani!$1:$1,PROSPER_Kotwani!$74:$74,""),
IF($C6="Jonathan Wellner",_xlfn.XLOOKUP($B6,PROSPER_Wellner!$1:$1,PROSPER_Wellner!$74:$74,""),
IF($C6="Travis Harvey",_xlfn.XLOOKUP($B6,PROSPER_Harvey!$1:$1,PROSPER_Harvey!$74:$74,""),"")))))))))</f>
        <v>No Score</v>
      </c>
      <c r="JX6" s="138" t="str">
        <f>IF(IF(IF($C6="Christopher Lobo",_xlfn.XLOOKUP($B6,PROSPER_Lobo!$1:$1,PROSPER_Lobo!$75:$75,""),
IF($C6="Naren Baliga",_xlfn.XLOOKUP($B6,PROSPER_Baliga!$1:$1,PROSPER_Baliga!$75:$75,""),
IF($C6="Thorsten Huhn",_xlfn.XLOOKUP($B6,PROSPER_Huhn!$1:$1,PROSPER_Huhn!$75:$75,""),
IF($C6="Nick Hull",_xlfn.XLOOKUP($B6,PROSPER_Hull!$1:$1,PROSPER_Hull!$75:$75,""),
IF($C6="Monika Kotwani",_xlfn.XLOOKUP($B6,PROSPER_Kotwani!$1:$1,PROSPER_Kotwani!$75:$75,""),
IF($C6="Jonathan Wellner",_xlfn.XLOOKUP($B6,PROSPER_Wellner!$1:$1,PROSPER_Wellner!$75:$75,""),
IF($C6="Travis Harvey",_xlfn.XLOOKUP($B6,PROSPER_Harvey!$1:$1,PROSPER_Harvey!$75:$75,""),"")))))))="","",
IF($C6="Christopher Lobo",_xlfn.XLOOKUP($B6,PROSPER_Lobo!$1:$1,PROSPER_Lobo!$75:$75,""),
IF($C6="Naren Baliga",_xlfn.XLOOKUP($B6,PROSPER_Baliga!$1:$1,PROSPER_Baliga!$75:$75,""),
IF($C6="Thorsten Huhn",_xlfn.XLOOKUP($B6,PROSPER_Huhn!$1:$1,PROSPER_Huhn!$75:$75,""),
IF($C6="Nick Hull",_xlfn.XLOOKUP($B6,PROSPER_Hull!$1:$1,PROSPER_Hull!$75:$75,""),
IF($C6="Monika Kotwani",_xlfn.XLOOKUP($B6,PROSPER_Kotwani!$1:$1,PROSPER_Kotwani!$75:$75,""),
IF($C6="Jonathan Wellner",_xlfn.XLOOKUP($B6,PROSPER_Wellner!$1:$1,PROSPER_Wellner!$75:$75,""),
IF($C6="Travis Harvey",_xlfn.XLOOKUP($B6,PROSPER_Harvey!$1:$1,PROSPER_Harvey!$75:$75,""),""))))))))="","No Comment",IF(IF($C6="Christopher Lobo",_xlfn.XLOOKUP($B6,PROSPER_Lobo!$1:$1,PROSPER_Lobo!$75:$75,""),
IF($C6="Naren Baliga",_xlfn.XLOOKUP($B6,PROSPER_Baliga!$1:$1,PROSPER_Baliga!$75:$75,""),
IF($C6="Thorsten Huhn",_xlfn.XLOOKUP($B6,PROSPER_Huhn!$1:$1,PROSPER_Huhn!$75:$75,""),
IF($C6="Nick Hull",_xlfn.XLOOKUP($B6,PROSPER_Hull!$1:$1,PROSPER_Hull!$75:$75,""),
IF($C6="Monika Kotwani",_xlfn.XLOOKUP($B6,PROSPER_Kotwani!$1:$1,PROSPER_Kotwani!$75:$75,""),
IF($C6="Jonathan Wellner",_xlfn.XLOOKUP($B6,PROSPER_Wellner!$1:$1,PROSPER_Wellner!$75:$75,""),
IF($C6="Travis Harvey",_xlfn.XLOOKUP($B6,PROSPER_Harvey!$1:$1,PROSPER_Harvey!$75:$75,""),"")))))))="","",
IF($C6="Christopher Lobo",_xlfn.XLOOKUP($B6,PROSPER_Lobo!$1:$1,PROSPER_Lobo!$75:$75,""),
IF($C6="Naren Baliga",_xlfn.XLOOKUP($B6,PROSPER_Baliga!$1:$1,PROSPER_Baliga!$75:$75,""),
IF($C6="Thorsten Huhn",_xlfn.XLOOKUP($B6,PROSPER_Huhn!$1:$1,PROSPER_Huhn!$75:$75,""),
IF($C6="Nick Hull",_xlfn.XLOOKUP($B6,PROSPER_Hull!$1:$1,PROSPER_Hull!$75:$75,""),
IF($C6="Monika Kotwani",_xlfn.XLOOKUP($B6,PROSPER_Kotwani!$1:$1,PROSPER_Kotwani!$75:$75,""),
IF($C6="Jonathan Wellner",_xlfn.XLOOKUP($B6,PROSPER_Wellner!$1:$1,PROSPER_Wellner!$75:$75,""),
IF($C6="Travis Harvey",_xlfn.XLOOKUP($B6,PROSPER_Harvey!$1:$1,PROSPER_Harvey!$75:$75,""),"")))))))))</f>
        <v>No Comment</v>
      </c>
      <c r="JY6" s="141" t="str">
        <f t="shared" ref="JY6:JY25" si="225">IFERROR(AVERAGE(JV6,JW6),"N/A")</f>
        <v>N/A</v>
      </c>
      <c r="JZ6" s="135" t="str">
        <f>_xlfn.XLOOKUP(B6,PROSPERInitial_Query!$E:$E,PROSPERInitial_Query!$AT:$AT,"",,-1)</f>
        <v/>
      </c>
      <c r="KA6" s="136" t="str">
        <f t="shared" si="126"/>
        <v>Alan Watson7 - ResponsibilityPeople Management</v>
      </c>
      <c r="KB6" s="136" t="str">
        <f>_xlfn.XLOOKUP(KA6,PROSPERDelta_Query!BK:BK,PROSPERDelta_Query!BH:BH,"",,-1)</f>
        <v/>
      </c>
      <c r="KC6" s="137" t="str">
        <f t="shared" ref="KC6:KC25" si="226">IFERROR(IF(KB6="", IF(JZ6="", "", JZ6), KB6)*1,"N/A")</f>
        <v>N/A</v>
      </c>
      <c r="KD6" s="137" t="str">
        <f>IF(IF(IF($C6="Christopher Lobo",_xlfn.XLOOKUP($B6,PROSPER_Lobo!$1:$1,PROSPER_Lobo!$76:$76,""),
IF($C6="Naren Baliga",_xlfn.XLOOKUP($B6,PROSPER_Baliga!$1:$1,PROSPER_Baliga!$76:$76,""),
IF($C6="Thorsten Huhn",_xlfn.XLOOKUP($B6,PROSPER_Huhn!$1:$1,PROSPER_Huhn!$76:$76,""),
IF($C6="Nick Hull",_xlfn.XLOOKUP($B6,PROSPER_Hull!$1:$1,PROSPER_Hull!$76:$76,""),
IF($C6="Monika Kotwani",_xlfn.XLOOKUP($B6,PROSPER_Kotwani!$1:$1,PROSPER_Kotwani!$76:$76,""),
IF($C6="Jonathan Wellner",_xlfn.XLOOKUP($B6,PROSPER_Wellner!$1:$1,PROSPER_Wellner!$76:$76,""),
IF($C6="Travis Harvey",_xlfn.XLOOKUP($B6,PROSPER_Harvey!$1:$1,PROSPER_Harvey!$76:$76,""),"")))))))="","",
IF($C6="Christopher Lobo",_xlfn.XLOOKUP($B6,PROSPER_Lobo!$1:$1,PROSPER_Lobo!$76:$76,""),
IF($C6="Naren Baliga",_xlfn.XLOOKUP($B6,PROSPER_Baliga!$1:$1,PROSPER_Baliga!$76:$76,""),
IF($C6="Thorsten Huhn",_xlfn.XLOOKUP($B6,PROSPER_Huhn!$1:$1,PROSPER_Huhn!$76:$76,""),
IF($C6="Nick Hull",_xlfn.XLOOKUP($B6,PROSPER_Hull!$1:$1,PROSPER_Hull!$76:$76,""),
IF($C6="Monika Kotwani",_xlfn.XLOOKUP($B6,PROSPER_Kotwani!$1:$1,PROSPER_Kotwani!$76:$76,""),
IF($C6="Jonathan Wellner",_xlfn.XLOOKUP($B6,PROSPER_Wellner!$1:$1,PROSPER_Wellner!$76:$76,""),
IF($C6="Travis Harvey",_xlfn.XLOOKUP($B6,PROSPER_Harvey!$1:$1,PROSPER_Harvey!$76:$76,""),""))))))))="","No Score",IF(IF($C6="Christopher Lobo",_xlfn.XLOOKUP($B6,PROSPER_Lobo!$1:$1,PROSPER_Lobo!$76:$76,""),
IF($C6="Naren Baliga",_xlfn.XLOOKUP($B6,PROSPER_Baliga!$1:$1,PROSPER_Baliga!$76:$76,""),
IF($C6="Thorsten Huhn",_xlfn.XLOOKUP($B6,PROSPER_Huhn!$1:$1,PROSPER_Huhn!$76:$76,""),
IF($C6="Nick Hull",_xlfn.XLOOKUP($B6,PROSPER_Hull!$1:$1,PROSPER_Hull!$76:$76,""),
IF($C6="Monika Kotwani",_xlfn.XLOOKUP($B6,PROSPER_Kotwani!$1:$1,PROSPER_Kotwani!$76:$76,""),
IF($C6="Jonathan Wellner",_xlfn.XLOOKUP($B6,PROSPER_Wellner!$1:$1,PROSPER_Wellner!$76:$76,""),
IF($C6="Travis Harvey",_xlfn.XLOOKUP($B6,PROSPER_Harvey!$1:$1,PROSPER_Harvey!$76:$76,""),"")))))))="","",
IF($C6="Christopher Lobo",_xlfn.XLOOKUP($B6,PROSPER_Lobo!$1:$1,PROSPER_Lobo!$76:$76,""),
IF($C6="Naren Baliga",_xlfn.XLOOKUP($B6,PROSPER_Baliga!$1:$1,PROSPER_Baliga!$76:$76,""),
IF($C6="Thorsten Huhn",_xlfn.XLOOKUP($B6,PROSPER_Huhn!$1:$1,PROSPER_Huhn!$76:$76,""),
IF($C6="Nick Hull",_xlfn.XLOOKUP($B6,PROSPER_Hull!$1:$1,PROSPER_Hull!$76:$76,""),
IF($C6="Monika Kotwani",_xlfn.XLOOKUP($B6,PROSPER_Kotwani!$1:$1,PROSPER_Kotwani!$76:$76,""),
IF($C6="Jonathan Wellner",_xlfn.XLOOKUP($B6,PROSPER_Wellner!$1:$1,PROSPER_Wellner!$76:$76,""),
IF($C6="Travis Harvey",_xlfn.XLOOKUP($B6,PROSPER_Harvey!$1:$1,PROSPER_Harvey!$76:$76,""),"")))))))))</f>
        <v>No Score</v>
      </c>
      <c r="KE6" s="138" t="str">
        <f>IF(IF(IF($C6="Christopher Lobo",_xlfn.XLOOKUP($B6,PROSPER_Lobo!$1:$1,PROSPER_Lobo!$77:$77,""),
IF($C6="Naren Baliga",_xlfn.XLOOKUP($B6,PROSPER_Baliga!$1:$1,PROSPER_Baliga!$77:$77,""),
IF($C6="Thorsten Huhn",_xlfn.XLOOKUP($B6,PROSPER_Huhn!$1:$1,PROSPER_Huhn!$77:$77,""),
IF($C6="Nick Hull",_xlfn.XLOOKUP($B6,PROSPER_Hull!$1:$1,PROSPER_Hull!$77:$77,""),
IF($C6="Monika Kotwani",_xlfn.XLOOKUP($B6,PROSPER_Kotwani!$1:$1,PROSPER_Kotwani!$77:$77,""),
IF($C6="Jonathan Wellner",_xlfn.XLOOKUP($B6,PROSPER_Wellner!$1:$1,PROSPER_Wellner!$77:$77,""),
IF($C6="Travis Harvey",_xlfn.XLOOKUP($B6,PROSPER_Harvey!$1:$1,PROSPER_Harvey!$77:$77,""),"")))))))="","",
IF($C6="Christopher Lobo",_xlfn.XLOOKUP($B6,PROSPER_Lobo!$1:$1,PROSPER_Lobo!$77:$77,""),
IF($C6="Naren Baliga",_xlfn.XLOOKUP($B6,PROSPER_Baliga!$1:$1,PROSPER_Baliga!$77:$77,""),
IF($C6="Thorsten Huhn",_xlfn.XLOOKUP($B6,PROSPER_Huhn!$1:$1,PROSPER_Huhn!$77:$77,""),
IF($C6="Nick Hull",_xlfn.XLOOKUP($B6,PROSPER_Hull!$1:$1,PROSPER_Hull!$77:$77,""),
IF($C6="Monika Kotwani",_xlfn.XLOOKUP($B6,PROSPER_Kotwani!$1:$1,PROSPER_Kotwani!$77:$77,""),
IF($C6="Jonathan Wellner",_xlfn.XLOOKUP($B6,PROSPER_Wellner!$1:$1,PROSPER_Wellner!$77:$77,""),
IF($C6="Travis Harvey",_xlfn.XLOOKUP($B6,PROSPER_Harvey!$1:$1,PROSPER_Harvey!$77:$77,""),""))))))))="","No Comment",IF(IF($C6="Christopher Lobo",_xlfn.XLOOKUP($B6,PROSPER_Lobo!$1:$1,PROSPER_Lobo!$77:$77,""),
IF($C6="Naren Baliga",_xlfn.XLOOKUP($B6,PROSPER_Baliga!$1:$1,PROSPER_Baliga!$77:$77,""),
IF($C6="Thorsten Huhn",_xlfn.XLOOKUP($B6,PROSPER_Huhn!$1:$1,PROSPER_Huhn!$77:$77,""),
IF($C6="Nick Hull",_xlfn.XLOOKUP($B6,PROSPER_Hull!$1:$1,PROSPER_Hull!$77:$77,""),
IF($C6="Monika Kotwani",_xlfn.XLOOKUP($B6,PROSPER_Kotwani!$1:$1,PROSPER_Kotwani!$77:$77,""),
IF($C6="Jonathan Wellner",_xlfn.XLOOKUP($B6,PROSPER_Wellner!$1:$1,PROSPER_Wellner!$77:$77,""),
IF($C6="Travis Harvey",_xlfn.XLOOKUP($B6,PROSPER_Harvey!$1:$1,PROSPER_Harvey!$77:$77,""),"")))))))="","",
IF($C6="Christopher Lobo",_xlfn.XLOOKUP($B6,PROSPER_Lobo!$1:$1,PROSPER_Lobo!$77:$77,""),
IF($C6="Naren Baliga",_xlfn.XLOOKUP($B6,PROSPER_Baliga!$1:$1,PROSPER_Baliga!$77:$77,""),
IF($C6="Thorsten Huhn",_xlfn.XLOOKUP($B6,PROSPER_Huhn!$1:$1,PROSPER_Huhn!$77:$77,""),
IF($C6="Nick Hull",_xlfn.XLOOKUP($B6,PROSPER_Hull!$1:$1,PROSPER_Hull!$77:$77,""),
IF($C6="Monika Kotwani",_xlfn.XLOOKUP($B6,PROSPER_Kotwani!$1:$1,PROSPER_Kotwani!$77:$77,""),
IF($C6="Jonathan Wellner",_xlfn.XLOOKUP($B6,PROSPER_Wellner!$1:$1,PROSPER_Wellner!$77:$77,""),
IF($C6="Travis Harvey",_xlfn.XLOOKUP($B6,PROSPER_Harvey!$1:$1,PROSPER_Harvey!$77:$77,""),"")))))))))</f>
        <v>No Comment</v>
      </c>
      <c r="KF6" s="141" t="str">
        <f t="shared" ref="KF6:KF25" si="227">IFERROR(AVERAGE(KC6,KD6),"N/A")</f>
        <v>N/A</v>
      </c>
      <c r="KG6" s="135" t="str">
        <f>_xlfn.XLOOKUP(B6,PROSPERInitial_Query!$E:$E,PROSPERInitial_Query!$AU:$AU,"",,-1)</f>
        <v/>
      </c>
      <c r="KH6" s="136" t="str">
        <f t="shared" si="129"/>
        <v>Alan Watson7 - ResponsibilitySelf Sufficiency</v>
      </c>
      <c r="KI6" s="136" t="str">
        <f>_xlfn.XLOOKUP(KH6,PROSPERDelta_Query!BK:BK,PROSPERDelta_Query!BI:BI,"",,-1)</f>
        <v/>
      </c>
      <c r="KJ6" s="137" t="str">
        <f t="shared" ref="KJ6:KJ25" si="228">IFERROR(IF(KI6="", IF(KG6="", "", KG6), KI6)*1,"N/A")</f>
        <v>N/A</v>
      </c>
      <c r="KK6" s="137" t="str">
        <f>IF(IF(IF($C6="Christopher Lobo",_xlfn.XLOOKUP($B6,PROSPER_Lobo!$1:$1,PROSPER_Lobo!$78:$78,""),
IF($C6="Naren Baliga",_xlfn.XLOOKUP($B6,PROSPER_Baliga!$1:$1,PROSPER_Baliga!$78:$78,""),
IF($C6="Thorsten Huhn",_xlfn.XLOOKUP($B6,PROSPER_Huhn!$1:$1,PROSPER_Huhn!$78:$78,""),
IF($C6="Nick Hull",_xlfn.XLOOKUP($B6,PROSPER_Hull!$1:$1,PROSPER_Hull!$78:$78,""),
IF($C6="Monika Kotwani",_xlfn.XLOOKUP($B6,PROSPER_Kotwani!$1:$1,PROSPER_Kotwani!$78:$78,""),
IF($C6="Jonathan Wellner",_xlfn.XLOOKUP($B6,PROSPER_Wellner!$1:$1,PROSPER_Wellner!$78:$78,""),
IF($C6="Travis Harvey",_xlfn.XLOOKUP($B6,PROSPER_Harvey!$1:$1,PROSPER_Harvey!$78:$78,""),"")))))))="","",
IF($C6="Christopher Lobo",_xlfn.XLOOKUP($B6,PROSPER_Lobo!$1:$1,PROSPER_Lobo!$78:$78,""),
IF($C6="Naren Baliga",_xlfn.XLOOKUP($B6,PROSPER_Baliga!$1:$1,PROSPER_Baliga!$78:$78,""),
IF($C6="Thorsten Huhn",_xlfn.XLOOKUP($B6,PROSPER_Huhn!$1:$1,PROSPER_Huhn!$78:$78,""),
IF($C6="Nick Hull",_xlfn.XLOOKUP($B6,PROSPER_Hull!$1:$1,PROSPER_Hull!$78:$78,""),
IF($C6="Monika Kotwani",_xlfn.XLOOKUP($B6,PROSPER_Kotwani!$1:$1,PROSPER_Kotwani!$78:$78,""),
IF($C6="Jonathan Wellner",_xlfn.XLOOKUP($B6,PROSPER_Wellner!$1:$1,PROSPER_Wellner!$78:$78,""),
IF($C6="Travis Harvey",_xlfn.XLOOKUP($B6,PROSPER_Harvey!$1:$1,PROSPER_Harvey!$78:$78,""),""))))))))="","No Score",IF(IF($C6="Christopher Lobo",_xlfn.XLOOKUP($B6,PROSPER_Lobo!$1:$1,PROSPER_Lobo!$78:$78,""),
IF($C6="Naren Baliga",_xlfn.XLOOKUP($B6,PROSPER_Baliga!$1:$1,PROSPER_Baliga!$78:$78,""),
IF($C6="Thorsten Huhn",_xlfn.XLOOKUP($B6,PROSPER_Huhn!$1:$1,PROSPER_Huhn!$78:$78,""),
IF($C6="Nick Hull",_xlfn.XLOOKUP($B6,PROSPER_Hull!$1:$1,PROSPER_Hull!$78:$78,""),
IF($C6="Monika Kotwani",_xlfn.XLOOKUP($B6,PROSPER_Kotwani!$1:$1,PROSPER_Kotwani!$78:$78,""),
IF($C6="Jonathan Wellner",_xlfn.XLOOKUP($B6,PROSPER_Wellner!$1:$1,PROSPER_Wellner!$78:$78,""),
IF($C6="Travis Harvey",_xlfn.XLOOKUP($B6,PROSPER_Harvey!$1:$1,PROSPER_Harvey!$78:$78,""),"")))))))="","",
IF($C6="Christopher Lobo",_xlfn.XLOOKUP($B6,PROSPER_Lobo!$1:$1,PROSPER_Lobo!$78:$78,""),
IF($C6="Naren Baliga",_xlfn.XLOOKUP($B6,PROSPER_Baliga!$1:$1,PROSPER_Baliga!$78:$78,""),
IF($C6="Thorsten Huhn",_xlfn.XLOOKUP($B6,PROSPER_Huhn!$1:$1,PROSPER_Huhn!$78:$78,""),
IF($C6="Nick Hull",_xlfn.XLOOKUP($B6,PROSPER_Hull!$1:$1,PROSPER_Hull!$78:$78,""),
IF($C6="Monika Kotwani",_xlfn.XLOOKUP($B6,PROSPER_Kotwani!$1:$1,PROSPER_Kotwani!$78:$78,""),
IF($C6="Jonathan Wellner",_xlfn.XLOOKUP($B6,PROSPER_Wellner!$1:$1,PROSPER_Wellner!$78:$78,""),
IF($C6="Travis Harvey",_xlfn.XLOOKUP($B6,PROSPER_Harvey!$1:$1,PROSPER_Harvey!$78:$78,""),"")))))))))</f>
        <v>No Score</v>
      </c>
      <c r="KL6" s="138" t="str">
        <f>IF(IF(IF($C6="Christopher Lobo",_xlfn.XLOOKUP($B6,PROSPER_Lobo!$1:$1,PROSPER_Lobo!$79:$79,""),
IF($C6="Naren Baliga",_xlfn.XLOOKUP($B6,PROSPER_Baliga!$1:$1,PROSPER_Baliga!$79:$79,""),
IF($C6="Thorsten Huhn",_xlfn.XLOOKUP($B6,PROSPER_Huhn!$1:$1,PROSPER_Huhn!$79:$79,""),
IF($C6="Nick Hull",_xlfn.XLOOKUP($B6,PROSPER_Hull!$1:$1,PROSPER_Hull!$79:$79,""),
IF($C6="Monika Kotwani",_xlfn.XLOOKUP($B6,PROSPER_Kotwani!$1:$1,PROSPER_Kotwani!$79:$79,""),
IF($C6="Jonathan Wellner",_xlfn.XLOOKUP($B6,PROSPER_Wellner!$1:$1,PROSPER_Wellner!$79:$79,""),
IF($C6="Travis Harvey",_xlfn.XLOOKUP($B6,PROSPER_Harvey!$1:$1,PROSPER_Harvey!$79:$79,""),"")))))))="","",
IF($C6="Christopher Lobo",_xlfn.XLOOKUP($B6,PROSPER_Lobo!$1:$1,PROSPER_Lobo!$79:$79,""),
IF($C6="Naren Baliga",_xlfn.XLOOKUP($B6,PROSPER_Baliga!$1:$1,PROSPER_Baliga!$79:$79,""),
IF($C6="Thorsten Huhn",_xlfn.XLOOKUP($B6,PROSPER_Huhn!$1:$1,PROSPER_Huhn!$79:$79,""),
IF($C6="Nick Hull",_xlfn.XLOOKUP($B6,PROSPER_Hull!$1:$1,PROSPER_Hull!$79:$79,""),
IF($C6="Monika Kotwani",_xlfn.XLOOKUP($B6,PROSPER_Kotwani!$1:$1,PROSPER_Kotwani!$79:$79,""),
IF($C6="Jonathan Wellner",_xlfn.XLOOKUP($B6,PROSPER_Wellner!$1:$1,PROSPER_Wellner!$79:$79,""),
IF($C6="Travis Harvey",_xlfn.XLOOKUP($B6,PROSPER_Harvey!$1:$1,PROSPER_Harvey!$79:$79,""),""))))))))="","No Comment",IF(IF($C6="Christopher Lobo",_xlfn.XLOOKUP($B6,PROSPER_Lobo!$1:$1,PROSPER_Lobo!$79:$79,""),
IF($C6="Naren Baliga",_xlfn.XLOOKUP($B6,PROSPER_Baliga!$1:$1,PROSPER_Baliga!$79:$79,""),
IF($C6="Thorsten Huhn",_xlfn.XLOOKUP($B6,PROSPER_Huhn!$1:$1,PROSPER_Huhn!$79:$79,""),
IF($C6="Nick Hull",_xlfn.XLOOKUP($B6,PROSPER_Hull!$1:$1,PROSPER_Hull!$79:$79,""),
IF($C6="Monika Kotwani",_xlfn.XLOOKUP($B6,PROSPER_Kotwani!$1:$1,PROSPER_Kotwani!$79:$79,""),
IF($C6="Jonathan Wellner",_xlfn.XLOOKUP($B6,PROSPER_Wellner!$1:$1,PROSPER_Wellner!$79:$79,""),
IF($C6="Travis Harvey",_xlfn.XLOOKUP($B6,PROSPER_Harvey!$1:$1,PROSPER_Harvey!$79:$79,""),"")))))))="","",
IF($C6="Christopher Lobo",_xlfn.XLOOKUP($B6,PROSPER_Lobo!$1:$1,PROSPER_Lobo!$79:$79,""),
IF($C6="Naren Baliga",_xlfn.XLOOKUP($B6,PROSPER_Baliga!$1:$1,PROSPER_Baliga!$79:$79,""),
IF($C6="Thorsten Huhn",_xlfn.XLOOKUP($B6,PROSPER_Huhn!$1:$1,PROSPER_Huhn!$79:$79,""),
IF($C6="Nick Hull",_xlfn.XLOOKUP($B6,PROSPER_Hull!$1:$1,PROSPER_Hull!$79:$79,""),
IF($C6="Monika Kotwani",_xlfn.XLOOKUP($B6,PROSPER_Kotwani!$1:$1,PROSPER_Kotwani!$79:$79,""),
IF($C6="Jonathan Wellner",_xlfn.XLOOKUP($B6,PROSPER_Wellner!$1:$1,PROSPER_Wellner!$79:$79,""),
IF($C6="Travis Harvey",_xlfn.XLOOKUP($B6,PROSPER_Harvey!$1:$1,PROSPER_Harvey!$79:$79,""),"")))))))))</f>
        <v>No Comment</v>
      </c>
      <c r="KM6" s="141" t="str">
        <f t="shared" ref="KM6:KM25" si="229">IFERROR(AVERAGE(KJ6,KK6),"N/A")</f>
        <v>N/A</v>
      </c>
      <c r="KN6" s="145" t="str">
        <f t="shared" ref="KN6:KN25" si="230">IFERROR(AVERAGE(JH6,JO6,JV6,KC6,KJ6),"N/A")</f>
        <v>N/A</v>
      </c>
      <c r="KO6" s="146" t="str">
        <f t="shared" ref="KO6:KO25" si="231">IFERROR(AVERAGE(JI6,JP6,JW6,KD6,KK6),"N/A")</f>
        <v>N/A</v>
      </c>
      <c r="KP6" s="194" t="str">
        <f t="shared" ref="KP6:KP25" si="232">IFERROR(AVERAGE(JK6,JR6,JY6,KF6,KM6),"N/A")</f>
        <v>N/A</v>
      </c>
      <c r="KQ6" s="147">
        <f t="shared" ref="KQ6:KQ25" si="233">IFERROR(AVERAGE(CA6,GT6,HC6,IV6,IZ6,JD6,KP6),"N/A")</f>
        <v>7.204192546583851</v>
      </c>
      <c r="KR6" s="148"/>
      <c r="KS6" s="148"/>
      <c r="KT6" s="148"/>
      <c r="KU6" s="149"/>
    </row>
    <row r="7" spans="2:307" x14ac:dyDescent="0.25">
      <c r="B7" s="118" t="s">
        <v>54</v>
      </c>
      <c r="C7" s="119" t="s">
        <v>487</v>
      </c>
      <c r="D7" s="120" t="str">
        <f>_xlfn.XLOOKUP(B7,PROSPERInitial_Query!E:E,PROSPERInitial_Query!G:G,"",,-1)</f>
        <v/>
      </c>
      <c r="E7" s="121" t="str">
        <f t="shared" si="136"/>
        <v>Amit Atre1 - PortfolioDesign Success</v>
      </c>
      <c r="F7" s="122" t="str">
        <f>_xlfn.XLOOKUP(E7,PROSPERDelta_Query!BK:BK,PROSPERDelta_Query!I:I,"",,-1)</f>
        <v/>
      </c>
      <c r="G7" s="123" t="str">
        <f t="shared" si="137"/>
        <v>N/A</v>
      </c>
      <c r="H7" s="124" t="str">
        <f>IF(IF(IF($C7="Christopher Lobo",_xlfn.XLOOKUP($B7,PROSPER_Lobo!$1:$1,PROSPER_Lobo!$2:$2,""),
IF($C7="Naren Baliga",_xlfn.XLOOKUP($B7,PROSPER_Baliga!$1:$1,PROSPER_Baliga!$2:$2,""),
IF($C7="Thorsten Huhn",_xlfn.XLOOKUP($B7,PROSPER_Huhn!$1:$1,PROSPER_Huhn!$2:$2,""),
IF($C7="Nick Hull",_xlfn.XLOOKUP($B7,PROSPER_Hull!$1:$1,PROSPER_Hull!$2:$2,""),
IF($C7="Monika Kotwani",_xlfn.XLOOKUP($B7,PROSPER_Kotwani!$1:$1,PROSPER_Kotwani!$2:$2,""),
IF($C7="Jonathan Wellner",_xlfn.XLOOKUP($B7,PROSPER_Wellner!$1:$1,PROSPER_Wellner!$2:$2,""),
IF($C7="Travis Harvey",_xlfn.XLOOKUP($B7,PROSPER_Harvey!$1:$1,PROSPER_Harvey!$2:$2,""),"")))))))="","",
IF($C7="Christopher Lobo",_xlfn.XLOOKUP($B7,PROSPER_Lobo!$1:$1,PROSPER_Lobo!$2:$2,""),
IF($C7="Naren Baliga",_xlfn.XLOOKUP($B7,PROSPER_Baliga!$1:$1,PROSPER_Baliga!$2:$2,""),
IF($C7="Thorsten Huhn",_xlfn.XLOOKUP($B7,PROSPER_Huhn!$1:$1,PROSPER_Huhn!$2:$2,""),
IF($C7="Nick Hull",_xlfn.XLOOKUP($B7,PROSPER_Hull!$1:$1,PROSPER_Hull!$2:$2,""),
IF($C7="Monika Kotwani",_xlfn.XLOOKUP($B7,PROSPER_Kotwani!$1:$1,PROSPER_Kotwani!$2:$2,""),
IF($C7="Jonathan Wellner",_xlfn.XLOOKUP($B7,PROSPER_Wellner!$1:$1,PROSPER_Wellner!$2:$2,""),
IF($C7="Travis Harvey",_xlfn.XLOOKUP($B7,PROSPER_Harvey!$1:$1,PROSPER_Harvey!$2:$2,""),""))))))))="","No Score",(IF(IF($C7="Christopher Lobo",_xlfn.XLOOKUP($B7,PROSPER_Lobo!$1:$1,PROSPER_Lobo!$2:$2,""),
IF($C7="Naren Baliga",_xlfn.XLOOKUP($B7,PROSPER_Baliga!$1:$1,PROSPER_Baliga!$2:$2,""),
IF($C7="Thorsten Huhn",_xlfn.XLOOKUP($B7,PROSPER_Huhn!$1:$1,PROSPER_Huhn!$2:$2,""),
IF($C7="Nick Hull",_xlfn.XLOOKUP($B7,PROSPER_Hull!$1:$1,PROSPER_Hull!$2:$2,""),
IF($C7="Monika Kotwani",_xlfn.XLOOKUP($B7,PROSPER_Kotwani!$1:$1,PROSPER_Kotwani!$2:$2,""),
IF($C7="Jonathan Wellner",_xlfn.XLOOKUP($B7,PROSPER_Wellner!$1:$1,PROSPER_Wellner!$2:$2,""),
IF($C7="Travis Harvey",_xlfn.XLOOKUP($B7,PROSPER_Harvey!$1:$1,PROSPER_Harvey!$2:$2,""),"")))))))="","",
IF($C7="Christopher Lobo",_xlfn.XLOOKUP($B7,PROSPER_Lobo!$1:$1,PROSPER_Lobo!$2:$2,""),
IF($C7="Naren Baliga",_xlfn.XLOOKUP($B7,PROSPER_Baliga!$1:$1,PROSPER_Baliga!$2:$2,""),
IF($C7="Thorsten Huhn",_xlfn.XLOOKUP($B7,PROSPER_Huhn!$1:$1,PROSPER_Huhn!$2:$2,""),
IF($C7="Nick Hull",_xlfn.XLOOKUP($B7,PROSPER_Hull!$1:$1,PROSPER_Hull!$2:$2,""),
IF($C7="Monika Kotwani",_xlfn.XLOOKUP($B7,PROSPER_Kotwani!$1:$1,PROSPER_Kotwani!$2:$2,""),
IF($C7="Jonathan Wellner",_xlfn.XLOOKUP($B7,PROSPER_Wellner!$1:$1,PROSPER_Wellner!$2:$2,""),
IF($C7="Travis Harvey",_xlfn.XLOOKUP($B7,PROSPER_Harvey!$1:$1,PROSPER_Harvey!$2:$2,""),""))))))))))</f>
        <v>No Score</v>
      </c>
      <c r="I7" s="125" t="str">
        <f>IF(IF(IF($C7="Christopher Lobo",_xlfn.XLOOKUP($B7,PROSPER_Lobo!$1:$1,PROSPER_Lobo!$3:$3,""),
IF($C7="Naren Baliga",_xlfn.XLOOKUP($B7,PROSPER_Baliga!$1:$1,PROSPER_Baliga!$3:$3,""),
IF($C7="Thorsten Huhn",_xlfn.XLOOKUP($B7,PROSPER_Huhn!$1:$1,PROSPER_Huhn!$3:$3,""),
IF($C7="Nick Hull",_xlfn.XLOOKUP($B7,PROSPER_Hull!$1:$1,PROSPER_Hull!$3:$3,""),
IF($C7="Monika Kotwani",_xlfn.XLOOKUP($B7,PROSPER_Kotwani!$1:$1,PROSPER_Kotwani!$3:$3,""),
IF($C7="Jonathan Wellner",_xlfn.XLOOKUP($B7,PROSPER_Wellner!$1:$1,PROSPER_Wellner!$3:$3,""),
IF($C7="Travis Harvey",_xlfn.XLOOKUP($B7,PROSPER_Harvey!$1:$1,PROSPER_Harvey!$3:$3,""),"")))))))="","",
IF($C7="Christopher Lobo",_xlfn.XLOOKUP($B7,PROSPER_Lobo!$1:$1,PROSPER_Lobo!$3:$3,""),
IF($C7="Naren Baliga",_xlfn.XLOOKUP($B7,PROSPER_Baliga!$1:$1,PROSPER_Baliga!$3:$3,""),
IF($C7="Thorsten Huhn",_xlfn.XLOOKUP($B7,PROSPER_Huhn!$1:$1,PROSPER_Huhn!$3:$3,""),
IF($C7="Nick Hull",_xlfn.XLOOKUP($B7,PROSPER_Hull!$1:$1,PROSPER_Hull!$3:$3,""),
IF($C7="Monika Kotwani",_xlfn.XLOOKUP($B7,PROSPER_Kotwani!$1:$1,PROSPER_Kotwani!$3:$3,""),
IF($C7="Jonathan Wellner",_xlfn.XLOOKUP($B7,PROSPER_Wellner!$1:$1,PROSPER_Wellner!$3:$3,""),
IF($C7="Travis Harvey",_xlfn.XLOOKUP($B7,PROSPER_Harvey!$1:$1,PROSPER_Harvey!$3:$3,""),""))))))))="","No Comment",IF(IF($C7="Christopher Lobo",_xlfn.XLOOKUP($B7,PROSPER_Lobo!$1:$1,PROSPER_Lobo!$3:$3,""),
IF($C7="Naren Baliga",_xlfn.XLOOKUP($B7,PROSPER_Baliga!$1:$1,PROSPER_Baliga!$3:$3,""),
IF($C7="Thorsten Huhn",_xlfn.XLOOKUP($B7,PROSPER_Huhn!$1:$1,PROSPER_Huhn!$3:$3,""),
IF($C7="Nick Hull",_xlfn.XLOOKUP($B7,PROSPER_Hull!$1:$1,PROSPER_Hull!$3:$3,""),
IF($C7="Monika Kotwani",_xlfn.XLOOKUP($B7,PROSPER_Kotwani!$1:$1,PROSPER_Kotwani!$3:$3,""),
IF($C7="Jonathan Wellner",_xlfn.XLOOKUP($B7,PROSPER_Wellner!$1:$1,PROSPER_Wellner!$3:$3,""),
IF($C7="Travis Harvey",_xlfn.XLOOKUP($B7,PROSPER_Harvey!$1:$1,PROSPER_Harvey!$3:$3,""),"")))))))="","",
IF($C7="Christopher Lobo",_xlfn.XLOOKUP($B7,PROSPER_Lobo!$1:$1,PROSPER_Lobo!$3:$3,""),
IF($C7="Naren Baliga",_xlfn.XLOOKUP($B7,PROSPER_Baliga!$1:$1,PROSPER_Baliga!$3:$3,""),
IF($C7="Thorsten Huhn",_xlfn.XLOOKUP($B7,PROSPER_Huhn!$1:$1,PROSPER_Huhn!$3:$3,""),
IF($C7="Nick Hull",_xlfn.XLOOKUP($B7,PROSPER_Hull!$1:$1,PROSPER_Hull!$3:$3,""),
IF($C7="Monika Kotwani",_xlfn.XLOOKUP($B7,PROSPER_Kotwani!$1:$1,PROSPER_Kotwani!$3:$3,""),
IF($C7="Jonathan Wellner",_xlfn.XLOOKUP($B7,PROSPER_Wellner!$1:$1,PROSPER_Wellner!$3:$3,""),
IF($C7="Travis Harvey",_xlfn.XLOOKUP($B7,PROSPER_Harvey!$1:$1,PROSPER_Harvey!$3:$3,""),"")))))))))</f>
        <v>No Comment</v>
      </c>
      <c r="J7" s="124">
        <f>IFERROR(ROUND(_xlfn.XLOOKUP(B7,DesignSuccessChallenge_Query!$E:$E,DesignSuccessChallenge_Query!$F:$F)/4.7,0),"Not Taken")</f>
        <v>7</v>
      </c>
      <c r="K7" s="150">
        <f t="shared" si="138"/>
        <v>7</v>
      </c>
      <c r="L7" s="120" t="str">
        <f>_xlfn.XLOOKUP(B7,PROSPERInitial_Query!$E:$E,PROSPERInitial_Query!$H:$H,"",,-1)</f>
        <v/>
      </c>
      <c r="M7" s="121" t="str">
        <f t="shared" si="3"/>
        <v>Amit Atre1 - PortfolioPremium Engagement</v>
      </c>
      <c r="N7" s="126" t="str">
        <f>_xlfn.XLOOKUP(M7,PROSPERDelta_Query!BK:BK,PROSPERDelta_Query!J:J,"",,-1)</f>
        <v/>
      </c>
      <c r="O7" s="124" t="str">
        <f t="shared" si="139"/>
        <v>N/A</v>
      </c>
      <c r="P7" s="124" t="str">
        <f>IF(IF(IF($C7="Christopher Lobo",_xlfn.XLOOKUP($B7,PROSPER_Lobo!$1:$1,PROSPER_Lobo!$4:$4,""),
IF($C7="Naren Baliga",_xlfn.XLOOKUP($B7,PROSPER_Baliga!$1:$1,PROSPER_Baliga!$4:$4,""),
IF($C7="Thorsten Huhn",_xlfn.XLOOKUP($B7,PROSPER_Huhn!$1:$1,PROSPER_Huhn!$4:$4,""),
IF($C7="Nick Hull",_xlfn.XLOOKUP($B7,PROSPER_Hull!$1:$1,PROSPER_Hull!$4:$4,""),
IF($C7="Monika Kotwani",_xlfn.XLOOKUP($B7,PROSPER_Kotwani!$1:$1,PROSPER_Kotwani!$4:$4,""),
IF($C7="Jonathan Wellner",_xlfn.XLOOKUP($B7,PROSPER_Wellner!$1:$1,PROSPER_Wellner!$4:$4,""),
IF($C7="Travis Harvey",_xlfn.XLOOKUP($B7,PROSPER_Harvey!$1:$1,PROSPER_Harvey!$4:$4,""),"")))))))="","",
IF($C7="Christopher Lobo",_xlfn.XLOOKUP($B7,PROSPER_Lobo!$1:$1,PROSPER_Lobo!$4:$4,""),
IF($C7="Naren Baliga",_xlfn.XLOOKUP($B7,PROSPER_Baliga!$1:$1,PROSPER_Baliga!$4:$4,""),
IF($C7="Thorsten Huhn",_xlfn.XLOOKUP($B7,PROSPER_Huhn!$1:$1,PROSPER_Huhn!$4:$4,""),
IF($C7="Nick Hull",_xlfn.XLOOKUP($B7,PROSPER_Hull!$1:$1,PROSPER_Hull!$4:$4,""),
IF($C7="Monika Kotwani",_xlfn.XLOOKUP($B7,PROSPER_Kotwani!$1:$1,PROSPER_Kotwani!$4:$4,""),
IF($C7="Jonathan Wellner",_xlfn.XLOOKUP($B7,PROSPER_Wellner!$1:$1,PROSPER_Wellner!$4:$4,""),
IF($C7="Travis Harvey",_xlfn.XLOOKUP($B7,PROSPER_Harvey!$1:$1,PROSPER_Harvey!$4:$4,""),""))))))))="","No Score",IF(IF($C7="Christopher Lobo",_xlfn.XLOOKUP($B7,PROSPER_Lobo!$1:$1,PROSPER_Lobo!$4:$4,""),
IF($C7="Naren Baliga",_xlfn.XLOOKUP($B7,PROSPER_Baliga!$1:$1,PROSPER_Baliga!$4:$4,""),
IF($C7="Thorsten Huhn",_xlfn.XLOOKUP($B7,PROSPER_Huhn!$1:$1,PROSPER_Huhn!$4:$4,""),
IF($C7="Nick Hull",_xlfn.XLOOKUP($B7,PROSPER_Hull!$1:$1,PROSPER_Hull!$4:$4,""),
IF($C7="Monika Kotwani",_xlfn.XLOOKUP($B7,PROSPER_Kotwani!$1:$1,PROSPER_Kotwani!$4:$4,""),
IF($C7="Jonathan Wellner",_xlfn.XLOOKUP($B7,PROSPER_Wellner!$1:$1,PROSPER_Wellner!$4:$4,""),
IF($C7="Travis Harvey",_xlfn.XLOOKUP($B7,PROSPER_Harvey!$1:$1,PROSPER_Harvey!$4:$4,""),"")))))))="","",
IF($C7="Christopher Lobo",_xlfn.XLOOKUP($B7,PROSPER_Lobo!$1:$1,PROSPER_Lobo!$4:$4,""),
IF($C7="Naren Baliga",_xlfn.XLOOKUP($B7,PROSPER_Baliga!$1:$1,PROSPER_Baliga!$4:$4,""),
IF($C7="Thorsten Huhn",_xlfn.XLOOKUP($B7,PROSPER_Huhn!$1:$1,PROSPER_Huhn!$4:$4,""),
IF($C7="Nick Hull",_xlfn.XLOOKUP($B7,PROSPER_Hull!$1:$1,PROSPER_Hull!$4:$4,""),
IF($C7="Monika Kotwani",_xlfn.XLOOKUP($B7,PROSPER_Kotwani!$1:$1,PROSPER_Kotwani!$4:$4,""),
IF($C7="Jonathan Wellner",_xlfn.XLOOKUP($B7,PROSPER_Wellner!$1:$1,PROSPER_Wellner!$4:$4,""),
IF($C7="Travis Harvey",_xlfn.XLOOKUP($B7,PROSPER_Harvey!$1:$1,PROSPER_Harvey!$4:$4,""),"")))))))))</f>
        <v>No Score</v>
      </c>
      <c r="Q7" s="125" t="str">
        <f>IF(IF(IF($C7="Christopher Lobo",_xlfn.XLOOKUP($B7,PROSPER_Lobo!$1:$1,PROSPER_Lobo!$5:$5,""),
IF($C7="Naren Baliga",_xlfn.XLOOKUP($B7,PROSPER_Baliga!$1:$1,PROSPER_Baliga!$5:$5,""),
IF($C7="Thorsten Huhn",_xlfn.XLOOKUP($B7,PROSPER_Huhn!$1:$1,PROSPER_Huhn!$5:$5,""),
IF($C7="Nick Hull",_xlfn.XLOOKUP($B7,PROSPER_Hull!$1:$1,PROSPER_Hull!$5:$5,""),
IF($C7="Monika Kotwani",_xlfn.XLOOKUP($B7,PROSPER_Kotwani!$1:$1,PROSPER_Kotwani!$5:$5,""),
IF($C7="Jonathan Wellner",_xlfn.XLOOKUP($B7,PROSPER_Wellner!$1:$1,PROSPER_Wellner!$5:$5,""),
IF($C7="Travis Harvey",_xlfn.XLOOKUP($B7,PROSPER_Harvey!$1:$1,PROSPER_Harvey!$5:$5,""),"")))))))="","",
IF($C7="Christopher Lobo",_xlfn.XLOOKUP($B7,PROSPER_Lobo!$1:$1,PROSPER_Lobo!$5:$5,""),
IF($C7="Naren Baliga",_xlfn.XLOOKUP($B7,PROSPER_Baliga!$1:$1,PROSPER_Baliga!$5:$5,""),
IF($C7="Thorsten Huhn",_xlfn.XLOOKUP($B7,PROSPER_Huhn!$1:$1,PROSPER_Huhn!$5:$5,""),
IF($C7="Nick Hull",_xlfn.XLOOKUP($B7,PROSPER_Hull!$1:$1,PROSPER_Hull!$5:$5,""),
IF($C7="Monika Kotwani",_xlfn.XLOOKUP($B7,PROSPER_Kotwani!$1:$1,PROSPER_Kotwani!$5:$5,""),
IF($C7="Jonathan Wellner",_xlfn.XLOOKUP($B7,PROSPER_Wellner!$1:$1,PROSPER_Wellner!$5:$5,""),
IF($C7="Travis Harvey",_xlfn.XLOOKUP($B7,PROSPER_Harvey!$1:$1,PROSPER_Harvey!$5:$5,""),""))))))))="","No Comment",IF(IF($C7="Christopher Lobo",_xlfn.XLOOKUP($B7,PROSPER_Lobo!$1:$1,PROSPER_Lobo!$5:$5,""),
IF($C7="Naren Baliga",_xlfn.XLOOKUP($B7,PROSPER_Baliga!$1:$1,PROSPER_Baliga!$5:$5,""),
IF($C7="Thorsten Huhn",_xlfn.XLOOKUP($B7,PROSPER_Huhn!$1:$1,PROSPER_Huhn!$5:$5,""),
IF($C7="Nick Hull",_xlfn.XLOOKUP($B7,PROSPER_Hull!$1:$1,PROSPER_Hull!$5:$5,""),
IF($C7="Monika Kotwani",_xlfn.XLOOKUP($B7,PROSPER_Kotwani!$1:$1,PROSPER_Kotwani!$5:$5,""),
IF($C7="Jonathan Wellner",_xlfn.XLOOKUP($B7,PROSPER_Wellner!$1:$1,PROSPER_Wellner!$5:$5,""),
IF($C7="Travis Harvey",_xlfn.XLOOKUP($B7,PROSPER_Harvey!$1:$1,PROSPER_Harvey!$5:$5,""),"")))))))="","",
IF($C7="Christopher Lobo",_xlfn.XLOOKUP($B7,PROSPER_Lobo!$1:$1,PROSPER_Lobo!$5:$5,""),
IF($C7="Naren Baliga",_xlfn.XLOOKUP($B7,PROSPER_Baliga!$1:$1,PROSPER_Baliga!$5:$5,""),
IF($C7="Thorsten Huhn",_xlfn.XLOOKUP($B7,PROSPER_Huhn!$1:$1,PROSPER_Huhn!$5:$5,""),
IF($C7="Nick Hull",_xlfn.XLOOKUP($B7,PROSPER_Hull!$1:$1,PROSPER_Hull!$5:$5,""),
IF($C7="Monika Kotwani",_xlfn.XLOOKUP($B7,PROSPER_Kotwani!$1:$1,PROSPER_Kotwani!$5:$5,""),
IF($C7="Jonathan Wellner",_xlfn.XLOOKUP($B7,PROSPER_Wellner!$1:$1,PROSPER_Wellner!$5:$5,""),
IF($C7="Travis Harvey",_xlfn.XLOOKUP($B7,PROSPER_Harvey!$1:$1,PROSPER_Harvey!$5:$5,""),"")))))))))</f>
        <v>No Comment</v>
      </c>
      <c r="R7" s="124" t="s">
        <v>89</v>
      </c>
      <c r="S7" s="150" t="str">
        <f t="shared" si="140"/>
        <v>N/A</v>
      </c>
      <c r="T7" s="120" t="str">
        <f>_xlfn.XLOOKUP(B7,PROSPERInitial_Query!$E:$E,PROSPERInitial_Query!$I:$I,"",,-1)</f>
        <v/>
      </c>
      <c r="U7" s="121" t="str">
        <f t="shared" si="6"/>
        <v>Amit Atre1 - PortfolioCloud Application Services</v>
      </c>
      <c r="V7" s="126" t="str">
        <f>_xlfn.XLOOKUP(U7,PROSPERDelta_Query!BK:BK,PROSPERDelta_Query!K:K,"",,-1)</f>
        <v/>
      </c>
      <c r="W7" s="124" t="str">
        <f t="shared" si="141"/>
        <v>N/A</v>
      </c>
      <c r="X7" s="124" t="str">
        <f>IF(IF(IF($C7="Christopher Lobo",_xlfn.XLOOKUP($B7,PROSPER_Lobo!$1:$1,PROSPER_Lobo!$6:$6,""),
IF($C7="Naren Baliga",_xlfn.XLOOKUP($B7,PROSPER_Baliga!$1:$1,PROSPER_Baliga!$6:$6,""),
IF($C7="Thorsten Huhn",_xlfn.XLOOKUP($B7,PROSPER_Huhn!$1:$1,PROSPER_Huhn!$6:$6,""),
IF($C7="Nick Hull",_xlfn.XLOOKUP($B7,PROSPER_Hull!$1:$1,PROSPER_Hull!$6:$6,""),
IF($C7="Monika Kotwani",_xlfn.XLOOKUP($B7,PROSPER_Kotwani!$1:$1,PROSPER_Kotwani!$6:$6,""),
IF($C7="Jonathan Wellner",_xlfn.XLOOKUP($B7,PROSPER_Wellner!$1:$1,PROSPER_Wellner!$6:$6,""),
IF($C7="Travis Harvey",_xlfn.XLOOKUP($B7,PROSPER_Harvey!$1:$1,PROSPER_Harvey!$6:$6,""),"")))))))="","",
IF($C7="Christopher Lobo",_xlfn.XLOOKUP($B7,PROSPER_Lobo!$1:$1,PROSPER_Lobo!$6:$6,""),
IF($C7="Naren Baliga",_xlfn.XLOOKUP($B7,PROSPER_Baliga!$1:$1,PROSPER_Baliga!$6:$6,""),
IF($C7="Thorsten Huhn",_xlfn.XLOOKUP($B7,PROSPER_Huhn!$1:$1,PROSPER_Huhn!$6:$6,""),
IF($C7="Nick Hull",_xlfn.XLOOKUP($B7,PROSPER_Hull!$1:$1,PROSPER_Hull!$6:$6,""),
IF($C7="Monika Kotwani",_xlfn.XLOOKUP($B7,PROSPER_Kotwani!$1:$1,PROSPER_Kotwani!$6:$6,""),
IF($C7="Jonathan Wellner",_xlfn.XLOOKUP($B7,PROSPER_Wellner!$1:$1,PROSPER_Wellner!$6:$6,""),
IF($C7="Travis Harvey",_xlfn.XLOOKUP($B7,PROSPER_Harvey!$1:$1,PROSPER_Harvey!$6:$6,""),""))))))))="","No Score",IF(IF($C7="Christopher Lobo",_xlfn.XLOOKUP($B7,PROSPER_Lobo!$1:$1,PROSPER_Lobo!$6:$6,""),
IF($C7="Naren Baliga",_xlfn.XLOOKUP($B7,PROSPER_Baliga!$1:$1,PROSPER_Baliga!$6:$6,""),
IF($C7="Thorsten Huhn",_xlfn.XLOOKUP($B7,PROSPER_Huhn!$1:$1,PROSPER_Huhn!$6:$6,""),
IF($C7="Nick Hull",_xlfn.XLOOKUP($B7,PROSPER_Hull!$1:$1,PROSPER_Hull!$6:$6,""),
IF($C7="Monika Kotwani",_xlfn.XLOOKUP($B7,PROSPER_Kotwani!$1:$1,PROSPER_Kotwani!$6:$6,""),
IF($C7="Jonathan Wellner",_xlfn.XLOOKUP($B7,PROSPER_Wellner!$1:$1,PROSPER_Wellner!$6:$6,""),
IF($C7="Travis Harvey",_xlfn.XLOOKUP($B7,PROSPER_Harvey!$1:$1,PROSPER_Harvey!$6:$6,""),"")))))))="","",
IF($C7="Christopher Lobo",_xlfn.XLOOKUP($B7,PROSPER_Lobo!$1:$1,PROSPER_Lobo!$6:$6,""),
IF($C7="Naren Baliga",_xlfn.XLOOKUP($B7,PROSPER_Baliga!$1:$1,PROSPER_Baliga!$6:$6,""),
IF($C7="Thorsten Huhn",_xlfn.XLOOKUP($B7,PROSPER_Huhn!$1:$1,PROSPER_Huhn!$6:$6,""),
IF($C7="Nick Hull",_xlfn.XLOOKUP($B7,PROSPER_Hull!$1:$1,PROSPER_Hull!$6:$6,""),
IF($C7="Monika Kotwani",_xlfn.XLOOKUP($B7,PROSPER_Kotwani!$1:$1,PROSPER_Kotwani!$6:$6,""),
IF($C7="Jonathan Wellner",_xlfn.XLOOKUP($B7,PROSPER_Wellner!$1:$1,PROSPER_Wellner!$6:$6,""),
IF($C7="Travis Harvey",_xlfn.XLOOKUP($B7,PROSPER_Harvey!$1:$1,PROSPER_Harvey!$6:$6,""),"")))))))))</f>
        <v>No Score</v>
      </c>
      <c r="Y7" s="125" t="str">
        <f>IF(IF(IF($C7="Christopher Lobo",_xlfn.XLOOKUP($B7,PROSPER_Lobo!$1:$1,PROSPER_Lobo!$7:$7,""),
IF($C7="Naren Baliga",_xlfn.XLOOKUP($B7,PROSPER_Baliga!$1:$1,PROSPER_Baliga!$7:$7,""),
IF($C7="Thorsten Huhn",_xlfn.XLOOKUP($B7,PROSPER_Huhn!$1:$1,PROSPER_Huhn!$7:$7,""),
IF($C7="Nick Hull",_xlfn.XLOOKUP($B7,PROSPER_Hull!$1:$1,PROSPER_Hull!$7:$7,""),
IF($C7="Monika Kotwani",_xlfn.XLOOKUP($B7,PROSPER_Kotwani!$1:$1,PROSPER_Kotwani!$7:$7,""),
IF($C7="Jonathan Wellner",_xlfn.XLOOKUP($B7,PROSPER_Wellner!$1:$1,PROSPER_Wellner!$7:$7,""),
IF($C7="Travis Harvey",_xlfn.XLOOKUP($B7,PROSPER_Harvey!$1:$1,PROSPER_Harvey!$7:$7,""),"")))))))="","",
IF($C7="Christopher Lobo",_xlfn.XLOOKUP($B7,PROSPER_Lobo!$1:$1,PROSPER_Lobo!$7:$7,""),
IF($C7="Naren Baliga",_xlfn.XLOOKUP($B7,PROSPER_Baliga!$1:$1,PROSPER_Baliga!$7:$7,""),
IF($C7="Thorsten Huhn",_xlfn.XLOOKUP($B7,PROSPER_Huhn!$1:$1,PROSPER_Huhn!$7:$7,""),
IF($C7="Nick Hull",_xlfn.XLOOKUP($B7,PROSPER_Hull!$1:$1,PROSPER_Hull!$7:$7,""),
IF($C7="Monika Kotwani",_xlfn.XLOOKUP($B7,PROSPER_Kotwani!$1:$1,PROSPER_Kotwani!$7:$7,""),
IF($C7="Jonathan Wellner",_xlfn.XLOOKUP($B7,PROSPER_Wellner!$1:$1,PROSPER_Wellner!$7:$7,""),
IF($C7="Travis Harvey",_xlfn.XLOOKUP($B7,PROSPER_Harvey!$1:$1,PROSPER_Harvey!$7:$7,""),""))))))))="","No Comment",IF(IF($C7="Christopher Lobo",_xlfn.XLOOKUP($B7,PROSPER_Lobo!$1:$1,PROSPER_Lobo!$7:$7,""),
IF($C7="Naren Baliga",_xlfn.XLOOKUP($B7,PROSPER_Baliga!$1:$1,PROSPER_Baliga!$7:$7,""),
IF($C7="Thorsten Huhn",_xlfn.XLOOKUP($B7,PROSPER_Huhn!$1:$1,PROSPER_Huhn!$7:$7,""),
IF($C7="Nick Hull",_xlfn.XLOOKUP($B7,PROSPER_Hull!$1:$1,PROSPER_Hull!$7:$7,""),
IF($C7="Monika Kotwani",_xlfn.XLOOKUP($B7,PROSPER_Kotwani!$1:$1,PROSPER_Kotwani!$7:$7,""),
IF($C7="Jonathan Wellner",_xlfn.XLOOKUP($B7,PROSPER_Wellner!$1:$1,PROSPER_Wellner!$7:$7,""),
IF($C7="Travis Harvey",_xlfn.XLOOKUP($B7,PROSPER_Harvey!$1:$1,PROSPER_Harvey!$7:$7,""),"")))))))="","",
IF($C7="Christopher Lobo",_xlfn.XLOOKUP($B7,PROSPER_Lobo!$1:$1,PROSPER_Lobo!$7:$7,""),
IF($C7="Naren Baliga",_xlfn.XLOOKUP($B7,PROSPER_Baliga!$1:$1,PROSPER_Baliga!$7:$7,""),
IF($C7="Thorsten Huhn",_xlfn.XLOOKUP($B7,PROSPER_Huhn!$1:$1,PROSPER_Huhn!$7:$7,""),
IF($C7="Nick Hull",_xlfn.XLOOKUP($B7,PROSPER_Hull!$1:$1,PROSPER_Hull!$7:$7,""),
IF($C7="Monika Kotwani",_xlfn.XLOOKUP($B7,PROSPER_Kotwani!$1:$1,PROSPER_Kotwani!$7:$7,""),
IF($C7="Jonathan Wellner",_xlfn.XLOOKUP($B7,PROSPER_Wellner!$1:$1,PROSPER_Wellner!$7:$7,""),
IF($C7="Travis Harvey",_xlfn.XLOOKUP($B7,PROSPER_Harvey!$1:$1,PROSPER_Harvey!$7:$7,""),"")))))))))</f>
        <v>No Comment</v>
      </c>
      <c r="Z7" s="124" t="s">
        <v>89</v>
      </c>
      <c r="AA7" s="150" t="str">
        <f t="shared" si="142"/>
        <v>N/A</v>
      </c>
      <c r="AB7" s="120" t="str">
        <f>_xlfn.XLOOKUP(B7,PROSPERInitial_Query!$E:$E,PROSPERInitial_Query!$J:$J,"",,-1)</f>
        <v/>
      </c>
      <c r="AC7" s="121" t="str">
        <f t="shared" si="9"/>
        <v>Amit Atre1 - PortfolioPreferred Success</v>
      </c>
      <c r="AD7" s="126" t="str">
        <f>_xlfn.XLOOKUP(AC7,PROSPERDelta_Query!BK:BK,PROSPERDelta_Query!L:L,"",,-1)</f>
        <v/>
      </c>
      <c r="AE7" s="124" t="str">
        <f t="shared" si="143"/>
        <v>N/A</v>
      </c>
      <c r="AF7" s="124" t="str">
        <f>IF(IF(IF($C7="Christopher Lobo",_xlfn.XLOOKUP($B7,PROSPER_Lobo!$1:$1,PROSPER_Lobo!$8:$8,""),
IF($C7="Naren Baliga",_xlfn.XLOOKUP($B7,PROSPER_Baliga!$1:$1,PROSPER_Baliga!$8:$8,""),
IF($C7="Thorsten Huhn",_xlfn.XLOOKUP($B7,PROSPER_Huhn!$1:$1,PROSPER_Huhn!$8:$8,""),
IF($C7="Nick Hull",_xlfn.XLOOKUP($B7,PROSPER_Hull!$1:$1,PROSPER_Hull!$8:$8,""),
IF($C7="Monika Kotwani",_xlfn.XLOOKUP($B7,PROSPER_Kotwani!$1:$1,PROSPER_Kotwani!$8:$8,""),
IF($C7="Jonathan Wellner",_xlfn.XLOOKUP($B7,PROSPER_Wellner!$1:$1,PROSPER_Wellner!$8:$8,""),
IF($C7="Travis Harvey",_xlfn.XLOOKUP($B7,PROSPER_Harvey!$1:$1,PROSPER_Harvey!$8:$8,""),"")))))))="","",
IF($C7="Christopher Lobo",_xlfn.XLOOKUP($B7,PROSPER_Lobo!$1:$1,PROSPER_Lobo!$8:$8,""),
IF($C7="Naren Baliga",_xlfn.XLOOKUP($B7,PROSPER_Baliga!$1:$1,PROSPER_Baliga!$8:$8,""),
IF($C7="Thorsten Huhn",_xlfn.XLOOKUP($B7,PROSPER_Huhn!$1:$1,PROSPER_Huhn!$8:$8,""),
IF($C7="Nick Hull",_xlfn.XLOOKUP($B7,PROSPER_Hull!$1:$1,PROSPER_Hull!$8:$8,""),
IF($C7="Monika Kotwani",_xlfn.XLOOKUP($B7,PROSPER_Kotwani!$1:$1,PROSPER_Kotwani!$8:$8,""),
IF($C7="Jonathan Wellner",_xlfn.XLOOKUP($B7,PROSPER_Wellner!$1:$1,PROSPER_Wellner!$8:$8,""),
IF($C7="Travis Harvey",_xlfn.XLOOKUP($B7,PROSPER_Harvey!$1:$1,PROSPER_Harvey!$8:$8,""),""))))))))="","No Score",IF(IF($C7="Christopher Lobo",_xlfn.XLOOKUP($B7,PROSPER_Lobo!$1:$1,PROSPER_Lobo!$8:$8,""),
IF($C7="Naren Baliga",_xlfn.XLOOKUP($B7,PROSPER_Baliga!$1:$1,PROSPER_Baliga!$8:$8,""),
IF($C7="Thorsten Huhn",_xlfn.XLOOKUP($B7,PROSPER_Huhn!$1:$1,PROSPER_Huhn!$8:$8,""),
IF($C7="Nick Hull",_xlfn.XLOOKUP($B7,PROSPER_Hull!$1:$1,PROSPER_Hull!$8:$8,""),
IF($C7="Monika Kotwani",_xlfn.XLOOKUP($B7,PROSPER_Kotwani!$1:$1,PROSPER_Kotwani!$8:$8,""),
IF($C7="Jonathan Wellner",_xlfn.XLOOKUP($B7,PROSPER_Wellner!$1:$1,PROSPER_Wellner!$8:$8,""),
IF($C7="Travis Harvey",_xlfn.XLOOKUP($B7,PROSPER_Harvey!$1:$1,PROSPER_Harvey!$8:$8,""),"")))))))="","",
IF($C7="Christopher Lobo",_xlfn.XLOOKUP($B7,PROSPER_Lobo!$1:$1,PROSPER_Lobo!$8:$8,""),
IF($C7="Naren Baliga",_xlfn.XLOOKUP($B7,PROSPER_Baliga!$1:$1,PROSPER_Baliga!$8:$8,""),
IF($C7="Thorsten Huhn",_xlfn.XLOOKUP($B7,PROSPER_Huhn!$1:$1,PROSPER_Huhn!$8:$8,""),
IF($C7="Nick Hull",_xlfn.XLOOKUP($B7,PROSPER_Hull!$1:$1,PROSPER_Hull!$8:$8,""),
IF($C7="Monika Kotwani",_xlfn.XLOOKUP($B7,PROSPER_Kotwani!$1:$1,PROSPER_Kotwani!$8:$8,""),
IF($C7="Jonathan Wellner",_xlfn.XLOOKUP($B7,PROSPER_Wellner!$1:$1,PROSPER_Wellner!$8:$8,""),
IF($C7="Travis Harvey",_xlfn.XLOOKUP($B7,PROSPER_Harvey!$1:$1,PROSPER_Harvey!$8:$8,""),"")))))))))</f>
        <v>No Score</v>
      </c>
      <c r="AG7" s="125" t="str">
        <f>IF(IF(IF($C7="Christopher Lobo",_xlfn.XLOOKUP($B7,PROSPER_Lobo!$1:$1,PROSPER_Lobo!$9:$9,""),
IF($C7="Naren Baliga",_xlfn.XLOOKUP($B7,PROSPER_Baliga!$1:$1,PROSPER_Baliga!$9:$9,""),
IF($C7="Thorsten Huhn",_xlfn.XLOOKUP($B7,PROSPER_Huhn!$1:$1,PROSPER_Huhn!$9:$9,""),
IF($C7="Nick Hull",_xlfn.XLOOKUP($B7,PROSPER_Hull!$1:$1,PROSPER_Hull!$9:$9,""),
IF($C7="Monika Kotwani",_xlfn.XLOOKUP($B7,PROSPER_Kotwani!$1:$1,PROSPER_Kotwani!$9:$9,""),
IF($C7="Jonathan Wellner",_xlfn.XLOOKUP($B7,PROSPER_Wellner!$1:$1,PROSPER_Wellner!$9:$9,""),
IF($C7="Travis Harvey",_xlfn.XLOOKUP($B7,PROSPER_Harvey!$1:$1,PROSPER_Harvey!$9:$9,""),"")))))))="","",
IF($C7="Christopher Lobo",_xlfn.XLOOKUP($B7,PROSPER_Lobo!$1:$1,PROSPER_Lobo!$9:$9,""),
IF($C7="Naren Baliga",_xlfn.XLOOKUP($B7,PROSPER_Baliga!$1:$1,PROSPER_Baliga!$9:$9,""),
IF($C7="Thorsten Huhn",_xlfn.XLOOKUP($B7,PROSPER_Huhn!$1:$1,PROSPER_Huhn!$9:$9,""),
IF($C7="Nick Hull",_xlfn.XLOOKUP($B7,PROSPER_Hull!$1:$1,PROSPER_Hull!$9:$9,""),
IF($C7="Monika Kotwani",_xlfn.XLOOKUP($B7,PROSPER_Kotwani!$1:$1,PROSPER_Kotwani!$9:$9,""),
IF($C7="Jonathan Wellner",_xlfn.XLOOKUP($B7,PROSPER_Wellner!$1:$1,PROSPER_Wellner!$9:$9,""),
IF($C7="Travis Harvey",_xlfn.XLOOKUP($B7,PROSPER_Harvey!$1:$1,PROSPER_Harvey!$9:$9,""),""))))))))="","No Comment",IF(IF($C7="Christopher Lobo",_xlfn.XLOOKUP($B7,PROSPER_Lobo!$1:$1,PROSPER_Lobo!$9:$9,""),
IF($C7="Naren Baliga",_xlfn.XLOOKUP($B7,PROSPER_Baliga!$1:$1,PROSPER_Baliga!$9:$9,""),
IF($C7="Thorsten Huhn",_xlfn.XLOOKUP($B7,PROSPER_Huhn!$1:$1,PROSPER_Huhn!$9:$9,""),
IF($C7="Nick Hull",_xlfn.XLOOKUP($B7,PROSPER_Hull!$1:$1,PROSPER_Hull!$9:$9,""),
IF($C7="Monika Kotwani",_xlfn.XLOOKUP($B7,PROSPER_Kotwani!$1:$1,PROSPER_Kotwani!$9:$9,""),
IF($C7="Jonathan Wellner",_xlfn.XLOOKUP($B7,PROSPER_Wellner!$1:$1,PROSPER_Wellner!$9:$9,""),
IF($C7="Travis Harvey",_xlfn.XLOOKUP($B7,PROSPER_Harvey!$1:$1,PROSPER_Harvey!$9:$9,""),"")))))))="","",
IF($C7="Christopher Lobo",_xlfn.XLOOKUP($B7,PROSPER_Lobo!$1:$1,PROSPER_Lobo!$9:$9,""),
IF($C7="Naren Baliga",_xlfn.XLOOKUP($B7,PROSPER_Baliga!$1:$1,PROSPER_Baliga!$9:$9,""),
IF($C7="Thorsten Huhn",_xlfn.XLOOKUP($B7,PROSPER_Huhn!$1:$1,PROSPER_Huhn!$9:$9,""),
IF($C7="Nick Hull",_xlfn.XLOOKUP($B7,PROSPER_Hull!$1:$1,PROSPER_Hull!$9:$9,""),
IF($C7="Monika Kotwani",_xlfn.XLOOKUP($B7,PROSPER_Kotwani!$1:$1,PROSPER_Kotwani!$9:$9,""),
IF($C7="Jonathan Wellner",_xlfn.XLOOKUP($B7,PROSPER_Wellner!$1:$1,PROSPER_Wellner!$9:$9,""),
IF($C7="Travis Harvey",_xlfn.XLOOKUP($B7,PROSPER_Harvey!$1:$1,PROSPER_Harvey!$9:$9,""),"")))))))))</f>
        <v>No Comment</v>
      </c>
      <c r="AH7" s="124" t="s">
        <v>89</v>
      </c>
      <c r="AI7" s="150" t="str">
        <f t="shared" si="144"/>
        <v>N/A</v>
      </c>
      <c r="AJ7" s="120" t="str">
        <f>_xlfn.XLOOKUP(B7,PROSPERInitial_Query!$E:$E,PROSPERInitial_Query!$K:$K,"",,-1)</f>
        <v/>
      </c>
      <c r="AK7" s="121" t="str">
        <f t="shared" si="12"/>
        <v>Amit Atre1 - PortfolioBrownfield</v>
      </c>
      <c r="AL7" s="126" t="str">
        <f>_xlfn.XLOOKUP(AK7,PROSPERDelta_Query!BK:BK,PROSPERDelta_Query!M:M,"",,-1)</f>
        <v/>
      </c>
      <c r="AM7" s="124" t="str">
        <f t="shared" si="145"/>
        <v>N/A</v>
      </c>
      <c r="AN7" s="124" t="str">
        <f>IF(IF(IF($C7="Christopher Lobo",_xlfn.XLOOKUP($B7,PROSPER_Lobo!$1:$1,PROSPER_Lobo!$10:$10,""),
IF($C7="Naren Baliga",_xlfn.XLOOKUP($B7,PROSPER_Baliga!$1:$1,PROSPER_Baliga!$10:$10,""),
IF($C7="Thorsten Huhn",_xlfn.XLOOKUP($B7,PROSPER_Huhn!$1:$1,PROSPER_Huhn!$10:$10,""),
IF($C7="Nick Hull",_xlfn.XLOOKUP($B7,PROSPER_Hull!$1:$1,PROSPER_Hull!$10:$10,""),
IF($C7="Monika Kotwani",_xlfn.XLOOKUP($B7,PROSPER_Kotwani!$1:$1,PROSPER_Kotwani!$10:$10,""),
IF($C7="Jonathan Wellner",_xlfn.XLOOKUP($B7,PROSPER_Wellner!$1:$1,PROSPER_Wellner!$10:$10,""),
IF($C7="Travis Harvey",_xlfn.XLOOKUP($B7,PROSPER_Harvey!$1:$1,PROSPER_Harvey!$10:$10,""),"")))))))="","",
IF($C7="Christopher Lobo",_xlfn.XLOOKUP($B7,PROSPER_Lobo!$1:$1,PROSPER_Lobo!$10:$10,""),
IF($C7="Naren Baliga",_xlfn.XLOOKUP($B7,PROSPER_Baliga!$1:$1,PROSPER_Baliga!$10:$10,""),
IF($C7="Thorsten Huhn",_xlfn.XLOOKUP($B7,PROSPER_Huhn!$1:$1,PROSPER_Huhn!$10:$10,""),
IF($C7="Nick Hull",_xlfn.XLOOKUP($B7,PROSPER_Hull!$1:$1,PROSPER_Hull!$10:$10,""),
IF($C7="Monika Kotwani",_xlfn.XLOOKUP($B7,PROSPER_Kotwani!$1:$1,PROSPER_Kotwani!$10:$10,""),
IF($C7="Jonathan Wellner",_xlfn.XLOOKUP($B7,PROSPER_Wellner!$1:$1,PROSPER_Wellner!$10:$10,""),
IF($C7="Travis Harvey",_xlfn.XLOOKUP($B7,PROSPER_Harvey!$1:$1,PROSPER_Harvey!$10:$10,""),""))))))))="","No Score",IF(IF($C7="Christopher Lobo",_xlfn.XLOOKUP($B7,PROSPER_Lobo!$1:$1,PROSPER_Lobo!$10:$10,""),
IF($C7="Naren Baliga",_xlfn.XLOOKUP($B7,PROSPER_Baliga!$1:$1,PROSPER_Baliga!$10:$10,""),
IF($C7="Thorsten Huhn",_xlfn.XLOOKUP($B7,PROSPER_Huhn!$1:$1,PROSPER_Huhn!$10:$10,""),
IF($C7="Nick Hull",_xlfn.XLOOKUP($B7,PROSPER_Hull!$1:$1,PROSPER_Hull!$10:$10,""),
IF($C7="Monika Kotwani",_xlfn.XLOOKUP($B7,PROSPER_Kotwani!$1:$1,PROSPER_Kotwani!$10:$10,""),
IF($C7="Jonathan Wellner",_xlfn.XLOOKUP($B7,PROSPER_Wellner!$1:$1,PROSPER_Wellner!$10:$10,""),
IF($C7="Travis Harvey",_xlfn.XLOOKUP($B7,PROSPER_Harvey!$1:$1,PROSPER_Harvey!$10:$10,""),"")))))))="","",
IF($C7="Christopher Lobo",_xlfn.XLOOKUP($B7,PROSPER_Lobo!$1:$1,PROSPER_Lobo!$10:$10,""),
IF($C7="Naren Baliga",_xlfn.XLOOKUP($B7,PROSPER_Baliga!$1:$1,PROSPER_Baliga!$10:$10,""),
IF($C7="Thorsten Huhn",_xlfn.XLOOKUP($B7,PROSPER_Huhn!$1:$1,PROSPER_Huhn!$10:$10,""),
IF($C7="Nick Hull",_xlfn.XLOOKUP($B7,PROSPER_Hull!$1:$1,PROSPER_Hull!$10:$10,""),
IF($C7="Monika Kotwani",_xlfn.XLOOKUP($B7,PROSPER_Kotwani!$1:$1,PROSPER_Kotwani!$10:$10,""),
IF($C7="Jonathan Wellner",_xlfn.XLOOKUP($B7,PROSPER_Wellner!$1:$1,PROSPER_Wellner!$10:$10,""),
IF($C7="Travis Harvey",_xlfn.XLOOKUP($B7,PROSPER_Harvey!$1:$1,PROSPER_Harvey!$10:$10,""),"")))))))))</f>
        <v>No Score</v>
      </c>
      <c r="AO7" s="125" t="str">
        <f>IF(IF(IF($C7="Christopher Lobo",_xlfn.XLOOKUP($B7,PROSPER_Lobo!$1:$1,PROSPER_Lobo!$11:$11,""),
IF($C7="Naren Baliga",_xlfn.XLOOKUP($B7,PROSPER_Baliga!$1:$1,PROSPER_Baliga!$11:$11,""),
IF($C7="Thorsten Huhn",_xlfn.XLOOKUP($B7,PROSPER_Huhn!$1:$1,PROSPER_Huhn!$11:$11,""),
IF($C7="Nick Hull",_xlfn.XLOOKUP($B7,PROSPER_Hull!$1:$1,PROSPER_Hull!$11:$11,""),
IF($C7="Monika Kotwani",_xlfn.XLOOKUP($B7,PROSPER_Kotwani!$1:$1,PROSPER_Kotwani!$11:$11,""),
IF($C7="Jonathan Wellner",_xlfn.XLOOKUP($B7,PROSPER_Wellner!$1:$1,PROSPER_Wellner!$11:$11,""),
IF($C7="Travis Harvey",_xlfn.XLOOKUP($B7,PROSPER_Harvey!$1:$1,PROSPER_Harvey!$11:$11,""),"")))))))="","",
IF($C7="Christopher Lobo",_xlfn.XLOOKUP($B7,PROSPER_Lobo!$1:$1,PROSPER_Lobo!$11:$11,""),
IF($C7="Naren Baliga",_xlfn.XLOOKUP($B7,PROSPER_Baliga!$1:$1,PROSPER_Baliga!$11:$11,""),
IF($C7="Thorsten Huhn",_xlfn.XLOOKUP($B7,PROSPER_Huhn!$1:$1,PROSPER_Huhn!$11:$11,""),
IF($C7="Nick Hull",_xlfn.XLOOKUP($B7,PROSPER_Hull!$1:$1,PROSPER_Hull!$11:$11,""),
IF($C7="Monika Kotwani",_xlfn.XLOOKUP($B7,PROSPER_Kotwani!$1:$1,PROSPER_Kotwani!$11:$11,""),
IF($C7="Jonathan Wellner",_xlfn.XLOOKUP($B7,PROSPER_Wellner!$1:$1,PROSPER_Wellner!$11:$11,""),
IF($C7="Travis Harvey",_xlfn.XLOOKUP($B7,PROSPER_Harvey!$1:$1,PROSPER_Harvey!$11:$11,""),""))))))))="","No Comment",IF(IF($C7="Christopher Lobo",_xlfn.XLOOKUP($B7,PROSPER_Lobo!$1:$1,PROSPER_Lobo!$11:$11,""),
IF($C7="Naren Baliga",_xlfn.XLOOKUP($B7,PROSPER_Baliga!$1:$1,PROSPER_Baliga!$11:$11,""),
IF($C7="Thorsten Huhn",_xlfn.XLOOKUP($B7,PROSPER_Huhn!$1:$1,PROSPER_Huhn!$11:$11,""),
IF($C7="Nick Hull",_xlfn.XLOOKUP($B7,PROSPER_Hull!$1:$1,PROSPER_Hull!$11:$11,""),
IF($C7="Monika Kotwani",_xlfn.XLOOKUP($B7,PROSPER_Kotwani!$1:$1,PROSPER_Kotwani!$11:$11,""),
IF($C7="Jonathan Wellner",_xlfn.XLOOKUP($B7,PROSPER_Wellner!$1:$1,PROSPER_Wellner!$11:$11,""),
IF($C7="Travis Harvey",_xlfn.XLOOKUP($B7,PROSPER_Harvey!$1:$1,PROSPER_Harvey!$11:$11,""),"")))))))="","",
IF($C7="Christopher Lobo",_xlfn.XLOOKUP($B7,PROSPER_Lobo!$1:$1,PROSPER_Lobo!$11:$11,""),
IF($C7="Naren Baliga",_xlfn.XLOOKUP($B7,PROSPER_Baliga!$1:$1,PROSPER_Baliga!$11:$11,""),
IF($C7="Thorsten Huhn",_xlfn.XLOOKUP($B7,PROSPER_Huhn!$1:$1,PROSPER_Huhn!$11:$11,""),
IF($C7="Nick Hull",_xlfn.XLOOKUP($B7,PROSPER_Hull!$1:$1,PROSPER_Hull!$11:$11,""),
IF($C7="Monika Kotwani",_xlfn.XLOOKUP($B7,PROSPER_Kotwani!$1:$1,PROSPER_Kotwani!$11:$11,""),
IF($C7="Jonathan Wellner",_xlfn.XLOOKUP($B7,PROSPER_Wellner!$1:$1,PROSPER_Wellner!$11:$11,""),
IF($C7="Travis Harvey",_xlfn.XLOOKUP($B7,PROSPER_Harvey!$1:$1,PROSPER_Harvey!$11:$11,""),"")))))))))</f>
        <v>No Comment</v>
      </c>
      <c r="AP7" s="124" t="s">
        <v>89</v>
      </c>
      <c r="AQ7" s="150" t="str">
        <f t="shared" si="146"/>
        <v>N/A</v>
      </c>
      <c r="AR7" s="120" t="str">
        <f>_xlfn.XLOOKUP(B7,PROSPERInitial_Query!$E:$E,PROSPERInitial_Query!$L:$L,"",,-1)</f>
        <v/>
      </c>
      <c r="AS7" s="121" t="str">
        <f t="shared" si="15"/>
        <v>Amit Atre1 - PortfolioTraining &amp; Adoption</v>
      </c>
      <c r="AT7" s="126" t="str">
        <f>_xlfn.XLOOKUP(AS7,PROSPERDelta_Query!BK:BK,PROSPERDelta_Query!N:N,"",,-1)</f>
        <v/>
      </c>
      <c r="AU7" s="124" t="str">
        <f t="shared" si="147"/>
        <v>N/A</v>
      </c>
      <c r="AV7" s="124" t="str">
        <f>IF(IF(IF($C7="Christopher Lobo",_xlfn.XLOOKUP($B7,PROSPER_Lobo!$1:$1,PROSPER_Lobo!$12:$12,""),
IF($C7="Naren Baliga",_xlfn.XLOOKUP($B7,PROSPER_Baliga!$1:$1,PROSPER_Baliga!$12:$12,""),
IF($C7="Thorsten Huhn",_xlfn.XLOOKUP($B7,PROSPER_Huhn!$1:$1,PROSPER_Huhn!$12:$12,""),
IF($C7="Nick Hull",_xlfn.XLOOKUP($B7,PROSPER_Hull!$1:$1,PROSPER_Hull!$12:$12,""),
IF($C7="Monika Kotwani",_xlfn.XLOOKUP($B7,PROSPER_Kotwani!$1:$1,PROSPER_Kotwani!$12:$12,""),
IF($C7="Jonathan Wellner",_xlfn.XLOOKUP($B7,PROSPER_Wellner!$1:$1,PROSPER_Wellner!$12:$12,""),
IF($C7="Travis Harvey",_xlfn.XLOOKUP($B7,PROSPER_Harvey!$1:$1,PROSPER_Harvey!$12:$12,""),"")))))))="","",
IF($C7="Christopher Lobo",_xlfn.XLOOKUP($B7,PROSPER_Lobo!$1:$1,PROSPER_Lobo!$12:$12,""),
IF($C7="Naren Baliga",_xlfn.XLOOKUP($B7,PROSPER_Baliga!$1:$1,PROSPER_Baliga!$12:$12,""),
IF($C7="Thorsten Huhn",_xlfn.XLOOKUP($B7,PROSPER_Huhn!$1:$1,PROSPER_Huhn!$12:$12,""),
IF($C7="Nick Hull",_xlfn.XLOOKUP($B7,PROSPER_Hull!$1:$1,PROSPER_Hull!$12:$12,""),
IF($C7="Monika Kotwani",_xlfn.XLOOKUP($B7,PROSPER_Kotwani!$1:$1,PROSPER_Kotwani!$12:$12,""),
IF($C7="Jonathan Wellner",_xlfn.XLOOKUP($B7,PROSPER_Wellner!$1:$1,PROSPER_Wellner!$12:$12,""),
IF($C7="Travis Harvey",_xlfn.XLOOKUP($B7,PROSPER_Harvey!$1:$1,PROSPER_Harvey!$12:$12,""),""))))))))="","No Score",IF(IF($C7="Christopher Lobo",_xlfn.XLOOKUP($B7,PROSPER_Lobo!$1:$1,PROSPER_Lobo!$12:$12,""),
IF($C7="Naren Baliga",_xlfn.XLOOKUP($B7,PROSPER_Baliga!$1:$1,PROSPER_Baliga!$12:$12,""),
IF($C7="Thorsten Huhn",_xlfn.XLOOKUP($B7,PROSPER_Huhn!$1:$1,PROSPER_Huhn!$12:$12,""),
IF($C7="Nick Hull",_xlfn.XLOOKUP($B7,PROSPER_Hull!$1:$1,PROSPER_Hull!$12:$12,""),
IF($C7="Monika Kotwani",_xlfn.XLOOKUP($B7,PROSPER_Kotwani!$1:$1,PROSPER_Kotwani!$12:$12,""),
IF($C7="Jonathan Wellner",_xlfn.XLOOKUP($B7,PROSPER_Wellner!$1:$1,PROSPER_Wellner!$12:$12,""),
IF($C7="Travis Harvey",_xlfn.XLOOKUP($B7,PROSPER_Harvey!$1:$1,PROSPER_Harvey!$12:$12,""),"")))))))="","",
IF($C7="Christopher Lobo",_xlfn.XLOOKUP($B7,PROSPER_Lobo!$1:$1,PROSPER_Lobo!$12:$12,""),
IF($C7="Naren Baliga",_xlfn.XLOOKUP($B7,PROSPER_Baliga!$1:$1,PROSPER_Baliga!$12:$12,""),
IF($C7="Thorsten Huhn",_xlfn.XLOOKUP($B7,PROSPER_Huhn!$1:$1,PROSPER_Huhn!$12:$12,""),
IF($C7="Nick Hull",_xlfn.XLOOKUP($B7,PROSPER_Hull!$1:$1,PROSPER_Hull!$12:$12,""),
IF($C7="Monika Kotwani",_xlfn.XLOOKUP($B7,PROSPER_Kotwani!$1:$1,PROSPER_Kotwani!$12:$12,""),
IF($C7="Jonathan Wellner",_xlfn.XLOOKUP($B7,PROSPER_Wellner!$1:$1,PROSPER_Wellner!$12:$12,""),
IF($C7="Travis Harvey",_xlfn.XLOOKUP($B7,PROSPER_Harvey!$1:$1,PROSPER_Harvey!$12:$12,""),"")))))))))</f>
        <v>No Score</v>
      </c>
      <c r="AW7" s="125" t="str">
        <f>IF(IF(IF($C7="Christopher Lobo",_xlfn.XLOOKUP($B7,PROSPER_Lobo!$1:$1,PROSPER_Lobo!$13:$13,""),
IF($C7="Naren Baliga",_xlfn.XLOOKUP($B7,PROSPER_Baliga!$1:$1,PROSPER_Baliga!$13:$13,""),
IF($C7="Thorsten Huhn",_xlfn.XLOOKUP($B7,PROSPER_Huhn!$1:$1,PROSPER_Huhn!$13:$13,""),
IF($C7="Nick Hull",_xlfn.XLOOKUP($B7,PROSPER_Hull!$1:$1,PROSPER_Hull!$13:$13,""),
IF($C7="Monika Kotwani",_xlfn.XLOOKUP($B7,PROSPER_Kotwani!$1:$1,PROSPER_Kotwani!$13:$13,""),
IF($C7="Jonathan Wellner",_xlfn.XLOOKUP($B7,PROSPER_Wellner!$1:$1,PROSPER_Wellner!$13:$13,""),
IF($C7="Travis Harvey",_xlfn.XLOOKUP($B7,PROSPER_Harvey!$1:$1,PROSPER_Harvey!$13:$13,""),"")))))))="","",
IF($C7="Christopher Lobo",_xlfn.XLOOKUP($B7,PROSPER_Lobo!$1:$1,PROSPER_Lobo!$13:$13,""),
IF($C7="Naren Baliga",_xlfn.XLOOKUP($B7,PROSPER_Baliga!$1:$1,PROSPER_Baliga!$13:$13,""),
IF($C7="Thorsten Huhn",_xlfn.XLOOKUP($B7,PROSPER_Huhn!$1:$1,PROSPER_Huhn!$13:$13,""),
IF($C7="Nick Hull",_xlfn.XLOOKUP($B7,PROSPER_Hull!$1:$1,PROSPER_Hull!$13:$13,""),
IF($C7="Monika Kotwani",_xlfn.XLOOKUP($B7,PROSPER_Kotwani!$1:$1,PROSPER_Kotwani!$13:$13,""),
IF($C7="Jonathan Wellner",_xlfn.XLOOKUP($B7,PROSPER_Wellner!$1:$1,PROSPER_Wellner!$13:$13,""),
IF($C7="Travis Harvey",_xlfn.XLOOKUP($B7,PROSPER_Harvey!$1:$1,PROSPER_Harvey!$13:$13,""),""))))))))="","No Comment",IF(IF($C7="Christopher Lobo",_xlfn.XLOOKUP($B7,PROSPER_Lobo!$1:$1,PROSPER_Lobo!$13:$13,""),
IF($C7="Naren Baliga",_xlfn.XLOOKUP($B7,PROSPER_Baliga!$1:$1,PROSPER_Baliga!$13:$13,""),
IF($C7="Thorsten Huhn",_xlfn.XLOOKUP($B7,PROSPER_Huhn!$1:$1,PROSPER_Huhn!$13:$13,""),
IF($C7="Nick Hull",_xlfn.XLOOKUP($B7,PROSPER_Hull!$1:$1,PROSPER_Hull!$13:$13,""),
IF($C7="Monika Kotwani",_xlfn.XLOOKUP($B7,PROSPER_Kotwani!$1:$1,PROSPER_Kotwani!$13:$13,""),
IF($C7="Jonathan Wellner",_xlfn.XLOOKUP($B7,PROSPER_Wellner!$1:$1,PROSPER_Wellner!$13:$13,""),
IF($C7="Travis Harvey",_xlfn.XLOOKUP($B7,PROSPER_Harvey!$1:$1,PROSPER_Harvey!$13:$13,""),"")))))))="","",
IF($C7="Christopher Lobo",_xlfn.XLOOKUP($B7,PROSPER_Lobo!$1:$1,PROSPER_Lobo!$13:$13,""),
IF($C7="Naren Baliga",_xlfn.XLOOKUP($B7,PROSPER_Baliga!$1:$1,PROSPER_Baliga!$13:$13,""),
IF($C7="Thorsten Huhn",_xlfn.XLOOKUP($B7,PROSPER_Huhn!$1:$1,PROSPER_Huhn!$13:$13,""),
IF($C7="Nick Hull",_xlfn.XLOOKUP($B7,PROSPER_Hull!$1:$1,PROSPER_Hull!$13:$13,""),
IF($C7="Monika Kotwani",_xlfn.XLOOKUP($B7,PROSPER_Kotwani!$1:$1,PROSPER_Kotwani!$13:$13,""),
IF($C7="Jonathan Wellner",_xlfn.XLOOKUP($B7,PROSPER_Wellner!$1:$1,PROSPER_Wellner!$13:$13,""),
IF($C7="Travis Harvey",_xlfn.XLOOKUP($B7,PROSPER_Harvey!$1:$1,PROSPER_Harvey!$13:$13,""),"")))))))))</f>
        <v>No Comment</v>
      </c>
      <c r="AX7" s="124" t="s">
        <v>89</v>
      </c>
      <c r="AY7" s="150" t="str">
        <f t="shared" si="148"/>
        <v>N/A</v>
      </c>
      <c r="AZ7" s="120" t="str">
        <f>_xlfn.XLOOKUP(B7,PROSPERInitial_Query!$E:$E,PROSPERInitial_Query!$M:$M,"",,-1)</f>
        <v/>
      </c>
      <c r="BA7" s="121" t="str">
        <f t="shared" si="18"/>
        <v>Amit Atre1 - PortfolioDMLT</v>
      </c>
      <c r="BB7" s="126" t="str">
        <f>_xlfn.XLOOKUP(BA7,PROSPERDelta_Query!BK:BK,PROSPERDelta_Query!O:O,"",,-1)</f>
        <v/>
      </c>
      <c r="BC7" s="124" t="str">
        <f t="shared" si="149"/>
        <v>N/A</v>
      </c>
      <c r="BD7" s="124" t="str">
        <f>IF(IF(IF($C7="Christopher Lobo",_xlfn.XLOOKUP($B7,PROSPER_Lobo!$1:$1,PROSPER_Lobo!$14:$14,""),
IF($C7="Naren Baliga",_xlfn.XLOOKUP($B7,PROSPER_Baliga!$1:$1,PROSPER_Baliga!$14:$14,""),
IF($C7="Thorsten Huhn",_xlfn.XLOOKUP($B7,PROSPER_Huhn!$1:$1,PROSPER_Huhn!$14:$14,""),
IF($C7="Nick Hull",_xlfn.XLOOKUP($B7,PROSPER_Hull!$1:$1,PROSPER_Hull!$14:$14,""),
IF($C7="Monika Kotwani",_xlfn.XLOOKUP($B7,PROSPER_Kotwani!$1:$1,PROSPER_Kotwani!$14:$14,""),
IF($C7="Jonathan Wellner",_xlfn.XLOOKUP($B7,PROSPER_Wellner!$1:$1,PROSPER_Wellner!$14:$14,""),
IF($C7="Travis Harvey",_xlfn.XLOOKUP($B7,PROSPER_Harvey!$1:$1,PROSPER_Harvey!$14:$14,""),"")))))))="","",
IF($C7="Christopher Lobo",_xlfn.XLOOKUP($B7,PROSPER_Lobo!$1:$1,PROSPER_Lobo!$14:$14,""),
IF($C7="Naren Baliga",_xlfn.XLOOKUP($B7,PROSPER_Baliga!$1:$1,PROSPER_Baliga!$14:$14,""),
IF($C7="Thorsten Huhn",_xlfn.XLOOKUP($B7,PROSPER_Huhn!$1:$1,PROSPER_Huhn!$14:$14,""),
IF($C7="Nick Hull",_xlfn.XLOOKUP($B7,PROSPER_Hull!$1:$1,PROSPER_Hull!$14:$14,""),
IF($C7="Monika Kotwani",_xlfn.XLOOKUP($B7,PROSPER_Kotwani!$1:$1,PROSPER_Kotwani!$14:$14,""),
IF($C7="Jonathan Wellner",_xlfn.XLOOKUP($B7,PROSPER_Wellner!$1:$1,PROSPER_Wellner!$14:$14,""),
IF($C7="Travis Harvey",_xlfn.XLOOKUP($B7,PROSPER_Harvey!$1:$1,PROSPER_Harvey!$14:$14,""),""))))))))="","No Score",IF(IF($C7="Christopher Lobo",_xlfn.XLOOKUP($B7,PROSPER_Lobo!$1:$1,PROSPER_Lobo!$14:$14,""),
IF($C7="Naren Baliga",_xlfn.XLOOKUP($B7,PROSPER_Baliga!$1:$1,PROSPER_Baliga!$14:$14,""),
IF($C7="Thorsten Huhn",_xlfn.XLOOKUP($B7,PROSPER_Huhn!$1:$1,PROSPER_Huhn!$14:$14,""),
IF($C7="Nick Hull",_xlfn.XLOOKUP($B7,PROSPER_Hull!$1:$1,PROSPER_Hull!$14:$14,""),
IF($C7="Monika Kotwani",_xlfn.XLOOKUP($B7,PROSPER_Kotwani!$1:$1,PROSPER_Kotwani!$14:$14,""),
IF($C7="Jonathan Wellner",_xlfn.XLOOKUP($B7,PROSPER_Wellner!$1:$1,PROSPER_Wellner!$14:$14,""),
IF($C7="Travis Harvey",_xlfn.XLOOKUP($B7,PROSPER_Harvey!$1:$1,PROSPER_Harvey!$14:$14,""),"")))))))="","",
IF($C7="Christopher Lobo",_xlfn.XLOOKUP($B7,PROSPER_Lobo!$1:$1,PROSPER_Lobo!$14:$14,""),
IF($C7="Naren Baliga",_xlfn.XLOOKUP($B7,PROSPER_Baliga!$1:$1,PROSPER_Baliga!$14:$14,""),
IF($C7="Thorsten Huhn",_xlfn.XLOOKUP($B7,PROSPER_Huhn!$1:$1,PROSPER_Huhn!$14:$14,""),
IF($C7="Nick Hull",_xlfn.XLOOKUP($B7,PROSPER_Hull!$1:$1,PROSPER_Hull!$14:$14,""),
IF($C7="Monika Kotwani",_xlfn.XLOOKUP($B7,PROSPER_Kotwani!$1:$1,PROSPER_Kotwani!$14:$14,""),
IF($C7="Jonathan Wellner",_xlfn.XLOOKUP($B7,PROSPER_Wellner!$1:$1,PROSPER_Wellner!$14:$14,""),
IF($C7="Travis Harvey",_xlfn.XLOOKUP($B7,PROSPER_Harvey!$1:$1,PROSPER_Harvey!$14:$14,""),"")))))))))</f>
        <v>No Score</v>
      </c>
      <c r="BE7" s="125" t="str">
        <f>IF(IF(IF($C7="Christopher Lobo",_xlfn.XLOOKUP($B7,PROSPER_Lobo!$1:$1,PROSPER_Lobo!$15:$15,""),
IF($C7="Naren Baliga",_xlfn.XLOOKUP($B7,PROSPER_Baliga!$1:$1,PROSPER_Baliga!$15:$15,""),
IF($C7="Thorsten Huhn",_xlfn.XLOOKUP($B7,PROSPER_Huhn!$1:$1,PROSPER_Huhn!$15:$15,""),
IF($C7="Nick Hull",_xlfn.XLOOKUP($B7,PROSPER_Hull!$1:$1,PROSPER_Hull!$15:$15,""),
IF($C7="Monika Kotwani",_xlfn.XLOOKUP($B7,PROSPER_Kotwani!$1:$1,PROSPER_Kotwani!$15:$15,""),
IF($C7="Jonathan Wellner",_xlfn.XLOOKUP($B7,PROSPER_Wellner!$1:$1,PROSPER_Wellner!$15:$15,""),
IF($C7="Travis Harvey",_xlfn.XLOOKUP($B7,PROSPER_Harvey!$1:$1,PROSPER_Harvey!$15:$15,""),"")))))))="","",
IF($C7="Christopher Lobo",_xlfn.XLOOKUP($B7,PROSPER_Lobo!$1:$1,PROSPER_Lobo!$15:$15,""),
IF($C7="Naren Baliga",_xlfn.XLOOKUP($B7,PROSPER_Baliga!$1:$1,PROSPER_Baliga!$15:$15,""),
IF($C7="Thorsten Huhn",_xlfn.XLOOKUP($B7,PROSPER_Huhn!$1:$1,PROSPER_Huhn!$15:$15,""),
IF($C7="Nick Hull",_xlfn.XLOOKUP($B7,PROSPER_Hull!$1:$1,PROSPER_Hull!$15:$15,""),
IF($C7="Monika Kotwani",_xlfn.XLOOKUP($B7,PROSPER_Kotwani!$1:$1,PROSPER_Kotwani!$15:$15,""),
IF($C7="Jonathan Wellner",_xlfn.XLOOKUP($B7,PROSPER_Wellner!$1:$1,PROSPER_Wellner!$15:$15,""),
IF($C7="Travis Harvey",_xlfn.XLOOKUP($B7,PROSPER_Harvey!$1:$1,PROSPER_Harvey!$15:$15,""),""))))))))="","No Comment",IF(IF($C7="Christopher Lobo",_xlfn.XLOOKUP($B7,PROSPER_Lobo!$1:$1,PROSPER_Lobo!$15:$15,""),
IF($C7="Naren Baliga",_xlfn.XLOOKUP($B7,PROSPER_Baliga!$1:$1,PROSPER_Baliga!$15:$15,""),
IF($C7="Thorsten Huhn",_xlfn.XLOOKUP($B7,PROSPER_Huhn!$1:$1,PROSPER_Huhn!$15:$15,""),
IF($C7="Nick Hull",_xlfn.XLOOKUP($B7,PROSPER_Hull!$1:$1,PROSPER_Hull!$15:$15,""),
IF($C7="Monika Kotwani",_xlfn.XLOOKUP($B7,PROSPER_Kotwani!$1:$1,PROSPER_Kotwani!$15:$15,""),
IF($C7="Jonathan Wellner",_xlfn.XLOOKUP($B7,PROSPER_Wellner!$1:$1,PROSPER_Wellner!$15:$15,""),
IF($C7="Travis Harvey",_xlfn.XLOOKUP($B7,PROSPER_Harvey!$1:$1,PROSPER_Harvey!$15:$15,""),"")))))))="","",
IF($C7="Christopher Lobo",_xlfn.XLOOKUP($B7,PROSPER_Lobo!$1:$1,PROSPER_Lobo!$15:$15,""),
IF($C7="Naren Baliga",_xlfn.XLOOKUP($B7,PROSPER_Baliga!$1:$1,PROSPER_Baliga!$15:$15,""),
IF($C7="Thorsten Huhn",_xlfn.XLOOKUP($B7,PROSPER_Huhn!$1:$1,PROSPER_Huhn!$15:$15,""),
IF($C7="Nick Hull",_xlfn.XLOOKUP($B7,PROSPER_Hull!$1:$1,PROSPER_Hull!$15:$15,""),
IF($C7="Monika Kotwani",_xlfn.XLOOKUP($B7,PROSPER_Kotwani!$1:$1,PROSPER_Kotwani!$15:$15,""),
IF($C7="Jonathan Wellner",_xlfn.XLOOKUP($B7,PROSPER_Wellner!$1:$1,PROSPER_Wellner!$15:$15,""),
IF($C7="Travis Harvey",_xlfn.XLOOKUP($B7,PROSPER_Harvey!$1:$1,PROSPER_Harvey!$15:$15,""),"")))))))))</f>
        <v>No Comment</v>
      </c>
      <c r="BF7" s="124" t="s">
        <v>89</v>
      </c>
      <c r="BG7" s="150" t="str">
        <f t="shared" si="150"/>
        <v>N/A</v>
      </c>
      <c r="BH7" s="120" t="str">
        <f>_xlfn.XLOOKUP(B7,PROSPERInitial_Query!$E:$E,PROSPERInitial_Query!$N:$N,"",,-1)</f>
        <v/>
      </c>
      <c r="BI7" s="121" t="str">
        <f t="shared" si="21"/>
        <v>Amit Atre1 - PortfolioRevenue Management</v>
      </c>
      <c r="BJ7" s="126" t="str">
        <f>_xlfn.XLOOKUP(BI7,PROSPERDelta_Query!BK:BK,PROSPERDelta_Query!P:P,"",,-1)</f>
        <v/>
      </c>
      <c r="BK7" s="124" t="str">
        <f t="shared" si="151"/>
        <v>N/A</v>
      </c>
      <c r="BL7" s="124" t="str">
        <f>IF(IF(IF($C7="Christopher Lobo",_xlfn.XLOOKUP($B7,PROSPER_Lobo!$1:$1,PROSPER_Lobo!$16:$16,""),
IF($C7="Naren Baliga",_xlfn.XLOOKUP($B7,PROSPER_Baliga!$1:$1,PROSPER_Baliga!$16:$16,""),
IF($C7="Thorsten Huhn",_xlfn.XLOOKUP($B7,PROSPER_Huhn!$1:$1,PROSPER_Huhn!$16:$16,""),
IF($C7="Nick Hull",_xlfn.XLOOKUP($B7,PROSPER_Hull!$1:$1,PROSPER_Hull!$16:$16,""),
IF($C7="Monika Kotwani",_xlfn.XLOOKUP($B7,PROSPER_Kotwani!$1:$1,PROSPER_Kotwani!$16:$16,""),
IF($C7="Jonathan Wellner",_xlfn.XLOOKUP($B7,PROSPER_Wellner!$1:$1,PROSPER_Wellner!$16:$16,""),
IF($C7="Travis Harvey",_xlfn.XLOOKUP($B7,PROSPER_Harvey!$1:$1,PROSPER_Harvey!$16:$16,""),"")))))))="","",
IF($C7="Christopher Lobo",_xlfn.XLOOKUP($B7,PROSPER_Lobo!$1:$1,PROSPER_Lobo!$16:$16,""),
IF($C7="Naren Baliga",_xlfn.XLOOKUP($B7,PROSPER_Baliga!$1:$1,PROSPER_Baliga!$16:$16,""),
IF($C7="Thorsten Huhn",_xlfn.XLOOKUP($B7,PROSPER_Huhn!$1:$1,PROSPER_Huhn!$16:$16,""),
IF($C7="Nick Hull",_xlfn.XLOOKUP($B7,PROSPER_Hull!$1:$1,PROSPER_Hull!$16:$16,""),
IF($C7="Monika Kotwani",_xlfn.XLOOKUP($B7,PROSPER_Kotwani!$1:$1,PROSPER_Kotwani!$16:$16,""),
IF($C7="Jonathan Wellner",_xlfn.XLOOKUP($B7,PROSPER_Wellner!$1:$1,PROSPER_Wellner!$16:$16,""),
IF($C7="Travis Harvey",_xlfn.XLOOKUP($B7,PROSPER_Harvey!$1:$1,PROSPER_Harvey!$16:$16,""),""))))))))="","No Score",IF(IF($C7="Christopher Lobo",_xlfn.XLOOKUP($B7,PROSPER_Lobo!$1:$1,PROSPER_Lobo!$16:$16,""),
IF($C7="Naren Baliga",_xlfn.XLOOKUP($B7,PROSPER_Baliga!$1:$1,PROSPER_Baliga!$16:$16,""),
IF($C7="Thorsten Huhn",_xlfn.XLOOKUP($B7,PROSPER_Huhn!$1:$1,PROSPER_Huhn!$16:$16,""),
IF($C7="Nick Hull",_xlfn.XLOOKUP($B7,PROSPER_Hull!$1:$1,PROSPER_Hull!$16:$16,""),
IF($C7="Monika Kotwani",_xlfn.XLOOKUP($B7,PROSPER_Kotwani!$1:$1,PROSPER_Kotwani!$16:$16,""),
IF($C7="Jonathan Wellner",_xlfn.XLOOKUP($B7,PROSPER_Wellner!$1:$1,PROSPER_Wellner!$16:$16,""),
IF($C7="Travis Harvey",_xlfn.XLOOKUP($B7,PROSPER_Harvey!$1:$1,PROSPER_Harvey!$16:$16,""),"")))))))="","",
IF($C7="Christopher Lobo",_xlfn.XLOOKUP($B7,PROSPER_Lobo!$1:$1,PROSPER_Lobo!$16:$16,""),
IF($C7="Naren Baliga",_xlfn.XLOOKUP($B7,PROSPER_Baliga!$1:$1,PROSPER_Baliga!$16:$16,""),
IF($C7="Thorsten Huhn",_xlfn.XLOOKUP($B7,PROSPER_Huhn!$1:$1,PROSPER_Huhn!$16:$16,""),
IF($C7="Nick Hull",_xlfn.XLOOKUP($B7,PROSPER_Hull!$1:$1,PROSPER_Hull!$16:$16,""),
IF($C7="Monika Kotwani",_xlfn.XLOOKUP($B7,PROSPER_Kotwani!$1:$1,PROSPER_Kotwani!$16:$16,""),
IF($C7="Jonathan Wellner",_xlfn.XLOOKUP($B7,PROSPER_Wellner!$1:$1,PROSPER_Wellner!$16:$16,""),
IF($C7="Travis Harvey",_xlfn.XLOOKUP($B7,PROSPER_Harvey!$1:$1,PROSPER_Harvey!$16:$16,""),"")))))))))</f>
        <v>No Score</v>
      </c>
      <c r="BM7" s="125" t="str">
        <f>IF(IF(IF($C7="Christopher Lobo",_xlfn.XLOOKUP($B7,PROSPER_Lobo!$1:$1,PROSPER_Lobo!$17:$17,""),
IF($C7="Naren Baliga",_xlfn.XLOOKUP($B7,PROSPER_Baliga!$1:$1,PROSPER_Baliga!$17:$17,""),
IF($C7="Thorsten Huhn",_xlfn.XLOOKUP($B7,PROSPER_Huhn!$1:$1,PROSPER_Huhn!$17:$17,""),
IF($C7="Nick Hull",_xlfn.XLOOKUP($B7,PROSPER_Hull!$1:$1,PROSPER_Hull!$17:$17,""),
IF($C7="Monika Kotwani",_xlfn.XLOOKUP($B7,PROSPER_Kotwani!$1:$1,PROSPER_Kotwani!$17:$17,""),
IF($C7="Jonathan Wellner",_xlfn.XLOOKUP($B7,PROSPER_Wellner!$1:$1,PROSPER_Wellner!$17:$17,""),
IF($C7="Travis Harvey",_xlfn.XLOOKUP($B7,PROSPER_Harvey!$1:$1,PROSPER_Harvey!$17:$17,""),"")))))))="","",
IF($C7="Christopher Lobo",_xlfn.XLOOKUP($B7,PROSPER_Lobo!$1:$1,PROSPER_Lobo!$17:$17,""),
IF($C7="Naren Baliga",_xlfn.XLOOKUP($B7,PROSPER_Baliga!$1:$1,PROSPER_Baliga!$17:$17,""),
IF($C7="Thorsten Huhn",_xlfn.XLOOKUP($B7,PROSPER_Huhn!$1:$1,PROSPER_Huhn!$17:$17,""),
IF($C7="Nick Hull",_xlfn.XLOOKUP($B7,PROSPER_Hull!$1:$1,PROSPER_Hull!$17:$17,""),
IF($C7="Monika Kotwani",_xlfn.XLOOKUP($B7,PROSPER_Kotwani!$1:$1,PROSPER_Kotwani!$17:$17,""),
IF($C7="Jonathan Wellner",_xlfn.XLOOKUP($B7,PROSPER_Wellner!$1:$1,PROSPER_Wellner!$17:$17,""),
IF($C7="Travis Harvey",_xlfn.XLOOKUP($B7,PROSPER_Harvey!$1:$1,PROSPER_Harvey!$17:$17,""),""))))))))="","No Comment",IF(IF($C7="Christopher Lobo",_xlfn.XLOOKUP($B7,PROSPER_Lobo!$1:$1,PROSPER_Lobo!$17:$17,""),
IF($C7="Naren Baliga",_xlfn.XLOOKUP($B7,PROSPER_Baliga!$1:$1,PROSPER_Baliga!$17:$17,""),
IF($C7="Thorsten Huhn",_xlfn.XLOOKUP($B7,PROSPER_Huhn!$1:$1,PROSPER_Huhn!$17:$17,""),
IF($C7="Nick Hull",_xlfn.XLOOKUP($B7,PROSPER_Hull!$1:$1,PROSPER_Hull!$17:$17,""),
IF($C7="Monika Kotwani",_xlfn.XLOOKUP($B7,PROSPER_Kotwani!$1:$1,PROSPER_Kotwani!$17:$17,""),
IF($C7="Jonathan Wellner",_xlfn.XLOOKUP($B7,PROSPER_Wellner!$1:$1,PROSPER_Wellner!$17:$17,""),
IF($C7="Travis Harvey",_xlfn.XLOOKUP($B7,PROSPER_Harvey!$1:$1,PROSPER_Harvey!$17:$17,""),"")))))))="","",
IF($C7="Christopher Lobo",_xlfn.XLOOKUP($B7,PROSPER_Lobo!$1:$1,PROSPER_Lobo!$17:$17,""),
IF($C7="Naren Baliga",_xlfn.XLOOKUP($B7,PROSPER_Baliga!$1:$1,PROSPER_Baliga!$17:$17,""),
IF($C7="Thorsten Huhn",_xlfn.XLOOKUP($B7,PROSPER_Huhn!$1:$1,PROSPER_Huhn!$17:$17,""),
IF($C7="Nick Hull",_xlfn.XLOOKUP($B7,PROSPER_Hull!$1:$1,PROSPER_Hull!$17:$17,""),
IF($C7="Monika Kotwani",_xlfn.XLOOKUP($B7,PROSPER_Kotwani!$1:$1,PROSPER_Kotwani!$17:$17,""),
IF($C7="Jonathan Wellner",_xlfn.XLOOKUP($B7,PROSPER_Wellner!$1:$1,PROSPER_Wellner!$17:$17,""),
IF($C7="Travis Harvey",_xlfn.XLOOKUP($B7,PROSPER_Harvey!$1:$1,PROSPER_Harvey!$17:$17,""),"")))))))))</f>
        <v>No Comment</v>
      </c>
      <c r="BN7" s="124">
        <f>IFERROR(ROUND(_xlfn.XLOOKUP(B7,'RevenueChallenge_Query'!$E:$E,'RevenueChallenge_Query'!$F:$F)/3.2,0),"Not Taken")</f>
        <v>7</v>
      </c>
      <c r="BO7" s="150">
        <f t="shared" si="152"/>
        <v>7</v>
      </c>
      <c r="BP7" s="120" t="str">
        <f>_xlfn.XLOOKUP(B7,PROSPERInitial_Query!$E:$E,PROSPERInitial_Query!$O:$O,"",,-1)</f>
        <v/>
      </c>
      <c r="BQ7" s="121" t="str">
        <f t="shared" si="24"/>
        <v>Amit Atre1 - PortfolioArtificial Intelligence</v>
      </c>
      <c r="BR7" s="126" t="str">
        <f>_xlfn.XLOOKUP(BQ7,PROSPERDelta_Query!BK:BK,PROSPERDelta_Query!Q:Q,"",,-1)</f>
        <v/>
      </c>
      <c r="BS7" s="124" t="str">
        <f t="shared" si="153"/>
        <v>N/A</v>
      </c>
      <c r="BT7" s="124" t="str">
        <f>IF(IF(IF($C7="Christopher Lobo",_xlfn.XLOOKUP($B7,PROSPER_Lobo!$1:$1,PROSPER_Lobo!$18:$18,""),
IF($C7="Naren Baliga",_xlfn.XLOOKUP($B7,PROSPER_Baliga!$1:$1,PROSPER_Baliga!$18:$18,""),
IF($C7="Thorsten Huhn",_xlfn.XLOOKUP($B7,PROSPER_Huhn!$1:$1,PROSPER_Huhn!$18:$18,""),
IF($C7="Nick Hull",_xlfn.XLOOKUP($B7,PROSPER_Hull!$1:$1,PROSPER_Hull!$18:$18,""),
IF($C7="Monika Kotwani",_xlfn.XLOOKUP($B7,PROSPER_Kotwani!$1:$1,PROSPER_Kotwani!$18:$18,""),
IF($C7="Jonathan Wellner",_xlfn.XLOOKUP($B7,PROSPER_Wellner!$1:$1,PROSPER_Wellner!$18:$18,""),
IF($C7="Travis Harvey",_xlfn.XLOOKUP($B7,PROSPER_Harvey!$1:$1,PROSPER_Harvey!$18:$18,""),"")))))))="","",
IF($C7="Christopher Lobo",_xlfn.XLOOKUP($B7,PROSPER_Lobo!$1:$1,PROSPER_Lobo!$18:$18,""),
IF($C7="Naren Baliga",_xlfn.XLOOKUP($B7,PROSPER_Baliga!$1:$1,PROSPER_Baliga!$18:$18,""),
IF($C7="Thorsten Huhn",_xlfn.XLOOKUP($B7,PROSPER_Huhn!$1:$1,PROSPER_Huhn!$18:$18,""),
IF($C7="Nick Hull",_xlfn.XLOOKUP($B7,PROSPER_Hull!$1:$1,PROSPER_Hull!$18:$18,""),
IF($C7="Monika Kotwani",_xlfn.XLOOKUP($B7,PROSPER_Kotwani!$1:$1,PROSPER_Kotwani!$18:$18,""),
IF($C7="Jonathan Wellner",_xlfn.XLOOKUP($B7,PROSPER_Wellner!$1:$1,PROSPER_Wellner!$18:$18,""),
IF($C7="Travis Harvey",_xlfn.XLOOKUP($B7,PROSPER_Harvey!$1:$1,PROSPER_Harvey!$18:$18,""),""))))))))="","No Score",IF(IF($C7="Christopher Lobo",_xlfn.XLOOKUP($B7,PROSPER_Lobo!$1:$1,PROSPER_Lobo!$18:$18,""),
IF($C7="Naren Baliga",_xlfn.XLOOKUP($B7,PROSPER_Baliga!$1:$1,PROSPER_Baliga!$18:$18,""),
IF($C7="Thorsten Huhn",_xlfn.XLOOKUP($B7,PROSPER_Huhn!$1:$1,PROSPER_Huhn!$18:$18,""),
IF($C7="Nick Hull",_xlfn.XLOOKUP($B7,PROSPER_Hull!$1:$1,PROSPER_Hull!$18:$18,""),
IF($C7="Monika Kotwani",_xlfn.XLOOKUP($B7,PROSPER_Kotwani!$1:$1,PROSPER_Kotwani!$18:$18,""),
IF($C7="Jonathan Wellner",_xlfn.XLOOKUP($B7,PROSPER_Wellner!$1:$1,PROSPER_Wellner!$18:$18,""),
IF($C7="Travis Harvey",_xlfn.XLOOKUP($B7,PROSPER_Harvey!$1:$1,PROSPER_Harvey!$18:$18,""),"")))))))="","",
IF($C7="Christopher Lobo",_xlfn.XLOOKUP($B7,PROSPER_Lobo!$1:$1,PROSPER_Lobo!$18:$18,""),
IF($C7="Naren Baliga",_xlfn.XLOOKUP($B7,PROSPER_Baliga!$1:$1,PROSPER_Baliga!$18:$18,""),
IF($C7="Thorsten Huhn",_xlfn.XLOOKUP($B7,PROSPER_Huhn!$1:$1,PROSPER_Huhn!$18:$18,""),
IF($C7="Nick Hull",_xlfn.XLOOKUP($B7,PROSPER_Hull!$1:$1,PROSPER_Hull!$18:$18,""),
IF($C7="Monika Kotwani",_xlfn.XLOOKUP($B7,PROSPER_Kotwani!$1:$1,PROSPER_Kotwani!$18:$18,""),
IF($C7="Jonathan Wellner",_xlfn.XLOOKUP($B7,PROSPER_Wellner!$1:$1,PROSPER_Wellner!$18:$18,""),
IF($C7="Travis Harvey",_xlfn.XLOOKUP($B7,PROSPER_Harvey!$1:$1,PROSPER_Harvey!$18:$18,""),"")))))))))</f>
        <v>No Score</v>
      </c>
      <c r="BU7" s="125" t="str">
        <f>IF(IF(IF($C7="Christopher Lobo",_xlfn.XLOOKUP($B7,PROSPER_Lobo!$1:$1,PROSPER_Lobo!$19:$19,""),
IF($C7="Naren Baliga",_xlfn.XLOOKUP($B7,PROSPER_Baliga!$1:$1,PROSPER_Baliga!$19:$19,""),
IF($C7="Thorsten Huhn",_xlfn.XLOOKUP($B7,PROSPER_Huhn!$1:$1,PROSPER_Huhn!$19:$19,""),
IF($C7="Nick Hull",_xlfn.XLOOKUP($B7,PROSPER_Hull!$1:$1,PROSPER_Hull!$19:$19,""),
IF($C7="Monika Kotwani",_xlfn.XLOOKUP($B7,PROSPER_Kotwani!$1:$1,PROSPER_Kotwani!$19:$19,""),
IF($C7="Jonathan Wellner",_xlfn.XLOOKUP($B7,PROSPER_Wellner!$1:$1,PROSPER_Wellner!$19:$19,""),
IF($C7="Travis Harvey",_xlfn.XLOOKUP($B7,PROSPER_Harvey!$1:$1,PROSPER_Harvey!$19:$19,""),"")))))))="","",
IF($C7="Christopher Lobo",_xlfn.XLOOKUP($B7,PROSPER_Lobo!$1:$1,PROSPER_Lobo!$19:$19,""),
IF($C7="Naren Baliga",_xlfn.XLOOKUP($B7,PROSPER_Baliga!$1:$1,PROSPER_Baliga!$19:$19,""),
IF($C7="Thorsten Huhn",_xlfn.XLOOKUP($B7,PROSPER_Huhn!$1:$1,PROSPER_Huhn!$19:$19,""),
IF($C7="Nick Hull",_xlfn.XLOOKUP($B7,PROSPER_Hull!$1:$1,PROSPER_Hull!$19:$19,""),
IF($C7="Monika Kotwani",_xlfn.XLOOKUP($B7,PROSPER_Kotwani!$1:$1,PROSPER_Kotwani!$19:$19,""),
IF($C7="Jonathan Wellner",_xlfn.XLOOKUP($B7,PROSPER_Wellner!$1:$1,PROSPER_Wellner!$19:$19,""),
IF($C7="Travis Harvey",_xlfn.XLOOKUP($B7,PROSPER_Harvey!$1:$1,PROSPER_Harvey!$19:$19,""),""))))))))="","No Comment",IF(IF($C7="Christopher Lobo",_xlfn.XLOOKUP($B7,PROSPER_Lobo!$1:$1,PROSPER_Lobo!$19:$19,""),
IF($C7="Naren Baliga",_xlfn.XLOOKUP($B7,PROSPER_Baliga!$1:$1,PROSPER_Baliga!$19:$19,""),
IF($C7="Thorsten Huhn",_xlfn.XLOOKUP($B7,PROSPER_Huhn!$1:$1,PROSPER_Huhn!$19:$19,""),
IF($C7="Nick Hull",_xlfn.XLOOKUP($B7,PROSPER_Hull!$1:$1,PROSPER_Hull!$19:$19,""),
IF($C7="Monika Kotwani",_xlfn.XLOOKUP($B7,PROSPER_Kotwani!$1:$1,PROSPER_Kotwani!$19:$19,""),
IF($C7="Jonathan Wellner",_xlfn.XLOOKUP($B7,PROSPER_Wellner!$1:$1,PROSPER_Wellner!$19:$19,""),
IF($C7="Travis Harvey",_xlfn.XLOOKUP($B7,PROSPER_Harvey!$1:$1,PROSPER_Harvey!$19:$19,""),"")))))))="","",
IF($C7="Christopher Lobo",_xlfn.XLOOKUP($B7,PROSPER_Lobo!$1:$1,PROSPER_Lobo!$19:$19,""),
IF($C7="Naren Baliga",_xlfn.XLOOKUP($B7,PROSPER_Baliga!$1:$1,PROSPER_Baliga!$19:$19,""),
IF($C7="Thorsten Huhn",_xlfn.XLOOKUP($B7,PROSPER_Huhn!$1:$1,PROSPER_Huhn!$19:$19,""),
IF($C7="Nick Hull",_xlfn.XLOOKUP($B7,PROSPER_Hull!$1:$1,PROSPER_Hull!$19:$19,""),
IF($C7="Monika Kotwani",_xlfn.XLOOKUP($B7,PROSPER_Kotwani!$1:$1,PROSPER_Kotwani!$19:$19,""),
IF($C7="Jonathan Wellner",_xlfn.XLOOKUP($B7,PROSPER_Wellner!$1:$1,PROSPER_Wellner!$19:$19,""),
IF($C7="Travis Harvey",_xlfn.XLOOKUP($B7,PROSPER_Harvey!$1:$1,PROSPER_Harvey!$19:$19,""),"")))))))))</f>
        <v>No Comment</v>
      </c>
      <c r="BV7" s="124" t="s">
        <v>89</v>
      </c>
      <c r="BW7" s="150" t="str">
        <f t="shared" si="154"/>
        <v>N/A</v>
      </c>
      <c r="BX7" s="127" t="str">
        <f t="shared" si="155"/>
        <v>N/A</v>
      </c>
      <c r="BY7" s="128" t="str">
        <f t="shared" si="156"/>
        <v>N/A</v>
      </c>
      <c r="BZ7" s="128">
        <f t="shared" si="157"/>
        <v>7</v>
      </c>
      <c r="CA7" s="129">
        <f t="shared" si="158"/>
        <v>7</v>
      </c>
      <c r="CB7" s="130" t="str">
        <f>_xlfn.XLOOKUP(B7,PROSPERInitial_Query!$E:$E,PROSPERInitial_Query!$AA:$AA,"",,-1)</f>
        <v/>
      </c>
      <c r="CC7" s="121" t="str">
        <f t="shared" si="31"/>
        <v>Amit Atre2 - RelationshipAccount / Stakeholder 1Name</v>
      </c>
      <c r="CD7" s="121" t="str">
        <f>_xlfn.XLOOKUP(CC7,PROSPERDelta_Query!BK:BK,PROSPERDelta_Query!AC:AC,"",,-1)</f>
        <v/>
      </c>
      <c r="CE7" s="126" t="str">
        <f>_xlfn.XLOOKUP(B7,PROSPERInitial_Query!$E:$E,PROSPERInitial_Query!$Q:$Q,"",,-1)</f>
        <v/>
      </c>
      <c r="CF7" s="121" t="str">
        <f t="shared" si="32"/>
        <v>Amit Atre2 - RelationshipAccount / Stakeholder 1Self Score</v>
      </c>
      <c r="CG7" s="126" t="str">
        <f>_xlfn.XLOOKUP(CF7,PROSPERDelta_Query!BK:BK,PROSPERDelta_Query!AM:AM,"",,-1)</f>
        <v/>
      </c>
      <c r="CH7" s="131" t="str">
        <f t="shared" si="159"/>
        <v/>
      </c>
      <c r="CI7" s="131" t="str">
        <f t="shared" si="160"/>
        <v>N/A</v>
      </c>
      <c r="CJ7" s="132" t="str">
        <f t="shared" si="161"/>
        <v>N/A</v>
      </c>
      <c r="CK7" s="132" t="str">
        <f>IF(IF(IF($C7="Christopher Lobo",_xlfn.XLOOKUP($B7,PROSPER_Lobo!$1:$1,PROSPER_Lobo!$21:$21,""),
IF($C7="Naren Baliga",_xlfn.XLOOKUP($B7,PROSPER_Baliga!$1:$1,PROSPER_Baliga!$21:$21,""),
IF($C7="Thorsten Huhn",_xlfn.XLOOKUP($B7,PROSPER_Huhn!$1:$1,PROSPER_Huhn!$21:$21,""),
IF($C7="Nick Hull",_xlfn.XLOOKUP($B7,PROSPER_Hull!$1:$1,PROSPER_Hull!$21:$21,""),
IF($C7="Monika Kotwani",_xlfn.XLOOKUP($B7,PROSPER_Kotwani!$1:$1,PROSPER_Kotwani!$21:$21,""),
IF($C7="Jonathan Wellner",_xlfn.XLOOKUP($B7,PROSPER_Wellner!$1:$1,PROSPER_Wellner!$21:$21,""),
IF($C7="Travis Harvey",_xlfn.XLOOKUP($B7,PROSPER_Harvey!$1:$1,PROSPER_Harvey!$21:$21,""),"")))))))="","",
IF($C7="Christopher Lobo",_xlfn.XLOOKUP($B7,PROSPER_Lobo!$1:$1,PROSPER_Lobo!$21:$21,""),
IF($C7="Naren Baliga",_xlfn.XLOOKUP($B7,PROSPER_Baliga!$1:$1,PROSPER_Baliga!$21:$21,""),
IF($C7="Thorsten Huhn",_xlfn.XLOOKUP($B7,PROSPER_Huhn!$1:$1,PROSPER_Huhn!$21:$21,""),
IF($C7="Nick Hull",_xlfn.XLOOKUP($B7,PROSPER_Hull!$1:$1,PROSPER_Hull!$21:$21,""),
IF($C7="Monika Kotwani",_xlfn.XLOOKUP($B7,PROSPER_Kotwani!$1:$1,PROSPER_Kotwani!$21:$21,""),
IF($C7="Jonathan Wellner",_xlfn.XLOOKUP($B7,PROSPER_Wellner!$1:$1,PROSPER_Wellner!$21:$21,""),
IF($C7="Travis Harvey",_xlfn.XLOOKUP($B7,PROSPER_Harvey!$1:$1,PROSPER_Harvey!$21:$21,""),""))))))))="","No Score",IF(IF($C7="Christopher Lobo",_xlfn.XLOOKUP($B7,PROSPER_Lobo!$1:$1,PROSPER_Lobo!$21:$21,""),
IF($C7="Naren Baliga",_xlfn.XLOOKUP($B7,PROSPER_Baliga!$1:$1,PROSPER_Baliga!$21:$21,""),
IF($C7="Thorsten Huhn",_xlfn.XLOOKUP($B7,PROSPER_Huhn!$1:$1,PROSPER_Huhn!$21:$21,""),
IF($C7="Nick Hull",_xlfn.XLOOKUP($B7,PROSPER_Hull!$1:$1,PROSPER_Hull!$21:$21,""),
IF($C7="Monika Kotwani",_xlfn.XLOOKUP($B7,PROSPER_Kotwani!$1:$1,PROSPER_Kotwani!$21:$21,""),
IF($C7="Jonathan Wellner",_xlfn.XLOOKUP($B7,PROSPER_Wellner!$1:$1,PROSPER_Wellner!$21:$21,""),
IF($C7="Travis Harvey",_xlfn.XLOOKUP($B7,PROSPER_Harvey!$1:$1,PROSPER_Harvey!$21:$21,""),"")))))))="","",
IF($C7="Christopher Lobo",_xlfn.XLOOKUP($B7,PROSPER_Lobo!$1:$1,PROSPER_Lobo!$21:$21,""),
IF($C7="Naren Baliga",_xlfn.XLOOKUP($B7,PROSPER_Baliga!$1:$1,PROSPER_Baliga!$21:$21,""),
IF($C7="Thorsten Huhn",_xlfn.XLOOKUP($B7,PROSPER_Huhn!$1:$1,PROSPER_Huhn!$21:$21,""),
IF($C7="Nick Hull",_xlfn.XLOOKUP($B7,PROSPER_Hull!$1:$1,PROSPER_Hull!$21:$21,""),
IF($C7="Monika Kotwani",_xlfn.XLOOKUP($B7,PROSPER_Kotwani!$1:$1,PROSPER_Kotwani!$21:$21,""),
IF($C7="Jonathan Wellner",_xlfn.XLOOKUP($B7,PROSPER_Wellner!$1:$1,PROSPER_Wellner!$21:$21,""),
IF($C7="Travis Harvey",_xlfn.XLOOKUP($B7,PROSPER_Harvey!$1:$1,PROSPER_Harvey!$21:$21,""),"")))))))))</f>
        <v>N/A</v>
      </c>
      <c r="CL7" s="131" t="str">
        <f>IF(IF(IF($C7="Christopher Lobo",_xlfn.XLOOKUP($B7,PROSPER_Lobo!$1:$1,PROSPER_Lobo!$22:$22,""),
IF($C7="Naren Baliga",_xlfn.XLOOKUP($B7,PROSPER_Baliga!$1:$1,PROSPER_Baliga!$22:$22,""),
IF($C7="Thorsten Huhn",_xlfn.XLOOKUP($B7,PROSPER_Huhn!$1:$1,PROSPER_Huhn!$22:$22,""),
IF($C7="Nick Hull",_xlfn.XLOOKUP($B7,PROSPER_Hull!$1:$1,PROSPER_Hull!$22:$22,""),
IF($C7="Monika Kotwani",_xlfn.XLOOKUP($B7,PROSPER_Kotwani!$1:$1,PROSPER_Kotwani!$22:$22,""),
IF($C7="Jonathan Wellner",_xlfn.XLOOKUP($B7,PROSPER_Wellner!$1:$1,PROSPER_Wellner!$22:$22,""),
IF($C7="Travis Harvey",_xlfn.XLOOKUP($B7,PROSPER_Harvey!$1:$1,PROSPER_Harvey!$22:$22,""),"")))))))="","",
IF($C7="Christopher Lobo",_xlfn.XLOOKUP($B7,PROSPER_Lobo!$1:$1,PROSPER_Lobo!$22:$22,""),
IF($C7="Naren Baliga",_xlfn.XLOOKUP($B7,PROSPER_Baliga!$1:$1,PROSPER_Baliga!$22:$22,""),
IF($C7="Thorsten Huhn",_xlfn.XLOOKUP($B7,PROSPER_Huhn!$1:$1,PROSPER_Huhn!$22:$22,""),
IF($C7="Nick Hull",_xlfn.XLOOKUP($B7,PROSPER_Hull!$1:$1,PROSPER_Hull!$22:$22,""),
IF($C7="Monika Kotwani",_xlfn.XLOOKUP($B7,PROSPER_Kotwani!$1:$1,PROSPER_Kotwani!$22:$22,""),
IF($C7="Jonathan Wellner",_xlfn.XLOOKUP($B7,PROSPER_Wellner!$1:$1,PROSPER_Wellner!$22:$22,""),
IF($C7="Travis Harvey",_xlfn.XLOOKUP($B7,PROSPER_Harvey!$1:$1,PROSPER_Harvey!$22:$22,""),""))))))))="","No Comment",IF(IF($C7="Christopher Lobo",_xlfn.XLOOKUP($B7,PROSPER_Lobo!$1:$1,PROSPER_Lobo!$22:$22,""),
IF($C7="Naren Baliga",_xlfn.XLOOKUP($B7,PROSPER_Baliga!$1:$1,PROSPER_Baliga!$22:$22,""),
IF($C7="Thorsten Huhn",_xlfn.XLOOKUP($B7,PROSPER_Huhn!$1:$1,PROSPER_Huhn!$22:$22,""),
IF($C7="Nick Hull",_xlfn.XLOOKUP($B7,PROSPER_Hull!$1:$1,PROSPER_Hull!$22:$22,""),
IF($C7="Monika Kotwani",_xlfn.XLOOKUP($B7,PROSPER_Kotwani!$1:$1,PROSPER_Kotwani!$22:$22,""),
IF($C7="Jonathan Wellner",_xlfn.XLOOKUP($B7,PROSPER_Wellner!$1:$1,PROSPER_Wellner!$22:$22,""),
IF($C7="Travis Harvey",_xlfn.XLOOKUP($B7,PROSPER_Harvey!$1:$1,PROSPER_Harvey!$22:$22,""),"")))))))="","",
IF($C7="Christopher Lobo",_xlfn.XLOOKUP($B7,PROSPER_Lobo!$1:$1,PROSPER_Lobo!$22:$22,""),
IF($C7="Naren Baliga",_xlfn.XLOOKUP($B7,PROSPER_Baliga!$1:$1,PROSPER_Baliga!$22:$22,""),
IF($C7="Thorsten Huhn",_xlfn.XLOOKUP($B7,PROSPER_Huhn!$1:$1,PROSPER_Huhn!$22:$22,""),
IF($C7="Nick Hull",_xlfn.XLOOKUP($B7,PROSPER_Hull!$1:$1,PROSPER_Hull!$22:$22,""),
IF($C7="Monika Kotwani",_xlfn.XLOOKUP($B7,PROSPER_Kotwani!$1:$1,PROSPER_Kotwani!$22:$22,""),
IF($C7="Jonathan Wellner",_xlfn.XLOOKUP($B7,PROSPER_Wellner!$1:$1,PROSPER_Wellner!$22:$22,""),
IF($C7="Travis Harvey",_xlfn.XLOOKUP($B7,PROSPER_Harvey!$1:$1,PROSPER_Harvey!$22:$22,""),"")))))))))</f>
        <v>N/A</v>
      </c>
      <c r="CM7" s="150" t="str">
        <f t="shared" si="162"/>
        <v>N/A</v>
      </c>
      <c r="CN7" s="130" t="str">
        <f>_xlfn.XLOOKUP(B7,PROSPERInitial_Query!$E:$E,PROSPERInitial_Query!$AB:$AB,"",,-1)</f>
        <v/>
      </c>
      <c r="CO7" s="121" t="str">
        <f t="shared" si="37"/>
        <v>Amit Atre2 - RelationshipAccount / Stakeholder 2Name</v>
      </c>
      <c r="CP7" s="121" t="str">
        <f>_xlfn.XLOOKUP(CO7,PROSPERDelta_Query!BK:BK,PROSPERDelta_Query!AD:AD,"",,-1)</f>
        <v/>
      </c>
      <c r="CQ7" s="126" t="str">
        <f>_xlfn.XLOOKUP(B7,PROSPERInitial_Query!$E:$E,PROSPERInitial_Query!$R:$R,"",,-1)</f>
        <v/>
      </c>
      <c r="CR7" s="121" t="str">
        <f t="shared" si="38"/>
        <v>Amit Atre2 - RelationshipAccount / Stakeholder 2Self Score</v>
      </c>
      <c r="CS7" s="126" t="str">
        <f>_xlfn.XLOOKUP(CR7,PROSPERDelta_Query!BK:BK,PROSPERDelta_Query!AN:AN,"",,-1)</f>
        <v/>
      </c>
      <c r="CT7" s="131" t="str">
        <f t="shared" si="163"/>
        <v/>
      </c>
      <c r="CU7" s="131" t="str">
        <f t="shared" si="164"/>
        <v>N/A</v>
      </c>
      <c r="CV7" s="132" t="str">
        <f t="shared" si="165"/>
        <v>N/A</v>
      </c>
      <c r="CW7" s="132" t="str">
        <f>IF(IF(IF($C7="Christopher Lobo",_xlfn.XLOOKUP($B7,PROSPER_Lobo!$1:$1,PROSPER_Lobo!$24:$24,""),
IF($C7="Naren Baliga",_xlfn.XLOOKUP($B7,PROSPER_Baliga!$1:$1,PROSPER_Baliga!$24:$24,""),
IF($C7="Thorsten Huhn",_xlfn.XLOOKUP($B7,PROSPER_Huhn!$1:$1,PROSPER_Huhn!$24:$24,""),
IF($C7="Nick Hull",_xlfn.XLOOKUP($B7,PROSPER_Hull!$1:$1,PROSPER_Hull!$24:$24,""),
IF($C7="Monika Kotwani",_xlfn.XLOOKUP($B7,PROSPER_Kotwani!$1:$1,PROSPER_Kotwani!$24:$24,""),
IF($C7="Jonathan Wellner",_xlfn.XLOOKUP($B7,PROSPER_Wellner!$1:$1,PROSPER_Wellner!$24:$24,""),
IF($C7="Travis Harvey",_xlfn.XLOOKUP($B7,PROSPER_Harvey!$1:$1,PROSPER_Harvey!$24:$24,""),"")))))))="","",
IF($C7="Christopher Lobo",_xlfn.XLOOKUP($B7,PROSPER_Lobo!$1:$1,PROSPER_Lobo!$24:$24,""),
IF($C7="Naren Baliga",_xlfn.XLOOKUP($B7,PROSPER_Baliga!$1:$1,PROSPER_Baliga!$24:$24,""),
IF($C7="Thorsten Huhn",_xlfn.XLOOKUP($B7,PROSPER_Huhn!$1:$1,PROSPER_Huhn!$24:$24,""),
IF($C7="Nick Hull",_xlfn.XLOOKUP($B7,PROSPER_Hull!$1:$1,PROSPER_Hull!$24:$24,""),
IF($C7="Monika Kotwani",_xlfn.XLOOKUP($B7,PROSPER_Kotwani!$1:$1,PROSPER_Kotwani!$24:$24,""),
IF($C7="Jonathan Wellner",_xlfn.XLOOKUP($B7,PROSPER_Wellner!$1:$1,PROSPER_Wellner!$24:$24,""),
IF($C7="Travis Harvey",_xlfn.XLOOKUP($B7,PROSPER_Harvey!$1:$1,PROSPER_Harvey!$24:$24,""),""))))))))="","No Score",IF(IF($C7="Christopher Lobo",_xlfn.XLOOKUP($B7,PROSPER_Lobo!$1:$1,PROSPER_Lobo!$24:$24,""),
IF($C7="Naren Baliga",_xlfn.XLOOKUP($B7,PROSPER_Baliga!$1:$1,PROSPER_Baliga!$24:$24,""),
IF($C7="Thorsten Huhn",_xlfn.XLOOKUP($B7,PROSPER_Huhn!$1:$1,PROSPER_Huhn!$24:$24,""),
IF($C7="Nick Hull",_xlfn.XLOOKUP($B7,PROSPER_Hull!$1:$1,PROSPER_Hull!$24:$24,""),
IF($C7="Monika Kotwani",_xlfn.XLOOKUP($B7,PROSPER_Kotwani!$1:$1,PROSPER_Kotwani!$24:$24,""),
IF($C7="Jonathan Wellner",_xlfn.XLOOKUP($B7,PROSPER_Wellner!$1:$1,PROSPER_Wellner!$24:$24,""),
IF($C7="Travis Harvey",_xlfn.XLOOKUP($B7,PROSPER_Harvey!$1:$1,PROSPER_Harvey!$24:$24,""),"")))))))="","",
IF($C7="Christopher Lobo",_xlfn.XLOOKUP($B7,PROSPER_Lobo!$1:$1,PROSPER_Lobo!$24:$24,""),
IF($C7="Naren Baliga",_xlfn.XLOOKUP($B7,PROSPER_Baliga!$1:$1,PROSPER_Baliga!$24:$24,""),
IF($C7="Thorsten Huhn",_xlfn.XLOOKUP($B7,PROSPER_Huhn!$1:$1,PROSPER_Huhn!$24:$24,""),
IF($C7="Nick Hull",_xlfn.XLOOKUP($B7,PROSPER_Hull!$1:$1,PROSPER_Hull!$24:$24,""),
IF($C7="Monika Kotwani",_xlfn.XLOOKUP($B7,PROSPER_Kotwani!$1:$1,PROSPER_Kotwani!$24:$24,""),
IF($C7="Jonathan Wellner",_xlfn.XLOOKUP($B7,PROSPER_Wellner!$1:$1,PROSPER_Wellner!$24:$24,""),
IF($C7="Travis Harvey",_xlfn.XLOOKUP($B7,PROSPER_Harvey!$1:$1,PROSPER_Harvey!$24:$24,""),"")))))))))</f>
        <v>N/A</v>
      </c>
      <c r="CX7" s="131" t="str">
        <f>IF(IF(IF($C7="Christopher Lobo",_xlfn.XLOOKUP($B7,PROSPER_Lobo!$1:$1,PROSPER_Lobo!$25:$25,""),
IF($C7="Naren Baliga",_xlfn.XLOOKUP($B7,PROSPER_Baliga!$1:$1,PROSPER_Baliga!$25:$25,""),
IF($C7="Thorsten Huhn",_xlfn.XLOOKUP($B7,PROSPER_Huhn!$1:$1,PROSPER_Huhn!$25:$25,""),
IF($C7="Nick Hull",_xlfn.XLOOKUP($B7,PROSPER_Hull!$1:$1,PROSPER_Hull!$25:$25,""),
IF($C7="Monika Kotwani",_xlfn.XLOOKUP($B7,PROSPER_Kotwani!$1:$1,PROSPER_Kotwani!$25:$25,""),
IF($C7="Jonathan Wellner",_xlfn.XLOOKUP($B7,PROSPER_Wellner!$1:$1,PROSPER_Wellner!$25:$25,""),
IF($C7="Travis Harvey",_xlfn.XLOOKUP($B7,PROSPER_Harvey!$1:$1,PROSPER_Harvey!$25:$25,""),"")))))))="","",
IF($C7="Christopher Lobo",_xlfn.XLOOKUP($B7,PROSPER_Lobo!$1:$1,PROSPER_Lobo!$25:$25,""),
IF($C7="Naren Baliga",_xlfn.XLOOKUP($B7,PROSPER_Baliga!$1:$1,PROSPER_Baliga!$25:$25,""),
IF($C7="Thorsten Huhn",_xlfn.XLOOKUP($B7,PROSPER_Huhn!$1:$1,PROSPER_Huhn!$25:$25,""),
IF($C7="Nick Hull",_xlfn.XLOOKUP($B7,PROSPER_Hull!$1:$1,PROSPER_Hull!$25:$25,""),
IF($C7="Monika Kotwani",_xlfn.XLOOKUP($B7,PROSPER_Kotwani!$1:$1,PROSPER_Kotwani!$25:$25,""),
IF($C7="Jonathan Wellner",_xlfn.XLOOKUP($B7,PROSPER_Wellner!$1:$1,PROSPER_Wellner!$25:$25,""),
IF($C7="Travis Harvey",_xlfn.XLOOKUP($B7,PROSPER_Harvey!$1:$1,PROSPER_Harvey!$25:$25,""),""))))))))="","No Comment",IF(IF($C7="Christopher Lobo",_xlfn.XLOOKUP($B7,PROSPER_Lobo!$1:$1,PROSPER_Lobo!$25:$25,""),
IF($C7="Naren Baliga",_xlfn.XLOOKUP($B7,PROSPER_Baliga!$1:$1,PROSPER_Baliga!$25:$25,""),
IF($C7="Thorsten Huhn",_xlfn.XLOOKUP($B7,PROSPER_Huhn!$1:$1,PROSPER_Huhn!$25:$25,""),
IF($C7="Nick Hull",_xlfn.XLOOKUP($B7,PROSPER_Hull!$1:$1,PROSPER_Hull!$25:$25,""),
IF($C7="Monika Kotwani",_xlfn.XLOOKUP($B7,PROSPER_Kotwani!$1:$1,PROSPER_Kotwani!$25:$25,""),
IF($C7="Jonathan Wellner",_xlfn.XLOOKUP($B7,PROSPER_Wellner!$1:$1,PROSPER_Wellner!$25:$25,""),
IF($C7="Travis Harvey",_xlfn.XLOOKUP($B7,PROSPER_Harvey!$1:$1,PROSPER_Harvey!$25:$25,""),"")))))))="","",
IF($C7="Christopher Lobo",_xlfn.XLOOKUP($B7,PROSPER_Lobo!$1:$1,PROSPER_Lobo!$25:$25,""),
IF($C7="Naren Baliga",_xlfn.XLOOKUP($B7,PROSPER_Baliga!$1:$1,PROSPER_Baliga!$25:$25,""),
IF($C7="Thorsten Huhn",_xlfn.XLOOKUP($B7,PROSPER_Huhn!$1:$1,PROSPER_Huhn!$25:$25,""),
IF($C7="Nick Hull",_xlfn.XLOOKUP($B7,PROSPER_Hull!$1:$1,PROSPER_Hull!$25:$25,""),
IF($C7="Monika Kotwani",_xlfn.XLOOKUP($B7,PROSPER_Kotwani!$1:$1,PROSPER_Kotwani!$25:$25,""),
IF($C7="Jonathan Wellner",_xlfn.XLOOKUP($B7,PROSPER_Wellner!$1:$1,PROSPER_Wellner!$25:$25,""),
IF($C7="Travis Harvey",_xlfn.XLOOKUP($B7,PROSPER_Harvey!$1:$1,PROSPER_Harvey!$25:$25,""),"")))))))))</f>
        <v>N/A</v>
      </c>
      <c r="CY7" s="150" t="str">
        <f t="shared" si="166"/>
        <v>N/A</v>
      </c>
      <c r="CZ7" s="130" t="str">
        <f>_xlfn.XLOOKUP(B7,PROSPERInitial_Query!$E:$E,PROSPERInitial_Query!$AC:$AC,"",,-1)</f>
        <v/>
      </c>
      <c r="DA7" s="121" t="str">
        <f t="shared" si="43"/>
        <v>Amit Atre2 - RelationshipAccount / Stakeholder 3Name</v>
      </c>
      <c r="DB7" s="121" t="str">
        <f>_xlfn.XLOOKUP(DA7,PROSPERDelta_Query!BK:BK,PROSPERDelta_Query!AE:AE,"",,-1)</f>
        <v/>
      </c>
      <c r="DC7" s="126" t="str">
        <f>_xlfn.XLOOKUP(B7,PROSPERInitial_Query!$E:$E,PROSPERInitial_Query!$S:$S,"",,-1)</f>
        <v/>
      </c>
      <c r="DD7" s="121" t="str">
        <f t="shared" si="44"/>
        <v>Amit Atre2 - RelationshipAccount / Stakeholder 3Self Score</v>
      </c>
      <c r="DE7" s="126" t="str">
        <f>_xlfn.XLOOKUP(DD7,PROSPERDelta_Query!BK:BK,PROSPERDelta_Query!AO:AO,"",,-1)</f>
        <v/>
      </c>
      <c r="DF7" s="131" t="str">
        <f t="shared" si="167"/>
        <v/>
      </c>
      <c r="DG7" s="131" t="str">
        <f t="shared" si="168"/>
        <v>N/A</v>
      </c>
      <c r="DH7" s="132" t="str">
        <f t="shared" si="169"/>
        <v>N/A</v>
      </c>
      <c r="DI7" s="132" t="str">
        <f>IF(IF(IF($C7="Christopher Lobo",_xlfn.XLOOKUP($B7,PROSPER_Lobo!$1:$1,PROSPER_Lobo!$27:$27,""),
IF($C7="Naren Baliga",_xlfn.XLOOKUP($B7,PROSPER_Baliga!$1:$1,PROSPER_Baliga!$27:$27,""),
IF($C7="Thorsten Huhn",_xlfn.XLOOKUP($B7,PROSPER_Huhn!$1:$1,PROSPER_Huhn!$27:$27,""),
IF($C7="Nick Hull",_xlfn.XLOOKUP($B7,PROSPER_Hull!$1:$1,PROSPER_Hull!$27:$27,""),
IF($C7="Monika Kotwani",_xlfn.XLOOKUP($B7,PROSPER_Kotwani!$1:$1,PROSPER_Kotwani!$27:$27,""),
IF($C7="Jonathan Wellner",_xlfn.XLOOKUP($B7,PROSPER_Wellner!$1:$1,PROSPER_Wellner!$27:$27,""),
IF($C7="Travis Harvey",_xlfn.XLOOKUP($B7,PROSPER_Harvey!$1:$1,PROSPER_Harvey!$27:$27,""),"")))))))="","",
IF($C7="Christopher Lobo",_xlfn.XLOOKUP($B7,PROSPER_Lobo!$1:$1,PROSPER_Lobo!$27:$27,""),
IF($C7="Naren Baliga",_xlfn.XLOOKUP($B7,PROSPER_Baliga!$1:$1,PROSPER_Baliga!$27:$27,""),
IF($C7="Thorsten Huhn",_xlfn.XLOOKUP($B7,PROSPER_Huhn!$1:$1,PROSPER_Huhn!$27:$27,""),
IF($C7="Nick Hull",_xlfn.XLOOKUP($B7,PROSPER_Hull!$1:$1,PROSPER_Hull!$27:$27,""),
IF($C7="Monika Kotwani",_xlfn.XLOOKUP($B7,PROSPER_Kotwani!$1:$1,PROSPER_Kotwani!$27:$27,""),
IF($C7="Jonathan Wellner",_xlfn.XLOOKUP($B7,PROSPER_Wellner!$1:$1,PROSPER_Wellner!$27:$27,""),
IF($C7="Travis Harvey",_xlfn.XLOOKUP($B7,PROSPER_Harvey!$1:$1,PROSPER_Harvey!$27:$27,""),""))))))))="","No Score",IF(IF($C7="Christopher Lobo",_xlfn.XLOOKUP($B7,PROSPER_Lobo!$1:$1,PROSPER_Lobo!$27:$27,""),
IF($C7="Naren Baliga",_xlfn.XLOOKUP($B7,PROSPER_Baliga!$1:$1,PROSPER_Baliga!$27:$27,""),
IF($C7="Thorsten Huhn",_xlfn.XLOOKUP($B7,PROSPER_Huhn!$1:$1,PROSPER_Huhn!$27:$27,""),
IF($C7="Nick Hull",_xlfn.XLOOKUP($B7,PROSPER_Hull!$1:$1,PROSPER_Hull!$27:$27,""),
IF($C7="Monika Kotwani",_xlfn.XLOOKUP($B7,PROSPER_Kotwani!$1:$1,PROSPER_Kotwani!$27:$27,""),
IF($C7="Jonathan Wellner",_xlfn.XLOOKUP($B7,PROSPER_Wellner!$1:$1,PROSPER_Wellner!$27:$27,""),
IF($C7="Travis Harvey",_xlfn.XLOOKUP($B7,PROSPER_Harvey!$1:$1,PROSPER_Harvey!$27:$27,""),"")))))))="","",
IF($C7="Christopher Lobo",_xlfn.XLOOKUP($B7,PROSPER_Lobo!$1:$1,PROSPER_Lobo!$27:$27,""),
IF($C7="Naren Baliga",_xlfn.XLOOKUP($B7,PROSPER_Baliga!$1:$1,PROSPER_Baliga!$27:$27,""),
IF($C7="Thorsten Huhn",_xlfn.XLOOKUP($B7,PROSPER_Huhn!$1:$1,PROSPER_Huhn!$27:$27,""),
IF($C7="Nick Hull",_xlfn.XLOOKUP($B7,PROSPER_Hull!$1:$1,PROSPER_Hull!$27:$27,""),
IF($C7="Monika Kotwani",_xlfn.XLOOKUP($B7,PROSPER_Kotwani!$1:$1,PROSPER_Kotwani!$27:$27,""),
IF($C7="Jonathan Wellner",_xlfn.XLOOKUP($B7,PROSPER_Wellner!$1:$1,PROSPER_Wellner!$27:$27,""),
IF($C7="Travis Harvey",_xlfn.XLOOKUP($B7,PROSPER_Harvey!$1:$1,PROSPER_Harvey!$27:$27,""),"")))))))))</f>
        <v>N/A</v>
      </c>
      <c r="DJ7" s="131" t="str">
        <f>IF(IF(IF($C7="Christopher Lobo",_xlfn.XLOOKUP($B7,PROSPER_Lobo!$1:$1,PROSPER_Lobo!$28:$28,""),
IF($C7="Naren Baliga",_xlfn.XLOOKUP($B7,PROSPER_Baliga!$1:$1,PROSPER_Baliga!$28:$28,""),
IF($C7="Thorsten Huhn",_xlfn.XLOOKUP($B7,PROSPER_Huhn!$1:$1,PROSPER_Huhn!$28:$28,""),
IF($C7="Nick Hull",_xlfn.XLOOKUP($B7,PROSPER_Hull!$1:$1,PROSPER_Hull!$28:$28,""),
IF($C7="Monika Kotwani",_xlfn.XLOOKUP($B7,PROSPER_Kotwani!$1:$1,PROSPER_Kotwani!$28:$28,""),
IF($C7="Jonathan Wellner",_xlfn.XLOOKUP($B7,PROSPER_Wellner!$1:$1,PROSPER_Wellner!$28:$28,""),
IF($C7="Travis Harvey",_xlfn.XLOOKUP($B7,PROSPER_Harvey!$1:$1,PROSPER_Harvey!$28:$28,""),"")))))))="","",
IF($C7="Christopher Lobo",_xlfn.XLOOKUP($B7,PROSPER_Lobo!$1:$1,PROSPER_Lobo!$28:$28,""),
IF($C7="Naren Baliga",_xlfn.XLOOKUP($B7,PROSPER_Baliga!$1:$1,PROSPER_Baliga!$28:$28,""),
IF($C7="Thorsten Huhn",_xlfn.XLOOKUP($B7,PROSPER_Huhn!$1:$1,PROSPER_Huhn!$28:$28,""),
IF($C7="Nick Hull",_xlfn.XLOOKUP($B7,PROSPER_Hull!$1:$1,PROSPER_Hull!$28:$28,""),
IF($C7="Monika Kotwani",_xlfn.XLOOKUP($B7,PROSPER_Kotwani!$1:$1,PROSPER_Kotwani!$28:$28,""),
IF($C7="Jonathan Wellner",_xlfn.XLOOKUP($B7,PROSPER_Wellner!$1:$1,PROSPER_Wellner!$28:$28,""),
IF($C7="Travis Harvey",_xlfn.XLOOKUP($B7,PROSPER_Harvey!$1:$1,PROSPER_Harvey!$28:$28,""),""))))))))="","No Comment",IF(IF($C7="Christopher Lobo",_xlfn.XLOOKUP($B7,PROSPER_Lobo!$1:$1,PROSPER_Lobo!$28:$28,""),
IF($C7="Naren Baliga",_xlfn.XLOOKUP($B7,PROSPER_Baliga!$1:$1,PROSPER_Baliga!$28:$28,""),
IF($C7="Thorsten Huhn",_xlfn.XLOOKUP($B7,PROSPER_Huhn!$1:$1,PROSPER_Huhn!$28:$28,""),
IF($C7="Nick Hull",_xlfn.XLOOKUP($B7,PROSPER_Hull!$1:$1,PROSPER_Hull!$28:$28,""),
IF($C7="Monika Kotwani",_xlfn.XLOOKUP($B7,PROSPER_Kotwani!$1:$1,PROSPER_Kotwani!$28:$28,""),
IF($C7="Jonathan Wellner",_xlfn.XLOOKUP($B7,PROSPER_Wellner!$1:$1,PROSPER_Wellner!$28:$28,""),
IF($C7="Travis Harvey",_xlfn.XLOOKUP($B7,PROSPER_Harvey!$1:$1,PROSPER_Harvey!$28:$28,""),"")))))))="","",
IF($C7="Christopher Lobo",_xlfn.XLOOKUP($B7,PROSPER_Lobo!$1:$1,PROSPER_Lobo!$28:$28,""),
IF($C7="Naren Baliga",_xlfn.XLOOKUP($B7,PROSPER_Baliga!$1:$1,PROSPER_Baliga!$28:$28,""),
IF($C7="Thorsten Huhn",_xlfn.XLOOKUP($B7,PROSPER_Huhn!$1:$1,PROSPER_Huhn!$28:$28,""),
IF($C7="Nick Hull",_xlfn.XLOOKUP($B7,PROSPER_Hull!$1:$1,PROSPER_Hull!$28:$28,""),
IF($C7="Monika Kotwani",_xlfn.XLOOKUP($B7,PROSPER_Kotwani!$1:$1,PROSPER_Kotwani!$28:$28,""),
IF($C7="Jonathan Wellner",_xlfn.XLOOKUP($B7,PROSPER_Wellner!$1:$1,PROSPER_Wellner!$28:$28,""),
IF($C7="Travis Harvey",_xlfn.XLOOKUP($B7,PROSPER_Harvey!$1:$1,PROSPER_Harvey!$28:$28,""),"")))))))))</f>
        <v>N/A</v>
      </c>
      <c r="DK7" s="150" t="str">
        <f t="shared" si="170"/>
        <v>N/A</v>
      </c>
      <c r="DL7" s="130" t="str">
        <f>_xlfn.XLOOKUP(B7,PROSPERInitial_Query!$E:$E,PROSPERInitial_Query!$AD:$AD,"",,-1)</f>
        <v/>
      </c>
      <c r="DM7" s="121" t="str">
        <f t="shared" si="49"/>
        <v>Amit Atre2 - RelationshipAccount / Stakeholder 4Name</v>
      </c>
      <c r="DN7" s="121" t="str">
        <f>_xlfn.XLOOKUP(DM7,PROSPERDelta_Query!BK:BK,PROSPERDelta_Query!AF:AF,"",,-1)</f>
        <v/>
      </c>
      <c r="DO7" s="126" t="str">
        <f>_xlfn.XLOOKUP(B7,PROSPERInitial_Query!$E:$E,PROSPERInitial_Query!$T:$T,"",,-1)</f>
        <v/>
      </c>
      <c r="DP7" s="121" t="str">
        <f t="shared" si="50"/>
        <v>Amit Atre2 - RelationshipAccount / Stakeholder 4Self Score</v>
      </c>
      <c r="DQ7" s="126" t="str">
        <f>_xlfn.XLOOKUP(DP7,PROSPERDelta_Query!BK:BK,PROSPERDelta_Query!AP:AP,"",,-1)</f>
        <v/>
      </c>
      <c r="DR7" s="131" t="str">
        <f t="shared" si="171"/>
        <v/>
      </c>
      <c r="DS7" s="131" t="str">
        <f t="shared" si="172"/>
        <v>N/A</v>
      </c>
      <c r="DT7" s="132" t="str">
        <f t="shared" si="173"/>
        <v>N/A</v>
      </c>
      <c r="DU7" s="132" t="str">
        <f>IF(IF(IF($C7="Christopher Lobo",_xlfn.XLOOKUP($B7,PROSPER_Lobo!$1:$1,PROSPER_Lobo!$30:$30,""),
IF($C7="Naren Baliga",_xlfn.XLOOKUP($B7,PROSPER_Baliga!$1:$1,PROSPER_Baliga!$30:$30,""),
IF($C7="Thorsten Huhn",_xlfn.XLOOKUP($B7,PROSPER_Huhn!$1:$1,PROSPER_Huhn!$30:$30,""),
IF($C7="Nick Hull",_xlfn.XLOOKUP($B7,PROSPER_Hull!$1:$1,PROSPER_Hull!$30:$30,""),
IF($C7="Monika Kotwani",_xlfn.XLOOKUP($B7,PROSPER_Kotwani!$1:$1,PROSPER_Kotwani!$30:$30,""),
IF($C7="Jonathan Wellner",_xlfn.XLOOKUP($B7,PROSPER_Wellner!$1:$1,PROSPER_Wellner!$30:$30,""),
IF($C7="Travis Harvey",_xlfn.XLOOKUP($B7,PROSPER_Harvey!$1:$1,PROSPER_Harvey!$30:$30,""),"")))))))="","",
IF($C7="Christopher Lobo",_xlfn.XLOOKUP($B7,PROSPER_Lobo!$1:$1,PROSPER_Lobo!$30:$30,""),
IF($C7="Naren Baliga",_xlfn.XLOOKUP($B7,PROSPER_Baliga!$1:$1,PROSPER_Baliga!$30:$30,""),
IF($C7="Thorsten Huhn",_xlfn.XLOOKUP($B7,PROSPER_Huhn!$1:$1,PROSPER_Huhn!$30:$30,""),
IF($C7="Nick Hull",_xlfn.XLOOKUP($B7,PROSPER_Hull!$1:$1,PROSPER_Hull!$30:$30,""),
IF($C7="Monika Kotwani",_xlfn.XLOOKUP($B7,PROSPER_Kotwani!$1:$1,PROSPER_Kotwani!$30:$30,""),
IF($C7="Jonathan Wellner",_xlfn.XLOOKUP($B7,PROSPER_Wellner!$1:$1,PROSPER_Wellner!$30:$30,""),
IF($C7="Travis Harvey",_xlfn.XLOOKUP($B7,PROSPER_Harvey!$1:$1,PROSPER_Harvey!$30:$30,""),""))))))))="","No Score",IF(IF($C7="Christopher Lobo",_xlfn.XLOOKUP($B7,PROSPER_Lobo!$1:$1,PROSPER_Lobo!$30:$30,""),
IF($C7="Naren Baliga",_xlfn.XLOOKUP($B7,PROSPER_Baliga!$1:$1,PROSPER_Baliga!$30:$30,""),
IF($C7="Thorsten Huhn",_xlfn.XLOOKUP($B7,PROSPER_Huhn!$1:$1,PROSPER_Huhn!$30:$30,""),
IF($C7="Nick Hull",_xlfn.XLOOKUP($B7,PROSPER_Hull!$1:$1,PROSPER_Hull!$30:$30,""),
IF($C7="Monika Kotwani",_xlfn.XLOOKUP($B7,PROSPER_Kotwani!$1:$1,PROSPER_Kotwani!$30:$30,""),
IF($C7="Jonathan Wellner",_xlfn.XLOOKUP($B7,PROSPER_Wellner!$1:$1,PROSPER_Wellner!$30:$30,""),
IF($C7="Travis Harvey",_xlfn.XLOOKUP($B7,PROSPER_Harvey!$1:$1,PROSPER_Harvey!$30:$30,""),"")))))))="","",
IF($C7="Christopher Lobo",_xlfn.XLOOKUP($B7,PROSPER_Lobo!$1:$1,PROSPER_Lobo!$30:$30,""),
IF($C7="Naren Baliga",_xlfn.XLOOKUP($B7,PROSPER_Baliga!$1:$1,PROSPER_Baliga!$30:$30,""),
IF($C7="Thorsten Huhn",_xlfn.XLOOKUP($B7,PROSPER_Huhn!$1:$1,PROSPER_Huhn!$30:$30,""),
IF($C7="Nick Hull",_xlfn.XLOOKUP($B7,PROSPER_Hull!$1:$1,PROSPER_Hull!$30:$30,""),
IF($C7="Monika Kotwani",_xlfn.XLOOKUP($B7,PROSPER_Kotwani!$1:$1,PROSPER_Kotwani!$30:$30,""),
IF($C7="Jonathan Wellner",_xlfn.XLOOKUP($B7,PROSPER_Wellner!$1:$1,PROSPER_Wellner!$30:$30,""),
IF($C7="Travis Harvey",_xlfn.XLOOKUP($B7,PROSPER_Harvey!$1:$1,PROSPER_Harvey!$30:$30,""),"")))))))))</f>
        <v>N/A</v>
      </c>
      <c r="DV7" s="131" t="str">
        <f>IF(IF(IF($C7="Christopher Lobo",_xlfn.XLOOKUP($B7,PROSPER_Lobo!$1:$1,PROSPER_Lobo!$31:$31,""),
IF($C7="Naren Baliga",_xlfn.XLOOKUP($B7,PROSPER_Baliga!$1:$1,PROSPER_Baliga!$31:$31,""),
IF($C7="Thorsten Huhn",_xlfn.XLOOKUP($B7,PROSPER_Huhn!$1:$1,PROSPER_Huhn!$31:$31,""),
IF($C7="Nick Hull",_xlfn.XLOOKUP($B7,PROSPER_Hull!$1:$1,PROSPER_Hull!$31:$31,""),
IF($C7="Monika Kotwani",_xlfn.XLOOKUP($B7,PROSPER_Kotwani!$1:$1,PROSPER_Kotwani!$31:$31,""),
IF($C7="Jonathan Wellner",_xlfn.XLOOKUP($B7,PROSPER_Wellner!$1:$1,PROSPER_Wellner!$31:$31,""),
IF($C7="Travis Harvey",_xlfn.XLOOKUP($B7,PROSPER_Harvey!$1:$1,PROSPER_Harvey!$31:$31,""),"")))))))="","",
IF($C7="Christopher Lobo",_xlfn.XLOOKUP($B7,PROSPER_Lobo!$1:$1,PROSPER_Lobo!$31:$31,""),
IF($C7="Naren Baliga",_xlfn.XLOOKUP($B7,PROSPER_Baliga!$1:$1,PROSPER_Baliga!$31:$31,""),
IF($C7="Thorsten Huhn",_xlfn.XLOOKUP($B7,PROSPER_Huhn!$1:$1,PROSPER_Huhn!$31:$31,""),
IF($C7="Nick Hull",_xlfn.XLOOKUP($B7,PROSPER_Hull!$1:$1,PROSPER_Hull!$31:$31,""),
IF($C7="Monika Kotwani",_xlfn.XLOOKUP($B7,PROSPER_Kotwani!$1:$1,PROSPER_Kotwani!$31:$31,""),
IF($C7="Jonathan Wellner",_xlfn.XLOOKUP($B7,PROSPER_Wellner!$1:$1,PROSPER_Wellner!$31:$31,""),
IF($C7="Travis Harvey",_xlfn.XLOOKUP($B7,PROSPER_Harvey!$1:$1,PROSPER_Harvey!$31:$31,""),""))))))))="","No Comment",IF(IF($C7="Christopher Lobo",_xlfn.XLOOKUP($B7,PROSPER_Lobo!$1:$1,PROSPER_Lobo!$31:$31,""),
IF($C7="Naren Baliga",_xlfn.XLOOKUP($B7,PROSPER_Baliga!$1:$1,PROSPER_Baliga!$31:$31,""),
IF($C7="Thorsten Huhn",_xlfn.XLOOKUP($B7,PROSPER_Huhn!$1:$1,PROSPER_Huhn!$31:$31,""),
IF($C7="Nick Hull",_xlfn.XLOOKUP($B7,PROSPER_Hull!$1:$1,PROSPER_Hull!$31:$31,""),
IF($C7="Monika Kotwani",_xlfn.XLOOKUP($B7,PROSPER_Kotwani!$1:$1,PROSPER_Kotwani!$31:$31,""),
IF($C7="Jonathan Wellner",_xlfn.XLOOKUP($B7,PROSPER_Wellner!$1:$1,PROSPER_Wellner!$31:$31,""),
IF($C7="Travis Harvey",_xlfn.XLOOKUP($B7,PROSPER_Harvey!$1:$1,PROSPER_Harvey!$31:$31,""),"")))))))="","",
IF($C7="Christopher Lobo",_xlfn.XLOOKUP($B7,PROSPER_Lobo!$1:$1,PROSPER_Lobo!$31:$31,""),
IF($C7="Naren Baliga",_xlfn.XLOOKUP($B7,PROSPER_Baliga!$1:$1,PROSPER_Baliga!$31:$31,""),
IF($C7="Thorsten Huhn",_xlfn.XLOOKUP($B7,PROSPER_Huhn!$1:$1,PROSPER_Huhn!$31:$31,""),
IF($C7="Nick Hull",_xlfn.XLOOKUP($B7,PROSPER_Hull!$1:$1,PROSPER_Hull!$31:$31,""),
IF($C7="Monika Kotwani",_xlfn.XLOOKUP($B7,PROSPER_Kotwani!$1:$1,PROSPER_Kotwani!$31:$31,""),
IF($C7="Jonathan Wellner",_xlfn.XLOOKUP($B7,PROSPER_Wellner!$1:$1,PROSPER_Wellner!$31:$31,""),
IF($C7="Travis Harvey",_xlfn.XLOOKUP($B7,PROSPER_Harvey!$1:$1,PROSPER_Harvey!$31:$31,""),"")))))))))</f>
        <v>N/A</v>
      </c>
      <c r="DW7" s="150" t="str">
        <f t="shared" si="174"/>
        <v>N/A</v>
      </c>
      <c r="DX7" s="130" t="str">
        <f>_xlfn.XLOOKUP(B7,PROSPERInitial_Query!$E:$E,PROSPERInitial_Query!$AE:$AE,"",,-1)</f>
        <v/>
      </c>
      <c r="DY7" s="121" t="str">
        <f t="shared" si="55"/>
        <v>Amit Atre2 - RelationshipAccount / Stakeholder 5Name</v>
      </c>
      <c r="DZ7" s="121" t="str">
        <f>_xlfn.XLOOKUP(DY7,PROSPERDelta_Query!BK:BK,PROSPERDelta_Query!AG:AG,"",,-1)</f>
        <v/>
      </c>
      <c r="EA7" s="126" t="str">
        <f>_xlfn.XLOOKUP(B7,PROSPERInitial_Query!$E:$E,PROSPERInitial_Query!$U:$U,"",,-1)</f>
        <v/>
      </c>
      <c r="EB7" s="121" t="str">
        <f t="shared" si="56"/>
        <v>Amit Atre2 - RelationshipAccount / Stakeholder 5Self Score</v>
      </c>
      <c r="EC7" s="126" t="str">
        <f>_xlfn.XLOOKUP(EB7,PROSPERDelta_Query!BK:BK,PROSPERDelta_Query!AQ:AQ,"",,-1)</f>
        <v/>
      </c>
      <c r="ED7" s="131" t="str">
        <f t="shared" si="175"/>
        <v/>
      </c>
      <c r="EE7" s="131" t="str">
        <f t="shared" si="176"/>
        <v>N/A</v>
      </c>
      <c r="EF7" s="132" t="str">
        <f t="shared" si="177"/>
        <v>N/A</v>
      </c>
      <c r="EG7" s="132" t="str">
        <f>IF(IF(IF($C7="Christopher Lobo",_xlfn.XLOOKUP($B7,PROSPER_Lobo!$1:$1,PROSPER_Lobo!$33:$33,""),
IF($C7="Naren Baliga",_xlfn.XLOOKUP($B7,PROSPER_Baliga!$1:$1,PROSPER_Baliga!$33:$33,""),
IF($C7="Thorsten Huhn",_xlfn.XLOOKUP($B7,PROSPER_Huhn!$1:$1,PROSPER_Huhn!$33:$33,""),
IF($C7="Nick Hull",_xlfn.XLOOKUP($B7,PROSPER_Hull!$1:$1,PROSPER_Hull!$33:$33,""),
IF($C7="Monika Kotwani",_xlfn.XLOOKUP($B7,PROSPER_Kotwani!$1:$1,PROSPER_Kotwani!$33:$33,""),
IF($C7="Jonathan Wellner",_xlfn.XLOOKUP($B7,PROSPER_Wellner!$1:$1,PROSPER_Wellner!$33:$33,""),
IF($C7="Travis Harvey",_xlfn.XLOOKUP($B7,PROSPER_Harvey!$1:$1,PROSPER_Harvey!$33:$33,""),"")))))))="","",
IF($C7="Christopher Lobo",_xlfn.XLOOKUP($B7,PROSPER_Lobo!$1:$1,PROSPER_Lobo!$33:$33,""),
IF($C7="Naren Baliga",_xlfn.XLOOKUP($B7,PROSPER_Baliga!$1:$1,PROSPER_Baliga!$33:$33,""),
IF($C7="Thorsten Huhn",_xlfn.XLOOKUP($B7,PROSPER_Huhn!$1:$1,PROSPER_Huhn!$33:$33,""),
IF($C7="Nick Hull",_xlfn.XLOOKUP($B7,PROSPER_Hull!$1:$1,PROSPER_Hull!$33:$33,""),
IF($C7="Monika Kotwani",_xlfn.XLOOKUP($B7,PROSPER_Kotwani!$1:$1,PROSPER_Kotwani!$33:$33,""),
IF($C7="Jonathan Wellner",_xlfn.XLOOKUP($B7,PROSPER_Wellner!$1:$1,PROSPER_Wellner!$33:$33,""),
IF($C7="Travis Harvey",_xlfn.XLOOKUP($B7,PROSPER_Harvey!$1:$1,PROSPER_Harvey!$33:$33,""),""))))))))="","No Score",IF(IF($C7="Christopher Lobo",_xlfn.XLOOKUP($B7,PROSPER_Lobo!$1:$1,PROSPER_Lobo!$33:$33,""),
IF($C7="Naren Baliga",_xlfn.XLOOKUP($B7,PROSPER_Baliga!$1:$1,PROSPER_Baliga!$33:$33,""),
IF($C7="Thorsten Huhn",_xlfn.XLOOKUP($B7,PROSPER_Huhn!$1:$1,PROSPER_Huhn!$33:$33,""),
IF($C7="Nick Hull",_xlfn.XLOOKUP($B7,PROSPER_Hull!$1:$1,PROSPER_Hull!$33:$33,""),
IF($C7="Monika Kotwani",_xlfn.XLOOKUP($B7,PROSPER_Kotwani!$1:$1,PROSPER_Kotwani!$33:$33,""),
IF($C7="Jonathan Wellner",_xlfn.XLOOKUP($B7,PROSPER_Wellner!$1:$1,PROSPER_Wellner!$33:$33,""),
IF($C7="Travis Harvey",_xlfn.XLOOKUP($B7,PROSPER_Harvey!$1:$1,PROSPER_Harvey!$33:$33,""),"")))))))="","",
IF($C7="Christopher Lobo",_xlfn.XLOOKUP($B7,PROSPER_Lobo!$1:$1,PROSPER_Lobo!$33:$33,""),
IF($C7="Naren Baliga",_xlfn.XLOOKUP($B7,PROSPER_Baliga!$1:$1,PROSPER_Baliga!$33:$33,""),
IF($C7="Thorsten Huhn",_xlfn.XLOOKUP($B7,PROSPER_Huhn!$1:$1,PROSPER_Huhn!$33:$33,""),
IF($C7="Nick Hull",_xlfn.XLOOKUP($B7,PROSPER_Hull!$1:$1,PROSPER_Hull!$33:$33,""),
IF($C7="Monika Kotwani",_xlfn.XLOOKUP($B7,PROSPER_Kotwani!$1:$1,PROSPER_Kotwani!$33:$33,""),
IF($C7="Jonathan Wellner",_xlfn.XLOOKUP($B7,PROSPER_Wellner!$1:$1,PROSPER_Wellner!$33:$33,""),
IF($C7="Travis Harvey",_xlfn.XLOOKUP($B7,PROSPER_Harvey!$1:$1,PROSPER_Harvey!$33:$33,""),"")))))))))</f>
        <v>N/A</v>
      </c>
      <c r="EH7" s="131" t="str">
        <f>IF(IF(IF($C7="Christopher Lobo",_xlfn.XLOOKUP($B7,PROSPER_Lobo!$1:$1,PROSPER_Lobo!$34:$34,""),
IF($C7="Naren Baliga",_xlfn.XLOOKUP($B7,PROSPER_Baliga!$1:$1,PROSPER_Baliga!$34:$34,""),
IF($C7="Thorsten Huhn",_xlfn.XLOOKUP($B7,PROSPER_Huhn!$1:$1,PROSPER_Huhn!$34:$34,""),
IF($C7="Nick Hull",_xlfn.XLOOKUP($B7,PROSPER_Hull!$1:$1,PROSPER_Hull!$34:$34,""),
IF($C7="Monika Kotwani",_xlfn.XLOOKUP($B7,PROSPER_Kotwani!$1:$1,PROSPER_Kotwani!$34:$34,""),
IF($C7="Jonathan Wellner",_xlfn.XLOOKUP($B7,PROSPER_Wellner!$1:$1,PROSPER_Wellner!$34:$34,""),
IF($C7="Travis Harvey",_xlfn.XLOOKUP($B7,PROSPER_Harvey!$1:$1,PROSPER_Harvey!$34:$34,""),"")))))))="","",
IF($C7="Christopher Lobo",_xlfn.XLOOKUP($B7,PROSPER_Lobo!$1:$1,PROSPER_Lobo!$34:$34,""),
IF($C7="Naren Baliga",_xlfn.XLOOKUP($B7,PROSPER_Baliga!$1:$1,PROSPER_Baliga!$34:$34,""),
IF($C7="Thorsten Huhn",_xlfn.XLOOKUP($B7,PROSPER_Huhn!$1:$1,PROSPER_Huhn!$34:$34,""),
IF($C7="Nick Hull",_xlfn.XLOOKUP($B7,PROSPER_Hull!$1:$1,PROSPER_Hull!$34:$34,""),
IF($C7="Monika Kotwani",_xlfn.XLOOKUP($B7,PROSPER_Kotwani!$1:$1,PROSPER_Kotwani!$34:$34,""),
IF($C7="Jonathan Wellner",_xlfn.XLOOKUP($B7,PROSPER_Wellner!$1:$1,PROSPER_Wellner!$34:$34,""),
IF($C7="Travis Harvey",_xlfn.XLOOKUP($B7,PROSPER_Harvey!$1:$1,PROSPER_Harvey!$34:$34,""),""))))))))="","No Comment",IF(IF($C7="Christopher Lobo",_xlfn.XLOOKUP($B7,PROSPER_Lobo!$1:$1,PROSPER_Lobo!$34:$34,""),
IF($C7="Naren Baliga",_xlfn.XLOOKUP($B7,PROSPER_Baliga!$1:$1,PROSPER_Baliga!$34:$34,""),
IF($C7="Thorsten Huhn",_xlfn.XLOOKUP($B7,PROSPER_Huhn!$1:$1,PROSPER_Huhn!$34:$34,""),
IF($C7="Nick Hull",_xlfn.XLOOKUP($B7,PROSPER_Hull!$1:$1,PROSPER_Hull!$34:$34,""),
IF($C7="Monika Kotwani",_xlfn.XLOOKUP($B7,PROSPER_Kotwani!$1:$1,PROSPER_Kotwani!$34:$34,""),
IF($C7="Jonathan Wellner",_xlfn.XLOOKUP($B7,PROSPER_Wellner!$1:$1,PROSPER_Wellner!$34:$34,""),
IF($C7="Travis Harvey",_xlfn.XLOOKUP($B7,PROSPER_Harvey!$1:$1,PROSPER_Harvey!$34:$34,""),"")))))))="","",
IF($C7="Christopher Lobo",_xlfn.XLOOKUP($B7,PROSPER_Lobo!$1:$1,PROSPER_Lobo!$34:$34,""),
IF($C7="Naren Baliga",_xlfn.XLOOKUP($B7,PROSPER_Baliga!$1:$1,PROSPER_Baliga!$34:$34,""),
IF($C7="Thorsten Huhn",_xlfn.XLOOKUP($B7,PROSPER_Huhn!$1:$1,PROSPER_Huhn!$34:$34,""),
IF($C7="Nick Hull",_xlfn.XLOOKUP($B7,PROSPER_Hull!$1:$1,PROSPER_Hull!$34:$34,""),
IF($C7="Monika Kotwani",_xlfn.XLOOKUP($B7,PROSPER_Kotwani!$1:$1,PROSPER_Kotwani!$34:$34,""),
IF($C7="Jonathan Wellner",_xlfn.XLOOKUP($B7,PROSPER_Wellner!$1:$1,PROSPER_Wellner!$34:$34,""),
IF($C7="Travis Harvey",_xlfn.XLOOKUP($B7,PROSPER_Harvey!$1:$1,PROSPER_Harvey!$34:$34,""),"")))))))))</f>
        <v>N/A</v>
      </c>
      <c r="EI7" s="150" t="str">
        <f t="shared" si="178"/>
        <v>N/A</v>
      </c>
      <c r="EJ7" s="130" t="str">
        <f>_xlfn.XLOOKUP(B7,PROSPERInitial_Query!$E:$E,PROSPERInitial_Query!$AF:$AF,"",,-1)</f>
        <v/>
      </c>
      <c r="EK7" s="121" t="str">
        <f t="shared" si="61"/>
        <v>Amit Atre2 - RelationshipAccount / Stakeholder 6Name</v>
      </c>
      <c r="EL7" s="121" t="str">
        <f>_xlfn.XLOOKUP(EK7,PROSPERDelta_Query!BK:BK,PROSPERDelta_Query!AH:AH,"",,-1)</f>
        <v/>
      </c>
      <c r="EM7" s="126" t="str">
        <f>_xlfn.XLOOKUP(B7,PROSPERInitial_Query!$E:$E,PROSPERInitial_Query!$V:$V,"",,-1)</f>
        <v/>
      </c>
      <c r="EN7" s="121" t="str">
        <f t="shared" si="62"/>
        <v>Amit Atre2 - RelationshipAccount / Stakeholder 6Self Score</v>
      </c>
      <c r="EO7" s="126" t="str">
        <f>_xlfn.XLOOKUP(EN7,PROSPERDelta_Query!BK:BK,PROSPERDelta_Query!AR:AR,"",,-1)</f>
        <v/>
      </c>
      <c r="EP7" s="131" t="str">
        <f t="shared" si="179"/>
        <v/>
      </c>
      <c r="EQ7" s="131" t="str">
        <f t="shared" si="180"/>
        <v>N/A</v>
      </c>
      <c r="ER7" s="132" t="str">
        <f t="shared" si="181"/>
        <v>N/A</v>
      </c>
      <c r="ES7" s="132" t="str">
        <f>IF(IF(IF($C7="Christopher Lobo",_xlfn.XLOOKUP($B7,PROSPER_Lobo!$1:$1,PROSPER_Lobo!$36:$36,""),
IF($C7="Naren Baliga",_xlfn.XLOOKUP($B7,PROSPER_Baliga!$1:$1,PROSPER_Baliga!$36:$36,""),
IF($C7="Thorsten Huhn",_xlfn.XLOOKUP($B7,PROSPER_Huhn!$1:$1,PROSPER_Huhn!$36:$36,""),
IF($C7="Nick Hull",_xlfn.XLOOKUP($B7,PROSPER_Hull!$1:$1,PROSPER_Hull!$36:$36,""),
IF($C7="Monika Kotwani",_xlfn.XLOOKUP($B7,PROSPER_Kotwani!$1:$1,PROSPER_Kotwani!$36:$36,""),
IF($C7="Jonathan Wellner",_xlfn.XLOOKUP($B7,PROSPER_Wellner!$1:$1,PROSPER_Wellner!$36:$36,""),
IF($C7="Travis Harvey",_xlfn.XLOOKUP($B7,PROSPER_Harvey!$1:$1,PROSPER_Harvey!$36:$36,""),"")))))))="","",
IF($C7="Christopher Lobo",_xlfn.XLOOKUP($B7,PROSPER_Lobo!$1:$1,PROSPER_Lobo!$36:$36,""),
IF($C7="Naren Baliga",_xlfn.XLOOKUP($B7,PROSPER_Baliga!$1:$1,PROSPER_Baliga!$36:$36,""),
IF($C7="Thorsten Huhn",_xlfn.XLOOKUP($B7,PROSPER_Huhn!$1:$1,PROSPER_Huhn!$36:$36,""),
IF($C7="Nick Hull",_xlfn.XLOOKUP($B7,PROSPER_Hull!$1:$1,PROSPER_Hull!$36:$36,""),
IF($C7="Monika Kotwani",_xlfn.XLOOKUP($B7,PROSPER_Kotwani!$1:$1,PROSPER_Kotwani!$36:$36,""),
IF($C7="Jonathan Wellner",_xlfn.XLOOKUP($B7,PROSPER_Wellner!$1:$1,PROSPER_Wellner!$36:$36,""),
IF($C7="Travis Harvey",_xlfn.XLOOKUP($B7,PROSPER_Harvey!$1:$1,PROSPER_Harvey!$36:$36,""),""))))))))="","No Score",IF(IF($C7="Christopher Lobo",_xlfn.XLOOKUP($B7,PROSPER_Lobo!$1:$1,PROSPER_Lobo!$36:$36,""),
IF($C7="Naren Baliga",_xlfn.XLOOKUP($B7,PROSPER_Baliga!$1:$1,PROSPER_Baliga!$36:$36,""),
IF($C7="Thorsten Huhn",_xlfn.XLOOKUP($B7,PROSPER_Huhn!$1:$1,PROSPER_Huhn!$36:$36,""),
IF($C7="Nick Hull",_xlfn.XLOOKUP($B7,PROSPER_Hull!$1:$1,PROSPER_Hull!$36:$36,""),
IF($C7="Monika Kotwani",_xlfn.XLOOKUP($B7,PROSPER_Kotwani!$1:$1,PROSPER_Kotwani!$36:$36,""),
IF($C7="Jonathan Wellner",_xlfn.XLOOKUP($B7,PROSPER_Wellner!$1:$1,PROSPER_Wellner!$36:$36,""),
IF($C7="Travis Harvey",_xlfn.XLOOKUP($B7,PROSPER_Harvey!$1:$1,PROSPER_Harvey!$36:$36,""),"")))))))="","",
IF($C7="Christopher Lobo",_xlfn.XLOOKUP($B7,PROSPER_Lobo!$1:$1,PROSPER_Lobo!$36:$36,""),
IF($C7="Naren Baliga",_xlfn.XLOOKUP($B7,PROSPER_Baliga!$1:$1,PROSPER_Baliga!$36:$36,""),
IF($C7="Thorsten Huhn",_xlfn.XLOOKUP($B7,PROSPER_Huhn!$1:$1,PROSPER_Huhn!$36:$36,""),
IF($C7="Nick Hull",_xlfn.XLOOKUP($B7,PROSPER_Hull!$1:$1,PROSPER_Hull!$36:$36,""),
IF($C7="Monika Kotwani",_xlfn.XLOOKUP($B7,PROSPER_Kotwani!$1:$1,PROSPER_Kotwani!$36:$36,""),
IF($C7="Jonathan Wellner",_xlfn.XLOOKUP($B7,PROSPER_Wellner!$1:$1,PROSPER_Wellner!$36:$36,""),
IF($C7="Travis Harvey",_xlfn.XLOOKUP($B7,PROSPER_Harvey!$1:$1,PROSPER_Harvey!$36:$36,""),"")))))))))</f>
        <v>N/A</v>
      </c>
      <c r="ET7" s="131" t="str">
        <f>IF(IF(IF($C7="Christopher Lobo",_xlfn.XLOOKUP($B7,PROSPER_Lobo!$1:$1,PROSPER_Lobo!$37:$37,""),
IF($C7="Naren Baliga",_xlfn.XLOOKUP($B7,PROSPER_Baliga!$1:$1,PROSPER_Baliga!$37:$37,""),
IF($C7="Thorsten Huhn",_xlfn.XLOOKUP($B7,PROSPER_Huhn!$1:$1,PROSPER_Huhn!$37:$37,""),
IF($C7="Nick Hull",_xlfn.XLOOKUP($B7,PROSPER_Hull!$1:$1,PROSPER_Hull!$37:$37,""),
IF($C7="Monika Kotwani",_xlfn.XLOOKUP($B7,PROSPER_Kotwani!$1:$1,PROSPER_Kotwani!$37:$37,""),
IF($C7="Jonathan Wellner",_xlfn.XLOOKUP($B7,PROSPER_Wellner!$1:$1,PROSPER_Wellner!$37:$37,""),
IF($C7="Travis Harvey",_xlfn.XLOOKUP($B7,PROSPER_Harvey!$1:$1,PROSPER_Harvey!$37:$37,""),"")))))))="","",
IF($C7="Christopher Lobo",_xlfn.XLOOKUP($B7,PROSPER_Lobo!$1:$1,PROSPER_Lobo!$37:$37,""),
IF($C7="Naren Baliga",_xlfn.XLOOKUP($B7,PROSPER_Baliga!$1:$1,PROSPER_Baliga!$37:$37,""),
IF($C7="Thorsten Huhn",_xlfn.XLOOKUP($B7,PROSPER_Huhn!$1:$1,PROSPER_Huhn!$37:$37,""),
IF($C7="Nick Hull",_xlfn.XLOOKUP($B7,PROSPER_Hull!$1:$1,PROSPER_Hull!$37:$37,""),
IF($C7="Monika Kotwani",_xlfn.XLOOKUP($B7,PROSPER_Kotwani!$1:$1,PROSPER_Kotwani!$37:$37,""),
IF($C7="Jonathan Wellner",_xlfn.XLOOKUP($B7,PROSPER_Wellner!$1:$1,PROSPER_Wellner!$37:$37,""),
IF($C7="Travis Harvey",_xlfn.XLOOKUP($B7,PROSPER_Harvey!$1:$1,PROSPER_Harvey!$37:$37,""),""))))))))="","No Comment",IF(IF($C7="Christopher Lobo",_xlfn.XLOOKUP($B7,PROSPER_Lobo!$1:$1,PROSPER_Lobo!$37:$37,""),
IF($C7="Naren Baliga",_xlfn.XLOOKUP($B7,PROSPER_Baliga!$1:$1,PROSPER_Baliga!$37:$37,""),
IF($C7="Thorsten Huhn",_xlfn.XLOOKUP($B7,PROSPER_Huhn!$1:$1,PROSPER_Huhn!$37:$37,""),
IF($C7="Nick Hull",_xlfn.XLOOKUP($B7,PROSPER_Hull!$1:$1,PROSPER_Hull!$37:$37,""),
IF($C7="Monika Kotwani",_xlfn.XLOOKUP($B7,PROSPER_Kotwani!$1:$1,PROSPER_Kotwani!$37:$37,""),
IF($C7="Jonathan Wellner",_xlfn.XLOOKUP($B7,PROSPER_Wellner!$1:$1,PROSPER_Wellner!$37:$37,""),
IF($C7="Travis Harvey",_xlfn.XLOOKUP($B7,PROSPER_Harvey!$1:$1,PROSPER_Harvey!$37:$37,""),"")))))))="","",
IF($C7="Christopher Lobo",_xlfn.XLOOKUP($B7,PROSPER_Lobo!$1:$1,PROSPER_Lobo!$37:$37,""),
IF($C7="Naren Baliga",_xlfn.XLOOKUP($B7,PROSPER_Baliga!$1:$1,PROSPER_Baliga!$37:$37,""),
IF($C7="Thorsten Huhn",_xlfn.XLOOKUP($B7,PROSPER_Huhn!$1:$1,PROSPER_Huhn!$37:$37,""),
IF($C7="Nick Hull",_xlfn.XLOOKUP($B7,PROSPER_Hull!$1:$1,PROSPER_Hull!$37:$37,""),
IF($C7="Monika Kotwani",_xlfn.XLOOKUP($B7,PROSPER_Kotwani!$1:$1,PROSPER_Kotwani!$37:$37,""),
IF($C7="Jonathan Wellner",_xlfn.XLOOKUP($B7,PROSPER_Wellner!$1:$1,PROSPER_Wellner!$37:$37,""),
IF($C7="Travis Harvey",_xlfn.XLOOKUP($B7,PROSPER_Harvey!$1:$1,PROSPER_Harvey!$37:$37,""),"")))))))))</f>
        <v>N/A</v>
      </c>
      <c r="EU7" s="150" t="str">
        <f t="shared" si="182"/>
        <v>N/A</v>
      </c>
      <c r="EV7" s="130" t="str">
        <f>_xlfn.XLOOKUP(B7,PROSPERInitial_Query!$E:$E,PROSPERInitial_Query!$AG:$AG,"",,-1)</f>
        <v/>
      </c>
      <c r="EW7" s="121" t="str">
        <f t="shared" si="67"/>
        <v>Amit Atre2 - RelationshipAccount / Stakeholder 7Name</v>
      </c>
      <c r="EX7" s="121" t="str">
        <f>_xlfn.XLOOKUP(EW7,PROSPERDelta_Query!BK:BK,PROSPERDelta_Query!AI:AI,"",,-1)</f>
        <v/>
      </c>
      <c r="EY7" s="126" t="str">
        <f>_xlfn.XLOOKUP(B7,PROSPERInitial_Query!$E:$E,PROSPERInitial_Query!$W:$W,"",,-1)</f>
        <v/>
      </c>
      <c r="EZ7" s="121" t="str">
        <f t="shared" si="68"/>
        <v>Amit Atre2 - RelationshipAccount / Stakeholder 7Self Score</v>
      </c>
      <c r="FA7" s="126" t="str">
        <f>_xlfn.XLOOKUP(EZ7,PROSPERDelta_Query!BK:BK,PROSPERDelta_Query!AS:AS,"",,-1)</f>
        <v/>
      </c>
      <c r="FB7" s="131" t="str">
        <f t="shared" si="183"/>
        <v/>
      </c>
      <c r="FC7" s="131" t="str">
        <f t="shared" si="184"/>
        <v>N/A</v>
      </c>
      <c r="FD7" s="132" t="str">
        <f t="shared" si="185"/>
        <v>N/A</v>
      </c>
      <c r="FE7" s="132" t="str">
        <f>IF(IF(IF($C7="Christopher Lobo",_xlfn.XLOOKUP($B7,PROSPER_Lobo!$1:$1,PROSPER_Lobo!$39:$39,""),
IF($C7="Naren Baliga",_xlfn.XLOOKUP($B7,PROSPER_Baliga!$1:$1,PROSPER_Baliga!$39:$39,""),
IF($C7="Thorsten Huhn",_xlfn.XLOOKUP($B7,PROSPER_Huhn!$1:$1,PROSPER_Huhn!$39:$39,""),
IF($C7="Nick Hull",_xlfn.XLOOKUP($B7,PROSPER_Hull!$1:$1,PROSPER_Hull!$39:$39,""),
IF($C7="Monika Kotwani",_xlfn.XLOOKUP($B7,PROSPER_Kotwani!$1:$1,PROSPER_Kotwani!$39:$39,""),
IF($C7="Jonathan Wellner",_xlfn.XLOOKUP($B7,PROSPER_Wellner!$1:$1,PROSPER_Wellner!$39:$39,""),
IF($C7="Travis Harvey",_xlfn.XLOOKUP($B7,PROSPER_Harvey!$1:$1,PROSPER_Harvey!$39:$39,""),"")))))))="","",
IF($C7="Christopher Lobo",_xlfn.XLOOKUP($B7,PROSPER_Lobo!$1:$1,PROSPER_Lobo!$39:$39,""),
IF($C7="Naren Baliga",_xlfn.XLOOKUP($B7,PROSPER_Baliga!$1:$1,PROSPER_Baliga!$39:$39,""),
IF($C7="Thorsten Huhn",_xlfn.XLOOKUP($B7,PROSPER_Huhn!$1:$1,PROSPER_Huhn!$39:$39,""),
IF($C7="Nick Hull",_xlfn.XLOOKUP($B7,PROSPER_Hull!$1:$1,PROSPER_Hull!$39:$39,""),
IF($C7="Monika Kotwani",_xlfn.XLOOKUP($B7,PROSPER_Kotwani!$1:$1,PROSPER_Kotwani!$39:$39,""),
IF($C7="Jonathan Wellner",_xlfn.XLOOKUP($B7,PROSPER_Wellner!$1:$1,PROSPER_Wellner!$39:$39,""),
IF($C7="Travis Harvey",_xlfn.XLOOKUP($B7,PROSPER_Harvey!$1:$1,PROSPER_Harvey!$39:$39,""),""))))))))="","No Score",IF(IF($C7="Christopher Lobo",_xlfn.XLOOKUP($B7,PROSPER_Lobo!$1:$1,PROSPER_Lobo!$39:$39,""),
IF($C7="Naren Baliga",_xlfn.XLOOKUP($B7,PROSPER_Baliga!$1:$1,PROSPER_Baliga!$39:$39,""),
IF($C7="Thorsten Huhn",_xlfn.XLOOKUP($B7,PROSPER_Huhn!$1:$1,PROSPER_Huhn!$39:$39,""),
IF($C7="Nick Hull",_xlfn.XLOOKUP($B7,PROSPER_Hull!$1:$1,PROSPER_Hull!$39:$39,""),
IF($C7="Monika Kotwani",_xlfn.XLOOKUP($B7,PROSPER_Kotwani!$1:$1,PROSPER_Kotwani!$39:$39,""),
IF($C7="Jonathan Wellner",_xlfn.XLOOKUP($B7,PROSPER_Wellner!$1:$1,PROSPER_Wellner!$39:$39,""),
IF($C7="Travis Harvey",_xlfn.XLOOKUP($B7,PROSPER_Harvey!$1:$1,PROSPER_Harvey!$39:$39,""),"")))))))="","",
IF($C7="Christopher Lobo",_xlfn.XLOOKUP($B7,PROSPER_Lobo!$1:$1,PROSPER_Lobo!$39:$39,""),
IF($C7="Naren Baliga",_xlfn.XLOOKUP($B7,PROSPER_Baliga!$1:$1,PROSPER_Baliga!$39:$39,""),
IF($C7="Thorsten Huhn",_xlfn.XLOOKUP($B7,PROSPER_Huhn!$1:$1,PROSPER_Huhn!$39:$39,""),
IF($C7="Nick Hull",_xlfn.XLOOKUP($B7,PROSPER_Hull!$1:$1,PROSPER_Hull!$39:$39,""),
IF($C7="Monika Kotwani",_xlfn.XLOOKUP($B7,PROSPER_Kotwani!$1:$1,PROSPER_Kotwani!$39:$39,""),
IF($C7="Jonathan Wellner",_xlfn.XLOOKUP($B7,PROSPER_Wellner!$1:$1,PROSPER_Wellner!$39:$39,""),
IF($C7="Travis Harvey",_xlfn.XLOOKUP($B7,PROSPER_Harvey!$1:$1,PROSPER_Harvey!$39:$39,""),"")))))))))</f>
        <v>N/A</v>
      </c>
      <c r="FF7" s="131" t="str">
        <f>IF(IF(IF($C7="Christopher Lobo",_xlfn.XLOOKUP($B7,PROSPER_Lobo!$1:$1,PROSPER_Lobo!$40:$40,""),
IF($C7="Naren Baliga",_xlfn.XLOOKUP($B7,PROSPER_Baliga!$1:$1,PROSPER_Baliga!$40:$40,""),
IF($C7="Thorsten Huhn",_xlfn.XLOOKUP($B7,PROSPER_Huhn!$1:$1,PROSPER_Huhn!$40:$40,""),
IF($C7="Nick Hull",_xlfn.XLOOKUP($B7,PROSPER_Hull!$1:$1,PROSPER_Hull!$40:$40,""),
IF($C7="Monika Kotwani",_xlfn.XLOOKUP($B7,PROSPER_Kotwani!$1:$1,PROSPER_Kotwani!$40:$40,""),
IF($C7="Jonathan Wellner",_xlfn.XLOOKUP($B7,PROSPER_Wellner!$1:$1,PROSPER_Wellner!$40:$40,""),
IF($C7="Travis Harvey",_xlfn.XLOOKUP($B7,PROSPER_Harvey!$1:$1,PROSPER_Harvey!$40:$40,""),"")))))))="","",
IF($C7="Christopher Lobo",_xlfn.XLOOKUP($B7,PROSPER_Lobo!$1:$1,PROSPER_Lobo!$40:$40,""),
IF($C7="Naren Baliga",_xlfn.XLOOKUP($B7,PROSPER_Baliga!$1:$1,PROSPER_Baliga!$40:$40,""),
IF($C7="Thorsten Huhn",_xlfn.XLOOKUP($B7,PROSPER_Huhn!$1:$1,PROSPER_Huhn!$40:$40,""),
IF($C7="Nick Hull",_xlfn.XLOOKUP($B7,PROSPER_Hull!$1:$1,PROSPER_Hull!$40:$40,""),
IF($C7="Monika Kotwani",_xlfn.XLOOKUP($B7,PROSPER_Kotwani!$1:$1,PROSPER_Kotwani!$40:$40,""),
IF($C7="Jonathan Wellner",_xlfn.XLOOKUP($B7,PROSPER_Wellner!$1:$1,PROSPER_Wellner!$40:$40,""),
IF($C7="Travis Harvey",_xlfn.XLOOKUP($B7,PROSPER_Harvey!$1:$1,PROSPER_Harvey!$40:$40,""),""))))))))="","No Comment",IF(IF($C7="Christopher Lobo",_xlfn.XLOOKUP($B7,PROSPER_Lobo!$1:$1,PROSPER_Lobo!$40:$40,""),
IF($C7="Naren Baliga",_xlfn.XLOOKUP($B7,PROSPER_Baliga!$1:$1,PROSPER_Baliga!$40:$40,""),
IF($C7="Thorsten Huhn",_xlfn.XLOOKUP($B7,PROSPER_Huhn!$1:$1,PROSPER_Huhn!$40:$40,""),
IF($C7="Nick Hull",_xlfn.XLOOKUP($B7,PROSPER_Hull!$1:$1,PROSPER_Hull!$40:$40,""),
IF($C7="Monika Kotwani",_xlfn.XLOOKUP($B7,PROSPER_Kotwani!$1:$1,PROSPER_Kotwani!$40:$40,""),
IF($C7="Jonathan Wellner",_xlfn.XLOOKUP($B7,PROSPER_Wellner!$1:$1,PROSPER_Wellner!$40:$40,""),
IF($C7="Travis Harvey",_xlfn.XLOOKUP($B7,PROSPER_Harvey!$1:$1,PROSPER_Harvey!$40:$40,""),"")))))))="","",
IF($C7="Christopher Lobo",_xlfn.XLOOKUP($B7,PROSPER_Lobo!$1:$1,PROSPER_Lobo!$40:$40,""),
IF($C7="Naren Baliga",_xlfn.XLOOKUP($B7,PROSPER_Baliga!$1:$1,PROSPER_Baliga!$40:$40,""),
IF($C7="Thorsten Huhn",_xlfn.XLOOKUP($B7,PROSPER_Huhn!$1:$1,PROSPER_Huhn!$40:$40,""),
IF($C7="Nick Hull",_xlfn.XLOOKUP($B7,PROSPER_Hull!$1:$1,PROSPER_Hull!$40:$40,""),
IF($C7="Monika Kotwani",_xlfn.XLOOKUP($B7,PROSPER_Kotwani!$1:$1,PROSPER_Kotwani!$40:$40,""),
IF($C7="Jonathan Wellner",_xlfn.XLOOKUP($B7,PROSPER_Wellner!$1:$1,PROSPER_Wellner!$40:$40,""),
IF($C7="Travis Harvey",_xlfn.XLOOKUP($B7,PROSPER_Harvey!$1:$1,PROSPER_Harvey!$40:$40,""),"")))))))))</f>
        <v>N/A</v>
      </c>
      <c r="FG7" s="150" t="str">
        <f t="shared" si="186"/>
        <v>N/A</v>
      </c>
      <c r="FH7" s="130" t="str">
        <f>_xlfn.XLOOKUP(B7,PROSPERInitial_Query!$E:$E,PROSPERInitial_Query!$AH:$AH,"",,-1)</f>
        <v/>
      </c>
      <c r="FI7" s="121" t="str">
        <f t="shared" si="73"/>
        <v>Amit Atre2 - RelationshipAccount / Stakeholder 8Name</v>
      </c>
      <c r="FJ7" s="121" t="str">
        <f>_xlfn.XLOOKUP(FI7,PROSPERDelta_Query!BK:BK,PROSPERDelta_Query!AJ:AJ,"",,-1)</f>
        <v/>
      </c>
      <c r="FK7" s="126" t="str">
        <f>_xlfn.XLOOKUP(B7,PROSPERInitial_Query!$E:$E,PROSPERInitial_Query!$X:$X,"",,-1)</f>
        <v/>
      </c>
      <c r="FL7" s="121" t="str">
        <f t="shared" si="74"/>
        <v>Amit Atre2 - RelationshipAccount / Stakeholder 8Self Score</v>
      </c>
      <c r="FM7" s="126" t="str">
        <f>_xlfn.XLOOKUP(FL7,PROSPERDelta_Query!BK:BK,PROSPERDelta_Query!AT:AT,"",,-1)</f>
        <v/>
      </c>
      <c r="FN7" s="131" t="str">
        <f t="shared" si="187"/>
        <v/>
      </c>
      <c r="FO7" s="131" t="str">
        <f t="shared" si="188"/>
        <v>N/A</v>
      </c>
      <c r="FP7" s="132" t="str">
        <f t="shared" si="189"/>
        <v>N/A</v>
      </c>
      <c r="FQ7" s="132" t="str">
        <f>IF(IF(IF($C7="Christopher Lobo",_xlfn.XLOOKUP($B7,PROSPER_Lobo!$1:$1,PROSPER_Lobo!$42:$42,""),
IF($C7="Naren Baliga",_xlfn.XLOOKUP($B7,PROSPER_Baliga!$1:$1,PROSPER_Baliga!$42:$42,""),
IF($C7="Thorsten Huhn",_xlfn.XLOOKUP($B7,PROSPER_Huhn!$1:$1,PROSPER_Huhn!$42:$42,""),
IF($C7="Nick Hull",_xlfn.XLOOKUP($B7,PROSPER_Hull!$1:$1,PROSPER_Hull!$42:$42,""),
IF($C7="Monika Kotwani",_xlfn.XLOOKUP($B7,PROSPER_Kotwani!$1:$1,PROSPER_Kotwani!$42:$42,""),
IF($C7="Jonathan Wellner",_xlfn.XLOOKUP($B7,PROSPER_Wellner!$1:$1,PROSPER_Wellner!$42:$42,""),
IF($C7="Travis Harvey",_xlfn.XLOOKUP($B7,PROSPER_Harvey!$1:$1,PROSPER_Harvey!$42:$42,""),"")))))))="","",
IF($C7="Christopher Lobo",_xlfn.XLOOKUP($B7,PROSPER_Lobo!$1:$1,PROSPER_Lobo!$42:$42,""),
IF($C7="Naren Baliga",_xlfn.XLOOKUP($B7,PROSPER_Baliga!$1:$1,PROSPER_Baliga!$42:$42,""),
IF($C7="Thorsten Huhn",_xlfn.XLOOKUP($B7,PROSPER_Huhn!$1:$1,PROSPER_Huhn!$42:$42,""),
IF($C7="Nick Hull",_xlfn.XLOOKUP($B7,PROSPER_Hull!$1:$1,PROSPER_Hull!$42:$42,""),
IF($C7="Monika Kotwani",_xlfn.XLOOKUP($B7,PROSPER_Kotwani!$1:$1,PROSPER_Kotwani!$42:$42,""),
IF($C7="Jonathan Wellner",_xlfn.XLOOKUP($B7,PROSPER_Wellner!$1:$1,PROSPER_Wellner!$42:$42,""),
IF($C7="Travis Harvey",_xlfn.XLOOKUP($B7,PROSPER_Harvey!$1:$1,PROSPER_Harvey!$42:$42,""),""))))))))="","No Score",IF(IF($C7="Christopher Lobo",_xlfn.XLOOKUP($B7,PROSPER_Lobo!$1:$1,PROSPER_Lobo!$42:$42,""),
IF($C7="Naren Baliga",_xlfn.XLOOKUP($B7,PROSPER_Baliga!$1:$1,PROSPER_Baliga!$42:$42,""),
IF($C7="Thorsten Huhn",_xlfn.XLOOKUP($B7,PROSPER_Huhn!$1:$1,PROSPER_Huhn!$42:$42,""),
IF($C7="Nick Hull",_xlfn.XLOOKUP($B7,PROSPER_Hull!$1:$1,PROSPER_Hull!$42:$42,""),
IF($C7="Monika Kotwani",_xlfn.XLOOKUP($B7,PROSPER_Kotwani!$1:$1,PROSPER_Kotwani!$42:$42,""),
IF($C7="Jonathan Wellner",_xlfn.XLOOKUP($B7,PROSPER_Wellner!$1:$1,PROSPER_Wellner!$42:$42,""),
IF($C7="Travis Harvey",_xlfn.XLOOKUP($B7,PROSPER_Harvey!$1:$1,PROSPER_Harvey!$42:$42,""),"")))))))="","",
IF($C7="Christopher Lobo",_xlfn.XLOOKUP($B7,PROSPER_Lobo!$1:$1,PROSPER_Lobo!$42:$42,""),
IF($C7="Naren Baliga",_xlfn.XLOOKUP($B7,PROSPER_Baliga!$1:$1,PROSPER_Baliga!$42:$42,""),
IF($C7="Thorsten Huhn",_xlfn.XLOOKUP($B7,PROSPER_Huhn!$1:$1,PROSPER_Huhn!$42:$42,""),
IF($C7="Nick Hull",_xlfn.XLOOKUP($B7,PROSPER_Hull!$1:$1,PROSPER_Hull!$42:$42,""),
IF($C7="Monika Kotwani",_xlfn.XLOOKUP($B7,PROSPER_Kotwani!$1:$1,PROSPER_Kotwani!$42:$42,""),
IF($C7="Jonathan Wellner",_xlfn.XLOOKUP($B7,PROSPER_Wellner!$1:$1,PROSPER_Wellner!$42:$42,""),
IF($C7="Travis Harvey",_xlfn.XLOOKUP($B7,PROSPER_Harvey!$1:$1,PROSPER_Harvey!$42:$42,""),"")))))))))</f>
        <v>N/A</v>
      </c>
      <c r="FR7" s="131" t="str">
        <f>IF(IF(IF($C7="Christopher Lobo",_xlfn.XLOOKUP($B7,PROSPER_Lobo!$1:$1,PROSPER_Lobo!$43:$43,""),
IF($C7="Naren Baliga",_xlfn.XLOOKUP($B7,PROSPER_Baliga!$1:$1,PROSPER_Baliga!$43:$43,""),
IF($C7="Thorsten Huhn",_xlfn.XLOOKUP($B7,PROSPER_Huhn!$1:$1,PROSPER_Huhn!$43:$43,""),
IF($C7="Nick Hull",_xlfn.XLOOKUP($B7,PROSPER_Hull!$1:$1,PROSPER_Hull!$43:$43,""),
IF($C7="Monika Kotwani",_xlfn.XLOOKUP($B7,PROSPER_Kotwani!$1:$1,PROSPER_Kotwani!$43:$43,""),
IF($C7="Jonathan Wellner",_xlfn.XLOOKUP($B7,PROSPER_Wellner!$1:$1,PROSPER_Wellner!$43:$43,""),
IF($C7="Travis Harvey",_xlfn.XLOOKUP($B7,PROSPER_Harvey!$1:$1,PROSPER_Harvey!$43:$43,""),"")))))))="","",
IF($C7="Christopher Lobo",_xlfn.XLOOKUP($B7,PROSPER_Lobo!$1:$1,PROSPER_Lobo!$43:$43,""),
IF($C7="Naren Baliga",_xlfn.XLOOKUP($B7,PROSPER_Baliga!$1:$1,PROSPER_Baliga!$43:$43,""),
IF($C7="Thorsten Huhn",_xlfn.XLOOKUP($B7,PROSPER_Huhn!$1:$1,PROSPER_Huhn!$43:$43,""),
IF($C7="Nick Hull",_xlfn.XLOOKUP($B7,PROSPER_Hull!$1:$1,PROSPER_Hull!$43:$43,""),
IF($C7="Monika Kotwani",_xlfn.XLOOKUP($B7,PROSPER_Kotwani!$1:$1,PROSPER_Kotwani!$43:$43,""),
IF($C7="Jonathan Wellner",_xlfn.XLOOKUP($B7,PROSPER_Wellner!$1:$1,PROSPER_Wellner!$43:$43,""),
IF($C7="Travis Harvey",_xlfn.XLOOKUP($B7,PROSPER_Harvey!$1:$1,PROSPER_Harvey!$43:$43,""),""))))))))="","No Comment",IF(IF($C7="Christopher Lobo",_xlfn.XLOOKUP($B7,PROSPER_Lobo!$1:$1,PROSPER_Lobo!$43:$43,""),
IF($C7="Naren Baliga",_xlfn.XLOOKUP($B7,PROSPER_Baliga!$1:$1,PROSPER_Baliga!$43:$43,""),
IF($C7="Thorsten Huhn",_xlfn.XLOOKUP($B7,PROSPER_Huhn!$1:$1,PROSPER_Huhn!$43:$43,""),
IF($C7="Nick Hull",_xlfn.XLOOKUP($B7,PROSPER_Hull!$1:$1,PROSPER_Hull!$43:$43,""),
IF($C7="Monika Kotwani",_xlfn.XLOOKUP($B7,PROSPER_Kotwani!$1:$1,PROSPER_Kotwani!$43:$43,""),
IF($C7="Jonathan Wellner",_xlfn.XLOOKUP($B7,PROSPER_Wellner!$1:$1,PROSPER_Wellner!$43:$43,""),
IF($C7="Travis Harvey",_xlfn.XLOOKUP($B7,PROSPER_Harvey!$1:$1,PROSPER_Harvey!$43:$43,""),"")))))))="","",
IF($C7="Christopher Lobo",_xlfn.XLOOKUP($B7,PROSPER_Lobo!$1:$1,PROSPER_Lobo!$43:$43,""),
IF($C7="Naren Baliga",_xlfn.XLOOKUP($B7,PROSPER_Baliga!$1:$1,PROSPER_Baliga!$43:$43,""),
IF($C7="Thorsten Huhn",_xlfn.XLOOKUP($B7,PROSPER_Huhn!$1:$1,PROSPER_Huhn!$43:$43,""),
IF($C7="Nick Hull",_xlfn.XLOOKUP($B7,PROSPER_Hull!$1:$1,PROSPER_Hull!$43:$43,""),
IF($C7="Monika Kotwani",_xlfn.XLOOKUP($B7,PROSPER_Kotwani!$1:$1,PROSPER_Kotwani!$43:$43,""),
IF($C7="Jonathan Wellner",_xlfn.XLOOKUP($B7,PROSPER_Wellner!$1:$1,PROSPER_Wellner!$43:$43,""),
IF($C7="Travis Harvey",_xlfn.XLOOKUP($B7,PROSPER_Harvey!$1:$1,PROSPER_Harvey!$43:$43,""),"")))))))))</f>
        <v>N/A</v>
      </c>
      <c r="FS7" s="150" t="str">
        <f t="shared" si="190"/>
        <v>N/A</v>
      </c>
      <c r="FT7" s="130" t="str">
        <f>_xlfn.XLOOKUP(B7,PROSPERInitial_Query!$E:$E,PROSPERInitial_Query!$AI:$AI,"",,-1)</f>
        <v/>
      </c>
      <c r="FU7" s="121" t="str">
        <f t="shared" si="79"/>
        <v>Amit Atre2 - RelationshipAccount / Stakeholder 9Name</v>
      </c>
      <c r="FV7" s="121" t="str">
        <f>_xlfn.XLOOKUP(FU7,PROSPERDelta_Query!BK:BK,PROSPERDelta_Query!AK:AK,"",,-1)</f>
        <v/>
      </c>
      <c r="FW7" s="126" t="str">
        <f>_xlfn.XLOOKUP(B7,PROSPERInitial_Query!$E:$E,PROSPERInitial_Query!$Y:$Y,"",,-1)</f>
        <v/>
      </c>
      <c r="FX7" s="121" t="str">
        <f t="shared" si="80"/>
        <v>Amit Atre2 - RelationshipAccount / Stakeholder 9Self Score</v>
      </c>
      <c r="FY7" s="126" t="str">
        <f>_xlfn.XLOOKUP(FX7,PROSPERDelta_Query!BK:BK,PROSPERDelta_Query!AU:AU,"",,-1)</f>
        <v/>
      </c>
      <c r="FZ7" s="131" t="str">
        <f t="shared" si="191"/>
        <v/>
      </c>
      <c r="GA7" s="131" t="str">
        <f t="shared" si="192"/>
        <v>N/A</v>
      </c>
      <c r="GB7" s="132" t="str">
        <f t="shared" si="193"/>
        <v>N/A</v>
      </c>
      <c r="GC7" s="132" t="str">
        <f>IF(IF(IF($C7="Christopher Lobo",_xlfn.XLOOKUP($B7,PROSPER_Lobo!$1:$1,PROSPER_Lobo!$45:$45,""),
IF($C7="Naren Baliga",_xlfn.XLOOKUP($B7,PROSPER_Baliga!$1:$1,PROSPER_Baliga!$45:$45,""),
IF($C7="Thorsten Huhn",_xlfn.XLOOKUP($B7,PROSPER_Huhn!$1:$1,PROSPER_Huhn!$45:$45,""),
IF($C7="Nick Hull",_xlfn.XLOOKUP($B7,PROSPER_Hull!$1:$1,PROSPER_Hull!$45:$45,""),
IF($C7="Monika Kotwani",_xlfn.XLOOKUP($B7,PROSPER_Kotwani!$1:$1,PROSPER_Kotwani!$45:$45,""),
IF($C7="Jonathan Wellner",_xlfn.XLOOKUP($B7,PROSPER_Wellner!$1:$1,PROSPER_Wellner!$45:$45,""),
IF($C7="Travis Harvey",_xlfn.XLOOKUP($B7,PROSPER_Harvey!$1:$1,PROSPER_Harvey!$45:$45,""),"")))))))="","",
IF($C7="Christopher Lobo",_xlfn.XLOOKUP($B7,PROSPER_Lobo!$1:$1,PROSPER_Lobo!$45:$45,""),
IF($C7="Naren Baliga",_xlfn.XLOOKUP($B7,PROSPER_Baliga!$1:$1,PROSPER_Baliga!$45:$45,""),
IF($C7="Thorsten Huhn",_xlfn.XLOOKUP($B7,PROSPER_Huhn!$1:$1,PROSPER_Huhn!$45:$45,""),
IF($C7="Nick Hull",_xlfn.XLOOKUP($B7,PROSPER_Hull!$1:$1,PROSPER_Hull!$45:$45,""),
IF($C7="Monika Kotwani",_xlfn.XLOOKUP($B7,PROSPER_Kotwani!$1:$1,PROSPER_Kotwani!$45:$45,""),
IF($C7="Jonathan Wellner",_xlfn.XLOOKUP($B7,PROSPER_Wellner!$1:$1,PROSPER_Wellner!$45:$45,""),
IF($C7="Travis Harvey",_xlfn.XLOOKUP($B7,PROSPER_Harvey!$1:$1,PROSPER_Harvey!$45:$45,""),""))))))))="","No Score",IF(IF($C7="Christopher Lobo",_xlfn.XLOOKUP($B7,PROSPER_Lobo!$1:$1,PROSPER_Lobo!$45:$45,""),
IF($C7="Naren Baliga",_xlfn.XLOOKUP($B7,PROSPER_Baliga!$1:$1,PROSPER_Baliga!$45:$45,""),
IF($C7="Thorsten Huhn",_xlfn.XLOOKUP($B7,PROSPER_Huhn!$1:$1,PROSPER_Huhn!$45:$45,""),
IF($C7="Nick Hull",_xlfn.XLOOKUP($B7,PROSPER_Hull!$1:$1,PROSPER_Hull!$45:$45,""),
IF($C7="Monika Kotwani",_xlfn.XLOOKUP($B7,PROSPER_Kotwani!$1:$1,PROSPER_Kotwani!$45:$45,""),
IF($C7="Jonathan Wellner",_xlfn.XLOOKUP($B7,PROSPER_Wellner!$1:$1,PROSPER_Wellner!$45:$45,""),
IF($C7="Travis Harvey",_xlfn.XLOOKUP($B7,PROSPER_Harvey!$1:$1,PROSPER_Harvey!$45:$45,""),"")))))))="","",
IF($C7="Christopher Lobo",_xlfn.XLOOKUP($B7,PROSPER_Lobo!$1:$1,PROSPER_Lobo!$45:$45,""),
IF($C7="Naren Baliga",_xlfn.XLOOKUP($B7,PROSPER_Baliga!$1:$1,PROSPER_Baliga!$45:$45,""),
IF($C7="Thorsten Huhn",_xlfn.XLOOKUP($B7,PROSPER_Huhn!$1:$1,PROSPER_Huhn!$45:$45,""),
IF($C7="Nick Hull",_xlfn.XLOOKUP($B7,PROSPER_Hull!$1:$1,PROSPER_Hull!$45:$45,""),
IF($C7="Monika Kotwani",_xlfn.XLOOKUP($B7,PROSPER_Kotwani!$1:$1,PROSPER_Kotwani!$45:$45,""),
IF($C7="Jonathan Wellner",_xlfn.XLOOKUP($B7,PROSPER_Wellner!$1:$1,PROSPER_Wellner!$45:$45,""),
IF($C7="Travis Harvey",_xlfn.XLOOKUP($B7,PROSPER_Harvey!$1:$1,PROSPER_Harvey!$45:$45,""),"")))))))))</f>
        <v>N/A</v>
      </c>
      <c r="GD7" s="131" t="str">
        <f>IF(IF(IF($C7="Christopher Lobo",_xlfn.XLOOKUP($B7,PROSPER_Lobo!$1:$1,PROSPER_Lobo!$46:$46,""),
IF($C7="Naren Baliga",_xlfn.XLOOKUP($B7,PROSPER_Baliga!$1:$1,PROSPER_Baliga!$46:$46,""),
IF($C7="Thorsten Huhn",_xlfn.XLOOKUP($B7,PROSPER_Huhn!$1:$1,PROSPER_Huhn!$46:$46,""),
IF($C7="Nick Hull",_xlfn.XLOOKUP($B7,PROSPER_Hull!$1:$1,PROSPER_Hull!$46:$46,""),
IF($C7="Monika Kotwani",_xlfn.XLOOKUP($B7,PROSPER_Kotwani!$1:$1,PROSPER_Kotwani!$46:$46,""),
IF($C7="Jonathan Wellner",_xlfn.XLOOKUP($B7,PROSPER_Wellner!$1:$1,PROSPER_Wellner!$46:$46,""),
IF($C7="Travis Harvey",_xlfn.XLOOKUP($B7,PROSPER_Harvey!$1:$1,PROSPER_Harvey!$46:$46,""),"")))))))="","",
IF($C7="Christopher Lobo",_xlfn.XLOOKUP($B7,PROSPER_Lobo!$1:$1,PROSPER_Lobo!$46:$46,""),
IF($C7="Naren Baliga",_xlfn.XLOOKUP($B7,PROSPER_Baliga!$1:$1,PROSPER_Baliga!$46:$46,""),
IF($C7="Thorsten Huhn",_xlfn.XLOOKUP($B7,PROSPER_Huhn!$1:$1,PROSPER_Huhn!$46:$46,""),
IF($C7="Nick Hull",_xlfn.XLOOKUP($B7,PROSPER_Hull!$1:$1,PROSPER_Hull!$46:$46,""),
IF($C7="Monika Kotwani",_xlfn.XLOOKUP($B7,PROSPER_Kotwani!$1:$1,PROSPER_Kotwani!$46:$46,""),
IF($C7="Jonathan Wellner",_xlfn.XLOOKUP($B7,PROSPER_Wellner!$1:$1,PROSPER_Wellner!$46:$46,""),
IF($C7="Travis Harvey",_xlfn.XLOOKUP($B7,PROSPER_Harvey!$1:$1,PROSPER_Harvey!$46:$46,""),""))))))))="","No Comment",IF(IF($C7="Christopher Lobo",_xlfn.XLOOKUP($B7,PROSPER_Lobo!$1:$1,PROSPER_Lobo!$46:$46,""),
IF($C7="Naren Baliga",_xlfn.XLOOKUP($B7,PROSPER_Baliga!$1:$1,PROSPER_Baliga!$46:$46,""),
IF($C7="Thorsten Huhn",_xlfn.XLOOKUP($B7,PROSPER_Huhn!$1:$1,PROSPER_Huhn!$46:$46,""),
IF($C7="Nick Hull",_xlfn.XLOOKUP($B7,PROSPER_Hull!$1:$1,PROSPER_Hull!$46:$46,""),
IF($C7="Monika Kotwani",_xlfn.XLOOKUP($B7,PROSPER_Kotwani!$1:$1,PROSPER_Kotwani!$46:$46,""),
IF($C7="Jonathan Wellner",_xlfn.XLOOKUP($B7,PROSPER_Wellner!$1:$1,PROSPER_Wellner!$46:$46,""),
IF($C7="Travis Harvey",_xlfn.XLOOKUP($B7,PROSPER_Harvey!$1:$1,PROSPER_Harvey!$46:$46,""),"")))))))="","",
IF($C7="Christopher Lobo",_xlfn.XLOOKUP($B7,PROSPER_Lobo!$1:$1,PROSPER_Lobo!$46:$46,""),
IF($C7="Naren Baliga",_xlfn.XLOOKUP($B7,PROSPER_Baliga!$1:$1,PROSPER_Baliga!$46:$46,""),
IF($C7="Thorsten Huhn",_xlfn.XLOOKUP($B7,PROSPER_Huhn!$1:$1,PROSPER_Huhn!$46:$46,""),
IF($C7="Nick Hull",_xlfn.XLOOKUP($B7,PROSPER_Hull!$1:$1,PROSPER_Hull!$46:$46,""),
IF($C7="Monika Kotwani",_xlfn.XLOOKUP($B7,PROSPER_Kotwani!$1:$1,PROSPER_Kotwani!$46:$46,""),
IF($C7="Jonathan Wellner",_xlfn.XLOOKUP($B7,PROSPER_Wellner!$1:$1,PROSPER_Wellner!$46:$46,""),
IF($C7="Travis Harvey",_xlfn.XLOOKUP($B7,PROSPER_Harvey!$1:$1,PROSPER_Harvey!$46:$46,""),"")))))))))</f>
        <v>N/A</v>
      </c>
      <c r="GE7" s="150" t="str">
        <f t="shared" si="194"/>
        <v>N/A</v>
      </c>
      <c r="GF7" s="130" t="str">
        <f>_xlfn.XLOOKUP(B7,PROSPERInitial_Query!$E:$E,PROSPERInitial_Query!$AJ:$AJ,"",,-1)</f>
        <v/>
      </c>
      <c r="GG7" s="121" t="str">
        <f t="shared" si="84"/>
        <v>Amit Atre2 - RelationshipAccount / Stakeholder 10Name</v>
      </c>
      <c r="GH7" s="121" t="str">
        <f>_xlfn.XLOOKUP(GG7,PROSPERDelta_Query!BK:BK,PROSPERDelta_Query!AL:AL,"",,-1)</f>
        <v/>
      </c>
      <c r="GI7" s="126" t="str">
        <f>_xlfn.XLOOKUP(B7,PROSPERInitial_Query!$E:$E,PROSPERInitial_Query!$Z:$Z,"",,-1)</f>
        <v/>
      </c>
      <c r="GJ7" s="121" t="str">
        <f t="shared" si="85"/>
        <v>Amit Atre2 - RelationshipAccount / Stakeholder 10Self Score</v>
      </c>
      <c r="GK7" s="126" t="str">
        <f>_xlfn.XLOOKUP(GJ7,PROSPERDelta_Query!BK:BK,PROSPERDelta_Query!AV:AV,"",,-1)</f>
        <v/>
      </c>
      <c r="GL7" s="131" t="str">
        <f t="shared" si="195"/>
        <v/>
      </c>
      <c r="GM7" s="131" t="str">
        <f t="shared" si="196"/>
        <v>N/A</v>
      </c>
      <c r="GN7" s="132" t="str">
        <f t="shared" si="197"/>
        <v>N/A</v>
      </c>
      <c r="GO7" s="132" t="str">
        <f>IF(IF(IF($C7="Christopher Lobo",_xlfn.XLOOKUP($B7,PROSPER_Lobo!$1:$1,PROSPER_Lobo!$48:$48,""),
IF($C7="Naren Baliga",_xlfn.XLOOKUP($B7,PROSPER_Baliga!$1:$1,PROSPER_Baliga!$48:$48,""),
IF($C7="Thorsten Huhn",_xlfn.XLOOKUP($B7,PROSPER_Huhn!$1:$1,PROSPER_Huhn!$48:$48,""),
IF($C7="Nick Hull",_xlfn.XLOOKUP($B7,PROSPER_Hull!$1:$1,PROSPER_Hull!$48:$48,""),
IF($C7="Monika Kotwani",_xlfn.XLOOKUP($B7,PROSPER_Kotwani!$1:$1,PROSPER_Kotwani!$48:$48,""),
IF($C7="Jonathan Wellner",_xlfn.XLOOKUP($B7,PROSPER_Wellner!$1:$1,PROSPER_Wellner!$48:$48,""),
IF($C7="Travis Harvey",_xlfn.XLOOKUP($B7,PROSPER_Harvey!$1:$1,PROSPER_Harvey!$48:$48,""),"")))))))="","",
IF($C7="Christopher Lobo",_xlfn.XLOOKUP($B7,PROSPER_Lobo!$1:$1,PROSPER_Lobo!$48:$48,""),
IF($C7="Naren Baliga",_xlfn.XLOOKUP($B7,PROSPER_Baliga!$1:$1,PROSPER_Baliga!$48:$48,""),
IF($C7="Thorsten Huhn",_xlfn.XLOOKUP($B7,PROSPER_Huhn!$1:$1,PROSPER_Huhn!$48:$48,""),
IF($C7="Nick Hull",_xlfn.XLOOKUP($B7,PROSPER_Hull!$1:$1,PROSPER_Hull!$48:$48,""),
IF($C7="Monika Kotwani",_xlfn.XLOOKUP($B7,PROSPER_Kotwani!$1:$1,PROSPER_Kotwani!$48:$48,""),
IF($C7="Jonathan Wellner",_xlfn.XLOOKUP($B7,PROSPER_Wellner!$1:$1,PROSPER_Wellner!$48:$48,""),
IF($C7="Travis Harvey",_xlfn.XLOOKUP($B7,PROSPER_Harvey!$1:$1,PROSPER_Harvey!$48:$48,""),""))))))))="","No Score",IF(IF($C7="Christopher Lobo",_xlfn.XLOOKUP($B7,PROSPER_Lobo!$1:$1,PROSPER_Lobo!$48:$48,""),
IF($C7="Naren Baliga",_xlfn.XLOOKUP($B7,PROSPER_Baliga!$1:$1,PROSPER_Baliga!$48:$48,""),
IF($C7="Thorsten Huhn",_xlfn.XLOOKUP($B7,PROSPER_Huhn!$1:$1,PROSPER_Huhn!$48:$48,""),
IF($C7="Nick Hull",_xlfn.XLOOKUP($B7,PROSPER_Hull!$1:$1,PROSPER_Hull!$48:$48,""),
IF($C7="Monika Kotwani",_xlfn.XLOOKUP($B7,PROSPER_Kotwani!$1:$1,PROSPER_Kotwani!$48:$48,""),
IF($C7="Jonathan Wellner",_xlfn.XLOOKUP($B7,PROSPER_Wellner!$1:$1,PROSPER_Wellner!$48:$48,""),
IF($C7="Travis Harvey",_xlfn.XLOOKUP($B7,PROSPER_Harvey!$1:$1,PROSPER_Harvey!$48:$48,""),"")))))))="","",
IF($C7="Christopher Lobo",_xlfn.XLOOKUP($B7,PROSPER_Lobo!$1:$1,PROSPER_Lobo!$48:$48,""),
IF($C7="Naren Baliga",_xlfn.XLOOKUP($B7,PROSPER_Baliga!$1:$1,PROSPER_Baliga!$48:$48,""),
IF($C7="Thorsten Huhn",_xlfn.XLOOKUP($B7,PROSPER_Huhn!$1:$1,PROSPER_Huhn!$48:$48,""),
IF($C7="Nick Hull",_xlfn.XLOOKUP($B7,PROSPER_Hull!$1:$1,PROSPER_Hull!$48:$48,""),
IF($C7="Monika Kotwani",_xlfn.XLOOKUP($B7,PROSPER_Kotwani!$1:$1,PROSPER_Kotwani!$48:$48,""),
IF($C7="Jonathan Wellner",_xlfn.XLOOKUP($B7,PROSPER_Wellner!$1:$1,PROSPER_Wellner!$48:$48,""),
IF($C7="Travis Harvey",_xlfn.XLOOKUP($B7,PROSPER_Harvey!$1:$1,PROSPER_Harvey!$48:$48,""),"")))))))))</f>
        <v>N/A</v>
      </c>
      <c r="GP7" s="131" t="str">
        <f>IF(IF(IF($C7="Christopher Lobo",_xlfn.XLOOKUP($B7,PROSPER_Lobo!$1:$1,PROSPER_Lobo!$49:$49,""),
IF($C7="Naren Baliga",_xlfn.XLOOKUP($B7,PROSPER_Baliga!$1:$1,PROSPER_Baliga!$49:$49,""),
IF($C7="Thorsten Huhn",_xlfn.XLOOKUP($B7,PROSPER_Huhn!$1:$1,PROSPER_Huhn!$49:$49,""),
IF($C7="Nick Hull",_xlfn.XLOOKUP($B7,PROSPER_Hull!$1:$1,PROSPER_Hull!$49:$49,""),
IF($C7="Monika Kotwani",_xlfn.XLOOKUP($B7,PROSPER_Kotwani!$1:$1,PROSPER_Kotwani!$49:$49,""),
IF($C7="Jonathan Wellner",_xlfn.XLOOKUP($B7,PROSPER_Wellner!$1:$1,PROSPER_Wellner!$49:$49,""),
IF($C7="Travis Harvey",_xlfn.XLOOKUP($B7,PROSPER_Harvey!$1:$1,PROSPER_Harvey!$49:$49,""),"")))))))="","",
IF($C7="Christopher Lobo",_xlfn.XLOOKUP($B7,PROSPER_Lobo!$1:$1,PROSPER_Lobo!$49:$49,""),
IF($C7="Naren Baliga",_xlfn.XLOOKUP($B7,PROSPER_Baliga!$1:$1,PROSPER_Baliga!$49:$49,""),
IF($C7="Thorsten Huhn",_xlfn.XLOOKUP($B7,PROSPER_Huhn!$1:$1,PROSPER_Huhn!$49:$49,""),
IF($C7="Nick Hull",_xlfn.XLOOKUP($B7,PROSPER_Hull!$1:$1,PROSPER_Hull!$49:$49,""),
IF($C7="Monika Kotwani",_xlfn.XLOOKUP($B7,PROSPER_Kotwani!$1:$1,PROSPER_Kotwani!$49:$49,""),
IF($C7="Jonathan Wellner",_xlfn.XLOOKUP($B7,PROSPER_Wellner!$1:$1,PROSPER_Wellner!$49:$49,""),
IF($C7="Travis Harvey",_xlfn.XLOOKUP($B7,PROSPER_Harvey!$1:$1,PROSPER_Harvey!$49:$49,""),""))))))))="","No Comment",IF(IF($C7="Christopher Lobo",_xlfn.XLOOKUP($B7,PROSPER_Lobo!$1:$1,PROSPER_Lobo!$49:$49,""),
IF($C7="Naren Baliga",_xlfn.XLOOKUP($B7,PROSPER_Baliga!$1:$1,PROSPER_Baliga!$49:$49,""),
IF($C7="Thorsten Huhn",_xlfn.XLOOKUP($B7,PROSPER_Huhn!$1:$1,PROSPER_Huhn!$49:$49,""),
IF($C7="Nick Hull",_xlfn.XLOOKUP($B7,PROSPER_Hull!$1:$1,PROSPER_Hull!$49:$49,""),
IF($C7="Monika Kotwani",_xlfn.XLOOKUP($B7,PROSPER_Kotwani!$1:$1,PROSPER_Kotwani!$49:$49,""),
IF($C7="Jonathan Wellner",_xlfn.XLOOKUP($B7,PROSPER_Wellner!$1:$1,PROSPER_Wellner!$49:$49,""),
IF($C7="Travis Harvey",_xlfn.XLOOKUP($B7,PROSPER_Harvey!$1:$1,PROSPER_Harvey!$49:$49,""),"")))))))="","",
IF($C7="Christopher Lobo",_xlfn.XLOOKUP($B7,PROSPER_Lobo!$1:$1,PROSPER_Lobo!$49:$49,""),
IF($C7="Naren Baliga",_xlfn.XLOOKUP($B7,PROSPER_Baliga!$1:$1,PROSPER_Baliga!$49:$49,""),
IF($C7="Thorsten Huhn",_xlfn.XLOOKUP($B7,PROSPER_Huhn!$1:$1,PROSPER_Huhn!$49:$49,""),
IF($C7="Nick Hull",_xlfn.XLOOKUP($B7,PROSPER_Hull!$1:$1,PROSPER_Hull!$49:$49,""),
IF($C7="Monika Kotwani",_xlfn.XLOOKUP($B7,PROSPER_Kotwani!$1:$1,PROSPER_Kotwani!$49:$49,""),
IF($C7="Jonathan Wellner",_xlfn.XLOOKUP($B7,PROSPER_Wellner!$1:$1,PROSPER_Wellner!$49:$49,""),
IF($C7="Travis Harvey",_xlfn.XLOOKUP($B7,PROSPER_Harvey!$1:$1,PROSPER_Harvey!$49:$49,""),"")))))))))</f>
        <v>N/A</v>
      </c>
      <c r="GQ7" s="150" t="str">
        <f t="shared" si="198"/>
        <v>N/A</v>
      </c>
      <c r="GR7" s="187" t="str">
        <f t="shared" si="199"/>
        <v>N/A</v>
      </c>
      <c r="GS7" s="128" t="str">
        <f t="shared" si="200"/>
        <v>N/A</v>
      </c>
      <c r="GT7" s="188" t="str">
        <f t="shared" si="201"/>
        <v>N/A</v>
      </c>
      <c r="GU7" s="133" t="str">
        <f>IF(IF(IF($C7="Christopher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Kotwani",_xlfn.XLOOKUP($B7,PROSPER_Kotwani!$1:$1,PROSPER_Kotwani!$54:$54,""),
IF($C7="Jonathan Wellner",_xlfn.XLOOKUP($B7,PROSPER_Wellner!$1:$1,PROSPER_Wellner!$54:$54,""),
IF($C7="Travis Harvey",_xlfn.XLOOKUP($B7,PROSPER_Harvey!$1:$1,PROSPER_Harvey!$54:$54,""),"")))))))="","",
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Kotwani",_xlfn.XLOOKUP($B7,PROSPER_Kotwani!$1:$1,PROSPER_Kotwani!$50:$50,""),
IF($C7="Jonathan Wellner",_xlfn.XLOOKUP($B7,PROSPER_Wellner!$1:$1,PROSPER_Wellner!$50:$50,""),
IF($C7="Travis Harvey",_xlfn.XLOOKUP($B7,PROSPER_Harvey!$1:$1,PROSPER_Harvey!$50:$50,""),""))))))))="","No Score",IF(IF($C7="Christopher Lobo",_xlfn.XLOOKUP($B7,PROSPER_Lobo!$1:$1,PROSPER_Lobo!$50:$50,""),
IF($C7="Naren Baliga",_xlfn.XLOOKUP($B7,PROSPER_Baliga!$1:$1,PROSPER_Baliga!$50:$50,""),
IF($C7="Thorsten Huhn",_xlfn.XLOOKUP($B7,PROSPER_Huhn!$1:$1,PROSPER_Huhn!$50:$50,""),
IF($C7="Nick Hull",_xlfn.XLOOKUP($B7,PROSPER_Hull!$1:$1,PROSPER_Hull!$50:$50,""),
IF($C7="Monika Kotwani",_xlfn.XLOOKUP($B7,PROSPER_Kotwani!$1:$1,PROSPER_Kotwani!$50:$50,""),
IF($C7="Jonathan Wellner",_xlfn.XLOOKUP($B7,PROSPER_Wellner!$1:$1,PROSPER_Wellner!$50:$50,""),
IF($C7="Travis Harvey",_xlfn.XLOOKUP($B7,PROSPER_Harvey!$1:$1,PROSPER_Harvey!$50:$50,""),"")))))))="","",
IF($C7="Christopher Lobo",_xlfn.XLOOKUP($B7,PROSPER_Lobo!$1:$1,PROSPER_Lobo!$50:$50,""),
IF($C7="Naren Baliga",_xlfn.XLOOKUP($B7,PROSPER_Baliga!$1:$1,PROSPER_Baliga!$50:$50,""),
IF($C7="Thorsten Huhn",_xlfn.XLOOKUP($B7,PROSPER_Huhn!$1:$1,PROSPER_Huhn!$50:$50,""),
IF($C7="Nick Hull",_xlfn.XLOOKUP($B7,PROSPER_Hull!$1:$1,PROSPER_Hull!$50:$50,""),
IF($C7="Monika Kotwani",_xlfn.XLOOKUP($B7,PROSPER_Kotwani!$1:$1,PROSPER_Kotwani!$50:$50,""),
IF($C7="Jonathan Wellner",_xlfn.XLOOKUP($B7,PROSPER_Wellner!$1:$1,PROSPER_Wellner!$50:$50,""),
IF($C7="Travis Harvey",_xlfn.XLOOKUP($B7,PROSPER_Harvey!$1:$1,PROSPER_Harvey!$50:$50,""),"")))))))))</f>
        <v>No Score</v>
      </c>
      <c r="GV7" s="134" t="str">
        <f>IF(IF(IF($C7="Christopher Lobo",_xlfn.XLOOKUP($B7,PROSPER_Lobo!$1:$1,PROSPER_Lobo!$51:$51,""),
IF($C7="Naren Baliga",_xlfn.XLOOKUP($B7,PROSPER_Baliga!$1:$1,PROSPER_Baliga!$51:$51,""),
IF($C7="Thorsten Huhn",_xlfn.XLOOKUP($B7,PROSPER_Huhn!$1:$1,PROSPER_Huhn!$51:$51,""),
IF($C7="Nick Hull",_xlfn.XLOOKUP($B7,PROSPER_Hull!$1:$1,PROSPER_Hull!$51:$51,""),
IF($C7="Monika Kotwani",_xlfn.XLOOKUP($B7,PROSPER_Kotwani!$1:$1,PROSPER_Kotwani!$51:$51,""),
IF($C7="Jonathan Wellner",_xlfn.XLOOKUP($B7,PROSPER_Wellner!$1:$1,PROSPER_Wellner!$51:$51,""),
IF($C7="Travis Harvey",_xlfn.XLOOKUP($B7,PROSPER_Harvey!$1:$1,PROSPER_Harvey!$51:$51,""),"")))))))="","",
IF($C7="Christopher Lobo",_xlfn.XLOOKUP($B7,PROSPER_Lobo!$1:$1,PROSPER_Lobo!$51:$51,""),
IF($C7="Naren Baliga",_xlfn.XLOOKUP($B7,PROSPER_Baliga!$1:$1,PROSPER_Baliga!$51:$51,""),
IF($C7="Thorsten Huhn",_xlfn.XLOOKUP($B7,PROSPER_Huhn!$1:$1,PROSPER_Huhn!$51:$51,""),
IF($C7="Nick Hull",_xlfn.XLOOKUP($B7,PROSPER_Hull!$1:$1,PROSPER_Hull!$51:$51,""),
IF($C7="Monika Kotwani",_xlfn.XLOOKUP($B7,PROSPER_Kotwani!$1:$1,PROSPER_Kotwani!$51:$51,""),
IF($C7="Jonathan Wellner",_xlfn.XLOOKUP($B7,PROSPER_Wellner!$1:$1,PROSPER_Wellner!$51:$51,""),
IF($C7="Travis Harvey",_xlfn.XLOOKUP($B7,PROSPER_Harvey!$1:$1,PROSPER_Harvey!$51:$51,""),""))))))))="","No Comment",IF(IF($C7="Christopher Lobo",_xlfn.XLOOKUP($B7,PROSPER_Lobo!$1:$1,PROSPER_Lobo!$51:$51,""),
IF($C7="Naren Baliga",_xlfn.XLOOKUP($B7,PROSPER_Baliga!$1:$1,PROSPER_Baliga!$51:$51,""),
IF($C7="Thorsten Huhn",_xlfn.XLOOKUP($B7,PROSPER_Huhn!$1:$1,PROSPER_Huhn!$51:$51,""),
IF($C7="Nick Hull",_xlfn.XLOOKUP($B7,PROSPER_Hull!$1:$1,PROSPER_Hull!$51:$51,""),
IF($C7="Monika Kotwani",_xlfn.XLOOKUP($B7,PROSPER_Kotwani!$1:$1,PROSPER_Kotwani!$51:$51,""),
IF($C7="Jonathan Wellner",_xlfn.XLOOKUP($B7,PROSPER_Wellner!$1:$1,PROSPER_Wellner!$51:$51,""),
IF($C7="Travis Harvey",_xlfn.XLOOKUP($B7,PROSPER_Harvey!$1:$1,PROSPER_Harvey!$51:$51,""),"")))))))="","",
IF($C7="Christopher Lobo",_xlfn.XLOOKUP($B7,PROSPER_Lobo!$1:$1,PROSPER_Lobo!$51:$51,""),
IF($C7="Naren Baliga",_xlfn.XLOOKUP($B7,PROSPER_Baliga!$1:$1,PROSPER_Baliga!$51:$51,""),
IF($C7="Thorsten Huhn",_xlfn.XLOOKUP($B7,PROSPER_Huhn!$1:$1,PROSPER_Huhn!$51:$51,""),
IF($C7="Nick Hull",_xlfn.XLOOKUP($B7,PROSPER_Hull!$1:$1,PROSPER_Hull!$51:$51,""),
IF($C7="Monika Kotwani",_xlfn.XLOOKUP($B7,PROSPER_Kotwani!$1:$1,PROSPER_Kotwani!$51:$51,""),
IF($C7="Jonathan Wellner",_xlfn.XLOOKUP($B7,PROSPER_Wellner!$1:$1,PROSPER_Wellner!$51:$51,""),
IF($C7="Travis Harvey",_xlfn.XLOOKUP($B7,PROSPER_Harvey!$1:$1,PROSPER_Harvey!$51:$51,""),"")))))))))</f>
        <v>No Comment</v>
      </c>
      <c r="GW7" s="133">
        <f>_xlfn.XLOOKUP($B7,Vlookups_Local!B:B,Vlookups_Local!E:E,"N/A")</f>
        <v>0</v>
      </c>
      <c r="GX7" s="134" t="str">
        <f>IF(IF(IF($C7="Christopher Lobo",_xlfn.XLOOKUP($B7,PROSPER_Lobo!$1:$1,PROSPER_Lobo!$53:$53,""),
IF($C7="Naren Baliga",_xlfn.XLOOKUP($B7,PROSPER_Baliga!$1:$1,PROSPER_Baliga!$53:$53,""),
IF($C7="Thorsten Huhn",_xlfn.XLOOKUP($B7,PROSPER_Huhn!$1:$1,PROSPER_Huhn!$53:$53,""),
IF($C7="Nick Hull",_xlfn.XLOOKUP($B7,PROSPER_Hull!$1:$1,PROSPER_Hull!$53:$53,""),
IF($C7="Monika Kotwani",_xlfn.XLOOKUP($B7,PROSPER_Kotwani!$1:$1,PROSPER_Kotwani!$53:$53,""),
IF($C7="Jonathan Wellner",_xlfn.XLOOKUP($B7,PROSPER_Wellner!$1:$1,PROSPER_Wellner!$53:$53,""),
IF($C7="Travis Harvey",_xlfn.XLOOKUP($B7,PROSPER_Harvey!$1:$1,PROSPER_Harvey!$53:$53,""),"")))))))="","",
IF($C7="Christopher Lobo",_xlfn.XLOOKUP($B7,PROSPER_Lobo!$1:$1,PROSPER_Lobo!$53:$53,""),
IF($C7="Naren Baliga",_xlfn.XLOOKUP($B7,PROSPER_Baliga!$1:$1,PROSPER_Baliga!$53:$53,""),
IF($C7="Thorsten Huhn",_xlfn.XLOOKUP($B7,PROSPER_Huhn!$1:$1,PROSPER_Huhn!$53:$53,""),
IF($C7="Nick Hull",_xlfn.XLOOKUP($B7,PROSPER_Hull!$1:$1,PROSPER_Hull!$53:$53,""),
IF($C7="Monika Kotwani",_xlfn.XLOOKUP($B7,PROSPER_Kotwani!$1:$1,PROSPER_Kotwani!$53:$53,""),
IF($C7="Jonathan Wellner",_xlfn.XLOOKUP($B7,PROSPER_Wellner!$1:$1,PROSPER_Wellner!$53:$53,""),
IF($C7="Travis Harvey",_xlfn.XLOOKUP($B7,PROSPER_Harvey!$1:$1,PROSPER_Harvey!$53:$53,""),""))))))))="","No Comment",IF(IF($C7="Christopher Lobo",_xlfn.XLOOKUP($B7,PROSPER_Lobo!$1:$1,PROSPER_Lobo!$53:$53,""),
IF($C7="Naren Baliga",_xlfn.XLOOKUP($B7,PROSPER_Baliga!$1:$1,PROSPER_Baliga!$53:$53,""),
IF($C7="Thorsten Huhn",_xlfn.XLOOKUP($B7,PROSPER_Huhn!$1:$1,PROSPER_Huhn!$53:$53,""),
IF($C7="Nick Hull",_xlfn.XLOOKUP($B7,PROSPER_Hull!$1:$1,PROSPER_Hull!$53:$53,""),
IF($C7="Monika Kotwani",_xlfn.XLOOKUP($B7,PROSPER_Kotwani!$1:$1,PROSPER_Kotwani!$53:$53,""),
IF($C7="Jonathan Wellner",_xlfn.XLOOKUP($B7,PROSPER_Wellner!$1:$1,PROSPER_Wellner!$53:$53,""),
IF($C7="Travis Harvey",_xlfn.XLOOKUP($B7,PROSPER_Harvey!$1:$1,PROSPER_Harvey!$53:$53,""),"")))))))="","",
IF($C7="Christopher Lobo",_xlfn.XLOOKUP($B7,PROSPER_Lobo!$1:$1,PROSPER_Lobo!$53:$53,""),
IF($C7="Naren Baliga",_xlfn.XLOOKUP($B7,PROSPER_Baliga!$1:$1,PROSPER_Baliga!$53:$53,""),
IF($C7="Thorsten Huhn",_xlfn.XLOOKUP($B7,PROSPER_Huhn!$1:$1,PROSPER_Huhn!$53:$53,""),
IF($C7="Nick Hull",_xlfn.XLOOKUP($B7,PROSPER_Hull!$1:$1,PROSPER_Hull!$53:$53,""),
IF($C7="Monika Kotwani",_xlfn.XLOOKUP($B7,PROSPER_Kotwani!$1:$1,PROSPER_Kotwani!$53:$53,""),
IF($C7="Jonathan Wellner",_xlfn.XLOOKUP($B7,PROSPER_Wellner!$1:$1,PROSPER_Wellner!$53:$53,""),
IF($C7="Travis Harvey",_xlfn.XLOOKUP($B7,PROSPER_Harvey!$1:$1,PROSPER_Harvey!$53:$53,""),"")))))))))</f>
        <v>No Comment</v>
      </c>
      <c r="GY7" s="133" t="str">
        <f>IF(IF(IF($C7="Christopher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Kotwani",_xlfn.XLOOKUP($B7,PROSPER_Kotwani!$1:$1,PROSPER_Kotwani!$54:$54,""),
IF($C7="Jonathan Wellner",_xlfn.XLOOKUP($B7,PROSPER_Wellner!$1:$1,PROSPER_Wellner!$54:$54,""),
IF($C7="Travis Harvey",_xlfn.XLOOKUP($B7,PROSPER_Harvey!$1:$1,PROSPER_Harvey!$54:$54,""),"")))))))="","",
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Kotwani",_xlfn.XLOOKUP($B7,PROSPER_Kotwani!$1:$1,PROSPER_Kotwani!$54:$54,""),
IF($C7="Jonathan Wellner",_xlfn.XLOOKUP($B7,PROSPER_Wellner!$1:$1,PROSPER_Wellner!$54:$54,""),
IF($C7="Travis Harvey",_xlfn.XLOOKUP($B7,PROSPER_Harvey!$1:$1,PROSPER_Harvey!$54:$54,""),""))))))))="","No Score",IF(IF($C7="Christopher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Kotwani",_xlfn.XLOOKUP($B7,PROSPER_Kotwani!$1:$1,PROSPER_Kotwani!$54:$54,""),
IF($C7="Jonathan Wellner",_xlfn.XLOOKUP($B7,PROSPER_Wellner!$1:$1,PROSPER_Wellner!$54:$54,""),
IF($C7="Travis Harvey",_xlfn.XLOOKUP($B7,PROSPER_Harvey!$1:$1,PROSPER_Harvey!$54:$54,""),"")))))))="","",
IF($C7="Christopher Lobo",_xlfn.XLOOKUP($B7,PROSPER_Lobo!$1:$1,PROSPER_Lobo!$54:$54,""),
IF($C7="Naren Baliga",_xlfn.XLOOKUP($B7,PROSPER_Baliga!$1:$1,PROSPER_Baliga!$54:$54,""),
IF($C7="Thorsten Huhn",_xlfn.XLOOKUP($B7,PROSPER_Huhn!$1:$1,PROSPER_Huhn!$54:$54,""),
IF($C7="Nick Hull",_xlfn.XLOOKUP($B7,PROSPER_Hull!$1:$1,PROSPER_Hull!$54:$54,""),
IF($C7="Monika Kotwani",_xlfn.XLOOKUP($B7,PROSPER_Kotwani!$1:$1,PROSPER_Kotwani!$54:$54,""),
IF($C7="Jonathan Wellner",_xlfn.XLOOKUP($B7,PROSPER_Wellner!$1:$1,PROSPER_Wellner!$54:$54,""),
IF($C7="Travis Harvey",_xlfn.XLOOKUP($B7,PROSPER_Harvey!$1:$1,PROSPER_Harvey!$54:$54,""),"")))))))))</f>
        <v>No Score</v>
      </c>
      <c r="GZ7" s="134" t="str">
        <f>IF(IF(IF($C7="Christopher Lobo",_xlfn.XLOOKUP($B7,PROSPER_Lobo!$1:$1,PROSPER_Lobo!$55:$55,""),
IF($C7="Naren Baliga",_xlfn.XLOOKUP($B7,PROSPER_Baliga!$1:$1,PROSPER_Baliga!$55:$55,""),
IF($C7="Thorsten Huhn",_xlfn.XLOOKUP($B7,PROSPER_Huhn!$1:$1,PROSPER_Huhn!$55:$55,""),
IF($C7="Nick Hull",_xlfn.XLOOKUP($B7,PROSPER_Hull!$1:$1,PROSPER_Hull!$55:$55,""),
IF($C7="Monika Kotwani",_xlfn.XLOOKUP($B7,PROSPER_Kotwani!$1:$1,PROSPER_Kotwani!$55:$55,""),
IF($C7="Jonathan Wellner",_xlfn.XLOOKUP($B7,PROSPER_Wellner!$1:$1,PROSPER_Wellner!$55:$55,""),
IF($C7="Travis Harvey",_xlfn.XLOOKUP($B7,PROSPER_Harvey!$1:$1,PROSPER_Harvey!$55:$55,""),"")))))))="","",
IF($C7="Christopher Lobo",_xlfn.XLOOKUP($B7,PROSPER_Lobo!$1:$1,PROSPER_Lobo!$55:$55,""),
IF($C7="Naren Baliga",_xlfn.XLOOKUP($B7,PROSPER_Baliga!$1:$1,PROSPER_Baliga!$55:$55,""),
IF($C7="Thorsten Huhn",_xlfn.XLOOKUP($B7,PROSPER_Huhn!$1:$1,PROSPER_Huhn!$55:$55,""),
IF($C7="Nick Hull",_xlfn.XLOOKUP($B7,PROSPER_Hull!$1:$1,PROSPER_Hull!$55:$55,""),
IF($C7="Monika Kotwani",_xlfn.XLOOKUP($B7,PROSPER_Kotwani!$1:$1,PROSPER_Kotwani!$55:$55,""),
IF($C7="Jonathan Wellner",_xlfn.XLOOKUP($B7,PROSPER_Wellner!$1:$1,PROSPER_Wellner!$55:$55,""),
IF($C7="Travis Harvey",_xlfn.XLOOKUP($B7,PROSPER_Harvey!$1:$1,PROSPER_Harvey!$55:$55,""),""))))))))="","No Comment",IF(IF($C7="Christopher Lobo",_xlfn.XLOOKUP($B7,PROSPER_Lobo!$1:$1,PROSPER_Lobo!$55:$55,""),
IF($C7="Naren Baliga",_xlfn.XLOOKUP($B7,PROSPER_Baliga!$1:$1,PROSPER_Baliga!$55:$55,""),
IF($C7="Thorsten Huhn",_xlfn.XLOOKUP($B7,PROSPER_Huhn!$1:$1,PROSPER_Huhn!$55:$55,""),
IF($C7="Nick Hull",_xlfn.XLOOKUP($B7,PROSPER_Hull!$1:$1,PROSPER_Hull!$55:$55,""),
IF($C7="Monika Kotwani",_xlfn.XLOOKUP($B7,PROSPER_Kotwani!$1:$1,PROSPER_Kotwani!$55:$55,""),
IF($C7="Jonathan Wellner",_xlfn.XLOOKUP($B7,PROSPER_Wellner!$1:$1,PROSPER_Wellner!$55:$55,""),
IF($C7="Travis Harvey",_xlfn.XLOOKUP($B7,PROSPER_Harvey!$1:$1,PROSPER_Harvey!$55:$55,""),"")))))))="","",
IF($C7="Christopher Lobo",_xlfn.XLOOKUP($B7,PROSPER_Lobo!$1:$1,PROSPER_Lobo!$55:$55,""),
IF($C7="Naren Baliga",_xlfn.XLOOKUP($B7,PROSPER_Baliga!$1:$1,PROSPER_Baliga!$55:$55,""),
IF($C7="Thorsten Huhn",_xlfn.XLOOKUP($B7,PROSPER_Huhn!$1:$1,PROSPER_Huhn!$55:$55,""),
IF($C7="Nick Hull",_xlfn.XLOOKUP($B7,PROSPER_Hull!$1:$1,PROSPER_Hull!$55:$55,""),
IF($C7="Monika Kotwani",_xlfn.XLOOKUP($B7,PROSPER_Kotwani!$1:$1,PROSPER_Kotwani!$55:$55,""),
IF($C7="Jonathan Wellner",_xlfn.XLOOKUP($B7,PROSPER_Wellner!$1:$1,PROSPER_Wellner!$55:$55,""),
IF($C7="Travis Harvey",_xlfn.XLOOKUP($B7,PROSPER_Harvey!$1:$1,PROSPER_Harvey!$55:$55,""),"")))))))))</f>
        <v>No Comment</v>
      </c>
      <c r="HA7" s="133" t="str">
        <f>IF(IF(IF($C7="Christopher Lobo",_xlfn.XLOOKUP($B7,PROSPER_Lobo!$1:$1,PROSPER_Lobo!$56:$56,""),
IF($C7="Naren Baliga",_xlfn.XLOOKUP($B7,PROSPER_Baliga!$1:$1,PROSPER_Baliga!$56:$56,""),
IF($C7="Thorsten Huhn",_xlfn.XLOOKUP($B7,PROSPER_Huhn!$1:$1,PROSPER_Huhn!$56:$56,""),
IF($C7="Nick Hull",_xlfn.XLOOKUP($B7,PROSPER_Hull!$1:$1,PROSPER_Hull!$56:$56,""),
IF($C7="Monika Kotwani",_xlfn.XLOOKUP($B7,PROSPER_Kotwani!$1:$1,PROSPER_Kotwani!$56:$56,""),
IF($C7="Jonathan Wellner",_xlfn.XLOOKUP($B7,PROSPER_Wellner!$1:$1,PROSPER_Wellner!$56:$56,""),
IF($C7="Travis Harvey",_xlfn.XLOOKUP($B7,PROSPER_Harvey!$1:$1,PROSPER_Harvey!$56:$56,""),"")))))))="","",
IF($C7="Christopher Lobo",_xlfn.XLOOKUP($B7,PROSPER_Lobo!$1:$1,PROSPER_Lobo!$56:$56,""),
IF($C7="Naren Baliga",_xlfn.XLOOKUP($B7,PROSPER_Baliga!$1:$1,PROSPER_Baliga!$56:$56,""),
IF($C7="Thorsten Huhn",_xlfn.XLOOKUP($B7,PROSPER_Huhn!$1:$1,PROSPER_Huhn!$56:$56,""),
IF($C7="Nick Hull",_xlfn.XLOOKUP($B7,PROSPER_Hull!$1:$1,PROSPER_Hull!$56:$56,""),
IF($C7="Monika Kotwani",_xlfn.XLOOKUP($B7,PROSPER_Kotwani!$1:$1,PROSPER_Kotwani!$56:$56,""),
IF($C7="Jonathan Wellner",_xlfn.XLOOKUP($B7,PROSPER_Wellner!$1:$1,PROSPER_Wellner!$56:$56,""),
IF($C7="Travis Harvey",_xlfn.XLOOKUP($B7,PROSPER_Harvey!$1:$1,PROSPER_Harvey!$56:$56,""),""))))))))="","No Score",IF(IF($C7="Christopher Lobo",_xlfn.XLOOKUP($B7,PROSPER_Lobo!$1:$1,PROSPER_Lobo!$56:$56,""),
IF($C7="Naren Baliga",_xlfn.XLOOKUP($B7,PROSPER_Baliga!$1:$1,PROSPER_Baliga!$56:$56,""),
IF($C7="Thorsten Huhn",_xlfn.XLOOKUP($B7,PROSPER_Huhn!$1:$1,PROSPER_Huhn!$56:$56,""),
IF($C7="Nick Hull",_xlfn.XLOOKUP($B7,PROSPER_Hull!$1:$1,PROSPER_Hull!$56:$56,""),
IF($C7="Monika Kotwani",_xlfn.XLOOKUP($B7,PROSPER_Kotwani!$1:$1,PROSPER_Kotwani!$56:$56,""),
IF($C7="Jonathan Wellner",_xlfn.XLOOKUP($B7,PROSPER_Wellner!$1:$1,PROSPER_Wellner!$56:$56,""),
IF($C7="Travis Harvey",_xlfn.XLOOKUP($B7,PROSPER_Harvey!$1:$1,PROSPER_Harvey!$56:$56,""),"")))))))="","",
IF($C7="Christopher Lobo",_xlfn.XLOOKUP($B7,PROSPER_Lobo!$1:$1,PROSPER_Lobo!$56:$56,""),
IF($C7="Naren Baliga",_xlfn.XLOOKUP($B7,PROSPER_Baliga!$1:$1,PROSPER_Baliga!$56:$56,""),
IF($C7="Thorsten Huhn",_xlfn.XLOOKUP($B7,PROSPER_Huhn!$1:$1,PROSPER_Huhn!$56:$56,""),
IF($C7="Nick Hull",_xlfn.XLOOKUP($B7,PROSPER_Hull!$1:$1,PROSPER_Hull!$56:$56,""),
IF($C7="Monika Kotwani",_xlfn.XLOOKUP($B7,PROSPER_Kotwani!$1:$1,PROSPER_Kotwani!$56:$56,""),
IF($C7="Jonathan Wellner",_xlfn.XLOOKUP($B7,PROSPER_Wellner!$1:$1,PROSPER_Wellner!$56:$56,""),
IF($C7="Travis Harvey",_xlfn.XLOOKUP($B7,PROSPER_Harvey!$1:$1,PROSPER_Harvey!$56:$56,""),"")))))))))</f>
        <v>No Score</v>
      </c>
      <c r="HB7" s="134" t="str">
        <f>IF(IF(IF($C7="Christopher Lobo",_xlfn.XLOOKUP($B7,PROSPER_Lobo!$1:$1,PROSPER_Lobo!$57:$57,""),
IF($C7="Naren Baliga",_xlfn.XLOOKUP($B7,PROSPER_Baliga!$1:$1,PROSPER_Baliga!$57:$57,""),
IF($C7="Thorsten Huhn",_xlfn.XLOOKUP($B7,PROSPER_Huhn!$1:$1,PROSPER_Huhn!$57:$57,""),
IF($C7="Nick Hull",_xlfn.XLOOKUP($B7,PROSPER_Hull!$1:$1,PROSPER_Hull!$57:$57,""),
IF($C7="Monika Kotwani",_xlfn.XLOOKUP($B7,PROSPER_Kotwani!$1:$1,PROSPER_Kotwani!$57:$57,""),
IF($C7="Jonathan Wellner",_xlfn.XLOOKUP($B7,PROSPER_Wellner!$1:$1,PROSPER_Wellner!$57:$57,""),
IF($C7="Travis Harvey",_xlfn.XLOOKUP($B7,PROSPER_Harvey!$1:$1,PROSPER_Harvey!$57:$57,""),"")))))))="","",
IF($C7="Christopher Lobo",_xlfn.XLOOKUP($B7,PROSPER_Lobo!$1:$1,PROSPER_Lobo!$57:$57,""),
IF($C7="Naren Baliga",_xlfn.XLOOKUP($B7,PROSPER_Baliga!$1:$1,PROSPER_Baliga!$57:$57,""),
IF($C7="Thorsten Huhn",_xlfn.XLOOKUP($B7,PROSPER_Huhn!$1:$1,PROSPER_Huhn!$57:$57,""),
IF($C7="Nick Hull",_xlfn.XLOOKUP($B7,PROSPER_Hull!$1:$1,PROSPER_Hull!$57:$57,""),
IF($C7="Monika Kotwani",_xlfn.XLOOKUP($B7,PROSPER_Kotwani!$1:$1,PROSPER_Kotwani!$57:$57,""),
IF($C7="Jonathan Wellner",_xlfn.XLOOKUP($B7,PROSPER_Wellner!$1:$1,PROSPER_Wellner!$57:$57,""),
IF($C7="Travis Harvey",_xlfn.XLOOKUP($B7,PROSPER_Harvey!$1:$1,PROSPER_Harvey!$57:$57,""),""))))))))="","No Comment",IF(IF($C7="Christopher Lobo",_xlfn.XLOOKUP($B7,PROSPER_Lobo!$1:$1,PROSPER_Lobo!$57:$57,""),
IF($C7="Naren Baliga",_xlfn.XLOOKUP($B7,PROSPER_Baliga!$1:$1,PROSPER_Baliga!$57:$57,""),
IF($C7="Thorsten Huhn",_xlfn.XLOOKUP($B7,PROSPER_Huhn!$1:$1,PROSPER_Huhn!$57:$57,""),
IF($C7="Nick Hull",_xlfn.XLOOKUP($B7,PROSPER_Hull!$1:$1,PROSPER_Hull!$57:$57,""),
IF($C7="Monika Kotwani",_xlfn.XLOOKUP($B7,PROSPER_Kotwani!$1:$1,PROSPER_Kotwani!$57:$57,""),
IF($C7="Jonathan Wellner",_xlfn.XLOOKUP($B7,PROSPER_Wellner!$1:$1,PROSPER_Wellner!$57:$57,""),
IF($C7="Travis Harvey",_xlfn.XLOOKUP($B7,PROSPER_Harvey!$1:$1,PROSPER_Harvey!$57:$57,""),"")))))))="","",
IF($C7="Christopher Lobo",_xlfn.XLOOKUP($B7,PROSPER_Lobo!$1:$1,PROSPER_Lobo!$57:$57,""),
IF($C7="Naren Baliga",_xlfn.XLOOKUP($B7,PROSPER_Baliga!$1:$1,PROSPER_Baliga!$57:$57,""),
IF($C7="Thorsten Huhn",_xlfn.XLOOKUP($B7,PROSPER_Huhn!$1:$1,PROSPER_Huhn!$57:$57,""),
IF($C7="Nick Hull",_xlfn.XLOOKUP($B7,PROSPER_Hull!$1:$1,PROSPER_Hull!$57:$57,""),
IF($C7="Monika Kotwani",_xlfn.XLOOKUP($B7,PROSPER_Kotwani!$1:$1,PROSPER_Kotwani!$57:$57,""),
IF($C7="Jonathan Wellner",_xlfn.XLOOKUP($B7,PROSPER_Wellner!$1:$1,PROSPER_Wellner!$57:$57,""),
IF($C7="Travis Harvey",_xlfn.XLOOKUP($B7,PROSPER_Harvey!$1:$1,PROSPER_Harvey!$57:$57,""),"")))))))))</f>
        <v>No Comment</v>
      </c>
      <c r="HC7" s="192">
        <f t="shared" si="202"/>
        <v>0</v>
      </c>
      <c r="HD7" s="135" t="str">
        <f>_xlfn.XLOOKUP(B7,PROSPERInitial_Query!$E:$E,PROSPERInitial_Query!$AK:$AK,"",,-1)</f>
        <v/>
      </c>
      <c r="HE7" s="136" t="str">
        <f t="shared" si="94"/>
        <v>Amit Atre4 - SuccessServices Quality</v>
      </c>
      <c r="HF7" s="136" t="str">
        <f>_xlfn.XLOOKUP(HE7,PROSPERDelta_Query!BK:BK,PROSPERDelta_Query!AX:AX,"",,-1)</f>
        <v/>
      </c>
      <c r="HG7" s="137" t="str">
        <f t="shared" si="203"/>
        <v>N/A</v>
      </c>
      <c r="HH7" s="137" t="str">
        <f>IF(IF(IF($C7="Christopher Lobo",_xlfn.XLOOKUP($B7,PROSPER_Lobo!$1:$1,PROSPER_Lobo!$58:$58,""),
IF($C7="Naren Baliga",_xlfn.XLOOKUP($B7,PROSPER_Baliga!$1:$1,PROSPER_Baliga!$58:$58,""),
IF($C7="Thorsten Huhn",_xlfn.XLOOKUP($B7,PROSPER_Huhn!$1:$1,PROSPER_Huhn!$58:$58,""),
IF($C7="Nick Hull",_xlfn.XLOOKUP($B7,PROSPER_Hull!$1:$1,PROSPER_Hull!$58:$58,""),
IF($C7="Monika Kotwani",_xlfn.XLOOKUP($B7,PROSPER_Kotwani!$1:$1,PROSPER_Kotwani!$58:$58,""),
IF($C7="Jonathan Wellner",_xlfn.XLOOKUP($B7,PROSPER_Wellner!$1:$1,PROSPER_Wellner!$58:$58,""),
IF($C7="Travis Harvey",_xlfn.XLOOKUP($B7,PROSPER_Harvey!$1:$1,PROSPER_Harvey!$58:$58,""),"")))))))="","",
IF($C7="Christopher Lobo",_xlfn.XLOOKUP($B7,PROSPER_Lobo!$1:$1,PROSPER_Lobo!$58:$58,""),
IF($C7="Naren Baliga",_xlfn.XLOOKUP($B7,PROSPER_Baliga!$1:$1,PROSPER_Baliga!$58:$58,""),
IF($C7="Thorsten Huhn",_xlfn.XLOOKUP($B7,PROSPER_Huhn!$1:$1,PROSPER_Huhn!$58:$58,""),
IF($C7="Nick Hull",_xlfn.XLOOKUP($B7,PROSPER_Hull!$1:$1,PROSPER_Hull!$58:$58,""),
IF($C7="Monika Kotwani",_xlfn.XLOOKUP($B7,PROSPER_Kotwani!$1:$1,PROSPER_Kotwani!$58:$58,""),
IF($C7="Jonathan Wellner",_xlfn.XLOOKUP($B7,PROSPER_Wellner!$1:$1,PROSPER_Wellner!$58:$58,""),
IF($C7="Travis Harvey",_xlfn.XLOOKUP($B7,PROSPER_Harvey!$1:$1,PROSPER_Harvey!$58:$58,""),""))))))))="","No Score",IF(IF($C7="Christopher Lobo",_xlfn.XLOOKUP($B7,PROSPER_Lobo!$1:$1,PROSPER_Lobo!$58:$58,""),
IF($C7="Naren Baliga",_xlfn.XLOOKUP($B7,PROSPER_Baliga!$1:$1,PROSPER_Baliga!$58:$58,""),
IF($C7="Thorsten Huhn",_xlfn.XLOOKUP($B7,PROSPER_Huhn!$1:$1,PROSPER_Huhn!$58:$58,""),
IF($C7="Nick Hull",_xlfn.XLOOKUP($B7,PROSPER_Hull!$1:$1,PROSPER_Hull!$58:$58,""),
IF($C7="Monika Kotwani",_xlfn.XLOOKUP($B7,PROSPER_Kotwani!$1:$1,PROSPER_Kotwani!$58:$58,""),
IF($C7="Jonathan Wellner",_xlfn.XLOOKUP($B7,PROSPER_Wellner!$1:$1,PROSPER_Wellner!$58:$58,""),
IF($C7="Travis Harvey",_xlfn.XLOOKUP($B7,PROSPER_Harvey!$1:$1,PROSPER_Harvey!$58:$58,""),"")))))))="","",
IF($C7="Christopher Lobo",_xlfn.XLOOKUP($B7,PROSPER_Lobo!$1:$1,PROSPER_Lobo!$58:$58,""),
IF($C7="Naren Baliga",_xlfn.XLOOKUP($B7,PROSPER_Baliga!$1:$1,PROSPER_Baliga!$58:$58,""),
IF($C7="Thorsten Huhn",_xlfn.XLOOKUP($B7,PROSPER_Huhn!$1:$1,PROSPER_Huhn!$58:$58,""),
IF($C7="Nick Hull",_xlfn.XLOOKUP($B7,PROSPER_Hull!$1:$1,PROSPER_Hull!$58:$58,""),
IF($C7="Monika Kotwani",_xlfn.XLOOKUP($B7,PROSPER_Kotwani!$1:$1,PROSPER_Kotwani!$58:$58,""),
IF($C7="Jonathan Wellner",_xlfn.XLOOKUP($B7,PROSPER_Wellner!$1:$1,PROSPER_Wellner!$58:$58,""),
IF($C7="Travis Harvey",_xlfn.XLOOKUP($B7,PROSPER_Harvey!$1:$1,PROSPER_Harvey!$58:$58,""),"")))))))))</f>
        <v>No Score</v>
      </c>
      <c r="HI7" s="138" t="str">
        <f>IF(IF(IF($C7="Christopher Lobo",_xlfn.XLOOKUP($B7,PROSPER_Lobo!$1:$1,PROSPER_Lobo!$59:$59,""),
IF($C7="Naren Baliga",_xlfn.XLOOKUP($B7,PROSPER_Baliga!$1:$1,PROSPER_Baliga!$59:$59,""),
IF($C7="Thorsten Huhn",_xlfn.XLOOKUP($B7,PROSPER_Huhn!$1:$1,PROSPER_Huhn!$59:$59,""),
IF($C7="Nick Hull",_xlfn.XLOOKUP($B7,PROSPER_Hull!$1:$1,PROSPER_Hull!$59:$59,""),
IF($C7="Monika Kotwani",_xlfn.XLOOKUP($B7,PROSPER_Kotwani!$1:$1,PROSPER_Kotwani!$59:$59,""),
IF($C7="Jonathan Wellner",_xlfn.XLOOKUP($B7,PROSPER_Wellner!$1:$1,PROSPER_Wellner!$59:$59,""),
IF($C7="Travis Harvey",_xlfn.XLOOKUP($B7,PROSPER_Harvey!$1:$1,PROSPER_Harvey!$59:$59,""),"")))))))="","",
IF($C7="Christopher Lobo",_xlfn.XLOOKUP($B7,PROSPER_Lobo!$1:$1,PROSPER_Lobo!$59:$59,""),
IF($C7="Naren Baliga",_xlfn.XLOOKUP($B7,PROSPER_Baliga!$1:$1,PROSPER_Baliga!$59:$59,""),
IF($C7="Thorsten Huhn",_xlfn.XLOOKUP($B7,PROSPER_Huhn!$1:$1,PROSPER_Huhn!$59:$59,""),
IF($C7="Nick Hull",_xlfn.XLOOKUP($B7,PROSPER_Hull!$1:$1,PROSPER_Hull!$59:$59,""),
IF($C7="Monika Kotwani",_xlfn.XLOOKUP($B7,PROSPER_Kotwani!$1:$1,PROSPER_Kotwani!$59:$59,""),
IF($C7="Jonathan Wellner",_xlfn.XLOOKUP($B7,PROSPER_Wellner!$1:$1,PROSPER_Wellner!$59:$59,""),
IF($C7="Travis Harvey",_xlfn.XLOOKUP($B7,PROSPER_Harvey!$1:$1,PROSPER_Harvey!$59:$59,""),""))))))))="","No Comment",IF(IF($C7="Christopher Lobo",_xlfn.XLOOKUP($B7,PROSPER_Lobo!$1:$1,PROSPER_Lobo!$59:$59,""),
IF($C7="Naren Baliga",_xlfn.XLOOKUP($B7,PROSPER_Baliga!$1:$1,PROSPER_Baliga!$59:$59,""),
IF($C7="Thorsten Huhn",_xlfn.XLOOKUP($B7,PROSPER_Huhn!$1:$1,PROSPER_Huhn!$59:$59,""),
IF($C7="Nick Hull",_xlfn.XLOOKUP($B7,PROSPER_Hull!$1:$1,PROSPER_Hull!$59:$59,""),
IF($C7="Monika Kotwani",_xlfn.XLOOKUP($B7,PROSPER_Kotwani!$1:$1,PROSPER_Kotwani!$59:$59,""),
IF($C7="Jonathan Wellner",_xlfn.XLOOKUP($B7,PROSPER_Wellner!$1:$1,PROSPER_Wellner!$59:$59,""),
IF($C7="Travis Harvey",_xlfn.XLOOKUP($B7,PROSPER_Harvey!$1:$1,PROSPER_Harvey!$59:$59,""),"")))))))="","",
IF($C7="Christopher Lobo",_xlfn.XLOOKUP($B7,PROSPER_Lobo!$1:$1,PROSPER_Lobo!$59:$59,""),
IF($C7="Naren Baliga",_xlfn.XLOOKUP($B7,PROSPER_Baliga!$1:$1,PROSPER_Baliga!$59:$59,""),
IF($C7="Thorsten Huhn",_xlfn.XLOOKUP($B7,PROSPER_Huhn!$1:$1,PROSPER_Huhn!$59:$59,""),
IF($C7="Nick Hull",_xlfn.XLOOKUP($B7,PROSPER_Hull!$1:$1,PROSPER_Hull!$59:$59,""),
IF($C7="Monika Kotwani",_xlfn.XLOOKUP($B7,PROSPER_Kotwani!$1:$1,PROSPER_Kotwani!$59:$59,""),
IF($C7="Jonathan Wellner",_xlfn.XLOOKUP($B7,PROSPER_Wellner!$1:$1,PROSPER_Wellner!$59:$59,""),
IF($C7="Travis Harvey",_xlfn.XLOOKUP($B7,PROSPER_Harvey!$1:$1,PROSPER_Harvey!$59:$59,""),"")))))))))</f>
        <v>No Comment</v>
      </c>
      <c r="HJ7" s="188" t="str">
        <f t="shared" si="204"/>
        <v>N/A</v>
      </c>
      <c r="HK7" s="135" t="str">
        <f>_xlfn.XLOOKUP(B7,PROSPERInitial_Query!$E:$E,PROSPERInitial_Query!$AL:$AL,"",,-1)</f>
        <v/>
      </c>
      <c r="HL7" s="136" t="str">
        <f t="shared" si="97"/>
        <v>Amit Atre4 - SuccessEscalation Management</v>
      </c>
      <c r="HM7" s="136" t="str">
        <f>_xlfn.XLOOKUP(HL7,PROSPERDelta_Query!BK:BK,PROSPERDelta_Query!AY:AY,"",,-1)</f>
        <v/>
      </c>
      <c r="HN7" s="137" t="str">
        <f t="shared" si="205"/>
        <v>N/A</v>
      </c>
      <c r="HO7" s="137" t="str">
        <f>IF(IF(IF($C7="Christopher Lobo",_xlfn.XLOOKUP($B7,PROSPER_Lobo!$1:$1,PROSPER_Lobo!$60:$60,""),
IF($C7="Naren Baliga",_xlfn.XLOOKUP($B7,PROSPER_Baliga!$1:$1,PROSPER_Baliga!$60:$60,""),
IF($C7="Thorsten Huhn",_xlfn.XLOOKUP($B7,PROSPER_Huhn!$1:$1,PROSPER_Huhn!$60:$60,""),
IF($C7="Nick Hull",_xlfn.XLOOKUP($B7,PROSPER_Hull!$1:$1,PROSPER_Hull!$60:$60,""),
IF($C7="Monika Kotwani",_xlfn.XLOOKUP($B7,PROSPER_Kotwani!$1:$1,PROSPER_Kotwani!$60:$60,""),
IF($C7="Jonathan Wellner",_xlfn.XLOOKUP($B7,PROSPER_Wellner!$1:$1,PROSPER_Wellner!$60:$60,""),
IF($C7="Travis Harvey",_xlfn.XLOOKUP($B7,PROSPER_Harvey!$1:$1,PROSPER_Harvey!$60:$60,""),"")))))))="","",
IF($C7="Christopher Lobo",_xlfn.XLOOKUP($B7,PROSPER_Lobo!$1:$1,PROSPER_Lobo!$60:$60,""),
IF($C7="Naren Baliga",_xlfn.XLOOKUP($B7,PROSPER_Baliga!$1:$1,PROSPER_Baliga!$60:$60,""),
IF($C7="Thorsten Huhn",_xlfn.XLOOKUP($B7,PROSPER_Huhn!$1:$1,PROSPER_Huhn!$60:$60,""),
IF($C7="Nick Hull",_xlfn.XLOOKUP($B7,PROSPER_Hull!$1:$1,PROSPER_Hull!$60:$60,""),
IF($C7="Monika Kotwani",_xlfn.XLOOKUP($B7,PROSPER_Kotwani!$1:$1,PROSPER_Kotwani!$60:$60,""),
IF($C7="Jonathan Wellner",_xlfn.XLOOKUP($B7,PROSPER_Wellner!$1:$1,PROSPER_Wellner!$60:$60,""),
IF($C7="Travis Harvey",_xlfn.XLOOKUP($B7,PROSPER_Harvey!$1:$1,PROSPER_Harvey!$60:$60,""),""))))))))="","No Score",IF(IF($C7="Christopher Lobo",_xlfn.XLOOKUP($B7,PROSPER_Lobo!$1:$1,PROSPER_Lobo!$60:$60,""),
IF($C7="Naren Baliga",_xlfn.XLOOKUP($B7,PROSPER_Baliga!$1:$1,PROSPER_Baliga!$60:$60,""),
IF($C7="Thorsten Huhn",_xlfn.XLOOKUP($B7,PROSPER_Huhn!$1:$1,PROSPER_Huhn!$60:$60,""),
IF($C7="Nick Hull",_xlfn.XLOOKUP($B7,PROSPER_Hull!$1:$1,PROSPER_Hull!$60:$60,""),
IF($C7="Monika Kotwani",_xlfn.XLOOKUP($B7,PROSPER_Kotwani!$1:$1,PROSPER_Kotwani!$60:$60,""),
IF($C7="Jonathan Wellner",_xlfn.XLOOKUP($B7,PROSPER_Wellner!$1:$1,PROSPER_Wellner!$60:$60,""),
IF($C7="Travis Harvey",_xlfn.XLOOKUP($B7,PROSPER_Harvey!$1:$1,PROSPER_Harvey!$60:$60,""),"")))))))="","",
IF($C7="Christopher Lobo",_xlfn.XLOOKUP($B7,PROSPER_Lobo!$1:$1,PROSPER_Lobo!$60:$60,""),
IF($C7="Naren Baliga",_xlfn.XLOOKUP($B7,PROSPER_Baliga!$1:$1,PROSPER_Baliga!$60:$60,""),
IF($C7="Thorsten Huhn",_xlfn.XLOOKUP($B7,PROSPER_Huhn!$1:$1,PROSPER_Huhn!$60:$60,""),
IF($C7="Nick Hull",_xlfn.XLOOKUP($B7,PROSPER_Hull!$1:$1,PROSPER_Hull!$60:$60,""),
IF($C7="Monika Kotwani",_xlfn.XLOOKUP($B7,PROSPER_Kotwani!$1:$1,PROSPER_Kotwani!$60:$60,""),
IF($C7="Jonathan Wellner",_xlfn.XLOOKUP($B7,PROSPER_Wellner!$1:$1,PROSPER_Wellner!$60:$60,""),
IF($C7="Travis Harvey",_xlfn.XLOOKUP($B7,PROSPER_Harvey!$1:$1,PROSPER_Harvey!$60:$60,""),"")))))))))</f>
        <v>No Score</v>
      </c>
      <c r="HP7" s="138" t="str">
        <f>IF(IF(IF($C7="Christopher Lobo",_xlfn.XLOOKUP($B7,PROSPER_Lobo!$1:$1,PROSPER_Lobo!$61:$61,""),
IF($C7="Naren Baliga",_xlfn.XLOOKUP($B7,PROSPER_Baliga!$1:$1,PROSPER_Baliga!$61:$61,""),
IF($C7="Thorsten Huhn",_xlfn.XLOOKUP($B7,PROSPER_Huhn!$1:$1,PROSPER_Huhn!$61:$61,""),
IF($C7="Nick Hull",_xlfn.XLOOKUP($B7,PROSPER_Hull!$1:$1,PROSPER_Hull!$61:$61,""),
IF($C7="Monika Kotwani",_xlfn.XLOOKUP($B7,PROSPER_Kotwani!$1:$1,PROSPER_Kotwani!$61:$61,""),
IF($C7="Jonathan Wellner",_xlfn.XLOOKUP($B7,PROSPER_Wellner!$1:$1,PROSPER_Wellner!$61:$61,""),
IF($C7="Travis Harvey",_xlfn.XLOOKUP($B7,PROSPER_Harvey!$1:$1,PROSPER_Harvey!$61:$61,""),"")))))))="","",
IF($C7="Christopher Lobo",_xlfn.XLOOKUP($B7,PROSPER_Lobo!$1:$1,PROSPER_Lobo!$61:$61,""),
IF($C7="Naren Baliga",_xlfn.XLOOKUP($B7,PROSPER_Baliga!$1:$1,PROSPER_Baliga!$61:$61,""),
IF($C7="Thorsten Huhn",_xlfn.XLOOKUP($B7,PROSPER_Huhn!$1:$1,PROSPER_Huhn!$61:$61,""),
IF($C7="Nick Hull",_xlfn.XLOOKUP($B7,PROSPER_Hull!$1:$1,PROSPER_Hull!$61:$61,""),
IF($C7="Monika Kotwani",_xlfn.XLOOKUP($B7,PROSPER_Kotwani!$1:$1,PROSPER_Kotwani!$61:$61,""),
IF($C7="Jonathan Wellner",_xlfn.XLOOKUP($B7,PROSPER_Wellner!$1:$1,PROSPER_Wellner!$61:$61,""),
IF($C7="Travis Harvey",_xlfn.XLOOKUP($B7,PROSPER_Harvey!$1:$1,PROSPER_Harvey!$61:$61,""),""))))))))="","No Comment",IF(IF($C7="Christopher Lobo",_xlfn.XLOOKUP($B7,PROSPER_Lobo!$1:$1,PROSPER_Lobo!$61:$61,""),
IF($C7="Naren Baliga",_xlfn.XLOOKUP($B7,PROSPER_Baliga!$1:$1,PROSPER_Baliga!$61:$61,""),
IF($C7="Thorsten Huhn",_xlfn.XLOOKUP($B7,PROSPER_Huhn!$1:$1,PROSPER_Huhn!$61:$61,""),
IF($C7="Nick Hull",_xlfn.XLOOKUP($B7,PROSPER_Hull!$1:$1,PROSPER_Hull!$61:$61,""),
IF($C7="Monika Kotwani",_xlfn.XLOOKUP($B7,PROSPER_Kotwani!$1:$1,PROSPER_Kotwani!$61:$61,""),
IF($C7="Jonathan Wellner",_xlfn.XLOOKUP($B7,PROSPER_Wellner!$1:$1,PROSPER_Wellner!$61:$61,""),
IF($C7="Travis Harvey",_xlfn.XLOOKUP($B7,PROSPER_Harvey!$1:$1,PROSPER_Harvey!$61:$61,""),"")))))))="","",
IF($C7="Christopher Lobo",_xlfn.XLOOKUP($B7,PROSPER_Lobo!$1:$1,PROSPER_Lobo!$61:$61,""),
IF($C7="Naren Baliga",_xlfn.XLOOKUP($B7,PROSPER_Baliga!$1:$1,PROSPER_Baliga!$61:$61,""),
IF($C7="Thorsten Huhn",_xlfn.XLOOKUP($B7,PROSPER_Huhn!$1:$1,PROSPER_Huhn!$61:$61,""),
IF($C7="Nick Hull",_xlfn.XLOOKUP($B7,PROSPER_Hull!$1:$1,PROSPER_Hull!$61:$61,""),
IF($C7="Monika Kotwani",_xlfn.XLOOKUP($B7,PROSPER_Kotwani!$1:$1,PROSPER_Kotwani!$61:$61,""),
IF($C7="Jonathan Wellner",_xlfn.XLOOKUP($B7,PROSPER_Wellner!$1:$1,PROSPER_Wellner!$61:$61,""),
IF($C7="Travis Harvey",_xlfn.XLOOKUP($B7,PROSPER_Harvey!$1:$1,PROSPER_Harvey!$61:$61,""),"")))))))))</f>
        <v>No Comment</v>
      </c>
      <c r="HQ7" s="188" t="str">
        <f t="shared" si="206"/>
        <v>N/A</v>
      </c>
      <c r="HR7" s="135" t="str">
        <f>_xlfn.XLOOKUP(B7,PROSPERInitial_Query!$E:$E,PROSPERInitial_Query!$AM:$AM,"",,-1)</f>
        <v/>
      </c>
      <c r="HS7" s="136" t="str">
        <f t="shared" si="100"/>
        <v>Amit Atre4 - SuccessExpanding / Renewing the Business</v>
      </c>
      <c r="HT7" s="136" t="str">
        <f>_xlfn.XLOOKUP(HS7,PROSPERDelta_Query!BK:BK,PROSPERDelta_Query!AZ:AZ,"",,-1)</f>
        <v/>
      </c>
      <c r="HU7" s="137" t="str">
        <f t="shared" si="207"/>
        <v>N/A</v>
      </c>
      <c r="HV7" s="137" t="str">
        <f>IF(IF(IF($C7="Christopher Lobo",_xlfn.XLOOKUP($B7,PROSPER_Lobo!$1:$1,PROSPER_Lobo!$62:$62,""),
IF($C7="Naren Baliga",_xlfn.XLOOKUP($B7,PROSPER_Baliga!$1:$1,PROSPER_Baliga!$62:$62,""),
IF($C7="Thorsten Huhn",_xlfn.XLOOKUP($B7,PROSPER_Huhn!$1:$1,PROSPER_Huhn!$62:$62,""),
IF($C7="Nick Hull",_xlfn.XLOOKUP($B7,PROSPER_Hull!$1:$1,PROSPER_Hull!$62:$62,""),
IF($C7="Monika Kotwani",_xlfn.XLOOKUP($B7,PROSPER_Kotwani!$1:$1,PROSPER_Kotwani!$62:$62,""),
IF($C7="Jonathan Wellner",_xlfn.XLOOKUP($B7,PROSPER_Wellner!$1:$1,PROSPER_Wellner!$62:$62,""),
IF($C7="Travis Harvey",_xlfn.XLOOKUP($B7,PROSPER_Harvey!$1:$1,PROSPER_Harvey!$62:$62,""),"")))))))="","",
IF($C7="Christopher Lobo",_xlfn.XLOOKUP($B7,PROSPER_Lobo!$1:$1,PROSPER_Lobo!$62:$62,""),
IF($C7="Naren Baliga",_xlfn.XLOOKUP($B7,PROSPER_Baliga!$1:$1,PROSPER_Baliga!$62:$62,""),
IF($C7="Thorsten Huhn",_xlfn.XLOOKUP($B7,PROSPER_Huhn!$1:$1,PROSPER_Huhn!$62:$62,""),
IF($C7="Nick Hull",_xlfn.XLOOKUP($B7,PROSPER_Hull!$1:$1,PROSPER_Hull!$62:$62,""),
IF($C7="Monika Kotwani",_xlfn.XLOOKUP($B7,PROSPER_Kotwani!$1:$1,PROSPER_Kotwani!$62:$62,""),
IF($C7="Jonathan Wellner",_xlfn.XLOOKUP($B7,PROSPER_Wellner!$1:$1,PROSPER_Wellner!$62:$62,""),
IF($C7="Travis Harvey",_xlfn.XLOOKUP($B7,PROSPER_Harvey!$1:$1,PROSPER_Harvey!$62:$62,""),""))))))))="","No Score",IF(IF($C7="Christopher Lobo",_xlfn.XLOOKUP($B7,PROSPER_Lobo!$1:$1,PROSPER_Lobo!$62:$62,""),
IF($C7="Naren Baliga",_xlfn.XLOOKUP($B7,PROSPER_Baliga!$1:$1,PROSPER_Baliga!$62:$62,""),
IF($C7="Thorsten Huhn",_xlfn.XLOOKUP($B7,PROSPER_Huhn!$1:$1,PROSPER_Huhn!$62:$62,""),
IF($C7="Nick Hull",_xlfn.XLOOKUP($B7,PROSPER_Hull!$1:$1,PROSPER_Hull!$62:$62,""),
IF($C7="Monika Kotwani",_xlfn.XLOOKUP($B7,PROSPER_Kotwani!$1:$1,PROSPER_Kotwani!$62:$62,""),
IF($C7="Jonathan Wellner",_xlfn.XLOOKUP($B7,PROSPER_Wellner!$1:$1,PROSPER_Wellner!$62:$62,""),
IF($C7="Travis Harvey",_xlfn.XLOOKUP($B7,PROSPER_Harvey!$1:$1,PROSPER_Harvey!$62:$62,""),"")))))))="","",
IF($C7="Christopher Lobo",_xlfn.XLOOKUP($B7,PROSPER_Lobo!$1:$1,PROSPER_Lobo!$62:$62,""),
IF($C7="Naren Baliga",_xlfn.XLOOKUP($B7,PROSPER_Baliga!$1:$1,PROSPER_Baliga!$62:$62,""),
IF($C7="Thorsten Huhn",_xlfn.XLOOKUP($B7,PROSPER_Huhn!$1:$1,PROSPER_Huhn!$62:$62,""),
IF($C7="Nick Hull",_xlfn.XLOOKUP($B7,PROSPER_Hull!$1:$1,PROSPER_Hull!$62:$62,""),
IF($C7="Monika Kotwani",_xlfn.XLOOKUP($B7,PROSPER_Kotwani!$1:$1,PROSPER_Kotwani!$62:$62,""),
IF($C7="Jonathan Wellner",_xlfn.XLOOKUP($B7,PROSPER_Wellner!$1:$1,PROSPER_Wellner!$62:$62,""),
IF($C7="Travis Harvey",_xlfn.XLOOKUP($B7,PROSPER_Harvey!$1:$1,PROSPER_Harvey!$62:$62,""),"")))))))))</f>
        <v>No Score</v>
      </c>
      <c r="HW7" s="138" t="str">
        <f>IF(IF(IF($C7="Christopher Lobo",_xlfn.XLOOKUP($B7,PROSPER_Lobo!$1:$1,PROSPER_Lobo!$63:$63,""),
IF($C7="Naren Baliga",_xlfn.XLOOKUP($B7,PROSPER_Baliga!$1:$1,PROSPER_Baliga!$63:$63,""),
IF($C7="Thorsten Huhn",_xlfn.XLOOKUP($B7,PROSPER_Huhn!$1:$1,PROSPER_Huhn!$63:$63,""),
IF($C7="Nick Hull",_xlfn.XLOOKUP($B7,PROSPER_Hull!$1:$1,PROSPER_Hull!$63:$63,""),
IF($C7="Monika Kotwani",_xlfn.XLOOKUP($B7,PROSPER_Kotwani!$1:$1,PROSPER_Kotwani!$63:$63,""),
IF($C7="Jonathan Wellner",_xlfn.XLOOKUP($B7,PROSPER_Wellner!$1:$1,PROSPER_Wellner!$63:$63,""),
IF($C7="Travis Harvey",_xlfn.XLOOKUP($B7,PROSPER_Harvey!$1:$1,PROSPER_Harvey!$63:$63,""),"")))))))="","",
IF($C7="Christopher Lobo",_xlfn.XLOOKUP($B7,PROSPER_Lobo!$1:$1,PROSPER_Lobo!$63:$63,""),
IF($C7="Naren Baliga",_xlfn.XLOOKUP($B7,PROSPER_Baliga!$1:$1,PROSPER_Baliga!$63:$63,""),
IF($C7="Thorsten Huhn",_xlfn.XLOOKUP($B7,PROSPER_Huhn!$1:$1,PROSPER_Huhn!$63:$63,""),
IF($C7="Nick Hull",_xlfn.XLOOKUP($B7,PROSPER_Hull!$1:$1,PROSPER_Hull!$63:$63,""),
IF($C7="Monika Kotwani",_xlfn.XLOOKUP($B7,PROSPER_Kotwani!$1:$1,PROSPER_Kotwani!$63:$63,""),
IF($C7="Jonathan Wellner",_xlfn.XLOOKUP($B7,PROSPER_Wellner!$1:$1,PROSPER_Wellner!$63:$63,""),
IF($C7="Travis Harvey",_xlfn.XLOOKUP($B7,PROSPER_Harvey!$1:$1,PROSPER_Harvey!$63:$63,""),""))))))))="","No Comment",IF(IF($C7="Christopher Lobo",_xlfn.XLOOKUP($B7,PROSPER_Lobo!$1:$1,PROSPER_Lobo!$63:$63,""),
IF($C7="Naren Baliga",_xlfn.XLOOKUP($B7,PROSPER_Baliga!$1:$1,PROSPER_Baliga!$63:$63,""),
IF($C7="Thorsten Huhn",_xlfn.XLOOKUP($B7,PROSPER_Huhn!$1:$1,PROSPER_Huhn!$63:$63,""),
IF($C7="Nick Hull",_xlfn.XLOOKUP($B7,PROSPER_Hull!$1:$1,PROSPER_Hull!$63:$63,""),
IF($C7="Monika Kotwani",_xlfn.XLOOKUP($B7,PROSPER_Kotwani!$1:$1,PROSPER_Kotwani!$63:$63,""),
IF($C7="Jonathan Wellner",_xlfn.XLOOKUP($B7,PROSPER_Wellner!$1:$1,PROSPER_Wellner!$63:$63,""),
IF($C7="Travis Harvey",_xlfn.XLOOKUP($B7,PROSPER_Harvey!$1:$1,PROSPER_Harvey!$63:$63,""),"")))))))="","",
IF($C7="Christopher Lobo",_xlfn.XLOOKUP($B7,PROSPER_Lobo!$1:$1,PROSPER_Lobo!$63:$63,""),
IF($C7="Naren Baliga",_xlfn.XLOOKUP($B7,PROSPER_Baliga!$1:$1,PROSPER_Baliga!$63:$63,""),
IF($C7="Thorsten Huhn",_xlfn.XLOOKUP($B7,PROSPER_Huhn!$1:$1,PROSPER_Huhn!$63:$63,""),
IF($C7="Nick Hull",_xlfn.XLOOKUP($B7,PROSPER_Hull!$1:$1,PROSPER_Hull!$63:$63,""),
IF($C7="Monika Kotwani",_xlfn.XLOOKUP($B7,PROSPER_Kotwani!$1:$1,PROSPER_Kotwani!$63:$63,""),
IF($C7="Jonathan Wellner",_xlfn.XLOOKUP($B7,PROSPER_Wellner!$1:$1,PROSPER_Wellner!$63:$63,""),
IF($C7="Travis Harvey",_xlfn.XLOOKUP($B7,PROSPER_Harvey!$1:$1,PROSPER_Harvey!$63:$63,""),"")))))))))</f>
        <v>No Comment</v>
      </c>
      <c r="HX7" s="188" t="str">
        <f t="shared" si="208"/>
        <v>N/A</v>
      </c>
      <c r="HY7" s="135" t="str">
        <f>_xlfn.XLOOKUP(B7,PROSPERInitial_Query!$E:$E,PROSPERInitial_Query!$AN:$AN,"",,-1)</f>
        <v/>
      </c>
      <c r="HZ7" s="136" t="str">
        <f t="shared" si="103"/>
        <v>Amit Atre4 - SuccessPre-Sales Participation</v>
      </c>
      <c r="IA7" s="136" t="str">
        <f>_xlfn.XLOOKUP(HZ7,PROSPERDelta_Query!BK:BK,PROSPERDelta_Query!BA:BA,"",,-1)</f>
        <v/>
      </c>
      <c r="IB7" s="137" t="str">
        <f t="shared" si="209"/>
        <v>N/A</v>
      </c>
      <c r="IC7" s="137" t="str">
        <f>IF(IF(IF($C7="Christopher Lobo",_xlfn.XLOOKUP($B7,PROSPER_Lobo!$1:$1,PROSPER_Lobo!$64:$64,""),
IF($C7="Naren Baliga",_xlfn.XLOOKUP($B7,PROSPER_Baliga!$1:$1,PROSPER_Baliga!$64:$64,""),
IF($C7="Thorsten Huhn",_xlfn.XLOOKUP($B7,PROSPER_Huhn!$1:$1,PROSPER_Huhn!$64:$64,""),
IF($C7="Nick Hull",_xlfn.XLOOKUP($B7,PROSPER_Hull!$1:$1,PROSPER_Hull!$64:$64,""),
IF($C7="Monika Kotwani",_xlfn.XLOOKUP($B7,PROSPER_Kotwani!$1:$1,PROSPER_Kotwani!$64:$64,""),
IF($C7="Jonathan Wellner",_xlfn.XLOOKUP($B7,PROSPER_Wellner!$1:$1,PROSPER_Wellner!$64:$64,""),
IF($C7="Travis Harvey",_xlfn.XLOOKUP($B7,PROSPER_Harvey!$1:$1,PROSPER_Harvey!$64:$64,""),"")))))))="","",
IF($C7="Christopher Lobo",_xlfn.XLOOKUP($B7,PROSPER_Lobo!$1:$1,PROSPER_Lobo!$64:$64,""),
IF($C7="Naren Baliga",_xlfn.XLOOKUP($B7,PROSPER_Baliga!$1:$1,PROSPER_Baliga!$64:$64,""),
IF($C7="Thorsten Huhn",_xlfn.XLOOKUP($B7,PROSPER_Huhn!$1:$1,PROSPER_Huhn!$64:$64,""),
IF($C7="Nick Hull",_xlfn.XLOOKUP($B7,PROSPER_Hull!$1:$1,PROSPER_Hull!$64:$64,""),
IF($C7="Monika Kotwani",_xlfn.XLOOKUP($B7,PROSPER_Kotwani!$1:$1,PROSPER_Kotwani!$64:$64,""),
IF($C7="Jonathan Wellner",_xlfn.XLOOKUP($B7,PROSPER_Wellner!$1:$1,PROSPER_Wellner!$64:$64,""),
IF($C7="Travis Harvey",_xlfn.XLOOKUP($B7,PROSPER_Harvey!$1:$1,PROSPER_Harvey!$64:$64,""),""))))))))="","No Score",IF(IF($C7="Christopher Lobo",_xlfn.XLOOKUP($B7,PROSPER_Lobo!$1:$1,PROSPER_Lobo!$64:$64,""),
IF($C7="Naren Baliga",_xlfn.XLOOKUP($B7,PROSPER_Baliga!$1:$1,PROSPER_Baliga!$64:$64,""),
IF($C7="Thorsten Huhn",_xlfn.XLOOKUP($B7,PROSPER_Huhn!$1:$1,PROSPER_Huhn!$64:$64,""),
IF($C7="Nick Hull",_xlfn.XLOOKUP($B7,PROSPER_Hull!$1:$1,PROSPER_Hull!$64:$64,""),
IF($C7="Monika Kotwani",_xlfn.XLOOKUP($B7,PROSPER_Kotwani!$1:$1,PROSPER_Kotwani!$64:$64,""),
IF($C7="Jonathan Wellner",_xlfn.XLOOKUP($B7,PROSPER_Wellner!$1:$1,PROSPER_Wellner!$64:$64,""),
IF($C7="Travis Harvey",_xlfn.XLOOKUP($B7,PROSPER_Harvey!$1:$1,PROSPER_Harvey!$64:$64,""),"")))))))="","",
IF($C7="Christopher Lobo",_xlfn.XLOOKUP($B7,PROSPER_Lobo!$1:$1,PROSPER_Lobo!$64:$64,""),
IF($C7="Naren Baliga",_xlfn.XLOOKUP($B7,PROSPER_Baliga!$1:$1,PROSPER_Baliga!$64:$64,""),
IF($C7="Thorsten Huhn",_xlfn.XLOOKUP($B7,PROSPER_Huhn!$1:$1,PROSPER_Huhn!$64:$64,""),
IF($C7="Nick Hull",_xlfn.XLOOKUP($B7,PROSPER_Hull!$1:$1,PROSPER_Hull!$64:$64,""),
IF($C7="Monika Kotwani",_xlfn.XLOOKUP($B7,PROSPER_Kotwani!$1:$1,PROSPER_Kotwani!$64:$64,""),
IF($C7="Jonathan Wellner",_xlfn.XLOOKUP($B7,PROSPER_Wellner!$1:$1,PROSPER_Wellner!$64:$64,""),
IF($C7="Travis Harvey",_xlfn.XLOOKUP($B7,PROSPER_Harvey!$1:$1,PROSPER_Harvey!$64:$64,""),"")))))))))</f>
        <v>No Score</v>
      </c>
      <c r="ID7" s="138" t="str">
        <f>IF(IF(IF($C7="Christopher Lobo",_xlfn.XLOOKUP($B7,PROSPER_Lobo!$1:$1,PROSPER_Lobo!$65:$65,""),
IF($C7="Naren Baliga",_xlfn.XLOOKUP($B7,PROSPER_Baliga!$1:$1,PROSPER_Baliga!$65:$65,""),
IF($C7="Thorsten Huhn",_xlfn.XLOOKUP($B7,PROSPER_Huhn!$1:$1,PROSPER_Huhn!$65:$65,""),
IF($C7="Nick Hull",_xlfn.XLOOKUP($B7,PROSPER_Hull!$1:$1,PROSPER_Hull!$65:$65,""),
IF($C7="Monika Kotwani",_xlfn.XLOOKUP($B7,PROSPER_Kotwani!$1:$1,PROSPER_Kotwani!$65:$65,""),
IF($C7="Jonathan Wellner",_xlfn.XLOOKUP($B7,PROSPER_Wellner!$1:$1,PROSPER_Wellner!$65:$65,""),
IF($C7="Travis Harvey",_xlfn.XLOOKUP($B7,PROSPER_Harvey!$1:$1,PROSPER_Harvey!$65:$65,""),"")))))))="","",
IF($C7="Christopher Lobo",_xlfn.XLOOKUP($B7,PROSPER_Lobo!$1:$1,PROSPER_Lobo!$65:$65,""),
IF($C7="Naren Baliga",_xlfn.XLOOKUP($B7,PROSPER_Baliga!$1:$1,PROSPER_Baliga!$65:$65,""),
IF($C7="Thorsten Huhn",_xlfn.XLOOKUP($B7,PROSPER_Huhn!$1:$1,PROSPER_Huhn!$65:$65,""),
IF($C7="Nick Hull",_xlfn.XLOOKUP($B7,PROSPER_Hull!$1:$1,PROSPER_Hull!$65:$65,""),
IF($C7="Monika Kotwani",_xlfn.XLOOKUP($B7,PROSPER_Kotwani!$1:$1,PROSPER_Kotwani!$65:$65,""),
IF($C7="Jonathan Wellner",_xlfn.XLOOKUP($B7,PROSPER_Wellner!$1:$1,PROSPER_Wellner!$65:$65,""),
IF($C7="Travis Harvey",_xlfn.XLOOKUP($B7,PROSPER_Harvey!$1:$1,PROSPER_Harvey!$65:$65,""),""))))))))="","No Comment",IF(IF($C7="Christopher Lobo",_xlfn.XLOOKUP($B7,PROSPER_Lobo!$1:$1,PROSPER_Lobo!$65:$65,""),
IF($C7="Naren Baliga",_xlfn.XLOOKUP($B7,PROSPER_Baliga!$1:$1,PROSPER_Baliga!$65:$65,""),
IF($C7="Thorsten Huhn",_xlfn.XLOOKUP($B7,PROSPER_Huhn!$1:$1,PROSPER_Huhn!$65:$65,""),
IF($C7="Nick Hull",_xlfn.XLOOKUP($B7,PROSPER_Hull!$1:$1,PROSPER_Hull!$65:$65,""),
IF($C7="Monika Kotwani",_xlfn.XLOOKUP($B7,PROSPER_Kotwani!$1:$1,PROSPER_Kotwani!$65:$65,""),
IF($C7="Jonathan Wellner",_xlfn.XLOOKUP($B7,PROSPER_Wellner!$1:$1,PROSPER_Wellner!$65:$65,""),
IF($C7="Travis Harvey",_xlfn.XLOOKUP($B7,PROSPER_Harvey!$1:$1,PROSPER_Harvey!$65:$65,""),"")))))))="","",
IF($C7="Christopher Lobo",_xlfn.XLOOKUP($B7,PROSPER_Lobo!$1:$1,PROSPER_Lobo!$65:$65,""),
IF($C7="Naren Baliga",_xlfn.XLOOKUP($B7,PROSPER_Baliga!$1:$1,PROSPER_Baliga!$65:$65,""),
IF($C7="Thorsten Huhn",_xlfn.XLOOKUP($B7,PROSPER_Huhn!$1:$1,PROSPER_Huhn!$65:$65,""),
IF($C7="Nick Hull",_xlfn.XLOOKUP($B7,PROSPER_Hull!$1:$1,PROSPER_Hull!$65:$65,""),
IF($C7="Monika Kotwani",_xlfn.XLOOKUP($B7,PROSPER_Kotwani!$1:$1,PROSPER_Kotwani!$65:$65,""),
IF($C7="Jonathan Wellner",_xlfn.XLOOKUP($B7,PROSPER_Wellner!$1:$1,PROSPER_Wellner!$65:$65,""),
IF($C7="Travis Harvey",_xlfn.XLOOKUP($B7,PROSPER_Harvey!$1:$1,PROSPER_Harvey!$65:$65,""),"")))))))))</f>
        <v>No Comment</v>
      </c>
      <c r="IE7" s="188" t="str">
        <f t="shared" si="210"/>
        <v>N/A</v>
      </c>
      <c r="IF7" s="135" t="str">
        <f>_xlfn.XLOOKUP(B7,PROSPERInitial_Query!$E:$E,PROSPERInitial_Query!$AO:$AO,"",,-1)</f>
        <v/>
      </c>
      <c r="IG7" s="136" t="str">
        <f t="shared" si="106"/>
        <v>Amit Atre4 - SuccessP&amp;L Management</v>
      </c>
      <c r="IH7" s="136" t="str">
        <f>_xlfn.XLOOKUP(IG7,PROSPERDelta_Query!BK:BK,PROSPERDelta_Query!BB:BB,"",,-1)</f>
        <v/>
      </c>
      <c r="II7" s="137" t="str">
        <f t="shared" si="211"/>
        <v>N/A</v>
      </c>
      <c r="IJ7" s="137" t="str">
        <f>IF(IF(IF($C7="Christopher Lobo",_xlfn.XLOOKUP($B7,PROSPER_Lobo!$1:$1,PROSPER_Lobo!$66:$66,""),
IF($C7="Naren Baliga",_xlfn.XLOOKUP($B7,PROSPER_Baliga!$1:$1,PROSPER_Baliga!$66:$66,""),
IF($C7="Thorsten Huhn",_xlfn.XLOOKUP($B7,PROSPER_Huhn!$1:$1,PROSPER_Huhn!$66:$66,""),
IF($C7="Nick Hull",_xlfn.XLOOKUP($B7,PROSPER_Hull!$1:$1,PROSPER_Hull!$66:$66,""),
IF($C7="Monika Kotwani",_xlfn.XLOOKUP($B7,PROSPER_Kotwani!$1:$1,PROSPER_Kotwani!$66:$66,""),
IF($C7="Jonathan Wellner",_xlfn.XLOOKUP($B7,PROSPER_Wellner!$1:$1,PROSPER_Wellner!$66:$66,""),
IF($C7="Travis Harvey",_xlfn.XLOOKUP($B7,PROSPER_Harvey!$1:$1,PROSPER_Harvey!$66:$66,""),"")))))))="","",
IF($C7="Christopher Lobo",_xlfn.XLOOKUP($B7,PROSPER_Lobo!$1:$1,PROSPER_Lobo!$66:$66,""),
IF($C7="Naren Baliga",_xlfn.XLOOKUP($B7,PROSPER_Baliga!$1:$1,PROSPER_Baliga!$66:$66,""),
IF($C7="Thorsten Huhn",_xlfn.XLOOKUP($B7,PROSPER_Huhn!$1:$1,PROSPER_Huhn!$66:$66,""),
IF($C7="Nick Hull",_xlfn.XLOOKUP($B7,PROSPER_Hull!$1:$1,PROSPER_Hull!$66:$66,""),
IF($C7="Monika Kotwani",_xlfn.XLOOKUP($B7,PROSPER_Kotwani!$1:$1,PROSPER_Kotwani!$66:$66,""),
IF($C7="Jonathan Wellner",_xlfn.XLOOKUP($B7,PROSPER_Wellner!$1:$1,PROSPER_Wellner!$66:$66,""),
IF($C7="Travis Harvey",_xlfn.XLOOKUP($B7,PROSPER_Harvey!$1:$1,PROSPER_Harvey!$66:$66,""),""))))))))="","No Score",IF(IF($C7="Christopher Lobo",_xlfn.XLOOKUP($B7,PROSPER_Lobo!$1:$1,PROSPER_Lobo!$66:$66,""),
IF($C7="Naren Baliga",_xlfn.XLOOKUP($B7,PROSPER_Baliga!$1:$1,PROSPER_Baliga!$66:$66,""),
IF($C7="Thorsten Huhn",_xlfn.XLOOKUP($B7,PROSPER_Huhn!$1:$1,PROSPER_Huhn!$66:$66,""),
IF($C7="Nick Hull",_xlfn.XLOOKUP($B7,PROSPER_Hull!$1:$1,PROSPER_Hull!$66:$66,""),
IF($C7="Monika Kotwani",_xlfn.XLOOKUP($B7,PROSPER_Kotwani!$1:$1,PROSPER_Kotwani!$66:$66,""),
IF($C7="Jonathan Wellner",_xlfn.XLOOKUP($B7,PROSPER_Wellner!$1:$1,PROSPER_Wellner!$66:$66,""),
IF($C7="Travis Harvey",_xlfn.XLOOKUP($B7,PROSPER_Harvey!$1:$1,PROSPER_Harvey!$66:$66,""),"")))))))="","",
IF($C7="Christopher Lobo",_xlfn.XLOOKUP($B7,PROSPER_Lobo!$1:$1,PROSPER_Lobo!$66:$66,""),
IF($C7="Naren Baliga",_xlfn.XLOOKUP($B7,PROSPER_Baliga!$1:$1,PROSPER_Baliga!$66:$66,""),
IF($C7="Thorsten Huhn",_xlfn.XLOOKUP($B7,PROSPER_Huhn!$1:$1,PROSPER_Huhn!$66:$66,""),
IF($C7="Nick Hull",_xlfn.XLOOKUP($B7,PROSPER_Hull!$1:$1,PROSPER_Hull!$66:$66,""),
IF($C7="Monika Kotwani",_xlfn.XLOOKUP($B7,PROSPER_Kotwani!$1:$1,PROSPER_Kotwani!$66:$66,""),
IF($C7="Jonathan Wellner",_xlfn.XLOOKUP($B7,PROSPER_Wellner!$1:$1,PROSPER_Wellner!$66:$66,""),
IF($C7="Travis Harvey",_xlfn.XLOOKUP($B7,PROSPER_Harvey!$1:$1,PROSPER_Harvey!$66:$66,""),"")))))))))</f>
        <v>No Score</v>
      </c>
      <c r="IK7" s="138" t="str">
        <f>IF(IF(IF($C7="Christopher Lobo",_xlfn.XLOOKUP($B7,PROSPER_Lobo!$1:$1,PROSPER_Lobo!$67:$67,""),
IF($C7="Naren Baliga",_xlfn.XLOOKUP($B7,PROSPER_Baliga!$1:$1,PROSPER_Baliga!$67:$67,""),
IF($C7="Thorsten Huhn",_xlfn.XLOOKUP($B7,PROSPER_Huhn!$1:$1,PROSPER_Huhn!$67:$67,""),
IF($C7="Nick Hull",_xlfn.XLOOKUP($B7,PROSPER_Hull!$1:$1,PROSPER_Hull!$67:$67,""),
IF($C7="Monika Kotwani",_xlfn.XLOOKUP($B7,PROSPER_Kotwani!$1:$1,PROSPER_Kotwani!$67:$67,""),
IF($C7="Jonathan Wellner",_xlfn.XLOOKUP($B7,PROSPER_Wellner!$1:$1,PROSPER_Wellner!$67:$67,""),
IF($C7="Travis Harvey",_xlfn.XLOOKUP($B7,PROSPER_Harvey!$1:$1,PROSPER_Harvey!$67:$67,""),"")))))))="","",
IF($C7="Christopher Lobo",_xlfn.XLOOKUP($B7,PROSPER_Lobo!$1:$1,PROSPER_Lobo!$67:$67,""),
IF($C7="Naren Baliga",_xlfn.XLOOKUP($B7,PROSPER_Baliga!$1:$1,PROSPER_Baliga!$67:$67,""),
IF($C7="Thorsten Huhn",_xlfn.XLOOKUP($B7,PROSPER_Huhn!$1:$1,PROSPER_Huhn!$67:$67,""),
IF($C7="Nick Hull",_xlfn.XLOOKUP($B7,PROSPER_Hull!$1:$1,PROSPER_Hull!$67:$67,""),
IF($C7="Monika Kotwani",_xlfn.XLOOKUP($B7,PROSPER_Kotwani!$1:$1,PROSPER_Kotwani!$67:$67,""),
IF($C7="Jonathan Wellner",_xlfn.XLOOKUP($B7,PROSPER_Wellner!$1:$1,PROSPER_Wellner!$67:$67,""),
IF($C7="Travis Harvey",_xlfn.XLOOKUP($B7,PROSPER_Harvey!$1:$1,PROSPER_Harvey!$67:$67,""),""))))))))="","No Comment",IF(IF($C7="Christopher Lobo",_xlfn.XLOOKUP($B7,PROSPER_Lobo!$1:$1,PROSPER_Lobo!$67:$67,""),
IF($C7="Naren Baliga",_xlfn.XLOOKUP($B7,PROSPER_Baliga!$1:$1,PROSPER_Baliga!$67:$67,""),
IF($C7="Thorsten Huhn",_xlfn.XLOOKUP($B7,PROSPER_Huhn!$1:$1,PROSPER_Huhn!$67:$67,""),
IF($C7="Nick Hull",_xlfn.XLOOKUP($B7,PROSPER_Hull!$1:$1,PROSPER_Hull!$67:$67,""),
IF($C7="Monika Kotwani",_xlfn.XLOOKUP($B7,PROSPER_Kotwani!$1:$1,PROSPER_Kotwani!$67:$67,""),
IF($C7="Jonathan Wellner",_xlfn.XLOOKUP($B7,PROSPER_Wellner!$1:$1,PROSPER_Wellner!$67:$67,""),
IF($C7="Travis Harvey",_xlfn.XLOOKUP($B7,PROSPER_Harvey!$1:$1,PROSPER_Harvey!$67:$67,""),"")))))))="","",
IF($C7="Christopher Lobo",_xlfn.XLOOKUP($B7,PROSPER_Lobo!$1:$1,PROSPER_Lobo!$67:$67,""),
IF($C7="Naren Baliga",_xlfn.XLOOKUP($B7,PROSPER_Baliga!$1:$1,PROSPER_Baliga!$67:$67,""),
IF($C7="Thorsten Huhn",_xlfn.XLOOKUP($B7,PROSPER_Huhn!$1:$1,PROSPER_Huhn!$67:$67,""),
IF($C7="Nick Hull",_xlfn.XLOOKUP($B7,PROSPER_Hull!$1:$1,PROSPER_Hull!$67:$67,""),
IF($C7="Monika Kotwani",_xlfn.XLOOKUP($B7,PROSPER_Kotwani!$1:$1,PROSPER_Kotwani!$67:$67,""),
IF($C7="Jonathan Wellner",_xlfn.XLOOKUP($B7,PROSPER_Wellner!$1:$1,PROSPER_Wellner!$67:$67,""),
IF($C7="Travis Harvey",_xlfn.XLOOKUP($B7,PROSPER_Harvey!$1:$1,PROSPER_Harvey!$67:$67,""),"")))))))))</f>
        <v>No Comment</v>
      </c>
      <c r="IL7" s="188" t="str">
        <f t="shared" si="212"/>
        <v>N/A</v>
      </c>
      <c r="IM7" s="135" t="str">
        <f>_xlfn.XLOOKUP(B7,PROSPERInitial_Query!$E:$E,PROSPERInitial_Query!$AP:$AP,"",,-1)</f>
        <v/>
      </c>
      <c r="IN7" s="136" t="str">
        <f t="shared" si="109"/>
        <v>Amit Atre4 - SuccessService Plan Management (PE)</v>
      </c>
      <c r="IO7" s="136" t="str">
        <f>_xlfn.XLOOKUP(IN7,PROSPERDelta_Query!BK:BK,PROSPERDelta_Query!BC:BC,"",,-1)</f>
        <v/>
      </c>
      <c r="IP7" s="137" t="str">
        <f t="shared" si="213"/>
        <v>N/A</v>
      </c>
      <c r="IQ7" s="137" t="str">
        <f>IF(IF(IF($C7="Christopher Lobo",_xlfn.XLOOKUP($B7,PROSPER_Lobo!$1:$1,PROSPER_Lobo!$68:$68,""),
IF($C7="Naren Baliga",_xlfn.XLOOKUP($B7,PROSPER_Baliga!$1:$1,PROSPER_Baliga!$68:$68,""),
IF($C7="Thorsten Huhn",_xlfn.XLOOKUP($B7,PROSPER_Huhn!$1:$1,PROSPER_Huhn!$68:$68,""),
IF($C7="Nick Hull",_xlfn.XLOOKUP($B7,PROSPER_Hull!$1:$1,PROSPER_Hull!$68:$68,""),
IF($C7="Monika Kotwani",_xlfn.XLOOKUP($B7,PROSPER_Kotwani!$1:$1,PROSPER_Kotwani!$68:$68,""),
IF($C7="Jonathan Wellner",_xlfn.XLOOKUP($B7,PROSPER_Wellner!$1:$1,PROSPER_Wellner!$68:$68,""),
IF($C7="Travis Harvey",_xlfn.XLOOKUP($B7,PROSPER_Harvey!$1:$1,PROSPER_Harvey!$68:$68,""),"")))))))="","",
IF($C7="Christopher Lobo",_xlfn.XLOOKUP($B7,PROSPER_Lobo!$1:$1,PROSPER_Lobo!$68:$68,""),
IF($C7="Naren Baliga",_xlfn.XLOOKUP($B7,PROSPER_Baliga!$1:$1,PROSPER_Baliga!$68:$68,""),
IF($C7="Thorsten Huhn",_xlfn.XLOOKUP($B7,PROSPER_Huhn!$1:$1,PROSPER_Huhn!$68:$68,""),
IF($C7="Nick Hull",_xlfn.XLOOKUP($B7,PROSPER_Hull!$1:$1,PROSPER_Hull!$68:$68,""),
IF($C7="Monika Kotwani",_xlfn.XLOOKUP($B7,PROSPER_Kotwani!$1:$1,PROSPER_Kotwani!$68:$68,""),
IF($C7="Jonathan Wellner",_xlfn.XLOOKUP($B7,PROSPER_Wellner!$1:$1,PROSPER_Wellner!$68:$68,""),
IF($C7="Travis Harvey",_xlfn.XLOOKUP($B7,PROSPER_Harvey!$1:$1,PROSPER_Harvey!$68:$68,""),""))))))))="","No Score",IF(IF($C7="Christopher Lobo",_xlfn.XLOOKUP($B7,PROSPER_Lobo!$1:$1,PROSPER_Lobo!$68:$68,""),
IF($C7="Naren Baliga",_xlfn.XLOOKUP($B7,PROSPER_Baliga!$1:$1,PROSPER_Baliga!$68:$68,""),
IF($C7="Thorsten Huhn",_xlfn.XLOOKUP($B7,PROSPER_Huhn!$1:$1,PROSPER_Huhn!$68:$68,""),
IF($C7="Nick Hull",_xlfn.XLOOKUP($B7,PROSPER_Hull!$1:$1,PROSPER_Hull!$68:$68,""),
IF($C7="Monika Kotwani",_xlfn.XLOOKUP($B7,PROSPER_Kotwani!$1:$1,PROSPER_Kotwani!$68:$68,""),
IF($C7="Jonathan Wellner",_xlfn.XLOOKUP($B7,PROSPER_Wellner!$1:$1,PROSPER_Wellner!$68:$68,""),
IF($C7="Travis Harvey",_xlfn.XLOOKUP($B7,PROSPER_Harvey!$1:$1,PROSPER_Harvey!$68:$68,""),"")))))))="","",
IF($C7="Christopher Lobo",_xlfn.XLOOKUP($B7,PROSPER_Lobo!$1:$1,PROSPER_Lobo!$68:$68,""),
IF($C7="Naren Baliga",_xlfn.XLOOKUP($B7,PROSPER_Baliga!$1:$1,PROSPER_Baliga!$68:$68,""),
IF($C7="Thorsten Huhn",_xlfn.XLOOKUP($B7,PROSPER_Huhn!$1:$1,PROSPER_Huhn!$68:$68,""),
IF($C7="Nick Hull",_xlfn.XLOOKUP($B7,PROSPER_Hull!$1:$1,PROSPER_Hull!$68:$68,""),
IF($C7="Monika Kotwani",_xlfn.XLOOKUP($B7,PROSPER_Kotwani!$1:$1,PROSPER_Kotwani!$68:$68,""),
IF($C7="Jonathan Wellner",_xlfn.XLOOKUP($B7,PROSPER_Wellner!$1:$1,PROSPER_Wellner!$68:$68,""),
IF($C7="Travis Harvey",_xlfn.XLOOKUP($B7,PROSPER_Harvey!$1:$1,PROSPER_Harvey!$68:$68,""),"")))))))))</f>
        <v>No Score</v>
      </c>
      <c r="IR7" s="138" t="str">
        <f>IF(IF(IF($C7="Christopher Lobo",_xlfn.XLOOKUP($B7,PROSPER_Lobo!$1:$1,PROSPER_Lobo!$69:$69,""),
IF($C7="Naren Baliga",_xlfn.XLOOKUP($B7,PROSPER_Baliga!$1:$1,PROSPER_Baliga!$69:$69,""),
IF($C7="Thorsten Huhn",_xlfn.XLOOKUP($B7,PROSPER_Huhn!$1:$1,PROSPER_Huhn!$69:$69,""),
IF($C7="Nick Hull",_xlfn.XLOOKUP($B7,PROSPER_Hull!$1:$1,PROSPER_Hull!$69:$69,""),
IF($C7="Monika Kotwani",_xlfn.XLOOKUP($B7,PROSPER_Kotwani!$1:$1,PROSPER_Kotwani!$69:$69,""),
IF($C7="Jonathan Wellner",_xlfn.XLOOKUP($B7,PROSPER_Wellner!$1:$1,PROSPER_Wellner!$69:$69,""),
IF($C7="Travis Harvey",_xlfn.XLOOKUP($B7,PROSPER_Harvey!$1:$1,PROSPER_Harvey!$69:$69,""),"")))))))="","",
IF($C7="Christopher Lobo",_xlfn.XLOOKUP($B7,PROSPER_Lobo!$1:$1,PROSPER_Lobo!$69:$69,""),
IF($C7="Naren Baliga",_xlfn.XLOOKUP($B7,PROSPER_Baliga!$1:$1,PROSPER_Baliga!$69:$69,""),
IF($C7="Thorsten Huhn",_xlfn.XLOOKUP($B7,PROSPER_Huhn!$1:$1,PROSPER_Huhn!$69:$69,""),
IF($C7="Nick Hull",_xlfn.XLOOKUP($B7,PROSPER_Hull!$1:$1,PROSPER_Hull!$69:$69,""),
IF($C7="Monika Kotwani",_xlfn.XLOOKUP($B7,PROSPER_Kotwani!$1:$1,PROSPER_Kotwani!$69:$69,""),
IF($C7="Jonathan Wellner",_xlfn.XLOOKUP($B7,PROSPER_Wellner!$1:$1,PROSPER_Wellner!$69:$69,""),
IF($C7="Travis Harvey",_xlfn.XLOOKUP($B7,PROSPER_Harvey!$1:$1,PROSPER_Harvey!$69:$69,""),""))))))))="","No Comment",IF(IF($C7="Christopher Lobo",_xlfn.XLOOKUP($B7,PROSPER_Lobo!$1:$1,PROSPER_Lobo!$69:$69,""),
IF($C7="Naren Baliga",_xlfn.XLOOKUP($B7,PROSPER_Baliga!$1:$1,PROSPER_Baliga!$69:$69,""),
IF($C7="Thorsten Huhn",_xlfn.XLOOKUP($B7,PROSPER_Huhn!$1:$1,PROSPER_Huhn!$69:$69,""),
IF($C7="Nick Hull",_xlfn.XLOOKUP($B7,PROSPER_Hull!$1:$1,PROSPER_Hull!$69:$69,""),
IF($C7="Monika Kotwani",_xlfn.XLOOKUP($B7,PROSPER_Kotwani!$1:$1,PROSPER_Kotwani!$69:$69,""),
IF($C7="Jonathan Wellner",_xlfn.XLOOKUP($B7,PROSPER_Wellner!$1:$1,PROSPER_Wellner!$69:$69,""),
IF($C7="Travis Harvey",_xlfn.XLOOKUP($B7,PROSPER_Harvey!$1:$1,PROSPER_Harvey!$69:$69,""),"")))))))="","",
IF($C7="Christopher Lobo",_xlfn.XLOOKUP($B7,PROSPER_Lobo!$1:$1,PROSPER_Lobo!$69:$69,""),
IF($C7="Naren Baliga",_xlfn.XLOOKUP($B7,PROSPER_Baliga!$1:$1,PROSPER_Baliga!$69:$69,""),
IF($C7="Thorsten Huhn",_xlfn.XLOOKUP($B7,PROSPER_Huhn!$1:$1,PROSPER_Huhn!$69:$69,""),
IF($C7="Nick Hull",_xlfn.XLOOKUP($B7,PROSPER_Hull!$1:$1,PROSPER_Hull!$69:$69,""),
IF($C7="Monika Kotwani",_xlfn.XLOOKUP($B7,PROSPER_Kotwani!$1:$1,PROSPER_Kotwani!$69:$69,""),
IF($C7="Jonathan Wellner",_xlfn.XLOOKUP($B7,PROSPER_Wellner!$1:$1,PROSPER_Wellner!$69:$69,""),
IF($C7="Travis Harvey",_xlfn.XLOOKUP($B7,PROSPER_Harvey!$1:$1,PROSPER_Harvey!$69:$69,""),"")))))))))</f>
        <v>No Comment</v>
      </c>
      <c r="IS7" s="188" t="str">
        <f t="shared" si="214"/>
        <v>N/A</v>
      </c>
      <c r="IT7" s="187" t="str">
        <f t="shared" si="215"/>
        <v>N/A</v>
      </c>
      <c r="IU7" s="128" t="str">
        <f t="shared" si="216"/>
        <v>N/A</v>
      </c>
      <c r="IV7" s="188" t="str">
        <f t="shared" si="217"/>
        <v>N/A</v>
      </c>
      <c r="IW7" s="139">
        <f>_xlfn.XLOOKUP($B7,Vlookups_Local!B:B,Vlookups_Local!F:F)</f>
        <v>1.213903743315508</v>
      </c>
      <c r="IX7" s="140">
        <f>_xlfn.XLOOKUP($B7,Vlookups_Local!B:B,Vlookups_Local!G:G)</f>
        <v>1.1871657754010696</v>
      </c>
      <c r="IY7" s="140">
        <f>_xlfn.XLOOKUP($B7,Vlookups_Local!B:B,Vlookups_Local!H:H)</f>
        <v>2.6737967914438502E-2</v>
      </c>
      <c r="IZ7" s="141">
        <f t="shared" si="218"/>
        <v>10</v>
      </c>
      <c r="JA7" s="142">
        <f>_xlfn.XLOOKUP($B7,LevelUp_Query!A:A,LevelUp_Query!C:C,"")</f>
        <v>45</v>
      </c>
      <c r="JB7" s="143" t="str">
        <f>_xlfn.XLOOKUP($B7,LevelUp_Query!A:A,LevelUp_Query!F:F,"")</f>
        <v>T</v>
      </c>
      <c r="JC7" s="143">
        <f>_xlfn.XLOOKUP($B7,LevelUp_Query!A:A,LevelUp_Query!E:E,"")</f>
        <v>0</v>
      </c>
      <c r="JD7" s="141">
        <f t="shared" si="219"/>
        <v>0</v>
      </c>
      <c r="JE7" s="144" t="str">
        <f>_xlfn.XLOOKUP(B7,PROSPERInitial_Query!$E:$E,PROSPERInitial_Query!$AQ:$AQ,"",,-1)</f>
        <v/>
      </c>
      <c r="JF7" s="136" t="str">
        <f t="shared" si="117"/>
        <v>Amit Atre7 - ResponsibilityGiving Back (L&amp;L)</v>
      </c>
      <c r="JG7" s="136" t="str">
        <f>_xlfn.XLOOKUP(JF7,PROSPERDelta_Query!BK:BK,PROSPERDelta_Query!BE:BE,"",,-1)</f>
        <v/>
      </c>
      <c r="JH7" s="137" t="str">
        <f t="shared" si="220"/>
        <v>N/A</v>
      </c>
      <c r="JI7" s="137" t="str">
        <f>IF(IF(IF($C7="Christopher Lobo",_xlfn.XLOOKUP($B7,PROSPER_Lobo!$1:$1,PROSPER_Lobo!$70:$70,""),
IF($C7="Naren Baliga",_xlfn.XLOOKUP($B7,PROSPER_Baliga!$1:$1,PROSPER_Baliga!$70:$70,""),
IF($C7="Thorsten Huhn",_xlfn.XLOOKUP($B7,PROSPER_Huhn!$1:$1,PROSPER_Huhn!$70:$70,""),
IF($C7="Nick Hull",_xlfn.XLOOKUP($B7,PROSPER_Hull!$1:$1,PROSPER_Hull!$70:$70,""),
IF($C7="Monika Kotwani",_xlfn.XLOOKUP($B7,PROSPER_Kotwani!$1:$1,PROSPER_Kotwani!$70:$70,""),
IF($C7="Jonathan Wellner",_xlfn.XLOOKUP($B7,PROSPER_Wellner!$1:$1,PROSPER_Wellner!$70:$70,""),
IF($C7="Travis Harvey",_xlfn.XLOOKUP($B7,PROSPER_Harvey!$1:$1,PROSPER_Harvey!$70:$70,""),"")))))))="","",
IF($C7="Christopher Lobo",_xlfn.XLOOKUP($B7,PROSPER_Lobo!$1:$1,PROSPER_Lobo!$70:$70,""),
IF($C7="Naren Baliga",_xlfn.XLOOKUP($B7,PROSPER_Baliga!$1:$1,PROSPER_Baliga!$70:$70,""),
IF($C7="Thorsten Huhn",_xlfn.XLOOKUP($B7,PROSPER_Huhn!$1:$1,PROSPER_Huhn!$70:$70,""),
IF($C7="Nick Hull",_xlfn.XLOOKUP($B7,PROSPER_Hull!$1:$1,PROSPER_Hull!$70:$70,""),
IF($C7="Monika Kotwani",_xlfn.XLOOKUP($B7,PROSPER_Kotwani!$1:$1,PROSPER_Kotwani!$70:$70,""),
IF($C7="Jonathan Wellner",_xlfn.XLOOKUP($B7,PROSPER_Wellner!$1:$1,PROSPER_Wellner!$70:$70,""),
IF($C7="Travis Harvey",_xlfn.XLOOKUP($B7,PROSPER_Harvey!$1:$1,PROSPER_Harvey!$70:$70,""),""))))))))="","No Score",IF(IF($C7="Christopher Lobo",_xlfn.XLOOKUP($B7,PROSPER_Lobo!$1:$1,PROSPER_Lobo!$70:$70,""),
IF($C7="Naren Baliga",_xlfn.XLOOKUP($B7,PROSPER_Baliga!$1:$1,PROSPER_Baliga!$70:$70,""),
IF($C7="Thorsten Huhn",_xlfn.XLOOKUP($B7,PROSPER_Huhn!$1:$1,PROSPER_Huhn!$70:$70,""),
IF($C7="Nick Hull",_xlfn.XLOOKUP($B7,PROSPER_Hull!$1:$1,PROSPER_Hull!$70:$70,""),
IF($C7="Monika Kotwani",_xlfn.XLOOKUP($B7,PROSPER_Kotwani!$1:$1,PROSPER_Kotwani!$70:$70,""),
IF($C7="Jonathan Wellner",_xlfn.XLOOKUP($B7,PROSPER_Wellner!$1:$1,PROSPER_Wellner!$70:$70,""),
IF($C7="Travis Harvey",_xlfn.XLOOKUP($B7,PROSPER_Harvey!$1:$1,PROSPER_Harvey!$70:$70,""),"")))))))="","",
IF($C7="Christopher Lobo",_xlfn.XLOOKUP($B7,PROSPER_Lobo!$1:$1,PROSPER_Lobo!$70:$70,""),
IF($C7="Naren Baliga",_xlfn.XLOOKUP($B7,PROSPER_Baliga!$1:$1,PROSPER_Baliga!$70:$70,""),
IF($C7="Thorsten Huhn",_xlfn.XLOOKUP($B7,PROSPER_Huhn!$1:$1,PROSPER_Huhn!$70:$70,""),
IF($C7="Nick Hull",_xlfn.XLOOKUP($B7,PROSPER_Hull!$1:$1,PROSPER_Hull!$70:$70,""),
IF($C7="Monika Kotwani",_xlfn.XLOOKUP($B7,PROSPER_Kotwani!$1:$1,PROSPER_Kotwani!$70:$70,""),
IF($C7="Jonathan Wellner",_xlfn.XLOOKUP($B7,PROSPER_Wellner!$1:$1,PROSPER_Wellner!$70:$70,""),
IF($C7="Travis Harvey",_xlfn.XLOOKUP($B7,PROSPER_Harvey!$1:$1,PROSPER_Harvey!$70:$70,""),"")))))))))</f>
        <v>No Score</v>
      </c>
      <c r="JJ7" s="138" t="str">
        <f>IF(IF(IF($C7="Christopher Lobo",_xlfn.XLOOKUP($B7,PROSPER_Lobo!$1:$1,PROSPER_Lobo!$71:$71,""),
IF($C7="Naren Baliga",_xlfn.XLOOKUP($B7,PROSPER_Baliga!$1:$1,PROSPER_Baliga!$71:$71,""),
IF($C7="Thorsten Huhn",_xlfn.XLOOKUP($B7,PROSPER_Huhn!$1:$1,PROSPER_Huhn!$71:$71,""),
IF($C7="Nick Hull",_xlfn.XLOOKUP($B7,PROSPER_Hull!$1:$1,PROSPER_Hull!$71:$71,""),
IF($C7="Monika Kotwani",_xlfn.XLOOKUP($B7,PROSPER_Kotwani!$1:$1,PROSPER_Kotwani!$71:$71,""),
IF($C7="Jonathan Wellner",_xlfn.XLOOKUP($B7,PROSPER_Wellner!$1:$1,PROSPER_Wellner!$71:$71,""),
IF($C7="Travis Harvey",_xlfn.XLOOKUP($B7,PROSPER_Harvey!$1:$1,PROSPER_Harvey!$71:$71,""),"")))))))="","",
IF($C7="Christopher Lobo",_xlfn.XLOOKUP($B7,PROSPER_Lobo!$1:$1,PROSPER_Lobo!$71:$71,""),
IF($C7="Naren Baliga",_xlfn.XLOOKUP($B7,PROSPER_Baliga!$1:$1,PROSPER_Baliga!$71:$71,""),
IF($C7="Thorsten Huhn",_xlfn.XLOOKUP($B7,PROSPER_Huhn!$1:$1,PROSPER_Huhn!$71:$71,""),
IF($C7="Nick Hull",_xlfn.XLOOKUP($B7,PROSPER_Hull!$1:$1,PROSPER_Hull!$71:$71,""),
IF($C7="Monika Kotwani",_xlfn.XLOOKUP($B7,PROSPER_Kotwani!$1:$1,PROSPER_Kotwani!$71:$71,""),
IF($C7="Jonathan Wellner",_xlfn.XLOOKUP($B7,PROSPER_Wellner!$1:$1,PROSPER_Wellner!$71:$71,""),
IF($C7="Travis Harvey",_xlfn.XLOOKUP($B7,PROSPER_Harvey!$1:$1,PROSPER_Harvey!$71:$71,""),""))))))))="","No Comment",IF(IF($C7="Christopher Lobo",_xlfn.XLOOKUP($B7,PROSPER_Lobo!$1:$1,PROSPER_Lobo!$71:$71,""),
IF($C7="Naren Baliga",_xlfn.XLOOKUP($B7,PROSPER_Baliga!$1:$1,PROSPER_Baliga!$71:$71,""),
IF($C7="Thorsten Huhn",_xlfn.XLOOKUP($B7,PROSPER_Huhn!$1:$1,PROSPER_Huhn!$71:$71,""),
IF($C7="Nick Hull",_xlfn.XLOOKUP($B7,PROSPER_Hull!$1:$1,PROSPER_Hull!$71:$71,""),
IF($C7="Monika Kotwani",_xlfn.XLOOKUP($B7,PROSPER_Kotwani!$1:$1,PROSPER_Kotwani!$71:$71,""),
IF($C7="Jonathan Wellner",_xlfn.XLOOKUP($B7,PROSPER_Wellner!$1:$1,PROSPER_Wellner!$71:$71,""),
IF($C7="Travis Harvey",_xlfn.XLOOKUP($B7,PROSPER_Harvey!$1:$1,PROSPER_Harvey!$71:$71,""),"")))))))="","",
IF($C7="Christopher Lobo",_xlfn.XLOOKUP($B7,PROSPER_Lobo!$1:$1,PROSPER_Lobo!$71:$71,""),
IF($C7="Naren Baliga",_xlfn.XLOOKUP($B7,PROSPER_Baliga!$1:$1,PROSPER_Baliga!$71:$71,""),
IF($C7="Thorsten Huhn",_xlfn.XLOOKUP($B7,PROSPER_Huhn!$1:$1,PROSPER_Huhn!$71:$71,""),
IF($C7="Nick Hull",_xlfn.XLOOKUP($B7,PROSPER_Hull!$1:$1,PROSPER_Hull!$71:$71,""),
IF($C7="Monika Kotwani",_xlfn.XLOOKUP($B7,PROSPER_Kotwani!$1:$1,PROSPER_Kotwani!$71:$71,""),
IF($C7="Jonathan Wellner",_xlfn.XLOOKUP($B7,PROSPER_Wellner!$1:$1,PROSPER_Wellner!$71:$71,""),
IF($C7="Travis Harvey",_xlfn.XLOOKUP($B7,PROSPER_Harvey!$1:$1,PROSPER_Harvey!$71:$71,""),"")))))))))</f>
        <v>No Comment</v>
      </c>
      <c r="JK7" s="141" t="str">
        <f t="shared" si="221"/>
        <v>N/A</v>
      </c>
      <c r="JL7" s="135" t="str">
        <f>_xlfn.XLOOKUP(B7,PROSPERInitial_Query!$E:$E,PROSPERInitial_Query!$AR:$AR,"",,-1)</f>
        <v/>
      </c>
      <c r="JM7" s="136" t="str">
        <f t="shared" si="120"/>
        <v>Amit Atre7 - ResponsibilityExecutive Communication</v>
      </c>
      <c r="JN7" s="136" t="str">
        <f>_xlfn.XLOOKUP(JM7,PROSPERDelta_Query!BK:BK,PROSPERDelta_Query!BF:BF,"",,-1)</f>
        <v/>
      </c>
      <c r="JO7" s="137" t="str">
        <f t="shared" si="222"/>
        <v>N/A</v>
      </c>
      <c r="JP7" s="137" t="str">
        <f>IF(IF(IF($C7="Christopher Lobo",_xlfn.XLOOKUP($B7,PROSPER_Lobo!$1:$1,PROSPER_Lobo!$72:$72,""),
IF($C7="Naren Baliga",_xlfn.XLOOKUP($B7,PROSPER_Baliga!$1:$1,PROSPER_Baliga!$72:$72,""),
IF($C7="Thorsten Huhn",_xlfn.XLOOKUP($B7,PROSPER_Huhn!$1:$1,PROSPER_Huhn!$72:$72,""),
IF($C7="Nick Hull",_xlfn.XLOOKUP($B7,PROSPER_Hull!$1:$1,PROSPER_Hull!$72:$72,""),
IF($C7="Monika Kotwani",_xlfn.XLOOKUP($B7,PROSPER_Kotwani!$1:$1,PROSPER_Kotwani!$72:$72,""),
IF($C7="Jonathan Wellner",_xlfn.XLOOKUP($B7,PROSPER_Wellner!$1:$1,PROSPER_Wellner!$72:$72,""),
IF($C7="Travis Harvey",_xlfn.XLOOKUP($B7,PROSPER_Harvey!$1:$1,PROSPER_Harvey!$72:$72,""),"")))))))="","",
IF($C7="Christopher Lobo",_xlfn.XLOOKUP($B7,PROSPER_Lobo!$1:$1,PROSPER_Lobo!$72:$72,""),
IF($C7="Naren Baliga",_xlfn.XLOOKUP($B7,PROSPER_Baliga!$1:$1,PROSPER_Baliga!$72:$72,""),
IF($C7="Thorsten Huhn",_xlfn.XLOOKUP($B7,PROSPER_Huhn!$1:$1,PROSPER_Huhn!$72:$72,""),
IF($C7="Nick Hull",_xlfn.XLOOKUP($B7,PROSPER_Hull!$1:$1,PROSPER_Hull!$72:$72,""),
IF($C7="Monika Kotwani",_xlfn.XLOOKUP($B7,PROSPER_Kotwani!$1:$1,PROSPER_Kotwani!$72:$72,""),
IF($C7="Jonathan Wellner",_xlfn.XLOOKUP($B7,PROSPER_Wellner!$1:$1,PROSPER_Wellner!$72:$72,""),
IF($C7="Travis Harvey",_xlfn.XLOOKUP($B7,PROSPER_Harvey!$1:$1,PROSPER_Harvey!$72:$72,""),""))))))))="","No Score",IF(IF($C7="Christopher Lobo",_xlfn.XLOOKUP($B7,PROSPER_Lobo!$1:$1,PROSPER_Lobo!$72:$72,""),
IF($C7="Naren Baliga",_xlfn.XLOOKUP($B7,PROSPER_Baliga!$1:$1,PROSPER_Baliga!$72:$72,""),
IF($C7="Thorsten Huhn",_xlfn.XLOOKUP($B7,PROSPER_Huhn!$1:$1,PROSPER_Huhn!$72:$72,""),
IF($C7="Nick Hull",_xlfn.XLOOKUP($B7,PROSPER_Hull!$1:$1,PROSPER_Hull!$72:$72,""),
IF($C7="Monika Kotwani",_xlfn.XLOOKUP($B7,PROSPER_Kotwani!$1:$1,PROSPER_Kotwani!$72:$72,""),
IF($C7="Jonathan Wellner",_xlfn.XLOOKUP($B7,PROSPER_Wellner!$1:$1,PROSPER_Wellner!$72:$72,""),
IF($C7="Travis Harvey",_xlfn.XLOOKUP($B7,PROSPER_Harvey!$1:$1,PROSPER_Harvey!$72:$72,""),"")))))))="","",
IF($C7="Christopher Lobo",_xlfn.XLOOKUP($B7,PROSPER_Lobo!$1:$1,PROSPER_Lobo!$72:$72,""),
IF($C7="Naren Baliga",_xlfn.XLOOKUP($B7,PROSPER_Baliga!$1:$1,PROSPER_Baliga!$72:$72,""),
IF($C7="Thorsten Huhn",_xlfn.XLOOKUP($B7,PROSPER_Huhn!$1:$1,PROSPER_Huhn!$72:$72,""),
IF($C7="Nick Hull",_xlfn.XLOOKUP($B7,PROSPER_Hull!$1:$1,PROSPER_Hull!$72:$72,""),
IF($C7="Monika Kotwani",_xlfn.XLOOKUP($B7,PROSPER_Kotwani!$1:$1,PROSPER_Kotwani!$72:$72,""),
IF($C7="Jonathan Wellner",_xlfn.XLOOKUP($B7,PROSPER_Wellner!$1:$1,PROSPER_Wellner!$72:$72,""),
IF($C7="Travis Harvey",_xlfn.XLOOKUP($B7,PROSPER_Harvey!$1:$1,PROSPER_Harvey!$72:$72,""),"")))))))))</f>
        <v>No Score</v>
      </c>
      <c r="JQ7" s="138" t="str">
        <f>IF(IF(IF($C7="Christopher Lobo",_xlfn.XLOOKUP($B7,PROSPER_Lobo!$1:$1,PROSPER_Lobo!$73:$73,""),
IF($C7="Naren Baliga",_xlfn.XLOOKUP($B7,PROSPER_Baliga!$1:$1,PROSPER_Baliga!$73:$73,""),
IF($C7="Thorsten Huhn",_xlfn.XLOOKUP($B7,PROSPER_Huhn!$1:$1,PROSPER_Huhn!$73:$73,""),
IF($C7="Nick Hull",_xlfn.XLOOKUP($B7,PROSPER_Hull!$1:$1,PROSPER_Hull!$73:$73,""),
IF($C7="Monika Kotwani",_xlfn.XLOOKUP($B7,PROSPER_Kotwani!$1:$1,PROSPER_Kotwani!$73:$73,""),
IF($C7="Jonathan Wellner",_xlfn.XLOOKUP($B7,PROSPER_Wellner!$1:$1,PROSPER_Wellner!$73:$73,""),
IF($C7="Travis Harvey",_xlfn.XLOOKUP($B7,PROSPER_Harvey!$1:$1,PROSPER_Harvey!$73:$73,""),"")))))))="","",
IF($C7="Christopher Lobo",_xlfn.XLOOKUP($B7,PROSPER_Lobo!$1:$1,PROSPER_Lobo!$73:$73,""),
IF($C7="Naren Baliga",_xlfn.XLOOKUP($B7,PROSPER_Baliga!$1:$1,PROSPER_Baliga!$73:$73,""),
IF($C7="Thorsten Huhn",_xlfn.XLOOKUP($B7,PROSPER_Huhn!$1:$1,PROSPER_Huhn!$73:$73,""),
IF($C7="Nick Hull",_xlfn.XLOOKUP($B7,PROSPER_Hull!$1:$1,PROSPER_Hull!$73:$73,""),
IF($C7="Monika Kotwani",_xlfn.XLOOKUP($B7,PROSPER_Kotwani!$1:$1,PROSPER_Kotwani!$73:$73,""),
IF($C7="Jonathan Wellner",_xlfn.XLOOKUP($B7,PROSPER_Wellner!$1:$1,PROSPER_Wellner!$73:$73,""),
IF($C7="Travis Harvey",_xlfn.XLOOKUP($B7,PROSPER_Harvey!$1:$1,PROSPER_Harvey!$73:$73,""),""))))))))="","No Comment",IF(IF($C7="Christopher Lobo",_xlfn.XLOOKUP($B7,PROSPER_Lobo!$1:$1,PROSPER_Lobo!$73:$73,""),
IF($C7="Naren Baliga",_xlfn.XLOOKUP($B7,PROSPER_Baliga!$1:$1,PROSPER_Baliga!$73:$73,""),
IF($C7="Thorsten Huhn",_xlfn.XLOOKUP($B7,PROSPER_Huhn!$1:$1,PROSPER_Huhn!$73:$73,""),
IF($C7="Nick Hull",_xlfn.XLOOKUP($B7,PROSPER_Hull!$1:$1,PROSPER_Hull!$73:$73,""),
IF($C7="Monika Kotwani",_xlfn.XLOOKUP($B7,PROSPER_Kotwani!$1:$1,PROSPER_Kotwani!$73:$73,""),
IF($C7="Jonathan Wellner",_xlfn.XLOOKUP($B7,PROSPER_Wellner!$1:$1,PROSPER_Wellner!$73:$73,""),
IF($C7="Travis Harvey",_xlfn.XLOOKUP($B7,PROSPER_Harvey!$1:$1,PROSPER_Harvey!$73:$73,""),"")))))))="","",
IF($C7="Christopher Lobo",_xlfn.XLOOKUP($B7,PROSPER_Lobo!$1:$1,PROSPER_Lobo!$73:$73,""),
IF($C7="Naren Baliga",_xlfn.XLOOKUP($B7,PROSPER_Baliga!$1:$1,PROSPER_Baliga!$73:$73,""),
IF($C7="Thorsten Huhn",_xlfn.XLOOKUP($B7,PROSPER_Huhn!$1:$1,PROSPER_Huhn!$73:$73,""),
IF($C7="Nick Hull",_xlfn.XLOOKUP($B7,PROSPER_Hull!$1:$1,PROSPER_Hull!$73:$73,""),
IF($C7="Monika Kotwani",_xlfn.XLOOKUP($B7,PROSPER_Kotwani!$1:$1,PROSPER_Kotwani!$73:$73,""),
IF($C7="Jonathan Wellner",_xlfn.XLOOKUP($B7,PROSPER_Wellner!$1:$1,PROSPER_Wellner!$73:$73,""),
IF($C7="Travis Harvey",_xlfn.XLOOKUP($B7,PROSPER_Harvey!$1:$1,PROSPER_Harvey!$73:$73,""),"")))))))))</f>
        <v>No Comment</v>
      </c>
      <c r="JR7" s="141" t="str">
        <f t="shared" si="223"/>
        <v>N/A</v>
      </c>
      <c r="JS7" s="135" t="str">
        <f>_xlfn.XLOOKUP(B7,PROSPERInitial_Query!$E:$E,PROSPERInitial_Query!$AS:$AS,"",,-1)</f>
        <v/>
      </c>
      <c r="JT7" s="136" t="str">
        <f t="shared" si="123"/>
        <v>Amit Atre7 - ResponsibilityCulture Champion</v>
      </c>
      <c r="JU7" s="136" t="str">
        <f>_xlfn.XLOOKUP(JT7,PROSPERDelta_Query!BK:BK,PROSPERDelta_Query!BG:BG,"",,-1)</f>
        <v/>
      </c>
      <c r="JV7" s="137" t="str">
        <f t="shared" si="224"/>
        <v>N/A</v>
      </c>
      <c r="JW7" s="137" t="str">
        <f>IF(IF(IF($C7="Christopher Lobo",_xlfn.XLOOKUP($B7,PROSPER_Lobo!$1:$1,PROSPER_Lobo!$74:$74,""),
IF($C7="Naren Baliga",_xlfn.XLOOKUP($B7,PROSPER_Baliga!$1:$1,PROSPER_Baliga!$74:$74,""),
IF($C7="Thorsten Huhn",_xlfn.XLOOKUP($B7,PROSPER_Huhn!$1:$1,PROSPER_Huhn!$74:$74,""),
IF($C7="Nick Hull",_xlfn.XLOOKUP($B7,PROSPER_Hull!$1:$1,PROSPER_Hull!$74:$74,""),
IF($C7="Monika Kotwani",_xlfn.XLOOKUP($B7,PROSPER_Kotwani!$1:$1,PROSPER_Kotwani!$74:$74,""),
IF($C7="Jonathan Wellner",_xlfn.XLOOKUP($B7,PROSPER_Wellner!$1:$1,PROSPER_Wellner!$74:$74,""),
IF($C7="Travis Harvey",_xlfn.XLOOKUP($B7,PROSPER_Harvey!$1:$1,PROSPER_Harvey!$74:$74,""),"")))))))="","",
IF($C7="Christopher Lobo",_xlfn.XLOOKUP($B7,PROSPER_Lobo!$1:$1,PROSPER_Lobo!$74:$74,""),
IF($C7="Naren Baliga",_xlfn.XLOOKUP($B7,PROSPER_Baliga!$1:$1,PROSPER_Baliga!$74:$74,""),
IF($C7="Thorsten Huhn",_xlfn.XLOOKUP($B7,PROSPER_Huhn!$1:$1,PROSPER_Huhn!$74:$74,""),
IF($C7="Nick Hull",_xlfn.XLOOKUP($B7,PROSPER_Hull!$1:$1,PROSPER_Hull!$74:$74,""),
IF($C7="Monika Kotwani",_xlfn.XLOOKUP($B7,PROSPER_Kotwani!$1:$1,PROSPER_Kotwani!$74:$74,""),
IF($C7="Jonathan Wellner",_xlfn.XLOOKUP($B7,PROSPER_Wellner!$1:$1,PROSPER_Wellner!$74:$74,""),
IF($C7="Travis Harvey",_xlfn.XLOOKUP($B7,PROSPER_Harvey!$1:$1,PROSPER_Harvey!$74:$74,""),""))))))))="","No Score",IF(IF($C7="Christopher Lobo",_xlfn.XLOOKUP($B7,PROSPER_Lobo!$1:$1,PROSPER_Lobo!$74:$74,""),
IF($C7="Naren Baliga",_xlfn.XLOOKUP($B7,PROSPER_Baliga!$1:$1,PROSPER_Baliga!$74:$74,""),
IF($C7="Thorsten Huhn",_xlfn.XLOOKUP($B7,PROSPER_Huhn!$1:$1,PROSPER_Huhn!$74:$74,""),
IF($C7="Nick Hull",_xlfn.XLOOKUP($B7,PROSPER_Hull!$1:$1,PROSPER_Hull!$74:$74,""),
IF($C7="Monika Kotwani",_xlfn.XLOOKUP($B7,PROSPER_Kotwani!$1:$1,PROSPER_Kotwani!$74:$74,""),
IF($C7="Jonathan Wellner",_xlfn.XLOOKUP($B7,PROSPER_Wellner!$1:$1,PROSPER_Wellner!$74:$74,""),
IF($C7="Travis Harvey",_xlfn.XLOOKUP($B7,PROSPER_Harvey!$1:$1,PROSPER_Harvey!$74:$74,""),"")))))))="","",
IF($C7="Christopher Lobo",_xlfn.XLOOKUP($B7,PROSPER_Lobo!$1:$1,PROSPER_Lobo!$74:$74,""),
IF($C7="Naren Baliga",_xlfn.XLOOKUP($B7,PROSPER_Baliga!$1:$1,PROSPER_Baliga!$74:$74,""),
IF($C7="Thorsten Huhn",_xlfn.XLOOKUP($B7,PROSPER_Huhn!$1:$1,PROSPER_Huhn!$74:$74,""),
IF($C7="Nick Hull",_xlfn.XLOOKUP($B7,PROSPER_Hull!$1:$1,PROSPER_Hull!$74:$74,""),
IF($C7="Monika Kotwani",_xlfn.XLOOKUP($B7,PROSPER_Kotwani!$1:$1,PROSPER_Kotwani!$74:$74,""),
IF($C7="Jonathan Wellner",_xlfn.XLOOKUP($B7,PROSPER_Wellner!$1:$1,PROSPER_Wellner!$74:$74,""),
IF($C7="Travis Harvey",_xlfn.XLOOKUP($B7,PROSPER_Harvey!$1:$1,PROSPER_Harvey!$74:$74,""),"")))))))))</f>
        <v>No Score</v>
      </c>
      <c r="JX7" s="138" t="str">
        <f>IF(IF(IF($C7="Christopher Lobo",_xlfn.XLOOKUP($B7,PROSPER_Lobo!$1:$1,PROSPER_Lobo!$75:$75,""),
IF($C7="Naren Baliga",_xlfn.XLOOKUP($B7,PROSPER_Baliga!$1:$1,PROSPER_Baliga!$75:$75,""),
IF($C7="Thorsten Huhn",_xlfn.XLOOKUP($B7,PROSPER_Huhn!$1:$1,PROSPER_Huhn!$75:$75,""),
IF($C7="Nick Hull",_xlfn.XLOOKUP($B7,PROSPER_Hull!$1:$1,PROSPER_Hull!$75:$75,""),
IF($C7="Monika Kotwani",_xlfn.XLOOKUP($B7,PROSPER_Kotwani!$1:$1,PROSPER_Kotwani!$75:$75,""),
IF($C7="Jonathan Wellner",_xlfn.XLOOKUP($B7,PROSPER_Wellner!$1:$1,PROSPER_Wellner!$75:$75,""),
IF($C7="Travis Harvey",_xlfn.XLOOKUP($B7,PROSPER_Harvey!$1:$1,PROSPER_Harvey!$75:$75,""),"")))))))="","",
IF($C7="Christopher Lobo",_xlfn.XLOOKUP($B7,PROSPER_Lobo!$1:$1,PROSPER_Lobo!$75:$75,""),
IF($C7="Naren Baliga",_xlfn.XLOOKUP($B7,PROSPER_Baliga!$1:$1,PROSPER_Baliga!$75:$75,""),
IF($C7="Thorsten Huhn",_xlfn.XLOOKUP($B7,PROSPER_Huhn!$1:$1,PROSPER_Huhn!$75:$75,""),
IF($C7="Nick Hull",_xlfn.XLOOKUP($B7,PROSPER_Hull!$1:$1,PROSPER_Hull!$75:$75,""),
IF($C7="Monika Kotwani",_xlfn.XLOOKUP($B7,PROSPER_Kotwani!$1:$1,PROSPER_Kotwani!$75:$75,""),
IF($C7="Jonathan Wellner",_xlfn.XLOOKUP($B7,PROSPER_Wellner!$1:$1,PROSPER_Wellner!$75:$75,""),
IF($C7="Travis Harvey",_xlfn.XLOOKUP($B7,PROSPER_Harvey!$1:$1,PROSPER_Harvey!$75:$75,""),""))))))))="","No Comment",IF(IF($C7="Christopher Lobo",_xlfn.XLOOKUP($B7,PROSPER_Lobo!$1:$1,PROSPER_Lobo!$75:$75,""),
IF($C7="Naren Baliga",_xlfn.XLOOKUP($B7,PROSPER_Baliga!$1:$1,PROSPER_Baliga!$75:$75,""),
IF($C7="Thorsten Huhn",_xlfn.XLOOKUP($B7,PROSPER_Huhn!$1:$1,PROSPER_Huhn!$75:$75,""),
IF($C7="Nick Hull",_xlfn.XLOOKUP($B7,PROSPER_Hull!$1:$1,PROSPER_Hull!$75:$75,""),
IF($C7="Monika Kotwani",_xlfn.XLOOKUP($B7,PROSPER_Kotwani!$1:$1,PROSPER_Kotwani!$75:$75,""),
IF($C7="Jonathan Wellner",_xlfn.XLOOKUP($B7,PROSPER_Wellner!$1:$1,PROSPER_Wellner!$75:$75,""),
IF($C7="Travis Harvey",_xlfn.XLOOKUP($B7,PROSPER_Harvey!$1:$1,PROSPER_Harvey!$75:$75,""),"")))))))="","",
IF($C7="Christopher Lobo",_xlfn.XLOOKUP($B7,PROSPER_Lobo!$1:$1,PROSPER_Lobo!$75:$75,""),
IF($C7="Naren Baliga",_xlfn.XLOOKUP($B7,PROSPER_Baliga!$1:$1,PROSPER_Baliga!$75:$75,""),
IF($C7="Thorsten Huhn",_xlfn.XLOOKUP($B7,PROSPER_Huhn!$1:$1,PROSPER_Huhn!$75:$75,""),
IF($C7="Nick Hull",_xlfn.XLOOKUP($B7,PROSPER_Hull!$1:$1,PROSPER_Hull!$75:$75,""),
IF($C7="Monika Kotwani",_xlfn.XLOOKUP($B7,PROSPER_Kotwani!$1:$1,PROSPER_Kotwani!$75:$75,""),
IF($C7="Jonathan Wellner",_xlfn.XLOOKUP($B7,PROSPER_Wellner!$1:$1,PROSPER_Wellner!$75:$75,""),
IF($C7="Travis Harvey",_xlfn.XLOOKUP($B7,PROSPER_Harvey!$1:$1,PROSPER_Harvey!$75:$75,""),"")))))))))</f>
        <v>No Comment</v>
      </c>
      <c r="JY7" s="141" t="str">
        <f t="shared" si="225"/>
        <v>N/A</v>
      </c>
      <c r="JZ7" s="135" t="str">
        <f>_xlfn.XLOOKUP(B7,PROSPERInitial_Query!$E:$E,PROSPERInitial_Query!$AT:$AT,"",,-1)</f>
        <v/>
      </c>
      <c r="KA7" s="136" t="str">
        <f t="shared" si="126"/>
        <v>Amit Atre7 - ResponsibilityPeople Management</v>
      </c>
      <c r="KB7" s="136" t="str">
        <f>_xlfn.XLOOKUP(KA7,PROSPERDelta_Query!BK:BK,PROSPERDelta_Query!BH:BH,"",,-1)</f>
        <v/>
      </c>
      <c r="KC7" s="137" t="str">
        <f t="shared" si="226"/>
        <v>N/A</v>
      </c>
      <c r="KD7" s="137" t="str">
        <f>IF(IF(IF($C7="Christopher Lobo",_xlfn.XLOOKUP($B7,PROSPER_Lobo!$1:$1,PROSPER_Lobo!$76:$76,""),
IF($C7="Naren Baliga",_xlfn.XLOOKUP($B7,PROSPER_Baliga!$1:$1,PROSPER_Baliga!$76:$76,""),
IF($C7="Thorsten Huhn",_xlfn.XLOOKUP($B7,PROSPER_Huhn!$1:$1,PROSPER_Huhn!$76:$76,""),
IF($C7="Nick Hull",_xlfn.XLOOKUP($B7,PROSPER_Hull!$1:$1,PROSPER_Hull!$76:$76,""),
IF($C7="Monika Kotwani",_xlfn.XLOOKUP($B7,PROSPER_Kotwani!$1:$1,PROSPER_Kotwani!$76:$76,""),
IF($C7="Jonathan Wellner",_xlfn.XLOOKUP($B7,PROSPER_Wellner!$1:$1,PROSPER_Wellner!$76:$76,""),
IF($C7="Travis Harvey",_xlfn.XLOOKUP($B7,PROSPER_Harvey!$1:$1,PROSPER_Harvey!$76:$76,""),"")))))))="","",
IF($C7="Christopher Lobo",_xlfn.XLOOKUP($B7,PROSPER_Lobo!$1:$1,PROSPER_Lobo!$76:$76,""),
IF($C7="Naren Baliga",_xlfn.XLOOKUP($B7,PROSPER_Baliga!$1:$1,PROSPER_Baliga!$76:$76,""),
IF($C7="Thorsten Huhn",_xlfn.XLOOKUP($B7,PROSPER_Huhn!$1:$1,PROSPER_Huhn!$76:$76,""),
IF($C7="Nick Hull",_xlfn.XLOOKUP($B7,PROSPER_Hull!$1:$1,PROSPER_Hull!$76:$76,""),
IF($C7="Monika Kotwani",_xlfn.XLOOKUP($B7,PROSPER_Kotwani!$1:$1,PROSPER_Kotwani!$76:$76,""),
IF($C7="Jonathan Wellner",_xlfn.XLOOKUP($B7,PROSPER_Wellner!$1:$1,PROSPER_Wellner!$76:$76,""),
IF($C7="Travis Harvey",_xlfn.XLOOKUP($B7,PROSPER_Harvey!$1:$1,PROSPER_Harvey!$76:$76,""),""))))))))="","No Score",IF(IF($C7="Christopher Lobo",_xlfn.XLOOKUP($B7,PROSPER_Lobo!$1:$1,PROSPER_Lobo!$76:$76,""),
IF($C7="Naren Baliga",_xlfn.XLOOKUP($B7,PROSPER_Baliga!$1:$1,PROSPER_Baliga!$76:$76,""),
IF($C7="Thorsten Huhn",_xlfn.XLOOKUP($B7,PROSPER_Huhn!$1:$1,PROSPER_Huhn!$76:$76,""),
IF($C7="Nick Hull",_xlfn.XLOOKUP($B7,PROSPER_Hull!$1:$1,PROSPER_Hull!$76:$76,""),
IF($C7="Monika Kotwani",_xlfn.XLOOKUP($B7,PROSPER_Kotwani!$1:$1,PROSPER_Kotwani!$76:$76,""),
IF($C7="Jonathan Wellner",_xlfn.XLOOKUP($B7,PROSPER_Wellner!$1:$1,PROSPER_Wellner!$76:$76,""),
IF($C7="Travis Harvey",_xlfn.XLOOKUP($B7,PROSPER_Harvey!$1:$1,PROSPER_Harvey!$76:$76,""),"")))))))="","",
IF($C7="Christopher Lobo",_xlfn.XLOOKUP($B7,PROSPER_Lobo!$1:$1,PROSPER_Lobo!$76:$76,""),
IF($C7="Naren Baliga",_xlfn.XLOOKUP($B7,PROSPER_Baliga!$1:$1,PROSPER_Baliga!$76:$76,""),
IF($C7="Thorsten Huhn",_xlfn.XLOOKUP($B7,PROSPER_Huhn!$1:$1,PROSPER_Huhn!$76:$76,""),
IF($C7="Nick Hull",_xlfn.XLOOKUP($B7,PROSPER_Hull!$1:$1,PROSPER_Hull!$76:$76,""),
IF($C7="Monika Kotwani",_xlfn.XLOOKUP($B7,PROSPER_Kotwani!$1:$1,PROSPER_Kotwani!$76:$76,""),
IF($C7="Jonathan Wellner",_xlfn.XLOOKUP($B7,PROSPER_Wellner!$1:$1,PROSPER_Wellner!$76:$76,""),
IF($C7="Travis Harvey",_xlfn.XLOOKUP($B7,PROSPER_Harvey!$1:$1,PROSPER_Harvey!$76:$76,""),"")))))))))</f>
        <v>No Score</v>
      </c>
      <c r="KE7" s="138" t="str">
        <f>IF(IF(IF($C7="Christopher Lobo",_xlfn.XLOOKUP($B7,PROSPER_Lobo!$1:$1,PROSPER_Lobo!$77:$77,""),
IF($C7="Naren Baliga",_xlfn.XLOOKUP($B7,PROSPER_Baliga!$1:$1,PROSPER_Baliga!$77:$77,""),
IF($C7="Thorsten Huhn",_xlfn.XLOOKUP($B7,PROSPER_Huhn!$1:$1,PROSPER_Huhn!$77:$77,""),
IF($C7="Nick Hull",_xlfn.XLOOKUP($B7,PROSPER_Hull!$1:$1,PROSPER_Hull!$77:$77,""),
IF($C7="Monika Kotwani",_xlfn.XLOOKUP($B7,PROSPER_Kotwani!$1:$1,PROSPER_Kotwani!$77:$77,""),
IF($C7="Jonathan Wellner",_xlfn.XLOOKUP($B7,PROSPER_Wellner!$1:$1,PROSPER_Wellner!$77:$77,""),
IF($C7="Travis Harvey",_xlfn.XLOOKUP($B7,PROSPER_Harvey!$1:$1,PROSPER_Harvey!$77:$77,""),"")))))))="","",
IF($C7="Christopher Lobo",_xlfn.XLOOKUP($B7,PROSPER_Lobo!$1:$1,PROSPER_Lobo!$77:$77,""),
IF($C7="Naren Baliga",_xlfn.XLOOKUP($B7,PROSPER_Baliga!$1:$1,PROSPER_Baliga!$77:$77,""),
IF($C7="Thorsten Huhn",_xlfn.XLOOKUP($B7,PROSPER_Huhn!$1:$1,PROSPER_Huhn!$77:$77,""),
IF($C7="Nick Hull",_xlfn.XLOOKUP($B7,PROSPER_Hull!$1:$1,PROSPER_Hull!$77:$77,""),
IF($C7="Monika Kotwani",_xlfn.XLOOKUP($B7,PROSPER_Kotwani!$1:$1,PROSPER_Kotwani!$77:$77,""),
IF($C7="Jonathan Wellner",_xlfn.XLOOKUP($B7,PROSPER_Wellner!$1:$1,PROSPER_Wellner!$77:$77,""),
IF($C7="Travis Harvey",_xlfn.XLOOKUP($B7,PROSPER_Harvey!$1:$1,PROSPER_Harvey!$77:$77,""),""))))))))="","No Comment",IF(IF($C7="Christopher Lobo",_xlfn.XLOOKUP($B7,PROSPER_Lobo!$1:$1,PROSPER_Lobo!$77:$77,""),
IF($C7="Naren Baliga",_xlfn.XLOOKUP($B7,PROSPER_Baliga!$1:$1,PROSPER_Baliga!$77:$77,""),
IF($C7="Thorsten Huhn",_xlfn.XLOOKUP($B7,PROSPER_Huhn!$1:$1,PROSPER_Huhn!$77:$77,""),
IF($C7="Nick Hull",_xlfn.XLOOKUP($B7,PROSPER_Hull!$1:$1,PROSPER_Hull!$77:$77,""),
IF($C7="Monika Kotwani",_xlfn.XLOOKUP($B7,PROSPER_Kotwani!$1:$1,PROSPER_Kotwani!$77:$77,""),
IF($C7="Jonathan Wellner",_xlfn.XLOOKUP($B7,PROSPER_Wellner!$1:$1,PROSPER_Wellner!$77:$77,""),
IF($C7="Travis Harvey",_xlfn.XLOOKUP($B7,PROSPER_Harvey!$1:$1,PROSPER_Harvey!$77:$77,""),"")))))))="","",
IF($C7="Christopher Lobo",_xlfn.XLOOKUP($B7,PROSPER_Lobo!$1:$1,PROSPER_Lobo!$77:$77,""),
IF($C7="Naren Baliga",_xlfn.XLOOKUP($B7,PROSPER_Baliga!$1:$1,PROSPER_Baliga!$77:$77,""),
IF($C7="Thorsten Huhn",_xlfn.XLOOKUP($B7,PROSPER_Huhn!$1:$1,PROSPER_Huhn!$77:$77,""),
IF($C7="Nick Hull",_xlfn.XLOOKUP($B7,PROSPER_Hull!$1:$1,PROSPER_Hull!$77:$77,""),
IF($C7="Monika Kotwani",_xlfn.XLOOKUP($B7,PROSPER_Kotwani!$1:$1,PROSPER_Kotwani!$77:$77,""),
IF($C7="Jonathan Wellner",_xlfn.XLOOKUP($B7,PROSPER_Wellner!$1:$1,PROSPER_Wellner!$77:$77,""),
IF($C7="Travis Harvey",_xlfn.XLOOKUP($B7,PROSPER_Harvey!$1:$1,PROSPER_Harvey!$77:$77,""),"")))))))))</f>
        <v>No Comment</v>
      </c>
      <c r="KF7" s="141" t="str">
        <f t="shared" si="227"/>
        <v>N/A</v>
      </c>
      <c r="KG7" s="135" t="str">
        <f>_xlfn.XLOOKUP(B7,PROSPERInitial_Query!$E:$E,PROSPERInitial_Query!$AU:$AU,"",,-1)</f>
        <v/>
      </c>
      <c r="KH7" s="136" t="str">
        <f t="shared" si="129"/>
        <v>Amit Atre7 - ResponsibilitySelf Sufficiency</v>
      </c>
      <c r="KI7" s="136" t="str">
        <f>_xlfn.XLOOKUP(KH7,PROSPERDelta_Query!BK:BK,PROSPERDelta_Query!BI:BI,"",,-1)</f>
        <v/>
      </c>
      <c r="KJ7" s="137" t="str">
        <f t="shared" si="228"/>
        <v>N/A</v>
      </c>
      <c r="KK7" s="137" t="str">
        <f>IF(IF(IF($C7="Christopher Lobo",_xlfn.XLOOKUP($B7,PROSPER_Lobo!$1:$1,PROSPER_Lobo!$78:$78,""),
IF($C7="Naren Baliga",_xlfn.XLOOKUP($B7,PROSPER_Baliga!$1:$1,PROSPER_Baliga!$78:$78,""),
IF($C7="Thorsten Huhn",_xlfn.XLOOKUP($B7,PROSPER_Huhn!$1:$1,PROSPER_Huhn!$78:$78,""),
IF($C7="Nick Hull",_xlfn.XLOOKUP($B7,PROSPER_Hull!$1:$1,PROSPER_Hull!$78:$78,""),
IF($C7="Monika Kotwani",_xlfn.XLOOKUP($B7,PROSPER_Kotwani!$1:$1,PROSPER_Kotwani!$78:$78,""),
IF($C7="Jonathan Wellner",_xlfn.XLOOKUP($B7,PROSPER_Wellner!$1:$1,PROSPER_Wellner!$78:$78,""),
IF($C7="Travis Harvey",_xlfn.XLOOKUP($B7,PROSPER_Harvey!$1:$1,PROSPER_Harvey!$78:$78,""),"")))))))="","",
IF($C7="Christopher Lobo",_xlfn.XLOOKUP($B7,PROSPER_Lobo!$1:$1,PROSPER_Lobo!$78:$78,""),
IF($C7="Naren Baliga",_xlfn.XLOOKUP($B7,PROSPER_Baliga!$1:$1,PROSPER_Baliga!$78:$78,""),
IF($C7="Thorsten Huhn",_xlfn.XLOOKUP($B7,PROSPER_Huhn!$1:$1,PROSPER_Huhn!$78:$78,""),
IF($C7="Nick Hull",_xlfn.XLOOKUP($B7,PROSPER_Hull!$1:$1,PROSPER_Hull!$78:$78,""),
IF($C7="Monika Kotwani",_xlfn.XLOOKUP($B7,PROSPER_Kotwani!$1:$1,PROSPER_Kotwani!$78:$78,""),
IF($C7="Jonathan Wellner",_xlfn.XLOOKUP($B7,PROSPER_Wellner!$1:$1,PROSPER_Wellner!$78:$78,""),
IF($C7="Travis Harvey",_xlfn.XLOOKUP($B7,PROSPER_Harvey!$1:$1,PROSPER_Harvey!$78:$78,""),""))))))))="","No Score",IF(IF($C7="Christopher Lobo",_xlfn.XLOOKUP($B7,PROSPER_Lobo!$1:$1,PROSPER_Lobo!$78:$78,""),
IF($C7="Naren Baliga",_xlfn.XLOOKUP($B7,PROSPER_Baliga!$1:$1,PROSPER_Baliga!$78:$78,""),
IF($C7="Thorsten Huhn",_xlfn.XLOOKUP($B7,PROSPER_Huhn!$1:$1,PROSPER_Huhn!$78:$78,""),
IF($C7="Nick Hull",_xlfn.XLOOKUP($B7,PROSPER_Hull!$1:$1,PROSPER_Hull!$78:$78,""),
IF($C7="Monika Kotwani",_xlfn.XLOOKUP($B7,PROSPER_Kotwani!$1:$1,PROSPER_Kotwani!$78:$78,""),
IF($C7="Jonathan Wellner",_xlfn.XLOOKUP($B7,PROSPER_Wellner!$1:$1,PROSPER_Wellner!$78:$78,""),
IF($C7="Travis Harvey",_xlfn.XLOOKUP($B7,PROSPER_Harvey!$1:$1,PROSPER_Harvey!$78:$78,""),"")))))))="","",
IF($C7="Christopher Lobo",_xlfn.XLOOKUP($B7,PROSPER_Lobo!$1:$1,PROSPER_Lobo!$78:$78,""),
IF($C7="Naren Baliga",_xlfn.XLOOKUP($B7,PROSPER_Baliga!$1:$1,PROSPER_Baliga!$78:$78,""),
IF($C7="Thorsten Huhn",_xlfn.XLOOKUP($B7,PROSPER_Huhn!$1:$1,PROSPER_Huhn!$78:$78,""),
IF($C7="Nick Hull",_xlfn.XLOOKUP($B7,PROSPER_Hull!$1:$1,PROSPER_Hull!$78:$78,""),
IF($C7="Monika Kotwani",_xlfn.XLOOKUP($B7,PROSPER_Kotwani!$1:$1,PROSPER_Kotwani!$78:$78,""),
IF($C7="Jonathan Wellner",_xlfn.XLOOKUP($B7,PROSPER_Wellner!$1:$1,PROSPER_Wellner!$78:$78,""),
IF($C7="Travis Harvey",_xlfn.XLOOKUP($B7,PROSPER_Harvey!$1:$1,PROSPER_Harvey!$78:$78,""),"")))))))))</f>
        <v>No Score</v>
      </c>
      <c r="KL7" s="138" t="str">
        <f>IF(IF(IF($C7="Christopher Lobo",_xlfn.XLOOKUP($B7,PROSPER_Lobo!$1:$1,PROSPER_Lobo!$79:$79,""),
IF($C7="Naren Baliga",_xlfn.XLOOKUP($B7,PROSPER_Baliga!$1:$1,PROSPER_Baliga!$79:$79,""),
IF($C7="Thorsten Huhn",_xlfn.XLOOKUP($B7,PROSPER_Huhn!$1:$1,PROSPER_Huhn!$79:$79,""),
IF($C7="Nick Hull",_xlfn.XLOOKUP($B7,PROSPER_Hull!$1:$1,PROSPER_Hull!$79:$79,""),
IF($C7="Monika Kotwani",_xlfn.XLOOKUP($B7,PROSPER_Kotwani!$1:$1,PROSPER_Kotwani!$79:$79,""),
IF($C7="Jonathan Wellner",_xlfn.XLOOKUP($B7,PROSPER_Wellner!$1:$1,PROSPER_Wellner!$79:$79,""),
IF($C7="Travis Harvey",_xlfn.XLOOKUP($B7,PROSPER_Harvey!$1:$1,PROSPER_Harvey!$79:$79,""),"")))))))="","",
IF($C7="Christopher Lobo",_xlfn.XLOOKUP($B7,PROSPER_Lobo!$1:$1,PROSPER_Lobo!$79:$79,""),
IF($C7="Naren Baliga",_xlfn.XLOOKUP($B7,PROSPER_Baliga!$1:$1,PROSPER_Baliga!$79:$79,""),
IF($C7="Thorsten Huhn",_xlfn.XLOOKUP($B7,PROSPER_Huhn!$1:$1,PROSPER_Huhn!$79:$79,""),
IF($C7="Nick Hull",_xlfn.XLOOKUP($B7,PROSPER_Hull!$1:$1,PROSPER_Hull!$79:$79,""),
IF($C7="Monika Kotwani",_xlfn.XLOOKUP($B7,PROSPER_Kotwani!$1:$1,PROSPER_Kotwani!$79:$79,""),
IF($C7="Jonathan Wellner",_xlfn.XLOOKUP($B7,PROSPER_Wellner!$1:$1,PROSPER_Wellner!$79:$79,""),
IF($C7="Travis Harvey",_xlfn.XLOOKUP($B7,PROSPER_Harvey!$1:$1,PROSPER_Harvey!$79:$79,""),""))))))))="","No Comment",IF(IF($C7="Christopher Lobo",_xlfn.XLOOKUP($B7,PROSPER_Lobo!$1:$1,PROSPER_Lobo!$79:$79,""),
IF($C7="Naren Baliga",_xlfn.XLOOKUP($B7,PROSPER_Baliga!$1:$1,PROSPER_Baliga!$79:$79,""),
IF($C7="Thorsten Huhn",_xlfn.XLOOKUP($B7,PROSPER_Huhn!$1:$1,PROSPER_Huhn!$79:$79,""),
IF($C7="Nick Hull",_xlfn.XLOOKUP($B7,PROSPER_Hull!$1:$1,PROSPER_Hull!$79:$79,""),
IF($C7="Monika Kotwani",_xlfn.XLOOKUP($B7,PROSPER_Kotwani!$1:$1,PROSPER_Kotwani!$79:$79,""),
IF($C7="Jonathan Wellner",_xlfn.XLOOKUP($B7,PROSPER_Wellner!$1:$1,PROSPER_Wellner!$79:$79,""),
IF($C7="Travis Harvey",_xlfn.XLOOKUP($B7,PROSPER_Harvey!$1:$1,PROSPER_Harvey!$79:$79,""),"")))))))="","",
IF($C7="Christopher Lobo",_xlfn.XLOOKUP($B7,PROSPER_Lobo!$1:$1,PROSPER_Lobo!$79:$79,""),
IF($C7="Naren Baliga",_xlfn.XLOOKUP($B7,PROSPER_Baliga!$1:$1,PROSPER_Baliga!$79:$79,""),
IF($C7="Thorsten Huhn",_xlfn.XLOOKUP($B7,PROSPER_Huhn!$1:$1,PROSPER_Huhn!$79:$79,""),
IF($C7="Nick Hull",_xlfn.XLOOKUP($B7,PROSPER_Hull!$1:$1,PROSPER_Hull!$79:$79,""),
IF($C7="Monika Kotwani",_xlfn.XLOOKUP($B7,PROSPER_Kotwani!$1:$1,PROSPER_Kotwani!$79:$79,""),
IF($C7="Jonathan Wellner",_xlfn.XLOOKUP($B7,PROSPER_Wellner!$1:$1,PROSPER_Wellner!$79:$79,""),
IF($C7="Travis Harvey",_xlfn.XLOOKUP($B7,PROSPER_Harvey!$1:$1,PROSPER_Harvey!$79:$79,""),"")))))))))</f>
        <v>No Comment</v>
      </c>
      <c r="KM7" s="141" t="str">
        <f t="shared" si="229"/>
        <v>N/A</v>
      </c>
      <c r="KN7" s="145" t="str">
        <f t="shared" si="230"/>
        <v>N/A</v>
      </c>
      <c r="KO7" s="146" t="str">
        <f t="shared" si="231"/>
        <v>N/A</v>
      </c>
      <c r="KP7" s="194" t="str">
        <f t="shared" si="232"/>
        <v>N/A</v>
      </c>
      <c r="KQ7" s="147">
        <f t="shared" si="233"/>
        <v>4.25</v>
      </c>
      <c r="KR7" s="148"/>
      <c r="KS7" s="148"/>
      <c r="KT7" s="148"/>
      <c r="KU7" s="149"/>
    </row>
    <row r="8" spans="2:307" ht="14.1" customHeight="1" x14ac:dyDescent="0.25">
      <c r="B8" s="118" t="s">
        <v>137</v>
      </c>
      <c r="C8" s="119" t="s">
        <v>486</v>
      </c>
      <c r="D8" s="120" t="str">
        <f>_xlfn.XLOOKUP(B8,PROSPERInitial_Query!E:E,PROSPERInitial_Query!G:G,"",,-1)</f>
        <v/>
      </c>
      <c r="E8" s="121" t="str">
        <f t="shared" si="136"/>
        <v>Andrew Hundley1 - PortfolioDesign Success</v>
      </c>
      <c r="F8" s="122" t="str">
        <f>_xlfn.XLOOKUP(E8,PROSPERDelta_Query!BK:BK,PROSPERDelta_Query!I:I,"",,-1)</f>
        <v/>
      </c>
      <c r="G8" s="123" t="str">
        <f t="shared" si="137"/>
        <v>N/A</v>
      </c>
      <c r="H8" s="124" t="str">
        <f>IF(IF(IF($C8="Christopher Lobo",_xlfn.XLOOKUP($B8,PROSPER_Lobo!$1:$1,PROSPER_Lobo!$2:$2,""),
IF($C8="Naren Baliga",_xlfn.XLOOKUP($B8,PROSPER_Baliga!$1:$1,PROSPER_Baliga!$2:$2,""),
IF($C8="Thorsten Huhn",_xlfn.XLOOKUP($B8,PROSPER_Huhn!$1:$1,PROSPER_Huhn!$2:$2,""),
IF($C8="Nick Hull",_xlfn.XLOOKUP($B8,PROSPER_Hull!$1:$1,PROSPER_Hull!$2:$2,""),
IF($C8="Monika Kotwani",_xlfn.XLOOKUP($B8,PROSPER_Kotwani!$1:$1,PROSPER_Kotwani!$2:$2,""),
IF($C8="Jonathan Wellner",_xlfn.XLOOKUP($B8,PROSPER_Wellner!$1:$1,PROSPER_Wellner!$2:$2,""),
IF($C8="Travis Harvey",_xlfn.XLOOKUP($B8,PROSPER_Harvey!$1:$1,PROSPER_Harvey!$2:$2,""),"")))))))="","",
IF($C8="Christopher Lobo",_xlfn.XLOOKUP($B8,PROSPER_Lobo!$1:$1,PROSPER_Lobo!$2:$2,""),
IF($C8="Naren Baliga",_xlfn.XLOOKUP($B8,PROSPER_Baliga!$1:$1,PROSPER_Baliga!$2:$2,""),
IF($C8="Thorsten Huhn",_xlfn.XLOOKUP($B8,PROSPER_Huhn!$1:$1,PROSPER_Huhn!$2:$2,""),
IF($C8="Nick Hull",_xlfn.XLOOKUP($B8,PROSPER_Hull!$1:$1,PROSPER_Hull!$2:$2,""),
IF($C8="Monika Kotwani",_xlfn.XLOOKUP($B8,PROSPER_Kotwani!$1:$1,PROSPER_Kotwani!$2:$2,""),
IF($C8="Jonathan Wellner",_xlfn.XLOOKUP($B8,PROSPER_Wellner!$1:$1,PROSPER_Wellner!$2:$2,""),
IF($C8="Travis Harvey",_xlfn.XLOOKUP($B8,PROSPER_Harvey!$1:$1,PROSPER_Harvey!$2:$2,""),""))))))))="","No Score",(IF(IF($C8="Christopher Lobo",_xlfn.XLOOKUP($B8,PROSPER_Lobo!$1:$1,PROSPER_Lobo!$2:$2,""),
IF($C8="Naren Baliga",_xlfn.XLOOKUP($B8,PROSPER_Baliga!$1:$1,PROSPER_Baliga!$2:$2,""),
IF($C8="Thorsten Huhn",_xlfn.XLOOKUP($B8,PROSPER_Huhn!$1:$1,PROSPER_Huhn!$2:$2,""),
IF($C8="Nick Hull",_xlfn.XLOOKUP($B8,PROSPER_Hull!$1:$1,PROSPER_Hull!$2:$2,""),
IF($C8="Monika Kotwani",_xlfn.XLOOKUP($B8,PROSPER_Kotwani!$1:$1,PROSPER_Kotwani!$2:$2,""),
IF($C8="Jonathan Wellner",_xlfn.XLOOKUP($B8,PROSPER_Wellner!$1:$1,PROSPER_Wellner!$2:$2,""),
IF($C8="Travis Harvey",_xlfn.XLOOKUP($B8,PROSPER_Harvey!$1:$1,PROSPER_Harvey!$2:$2,""),"")))))))="","",
IF($C8="Christopher Lobo",_xlfn.XLOOKUP($B8,PROSPER_Lobo!$1:$1,PROSPER_Lobo!$2:$2,""),
IF($C8="Naren Baliga",_xlfn.XLOOKUP($B8,PROSPER_Baliga!$1:$1,PROSPER_Baliga!$2:$2,""),
IF($C8="Thorsten Huhn",_xlfn.XLOOKUP($B8,PROSPER_Huhn!$1:$1,PROSPER_Huhn!$2:$2,""),
IF($C8="Nick Hull",_xlfn.XLOOKUP($B8,PROSPER_Hull!$1:$1,PROSPER_Hull!$2:$2,""),
IF($C8="Monika Kotwani",_xlfn.XLOOKUP($B8,PROSPER_Kotwani!$1:$1,PROSPER_Kotwani!$2:$2,""),
IF($C8="Jonathan Wellner",_xlfn.XLOOKUP($B8,PROSPER_Wellner!$1:$1,PROSPER_Wellner!$2:$2,""),
IF($C8="Travis Harvey",_xlfn.XLOOKUP($B8,PROSPER_Harvey!$1:$1,PROSPER_Harvey!$2:$2,""),""))))))))))</f>
        <v>No Score</v>
      </c>
      <c r="I8" s="125" t="str">
        <f>IF(IF(IF($C8="Christopher Lobo",_xlfn.XLOOKUP($B8,PROSPER_Lobo!$1:$1,PROSPER_Lobo!$3:$3,""),
IF($C8="Naren Baliga",_xlfn.XLOOKUP($B8,PROSPER_Baliga!$1:$1,PROSPER_Baliga!$3:$3,""),
IF($C8="Thorsten Huhn",_xlfn.XLOOKUP($B8,PROSPER_Huhn!$1:$1,PROSPER_Huhn!$3:$3,""),
IF($C8="Nick Hull",_xlfn.XLOOKUP($B8,PROSPER_Hull!$1:$1,PROSPER_Hull!$3:$3,""),
IF($C8="Monika Kotwani",_xlfn.XLOOKUP($B8,PROSPER_Kotwani!$1:$1,PROSPER_Kotwani!$3:$3,""),
IF($C8="Jonathan Wellner",_xlfn.XLOOKUP($B8,PROSPER_Wellner!$1:$1,PROSPER_Wellner!$3:$3,""),
IF($C8="Travis Harvey",_xlfn.XLOOKUP($B8,PROSPER_Harvey!$1:$1,PROSPER_Harvey!$3:$3,""),"")))))))="","",
IF($C8="Christopher Lobo",_xlfn.XLOOKUP($B8,PROSPER_Lobo!$1:$1,PROSPER_Lobo!$3:$3,""),
IF($C8="Naren Baliga",_xlfn.XLOOKUP($B8,PROSPER_Baliga!$1:$1,PROSPER_Baliga!$3:$3,""),
IF($C8="Thorsten Huhn",_xlfn.XLOOKUP($B8,PROSPER_Huhn!$1:$1,PROSPER_Huhn!$3:$3,""),
IF($C8="Nick Hull",_xlfn.XLOOKUP($B8,PROSPER_Hull!$1:$1,PROSPER_Hull!$3:$3,""),
IF($C8="Monika Kotwani",_xlfn.XLOOKUP($B8,PROSPER_Kotwani!$1:$1,PROSPER_Kotwani!$3:$3,""),
IF($C8="Jonathan Wellner",_xlfn.XLOOKUP($B8,PROSPER_Wellner!$1:$1,PROSPER_Wellner!$3:$3,""),
IF($C8="Travis Harvey",_xlfn.XLOOKUP($B8,PROSPER_Harvey!$1:$1,PROSPER_Harvey!$3:$3,""),""))))))))="","No Comment",IF(IF($C8="Christopher Lobo",_xlfn.XLOOKUP($B8,PROSPER_Lobo!$1:$1,PROSPER_Lobo!$3:$3,""),
IF($C8="Naren Baliga",_xlfn.XLOOKUP($B8,PROSPER_Baliga!$1:$1,PROSPER_Baliga!$3:$3,""),
IF($C8="Thorsten Huhn",_xlfn.XLOOKUP($B8,PROSPER_Huhn!$1:$1,PROSPER_Huhn!$3:$3,""),
IF($C8="Nick Hull",_xlfn.XLOOKUP($B8,PROSPER_Hull!$1:$1,PROSPER_Hull!$3:$3,""),
IF($C8="Monika Kotwani",_xlfn.XLOOKUP($B8,PROSPER_Kotwani!$1:$1,PROSPER_Kotwani!$3:$3,""),
IF($C8="Jonathan Wellner",_xlfn.XLOOKUP($B8,PROSPER_Wellner!$1:$1,PROSPER_Wellner!$3:$3,""),
IF($C8="Travis Harvey",_xlfn.XLOOKUP($B8,PROSPER_Harvey!$1:$1,PROSPER_Harvey!$3:$3,""),"")))))))="","",
IF($C8="Christopher Lobo",_xlfn.XLOOKUP($B8,PROSPER_Lobo!$1:$1,PROSPER_Lobo!$3:$3,""),
IF($C8="Naren Baliga",_xlfn.XLOOKUP($B8,PROSPER_Baliga!$1:$1,PROSPER_Baliga!$3:$3,""),
IF($C8="Thorsten Huhn",_xlfn.XLOOKUP($B8,PROSPER_Huhn!$1:$1,PROSPER_Huhn!$3:$3,""),
IF($C8="Nick Hull",_xlfn.XLOOKUP($B8,PROSPER_Hull!$1:$1,PROSPER_Hull!$3:$3,""),
IF($C8="Monika Kotwani",_xlfn.XLOOKUP($B8,PROSPER_Kotwani!$1:$1,PROSPER_Kotwani!$3:$3,""),
IF($C8="Jonathan Wellner",_xlfn.XLOOKUP($B8,PROSPER_Wellner!$1:$1,PROSPER_Wellner!$3:$3,""),
IF($C8="Travis Harvey",_xlfn.XLOOKUP($B8,PROSPER_Harvey!$1:$1,PROSPER_Harvey!$3:$3,""),"")))))))))</f>
        <v>No Comment</v>
      </c>
      <c r="J8" s="124">
        <f>IFERROR(ROUND(_xlfn.XLOOKUP(B8,DesignSuccessChallenge_Query!$E:$E,DesignSuccessChallenge_Query!$F:$F)/4.7,0),"Not Taken")</f>
        <v>5</v>
      </c>
      <c r="K8" s="150">
        <f t="shared" si="138"/>
        <v>5</v>
      </c>
      <c r="L8" s="120" t="str">
        <f>_xlfn.XLOOKUP(B8,PROSPERInitial_Query!$E:$E,PROSPERInitial_Query!$H:$H,"",,-1)</f>
        <v/>
      </c>
      <c r="M8" s="121" t="str">
        <f t="shared" si="3"/>
        <v>Andrew Hundley1 - PortfolioPremium Engagement</v>
      </c>
      <c r="N8" s="126" t="str">
        <f>_xlfn.XLOOKUP(M8,PROSPERDelta_Query!BK:BK,PROSPERDelta_Query!J:J,"",,-1)</f>
        <v/>
      </c>
      <c r="O8" s="124" t="str">
        <f t="shared" si="139"/>
        <v>N/A</v>
      </c>
      <c r="P8" s="124" t="str">
        <f>IF(IF(IF($C8="Christopher Lobo",_xlfn.XLOOKUP($B8,PROSPER_Lobo!$1:$1,PROSPER_Lobo!$4:$4,""),
IF($C8="Naren Baliga",_xlfn.XLOOKUP($B8,PROSPER_Baliga!$1:$1,PROSPER_Baliga!$4:$4,""),
IF($C8="Thorsten Huhn",_xlfn.XLOOKUP($B8,PROSPER_Huhn!$1:$1,PROSPER_Huhn!$4:$4,""),
IF($C8="Nick Hull",_xlfn.XLOOKUP($B8,PROSPER_Hull!$1:$1,PROSPER_Hull!$4:$4,""),
IF($C8="Monika Kotwani",_xlfn.XLOOKUP($B8,PROSPER_Kotwani!$1:$1,PROSPER_Kotwani!$4:$4,""),
IF($C8="Jonathan Wellner",_xlfn.XLOOKUP($B8,PROSPER_Wellner!$1:$1,PROSPER_Wellner!$4:$4,""),
IF($C8="Travis Harvey",_xlfn.XLOOKUP($B8,PROSPER_Harvey!$1:$1,PROSPER_Harvey!$4:$4,""),"")))))))="","",
IF($C8="Christopher Lobo",_xlfn.XLOOKUP($B8,PROSPER_Lobo!$1:$1,PROSPER_Lobo!$4:$4,""),
IF($C8="Naren Baliga",_xlfn.XLOOKUP($B8,PROSPER_Baliga!$1:$1,PROSPER_Baliga!$4:$4,""),
IF($C8="Thorsten Huhn",_xlfn.XLOOKUP($B8,PROSPER_Huhn!$1:$1,PROSPER_Huhn!$4:$4,""),
IF($C8="Nick Hull",_xlfn.XLOOKUP($B8,PROSPER_Hull!$1:$1,PROSPER_Hull!$4:$4,""),
IF($C8="Monika Kotwani",_xlfn.XLOOKUP($B8,PROSPER_Kotwani!$1:$1,PROSPER_Kotwani!$4:$4,""),
IF($C8="Jonathan Wellner",_xlfn.XLOOKUP($B8,PROSPER_Wellner!$1:$1,PROSPER_Wellner!$4:$4,""),
IF($C8="Travis Harvey",_xlfn.XLOOKUP($B8,PROSPER_Harvey!$1:$1,PROSPER_Harvey!$4:$4,""),""))))))))="","No Score",IF(IF($C8="Christopher Lobo",_xlfn.XLOOKUP($B8,PROSPER_Lobo!$1:$1,PROSPER_Lobo!$4:$4,""),
IF($C8="Naren Baliga",_xlfn.XLOOKUP($B8,PROSPER_Baliga!$1:$1,PROSPER_Baliga!$4:$4,""),
IF($C8="Thorsten Huhn",_xlfn.XLOOKUP($B8,PROSPER_Huhn!$1:$1,PROSPER_Huhn!$4:$4,""),
IF($C8="Nick Hull",_xlfn.XLOOKUP($B8,PROSPER_Hull!$1:$1,PROSPER_Hull!$4:$4,""),
IF($C8="Monika Kotwani",_xlfn.XLOOKUP($B8,PROSPER_Kotwani!$1:$1,PROSPER_Kotwani!$4:$4,""),
IF($C8="Jonathan Wellner",_xlfn.XLOOKUP($B8,PROSPER_Wellner!$1:$1,PROSPER_Wellner!$4:$4,""),
IF($C8="Travis Harvey",_xlfn.XLOOKUP($B8,PROSPER_Harvey!$1:$1,PROSPER_Harvey!$4:$4,""),"")))))))="","",
IF($C8="Christopher Lobo",_xlfn.XLOOKUP($B8,PROSPER_Lobo!$1:$1,PROSPER_Lobo!$4:$4,""),
IF($C8="Naren Baliga",_xlfn.XLOOKUP($B8,PROSPER_Baliga!$1:$1,PROSPER_Baliga!$4:$4,""),
IF($C8="Thorsten Huhn",_xlfn.XLOOKUP($B8,PROSPER_Huhn!$1:$1,PROSPER_Huhn!$4:$4,""),
IF($C8="Nick Hull",_xlfn.XLOOKUP($B8,PROSPER_Hull!$1:$1,PROSPER_Hull!$4:$4,""),
IF($C8="Monika Kotwani",_xlfn.XLOOKUP($B8,PROSPER_Kotwani!$1:$1,PROSPER_Kotwani!$4:$4,""),
IF($C8="Jonathan Wellner",_xlfn.XLOOKUP($B8,PROSPER_Wellner!$1:$1,PROSPER_Wellner!$4:$4,""),
IF($C8="Travis Harvey",_xlfn.XLOOKUP($B8,PROSPER_Harvey!$1:$1,PROSPER_Harvey!$4:$4,""),"")))))))))</f>
        <v>No Score</v>
      </c>
      <c r="Q8" s="125" t="str">
        <f>IF(IF(IF($C8="Christopher Lobo",_xlfn.XLOOKUP($B8,PROSPER_Lobo!$1:$1,PROSPER_Lobo!$5:$5,""),
IF($C8="Naren Baliga",_xlfn.XLOOKUP($B8,PROSPER_Baliga!$1:$1,PROSPER_Baliga!$5:$5,""),
IF($C8="Thorsten Huhn",_xlfn.XLOOKUP($B8,PROSPER_Huhn!$1:$1,PROSPER_Huhn!$5:$5,""),
IF($C8="Nick Hull",_xlfn.XLOOKUP($B8,PROSPER_Hull!$1:$1,PROSPER_Hull!$5:$5,""),
IF($C8="Monika Kotwani",_xlfn.XLOOKUP($B8,PROSPER_Kotwani!$1:$1,PROSPER_Kotwani!$5:$5,""),
IF($C8="Jonathan Wellner",_xlfn.XLOOKUP($B8,PROSPER_Wellner!$1:$1,PROSPER_Wellner!$5:$5,""),
IF($C8="Travis Harvey",_xlfn.XLOOKUP($B8,PROSPER_Harvey!$1:$1,PROSPER_Harvey!$5:$5,""),"")))))))="","",
IF($C8="Christopher Lobo",_xlfn.XLOOKUP($B8,PROSPER_Lobo!$1:$1,PROSPER_Lobo!$5:$5,""),
IF($C8="Naren Baliga",_xlfn.XLOOKUP($B8,PROSPER_Baliga!$1:$1,PROSPER_Baliga!$5:$5,""),
IF($C8="Thorsten Huhn",_xlfn.XLOOKUP($B8,PROSPER_Huhn!$1:$1,PROSPER_Huhn!$5:$5,""),
IF($C8="Nick Hull",_xlfn.XLOOKUP($B8,PROSPER_Hull!$1:$1,PROSPER_Hull!$5:$5,""),
IF($C8="Monika Kotwani",_xlfn.XLOOKUP($B8,PROSPER_Kotwani!$1:$1,PROSPER_Kotwani!$5:$5,""),
IF($C8="Jonathan Wellner",_xlfn.XLOOKUP($B8,PROSPER_Wellner!$1:$1,PROSPER_Wellner!$5:$5,""),
IF($C8="Travis Harvey",_xlfn.XLOOKUP($B8,PROSPER_Harvey!$1:$1,PROSPER_Harvey!$5:$5,""),""))))))))="","No Comment",IF(IF($C8="Christopher Lobo",_xlfn.XLOOKUP($B8,PROSPER_Lobo!$1:$1,PROSPER_Lobo!$5:$5,""),
IF($C8="Naren Baliga",_xlfn.XLOOKUP($B8,PROSPER_Baliga!$1:$1,PROSPER_Baliga!$5:$5,""),
IF($C8="Thorsten Huhn",_xlfn.XLOOKUP($B8,PROSPER_Huhn!$1:$1,PROSPER_Huhn!$5:$5,""),
IF($C8="Nick Hull",_xlfn.XLOOKUP($B8,PROSPER_Hull!$1:$1,PROSPER_Hull!$5:$5,""),
IF($C8="Monika Kotwani",_xlfn.XLOOKUP($B8,PROSPER_Kotwani!$1:$1,PROSPER_Kotwani!$5:$5,""),
IF($C8="Jonathan Wellner",_xlfn.XLOOKUP($B8,PROSPER_Wellner!$1:$1,PROSPER_Wellner!$5:$5,""),
IF($C8="Travis Harvey",_xlfn.XLOOKUP($B8,PROSPER_Harvey!$1:$1,PROSPER_Harvey!$5:$5,""),"")))))))="","",
IF($C8="Christopher Lobo",_xlfn.XLOOKUP($B8,PROSPER_Lobo!$1:$1,PROSPER_Lobo!$5:$5,""),
IF($C8="Naren Baliga",_xlfn.XLOOKUP($B8,PROSPER_Baliga!$1:$1,PROSPER_Baliga!$5:$5,""),
IF($C8="Thorsten Huhn",_xlfn.XLOOKUP($B8,PROSPER_Huhn!$1:$1,PROSPER_Huhn!$5:$5,""),
IF($C8="Nick Hull",_xlfn.XLOOKUP($B8,PROSPER_Hull!$1:$1,PROSPER_Hull!$5:$5,""),
IF($C8="Monika Kotwani",_xlfn.XLOOKUP($B8,PROSPER_Kotwani!$1:$1,PROSPER_Kotwani!$5:$5,""),
IF($C8="Jonathan Wellner",_xlfn.XLOOKUP($B8,PROSPER_Wellner!$1:$1,PROSPER_Wellner!$5:$5,""),
IF($C8="Travis Harvey",_xlfn.XLOOKUP($B8,PROSPER_Harvey!$1:$1,PROSPER_Harvey!$5:$5,""),"")))))))))</f>
        <v>No Comment</v>
      </c>
      <c r="R8" s="124" t="s">
        <v>89</v>
      </c>
      <c r="S8" s="150" t="str">
        <f t="shared" si="140"/>
        <v>N/A</v>
      </c>
      <c r="T8" s="120" t="str">
        <f>_xlfn.XLOOKUP(B8,PROSPERInitial_Query!$E:$E,PROSPERInitial_Query!$I:$I,"",,-1)</f>
        <v/>
      </c>
      <c r="U8" s="121" t="str">
        <f t="shared" si="6"/>
        <v>Andrew Hundley1 - PortfolioCloud Application Services</v>
      </c>
      <c r="V8" s="126" t="str">
        <f>_xlfn.XLOOKUP(U8,PROSPERDelta_Query!BK:BK,PROSPERDelta_Query!K:K,"",,-1)</f>
        <v/>
      </c>
      <c r="W8" s="124" t="str">
        <f t="shared" si="141"/>
        <v>N/A</v>
      </c>
      <c r="X8" s="124" t="str">
        <f>IF(IF(IF($C8="Christopher Lobo",_xlfn.XLOOKUP($B8,PROSPER_Lobo!$1:$1,PROSPER_Lobo!$6:$6,""),
IF($C8="Naren Baliga",_xlfn.XLOOKUP($B8,PROSPER_Baliga!$1:$1,PROSPER_Baliga!$6:$6,""),
IF($C8="Thorsten Huhn",_xlfn.XLOOKUP($B8,PROSPER_Huhn!$1:$1,PROSPER_Huhn!$6:$6,""),
IF($C8="Nick Hull",_xlfn.XLOOKUP($B8,PROSPER_Hull!$1:$1,PROSPER_Hull!$6:$6,""),
IF($C8="Monika Kotwani",_xlfn.XLOOKUP($B8,PROSPER_Kotwani!$1:$1,PROSPER_Kotwani!$6:$6,""),
IF($C8="Jonathan Wellner",_xlfn.XLOOKUP($B8,PROSPER_Wellner!$1:$1,PROSPER_Wellner!$6:$6,""),
IF($C8="Travis Harvey",_xlfn.XLOOKUP($B8,PROSPER_Harvey!$1:$1,PROSPER_Harvey!$6:$6,""),"")))))))="","",
IF($C8="Christopher Lobo",_xlfn.XLOOKUP($B8,PROSPER_Lobo!$1:$1,PROSPER_Lobo!$6:$6,""),
IF($C8="Naren Baliga",_xlfn.XLOOKUP($B8,PROSPER_Baliga!$1:$1,PROSPER_Baliga!$6:$6,""),
IF($C8="Thorsten Huhn",_xlfn.XLOOKUP($B8,PROSPER_Huhn!$1:$1,PROSPER_Huhn!$6:$6,""),
IF($C8="Nick Hull",_xlfn.XLOOKUP($B8,PROSPER_Hull!$1:$1,PROSPER_Hull!$6:$6,""),
IF($C8="Monika Kotwani",_xlfn.XLOOKUP($B8,PROSPER_Kotwani!$1:$1,PROSPER_Kotwani!$6:$6,""),
IF($C8="Jonathan Wellner",_xlfn.XLOOKUP($B8,PROSPER_Wellner!$1:$1,PROSPER_Wellner!$6:$6,""),
IF($C8="Travis Harvey",_xlfn.XLOOKUP($B8,PROSPER_Harvey!$1:$1,PROSPER_Harvey!$6:$6,""),""))))))))="","No Score",IF(IF($C8="Christopher Lobo",_xlfn.XLOOKUP($B8,PROSPER_Lobo!$1:$1,PROSPER_Lobo!$6:$6,""),
IF($C8="Naren Baliga",_xlfn.XLOOKUP($B8,PROSPER_Baliga!$1:$1,PROSPER_Baliga!$6:$6,""),
IF($C8="Thorsten Huhn",_xlfn.XLOOKUP($B8,PROSPER_Huhn!$1:$1,PROSPER_Huhn!$6:$6,""),
IF($C8="Nick Hull",_xlfn.XLOOKUP($B8,PROSPER_Hull!$1:$1,PROSPER_Hull!$6:$6,""),
IF($C8="Monika Kotwani",_xlfn.XLOOKUP($B8,PROSPER_Kotwani!$1:$1,PROSPER_Kotwani!$6:$6,""),
IF($C8="Jonathan Wellner",_xlfn.XLOOKUP($B8,PROSPER_Wellner!$1:$1,PROSPER_Wellner!$6:$6,""),
IF($C8="Travis Harvey",_xlfn.XLOOKUP($B8,PROSPER_Harvey!$1:$1,PROSPER_Harvey!$6:$6,""),"")))))))="","",
IF($C8="Christopher Lobo",_xlfn.XLOOKUP($B8,PROSPER_Lobo!$1:$1,PROSPER_Lobo!$6:$6,""),
IF($C8="Naren Baliga",_xlfn.XLOOKUP($B8,PROSPER_Baliga!$1:$1,PROSPER_Baliga!$6:$6,""),
IF($C8="Thorsten Huhn",_xlfn.XLOOKUP($B8,PROSPER_Huhn!$1:$1,PROSPER_Huhn!$6:$6,""),
IF($C8="Nick Hull",_xlfn.XLOOKUP($B8,PROSPER_Hull!$1:$1,PROSPER_Hull!$6:$6,""),
IF($C8="Monika Kotwani",_xlfn.XLOOKUP($B8,PROSPER_Kotwani!$1:$1,PROSPER_Kotwani!$6:$6,""),
IF($C8="Jonathan Wellner",_xlfn.XLOOKUP($B8,PROSPER_Wellner!$1:$1,PROSPER_Wellner!$6:$6,""),
IF($C8="Travis Harvey",_xlfn.XLOOKUP($B8,PROSPER_Harvey!$1:$1,PROSPER_Harvey!$6:$6,""),"")))))))))</f>
        <v>No Score</v>
      </c>
      <c r="Y8" s="125" t="str">
        <f>IF(IF(IF($C8="Christopher Lobo",_xlfn.XLOOKUP($B8,PROSPER_Lobo!$1:$1,PROSPER_Lobo!$7:$7,""),
IF($C8="Naren Baliga",_xlfn.XLOOKUP($B8,PROSPER_Baliga!$1:$1,PROSPER_Baliga!$7:$7,""),
IF($C8="Thorsten Huhn",_xlfn.XLOOKUP($B8,PROSPER_Huhn!$1:$1,PROSPER_Huhn!$7:$7,""),
IF($C8="Nick Hull",_xlfn.XLOOKUP($B8,PROSPER_Hull!$1:$1,PROSPER_Hull!$7:$7,""),
IF($C8="Monika Kotwani",_xlfn.XLOOKUP($B8,PROSPER_Kotwani!$1:$1,PROSPER_Kotwani!$7:$7,""),
IF($C8="Jonathan Wellner",_xlfn.XLOOKUP($B8,PROSPER_Wellner!$1:$1,PROSPER_Wellner!$7:$7,""),
IF($C8="Travis Harvey",_xlfn.XLOOKUP($B8,PROSPER_Harvey!$1:$1,PROSPER_Harvey!$7:$7,""),"")))))))="","",
IF($C8="Christopher Lobo",_xlfn.XLOOKUP($B8,PROSPER_Lobo!$1:$1,PROSPER_Lobo!$7:$7,""),
IF($C8="Naren Baliga",_xlfn.XLOOKUP($B8,PROSPER_Baliga!$1:$1,PROSPER_Baliga!$7:$7,""),
IF($C8="Thorsten Huhn",_xlfn.XLOOKUP($B8,PROSPER_Huhn!$1:$1,PROSPER_Huhn!$7:$7,""),
IF($C8="Nick Hull",_xlfn.XLOOKUP($B8,PROSPER_Hull!$1:$1,PROSPER_Hull!$7:$7,""),
IF($C8="Monika Kotwani",_xlfn.XLOOKUP($B8,PROSPER_Kotwani!$1:$1,PROSPER_Kotwani!$7:$7,""),
IF($C8="Jonathan Wellner",_xlfn.XLOOKUP($B8,PROSPER_Wellner!$1:$1,PROSPER_Wellner!$7:$7,""),
IF($C8="Travis Harvey",_xlfn.XLOOKUP($B8,PROSPER_Harvey!$1:$1,PROSPER_Harvey!$7:$7,""),""))))))))="","No Comment",IF(IF($C8="Christopher Lobo",_xlfn.XLOOKUP($B8,PROSPER_Lobo!$1:$1,PROSPER_Lobo!$7:$7,""),
IF($C8="Naren Baliga",_xlfn.XLOOKUP($B8,PROSPER_Baliga!$1:$1,PROSPER_Baliga!$7:$7,""),
IF($C8="Thorsten Huhn",_xlfn.XLOOKUP($B8,PROSPER_Huhn!$1:$1,PROSPER_Huhn!$7:$7,""),
IF($C8="Nick Hull",_xlfn.XLOOKUP($B8,PROSPER_Hull!$1:$1,PROSPER_Hull!$7:$7,""),
IF($C8="Monika Kotwani",_xlfn.XLOOKUP($B8,PROSPER_Kotwani!$1:$1,PROSPER_Kotwani!$7:$7,""),
IF($C8="Jonathan Wellner",_xlfn.XLOOKUP($B8,PROSPER_Wellner!$1:$1,PROSPER_Wellner!$7:$7,""),
IF($C8="Travis Harvey",_xlfn.XLOOKUP($B8,PROSPER_Harvey!$1:$1,PROSPER_Harvey!$7:$7,""),"")))))))="","",
IF($C8="Christopher Lobo",_xlfn.XLOOKUP($B8,PROSPER_Lobo!$1:$1,PROSPER_Lobo!$7:$7,""),
IF($C8="Naren Baliga",_xlfn.XLOOKUP($B8,PROSPER_Baliga!$1:$1,PROSPER_Baliga!$7:$7,""),
IF($C8="Thorsten Huhn",_xlfn.XLOOKUP($B8,PROSPER_Huhn!$1:$1,PROSPER_Huhn!$7:$7,""),
IF($C8="Nick Hull",_xlfn.XLOOKUP($B8,PROSPER_Hull!$1:$1,PROSPER_Hull!$7:$7,""),
IF($C8="Monika Kotwani",_xlfn.XLOOKUP($B8,PROSPER_Kotwani!$1:$1,PROSPER_Kotwani!$7:$7,""),
IF($C8="Jonathan Wellner",_xlfn.XLOOKUP($B8,PROSPER_Wellner!$1:$1,PROSPER_Wellner!$7:$7,""),
IF($C8="Travis Harvey",_xlfn.XLOOKUP($B8,PROSPER_Harvey!$1:$1,PROSPER_Harvey!$7:$7,""),"")))))))))</f>
        <v>No Comment</v>
      </c>
      <c r="Z8" s="124" t="s">
        <v>89</v>
      </c>
      <c r="AA8" s="150" t="str">
        <f t="shared" si="142"/>
        <v>N/A</v>
      </c>
      <c r="AB8" s="120" t="str">
        <f>_xlfn.XLOOKUP(B8,PROSPERInitial_Query!$E:$E,PROSPERInitial_Query!$J:$J,"",,-1)</f>
        <v/>
      </c>
      <c r="AC8" s="121" t="str">
        <f t="shared" si="9"/>
        <v>Andrew Hundley1 - PortfolioPreferred Success</v>
      </c>
      <c r="AD8" s="126" t="str">
        <f>_xlfn.XLOOKUP(AC8,PROSPERDelta_Query!BK:BK,PROSPERDelta_Query!L:L,"",,-1)</f>
        <v/>
      </c>
      <c r="AE8" s="124" t="str">
        <f t="shared" si="143"/>
        <v>N/A</v>
      </c>
      <c r="AF8" s="124" t="str">
        <f>IF(IF(IF($C8="Christopher Lobo",_xlfn.XLOOKUP($B8,PROSPER_Lobo!$1:$1,PROSPER_Lobo!$8:$8,""),
IF($C8="Naren Baliga",_xlfn.XLOOKUP($B8,PROSPER_Baliga!$1:$1,PROSPER_Baliga!$8:$8,""),
IF($C8="Thorsten Huhn",_xlfn.XLOOKUP($B8,PROSPER_Huhn!$1:$1,PROSPER_Huhn!$8:$8,""),
IF($C8="Nick Hull",_xlfn.XLOOKUP($B8,PROSPER_Hull!$1:$1,PROSPER_Hull!$8:$8,""),
IF($C8="Monika Kotwani",_xlfn.XLOOKUP($B8,PROSPER_Kotwani!$1:$1,PROSPER_Kotwani!$8:$8,""),
IF($C8="Jonathan Wellner",_xlfn.XLOOKUP($B8,PROSPER_Wellner!$1:$1,PROSPER_Wellner!$8:$8,""),
IF($C8="Travis Harvey",_xlfn.XLOOKUP($B8,PROSPER_Harvey!$1:$1,PROSPER_Harvey!$8:$8,""),"")))))))="","",
IF($C8="Christopher Lobo",_xlfn.XLOOKUP($B8,PROSPER_Lobo!$1:$1,PROSPER_Lobo!$8:$8,""),
IF($C8="Naren Baliga",_xlfn.XLOOKUP($B8,PROSPER_Baliga!$1:$1,PROSPER_Baliga!$8:$8,""),
IF($C8="Thorsten Huhn",_xlfn.XLOOKUP($B8,PROSPER_Huhn!$1:$1,PROSPER_Huhn!$8:$8,""),
IF($C8="Nick Hull",_xlfn.XLOOKUP($B8,PROSPER_Hull!$1:$1,PROSPER_Hull!$8:$8,""),
IF($C8="Monika Kotwani",_xlfn.XLOOKUP($B8,PROSPER_Kotwani!$1:$1,PROSPER_Kotwani!$8:$8,""),
IF($C8="Jonathan Wellner",_xlfn.XLOOKUP($B8,PROSPER_Wellner!$1:$1,PROSPER_Wellner!$8:$8,""),
IF($C8="Travis Harvey",_xlfn.XLOOKUP($B8,PROSPER_Harvey!$1:$1,PROSPER_Harvey!$8:$8,""),""))))))))="","No Score",IF(IF($C8="Christopher Lobo",_xlfn.XLOOKUP($B8,PROSPER_Lobo!$1:$1,PROSPER_Lobo!$8:$8,""),
IF($C8="Naren Baliga",_xlfn.XLOOKUP($B8,PROSPER_Baliga!$1:$1,PROSPER_Baliga!$8:$8,""),
IF($C8="Thorsten Huhn",_xlfn.XLOOKUP($B8,PROSPER_Huhn!$1:$1,PROSPER_Huhn!$8:$8,""),
IF($C8="Nick Hull",_xlfn.XLOOKUP($B8,PROSPER_Hull!$1:$1,PROSPER_Hull!$8:$8,""),
IF($C8="Monika Kotwani",_xlfn.XLOOKUP($B8,PROSPER_Kotwani!$1:$1,PROSPER_Kotwani!$8:$8,""),
IF($C8="Jonathan Wellner",_xlfn.XLOOKUP($B8,PROSPER_Wellner!$1:$1,PROSPER_Wellner!$8:$8,""),
IF($C8="Travis Harvey",_xlfn.XLOOKUP($B8,PROSPER_Harvey!$1:$1,PROSPER_Harvey!$8:$8,""),"")))))))="","",
IF($C8="Christopher Lobo",_xlfn.XLOOKUP($B8,PROSPER_Lobo!$1:$1,PROSPER_Lobo!$8:$8,""),
IF($C8="Naren Baliga",_xlfn.XLOOKUP($B8,PROSPER_Baliga!$1:$1,PROSPER_Baliga!$8:$8,""),
IF($C8="Thorsten Huhn",_xlfn.XLOOKUP($B8,PROSPER_Huhn!$1:$1,PROSPER_Huhn!$8:$8,""),
IF($C8="Nick Hull",_xlfn.XLOOKUP($B8,PROSPER_Hull!$1:$1,PROSPER_Hull!$8:$8,""),
IF($C8="Monika Kotwani",_xlfn.XLOOKUP($B8,PROSPER_Kotwani!$1:$1,PROSPER_Kotwani!$8:$8,""),
IF($C8="Jonathan Wellner",_xlfn.XLOOKUP($B8,PROSPER_Wellner!$1:$1,PROSPER_Wellner!$8:$8,""),
IF($C8="Travis Harvey",_xlfn.XLOOKUP($B8,PROSPER_Harvey!$1:$1,PROSPER_Harvey!$8:$8,""),"")))))))))</f>
        <v>No Score</v>
      </c>
      <c r="AG8" s="125" t="str">
        <f>IF(IF(IF($C8="Christopher Lobo",_xlfn.XLOOKUP($B8,PROSPER_Lobo!$1:$1,PROSPER_Lobo!$9:$9,""),
IF($C8="Naren Baliga",_xlfn.XLOOKUP($B8,PROSPER_Baliga!$1:$1,PROSPER_Baliga!$9:$9,""),
IF($C8="Thorsten Huhn",_xlfn.XLOOKUP($B8,PROSPER_Huhn!$1:$1,PROSPER_Huhn!$9:$9,""),
IF($C8="Nick Hull",_xlfn.XLOOKUP($B8,PROSPER_Hull!$1:$1,PROSPER_Hull!$9:$9,""),
IF($C8="Monika Kotwani",_xlfn.XLOOKUP($B8,PROSPER_Kotwani!$1:$1,PROSPER_Kotwani!$9:$9,""),
IF($C8="Jonathan Wellner",_xlfn.XLOOKUP($B8,PROSPER_Wellner!$1:$1,PROSPER_Wellner!$9:$9,""),
IF($C8="Travis Harvey",_xlfn.XLOOKUP($B8,PROSPER_Harvey!$1:$1,PROSPER_Harvey!$9:$9,""),"")))))))="","",
IF($C8="Christopher Lobo",_xlfn.XLOOKUP($B8,PROSPER_Lobo!$1:$1,PROSPER_Lobo!$9:$9,""),
IF($C8="Naren Baliga",_xlfn.XLOOKUP($B8,PROSPER_Baliga!$1:$1,PROSPER_Baliga!$9:$9,""),
IF($C8="Thorsten Huhn",_xlfn.XLOOKUP($B8,PROSPER_Huhn!$1:$1,PROSPER_Huhn!$9:$9,""),
IF($C8="Nick Hull",_xlfn.XLOOKUP($B8,PROSPER_Hull!$1:$1,PROSPER_Hull!$9:$9,""),
IF($C8="Monika Kotwani",_xlfn.XLOOKUP($B8,PROSPER_Kotwani!$1:$1,PROSPER_Kotwani!$9:$9,""),
IF($C8="Jonathan Wellner",_xlfn.XLOOKUP($B8,PROSPER_Wellner!$1:$1,PROSPER_Wellner!$9:$9,""),
IF($C8="Travis Harvey",_xlfn.XLOOKUP($B8,PROSPER_Harvey!$1:$1,PROSPER_Harvey!$9:$9,""),""))))))))="","No Comment",IF(IF($C8="Christopher Lobo",_xlfn.XLOOKUP($B8,PROSPER_Lobo!$1:$1,PROSPER_Lobo!$9:$9,""),
IF($C8="Naren Baliga",_xlfn.XLOOKUP($B8,PROSPER_Baliga!$1:$1,PROSPER_Baliga!$9:$9,""),
IF($C8="Thorsten Huhn",_xlfn.XLOOKUP($B8,PROSPER_Huhn!$1:$1,PROSPER_Huhn!$9:$9,""),
IF($C8="Nick Hull",_xlfn.XLOOKUP($B8,PROSPER_Hull!$1:$1,PROSPER_Hull!$9:$9,""),
IF($C8="Monika Kotwani",_xlfn.XLOOKUP($B8,PROSPER_Kotwani!$1:$1,PROSPER_Kotwani!$9:$9,""),
IF($C8="Jonathan Wellner",_xlfn.XLOOKUP($B8,PROSPER_Wellner!$1:$1,PROSPER_Wellner!$9:$9,""),
IF($C8="Travis Harvey",_xlfn.XLOOKUP($B8,PROSPER_Harvey!$1:$1,PROSPER_Harvey!$9:$9,""),"")))))))="","",
IF($C8="Christopher Lobo",_xlfn.XLOOKUP($B8,PROSPER_Lobo!$1:$1,PROSPER_Lobo!$9:$9,""),
IF($C8="Naren Baliga",_xlfn.XLOOKUP($B8,PROSPER_Baliga!$1:$1,PROSPER_Baliga!$9:$9,""),
IF($C8="Thorsten Huhn",_xlfn.XLOOKUP($B8,PROSPER_Huhn!$1:$1,PROSPER_Huhn!$9:$9,""),
IF($C8="Nick Hull",_xlfn.XLOOKUP($B8,PROSPER_Hull!$1:$1,PROSPER_Hull!$9:$9,""),
IF($C8="Monika Kotwani",_xlfn.XLOOKUP($B8,PROSPER_Kotwani!$1:$1,PROSPER_Kotwani!$9:$9,""),
IF($C8="Jonathan Wellner",_xlfn.XLOOKUP($B8,PROSPER_Wellner!$1:$1,PROSPER_Wellner!$9:$9,""),
IF($C8="Travis Harvey",_xlfn.XLOOKUP($B8,PROSPER_Harvey!$1:$1,PROSPER_Harvey!$9:$9,""),"")))))))))</f>
        <v>No Comment</v>
      </c>
      <c r="AH8" s="124" t="s">
        <v>89</v>
      </c>
      <c r="AI8" s="150" t="str">
        <f t="shared" si="144"/>
        <v>N/A</v>
      </c>
      <c r="AJ8" s="120" t="str">
        <f>_xlfn.XLOOKUP(B8,PROSPERInitial_Query!$E:$E,PROSPERInitial_Query!$K:$K,"",,-1)</f>
        <v/>
      </c>
      <c r="AK8" s="121" t="str">
        <f t="shared" si="12"/>
        <v>Andrew Hundley1 - PortfolioBrownfield</v>
      </c>
      <c r="AL8" s="126" t="str">
        <f>_xlfn.XLOOKUP(AK8,PROSPERDelta_Query!BK:BK,PROSPERDelta_Query!M:M,"",,-1)</f>
        <v/>
      </c>
      <c r="AM8" s="124" t="str">
        <f t="shared" si="145"/>
        <v>N/A</v>
      </c>
      <c r="AN8" s="124" t="str">
        <f>IF(IF(IF($C8="Christopher Lobo",_xlfn.XLOOKUP($B8,PROSPER_Lobo!$1:$1,PROSPER_Lobo!$10:$10,""),
IF($C8="Naren Baliga",_xlfn.XLOOKUP($B8,PROSPER_Baliga!$1:$1,PROSPER_Baliga!$10:$10,""),
IF($C8="Thorsten Huhn",_xlfn.XLOOKUP($B8,PROSPER_Huhn!$1:$1,PROSPER_Huhn!$10:$10,""),
IF($C8="Nick Hull",_xlfn.XLOOKUP($B8,PROSPER_Hull!$1:$1,PROSPER_Hull!$10:$10,""),
IF($C8="Monika Kotwani",_xlfn.XLOOKUP($B8,PROSPER_Kotwani!$1:$1,PROSPER_Kotwani!$10:$10,""),
IF($C8="Jonathan Wellner",_xlfn.XLOOKUP($B8,PROSPER_Wellner!$1:$1,PROSPER_Wellner!$10:$10,""),
IF($C8="Travis Harvey",_xlfn.XLOOKUP($B8,PROSPER_Harvey!$1:$1,PROSPER_Harvey!$10:$10,""),"")))))))="","",
IF($C8="Christopher Lobo",_xlfn.XLOOKUP($B8,PROSPER_Lobo!$1:$1,PROSPER_Lobo!$10:$10,""),
IF($C8="Naren Baliga",_xlfn.XLOOKUP($B8,PROSPER_Baliga!$1:$1,PROSPER_Baliga!$10:$10,""),
IF($C8="Thorsten Huhn",_xlfn.XLOOKUP($B8,PROSPER_Huhn!$1:$1,PROSPER_Huhn!$10:$10,""),
IF($C8="Nick Hull",_xlfn.XLOOKUP($B8,PROSPER_Hull!$1:$1,PROSPER_Hull!$10:$10,""),
IF($C8="Monika Kotwani",_xlfn.XLOOKUP($B8,PROSPER_Kotwani!$1:$1,PROSPER_Kotwani!$10:$10,""),
IF($C8="Jonathan Wellner",_xlfn.XLOOKUP($B8,PROSPER_Wellner!$1:$1,PROSPER_Wellner!$10:$10,""),
IF($C8="Travis Harvey",_xlfn.XLOOKUP($B8,PROSPER_Harvey!$1:$1,PROSPER_Harvey!$10:$10,""),""))))))))="","No Score",IF(IF($C8="Christopher Lobo",_xlfn.XLOOKUP($B8,PROSPER_Lobo!$1:$1,PROSPER_Lobo!$10:$10,""),
IF($C8="Naren Baliga",_xlfn.XLOOKUP($B8,PROSPER_Baliga!$1:$1,PROSPER_Baliga!$10:$10,""),
IF($C8="Thorsten Huhn",_xlfn.XLOOKUP($B8,PROSPER_Huhn!$1:$1,PROSPER_Huhn!$10:$10,""),
IF($C8="Nick Hull",_xlfn.XLOOKUP($B8,PROSPER_Hull!$1:$1,PROSPER_Hull!$10:$10,""),
IF($C8="Monika Kotwani",_xlfn.XLOOKUP($B8,PROSPER_Kotwani!$1:$1,PROSPER_Kotwani!$10:$10,""),
IF($C8="Jonathan Wellner",_xlfn.XLOOKUP($B8,PROSPER_Wellner!$1:$1,PROSPER_Wellner!$10:$10,""),
IF($C8="Travis Harvey",_xlfn.XLOOKUP($B8,PROSPER_Harvey!$1:$1,PROSPER_Harvey!$10:$10,""),"")))))))="","",
IF($C8="Christopher Lobo",_xlfn.XLOOKUP($B8,PROSPER_Lobo!$1:$1,PROSPER_Lobo!$10:$10,""),
IF($C8="Naren Baliga",_xlfn.XLOOKUP($B8,PROSPER_Baliga!$1:$1,PROSPER_Baliga!$10:$10,""),
IF($C8="Thorsten Huhn",_xlfn.XLOOKUP($B8,PROSPER_Huhn!$1:$1,PROSPER_Huhn!$10:$10,""),
IF($C8="Nick Hull",_xlfn.XLOOKUP($B8,PROSPER_Hull!$1:$1,PROSPER_Hull!$10:$10,""),
IF($C8="Monika Kotwani",_xlfn.XLOOKUP($B8,PROSPER_Kotwani!$1:$1,PROSPER_Kotwani!$10:$10,""),
IF($C8="Jonathan Wellner",_xlfn.XLOOKUP($B8,PROSPER_Wellner!$1:$1,PROSPER_Wellner!$10:$10,""),
IF($C8="Travis Harvey",_xlfn.XLOOKUP($B8,PROSPER_Harvey!$1:$1,PROSPER_Harvey!$10:$10,""),"")))))))))</f>
        <v>No Score</v>
      </c>
      <c r="AO8" s="125" t="str">
        <f>IF(IF(IF($C8="Christopher Lobo",_xlfn.XLOOKUP($B8,PROSPER_Lobo!$1:$1,PROSPER_Lobo!$11:$11,""),
IF($C8="Naren Baliga",_xlfn.XLOOKUP($B8,PROSPER_Baliga!$1:$1,PROSPER_Baliga!$11:$11,""),
IF($C8="Thorsten Huhn",_xlfn.XLOOKUP($B8,PROSPER_Huhn!$1:$1,PROSPER_Huhn!$11:$11,""),
IF($C8="Nick Hull",_xlfn.XLOOKUP($B8,PROSPER_Hull!$1:$1,PROSPER_Hull!$11:$11,""),
IF($C8="Monika Kotwani",_xlfn.XLOOKUP($B8,PROSPER_Kotwani!$1:$1,PROSPER_Kotwani!$11:$11,""),
IF($C8="Jonathan Wellner",_xlfn.XLOOKUP($B8,PROSPER_Wellner!$1:$1,PROSPER_Wellner!$11:$11,""),
IF($C8="Travis Harvey",_xlfn.XLOOKUP($B8,PROSPER_Harvey!$1:$1,PROSPER_Harvey!$11:$11,""),"")))))))="","",
IF($C8="Christopher Lobo",_xlfn.XLOOKUP($B8,PROSPER_Lobo!$1:$1,PROSPER_Lobo!$11:$11,""),
IF($C8="Naren Baliga",_xlfn.XLOOKUP($B8,PROSPER_Baliga!$1:$1,PROSPER_Baliga!$11:$11,""),
IF($C8="Thorsten Huhn",_xlfn.XLOOKUP($B8,PROSPER_Huhn!$1:$1,PROSPER_Huhn!$11:$11,""),
IF($C8="Nick Hull",_xlfn.XLOOKUP($B8,PROSPER_Hull!$1:$1,PROSPER_Hull!$11:$11,""),
IF($C8="Monika Kotwani",_xlfn.XLOOKUP($B8,PROSPER_Kotwani!$1:$1,PROSPER_Kotwani!$11:$11,""),
IF($C8="Jonathan Wellner",_xlfn.XLOOKUP($B8,PROSPER_Wellner!$1:$1,PROSPER_Wellner!$11:$11,""),
IF($C8="Travis Harvey",_xlfn.XLOOKUP($B8,PROSPER_Harvey!$1:$1,PROSPER_Harvey!$11:$11,""),""))))))))="","No Comment",IF(IF($C8="Christopher Lobo",_xlfn.XLOOKUP($B8,PROSPER_Lobo!$1:$1,PROSPER_Lobo!$11:$11,""),
IF($C8="Naren Baliga",_xlfn.XLOOKUP($B8,PROSPER_Baliga!$1:$1,PROSPER_Baliga!$11:$11,""),
IF($C8="Thorsten Huhn",_xlfn.XLOOKUP($B8,PROSPER_Huhn!$1:$1,PROSPER_Huhn!$11:$11,""),
IF($C8="Nick Hull",_xlfn.XLOOKUP($B8,PROSPER_Hull!$1:$1,PROSPER_Hull!$11:$11,""),
IF($C8="Monika Kotwani",_xlfn.XLOOKUP($B8,PROSPER_Kotwani!$1:$1,PROSPER_Kotwani!$11:$11,""),
IF($C8="Jonathan Wellner",_xlfn.XLOOKUP($B8,PROSPER_Wellner!$1:$1,PROSPER_Wellner!$11:$11,""),
IF($C8="Travis Harvey",_xlfn.XLOOKUP($B8,PROSPER_Harvey!$1:$1,PROSPER_Harvey!$11:$11,""),"")))))))="","",
IF($C8="Christopher Lobo",_xlfn.XLOOKUP($B8,PROSPER_Lobo!$1:$1,PROSPER_Lobo!$11:$11,""),
IF($C8="Naren Baliga",_xlfn.XLOOKUP($B8,PROSPER_Baliga!$1:$1,PROSPER_Baliga!$11:$11,""),
IF($C8="Thorsten Huhn",_xlfn.XLOOKUP($B8,PROSPER_Huhn!$1:$1,PROSPER_Huhn!$11:$11,""),
IF($C8="Nick Hull",_xlfn.XLOOKUP($B8,PROSPER_Hull!$1:$1,PROSPER_Hull!$11:$11,""),
IF($C8="Monika Kotwani",_xlfn.XLOOKUP($B8,PROSPER_Kotwani!$1:$1,PROSPER_Kotwani!$11:$11,""),
IF($C8="Jonathan Wellner",_xlfn.XLOOKUP($B8,PROSPER_Wellner!$1:$1,PROSPER_Wellner!$11:$11,""),
IF($C8="Travis Harvey",_xlfn.XLOOKUP($B8,PROSPER_Harvey!$1:$1,PROSPER_Harvey!$11:$11,""),"")))))))))</f>
        <v>No Comment</v>
      </c>
      <c r="AP8" s="124" t="s">
        <v>89</v>
      </c>
      <c r="AQ8" s="150" t="str">
        <f t="shared" si="146"/>
        <v>N/A</v>
      </c>
      <c r="AR8" s="120" t="str">
        <f>_xlfn.XLOOKUP(B8,PROSPERInitial_Query!$E:$E,PROSPERInitial_Query!$L:$L,"",,-1)</f>
        <v/>
      </c>
      <c r="AS8" s="121" t="str">
        <f t="shared" si="15"/>
        <v>Andrew Hundley1 - PortfolioTraining &amp; Adoption</v>
      </c>
      <c r="AT8" s="126" t="str">
        <f>_xlfn.XLOOKUP(AS8,PROSPERDelta_Query!BK:BK,PROSPERDelta_Query!N:N,"",,-1)</f>
        <v/>
      </c>
      <c r="AU8" s="124" t="str">
        <f t="shared" si="147"/>
        <v>N/A</v>
      </c>
      <c r="AV8" s="124" t="str">
        <f>IF(IF(IF($C8="Christopher Lobo",_xlfn.XLOOKUP($B8,PROSPER_Lobo!$1:$1,PROSPER_Lobo!$12:$12,""),
IF($C8="Naren Baliga",_xlfn.XLOOKUP($B8,PROSPER_Baliga!$1:$1,PROSPER_Baliga!$12:$12,""),
IF($C8="Thorsten Huhn",_xlfn.XLOOKUP($B8,PROSPER_Huhn!$1:$1,PROSPER_Huhn!$12:$12,""),
IF($C8="Nick Hull",_xlfn.XLOOKUP($B8,PROSPER_Hull!$1:$1,PROSPER_Hull!$12:$12,""),
IF($C8="Monika Kotwani",_xlfn.XLOOKUP($B8,PROSPER_Kotwani!$1:$1,PROSPER_Kotwani!$12:$12,""),
IF($C8="Jonathan Wellner",_xlfn.XLOOKUP($B8,PROSPER_Wellner!$1:$1,PROSPER_Wellner!$12:$12,""),
IF($C8="Travis Harvey",_xlfn.XLOOKUP($B8,PROSPER_Harvey!$1:$1,PROSPER_Harvey!$12:$12,""),"")))))))="","",
IF($C8="Christopher Lobo",_xlfn.XLOOKUP($B8,PROSPER_Lobo!$1:$1,PROSPER_Lobo!$12:$12,""),
IF($C8="Naren Baliga",_xlfn.XLOOKUP($B8,PROSPER_Baliga!$1:$1,PROSPER_Baliga!$12:$12,""),
IF($C8="Thorsten Huhn",_xlfn.XLOOKUP($B8,PROSPER_Huhn!$1:$1,PROSPER_Huhn!$12:$12,""),
IF($C8="Nick Hull",_xlfn.XLOOKUP($B8,PROSPER_Hull!$1:$1,PROSPER_Hull!$12:$12,""),
IF($C8="Monika Kotwani",_xlfn.XLOOKUP($B8,PROSPER_Kotwani!$1:$1,PROSPER_Kotwani!$12:$12,""),
IF($C8="Jonathan Wellner",_xlfn.XLOOKUP($B8,PROSPER_Wellner!$1:$1,PROSPER_Wellner!$12:$12,""),
IF($C8="Travis Harvey",_xlfn.XLOOKUP($B8,PROSPER_Harvey!$1:$1,PROSPER_Harvey!$12:$12,""),""))))))))="","No Score",IF(IF($C8="Christopher Lobo",_xlfn.XLOOKUP($B8,PROSPER_Lobo!$1:$1,PROSPER_Lobo!$12:$12,""),
IF($C8="Naren Baliga",_xlfn.XLOOKUP($B8,PROSPER_Baliga!$1:$1,PROSPER_Baliga!$12:$12,""),
IF($C8="Thorsten Huhn",_xlfn.XLOOKUP($B8,PROSPER_Huhn!$1:$1,PROSPER_Huhn!$12:$12,""),
IF($C8="Nick Hull",_xlfn.XLOOKUP($B8,PROSPER_Hull!$1:$1,PROSPER_Hull!$12:$12,""),
IF($C8="Monika Kotwani",_xlfn.XLOOKUP($B8,PROSPER_Kotwani!$1:$1,PROSPER_Kotwani!$12:$12,""),
IF($C8="Jonathan Wellner",_xlfn.XLOOKUP($B8,PROSPER_Wellner!$1:$1,PROSPER_Wellner!$12:$12,""),
IF($C8="Travis Harvey",_xlfn.XLOOKUP($B8,PROSPER_Harvey!$1:$1,PROSPER_Harvey!$12:$12,""),"")))))))="","",
IF($C8="Christopher Lobo",_xlfn.XLOOKUP($B8,PROSPER_Lobo!$1:$1,PROSPER_Lobo!$12:$12,""),
IF($C8="Naren Baliga",_xlfn.XLOOKUP($B8,PROSPER_Baliga!$1:$1,PROSPER_Baliga!$12:$12,""),
IF($C8="Thorsten Huhn",_xlfn.XLOOKUP($B8,PROSPER_Huhn!$1:$1,PROSPER_Huhn!$12:$12,""),
IF($C8="Nick Hull",_xlfn.XLOOKUP($B8,PROSPER_Hull!$1:$1,PROSPER_Hull!$12:$12,""),
IF($C8="Monika Kotwani",_xlfn.XLOOKUP($B8,PROSPER_Kotwani!$1:$1,PROSPER_Kotwani!$12:$12,""),
IF($C8="Jonathan Wellner",_xlfn.XLOOKUP($B8,PROSPER_Wellner!$1:$1,PROSPER_Wellner!$12:$12,""),
IF($C8="Travis Harvey",_xlfn.XLOOKUP($B8,PROSPER_Harvey!$1:$1,PROSPER_Harvey!$12:$12,""),"")))))))))</f>
        <v>No Score</v>
      </c>
      <c r="AW8" s="125" t="str">
        <f>IF(IF(IF($C8="Christopher Lobo",_xlfn.XLOOKUP($B8,PROSPER_Lobo!$1:$1,PROSPER_Lobo!$13:$13,""),
IF($C8="Naren Baliga",_xlfn.XLOOKUP($B8,PROSPER_Baliga!$1:$1,PROSPER_Baliga!$13:$13,""),
IF($C8="Thorsten Huhn",_xlfn.XLOOKUP($B8,PROSPER_Huhn!$1:$1,PROSPER_Huhn!$13:$13,""),
IF($C8="Nick Hull",_xlfn.XLOOKUP($B8,PROSPER_Hull!$1:$1,PROSPER_Hull!$13:$13,""),
IF($C8="Monika Kotwani",_xlfn.XLOOKUP($B8,PROSPER_Kotwani!$1:$1,PROSPER_Kotwani!$13:$13,""),
IF($C8="Jonathan Wellner",_xlfn.XLOOKUP($B8,PROSPER_Wellner!$1:$1,PROSPER_Wellner!$13:$13,""),
IF($C8="Travis Harvey",_xlfn.XLOOKUP($B8,PROSPER_Harvey!$1:$1,PROSPER_Harvey!$13:$13,""),"")))))))="","",
IF($C8="Christopher Lobo",_xlfn.XLOOKUP($B8,PROSPER_Lobo!$1:$1,PROSPER_Lobo!$13:$13,""),
IF($C8="Naren Baliga",_xlfn.XLOOKUP($B8,PROSPER_Baliga!$1:$1,PROSPER_Baliga!$13:$13,""),
IF($C8="Thorsten Huhn",_xlfn.XLOOKUP($B8,PROSPER_Huhn!$1:$1,PROSPER_Huhn!$13:$13,""),
IF($C8="Nick Hull",_xlfn.XLOOKUP($B8,PROSPER_Hull!$1:$1,PROSPER_Hull!$13:$13,""),
IF($C8="Monika Kotwani",_xlfn.XLOOKUP($B8,PROSPER_Kotwani!$1:$1,PROSPER_Kotwani!$13:$13,""),
IF($C8="Jonathan Wellner",_xlfn.XLOOKUP($B8,PROSPER_Wellner!$1:$1,PROSPER_Wellner!$13:$13,""),
IF($C8="Travis Harvey",_xlfn.XLOOKUP($B8,PROSPER_Harvey!$1:$1,PROSPER_Harvey!$13:$13,""),""))))))))="","No Comment",IF(IF($C8="Christopher Lobo",_xlfn.XLOOKUP($B8,PROSPER_Lobo!$1:$1,PROSPER_Lobo!$13:$13,""),
IF($C8="Naren Baliga",_xlfn.XLOOKUP($B8,PROSPER_Baliga!$1:$1,PROSPER_Baliga!$13:$13,""),
IF($C8="Thorsten Huhn",_xlfn.XLOOKUP($B8,PROSPER_Huhn!$1:$1,PROSPER_Huhn!$13:$13,""),
IF($C8="Nick Hull",_xlfn.XLOOKUP($B8,PROSPER_Hull!$1:$1,PROSPER_Hull!$13:$13,""),
IF($C8="Monika Kotwani",_xlfn.XLOOKUP($B8,PROSPER_Kotwani!$1:$1,PROSPER_Kotwani!$13:$13,""),
IF($C8="Jonathan Wellner",_xlfn.XLOOKUP($B8,PROSPER_Wellner!$1:$1,PROSPER_Wellner!$13:$13,""),
IF($C8="Travis Harvey",_xlfn.XLOOKUP($B8,PROSPER_Harvey!$1:$1,PROSPER_Harvey!$13:$13,""),"")))))))="","",
IF($C8="Christopher Lobo",_xlfn.XLOOKUP($B8,PROSPER_Lobo!$1:$1,PROSPER_Lobo!$13:$13,""),
IF($C8="Naren Baliga",_xlfn.XLOOKUP($B8,PROSPER_Baliga!$1:$1,PROSPER_Baliga!$13:$13,""),
IF($C8="Thorsten Huhn",_xlfn.XLOOKUP($B8,PROSPER_Huhn!$1:$1,PROSPER_Huhn!$13:$13,""),
IF($C8="Nick Hull",_xlfn.XLOOKUP($B8,PROSPER_Hull!$1:$1,PROSPER_Hull!$13:$13,""),
IF($C8="Monika Kotwani",_xlfn.XLOOKUP($B8,PROSPER_Kotwani!$1:$1,PROSPER_Kotwani!$13:$13,""),
IF($C8="Jonathan Wellner",_xlfn.XLOOKUP($B8,PROSPER_Wellner!$1:$1,PROSPER_Wellner!$13:$13,""),
IF($C8="Travis Harvey",_xlfn.XLOOKUP($B8,PROSPER_Harvey!$1:$1,PROSPER_Harvey!$13:$13,""),"")))))))))</f>
        <v>No Comment</v>
      </c>
      <c r="AX8" s="124" t="s">
        <v>89</v>
      </c>
      <c r="AY8" s="150" t="str">
        <f t="shared" si="148"/>
        <v>N/A</v>
      </c>
      <c r="AZ8" s="120" t="str">
        <f>_xlfn.XLOOKUP(B8,PROSPERInitial_Query!$E:$E,PROSPERInitial_Query!$M:$M,"",,-1)</f>
        <v/>
      </c>
      <c r="BA8" s="121" t="str">
        <f t="shared" si="18"/>
        <v>Andrew Hundley1 - PortfolioDMLT</v>
      </c>
      <c r="BB8" s="126" t="str">
        <f>_xlfn.XLOOKUP(BA8,PROSPERDelta_Query!BK:BK,PROSPERDelta_Query!O:O,"",,-1)</f>
        <v/>
      </c>
      <c r="BC8" s="124" t="str">
        <f t="shared" si="149"/>
        <v>N/A</v>
      </c>
      <c r="BD8" s="124" t="str">
        <f>IF(IF(IF($C8="Christopher Lobo",_xlfn.XLOOKUP($B8,PROSPER_Lobo!$1:$1,PROSPER_Lobo!$14:$14,""),
IF($C8="Naren Baliga",_xlfn.XLOOKUP($B8,PROSPER_Baliga!$1:$1,PROSPER_Baliga!$14:$14,""),
IF($C8="Thorsten Huhn",_xlfn.XLOOKUP($B8,PROSPER_Huhn!$1:$1,PROSPER_Huhn!$14:$14,""),
IF($C8="Nick Hull",_xlfn.XLOOKUP($B8,PROSPER_Hull!$1:$1,PROSPER_Hull!$14:$14,""),
IF($C8="Monika Kotwani",_xlfn.XLOOKUP($B8,PROSPER_Kotwani!$1:$1,PROSPER_Kotwani!$14:$14,""),
IF($C8="Jonathan Wellner",_xlfn.XLOOKUP($B8,PROSPER_Wellner!$1:$1,PROSPER_Wellner!$14:$14,""),
IF($C8="Travis Harvey",_xlfn.XLOOKUP($B8,PROSPER_Harvey!$1:$1,PROSPER_Harvey!$14:$14,""),"")))))))="","",
IF($C8="Christopher Lobo",_xlfn.XLOOKUP($B8,PROSPER_Lobo!$1:$1,PROSPER_Lobo!$14:$14,""),
IF($C8="Naren Baliga",_xlfn.XLOOKUP($B8,PROSPER_Baliga!$1:$1,PROSPER_Baliga!$14:$14,""),
IF($C8="Thorsten Huhn",_xlfn.XLOOKUP($B8,PROSPER_Huhn!$1:$1,PROSPER_Huhn!$14:$14,""),
IF($C8="Nick Hull",_xlfn.XLOOKUP($B8,PROSPER_Hull!$1:$1,PROSPER_Hull!$14:$14,""),
IF($C8="Monika Kotwani",_xlfn.XLOOKUP($B8,PROSPER_Kotwani!$1:$1,PROSPER_Kotwani!$14:$14,""),
IF($C8="Jonathan Wellner",_xlfn.XLOOKUP($B8,PROSPER_Wellner!$1:$1,PROSPER_Wellner!$14:$14,""),
IF($C8="Travis Harvey",_xlfn.XLOOKUP($B8,PROSPER_Harvey!$1:$1,PROSPER_Harvey!$14:$14,""),""))))))))="","No Score",IF(IF($C8="Christopher Lobo",_xlfn.XLOOKUP($B8,PROSPER_Lobo!$1:$1,PROSPER_Lobo!$14:$14,""),
IF($C8="Naren Baliga",_xlfn.XLOOKUP($B8,PROSPER_Baliga!$1:$1,PROSPER_Baliga!$14:$14,""),
IF($C8="Thorsten Huhn",_xlfn.XLOOKUP($B8,PROSPER_Huhn!$1:$1,PROSPER_Huhn!$14:$14,""),
IF($C8="Nick Hull",_xlfn.XLOOKUP($B8,PROSPER_Hull!$1:$1,PROSPER_Hull!$14:$14,""),
IF($C8="Monika Kotwani",_xlfn.XLOOKUP($B8,PROSPER_Kotwani!$1:$1,PROSPER_Kotwani!$14:$14,""),
IF($C8="Jonathan Wellner",_xlfn.XLOOKUP($B8,PROSPER_Wellner!$1:$1,PROSPER_Wellner!$14:$14,""),
IF($C8="Travis Harvey",_xlfn.XLOOKUP($B8,PROSPER_Harvey!$1:$1,PROSPER_Harvey!$14:$14,""),"")))))))="","",
IF($C8="Christopher Lobo",_xlfn.XLOOKUP($B8,PROSPER_Lobo!$1:$1,PROSPER_Lobo!$14:$14,""),
IF($C8="Naren Baliga",_xlfn.XLOOKUP($B8,PROSPER_Baliga!$1:$1,PROSPER_Baliga!$14:$14,""),
IF($C8="Thorsten Huhn",_xlfn.XLOOKUP($B8,PROSPER_Huhn!$1:$1,PROSPER_Huhn!$14:$14,""),
IF($C8="Nick Hull",_xlfn.XLOOKUP($B8,PROSPER_Hull!$1:$1,PROSPER_Hull!$14:$14,""),
IF($C8="Monika Kotwani",_xlfn.XLOOKUP($B8,PROSPER_Kotwani!$1:$1,PROSPER_Kotwani!$14:$14,""),
IF($C8="Jonathan Wellner",_xlfn.XLOOKUP($B8,PROSPER_Wellner!$1:$1,PROSPER_Wellner!$14:$14,""),
IF($C8="Travis Harvey",_xlfn.XLOOKUP($B8,PROSPER_Harvey!$1:$1,PROSPER_Harvey!$14:$14,""),"")))))))))</f>
        <v>No Score</v>
      </c>
      <c r="BE8" s="125" t="str">
        <f>IF(IF(IF($C8="Christopher Lobo",_xlfn.XLOOKUP($B8,PROSPER_Lobo!$1:$1,PROSPER_Lobo!$15:$15,""),
IF($C8="Naren Baliga",_xlfn.XLOOKUP($B8,PROSPER_Baliga!$1:$1,PROSPER_Baliga!$15:$15,""),
IF($C8="Thorsten Huhn",_xlfn.XLOOKUP($B8,PROSPER_Huhn!$1:$1,PROSPER_Huhn!$15:$15,""),
IF($C8="Nick Hull",_xlfn.XLOOKUP($B8,PROSPER_Hull!$1:$1,PROSPER_Hull!$15:$15,""),
IF($C8="Monika Kotwani",_xlfn.XLOOKUP($B8,PROSPER_Kotwani!$1:$1,PROSPER_Kotwani!$15:$15,""),
IF($C8="Jonathan Wellner",_xlfn.XLOOKUP($B8,PROSPER_Wellner!$1:$1,PROSPER_Wellner!$15:$15,""),
IF($C8="Travis Harvey",_xlfn.XLOOKUP($B8,PROSPER_Harvey!$1:$1,PROSPER_Harvey!$15:$15,""),"")))))))="","",
IF($C8="Christopher Lobo",_xlfn.XLOOKUP($B8,PROSPER_Lobo!$1:$1,PROSPER_Lobo!$15:$15,""),
IF($C8="Naren Baliga",_xlfn.XLOOKUP($B8,PROSPER_Baliga!$1:$1,PROSPER_Baliga!$15:$15,""),
IF($C8="Thorsten Huhn",_xlfn.XLOOKUP($B8,PROSPER_Huhn!$1:$1,PROSPER_Huhn!$15:$15,""),
IF($C8="Nick Hull",_xlfn.XLOOKUP($B8,PROSPER_Hull!$1:$1,PROSPER_Hull!$15:$15,""),
IF($C8="Monika Kotwani",_xlfn.XLOOKUP($B8,PROSPER_Kotwani!$1:$1,PROSPER_Kotwani!$15:$15,""),
IF($C8="Jonathan Wellner",_xlfn.XLOOKUP($B8,PROSPER_Wellner!$1:$1,PROSPER_Wellner!$15:$15,""),
IF($C8="Travis Harvey",_xlfn.XLOOKUP($B8,PROSPER_Harvey!$1:$1,PROSPER_Harvey!$15:$15,""),""))))))))="","No Comment",IF(IF($C8="Christopher Lobo",_xlfn.XLOOKUP($B8,PROSPER_Lobo!$1:$1,PROSPER_Lobo!$15:$15,""),
IF($C8="Naren Baliga",_xlfn.XLOOKUP($B8,PROSPER_Baliga!$1:$1,PROSPER_Baliga!$15:$15,""),
IF($C8="Thorsten Huhn",_xlfn.XLOOKUP($B8,PROSPER_Huhn!$1:$1,PROSPER_Huhn!$15:$15,""),
IF($C8="Nick Hull",_xlfn.XLOOKUP($B8,PROSPER_Hull!$1:$1,PROSPER_Hull!$15:$15,""),
IF($C8="Monika Kotwani",_xlfn.XLOOKUP($B8,PROSPER_Kotwani!$1:$1,PROSPER_Kotwani!$15:$15,""),
IF($C8="Jonathan Wellner",_xlfn.XLOOKUP($B8,PROSPER_Wellner!$1:$1,PROSPER_Wellner!$15:$15,""),
IF($C8="Travis Harvey",_xlfn.XLOOKUP($B8,PROSPER_Harvey!$1:$1,PROSPER_Harvey!$15:$15,""),"")))))))="","",
IF($C8="Christopher Lobo",_xlfn.XLOOKUP($B8,PROSPER_Lobo!$1:$1,PROSPER_Lobo!$15:$15,""),
IF($C8="Naren Baliga",_xlfn.XLOOKUP($B8,PROSPER_Baliga!$1:$1,PROSPER_Baliga!$15:$15,""),
IF($C8="Thorsten Huhn",_xlfn.XLOOKUP($B8,PROSPER_Huhn!$1:$1,PROSPER_Huhn!$15:$15,""),
IF($C8="Nick Hull",_xlfn.XLOOKUP($B8,PROSPER_Hull!$1:$1,PROSPER_Hull!$15:$15,""),
IF($C8="Monika Kotwani",_xlfn.XLOOKUP($B8,PROSPER_Kotwani!$1:$1,PROSPER_Kotwani!$15:$15,""),
IF($C8="Jonathan Wellner",_xlfn.XLOOKUP($B8,PROSPER_Wellner!$1:$1,PROSPER_Wellner!$15:$15,""),
IF($C8="Travis Harvey",_xlfn.XLOOKUP($B8,PROSPER_Harvey!$1:$1,PROSPER_Harvey!$15:$15,""),"")))))))))</f>
        <v>No Comment</v>
      </c>
      <c r="BF8" s="124" t="s">
        <v>89</v>
      </c>
      <c r="BG8" s="150" t="str">
        <f t="shared" si="150"/>
        <v>N/A</v>
      </c>
      <c r="BH8" s="120" t="str">
        <f>_xlfn.XLOOKUP(B8,PROSPERInitial_Query!$E:$E,PROSPERInitial_Query!$N:$N,"",,-1)</f>
        <v/>
      </c>
      <c r="BI8" s="121" t="str">
        <f t="shared" si="21"/>
        <v>Andrew Hundley1 - PortfolioRevenue Management</v>
      </c>
      <c r="BJ8" s="126" t="str">
        <f>_xlfn.XLOOKUP(BI8,PROSPERDelta_Query!BK:BK,PROSPERDelta_Query!P:P,"",,-1)</f>
        <v/>
      </c>
      <c r="BK8" s="124" t="str">
        <f t="shared" si="151"/>
        <v>N/A</v>
      </c>
      <c r="BL8" s="124" t="str">
        <f>IF(IF(IF($C8="Christopher Lobo",_xlfn.XLOOKUP($B8,PROSPER_Lobo!$1:$1,PROSPER_Lobo!$16:$16,""),
IF($C8="Naren Baliga",_xlfn.XLOOKUP($B8,PROSPER_Baliga!$1:$1,PROSPER_Baliga!$16:$16,""),
IF($C8="Thorsten Huhn",_xlfn.XLOOKUP($B8,PROSPER_Huhn!$1:$1,PROSPER_Huhn!$16:$16,""),
IF($C8="Nick Hull",_xlfn.XLOOKUP($B8,PROSPER_Hull!$1:$1,PROSPER_Hull!$16:$16,""),
IF($C8="Monika Kotwani",_xlfn.XLOOKUP($B8,PROSPER_Kotwani!$1:$1,PROSPER_Kotwani!$16:$16,""),
IF($C8="Jonathan Wellner",_xlfn.XLOOKUP($B8,PROSPER_Wellner!$1:$1,PROSPER_Wellner!$16:$16,""),
IF($C8="Travis Harvey",_xlfn.XLOOKUP($B8,PROSPER_Harvey!$1:$1,PROSPER_Harvey!$16:$16,""),"")))))))="","",
IF($C8="Christopher Lobo",_xlfn.XLOOKUP($B8,PROSPER_Lobo!$1:$1,PROSPER_Lobo!$16:$16,""),
IF($C8="Naren Baliga",_xlfn.XLOOKUP($B8,PROSPER_Baliga!$1:$1,PROSPER_Baliga!$16:$16,""),
IF($C8="Thorsten Huhn",_xlfn.XLOOKUP($B8,PROSPER_Huhn!$1:$1,PROSPER_Huhn!$16:$16,""),
IF($C8="Nick Hull",_xlfn.XLOOKUP($B8,PROSPER_Hull!$1:$1,PROSPER_Hull!$16:$16,""),
IF($C8="Monika Kotwani",_xlfn.XLOOKUP($B8,PROSPER_Kotwani!$1:$1,PROSPER_Kotwani!$16:$16,""),
IF($C8="Jonathan Wellner",_xlfn.XLOOKUP($B8,PROSPER_Wellner!$1:$1,PROSPER_Wellner!$16:$16,""),
IF($C8="Travis Harvey",_xlfn.XLOOKUP($B8,PROSPER_Harvey!$1:$1,PROSPER_Harvey!$16:$16,""),""))))))))="","No Score",IF(IF($C8="Christopher Lobo",_xlfn.XLOOKUP($B8,PROSPER_Lobo!$1:$1,PROSPER_Lobo!$16:$16,""),
IF($C8="Naren Baliga",_xlfn.XLOOKUP($B8,PROSPER_Baliga!$1:$1,PROSPER_Baliga!$16:$16,""),
IF($C8="Thorsten Huhn",_xlfn.XLOOKUP($B8,PROSPER_Huhn!$1:$1,PROSPER_Huhn!$16:$16,""),
IF($C8="Nick Hull",_xlfn.XLOOKUP($B8,PROSPER_Hull!$1:$1,PROSPER_Hull!$16:$16,""),
IF($C8="Monika Kotwani",_xlfn.XLOOKUP($B8,PROSPER_Kotwani!$1:$1,PROSPER_Kotwani!$16:$16,""),
IF($C8="Jonathan Wellner",_xlfn.XLOOKUP($B8,PROSPER_Wellner!$1:$1,PROSPER_Wellner!$16:$16,""),
IF($C8="Travis Harvey",_xlfn.XLOOKUP($B8,PROSPER_Harvey!$1:$1,PROSPER_Harvey!$16:$16,""),"")))))))="","",
IF($C8="Christopher Lobo",_xlfn.XLOOKUP($B8,PROSPER_Lobo!$1:$1,PROSPER_Lobo!$16:$16,""),
IF($C8="Naren Baliga",_xlfn.XLOOKUP($B8,PROSPER_Baliga!$1:$1,PROSPER_Baliga!$16:$16,""),
IF($C8="Thorsten Huhn",_xlfn.XLOOKUP($B8,PROSPER_Huhn!$1:$1,PROSPER_Huhn!$16:$16,""),
IF($C8="Nick Hull",_xlfn.XLOOKUP($B8,PROSPER_Hull!$1:$1,PROSPER_Hull!$16:$16,""),
IF($C8="Monika Kotwani",_xlfn.XLOOKUP($B8,PROSPER_Kotwani!$1:$1,PROSPER_Kotwani!$16:$16,""),
IF($C8="Jonathan Wellner",_xlfn.XLOOKUP($B8,PROSPER_Wellner!$1:$1,PROSPER_Wellner!$16:$16,""),
IF($C8="Travis Harvey",_xlfn.XLOOKUP($B8,PROSPER_Harvey!$1:$1,PROSPER_Harvey!$16:$16,""),"")))))))))</f>
        <v>No Score</v>
      </c>
      <c r="BM8" s="125" t="str">
        <f>IF(IF(IF($C8="Christopher Lobo",_xlfn.XLOOKUP($B8,PROSPER_Lobo!$1:$1,PROSPER_Lobo!$17:$17,""),
IF($C8="Naren Baliga",_xlfn.XLOOKUP($B8,PROSPER_Baliga!$1:$1,PROSPER_Baliga!$17:$17,""),
IF($C8="Thorsten Huhn",_xlfn.XLOOKUP($B8,PROSPER_Huhn!$1:$1,PROSPER_Huhn!$17:$17,""),
IF($C8="Nick Hull",_xlfn.XLOOKUP($B8,PROSPER_Hull!$1:$1,PROSPER_Hull!$17:$17,""),
IF($C8="Monika Kotwani",_xlfn.XLOOKUP($B8,PROSPER_Kotwani!$1:$1,PROSPER_Kotwani!$17:$17,""),
IF($C8="Jonathan Wellner",_xlfn.XLOOKUP($B8,PROSPER_Wellner!$1:$1,PROSPER_Wellner!$17:$17,""),
IF($C8="Travis Harvey",_xlfn.XLOOKUP($B8,PROSPER_Harvey!$1:$1,PROSPER_Harvey!$17:$17,""),"")))))))="","",
IF($C8="Christopher Lobo",_xlfn.XLOOKUP($B8,PROSPER_Lobo!$1:$1,PROSPER_Lobo!$17:$17,""),
IF($C8="Naren Baliga",_xlfn.XLOOKUP($B8,PROSPER_Baliga!$1:$1,PROSPER_Baliga!$17:$17,""),
IF($C8="Thorsten Huhn",_xlfn.XLOOKUP($B8,PROSPER_Huhn!$1:$1,PROSPER_Huhn!$17:$17,""),
IF($C8="Nick Hull",_xlfn.XLOOKUP($B8,PROSPER_Hull!$1:$1,PROSPER_Hull!$17:$17,""),
IF($C8="Monika Kotwani",_xlfn.XLOOKUP($B8,PROSPER_Kotwani!$1:$1,PROSPER_Kotwani!$17:$17,""),
IF($C8="Jonathan Wellner",_xlfn.XLOOKUP($B8,PROSPER_Wellner!$1:$1,PROSPER_Wellner!$17:$17,""),
IF($C8="Travis Harvey",_xlfn.XLOOKUP($B8,PROSPER_Harvey!$1:$1,PROSPER_Harvey!$17:$17,""),""))))))))="","No Comment",IF(IF($C8="Christopher Lobo",_xlfn.XLOOKUP($B8,PROSPER_Lobo!$1:$1,PROSPER_Lobo!$17:$17,""),
IF($C8="Naren Baliga",_xlfn.XLOOKUP($B8,PROSPER_Baliga!$1:$1,PROSPER_Baliga!$17:$17,""),
IF($C8="Thorsten Huhn",_xlfn.XLOOKUP($B8,PROSPER_Huhn!$1:$1,PROSPER_Huhn!$17:$17,""),
IF($C8="Nick Hull",_xlfn.XLOOKUP($B8,PROSPER_Hull!$1:$1,PROSPER_Hull!$17:$17,""),
IF($C8="Monika Kotwani",_xlfn.XLOOKUP($B8,PROSPER_Kotwani!$1:$1,PROSPER_Kotwani!$17:$17,""),
IF($C8="Jonathan Wellner",_xlfn.XLOOKUP($B8,PROSPER_Wellner!$1:$1,PROSPER_Wellner!$17:$17,""),
IF($C8="Travis Harvey",_xlfn.XLOOKUP($B8,PROSPER_Harvey!$1:$1,PROSPER_Harvey!$17:$17,""),"")))))))="","",
IF($C8="Christopher Lobo",_xlfn.XLOOKUP($B8,PROSPER_Lobo!$1:$1,PROSPER_Lobo!$17:$17,""),
IF($C8="Naren Baliga",_xlfn.XLOOKUP($B8,PROSPER_Baliga!$1:$1,PROSPER_Baliga!$17:$17,""),
IF($C8="Thorsten Huhn",_xlfn.XLOOKUP($B8,PROSPER_Huhn!$1:$1,PROSPER_Huhn!$17:$17,""),
IF($C8="Nick Hull",_xlfn.XLOOKUP($B8,PROSPER_Hull!$1:$1,PROSPER_Hull!$17:$17,""),
IF($C8="Monika Kotwani",_xlfn.XLOOKUP($B8,PROSPER_Kotwani!$1:$1,PROSPER_Kotwani!$17:$17,""),
IF($C8="Jonathan Wellner",_xlfn.XLOOKUP($B8,PROSPER_Wellner!$1:$1,PROSPER_Wellner!$17:$17,""),
IF($C8="Travis Harvey",_xlfn.XLOOKUP($B8,PROSPER_Harvey!$1:$1,PROSPER_Harvey!$17:$17,""),"")))))))))</f>
        <v>No Comment</v>
      </c>
      <c r="BN8" s="124">
        <f>IFERROR(ROUND(_xlfn.XLOOKUP(B8,'RevenueChallenge_Query'!$E:$E,'RevenueChallenge_Query'!$F:$F)/3.2,0),"Not Taken")</f>
        <v>5</v>
      </c>
      <c r="BO8" s="150">
        <f t="shared" si="152"/>
        <v>5</v>
      </c>
      <c r="BP8" s="120" t="str">
        <f>_xlfn.XLOOKUP(B8,PROSPERInitial_Query!$E:$E,PROSPERInitial_Query!$O:$O,"",,-1)</f>
        <v/>
      </c>
      <c r="BQ8" s="121" t="str">
        <f t="shared" si="24"/>
        <v>Andrew Hundley1 - PortfolioArtificial Intelligence</v>
      </c>
      <c r="BR8" s="126" t="str">
        <f>_xlfn.XLOOKUP(BQ8,PROSPERDelta_Query!BK:BK,PROSPERDelta_Query!Q:Q,"",,-1)</f>
        <v/>
      </c>
      <c r="BS8" s="124" t="str">
        <f t="shared" si="153"/>
        <v>N/A</v>
      </c>
      <c r="BT8" s="124" t="str">
        <f>IF(IF(IF($C8="Christopher Lobo",_xlfn.XLOOKUP($B8,PROSPER_Lobo!$1:$1,PROSPER_Lobo!$18:$18,""),
IF($C8="Naren Baliga",_xlfn.XLOOKUP($B8,PROSPER_Baliga!$1:$1,PROSPER_Baliga!$18:$18,""),
IF($C8="Thorsten Huhn",_xlfn.XLOOKUP($B8,PROSPER_Huhn!$1:$1,PROSPER_Huhn!$18:$18,""),
IF($C8="Nick Hull",_xlfn.XLOOKUP($B8,PROSPER_Hull!$1:$1,PROSPER_Hull!$18:$18,""),
IF($C8="Monika Kotwani",_xlfn.XLOOKUP($B8,PROSPER_Kotwani!$1:$1,PROSPER_Kotwani!$18:$18,""),
IF($C8="Jonathan Wellner",_xlfn.XLOOKUP($B8,PROSPER_Wellner!$1:$1,PROSPER_Wellner!$18:$18,""),
IF($C8="Travis Harvey",_xlfn.XLOOKUP($B8,PROSPER_Harvey!$1:$1,PROSPER_Harvey!$18:$18,""),"")))))))="","",
IF($C8="Christopher Lobo",_xlfn.XLOOKUP($B8,PROSPER_Lobo!$1:$1,PROSPER_Lobo!$18:$18,""),
IF($C8="Naren Baliga",_xlfn.XLOOKUP($B8,PROSPER_Baliga!$1:$1,PROSPER_Baliga!$18:$18,""),
IF($C8="Thorsten Huhn",_xlfn.XLOOKUP($B8,PROSPER_Huhn!$1:$1,PROSPER_Huhn!$18:$18,""),
IF($C8="Nick Hull",_xlfn.XLOOKUP($B8,PROSPER_Hull!$1:$1,PROSPER_Hull!$18:$18,""),
IF($C8="Monika Kotwani",_xlfn.XLOOKUP($B8,PROSPER_Kotwani!$1:$1,PROSPER_Kotwani!$18:$18,""),
IF($C8="Jonathan Wellner",_xlfn.XLOOKUP($B8,PROSPER_Wellner!$1:$1,PROSPER_Wellner!$18:$18,""),
IF($C8="Travis Harvey",_xlfn.XLOOKUP($B8,PROSPER_Harvey!$1:$1,PROSPER_Harvey!$18:$18,""),""))))))))="","No Score",IF(IF($C8="Christopher Lobo",_xlfn.XLOOKUP($B8,PROSPER_Lobo!$1:$1,PROSPER_Lobo!$18:$18,""),
IF($C8="Naren Baliga",_xlfn.XLOOKUP($B8,PROSPER_Baliga!$1:$1,PROSPER_Baliga!$18:$18,""),
IF($C8="Thorsten Huhn",_xlfn.XLOOKUP($B8,PROSPER_Huhn!$1:$1,PROSPER_Huhn!$18:$18,""),
IF($C8="Nick Hull",_xlfn.XLOOKUP($B8,PROSPER_Hull!$1:$1,PROSPER_Hull!$18:$18,""),
IF($C8="Monika Kotwani",_xlfn.XLOOKUP($B8,PROSPER_Kotwani!$1:$1,PROSPER_Kotwani!$18:$18,""),
IF($C8="Jonathan Wellner",_xlfn.XLOOKUP($B8,PROSPER_Wellner!$1:$1,PROSPER_Wellner!$18:$18,""),
IF($C8="Travis Harvey",_xlfn.XLOOKUP($B8,PROSPER_Harvey!$1:$1,PROSPER_Harvey!$18:$18,""),"")))))))="","",
IF($C8="Christopher Lobo",_xlfn.XLOOKUP($B8,PROSPER_Lobo!$1:$1,PROSPER_Lobo!$18:$18,""),
IF($C8="Naren Baliga",_xlfn.XLOOKUP($B8,PROSPER_Baliga!$1:$1,PROSPER_Baliga!$18:$18,""),
IF($C8="Thorsten Huhn",_xlfn.XLOOKUP($B8,PROSPER_Huhn!$1:$1,PROSPER_Huhn!$18:$18,""),
IF($C8="Nick Hull",_xlfn.XLOOKUP($B8,PROSPER_Hull!$1:$1,PROSPER_Hull!$18:$18,""),
IF($C8="Monika Kotwani",_xlfn.XLOOKUP($B8,PROSPER_Kotwani!$1:$1,PROSPER_Kotwani!$18:$18,""),
IF($C8="Jonathan Wellner",_xlfn.XLOOKUP($B8,PROSPER_Wellner!$1:$1,PROSPER_Wellner!$18:$18,""),
IF($C8="Travis Harvey",_xlfn.XLOOKUP($B8,PROSPER_Harvey!$1:$1,PROSPER_Harvey!$18:$18,""),"")))))))))</f>
        <v>No Score</v>
      </c>
      <c r="BU8" s="125" t="str">
        <f>IF(IF(IF($C8="Christopher Lobo",_xlfn.XLOOKUP($B8,PROSPER_Lobo!$1:$1,PROSPER_Lobo!$19:$19,""),
IF($C8="Naren Baliga",_xlfn.XLOOKUP($B8,PROSPER_Baliga!$1:$1,PROSPER_Baliga!$19:$19,""),
IF($C8="Thorsten Huhn",_xlfn.XLOOKUP($B8,PROSPER_Huhn!$1:$1,PROSPER_Huhn!$19:$19,""),
IF($C8="Nick Hull",_xlfn.XLOOKUP($B8,PROSPER_Hull!$1:$1,PROSPER_Hull!$19:$19,""),
IF($C8="Monika Kotwani",_xlfn.XLOOKUP($B8,PROSPER_Kotwani!$1:$1,PROSPER_Kotwani!$19:$19,""),
IF($C8="Jonathan Wellner",_xlfn.XLOOKUP($B8,PROSPER_Wellner!$1:$1,PROSPER_Wellner!$19:$19,""),
IF($C8="Travis Harvey",_xlfn.XLOOKUP($B8,PROSPER_Harvey!$1:$1,PROSPER_Harvey!$19:$19,""),"")))))))="","",
IF($C8="Christopher Lobo",_xlfn.XLOOKUP($B8,PROSPER_Lobo!$1:$1,PROSPER_Lobo!$19:$19,""),
IF($C8="Naren Baliga",_xlfn.XLOOKUP($B8,PROSPER_Baliga!$1:$1,PROSPER_Baliga!$19:$19,""),
IF($C8="Thorsten Huhn",_xlfn.XLOOKUP($B8,PROSPER_Huhn!$1:$1,PROSPER_Huhn!$19:$19,""),
IF($C8="Nick Hull",_xlfn.XLOOKUP($B8,PROSPER_Hull!$1:$1,PROSPER_Hull!$19:$19,""),
IF($C8="Monika Kotwani",_xlfn.XLOOKUP($B8,PROSPER_Kotwani!$1:$1,PROSPER_Kotwani!$19:$19,""),
IF($C8="Jonathan Wellner",_xlfn.XLOOKUP($B8,PROSPER_Wellner!$1:$1,PROSPER_Wellner!$19:$19,""),
IF($C8="Travis Harvey",_xlfn.XLOOKUP($B8,PROSPER_Harvey!$1:$1,PROSPER_Harvey!$19:$19,""),""))))))))="","No Comment",IF(IF($C8="Christopher Lobo",_xlfn.XLOOKUP($B8,PROSPER_Lobo!$1:$1,PROSPER_Lobo!$19:$19,""),
IF($C8="Naren Baliga",_xlfn.XLOOKUP($B8,PROSPER_Baliga!$1:$1,PROSPER_Baliga!$19:$19,""),
IF($C8="Thorsten Huhn",_xlfn.XLOOKUP($B8,PROSPER_Huhn!$1:$1,PROSPER_Huhn!$19:$19,""),
IF($C8="Nick Hull",_xlfn.XLOOKUP($B8,PROSPER_Hull!$1:$1,PROSPER_Hull!$19:$19,""),
IF($C8="Monika Kotwani",_xlfn.XLOOKUP($B8,PROSPER_Kotwani!$1:$1,PROSPER_Kotwani!$19:$19,""),
IF($C8="Jonathan Wellner",_xlfn.XLOOKUP($B8,PROSPER_Wellner!$1:$1,PROSPER_Wellner!$19:$19,""),
IF($C8="Travis Harvey",_xlfn.XLOOKUP($B8,PROSPER_Harvey!$1:$1,PROSPER_Harvey!$19:$19,""),"")))))))="","",
IF($C8="Christopher Lobo",_xlfn.XLOOKUP($B8,PROSPER_Lobo!$1:$1,PROSPER_Lobo!$19:$19,""),
IF($C8="Naren Baliga",_xlfn.XLOOKUP($B8,PROSPER_Baliga!$1:$1,PROSPER_Baliga!$19:$19,""),
IF($C8="Thorsten Huhn",_xlfn.XLOOKUP($B8,PROSPER_Huhn!$1:$1,PROSPER_Huhn!$19:$19,""),
IF($C8="Nick Hull",_xlfn.XLOOKUP($B8,PROSPER_Hull!$1:$1,PROSPER_Hull!$19:$19,""),
IF($C8="Monika Kotwani",_xlfn.XLOOKUP($B8,PROSPER_Kotwani!$1:$1,PROSPER_Kotwani!$19:$19,""),
IF($C8="Jonathan Wellner",_xlfn.XLOOKUP($B8,PROSPER_Wellner!$1:$1,PROSPER_Wellner!$19:$19,""),
IF($C8="Travis Harvey",_xlfn.XLOOKUP($B8,PROSPER_Harvey!$1:$1,PROSPER_Harvey!$19:$19,""),"")))))))))</f>
        <v>No Comment</v>
      </c>
      <c r="BV8" s="124" t="s">
        <v>89</v>
      </c>
      <c r="BW8" s="150" t="str">
        <f t="shared" si="154"/>
        <v>N/A</v>
      </c>
      <c r="BX8" s="127" t="str">
        <f t="shared" si="155"/>
        <v>N/A</v>
      </c>
      <c r="BY8" s="128" t="str">
        <f t="shared" si="156"/>
        <v>N/A</v>
      </c>
      <c r="BZ8" s="128">
        <f t="shared" si="157"/>
        <v>5</v>
      </c>
      <c r="CA8" s="129">
        <f t="shared" si="158"/>
        <v>5</v>
      </c>
      <c r="CB8" s="130" t="str">
        <f>_xlfn.XLOOKUP(B8,PROSPERInitial_Query!$E:$E,PROSPERInitial_Query!$AA:$AA,"",,-1)</f>
        <v/>
      </c>
      <c r="CC8" s="121" t="str">
        <f t="shared" si="31"/>
        <v>Andrew Hundley2 - RelationshipAccount / Stakeholder 1Name</v>
      </c>
      <c r="CD8" s="121" t="str">
        <f>_xlfn.XLOOKUP(CC8,PROSPERDelta_Query!BK:BK,PROSPERDelta_Query!AC:AC,"",,-1)</f>
        <v/>
      </c>
      <c r="CE8" s="126" t="str">
        <f>_xlfn.XLOOKUP(B8,PROSPERInitial_Query!$E:$E,PROSPERInitial_Query!$Q:$Q,"",,-1)</f>
        <v/>
      </c>
      <c r="CF8" s="121" t="str">
        <f t="shared" si="32"/>
        <v>Andrew Hundley2 - RelationshipAccount / Stakeholder 1Self Score</v>
      </c>
      <c r="CG8" s="126" t="str">
        <f>_xlfn.XLOOKUP(CF8,PROSPERDelta_Query!BK:BK,PROSPERDelta_Query!AM:AM,"",,-1)</f>
        <v/>
      </c>
      <c r="CH8" s="131" t="str">
        <f t="shared" si="159"/>
        <v/>
      </c>
      <c r="CI8" s="131" t="str">
        <f t="shared" si="160"/>
        <v>N/A</v>
      </c>
      <c r="CJ8" s="132" t="str">
        <f t="shared" si="161"/>
        <v>N/A</v>
      </c>
      <c r="CK8" s="132" t="str">
        <f>IF(IF(IF($C8="Christopher Lobo",_xlfn.XLOOKUP($B8,PROSPER_Lobo!$1:$1,PROSPER_Lobo!$21:$21,""),
IF($C8="Naren Baliga",_xlfn.XLOOKUP($B8,PROSPER_Baliga!$1:$1,PROSPER_Baliga!$21:$21,""),
IF($C8="Thorsten Huhn",_xlfn.XLOOKUP($B8,PROSPER_Huhn!$1:$1,PROSPER_Huhn!$21:$21,""),
IF($C8="Nick Hull",_xlfn.XLOOKUP($B8,PROSPER_Hull!$1:$1,PROSPER_Hull!$21:$21,""),
IF($C8="Monika Kotwani",_xlfn.XLOOKUP($B8,PROSPER_Kotwani!$1:$1,PROSPER_Kotwani!$21:$21,""),
IF($C8="Jonathan Wellner",_xlfn.XLOOKUP($B8,PROSPER_Wellner!$1:$1,PROSPER_Wellner!$21:$21,""),
IF($C8="Travis Harvey",_xlfn.XLOOKUP($B8,PROSPER_Harvey!$1:$1,PROSPER_Harvey!$21:$21,""),"")))))))="","",
IF($C8="Christopher Lobo",_xlfn.XLOOKUP($B8,PROSPER_Lobo!$1:$1,PROSPER_Lobo!$21:$21,""),
IF($C8="Naren Baliga",_xlfn.XLOOKUP($B8,PROSPER_Baliga!$1:$1,PROSPER_Baliga!$21:$21,""),
IF($C8="Thorsten Huhn",_xlfn.XLOOKUP($B8,PROSPER_Huhn!$1:$1,PROSPER_Huhn!$21:$21,""),
IF($C8="Nick Hull",_xlfn.XLOOKUP($B8,PROSPER_Hull!$1:$1,PROSPER_Hull!$21:$21,""),
IF($C8="Monika Kotwani",_xlfn.XLOOKUP($B8,PROSPER_Kotwani!$1:$1,PROSPER_Kotwani!$21:$21,""),
IF($C8="Jonathan Wellner",_xlfn.XLOOKUP($B8,PROSPER_Wellner!$1:$1,PROSPER_Wellner!$21:$21,""),
IF($C8="Travis Harvey",_xlfn.XLOOKUP($B8,PROSPER_Harvey!$1:$1,PROSPER_Harvey!$21:$21,""),""))))))))="","No Score",IF(IF($C8="Christopher Lobo",_xlfn.XLOOKUP($B8,PROSPER_Lobo!$1:$1,PROSPER_Lobo!$21:$21,""),
IF($C8="Naren Baliga",_xlfn.XLOOKUP($B8,PROSPER_Baliga!$1:$1,PROSPER_Baliga!$21:$21,""),
IF($C8="Thorsten Huhn",_xlfn.XLOOKUP($B8,PROSPER_Huhn!$1:$1,PROSPER_Huhn!$21:$21,""),
IF($C8="Nick Hull",_xlfn.XLOOKUP($B8,PROSPER_Hull!$1:$1,PROSPER_Hull!$21:$21,""),
IF($C8="Monika Kotwani",_xlfn.XLOOKUP($B8,PROSPER_Kotwani!$1:$1,PROSPER_Kotwani!$21:$21,""),
IF($C8="Jonathan Wellner",_xlfn.XLOOKUP($B8,PROSPER_Wellner!$1:$1,PROSPER_Wellner!$21:$21,""),
IF($C8="Travis Harvey",_xlfn.XLOOKUP($B8,PROSPER_Harvey!$1:$1,PROSPER_Harvey!$21:$21,""),"")))))))="","",
IF($C8="Christopher Lobo",_xlfn.XLOOKUP($B8,PROSPER_Lobo!$1:$1,PROSPER_Lobo!$21:$21,""),
IF($C8="Naren Baliga",_xlfn.XLOOKUP($B8,PROSPER_Baliga!$1:$1,PROSPER_Baliga!$21:$21,""),
IF($C8="Thorsten Huhn",_xlfn.XLOOKUP($B8,PROSPER_Huhn!$1:$1,PROSPER_Huhn!$21:$21,""),
IF($C8="Nick Hull",_xlfn.XLOOKUP($B8,PROSPER_Hull!$1:$1,PROSPER_Hull!$21:$21,""),
IF($C8="Monika Kotwani",_xlfn.XLOOKUP($B8,PROSPER_Kotwani!$1:$1,PROSPER_Kotwani!$21:$21,""),
IF($C8="Jonathan Wellner",_xlfn.XLOOKUP($B8,PROSPER_Wellner!$1:$1,PROSPER_Wellner!$21:$21,""),
IF($C8="Travis Harvey",_xlfn.XLOOKUP($B8,PROSPER_Harvey!$1:$1,PROSPER_Harvey!$21:$21,""),"")))))))))</f>
        <v>N/A</v>
      </c>
      <c r="CL8" s="131" t="str">
        <f>IF(IF(IF($C8="Christopher Lobo",_xlfn.XLOOKUP($B8,PROSPER_Lobo!$1:$1,PROSPER_Lobo!$22:$22,""),
IF($C8="Naren Baliga",_xlfn.XLOOKUP($B8,PROSPER_Baliga!$1:$1,PROSPER_Baliga!$22:$22,""),
IF($C8="Thorsten Huhn",_xlfn.XLOOKUP($B8,PROSPER_Huhn!$1:$1,PROSPER_Huhn!$22:$22,""),
IF($C8="Nick Hull",_xlfn.XLOOKUP($B8,PROSPER_Hull!$1:$1,PROSPER_Hull!$22:$22,""),
IF($C8="Monika Kotwani",_xlfn.XLOOKUP($B8,PROSPER_Kotwani!$1:$1,PROSPER_Kotwani!$22:$22,""),
IF($C8="Jonathan Wellner",_xlfn.XLOOKUP($B8,PROSPER_Wellner!$1:$1,PROSPER_Wellner!$22:$22,""),
IF($C8="Travis Harvey",_xlfn.XLOOKUP($B8,PROSPER_Harvey!$1:$1,PROSPER_Harvey!$22:$22,""),"")))))))="","",
IF($C8="Christopher Lobo",_xlfn.XLOOKUP($B8,PROSPER_Lobo!$1:$1,PROSPER_Lobo!$22:$22,""),
IF($C8="Naren Baliga",_xlfn.XLOOKUP($B8,PROSPER_Baliga!$1:$1,PROSPER_Baliga!$22:$22,""),
IF($C8="Thorsten Huhn",_xlfn.XLOOKUP($B8,PROSPER_Huhn!$1:$1,PROSPER_Huhn!$22:$22,""),
IF($C8="Nick Hull",_xlfn.XLOOKUP($B8,PROSPER_Hull!$1:$1,PROSPER_Hull!$22:$22,""),
IF($C8="Monika Kotwani",_xlfn.XLOOKUP($B8,PROSPER_Kotwani!$1:$1,PROSPER_Kotwani!$22:$22,""),
IF($C8="Jonathan Wellner",_xlfn.XLOOKUP($B8,PROSPER_Wellner!$1:$1,PROSPER_Wellner!$22:$22,""),
IF($C8="Travis Harvey",_xlfn.XLOOKUP($B8,PROSPER_Harvey!$1:$1,PROSPER_Harvey!$22:$22,""),""))))))))="","No Comment",IF(IF($C8="Christopher Lobo",_xlfn.XLOOKUP($B8,PROSPER_Lobo!$1:$1,PROSPER_Lobo!$22:$22,""),
IF($C8="Naren Baliga",_xlfn.XLOOKUP($B8,PROSPER_Baliga!$1:$1,PROSPER_Baliga!$22:$22,""),
IF($C8="Thorsten Huhn",_xlfn.XLOOKUP($B8,PROSPER_Huhn!$1:$1,PROSPER_Huhn!$22:$22,""),
IF($C8="Nick Hull",_xlfn.XLOOKUP($B8,PROSPER_Hull!$1:$1,PROSPER_Hull!$22:$22,""),
IF($C8="Monika Kotwani",_xlfn.XLOOKUP($B8,PROSPER_Kotwani!$1:$1,PROSPER_Kotwani!$22:$22,""),
IF($C8="Jonathan Wellner",_xlfn.XLOOKUP($B8,PROSPER_Wellner!$1:$1,PROSPER_Wellner!$22:$22,""),
IF($C8="Travis Harvey",_xlfn.XLOOKUP($B8,PROSPER_Harvey!$1:$1,PROSPER_Harvey!$22:$22,""),"")))))))="","",
IF($C8="Christopher Lobo",_xlfn.XLOOKUP($B8,PROSPER_Lobo!$1:$1,PROSPER_Lobo!$22:$22,""),
IF($C8="Naren Baliga",_xlfn.XLOOKUP($B8,PROSPER_Baliga!$1:$1,PROSPER_Baliga!$22:$22,""),
IF($C8="Thorsten Huhn",_xlfn.XLOOKUP($B8,PROSPER_Huhn!$1:$1,PROSPER_Huhn!$22:$22,""),
IF($C8="Nick Hull",_xlfn.XLOOKUP($B8,PROSPER_Hull!$1:$1,PROSPER_Hull!$22:$22,""),
IF($C8="Monika Kotwani",_xlfn.XLOOKUP($B8,PROSPER_Kotwani!$1:$1,PROSPER_Kotwani!$22:$22,""),
IF($C8="Jonathan Wellner",_xlfn.XLOOKUP($B8,PROSPER_Wellner!$1:$1,PROSPER_Wellner!$22:$22,""),
IF($C8="Travis Harvey",_xlfn.XLOOKUP($B8,PROSPER_Harvey!$1:$1,PROSPER_Harvey!$22:$22,""),"")))))))))</f>
        <v>N/A</v>
      </c>
      <c r="CM8" s="150" t="str">
        <f t="shared" si="162"/>
        <v>N/A</v>
      </c>
      <c r="CN8" s="130" t="str">
        <f>_xlfn.XLOOKUP(B8,PROSPERInitial_Query!$E:$E,PROSPERInitial_Query!$AB:$AB,"",,-1)</f>
        <v/>
      </c>
      <c r="CO8" s="121" t="str">
        <f t="shared" si="37"/>
        <v>Andrew Hundley2 - RelationshipAccount / Stakeholder 2Name</v>
      </c>
      <c r="CP8" s="121" t="str">
        <f>_xlfn.XLOOKUP(CO8,PROSPERDelta_Query!BK:BK,PROSPERDelta_Query!AD:AD,"",,-1)</f>
        <v/>
      </c>
      <c r="CQ8" s="126" t="str">
        <f>_xlfn.XLOOKUP(B8,PROSPERInitial_Query!$E:$E,PROSPERInitial_Query!$R:$R,"",,-1)</f>
        <v/>
      </c>
      <c r="CR8" s="121" t="str">
        <f t="shared" si="38"/>
        <v>Andrew Hundley2 - RelationshipAccount / Stakeholder 2Self Score</v>
      </c>
      <c r="CS8" s="126" t="str">
        <f>_xlfn.XLOOKUP(CR8,PROSPERDelta_Query!BK:BK,PROSPERDelta_Query!AN:AN,"",,-1)</f>
        <v/>
      </c>
      <c r="CT8" s="131" t="str">
        <f t="shared" si="163"/>
        <v/>
      </c>
      <c r="CU8" s="131" t="str">
        <f t="shared" si="164"/>
        <v>N/A</v>
      </c>
      <c r="CV8" s="132" t="str">
        <f t="shared" si="165"/>
        <v>N/A</v>
      </c>
      <c r="CW8" s="132" t="str">
        <f>IF(IF(IF($C8="Christopher Lobo",_xlfn.XLOOKUP($B8,PROSPER_Lobo!$1:$1,PROSPER_Lobo!$24:$24,""),
IF($C8="Naren Baliga",_xlfn.XLOOKUP($B8,PROSPER_Baliga!$1:$1,PROSPER_Baliga!$24:$24,""),
IF($C8="Thorsten Huhn",_xlfn.XLOOKUP($B8,PROSPER_Huhn!$1:$1,PROSPER_Huhn!$24:$24,""),
IF($C8="Nick Hull",_xlfn.XLOOKUP($B8,PROSPER_Hull!$1:$1,PROSPER_Hull!$24:$24,""),
IF($C8="Monika Kotwani",_xlfn.XLOOKUP($B8,PROSPER_Kotwani!$1:$1,PROSPER_Kotwani!$24:$24,""),
IF($C8="Jonathan Wellner",_xlfn.XLOOKUP($B8,PROSPER_Wellner!$1:$1,PROSPER_Wellner!$24:$24,""),
IF($C8="Travis Harvey",_xlfn.XLOOKUP($B8,PROSPER_Harvey!$1:$1,PROSPER_Harvey!$24:$24,""),"")))))))="","",
IF($C8="Christopher Lobo",_xlfn.XLOOKUP($B8,PROSPER_Lobo!$1:$1,PROSPER_Lobo!$24:$24,""),
IF($C8="Naren Baliga",_xlfn.XLOOKUP($B8,PROSPER_Baliga!$1:$1,PROSPER_Baliga!$24:$24,""),
IF($C8="Thorsten Huhn",_xlfn.XLOOKUP($B8,PROSPER_Huhn!$1:$1,PROSPER_Huhn!$24:$24,""),
IF($C8="Nick Hull",_xlfn.XLOOKUP($B8,PROSPER_Hull!$1:$1,PROSPER_Hull!$24:$24,""),
IF($C8="Monika Kotwani",_xlfn.XLOOKUP($B8,PROSPER_Kotwani!$1:$1,PROSPER_Kotwani!$24:$24,""),
IF($C8="Jonathan Wellner",_xlfn.XLOOKUP($B8,PROSPER_Wellner!$1:$1,PROSPER_Wellner!$24:$24,""),
IF($C8="Travis Harvey",_xlfn.XLOOKUP($B8,PROSPER_Harvey!$1:$1,PROSPER_Harvey!$24:$24,""),""))))))))="","No Score",IF(IF($C8="Christopher Lobo",_xlfn.XLOOKUP($B8,PROSPER_Lobo!$1:$1,PROSPER_Lobo!$24:$24,""),
IF($C8="Naren Baliga",_xlfn.XLOOKUP($B8,PROSPER_Baliga!$1:$1,PROSPER_Baliga!$24:$24,""),
IF($C8="Thorsten Huhn",_xlfn.XLOOKUP($B8,PROSPER_Huhn!$1:$1,PROSPER_Huhn!$24:$24,""),
IF($C8="Nick Hull",_xlfn.XLOOKUP($B8,PROSPER_Hull!$1:$1,PROSPER_Hull!$24:$24,""),
IF($C8="Monika Kotwani",_xlfn.XLOOKUP($B8,PROSPER_Kotwani!$1:$1,PROSPER_Kotwani!$24:$24,""),
IF($C8="Jonathan Wellner",_xlfn.XLOOKUP($B8,PROSPER_Wellner!$1:$1,PROSPER_Wellner!$24:$24,""),
IF($C8="Travis Harvey",_xlfn.XLOOKUP($B8,PROSPER_Harvey!$1:$1,PROSPER_Harvey!$24:$24,""),"")))))))="","",
IF($C8="Christopher Lobo",_xlfn.XLOOKUP($B8,PROSPER_Lobo!$1:$1,PROSPER_Lobo!$24:$24,""),
IF($C8="Naren Baliga",_xlfn.XLOOKUP($B8,PROSPER_Baliga!$1:$1,PROSPER_Baliga!$24:$24,""),
IF($C8="Thorsten Huhn",_xlfn.XLOOKUP($B8,PROSPER_Huhn!$1:$1,PROSPER_Huhn!$24:$24,""),
IF($C8="Nick Hull",_xlfn.XLOOKUP($B8,PROSPER_Hull!$1:$1,PROSPER_Hull!$24:$24,""),
IF($C8="Monika Kotwani",_xlfn.XLOOKUP($B8,PROSPER_Kotwani!$1:$1,PROSPER_Kotwani!$24:$24,""),
IF($C8="Jonathan Wellner",_xlfn.XLOOKUP($B8,PROSPER_Wellner!$1:$1,PROSPER_Wellner!$24:$24,""),
IF($C8="Travis Harvey",_xlfn.XLOOKUP($B8,PROSPER_Harvey!$1:$1,PROSPER_Harvey!$24:$24,""),"")))))))))</f>
        <v>N/A</v>
      </c>
      <c r="CX8" s="131" t="str">
        <f>IF(IF(IF($C8="Christopher Lobo",_xlfn.XLOOKUP($B8,PROSPER_Lobo!$1:$1,PROSPER_Lobo!$25:$25,""),
IF($C8="Naren Baliga",_xlfn.XLOOKUP($B8,PROSPER_Baliga!$1:$1,PROSPER_Baliga!$25:$25,""),
IF($C8="Thorsten Huhn",_xlfn.XLOOKUP($B8,PROSPER_Huhn!$1:$1,PROSPER_Huhn!$25:$25,""),
IF($C8="Nick Hull",_xlfn.XLOOKUP($B8,PROSPER_Hull!$1:$1,PROSPER_Hull!$25:$25,""),
IF($C8="Monika Kotwani",_xlfn.XLOOKUP($B8,PROSPER_Kotwani!$1:$1,PROSPER_Kotwani!$25:$25,""),
IF($C8="Jonathan Wellner",_xlfn.XLOOKUP($B8,PROSPER_Wellner!$1:$1,PROSPER_Wellner!$25:$25,""),
IF($C8="Travis Harvey",_xlfn.XLOOKUP($B8,PROSPER_Harvey!$1:$1,PROSPER_Harvey!$25:$25,""),"")))))))="","",
IF($C8="Christopher Lobo",_xlfn.XLOOKUP($B8,PROSPER_Lobo!$1:$1,PROSPER_Lobo!$25:$25,""),
IF($C8="Naren Baliga",_xlfn.XLOOKUP($B8,PROSPER_Baliga!$1:$1,PROSPER_Baliga!$25:$25,""),
IF($C8="Thorsten Huhn",_xlfn.XLOOKUP($B8,PROSPER_Huhn!$1:$1,PROSPER_Huhn!$25:$25,""),
IF($C8="Nick Hull",_xlfn.XLOOKUP($B8,PROSPER_Hull!$1:$1,PROSPER_Hull!$25:$25,""),
IF($C8="Monika Kotwani",_xlfn.XLOOKUP($B8,PROSPER_Kotwani!$1:$1,PROSPER_Kotwani!$25:$25,""),
IF($C8="Jonathan Wellner",_xlfn.XLOOKUP($B8,PROSPER_Wellner!$1:$1,PROSPER_Wellner!$25:$25,""),
IF($C8="Travis Harvey",_xlfn.XLOOKUP($B8,PROSPER_Harvey!$1:$1,PROSPER_Harvey!$25:$25,""),""))))))))="","No Comment",IF(IF($C8="Christopher Lobo",_xlfn.XLOOKUP($B8,PROSPER_Lobo!$1:$1,PROSPER_Lobo!$25:$25,""),
IF($C8="Naren Baliga",_xlfn.XLOOKUP($B8,PROSPER_Baliga!$1:$1,PROSPER_Baliga!$25:$25,""),
IF($C8="Thorsten Huhn",_xlfn.XLOOKUP($B8,PROSPER_Huhn!$1:$1,PROSPER_Huhn!$25:$25,""),
IF($C8="Nick Hull",_xlfn.XLOOKUP($B8,PROSPER_Hull!$1:$1,PROSPER_Hull!$25:$25,""),
IF($C8="Monika Kotwani",_xlfn.XLOOKUP($B8,PROSPER_Kotwani!$1:$1,PROSPER_Kotwani!$25:$25,""),
IF($C8="Jonathan Wellner",_xlfn.XLOOKUP($B8,PROSPER_Wellner!$1:$1,PROSPER_Wellner!$25:$25,""),
IF($C8="Travis Harvey",_xlfn.XLOOKUP($B8,PROSPER_Harvey!$1:$1,PROSPER_Harvey!$25:$25,""),"")))))))="","",
IF($C8="Christopher Lobo",_xlfn.XLOOKUP($B8,PROSPER_Lobo!$1:$1,PROSPER_Lobo!$25:$25,""),
IF($C8="Naren Baliga",_xlfn.XLOOKUP($B8,PROSPER_Baliga!$1:$1,PROSPER_Baliga!$25:$25,""),
IF($C8="Thorsten Huhn",_xlfn.XLOOKUP($B8,PROSPER_Huhn!$1:$1,PROSPER_Huhn!$25:$25,""),
IF($C8="Nick Hull",_xlfn.XLOOKUP($B8,PROSPER_Hull!$1:$1,PROSPER_Hull!$25:$25,""),
IF($C8="Monika Kotwani",_xlfn.XLOOKUP($B8,PROSPER_Kotwani!$1:$1,PROSPER_Kotwani!$25:$25,""),
IF($C8="Jonathan Wellner",_xlfn.XLOOKUP($B8,PROSPER_Wellner!$1:$1,PROSPER_Wellner!$25:$25,""),
IF($C8="Travis Harvey",_xlfn.XLOOKUP($B8,PROSPER_Harvey!$1:$1,PROSPER_Harvey!$25:$25,""),"")))))))))</f>
        <v>N/A</v>
      </c>
      <c r="CY8" s="150" t="str">
        <f t="shared" si="166"/>
        <v>N/A</v>
      </c>
      <c r="CZ8" s="130" t="str">
        <f>_xlfn.XLOOKUP(B8,PROSPERInitial_Query!$E:$E,PROSPERInitial_Query!$AC:$AC,"",,-1)</f>
        <v/>
      </c>
      <c r="DA8" s="121" t="str">
        <f t="shared" si="43"/>
        <v>Andrew Hundley2 - RelationshipAccount / Stakeholder 3Name</v>
      </c>
      <c r="DB8" s="121" t="str">
        <f>_xlfn.XLOOKUP(DA8,PROSPERDelta_Query!BK:BK,PROSPERDelta_Query!AE:AE,"",,-1)</f>
        <v/>
      </c>
      <c r="DC8" s="126" t="str">
        <f>_xlfn.XLOOKUP(B8,PROSPERInitial_Query!$E:$E,PROSPERInitial_Query!$S:$S,"",,-1)</f>
        <v/>
      </c>
      <c r="DD8" s="121" t="str">
        <f t="shared" si="44"/>
        <v>Andrew Hundley2 - RelationshipAccount / Stakeholder 3Self Score</v>
      </c>
      <c r="DE8" s="126" t="str">
        <f>_xlfn.XLOOKUP(DD8,PROSPERDelta_Query!BK:BK,PROSPERDelta_Query!AO:AO,"",,-1)</f>
        <v/>
      </c>
      <c r="DF8" s="131" t="str">
        <f t="shared" si="167"/>
        <v/>
      </c>
      <c r="DG8" s="131" t="str">
        <f t="shared" si="168"/>
        <v>N/A</v>
      </c>
      <c r="DH8" s="132" t="str">
        <f t="shared" si="169"/>
        <v>N/A</v>
      </c>
      <c r="DI8" s="132" t="str">
        <f>IF(IF(IF($C8="Christopher Lobo",_xlfn.XLOOKUP($B8,PROSPER_Lobo!$1:$1,PROSPER_Lobo!$27:$27,""),
IF($C8="Naren Baliga",_xlfn.XLOOKUP($B8,PROSPER_Baliga!$1:$1,PROSPER_Baliga!$27:$27,""),
IF($C8="Thorsten Huhn",_xlfn.XLOOKUP($B8,PROSPER_Huhn!$1:$1,PROSPER_Huhn!$27:$27,""),
IF($C8="Nick Hull",_xlfn.XLOOKUP($B8,PROSPER_Hull!$1:$1,PROSPER_Hull!$27:$27,""),
IF($C8="Monika Kotwani",_xlfn.XLOOKUP($B8,PROSPER_Kotwani!$1:$1,PROSPER_Kotwani!$27:$27,""),
IF($C8="Jonathan Wellner",_xlfn.XLOOKUP($B8,PROSPER_Wellner!$1:$1,PROSPER_Wellner!$27:$27,""),
IF($C8="Travis Harvey",_xlfn.XLOOKUP($B8,PROSPER_Harvey!$1:$1,PROSPER_Harvey!$27:$27,""),"")))))))="","",
IF($C8="Christopher Lobo",_xlfn.XLOOKUP($B8,PROSPER_Lobo!$1:$1,PROSPER_Lobo!$27:$27,""),
IF($C8="Naren Baliga",_xlfn.XLOOKUP($B8,PROSPER_Baliga!$1:$1,PROSPER_Baliga!$27:$27,""),
IF($C8="Thorsten Huhn",_xlfn.XLOOKUP($B8,PROSPER_Huhn!$1:$1,PROSPER_Huhn!$27:$27,""),
IF($C8="Nick Hull",_xlfn.XLOOKUP($B8,PROSPER_Hull!$1:$1,PROSPER_Hull!$27:$27,""),
IF($C8="Monika Kotwani",_xlfn.XLOOKUP($B8,PROSPER_Kotwani!$1:$1,PROSPER_Kotwani!$27:$27,""),
IF($C8="Jonathan Wellner",_xlfn.XLOOKUP($B8,PROSPER_Wellner!$1:$1,PROSPER_Wellner!$27:$27,""),
IF($C8="Travis Harvey",_xlfn.XLOOKUP($B8,PROSPER_Harvey!$1:$1,PROSPER_Harvey!$27:$27,""),""))))))))="","No Score",IF(IF($C8="Christopher Lobo",_xlfn.XLOOKUP($B8,PROSPER_Lobo!$1:$1,PROSPER_Lobo!$27:$27,""),
IF($C8="Naren Baliga",_xlfn.XLOOKUP($B8,PROSPER_Baliga!$1:$1,PROSPER_Baliga!$27:$27,""),
IF($C8="Thorsten Huhn",_xlfn.XLOOKUP($B8,PROSPER_Huhn!$1:$1,PROSPER_Huhn!$27:$27,""),
IF($C8="Nick Hull",_xlfn.XLOOKUP($B8,PROSPER_Hull!$1:$1,PROSPER_Hull!$27:$27,""),
IF($C8="Monika Kotwani",_xlfn.XLOOKUP($B8,PROSPER_Kotwani!$1:$1,PROSPER_Kotwani!$27:$27,""),
IF($C8="Jonathan Wellner",_xlfn.XLOOKUP($B8,PROSPER_Wellner!$1:$1,PROSPER_Wellner!$27:$27,""),
IF($C8="Travis Harvey",_xlfn.XLOOKUP($B8,PROSPER_Harvey!$1:$1,PROSPER_Harvey!$27:$27,""),"")))))))="","",
IF($C8="Christopher Lobo",_xlfn.XLOOKUP($B8,PROSPER_Lobo!$1:$1,PROSPER_Lobo!$27:$27,""),
IF($C8="Naren Baliga",_xlfn.XLOOKUP($B8,PROSPER_Baliga!$1:$1,PROSPER_Baliga!$27:$27,""),
IF($C8="Thorsten Huhn",_xlfn.XLOOKUP($B8,PROSPER_Huhn!$1:$1,PROSPER_Huhn!$27:$27,""),
IF($C8="Nick Hull",_xlfn.XLOOKUP($B8,PROSPER_Hull!$1:$1,PROSPER_Hull!$27:$27,""),
IF($C8="Monika Kotwani",_xlfn.XLOOKUP($B8,PROSPER_Kotwani!$1:$1,PROSPER_Kotwani!$27:$27,""),
IF($C8="Jonathan Wellner",_xlfn.XLOOKUP($B8,PROSPER_Wellner!$1:$1,PROSPER_Wellner!$27:$27,""),
IF($C8="Travis Harvey",_xlfn.XLOOKUP($B8,PROSPER_Harvey!$1:$1,PROSPER_Harvey!$27:$27,""),"")))))))))</f>
        <v>N/A</v>
      </c>
      <c r="DJ8" s="131" t="str">
        <f>IF(IF(IF($C8="Christopher Lobo",_xlfn.XLOOKUP($B8,PROSPER_Lobo!$1:$1,PROSPER_Lobo!$28:$28,""),
IF($C8="Naren Baliga",_xlfn.XLOOKUP($B8,PROSPER_Baliga!$1:$1,PROSPER_Baliga!$28:$28,""),
IF($C8="Thorsten Huhn",_xlfn.XLOOKUP($B8,PROSPER_Huhn!$1:$1,PROSPER_Huhn!$28:$28,""),
IF($C8="Nick Hull",_xlfn.XLOOKUP($B8,PROSPER_Hull!$1:$1,PROSPER_Hull!$28:$28,""),
IF($C8="Monika Kotwani",_xlfn.XLOOKUP($B8,PROSPER_Kotwani!$1:$1,PROSPER_Kotwani!$28:$28,""),
IF($C8="Jonathan Wellner",_xlfn.XLOOKUP($B8,PROSPER_Wellner!$1:$1,PROSPER_Wellner!$28:$28,""),
IF($C8="Travis Harvey",_xlfn.XLOOKUP($B8,PROSPER_Harvey!$1:$1,PROSPER_Harvey!$28:$28,""),"")))))))="","",
IF($C8="Christopher Lobo",_xlfn.XLOOKUP($B8,PROSPER_Lobo!$1:$1,PROSPER_Lobo!$28:$28,""),
IF($C8="Naren Baliga",_xlfn.XLOOKUP($B8,PROSPER_Baliga!$1:$1,PROSPER_Baliga!$28:$28,""),
IF($C8="Thorsten Huhn",_xlfn.XLOOKUP($B8,PROSPER_Huhn!$1:$1,PROSPER_Huhn!$28:$28,""),
IF($C8="Nick Hull",_xlfn.XLOOKUP($B8,PROSPER_Hull!$1:$1,PROSPER_Hull!$28:$28,""),
IF($C8="Monika Kotwani",_xlfn.XLOOKUP($B8,PROSPER_Kotwani!$1:$1,PROSPER_Kotwani!$28:$28,""),
IF($C8="Jonathan Wellner",_xlfn.XLOOKUP($B8,PROSPER_Wellner!$1:$1,PROSPER_Wellner!$28:$28,""),
IF($C8="Travis Harvey",_xlfn.XLOOKUP($B8,PROSPER_Harvey!$1:$1,PROSPER_Harvey!$28:$28,""),""))))))))="","No Comment",IF(IF($C8="Christopher Lobo",_xlfn.XLOOKUP($B8,PROSPER_Lobo!$1:$1,PROSPER_Lobo!$28:$28,""),
IF($C8="Naren Baliga",_xlfn.XLOOKUP($B8,PROSPER_Baliga!$1:$1,PROSPER_Baliga!$28:$28,""),
IF($C8="Thorsten Huhn",_xlfn.XLOOKUP($B8,PROSPER_Huhn!$1:$1,PROSPER_Huhn!$28:$28,""),
IF($C8="Nick Hull",_xlfn.XLOOKUP($B8,PROSPER_Hull!$1:$1,PROSPER_Hull!$28:$28,""),
IF($C8="Monika Kotwani",_xlfn.XLOOKUP($B8,PROSPER_Kotwani!$1:$1,PROSPER_Kotwani!$28:$28,""),
IF($C8="Jonathan Wellner",_xlfn.XLOOKUP($B8,PROSPER_Wellner!$1:$1,PROSPER_Wellner!$28:$28,""),
IF($C8="Travis Harvey",_xlfn.XLOOKUP($B8,PROSPER_Harvey!$1:$1,PROSPER_Harvey!$28:$28,""),"")))))))="","",
IF($C8="Christopher Lobo",_xlfn.XLOOKUP($B8,PROSPER_Lobo!$1:$1,PROSPER_Lobo!$28:$28,""),
IF($C8="Naren Baliga",_xlfn.XLOOKUP($B8,PROSPER_Baliga!$1:$1,PROSPER_Baliga!$28:$28,""),
IF($C8="Thorsten Huhn",_xlfn.XLOOKUP($B8,PROSPER_Huhn!$1:$1,PROSPER_Huhn!$28:$28,""),
IF($C8="Nick Hull",_xlfn.XLOOKUP($B8,PROSPER_Hull!$1:$1,PROSPER_Hull!$28:$28,""),
IF($C8="Monika Kotwani",_xlfn.XLOOKUP($B8,PROSPER_Kotwani!$1:$1,PROSPER_Kotwani!$28:$28,""),
IF($C8="Jonathan Wellner",_xlfn.XLOOKUP($B8,PROSPER_Wellner!$1:$1,PROSPER_Wellner!$28:$28,""),
IF($C8="Travis Harvey",_xlfn.XLOOKUP($B8,PROSPER_Harvey!$1:$1,PROSPER_Harvey!$28:$28,""),"")))))))))</f>
        <v>N/A</v>
      </c>
      <c r="DK8" s="150" t="str">
        <f t="shared" si="170"/>
        <v>N/A</v>
      </c>
      <c r="DL8" s="130" t="str">
        <f>_xlfn.XLOOKUP(B8,PROSPERInitial_Query!$E:$E,PROSPERInitial_Query!$AD:$AD,"",,-1)</f>
        <v/>
      </c>
      <c r="DM8" s="121" t="str">
        <f t="shared" si="49"/>
        <v>Andrew Hundley2 - RelationshipAccount / Stakeholder 4Name</v>
      </c>
      <c r="DN8" s="121" t="str">
        <f>_xlfn.XLOOKUP(DM8,PROSPERDelta_Query!BK:BK,PROSPERDelta_Query!AF:AF,"",,-1)</f>
        <v/>
      </c>
      <c r="DO8" s="126" t="str">
        <f>_xlfn.XLOOKUP(B8,PROSPERInitial_Query!$E:$E,PROSPERInitial_Query!$T:$T,"",,-1)</f>
        <v/>
      </c>
      <c r="DP8" s="121" t="str">
        <f t="shared" si="50"/>
        <v>Andrew Hundley2 - RelationshipAccount / Stakeholder 4Self Score</v>
      </c>
      <c r="DQ8" s="126" t="str">
        <f>_xlfn.XLOOKUP(DP8,PROSPERDelta_Query!BK:BK,PROSPERDelta_Query!AP:AP,"",,-1)</f>
        <v/>
      </c>
      <c r="DR8" s="131" t="str">
        <f t="shared" si="171"/>
        <v/>
      </c>
      <c r="DS8" s="131" t="str">
        <f t="shared" si="172"/>
        <v>N/A</v>
      </c>
      <c r="DT8" s="132" t="str">
        <f t="shared" si="173"/>
        <v>N/A</v>
      </c>
      <c r="DU8" s="132" t="str">
        <f>IF(IF(IF($C8="Christopher Lobo",_xlfn.XLOOKUP($B8,PROSPER_Lobo!$1:$1,PROSPER_Lobo!$30:$30,""),
IF($C8="Naren Baliga",_xlfn.XLOOKUP($B8,PROSPER_Baliga!$1:$1,PROSPER_Baliga!$30:$30,""),
IF($C8="Thorsten Huhn",_xlfn.XLOOKUP($B8,PROSPER_Huhn!$1:$1,PROSPER_Huhn!$30:$30,""),
IF($C8="Nick Hull",_xlfn.XLOOKUP($B8,PROSPER_Hull!$1:$1,PROSPER_Hull!$30:$30,""),
IF($C8="Monika Kotwani",_xlfn.XLOOKUP($B8,PROSPER_Kotwani!$1:$1,PROSPER_Kotwani!$30:$30,""),
IF($C8="Jonathan Wellner",_xlfn.XLOOKUP($B8,PROSPER_Wellner!$1:$1,PROSPER_Wellner!$30:$30,""),
IF($C8="Travis Harvey",_xlfn.XLOOKUP($B8,PROSPER_Harvey!$1:$1,PROSPER_Harvey!$30:$30,""),"")))))))="","",
IF($C8="Christopher Lobo",_xlfn.XLOOKUP($B8,PROSPER_Lobo!$1:$1,PROSPER_Lobo!$30:$30,""),
IF($C8="Naren Baliga",_xlfn.XLOOKUP($B8,PROSPER_Baliga!$1:$1,PROSPER_Baliga!$30:$30,""),
IF($C8="Thorsten Huhn",_xlfn.XLOOKUP($B8,PROSPER_Huhn!$1:$1,PROSPER_Huhn!$30:$30,""),
IF($C8="Nick Hull",_xlfn.XLOOKUP($B8,PROSPER_Hull!$1:$1,PROSPER_Hull!$30:$30,""),
IF($C8="Monika Kotwani",_xlfn.XLOOKUP($B8,PROSPER_Kotwani!$1:$1,PROSPER_Kotwani!$30:$30,""),
IF($C8="Jonathan Wellner",_xlfn.XLOOKUP($B8,PROSPER_Wellner!$1:$1,PROSPER_Wellner!$30:$30,""),
IF($C8="Travis Harvey",_xlfn.XLOOKUP($B8,PROSPER_Harvey!$1:$1,PROSPER_Harvey!$30:$30,""),""))))))))="","No Score",IF(IF($C8="Christopher Lobo",_xlfn.XLOOKUP($B8,PROSPER_Lobo!$1:$1,PROSPER_Lobo!$30:$30,""),
IF($C8="Naren Baliga",_xlfn.XLOOKUP($B8,PROSPER_Baliga!$1:$1,PROSPER_Baliga!$30:$30,""),
IF($C8="Thorsten Huhn",_xlfn.XLOOKUP($B8,PROSPER_Huhn!$1:$1,PROSPER_Huhn!$30:$30,""),
IF($C8="Nick Hull",_xlfn.XLOOKUP($B8,PROSPER_Hull!$1:$1,PROSPER_Hull!$30:$30,""),
IF($C8="Monika Kotwani",_xlfn.XLOOKUP($B8,PROSPER_Kotwani!$1:$1,PROSPER_Kotwani!$30:$30,""),
IF($C8="Jonathan Wellner",_xlfn.XLOOKUP($B8,PROSPER_Wellner!$1:$1,PROSPER_Wellner!$30:$30,""),
IF($C8="Travis Harvey",_xlfn.XLOOKUP($B8,PROSPER_Harvey!$1:$1,PROSPER_Harvey!$30:$30,""),"")))))))="","",
IF($C8="Christopher Lobo",_xlfn.XLOOKUP($B8,PROSPER_Lobo!$1:$1,PROSPER_Lobo!$30:$30,""),
IF($C8="Naren Baliga",_xlfn.XLOOKUP($B8,PROSPER_Baliga!$1:$1,PROSPER_Baliga!$30:$30,""),
IF($C8="Thorsten Huhn",_xlfn.XLOOKUP($B8,PROSPER_Huhn!$1:$1,PROSPER_Huhn!$30:$30,""),
IF($C8="Nick Hull",_xlfn.XLOOKUP($B8,PROSPER_Hull!$1:$1,PROSPER_Hull!$30:$30,""),
IF($C8="Monika Kotwani",_xlfn.XLOOKUP($B8,PROSPER_Kotwani!$1:$1,PROSPER_Kotwani!$30:$30,""),
IF($C8="Jonathan Wellner",_xlfn.XLOOKUP($B8,PROSPER_Wellner!$1:$1,PROSPER_Wellner!$30:$30,""),
IF($C8="Travis Harvey",_xlfn.XLOOKUP($B8,PROSPER_Harvey!$1:$1,PROSPER_Harvey!$30:$30,""),"")))))))))</f>
        <v>N/A</v>
      </c>
      <c r="DV8" s="131" t="str">
        <f>IF(IF(IF($C8="Christopher Lobo",_xlfn.XLOOKUP($B8,PROSPER_Lobo!$1:$1,PROSPER_Lobo!$31:$31,""),
IF($C8="Naren Baliga",_xlfn.XLOOKUP($B8,PROSPER_Baliga!$1:$1,PROSPER_Baliga!$31:$31,""),
IF($C8="Thorsten Huhn",_xlfn.XLOOKUP($B8,PROSPER_Huhn!$1:$1,PROSPER_Huhn!$31:$31,""),
IF($C8="Nick Hull",_xlfn.XLOOKUP($B8,PROSPER_Hull!$1:$1,PROSPER_Hull!$31:$31,""),
IF($C8="Monika Kotwani",_xlfn.XLOOKUP($B8,PROSPER_Kotwani!$1:$1,PROSPER_Kotwani!$31:$31,""),
IF($C8="Jonathan Wellner",_xlfn.XLOOKUP($B8,PROSPER_Wellner!$1:$1,PROSPER_Wellner!$31:$31,""),
IF($C8="Travis Harvey",_xlfn.XLOOKUP($B8,PROSPER_Harvey!$1:$1,PROSPER_Harvey!$31:$31,""),"")))))))="","",
IF($C8="Christopher Lobo",_xlfn.XLOOKUP($B8,PROSPER_Lobo!$1:$1,PROSPER_Lobo!$31:$31,""),
IF($C8="Naren Baliga",_xlfn.XLOOKUP($B8,PROSPER_Baliga!$1:$1,PROSPER_Baliga!$31:$31,""),
IF($C8="Thorsten Huhn",_xlfn.XLOOKUP($B8,PROSPER_Huhn!$1:$1,PROSPER_Huhn!$31:$31,""),
IF($C8="Nick Hull",_xlfn.XLOOKUP($B8,PROSPER_Hull!$1:$1,PROSPER_Hull!$31:$31,""),
IF($C8="Monika Kotwani",_xlfn.XLOOKUP($B8,PROSPER_Kotwani!$1:$1,PROSPER_Kotwani!$31:$31,""),
IF($C8="Jonathan Wellner",_xlfn.XLOOKUP($B8,PROSPER_Wellner!$1:$1,PROSPER_Wellner!$31:$31,""),
IF($C8="Travis Harvey",_xlfn.XLOOKUP($B8,PROSPER_Harvey!$1:$1,PROSPER_Harvey!$31:$31,""),""))))))))="","No Comment",IF(IF($C8="Christopher Lobo",_xlfn.XLOOKUP($B8,PROSPER_Lobo!$1:$1,PROSPER_Lobo!$31:$31,""),
IF($C8="Naren Baliga",_xlfn.XLOOKUP($B8,PROSPER_Baliga!$1:$1,PROSPER_Baliga!$31:$31,""),
IF($C8="Thorsten Huhn",_xlfn.XLOOKUP($B8,PROSPER_Huhn!$1:$1,PROSPER_Huhn!$31:$31,""),
IF($C8="Nick Hull",_xlfn.XLOOKUP($B8,PROSPER_Hull!$1:$1,PROSPER_Hull!$31:$31,""),
IF($C8="Monika Kotwani",_xlfn.XLOOKUP($B8,PROSPER_Kotwani!$1:$1,PROSPER_Kotwani!$31:$31,""),
IF($C8="Jonathan Wellner",_xlfn.XLOOKUP($B8,PROSPER_Wellner!$1:$1,PROSPER_Wellner!$31:$31,""),
IF($C8="Travis Harvey",_xlfn.XLOOKUP($B8,PROSPER_Harvey!$1:$1,PROSPER_Harvey!$31:$31,""),"")))))))="","",
IF($C8="Christopher Lobo",_xlfn.XLOOKUP($B8,PROSPER_Lobo!$1:$1,PROSPER_Lobo!$31:$31,""),
IF($C8="Naren Baliga",_xlfn.XLOOKUP($B8,PROSPER_Baliga!$1:$1,PROSPER_Baliga!$31:$31,""),
IF($C8="Thorsten Huhn",_xlfn.XLOOKUP($B8,PROSPER_Huhn!$1:$1,PROSPER_Huhn!$31:$31,""),
IF($C8="Nick Hull",_xlfn.XLOOKUP($B8,PROSPER_Hull!$1:$1,PROSPER_Hull!$31:$31,""),
IF($C8="Monika Kotwani",_xlfn.XLOOKUP($B8,PROSPER_Kotwani!$1:$1,PROSPER_Kotwani!$31:$31,""),
IF($C8="Jonathan Wellner",_xlfn.XLOOKUP($B8,PROSPER_Wellner!$1:$1,PROSPER_Wellner!$31:$31,""),
IF($C8="Travis Harvey",_xlfn.XLOOKUP($B8,PROSPER_Harvey!$1:$1,PROSPER_Harvey!$31:$31,""),"")))))))))</f>
        <v>N/A</v>
      </c>
      <c r="DW8" s="150" t="str">
        <f t="shared" si="174"/>
        <v>N/A</v>
      </c>
      <c r="DX8" s="130" t="str">
        <f>_xlfn.XLOOKUP(B8,PROSPERInitial_Query!$E:$E,PROSPERInitial_Query!$AE:$AE,"",,-1)</f>
        <v/>
      </c>
      <c r="DY8" s="121" t="str">
        <f t="shared" si="55"/>
        <v>Andrew Hundley2 - RelationshipAccount / Stakeholder 5Name</v>
      </c>
      <c r="DZ8" s="121" t="str">
        <f>_xlfn.XLOOKUP(DY8,PROSPERDelta_Query!BK:BK,PROSPERDelta_Query!AG:AG,"",,-1)</f>
        <v/>
      </c>
      <c r="EA8" s="126" t="str">
        <f>_xlfn.XLOOKUP(B8,PROSPERInitial_Query!$E:$E,PROSPERInitial_Query!$U:$U,"",,-1)</f>
        <v/>
      </c>
      <c r="EB8" s="121" t="str">
        <f t="shared" si="56"/>
        <v>Andrew Hundley2 - RelationshipAccount / Stakeholder 5Self Score</v>
      </c>
      <c r="EC8" s="126" t="str">
        <f>_xlfn.XLOOKUP(EB8,PROSPERDelta_Query!BK:BK,PROSPERDelta_Query!AQ:AQ,"",,-1)</f>
        <v/>
      </c>
      <c r="ED8" s="131" t="str">
        <f t="shared" si="175"/>
        <v/>
      </c>
      <c r="EE8" s="131" t="str">
        <f t="shared" si="176"/>
        <v>N/A</v>
      </c>
      <c r="EF8" s="132" t="str">
        <f t="shared" si="177"/>
        <v>N/A</v>
      </c>
      <c r="EG8" s="132" t="str">
        <f>IF(IF(IF($C8="Christopher Lobo",_xlfn.XLOOKUP($B8,PROSPER_Lobo!$1:$1,PROSPER_Lobo!$33:$33,""),
IF($C8="Naren Baliga",_xlfn.XLOOKUP($B8,PROSPER_Baliga!$1:$1,PROSPER_Baliga!$33:$33,""),
IF($C8="Thorsten Huhn",_xlfn.XLOOKUP($B8,PROSPER_Huhn!$1:$1,PROSPER_Huhn!$33:$33,""),
IF($C8="Nick Hull",_xlfn.XLOOKUP($B8,PROSPER_Hull!$1:$1,PROSPER_Hull!$33:$33,""),
IF($C8="Monika Kotwani",_xlfn.XLOOKUP($B8,PROSPER_Kotwani!$1:$1,PROSPER_Kotwani!$33:$33,""),
IF($C8="Jonathan Wellner",_xlfn.XLOOKUP($B8,PROSPER_Wellner!$1:$1,PROSPER_Wellner!$33:$33,""),
IF($C8="Travis Harvey",_xlfn.XLOOKUP($B8,PROSPER_Harvey!$1:$1,PROSPER_Harvey!$33:$33,""),"")))))))="","",
IF($C8="Christopher Lobo",_xlfn.XLOOKUP($B8,PROSPER_Lobo!$1:$1,PROSPER_Lobo!$33:$33,""),
IF($C8="Naren Baliga",_xlfn.XLOOKUP($B8,PROSPER_Baliga!$1:$1,PROSPER_Baliga!$33:$33,""),
IF($C8="Thorsten Huhn",_xlfn.XLOOKUP($B8,PROSPER_Huhn!$1:$1,PROSPER_Huhn!$33:$33,""),
IF($C8="Nick Hull",_xlfn.XLOOKUP($B8,PROSPER_Hull!$1:$1,PROSPER_Hull!$33:$33,""),
IF($C8="Monika Kotwani",_xlfn.XLOOKUP($B8,PROSPER_Kotwani!$1:$1,PROSPER_Kotwani!$33:$33,""),
IF($C8="Jonathan Wellner",_xlfn.XLOOKUP($B8,PROSPER_Wellner!$1:$1,PROSPER_Wellner!$33:$33,""),
IF($C8="Travis Harvey",_xlfn.XLOOKUP($B8,PROSPER_Harvey!$1:$1,PROSPER_Harvey!$33:$33,""),""))))))))="","No Score",IF(IF($C8="Christopher Lobo",_xlfn.XLOOKUP($B8,PROSPER_Lobo!$1:$1,PROSPER_Lobo!$33:$33,""),
IF($C8="Naren Baliga",_xlfn.XLOOKUP($B8,PROSPER_Baliga!$1:$1,PROSPER_Baliga!$33:$33,""),
IF($C8="Thorsten Huhn",_xlfn.XLOOKUP($B8,PROSPER_Huhn!$1:$1,PROSPER_Huhn!$33:$33,""),
IF($C8="Nick Hull",_xlfn.XLOOKUP($B8,PROSPER_Hull!$1:$1,PROSPER_Hull!$33:$33,""),
IF($C8="Monika Kotwani",_xlfn.XLOOKUP($B8,PROSPER_Kotwani!$1:$1,PROSPER_Kotwani!$33:$33,""),
IF($C8="Jonathan Wellner",_xlfn.XLOOKUP($B8,PROSPER_Wellner!$1:$1,PROSPER_Wellner!$33:$33,""),
IF($C8="Travis Harvey",_xlfn.XLOOKUP($B8,PROSPER_Harvey!$1:$1,PROSPER_Harvey!$33:$33,""),"")))))))="","",
IF($C8="Christopher Lobo",_xlfn.XLOOKUP($B8,PROSPER_Lobo!$1:$1,PROSPER_Lobo!$33:$33,""),
IF($C8="Naren Baliga",_xlfn.XLOOKUP($B8,PROSPER_Baliga!$1:$1,PROSPER_Baliga!$33:$33,""),
IF($C8="Thorsten Huhn",_xlfn.XLOOKUP($B8,PROSPER_Huhn!$1:$1,PROSPER_Huhn!$33:$33,""),
IF($C8="Nick Hull",_xlfn.XLOOKUP($B8,PROSPER_Hull!$1:$1,PROSPER_Hull!$33:$33,""),
IF($C8="Monika Kotwani",_xlfn.XLOOKUP($B8,PROSPER_Kotwani!$1:$1,PROSPER_Kotwani!$33:$33,""),
IF($C8="Jonathan Wellner",_xlfn.XLOOKUP($B8,PROSPER_Wellner!$1:$1,PROSPER_Wellner!$33:$33,""),
IF($C8="Travis Harvey",_xlfn.XLOOKUP($B8,PROSPER_Harvey!$1:$1,PROSPER_Harvey!$33:$33,""),"")))))))))</f>
        <v>N/A</v>
      </c>
      <c r="EH8" s="131" t="str">
        <f>IF(IF(IF($C8="Christopher Lobo",_xlfn.XLOOKUP($B8,PROSPER_Lobo!$1:$1,PROSPER_Lobo!$34:$34,""),
IF($C8="Naren Baliga",_xlfn.XLOOKUP($B8,PROSPER_Baliga!$1:$1,PROSPER_Baliga!$34:$34,""),
IF($C8="Thorsten Huhn",_xlfn.XLOOKUP($B8,PROSPER_Huhn!$1:$1,PROSPER_Huhn!$34:$34,""),
IF($C8="Nick Hull",_xlfn.XLOOKUP($B8,PROSPER_Hull!$1:$1,PROSPER_Hull!$34:$34,""),
IF($C8="Monika Kotwani",_xlfn.XLOOKUP($B8,PROSPER_Kotwani!$1:$1,PROSPER_Kotwani!$34:$34,""),
IF($C8="Jonathan Wellner",_xlfn.XLOOKUP($B8,PROSPER_Wellner!$1:$1,PROSPER_Wellner!$34:$34,""),
IF($C8="Travis Harvey",_xlfn.XLOOKUP($B8,PROSPER_Harvey!$1:$1,PROSPER_Harvey!$34:$34,""),"")))))))="","",
IF($C8="Christopher Lobo",_xlfn.XLOOKUP($B8,PROSPER_Lobo!$1:$1,PROSPER_Lobo!$34:$34,""),
IF($C8="Naren Baliga",_xlfn.XLOOKUP($B8,PROSPER_Baliga!$1:$1,PROSPER_Baliga!$34:$34,""),
IF($C8="Thorsten Huhn",_xlfn.XLOOKUP($B8,PROSPER_Huhn!$1:$1,PROSPER_Huhn!$34:$34,""),
IF($C8="Nick Hull",_xlfn.XLOOKUP($B8,PROSPER_Hull!$1:$1,PROSPER_Hull!$34:$34,""),
IF($C8="Monika Kotwani",_xlfn.XLOOKUP($B8,PROSPER_Kotwani!$1:$1,PROSPER_Kotwani!$34:$34,""),
IF($C8="Jonathan Wellner",_xlfn.XLOOKUP($B8,PROSPER_Wellner!$1:$1,PROSPER_Wellner!$34:$34,""),
IF($C8="Travis Harvey",_xlfn.XLOOKUP($B8,PROSPER_Harvey!$1:$1,PROSPER_Harvey!$34:$34,""),""))))))))="","No Comment",IF(IF($C8="Christopher Lobo",_xlfn.XLOOKUP($B8,PROSPER_Lobo!$1:$1,PROSPER_Lobo!$34:$34,""),
IF($C8="Naren Baliga",_xlfn.XLOOKUP($B8,PROSPER_Baliga!$1:$1,PROSPER_Baliga!$34:$34,""),
IF($C8="Thorsten Huhn",_xlfn.XLOOKUP($B8,PROSPER_Huhn!$1:$1,PROSPER_Huhn!$34:$34,""),
IF($C8="Nick Hull",_xlfn.XLOOKUP($B8,PROSPER_Hull!$1:$1,PROSPER_Hull!$34:$34,""),
IF($C8="Monika Kotwani",_xlfn.XLOOKUP($B8,PROSPER_Kotwani!$1:$1,PROSPER_Kotwani!$34:$34,""),
IF($C8="Jonathan Wellner",_xlfn.XLOOKUP($B8,PROSPER_Wellner!$1:$1,PROSPER_Wellner!$34:$34,""),
IF($C8="Travis Harvey",_xlfn.XLOOKUP($B8,PROSPER_Harvey!$1:$1,PROSPER_Harvey!$34:$34,""),"")))))))="","",
IF($C8="Christopher Lobo",_xlfn.XLOOKUP($B8,PROSPER_Lobo!$1:$1,PROSPER_Lobo!$34:$34,""),
IF($C8="Naren Baliga",_xlfn.XLOOKUP($B8,PROSPER_Baliga!$1:$1,PROSPER_Baliga!$34:$34,""),
IF($C8="Thorsten Huhn",_xlfn.XLOOKUP($B8,PROSPER_Huhn!$1:$1,PROSPER_Huhn!$34:$34,""),
IF($C8="Nick Hull",_xlfn.XLOOKUP($B8,PROSPER_Hull!$1:$1,PROSPER_Hull!$34:$34,""),
IF($C8="Monika Kotwani",_xlfn.XLOOKUP($B8,PROSPER_Kotwani!$1:$1,PROSPER_Kotwani!$34:$34,""),
IF($C8="Jonathan Wellner",_xlfn.XLOOKUP($B8,PROSPER_Wellner!$1:$1,PROSPER_Wellner!$34:$34,""),
IF($C8="Travis Harvey",_xlfn.XLOOKUP($B8,PROSPER_Harvey!$1:$1,PROSPER_Harvey!$34:$34,""),"")))))))))</f>
        <v>N/A</v>
      </c>
      <c r="EI8" s="150" t="str">
        <f t="shared" si="178"/>
        <v>N/A</v>
      </c>
      <c r="EJ8" s="130" t="str">
        <f>_xlfn.XLOOKUP(B8,PROSPERInitial_Query!$E:$E,PROSPERInitial_Query!$AF:$AF,"",,-1)</f>
        <v/>
      </c>
      <c r="EK8" s="121" t="str">
        <f t="shared" si="61"/>
        <v>Andrew Hundley2 - RelationshipAccount / Stakeholder 6Name</v>
      </c>
      <c r="EL8" s="121" t="str">
        <f>_xlfn.XLOOKUP(EK8,PROSPERDelta_Query!BK:BK,PROSPERDelta_Query!AH:AH,"",,-1)</f>
        <v/>
      </c>
      <c r="EM8" s="126" t="str">
        <f>_xlfn.XLOOKUP(B8,PROSPERInitial_Query!$E:$E,PROSPERInitial_Query!$V:$V,"",,-1)</f>
        <v/>
      </c>
      <c r="EN8" s="121" t="str">
        <f t="shared" si="62"/>
        <v>Andrew Hundley2 - RelationshipAccount / Stakeholder 6Self Score</v>
      </c>
      <c r="EO8" s="126" t="str">
        <f>_xlfn.XLOOKUP(EN8,PROSPERDelta_Query!BK:BK,PROSPERDelta_Query!AR:AR,"",,-1)</f>
        <v/>
      </c>
      <c r="EP8" s="131" t="str">
        <f t="shared" si="179"/>
        <v/>
      </c>
      <c r="EQ8" s="131" t="str">
        <f t="shared" si="180"/>
        <v>N/A</v>
      </c>
      <c r="ER8" s="132" t="str">
        <f t="shared" si="181"/>
        <v>N/A</v>
      </c>
      <c r="ES8" s="132" t="str">
        <f>IF(IF(IF($C8="Christopher Lobo",_xlfn.XLOOKUP($B8,PROSPER_Lobo!$1:$1,PROSPER_Lobo!$36:$36,""),
IF($C8="Naren Baliga",_xlfn.XLOOKUP($B8,PROSPER_Baliga!$1:$1,PROSPER_Baliga!$36:$36,""),
IF($C8="Thorsten Huhn",_xlfn.XLOOKUP($B8,PROSPER_Huhn!$1:$1,PROSPER_Huhn!$36:$36,""),
IF($C8="Nick Hull",_xlfn.XLOOKUP($B8,PROSPER_Hull!$1:$1,PROSPER_Hull!$36:$36,""),
IF($C8="Monika Kotwani",_xlfn.XLOOKUP($B8,PROSPER_Kotwani!$1:$1,PROSPER_Kotwani!$36:$36,""),
IF($C8="Jonathan Wellner",_xlfn.XLOOKUP($B8,PROSPER_Wellner!$1:$1,PROSPER_Wellner!$36:$36,""),
IF($C8="Travis Harvey",_xlfn.XLOOKUP($B8,PROSPER_Harvey!$1:$1,PROSPER_Harvey!$36:$36,""),"")))))))="","",
IF($C8="Christopher Lobo",_xlfn.XLOOKUP($B8,PROSPER_Lobo!$1:$1,PROSPER_Lobo!$36:$36,""),
IF($C8="Naren Baliga",_xlfn.XLOOKUP($B8,PROSPER_Baliga!$1:$1,PROSPER_Baliga!$36:$36,""),
IF($C8="Thorsten Huhn",_xlfn.XLOOKUP($B8,PROSPER_Huhn!$1:$1,PROSPER_Huhn!$36:$36,""),
IF($C8="Nick Hull",_xlfn.XLOOKUP($B8,PROSPER_Hull!$1:$1,PROSPER_Hull!$36:$36,""),
IF($C8="Monika Kotwani",_xlfn.XLOOKUP($B8,PROSPER_Kotwani!$1:$1,PROSPER_Kotwani!$36:$36,""),
IF($C8="Jonathan Wellner",_xlfn.XLOOKUP($B8,PROSPER_Wellner!$1:$1,PROSPER_Wellner!$36:$36,""),
IF($C8="Travis Harvey",_xlfn.XLOOKUP($B8,PROSPER_Harvey!$1:$1,PROSPER_Harvey!$36:$36,""),""))))))))="","No Score",IF(IF($C8="Christopher Lobo",_xlfn.XLOOKUP($B8,PROSPER_Lobo!$1:$1,PROSPER_Lobo!$36:$36,""),
IF($C8="Naren Baliga",_xlfn.XLOOKUP($B8,PROSPER_Baliga!$1:$1,PROSPER_Baliga!$36:$36,""),
IF($C8="Thorsten Huhn",_xlfn.XLOOKUP($B8,PROSPER_Huhn!$1:$1,PROSPER_Huhn!$36:$36,""),
IF($C8="Nick Hull",_xlfn.XLOOKUP($B8,PROSPER_Hull!$1:$1,PROSPER_Hull!$36:$36,""),
IF($C8="Monika Kotwani",_xlfn.XLOOKUP($B8,PROSPER_Kotwani!$1:$1,PROSPER_Kotwani!$36:$36,""),
IF($C8="Jonathan Wellner",_xlfn.XLOOKUP($B8,PROSPER_Wellner!$1:$1,PROSPER_Wellner!$36:$36,""),
IF($C8="Travis Harvey",_xlfn.XLOOKUP($B8,PROSPER_Harvey!$1:$1,PROSPER_Harvey!$36:$36,""),"")))))))="","",
IF($C8="Christopher Lobo",_xlfn.XLOOKUP($B8,PROSPER_Lobo!$1:$1,PROSPER_Lobo!$36:$36,""),
IF($C8="Naren Baliga",_xlfn.XLOOKUP($B8,PROSPER_Baliga!$1:$1,PROSPER_Baliga!$36:$36,""),
IF($C8="Thorsten Huhn",_xlfn.XLOOKUP($B8,PROSPER_Huhn!$1:$1,PROSPER_Huhn!$36:$36,""),
IF($C8="Nick Hull",_xlfn.XLOOKUP($B8,PROSPER_Hull!$1:$1,PROSPER_Hull!$36:$36,""),
IF($C8="Monika Kotwani",_xlfn.XLOOKUP($B8,PROSPER_Kotwani!$1:$1,PROSPER_Kotwani!$36:$36,""),
IF($C8="Jonathan Wellner",_xlfn.XLOOKUP($B8,PROSPER_Wellner!$1:$1,PROSPER_Wellner!$36:$36,""),
IF($C8="Travis Harvey",_xlfn.XLOOKUP($B8,PROSPER_Harvey!$1:$1,PROSPER_Harvey!$36:$36,""),"")))))))))</f>
        <v>N/A</v>
      </c>
      <c r="ET8" s="131" t="str">
        <f>IF(IF(IF($C8="Christopher Lobo",_xlfn.XLOOKUP($B8,PROSPER_Lobo!$1:$1,PROSPER_Lobo!$37:$37,""),
IF($C8="Naren Baliga",_xlfn.XLOOKUP($B8,PROSPER_Baliga!$1:$1,PROSPER_Baliga!$37:$37,""),
IF($C8="Thorsten Huhn",_xlfn.XLOOKUP($B8,PROSPER_Huhn!$1:$1,PROSPER_Huhn!$37:$37,""),
IF($C8="Nick Hull",_xlfn.XLOOKUP($B8,PROSPER_Hull!$1:$1,PROSPER_Hull!$37:$37,""),
IF($C8="Monika Kotwani",_xlfn.XLOOKUP($B8,PROSPER_Kotwani!$1:$1,PROSPER_Kotwani!$37:$37,""),
IF($C8="Jonathan Wellner",_xlfn.XLOOKUP($B8,PROSPER_Wellner!$1:$1,PROSPER_Wellner!$37:$37,""),
IF($C8="Travis Harvey",_xlfn.XLOOKUP($B8,PROSPER_Harvey!$1:$1,PROSPER_Harvey!$37:$37,""),"")))))))="","",
IF($C8="Christopher Lobo",_xlfn.XLOOKUP($B8,PROSPER_Lobo!$1:$1,PROSPER_Lobo!$37:$37,""),
IF($C8="Naren Baliga",_xlfn.XLOOKUP($B8,PROSPER_Baliga!$1:$1,PROSPER_Baliga!$37:$37,""),
IF($C8="Thorsten Huhn",_xlfn.XLOOKUP($B8,PROSPER_Huhn!$1:$1,PROSPER_Huhn!$37:$37,""),
IF($C8="Nick Hull",_xlfn.XLOOKUP($B8,PROSPER_Hull!$1:$1,PROSPER_Hull!$37:$37,""),
IF($C8="Monika Kotwani",_xlfn.XLOOKUP($B8,PROSPER_Kotwani!$1:$1,PROSPER_Kotwani!$37:$37,""),
IF($C8="Jonathan Wellner",_xlfn.XLOOKUP($B8,PROSPER_Wellner!$1:$1,PROSPER_Wellner!$37:$37,""),
IF($C8="Travis Harvey",_xlfn.XLOOKUP($B8,PROSPER_Harvey!$1:$1,PROSPER_Harvey!$37:$37,""),""))))))))="","No Comment",IF(IF($C8="Christopher Lobo",_xlfn.XLOOKUP($B8,PROSPER_Lobo!$1:$1,PROSPER_Lobo!$37:$37,""),
IF($C8="Naren Baliga",_xlfn.XLOOKUP($B8,PROSPER_Baliga!$1:$1,PROSPER_Baliga!$37:$37,""),
IF($C8="Thorsten Huhn",_xlfn.XLOOKUP($B8,PROSPER_Huhn!$1:$1,PROSPER_Huhn!$37:$37,""),
IF($C8="Nick Hull",_xlfn.XLOOKUP($B8,PROSPER_Hull!$1:$1,PROSPER_Hull!$37:$37,""),
IF($C8="Monika Kotwani",_xlfn.XLOOKUP($B8,PROSPER_Kotwani!$1:$1,PROSPER_Kotwani!$37:$37,""),
IF($C8="Jonathan Wellner",_xlfn.XLOOKUP($B8,PROSPER_Wellner!$1:$1,PROSPER_Wellner!$37:$37,""),
IF($C8="Travis Harvey",_xlfn.XLOOKUP($B8,PROSPER_Harvey!$1:$1,PROSPER_Harvey!$37:$37,""),"")))))))="","",
IF($C8="Christopher Lobo",_xlfn.XLOOKUP($B8,PROSPER_Lobo!$1:$1,PROSPER_Lobo!$37:$37,""),
IF($C8="Naren Baliga",_xlfn.XLOOKUP($B8,PROSPER_Baliga!$1:$1,PROSPER_Baliga!$37:$37,""),
IF($C8="Thorsten Huhn",_xlfn.XLOOKUP($B8,PROSPER_Huhn!$1:$1,PROSPER_Huhn!$37:$37,""),
IF($C8="Nick Hull",_xlfn.XLOOKUP($B8,PROSPER_Hull!$1:$1,PROSPER_Hull!$37:$37,""),
IF($C8="Monika Kotwani",_xlfn.XLOOKUP($B8,PROSPER_Kotwani!$1:$1,PROSPER_Kotwani!$37:$37,""),
IF($C8="Jonathan Wellner",_xlfn.XLOOKUP($B8,PROSPER_Wellner!$1:$1,PROSPER_Wellner!$37:$37,""),
IF($C8="Travis Harvey",_xlfn.XLOOKUP($B8,PROSPER_Harvey!$1:$1,PROSPER_Harvey!$37:$37,""),"")))))))))</f>
        <v>N/A</v>
      </c>
      <c r="EU8" s="150" t="str">
        <f t="shared" si="182"/>
        <v>N/A</v>
      </c>
      <c r="EV8" s="130" t="str">
        <f>_xlfn.XLOOKUP(B8,PROSPERInitial_Query!$E:$E,PROSPERInitial_Query!$AG:$AG,"",,-1)</f>
        <v/>
      </c>
      <c r="EW8" s="121" t="str">
        <f t="shared" si="67"/>
        <v>Andrew Hundley2 - RelationshipAccount / Stakeholder 7Name</v>
      </c>
      <c r="EX8" s="121" t="str">
        <f>_xlfn.XLOOKUP(EW8,PROSPERDelta_Query!BK:BK,PROSPERDelta_Query!AI:AI,"",,-1)</f>
        <v/>
      </c>
      <c r="EY8" s="126" t="str">
        <f>_xlfn.XLOOKUP(B8,PROSPERInitial_Query!$E:$E,PROSPERInitial_Query!$W:$W,"",,-1)</f>
        <v/>
      </c>
      <c r="EZ8" s="121" t="str">
        <f t="shared" si="68"/>
        <v>Andrew Hundley2 - RelationshipAccount / Stakeholder 7Self Score</v>
      </c>
      <c r="FA8" s="126" t="str">
        <f>_xlfn.XLOOKUP(EZ8,PROSPERDelta_Query!BK:BK,PROSPERDelta_Query!AS:AS,"",,-1)</f>
        <v/>
      </c>
      <c r="FB8" s="131" t="str">
        <f t="shared" si="183"/>
        <v/>
      </c>
      <c r="FC8" s="131" t="str">
        <f t="shared" si="184"/>
        <v>N/A</v>
      </c>
      <c r="FD8" s="132" t="str">
        <f t="shared" si="185"/>
        <v>N/A</v>
      </c>
      <c r="FE8" s="132" t="str">
        <f>IF(IF(IF($C8="Christopher Lobo",_xlfn.XLOOKUP($B8,PROSPER_Lobo!$1:$1,PROSPER_Lobo!$39:$39,""),
IF($C8="Naren Baliga",_xlfn.XLOOKUP($B8,PROSPER_Baliga!$1:$1,PROSPER_Baliga!$39:$39,""),
IF($C8="Thorsten Huhn",_xlfn.XLOOKUP($B8,PROSPER_Huhn!$1:$1,PROSPER_Huhn!$39:$39,""),
IF($C8="Nick Hull",_xlfn.XLOOKUP($B8,PROSPER_Hull!$1:$1,PROSPER_Hull!$39:$39,""),
IF($C8="Monika Kotwani",_xlfn.XLOOKUP($B8,PROSPER_Kotwani!$1:$1,PROSPER_Kotwani!$39:$39,""),
IF($C8="Jonathan Wellner",_xlfn.XLOOKUP($B8,PROSPER_Wellner!$1:$1,PROSPER_Wellner!$39:$39,""),
IF($C8="Travis Harvey",_xlfn.XLOOKUP($B8,PROSPER_Harvey!$1:$1,PROSPER_Harvey!$39:$39,""),"")))))))="","",
IF($C8="Christopher Lobo",_xlfn.XLOOKUP($B8,PROSPER_Lobo!$1:$1,PROSPER_Lobo!$39:$39,""),
IF($C8="Naren Baliga",_xlfn.XLOOKUP($B8,PROSPER_Baliga!$1:$1,PROSPER_Baliga!$39:$39,""),
IF($C8="Thorsten Huhn",_xlfn.XLOOKUP($B8,PROSPER_Huhn!$1:$1,PROSPER_Huhn!$39:$39,""),
IF($C8="Nick Hull",_xlfn.XLOOKUP($B8,PROSPER_Hull!$1:$1,PROSPER_Hull!$39:$39,""),
IF($C8="Monika Kotwani",_xlfn.XLOOKUP($B8,PROSPER_Kotwani!$1:$1,PROSPER_Kotwani!$39:$39,""),
IF($C8="Jonathan Wellner",_xlfn.XLOOKUP($B8,PROSPER_Wellner!$1:$1,PROSPER_Wellner!$39:$39,""),
IF($C8="Travis Harvey",_xlfn.XLOOKUP($B8,PROSPER_Harvey!$1:$1,PROSPER_Harvey!$39:$39,""),""))))))))="","No Score",IF(IF($C8="Christopher Lobo",_xlfn.XLOOKUP($B8,PROSPER_Lobo!$1:$1,PROSPER_Lobo!$39:$39,""),
IF($C8="Naren Baliga",_xlfn.XLOOKUP($B8,PROSPER_Baliga!$1:$1,PROSPER_Baliga!$39:$39,""),
IF($C8="Thorsten Huhn",_xlfn.XLOOKUP($B8,PROSPER_Huhn!$1:$1,PROSPER_Huhn!$39:$39,""),
IF($C8="Nick Hull",_xlfn.XLOOKUP($B8,PROSPER_Hull!$1:$1,PROSPER_Hull!$39:$39,""),
IF($C8="Monika Kotwani",_xlfn.XLOOKUP($B8,PROSPER_Kotwani!$1:$1,PROSPER_Kotwani!$39:$39,""),
IF($C8="Jonathan Wellner",_xlfn.XLOOKUP($B8,PROSPER_Wellner!$1:$1,PROSPER_Wellner!$39:$39,""),
IF($C8="Travis Harvey",_xlfn.XLOOKUP($B8,PROSPER_Harvey!$1:$1,PROSPER_Harvey!$39:$39,""),"")))))))="","",
IF($C8="Christopher Lobo",_xlfn.XLOOKUP($B8,PROSPER_Lobo!$1:$1,PROSPER_Lobo!$39:$39,""),
IF($C8="Naren Baliga",_xlfn.XLOOKUP($B8,PROSPER_Baliga!$1:$1,PROSPER_Baliga!$39:$39,""),
IF($C8="Thorsten Huhn",_xlfn.XLOOKUP($B8,PROSPER_Huhn!$1:$1,PROSPER_Huhn!$39:$39,""),
IF($C8="Nick Hull",_xlfn.XLOOKUP($B8,PROSPER_Hull!$1:$1,PROSPER_Hull!$39:$39,""),
IF($C8="Monika Kotwani",_xlfn.XLOOKUP($B8,PROSPER_Kotwani!$1:$1,PROSPER_Kotwani!$39:$39,""),
IF($C8="Jonathan Wellner",_xlfn.XLOOKUP($B8,PROSPER_Wellner!$1:$1,PROSPER_Wellner!$39:$39,""),
IF($C8="Travis Harvey",_xlfn.XLOOKUP($B8,PROSPER_Harvey!$1:$1,PROSPER_Harvey!$39:$39,""),"")))))))))</f>
        <v>N/A</v>
      </c>
      <c r="FF8" s="131" t="str">
        <f>IF(IF(IF($C8="Christopher Lobo",_xlfn.XLOOKUP($B8,PROSPER_Lobo!$1:$1,PROSPER_Lobo!$40:$40,""),
IF($C8="Naren Baliga",_xlfn.XLOOKUP($B8,PROSPER_Baliga!$1:$1,PROSPER_Baliga!$40:$40,""),
IF($C8="Thorsten Huhn",_xlfn.XLOOKUP($B8,PROSPER_Huhn!$1:$1,PROSPER_Huhn!$40:$40,""),
IF($C8="Nick Hull",_xlfn.XLOOKUP($B8,PROSPER_Hull!$1:$1,PROSPER_Hull!$40:$40,""),
IF($C8="Monika Kotwani",_xlfn.XLOOKUP($B8,PROSPER_Kotwani!$1:$1,PROSPER_Kotwani!$40:$40,""),
IF($C8="Jonathan Wellner",_xlfn.XLOOKUP($B8,PROSPER_Wellner!$1:$1,PROSPER_Wellner!$40:$40,""),
IF($C8="Travis Harvey",_xlfn.XLOOKUP($B8,PROSPER_Harvey!$1:$1,PROSPER_Harvey!$40:$40,""),"")))))))="","",
IF($C8="Christopher Lobo",_xlfn.XLOOKUP($B8,PROSPER_Lobo!$1:$1,PROSPER_Lobo!$40:$40,""),
IF($C8="Naren Baliga",_xlfn.XLOOKUP($B8,PROSPER_Baliga!$1:$1,PROSPER_Baliga!$40:$40,""),
IF($C8="Thorsten Huhn",_xlfn.XLOOKUP($B8,PROSPER_Huhn!$1:$1,PROSPER_Huhn!$40:$40,""),
IF($C8="Nick Hull",_xlfn.XLOOKUP($B8,PROSPER_Hull!$1:$1,PROSPER_Hull!$40:$40,""),
IF($C8="Monika Kotwani",_xlfn.XLOOKUP($B8,PROSPER_Kotwani!$1:$1,PROSPER_Kotwani!$40:$40,""),
IF($C8="Jonathan Wellner",_xlfn.XLOOKUP($B8,PROSPER_Wellner!$1:$1,PROSPER_Wellner!$40:$40,""),
IF($C8="Travis Harvey",_xlfn.XLOOKUP($B8,PROSPER_Harvey!$1:$1,PROSPER_Harvey!$40:$40,""),""))))))))="","No Comment",IF(IF($C8="Christopher Lobo",_xlfn.XLOOKUP($B8,PROSPER_Lobo!$1:$1,PROSPER_Lobo!$40:$40,""),
IF($C8="Naren Baliga",_xlfn.XLOOKUP($B8,PROSPER_Baliga!$1:$1,PROSPER_Baliga!$40:$40,""),
IF($C8="Thorsten Huhn",_xlfn.XLOOKUP($B8,PROSPER_Huhn!$1:$1,PROSPER_Huhn!$40:$40,""),
IF($C8="Nick Hull",_xlfn.XLOOKUP($B8,PROSPER_Hull!$1:$1,PROSPER_Hull!$40:$40,""),
IF($C8="Monika Kotwani",_xlfn.XLOOKUP($B8,PROSPER_Kotwani!$1:$1,PROSPER_Kotwani!$40:$40,""),
IF($C8="Jonathan Wellner",_xlfn.XLOOKUP($B8,PROSPER_Wellner!$1:$1,PROSPER_Wellner!$40:$40,""),
IF($C8="Travis Harvey",_xlfn.XLOOKUP($B8,PROSPER_Harvey!$1:$1,PROSPER_Harvey!$40:$40,""),"")))))))="","",
IF($C8="Christopher Lobo",_xlfn.XLOOKUP($B8,PROSPER_Lobo!$1:$1,PROSPER_Lobo!$40:$40,""),
IF($C8="Naren Baliga",_xlfn.XLOOKUP($B8,PROSPER_Baliga!$1:$1,PROSPER_Baliga!$40:$40,""),
IF($C8="Thorsten Huhn",_xlfn.XLOOKUP($B8,PROSPER_Huhn!$1:$1,PROSPER_Huhn!$40:$40,""),
IF($C8="Nick Hull",_xlfn.XLOOKUP($B8,PROSPER_Hull!$1:$1,PROSPER_Hull!$40:$40,""),
IF($C8="Monika Kotwani",_xlfn.XLOOKUP($B8,PROSPER_Kotwani!$1:$1,PROSPER_Kotwani!$40:$40,""),
IF($C8="Jonathan Wellner",_xlfn.XLOOKUP($B8,PROSPER_Wellner!$1:$1,PROSPER_Wellner!$40:$40,""),
IF($C8="Travis Harvey",_xlfn.XLOOKUP($B8,PROSPER_Harvey!$1:$1,PROSPER_Harvey!$40:$40,""),"")))))))))</f>
        <v>N/A</v>
      </c>
      <c r="FG8" s="150" t="str">
        <f t="shared" si="186"/>
        <v>N/A</v>
      </c>
      <c r="FH8" s="130" t="str">
        <f>_xlfn.XLOOKUP(B8,PROSPERInitial_Query!$E:$E,PROSPERInitial_Query!$AH:$AH,"",,-1)</f>
        <v/>
      </c>
      <c r="FI8" s="121" t="str">
        <f t="shared" si="73"/>
        <v>Andrew Hundley2 - RelationshipAccount / Stakeholder 8Name</v>
      </c>
      <c r="FJ8" s="121" t="str">
        <f>_xlfn.XLOOKUP(FI8,PROSPERDelta_Query!BK:BK,PROSPERDelta_Query!AJ:AJ,"",,-1)</f>
        <v/>
      </c>
      <c r="FK8" s="126" t="str">
        <f>_xlfn.XLOOKUP(B8,PROSPERInitial_Query!$E:$E,PROSPERInitial_Query!$X:$X,"",,-1)</f>
        <v/>
      </c>
      <c r="FL8" s="121" t="str">
        <f t="shared" si="74"/>
        <v>Andrew Hundley2 - RelationshipAccount / Stakeholder 8Self Score</v>
      </c>
      <c r="FM8" s="126" t="str">
        <f>_xlfn.XLOOKUP(FL8,PROSPERDelta_Query!BK:BK,PROSPERDelta_Query!AT:AT,"",,-1)</f>
        <v/>
      </c>
      <c r="FN8" s="131" t="str">
        <f t="shared" si="187"/>
        <v/>
      </c>
      <c r="FO8" s="131" t="str">
        <f t="shared" si="188"/>
        <v>N/A</v>
      </c>
      <c r="FP8" s="132" t="str">
        <f t="shared" si="189"/>
        <v>N/A</v>
      </c>
      <c r="FQ8" s="132" t="str">
        <f>IF(IF(IF($C8="Christopher Lobo",_xlfn.XLOOKUP($B8,PROSPER_Lobo!$1:$1,PROSPER_Lobo!$42:$42,""),
IF($C8="Naren Baliga",_xlfn.XLOOKUP($B8,PROSPER_Baliga!$1:$1,PROSPER_Baliga!$42:$42,""),
IF($C8="Thorsten Huhn",_xlfn.XLOOKUP($B8,PROSPER_Huhn!$1:$1,PROSPER_Huhn!$42:$42,""),
IF($C8="Nick Hull",_xlfn.XLOOKUP($B8,PROSPER_Hull!$1:$1,PROSPER_Hull!$42:$42,""),
IF($C8="Monika Kotwani",_xlfn.XLOOKUP($B8,PROSPER_Kotwani!$1:$1,PROSPER_Kotwani!$42:$42,""),
IF($C8="Jonathan Wellner",_xlfn.XLOOKUP($B8,PROSPER_Wellner!$1:$1,PROSPER_Wellner!$42:$42,""),
IF($C8="Travis Harvey",_xlfn.XLOOKUP($B8,PROSPER_Harvey!$1:$1,PROSPER_Harvey!$42:$42,""),"")))))))="","",
IF($C8="Christopher Lobo",_xlfn.XLOOKUP($B8,PROSPER_Lobo!$1:$1,PROSPER_Lobo!$42:$42,""),
IF($C8="Naren Baliga",_xlfn.XLOOKUP($B8,PROSPER_Baliga!$1:$1,PROSPER_Baliga!$42:$42,""),
IF($C8="Thorsten Huhn",_xlfn.XLOOKUP($B8,PROSPER_Huhn!$1:$1,PROSPER_Huhn!$42:$42,""),
IF($C8="Nick Hull",_xlfn.XLOOKUP($B8,PROSPER_Hull!$1:$1,PROSPER_Hull!$42:$42,""),
IF($C8="Monika Kotwani",_xlfn.XLOOKUP($B8,PROSPER_Kotwani!$1:$1,PROSPER_Kotwani!$42:$42,""),
IF($C8="Jonathan Wellner",_xlfn.XLOOKUP($B8,PROSPER_Wellner!$1:$1,PROSPER_Wellner!$42:$42,""),
IF($C8="Travis Harvey",_xlfn.XLOOKUP($B8,PROSPER_Harvey!$1:$1,PROSPER_Harvey!$42:$42,""),""))))))))="","No Score",IF(IF($C8="Christopher Lobo",_xlfn.XLOOKUP($B8,PROSPER_Lobo!$1:$1,PROSPER_Lobo!$42:$42,""),
IF($C8="Naren Baliga",_xlfn.XLOOKUP($B8,PROSPER_Baliga!$1:$1,PROSPER_Baliga!$42:$42,""),
IF($C8="Thorsten Huhn",_xlfn.XLOOKUP($B8,PROSPER_Huhn!$1:$1,PROSPER_Huhn!$42:$42,""),
IF($C8="Nick Hull",_xlfn.XLOOKUP($B8,PROSPER_Hull!$1:$1,PROSPER_Hull!$42:$42,""),
IF($C8="Monika Kotwani",_xlfn.XLOOKUP($B8,PROSPER_Kotwani!$1:$1,PROSPER_Kotwani!$42:$42,""),
IF($C8="Jonathan Wellner",_xlfn.XLOOKUP($B8,PROSPER_Wellner!$1:$1,PROSPER_Wellner!$42:$42,""),
IF($C8="Travis Harvey",_xlfn.XLOOKUP($B8,PROSPER_Harvey!$1:$1,PROSPER_Harvey!$42:$42,""),"")))))))="","",
IF($C8="Christopher Lobo",_xlfn.XLOOKUP($B8,PROSPER_Lobo!$1:$1,PROSPER_Lobo!$42:$42,""),
IF($C8="Naren Baliga",_xlfn.XLOOKUP($B8,PROSPER_Baliga!$1:$1,PROSPER_Baliga!$42:$42,""),
IF($C8="Thorsten Huhn",_xlfn.XLOOKUP($B8,PROSPER_Huhn!$1:$1,PROSPER_Huhn!$42:$42,""),
IF($C8="Nick Hull",_xlfn.XLOOKUP($B8,PROSPER_Hull!$1:$1,PROSPER_Hull!$42:$42,""),
IF($C8="Monika Kotwani",_xlfn.XLOOKUP($B8,PROSPER_Kotwani!$1:$1,PROSPER_Kotwani!$42:$42,""),
IF($C8="Jonathan Wellner",_xlfn.XLOOKUP($B8,PROSPER_Wellner!$1:$1,PROSPER_Wellner!$42:$42,""),
IF($C8="Travis Harvey",_xlfn.XLOOKUP($B8,PROSPER_Harvey!$1:$1,PROSPER_Harvey!$42:$42,""),"")))))))))</f>
        <v>N/A</v>
      </c>
      <c r="FR8" s="131" t="str">
        <f>IF(IF(IF($C8="Christopher Lobo",_xlfn.XLOOKUP($B8,PROSPER_Lobo!$1:$1,PROSPER_Lobo!$43:$43,""),
IF($C8="Naren Baliga",_xlfn.XLOOKUP($B8,PROSPER_Baliga!$1:$1,PROSPER_Baliga!$43:$43,""),
IF($C8="Thorsten Huhn",_xlfn.XLOOKUP($B8,PROSPER_Huhn!$1:$1,PROSPER_Huhn!$43:$43,""),
IF($C8="Nick Hull",_xlfn.XLOOKUP($B8,PROSPER_Hull!$1:$1,PROSPER_Hull!$43:$43,""),
IF($C8="Monika Kotwani",_xlfn.XLOOKUP($B8,PROSPER_Kotwani!$1:$1,PROSPER_Kotwani!$43:$43,""),
IF($C8="Jonathan Wellner",_xlfn.XLOOKUP($B8,PROSPER_Wellner!$1:$1,PROSPER_Wellner!$43:$43,""),
IF($C8="Travis Harvey",_xlfn.XLOOKUP($B8,PROSPER_Harvey!$1:$1,PROSPER_Harvey!$43:$43,""),"")))))))="","",
IF($C8="Christopher Lobo",_xlfn.XLOOKUP($B8,PROSPER_Lobo!$1:$1,PROSPER_Lobo!$43:$43,""),
IF($C8="Naren Baliga",_xlfn.XLOOKUP($B8,PROSPER_Baliga!$1:$1,PROSPER_Baliga!$43:$43,""),
IF($C8="Thorsten Huhn",_xlfn.XLOOKUP($B8,PROSPER_Huhn!$1:$1,PROSPER_Huhn!$43:$43,""),
IF($C8="Nick Hull",_xlfn.XLOOKUP($B8,PROSPER_Hull!$1:$1,PROSPER_Hull!$43:$43,""),
IF($C8="Monika Kotwani",_xlfn.XLOOKUP($B8,PROSPER_Kotwani!$1:$1,PROSPER_Kotwani!$43:$43,""),
IF($C8="Jonathan Wellner",_xlfn.XLOOKUP($B8,PROSPER_Wellner!$1:$1,PROSPER_Wellner!$43:$43,""),
IF($C8="Travis Harvey",_xlfn.XLOOKUP($B8,PROSPER_Harvey!$1:$1,PROSPER_Harvey!$43:$43,""),""))))))))="","No Comment",IF(IF($C8="Christopher Lobo",_xlfn.XLOOKUP($B8,PROSPER_Lobo!$1:$1,PROSPER_Lobo!$43:$43,""),
IF($C8="Naren Baliga",_xlfn.XLOOKUP($B8,PROSPER_Baliga!$1:$1,PROSPER_Baliga!$43:$43,""),
IF($C8="Thorsten Huhn",_xlfn.XLOOKUP($B8,PROSPER_Huhn!$1:$1,PROSPER_Huhn!$43:$43,""),
IF($C8="Nick Hull",_xlfn.XLOOKUP($B8,PROSPER_Hull!$1:$1,PROSPER_Hull!$43:$43,""),
IF($C8="Monika Kotwani",_xlfn.XLOOKUP($B8,PROSPER_Kotwani!$1:$1,PROSPER_Kotwani!$43:$43,""),
IF($C8="Jonathan Wellner",_xlfn.XLOOKUP($B8,PROSPER_Wellner!$1:$1,PROSPER_Wellner!$43:$43,""),
IF($C8="Travis Harvey",_xlfn.XLOOKUP($B8,PROSPER_Harvey!$1:$1,PROSPER_Harvey!$43:$43,""),"")))))))="","",
IF($C8="Christopher Lobo",_xlfn.XLOOKUP($B8,PROSPER_Lobo!$1:$1,PROSPER_Lobo!$43:$43,""),
IF($C8="Naren Baliga",_xlfn.XLOOKUP($B8,PROSPER_Baliga!$1:$1,PROSPER_Baliga!$43:$43,""),
IF($C8="Thorsten Huhn",_xlfn.XLOOKUP($B8,PROSPER_Huhn!$1:$1,PROSPER_Huhn!$43:$43,""),
IF($C8="Nick Hull",_xlfn.XLOOKUP($B8,PROSPER_Hull!$1:$1,PROSPER_Hull!$43:$43,""),
IF($C8="Monika Kotwani",_xlfn.XLOOKUP($B8,PROSPER_Kotwani!$1:$1,PROSPER_Kotwani!$43:$43,""),
IF($C8="Jonathan Wellner",_xlfn.XLOOKUP($B8,PROSPER_Wellner!$1:$1,PROSPER_Wellner!$43:$43,""),
IF($C8="Travis Harvey",_xlfn.XLOOKUP($B8,PROSPER_Harvey!$1:$1,PROSPER_Harvey!$43:$43,""),"")))))))))</f>
        <v>N/A</v>
      </c>
      <c r="FS8" s="150" t="str">
        <f t="shared" si="190"/>
        <v>N/A</v>
      </c>
      <c r="FT8" s="130" t="str">
        <f>_xlfn.XLOOKUP(B8,PROSPERInitial_Query!$E:$E,PROSPERInitial_Query!$AI:$AI,"",,-1)</f>
        <v/>
      </c>
      <c r="FU8" s="121" t="str">
        <f t="shared" si="79"/>
        <v>Andrew Hundley2 - RelationshipAccount / Stakeholder 9Name</v>
      </c>
      <c r="FV8" s="121" t="str">
        <f>_xlfn.XLOOKUP(FU8,PROSPERDelta_Query!BK:BK,PROSPERDelta_Query!AK:AK,"",,-1)</f>
        <v/>
      </c>
      <c r="FW8" s="126" t="str">
        <f>_xlfn.XLOOKUP(B8,PROSPERInitial_Query!$E:$E,PROSPERInitial_Query!$Y:$Y,"",,-1)</f>
        <v/>
      </c>
      <c r="FX8" s="121" t="str">
        <f t="shared" si="80"/>
        <v>Andrew Hundley2 - RelationshipAccount / Stakeholder 9Self Score</v>
      </c>
      <c r="FY8" s="126" t="str">
        <f>_xlfn.XLOOKUP(FX8,PROSPERDelta_Query!BK:BK,PROSPERDelta_Query!AU:AU,"",,-1)</f>
        <v/>
      </c>
      <c r="FZ8" s="131" t="str">
        <f t="shared" si="191"/>
        <v/>
      </c>
      <c r="GA8" s="131" t="str">
        <f t="shared" si="192"/>
        <v>N/A</v>
      </c>
      <c r="GB8" s="132" t="str">
        <f t="shared" si="193"/>
        <v>N/A</v>
      </c>
      <c r="GC8" s="132" t="str">
        <f>IF(IF(IF($C8="Christopher Lobo",_xlfn.XLOOKUP($B8,PROSPER_Lobo!$1:$1,PROSPER_Lobo!$45:$45,""),
IF($C8="Naren Baliga",_xlfn.XLOOKUP($B8,PROSPER_Baliga!$1:$1,PROSPER_Baliga!$45:$45,""),
IF($C8="Thorsten Huhn",_xlfn.XLOOKUP($B8,PROSPER_Huhn!$1:$1,PROSPER_Huhn!$45:$45,""),
IF($C8="Nick Hull",_xlfn.XLOOKUP($B8,PROSPER_Hull!$1:$1,PROSPER_Hull!$45:$45,""),
IF($C8="Monika Kotwani",_xlfn.XLOOKUP($B8,PROSPER_Kotwani!$1:$1,PROSPER_Kotwani!$45:$45,""),
IF($C8="Jonathan Wellner",_xlfn.XLOOKUP($B8,PROSPER_Wellner!$1:$1,PROSPER_Wellner!$45:$45,""),
IF($C8="Travis Harvey",_xlfn.XLOOKUP($B8,PROSPER_Harvey!$1:$1,PROSPER_Harvey!$45:$45,""),"")))))))="","",
IF($C8="Christopher Lobo",_xlfn.XLOOKUP($B8,PROSPER_Lobo!$1:$1,PROSPER_Lobo!$45:$45,""),
IF($C8="Naren Baliga",_xlfn.XLOOKUP($B8,PROSPER_Baliga!$1:$1,PROSPER_Baliga!$45:$45,""),
IF($C8="Thorsten Huhn",_xlfn.XLOOKUP($B8,PROSPER_Huhn!$1:$1,PROSPER_Huhn!$45:$45,""),
IF($C8="Nick Hull",_xlfn.XLOOKUP($B8,PROSPER_Hull!$1:$1,PROSPER_Hull!$45:$45,""),
IF($C8="Monika Kotwani",_xlfn.XLOOKUP($B8,PROSPER_Kotwani!$1:$1,PROSPER_Kotwani!$45:$45,""),
IF($C8="Jonathan Wellner",_xlfn.XLOOKUP($B8,PROSPER_Wellner!$1:$1,PROSPER_Wellner!$45:$45,""),
IF($C8="Travis Harvey",_xlfn.XLOOKUP($B8,PROSPER_Harvey!$1:$1,PROSPER_Harvey!$45:$45,""),""))))))))="","No Score",IF(IF($C8="Christopher Lobo",_xlfn.XLOOKUP($B8,PROSPER_Lobo!$1:$1,PROSPER_Lobo!$45:$45,""),
IF($C8="Naren Baliga",_xlfn.XLOOKUP($B8,PROSPER_Baliga!$1:$1,PROSPER_Baliga!$45:$45,""),
IF($C8="Thorsten Huhn",_xlfn.XLOOKUP($B8,PROSPER_Huhn!$1:$1,PROSPER_Huhn!$45:$45,""),
IF($C8="Nick Hull",_xlfn.XLOOKUP($B8,PROSPER_Hull!$1:$1,PROSPER_Hull!$45:$45,""),
IF($C8="Monika Kotwani",_xlfn.XLOOKUP($B8,PROSPER_Kotwani!$1:$1,PROSPER_Kotwani!$45:$45,""),
IF($C8="Jonathan Wellner",_xlfn.XLOOKUP($B8,PROSPER_Wellner!$1:$1,PROSPER_Wellner!$45:$45,""),
IF($C8="Travis Harvey",_xlfn.XLOOKUP($B8,PROSPER_Harvey!$1:$1,PROSPER_Harvey!$45:$45,""),"")))))))="","",
IF($C8="Christopher Lobo",_xlfn.XLOOKUP($B8,PROSPER_Lobo!$1:$1,PROSPER_Lobo!$45:$45,""),
IF($C8="Naren Baliga",_xlfn.XLOOKUP($B8,PROSPER_Baliga!$1:$1,PROSPER_Baliga!$45:$45,""),
IF($C8="Thorsten Huhn",_xlfn.XLOOKUP($B8,PROSPER_Huhn!$1:$1,PROSPER_Huhn!$45:$45,""),
IF($C8="Nick Hull",_xlfn.XLOOKUP($B8,PROSPER_Hull!$1:$1,PROSPER_Hull!$45:$45,""),
IF($C8="Monika Kotwani",_xlfn.XLOOKUP($B8,PROSPER_Kotwani!$1:$1,PROSPER_Kotwani!$45:$45,""),
IF($C8="Jonathan Wellner",_xlfn.XLOOKUP($B8,PROSPER_Wellner!$1:$1,PROSPER_Wellner!$45:$45,""),
IF($C8="Travis Harvey",_xlfn.XLOOKUP($B8,PROSPER_Harvey!$1:$1,PROSPER_Harvey!$45:$45,""),"")))))))))</f>
        <v>N/A</v>
      </c>
      <c r="GD8" s="131" t="str">
        <f>IF(IF(IF($C8="Christopher Lobo",_xlfn.XLOOKUP($B8,PROSPER_Lobo!$1:$1,PROSPER_Lobo!$46:$46,""),
IF($C8="Naren Baliga",_xlfn.XLOOKUP($B8,PROSPER_Baliga!$1:$1,PROSPER_Baliga!$46:$46,""),
IF($C8="Thorsten Huhn",_xlfn.XLOOKUP($B8,PROSPER_Huhn!$1:$1,PROSPER_Huhn!$46:$46,""),
IF($C8="Nick Hull",_xlfn.XLOOKUP($B8,PROSPER_Hull!$1:$1,PROSPER_Hull!$46:$46,""),
IF($C8="Monika Kotwani",_xlfn.XLOOKUP($B8,PROSPER_Kotwani!$1:$1,PROSPER_Kotwani!$46:$46,""),
IF($C8="Jonathan Wellner",_xlfn.XLOOKUP($B8,PROSPER_Wellner!$1:$1,PROSPER_Wellner!$46:$46,""),
IF($C8="Travis Harvey",_xlfn.XLOOKUP($B8,PROSPER_Harvey!$1:$1,PROSPER_Harvey!$46:$46,""),"")))))))="","",
IF($C8="Christopher Lobo",_xlfn.XLOOKUP($B8,PROSPER_Lobo!$1:$1,PROSPER_Lobo!$46:$46,""),
IF($C8="Naren Baliga",_xlfn.XLOOKUP($B8,PROSPER_Baliga!$1:$1,PROSPER_Baliga!$46:$46,""),
IF($C8="Thorsten Huhn",_xlfn.XLOOKUP($B8,PROSPER_Huhn!$1:$1,PROSPER_Huhn!$46:$46,""),
IF($C8="Nick Hull",_xlfn.XLOOKUP($B8,PROSPER_Hull!$1:$1,PROSPER_Hull!$46:$46,""),
IF($C8="Monika Kotwani",_xlfn.XLOOKUP($B8,PROSPER_Kotwani!$1:$1,PROSPER_Kotwani!$46:$46,""),
IF($C8="Jonathan Wellner",_xlfn.XLOOKUP($B8,PROSPER_Wellner!$1:$1,PROSPER_Wellner!$46:$46,""),
IF($C8="Travis Harvey",_xlfn.XLOOKUP($B8,PROSPER_Harvey!$1:$1,PROSPER_Harvey!$46:$46,""),""))))))))="","No Comment",IF(IF($C8="Christopher Lobo",_xlfn.XLOOKUP($B8,PROSPER_Lobo!$1:$1,PROSPER_Lobo!$46:$46,""),
IF($C8="Naren Baliga",_xlfn.XLOOKUP($B8,PROSPER_Baliga!$1:$1,PROSPER_Baliga!$46:$46,""),
IF($C8="Thorsten Huhn",_xlfn.XLOOKUP($B8,PROSPER_Huhn!$1:$1,PROSPER_Huhn!$46:$46,""),
IF($C8="Nick Hull",_xlfn.XLOOKUP($B8,PROSPER_Hull!$1:$1,PROSPER_Hull!$46:$46,""),
IF($C8="Monika Kotwani",_xlfn.XLOOKUP($B8,PROSPER_Kotwani!$1:$1,PROSPER_Kotwani!$46:$46,""),
IF($C8="Jonathan Wellner",_xlfn.XLOOKUP($B8,PROSPER_Wellner!$1:$1,PROSPER_Wellner!$46:$46,""),
IF($C8="Travis Harvey",_xlfn.XLOOKUP($B8,PROSPER_Harvey!$1:$1,PROSPER_Harvey!$46:$46,""),"")))))))="","",
IF($C8="Christopher Lobo",_xlfn.XLOOKUP($B8,PROSPER_Lobo!$1:$1,PROSPER_Lobo!$46:$46,""),
IF($C8="Naren Baliga",_xlfn.XLOOKUP($B8,PROSPER_Baliga!$1:$1,PROSPER_Baliga!$46:$46,""),
IF($C8="Thorsten Huhn",_xlfn.XLOOKUP($B8,PROSPER_Huhn!$1:$1,PROSPER_Huhn!$46:$46,""),
IF($C8="Nick Hull",_xlfn.XLOOKUP($B8,PROSPER_Hull!$1:$1,PROSPER_Hull!$46:$46,""),
IF($C8="Monika Kotwani",_xlfn.XLOOKUP($B8,PROSPER_Kotwani!$1:$1,PROSPER_Kotwani!$46:$46,""),
IF($C8="Jonathan Wellner",_xlfn.XLOOKUP($B8,PROSPER_Wellner!$1:$1,PROSPER_Wellner!$46:$46,""),
IF($C8="Travis Harvey",_xlfn.XLOOKUP($B8,PROSPER_Harvey!$1:$1,PROSPER_Harvey!$46:$46,""),"")))))))))</f>
        <v>N/A</v>
      </c>
      <c r="GE8" s="150" t="str">
        <f t="shared" si="194"/>
        <v>N/A</v>
      </c>
      <c r="GF8" s="130" t="str">
        <f>_xlfn.XLOOKUP(B8,PROSPERInitial_Query!$E:$E,PROSPERInitial_Query!$AJ:$AJ,"",,-1)</f>
        <v/>
      </c>
      <c r="GG8" s="121" t="str">
        <f t="shared" si="84"/>
        <v>Andrew Hundley2 - RelationshipAccount / Stakeholder 10Name</v>
      </c>
      <c r="GH8" s="121" t="str">
        <f>_xlfn.XLOOKUP(GG8,PROSPERDelta_Query!BK:BK,PROSPERDelta_Query!AL:AL,"",,-1)</f>
        <v/>
      </c>
      <c r="GI8" s="126" t="str">
        <f>_xlfn.XLOOKUP(B8,PROSPERInitial_Query!$E:$E,PROSPERInitial_Query!$Z:$Z,"",,-1)</f>
        <v/>
      </c>
      <c r="GJ8" s="121" t="str">
        <f t="shared" si="85"/>
        <v>Andrew Hundley2 - RelationshipAccount / Stakeholder 10Self Score</v>
      </c>
      <c r="GK8" s="126" t="str">
        <f>_xlfn.XLOOKUP(GJ8,PROSPERDelta_Query!BK:BK,PROSPERDelta_Query!AV:AV,"",,-1)</f>
        <v/>
      </c>
      <c r="GL8" s="131" t="str">
        <f t="shared" si="195"/>
        <v/>
      </c>
      <c r="GM8" s="131" t="str">
        <f t="shared" si="196"/>
        <v>N/A</v>
      </c>
      <c r="GN8" s="132" t="str">
        <f t="shared" si="197"/>
        <v>N/A</v>
      </c>
      <c r="GO8" s="132" t="str">
        <f>IF(IF(IF($C8="Christopher Lobo",_xlfn.XLOOKUP($B8,PROSPER_Lobo!$1:$1,PROSPER_Lobo!$48:$48,""),
IF($C8="Naren Baliga",_xlfn.XLOOKUP($B8,PROSPER_Baliga!$1:$1,PROSPER_Baliga!$48:$48,""),
IF($C8="Thorsten Huhn",_xlfn.XLOOKUP($B8,PROSPER_Huhn!$1:$1,PROSPER_Huhn!$48:$48,""),
IF($C8="Nick Hull",_xlfn.XLOOKUP($B8,PROSPER_Hull!$1:$1,PROSPER_Hull!$48:$48,""),
IF($C8="Monika Kotwani",_xlfn.XLOOKUP($B8,PROSPER_Kotwani!$1:$1,PROSPER_Kotwani!$48:$48,""),
IF($C8="Jonathan Wellner",_xlfn.XLOOKUP($B8,PROSPER_Wellner!$1:$1,PROSPER_Wellner!$48:$48,""),
IF($C8="Travis Harvey",_xlfn.XLOOKUP($B8,PROSPER_Harvey!$1:$1,PROSPER_Harvey!$48:$48,""),"")))))))="","",
IF($C8="Christopher Lobo",_xlfn.XLOOKUP($B8,PROSPER_Lobo!$1:$1,PROSPER_Lobo!$48:$48,""),
IF($C8="Naren Baliga",_xlfn.XLOOKUP($B8,PROSPER_Baliga!$1:$1,PROSPER_Baliga!$48:$48,""),
IF($C8="Thorsten Huhn",_xlfn.XLOOKUP($B8,PROSPER_Huhn!$1:$1,PROSPER_Huhn!$48:$48,""),
IF($C8="Nick Hull",_xlfn.XLOOKUP($B8,PROSPER_Hull!$1:$1,PROSPER_Hull!$48:$48,""),
IF($C8="Monika Kotwani",_xlfn.XLOOKUP($B8,PROSPER_Kotwani!$1:$1,PROSPER_Kotwani!$48:$48,""),
IF($C8="Jonathan Wellner",_xlfn.XLOOKUP($B8,PROSPER_Wellner!$1:$1,PROSPER_Wellner!$48:$48,""),
IF($C8="Travis Harvey",_xlfn.XLOOKUP($B8,PROSPER_Harvey!$1:$1,PROSPER_Harvey!$48:$48,""),""))))))))="","No Score",IF(IF($C8="Christopher Lobo",_xlfn.XLOOKUP($B8,PROSPER_Lobo!$1:$1,PROSPER_Lobo!$48:$48,""),
IF($C8="Naren Baliga",_xlfn.XLOOKUP($B8,PROSPER_Baliga!$1:$1,PROSPER_Baliga!$48:$48,""),
IF($C8="Thorsten Huhn",_xlfn.XLOOKUP($B8,PROSPER_Huhn!$1:$1,PROSPER_Huhn!$48:$48,""),
IF($C8="Nick Hull",_xlfn.XLOOKUP($B8,PROSPER_Hull!$1:$1,PROSPER_Hull!$48:$48,""),
IF($C8="Monika Kotwani",_xlfn.XLOOKUP($B8,PROSPER_Kotwani!$1:$1,PROSPER_Kotwani!$48:$48,""),
IF($C8="Jonathan Wellner",_xlfn.XLOOKUP($B8,PROSPER_Wellner!$1:$1,PROSPER_Wellner!$48:$48,""),
IF($C8="Travis Harvey",_xlfn.XLOOKUP($B8,PROSPER_Harvey!$1:$1,PROSPER_Harvey!$48:$48,""),"")))))))="","",
IF($C8="Christopher Lobo",_xlfn.XLOOKUP($B8,PROSPER_Lobo!$1:$1,PROSPER_Lobo!$48:$48,""),
IF($C8="Naren Baliga",_xlfn.XLOOKUP($B8,PROSPER_Baliga!$1:$1,PROSPER_Baliga!$48:$48,""),
IF($C8="Thorsten Huhn",_xlfn.XLOOKUP($B8,PROSPER_Huhn!$1:$1,PROSPER_Huhn!$48:$48,""),
IF($C8="Nick Hull",_xlfn.XLOOKUP($B8,PROSPER_Hull!$1:$1,PROSPER_Hull!$48:$48,""),
IF($C8="Monika Kotwani",_xlfn.XLOOKUP($B8,PROSPER_Kotwani!$1:$1,PROSPER_Kotwani!$48:$48,""),
IF($C8="Jonathan Wellner",_xlfn.XLOOKUP($B8,PROSPER_Wellner!$1:$1,PROSPER_Wellner!$48:$48,""),
IF($C8="Travis Harvey",_xlfn.XLOOKUP($B8,PROSPER_Harvey!$1:$1,PROSPER_Harvey!$48:$48,""),"")))))))))</f>
        <v>N/A</v>
      </c>
      <c r="GP8" s="131" t="str">
        <f>IF(IF(IF($C8="Christopher Lobo",_xlfn.XLOOKUP($B8,PROSPER_Lobo!$1:$1,PROSPER_Lobo!$49:$49,""),
IF($C8="Naren Baliga",_xlfn.XLOOKUP($B8,PROSPER_Baliga!$1:$1,PROSPER_Baliga!$49:$49,""),
IF($C8="Thorsten Huhn",_xlfn.XLOOKUP($B8,PROSPER_Huhn!$1:$1,PROSPER_Huhn!$49:$49,""),
IF($C8="Nick Hull",_xlfn.XLOOKUP($B8,PROSPER_Hull!$1:$1,PROSPER_Hull!$49:$49,""),
IF($C8="Monika Kotwani",_xlfn.XLOOKUP($B8,PROSPER_Kotwani!$1:$1,PROSPER_Kotwani!$49:$49,""),
IF($C8="Jonathan Wellner",_xlfn.XLOOKUP($B8,PROSPER_Wellner!$1:$1,PROSPER_Wellner!$49:$49,""),
IF($C8="Travis Harvey",_xlfn.XLOOKUP($B8,PROSPER_Harvey!$1:$1,PROSPER_Harvey!$49:$49,""),"")))))))="","",
IF($C8="Christopher Lobo",_xlfn.XLOOKUP($B8,PROSPER_Lobo!$1:$1,PROSPER_Lobo!$49:$49,""),
IF($C8="Naren Baliga",_xlfn.XLOOKUP($B8,PROSPER_Baliga!$1:$1,PROSPER_Baliga!$49:$49,""),
IF($C8="Thorsten Huhn",_xlfn.XLOOKUP($B8,PROSPER_Huhn!$1:$1,PROSPER_Huhn!$49:$49,""),
IF($C8="Nick Hull",_xlfn.XLOOKUP($B8,PROSPER_Hull!$1:$1,PROSPER_Hull!$49:$49,""),
IF($C8="Monika Kotwani",_xlfn.XLOOKUP($B8,PROSPER_Kotwani!$1:$1,PROSPER_Kotwani!$49:$49,""),
IF($C8="Jonathan Wellner",_xlfn.XLOOKUP($B8,PROSPER_Wellner!$1:$1,PROSPER_Wellner!$49:$49,""),
IF($C8="Travis Harvey",_xlfn.XLOOKUP($B8,PROSPER_Harvey!$1:$1,PROSPER_Harvey!$49:$49,""),""))))))))="","No Comment",IF(IF($C8="Christopher Lobo",_xlfn.XLOOKUP($B8,PROSPER_Lobo!$1:$1,PROSPER_Lobo!$49:$49,""),
IF($C8="Naren Baliga",_xlfn.XLOOKUP($B8,PROSPER_Baliga!$1:$1,PROSPER_Baliga!$49:$49,""),
IF($C8="Thorsten Huhn",_xlfn.XLOOKUP($B8,PROSPER_Huhn!$1:$1,PROSPER_Huhn!$49:$49,""),
IF($C8="Nick Hull",_xlfn.XLOOKUP($B8,PROSPER_Hull!$1:$1,PROSPER_Hull!$49:$49,""),
IF($C8="Monika Kotwani",_xlfn.XLOOKUP($B8,PROSPER_Kotwani!$1:$1,PROSPER_Kotwani!$49:$49,""),
IF($C8="Jonathan Wellner",_xlfn.XLOOKUP($B8,PROSPER_Wellner!$1:$1,PROSPER_Wellner!$49:$49,""),
IF($C8="Travis Harvey",_xlfn.XLOOKUP($B8,PROSPER_Harvey!$1:$1,PROSPER_Harvey!$49:$49,""),"")))))))="","",
IF($C8="Christopher Lobo",_xlfn.XLOOKUP($B8,PROSPER_Lobo!$1:$1,PROSPER_Lobo!$49:$49,""),
IF($C8="Naren Baliga",_xlfn.XLOOKUP($B8,PROSPER_Baliga!$1:$1,PROSPER_Baliga!$49:$49,""),
IF($C8="Thorsten Huhn",_xlfn.XLOOKUP($B8,PROSPER_Huhn!$1:$1,PROSPER_Huhn!$49:$49,""),
IF($C8="Nick Hull",_xlfn.XLOOKUP($B8,PROSPER_Hull!$1:$1,PROSPER_Hull!$49:$49,""),
IF($C8="Monika Kotwani",_xlfn.XLOOKUP($B8,PROSPER_Kotwani!$1:$1,PROSPER_Kotwani!$49:$49,""),
IF($C8="Jonathan Wellner",_xlfn.XLOOKUP($B8,PROSPER_Wellner!$1:$1,PROSPER_Wellner!$49:$49,""),
IF($C8="Travis Harvey",_xlfn.XLOOKUP($B8,PROSPER_Harvey!$1:$1,PROSPER_Harvey!$49:$49,""),"")))))))))</f>
        <v>N/A</v>
      </c>
      <c r="GQ8" s="150" t="str">
        <f t="shared" si="198"/>
        <v>N/A</v>
      </c>
      <c r="GR8" s="187" t="str">
        <f t="shared" si="199"/>
        <v>N/A</v>
      </c>
      <c r="GS8" s="128" t="str">
        <f t="shared" si="200"/>
        <v>N/A</v>
      </c>
      <c r="GT8" s="188" t="str">
        <f t="shared" si="201"/>
        <v>N/A</v>
      </c>
      <c r="GU8" s="133" t="str">
        <f>IF(IF(IF($C8="Christopher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Kotwani",_xlfn.XLOOKUP($B8,PROSPER_Kotwani!$1:$1,PROSPER_Kotwani!$54:$54,""),
IF($C8="Jonathan Wellner",_xlfn.XLOOKUP($B8,PROSPER_Wellner!$1:$1,PROSPER_Wellner!$54:$54,""),
IF($C8="Travis Harvey",_xlfn.XLOOKUP($B8,PROSPER_Harvey!$1:$1,PROSPER_Harvey!$54:$54,""),"")))))))="","",
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Kotwani",_xlfn.XLOOKUP($B8,PROSPER_Kotwani!$1:$1,PROSPER_Kotwani!$50:$50,""),
IF($C8="Jonathan Wellner",_xlfn.XLOOKUP($B8,PROSPER_Wellner!$1:$1,PROSPER_Wellner!$50:$50,""),
IF($C8="Travis Harvey",_xlfn.XLOOKUP($B8,PROSPER_Harvey!$1:$1,PROSPER_Harvey!$50:$50,""),""))))))))="","No Score",IF(IF($C8="Christopher Lobo",_xlfn.XLOOKUP($B8,PROSPER_Lobo!$1:$1,PROSPER_Lobo!$50:$50,""),
IF($C8="Naren Baliga",_xlfn.XLOOKUP($B8,PROSPER_Baliga!$1:$1,PROSPER_Baliga!$50:$50,""),
IF($C8="Thorsten Huhn",_xlfn.XLOOKUP($B8,PROSPER_Huhn!$1:$1,PROSPER_Huhn!$50:$50,""),
IF($C8="Nick Hull",_xlfn.XLOOKUP($B8,PROSPER_Hull!$1:$1,PROSPER_Hull!$50:$50,""),
IF($C8="Monika Kotwani",_xlfn.XLOOKUP($B8,PROSPER_Kotwani!$1:$1,PROSPER_Kotwani!$50:$50,""),
IF($C8="Jonathan Wellner",_xlfn.XLOOKUP($B8,PROSPER_Wellner!$1:$1,PROSPER_Wellner!$50:$50,""),
IF($C8="Travis Harvey",_xlfn.XLOOKUP($B8,PROSPER_Harvey!$1:$1,PROSPER_Harvey!$50:$50,""),"")))))))="","",
IF($C8="Christopher Lobo",_xlfn.XLOOKUP($B8,PROSPER_Lobo!$1:$1,PROSPER_Lobo!$50:$50,""),
IF($C8="Naren Baliga",_xlfn.XLOOKUP($B8,PROSPER_Baliga!$1:$1,PROSPER_Baliga!$50:$50,""),
IF($C8="Thorsten Huhn",_xlfn.XLOOKUP($B8,PROSPER_Huhn!$1:$1,PROSPER_Huhn!$50:$50,""),
IF($C8="Nick Hull",_xlfn.XLOOKUP($B8,PROSPER_Hull!$1:$1,PROSPER_Hull!$50:$50,""),
IF($C8="Monika Kotwani",_xlfn.XLOOKUP($B8,PROSPER_Kotwani!$1:$1,PROSPER_Kotwani!$50:$50,""),
IF($C8="Jonathan Wellner",_xlfn.XLOOKUP($B8,PROSPER_Wellner!$1:$1,PROSPER_Wellner!$50:$50,""),
IF($C8="Travis Harvey",_xlfn.XLOOKUP($B8,PROSPER_Harvey!$1:$1,PROSPER_Harvey!$50:$50,""),"")))))))))</f>
        <v>No Score</v>
      </c>
      <c r="GV8" s="134" t="str">
        <f>IF(IF(IF($C8="Christopher Lobo",_xlfn.XLOOKUP($B8,PROSPER_Lobo!$1:$1,PROSPER_Lobo!$51:$51,""),
IF($C8="Naren Baliga",_xlfn.XLOOKUP($B8,PROSPER_Baliga!$1:$1,PROSPER_Baliga!$51:$51,""),
IF($C8="Thorsten Huhn",_xlfn.XLOOKUP($B8,PROSPER_Huhn!$1:$1,PROSPER_Huhn!$51:$51,""),
IF($C8="Nick Hull",_xlfn.XLOOKUP($B8,PROSPER_Hull!$1:$1,PROSPER_Hull!$51:$51,""),
IF($C8="Monika Kotwani",_xlfn.XLOOKUP($B8,PROSPER_Kotwani!$1:$1,PROSPER_Kotwani!$51:$51,""),
IF($C8="Jonathan Wellner",_xlfn.XLOOKUP($B8,PROSPER_Wellner!$1:$1,PROSPER_Wellner!$51:$51,""),
IF($C8="Travis Harvey",_xlfn.XLOOKUP($B8,PROSPER_Harvey!$1:$1,PROSPER_Harvey!$51:$51,""),"")))))))="","",
IF($C8="Christopher Lobo",_xlfn.XLOOKUP($B8,PROSPER_Lobo!$1:$1,PROSPER_Lobo!$51:$51,""),
IF($C8="Naren Baliga",_xlfn.XLOOKUP($B8,PROSPER_Baliga!$1:$1,PROSPER_Baliga!$51:$51,""),
IF($C8="Thorsten Huhn",_xlfn.XLOOKUP($B8,PROSPER_Huhn!$1:$1,PROSPER_Huhn!$51:$51,""),
IF($C8="Nick Hull",_xlfn.XLOOKUP($B8,PROSPER_Hull!$1:$1,PROSPER_Hull!$51:$51,""),
IF($C8="Monika Kotwani",_xlfn.XLOOKUP($B8,PROSPER_Kotwani!$1:$1,PROSPER_Kotwani!$51:$51,""),
IF($C8="Jonathan Wellner",_xlfn.XLOOKUP($B8,PROSPER_Wellner!$1:$1,PROSPER_Wellner!$51:$51,""),
IF($C8="Travis Harvey",_xlfn.XLOOKUP($B8,PROSPER_Harvey!$1:$1,PROSPER_Harvey!$51:$51,""),""))))))))="","No Comment",IF(IF($C8="Christopher Lobo",_xlfn.XLOOKUP($B8,PROSPER_Lobo!$1:$1,PROSPER_Lobo!$51:$51,""),
IF($C8="Naren Baliga",_xlfn.XLOOKUP($B8,PROSPER_Baliga!$1:$1,PROSPER_Baliga!$51:$51,""),
IF($C8="Thorsten Huhn",_xlfn.XLOOKUP($B8,PROSPER_Huhn!$1:$1,PROSPER_Huhn!$51:$51,""),
IF($C8="Nick Hull",_xlfn.XLOOKUP($B8,PROSPER_Hull!$1:$1,PROSPER_Hull!$51:$51,""),
IF($C8="Monika Kotwani",_xlfn.XLOOKUP($B8,PROSPER_Kotwani!$1:$1,PROSPER_Kotwani!$51:$51,""),
IF($C8="Jonathan Wellner",_xlfn.XLOOKUP($B8,PROSPER_Wellner!$1:$1,PROSPER_Wellner!$51:$51,""),
IF($C8="Travis Harvey",_xlfn.XLOOKUP($B8,PROSPER_Harvey!$1:$1,PROSPER_Harvey!$51:$51,""),"")))))))="","",
IF($C8="Christopher Lobo",_xlfn.XLOOKUP($B8,PROSPER_Lobo!$1:$1,PROSPER_Lobo!$51:$51,""),
IF($C8="Naren Baliga",_xlfn.XLOOKUP($B8,PROSPER_Baliga!$1:$1,PROSPER_Baliga!$51:$51,""),
IF($C8="Thorsten Huhn",_xlfn.XLOOKUP($B8,PROSPER_Huhn!$1:$1,PROSPER_Huhn!$51:$51,""),
IF($C8="Nick Hull",_xlfn.XLOOKUP($B8,PROSPER_Hull!$1:$1,PROSPER_Hull!$51:$51,""),
IF($C8="Monika Kotwani",_xlfn.XLOOKUP($B8,PROSPER_Kotwani!$1:$1,PROSPER_Kotwani!$51:$51,""),
IF($C8="Jonathan Wellner",_xlfn.XLOOKUP($B8,PROSPER_Wellner!$1:$1,PROSPER_Wellner!$51:$51,""),
IF($C8="Travis Harvey",_xlfn.XLOOKUP($B8,PROSPER_Harvey!$1:$1,PROSPER_Harvey!$51:$51,""),"")))))))))</f>
        <v>No Comment</v>
      </c>
      <c r="GW8" s="133" t="str">
        <f>_xlfn.XLOOKUP($B8,Vlookups_Local!B:B,Vlookups_Local!E:E,"N/A")</f>
        <v>No Data</v>
      </c>
      <c r="GX8" s="134" t="str">
        <f>IF(IF(IF($C8="Christopher Lobo",_xlfn.XLOOKUP($B8,PROSPER_Lobo!$1:$1,PROSPER_Lobo!$53:$53,""),
IF($C8="Naren Baliga",_xlfn.XLOOKUP($B8,PROSPER_Baliga!$1:$1,PROSPER_Baliga!$53:$53,""),
IF($C8="Thorsten Huhn",_xlfn.XLOOKUP($B8,PROSPER_Huhn!$1:$1,PROSPER_Huhn!$53:$53,""),
IF($C8="Nick Hull",_xlfn.XLOOKUP($B8,PROSPER_Hull!$1:$1,PROSPER_Hull!$53:$53,""),
IF($C8="Monika Kotwani",_xlfn.XLOOKUP($B8,PROSPER_Kotwani!$1:$1,PROSPER_Kotwani!$53:$53,""),
IF($C8="Jonathan Wellner",_xlfn.XLOOKUP($B8,PROSPER_Wellner!$1:$1,PROSPER_Wellner!$53:$53,""),
IF($C8="Travis Harvey",_xlfn.XLOOKUP($B8,PROSPER_Harvey!$1:$1,PROSPER_Harvey!$53:$53,""),"")))))))="","",
IF($C8="Christopher Lobo",_xlfn.XLOOKUP($B8,PROSPER_Lobo!$1:$1,PROSPER_Lobo!$53:$53,""),
IF($C8="Naren Baliga",_xlfn.XLOOKUP($B8,PROSPER_Baliga!$1:$1,PROSPER_Baliga!$53:$53,""),
IF($C8="Thorsten Huhn",_xlfn.XLOOKUP($B8,PROSPER_Huhn!$1:$1,PROSPER_Huhn!$53:$53,""),
IF($C8="Nick Hull",_xlfn.XLOOKUP($B8,PROSPER_Hull!$1:$1,PROSPER_Hull!$53:$53,""),
IF($C8="Monika Kotwani",_xlfn.XLOOKUP($B8,PROSPER_Kotwani!$1:$1,PROSPER_Kotwani!$53:$53,""),
IF($C8="Jonathan Wellner",_xlfn.XLOOKUP($B8,PROSPER_Wellner!$1:$1,PROSPER_Wellner!$53:$53,""),
IF($C8="Travis Harvey",_xlfn.XLOOKUP($B8,PROSPER_Harvey!$1:$1,PROSPER_Harvey!$53:$53,""),""))))))))="","No Comment",IF(IF($C8="Christopher Lobo",_xlfn.XLOOKUP($B8,PROSPER_Lobo!$1:$1,PROSPER_Lobo!$53:$53,""),
IF($C8="Naren Baliga",_xlfn.XLOOKUP($B8,PROSPER_Baliga!$1:$1,PROSPER_Baliga!$53:$53,""),
IF($C8="Thorsten Huhn",_xlfn.XLOOKUP($B8,PROSPER_Huhn!$1:$1,PROSPER_Huhn!$53:$53,""),
IF($C8="Nick Hull",_xlfn.XLOOKUP($B8,PROSPER_Hull!$1:$1,PROSPER_Hull!$53:$53,""),
IF($C8="Monika Kotwani",_xlfn.XLOOKUP($B8,PROSPER_Kotwani!$1:$1,PROSPER_Kotwani!$53:$53,""),
IF($C8="Jonathan Wellner",_xlfn.XLOOKUP($B8,PROSPER_Wellner!$1:$1,PROSPER_Wellner!$53:$53,""),
IF($C8="Travis Harvey",_xlfn.XLOOKUP($B8,PROSPER_Harvey!$1:$1,PROSPER_Harvey!$53:$53,""),"")))))))="","",
IF($C8="Christopher Lobo",_xlfn.XLOOKUP($B8,PROSPER_Lobo!$1:$1,PROSPER_Lobo!$53:$53,""),
IF($C8="Naren Baliga",_xlfn.XLOOKUP($B8,PROSPER_Baliga!$1:$1,PROSPER_Baliga!$53:$53,""),
IF($C8="Thorsten Huhn",_xlfn.XLOOKUP($B8,PROSPER_Huhn!$1:$1,PROSPER_Huhn!$53:$53,""),
IF($C8="Nick Hull",_xlfn.XLOOKUP($B8,PROSPER_Hull!$1:$1,PROSPER_Hull!$53:$53,""),
IF($C8="Monika Kotwani",_xlfn.XLOOKUP($B8,PROSPER_Kotwani!$1:$1,PROSPER_Kotwani!$53:$53,""),
IF($C8="Jonathan Wellner",_xlfn.XLOOKUP($B8,PROSPER_Wellner!$1:$1,PROSPER_Wellner!$53:$53,""),
IF($C8="Travis Harvey",_xlfn.XLOOKUP($B8,PROSPER_Harvey!$1:$1,PROSPER_Harvey!$53:$53,""),"")))))))))</f>
        <v>No Comment</v>
      </c>
      <c r="GY8" s="133" t="str">
        <f>IF(IF(IF($C8="Christopher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Kotwani",_xlfn.XLOOKUP($B8,PROSPER_Kotwani!$1:$1,PROSPER_Kotwani!$54:$54,""),
IF($C8="Jonathan Wellner",_xlfn.XLOOKUP($B8,PROSPER_Wellner!$1:$1,PROSPER_Wellner!$54:$54,""),
IF($C8="Travis Harvey",_xlfn.XLOOKUP($B8,PROSPER_Harvey!$1:$1,PROSPER_Harvey!$54:$54,""),"")))))))="","",
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Kotwani",_xlfn.XLOOKUP($B8,PROSPER_Kotwani!$1:$1,PROSPER_Kotwani!$54:$54,""),
IF($C8="Jonathan Wellner",_xlfn.XLOOKUP($B8,PROSPER_Wellner!$1:$1,PROSPER_Wellner!$54:$54,""),
IF($C8="Travis Harvey",_xlfn.XLOOKUP($B8,PROSPER_Harvey!$1:$1,PROSPER_Harvey!$54:$54,""),""))))))))="","No Score",IF(IF($C8="Christopher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Kotwani",_xlfn.XLOOKUP($B8,PROSPER_Kotwani!$1:$1,PROSPER_Kotwani!$54:$54,""),
IF($C8="Jonathan Wellner",_xlfn.XLOOKUP($B8,PROSPER_Wellner!$1:$1,PROSPER_Wellner!$54:$54,""),
IF($C8="Travis Harvey",_xlfn.XLOOKUP($B8,PROSPER_Harvey!$1:$1,PROSPER_Harvey!$54:$54,""),"")))))))="","",
IF($C8="Christopher Lobo",_xlfn.XLOOKUP($B8,PROSPER_Lobo!$1:$1,PROSPER_Lobo!$54:$54,""),
IF($C8="Naren Baliga",_xlfn.XLOOKUP($B8,PROSPER_Baliga!$1:$1,PROSPER_Baliga!$54:$54,""),
IF($C8="Thorsten Huhn",_xlfn.XLOOKUP($B8,PROSPER_Huhn!$1:$1,PROSPER_Huhn!$54:$54,""),
IF($C8="Nick Hull",_xlfn.XLOOKUP($B8,PROSPER_Hull!$1:$1,PROSPER_Hull!$54:$54,""),
IF($C8="Monika Kotwani",_xlfn.XLOOKUP($B8,PROSPER_Kotwani!$1:$1,PROSPER_Kotwani!$54:$54,""),
IF($C8="Jonathan Wellner",_xlfn.XLOOKUP($B8,PROSPER_Wellner!$1:$1,PROSPER_Wellner!$54:$54,""),
IF($C8="Travis Harvey",_xlfn.XLOOKUP($B8,PROSPER_Harvey!$1:$1,PROSPER_Harvey!$54:$54,""),"")))))))))</f>
        <v>No Score</v>
      </c>
      <c r="GZ8" s="134" t="str">
        <f>IF(IF(IF($C8="Christopher Lobo",_xlfn.XLOOKUP($B8,PROSPER_Lobo!$1:$1,PROSPER_Lobo!$55:$55,""),
IF($C8="Naren Baliga",_xlfn.XLOOKUP($B8,PROSPER_Baliga!$1:$1,PROSPER_Baliga!$55:$55,""),
IF($C8="Thorsten Huhn",_xlfn.XLOOKUP($B8,PROSPER_Huhn!$1:$1,PROSPER_Huhn!$55:$55,""),
IF($C8="Nick Hull",_xlfn.XLOOKUP($B8,PROSPER_Hull!$1:$1,PROSPER_Hull!$55:$55,""),
IF($C8="Monika Kotwani",_xlfn.XLOOKUP($B8,PROSPER_Kotwani!$1:$1,PROSPER_Kotwani!$55:$55,""),
IF($C8="Jonathan Wellner",_xlfn.XLOOKUP($B8,PROSPER_Wellner!$1:$1,PROSPER_Wellner!$55:$55,""),
IF($C8="Travis Harvey",_xlfn.XLOOKUP($B8,PROSPER_Harvey!$1:$1,PROSPER_Harvey!$55:$55,""),"")))))))="","",
IF($C8="Christopher Lobo",_xlfn.XLOOKUP($B8,PROSPER_Lobo!$1:$1,PROSPER_Lobo!$55:$55,""),
IF($C8="Naren Baliga",_xlfn.XLOOKUP($B8,PROSPER_Baliga!$1:$1,PROSPER_Baliga!$55:$55,""),
IF($C8="Thorsten Huhn",_xlfn.XLOOKUP($B8,PROSPER_Huhn!$1:$1,PROSPER_Huhn!$55:$55,""),
IF($C8="Nick Hull",_xlfn.XLOOKUP($B8,PROSPER_Hull!$1:$1,PROSPER_Hull!$55:$55,""),
IF($C8="Monika Kotwani",_xlfn.XLOOKUP($B8,PROSPER_Kotwani!$1:$1,PROSPER_Kotwani!$55:$55,""),
IF($C8="Jonathan Wellner",_xlfn.XLOOKUP($B8,PROSPER_Wellner!$1:$1,PROSPER_Wellner!$55:$55,""),
IF($C8="Travis Harvey",_xlfn.XLOOKUP($B8,PROSPER_Harvey!$1:$1,PROSPER_Harvey!$55:$55,""),""))))))))="","No Comment",IF(IF($C8="Christopher Lobo",_xlfn.XLOOKUP($B8,PROSPER_Lobo!$1:$1,PROSPER_Lobo!$55:$55,""),
IF($C8="Naren Baliga",_xlfn.XLOOKUP($B8,PROSPER_Baliga!$1:$1,PROSPER_Baliga!$55:$55,""),
IF($C8="Thorsten Huhn",_xlfn.XLOOKUP($B8,PROSPER_Huhn!$1:$1,PROSPER_Huhn!$55:$55,""),
IF($C8="Nick Hull",_xlfn.XLOOKUP($B8,PROSPER_Hull!$1:$1,PROSPER_Hull!$55:$55,""),
IF($C8="Monika Kotwani",_xlfn.XLOOKUP($B8,PROSPER_Kotwani!$1:$1,PROSPER_Kotwani!$55:$55,""),
IF($C8="Jonathan Wellner",_xlfn.XLOOKUP($B8,PROSPER_Wellner!$1:$1,PROSPER_Wellner!$55:$55,""),
IF($C8="Travis Harvey",_xlfn.XLOOKUP($B8,PROSPER_Harvey!$1:$1,PROSPER_Harvey!$55:$55,""),"")))))))="","",
IF($C8="Christopher Lobo",_xlfn.XLOOKUP($B8,PROSPER_Lobo!$1:$1,PROSPER_Lobo!$55:$55,""),
IF($C8="Naren Baliga",_xlfn.XLOOKUP($B8,PROSPER_Baliga!$1:$1,PROSPER_Baliga!$55:$55,""),
IF($C8="Thorsten Huhn",_xlfn.XLOOKUP($B8,PROSPER_Huhn!$1:$1,PROSPER_Huhn!$55:$55,""),
IF($C8="Nick Hull",_xlfn.XLOOKUP($B8,PROSPER_Hull!$1:$1,PROSPER_Hull!$55:$55,""),
IF($C8="Monika Kotwani",_xlfn.XLOOKUP($B8,PROSPER_Kotwani!$1:$1,PROSPER_Kotwani!$55:$55,""),
IF($C8="Jonathan Wellner",_xlfn.XLOOKUP($B8,PROSPER_Wellner!$1:$1,PROSPER_Wellner!$55:$55,""),
IF($C8="Travis Harvey",_xlfn.XLOOKUP($B8,PROSPER_Harvey!$1:$1,PROSPER_Harvey!$55:$55,""),"")))))))))</f>
        <v>No Comment</v>
      </c>
      <c r="HA8" s="133" t="str">
        <f>IF(IF(IF($C8="Christopher Lobo",_xlfn.XLOOKUP($B8,PROSPER_Lobo!$1:$1,PROSPER_Lobo!$56:$56,""),
IF($C8="Naren Baliga",_xlfn.XLOOKUP($B8,PROSPER_Baliga!$1:$1,PROSPER_Baliga!$56:$56,""),
IF($C8="Thorsten Huhn",_xlfn.XLOOKUP($B8,PROSPER_Huhn!$1:$1,PROSPER_Huhn!$56:$56,""),
IF($C8="Nick Hull",_xlfn.XLOOKUP($B8,PROSPER_Hull!$1:$1,PROSPER_Hull!$56:$56,""),
IF($C8="Monika Kotwani",_xlfn.XLOOKUP($B8,PROSPER_Kotwani!$1:$1,PROSPER_Kotwani!$56:$56,""),
IF($C8="Jonathan Wellner",_xlfn.XLOOKUP($B8,PROSPER_Wellner!$1:$1,PROSPER_Wellner!$56:$56,""),
IF($C8="Travis Harvey",_xlfn.XLOOKUP($B8,PROSPER_Harvey!$1:$1,PROSPER_Harvey!$56:$56,""),"")))))))="","",
IF($C8="Christopher Lobo",_xlfn.XLOOKUP($B8,PROSPER_Lobo!$1:$1,PROSPER_Lobo!$56:$56,""),
IF($C8="Naren Baliga",_xlfn.XLOOKUP($B8,PROSPER_Baliga!$1:$1,PROSPER_Baliga!$56:$56,""),
IF($C8="Thorsten Huhn",_xlfn.XLOOKUP($B8,PROSPER_Huhn!$1:$1,PROSPER_Huhn!$56:$56,""),
IF($C8="Nick Hull",_xlfn.XLOOKUP($B8,PROSPER_Hull!$1:$1,PROSPER_Hull!$56:$56,""),
IF($C8="Monika Kotwani",_xlfn.XLOOKUP($B8,PROSPER_Kotwani!$1:$1,PROSPER_Kotwani!$56:$56,""),
IF($C8="Jonathan Wellner",_xlfn.XLOOKUP($B8,PROSPER_Wellner!$1:$1,PROSPER_Wellner!$56:$56,""),
IF($C8="Travis Harvey",_xlfn.XLOOKUP($B8,PROSPER_Harvey!$1:$1,PROSPER_Harvey!$56:$56,""),""))))))))="","No Score",IF(IF($C8="Christopher Lobo",_xlfn.XLOOKUP($B8,PROSPER_Lobo!$1:$1,PROSPER_Lobo!$56:$56,""),
IF($C8="Naren Baliga",_xlfn.XLOOKUP($B8,PROSPER_Baliga!$1:$1,PROSPER_Baliga!$56:$56,""),
IF($C8="Thorsten Huhn",_xlfn.XLOOKUP($B8,PROSPER_Huhn!$1:$1,PROSPER_Huhn!$56:$56,""),
IF($C8="Nick Hull",_xlfn.XLOOKUP($B8,PROSPER_Hull!$1:$1,PROSPER_Hull!$56:$56,""),
IF($C8="Monika Kotwani",_xlfn.XLOOKUP($B8,PROSPER_Kotwani!$1:$1,PROSPER_Kotwani!$56:$56,""),
IF($C8="Jonathan Wellner",_xlfn.XLOOKUP($B8,PROSPER_Wellner!$1:$1,PROSPER_Wellner!$56:$56,""),
IF($C8="Travis Harvey",_xlfn.XLOOKUP($B8,PROSPER_Harvey!$1:$1,PROSPER_Harvey!$56:$56,""),"")))))))="","",
IF($C8="Christopher Lobo",_xlfn.XLOOKUP($B8,PROSPER_Lobo!$1:$1,PROSPER_Lobo!$56:$56,""),
IF($C8="Naren Baliga",_xlfn.XLOOKUP($B8,PROSPER_Baliga!$1:$1,PROSPER_Baliga!$56:$56,""),
IF($C8="Thorsten Huhn",_xlfn.XLOOKUP($B8,PROSPER_Huhn!$1:$1,PROSPER_Huhn!$56:$56,""),
IF($C8="Nick Hull",_xlfn.XLOOKUP($B8,PROSPER_Hull!$1:$1,PROSPER_Hull!$56:$56,""),
IF($C8="Monika Kotwani",_xlfn.XLOOKUP($B8,PROSPER_Kotwani!$1:$1,PROSPER_Kotwani!$56:$56,""),
IF($C8="Jonathan Wellner",_xlfn.XLOOKUP($B8,PROSPER_Wellner!$1:$1,PROSPER_Wellner!$56:$56,""),
IF($C8="Travis Harvey",_xlfn.XLOOKUP($B8,PROSPER_Harvey!$1:$1,PROSPER_Harvey!$56:$56,""),"")))))))))</f>
        <v>No Score</v>
      </c>
      <c r="HB8" s="134" t="str">
        <f>IF(IF(IF($C8="Christopher Lobo",_xlfn.XLOOKUP($B8,PROSPER_Lobo!$1:$1,PROSPER_Lobo!$57:$57,""),
IF($C8="Naren Baliga",_xlfn.XLOOKUP($B8,PROSPER_Baliga!$1:$1,PROSPER_Baliga!$57:$57,""),
IF($C8="Thorsten Huhn",_xlfn.XLOOKUP($B8,PROSPER_Huhn!$1:$1,PROSPER_Huhn!$57:$57,""),
IF($C8="Nick Hull",_xlfn.XLOOKUP($B8,PROSPER_Hull!$1:$1,PROSPER_Hull!$57:$57,""),
IF($C8="Monika Kotwani",_xlfn.XLOOKUP($B8,PROSPER_Kotwani!$1:$1,PROSPER_Kotwani!$57:$57,""),
IF($C8="Jonathan Wellner",_xlfn.XLOOKUP($B8,PROSPER_Wellner!$1:$1,PROSPER_Wellner!$57:$57,""),
IF($C8="Travis Harvey",_xlfn.XLOOKUP($B8,PROSPER_Harvey!$1:$1,PROSPER_Harvey!$57:$57,""),"")))))))="","",
IF($C8="Christopher Lobo",_xlfn.XLOOKUP($B8,PROSPER_Lobo!$1:$1,PROSPER_Lobo!$57:$57,""),
IF($C8="Naren Baliga",_xlfn.XLOOKUP($B8,PROSPER_Baliga!$1:$1,PROSPER_Baliga!$57:$57,""),
IF($C8="Thorsten Huhn",_xlfn.XLOOKUP($B8,PROSPER_Huhn!$1:$1,PROSPER_Huhn!$57:$57,""),
IF($C8="Nick Hull",_xlfn.XLOOKUP($B8,PROSPER_Hull!$1:$1,PROSPER_Hull!$57:$57,""),
IF($C8="Monika Kotwani",_xlfn.XLOOKUP($B8,PROSPER_Kotwani!$1:$1,PROSPER_Kotwani!$57:$57,""),
IF($C8="Jonathan Wellner",_xlfn.XLOOKUP($B8,PROSPER_Wellner!$1:$1,PROSPER_Wellner!$57:$57,""),
IF($C8="Travis Harvey",_xlfn.XLOOKUP($B8,PROSPER_Harvey!$1:$1,PROSPER_Harvey!$57:$57,""),""))))))))="","No Comment",IF(IF($C8="Christopher Lobo",_xlfn.XLOOKUP($B8,PROSPER_Lobo!$1:$1,PROSPER_Lobo!$57:$57,""),
IF($C8="Naren Baliga",_xlfn.XLOOKUP($B8,PROSPER_Baliga!$1:$1,PROSPER_Baliga!$57:$57,""),
IF($C8="Thorsten Huhn",_xlfn.XLOOKUP($B8,PROSPER_Huhn!$1:$1,PROSPER_Huhn!$57:$57,""),
IF($C8="Nick Hull",_xlfn.XLOOKUP($B8,PROSPER_Hull!$1:$1,PROSPER_Hull!$57:$57,""),
IF($C8="Monika Kotwani",_xlfn.XLOOKUP($B8,PROSPER_Kotwani!$1:$1,PROSPER_Kotwani!$57:$57,""),
IF($C8="Jonathan Wellner",_xlfn.XLOOKUP($B8,PROSPER_Wellner!$1:$1,PROSPER_Wellner!$57:$57,""),
IF($C8="Travis Harvey",_xlfn.XLOOKUP($B8,PROSPER_Harvey!$1:$1,PROSPER_Harvey!$57:$57,""),"")))))))="","",
IF($C8="Christopher Lobo",_xlfn.XLOOKUP($B8,PROSPER_Lobo!$1:$1,PROSPER_Lobo!$57:$57,""),
IF($C8="Naren Baliga",_xlfn.XLOOKUP($B8,PROSPER_Baliga!$1:$1,PROSPER_Baliga!$57:$57,""),
IF($C8="Thorsten Huhn",_xlfn.XLOOKUP($B8,PROSPER_Huhn!$1:$1,PROSPER_Huhn!$57:$57,""),
IF($C8="Nick Hull",_xlfn.XLOOKUP($B8,PROSPER_Hull!$1:$1,PROSPER_Hull!$57:$57,""),
IF($C8="Monika Kotwani",_xlfn.XLOOKUP($B8,PROSPER_Kotwani!$1:$1,PROSPER_Kotwani!$57:$57,""),
IF($C8="Jonathan Wellner",_xlfn.XLOOKUP($B8,PROSPER_Wellner!$1:$1,PROSPER_Wellner!$57:$57,""),
IF($C8="Travis Harvey",_xlfn.XLOOKUP($B8,PROSPER_Harvey!$1:$1,PROSPER_Harvey!$57:$57,""),"")))))))))</f>
        <v>No Comment</v>
      </c>
      <c r="HC8" s="192" t="str">
        <f t="shared" si="202"/>
        <v>N/A</v>
      </c>
      <c r="HD8" s="135" t="str">
        <f>_xlfn.XLOOKUP(B8,PROSPERInitial_Query!$E:$E,PROSPERInitial_Query!$AK:$AK,"",,-1)</f>
        <v/>
      </c>
      <c r="HE8" s="136" t="str">
        <f t="shared" si="94"/>
        <v>Andrew Hundley4 - SuccessServices Quality</v>
      </c>
      <c r="HF8" s="136" t="str">
        <f>_xlfn.XLOOKUP(HE8,PROSPERDelta_Query!BK:BK,PROSPERDelta_Query!AX:AX,"",,-1)</f>
        <v/>
      </c>
      <c r="HG8" s="137" t="str">
        <f t="shared" si="203"/>
        <v>N/A</v>
      </c>
      <c r="HH8" s="137" t="str">
        <f>IF(IF(IF($C8="Christopher Lobo",_xlfn.XLOOKUP($B8,PROSPER_Lobo!$1:$1,PROSPER_Lobo!$58:$58,""),
IF($C8="Naren Baliga",_xlfn.XLOOKUP($B8,PROSPER_Baliga!$1:$1,PROSPER_Baliga!$58:$58,""),
IF($C8="Thorsten Huhn",_xlfn.XLOOKUP($B8,PROSPER_Huhn!$1:$1,PROSPER_Huhn!$58:$58,""),
IF($C8="Nick Hull",_xlfn.XLOOKUP($B8,PROSPER_Hull!$1:$1,PROSPER_Hull!$58:$58,""),
IF($C8="Monika Kotwani",_xlfn.XLOOKUP($B8,PROSPER_Kotwani!$1:$1,PROSPER_Kotwani!$58:$58,""),
IF($C8="Jonathan Wellner",_xlfn.XLOOKUP($B8,PROSPER_Wellner!$1:$1,PROSPER_Wellner!$58:$58,""),
IF($C8="Travis Harvey",_xlfn.XLOOKUP($B8,PROSPER_Harvey!$1:$1,PROSPER_Harvey!$58:$58,""),"")))))))="","",
IF($C8="Christopher Lobo",_xlfn.XLOOKUP($B8,PROSPER_Lobo!$1:$1,PROSPER_Lobo!$58:$58,""),
IF($C8="Naren Baliga",_xlfn.XLOOKUP($B8,PROSPER_Baliga!$1:$1,PROSPER_Baliga!$58:$58,""),
IF($C8="Thorsten Huhn",_xlfn.XLOOKUP($B8,PROSPER_Huhn!$1:$1,PROSPER_Huhn!$58:$58,""),
IF($C8="Nick Hull",_xlfn.XLOOKUP($B8,PROSPER_Hull!$1:$1,PROSPER_Hull!$58:$58,""),
IF($C8="Monika Kotwani",_xlfn.XLOOKUP($B8,PROSPER_Kotwani!$1:$1,PROSPER_Kotwani!$58:$58,""),
IF($C8="Jonathan Wellner",_xlfn.XLOOKUP($B8,PROSPER_Wellner!$1:$1,PROSPER_Wellner!$58:$58,""),
IF($C8="Travis Harvey",_xlfn.XLOOKUP($B8,PROSPER_Harvey!$1:$1,PROSPER_Harvey!$58:$58,""),""))))))))="","No Score",IF(IF($C8="Christopher Lobo",_xlfn.XLOOKUP($B8,PROSPER_Lobo!$1:$1,PROSPER_Lobo!$58:$58,""),
IF($C8="Naren Baliga",_xlfn.XLOOKUP($B8,PROSPER_Baliga!$1:$1,PROSPER_Baliga!$58:$58,""),
IF($C8="Thorsten Huhn",_xlfn.XLOOKUP($B8,PROSPER_Huhn!$1:$1,PROSPER_Huhn!$58:$58,""),
IF($C8="Nick Hull",_xlfn.XLOOKUP($B8,PROSPER_Hull!$1:$1,PROSPER_Hull!$58:$58,""),
IF($C8="Monika Kotwani",_xlfn.XLOOKUP($B8,PROSPER_Kotwani!$1:$1,PROSPER_Kotwani!$58:$58,""),
IF($C8="Jonathan Wellner",_xlfn.XLOOKUP($B8,PROSPER_Wellner!$1:$1,PROSPER_Wellner!$58:$58,""),
IF($C8="Travis Harvey",_xlfn.XLOOKUP($B8,PROSPER_Harvey!$1:$1,PROSPER_Harvey!$58:$58,""),"")))))))="","",
IF($C8="Christopher Lobo",_xlfn.XLOOKUP($B8,PROSPER_Lobo!$1:$1,PROSPER_Lobo!$58:$58,""),
IF($C8="Naren Baliga",_xlfn.XLOOKUP($B8,PROSPER_Baliga!$1:$1,PROSPER_Baliga!$58:$58,""),
IF($C8="Thorsten Huhn",_xlfn.XLOOKUP($B8,PROSPER_Huhn!$1:$1,PROSPER_Huhn!$58:$58,""),
IF($C8="Nick Hull",_xlfn.XLOOKUP($B8,PROSPER_Hull!$1:$1,PROSPER_Hull!$58:$58,""),
IF($C8="Monika Kotwani",_xlfn.XLOOKUP($B8,PROSPER_Kotwani!$1:$1,PROSPER_Kotwani!$58:$58,""),
IF($C8="Jonathan Wellner",_xlfn.XLOOKUP($B8,PROSPER_Wellner!$1:$1,PROSPER_Wellner!$58:$58,""),
IF($C8="Travis Harvey",_xlfn.XLOOKUP($B8,PROSPER_Harvey!$1:$1,PROSPER_Harvey!$58:$58,""),"")))))))))</f>
        <v>No Score</v>
      </c>
      <c r="HI8" s="138" t="str">
        <f>IF(IF(IF($C8="Christopher Lobo",_xlfn.XLOOKUP($B8,PROSPER_Lobo!$1:$1,PROSPER_Lobo!$59:$59,""),
IF($C8="Naren Baliga",_xlfn.XLOOKUP($B8,PROSPER_Baliga!$1:$1,PROSPER_Baliga!$59:$59,""),
IF($C8="Thorsten Huhn",_xlfn.XLOOKUP($B8,PROSPER_Huhn!$1:$1,PROSPER_Huhn!$59:$59,""),
IF($C8="Nick Hull",_xlfn.XLOOKUP($B8,PROSPER_Hull!$1:$1,PROSPER_Hull!$59:$59,""),
IF($C8="Monika Kotwani",_xlfn.XLOOKUP($B8,PROSPER_Kotwani!$1:$1,PROSPER_Kotwani!$59:$59,""),
IF($C8="Jonathan Wellner",_xlfn.XLOOKUP($B8,PROSPER_Wellner!$1:$1,PROSPER_Wellner!$59:$59,""),
IF($C8="Travis Harvey",_xlfn.XLOOKUP($B8,PROSPER_Harvey!$1:$1,PROSPER_Harvey!$59:$59,""),"")))))))="","",
IF($C8="Christopher Lobo",_xlfn.XLOOKUP($B8,PROSPER_Lobo!$1:$1,PROSPER_Lobo!$59:$59,""),
IF($C8="Naren Baliga",_xlfn.XLOOKUP($B8,PROSPER_Baliga!$1:$1,PROSPER_Baliga!$59:$59,""),
IF($C8="Thorsten Huhn",_xlfn.XLOOKUP($B8,PROSPER_Huhn!$1:$1,PROSPER_Huhn!$59:$59,""),
IF($C8="Nick Hull",_xlfn.XLOOKUP($B8,PROSPER_Hull!$1:$1,PROSPER_Hull!$59:$59,""),
IF($C8="Monika Kotwani",_xlfn.XLOOKUP($B8,PROSPER_Kotwani!$1:$1,PROSPER_Kotwani!$59:$59,""),
IF($C8="Jonathan Wellner",_xlfn.XLOOKUP($B8,PROSPER_Wellner!$1:$1,PROSPER_Wellner!$59:$59,""),
IF($C8="Travis Harvey",_xlfn.XLOOKUP($B8,PROSPER_Harvey!$1:$1,PROSPER_Harvey!$59:$59,""),""))))))))="","No Comment",IF(IF($C8="Christopher Lobo",_xlfn.XLOOKUP($B8,PROSPER_Lobo!$1:$1,PROSPER_Lobo!$59:$59,""),
IF($C8="Naren Baliga",_xlfn.XLOOKUP($B8,PROSPER_Baliga!$1:$1,PROSPER_Baliga!$59:$59,""),
IF($C8="Thorsten Huhn",_xlfn.XLOOKUP($B8,PROSPER_Huhn!$1:$1,PROSPER_Huhn!$59:$59,""),
IF($C8="Nick Hull",_xlfn.XLOOKUP($B8,PROSPER_Hull!$1:$1,PROSPER_Hull!$59:$59,""),
IF($C8="Monika Kotwani",_xlfn.XLOOKUP($B8,PROSPER_Kotwani!$1:$1,PROSPER_Kotwani!$59:$59,""),
IF($C8="Jonathan Wellner",_xlfn.XLOOKUP($B8,PROSPER_Wellner!$1:$1,PROSPER_Wellner!$59:$59,""),
IF($C8="Travis Harvey",_xlfn.XLOOKUP($B8,PROSPER_Harvey!$1:$1,PROSPER_Harvey!$59:$59,""),"")))))))="","",
IF($C8="Christopher Lobo",_xlfn.XLOOKUP($B8,PROSPER_Lobo!$1:$1,PROSPER_Lobo!$59:$59,""),
IF($C8="Naren Baliga",_xlfn.XLOOKUP($B8,PROSPER_Baliga!$1:$1,PROSPER_Baliga!$59:$59,""),
IF($C8="Thorsten Huhn",_xlfn.XLOOKUP($B8,PROSPER_Huhn!$1:$1,PROSPER_Huhn!$59:$59,""),
IF($C8="Nick Hull",_xlfn.XLOOKUP($B8,PROSPER_Hull!$1:$1,PROSPER_Hull!$59:$59,""),
IF($C8="Monika Kotwani",_xlfn.XLOOKUP($B8,PROSPER_Kotwani!$1:$1,PROSPER_Kotwani!$59:$59,""),
IF($C8="Jonathan Wellner",_xlfn.XLOOKUP($B8,PROSPER_Wellner!$1:$1,PROSPER_Wellner!$59:$59,""),
IF($C8="Travis Harvey",_xlfn.XLOOKUP($B8,PROSPER_Harvey!$1:$1,PROSPER_Harvey!$59:$59,""),"")))))))))</f>
        <v>No Comment</v>
      </c>
      <c r="HJ8" s="188" t="str">
        <f t="shared" si="204"/>
        <v>N/A</v>
      </c>
      <c r="HK8" s="135" t="str">
        <f>_xlfn.XLOOKUP(B8,PROSPERInitial_Query!$E:$E,PROSPERInitial_Query!$AL:$AL,"",,-1)</f>
        <v/>
      </c>
      <c r="HL8" s="136" t="str">
        <f t="shared" si="97"/>
        <v>Andrew Hundley4 - SuccessEscalation Management</v>
      </c>
      <c r="HM8" s="136" t="str">
        <f>_xlfn.XLOOKUP(HL8,PROSPERDelta_Query!BK:BK,PROSPERDelta_Query!AY:AY,"",,-1)</f>
        <v/>
      </c>
      <c r="HN8" s="137" t="str">
        <f t="shared" si="205"/>
        <v>N/A</v>
      </c>
      <c r="HO8" s="137" t="str">
        <f>IF(IF(IF($C8="Christopher Lobo",_xlfn.XLOOKUP($B8,PROSPER_Lobo!$1:$1,PROSPER_Lobo!$60:$60,""),
IF($C8="Naren Baliga",_xlfn.XLOOKUP($B8,PROSPER_Baliga!$1:$1,PROSPER_Baliga!$60:$60,""),
IF($C8="Thorsten Huhn",_xlfn.XLOOKUP($B8,PROSPER_Huhn!$1:$1,PROSPER_Huhn!$60:$60,""),
IF($C8="Nick Hull",_xlfn.XLOOKUP($B8,PROSPER_Hull!$1:$1,PROSPER_Hull!$60:$60,""),
IF($C8="Monika Kotwani",_xlfn.XLOOKUP($B8,PROSPER_Kotwani!$1:$1,PROSPER_Kotwani!$60:$60,""),
IF($C8="Jonathan Wellner",_xlfn.XLOOKUP($B8,PROSPER_Wellner!$1:$1,PROSPER_Wellner!$60:$60,""),
IF($C8="Travis Harvey",_xlfn.XLOOKUP($B8,PROSPER_Harvey!$1:$1,PROSPER_Harvey!$60:$60,""),"")))))))="","",
IF($C8="Christopher Lobo",_xlfn.XLOOKUP($B8,PROSPER_Lobo!$1:$1,PROSPER_Lobo!$60:$60,""),
IF($C8="Naren Baliga",_xlfn.XLOOKUP($B8,PROSPER_Baliga!$1:$1,PROSPER_Baliga!$60:$60,""),
IF($C8="Thorsten Huhn",_xlfn.XLOOKUP($B8,PROSPER_Huhn!$1:$1,PROSPER_Huhn!$60:$60,""),
IF($C8="Nick Hull",_xlfn.XLOOKUP($B8,PROSPER_Hull!$1:$1,PROSPER_Hull!$60:$60,""),
IF($C8="Monika Kotwani",_xlfn.XLOOKUP($B8,PROSPER_Kotwani!$1:$1,PROSPER_Kotwani!$60:$60,""),
IF($C8="Jonathan Wellner",_xlfn.XLOOKUP($B8,PROSPER_Wellner!$1:$1,PROSPER_Wellner!$60:$60,""),
IF($C8="Travis Harvey",_xlfn.XLOOKUP($B8,PROSPER_Harvey!$1:$1,PROSPER_Harvey!$60:$60,""),""))))))))="","No Score",IF(IF($C8="Christopher Lobo",_xlfn.XLOOKUP($B8,PROSPER_Lobo!$1:$1,PROSPER_Lobo!$60:$60,""),
IF($C8="Naren Baliga",_xlfn.XLOOKUP($B8,PROSPER_Baliga!$1:$1,PROSPER_Baliga!$60:$60,""),
IF($C8="Thorsten Huhn",_xlfn.XLOOKUP($B8,PROSPER_Huhn!$1:$1,PROSPER_Huhn!$60:$60,""),
IF($C8="Nick Hull",_xlfn.XLOOKUP($B8,PROSPER_Hull!$1:$1,PROSPER_Hull!$60:$60,""),
IF($C8="Monika Kotwani",_xlfn.XLOOKUP($B8,PROSPER_Kotwani!$1:$1,PROSPER_Kotwani!$60:$60,""),
IF($C8="Jonathan Wellner",_xlfn.XLOOKUP($B8,PROSPER_Wellner!$1:$1,PROSPER_Wellner!$60:$60,""),
IF($C8="Travis Harvey",_xlfn.XLOOKUP($B8,PROSPER_Harvey!$1:$1,PROSPER_Harvey!$60:$60,""),"")))))))="","",
IF($C8="Christopher Lobo",_xlfn.XLOOKUP($B8,PROSPER_Lobo!$1:$1,PROSPER_Lobo!$60:$60,""),
IF($C8="Naren Baliga",_xlfn.XLOOKUP($B8,PROSPER_Baliga!$1:$1,PROSPER_Baliga!$60:$60,""),
IF($C8="Thorsten Huhn",_xlfn.XLOOKUP($B8,PROSPER_Huhn!$1:$1,PROSPER_Huhn!$60:$60,""),
IF($C8="Nick Hull",_xlfn.XLOOKUP($B8,PROSPER_Hull!$1:$1,PROSPER_Hull!$60:$60,""),
IF($C8="Monika Kotwani",_xlfn.XLOOKUP($B8,PROSPER_Kotwani!$1:$1,PROSPER_Kotwani!$60:$60,""),
IF($C8="Jonathan Wellner",_xlfn.XLOOKUP($B8,PROSPER_Wellner!$1:$1,PROSPER_Wellner!$60:$60,""),
IF($C8="Travis Harvey",_xlfn.XLOOKUP($B8,PROSPER_Harvey!$1:$1,PROSPER_Harvey!$60:$60,""),"")))))))))</f>
        <v>No Score</v>
      </c>
      <c r="HP8" s="138" t="str">
        <f>IF(IF(IF($C8="Christopher Lobo",_xlfn.XLOOKUP($B8,PROSPER_Lobo!$1:$1,PROSPER_Lobo!$61:$61,""),
IF($C8="Naren Baliga",_xlfn.XLOOKUP($B8,PROSPER_Baliga!$1:$1,PROSPER_Baliga!$61:$61,""),
IF($C8="Thorsten Huhn",_xlfn.XLOOKUP($B8,PROSPER_Huhn!$1:$1,PROSPER_Huhn!$61:$61,""),
IF($C8="Nick Hull",_xlfn.XLOOKUP($B8,PROSPER_Hull!$1:$1,PROSPER_Hull!$61:$61,""),
IF($C8="Monika Kotwani",_xlfn.XLOOKUP($B8,PROSPER_Kotwani!$1:$1,PROSPER_Kotwani!$61:$61,""),
IF($C8="Jonathan Wellner",_xlfn.XLOOKUP($B8,PROSPER_Wellner!$1:$1,PROSPER_Wellner!$61:$61,""),
IF($C8="Travis Harvey",_xlfn.XLOOKUP($B8,PROSPER_Harvey!$1:$1,PROSPER_Harvey!$61:$61,""),"")))))))="","",
IF($C8="Christopher Lobo",_xlfn.XLOOKUP($B8,PROSPER_Lobo!$1:$1,PROSPER_Lobo!$61:$61,""),
IF($C8="Naren Baliga",_xlfn.XLOOKUP($B8,PROSPER_Baliga!$1:$1,PROSPER_Baliga!$61:$61,""),
IF($C8="Thorsten Huhn",_xlfn.XLOOKUP($B8,PROSPER_Huhn!$1:$1,PROSPER_Huhn!$61:$61,""),
IF($C8="Nick Hull",_xlfn.XLOOKUP($B8,PROSPER_Hull!$1:$1,PROSPER_Hull!$61:$61,""),
IF($C8="Monika Kotwani",_xlfn.XLOOKUP($B8,PROSPER_Kotwani!$1:$1,PROSPER_Kotwani!$61:$61,""),
IF($C8="Jonathan Wellner",_xlfn.XLOOKUP($B8,PROSPER_Wellner!$1:$1,PROSPER_Wellner!$61:$61,""),
IF($C8="Travis Harvey",_xlfn.XLOOKUP($B8,PROSPER_Harvey!$1:$1,PROSPER_Harvey!$61:$61,""),""))))))))="","No Comment",IF(IF($C8="Christopher Lobo",_xlfn.XLOOKUP($B8,PROSPER_Lobo!$1:$1,PROSPER_Lobo!$61:$61,""),
IF($C8="Naren Baliga",_xlfn.XLOOKUP($B8,PROSPER_Baliga!$1:$1,PROSPER_Baliga!$61:$61,""),
IF($C8="Thorsten Huhn",_xlfn.XLOOKUP($B8,PROSPER_Huhn!$1:$1,PROSPER_Huhn!$61:$61,""),
IF($C8="Nick Hull",_xlfn.XLOOKUP($B8,PROSPER_Hull!$1:$1,PROSPER_Hull!$61:$61,""),
IF($C8="Monika Kotwani",_xlfn.XLOOKUP($B8,PROSPER_Kotwani!$1:$1,PROSPER_Kotwani!$61:$61,""),
IF($C8="Jonathan Wellner",_xlfn.XLOOKUP($B8,PROSPER_Wellner!$1:$1,PROSPER_Wellner!$61:$61,""),
IF($C8="Travis Harvey",_xlfn.XLOOKUP($B8,PROSPER_Harvey!$1:$1,PROSPER_Harvey!$61:$61,""),"")))))))="","",
IF($C8="Christopher Lobo",_xlfn.XLOOKUP($B8,PROSPER_Lobo!$1:$1,PROSPER_Lobo!$61:$61,""),
IF($C8="Naren Baliga",_xlfn.XLOOKUP($B8,PROSPER_Baliga!$1:$1,PROSPER_Baliga!$61:$61,""),
IF($C8="Thorsten Huhn",_xlfn.XLOOKUP($B8,PROSPER_Huhn!$1:$1,PROSPER_Huhn!$61:$61,""),
IF($C8="Nick Hull",_xlfn.XLOOKUP($B8,PROSPER_Hull!$1:$1,PROSPER_Hull!$61:$61,""),
IF($C8="Monika Kotwani",_xlfn.XLOOKUP($B8,PROSPER_Kotwani!$1:$1,PROSPER_Kotwani!$61:$61,""),
IF($C8="Jonathan Wellner",_xlfn.XLOOKUP($B8,PROSPER_Wellner!$1:$1,PROSPER_Wellner!$61:$61,""),
IF($C8="Travis Harvey",_xlfn.XLOOKUP($B8,PROSPER_Harvey!$1:$1,PROSPER_Harvey!$61:$61,""),"")))))))))</f>
        <v>No Comment</v>
      </c>
      <c r="HQ8" s="188" t="str">
        <f t="shared" si="206"/>
        <v>N/A</v>
      </c>
      <c r="HR8" s="135" t="str">
        <f>_xlfn.XLOOKUP(B8,PROSPERInitial_Query!$E:$E,PROSPERInitial_Query!$AM:$AM,"",,-1)</f>
        <v/>
      </c>
      <c r="HS8" s="136" t="str">
        <f t="shared" si="100"/>
        <v>Andrew Hundley4 - SuccessExpanding / Renewing the Business</v>
      </c>
      <c r="HT8" s="136" t="str">
        <f>_xlfn.XLOOKUP(HS8,PROSPERDelta_Query!BK:BK,PROSPERDelta_Query!AZ:AZ,"",,-1)</f>
        <v/>
      </c>
      <c r="HU8" s="137" t="str">
        <f t="shared" si="207"/>
        <v>N/A</v>
      </c>
      <c r="HV8" s="137" t="str">
        <f>IF(IF(IF($C8="Christopher Lobo",_xlfn.XLOOKUP($B8,PROSPER_Lobo!$1:$1,PROSPER_Lobo!$62:$62,""),
IF($C8="Naren Baliga",_xlfn.XLOOKUP($B8,PROSPER_Baliga!$1:$1,PROSPER_Baliga!$62:$62,""),
IF($C8="Thorsten Huhn",_xlfn.XLOOKUP($B8,PROSPER_Huhn!$1:$1,PROSPER_Huhn!$62:$62,""),
IF($C8="Nick Hull",_xlfn.XLOOKUP($B8,PROSPER_Hull!$1:$1,PROSPER_Hull!$62:$62,""),
IF($C8="Monika Kotwani",_xlfn.XLOOKUP($B8,PROSPER_Kotwani!$1:$1,PROSPER_Kotwani!$62:$62,""),
IF($C8="Jonathan Wellner",_xlfn.XLOOKUP($B8,PROSPER_Wellner!$1:$1,PROSPER_Wellner!$62:$62,""),
IF($C8="Travis Harvey",_xlfn.XLOOKUP($B8,PROSPER_Harvey!$1:$1,PROSPER_Harvey!$62:$62,""),"")))))))="","",
IF($C8="Christopher Lobo",_xlfn.XLOOKUP($B8,PROSPER_Lobo!$1:$1,PROSPER_Lobo!$62:$62,""),
IF($C8="Naren Baliga",_xlfn.XLOOKUP($B8,PROSPER_Baliga!$1:$1,PROSPER_Baliga!$62:$62,""),
IF($C8="Thorsten Huhn",_xlfn.XLOOKUP($B8,PROSPER_Huhn!$1:$1,PROSPER_Huhn!$62:$62,""),
IF($C8="Nick Hull",_xlfn.XLOOKUP($B8,PROSPER_Hull!$1:$1,PROSPER_Hull!$62:$62,""),
IF($C8="Monika Kotwani",_xlfn.XLOOKUP($B8,PROSPER_Kotwani!$1:$1,PROSPER_Kotwani!$62:$62,""),
IF($C8="Jonathan Wellner",_xlfn.XLOOKUP($B8,PROSPER_Wellner!$1:$1,PROSPER_Wellner!$62:$62,""),
IF($C8="Travis Harvey",_xlfn.XLOOKUP($B8,PROSPER_Harvey!$1:$1,PROSPER_Harvey!$62:$62,""),""))))))))="","No Score",IF(IF($C8="Christopher Lobo",_xlfn.XLOOKUP($B8,PROSPER_Lobo!$1:$1,PROSPER_Lobo!$62:$62,""),
IF($C8="Naren Baliga",_xlfn.XLOOKUP($B8,PROSPER_Baliga!$1:$1,PROSPER_Baliga!$62:$62,""),
IF($C8="Thorsten Huhn",_xlfn.XLOOKUP($B8,PROSPER_Huhn!$1:$1,PROSPER_Huhn!$62:$62,""),
IF($C8="Nick Hull",_xlfn.XLOOKUP($B8,PROSPER_Hull!$1:$1,PROSPER_Hull!$62:$62,""),
IF($C8="Monika Kotwani",_xlfn.XLOOKUP($B8,PROSPER_Kotwani!$1:$1,PROSPER_Kotwani!$62:$62,""),
IF($C8="Jonathan Wellner",_xlfn.XLOOKUP($B8,PROSPER_Wellner!$1:$1,PROSPER_Wellner!$62:$62,""),
IF($C8="Travis Harvey",_xlfn.XLOOKUP($B8,PROSPER_Harvey!$1:$1,PROSPER_Harvey!$62:$62,""),"")))))))="","",
IF($C8="Christopher Lobo",_xlfn.XLOOKUP($B8,PROSPER_Lobo!$1:$1,PROSPER_Lobo!$62:$62,""),
IF($C8="Naren Baliga",_xlfn.XLOOKUP($B8,PROSPER_Baliga!$1:$1,PROSPER_Baliga!$62:$62,""),
IF($C8="Thorsten Huhn",_xlfn.XLOOKUP($B8,PROSPER_Huhn!$1:$1,PROSPER_Huhn!$62:$62,""),
IF($C8="Nick Hull",_xlfn.XLOOKUP($B8,PROSPER_Hull!$1:$1,PROSPER_Hull!$62:$62,""),
IF($C8="Monika Kotwani",_xlfn.XLOOKUP($B8,PROSPER_Kotwani!$1:$1,PROSPER_Kotwani!$62:$62,""),
IF($C8="Jonathan Wellner",_xlfn.XLOOKUP($B8,PROSPER_Wellner!$1:$1,PROSPER_Wellner!$62:$62,""),
IF($C8="Travis Harvey",_xlfn.XLOOKUP($B8,PROSPER_Harvey!$1:$1,PROSPER_Harvey!$62:$62,""),"")))))))))</f>
        <v>No Score</v>
      </c>
      <c r="HW8" s="138" t="str">
        <f>IF(IF(IF($C8="Christopher Lobo",_xlfn.XLOOKUP($B8,PROSPER_Lobo!$1:$1,PROSPER_Lobo!$63:$63,""),
IF($C8="Naren Baliga",_xlfn.XLOOKUP($B8,PROSPER_Baliga!$1:$1,PROSPER_Baliga!$63:$63,""),
IF($C8="Thorsten Huhn",_xlfn.XLOOKUP($B8,PROSPER_Huhn!$1:$1,PROSPER_Huhn!$63:$63,""),
IF($C8="Nick Hull",_xlfn.XLOOKUP($B8,PROSPER_Hull!$1:$1,PROSPER_Hull!$63:$63,""),
IF($C8="Monika Kotwani",_xlfn.XLOOKUP($B8,PROSPER_Kotwani!$1:$1,PROSPER_Kotwani!$63:$63,""),
IF($C8="Jonathan Wellner",_xlfn.XLOOKUP($B8,PROSPER_Wellner!$1:$1,PROSPER_Wellner!$63:$63,""),
IF($C8="Travis Harvey",_xlfn.XLOOKUP($B8,PROSPER_Harvey!$1:$1,PROSPER_Harvey!$63:$63,""),"")))))))="","",
IF($C8="Christopher Lobo",_xlfn.XLOOKUP($B8,PROSPER_Lobo!$1:$1,PROSPER_Lobo!$63:$63,""),
IF($C8="Naren Baliga",_xlfn.XLOOKUP($B8,PROSPER_Baliga!$1:$1,PROSPER_Baliga!$63:$63,""),
IF($C8="Thorsten Huhn",_xlfn.XLOOKUP($B8,PROSPER_Huhn!$1:$1,PROSPER_Huhn!$63:$63,""),
IF($C8="Nick Hull",_xlfn.XLOOKUP($B8,PROSPER_Hull!$1:$1,PROSPER_Hull!$63:$63,""),
IF($C8="Monika Kotwani",_xlfn.XLOOKUP($B8,PROSPER_Kotwani!$1:$1,PROSPER_Kotwani!$63:$63,""),
IF($C8="Jonathan Wellner",_xlfn.XLOOKUP($B8,PROSPER_Wellner!$1:$1,PROSPER_Wellner!$63:$63,""),
IF($C8="Travis Harvey",_xlfn.XLOOKUP($B8,PROSPER_Harvey!$1:$1,PROSPER_Harvey!$63:$63,""),""))))))))="","No Comment",IF(IF($C8="Christopher Lobo",_xlfn.XLOOKUP($B8,PROSPER_Lobo!$1:$1,PROSPER_Lobo!$63:$63,""),
IF($C8="Naren Baliga",_xlfn.XLOOKUP($B8,PROSPER_Baliga!$1:$1,PROSPER_Baliga!$63:$63,""),
IF($C8="Thorsten Huhn",_xlfn.XLOOKUP($B8,PROSPER_Huhn!$1:$1,PROSPER_Huhn!$63:$63,""),
IF($C8="Nick Hull",_xlfn.XLOOKUP($B8,PROSPER_Hull!$1:$1,PROSPER_Hull!$63:$63,""),
IF($C8="Monika Kotwani",_xlfn.XLOOKUP($B8,PROSPER_Kotwani!$1:$1,PROSPER_Kotwani!$63:$63,""),
IF($C8="Jonathan Wellner",_xlfn.XLOOKUP($B8,PROSPER_Wellner!$1:$1,PROSPER_Wellner!$63:$63,""),
IF($C8="Travis Harvey",_xlfn.XLOOKUP($B8,PROSPER_Harvey!$1:$1,PROSPER_Harvey!$63:$63,""),"")))))))="","",
IF($C8="Christopher Lobo",_xlfn.XLOOKUP($B8,PROSPER_Lobo!$1:$1,PROSPER_Lobo!$63:$63,""),
IF($C8="Naren Baliga",_xlfn.XLOOKUP($B8,PROSPER_Baliga!$1:$1,PROSPER_Baliga!$63:$63,""),
IF($C8="Thorsten Huhn",_xlfn.XLOOKUP($B8,PROSPER_Huhn!$1:$1,PROSPER_Huhn!$63:$63,""),
IF($C8="Nick Hull",_xlfn.XLOOKUP($B8,PROSPER_Hull!$1:$1,PROSPER_Hull!$63:$63,""),
IF($C8="Monika Kotwani",_xlfn.XLOOKUP($B8,PROSPER_Kotwani!$1:$1,PROSPER_Kotwani!$63:$63,""),
IF($C8="Jonathan Wellner",_xlfn.XLOOKUP($B8,PROSPER_Wellner!$1:$1,PROSPER_Wellner!$63:$63,""),
IF($C8="Travis Harvey",_xlfn.XLOOKUP($B8,PROSPER_Harvey!$1:$1,PROSPER_Harvey!$63:$63,""),"")))))))))</f>
        <v>No Comment</v>
      </c>
      <c r="HX8" s="188" t="str">
        <f t="shared" si="208"/>
        <v>N/A</v>
      </c>
      <c r="HY8" s="135" t="str">
        <f>_xlfn.XLOOKUP(B8,PROSPERInitial_Query!$E:$E,PROSPERInitial_Query!$AN:$AN,"",,-1)</f>
        <v/>
      </c>
      <c r="HZ8" s="136" t="str">
        <f t="shared" si="103"/>
        <v>Andrew Hundley4 - SuccessPre-Sales Participation</v>
      </c>
      <c r="IA8" s="136" t="str">
        <f>_xlfn.XLOOKUP(HZ8,PROSPERDelta_Query!BK:BK,PROSPERDelta_Query!BA:BA,"",,-1)</f>
        <v/>
      </c>
      <c r="IB8" s="137" t="str">
        <f t="shared" si="209"/>
        <v>N/A</v>
      </c>
      <c r="IC8" s="137" t="str">
        <f>IF(IF(IF($C8="Christopher Lobo",_xlfn.XLOOKUP($B8,PROSPER_Lobo!$1:$1,PROSPER_Lobo!$64:$64,""),
IF($C8="Naren Baliga",_xlfn.XLOOKUP($B8,PROSPER_Baliga!$1:$1,PROSPER_Baliga!$64:$64,""),
IF($C8="Thorsten Huhn",_xlfn.XLOOKUP($B8,PROSPER_Huhn!$1:$1,PROSPER_Huhn!$64:$64,""),
IF($C8="Nick Hull",_xlfn.XLOOKUP($B8,PROSPER_Hull!$1:$1,PROSPER_Hull!$64:$64,""),
IF($C8="Monika Kotwani",_xlfn.XLOOKUP($B8,PROSPER_Kotwani!$1:$1,PROSPER_Kotwani!$64:$64,""),
IF($C8="Jonathan Wellner",_xlfn.XLOOKUP($B8,PROSPER_Wellner!$1:$1,PROSPER_Wellner!$64:$64,""),
IF($C8="Travis Harvey",_xlfn.XLOOKUP($B8,PROSPER_Harvey!$1:$1,PROSPER_Harvey!$64:$64,""),"")))))))="","",
IF($C8="Christopher Lobo",_xlfn.XLOOKUP($B8,PROSPER_Lobo!$1:$1,PROSPER_Lobo!$64:$64,""),
IF($C8="Naren Baliga",_xlfn.XLOOKUP($B8,PROSPER_Baliga!$1:$1,PROSPER_Baliga!$64:$64,""),
IF($C8="Thorsten Huhn",_xlfn.XLOOKUP($B8,PROSPER_Huhn!$1:$1,PROSPER_Huhn!$64:$64,""),
IF($C8="Nick Hull",_xlfn.XLOOKUP($B8,PROSPER_Hull!$1:$1,PROSPER_Hull!$64:$64,""),
IF($C8="Monika Kotwani",_xlfn.XLOOKUP($B8,PROSPER_Kotwani!$1:$1,PROSPER_Kotwani!$64:$64,""),
IF($C8="Jonathan Wellner",_xlfn.XLOOKUP($B8,PROSPER_Wellner!$1:$1,PROSPER_Wellner!$64:$64,""),
IF($C8="Travis Harvey",_xlfn.XLOOKUP($B8,PROSPER_Harvey!$1:$1,PROSPER_Harvey!$64:$64,""),""))))))))="","No Score",IF(IF($C8="Christopher Lobo",_xlfn.XLOOKUP($B8,PROSPER_Lobo!$1:$1,PROSPER_Lobo!$64:$64,""),
IF($C8="Naren Baliga",_xlfn.XLOOKUP($B8,PROSPER_Baliga!$1:$1,PROSPER_Baliga!$64:$64,""),
IF($C8="Thorsten Huhn",_xlfn.XLOOKUP($B8,PROSPER_Huhn!$1:$1,PROSPER_Huhn!$64:$64,""),
IF($C8="Nick Hull",_xlfn.XLOOKUP($B8,PROSPER_Hull!$1:$1,PROSPER_Hull!$64:$64,""),
IF($C8="Monika Kotwani",_xlfn.XLOOKUP($B8,PROSPER_Kotwani!$1:$1,PROSPER_Kotwani!$64:$64,""),
IF($C8="Jonathan Wellner",_xlfn.XLOOKUP($B8,PROSPER_Wellner!$1:$1,PROSPER_Wellner!$64:$64,""),
IF($C8="Travis Harvey",_xlfn.XLOOKUP($B8,PROSPER_Harvey!$1:$1,PROSPER_Harvey!$64:$64,""),"")))))))="","",
IF($C8="Christopher Lobo",_xlfn.XLOOKUP($B8,PROSPER_Lobo!$1:$1,PROSPER_Lobo!$64:$64,""),
IF($C8="Naren Baliga",_xlfn.XLOOKUP($B8,PROSPER_Baliga!$1:$1,PROSPER_Baliga!$64:$64,""),
IF($C8="Thorsten Huhn",_xlfn.XLOOKUP($B8,PROSPER_Huhn!$1:$1,PROSPER_Huhn!$64:$64,""),
IF($C8="Nick Hull",_xlfn.XLOOKUP($B8,PROSPER_Hull!$1:$1,PROSPER_Hull!$64:$64,""),
IF($C8="Monika Kotwani",_xlfn.XLOOKUP($B8,PROSPER_Kotwani!$1:$1,PROSPER_Kotwani!$64:$64,""),
IF($C8="Jonathan Wellner",_xlfn.XLOOKUP($B8,PROSPER_Wellner!$1:$1,PROSPER_Wellner!$64:$64,""),
IF($C8="Travis Harvey",_xlfn.XLOOKUP($B8,PROSPER_Harvey!$1:$1,PROSPER_Harvey!$64:$64,""),"")))))))))</f>
        <v>No Score</v>
      </c>
      <c r="ID8" s="138" t="str">
        <f>IF(IF(IF($C8="Christopher Lobo",_xlfn.XLOOKUP($B8,PROSPER_Lobo!$1:$1,PROSPER_Lobo!$65:$65,""),
IF($C8="Naren Baliga",_xlfn.XLOOKUP($B8,PROSPER_Baliga!$1:$1,PROSPER_Baliga!$65:$65,""),
IF($C8="Thorsten Huhn",_xlfn.XLOOKUP($B8,PROSPER_Huhn!$1:$1,PROSPER_Huhn!$65:$65,""),
IF($C8="Nick Hull",_xlfn.XLOOKUP($B8,PROSPER_Hull!$1:$1,PROSPER_Hull!$65:$65,""),
IF($C8="Monika Kotwani",_xlfn.XLOOKUP($B8,PROSPER_Kotwani!$1:$1,PROSPER_Kotwani!$65:$65,""),
IF($C8="Jonathan Wellner",_xlfn.XLOOKUP($B8,PROSPER_Wellner!$1:$1,PROSPER_Wellner!$65:$65,""),
IF($C8="Travis Harvey",_xlfn.XLOOKUP($B8,PROSPER_Harvey!$1:$1,PROSPER_Harvey!$65:$65,""),"")))))))="","",
IF($C8="Christopher Lobo",_xlfn.XLOOKUP($B8,PROSPER_Lobo!$1:$1,PROSPER_Lobo!$65:$65,""),
IF($C8="Naren Baliga",_xlfn.XLOOKUP($B8,PROSPER_Baliga!$1:$1,PROSPER_Baliga!$65:$65,""),
IF($C8="Thorsten Huhn",_xlfn.XLOOKUP($B8,PROSPER_Huhn!$1:$1,PROSPER_Huhn!$65:$65,""),
IF($C8="Nick Hull",_xlfn.XLOOKUP($B8,PROSPER_Hull!$1:$1,PROSPER_Hull!$65:$65,""),
IF($C8="Monika Kotwani",_xlfn.XLOOKUP($B8,PROSPER_Kotwani!$1:$1,PROSPER_Kotwani!$65:$65,""),
IF($C8="Jonathan Wellner",_xlfn.XLOOKUP($B8,PROSPER_Wellner!$1:$1,PROSPER_Wellner!$65:$65,""),
IF($C8="Travis Harvey",_xlfn.XLOOKUP($B8,PROSPER_Harvey!$1:$1,PROSPER_Harvey!$65:$65,""),""))))))))="","No Comment",IF(IF($C8="Christopher Lobo",_xlfn.XLOOKUP($B8,PROSPER_Lobo!$1:$1,PROSPER_Lobo!$65:$65,""),
IF($C8="Naren Baliga",_xlfn.XLOOKUP($B8,PROSPER_Baliga!$1:$1,PROSPER_Baliga!$65:$65,""),
IF($C8="Thorsten Huhn",_xlfn.XLOOKUP($B8,PROSPER_Huhn!$1:$1,PROSPER_Huhn!$65:$65,""),
IF($C8="Nick Hull",_xlfn.XLOOKUP($B8,PROSPER_Hull!$1:$1,PROSPER_Hull!$65:$65,""),
IF($C8="Monika Kotwani",_xlfn.XLOOKUP($B8,PROSPER_Kotwani!$1:$1,PROSPER_Kotwani!$65:$65,""),
IF($C8="Jonathan Wellner",_xlfn.XLOOKUP($B8,PROSPER_Wellner!$1:$1,PROSPER_Wellner!$65:$65,""),
IF($C8="Travis Harvey",_xlfn.XLOOKUP($B8,PROSPER_Harvey!$1:$1,PROSPER_Harvey!$65:$65,""),"")))))))="","",
IF($C8="Christopher Lobo",_xlfn.XLOOKUP($B8,PROSPER_Lobo!$1:$1,PROSPER_Lobo!$65:$65,""),
IF($C8="Naren Baliga",_xlfn.XLOOKUP($B8,PROSPER_Baliga!$1:$1,PROSPER_Baliga!$65:$65,""),
IF($C8="Thorsten Huhn",_xlfn.XLOOKUP($B8,PROSPER_Huhn!$1:$1,PROSPER_Huhn!$65:$65,""),
IF($C8="Nick Hull",_xlfn.XLOOKUP($B8,PROSPER_Hull!$1:$1,PROSPER_Hull!$65:$65,""),
IF($C8="Monika Kotwani",_xlfn.XLOOKUP($B8,PROSPER_Kotwani!$1:$1,PROSPER_Kotwani!$65:$65,""),
IF($C8="Jonathan Wellner",_xlfn.XLOOKUP($B8,PROSPER_Wellner!$1:$1,PROSPER_Wellner!$65:$65,""),
IF($C8="Travis Harvey",_xlfn.XLOOKUP($B8,PROSPER_Harvey!$1:$1,PROSPER_Harvey!$65:$65,""),"")))))))))</f>
        <v>No Comment</v>
      </c>
      <c r="IE8" s="188" t="str">
        <f t="shared" si="210"/>
        <v>N/A</v>
      </c>
      <c r="IF8" s="135" t="str">
        <f>_xlfn.XLOOKUP(B8,PROSPERInitial_Query!$E:$E,PROSPERInitial_Query!$AO:$AO,"",,-1)</f>
        <v/>
      </c>
      <c r="IG8" s="136" t="str">
        <f t="shared" si="106"/>
        <v>Andrew Hundley4 - SuccessP&amp;L Management</v>
      </c>
      <c r="IH8" s="136" t="str">
        <f>_xlfn.XLOOKUP(IG8,PROSPERDelta_Query!BK:BK,PROSPERDelta_Query!BB:BB,"",,-1)</f>
        <v/>
      </c>
      <c r="II8" s="137" t="str">
        <f t="shared" si="211"/>
        <v>N/A</v>
      </c>
      <c r="IJ8" s="137" t="str">
        <f>IF(IF(IF($C8="Christopher Lobo",_xlfn.XLOOKUP($B8,PROSPER_Lobo!$1:$1,PROSPER_Lobo!$66:$66,""),
IF($C8="Naren Baliga",_xlfn.XLOOKUP($B8,PROSPER_Baliga!$1:$1,PROSPER_Baliga!$66:$66,""),
IF($C8="Thorsten Huhn",_xlfn.XLOOKUP($B8,PROSPER_Huhn!$1:$1,PROSPER_Huhn!$66:$66,""),
IF($C8="Nick Hull",_xlfn.XLOOKUP($B8,PROSPER_Hull!$1:$1,PROSPER_Hull!$66:$66,""),
IF($C8="Monika Kotwani",_xlfn.XLOOKUP($B8,PROSPER_Kotwani!$1:$1,PROSPER_Kotwani!$66:$66,""),
IF($C8="Jonathan Wellner",_xlfn.XLOOKUP($B8,PROSPER_Wellner!$1:$1,PROSPER_Wellner!$66:$66,""),
IF($C8="Travis Harvey",_xlfn.XLOOKUP($B8,PROSPER_Harvey!$1:$1,PROSPER_Harvey!$66:$66,""),"")))))))="","",
IF($C8="Christopher Lobo",_xlfn.XLOOKUP($B8,PROSPER_Lobo!$1:$1,PROSPER_Lobo!$66:$66,""),
IF($C8="Naren Baliga",_xlfn.XLOOKUP($B8,PROSPER_Baliga!$1:$1,PROSPER_Baliga!$66:$66,""),
IF($C8="Thorsten Huhn",_xlfn.XLOOKUP($B8,PROSPER_Huhn!$1:$1,PROSPER_Huhn!$66:$66,""),
IF($C8="Nick Hull",_xlfn.XLOOKUP($B8,PROSPER_Hull!$1:$1,PROSPER_Hull!$66:$66,""),
IF($C8="Monika Kotwani",_xlfn.XLOOKUP($B8,PROSPER_Kotwani!$1:$1,PROSPER_Kotwani!$66:$66,""),
IF($C8="Jonathan Wellner",_xlfn.XLOOKUP($B8,PROSPER_Wellner!$1:$1,PROSPER_Wellner!$66:$66,""),
IF($C8="Travis Harvey",_xlfn.XLOOKUP($B8,PROSPER_Harvey!$1:$1,PROSPER_Harvey!$66:$66,""),""))))))))="","No Score",IF(IF($C8="Christopher Lobo",_xlfn.XLOOKUP($B8,PROSPER_Lobo!$1:$1,PROSPER_Lobo!$66:$66,""),
IF($C8="Naren Baliga",_xlfn.XLOOKUP($B8,PROSPER_Baliga!$1:$1,PROSPER_Baliga!$66:$66,""),
IF($C8="Thorsten Huhn",_xlfn.XLOOKUP($B8,PROSPER_Huhn!$1:$1,PROSPER_Huhn!$66:$66,""),
IF($C8="Nick Hull",_xlfn.XLOOKUP($B8,PROSPER_Hull!$1:$1,PROSPER_Hull!$66:$66,""),
IF($C8="Monika Kotwani",_xlfn.XLOOKUP($B8,PROSPER_Kotwani!$1:$1,PROSPER_Kotwani!$66:$66,""),
IF($C8="Jonathan Wellner",_xlfn.XLOOKUP($B8,PROSPER_Wellner!$1:$1,PROSPER_Wellner!$66:$66,""),
IF($C8="Travis Harvey",_xlfn.XLOOKUP($B8,PROSPER_Harvey!$1:$1,PROSPER_Harvey!$66:$66,""),"")))))))="","",
IF($C8="Christopher Lobo",_xlfn.XLOOKUP($B8,PROSPER_Lobo!$1:$1,PROSPER_Lobo!$66:$66,""),
IF($C8="Naren Baliga",_xlfn.XLOOKUP($B8,PROSPER_Baliga!$1:$1,PROSPER_Baliga!$66:$66,""),
IF($C8="Thorsten Huhn",_xlfn.XLOOKUP($B8,PROSPER_Huhn!$1:$1,PROSPER_Huhn!$66:$66,""),
IF($C8="Nick Hull",_xlfn.XLOOKUP($B8,PROSPER_Hull!$1:$1,PROSPER_Hull!$66:$66,""),
IF($C8="Monika Kotwani",_xlfn.XLOOKUP($B8,PROSPER_Kotwani!$1:$1,PROSPER_Kotwani!$66:$66,""),
IF($C8="Jonathan Wellner",_xlfn.XLOOKUP($B8,PROSPER_Wellner!$1:$1,PROSPER_Wellner!$66:$66,""),
IF($C8="Travis Harvey",_xlfn.XLOOKUP($B8,PROSPER_Harvey!$1:$1,PROSPER_Harvey!$66:$66,""),"")))))))))</f>
        <v>No Score</v>
      </c>
      <c r="IK8" s="138" t="str">
        <f>IF(IF(IF($C8="Christopher Lobo",_xlfn.XLOOKUP($B8,PROSPER_Lobo!$1:$1,PROSPER_Lobo!$67:$67,""),
IF($C8="Naren Baliga",_xlfn.XLOOKUP($B8,PROSPER_Baliga!$1:$1,PROSPER_Baliga!$67:$67,""),
IF($C8="Thorsten Huhn",_xlfn.XLOOKUP($B8,PROSPER_Huhn!$1:$1,PROSPER_Huhn!$67:$67,""),
IF($C8="Nick Hull",_xlfn.XLOOKUP($B8,PROSPER_Hull!$1:$1,PROSPER_Hull!$67:$67,""),
IF($C8="Monika Kotwani",_xlfn.XLOOKUP($B8,PROSPER_Kotwani!$1:$1,PROSPER_Kotwani!$67:$67,""),
IF($C8="Jonathan Wellner",_xlfn.XLOOKUP($B8,PROSPER_Wellner!$1:$1,PROSPER_Wellner!$67:$67,""),
IF($C8="Travis Harvey",_xlfn.XLOOKUP($B8,PROSPER_Harvey!$1:$1,PROSPER_Harvey!$67:$67,""),"")))))))="","",
IF($C8="Christopher Lobo",_xlfn.XLOOKUP($B8,PROSPER_Lobo!$1:$1,PROSPER_Lobo!$67:$67,""),
IF($C8="Naren Baliga",_xlfn.XLOOKUP($B8,PROSPER_Baliga!$1:$1,PROSPER_Baliga!$67:$67,""),
IF($C8="Thorsten Huhn",_xlfn.XLOOKUP($B8,PROSPER_Huhn!$1:$1,PROSPER_Huhn!$67:$67,""),
IF($C8="Nick Hull",_xlfn.XLOOKUP($B8,PROSPER_Hull!$1:$1,PROSPER_Hull!$67:$67,""),
IF($C8="Monika Kotwani",_xlfn.XLOOKUP($B8,PROSPER_Kotwani!$1:$1,PROSPER_Kotwani!$67:$67,""),
IF($C8="Jonathan Wellner",_xlfn.XLOOKUP($B8,PROSPER_Wellner!$1:$1,PROSPER_Wellner!$67:$67,""),
IF($C8="Travis Harvey",_xlfn.XLOOKUP($B8,PROSPER_Harvey!$1:$1,PROSPER_Harvey!$67:$67,""),""))))))))="","No Comment",IF(IF($C8="Christopher Lobo",_xlfn.XLOOKUP($B8,PROSPER_Lobo!$1:$1,PROSPER_Lobo!$67:$67,""),
IF($C8="Naren Baliga",_xlfn.XLOOKUP($B8,PROSPER_Baliga!$1:$1,PROSPER_Baliga!$67:$67,""),
IF($C8="Thorsten Huhn",_xlfn.XLOOKUP($B8,PROSPER_Huhn!$1:$1,PROSPER_Huhn!$67:$67,""),
IF($C8="Nick Hull",_xlfn.XLOOKUP($B8,PROSPER_Hull!$1:$1,PROSPER_Hull!$67:$67,""),
IF($C8="Monika Kotwani",_xlfn.XLOOKUP($B8,PROSPER_Kotwani!$1:$1,PROSPER_Kotwani!$67:$67,""),
IF($C8="Jonathan Wellner",_xlfn.XLOOKUP($B8,PROSPER_Wellner!$1:$1,PROSPER_Wellner!$67:$67,""),
IF($C8="Travis Harvey",_xlfn.XLOOKUP($B8,PROSPER_Harvey!$1:$1,PROSPER_Harvey!$67:$67,""),"")))))))="","",
IF($C8="Christopher Lobo",_xlfn.XLOOKUP($B8,PROSPER_Lobo!$1:$1,PROSPER_Lobo!$67:$67,""),
IF($C8="Naren Baliga",_xlfn.XLOOKUP($B8,PROSPER_Baliga!$1:$1,PROSPER_Baliga!$67:$67,""),
IF($C8="Thorsten Huhn",_xlfn.XLOOKUP($B8,PROSPER_Huhn!$1:$1,PROSPER_Huhn!$67:$67,""),
IF($C8="Nick Hull",_xlfn.XLOOKUP($B8,PROSPER_Hull!$1:$1,PROSPER_Hull!$67:$67,""),
IF($C8="Monika Kotwani",_xlfn.XLOOKUP($B8,PROSPER_Kotwani!$1:$1,PROSPER_Kotwani!$67:$67,""),
IF($C8="Jonathan Wellner",_xlfn.XLOOKUP($B8,PROSPER_Wellner!$1:$1,PROSPER_Wellner!$67:$67,""),
IF($C8="Travis Harvey",_xlfn.XLOOKUP($B8,PROSPER_Harvey!$1:$1,PROSPER_Harvey!$67:$67,""),"")))))))))</f>
        <v>No Comment</v>
      </c>
      <c r="IL8" s="188" t="str">
        <f t="shared" si="212"/>
        <v>N/A</v>
      </c>
      <c r="IM8" s="135" t="str">
        <f>_xlfn.XLOOKUP(B8,PROSPERInitial_Query!$E:$E,PROSPERInitial_Query!$AP:$AP,"",,-1)</f>
        <v/>
      </c>
      <c r="IN8" s="136" t="str">
        <f t="shared" si="109"/>
        <v>Andrew Hundley4 - SuccessService Plan Management (PE)</v>
      </c>
      <c r="IO8" s="136" t="str">
        <f>_xlfn.XLOOKUP(IN8,PROSPERDelta_Query!BK:BK,PROSPERDelta_Query!BC:BC,"",,-1)</f>
        <v/>
      </c>
      <c r="IP8" s="137" t="str">
        <f t="shared" si="213"/>
        <v>N/A</v>
      </c>
      <c r="IQ8" s="137" t="str">
        <f>IF(IF(IF($C8="Christopher Lobo",_xlfn.XLOOKUP($B8,PROSPER_Lobo!$1:$1,PROSPER_Lobo!$68:$68,""),
IF($C8="Naren Baliga",_xlfn.XLOOKUP($B8,PROSPER_Baliga!$1:$1,PROSPER_Baliga!$68:$68,""),
IF($C8="Thorsten Huhn",_xlfn.XLOOKUP($B8,PROSPER_Huhn!$1:$1,PROSPER_Huhn!$68:$68,""),
IF($C8="Nick Hull",_xlfn.XLOOKUP($B8,PROSPER_Hull!$1:$1,PROSPER_Hull!$68:$68,""),
IF($C8="Monika Kotwani",_xlfn.XLOOKUP($B8,PROSPER_Kotwani!$1:$1,PROSPER_Kotwani!$68:$68,""),
IF($C8="Jonathan Wellner",_xlfn.XLOOKUP($B8,PROSPER_Wellner!$1:$1,PROSPER_Wellner!$68:$68,""),
IF($C8="Travis Harvey",_xlfn.XLOOKUP($B8,PROSPER_Harvey!$1:$1,PROSPER_Harvey!$68:$68,""),"")))))))="","",
IF($C8="Christopher Lobo",_xlfn.XLOOKUP($B8,PROSPER_Lobo!$1:$1,PROSPER_Lobo!$68:$68,""),
IF($C8="Naren Baliga",_xlfn.XLOOKUP($B8,PROSPER_Baliga!$1:$1,PROSPER_Baliga!$68:$68,""),
IF($C8="Thorsten Huhn",_xlfn.XLOOKUP($B8,PROSPER_Huhn!$1:$1,PROSPER_Huhn!$68:$68,""),
IF($C8="Nick Hull",_xlfn.XLOOKUP($B8,PROSPER_Hull!$1:$1,PROSPER_Hull!$68:$68,""),
IF($C8="Monika Kotwani",_xlfn.XLOOKUP($B8,PROSPER_Kotwani!$1:$1,PROSPER_Kotwani!$68:$68,""),
IF($C8="Jonathan Wellner",_xlfn.XLOOKUP($B8,PROSPER_Wellner!$1:$1,PROSPER_Wellner!$68:$68,""),
IF($C8="Travis Harvey",_xlfn.XLOOKUP($B8,PROSPER_Harvey!$1:$1,PROSPER_Harvey!$68:$68,""),""))))))))="","No Score",IF(IF($C8="Christopher Lobo",_xlfn.XLOOKUP($B8,PROSPER_Lobo!$1:$1,PROSPER_Lobo!$68:$68,""),
IF($C8="Naren Baliga",_xlfn.XLOOKUP($B8,PROSPER_Baliga!$1:$1,PROSPER_Baliga!$68:$68,""),
IF($C8="Thorsten Huhn",_xlfn.XLOOKUP($B8,PROSPER_Huhn!$1:$1,PROSPER_Huhn!$68:$68,""),
IF($C8="Nick Hull",_xlfn.XLOOKUP($B8,PROSPER_Hull!$1:$1,PROSPER_Hull!$68:$68,""),
IF($C8="Monika Kotwani",_xlfn.XLOOKUP($B8,PROSPER_Kotwani!$1:$1,PROSPER_Kotwani!$68:$68,""),
IF($C8="Jonathan Wellner",_xlfn.XLOOKUP($B8,PROSPER_Wellner!$1:$1,PROSPER_Wellner!$68:$68,""),
IF($C8="Travis Harvey",_xlfn.XLOOKUP($B8,PROSPER_Harvey!$1:$1,PROSPER_Harvey!$68:$68,""),"")))))))="","",
IF($C8="Christopher Lobo",_xlfn.XLOOKUP($B8,PROSPER_Lobo!$1:$1,PROSPER_Lobo!$68:$68,""),
IF($C8="Naren Baliga",_xlfn.XLOOKUP($B8,PROSPER_Baliga!$1:$1,PROSPER_Baliga!$68:$68,""),
IF($C8="Thorsten Huhn",_xlfn.XLOOKUP($B8,PROSPER_Huhn!$1:$1,PROSPER_Huhn!$68:$68,""),
IF($C8="Nick Hull",_xlfn.XLOOKUP($B8,PROSPER_Hull!$1:$1,PROSPER_Hull!$68:$68,""),
IF($C8="Monika Kotwani",_xlfn.XLOOKUP($B8,PROSPER_Kotwani!$1:$1,PROSPER_Kotwani!$68:$68,""),
IF($C8="Jonathan Wellner",_xlfn.XLOOKUP($B8,PROSPER_Wellner!$1:$1,PROSPER_Wellner!$68:$68,""),
IF($C8="Travis Harvey",_xlfn.XLOOKUP($B8,PROSPER_Harvey!$1:$1,PROSPER_Harvey!$68:$68,""),"")))))))))</f>
        <v>No Score</v>
      </c>
      <c r="IR8" s="138" t="str">
        <f>IF(IF(IF($C8="Christopher Lobo",_xlfn.XLOOKUP($B8,PROSPER_Lobo!$1:$1,PROSPER_Lobo!$69:$69,""),
IF($C8="Naren Baliga",_xlfn.XLOOKUP($B8,PROSPER_Baliga!$1:$1,PROSPER_Baliga!$69:$69,""),
IF($C8="Thorsten Huhn",_xlfn.XLOOKUP($B8,PROSPER_Huhn!$1:$1,PROSPER_Huhn!$69:$69,""),
IF($C8="Nick Hull",_xlfn.XLOOKUP($B8,PROSPER_Hull!$1:$1,PROSPER_Hull!$69:$69,""),
IF($C8="Monika Kotwani",_xlfn.XLOOKUP($B8,PROSPER_Kotwani!$1:$1,PROSPER_Kotwani!$69:$69,""),
IF($C8="Jonathan Wellner",_xlfn.XLOOKUP($B8,PROSPER_Wellner!$1:$1,PROSPER_Wellner!$69:$69,""),
IF($C8="Travis Harvey",_xlfn.XLOOKUP($B8,PROSPER_Harvey!$1:$1,PROSPER_Harvey!$69:$69,""),"")))))))="","",
IF($C8="Christopher Lobo",_xlfn.XLOOKUP($B8,PROSPER_Lobo!$1:$1,PROSPER_Lobo!$69:$69,""),
IF($C8="Naren Baliga",_xlfn.XLOOKUP($B8,PROSPER_Baliga!$1:$1,PROSPER_Baliga!$69:$69,""),
IF($C8="Thorsten Huhn",_xlfn.XLOOKUP($B8,PROSPER_Huhn!$1:$1,PROSPER_Huhn!$69:$69,""),
IF($C8="Nick Hull",_xlfn.XLOOKUP($B8,PROSPER_Hull!$1:$1,PROSPER_Hull!$69:$69,""),
IF($C8="Monika Kotwani",_xlfn.XLOOKUP($B8,PROSPER_Kotwani!$1:$1,PROSPER_Kotwani!$69:$69,""),
IF($C8="Jonathan Wellner",_xlfn.XLOOKUP($B8,PROSPER_Wellner!$1:$1,PROSPER_Wellner!$69:$69,""),
IF($C8="Travis Harvey",_xlfn.XLOOKUP($B8,PROSPER_Harvey!$1:$1,PROSPER_Harvey!$69:$69,""),""))))))))="","No Comment",IF(IF($C8="Christopher Lobo",_xlfn.XLOOKUP($B8,PROSPER_Lobo!$1:$1,PROSPER_Lobo!$69:$69,""),
IF($C8="Naren Baliga",_xlfn.XLOOKUP($B8,PROSPER_Baliga!$1:$1,PROSPER_Baliga!$69:$69,""),
IF($C8="Thorsten Huhn",_xlfn.XLOOKUP($B8,PROSPER_Huhn!$1:$1,PROSPER_Huhn!$69:$69,""),
IF($C8="Nick Hull",_xlfn.XLOOKUP($B8,PROSPER_Hull!$1:$1,PROSPER_Hull!$69:$69,""),
IF($C8="Monika Kotwani",_xlfn.XLOOKUP($B8,PROSPER_Kotwani!$1:$1,PROSPER_Kotwani!$69:$69,""),
IF($C8="Jonathan Wellner",_xlfn.XLOOKUP($B8,PROSPER_Wellner!$1:$1,PROSPER_Wellner!$69:$69,""),
IF($C8="Travis Harvey",_xlfn.XLOOKUP($B8,PROSPER_Harvey!$1:$1,PROSPER_Harvey!$69:$69,""),"")))))))="","",
IF($C8="Christopher Lobo",_xlfn.XLOOKUP($B8,PROSPER_Lobo!$1:$1,PROSPER_Lobo!$69:$69,""),
IF($C8="Naren Baliga",_xlfn.XLOOKUP($B8,PROSPER_Baliga!$1:$1,PROSPER_Baliga!$69:$69,""),
IF($C8="Thorsten Huhn",_xlfn.XLOOKUP($B8,PROSPER_Huhn!$1:$1,PROSPER_Huhn!$69:$69,""),
IF($C8="Nick Hull",_xlfn.XLOOKUP($B8,PROSPER_Hull!$1:$1,PROSPER_Hull!$69:$69,""),
IF($C8="Monika Kotwani",_xlfn.XLOOKUP($B8,PROSPER_Kotwani!$1:$1,PROSPER_Kotwani!$69:$69,""),
IF($C8="Jonathan Wellner",_xlfn.XLOOKUP($B8,PROSPER_Wellner!$1:$1,PROSPER_Wellner!$69:$69,""),
IF($C8="Travis Harvey",_xlfn.XLOOKUP($B8,PROSPER_Harvey!$1:$1,PROSPER_Harvey!$69:$69,""),"")))))))))</f>
        <v>No Comment</v>
      </c>
      <c r="IS8" s="188" t="str">
        <f t="shared" si="214"/>
        <v>N/A</v>
      </c>
      <c r="IT8" s="187" t="str">
        <f t="shared" si="215"/>
        <v>N/A</v>
      </c>
      <c r="IU8" s="128" t="str">
        <f t="shared" si="216"/>
        <v>N/A</v>
      </c>
      <c r="IV8" s="188" t="str">
        <f t="shared" si="217"/>
        <v>N/A</v>
      </c>
      <c r="IW8" s="139">
        <f>_xlfn.XLOOKUP($B8,Vlookups_Local!B:B,Vlookups_Local!F:F)</f>
        <v>1.0123626373626373</v>
      </c>
      <c r="IX8" s="140">
        <f>_xlfn.XLOOKUP($B8,Vlookups_Local!B:B,Vlookups_Local!G:G)</f>
        <v>0.99038461538461531</v>
      </c>
      <c r="IY8" s="140">
        <f>_xlfn.XLOOKUP($B8,Vlookups_Local!B:B,Vlookups_Local!H:H)</f>
        <v>2.197802197802198E-2</v>
      </c>
      <c r="IZ8" s="141">
        <f t="shared" si="218"/>
        <v>10</v>
      </c>
      <c r="JA8" s="142">
        <f>_xlfn.XLOOKUP($B8,LevelUp_Query!A:A,LevelUp_Query!C:C,"")</f>
        <v>38</v>
      </c>
      <c r="JB8" s="143" t="str">
        <f>_xlfn.XLOOKUP($B8,LevelUp_Query!A:A,LevelUp_Query!F:F,"")</f>
        <v>T</v>
      </c>
      <c r="JC8" s="143">
        <f>_xlfn.XLOOKUP($B8,LevelUp_Query!A:A,LevelUp_Query!E:E,"")</f>
        <v>0</v>
      </c>
      <c r="JD8" s="141">
        <f t="shared" si="219"/>
        <v>0</v>
      </c>
      <c r="JE8" s="144" t="str">
        <f>_xlfn.XLOOKUP(B8,PROSPERInitial_Query!$E:$E,PROSPERInitial_Query!$AQ:$AQ,"",,-1)</f>
        <v/>
      </c>
      <c r="JF8" s="136" t="str">
        <f t="shared" si="117"/>
        <v>Andrew Hundley7 - ResponsibilityGiving Back (L&amp;L)</v>
      </c>
      <c r="JG8" s="136" t="str">
        <f>_xlfn.XLOOKUP(JF8,PROSPERDelta_Query!BK:BK,PROSPERDelta_Query!BE:BE,"",,-1)</f>
        <v/>
      </c>
      <c r="JH8" s="137" t="str">
        <f t="shared" si="220"/>
        <v>N/A</v>
      </c>
      <c r="JI8" s="137" t="str">
        <f>IF(IF(IF($C8="Christopher Lobo",_xlfn.XLOOKUP($B8,PROSPER_Lobo!$1:$1,PROSPER_Lobo!$70:$70,""),
IF($C8="Naren Baliga",_xlfn.XLOOKUP($B8,PROSPER_Baliga!$1:$1,PROSPER_Baliga!$70:$70,""),
IF($C8="Thorsten Huhn",_xlfn.XLOOKUP($B8,PROSPER_Huhn!$1:$1,PROSPER_Huhn!$70:$70,""),
IF($C8="Nick Hull",_xlfn.XLOOKUP($B8,PROSPER_Hull!$1:$1,PROSPER_Hull!$70:$70,""),
IF($C8="Monika Kotwani",_xlfn.XLOOKUP($B8,PROSPER_Kotwani!$1:$1,PROSPER_Kotwani!$70:$70,""),
IF($C8="Jonathan Wellner",_xlfn.XLOOKUP($B8,PROSPER_Wellner!$1:$1,PROSPER_Wellner!$70:$70,""),
IF($C8="Travis Harvey",_xlfn.XLOOKUP($B8,PROSPER_Harvey!$1:$1,PROSPER_Harvey!$70:$70,""),"")))))))="","",
IF($C8="Christopher Lobo",_xlfn.XLOOKUP($B8,PROSPER_Lobo!$1:$1,PROSPER_Lobo!$70:$70,""),
IF($C8="Naren Baliga",_xlfn.XLOOKUP($B8,PROSPER_Baliga!$1:$1,PROSPER_Baliga!$70:$70,""),
IF($C8="Thorsten Huhn",_xlfn.XLOOKUP($B8,PROSPER_Huhn!$1:$1,PROSPER_Huhn!$70:$70,""),
IF($C8="Nick Hull",_xlfn.XLOOKUP($B8,PROSPER_Hull!$1:$1,PROSPER_Hull!$70:$70,""),
IF($C8="Monika Kotwani",_xlfn.XLOOKUP($B8,PROSPER_Kotwani!$1:$1,PROSPER_Kotwani!$70:$70,""),
IF($C8="Jonathan Wellner",_xlfn.XLOOKUP($B8,PROSPER_Wellner!$1:$1,PROSPER_Wellner!$70:$70,""),
IF($C8="Travis Harvey",_xlfn.XLOOKUP($B8,PROSPER_Harvey!$1:$1,PROSPER_Harvey!$70:$70,""),""))))))))="","No Score",IF(IF($C8="Christopher Lobo",_xlfn.XLOOKUP($B8,PROSPER_Lobo!$1:$1,PROSPER_Lobo!$70:$70,""),
IF($C8="Naren Baliga",_xlfn.XLOOKUP($B8,PROSPER_Baliga!$1:$1,PROSPER_Baliga!$70:$70,""),
IF($C8="Thorsten Huhn",_xlfn.XLOOKUP($B8,PROSPER_Huhn!$1:$1,PROSPER_Huhn!$70:$70,""),
IF($C8="Nick Hull",_xlfn.XLOOKUP($B8,PROSPER_Hull!$1:$1,PROSPER_Hull!$70:$70,""),
IF($C8="Monika Kotwani",_xlfn.XLOOKUP($B8,PROSPER_Kotwani!$1:$1,PROSPER_Kotwani!$70:$70,""),
IF($C8="Jonathan Wellner",_xlfn.XLOOKUP($B8,PROSPER_Wellner!$1:$1,PROSPER_Wellner!$70:$70,""),
IF($C8="Travis Harvey",_xlfn.XLOOKUP($B8,PROSPER_Harvey!$1:$1,PROSPER_Harvey!$70:$70,""),"")))))))="","",
IF($C8="Christopher Lobo",_xlfn.XLOOKUP($B8,PROSPER_Lobo!$1:$1,PROSPER_Lobo!$70:$70,""),
IF($C8="Naren Baliga",_xlfn.XLOOKUP($B8,PROSPER_Baliga!$1:$1,PROSPER_Baliga!$70:$70,""),
IF($C8="Thorsten Huhn",_xlfn.XLOOKUP($B8,PROSPER_Huhn!$1:$1,PROSPER_Huhn!$70:$70,""),
IF($C8="Nick Hull",_xlfn.XLOOKUP($B8,PROSPER_Hull!$1:$1,PROSPER_Hull!$70:$70,""),
IF($C8="Monika Kotwani",_xlfn.XLOOKUP($B8,PROSPER_Kotwani!$1:$1,PROSPER_Kotwani!$70:$70,""),
IF($C8="Jonathan Wellner",_xlfn.XLOOKUP($B8,PROSPER_Wellner!$1:$1,PROSPER_Wellner!$70:$70,""),
IF($C8="Travis Harvey",_xlfn.XLOOKUP($B8,PROSPER_Harvey!$1:$1,PROSPER_Harvey!$70:$70,""),"")))))))))</f>
        <v>No Score</v>
      </c>
      <c r="JJ8" s="138" t="str">
        <f>IF(IF(IF($C8="Christopher Lobo",_xlfn.XLOOKUP($B8,PROSPER_Lobo!$1:$1,PROSPER_Lobo!$71:$71,""),
IF($C8="Naren Baliga",_xlfn.XLOOKUP($B8,PROSPER_Baliga!$1:$1,PROSPER_Baliga!$71:$71,""),
IF($C8="Thorsten Huhn",_xlfn.XLOOKUP($B8,PROSPER_Huhn!$1:$1,PROSPER_Huhn!$71:$71,""),
IF($C8="Nick Hull",_xlfn.XLOOKUP($B8,PROSPER_Hull!$1:$1,PROSPER_Hull!$71:$71,""),
IF($C8="Monika Kotwani",_xlfn.XLOOKUP($B8,PROSPER_Kotwani!$1:$1,PROSPER_Kotwani!$71:$71,""),
IF($C8="Jonathan Wellner",_xlfn.XLOOKUP($B8,PROSPER_Wellner!$1:$1,PROSPER_Wellner!$71:$71,""),
IF($C8="Travis Harvey",_xlfn.XLOOKUP($B8,PROSPER_Harvey!$1:$1,PROSPER_Harvey!$71:$71,""),"")))))))="","",
IF($C8="Christopher Lobo",_xlfn.XLOOKUP($B8,PROSPER_Lobo!$1:$1,PROSPER_Lobo!$71:$71,""),
IF($C8="Naren Baliga",_xlfn.XLOOKUP($B8,PROSPER_Baliga!$1:$1,PROSPER_Baliga!$71:$71,""),
IF($C8="Thorsten Huhn",_xlfn.XLOOKUP($B8,PROSPER_Huhn!$1:$1,PROSPER_Huhn!$71:$71,""),
IF($C8="Nick Hull",_xlfn.XLOOKUP($B8,PROSPER_Hull!$1:$1,PROSPER_Hull!$71:$71,""),
IF($C8="Monika Kotwani",_xlfn.XLOOKUP($B8,PROSPER_Kotwani!$1:$1,PROSPER_Kotwani!$71:$71,""),
IF($C8="Jonathan Wellner",_xlfn.XLOOKUP($B8,PROSPER_Wellner!$1:$1,PROSPER_Wellner!$71:$71,""),
IF($C8="Travis Harvey",_xlfn.XLOOKUP($B8,PROSPER_Harvey!$1:$1,PROSPER_Harvey!$71:$71,""),""))))))))="","No Comment",IF(IF($C8="Christopher Lobo",_xlfn.XLOOKUP($B8,PROSPER_Lobo!$1:$1,PROSPER_Lobo!$71:$71,""),
IF($C8="Naren Baliga",_xlfn.XLOOKUP($B8,PROSPER_Baliga!$1:$1,PROSPER_Baliga!$71:$71,""),
IF($C8="Thorsten Huhn",_xlfn.XLOOKUP($B8,PROSPER_Huhn!$1:$1,PROSPER_Huhn!$71:$71,""),
IF($C8="Nick Hull",_xlfn.XLOOKUP($B8,PROSPER_Hull!$1:$1,PROSPER_Hull!$71:$71,""),
IF($C8="Monika Kotwani",_xlfn.XLOOKUP($B8,PROSPER_Kotwani!$1:$1,PROSPER_Kotwani!$71:$71,""),
IF($C8="Jonathan Wellner",_xlfn.XLOOKUP($B8,PROSPER_Wellner!$1:$1,PROSPER_Wellner!$71:$71,""),
IF($C8="Travis Harvey",_xlfn.XLOOKUP($B8,PROSPER_Harvey!$1:$1,PROSPER_Harvey!$71:$71,""),"")))))))="","",
IF($C8="Christopher Lobo",_xlfn.XLOOKUP($B8,PROSPER_Lobo!$1:$1,PROSPER_Lobo!$71:$71,""),
IF($C8="Naren Baliga",_xlfn.XLOOKUP($B8,PROSPER_Baliga!$1:$1,PROSPER_Baliga!$71:$71,""),
IF($C8="Thorsten Huhn",_xlfn.XLOOKUP($B8,PROSPER_Huhn!$1:$1,PROSPER_Huhn!$71:$71,""),
IF($C8="Nick Hull",_xlfn.XLOOKUP($B8,PROSPER_Hull!$1:$1,PROSPER_Hull!$71:$71,""),
IF($C8="Monika Kotwani",_xlfn.XLOOKUP($B8,PROSPER_Kotwani!$1:$1,PROSPER_Kotwani!$71:$71,""),
IF($C8="Jonathan Wellner",_xlfn.XLOOKUP($B8,PROSPER_Wellner!$1:$1,PROSPER_Wellner!$71:$71,""),
IF($C8="Travis Harvey",_xlfn.XLOOKUP($B8,PROSPER_Harvey!$1:$1,PROSPER_Harvey!$71:$71,""),"")))))))))</f>
        <v>No Comment</v>
      </c>
      <c r="JK8" s="141" t="str">
        <f t="shared" si="221"/>
        <v>N/A</v>
      </c>
      <c r="JL8" s="135" t="str">
        <f>_xlfn.XLOOKUP(B8,PROSPERInitial_Query!$E:$E,PROSPERInitial_Query!$AR:$AR,"",,-1)</f>
        <v/>
      </c>
      <c r="JM8" s="136" t="str">
        <f t="shared" si="120"/>
        <v>Andrew Hundley7 - ResponsibilityExecutive Communication</v>
      </c>
      <c r="JN8" s="136" t="str">
        <f>_xlfn.XLOOKUP(JM8,PROSPERDelta_Query!BK:BK,PROSPERDelta_Query!BF:BF,"",,-1)</f>
        <v/>
      </c>
      <c r="JO8" s="137" t="str">
        <f t="shared" si="222"/>
        <v>N/A</v>
      </c>
      <c r="JP8" s="137" t="str">
        <f>IF(IF(IF($C8="Christopher Lobo",_xlfn.XLOOKUP($B8,PROSPER_Lobo!$1:$1,PROSPER_Lobo!$72:$72,""),
IF($C8="Naren Baliga",_xlfn.XLOOKUP($B8,PROSPER_Baliga!$1:$1,PROSPER_Baliga!$72:$72,""),
IF($C8="Thorsten Huhn",_xlfn.XLOOKUP($B8,PROSPER_Huhn!$1:$1,PROSPER_Huhn!$72:$72,""),
IF($C8="Nick Hull",_xlfn.XLOOKUP($B8,PROSPER_Hull!$1:$1,PROSPER_Hull!$72:$72,""),
IF($C8="Monika Kotwani",_xlfn.XLOOKUP($B8,PROSPER_Kotwani!$1:$1,PROSPER_Kotwani!$72:$72,""),
IF($C8="Jonathan Wellner",_xlfn.XLOOKUP($B8,PROSPER_Wellner!$1:$1,PROSPER_Wellner!$72:$72,""),
IF($C8="Travis Harvey",_xlfn.XLOOKUP($B8,PROSPER_Harvey!$1:$1,PROSPER_Harvey!$72:$72,""),"")))))))="","",
IF($C8="Christopher Lobo",_xlfn.XLOOKUP($B8,PROSPER_Lobo!$1:$1,PROSPER_Lobo!$72:$72,""),
IF($C8="Naren Baliga",_xlfn.XLOOKUP($B8,PROSPER_Baliga!$1:$1,PROSPER_Baliga!$72:$72,""),
IF($C8="Thorsten Huhn",_xlfn.XLOOKUP($B8,PROSPER_Huhn!$1:$1,PROSPER_Huhn!$72:$72,""),
IF($C8="Nick Hull",_xlfn.XLOOKUP($B8,PROSPER_Hull!$1:$1,PROSPER_Hull!$72:$72,""),
IF($C8="Monika Kotwani",_xlfn.XLOOKUP($B8,PROSPER_Kotwani!$1:$1,PROSPER_Kotwani!$72:$72,""),
IF($C8="Jonathan Wellner",_xlfn.XLOOKUP($B8,PROSPER_Wellner!$1:$1,PROSPER_Wellner!$72:$72,""),
IF($C8="Travis Harvey",_xlfn.XLOOKUP($B8,PROSPER_Harvey!$1:$1,PROSPER_Harvey!$72:$72,""),""))))))))="","No Score",IF(IF($C8="Christopher Lobo",_xlfn.XLOOKUP($B8,PROSPER_Lobo!$1:$1,PROSPER_Lobo!$72:$72,""),
IF($C8="Naren Baliga",_xlfn.XLOOKUP($B8,PROSPER_Baliga!$1:$1,PROSPER_Baliga!$72:$72,""),
IF($C8="Thorsten Huhn",_xlfn.XLOOKUP($B8,PROSPER_Huhn!$1:$1,PROSPER_Huhn!$72:$72,""),
IF($C8="Nick Hull",_xlfn.XLOOKUP($B8,PROSPER_Hull!$1:$1,PROSPER_Hull!$72:$72,""),
IF($C8="Monika Kotwani",_xlfn.XLOOKUP($B8,PROSPER_Kotwani!$1:$1,PROSPER_Kotwani!$72:$72,""),
IF($C8="Jonathan Wellner",_xlfn.XLOOKUP($B8,PROSPER_Wellner!$1:$1,PROSPER_Wellner!$72:$72,""),
IF($C8="Travis Harvey",_xlfn.XLOOKUP($B8,PROSPER_Harvey!$1:$1,PROSPER_Harvey!$72:$72,""),"")))))))="","",
IF($C8="Christopher Lobo",_xlfn.XLOOKUP($B8,PROSPER_Lobo!$1:$1,PROSPER_Lobo!$72:$72,""),
IF($C8="Naren Baliga",_xlfn.XLOOKUP($B8,PROSPER_Baliga!$1:$1,PROSPER_Baliga!$72:$72,""),
IF($C8="Thorsten Huhn",_xlfn.XLOOKUP($B8,PROSPER_Huhn!$1:$1,PROSPER_Huhn!$72:$72,""),
IF($C8="Nick Hull",_xlfn.XLOOKUP($B8,PROSPER_Hull!$1:$1,PROSPER_Hull!$72:$72,""),
IF($C8="Monika Kotwani",_xlfn.XLOOKUP($B8,PROSPER_Kotwani!$1:$1,PROSPER_Kotwani!$72:$72,""),
IF($C8="Jonathan Wellner",_xlfn.XLOOKUP($B8,PROSPER_Wellner!$1:$1,PROSPER_Wellner!$72:$72,""),
IF($C8="Travis Harvey",_xlfn.XLOOKUP($B8,PROSPER_Harvey!$1:$1,PROSPER_Harvey!$72:$72,""),"")))))))))</f>
        <v>No Score</v>
      </c>
      <c r="JQ8" s="138" t="str">
        <f>IF(IF(IF($C8="Christopher Lobo",_xlfn.XLOOKUP($B8,PROSPER_Lobo!$1:$1,PROSPER_Lobo!$73:$73,""),
IF($C8="Naren Baliga",_xlfn.XLOOKUP($B8,PROSPER_Baliga!$1:$1,PROSPER_Baliga!$73:$73,""),
IF($C8="Thorsten Huhn",_xlfn.XLOOKUP($B8,PROSPER_Huhn!$1:$1,PROSPER_Huhn!$73:$73,""),
IF($C8="Nick Hull",_xlfn.XLOOKUP($B8,PROSPER_Hull!$1:$1,PROSPER_Hull!$73:$73,""),
IF($C8="Monika Kotwani",_xlfn.XLOOKUP($B8,PROSPER_Kotwani!$1:$1,PROSPER_Kotwani!$73:$73,""),
IF($C8="Jonathan Wellner",_xlfn.XLOOKUP($B8,PROSPER_Wellner!$1:$1,PROSPER_Wellner!$73:$73,""),
IF($C8="Travis Harvey",_xlfn.XLOOKUP($B8,PROSPER_Harvey!$1:$1,PROSPER_Harvey!$73:$73,""),"")))))))="","",
IF($C8="Christopher Lobo",_xlfn.XLOOKUP($B8,PROSPER_Lobo!$1:$1,PROSPER_Lobo!$73:$73,""),
IF($C8="Naren Baliga",_xlfn.XLOOKUP($B8,PROSPER_Baliga!$1:$1,PROSPER_Baliga!$73:$73,""),
IF($C8="Thorsten Huhn",_xlfn.XLOOKUP($B8,PROSPER_Huhn!$1:$1,PROSPER_Huhn!$73:$73,""),
IF($C8="Nick Hull",_xlfn.XLOOKUP($B8,PROSPER_Hull!$1:$1,PROSPER_Hull!$73:$73,""),
IF($C8="Monika Kotwani",_xlfn.XLOOKUP($B8,PROSPER_Kotwani!$1:$1,PROSPER_Kotwani!$73:$73,""),
IF($C8="Jonathan Wellner",_xlfn.XLOOKUP($B8,PROSPER_Wellner!$1:$1,PROSPER_Wellner!$73:$73,""),
IF($C8="Travis Harvey",_xlfn.XLOOKUP($B8,PROSPER_Harvey!$1:$1,PROSPER_Harvey!$73:$73,""),""))))))))="","No Comment",IF(IF($C8="Christopher Lobo",_xlfn.XLOOKUP($B8,PROSPER_Lobo!$1:$1,PROSPER_Lobo!$73:$73,""),
IF($C8="Naren Baliga",_xlfn.XLOOKUP($B8,PROSPER_Baliga!$1:$1,PROSPER_Baliga!$73:$73,""),
IF($C8="Thorsten Huhn",_xlfn.XLOOKUP($B8,PROSPER_Huhn!$1:$1,PROSPER_Huhn!$73:$73,""),
IF($C8="Nick Hull",_xlfn.XLOOKUP($B8,PROSPER_Hull!$1:$1,PROSPER_Hull!$73:$73,""),
IF($C8="Monika Kotwani",_xlfn.XLOOKUP($B8,PROSPER_Kotwani!$1:$1,PROSPER_Kotwani!$73:$73,""),
IF($C8="Jonathan Wellner",_xlfn.XLOOKUP($B8,PROSPER_Wellner!$1:$1,PROSPER_Wellner!$73:$73,""),
IF($C8="Travis Harvey",_xlfn.XLOOKUP($B8,PROSPER_Harvey!$1:$1,PROSPER_Harvey!$73:$73,""),"")))))))="","",
IF($C8="Christopher Lobo",_xlfn.XLOOKUP($B8,PROSPER_Lobo!$1:$1,PROSPER_Lobo!$73:$73,""),
IF($C8="Naren Baliga",_xlfn.XLOOKUP($B8,PROSPER_Baliga!$1:$1,PROSPER_Baliga!$73:$73,""),
IF($C8="Thorsten Huhn",_xlfn.XLOOKUP($B8,PROSPER_Huhn!$1:$1,PROSPER_Huhn!$73:$73,""),
IF($C8="Nick Hull",_xlfn.XLOOKUP($B8,PROSPER_Hull!$1:$1,PROSPER_Hull!$73:$73,""),
IF($C8="Monika Kotwani",_xlfn.XLOOKUP($B8,PROSPER_Kotwani!$1:$1,PROSPER_Kotwani!$73:$73,""),
IF($C8="Jonathan Wellner",_xlfn.XLOOKUP($B8,PROSPER_Wellner!$1:$1,PROSPER_Wellner!$73:$73,""),
IF($C8="Travis Harvey",_xlfn.XLOOKUP($B8,PROSPER_Harvey!$1:$1,PROSPER_Harvey!$73:$73,""),"")))))))))</f>
        <v>No Comment</v>
      </c>
      <c r="JR8" s="141" t="str">
        <f t="shared" si="223"/>
        <v>N/A</v>
      </c>
      <c r="JS8" s="135" t="str">
        <f>_xlfn.XLOOKUP(B8,PROSPERInitial_Query!$E:$E,PROSPERInitial_Query!$AS:$AS,"",,-1)</f>
        <v/>
      </c>
      <c r="JT8" s="136" t="str">
        <f t="shared" si="123"/>
        <v>Andrew Hundley7 - ResponsibilityCulture Champion</v>
      </c>
      <c r="JU8" s="136" t="str">
        <f>_xlfn.XLOOKUP(JT8,PROSPERDelta_Query!BK:BK,PROSPERDelta_Query!BG:BG,"",,-1)</f>
        <v/>
      </c>
      <c r="JV8" s="137" t="str">
        <f t="shared" si="224"/>
        <v>N/A</v>
      </c>
      <c r="JW8" s="137" t="str">
        <f>IF(IF(IF($C8="Christopher Lobo",_xlfn.XLOOKUP($B8,PROSPER_Lobo!$1:$1,PROSPER_Lobo!$74:$74,""),
IF($C8="Naren Baliga",_xlfn.XLOOKUP($B8,PROSPER_Baliga!$1:$1,PROSPER_Baliga!$74:$74,""),
IF($C8="Thorsten Huhn",_xlfn.XLOOKUP($B8,PROSPER_Huhn!$1:$1,PROSPER_Huhn!$74:$74,""),
IF($C8="Nick Hull",_xlfn.XLOOKUP($B8,PROSPER_Hull!$1:$1,PROSPER_Hull!$74:$74,""),
IF($C8="Monika Kotwani",_xlfn.XLOOKUP($B8,PROSPER_Kotwani!$1:$1,PROSPER_Kotwani!$74:$74,""),
IF($C8="Jonathan Wellner",_xlfn.XLOOKUP($B8,PROSPER_Wellner!$1:$1,PROSPER_Wellner!$74:$74,""),
IF($C8="Travis Harvey",_xlfn.XLOOKUP($B8,PROSPER_Harvey!$1:$1,PROSPER_Harvey!$74:$74,""),"")))))))="","",
IF($C8="Christopher Lobo",_xlfn.XLOOKUP($B8,PROSPER_Lobo!$1:$1,PROSPER_Lobo!$74:$74,""),
IF($C8="Naren Baliga",_xlfn.XLOOKUP($B8,PROSPER_Baliga!$1:$1,PROSPER_Baliga!$74:$74,""),
IF($C8="Thorsten Huhn",_xlfn.XLOOKUP($B8,PROSPER_Huhn!$1:$1,PROSPER_Huhn!$74:$74,""),
IF($C8="Nick Hull",_xlfn.XLOOKUP($B8,PROSPER_Hull!$1:$1,PROSPER_Hull!$74:$74,""),
IF($C8="Monika Kotwani",_xlfn.XLOOKUP($B8,PROSPER_Kotwani!$1:$1,PROSPER_Kotwani!$74:$74,""),
IF($C8="Jonathan Wellner",_xlfn.XLOOKUP($B8,PROSPER_Wellner!$1:$1,PROSPER_Wellner!$74:$74,""),
IF($C8="Travis Harvey",_xlfn.XLOOKUP($B8,PROSPER_Harvey!$1:$1,PROSPER_Harvey!$74:$74,""),""))))))))="","No Score",IF(IF($C8="Christopher Lobo",_xlfn.XLOOKUP($B8,PROSPER_Lobo!$1:$1,PROSPER_Lobo!$74:$74,""),
IF($C8="Naren Baliga",_xlfn.XLOOKUP($B8,PROSPER_Baliga!$1:$1,PROSPER_Baliga!$74:$74,""),
IF($C8="Thorsten Huhn",_xlfn.XLOOKUP($B8,PROSPER_Huhn!$1:$1,PROSPER_Huhn!$74:$74,""),
IF($C8="Nick Hull",_xlfn.XLOOKUP($B8,PROSPER_Hull!$1:$1,PROSPER_Hull!$74:$74,""),
IF($C8="Monika Kotwani",_xlfn.XLOOKUP($B8,PROSPER_Kotwani!$1:$1,PROSPER_Kotwani!$74:$74,""),
IF($C8="Jonathan Wellner",_xlfn.XLOOKUP($B8,PROSPER_Wellner!$1:$1,PROSPER_Wellner!$74:$74,""),
IF($C8="Travis Harvey",_xlfn.XLOOKUP($B8,PROSPER_Harvey!$1:$1,PROSPER_Harvey!$74:$74,""),"")))))))="","",
IF($C8="Christopher Lobo",_xlfn.XLOOKUP($B8,PROSPER_Lobo!$1:$1,PROSPER_Lobo!$74:$74,""),
IF($C8="Naren Baliga",_xlfn.XLOOKUP($B8,PROSPER_Baliga!$1:$1,PROSPER_Baliga!$74:$74,""),
IF($C8="Thorsten Huhn",_xlfn.XLOOKUP($B8,PROSPER_Huhn!$1:$1,PROSPER_Huhn!$74:$74,""),
IF($C8="Nick Hull",_xlfn.XLOOKUP($B8,PROSPER_Hull!$1:$1,PROSPER_Hull!$74:$74,""),
IF($C8="Monika Kotwani",_xlfn.XLOOKUP($B8,PROSPER_Kotwani!$1:$1,PROSPER_Kotwani!$74:$74,""),
IF($C8="Jonathan Wellner",_xlfn.XLOOKUP($B8,PROSPER_Wellner!$1:$1,PROSPER_Wellner!$74:$74,""),
IF($C8="Travis Harvey",_xlfn.XLOOKUP($B8,PROSPER_Harvey!$1:$1,PROSPER_Harvey!$74:$74,""),"")))))))))</f>
        <v>No Score</v>
      </c>
      <c r="JX8" s="138" t="str">
        <f>IF(IF(IF($C8="Christopher Lobo",_xlfn.XLOOKUP($B8,PROSPER_Lobo!$1:$1,PROSPER_Lobo!$75:$75,""),
IF($C8="Naren Baliga",_xlfn.XLOOKUP($B8,PROSPER_Baliga!$1:$1,PROSPER_Baliga!$75:$75,""),
IF($C8="Thorsten Huhn",_xlfn.XLOOKUP($B8,PROSPER_Huhn!$1:$1,PROSPER_Huhn!$75:$75,""),
IF($C8="Nick Hull",_xlfn.XLOOKUP($B8,PROSPER_Hull!$1:$1,PROSPER_Hull!$75:$75,""),
IF($C8="Monika Kotwani",_xlfn.XLOOKUP($B8,PROSPER_Kotwani!$1:$1,PROSPER_Kotwani!$75:$75,""),
IF($C8="Jonathan Wellner",_xlfn.XLOOKUP($B8,PROSPER_Wellner!$1:$1,PROSPER_Wellner!$75:$75,""),
IF($C8="Travis Harvey",_xlfn.XLOOKUP($B8,PROSPER_Harvey!$1:$1,PROSPER_Harvey!$75:$75,""),"")))))))="","",
IF($C8="Christopher Lobo",_xlfn.XLOOKUP($B8,PROSPER_Lobo!$1:$1,PROSPER_Lobo!$75:$75,""),
IF($C8="Naren Baliga",_xlfn.XLOOKUP($B8,PROSPER_Baliga!$1:$1,PROSPER_Baliga!$75:$75,""),
IF($C8="Thorsten Huhn",_xlfn.XLOOKUP($B8,PROSPER_Huhn!$1:$1,PROSPER_Huhn!$75:$75,""),
IF($C8="Nick Hull",_xlfn.XLOOKUP($B8,PROSPER_Hull!$1:$1,PROSPER_Hull!$75:$75,""),
IF($C8="Monika Kotwani",_xlfn.XLOOKUP($B8,PROSPER_Kotwani!$1:$1,PROSPER_Kotwani!$75:$75,""),
IF($C8="Jonathan Wellner",_xlfn.XLOOKUP($B8,PROSPER_Wellner!$1:$1,PROSPER_Wellner!$75:$75,""),
IF($C8="Travis Harvey",_xlfn.XLOOKUP($B8,PROSPER_Harvey!$1:$1,PROSPER_Harvey!$75:$75,""),""))))))))="","No Comment",IF(IF($C8="Christopher Lobo",_xlfn.XLOOKUP($B8,PROSPER_Lobo!$1:$1,PROSPER_Lobo!$75:$75,""),
IF($C8="Naren Baliga",_xlfn.XLOOKUP($B8,PROSPER_Baliga!$1:$1,PROSPER_Baliga!$75:$75,""),
IF($C8="Thorsten Huhn",_xlfn.XLOOKUP($B8,PROSPER_Huhn!$1:$1,PROSPER_Huhn!$75:$75,""),
IF($C8="Nick Hull",_xlfn.XLOOKUP($B8,PROSPER_Hull!$1:$1,PROSPER_Hull!$75:$75,""),
IF($C8="Monika Kotwani",_xlfn.XLOOKUP($B8,PROSPER_Kotwani!$1:$1,PROSPER_Kotwani!$75:$75,""),
IF($C8="Jonathan Wellner",_xlfn.XLOOKUP($B8,PROSPER_Wellner!$1:$1,PROSPER_Wellner!$75:$75,""),
IF($C8="Travis Harvey",_xlfn.XLOOKUP($B8,PROSPER_Harvey!$1:$1,PROSPER_Harvey!$75:$75,""),"")))))))="","",
IF($C8="Christopher Lobo",_xlfn.XLOOKUP($B8,PROSPER_Lobo!$1:$1,PROSPER_Lobo!$75:$75,""),
IF($C8="Naren Baliga",_xlfn.XLOOKUP($B8,PROSPER_Baliga!$1:$1,PROSPER_Baliga!$75:$75,""),
IF($C8="Thorsten Huhn",_xlfn.XLOOKUP($B8,PROSPER_Huhn!$1:$1,PROSPER_Huhn!$75:$75,""),
IF($C8="Nick Hull",_xlfn.XLOOKUP($B8,PROSPER_Hull!$1:$1,PROSPER_Hull!$75:$75,""),
IF($C8="Monika Kotwani",_xlfn.XLOOKUP($B8,PROSPER_Kotwani!$1:$1,PROSPER_Kotwani!$75:$75,""),
IF($C8="Jonathan Wellner",_xlfn.XLOOKUP($B8,PROSPER_Wellner!$1:$1,PROSPER_Wellner!$75:$75,""),
IF($C8="Travis Harvey",_xlfn.XLOOKUP($B8,PROSPER_Harvey!$1:$1,PROSPER_Harvey!$75:$75,""),"")))))))))</f>
        <v>No Comment</v>
      </c>
      <c r="JY8" s="141" t="str">
        <f t="shared" si="225"/>
        <v>N/A</v>
      </c>
      <c r="JZ8" s="135" t="str">
        <f>_xlfn.XLOOKUP(B8,PROSPERInitial_Query!$E:$E,PROSPERInitial_Query!$AT:$AT,"",,-1)</f>
        <v/>
      </c>
      <c r="KA8" s="136" t="str">
        <f t="shared" si="126"/>
        <v>Andrew Hundley7 - ResponsibilityPeople Management</v>
      </c>
      <c r="KB8" s="136" t="str">
        <f>_xlfn.XLOOKUP(KA8,PROSPERDelta_Query!BK:BK,PROSPERDelta_Query!BH:BH,"",,-1)</f>
        <v/>
      </c>
      <c r="KC8" s="137" t="str">
        <f t="shared" si="226"/>
        <v>N/A</v>
      </c>
      <c r="KD8" s="137" t="str">
        <f>IF(IF(IF($C8="Christopher Lobo",_xlfn.XLOOKUP($B8,PROSPER_Lobo!$1:$1,PROSPER_Lobo!$76:$76,""),
IF($C8="Naren Baliga",_xlfn.XLOOKUP($B8,PROSPER_Baliga!$1:$1,PROSPER_Baliga!$76:$76,""),
IF($C8="Thorsten Huhn",_xlfn.XLOOKUP($B8,PROSPER_Huhn!$1:$1,PROSPER_Huhn!$76:$76,""),
IF($C8="Nick Hull",_xlfn.XLOOKUP($B8,PROSPER_Hull!$1:$1,PROSPER_Hull!$76:$76,""),
IF($C8="Monika Kotwani",_xlfn.XLOOKUP($B8,PROSPER_Kotwani!$1:$1,PROSPER_Kotwani!$76:$76,""),
IF($C8="Jonathan Wellner",_xlfn.XLOOKUP($B8,PROSPER_Wellner!$1:$1,PROSPER_Wellner!$76:$76,""),
IF($C8="Travis Harvey",_xlfn.XLOOKUP($B8,PROSPER_Harvey!$1:$1,PROSPER_Harvey!$76:$76,""),"")))))))="","",
IF($C8="Christopher Lobo",_xlfn.XLOOKUP($B8,PROSPER_Lobo!$1:$1,PROSPER_Lobo!$76:$76,""),
IF($C8="Naren Baliga",_xlfn.XLOOKUP($B8,PROSPER_Baliga!$1:$1,PROSPER_Baliga!$76:$76,""),
IF($C8="Thorsten Huhn",_xlfn.XLOOKUP($B8,PROSPER_Huhn!$1:$1,PROSPER_Huhn!$76:$76,""),
IF($C8="Nick Hull",_xlfn.XLOOKUP($B8,PROSPER_Hull!$1:$1,PROSPER_Hull!$76:$76,""),
IF($C8="Monika Kotwani",_xlfn.XLOOKUP($B8,PROSPER_Kotwani!$1:$1,PROSPER_Kotwani!$76:$76,""),
IF($C8="Jonathan Wellner",_xlfn.XLOOKUP($B8,PROSPER_Wellner!$1:$1,PROSPER_Wellner!$76:$76,""),
IF($C8="Travis Harvey",_xlfn.XLOOKUP($B8,PROSPER_Harvey!$1:$1,PROSPER_Harvey!$76:$76,""),""))))))))="","No Score",IF(IF($C8="Christopher Lobo",_xlfn.XLOOKUP($B8,PROSPER_Lobo!$1:$1,PROSPER_Lobo!$76:$76,""),
IF($C8="Naren Baliga",_xlfn.XLOOKUP($B8,PROSPER_Baliga!$1:$1,PROSPER_Baliga!$76:$76,""),
IF($C8="Thorsten Huhn",_xlfn.XLOOKUP($B8,PROSPER_Huhn!$1:$1,PROSPER_Huhn!$76:$76,""),
IF($C8="Nick Hull",_xlfn.XLOOKUP($B8,PROSPER_Hull!$1:$1,PROSPER_Hull!$76:$76,""),
IF($C8="Monika Kotwani",_xlfn.XLOOKUP($B8,PROSPER_Kotwani!$1:$1,PROSPER_Kotwani!$76:$76,""),
IF($C8="Jonathan Wellner",_xlfn.XLOOKUP($B8,PROSPER_Wellner!$1:$1,PROSPER_Wellner!$76:$76,""),
IF($C8="Travis Harvey",_xlfn.XLOOKUP($B8,PROSPER_Harvey!$1:$1,PROSPER_Harvey!$76:$76,""),"")))))))="","",
IF($C8="Christopher Lobo",_xlfn.XLOOKUP($B8,PROSPER_Lobo!$1:$1,PROSPER_Lobo!$76:$76,""),
IF($C8="Naren Baliga",_xlfn.XLOOKUP($B8,PROSPER_Baliga!$1:$1,PROSPER_Baliga!$76:$76,""),
IF($C8="Thorsten Huhn",_xlfn.XLOOKUP($B8,PROSPER_Huhn!$1:$1,PROSPER_Huhn!$76:$76,""),
IF($C8="Nick Hull",_xlfn.XLOOKUP($B8,PROSPER_Hull!$1:$1,PROSPER_Hull!$76:$76,""),
IF($C8="Monika Kotwani",_xlfn.XLOOKUP($B8,PROSPER_Kotwani!$1:$1,PROSPER_Kotwani!$76:$76,""),
IF($C8="Jonathan Wellner",_xlfn.XLOOKUP($B8,PROSPER_Wellner!$1:$1,PROSPER_Wellner!$76:$76,""),
IF($C8="Travis Harvey",_xlfn.XLOOKUP($B8,PROSPER_Harvey!$1:$1,PROSPER_Harvey!$76:$76,""),"")))))))))</f>
        <v>No Score</v>
      </c>
      <c r="KE8" s="138" t="str">
        <f>IF(IF(IF($C8="Christopher Lobo",_xlfn.XLOOKUP($B8,PROSPER_Lobo!$1:$1,PROSPER_Lobo!$77:$77,""),
IF($C8="Naren Baliga",_xlfn.XLOOKUP($B8,PROSPER_Baliga!$1:$1,PROSPER_Baliga!$77:$77,""),
IF($C8="Thorsten Huhn",_xlfn.XLOOKUP($B8,PROSPER_Huhn!$1:$1,PROSPER_Huhn!$77:$77,""),
IF($C8="Nick Hull",_xlfn.XLOOKUP($B8,PROSPER_Hull!$1:$1,PROSPER_Hull!$77:$77,""),
IF($C8="Monika Kotwani",_xlfn.XLOOKUP($B8,PROSPER_Kotwani!$1:$1,PROSPER_Kotwani!$77:$77,""),
IF($C8="Jonathan Wellner",_xlfn.XLOOKUP($B8,PROSPER_Wellner!$1:$1,PROSPER_Wellner!$77:$77,""),
IF($C8="Travis Harvey",_xlfn.XLOOKUP($B8,PROSPER_Harvey!$1:$1,PROSPER_Harvey!$77:$77,""),"")))))))="","",
IF($C8="Christopher Lobo",_xlfn.XLOOKUP($B8,PROSPER_Lobo!$1:$1,PROSPER_Lobo!$77:$77,""),
IF($C8="Naren Baliga",_xlfn.XLOOKUP($B8,PROSPER_Baliga!$1:$1,PROSPER_Baliga!$77:$77,""),
IF($C8="Thorsten Huhn",_xlfn.XLOOKUP($B8,PROSPER_Huhn!$1:$1,PROSPER_Huhn!$77:$77,""),
IF($C8="Nick Hull",_xlfn.XLOOKUP($B8,PROSPER_Hull!$1:$1,PROSPER_Hull!$77:$77,""),
IF($C8="Monika Kotwani",_xlfn.XLOOKUP($B8,PROSPER_Kotwani!$1:$1,PROSPER_Kotwani!$77:$77,""),
IF($C8="Jonathan Wellner",_xlfn.XLOOKUP($B8,PROSPER_Wellner!$1:$1,PROSPER_Wellner!$77:$77,""),
IF($C8="Travis Harvey",_xlfn.XLOOKUP($B8,PROSPER_Harvey!$1:$1,PROSPER_Harvey!$77:$77,""),""))))))))="","No Comment",IF(IF($C8="Christopher Lobo",_xlfn.XLOOKUP($B8,PROSPER_Lobo!$1:$1,PROSPER_Lobo!$77:$77,""),
IF($C8="Naren Baliga",_xlfn.XLOOKUP($B8,PROSPER_Baliga!$1:$1,PROSPER_Baliga!$77:$77,""),
IF($C8="Thorsten Huhn",_xlfn.XLOOKUP($B8,PROSPER_Huhn!$1:$1,PROSPER_Huhn!$77:$77,""),
IF($C8="Nick Hull",_xlfn.XLOOKUP($B8,PROSPER_Hull!$1:$1,PROSPER_Hull!$77:$77,""),
IF($C8="Monika Kotwani",_xlfn.XLOOKUP($B8,PROSPER_Kotwani!$1:$1,PROSPER_Kotwani!$77:$77,""),
IF($C8="Jonathan Wellner",_xlfn.XLOOKUP($B8,PROSPER_Wellner!$1:$1,PROSPER_Wellner!$77:$77,""),
IF($C8="Travis Harvey",_xlfn.XLOOKUP($B8,PROSPER_Harvey!$1:$1,PROSPER_Harvey!$77:$77,""),"")))))))="","",
IF($C8="Christopher Lobo",_xlfn.XLOOKUP($B8,PROSPER_Lobo!$1:$1,PROSPER_Lobo!$77:$77,""),
IF($C8="Naren Baliga",_xlfn.XLOOKUP($B8,PROSPER_Baliga!$1:$1,PROSPER_Baliga!$77:$77,""),
IF($C8="Thorsten Huhn",_xlfn.XLOOKUP($B8,PROSPER_Huhn!$1:$1,PROSPER_Huhn!$77:$77,""),
IF($C8="Nick Hull",_xlfn.XLOOKUP($B8,PROSPER_Hull!$1:$1,PROSPER_Hull!$77:$77,""),
IF($C8="Monika Kotwani",_xlfn.XLOOKUP($B8,PROSPER_Kotwani!$1:$1,PROSPER_Kotwani!$77:$77,""),
IF($C8="Jonathan Wellner",_xlfn.XLOOKUP($B8,PROSPER_Wellner!$1:$1,PROSPER_Wellner!$77:$77,""),
IF($C8="Travis Harvey",_xlfn.XLOOKUP($B8,PROSPER_Harvey!$1:$1,PROSPER_Harvey!$77:$77,""),"")))))))))</f>
        <v>No Comment</v>
      </c>
      <c r="KF8" s="141" t="str">
        <f t="shared" si="227"/>
        <v>N/A</v>
      </c>
      <c r="KG8" s="135" t="str">
        <f>_xlfn.XLOOKUP(B8,PROSPERInitial_Query!$E:$E,PROSPERInitial_Query!$AU:$AU,"",,-1)</f>
        <v/>
      </c>
      <c r="KH8" s="136" t="str">
        <f t="shared" si="129"/>
        <v>Andrew Hundley7 - ResponsibilitySelf Sufficiency</v>
      </c>
      <c r="KI8" s="136" t="str">
        <f>_xlfn.XLOOKUP(KH8,PROSPERDelta_Query!BK:BK,PROSPERDelta_Query!BI:BI,"",,-1)</f>
        <v/>
      </c>
      <c r="KJ8" s="137" t="str">
        <f t="shared" si="228"/>
        <v>N/A</v>
      </c>
      <c r="KK8" s="137" t="str">
        <f>IF(IF(IF($C8="Christopher Lobo",_xlfn.XLOOKUP($B8,PROSPER_Lobo!$1:$1,PROSPER_Lobo!$78:$78,""),
IF($C8="Naren Baliga",_xlfn.XLOOKUP($B8,PROSPER_Baliga!$1:$1,PROSPER_Baliga!$78:$78,""),
IF($C8="Thorsten Huhn",_xlfn.XLOOKUP($B8,PROSPER_Huhn!$1:$1,PROSPER_Huhn!$78:$78,""),
IF($C8="Nick Hull",_xlfn.XLOOKUP($B8,PROSPER_Hull!$1:$1,PROSPER_Hull!$78:$78,""),
IF($C8="Monika Kotwani",_xlfn.XLOOKUP($B8,PROSPER_Kotwani!$1:$1,PROSPER_Kotwani!$78:$78,""),
IF($C8="Jonathan Wellner",_xlfn.XLOOKUP($B8,PROSPER_Wellner!$1:$1,PROSPER_Wellner!$78:$78,""),
IF($C8="Travis Harvey",_xlfn.XLOOKUP($B8,PROSPER_Harvey!$1:$1,PROSPER_Harvey!$78:$78,""),"")))))))="","",
IF($C8="Christopher Lobo",_xlfn.XLOOKUP($B8,PROSPER_Lobo!$1:$1,PROSPER_Lobo!$78:$78,""),
IF($C8="Naren Baliga",_xlfn.XLOOKUP($B8,PROSPER_Baliga!$1:$1,PROSPER_Baliga!$78:$78,""),
IF($C8="Thorsten Huhn",_xlfn.XLOOKUP($B8,PROSPER_Huhn!$1:$1,PROSPER_Huhn!$78:$78,""),
IF($C8="Nick Hull",_xlfn.XLOOKUP($B8,PROSPER_Hull!$1:$1,PROSPER_Hull!$78:$78,""),
IF($C8="Monika Kotwani",_xlfn.XLOOKUP($B8,PROSPER_Kotwani!$1:$1,PROSPER_Kotwani!$78:$78,""),
IF($C8="Jonathan Wellner",_xlfn.XLOOKUP($B8,PROSPER_Wellner!$1:$1,PROSPER_Wellner!$78:$78,""),
IF($C8="Travis Harvey",_xlfn.XLOOKUP($B8,PROSPER_Harvey!$1:$1,PROSPER_Harvey!$78:$78,""),""))))))))="","No Score",IF(IF($C8="Christopher Lobo",_xlfn.XLOOKUP($B8,PROSPER_Lobo!$1:$1,PROSPER_Lobo!$78:$78,""),
IF($C8="Naren Baliga",_xlfn.XLOOKUP($B8,PROSPER_Baliga!$1:$1,PROSPER_Baliga!$78:$78,""),
IF($C8="Thorsten Huhn",_xlfn.XLOOKUP($B8,PROSPER_Huhn!$1:$1,PROSPER_Huhn!$78:$78,""),
IF($C8="Nick Hull",_xlfn.XLOOKUP($B8,PROSPER_Hull!$1:$1,PROSPER_Hull!$78:$78,""),
IF($C8="Monika Kotwani",_xlfn.XLOOKUP($B8,PROSPER_Kotwani!$1:$1,PROSPER_Kotwani!$78:$78,""),
IF($C8="Jonathan Wellner",_xlfn.XLOOKUP($B8,PROSPER_Wellner!$1:$1,PROSPER_Wellner!$78:$78,""),
IF($C8="Travis Harvey",_xlfn.XLOOKUP($B8,PROSPER_Harvey!$1:$1,PROSPER_Harvey!$78:$78,""),"")))))))="","",
IF($C8="Christopher Lobo",_xlfn.XLOOKUP($B8,PROSPER_Lobo!$1:$1,PROSPER_Lobo!$78:$78,""),
IF($C8="Naren Baliga",_xlfn.XLOOKUP($B8,PROSPER_Baliga!$1:$1,PROSPER_Baliga!$78:$78,""),
IF($C8="Thorsten Huhn",_xlfn.XLOOKUP($B8,PROSPER_Huhn!$1:$1,PROSPER_Huhn!$78:$78,""),
IF($C8="Nick Hull",_xlfn.XLOOKUP($B8,PROSPER_Hull!$1:$1,PROSPER_Hull!$78:$78,""),
IF($C8="Monika Kotwani",_xlfn.XLOOKUP($B8,PROSPER_Kotwani!$1:$1,PROSPER_Kotwani!$78:$78,""),
IF($C8="Jonathan Wellner",_xlfn.XLOOKUP($B8,PROSPER_Wellner!$1:$1,PROSPER_Wellner!$78:$78,""),
IF($C8="Travis Harvey",_xlfn.XLOOKUP($B8,PROSPER_Harvey!$1:$1,PROSPER_Harvey!$78:$78,""),"")))))))))</f>
        <v>No Score</v>
      </c>
      <c r="KL8" s="138" t="str">
        <f>IF(IF(IF($C8="Christopher Lobo",_xlfn.XLOOKUP($B8,PROSPER_Lobo!$1:$1,PROSPER_Lobo!$79:$79,""),
IF($C8="Naren Baliga",_xlfn.XLOOKUP($B8,PROSPER_Baliga!$1:$1,PROSPER_Baliga!$79:$79,""),
IF($C8="Thorsten Huhn",_xlfn.XLOOKUP($B8,PROSPER_Huhn!$1:$1,PROSPER_Huhn!$79:$79,""),
IF($C8="Nick Hull",_xlfn.XLOOKUP($B8,PROSPER_Hull!$1:$1,PROSPER_Hull!$79:$79,""),
IF($C8="Monika Kotwani",_xlfn.XLOOKUP($B8,PROSPER_Kotwani!$1:$1,PROSPER_Kotwani!$79:$79,""),
IF($C8="Jonathan Wellner",_xlfn.XLOOKUP($B8,PROSPER_Wellner!$1:$1,PROSPER_Wellner!$79:$79,""),
IF($C8="Travis Harvey",_xlfn.XLOOKUP($B8,PROSPER_Harvey!$1:$1,PROSPER_Harvey!$79:$79,""),"")))))))="","",
IF($C8="Christopher Lobo",_xlfn.XLOOKUP($B8,PROSPER_Lobo!$1:$1,PROSPER_Lobo!$79:$79,""),
IF($C8="Naren Baliga",_xlfn.XLOOKUP($B8,PROSPER_Baliga!$1:$1,PROSPER_Baliga!$79:$79,""),
IF($C8="Thorsten Huhn",_xlfn.XLOOKUP($B8,PROSPER_Huhn!$1:$1,PROSPER_Huhn!$79:$79,""),
IF($C8="Nick Hull",_xlfn.XLOOKUP($B8,PROSPER_Hull!$1:$1,PROSPER_Hull!$79:$79,""),
IF($C8="Monika Kotwani",_xlfn.XLOOKUP($B8,PROSPER_Kotwani!$1:$1,PROSPER_Kotwani!$79:$79,""),
IF($C8="Jonathan Wellner",_xlfn.XLOOKUP($B8,PROSPER_Wellner!$1:$1,PROSPER_Wellner!$79:$79,""),
IF($C8="Travis Harvey",_xlfn.XLOOKUP($B8,PROSPER_Harvey!$1:$1,PROSPER_Harvey!$79:$79,""),""))))))))="","No Comment",IF(IF($C8="Christopher Lobo",_xlfn.XLOOKUP($B8,PROSPER_Lobo!$1:$1,PROSPER_Lobo!$79:$79,""),
IF($C8="Naren Baliga",_xlfn.XLOOKUP($B8,PROSPER_Baliga!$1:$1,PROSPER_Baliga!$79:$79,""),
IF($C8="Thorsten Huhn",_xlfn.XLOOKUP($B8,PROSPER_Huhn!$1:$1,PROSPER_Huhn!$79:$79,""),
IF($C8="Nick Hull",_xlfn.XLOOKUP($B8,PROSPER_Hull!$1:$1,PROSPER_Hull!$79:$79,""),
IF($C8="Monika Kotwani",_xlfn.XLOOKUP($B8,PROSPER_Kotwani!$1:$1,PROSPER_Kotwani!$79:$79,""),
IF($C8="Jonathan Wellner",_xlfn.XLOOKUP($B8,PROSPER_Wellner!$1:$1,PROSPER_Wellner!$79:$79,""),
IF($C8="Travis Harvey",_xlfn.XLOOKUP($B8,PROSPER_Harvey!$1:$1,PROSPER_Harvey!$79:$79,""),"")))))))="","",
IF($C8="Christopher Lobo",_xlfn.XLOOKUP($B8,PROSPER_Lobo!$1:$1,PROSPER_Lobo!$79:$79,""),
IF($C8="Naren Baliga",_xlfn.XLOOKUP($B8,PROSPER_Baliga!$1:$1,PROSPER_Baliga!$79:$79,""),
IF($C8="Thorsten Huhn",_xlfn.XLOOKUP($B8,PROSPER_Huhn!$1:$1,PROSPER_Huhn!$79:$79,""),
IF($C8="Nick Hull",_xlfn.XLOOKUP($B8,PROSPER_Hull!$1:$1,PROSPER_Hull!$79:$79,""),
IF($C8="Monika Kotwani",_xlfn.XLOOKUP($B8,PROSPER_Kotwani!$1:$1,PROSPER_Kotwani!$79:$79,""),
IF($C8="Jonathan Wellner",_xlfn.XLOOKUP($B8,PROSPER_Wellner!$1:$1,PROSPER_Wellner!$79:$79,""),
IF($C8="Travis Harvey",_xlfn.XLOOKUP($B8,PROSPER_Harvey!$1:$1,PROSPER_Harvey!$79:$79,""),"")))))))))</f>
        <v>No Comment</v>
      </c>
      <c r="KM8" s="141" t="str">
        <f t="shared" si="229"/>
        <v>N/A</v>
      </c>
      <c r="KN8" s="145" t="str">
        <f t="shared" si="230"/>
        <v>N/A</v>
      </c>
      <c r="KO8" s="146" t="str">
        <f t="shared" si="231"/>
        <v>N/A</v>
      </c>
      <c r="KP8" s="194" t="str">
        <f t="shared" si="232"/>
        <v>N/A</v>
      </c>
      <c r="KQ8" s="147">
        <f t="shared" si="233"/>
        <v>5</v>
      </c>
      <c r="KR8" s="148"/>
      <c r="KS8" s="148"/>
      <c r="KT8" s="148"/>
      <c r="KU8" s="149"/>
    </row>
    <row r="9" spans="2:307" x14ac:dyDescent="0.25">
      <c r="B9" s="118" t="s">
        <v>55</v>
      </c>
      <c r="C9" s="119" t="s">
        <v>487</v>
      </c>
      <c r="D9" s="120" t="str">
        <f>_xlfn.XLOOKUP(B9,PROSPERInitial_Query!E:E,PROSPERInitial_Query!G:G,"",,-1)</f>
        <v/>
      </c>
      <c r="E9" s="121" t="str">
        <f t="shared" si="136"/>
        <v>Angelle Jenkins1 - PortfolioDesign Success</v>
      </c>
      <c r="F9" s="122" t="str">
        <f>_xlfn.XLOOKUP(E9,PROSPERDelta_Query!BK:BK,PROSPERDelta_Query!I:I,"",,-1)</f>
        <v/>
      </c>
      <c r="G9" s="123" t="str">
        <f t="shared" si="137"/>
        <v>N/A</v>
      </c>
      <c r="H9" s="124" t="str">
        <f>IF(IF(IF($C9="Christopher Lobo",_xlfn.XLOOKUP($B9,PROSPER_Lobo!$1:$1,PROSPER_Lobo!$2:$2,""),
IF($C9="Naren Baliga",_xlfn.XLOOKUP($B9,PROSPER_Baliga!$1:$1,PROSPER_Baliga!$2:$2,""),
IF($C9="Thorsten Huhn",_xlfn.XLOOKUP($B9,PROSPER_Huhn!$1:$1,PROSPER_Huhn!$2:$2,""),
IF($C9="Nick Hull",_xlfn.XLOOKUP($B9,PROSPER_Hull!$1:$1,PROSPER_Hull!$2:$2,""),
IF($C9="Monika Kotwani",_xlfn.XLOOKUP($B9,PROSPER_Kotwani!$1:$1,PROSPER_Kotwani!$2:$2,""),
IF($C9="Jonathan Wellner",_xlfn.XLOOKUP($B9,PROSPER_Wellner!$1:$1,PROSPER_Wellner!$2:$2,""),
IF($C9="Travis Harvey",_xlfn.XLOOKUP($B9,PROSPER_Harvey!$1:$1,PROSPER_Harvey!$2:$2,""),"")))))))="","",
IF($C9="Christopher Lobo",_xlfn.XLOOKUP($B9,PROSPER_Lobo!$1:$1,PROSPER_Lobo!$2:$2,""),
IF($C9="Naren Baliga",_xlfn.XLOOKUP($B9,PROSPER_Baliga!$1:$1,PROSPER_Baliga!$2:$2,""),
IF($C9="Thorsten Huhn",_xlfn.XLOOKUP($B9,PROSPER_Huhn!$1:$1,PROSPER_Huhn!$2:$2,""),
IF($C9="Nick Hull",_xlfn.XLOOKUP($B9,PROSPER_Hull!$1:$1,PROSPER_Hull!$2:$2,""),
IF($C9="Monika Kotwani",_xlfn.XLOOKUP($B9,PROSPER_Kotwani!$1:$1,PROSPER_Kotwani!$2:$2,""),
IF($C9="Jonathan Wellner",_xlfn.XLOOKUP($B9,PROSPER_Wellner!$1:$1,PROSPER_Wellner!$2:$2,""),
IF($C9="Travis Harvey",_xlfn.XLOOKUP($B9,PROSPER_Harvey!$1:$1,PROSPER_Harvey!$2:$2,""),""))))))))="","No Score",(IF(IF($C9="Christopher Lobo",_xlfn.XLOOKUP($B9,PROSPER_Lobo!$1:$1,PROSPER_Lobo!$2:$2,""),
IF($C9="Naren Baliga",_xlfn.XLOOKUP($B9,PROSPER_Baliga!$1:$1,PROSPER_Baliga!$2:$2,""),
IF($C9="Thorsten Huhn",_xlfn.XLOOKUP($B9,PROSPER_Huhn!$1:$1,PROSPER_Huhn!$2:$2,""),
IF($C9="Nick Hull",_xlfn.XLOOKUP($B9,PROSPER_Hull!$1:$1,PROSPER_Hull!$2:$2,""),
IF($C9="Monika Kotwani",_xlfn.XLOOKUP($B9,PROSPER_Kotwani!$1:$1,PROSPER_Kotwani!$2:$2,""),
IF($C9="Jonathan Wellner",_xlfn.XLOOKUP($B9,PROSPER_Wellner!$1:$1,PROSPER_Wellner!$2:$2,""),
IF($C9="Travis Harvey",_xlfn.XLOOKUP($B9,PROSPER_Harvey!$1:$1,PROSPER_Harvey!$2:$2,""),"")))))))="","",
IF($C9="Christopher Lobo",_xlfn.XLOOKUP($B9,PROSPER_Lobo!$1:$1,PROSPER_Lobo!$2:$2,""),
IF($C9="Naren Baliga",_xlfn.XLOOKUP($B9,PROSPER_Baliga!$1:$1,PROSPER_Baliga!$2:$2,""),
IF($C9="Thorsten Huhn",_xlfn.XLOOKUP($B9,PROSPER_Huhn!$1:$1,PROSPER_Huhn!$2:$2,""),
IF($C9="Nick Hull",_xlfn.XLOOKUP($B9,PROSPER_Hull!$1:$1,PROSPER_Hull!$2:$2,""),
IF($C9="Monika Kotwani",_xlfn.XLOOKUP($B9,PROSPER_Kotwani!$1:$1,PROSPER_Kotwani!$2:$2,""),
IF($C9="Jonathan Wellner",_xlfn.XLOOKUP($B9,PROSPER_Wellner!$1:$1,PROSPER_Wellner!$2:$2,""),
IF($C9="Travis Harvey",_xlfn.XLOOKUP($B9,PROSPER_Harvey!$1:$1,PROSPER_Harvey!$2:$2,""),""))))))))))</f>
        <v>No Score</v>
      </c>
      <c r="I9" s="125" t="str">
        <f>IF(IF(IF($C9="Christopher Lobo",_xlfn.XLOOKUP($B9,PROSPER_Lobo!$1:$1,PROSPER_Lobo!$3:$3,""),
IF($C9="Naren Baliga",_xlfn.XLOOKUP($B9,PROSPER_Baliga!$1:$1,PROSPER_Baliga!$3:$3,""),
IF($C9="Thorsten Huhn",_xlfn.XLOOKUP($B9,PROSPER_Huhn!$1:$1,PROSPER_Huhn!$3:$3,""),
IF($C9="Nick Hull",_xlfn.XLOOKUP($B9,PROSPER_Hull!$1:$1,PROSPER_Hull!$3:$3,""),
IF($C9="Monika Kotwani",_xlfn.XLOOKUP($B9,PROSPER_Kotwani!$1:$1,PROSPER_Kotwani!$3:$3,""),
IF($C9="Jonathan Wellner",_xlfn.XLOOKUP($B9,PROSPER_Wellner!$1:$1,PROSPER_Wellner!$3:$3,""),
IF($C9="Travis Harvey",_xlfn.XLOOKUP($B9,PROSPER_Harvey!$1:$1,PROSPER_Harvey!$3:$3,""),"")))))))="","",
IF($C9="Christopher Lobo",_xlfn.XLOOKUP($B9,PROSPER_Lobo!$1:$1,PROSPER_Lobo!$3:$3,""),
IF($C9="Naren Baliga",_xlfn.XLOOKUP($B9,PROSPER_Baliga!$1:$1,PROSPER_Baliga!$3:$3,""),
IF($C9="Thorsten Huhn",_xlfn.XLOOKUP($B9,PROSPER_Huhn!$1:$1,PROSPER_Huhn!$3:$3,""),
IF($C9="Nick Hull",_xlfn.XLOOKUP($B9,PROSPER_Hull!$1:$1,PROSPER_Hull!$3:$3,""),
IF($C9="Monika Kotwani",_xlfn.XLOOKUP($B9,PROSPER_Kotwani!$1:$1,PROSPER_Kotwani!$3:$3,""),
IF($C9="Jonathan Wellner",_xlfn.XLOOKUP($B9,PROSPER_Wellner!$1:$1,PROSPER_Wellner!$3:$3,""),
IF($C9="Travis Harvey",_xlfn.XLOOKUP($B9,PROSPER_Harvey!$1:$1,PROSPER_Harvey!$3:$3,""),""))))))))="","No Comment",IF(IF($C9="Christopher Lobo",_xlfn.XLOOKUP($B9,PROSPER_Lobo!$1:$1,PROSPER_Lobo!$3:$3,""),
IF($C9="Naren Baliga",_xlfn.XLOOKUP($B9,PROSPER_Baliga!$1:$1,PROSPER_Baliga!$3:$3,""),
IF($C9="Thorsten Huhn",_xlfn.XLOOKUP($B9,PROSPER_Huhn!$1:$1,PROSPER_Huhn!$3:$3,""),
IF($C9="Nick Hull",_xlfn.XLOOKUP($B9,PROSPER_Hull!$1:$1,PROSPER_Hull!$3:$3,""),
IF($C9="Monika Kotwani",_xlfn.XLOOKUP($B9,PROSPER_Kotwani!$1:$1,PROSPER_Kotwani!$3:$3,""),
IF($C9="Jonathan Wellner",_xlfn.XLOOKUP($B9,PROSPER_Wellner!$1:$1,PROSPER_Wellner!$3:$3,""),
IF($C9="Travis Harvey",_xlfn.XLOOKUP($B9,PROSPER_Harvey!$1:$1,PROSPER_Harvey!$3:$3,""),"")))))))="","",
IF($C9="Christopher Lobo",_xlfn.XLOOKUP($B9,PROSPER_Lobo!$1:$1,PROSPER_Lobo!$3:$3,""),
IF($C9="Naren Baliga",_xlfn.XLOOKUP($B9,PROSPER_Baliga!$1:$1,PROSPER_Baliga!$3:$3,""),
IF($C9="Thorsten Huhn",_xlfn.XLOOKUP($B9,PROSPER_Huhn!$1:$1,PROSPER_Huhn!$3:$3,""),
IF($C9="Nick Hull",_xlfn.XLOOKUP($B9,PROSPER_Hull!$1:$1,PROSPER_Hull!$3:$3,""),
IF($C9="Monika Kotwani",_xlfn.XLOOKUP($B9,PROSPER_Kotwani!$1:$1,PROSPER_Kotwani!$3:$3,""),
IF($C9="Jonathan Wellner",_xlfn.XLOOKUP($B9,PROSPER_Wellner!$1:$1,PROSPER_Wellner!$3:$3,""),
IF($C9="Travis Harvey",_xlfn.XLOOKUP($B9,PROSPER_Harvey!$1:$1,PROSPER_Harvey!$3:$3,""),"")))))))))</f>
        <v>No Comment</v>
      </c>
      <c r="J9" s="124">
        <f>IFERROR(ROUND(_xlfn.XLOOKUP(B9,DesignSuccessChallenge_Query!$E:$E,DesignSuccessChallenge_Query!$F:$F)/4.7,0),"Not Taken")</f>
        <v>4</v>
      </c>
      <c r="K9" s="150">
        <f t="shared" si="138"/>
        <v>4</v>
      </c>
      <c r="L9" s="120" t="str">
        <f>_xlfn.XLOOKUP(B9,PROSPERInitial_Query!$E:$E,PROSPERInitial_Query!$H:$H,"",,-1)</f>
        <v/>
      </c>
      <c r="M9" s="121" t="str">
        <f t="shared" si="3"/>
        <v>Angelle Jenkins1 - PortfolioPremium Engagement</v>
      </c>
      <c r="N9" s="126" t="str">
        <f>_xlfn.XLOOKUP(M9,PROSPERDelta_Query!BK:BK,PROSPERDelta_Query!J:J,"",,-1)</f>
        <v/>
      </c>
      <c r="O9" s="124" t="str">
        <f t="shared" si="139"/>
        <v>N/A</v>
      </c>
      <c r="P9" s="124" t="str">
        <f>IF(IF(IF($C9="Christopher Lobo",_xlfn.XLOOKUP($B9,PROSPER_Lobo!$1:$1,PROSPER_Lobo!$4:$4,""),
IF($C9="Naren Baliga",_xlfn.XLOOKUP($B9,PROSPER_Baliga!$1:$1,PROSPER_Baliga!$4:$4,""),
IF($C9="Thorsten Huhn",_xlfn.XLOOKUP($B9,PROSPER_Huhn!$1:$1,PROSPER_Huhn!$4:$4,""),
IF($C9="Nick Hull",_xlfn.XLOOKUP($B9,PROSPER_Hull!$1:$1,PROSPER_Hull!$4:$4,""),
IF($C9="Monika Kotwani",_xlfn.XLOOKUP($B9,PROSPER_Kotwani!$1:$1,PROSPER_Kotwani!$4:$4,""),
IF($C9="Jonathan Wellner",_xlfn.XLOOKUP($B9,PROSPER_Wellner!$1:$1,PROSPER_Wellner!$4:$4,""),
IF($C9="Travis Harvey",_xlfn.XLOOKUP($B9,PROSPER_Harvey!$1:$1,PROSPER_Harvey!$4:$4,""),"")))))))="","",
IF($C9="Christopher Lobo",_xlfn.XLOOKUP($B9,PROSPER_Lobo!$1:$1,PROSPER_Lobo!$4:$4,""),
IF($C9="Naren Baliga",_xlfn.XLOOKUP($B9,PROSPER_Baliga!$1:$1,PROSPER_Baliga!$4:$4,""),
IF($C9="Thorsten Huhn",_xlfn.XLOOKUP($B9,PROSPER_Huhn!$1:$1,PROSPER_Huhn!$4:$4,""),
IF($C9="Nick Hull",_xlfn.XLOOKUP($B9,PROSPER_Hull!$1:$1,PROSPER_Hull!$4:$4,""),
IF($C9="Monika Kotwani",_xlfn.XLOOKUP($B9,PROSPER_Kotwani!$1:$1,PROSPER_Kotwani!$4:$4,""),
IF($C9="Jonathan Wellner",_xlfn.XLOOKUP($B9,PROSPER_Wellner!$1:$1,PROSPER_Wellner!$4:$4,""),
IF($C9="Travis Harvey",_xlfn.XLOOKUP($B9,PROSPER_Harvey!$1:$1,PROSPER_Harvey!$4:$4,""),""))))))))="","No Score",IF(IF($C9="Christopher Lobo",_xlfn.XLOOKUP($B9,PROSPER_Lobo!$1:$1,PROSPER_Lobo!$4:$4,""),
IF($C9="Naren Baliga",_xlfn.XLOOKUP($B9,PROSPER_Baliga!$1:$1,PROSPER_Baliga!$4:$4,""),
IF($C9="Thorsten Huhn",_xlfn.XLOOKUP($B9,PROSPER_Huhn!$1:$1,PROSPER_Huhn!$4:$4,""),
IF($C9="Nick Hull",_xlfn.XLOOKUP($B9,PROSPER_Hull!$1:$1,PROSPER_Hull!$4:$4,""),
IF($C9="Monika Kotwani",_xlfn.XLOOKUP($B9,PROSPER_Kotwani!$1:$1,PROSPER_Kotwani!$4:$4,""),
IF($C9="Jonathan Wellner",_xlfn.XLOOKUP($B9,PROSPER_Wellner!$1:$1,PROSPER_Wellner!$4:$4,""),
IF($C9="Travis Harvey",_xlfn.XLOOKUP($B9,PROSPER_Harvey!$1:$1,PROSPER_Harvey!$4:$4,""),"")))))))="","",
IF($C9="Christopher Lobo",_xlfn.XLOOKUP($B9,PROSPER_Lobo!$1:$1,PROSPER_Lobo!$4:$4,""),
IF($C9="Naren Baliga",_xlfn.XLOOKUP($B9,PROSPER_Baliga!$1:$1,PROSPER_Baliga!$4:$4,""),
IF($C9="Thorsten Huhn",_xlfn.XLOOKUP($B9,PROSPER_Huhn!$1:$1,PROSPER_Huhn!$4:$4,""),
IF($C9="Nick Hull",_xlfn.XLOOKUP($B9,PROSPER_Hull!$1:$1,PROSPER_Hull!$4:$4,""),
IF($C9="Monika Kotwani",_xlfn.XLOOKUP($B9,PROSPER_Kotwani!$1:$1,PROSPER_Kotwani!$4:$4,""),
IF($C9="Jonathan Wellner",_xlfn.XLOOKUP($B9,PROSPER_Wellner!$1:$1,PROSPER_Wellner!$4:$4,""),
IF($C9="Travis Harvey",_xlfn.XLOOKUP($B9,PROSPER_Harvey!$1:$1,PROSPER_Harvey!$4:$4,""),"")))))))))</f>
        <v>No Score</v>
      </c>
      <c r="Q9" s="125" t="str">
        <f>IF(IF(IF($C9="Christopher Lobo",_xlfn.XLOOKUP($B9,PROSPER_Lobo!$1:$1,PROSPER_Lobo!$5:$5,""),
IF($C9="Naren Baliga",_xlfn.XLOOKUP($B9,PROSPER_Baliga!$1:$1,PROSPER_Baliga!$5:$5,""),
IF($C9="Thorsten Huhn",_xlfn.XLOOKUP($B9,PROSPER_Huhn!$1:$1,PROSPER_Huhn!$5:$5,""),
IF($C9="Nick Hull",_xlfn.XLOOKUP($B9,PROSPER_Hull!$1:$1,PROSPER_Hull!$5:$5,""),
IF($C9="Monika Kotwani",_xlfn.XLOOKUP($B9,PROSPER_Kotwani!$1:$1,PROSPER_Kotwani!$5:$5,""),
IF($C9="Jonathan Wellner",_xlfn.XLOOKUP($B9,PROSPER_Wellner!$1:$1,PROSPER_Wellner!$5:$5,""),
IF($C9="Travis Harvey",_xlfn.XLOOKUP($B9,PROSPER_Harvey!$1:$1,PROSPER_Harvey!$5:$5,""),"")))))))="","",
IF($C9="Christopher Lobo",_xlfn.XLOOKUP($B9,PROSPER_Lobo!$1:$1,PROSPER_Lobo!$5:$5,""),
IF($C9="Naren Baliga",_xlfn.XLOOKUP($B9,PROSPER_Baliga!$1:$1,PROSPER_Baliga!$5:$5,""),
IF($C9="Thorsten Huhn",_xlfn.XLOOKUP($B9,PROSPER_Huhn!$1:$1,PROSPER_Huhn!$5:$5,""),
IF($C9="Nick Hull",_xlfn.XLOOKUP($B9,PROSPER_Hull!$1:$1,PROSPER_Hull!$5:$5,""),
IF($C9="Monika Kotwani",_xlfn.XLOOKUP($B9,PROSPER_Kotwani!$1:$1,PROSPER_Kotwani!$5:$5,""),
IF($C9="Jonathan Wellner",_xlfn.XLOOKUP($B9,PROSPER_Wellner!$1:$1,PROSPER_Wellner!$5:$5,""),
IF($C9="Travis Harvey",_xlfn.XLOOKUP($B9,PROSPER_Harvey!$1:$1,PROSPER_Harvey!$5:$5,""),""))))))))="","No Comment",IF(IF($C9="Christopher Lobo",_xlfn.XLOOKUP($B9,PROSPER_Lobo!$1:$1,PROSPER_Lobo!$5:$5,""),
IF($C9="Naren Baliga",_xlfn.XLOOKUP($B9,PROSPER_Baliga!$1:$1,PROSPER_Baliga!$5:$5,""),
IF($C9="Thorsten Huhn",_xlfn.XLOOKUP($B9,PROSPER_Huhn!$1:$1,PROSPER_Huhn!$5:$5,""),
IF($C9="Nick Hull",_xlfn.XLOOKUP($B9,PROSPER_Hull!$1:$1,PROSPER_Hull!$5:$5,""),
IF($C9="Monika Kotwani",_xlfn.XLOOKUP($B9,PROSPER_Kotwani!$1:$1,PROSPER_Kotwani!$5:$5,""),
IF($C9="Jonathan Wellner",_xlfn.XLOOKUP($B9,PROSPER_Wellner!$1:$1,PROSPER_Wellner!$5:$5,""),
IF($C9="Travis Harvey",_xlfn.XLOOKUP($B9,PROSPER_Harvey!$1:$1,PROSPER_Harvey!$5:$5,""),"")))))))="","",
IF($C9="Christopher Lobo",_xlfn.XLOOKUP($B9,PROSPER_Lobo!$1:$1,PROSPER_Lobo!$5:$5,""),
IF($C9="Naren Baliga",_xlfn.XLOOKUP($B9,PROSPER_Baliga!$1:$1,PROSPER_Baliga!$5:$5,""),
IF($C9="Thorsten Huhn",_xlfn.XLOOKUP($B9,PROSPER_Huhn!$1:$1,PROSPER_Huhn!$5:$5,""),
IF($C9="Nick Hull",_xlfn.XLOOKUP($B9,PROSPER_Hull!$1:$1,PROSPER_Hull!$5:$5,""),
IF($C9="Monika Kotwani",_xlfn.XLOOKUP($B9,PROSPER_Kotwani!$1:$1,PROSPER_Kotwani!$5:$5,""),
IF($C9="Jonathan Wellner",_xlfn.XLOOKUP($B9,PROSPER_Wellner!$1:$1,PROSPER_Wellner!$5:$5,""),
IF($C9="Travis Harvey",_xlfn.XLOOKUP($B9,PROSPER_Harvey!$1:$1,PROSPER_Harvey!$5:$5,""),"")))))))))</f>
        <v>No Comment</v>
      </c>
      <c r="R9" s="124" t="s">
        <v>89</v>
      </c>
      <c r="S9" s="150" t="str">
        <f t="shared" si="140"/>
        <v>N/A</v>
      </c>
      <c r="T9" s="120" t="str">
        <f>_xlfn.XLOOKUP(B9,PROSPERInitial_Query!$E:$E,PROSPERInitial_Query!$I:$I,"",,-1)</f>
        <v/>
      </c>
      <c r="U9" s="121" t="str">
        <f t="shared" si="6"/>
        <v>Angelle Jenkins1 - PortfolioCloud Application Services</v>
      </c>
      <c r="V9" s="126" t="str">
        <f>_xlfn.XLOOKUP(U9,PROSPERDelta_Query!BK:BK,PROSPERDelta_Query!K:K,"",,-1)</f>
        <v/>
      </c>
      <c r="W9" s="124" t="str">
        <f t="shared" si="141"/>
        <v>N/A</v>
      </c>
      <c r="X9" s="124" t="str">
        <f>IF(IF(IF($C9="Christopher Lobo",_xlfn.XLOOKUP($B9,PROSPER_Lobo!$1:$1,PROSPER_Lobo!$6:$6,""),
IF($C9="Naren Baliga",_xlfn.XLOOKUP($B9,PROSPER_Baliga!$1:$1,PROSPER_Baliga!$6:$6,""),
IF($C9="Thorsten Huhn",_xlfn.XLOOKUP($B9,PROSPER_Huhn!$1:$1,PROSPER_Huhn!$6:$6,""),
IF($C9="Nick Hull",_xlfn.XLOOKUP($B9,PROSPER_Hull!$1:$1,PROSPER_Hull!$6:$6,""),
IF($C9="Monika Kotwani",_xlfn.XLOOKUP($B9,PROSPER_Kotwani!$1:$1,PROSPER_Kotwani!$6:$6,""),
IF($C9="Jonathan Wellner",_xlfn.XLOOKUP($B9,PROSPER_Wellner!$1:$1,PROSPER_Wellner!$6:$6,""),
IF($C9="Travis Harvey",_xlfn.XLOOKUP($B9,PROSPER_Harvey!$1:$1,PROSPER_Harvey!$6:$6,""),"")))))))="","",
IF($C9="Christopher Lobo",_xlfn.XLOOKUP($B9,PROSPER_Lobo!$1:$1,PROSPER_Lobo!$6:$6,""),
IF($C9="Naren Baliga",_xlfn.XLOOKUP($B9,PROSPER_Baliga!$1:$1,PROSPER_Baliga!$6:$6,""),
IF($C9="Thorsten Huhn",_xlfn.XLOOKUP($B9,PROSPER_Huhn!$1:$1,PROSPER_Huhn!$6:$6,""),
IF($C9="Nick Hull",_xlfn.XLOOKUP($B9,PROSPER_Hull!$1:$1,PROSPER_Hull!$6:$6,""),
IF($C9="Monika Kotwani",_xlfn.XLOOKUP($B9,PROSPER_Kotwani!$1:$1,PROSPER_Kotwani!$6:$6,""),
IF($C9="Jonathan Wellner",_xlfn.XLOOKUP($B9,PROSPER_Wellner!$1:$1,PROSPER_Wellner!$6:$6,""),
IF($C9="Travis Harvey",_xlfn.XLOOKUP($B9,PROSPER_Harvey!$1:$1,PROSPER_Harvey!$6:$6,""),""))))))))="","No Score",IF(IF($C9="Christopher Lobo",_xlfn.XLOOKUP($B9,PROSPER_Lobo!$1:$1,PROSPER_Lobo!$6:$6,""),
IF($C9="Naren Baliga",_xlfn.XLOOKUP($B9,PROSPER_Baliga!$1:$1,PROSPER_Baliga!$6:$6,""),
IF($C9="Thorsten Huhn",_xlfn.XLOOKUP($B9,PROSPER_Huhn!$1:$1,PROSPER_Huhn!$6:$6,""),
IF($C9="Nick Hull",_xlfn.XLOOKUP($B9,PROSPER_Hull!$1:$1,PROSPER_Hull!$6:$6,""),
IF($C9="Monika Kotwani",_xlfn.XLOOKUP($B9,PROSPER_Kotwani!$1:$1,PROSPER_Kotwani!$6:$6,""),
IF($C9="Jonathan Wellner",_xlfn.XLOOKUP($B9,PROSPER_Wellner!$1:$1,PROSPER_Wellner!$6:$6,""),
IF($C9="Travis Harvey",_xlfn.XLOOKUP($B9,PROSPER_Harvey!$1:$1,PROSPER_Harvey!$6:$6,""),"")))))))="","",
IF($C9="Christopher Lobo",_xlfn.XLOOKUP($B9,PROSPER_Lobo!$1:$1,PROSPER_Lobo!$6:$6,""),
IF($C9="Naren Baliga",_xlfn.XLOOKUP($B9,PROSPER_Baliga!$1:$1,PROSPER_Baliga!$6:$6,""),
IF($C9="Thorsten Huhn",_xlfn.XLOOKUP($B9,PROSPER_Huhn!$1:$1,PROSPER_Huhn!$6:$6,""),
IF($C9="Nick Hull",_xlfn.XLOOKUP($B9,PROSPER_Hull!$1:$1,PROSPER_Hull!$6:$6,""),
IF($C9="Monika Kotwani",_xlfn.XLOOKUP($B9,PROSPER_Kotwani!$1:$1,PROSPER_Kotwani!$6:$6,""),
IF($C9="Jonathan Wellner",_xlfn.XLOOKUP($B9,PROSPER_Wellner!$1:$1,PROSPER_Wellner!$6:$6,""),
IF($C9="Travis Harvey",_xlfn.XLOOKUP($B9,PROSPER_Harvey!$1:$1,PROSPER_Harvey!$6:$6,""),"")))))))))</f>
        <v>No Score</v>
      </c>
      <c r="Y9" s="125" t="str">
        <f>IF(IF(IF($C9="Christopher Lobo",_xlfn.XLOOKUP($B9,PROSPER_Lobo!$1:$1,PROSPER_Lobo!$7:$7,""),
IF($C9="Naren Baliga",_xlfn.XLOOKUP($B9,PROSPER_Baliga!$1:$1,PROSPER_Baliga!$7:$7,""),
IF($C9="Thorsten Huhn",_xlfn.XLOOKUP($B9,PROSPER_Huhn!$1:$1,PROSPER_Huhn!$7:$7,""),
IF($C9="Nick Hull",_xlfn.XLOOKUP($B9,PROSPER_Hull!$1:$1,PROSPER_Hull!$7:$7,""),
IF($C9="Monika Kotwani",_xlfn.XLOOKUP($B9,PROSPER_Kotwani!$1:$1,PROSPER_Kotwani!$7:$7,""),
IF($C9="Jonathan Wellner",_xlfn.XLOOKUP($B9,PROSPER_Wellner!$1:$1,PROSPER_Wellner!$7:$7,""),
IF($C9="Travis Harvey",_xlfn.XLOOKUP($B9,PROSPER_Harvey!$1:$1,PROSPER_Harvey!$7:$7,""),"")))))))="","",
IF($C9="Christopher Lobo",_xlfn.XLOOKUP($B9,PROSPER_Lobo!$1:$1,PROSPER_Lobo!$7:$7,""),
IF($C9="Naren Baliga",_xlfn.XLOOKUP($B9,PROSPER_Baliga!$1:$1,PROSPER_Baliga!$7:$7,""),
IF($C9="Thorsten Huhn",_xlfn.XLOOKUP($B9,PROSPER_Huhn!$1:$1,PROSPER_Huhn!$7:$7,""),
IF($C9="Nick Hull",_xlfn.XLOOKUP($B9,PROSPER_Hull!$1:$1,PROSPER_Hull!$7:$7,""),
IF($C9="Monika Kotwani",_xlfn.XLOOKUP($B9,PROSPER_Kotwani!$1:$1,PROSPER_Kotwani!$7:$7,""),
IF($C9="Jonathan Wellner",_xlfn.XLOOKUP($B9,PROSPER_Wellner!$1:$1,PROSPER_Wellner!$7:$7,""),
IF($C9="Travis Harvey",_xlfn.XLOOKUP($B9,PROSPER_Harvey!$1:$1,PROSPER_Harvey!$7:$7,""),""))))))))="","No Comment",IF(IF($C9="Christopher Lobo",_xlfn.XLOOKUP($B9,PROSPER_Lobo!$1:$1,PROSPER_Lobo!$7:$7,""),
IF($C9="Naren Baliga",_xlfn.XLOOKUP($B9,PROSPER_Baliga!$1:$1,PROSPER_Baliga!$7:$7,""),
IF($C9="Thorsten Huhn",_xlfn.XLOOKUP($B9,PROSPER_Huhn!$1:$1,PROSPER_Huhn!$7:$7,""),
IF($C9="Nick Hull",_xlfn.XLOOKUP($B9,PROSPER_Hull!$1:$1,PROSPER_Hull!$7:$7,""),
IF($C9="Monika Kotwani",_xlfn.XLOOKUP($B9,PROSPER_Kotwani!$1:$1,PROSPER_Kotwani!$7:$7,""),
IF($C9="Jonathan Wellner",_xlfn.XLOOKUP($B9,PROSPER_Wellner!$1:$1,PROSPER_Wellner!$7:$7,""),
IF($C9="Travis Harvey",_xlfn.XLOOKUP($B9,PROSPER_Harvey!$1:$1,PROSPER_Harvey!$7:$7,""),"")))))))="","",
IF($C9="Christopher Lobo",_xlfn.XLOOKUP($B9,PROSPER_Lobo!$1:$1,PROSPER_Lobo!$7:$7,""),
IF($C9="Naren Baliga",_xlfn.XLOOKUP($B9,PROSPER_Baliga!$1:$1,PROSPER_Baliga!$7:$7,""),
IF($C9="Thorsten Huhn",_xlfn.XLOOKUP($B9,PROSPER_Huhn!$1:$1,PROSPER_Huhn!$7:$7,""),
IF($C9="Nick Hull",_xlfn.XLOOKUP($B9,PROSPER_Hull!$1:$1,PROSPER_Hull!$7:$7,""),
IF($C9="Monika Kotwani",_xlfn.XLOOKUP($B9,PROSPER_Kotwani!$1:$1,PROSPER_Kotwani!$7:$7,""),
IF($C9="Jonathan Wellner",_xlfn.XLOOKUP($B9,PROSPER_Wellner!$1:$1,PROSPER_Wellner!$7:$7,""),
IF($C9="Travis Harvey",_xlfn.XLOOKUP($B9,PROSPER_Harvey!$1:$1,PROSPER_Harvey!$7:$7,""),"")))))))))</f>
        <v>No Comment</v>
      </c>
      <c r="Z9" s="124" t="s">
        <v>89</v>
      </c>
      <c r="AA9" s="150" t="str">
        <f t="shared" si="142"/>
        <v>N/A</v>
      </c>
      <c r="AB9" s="120" t="str">
        <f>_xlfn.XLOOKUP(B9,PROSPERInitial_Query!$E:$E,PROSPERInitial_Query!$J:$J,"",,-1)</f>
        <v/>
      </c>
      <c r="AC9" s="121" t="str">
        <f t="shared" si="9"/>
        <v>Angelle Jenkins1 - PortfolioPreferred Success</v>
      </c>
      <c r="AD9" s="126" t="str">
        <f>_xlfn.XLOOKUP(AC9,PROSPERDelta_Query!BK:BK,PROSPERDelta_Query!L:L,"",,-1)</f>
        <v/>
      </c>
      <c r="AE9" s="124" t="str">
        <f t="shared" si="143"/>
        <v>N/A</v>
      </c>
      <c r="AF9" s="124" t="str">
        <f>IF(IF(IF($C9="Christopher Lobo",_xlfn.XLOOKUP($B9,PROSPER_Lobo!$1:$1,PROSPER_Lobo!$8:$8,""),
IF($C9="Naren Baliga",_xlfn.XLOOKUP($B9,PROSPER_Baliga!$1:$1,PROSPER_Baliga!$8:$8,""),
IF($C9="Thorsten Huhn",_xlfn.XLOOKUP($B9,PROSPER_Huhn!$1:$1,PROSPER_Huhn!$8:$8,""),
IF($C9="Nick Hull",_xlfn.XLOOKUP($B9,PROSPER_Hull!$1:$1,PROSPER_Hull!$8:$8,""),
IF($C9="Monika Kotwani",_xlfn.XLOOKUP($B9,PROSPER_Kotwani!$1:$1,PROSPER_Kotwani!$8:$8,""),
IF($C9="Jonathan Wellner",_xlfn.XLOOKUP($B9,PROSPER_Wellner!$1:$1,PROSPER_Wellner!$8:$8,""),
IF($C9="Travis Harvey",_xlfn.XLOOKUP($B9,PROSPER_Harvey!$1:$1,PROSPER_Harvey!$8:$8,""),"")))))))="","",
IF($C9="Christopher Lobo",_xlfn.XLOOKUP($B9,PROSPER_Lobo!$1:$1,PROSPER_Lobo!$8:$8,""),
IF($C9="Naren Baliga",_xlfn.XLOOKUP($B9,PROSPER_Baliga!$1:$1,PROSPER_Baliga!$8:$8,""),
IF($C9="Thorsten Huhn",_xlfn.XLOOKUP($B9,PROSPER_Huhn!$1:$1,PROSPER_Huhn!$8:$8,""),
IF($C9="Nick Hull",_xlfn.XLOOKUP($B9,PROSPER_Hull!$1:$1,PROSPER_Hull!$8:$8,""),
IF($C9="Monika Kotwani",_xlfn.XLOOKUP($B9,PROSPER_Kotwani!$1:$1,PROSPER_Kotwani!$8:$8,""),
IF($C9="Jonathan Wellner",_xlfn.XLOOKUP($B9,PROSPER_Wellner!$1:$1,PROSPER_Wellner!$8:$8,""),
IF($C9="Travis Harvey",_xlfn.XLOOKUP($B9,PROSPER_Harvey!$1:$1,PROSPER_Harvey!$8:$8,""),""))))))))="","No Score",IF(IF($C9="Christopher Lobo",_xlfn.XLOOKUP($B9,PROSPER_Lobo!$1:$1,PROSPER_Lobo!$8:$8,""),
IF($C9="Naren Baliga",_xlfn.XLOOKUP($B9,PROSPER_Baliga!$1:$1,PROSPER_Baliga!$8:$8,""),
IF($C9="Thorsten Huhn",_xlfn.XLOOKUP($B9,PROSPER_Huhn!$1:$1,PROSPER_Huhn!$8:$8,""),
IF($C9="Nick Hull",_xlfn.XLOOKUP($B9,PROSPER_Hull!$1:$1,PROSPER_Hull!$8:$8,""),
IF($C9="Monika Kotwani",_xlfn.XLOOKUP($B9,PROSPER_Kotwani!$1:$1,PROSPER_Kotwani!$8:$8,""),
IF($C9="Jonathan Wellner",_xlfn.XLOOKUP($B9,PROSPER_Wellner!$1:$1,PROSPER_Wellner!$8:$8,""),
IF($C9="Travis Harvey",_xlfn.XLOOKUP($B9,PROSPER_Harvey!$1:$1,PROSPER_Harvey!$8:$8,""),"")))))))="","",
IF($C9="Christopher Lobo",_xlfn.XLOOKUP($B9,PROSPER_Lobo!$1:$1,PROSPER_Lobo!$8:$8,""),
IF($C9="Naren Baliga",_xlfn.XLOOKUP($B9,PROSPER_Baliga!$1:$1,PROSPER_Baliga!$8:$8,""),
IF($C9="Thorsten Huhn",_xlfn.XLOOKUP($B9,PROSPER_Huhn!$1:$1,PROSPER_Huhn!$8:$8,""),
IF($C9="Nick Hull",_xlfn.XLOOKUP($B9,PROSPER_Hull!$1:$1,PROSPER_Hull!$8:$8,""),
IF($C9="Monika Kotwani",_xlfn.XLOOKUP($B9,PROSPER_Kotwani!$1:$1,PROSPER_Kotwani!$8:$8,""),
IF($C9="Jonathan Wellner",_xlfn.XLOOKUP($B9,PROSPER_Wellner!$1:$1,PROSPER_Wellner!$8:$8,""),
IF($C9="Travis Harvey",_xlfn.XLOOKUP($B9,PROSPER_Harvey!$1:$1,PROSPER_Harvey!$8:$8,""),"")))))))))</f>
        <v>No Score</v>
      </c>
      <c r="AG9" s="125" t="str">
        <f>IF(IF(IF($C9="Christopher Lobo",_xlfn.XLOOKUP($B9,PROSPER_Lobo!$1:$1,PROSPER_Lobo!$9:$9,""),
IF($C9="Naren Baliga",_xlfn.XLOOKUP($B9,PROSPER_Baliga!$1:$1,PROSPER_Baliga!$9:$9,""),
IF($C9="Thorsten Huhn",_xlfn.XLOOKUP($B9,PROSPER_Huhn!$1:$1,PROSPER_Huhn!$9:$9,""),
IF($C9="Nick Hull",_xlfn.XLOOKUP($B9,PROSPER_Hull!$1:$1,PROSPER_Hull!$9:$9,""),
IF($C9="Monika Kotwani",_xlfn.XLOOKUP($B9,PROSPER_Kotwani!$1:$1,PROSPER_Kotwani!$9:$9,""),
IF($C9="Jonathan Wellner",_xlfn.XLOOKUP($B9,PROSPER_Wellner!$1:$1,PROSPER_Wellner!$9:$9,""),
IF($C9="Travis Harvey",_xlfn.XLOOKUP($B9,PROSPER_Harvey!$1:$1,PROSPER_Harvey!$9:$9,""),"")))))))="","",
IF($C9="Christopher Lobo",_xlfn.XLOOKUP($B9,PROSPER_Lobo!$1:$1,PROSPER_Lobo!$9:$9,""),
IF($C9="Naren Baliga",_xlfn.XLOOKUP($B9,PROSPER_Baliga!$1:$1,PROSPER_Baliga!$9:$9,""),
IF($C9="Thorsten Huhn",_xlfn.XLOOKUP($B9,PROSPER_Huhn!$1:$1,PROSPER_Huhn!$9:$9,""),
IF($C9="Nick Hull",_xlfn.XLOOKUP($B9,PROSPER_Hull!$1:$1,PROSPER_Hull!$9:$9,""),
IF($C9="Monika Kotwani",_xlfn.XLOOKUP($B9,PROSPER_Kotwani!$1:$1,PROSPER_Kotwani!$9:$9,""),
IF($C9="Jonathan Wellner",_xlfn.XLOOKUP($B9,PROSPER_Wellner!$1:$1,PROSPER_Wellner!$9:$9,""),
IF($C9="Travis Harvey",_xlfn.XLOOKUP($B9,PROSPER_Harvey!$1:$1,PROSPER_Harvey!$9:$9,""),""))))))))="","No Comment",IF(IF($C9="Christopher Lobo",_xlfn.XLOOKUP($B9,PROSPER_Lobo!$1:$1,PROSPER_Lobo!$9:$9,""),
IF($C9="Naren Baliga",_xlfn.XLOOKUP($B9,PROSPER_Baliga!$1:$1,PROSPER_Baliga!$9:$9,""),
IF($C9="Thorsten Huhn",_xlfn.XLOOKUP($B9,PROSPER_Huhn!$1:$1,PROSPER_Huhn!$9:$9,""),
IF($C9="Nick Hull",_xlfn.XLOOKUP($B9,PROSPER_Hull!$1:$1,PROSPER_Hull!$9:$9,""),
IF($C9="Monika Kotwani",_xlfn.XLOOKUP($B9,PROSPER_Kotwani!$1:$1,PROSPER_Kotwani!$9:$9,""),
IF($C9="Jonathan Wellner",_xlfn.XLOOKUP($B9,PROSPER_Wellner!$1:$1,PROSPER_Wellner!$9:$9,""),
IF($C9="Travis Harvey",_xlfn.XLOOKUP($B9,PROSPER_Harvey!$1:$1,PROSPER_Harvey!$9:$9,""),"")))))))="","",
IF($C9="Christopher Lobo",_xlfn.XLOOKUP($B9,PROSPER_Lobo!$1:$1,PROSPER_Lobo!$9:$9,""),
IF($C9="Naren Baliga",_xlfn.XLOOKUP($B9,PROSPER_Baliga!$1:$1,PROSPER_Baliga!$9:$9,""),
IF($C9="Thorsten Huhn",_xlfn.XLOOKUP($B9,PROSPER_Huhn!$1:$1,PROSPER_Huhn!$9:$9,""),
IF($C9="Nick Hull",_xlfn.XLOOKUP($B9,PROSPER_Hull!$1:$1,PROSPER_Hull!$9:$9,""),
IF($C9="Monika Kotwani",_xlfn.XLOOKUP($B9,PROSPER_Kotwani!$1:$1,PROSPER_Kotwani!$9:$9,""),
IF($C9="Jonathan Wellner",_xlfn.XLOOKUP($B9,PROSPER_Wellner!$1:$1,PROSPER_Wellner!$9:$9,""),
IF($C9="Travis Harvey",_xlfn.XLOOKUP($B9,PROSPER_Harvey!$1:$1,PROSPER_Harvey!$9:$9,""),"")))))))))</f>
        <v>No Comment</v>
      </c>
      <c r="AH9" s="124" t="s">
        <v>89</v>
      </c>
      <c r="AI9" s="150" t="str">
        <f t="shared" si="144"/>
        <v>N/A</v>
      </c>
      <c r="AJ9" s="120" t="str">
        <f>_xlfn.XLOOKUP(B9,PROSPERInitial_Query!$E:$E,PROSPERInitial_Query!$K:$K,"",,-1)</f>
        <v/>
      </c>
      <c r="AK9" s="121" t="str">
        <f t="shared" si="12"/>
        <v>Angelle Jenkins1 - PortfolioBrownfield</v>
      </c>
      <c r="AL9" s="126" t="str">
        <f>_xlfn.XLOOKUP(AK9,PROSPERDelta_Query!BK:BK,PROSPERDelta_Query!M:M,"",,-1)</f>
        <v/>
      </c>
      <c r="AM9" s="124" t="str">
        <f t="shared" si="145"/>
        <v>N/A</v>
      </c>
      <c r="AN9" s="124" t="str">
        <f>IF(IF(IF($C9="Christopher Lobo",_xlfn.XLOOKUP($B9,PROSPER_Lobo!$1:$1,PROSPER_Lobo!$10:$10,""),
IF($C9="Naren Baliga",_xlfn.XLOOKUP($B9,PROSPER_Baliga!$1:$1,PROSPER_Baliga!$10:$10,""),
IF($C9="Thorsten Huhn",_xlfn.XLOOKUP($B9,PROSPER_Huhn!$1:$1,PROSPER_Huhn!$10:$10,""),
IF($C9="Nick Hull",_xlfn.XLOOKUP($B9,PROSPER_Hull!$1:$1,PROSPER_Hull!$10:$10,""),
IF($C9="Monika Kotwani",_xlfn.XLOOKUP($B9,PROSPER_Kotwani!$1:$1,PROSPER_Kotwani!$10:$10,""),
IF($C9="Jonathan Wellner",_xlfn.XLOOKUP($B9,PROSPER_Wellner!$1:$1,PROSPER_Wellner!$10:$10,""),
IF($C9="Travis Harvey",_xlfn.XLOOKUP($B9,PROSPER_Harvey!$1:$1,PROSPER_Harvey!$10:$10,""),"")))))))="","",
IF($C9="Christopher Lobo",_xlfn.XLOOKUP($B9,PROSPER_Lobo!$1:$1,PROSPER_Lobo!$10:$10,""),
IF($C9="Naren Baliga",_xlfn.XLOOKUP($B9,PROSPER_Baliga!$1:$1,PROSPER_Baliga!$10:$10,""),
IF($C9="Thorsten Huhn",_xlfn.XLOOKUP($B9,PROSPER_Huhn!$1:$1,PROSPER_Huhn!$10:$10,""),
IF($C9="Nick Hull",_xlfn.XLOOKUP($B9,PROSPER_Hull!$1:$1,PROSPER_Hull!$10:$10,""),
IF($C9="Monika Kotwani",_xlfn.XLOOKUP($B9,PROSPER_Kotwani!$1:$1,PROSPER_Kotwani!$10:$10,""),
IF($C9="Jonathan Wellner",_xlfn.XLOOKUP($B9,PROSPER_Wellner!$1:$1,PROSPER_Wellner!$10:$10,""),
IF($C9="Travis Harvey",_xlfn.XLOOKUP($B9,PROSPER_Harvey!$1:$1,PROSPER_Harvey!$10:$10,""),""))))))))="","No Score",IF(IF($C9="Christopher Lobo",_xlfn.XLOOKUP($B9,PROSPER_Lobo!$1:$1,PROSPER_Lobo!$10:$10,""),
IF($C9="Naren Baliga",_xlfn.XLOOKUP($B9,PROSPER_Baliga!$1:$1,PROSPER_Baliga!$10:$10,""),
IF($C9="Thorsten Huhn",_xlfn.XLOOKUP($B9,PROSPER_Huhn!$1:$1,PROSPER_Huhn!$10:$10,""),
IF($C9="Nick Hull",_xlfn.XLOOKUP($B9,PROSPER_Hull!$1:$1,PROSPER_Hull!$10:$10,""),
IF($C9="Monika Kotwani",_xlfn.XLOOKUP($B9,PROSPER_Kotwani!$1:$1,PROSPER_Kotwani!$10:$10,""),
IF($C9="Jonathan Wellner",_xlfn.XLOOKUP($B9,PROSPER_Wellner!$1:$1,PROSPER_Wellner!$10:$10,""),
IF($C9="Travis Harvey",_xlfn.XLOOKUP($B9,PROSPER_Harvey!$1:$1,PROSPER_Harvey!$10:$10,""),"")))))))="","",
IF($C9="Christopher Lobo",_xlfn.XLOOKUP($B9,PROSPER_Lobo!$1:$1,PROSPER_Lobo!$10:$10,""),
IF($C9="Naren Baliga",_xlfn.XLOOKUP($B9,PROSPER_Baliga!$1:$1,PROSPER_Baliga!$10:$10,""),
IF($C9="Thorsten Huhn",_xlfn.XLOOKUP($B9,PROSPER_Huhn!$1:$1,PROSPER_Huhn!$10:$10,""),
IF($C9="Nick Hull",_xlfn.XLOOKUP($B9,PROSPER_Hull!$1:$1,PROSPER_Hull!$10:$10,""),
IF($C9="Monika Kotwani",_xlfn.XLOOKUP($B9,PROSPER_Kotwani!$1:$1,PROSPER_Kotwani!$10:$10,""),
IF($C9="Jonathan Wellner",_xlfn.XLOOKUP($B9,PROSPER_Wellner!$1:$1,PROSPER_Wellner!$10:$10,""),
IF($C9="Travis Harvey",_xlfn.XLOOKUP($B9,PROSPER_Harvey!$1:$1,PROSPER_Harvey!$10:$10,""),"")))))))))</f>
        <v>No Score</v>
      </c>
      <c r="AO9" s="125" t="str">
        <f>IF(IF(IF($C9="Christopher Lobo",_xlfn.XLOOKUP($B9,PROSPER_Lobo!$1:$1,PROSPER_Lobo!$11:$11,""),
IF($C9="Naren Baliga",_xlfn.XLOOKUP($B9,PROSPER_Baliga!$1:$1,PROSPER_Baliga!$11:$11,""),
IF($C9="Thorsten Huhn",_xlfn.XLOOKUP($B9,PROSPER_Huhn!$1:$1,PROSPER_Huhn!$11:$11,""),
IF($C9="Nick Hull",_xlfn.XLOOKUP($B9,PROSPER_Hull!$1:$1,PROSPER_Hull!$11:$11,""),
IF($C9="Monika Kotwani",_xlfn.XLOOKUP($B9,PROSPER_Kotwani!$1:$1,PROSPER_Kotwani!$11:$11,""),
IF($C9="Jonathan Wellner",_xlfn.XLOOKUP($B9,PROSPER_Wellner!$1:$1,PROSPER_Wellner!$11:$11,""),
IF($C9="Travis Harvey",_xlfn.XLOOKUP($B9,PROSPER_Harvey!$1:$1,PROSPER_Harvey!$11:$11,""),"")))))))="","",
IF($C9="Christopher Lobo",_xlfn.XLOOKUP($B9,PROSPER_Lobo!$1:$1,PROSPER_Lobo!$11:$11,""),
IF($C9="Naren Baliga",_xlfn.XLOOKUP($B9,PROSPER_Baliga!$1:$1,PROSPER_Baliga!$11:$11,""),
IF($C9="Thorsten Huhn",_xlfn.XLOOKUP($B9,PROSPER_Huhn!$1:$1,PROSPER_Huhn!$11:$11,""),
IF($C9="Nick Hull",_xlfn.XLOOKUP($B9,PROSPER_Hull!$1:$1,PROSPER_Hull!$11:$11,""),
IF($C9="Monika Kotwani",_xlfn.XLOOKUP($B9,PROSPER_Kotwani!$1:$1,PROSPER_Kotwani!$11:$11,""),
IF($C9="Jonathan Wellner",_xlfn.XLOOKUP($B9,PROSPER_Wellner!$1:$1,PROSPER_Wellner!$11:$11,""),
IF($C9="Travis Harvey",_xlfn.XLOOKUP($B9,PROSPER_Harvey!$1:$1,PROSPER_Harvey!$11:$11,""),""))))))))="","No Comment",IF(IF($C9="Christopher Lobo",_xlfn.XLOOKUP($B9,PROSPER_Lobo!$1:$1,PROSPER_Lobo!$11:$11,""),
IF($C9="Naren Baliga",_xlfn.XLOOKUP($B9,PROSPER_Baliga!$1:$1,PROSPER_Baliga!$11:$11,""),
IF($C9="Thorsten Huhn",_xlfn.XLOOKUP($B9,PROSPER_Huhn!$1:$1,PROSPER_Huhn!$11:$11,""),
IF($C9="Nick Hull",_xlfn.XLOOKUP($B9,PROSPER_Hull!$1:$1,PROSPER_Hull!$11:$11,""),
IF($C9="Monika Kotwani",_xlfn.XLOOKUP($B9,PROSPER_Kotwani!$1:$1,PROSPER_Kotwani!$11:$11,""),
IF($C9="Jonathan Wellner",_xlfn.XLOOKUP($B9,PROSPER_Wellner!$1:$1,PROSPER_Wellner!$11:$11,""),
IF($C9="Travis Harvey",_xlfn.XLOOKUP($B9,PROSPER_Harvey!$1:$1,PROSPER_Harvey!$11:$11,""),"")))))))="","",
IF($C9="Christopher Lobo",_xlfn.XLOOKUP($B9,PROSPER_Lobo!$1:$1,PROSPER_Lobo!$11:$11,""),
IF($C9="Naren Baliga",_xlfn.XLOOKUP($B9,PROSPER_Baliga!$1:$1,PROSPER_Baliga!$11:$11,""),
IF($C9="Thorsten Huhn",_xlfn.XLOOKUP($B9,PROSPER_Huhn!$1:$1,PROSPER_Huhn!$11:$11,""),
IF($C9="Nick Hull",_xlfn.XLOOKUP($B9,PROSPER_Hull!$1:$1,PROSPER_Hull!$11:$11,""),
IF($C9="Monika Kotwani",_xlfn.XLOOKUP($B9,PROSPER_Kotwani!$1:$1,PROSPER_Kotwani!$11:$11,""),
IF($C9="Jonathan Wellner",_xlfn.XLOOKUP($B9,PROSPER_Wellner!$1:$1,PROSPER_Wellner!$11:$11,""),
IF($C9="Travis Harvey",_xlfn.XLOOKUP($B9,PROSPER_Harvey!$1:$1,PROSPER_Harvey!$11:$11,""),"")))))))))</f>
        <v>No Comment</v>
      </c>
      <c r="AP9" s="124" t="s">
        <v>89</v>
      </c>
      <c r="AQ9" s="150" t="str">
        <f t="shared" si="146"/>
        <v>N/A</v>
      </c>
      <c r="AR9" s="120" t="str">
        <f>_xlfn.XLOOKUP(B9,PROSPERInitial_Query!$E:$E,PROSPERInitial_Query!$L:$L,"",,-1)</f>
        <v/>
      </c>
      <c r="AS9" s="121" t="str">
        <f t="shared" si="15"/>
        <v>Angelle Jenkins1 - PortfolioTraining &amp; Adoption</v>
      </c>
      <c r="AT9" s="126" t="str">
        <f>_xlfn.XLOOKUP(AS9,PROSPERDelta_Query!BK:BK,PROSPERDelta_Query!N:N,"",,-1)</f>
        <v/>
      </c>
      <c r="AU9" s="124" t="str">
        <f t="shared" si="147"/>
        <v>N/A</v>
      </c>
      <c r="AV9" s="124" t="str">
        <f>IF(IF(IF($C9="Christopher Lobo",_xlfn.XLOOKUP($B9,PROSPER_Lobo!$1:$1,PROSPER_Lobo!$12:$12,""),
IF($C9="Naren Baliga",_xlfn.XLOOKUP($B9,PROSPER_Baliga!$1:$1,PROSPER_Baliga!$12:$12,""),
IF($C9="Thorsten Huhn",_xlfn.XLOOKUP($B9,PROSPER_Huhn!$1:$1,PROSPER_Huhn!$12:$12,""),
IF($C9="Nick Hull",_xlfn.XLOOKUP($B9,PROSPER_Hull!$1:$1,PROSPER_Hull!$12:$12,""),
IF($C9="Monika Kotwani",_xlfn.XLOOKUP($B9,PROSPER_Kotwani!$1:$1,PROSPER_Kotwani!$12:$12,""),
IF($C9="Jonathan Wellner",_xlfn.XLOOKUP($B9,PROSPER_Wellner!$1:$1,PROSPER_Wellner!$12:$12,""),
IF($C9="Travis Harvey",_xlfn.XLOOKUP($B9,PROSPER_Harvey!$1:$1,PROSPER_Harvey!$12:$12,""),"")))))))="","",
IF($C9="Christopher Lobo",_xlfn.XLOOKUP($B9,PROSPER_Lobo!$1:$1,PROSPER_Lobo!$12:$12,""),
IF($C9="Naren Baliga",_xlfn.XLOOKUP($B9,PROSPER_Baliga!$1:$1,PROSPER_Baliga!$12:$12,""),
IF($C9="Thorsten Huhn",_xlfn.XLOOKUP($B9,PROSPER_Huhn!$1:$1,PROSPER_Huhn!$12:$12,""),
IF($C9="Nick Hull",_xlfn.XLOOKUP($B9,PROSPER_Hull!$1:$1,PROSPER_Hull!$12:$12,""),
IF($C9="Monika Kotwani",_xlfn.XLOOKUP($B9,PROSPER_Kotwani!$1:$1,PROSPER_Kotwani!$12:$12,""),
IF($C9="Jonathan Wellner",_xlfn.XLOOKUP($B9,PROSPER_Wellner!$1:$1,PROSPER_Wellner!$12:$12,""),
IF($C9="Travis Harvey",_xlfn.XLOOKUP($B9,PROSPER_Harvey!$1:$1,PROSPER_Harvey!$12:$12,""),""))))))))="","No Score",IF(IF($C9="Christopher Lobo",_xlfn.XLOOKUP($B9,PROSPER_Lobo!$1:$1,PROSPER_Lobo!$12:$12,""),
IF($C9="Naren Baliga",_xlfn.XLOOKUP($B9,PROSPER_Baliga!$1:$1,PROSPER_Baliga!$12:$12,""),
IF($C9="Thorsten Huhn",_xlfn.XLOOKUP($B9,PROSPER_Huhn!$1:$1,PROSPER_Huhn!$12:$12,""),
IF($C9="Nick Hull",_xlfn.XLOOKUP($B9,PROSPER_Hull!$1:$1,PROSPER_Hull!$12:$12,""),
IF($C9="Monika Kotwani",_xlfn.XLOOKUP($B9,PROSPER_Kotwani!$1:$1,PROSPER_Kotwani!$12:$12,""),
IF($C9="Jonathan Wellner",_xlfn.XLOOKUP($B9,PROSPER_Wellner!$1:$1,PROSPER_Wellner!$12:$12,""),
IF($C9="Travis Harvey",_xlfn.XLOOKUP($B9,PROSPER_Harvey!$1:$1,PROSPER_Harvey!$12:$12,""),"")))))))="","",
IF($C9="Christopher Lobo",_xlfn.XLOOKUP($B9,PROSPER_Lobo!$1:$1,PROSPER_Lobo!$12:$12,""),
IF($C9="Naren Baliga",_xlfn.XLOOKUP($B9,PROSPER_Baliga!$1:$1,PROSPER_Baliga!$12:$12,""),
IF($C9="Thorsten Huhn",_xlfn.XLOOKUP($B9,PROSPER_Huhn!$1:$1,PROSPER_Huhn!$12:$12,""),
IF($C9="Nick Hull",_xlfn.XLOOKUP($B9,PROSPER_Hull!$1:$1,PROSPER_Hull!$12:$12,""),
IF($C9="Monika Kotwani",_xlfn.XLOOKUP($B9,PROSPER_Kotwani!$1:$1,PROSPER_Kotwani!$12:$12,""),
IF($C9="Jonathan Wellner",_xlfn.XLOOKUP($B9,PROSPER_Wellner!$1:$1,PROSPER_Wellner!$12:$12,""),
IF($C9="Travis Harvey",_xlfn.XLOOKUP($B9,PROSPER_Harvey!$1:$1,PROSPER_Harvey!$12:$12,""),"")))))))))</f>
        <v>No Score</v>
      </c>
      <c r="AW9" s="125" t="str">
        <f>IF(IF(IF($C9="Christopher Lobo",_xlfn.XLOOKUP($B9,PROSPER_Lobo!$1:$1,PROSPER_Lobo!$13:$13,""),
IF($C9="Naren Baliga",_xlfn.XLOOKUP($B9,PROSPER_Baliga!$1:$1,PROSPER_Baliga!$13:$13,""),
IF($C9="Thorsten Huhn",_xlfn.XLOOKUP($B9,PROSPER_Huhn!$1:$1,PROSPER_Huhn!$13:$13,""),
IF($C9="Nick Hull",_xlfn.XLOOKUP($B9,PROSPER_Hull!$1:$1,PROSPER_Hull!$13:$13,""),
IF($C9="Monika Kotwani",_xlfn.XLOOKUP($B9,PROSPER_Kotwani!$1:$1,PROSPER_Kotwani!$13:$13,""),
IF($C9="Jonathan Wellner",_xlfn.XLOOKUP($B9,PROSPER_Wellner!$1:$1,PROSPER_Wellner!$13:$13,""),
IF($C9="Travis Harvey",_xlfn.XLOOKUP($B9,PROSPER_Harvey!$1:$1,PROSPER_Harvey!$13:$13,""),"")))))))="","",
IF($C9="Christopher Lobo",_xlfn.XLOOKUP($B9,PROSPER_Lobo!$1:$1,PROSPER_Lobo!$13:$13,""),
IF($C9="Naren Baliga",_xlfn.XLOOKUP($B9,PROSPER_Baliga!$1:$1,PROSPER_Baliga!$13:$13,""),
IF($C9="Thorsten Huhn",_xlfn.XLOOKUP($B9,PROSPER_Huhn!$1:$1,PROSPER_Huhn!$13:$13,""),
IF($C9="Nick Hull",_xlfn.XLOOKUP($B9,PROSPER_Hull!$1:$1,PROSPER_Hull!$13:$13,""),
IF($C9="Monika Kotwani",_xlfn.XLOOKUP($B9,PROSPER_Kotwani!$1:$1,PROSPER_Kotwani!$13:$13,""),
IF($C9="Jonathan Wellner",_xlfn.XLOOKUP($B9,PROSPER_Wellner!$1:$1,PROSPER_Wellner!$13:$13,""),
IF($C9="Travis Harvey",_xlfn.XLOOKUP($B9,PROSPER_Harvey!$1:$1,PROSPER_Harvey!$13:$13,""),""))))))))="","No Comment",IF(IF($C9="Christopher Lobo",_xlfn.XLOOKUP($B9,PROSPER_Lobo!$1:$1,PROSPER_Lobo!$13:$13,""),
IF($C9="Naren Baliga",_xlfn.XLOOKUP($B9,PROSPER_Baliga!$1:$1,PROSPER_Baliga!$13:$13,""),
IF($C9="Thorsten Huhn",_xlfn.XLOOKUP($B9,PROSPER_Huhn!$1:$1,PROSPER_Huhn!$13:$13,""),
IF($C9="Nick Hull",_xlfn.XLOOKUP($B9,PROSPER_Hull!$1:$1,PROSPER_Hull!$13:$13,""),
IF($C9="Monika Kotwani",_xlfn.XLOOKUP($B9,PROSPER_Kotwani!$1:$1,PROSPER_Kotwani!$13:$13,""),
IF($C9="Jonathan Wellner",_xlfn.XLOOKUP($B9,PROSPER_Wellner!$1:$1,PROSPER_Wellner!$13:$13,""),
IF($C9="Travis Harvey",_xlfn.XLOOKUP($B9,PROSPER_Harvey!$1:$1,PROSPER_Harvey!$13:$13,""),"")))))))="","",
IF($C9="Christopher Lobo",_xlfn.XLOOKUP($B9,PROSPER_Lobo!$1:$1,PROSPER_Lobo!$13:$13,""),
IF($C9="Naren Baliga",_xlfn.XLOOKUP($B9,PROSPER_Baliga!$1:$1,PROSPER_Baliga!$13:$13,""),
IF($C9="Thorsten Huhn",_xlfn.XLOOKUP($B9,PROSPER_Huhn!$1:$1,PROSPER_Huhn!$13:$13,""),
IF($C9="Nick Hull",_xlfn.XLOOKUP($B9,PROSPER_Hull!$1:$1,PROSPER_Hull!$13:$13,""),
IF($C9="Monika Kotwani",_xlfn.XLOOKUP($B9,PROSPER_Kotwani!$1:$1,PROSPER_Kotwani!$13:$13,""),
IF($C9="Jonathan Wellner",_xlfn.XLOOKUP($B9,PROSPER_Wellner!$1:$1,PROSPER_Wellner!$13:$13,""),
IF($C9="Travis Harvey",_xlfn.XLOOKUP($B9,PROSPER_Harvey!$1:$1,PROSPER_Harvey!$13:$13,""),"")))))))))</f>
        <v>No Comment</v>
      </c>
      <c r="AX9" s="124" t="s">
        <v>89</v>
      </c>
      <c r="AY9" s="150" t="str">
        <f t="shared" si="148"/>
        <v>N/A</v>
      </c>
      <c r="AZ9" s="120" t="str">
        <f>_xlfn.XLOOKUP(B9,PROSPERInitial_Query!$E:$E,PROSPERInitial_Query!$M:$M,"",,-1)</f>
        <v/>
      </c>
      <c r="BA9" s="121" t="str">
        <f t="shared" si="18"/>
        <v>Angelle Jenkins1 - PortfolioDMLT</v>
      </c>
      <c r="BB9" s="126" t="str">
        <f>_xlfn.XLOOKUP(BA9,PROSPERDelta_Query!BK:BK,PROSPERDelta_Query!O:O,"",,-1)</f>
        <v/>
      </c>
      <c r="BC9" s="124" t="str">
        <f t="shared" si="149"/>
        <v>N/A</v>
      </c>
      <c r="BD9" s="124" t="str">
        <f>IF(IF(IF($C9="Christopher Lobo",_xlfn.XLOOKUP($B9,PROSPER_Lobo!$1:$1,PROSPER_Lobo!$14:$14,""),
IF($C9="Naren Baliga",_xlfn.XLOOKUP($B9,PROSPER_Baliga!$1:$1,PROSPER_Baliga!$14:$14,""),
IF($C9="Thorsten Huhn",_xlfn.XLOOKUP($B9,PROSPER_Huhn!$1:$1,PROSPER_Huhn!$14:$14,""),
IF($C9="Nick Hull",_xlfn.XLOOKUP($B9,PROSPER_Hull!$1:$1,PROSPER_Hull!$14:$14,""),
IF($C9="Monika Kotwani",_xlfn.XLOOKUP($B9,PROSPER_Kotwani!$1:$1,PROSPER_Kotwani!$14:$14,""),
IF($C9="Jonathan Wellner",_xlfn.XLOOKUP($B9,PROSPER_Wellner!$1:$1,PROSPER_Wellner!$14:$14,""),
IF($C9="Travis Harvey",_xlfn.XLOOKUP($B9,PROSPER_Harvey!$1:$1,PROSPER_Harvey!$14:$14,""),"")))))))="","",
IF($C9="Christopher Lobo",_xlfn.XLOOKUP($B9,PROSPER_Lobo!$1:$1,PROSPER_Lobo!$14:$14,""),
IF($C9="Naren Baliga",_xlfn.XLOOKUP($B9,PROSPER_Baliga!$1:$1,PROSPER_Baliga!$14:$14,""),
IF($C9="Thorsten Huhn",_xlfn.XLOOKUP($B9,PROSPER_Huhn!$1:$1,PROSPER_Huhn!$14:$14,""),
IF($C9="Nick Hull",_xlfn.XLOOKUP($B9,PROSPER_Hull!$1:$1,PROSPER_Hull!$14:$14,""),
IF($C9="Monika Kotwani",_xlfn.XLOOKUP($B9,PROSPER_Kotwani!$1:$1,PROSPER_Kotwani!$14:$14,""),
IF($C9="Jonathan Wellner",_xlfn.XLOOKUP($B9,PROSPER_Wellner!$1:$1,PROSPER_Wellner!$14:$14,""),
IF($C9="Travis Harvey",_xlfn.XLOOKUP($B9,PROSPER_Harvey!$1:$1,PROSPER_Harvey!$14:$14,""),""))))))))="","No Score",IF(IF($C9="Christopher Lobo",_xlfn.XLOOKUP($B9,PROSPER_Lobo!$1:$1,PROSPER_Lobo!$14:$14,""),
IF($C9="Naren Baliga",_xlfn.XLOOKUP($B9,PROSPER_Baliga!$1:$1,PROSPER_Baliga!$14:$14,""),
IF($C9="Thorsten Huhn",_xlfn.XLOOKUP($B9,PROSPER_Huhn!$1:$1,PROSPER_Huhn!$14:$14,""),
IF($C9="Nick Hull",_xlfn.XLOOKUP($B9,PROSPER_Hull!$1:$1,PROSPER_Hull!$14:$14,""),
IF($C9="Monika Kotwani",_xlfn.XLOOKUP($B9,PROSPER_Kotwani!$1:$1,PROSPER_Kotwani!$14:$14,""),
IF($C9="Jonathan Wellner",_xlfn.XLOOKUP($B9,PROSPER_Wellner!$1:$1,PROSPER_Wellner!$14:$14,""),
IF($C9="Travis Harvey",_xlfn.XLOOKUP($B9,PROSPER_Harvey!$1:$1,PROSPER_Harvey!$14:$14,""),"")))))))="","",
IF($C9="Christopher Lobo",_xlfn.XLOOKUP($B9,PROSPER_Lobo!$1:$1,PROSPER_Lobo!$14:$14,""),
IF($C9="Naren Baliga",_xlfn.XLOOKUP($B9,PROSPER_Baliga!$1:$1,PROSPER_Baliga!$14:$14,""),
IF($C9="Thorsten Huhn",_xlfn.XLOOKUP($B9,PROSPER_Huhn!$1:$1,PROSPER_Huhn!$14:$14,""),
IF($C9="Nick Hull",_xlfn.XLOOKUP($B9,PROSPER_Hull!$1:$1,PROSPER_Hull!$14:$14,""),
IF($C9="Monika Kotwani",_xlfn.XLOOKUP($B9,PROSPER_Kotwani!$1:$1,PROSPER_Kotwani!$14:$14,""),
IF($C9="Jonathan Wellner",_xlfn.XLOOKUP($B9,PROSPER_Wellner!$1:$1,PROSPER_Wellner!$14:$14,""),
IF($C9="Travis Harvey",_xlfn.XLOOKUP($B9,PROSPER_Harvey!$1:$1,PROSPER_Harvey!$14:$14,""),"")))))))))</f>
        <v>No Score</v>
      </c>
      <c r="BE9" s="125" t="str">
        <f>IF(IF(IF($C9="Christopher Lobo",_xlfn.XLOOKUP($B9,PROSPER_Lobo!$1:$1,PROSPER_Lobo!$15:$15,""),
IF($C9="Naren Baliga",_xlfn.XLOOKUP($B9,PROSPER_Baliga!$1:$1,PROSPER_Baliga!$15:$15,""),
IF($C9="Thorsten Huhn",_xlfn.XLOOKUP($B9,PROSPER_Huhn!$1:$1,PROSPER_Huhn!$15:$15,""),
IF($C9="Nick Hull",_xlfn.XLOOKUP($B9,PROSPER_Hull!$1:$1,PROSPER_Hull!$15:$15,""),
IF($C9="Monika Kotwani",_xlfn.XLOOKUP($B9,PROSPER_Kotwani!$1:$1,PROSPER_Kotwani!$15:$15,""),
IF($C9="Jonathan Wellner",_xlfn.XLOOKUP($B9,PROSPER_Wellner!$1:$1,PROSPER_Wellner!$15:$15,""),
IF($C9="Travis Harvey",_xlfn.XLOOKUP($B9,PROSPER_Harvey!$1:$1,PROSPER_Harvey!$15:$15,""),"")))))))="","",
IF($C9="Christopher Lobo",_xlfn.XLOOKUP($B9,PROSPER_Lobo!$1:$1,PROSPER_Lobo!$15:$15,""),
IF($C9="Naren Baliga",_xlfn.XLOOKUP($B9,PROSPER_Baliga!$1:$1,PROSPER_Baliga!$15:$15,""),
IF($C9="Thorsten Huhn",_xlfn.XLOOKUP($B9,PROSPER_Huhn!$1:$1,PROSPER_Huhn!$15:$15,""),
IF($C9="Nick Hull",_xlfn.XLOOKUP($B9,PROSPER_Hull!$1:$1,PROSPER_Hull!$15:$15,""),
IF($C9="Monika Kotwani",_xlfn.XLOOKUP($B9,PROSPER_Kotwani!$1:$1,PROSPER_Kotwani!$15:$15,""),
IF($C9="Jonathan Wellner",_xlfn.XLOOKUP($B9,PROSPER_Wellner!$1:$1,PROSPER_Wellner!$15:$15,""),
IF($C9="Travis Harvey",_xlfn.XLOOKUP($B9,PROSPER_Harvey!$1:$1,PROSPER_Harvey!$15:$15,""),""))))))))="","No Comment",IF(IF($C9="Christopher Lobo",_xlfn.XLOOKUP($B9,PROSPER_Lobo!$1:$1,PROSPER_Lobo!$15:$15,""),
IF($C9="Naren Baliga",_xlfn.XLOOKUP($B9,PROSPER_Baliga!$1:$1,PROSPER_Baliga!$15:$15,""),
IF($C9="Thorsten Huhn",_xlfn.XLOOKUP($B9,PROSPER_Huhn!$1:$1,PROSPER_Huhn!$15:$15,""),
IF($C9="Nick Hull",_xlfn.XLOOKUP($B9,PROSPER_Hull!$1:$1,PROSPER_Hull!$15:$15,""),
IF($C9="Monika Kotwani",_xlfn.XLOOKUP($B9,PROSPER_Kotwani!$1:$1,PROSPER_Kotwani!$15:$15,""),
IF($C9="Jonathan Wellner",_xlfn.XLOOKUP($B9,PROSPER_Wellner!$1:$1,PROSPER_Wellner!$15:$15,""),
IF($C9="Travis Harvey",_xlfn.XLOOKUP($B9,PROSPER_Harvey!$1:$1,PROSPER_Harvey!$15:$15,""),"")))))))="","",
IF($C9="Christopher Lobo",_xlfn.XLOOKUP($B9,PROSPER_Lobo!$1:$1,PROSPER_Lobo!$15:$15,""),
IF($C9="Naren Baliga",_xlfn.XLOOKUP($B9,PROSPER_Baliga!$1:$1,PROSPER_Baliga!$15:$15,""),
IF($C9="Thorsten Huhn",_xlfn.XLOOKUP($B9,PROSPER_Huhn!$1:$1,PROSPER_Huhn!$15:$15,""),
IF($C9="Nick Hull",_xlfn.XLOOKUP($B9,PROSPER_Hull!$1:$1,PROSPER_Hull!$15:$15,""),
IF($C9="Monika Kotwani",_xlfn.XLOOKUP($B9,PROSPER_Kotwani!$1:$1,PROSPER_Kotwani!$15:$15,""),
IF($C9="Jonathan Wellner",_xlfn.XLOOKUP($B9,PROSPER_Wellner!$1:$1,PROSPER_Wellner!$15:$15,""),
IF($C9="Travis Harvey",_xlfn.XLOOKUP($B9,PROSPER_Harvey!$1:$1,PROSPER_Harvey!$15:$15,""),"")))))))))</f>
        <v>No Comment</v>
      </c>
      <c r="BF9" s="124" t="s">
        <v>89</v>
      </c>
      <c r="BG9" s="150" t="str">
        <f t="shared" si="150"/>
        <v>N/A</v>
      </c>
      <c r="BH9" s="120" t="str">
        <f>_xlfn.XLOOKUP(B9,PROSPERInitial_Query!$E:$E,PROSPERInitial_Query!$N:$N,"",,-1)</f>
        <v/>
      </c>
      <c r="BI9" s="121" t="str">
        <f t="shared" si="21"/>
        <v>Angelle Jenkins1 - PortfolioRevenue Management</v>
      </c>
      <c r="BJ9" s="126" t="str">
        <f>_xlfn.XLOOKUP(BI9,PROSPERDelta_Query!BK:BK,PROSPERDelta_Query!P:P,"",,-1)</f>
        <v/>
      </c>
      <c r="BK9" s="124" t="str">
        <f t="shared" si="151"/>
        <v>N/A</v>
      </c>
      <c r="BL9" s="124" t="str">
        <f>IF(IF(IF($C9="Christopher Lobo",_xlfn.XLOOKUP($B9,PROSPER_Lobo!$1:$1,PROSPER_Lobo!$16:$16,""),
IF($C9="Naren Baliga",_xlfn.XLOOKUP($B9,PROSPER_Baliga!$1:$1,PROSPER_Baliga!$16:$16,""),
IF($C9="Thorsten Huhn",_xlfn.XLOOKUP($B9,PROSPER_Huhn!$1:$1,PROSPER_Huhn!$16:$16,""),
IF($C9="Nick Hull",_xlfn.XLOOKUP($B9,PROSPER_Hull!$1:$1,PROSPER_Hull!$16:$16,""),
IF($C9="Monika Kotwani",_xlfn.XLOOKUP($B9,PROSPER_Kotwani!$1:$1,PROSPER_Kotwani!$16:$16,""),
IF($C9="Jonathan Wellner",_xlfn.XLOOKUP($B9,PROSPER_Wellner!$1:$1,PROSPER_Wellner!$16:$16,""),
IF($C9="Travis Harvey",_xlfn.XLOOKUP($B9,PROSPER_Harvey!$1:$1,PROSPER_Harvey!$16:$16,""),"")))))))="","",
IF($C9="Christopher Lobo",_xlfn.XLOOKUP($B9,PROSPER_Lobo!$1:$1,PROSPER_Lobo!$16:$16,""),
IF($C9="Naren Baliga",_xlfn.XLOOKUP($B9,PROSPER_Baliga!$1:$1,PROSPER_Baliga!$16:$16,""),
IF($C9="Thorsten Huhn",_xlfn.XLOOKUP($B9,PROSPER_Huhn!$1:$1,PROSPER_Huhn!$16:$16,""),
IF($C9="Nick Hull",_xlfn.XLOOKUP($B9,PROSPER_Hull!$1:$1,PROSPER_Hull!$16:$16,""),
IF($C9="Monika Kotwani",_xlfn.XLOOKUP($B9,PROSPER_Kotwani!$1:$1,PROSPER_Kotwani!$16:$16,""),
IF($C9="Jonathan Wellner",_xlfn.XLOOKUP($B9,PROSPER_Wellner!$1:$1,PROSPER_Wellner!$16:$16,""),
IF($C9="Travis Harvey",_xlfn.XLOOKUP($B9,PROSPER_Harvey!$1:$1,PROSPER_Harvey!$16:$16,""),""))))))))="","No Score",IF(IF($C9="Christopher Lobo",_xlfn.XLOOKUP($B9,PROSPER_Lobo!$1:$1,PROSPER_Lobo!$16:$16,""),
IF($C9="Naren Baliga",_xlfn.XLOOKUP($B9,PROSPER_Baliga!$1:$1,PROSPER_Baliga!$16:$16,""),
IF($C9="Thorsten Huhn",_xlfn.XLOOKUP($B9,PROSPER_Huhn!$1:$1,PROSPER_Huhn!$16:$16,""),
IF($C9="Nick Hull",_xlfn.XLOOKUP($B9,PROSPER_Hull!$1:$1,PROSPER_Hull!$16:$16,""),
IF($C9="Monika Kotwani",_xlfn.XLOOKUP($B9,PROSPER_Kotwani!$1:$1,PROSPER_Kotwani!$16:$16,""),
IF($C9="Jonathan Wellner",_xlfn.XLOOKUP($B9,PROSPER_Wellner!$1:$1,PROSPER_Wellner!$16:$16,""),
IF($C9="Travis Harvey",_xlfn.XLOOKUP($B9,PROSPER_Harvey!$1:$1,PROSPER_Harvey!$16:$16,""),"")))))))="","",
IF($C9="Christopher Lobo",_xlfn.XLOOKUP($B9,PROSPER_Lobo!$1:$1,PROSPER_Lobo!$16:$16,""),
IF($C9="Naren Baliga",_xlfn.XLOOKUP($B9,PROSPER_Baliga!$1:$1,PROSPER_Baliga!$16:$16,""),
IF($C9="Thorsten Huhn",_xlfn.XLOOKUP($B9,PROSPER_Huhn!$1:$1,PROSPER_Huhn!$16:$16,""),
IF($C9="Nick Hull",_xlfn.XLOOKUP($B9,PROSPER_Hull!$1:$1,PROSPER_Hull!$16:$16,""),
IF($C9="Monika Kotwani",_xlfn.XLOOKUP($B9,PROSPER_Kotwani!$1:$1,PROSPER_Kotwani!$16:$16,""),
IF($C9="Jonathan Wellner",_xlfn.XLOOKUP($B9,PROSPER_Wellner!$1:$1,PROSPER_Wellner!$16:$16,""),
IF($C9="Travis Harvey",_xlfn.XLOOKUP($B9,PROSPER_Harvey!$1:$1,PROSPER_Harvey!$16:$16,""),"")))))))))</f>
        <v>No Score</v>
      </c>
      <c r="BM9" s="125" t="str">
        <f>IF(IF(IF($C9="Christopher Lobo",_xlfn.XLOOKUP($B9,PROSPER_Lobo!$1:$1,PROSPER_Lobo!$17:$17,""),
IF($C9="Naren Baliga",_xlfn.XLOOKUP($B9,PROSPER_Baliga!$1:$1,PROSPER_Baliga!$17:$17,""),
IF($C9="Thorsten Huhn",_xlfn.XLOOKUP($B9,PROSPER_Huhn!$1:$1,PROSPER_Huhn!$17:$17,""),
IF($C9="Nick Hull",_xlfn.XLOOKUP($B9,PROSPER_Hull!$1:$1,PROSPER_Hull!$17:$17,""),
IF($C9="Monika Kotwani",_xlfn.XLOOKUP($B9,PROSPER_Kotwani!$1:$1,PROSPER_Kotwani!$17:$17,""),
IF($C9="Jonathan Wellner",_xlfn.XLOOKUP($B9,PROSPER_Wellner!$1:$1,PROSPER_Wellner!$17:$17,""),
IF($C9="Travis Harvey",_xlfn.XLOOKUP($B9,PROSPER_Harvey!$1:$1,PROSPER_Harvey!$17:$17,""),"")))))))="","",
IF($C9="Christopher Lobo",_xlfn.XLOOKUP($B9,PROSPER_Lobo!$1:$1,PROSPER_Lobo!$17:$17,""),
IF($C9="Naren Baliga",_xlfn.XLOOKUP($B9,PROSPER_Baliga!$1:$1,PROSPER_Baliga!$17:$17,""),
IF($C9="Thorsten Huhn",_xlfn.XLOOKUP($B9,PROSPER_Huhn!$1:$1,PROSPER_Huhn!$17:$17,""),
IF($C9="Nick Hull",_xlfn.XLOOKUP($B9,PROSPER_Hull!$1:$1,PROSPER_Hull!$17:$17,""),
IF($C9="Monika Kotwani",_xlfn.XLOOKUP($B9,PROSPER_Kotwani!$1:$1,PROSPER_Kotwani!$17:$17,""),
IF($C9="Jonathan Wellner",_xlfn.XLOOKUP($B9,PROSPER_Wellner!$1:$1,PROSPER_Wellner!$17:$17,""),
IF($C9="Travis Harvey",_xlfn.XLOOKUP($B9,PROSPER_Harvey!$1:$1,PROSPER_Harvey!$17:$17,""),""))))))))="","No Comment",IF(IF($C9="Christopher Lobo",_xlfn.XLOOKUP($B9,PROSPER_Lobo!$1:$1,PROSPER_Lobo!$17:$17,""),
IF($C9="Naren Baliga",_xlfn.XLOOKUP($B9,PROSPER_Baliga!$1:$1,PROSPER_Baliga!$17:$17,""),
IF($C9="Thorsten Huhn",_xlfn.XLOOKUP($B9,PROSPER_Huhn!$1:$1,PROSPER_Huhn!$17:$17,""),
IF($C9="Nick Hull",_xlfn.XLOOKUP($B9,PROSPER_Hull!$1:$1,PROSPER_Hull!$17:$17,""),
IF($C9="Monika Kotwani",_xlfn.XLOOKUP($B9,PROSPER_Kotwani!$1:$1,PROSPER_Kotwani!$17:$17,""),
IF($C9="Jonathan Wellner",_xlfn.XLOOKUP($B9,PROSPER_Wellner!$1:$1,PROSPER_Wellner!$17:$17,""),
IF($C9="Travis Harvey",_xlfn.XLOOKUP($B9,PROSPER_Harvey!$1:$1,PROSPER_Harvey!$17:$17,""),"")))))))="","",
IF($C9="Christopher Lobo",_xlfn.XLOOKUP($B9,PROSPER_Lobo!$1:$1,PROSPER_Lobo!$17:$17,""),
IF($C9="Naren Baliga",_xlfn.XLOOKUP($B9,PROSPER_Baliga!$1:$1,PROSPER_Baliga!$17:$17,""),
IF($C9="Thorsten Huhn",_xlfn.XLOOKUP($B9,PROSPER_Huhn!$1:$1,PROSPER_Huhn!$17:$17,""),
IF($C9="Nick Hull",_xlfn.XLOOKUP($B9,PROSPER_Hull!$1:$1,PROSPER_Hull!$17:$17,""),
IF($C9="Monika Kotwani",_xlfn.XLOOKUP($B9,PROSPER_Kotwani!$1:$1,PROSPER_Kotwani!$17:$17,""),
IF($C9="Jonathan Wellner",_xlfn.XLOOKUP($B9,PROSPER_Wellner!$1:$1,PROSPER_Wellner!$17:$17,""),
IF($C9="Travis Harvey",_xlfn.XLOOKUP($B9,PROSPER_Harvey!$1:$1,PROSPER_Harvey!$17:$17,""),"")))))))))</f>
        <v>No Comment</v>
      </c>
      <c r="BN9" s="124">
        <f>IFERROR(ROUND(_xlfn.XLOOKUP(B9,'RevenueChallenge_Query'!$E:$E,'RevenueChallenge_Query'!$F:$F)/3.2,0),"Not Taken")</f>
        <v>4</v>
      </c>
      <c r="BO9" s="150">
        <f t="shared" si="152"/>
        <v>4</v>
      </c>
      <c r="BP9" s="120" t="str">
        <f>_xlfn.XLOOKUP(B9,PROSPERInitial_Query!$E:$E,PROSPERInitial_Query!$O:$O,"",,-1)</f>
        <v/>
      </c>
      <c r="BQ9" s="121" t="str">
        <f t="shared" si="24"/>
        <v>Angelle Jenkins1 - PortfolioArtificial Intelligence</v>
      </c>
      <c r="BR9" s="126" t="str">
        <f>_xlfn.XLOOKUP(BQ9,PROSPERDelta_Query!BK:BK,PROSPERDelta_Query!Q:Q,"",,-1)</f>
        <v/>
      </c>
      <c r="BS9" s="124" t="str">
        <f t="shared" si="153"/>
        <v>N/A</v>
      </c>
      <c r="BT9" s="124" t="str">
        <f>IF(IF(IF($C9="Christopher Lobo",_xlfn.XLOOKUP($B9,PROSPER_Lobo!$1:$1,PROSPER_Lobo!$18:$18,""),
IF($C9="Naren Baliga",_xlfn.XLOOKUP($B9,PROSPER_Baliga!$1:$1,PROSPER_Baliga!$18:$18,""),
IF($C9="Thorsten Huhn",_xlfn.XLOOKUP($B9,PROSPER_Huhn!$1:$1,PROSPER_Huhn!$18:$18,""),
IF($C9="Nick Hull",_xlfn.XLOOKUP($B9,PROSPER_Hull!$1:$1,PROSPER_Hull!$18:$18,""),
IF($C9="Monika Kotwani",_xlfn.XLOOKUP($B9,PROSPER_Kotwani!$1:$1,PROSPER_Kotwani!$18:$18,""),
IF($C9="Jonathan Wellner",_xlfn.XLOOKUP($B9,PROSPER_Wellner!$1:$1,PROSPER_Wellner!$18:$18,""),
IF($C9="Travis Harvey",_xlfn.XLOOKUP($B9,PROSPER_Harvey!$1:$1,PROSPER_Harvey!$18:$18,""),"")))))))="","",
IF($C9="Christopher Lobo",_xlfn.XLOOKUP($B9,PROSPER_Lobo!$1:$1,PROSPER_Lobo!$18:$18,""),
IF($C9="Naren Baliga",_xlfn.XLOOKUP($B9,PROSPER_Baliga!$1:$1,PROSPER_Baliga!$18:$18,""),
IF($C9="Thorsten Huhn",_xlfn.XLOOKUP($B9,PROSPER_Huhn!$1:$1,PROSPER_Huhn!$18:$18,""),
IF($C9="Nick Hull",_xlfn.XLOOKUP($B9,PROSPER_Hull!$1:$1,PROSPER_Hull!$18:$18,""),
IF($C9="Monika Kotwani",_xlfn.XLOOKUP($B9,PROSPER_Kotwani!$1:$1,PROSPER_Kotwani!$18:$18,""),
IF($C9="Jonathan Wellner",_xlfn.XLOOKUP($B9,PROSPER_Wellner!$1:$1,PROSPER_Wellner!$18:$18,""),
IF($C9="Travis Harvey",_xlfn.XLOOKUP($B9,PROSPER_Harvey!$1:$1,PROSPER_Harvey!$18:$18,""),""))))))))="","No Score",IF(IF($C9="Christopher Lobo",_xlfn.XLOOKUP($B9,PROSPER_Lobo!$1:$1,PROSPER_Lobo!$18:$18,""),
IF($C9="Naren Baliga",_xlfn.XLOOKUP($B9,PROSPER_Baliga!$1:$1,PROSPER_Baliga!$18:$18,""),
IF($C9="Thorsten Huhn",_xlfn.XLOOKUP($B9,PROSPER_Huhn!$1:$1,PROSPER_Huhn!$18:$18,""),
IF($C9="Nick Hull",_xlfn.XLOOKUP($B9,PROSPER_Hull!$1:$1,PROSPER_Hull!$18:$18,""),
IF($C9="Monika Kotwani",_xlfn.XLOOKUP($B9,PROSPER_Kotwani!$1:$1,PROSPER_Kotwani!$18:$18,""),
IF($C9="Jonathan Wellner",_xlfn.XLOOKUP($B9,PROSPER_Wellner!$1:$1,PROSPER_Wellner!$18:$18,""),
IF($C9="Travis Harvey",_xlfn.XLOOKUP($B9,PROSPER_Harvey!$1:$1,PROSPER_Harvey!$18:$18,""),"")))))))="","",
IF($C9="Christopher Lobo",_xlfn.XLOOKUP($B9,PROSPER_Lobo!$1:$1,PROSPER_Lobo!$18:$18,""),
IF($C9="Naren Baliga",_xlfn.XLOOKUP($B9,PROSPER_Baliga!$1:$1,PROSPER_Baliga!$18:$18,""),
IF($C9="Thorsten Huhn",_xlfn.XLOOKUP($B9,PROSPER_Huhn!$1:$1,PROSPER_Huhn!$18:$18,""),
IF($C9="Nick Hull",_xlfn.XLOOKUP($B9,PROSPER_Hull!$1:$1,PROSPER_Hull!$18:$18,""),
IF($C9="Monika Kotwani",_xlfn.XLOOKUP($B9,PROSPER_Kotwani!$1:$1,PROSPER_Kotwani!$18:$18,""),
IF($C9="Jonathan Wellner",_xlfn.XLOOKUP($B9,PROSPER_Wellner!$1:$1,PROSPER_Wellner!$18:$18,""),
IF($C9="Travis Harvey",_xlfn.XLOOKUP($B9,PROSPER_Harvey!$1:$1,PROSPER_Harvey!$18:$18,""),"")))))))))</f>
        <v>No Score</v>
      </c>
      <c r="BU9" s="125" t="str">
        <f>IF(IF(IF($C9="Christopher Lobo",_xlfn.XLOOKUP($B9,PROSPER_Lobo!$1:$1,PROSPER_Lobo!$19:$19,""),
IF($C9="Naren Baliga",_xlfn.XLOOKUP($B9,PROSPER_Baliga!$1:$1,PROSPER_Baliga!$19:$19,""),
IF($C9="Thorsten Huhn",_xlfn.XLOOKUP($B9,PROSPER_Huhn!$1:$1,PROSPER_Huhn!$19:$19,""),
IF($C9="Nick Hull",_xlfn.XLOOKUP($B9,PROSPER_Hull!$1:$1,PROSPER_Hull!$19:$19,""),
IF($C9="Monika Kotwani",_xlfn.XLOOKUP($B9,PROSPER_Kotwani!$1:$1,PROSPER_Kotwani!$19:$19,""),
IF($C9="Jonathan Wellner",_xlfn.XLOOKUP($B9,PROSPER_Wellner!$1:$1,PROSPER_Wellner!$19:$19,""),
IF($C9="Travis Harvey",_xlfn.XLOOKUP($B9,PROSPER_Harvey!$1:$1,PROSPER_Harvey!$19:$19,""),"")))))))="","",
IF($C9="Christopher Lobo",_xlfn.XLOOKUP($B9,PROSPER_Lobo!$1:$1,PROSPER_Lobo!$19:$19,""),
IF($C9="Naren Baliga",_xlfn.XLOOKUP($B9,PROSPER_Baliga!$1:$1,PROSPER_Baliga!$19:$19,""),
IF($C9="Thorsten Huhn",_xlfn.XLOOKUP($B9,PROSPER_Huhn!$1:$1,PROSPER_Huhn!$19:$19,""),
IF($C9="Nick Hull",_xlfn.XLOOKUP($B9,PROSPER_Hull!$1:$1,PROSPER_Hull!$19:$19,""),
IF($C9="Monika Kotwani",_xlfn.XLOOKUP($B9,PROSPER_Kotwani!$1:$1,PROSPER_Kotwani!$19:$19,""),
IF($C9="Jonathan Wellner",_xlfn.XLOOKUP($B9,PROSPER_Wellner!$1:$1,PROSPER_Wellner!$19:$19,""),
IF($C9="Travis Harvey",_xlfn.XLOOKUP($B9,PROSPER_Harvey!$1:$1,PROSPER_Harvey!$19:$19,""),""))))))))="","No Comment",IF(IF($C9="Christopher Lobo",_xlfn.XLOOKUP($B9,PROSPER_Lobo!$1:$1,PROSPER_Lobo!$19:$19,""),
IF($C9="Naren Baliga",_xlfn.XLOOKUP($B9,PROSPER_Baliga!$1:$1,PROSPER_Baliga!$19:$19,""),
IF($C9="Thorsten Huhn",_xlfn.XLOOKUP($B9,PROSPER_Huhn!$1:$1,PROSPER_Huhn!$19:$19,""),
IF($C9="Nick Hull",_xlfn.XLOOKUP($B9,PROSPER_Hull!$1:$1,PROSPER_Hull!$19:$19,""),
IF($C9="Monika Kotwani",_xlfn.XLOOKUP($B9,PROSPER_Kotwani!$1:$1,PROSPER_Kotwani!$19:$19,""),
IF($C9="Jonathan Wellner",_xlfn.XLOOKUP($B9,PROSPER_Wellner!$1:$1,PROSPER_Wellner!$19:$19,""),
IF($C9="Travis Harvey",_xlfn.XLOOKUP($B9,PROSPER_Harvey!$1:$1,PROSPER_Harvey!$19:$19,""),"")))))))="","",
IF($C9="Christopher Lobo",_xlfn.XLOOKUP($B9,PROSPER_Lobo!$1:$1,PROSPER_Lobo!$19:$19,""),
IF($C9="Naren Baliga",_xlfn.XLOOKUP($B9,PROSPER_Baliga!$1:$1,PROSPER_Baliga!$19:$19,""),
IF($C9="Thorsten Huhn",_xlfn.XLOOKUP($B9,PROSPER_Huhn!$1:$1,PROSPER_Huhn!$19:$19,""),
IF($C9="Nick Hull",_xlfn.XLOOKUP($B9,PROSPER_Hull!$1:$1,PROSPER_Hull!$19:$19,""),
IF($C9="Monika Kotwani",_xlfn.XLOOKUP($B9,PROSPER_Kotwani!$1:$1,PROSPER_Kotwani!$19:$19,""),
IF($C9="Jonathan Wellner",_xlfn.XLOOKUP($B9,PROSPER_Wellner!$1:$1,PROSPER_Wellner!$19:$19,""),
IF($C9="Travis Harvey",_xlfn.XLOOKUP($B9,PROSPER_Harvey!$1:$1,PROSPER_Harvey!$19:$19,""),"")))))))))</f>
        <v>No Comment</v>
      </c>
      <c r="BV9" s="124" t="s">
        <v>89</v>
      </c>
      <c r="BW9" s="150" t="str">
        <f t="shared" si="154"/>
        <v>N/A</v>
      </c>
      <c r="BX9" s="127" t="str">
        <f t="shared" si="155"/>
        <v>N/A</v>
      </c>
      <c r="BY9" s="128" t="str">
        <f t="shared" si="156"/>
        <v>N/A</v>
      </c>
      <c r="BZ9" s="128">
        <f t="shared" si="157"/>
        <v>4</v>
      </c>
      <c r="CA9" s="129">
        <f t="shared" si="158"/>
        <v>4</v>
      </c>
      <c r="CB9" s="130" t="str">
        <f>_xlfn.XLOOKUP(B9,PROSPERInitial_Query!$E:$E,PROSPERInitial_Query!$AA:$AA,"",,-1)</f>
        <v/>
      </c>
      <c r="CC9" s="121" t="str">
        <f t="shared" si="31"/>
        <v>Angelle Jenkins2 - RelationshipAccount / Stakeholder 1Name</v>
      </c>
      <c r="CD9" s="121" t="str">
        <f>_xlfn.XLOOKUP(CC9,PROSPERDelta_Query!BK:BK,PROSPERDelta_Query!AC:AC,"",,-1)</f>
        <v/>
      </c>
      <c r="CE9" s="126" t="str">
        <f>_xlfn.XLOOKUP(B9,PROSPERInitial_Query!$E:$E,PROSPERInitial_Query!$Q:$Q,"",,-1)</f>
        <v/>
      </c>
      <c r="CF9" s="121" t="str">
        <f t="shared" si="32"/>
        <v>Angelle Jenkins2 - RelationshipAccount / Stakeholder 1Self Score</v>
      </c>
      <c r="CG9" s="126" t="str">
        <f>_xlfn.XLOOKUP(CF9,PROSPERDelta_Query!BK:BK,PROSPERDelta_Query!AM:AM,"",,-1)</f>
        <v/>
      </c>
      <c r="CH9" s="131" t="str">
        <f t="shared" si="159"/>
        <v/>
      </c>
      <c r="CI9" s="131" t="str">
        <f t="shared" si="160"/>
        <v>N/A</v>
      </c>
      <c r="CJ9" s="132" t="str">
        <f t="shared" si="161"/>
        <v>N/A</v>
      </c>
      <c r="CK9" s="132" t="str">
        <f>IF(IF(IF($C9="Christopher Lobo",_xlfn.XLOOKUP($B9,PROSPER_Lobo!$1:$1,PROSPER_Lobo!$21:$21,""),
IF($C9="Naren Baliga",_xlfn.XLOOKUP($B9,PROSPER_Baliga!$1:$1,PROSPER_Baliga!$21:$21,""),
IF($C9="Thorsten Huhn",_xlfn.XLOOKUP($B9,PROSPER_Huhn!$1:$1,PROSPER_Huhn!$21:$21,""),
IF($C9="Nick Hull",_xlfn.XLOOKUP($B9,PROSPER_Hull!$1:$1,PROSPER_Hull!$21:$21,""),
IF($C9="Monika Kotwani",_xlfn.XLOOKUP($B9,PROSPER_Kotwani!$1:$1,PROSPER_Kotwani!$21:$21,""),
IF($C9="Jonathan Wellner",_xlfn.XLOOKUP($B9,PROSPER_Wellner!$1:$1,PROSPER_Wellner!$21:$21,""),
IF($C9="Travis Harvey",_xlfn.XLOOKUP($B9,PROSPER_Harvey!$1:$1,PROSPER_Harvey!$21:$21,""),"")))))))="","",
IF($C9="Christopher Lobo",_xlfn.XLOOKUP($B9,PROSPER_Lobo!$1:$1,PROSPER_Lobo!$21:$21,""),
IF($C9="Naren Baliga",_xlfn.XLOOKUP($B9,PROSPER_Baliga!$1:$1,PROSPER_Baliga!$21:$21,""),
IF($C9="Thorsten Huhn",_xlfn.XLOOKUP($B9,PROSPER_Huhn!$1:$1,PROSPER_Huhn!$21:$21,""),
IF($C9="Nick Hull",_xlfn.XLOOKUP($B9,PROSPER_Hull!$1:$1,PROSPER_Hull!$21:$21,""),
IF($C9="Monika Kotwani",_xlfn.XLOOKUP($B9,PROSPER_Kotwani!$1:$1,PROSPER_Kotwani!$21:$21,""),
IF($C9="Jonathan Wellner",_xlfn.XLOOKUP($B9,PROSPER_Wellner!$1:$1,PROSPER_Wellner!$21:$21,""),
IF($C9="Travis Harvey",_xlfn.XLOOKUP($B9,PROSPER_Harvey!$1:$1,PROSPER_Harvey!$21:$21,""),""))))))))="","No Score",IF(IF($C9="Christopher Lobo",_xlfn.XLOOKUP($B9,PROSPER_Lobo!$1:$1,PROSPER_Lobo!$21:$21,""),
IF($C9="Naren Baliga",_xlfn.XLOOKUP($B9,PROSPER_Baliga!$1:$1,PROSPER_Baliga!$21:$21,""),
IF($C9="Thorsten Huhn",_xlfn.XLOOKUP($B9,PROSPER_Huhn!$1:$1,PROSPER_Huhn!$21:$21,""),
IF($C9="Nick Hull",_xlfn.XLOOKUP($B9,PROSPER_Hull!$1:$1,PROSPER_Hull!$21:$21,""),
IF($C9="Monika Kotwani",_xlfn.XLOOKUP($B9,PROSPER_Kotwani!$1:$1,PROSPER_Kotwani!$21:$21,""),
IF($C9="Jonathan Wellner",_xlfn.XLOOKUP($B9,PROSPER_Wellner!$1:$1,PROSPER_Wellner!$21:$21,""),
IF($C9="Travis Harvey",_xlfn.XLOOKUP($B9,PROSPER_Harvey!$1:$1,PROSPER_Harvey!$21:$21,""),"")))))))="","",
IF($C9="Christopher Lobo",_xlfn.XLOOKUP($B9,PROSPER_Lobo!$1:$1,PROSPER_Lobo!$21:$21,""),
IF($C9="Naren Baliga",_xlfn.XLOOKUP($B9,PROSPER_Baliga!$1:$1,PROSPER_Baliga!$21:$21,""),
IF($C9="Thorsten Huhn",_xlfn.XLOOKUP($B9,PROSPER_Huhn!$1:$1,PROSPER_Huhn!$21:$21,""),
IF($C9="Nick Hull",_xlfn.XLOOKUP($B9,PROSPER_Hull!$1:$1,PROSPER_Hull!$21:$21,""),
IF($C9="Monika Kotwani",_xlfn.XLOOKUP($B9,PROSPER_Kotwani!$1:$1,PROSPER_Kotwani!$21:$21,""),
IF($C9="Jonathan Wellner",_xlfn.XLOOKUP($B9,PROSPER_Wellner!$1:$1,PROSPER_Wellner!$21:$21,""),
IF($C9="Travis Harvey",_xlfn.XLOOKUP($B9,PROSPER_Harvey!$1:$1,PROSPER_Harvey!$21:$21,""),"")))))))))</f>
        <v>N/A</v>
      </c>
      <c r="CL9" s="131" t="str">
        <f>IF(IF(IF($C9="Christopher Lobo",_xlfn.XLOOKUP($B9,PROSPER_Lobo!$1:$1,PROSPER_Lobo!$22:$22,""),
IF($C9="Naren Baliga",_xlfn.XLOOKUP($B9,PROSPER_Baliga!$1:$1,PROSPER_Baliga!$22:$22,""),
IF($C9="Thorsten Huhn",_xlfn.XLOOKUP($B9,PROSPER_Huhn!$1:$1,PROSPER_Huhn!$22:$22,""),
IF($C9="Nick Hull",_xlfn.XLOOKUP($B9,PROSPER_Hull!$1:$1,PROSPER_Hull!$22:$22,""),
IF($C9="Monika Kotwani",_xlfn.XLOOKUP($B9,PROSPER_Kotwani!$1:$1,PROSPER_Kotwani!$22:$22,""),
IF($C9="Jonathan Wellner",_xlfn.XLOOKUP($B9,PROSPER_Wellner!$1:$1,PROSPER_Wellner!$22:$22,""),
IF($C9="Travis Harvey",_xlfn.XLOOKUP($B9,PROSPER_Harvey!$1:$1,PROSPER_Harvey!$22:$22,""),"")))))))="","",
IF($C9="Christopher Lobo",_xlfn.XLOOKUP($B9,PROSPER_Lobo!$1:$1,PROSPER_Lobo!$22:$22,""),
IF($C9="Naren Baliga",_xlfn.XLOOKUP($B9,PROSPER_Baliga!$1:$1,PROSPER_Baliga!$22:$22,""),
IF($C9="Thorsten Huhn",_xlfn.XLOOKUP($B9,PROSPER_Huhn!$1:$1,PROSPER_Huhn!$22:$22,""),
IF($C9="Nick Hull",_xlfn.XLOOKUP($B9,PROSPER_Hull!$1:$1,PROSPER_Hull!$22:$22,""),
IF($C9="Monika Kotwani",_xlfn.XLOOKUP($B9,PROSPER_Kotwani!$1:$1,PROSPER_Kotwani!$22:$22,""),
IF($C9="Jonathan Wellner",_xlfn.XLOOKUP($B9,PROSPER_Wellner!$1:$1,PROSPER_Wellner!$22:$22,""),
IF($C9="Travis Harvey",_xlfn.XLOOKUP($B9,PROSPER_Harvey!$1:$1,PROSPER_Harvey!$22:$22,""),""))))))))="","No Comment",IF(IF($C9="Christopher Lobo",_xlfn.XLOOKUP($B9,PROSPER_Lobo!$1:$1,PROSPER_Lobo!$22:$22,""),
IF($C9="Naren Baliga",_xlfn.XLOOKUP($B9,PROSPER_Baliga!$1:$1,PROSPER_Baliga!$22:$22,""),
IF($C9="Thorsten Huhn",_xlfn.XLOOKUP($B9,PROSPER_Huhn!$1:$1,PROSPER_Huhn!$22:$22,""),
IF($C9="Nick Hull",_xlfn.XLOOKUP($B9,PROSPER_Hull!$1:$1,PROSPER_Hull!$22:$22,""),
IF($C9="Monika Kotwani",_xlfn.XLOOKUP($B9,PROSPER_Kotwani!$1:$1,PROSPER_Kotwani!$22:$22,""),
IF($C9="Jonathan Wellner",_xlfn.XLOOKUP($B9,PROSPER_Wellner!$1:$1,PROSPER_Wellner!$22:$22,""),
IF($C9="Travis Harvey",_xlfn.XLOOKUP($B9,PROSPER_Harvey!$1:$1,PROSPER_Harvey!$22:$22,""),"")))))))="","",
IF($C9="Christopher Lobo",_xlfn.XLOOKUP($B9,PROSPER_Lobo!$1:$1,PROSPER_Lobo!$22:$22,""),
IF($C9="Naren Baliga",_xlfn.XLOOKUP($B9,PROSPER_Baliga!$1:$1,PROSPER_Baliga!$22:$22,""),
IF($C9="Thorsten Huhn",_xlfn.XLOOKUP($B9,PROSPER_Huhn!$1:$1,PROSPER_Huhn!$22:$22,""),
IF($C9="Nick Hull",_xlfn.XLOOKUP($B9,PROSPER_Hull!$1:$1,PROSPER_Hull!$22:$22,""),
IF($C9="Monika Kotwani",_xlfn.XLOOKUP($B9,PROSPER_Kotwani!$1:$1,PROSPER_Kotwani!$22:$22,""),
IF($C9="Jonathan Wellner",_xlfn.XLOOKUP($B9,PROSPER_Wellner!$1:$1,PROSPER_Wellner!$22:$22,""),
IF($C9="Travis Harvey",_xlfn.XLOOKUP($B9,PROSPER_Harvey!$1:$1,PROSPER_Harvey!$22:$22,""),"")))))))))</f>
        <v>N/A</v>
      </c>
      <c r="CM9" s="150" t="str">
        <f t="shared" si="162"/>
        <v>N/A</v>
      </c>
      <c r="CN9" s="130" t="str">
        <f>_xlfn.XLOOKUP(B9,PROSPERInitial_Query!$E:$E,PROSPERInitial_Query!$AB:$AB,"",,-1)</f>
        <v/>
      </c>
      <c r="CO9" s="121" t="str">
        <f t="shared" si="37"/>
        <v>Angelle Jenkins2 - RelationshipAccount / Stakeholder 2Name</v>
      </c>
      <c r="CP9" s="121" t="str">
        <f>_xlfn.XLOOKUP(CO9,PROSPERDelta_Query!BK:BK,PROSPERDelta_Query!AD:AD,"",,-1)</f>
        <v/>
      </c>
      <c r="CQ9" s="126" t="str">
        <f>_xlfn.XLOOKUP(B9,PROSPERInitial_Query!$E:$E,PROSPERInitial_Query!$R:$R,"",,-1)</f>
        <v/>
      </c>
      <c r="CR9" s="121" t="str">
        <f t="shared" si="38"/>
        <v>Angelle Jenkins2 - RelationshipAccount / Stakeholder 2Self Score</v>
      </c>
      <c r="CS9" s="126" t="str">
        <f>_xlfn.XLOOKUP(CR9,PROSPERDelta_Query!BK:BK,PROSPERDelta_Query!AN:AN,"",,-1)</f>
        <v/>
      </c>
      <c r="CT9" s="131" t="str">
        <f t="shared" si="163"/>
        <v/>
      </c>
      <c r="CU9" s="131" t="str">
        <f t="shared" si="164"/>
        <v>N/A</v>
      </c>
      <c r="CV9" s="132" t="str">
        <f t="shared" si="165"/>
        <v>N/A</v>
      </c>
      <c r="CW9" s="132" t="str">
        <f>IF(IF(IF($C9="Christopher Lobo",_xlfn.XLOOKUP($B9,PROSPER_Lobo!$1:$1,PROSPER_Lobo!$24:$24,""),
IF($C9="Naren Baliga",_xlfn.XLOOKUP($B9,PROSPER_Baliga!$1:$1,PROSPER_Baliga!$24:$24,""),
IF($C9="Thorsten Huhn",_xlfn.XLOOKUP($B9,PROSPER_Huhn!$1:$1,PROSPER_Huhn!$24:$24,""),
IF($C9="Nick Hull",_xlfn.XLOOKUP($B9,PROSPER_Hull!$1:$1,PROSPER_Hull!$24:$24,""),
IF($C9="Monika Kotwani",_xlfn.XLOOKUP($B9,PROSPER_Kotwani!$1:$1,PROSPER_Kotwani!$24:$24,""),
IF($C9="Jonathan Wellner",_xlfn.XLOOKUP($B9,PROSPER_Wellner!$1:$1,PROSPER_Wellner!$24:$24,""),
IF($C9="Travis Harvey",_xlfn.XLOOKUP($B9,PROSPER_Harvey!$1:$1,PROSPER_Harvey!$24:$24,""),"")))))))="","",
IF($C9="Christopher Lobo",_xlfn.XLOOKUP($B9,PROSPER_Lobo!$1:$1,PROSPER_Lobo!$24:$24,""),
IF($C9="Naren Baliga",_xlfn.XLOOKUP($B9,PROSPER_Baliga!$1:$1,PROSPER_Baliga!$24:$24,""),
IF($C9="Thorsten Huhn",_xlfn.XLOOKUP($B9,PROSPER_Huhn!$1:$1,PROSPER_Huhn!$24:$24,""),
IF($C9="Nick Hull",_xlfn.XLOOKUP($B9,PROSPER_Hull!$1:$1,PROSPER_Hull!$24:$24,""),
IF($C9="Monika Kotwani",_xlfn.XLOOKUP($B9,PROSPER_Kotwani!$1:$1,PROSPER_Kotwani!$24:$24,""),
IF($C9="Jonathan Wellner",_xlfn.XLOOKUP($B9,PROSPER_Wellner!$1:$1,PROSPER_Wellner!$24:$24,""),
IF($C9="Travis Harvey",_xlfn.XLOOKUP($B9,PROSPER_Harvey!$1:$1,PROSPER_Harvey!$24:$24,""),""))))))))="","No Score",IF(IF($C9="Christopher Lobo",_xlfn.XLOOKUP($B9,PROSPER_Lobo!$1:$1,PROSPER_Lobo!$24:$24,""),
IF($C9="Naren Baliga",_xlfn.XLOOKUP($B9,PROSPER_Baliga!$1:$1,PROSPER_Baliga!$24:$24,""),
IF($C9="Thorsten Huhn",_xlfn.XLOOKUP($B9,PROSPER_Huhn!$1:$1,PROSPER_Huhn!$24:$24,""),
IF($C9="Nick Hull",_xlfn.XLOOKUP($B9,PROSPER_Hull!$1:$1,PROSPER_Hull!$24:$24,""),
IF($C9="Monika Kotwani",_xlfn.XLOOKUP($B9,PROSPER_Kotwani!$1:$1,PROSPER_Kotwani!$24:$24,""),
IF($C9="Jonathan Wellner",_xlfn.XLOOKUP($B9,PROSPER_Wellner!$1:$1,PROSPER_Wellner!$24:$24,""),
IF($C9="Travis Harvey",_xlfn.XLOOKUP($B9,PROSPER_Harvey!$1:$1,PROSPER_Harvey!$24:$24,""),"")))))))="","",
IF($C9="Christopher Lobo",_xlfn.XLOOKUP($B9,PROSPER_Lobo!$1:$1,PROSPER_Lobo!$24:$24,""),
IF($C9="Naren Baliga",_xlfn.XLOOKUP($B9,PROSPER_Baliga!$1:$1,PROSPER_Baliga!$24:$24,""),
IF($C9="Thorsten Huhn",_xlfn.XLOOKUP($B9,PROSPER_Huhn!$1:$1,PROSPER_Huhn!$24:$24,""),
IF($C9="Nick Hull",_xlfn.XLOOKUP($B9,PROSPER_Hull!$1:$1,PROSPER_Hull!$24:$24,""),
IF($C9="Monika Kotwani",_xlfn.XLOOKUP($B9,PROSPER_Kotwani!$1:$1,PROSPER_Kotwani!$24:$24,""),
IF($C9="Jonathan Wellner",_xlfn.XLOOKUP($B9,PROSPER_Wellner!$1:$1,PROSPER_Wellner!$24:$24,""),
IF($C9="Travis Harvey",_xlfn.XLOOKUP($B9,PROSPER_Harvey!$1:$1,PROSPER_Harvey!$24:$24,""),"")))))))))</f>
        <v>N/A</v>
      </c>
      <c r="CX9" s="131" t="str">
        <f>IF(IF(IF($C9="Christopher Lobo",_xlfn.XLOOKUP($B9,PROSPER_Lobo!$1:$1,PROSPER_Lobo!$25:$25,""),
IF($C9="Naren Baliga",_xlfn.XLOOKUP($B9,PROSPER_Baliga!$1:$1,PROSPER_Baliga!$25:$25,""),
IF($C9="Thorsten Huhn",_xlfn.XLOOKUP($B9,PROSPER_Huhn!$1:$1,PROSPER_Huhn!$25:$25,""),
IF($C9="Nick Hull",_xlfn.XLOOKUP($B9,PROSPER_Hull!$1:$1,PROSPER_Hull!$25:$25,""),
IF($C9="Monika Kotwani",_xlfn.XLOOKUP($B9,PROSPER_Kotwani!$1:$1,PROSPER_Kotwani!$25:$25,""),
IF($C9="Jonathan Wellner",_xlfn.XLOOKUP($B9,PROSPER_Wellner!$1:$1,PROSPER_Wellner!$25:$25,""),
IF($C9="Travis Harvey",_xlfn.XLOOKUP($B9,PROSPER_Harvey!$1:$1,PROSPER_Harvey!$25:$25,""),"")))))))="","",
IF($C9="Christopher Lobo",_xlfn.XLOOKUP($B9,PROSPER_Lobo!$1:$1,PROSPER_Lobo!$25:$25,""),
IF($C9="Naren Baliga",_xlfn.XLOOKUP($B9,PROSPER_Baliga!$1:$1,PROSPER_Baliga!$25:$25,""),
IF($C9="Thorsten Huhn",_xlfn.XLOOKUP($B9,PROSPER_Huhn!$1:$1,PROSPER_Huhn!$25:$25,""),
IF($C9="Nick Hull",_xlfn.XLOOKUP($B9,PROSPER_Hull!$1:$1,PROSPER_Hull!$25:$25,""),
IF($C9="Monika Kotwani",_xlfn.XLOOKUP($B9,PROSPER_Kotwani!$1:$1,PROSPER_Kotwani!$25:$25,""),
IF($C9="Jonathan Wellner",_xlfn.XLOOKUP($B9,PROSPER_Wellner!$1:$1,PROSPER_Wellner!$25:$25,""),
IF($C9="Travis Harvey",_xlfn.XLOOKUP($B9,PROSPER_Harvey!$1:$1,PROSPER_Harvey!$25:$25,""),""))))))))="","No Comment",IF(IF($C9="Christopher Lobo",_xlfn.XLOOKUP($B9,PROSPER_Lobo!$1:$1,PROSPER_Lobo!$25:$25,""),
IF($C9="Naren Baliga",_xlfn.XLOOKUP($B9,PROSPER_Baliga!$1:$1,PROSPER_Baliga!$25:$25,""),
IF($C9="Thorsten Huhn",_xlfn.XLOOKUP($B9,PROSPER_Huhn!$1:$1,PROSPER_Huhn!$25:$25,""),
IF($C9="Nick Hull",_xlfn.XLOOKUP($B9,PROSPER_Hull!$1:$1,PROSPER_Hull!$25:$25,""),
IF($C9="Monika Kotwani",_xlfn.XLOOKUP($B9,PROSPER_Kotwani!$1:$1,PROSPER_Kotwani!$25:$25,""),
IF($C9="Jonathan Wellner",_xlfn.XLOOKUP($B9,PROSPER_Wellner!$1:$1,PROSPER_Wellner!$25:$25,""),
IF($C9="Travis Harvey",_xlfn.XLOOKUP($B9,PROSPER_Harvey!$1:$1,PROSPER_Harvey!$25:$25,""),"")))))))="","",
IF($C9="Christopher Lobo",_xlfn.XLOOKUP($B9,PROSPER_Lobo!$1:$1,PROSPER_Lobo!$25:$25,""),
IF($C9="Naren Baliga",_xlfn.XLOOKUP($B9,PROSPER_Baliga!$1:$1,PROSPER_Baliga!$25:$25,""),
IF($C9="Thorsten Huhn",_xlfn.XLOOKUP($B9,PROSPER_Huhn!$1:$1,PROSPER_Huhn!$25:$25,""),
IF($C9="Nick Hull",_xlfn.XLOOKUP($B9,PROSPER_Hull!$1:$1,PROSPER_Hull!$25:$25,""),
IF($C9="Monika Kotwani",_xlfn.XLOOKUP($B9,PROSPER_Kotwani!$1:$1,PROSPER_Kotwani!$25:$25,""),
IF($C9="Jonathan Wellner",_xlfn.XLOOKUP($B9,PROSPER_Wellner!$1:$1,PROSPER_Wellner!$25:$25,""),
IF($C9="Travis Harvey",_xlfn.XLOOKUP($B9,PROSPER_Harvey!$1:$1,PROSPER_Harvey!$25:$25,""),"")))))))))</f>
        <v>N/A</v>
      </c>
      <c r="CY9" s="150" t="str">
        <f t="shared" si="166"/>
        <v>N/A</v>
      </c>
      <c r="CZ9" s="130" t="str">
        <f>_xlfn.XLOOKUP(B9,PROSPERInitial_Query!$E:$E,PROSPERInitial_Query!$AC:$AC,"",,-1)</f>
        <v/>
      </c>
      <c r="DA9" s="121" t="str">
        <f t="shared" si="43"/>
        <v>Angelle Jenkins2 - RelationshipAccount / Stakeholder 3Name</v>
      </c>
      <c r="DB9" s="121" t="str">
        <f>_xlfn.XLOOKUP(DA9,PROSPERDelta_Query!BK:BK,PROSPERDelta_Query!AE:AE,"",,-1)</f>
        <v/>
      </c>
      <c r="DC9" s="126" t="str">
        <f>_xlfn.XLOOKUP(B9,PROSPERInitial_Query!$E:$E,PROSPERInitial_Query!$S:$S,"",,-1)</f>
        <v/>
      </c>
      <c r="DD9" s="121" t="str">
        <f t="shared" si="44"/>
        <v>Angelle Jenkins2 - RelationshipAccount / Stakeholder 3Self Score</v>
      </c>
      <c r="DE9" s="126" t="str">
        <f>_xlfn.XLOOKUP(DD9,PROSPERDelta_Query!BK:BK,PROSPERDelta_Query!AO:AO,"",,-1)</f>
        <v/>
      </c>
      <c r="DF9" s="131" t="str">
        <f t="shared" si="167"/>
        <v/>
      </c>
      <c r="DG9" s="131" t="str">
        <f t="shared" si="168"/>
        <v>N/A</v>
      </c>
      <c r="DH9" s="132" t="str">
        <f t="shared" si="169"/>
        <v>N/A</v>
      </c>
      <c r="DI9" s="132" t="str">
        <f>IF(IF(IF($C9="Christopher Lobo",_xlfn.XLOOKUP($B9,PROSPER_Lobo!$1:$1,PROSPER_Lobo!$27:$27,""),
IF($C9="Naren Baliga",_xlfn.XLOOKUP($B9,PROSPER_Baliga!$1:$1,PROSPER_Baliga!$27:$27,""),
IF($C9="Thorsten Huhn",_xlfn.XLOOKUP($B9,PROSPER_Huhn!$1:$1,PROSPER_Huhn!$27:$27,""),
IF($C9="Nick Hull",_xlfn.XLOOKUP($B9,PROSPER_Hull!$1:$1,PROSPER_Hull!$27:$27,""),
IF($C9="Monika Kotwani",_xlfn.XLOOKUP($B9,PROSPER_Kotwani!$1:$1,PROSPER_Kotwani!$27:$27,""),
IF($C9="Jonathan Wellner",_xlfn.XLOOKUP($B9,PROSPER_Wellner!$1:$1,PROSPER_Wellner!$27:$27,""),
IF($C9="Travis Harvey",_xlfn.XLOOKUP($B9,PROSPER_Harvey!$1:$1,PROSPER_Harvey!$27:$27,""),"")))))))="","",
IF($C9="Christopher Lobo",_xlfn.XLOOKUP($B9,PROSPER_Lobo!$1:$1,PROSPER_Lobo!$27:$27,""),
IF($C9="Naren Baliga",_xlfn.XLOOKUP($B9,PROSPER_Baliga!$1:$1,PROSPER_Baliga!$27:$27,""),
IF($C9="Thorsten Huhn",_xlfn.XLOOKUP($B9,PROSPER_Huhn!$1:$1,PROSPER_Huhn!$27:$27,""),
IF($C9="Nick Hull",_xlfn.XLOOKUP($B9,PROSPER_Hull!$1:$1,PROSPER_Hull!$27:$27,""),
IF($C9="Monika Kotwani",_xlfn.XLOOKUP($B9,PROSPER_Kotwani!$1:$1,PROSPER_Kotwani!$27:$27,""),
IF($C9="Jonathan Wellner",_xlfn.XLOOKUP($B9,PROSPER_Wellner!$1:$1,PROSPER_Wellner!$27:$27,""),
IF($C9="Travis Harvey",_xlfn.XLOOKUP($B9,PROSPER_Harvey!$1:$1,PROSPER_Harvey!$27:$27,""),""))))))))="","No Score",IF(IF($C9="Christopher Lobo",_xlfn.XLOOKUP($B9,PROSPER_Lobo!$1:$1,PROSPER_Lobo!$27:$27,""),
IF($C9="Naren Baliga",_xlfn.XLOOKUP($B9,PROSPER_Baliga!$1:$1,PROSPER_Baliga!$27:$27,""),
IF($C9="Thorsten Huhn",_xlfn.XLOOKUP($B9,PROSPER_Huhn!$1:$1,PROSPER_Huhn!$27:$27,""),
IF($C9="Nick Hull",_xlfn.XLOOKUP($B9,PROSPER_Hull!$1:$1,PROSPER_Hull!$27:$27,""),
IF($C9="Monika Kotwani",_xlfn.XLOOKUP($B9,PROSPER_Kotwani!$1:$1,PROSPER_Kotwani!$27:$27,""),
IF($C9="Jonathan Wellner",_xlfn.XLOOKUP($B9,PROSPER_Wellner!$1:$1,PROSPER_Wellner!$27:$27,""),
IF($C9="Travis Harvey",_xlfn.XLOOKUP($B9,PROSPER_Harvey!$1:$1,PROSPER_Harvey!$27:$27,""),"")))))))="","",
IF($C9="Christopher Lobo",_xlfn.XLOOKUP($B9,PROSPER_Lobo!$1:$1,PROSPER_Lobo!$27:$27,""),
IF($C9="Naren Baliga",_xlfn.XLOOKUP($B9,PROSPER_Baliga!$1:$1,PROSPER_Baliga!$27:$27,""),
IF($C9="Thorsten Huhn",_xlfn.XLOOKUP($B9,PROSPER_Huhn!$1:$1,PROSPER_Huhn!$27:$27,""),
IF($C9="Nick Hull",_xlfn.XLOOKUP($B9,PROSPER_Hull!$1:$1,PROSPER_Hull!$27:$27,""),
IF($C9="Monika Kotwani",_xlfn.XLOOKUP($B9,PROSPER_Kotwani!$1:$1,PROSPER_Kotwani!$27:$27,""),
IF($C9="Jonathan Wellner",_xlfn.XLOOKUP($B9,PROSPER_Wellner!$1:$1,PROSPER_Wellner!$27:$27,""),
IF($C9="Travis Harvey",_xlfn.XLOOKUP($B9,PROSPER_Harvey!$1:$1,PROSPER_Harvey!$27:$27,""),"")))))))))</f>
        <v>N/A</v>
      </c>
      <c r="DJ9" s="131" t="str">
        <f>IF(IF(IF($C9="Christopher Lobo",_xlfn.XLOOKUP($B9,PROSPER_Lobo!$1:$1,PROSPER_Lobo!$28:$28,""),
IF($C9="Naren Baliga",_xlfn.XLOOKUP($B9,PROSPER_Baliga!$1:$1,PROSPER_Baliga!$28:$28,""),
IF($C9="Thorsten Huhn",_xlfn.XLOOKUP($B9,PROSPER_Huhn!$1:$1,PROSPER_Huhn!$28:$28,""),
IF($C9="Nick Hull",_xlfn.XLOOKUP($B9,PROSPER_Hull!$1:$1,PROSPER_Hull!$28:$28,""),
IF($C9="Monika Kotwani",_xlfn.XLOOKUP($B9,PROSPER_Kotwani!$1:$1,PROSPER_Kotwani!$28:$28,""),
IF($C9="Jonathan Wellner",_xlfn.XLOOKUP($B9,PROSPER_Wellner!$1:$1,PROSPER_Wellner!$28:$28,""),
IF($C9="Travis Harvey",_xlfn.XLOOKUP($B9,PROSPER_Harvey!$1:$1,PROSPER_Harvey!$28:$28,""),"")))))))="","",
IF($C9="Christopher Lobo",_xlfn.XLOOKUP($B9,PROSPER_Lobo!$1:$1,PROSPER_Lobo!$28:$28,""),
IF($C9="Naren Baliga",_xlfn.XLOOKUP($B9,PROSPER_Baliga!$1:$1,PROSPER_Baliga!$28:$28,""),
IF($C9="Thorsten Huhn",_xlfn.XLOOKUP($B9,PROSPER_Huhn!$1:$1,PROSPER_Huhn!$28:$28,""),
IF($C9="Nick Hull",_xlfn.XLOOKUP($B9,PROSPER_Hull!$1:$1,PROSPER_Hull!$28:$28,""),
IF($C9="Monika Kotwani",_xlfn.XLOOKUP($B9,PROSPER_Kotwani!$1:$1,PROSPER_Kotwani!$28:$28,""),
IF($C9="Jonathan Wellner",_xlfn.XLOOKUP($B9,PROSPER_Wellner!$1:$1,PROSPER_Wellner!$28:$28,""),
IF($C9="Travis Harvey",_xlfn.XLOOKUP($B9,PROSPER_Harvey!$1:$1,PROSPER_Harvey!$28:$28,""),""))))))))="","No Comment",IF(IF($C9="Christopher Lobo",_xlfn.XLOOKUP($B9,PROSPER_Lobo!$1:$1,PROSPER_Lobo!$28:$28,""),
IF($C9="Naren Baliga",_xlfn.XLOOKUP($B9,PROSPER_Baliga!$1:$1,PROSPER_Baliga!$28:$28,""),
IF($C9="Thorsten Huhn",_xlfn.XLOOKUP($B9,PROSPER_Huhn!$1:$1,PROSPER_Huhn!$28:$28,""),
IF($C9="Nick Hull",_xlfn.XLOOKUP($B9,PROSPER_Hull!$1:$1,PROSPER_Hull!$28:$28,""),
IF($C9="Monika Kotwani",_xlfn.XLOOKUP($B9,PROSPER_Kotwani!$1:$1,PROSPER_Kotwani!$28:$28,""),
IF($C9="Jonathan Wellner",_xlfn.XLOOKUP($B9,PROSPER_Wellner!$1:$1,PROSPER_Wellner!$28:$28,""),
IF($C9="Travis Harvey",_xlfn.XLOOKUP($B9,PROSPER_Harvey!$1:$1,PROSPER_Harvey!$28:$28,""),"")))))))="","",
IF($C9="Christopher Lobo",_xlfn.XLOOKUP($B9,PROSPER_Lobo!$1:$1,PROSPER_Lobo!$28:$28,""),
IF($C9="Naren Baliga",_xlfn.XLOOKUP($B9,PROSPER_Baliga!$1:$1,PROSPER_Baliga!$28:$28,""),
IF($C9="Thorsten Huhn",_xlfn.XLOOKUP($B9,PROSPER_Huhn!$1:$1,PROSPER_Huhn!$28:$28,""),
IF($C9="Nick Hull",_xlfn.XLOOKUP($B9,PROSPER_Hull!$1:$1,PROSPER_Hull!$28:$28,""),
IF($C9="Monika Kotwani",_xlfn.XLOOKUP($B9,PROSPER_Kotwani!$1:$1,PROSPER_Kotwani!$28:$28,""),
IF($C9="Jonathan Wellner",_xlfn.XLOOKUP($B9,PROSPER_Wellner!$1:$1,PROSPER_Wellner!$28:$28,""),
IF($C9="Travis Harvey",_xlfn.XLOOKUP($B9,PROSPER_Harvey!$1:$1,PROSPER_Harvey!$28:$28,""),"")))))))))</f>
        <v>N/A</v>
      </c>
      <c r="DK9" s="150" t="str">
        <f t="shared" si="170"/>
        <v>N/A</v>
      </c>
      <c r="DL9" s="130" t="str">
        <f>_xlfn.XLOOKUP(B9,PROSPERInitial_Query!$E:$E,PROSPERInitial_Query!$AD:$AD,"",,-1)</f>
        <v/>
      </c>
      <c r="DM9" s="121" t="str">
        <f t="shared" si="49"/>
        <v>Angelle Jenkins2 - RelationshipAccount / Stakeholder 4Name</v>
      </c>
      <c r="DN9" s="121" t="str">
        <f>_xlfn.XLOOKUP(DM9,PROSPERDelta_Query!BK:BK,PROSPERDelta_Query!AF:AF,"",,-1)</f>
        <v/>
      </c>
      <c r="DO9" s="126" t="str">
        <f>_xlfn.XLOOKUP(B9,PROSPERInitial_Query!$E:$E,PROSPERInitial_Query!$T:$T,"",,-1)</f>
        <v/>
      </c>
      <c r="DP9" s="121" t="str">
        <f t="shared" si="50"/>
        <v>Angelle Jenkins2 - RelationshipAccount / Stakeholder 4Self Score</v>
      </c>
      <c r="DQ9" s="126" t="str">
        <f>_xlfn.XLOOKUP(DP9,PROSPERDelta_Query!BK:BK,PROSPERDelta_Query!AP:AP,"",,-1)</f>
        <v/>
      </c>
      <c r="DR9" s="131" t="str">
        <f t="shared" si="171"/>
        <v/>
      </c>
      <c r="DS9" s="131" t="str">
        <f t="shared" si="172"/>
        <v>N/A</v>
      </c>
      <c r="DT9" s="132" t="str">
        <f t="shared" si="173"/>
        <v>N/A</v>
      </c>
      <c r="DU9" s="132" t="str">
        <f>IF(IF(IF($C9="Christopher Lobo",_xlfn.XLOOKUP($B9,PROSPER_Lobo!$1:$1,PROSPER_Lobo!$30:$30,""),
IF($C9="Naren Baliga",_xlfn.XLOOKUP($B9,PROSPER_Baliga!$1:$1,PROSPER_Baliga!$30:$30,""),
IF($C9="Thorsten Huhn",_xlfn.XLOOKUP($B9,PROSPER_Huhn!$1:$1,PROSPER_Huhn!$30:$30,""),
IF($C9="Nick Hull",_xlfn.XLOOKUP($B9,PROSPER_Hull!$1:$1,PROSPER_Hull!$30:$30,""),
IF($C9="Monika Kotwani",_xlfn.XLOOKUP($B9,PROSPER_Kotwani!$1:$1,PROSPER_Kotwani!$30:$30,""),
IF($C9="Jonathan Wellner",_xlfn.XLOOKUP($B9,PROSPER_Wellner!$1:$1,PROSPER_Wellner!$30:$30,""),
IF($C9="Travis Harvey",_xlfn.XLOOKUP($B9,PROSPER_Harvey!$1:$1,PROSPER_Harvey!$30:$30,""),"")))))))="","",
IF($C9="Christopher Lobo",_xlfn.XLOOKUP($B9,PROSPER_Lobo!$1:$1,PROSPER_Lobo!$30:$30,""),
IF($C9="Naren Baliga",_xlfn.XLOOKUP($B9,PROSPER_Baliga!$1:$1,PROSPER_Baliga!$30:$30,""),
IF($C9="Thorsten Huhn",_xlfn.XLOOKUP($B9,PROSPER_Huhn!$1:$1,PROSPER_Huhn!$30:$30,""),
IF($C9="Nick Hull",_xlfn.XLOOKUP($B9,PROSPER_Hull!$1:$1,PROSPER_Hull!$30:$30,""),
IF($C9="Monika Kotwani",_xlfn.XLOOKUP($B9,PROSPER_Kotwani!$1:$1,PROSPER_Kotwani!$30:$30,""),
IF($C9="Jonathan Wellner",_xlfn.XLOOKUP($B9,PROSPER_Wellner!$1:$1,PROSPER_Wellner!$30:$30,""),
IF($C9="Travis Harvey",_xlfn.XLOOKUP($B9,PROSPER_Harvey!$1:$1,PROSPER_Harvey!$30:$30,""),""))))))))="","No Score",IF(IF($C9="Christopher Lobo",_xlfn.XLOOKUP($B9,PROSPER_Lobo!$1:$1,PROSPER_Lobo!$30:$30,""),
IF($C9="Naren Baliga",_xlfn.XLOOKUP($B9,PROSPER_Baliga!$1:$1,PROSPER_Baliga!$30:$30,""),
IF($C9="Thorsten Huhn",_xlfn.XLOOKUP($B9,PROSPER_Huhn!$1:$1,PROSPER_Huhn!$30:$30,""),
IF($C9="Nick Hull",_xlfn.XLOOKUP($B9,PROSPER_Hull!$1:$1,PROSPER_Hull!$30:$30,""),
IF($C9="Monika Kotwani",_xlfn.XLOOKUP($B9,PROSPER_Kotwani!$1:$1,PROSPER_Kotwani!$30:$30,""),
IF($C9="Jonathan Wellner",_xlfn.XLOOKUP($B9,PROSPER_Wellner!$1:$1,PROSPER_Wellner!$30:$30,""),
IF($C9="Travis Harvey",_xlfn.XLOOKUP($B9,PROSPER_Harvey!$1:$1,PROSPER_Harvey!$30:$30,""),"")))))))="","",
IF($C9="Christopher Lobo",_xlfn.XLOOKUP($B9,PROSPER_Lobo!$1:$1,PROSPER_Lobo!$30:$30,""),
IF($C9="Naren Baliga",_xlfn.XLOOKUP($B9,PROSPER_Baliga!$1:$1,PROSPER_Baliga!$30:$30,""),
IF($C9="Thorsten Huhn",_xlfn.XLOOKUP($B9,PROSPER_Huhn!$1:$1,PROSPER_Huhn!$30:$30,""),
IF($C9="Nick Hull",_xlfn.XLOOKUP($B9,PROSPER_Hull!$1:$1,PROSPER_Hull!$30:$30,""),
IF($C9="Monika Kotwani",_xlfn.XLOOKUP($B9,PROSPER_Kotwani!$1:$1,PROSPER_Kotwani!$30:$30,""),
IF($C9="Jonathan Wellner",_xlfn.XLOOKUP($B9,PROSPER_Wellner!$1:$1,PROSPER_Wellner!$30:$30,""),
IF($C9="Travis Harvey",_xlfn.XLOOKUP($B9,PROSPER_Harvey!$1:$1,PROSPER_Harvey!$30:$30,""),"")))))))))</f>
        <v>N/A</v>
      </c>
      <c r="DV9" s="131" t="str">
        <f>IF(IF(IF($C9="Christopher Lobo",_xlfn.XLOOKUP($B9,PROSPER_Lobo!$1:$1,PROSPER_Lobo!$31:$31,""),
IF($C9="Naren Baliga",_xlfn.XLOOKUP($B9,PROSPER_Baliga!$1:$1,PROSPER_Baliga!$31:$31,""),
IF($C9="Thorsten Huhn",_xlfn.XLOOKUP($B9,PROSPER_Huhn!$1:$1,PROSPER_Huhn!$31:$31,""),
IF($C9="Nick Hull",_xlfn.XLOOKUP($B9,PROSPER_Hull!$1:$1,PROSPER_Hull!$31:$31,""),
IF($C9="Monika Kotwani",_xlfn.XLOOKUP($B9,PROSPER_Kotwani!$1:$1,PROSPER_Kotwani!$31:$31,""),
IF($C9="Jonathan Wellner",_xlfn.XLOOKUP($B9,PROSPER_Wellner!$1:$1,PROSPER_Wellner!$31:$31,""),
IF($C9="Travis Harvey",_xlfn.XLOOKUP($B9,PROSPER_Harvey!$1:$1,PROSPER_Harvey!$31:$31,""),"")))))))="","",
IF($C9="Christopher Lobo",_xlfn.XLOOKUP($B9,PROSPER_Lobo!$1:$1,PROSPER_Lobo!$31:$31,""),
IF($C9="Naren Baliga",_xlfn.XLOOKUP($B9,PROSPER_Baliga!$1:$1,PROSPER_Baliga!$31:$31,""),
IF($C9="Thorsten Huhn",_xlfn.XLOOKUP($B9,PROSPER_Huhn!$1:$1,PROSPER_Huhn!$31:$31,""),
IF($C9="Nick Hull",_xlfn.XLOOKUP($B9,PROSPER_Hull!$1:$1,PROSPER_Hull!$31:$31,""),
IF($C9="Monika Kotwani",_xlfn.XLOOKUP($B9,PROSPER_Kotwani!$1:$1,PROSPER_Kotwani!$31:$31,""),
IF($C9="Jonathan Wellner",_xlfn.XLOOKUP($B9,PROSPER_Wellner!$1:$1,PROSPER_Wellner!$31:$31,""),
IF($C9="Travis Harvey",_xlfn.XLOOKUP($B9,PROSPER_Harvey!$1:$1,PROSPER_Harvey!$31:$31,""),""))))))))="","No Comment",IF(IF($C9="Christopher Lobo",_xlfn.XLOOKUP($B9,PROSPER_Lobo!$1:$1,PROSPER_Lobo!$31:$31,""),
IF($C9="Naren Baliga",_xlfn.XLOOKUP($B9,PROSPER_Baliga!$1:$1,PROSPER_Baliga!$31:$31,""),
IF($C9="Thorsten Huhn",_xlfn.XLOOKUP($B9,PROSPER_Huhn!$1:$1,PROSPER_Huhn!$31:$31,""),
IF($C9="Nick Hull",_xlfn.XLOOKUP($B9,PROSPER_Hull!$1:$1,PROSPER_Hull!$31:$31,""),
IF($C9="Monika Kotwani",_xlfn.XLOOKUP($B9,PROSPER_Kotwani!$1:$1,PROSPER_Kotwani!$31:$31,""),
IF($C9="Jonathan Wellner",_xlfn.XLOOKUP($B9,PROSPER_Wellner!$1:$1,PROSPER_Wellner!$31:$31,""),
IF($C9="Travis Harvey",_xlfn.XLOOKUP($B9,PROSPER_Harvey!$1:$1,PROSPER_Harvey!$31:$31,""),"")))))))="","",
IF($C9="Christopher Lobo",_xlfn.XLOOKUP($B9,PROSPER_Lobo!$1:$1,PROSPER_Lobo!$31:$31,""),
IF($C9="Naren Baliga",_xlfn.XLOOKUP($B9,PROSPER_Baliga!$1:$1,PROSPER_Baliga!$31:$31,""),
IF($C9="Thorsten Huhn",_xlfn.XLOOKUP($B9,PROSPER_Huhn!$1:$1,PROSPER_Huhn!$31:$31,""),
IF($C9="Nick Hull",_xlfn.XLOOKUP($B9,PROSPER_Hull!$1:$1,PROSPER_Hull!$31:$31,""),
IF($C9="Monika Kotwani",_xlfn.XLOOKUP($B9,PROSPER_Kotwani!$1:$1,PROSPER_Kotwani!$31:$31,""),
IF($C9="Jonathan Wellner",_xlfn.XLOOKUP($B9,PROSPER_Wellner!$1:$1,PROSPER_Wellner!$31:$31,""),
IF($C9="Travis Harvey",_xlfn.XLOOKUP($B9,PROSPER_Harvey!$1:$1,PROSPER_Harvey!$31:$31,""),"")))))))))</f>
        <v>N/A</v>
      </c>
      <c r="DW9" s="150" t="str">
        <f t="shared" si="174"/>
        <v>N/A</v>
      </c>
      <c r="DX9" s="130" t="str">
        <f>_xlfn.XLOOKUP(B9,PROSPERInitial_Query!$E:$E,PROSPERInitial_Query!$AE:$AE,"",,-1)</f>
        <v/>
      </c>
      <c r="DY9" s="121" t="str">
        <f t="shared" si="55"/>
        <v>Angelle Jenkins2 - RelationshipAccount / Stakeholder 5Name</v>
      </c>
      <c r="DZ9" s="121" t="str">
        <f>_xlfn.XLOOKUP(DY9,PROSPERDelta_Query!BK:BK,PROSPERDelta_Query!AG:AG,"",,-1)</f>
        <v/>
      </c>
      <c r="EA9" s="126" t="str">
        <f>_xlfn.XLOOKUP(B9,PROSPERInitial_Query!$E:$E,PROSPERInitial_Query!$U:$U,"",,-1)</f>
        <v/>
      </c>
      <c r="EB9" s="121" t="str">
        <f t="shared" si="56"/>
        <v>Angelle Jenkins2 - RelationshipAccount / Stakeholder 5Self Score</v>
      </c>
      <c r="EC9" s="126" t="str">
        <f>_xlfn.XLOOKUP(EB9,PROSPERDelta_Query!BK:BK,PROSPERDelta_Query!AQ:AQ,"",,-1)</f>
        <v/>
      </c>
      <c r="ED9" s="131" t="str">
        <f t="shared" si="175"/>
        <v/>
      </c>
      <c r="EE9" s="131" t="str">
        <f t="shared" si="176"/>
        <v>N/A</v>
      </c>
      <c r="EF9" s="132" t="str">
        <f t="shared" si="177"/>
        <v>N/A</v>
      </c>
      <c r="EG9" s="132" t="str">
        <f>IF(IF(IF($C9="Christopher Lobo",_xlfn.XLOOKUP($B9,PROSPER_Lobo!$1:$1,PROSPER_Lobo!$33:$33,""),
IF($C9="Naren Baliga",_xlfn.XLOOKUP($B9,PROSPER_Baliga!$1:$1,PROSPER_Baliga!$33:$33,""),
IF($C9="Thorsten Huhn",_xlfn.XLOOKUP($B9,PROSPER_Huhn!$1:$1,PROSPER_Huhn!$33:$33,""),
IF($C9="Nick Hull",_xlfn.XLOOKUP($B9,PROSPER_Hull!$1:$1,PROSPER_Hull!$33:$33,""),
IF($C9="Monika Kotwani",_xlfn.XLOOKUP($B9,PROSPER_Kotwani!$1:$1,PROSPER_Kotwani!$33:$33,""),
IF($C9="Jonathan Wellner",_xlfn.XLOOKUP($B9,PROSPER_Wellner!$1:$1,PROSPER_Wellner!$33:$33,""),
IF($C9="Travis Harvey",_xlfn.XLOOKUP($B9,PROSPER_Harvey!$1:$1,PROSPER_Harvey!$33:$33,""),"")))))))="","",
IF($C9="Christopher Lobo",_xlfn.XLOOKUP($B9,PROSPER_Lobo!$1:$1,PROSPER_Lobo!$33:$33,""),
IF($C9="Naren Baliga",_xlfn.XLOOKUP($B9,PROSPER_Baliga!$1:$1,PROSPER_Baliga!$33:$33,""),
IF($C9="Thorsten Huhn",_xlfn.XLOOKUP($B9,PROSPER_Huhn!$1:$1,PROSPER_Huhn!$33:$33,""),
IF($C9="Nick Hull",_xlfn.XLOOKUP($B9,PROSPER_Hull!$1:$1,PROSPER_Hull!$33:$33,""),
IF($C9="Monika Kotwani",_xlfn.XLOOKUP($B9,PROSPER_Kotwani!$1:$1,PROSPER_Kotwani!$33:$33,""),
IF($C9="Jonathan Wellner",_xlfn.XLOOKUP($B9,PROSPER_Wellner!$1:$1,PROSPER_Wellner!$33:$33,""),
IF($C9="Travis Harvey",_xlfn.XLOOKUP($B9,PROSPER_Harvey!$1:$1,PROSPER_Harvey!$33:$33,""),""))))))))="","No Score",IF(IF($C9="Christopher Lobo",_xlfn.XLOOKUP($B9,PROSPER_Lobo!$1:$1,PROSPER_Lobo!$33:$33,""),
IF($C9="Naren Baliga",_xlfn.XLOOKUP($B9,PROSPER_Baliga!$1:$1,PROSPER_Baliga!$33:$33,""),
IF($C9="Thorsten Huhn",_xlfn.XLOOKUP($B9,PROSPER_Huhn!$1:$1,PROSPER_Huhn!$33:$33,""),
IF($C9="Nick Hull",_xlfn.XLOOKUP($B9,PROSPER_Hull!$1:$1,PROSPER_Hull!$33:$33,""),
IF($C9="Monika Kotwani",_xlfn.XLOOKUP($B9,PROSPER_Kotwani!$1:$1,PROSPER_Kotwani!$33:$33,""),
IF($C9="Jonathan Wellner",_xlfn.XLOOKUP($B9,PROSPER_Wellner!$1:$1,PROSPER_Wellner!$33:$33,""),
IF($C9="Travis Harvey",_xlfn.XLOOKUP($B9,PROSPER_Harvey!$1:$1,PROSPER_Harvey!$33:$33,""),"")))))))="","",
IF($C9="Christopher Lobo",_xlfn.XLOOKUP($B9,PROSPER_Lobo!$1:$1,PROSPER_Lobo!$33:$33,""),
IF($C9="Naren Baliga",_xlfn.XLOOKUP($B9,PROSPER_Baliga!$1:$1,PROSPER_Baliga!$33:$33,""),
IF($C9="Thorsten Huhn",_xlfn.XLOOKUP($B9,PROSPER_Huhn!$1:$1,PROSPER_Huhn!$33:$33,""),
IF($C9="Nick Hull",_xlfn.XLOOKUP($B9,PROSPER_Hull!$1:$1,PROSPER_Hull!$33:$33,""),
IF($C9="Monika Kotwani",_xlfn.XLOOKUP($B9,PROSPER_Kotwani!$1:$1,PROSPER_Kotwani!$33:$33,""),
IF($C9="Jonathan Wellner",_xlfn.XLOOKUP($B9,PROSPER_Wellner!$1:$1,PROSPER_Wellner!$33:$33,""),
IF($C9="Travis Harvey",_xlfn.XLOOKUP($B9,PROSPER_Harvey!$1:$1,PROSPER_Harvey!$33:$33,""),"")))))))))</f>
        <v>N/A</v>
      </c>
      <c r="EH9" s="131" t="str">
        <f>IF(IF(IF($C9="Christopher Lobo",_xlfn.XLOOKUP($B9,PROSPER_Lobo!$1:$1,PROSPER_Lobo!$34:$34,""),
IF($C9="Naren Baliga",_xlfn.XLOOKUP($B9,PROSPER_Baliga!$1:$1,PROSPER_Baliga!$34:$34,""),
IF($C9="Thorsten Huhn",_xlfn.XLOOKUP($B9,PROSPER_Huhn!$1:$1,PROSPER_Huhn!$34:$34,""),
IF($C9="Nick Hull",_xlfn.XLOOKUP($B9,PROSPER_Hull!$1:$1,PROSPER_Hull!$34:$34,""),
IF($C9="Monika Kotwani",_xlfn.XLOOKUP($B9,PROSPER_Kotwani!$1:$1,PROSPER_Kotwani!$34:$34,""),
IF($C9="Jonathan Wellner",_xlfn.XLOOKUP($B9,PROSPER_Wellner!$1:$1,PROSPER_Wellner!$34:$34,""),
IF($C9="Travis Harvey",_xlfn.XLOOKUP($B9,PROSPER_Harvey!$1:$1,PROSPER_Harvey!$34:$34,""),"")))))))="","",
IF($C9="Christopher Lobo",_xlfn.XLOOKUP($B9,PROSPER_Lobo!$1:$1,PROSPER_Lobo!$34:$34,""),
IF($C9="Naren Baliga",_xlfn.XLOOKUP($B9,PROSPER_Baliga!$1:$1,PROSPER_Baliga!$34:$34,""),
IF($C9="Thorsten Huhn",_xlfn.XLOOKUP($B9,PROSPER_Huhn!$1:$1,PROSPER_Huhn!$34:$34,""),
IF($C9="Nick Hull",_xlfn.XLOOKUP($B9,PROSPER_Hull!$1:$1,PROSPER_Hull!$34:$34,""),
IF($C9="Monika Kotwani",_xlfn.XLOOKUP($B9,PROSPER_Kotwani!$1:$1,PROSPER_Kotwani!$34:$34,""),
IF($C9="Jonathan Wellner",_xlfn.XLOOKUP($B9,PROSPER_Wellner!$1:$1,PROSPER_Wellner!$34:$34,""),
IF($C9="Travis Harvey",_xlfn.XLOOKUP($B9,PROSPER_Harvey!$1:$1,PROSPER_Harvey!$34:$34,""),""))))))))="","No Comment",IF(IF($C9="Christopher Lobo",_xlfn.XLOOKUP($B9,PROSPER_Lobo!$1:$1,PROSPER_Lobo!$34:$34,""),
IF($C9="Naren Baliga",_xlfn.XLOOKUP($B9,PROSPER_Baliga!$1:$1,PROSPER_Baliga!$34:$34,""),
IF($C9="Thorsten Huhn",_xlfn.XLOOKUP($B9,PROSPER_Huhn!$1:$1,PROSPER_Huhn!$34:$34,""),
IF($C9="Nick Hull",_xlfn.XLOOKUP($B9,PROSPER_Hull!$1:$1,PROSPER_Hull!$34:$34,""),
IF($C9="Monika Kotwani",_xlfn.XLOOKUP($B9,PROSPER_Kotwani!$1:$1,PROSPER_Kotwani!$34:$34,""),
IF($C9="Jonathan Wellner",_xlfn.XLOOKUP($B9,PROSPER_Wellner!$1:$1,PROSPER_Wellner!$34:$34,""),
IF($C9="Travis Harvey",_xlfn.XLOOKUP($B9,PROSPER_Harvey!$1:$1,PROSPER_Harvey!$34:$34,""),"")))))))="","",
IF($C9="Christopher Lobo",_xlfn.XLOOKUP($B9,PROSPER_Lobo!$1:$1,PROSPER_Lobo!$34:$34,""),
IF($C9="Naren Baliga",_xlfn.XLOOKUP($B9,PROSPER_Baliga!$1:$1,PROSPER_Baliga!$34:$34,""),
IF($C9="Thorsten Huhn",_xlfn.XLOOKUP($B9,PROSPER_Huhn!$1:$1,PROSPER_Huhn!$34:$34,""),
IF($C9="Nick Hull",_xlfn.XLOOKUP($B9,PROSPER_Hull!$1:$1,PROSPER_Hull!$34:$34,""),
IF($C9="Monika Kotwani",_xlfn.XLOOKUP($B9,PROSPER_Kotwani!$1:$1,PROSPER_Kotwani!$34:$34,""),
IF($C9="Jonathan Wellner",_xlfn.XLOOKUP($B9,PROSPER_Wellner!$1:$1,PROSPER_Wellner!$34:$34,""),
IF($C9="Travis Harvey",_xlfn.XLOOKUP($B9,PROSPER_Harvey!$1:$1,PROSPER_Harvey!$34:$34,""),"")))))))))</f>
        <v>N/A</v>
      </c>
      <c r="EI9" s="150" t="str">
        <f t="shared" si="178"/>
        <v>N/A</v>
      </c>
      <c r="EJ9" s="130" t="str">
        <f>_xlfn.XLOOKUP(B9,PROSPERInitial_Query!$E:$E,PROSPERInitial_Query!$AF:$AF,"",,-1)</f>
        <v/>
      </c>
      <c r="EK9" s="121" t="str">
        <f t="shared" si="61"/>
        <v>Angelle Jenkins2 - RelationshipAccount / Stakeholder 6Name</v>
      </c>
      <c r="EL9" s="121" t="str">
        <f>_xlfn.XLOOKUP(EK9,PROSPERDelta_Query!BK:BK,PROSPERDelta_Query!AH:AH,"",,-1)</f>
        <v/>
      </c>
      <c r="EM9" s="126" t="str">
        <f>_xlfn.XLOOKUP(B9,PROSPERInitial_Query!$E:$E,PROSPERInitial_Query!$V:$V,"",,-1)</f>
        <v/>
      </c>
      <c r="EN9" s="121" t="str">
        <f t="shared" si="62"/>
        <v>Angelle Jenkins2 - RelationshipAccount / Stakeholder 6Self Score</v>
      </c>
      <c r="EO9" s="126" t="str">
        <f>_xlfn.XLOOKUP(EN9,PROSPERDelta_Query!BK:BK,PROSPERDelta_Query!AR:AR,"",,-1)</f>
        <v/>
      </c>
      <c r="EP9" s="131" t="str">
        <f t="shared" si="179"/>
        <v/>
      </c>
      <c r="EQ9" s="131" t="str">
        <f t="shared" si="180"/>
        <v>N/A</v>
      </c>
      <c r="ER9" s="132" t="str">
        <f t="shared" si="181"/>
        <v>N/A</v>
      </c>
      <c r="ES9" s="132" t="str">
        <f>IF(IF(IF($C9="Christopher Lobo",_xlfn.XLOOKUP($B9,PROSPER_Lobo!$1:$1,PROSPER_Lobo!$36:$36,""),
IF($C9="Naren Baliga",_xlfn.XLOOKUP($B9,PROSPER_Baliga!$1:$1,PROSPER_Baliga!$36:$36,""),
IF($C9="Thorsten Huhn",_xlfn.XLOOKUP($B9,PROSPER_Huhn!$1:$1,PROSPER_Huhn!$36:$36,""),
IF($C9="Nick Hull",_xlfn.XLOOKUP($B9,PROSPER_Hull!$1:$1,PROSPER_Hull!$36:$36,""),
IF($C9="Monika Kotwani",_xlfn.XLOOKUP($B9,PROSPER_Kotwani!$1:$1,PROSPER_Kotwani!$36:$36,""),
IF($C9="Jonathan Wellner",_xlfn.XLOOKUP($B9,PROSPER_Wellner!$1:$1,PROSPER_Wellner!$36:$36,""),
IF($C9="Travis Harvey",_xlfn.XLOOKUP($B9,PROSPER_Harvey!$1:$1,PROSPER_Harvey!$36:$36,""),"")))))))="","",
IF($C9="Christopher Lobo",_xlfn.XLOOKUP($B9,PROSPER_Lobo!$1:$1,PROSPER_Lobo!$36:$36,""),
IF($C9="Naren Baliga",_xlfn.XLOOKUP($B9,PROSPER_Baliga!$1:$1,PROSPER_Baliga!$36:$36,""),
IF($C9="Thorsten Huhn",_xlfn.XLOOKUP($B9,PROSPER_Huhn!$1:$1,PROSPER_Huhn!$36:$36,""),
IF($C9="Nick Hull",_xlfn.XLOOKUP($B9,PROSPER_Hull!$1:$1,PROSPER_Hull!$36:$36,""),
IF($C9="Monika Kotwani",_xlfn.XLOOKUP($B9,PROSPER_Kotwani!$1:$1,PROSPER_Kotwani!$36:$36,""),
IF($C9="Jonathan Wellner",_xlfn.XLOOKUP($B9,PROSPER_Wellner!$1:$1,PROSPER_Wellner!$36:$36,""),
IF($C9="Travis Harvey",_xlfn.XLOOKUP($B9,PROSPER_Harvey!$1:$1,PROSPER_Harvey!$36:$36,""),""))))))))="","No Score",IF(IF($C9="Christopher Lobo",_xlfn.XLOOKUP($B9,PROSPER_Lobo!$1:$1,PROSPER_Lobo!$36:$36,""),
IF($C9="Naren Baliga",_xlfn.XLOOKUP($B9,PROSPER_Baliga!$1:$1,PROSPER_Baliga!$36:$36,""),
IF($C9="Thorsten Huhn",_xlfn.XLOOKUP($B9,PROSPER_Huhn!$1:$1,PROSPER_Huhn!$36:$36,""),
IF($C9="Nick Hull",_xlfn.XLOOKUP($B9,PROSPER_Hull!$1:$1,PROSPER_Hull!$36:$36,""),
IF($C9="Monika Kotwani",_xlfn.XLOOKUP($B9,PROSPER_Kotwani!$1:$1,PROSPER_Kotwani!$36:$36,""),
IF($C9="Jonathan Wellner",_xlfn.XLOOKUP($B9,PROSPER_Wellner!$1:$1,PROSPER_Wellner!$36:$36,""),
IF($C9="Travis Harvey",_xlfn.XLOOKUP($B9,PROSPER_Harvey!$1:$1,PROSPER_Harvey!$36:$36,""),"")))))))="","",
IF($C9="Christopher Lobo",_xlfn.XLOOKUP($B9,PROSPER_Lobo!$1:$1,PROSPER_Lobo!$36:$36,""),
IF($C9="Naren Baliga",_xlfn.XLOOKUP($B9,PROSPER_Baliga!$1:$1,PROSPER_Baliga!$36:$36,""),
IF($C9="Thorsten Huhn",_xlfn.XLOOKUP($B9,PROSPER_Huhn!$1:$1,PROSPER_Huhn!$36:$36,""),
IF($C9="Nick Hull",_xlfn.XLOOKUP($B9,PROSPER_Hull!$1:$1,PROSPER_Hull!$36:$36,""),
IF($C9="Monika Kotwani",_xlfn.XLOOKUP($B9,PROSPER_Kotwani!$1:$1,PROSPER_Kotwani!$36:$36,""),
IF($C9="Jonathan Wellner",_xlfn.XLOOKUP($B9,PROSPER_Wellner!$1:$1,PROSPER_Wellner!$36:$36,""),
IF($C9="Travis Harvey",_xlfn.XLOOKUP($B9,PROSPER_Harvey!$1:$1,PROSPER_Harvey!$36:$36,""),"")))))))))</f>
        <v>N/A</v>
      </c>
      <c r="ET9" s="131" t="str">
        <f>IF(IF(IF($C9="Christopher Lobo",_xlfn.XLOOKUP($B9,PROSPER_Lobo!$1:$1,PROSPER_Lobo!$37:$37,""),
IF($C9="Naren Baliga",_xlfn.XLOOKUP($B9,PROSPER_Baliga!$1:$1,PROSPER_Baliga!$37:$37,""),
IF($C9="Thorsten Huhn",_xlfn.XLOOKUP($B9,PROSPER_Huhn!$1:$1,PROSPER_Huhn!$37:$37,""),
IF($C9="Nick Hull",_xlfn.XLOOKUP($B9,PROSPER_Hull!$1:$1,PROSPER_Hull!$37:$37,""),
IF($C9="Monika Kotwani",_xlfn.XLOOKUP($B9,PROSPER_Kotwani!$1:$1,PROSPER_Kotwani!$37:$37,""),
IF($C9="Jonathan Wellner",_xlfn.XLOOKUP($B9,PROSPER_Wellner!$1:$1,PROSPER_Wellner!$37:$37,""),
IF($C9="Travis Harvey",_xlfn.XLOOKUP($B9,PROSPER_Harvey!$1:$1,PROSPER_Harvey!$37:$37,""),"")))))))="","",
IF($C9="Christopher Lobo",_xlfn.XLOOKUP($B9,PROSPER_Lobo!$1:$1,PROSPER_Lobo!$37:$37,""),
IF($C9="Naren Baliga",_xlfn.XLOOKUP($B9,PROSPER_Baliga!$1:$1,PROSPER_Baliga!$37:$37,""),
IF($C9="Thorsten Huhn",_xlfn.XLOOKUP($B9,PROSPER_Huhn!$1:$1,PROSPER_Huhn!$37:$37,""),
IF($C9="Nick Hull",_xlfn.XLOOKUP($B9,PROSPER_Hull!$1:$1,PROSPER_Hull!$37:$37,""),
IF($C9="Monika Kotwani",_xlfn.XLOOKUP($B9,PROSPER_Kotwani!$1:$1,PROSPER_Kotwani!$37:$37,""),
IF($C9="Jonathan Wellner",_xlfn.XLOOKUP($B9,PROSPER_Wellner!$1:$1,PROSPER_Wellner!$37:$37,""),
IF($C9="Travis Harvey",_xlfn.XLOOKUP($B9,PROSPER_Harvey!$1:$1,PROSPER_Harvey!$37:$37,""),""))))))))="","No Comment",IF(IF($C9="Christopher Lobo",_xlfn.XLOOKUP($B9,PROSPER_Lobo!$1:$1,PROSPER_Lobo!$37:$37,""),
IF($C9="Naren Baliga",_xlfn.XLOOKUP($B9,PROSPER_Baliga!$1:$1,PROSPER_Baliga!$37:$37,""),
IF($C9="Thorsten Huhn",_xlfn.XLOOKUP($B9,PROSPER_Huhn!$1:$1,PROSPER_Huhn!$37:$37,""),
IF($C9="Nick Hull",_xlfn.XLOOKUP($B9,PROSPER_Hull!$1:$1,PROSPER_Hull!$37:$37,""),
IF($C9="Monika Kotwani",_xlfn.XLOOKUP($B9,PROSPER_Kotwani!$1:$1,PROSPER_Kotwani!$37:$37,""),
IF($C9="Jonathan Wellner",_xlfn.XLOOKUP($B9,PROSPER_Wellner!$1:$1,PROSPER_Wellner!$37:$37,""),
IF($C9="Travis Harvey",_xlfn.XLOOKUP($B9,PROSPER_Harvey!$1:$1,PROSPER_Harvey!$37:$37,""),"")))))))="","",
IF($C9="Christopher Lobo",_xlfn.XLOOKUP($B9,PROSPER_Lobo!$1:$1,PROSPER_Lobo!$37:$37,""),
IF($C9="Naren Baliga",_xlfn.XLOOKUP($B9,PROSPER_Baliga!$1:$1,PROSPER_Baliga!$37:$37,""),
IF($C9="Thorsten Huhn",_xlfn.XLOOKUP($B9,PROSPER_Huhn!$1:$1,PROSPER_Huhn!$37:$37,""),
IF($C9="Nick Hull",_xlfn.XLOOKUP($B9,PROSPER_Hull!$1:$1,PROSPER_Hull!$37:$37,""),
IF($C9="Monika Kotwani",_xlfn.XLOOKUP($B9,PROSPER_Kotwani!$1:$1,PROSPER_Kotwani!$37:$37,""),
IF($C9="Jonathan Wellner",_xlfn.XLOOKUP($B9,PROSPER_Wellner!$1:$1,PROSPER_Wellner!$37:$37,""),
IF($C9="Travis Harvey",_xlfn.XLOOKUP($B9,PROSPER_Harvey!$1:$1,PROSPER_Harvey!$37:$37,""),"")))))))))</f>
        <v>N/A</v>
      </c>
      <c r="EU9" s="150" t="str">
        <f t="shared" si="182"/>
        <v>N/A</v>
      </c>
      <c r="EV9" s="130" t="str">
        <f>_xlfn.XLOOKUP(B9,PROSPERInitial_Query!$E:$E,PROSPERInitial_Query!$AG:$AG,"",,-1)</f>
        <v/>
      </c>
      <c r="EW9" s="121" t="str">
        <f t="shared" si="67"/>
        <v>Angelle Jenkins2 - RelationshipAccount / Stakeholder 7Name</v>
      </c>
      <c r="EX9" s="121" t="str">
        <f>_xlfn.XLOOKUP(EW9,PROSPERDelta_Query!BK:BK,PROSPERDelta_Query!AI:AI,"",,-1)</f>
        <v/>
      </c>
      <c r="EY9" s="126" t="str">
        <f>_xlfn.XLOOKUP(B9,PROSPERInitial_Query!$E:$E,PROSPERInitial_Query!$W:$W,"",,-1)</f>
        <v/>
      </c>
      <c r="EZ9" s="121" t="str">
        <f t="shared" si="68"/>
        <v>Angelle Jenkins2 - RelationshipAccount / Stakeholder 7Self Score</v>
      </c>
      <c r="FA9" s="126" t="str">
        <f>_xlfn.XLOOKUP(EZ9,PROSPERDelta_Query!BK:BK,PROSPERDelta_Query!AS:AS,"",,-1)</f>
        <v/>
      </c>
      <c r="FB9" s="131" t="str">
        <f t="shared" si="183"/>
        <v/>
      </c>
      <c r="FC9" s="131" t="str">
        <f t="shared" si="184"/>
        <v>N/A</v>
      </c>
      <c r="FD9" s="132" t="str">
        <f t="shared" si="185"/>
        <v>N/A</v>
      </c>
      <c r="FE9" s="132" t="str">
        <f>IF(IF(IF($C9="Christopher Lobo",_xlfn.XLOOKUP($B9,PROSPER_Lobo!$1:$1,PROSPER_Lobo!$39:$39,""),
IF($C9="Naren Baliga",_xlfn.XLOOKUP($B9,PROSPER_Baliga!$1:$1,PROSPER_Baliga!$39:$39,""),
IF($C9="Thorsten Huhn",_xlfn.XLOOKUP($B9,PROSPER_Huhn!$1:$1,PROSPER_Huhn!$39:$39,""),
IF($C9="Nick Hull",_xlfn.XLOOKUP($B9,PROSPER_Hull!$1:$1,PROSPER_Hull!$39:$39,""),
IF($C9="Monika Kotwani",_xlfn.XLOOKUP($B9,PROSPER_Kotwani!$1:$1,PROSPER_Kotwani!$39:$39,""),
IF($C9="Jonathan Wellner",_xlfn.XLOOKUP($B9,PROSPER_Wellner!$1:$1,PROSPER_Wellner!$39:$39,""),
IF($C9="Travis Harvey",_xlfn.XLOOKUP($B9,PROSPER_Harvey!$1:$1,PROSPER_Harvey!$39:$39,""),"")))))))="","",
IF($C9="Christopher Lobo",_xlfn.XLOOKUP($B9,PROSPER_Lobo!$1:$1,PROSPER_Lobo!$39:$39,""),
IF($C9="Naren Baliga",_xlfn.XLOOKUP($B9,PROSPER_Baliga!$1:$1,PROSPER_Baliga!$39:$39,""),
IF($C9="Thorsten Huhn",_xlfn.XLOOKUP($B9,PROSPER_Huhn!$1:$1,PROSPER_Huhn!$39:$39,""),
IF($C9="Nick Hull",_xlfn.XLOOKUP($B9,PROSPER_Hull!$1:$1,PROSPER_Hull!$39:$39,""),
IF($C9="Monika Kotwani",_xlfn.XLOOKUP($B9,PROSPER_Kotwani!$1:$1,PROSPER_Kotwani!$39:$39,""),
IF($C9="Jonathan Wellner",_xlfn.XLOOKUP($B9,PROSPER_Wellner!$1:$1,PROSPER_Wellner!$39:$39,""),
IF($C9="Travis Harvey",_xlfn.XLOOKUP($B9,PROSPER_Harvey!$1:$1,PROSPER_Harvey!$39:$39,""),""))))))))="","No Score",IF(IF($C9="Christopher Lobo",_xlfn.XLOOKUP($B9,PROSPER_Lobo!$1:$1,PROSPER_Lobo!$39:$39,""),
IF($C9="Naren Baliga",_xlfn.XLOOKUP($B9,PROSPER_Baliga!$1:$1,PROSPER_Baliga!$39:$39,""),
IF($C9="Thorsten Huhn",_xlfn.XLOOKUP($B9,PROSPER_Huhn!$1:$1,PROSPER_Huhn!$39:$39,""),
IF($C9="Nick Hull",_xlfn.XLOOKUP($B9,PROSPER_Hull!$1:$1,PROSPER_Hull!$39:$39,""),
IF($C9="Monika Kotwani",_xlfn.XLOOKUP($B9,PROSPER_Kotwani!$1:$1,PROSPER_Kotwani!$39:$39,""),
IF($C9="Jonathan Wellner",_xlfn.XLOOKUP($B9,PROSPER_Wellner!$1:$1,PROSPER_Wellner!$39:$39,""),
IF($C9="Travis Harvey",_xlfn.XLOOKUP($B9,PROSPER_Harvey!$1:$1,PROSPER_Harvey!$39:$39,""),"")))))))="","",
IF($C9="Christopher Lobo",_xlfn.XLOOKUP($B9,PROSPER_Lobo!$1:$1,PROSPER_Lobo!$39:$39,""),
IF($C9="Naren Baliga",_xlfn.XLOOKUP($B9,PROSPER_Baliga!$1:$1,PROSPER_Baliga!$39:$39,""),
IF($C9="Thorsten Huhn",_xlfn.XLOOKUP($B9,PROSPER_Huhn!$1:$1,PROSPER_Huhn!$39:$39,""),
IF($C9="Nick Hull",_xlfn.XLOOKUP($B9,PROSPER_Hull!$1:$1,PROSPER_Hull!$39:$39,""),
IF($C9="Monika Kotwani",_xlfn.XLOOKUP($B9,PROSPER_Kotwani!$1:$1,PROSPER_Kotwani!$39:$39,""),
IF($C9="Jonathan Wellner",_xlfn.XLOOKUP($B9,PROSPER_Wellner!$1:$1,PROSPER_Wellner!$39:$39,""),
IF($C9="Travis Harvey",_xlfn.XLOOKUP($B9,PROSPER_Harvey!$1:$1,PROSPER_Harvey!$39:$39,""),"")))))))))</f>
        <v>N/A</v>
      </c>
      <c r="FF9" s="131" t="str">
        <f>IF(IF(IF($C9="Christopher Lobo",_xlfn.XLOOKUP($B9,PROSPER_Lobo!$1:$1,PROSPER_Lobo!$40:$40,""),
IF($C9="Naren Baliga",_xlfn.XLOOKUP($B9,PROSPER_Baliga!$1:$1,PROSPER_Baliga!$40:$40,""),
IF($C9="Thorsten Huhn",_xlfn.XLOOKUP($B9,PROSPER_Huhn!$1:$1,PROSPER_Huhn!$40:$40,""),
IF($C9="Nick Hull",_xlfn.XLOOKUP($B9,PROSPER_Hull!$1:$1,PROSPER_Hull!$40:$40,""),
IF($C9="Monika Kotwani",_xlfn.XLOOKUP($B9,PROSPER_Kotwani!$1:$1,PROSPER_Kotwani!$40:$40,""),
IF($C9="Jonathan Wellner",_xlfn.XLOOKUP($B9,PROSPER_Wellner!$1:$1,PROSPER_Wellner!$40:$40,""),
IF($C9="Travis Harvey",_xlfn.XLOOKUP($B9,PROSPER_Harvey!$1:$1,PROSPER_Harvey!$40:$40,""),"")))))))="","",
IF($C9="Christopher Lobo",_xlfn.XLOOKUP($B9,PROSPER_Lobo!$1:$1,PROSPER_Lobo!$40:$40,""),
IF($C9="Naren Baliga",_xlfn.XLOOKUP($B9,PROSPER_Baliga!$1:$1,PROSPER_Baliga!$40:$40,""),
IF($C9="Thorsten Huhn",_xlfn.XLOOKUP($B9,PROSPER_Huhn!$1:$1,PROSPER_Huhn!$40:$40,""),
IF($C9="Nick Hull",_xlfn.XLOOKUP($B9,PROSPER_Hull!$1:$1,PROSPER_Hull!$40:$40,""),
IF($C9="Monika Kotwani",_xlfn.XLOOKUP($B9,PROSPER_Kotwani!$1:$1,PROSPER_Kotwani!$40:$40,""),
IF($C9="Jonathan Wellner",_xlfn.XLOOKUP($B9,PROSPER_Wellner!$1:$1,PROSPER_Wellner!$40:$40,""),
IF($C9="Travis Harvey",_xlfn.XLOOKUP($B9,PROSPER_Harvey!$1:$1,PROSPER_Harvey!$40:$40,""),""))))))))="","No Comment",IF(IF($C9="Christopher Lobo",_xlfn.XLOOKUP($B9,PROSPER_Lobo!$1:$1,PROSPER_Lobo!$40:$40,""),
IF($C9="Naren Baliga",_xlfn.XLOOKUP($B9,PROSPER_Baliga!$1:$1,PROSPER_Baliga!$40:$40,""),
IF($C9="Thorsten Huhn",_xlfn.XLOOKUP($B9,PROSPER_Huhn!$1:$1,PROSPER_Huhn!$40:$40,""),
IF($C9="Nick Hull",_xlfn.XLOOKUP($B9,PROSPER_Hull!$1:$1,PROSPER_Hull!$40:$40,""),
IF($C9="Monika Kotwani",_xlfn.XLOOKUP($B9,PROSPER_Kotwani!$1:$1,PROSPER_Kotwani!$40:$40,""),
IF($C9="Jonathan Wellner",_xlfn.XLOOKUP($B9,PROSPER_Wellner!$1:$1,PROSPER_Wellner!$40:$40,""),
IF($C9="Travis Harvey",_xlfn.XLOOKUP($B9,PROSPER_Harvey!$1:$1,PROSPER_Harvey!$40:$40,""),"")))))))="","",
IF($C9="Christopher Lobo",_xlfn.XLOOKUP($B9,PROSPER_Lobo!$1:$1,PROSPER_Lobo!$40:$40,""),
IF($C9="Naren Baliga",_xlfn.XLOOKUP($B9,PROSPER_Baliga!$1:$1,PROSPER_Baliga!$40:$40,""),
IF($C9="Thorsten Huhn",_xlfn.XLOOKUP($B9,PROSPER_Huhn!$1:$1,PROSPER_Huhn!$40:$40,""),
IF($C9="Nick Hull",_xlfn.XLOOKUP($B9,PROSPER_Hull!$1:$1,PROSPER_Hull!$40:$40,""),
IF($C9="Monika Kotwani",_xlfn.XLOOKUP($B9,PROSPER_Kotwani!$1:$1,PROSPER_Kotwani!$40:$40,""),
IF($C9="Jonathan Wellner",_xlfn.XLOOKUP($B9,PROSPER_Wellner!$1:$1,PROSPER_Wellner!$40:$40,""),
IF($C9="Travis Harvey",_xlfn.XLOOKUP($B9,PROSPER_Harvey!$1:$1,PROSPER_Harvey!$40:$40,""),"")))))))))</f>
        <v>N/A</v>
      </c>
      <c r="FG9" s="150" t="str">
        <f t="shared" si="186"/>
        <v>N/A</v>
      </c>
      <c r="FH9" s="130" t="str">
        <f>_xlfn.XLOOKUP(B9,PROSPERInitial_Query!$E:$E,PROSPERInitial_Query!$AH:$AH,"",,-1)</f>
        <v/>
      </c>
      <c r="FI9" s="121" t="str">
        <f t="shared" si="73"/>
        <v>Angelle Jenkins2 - RelationshipAccount / Stakeholder 8Name</v>
      </c>
      <c r="FJ9" s="121" t="str">
        <f>_xlfn.XLOOKUP(FI9,PROSPERDelta_Query!BK:BK,PROSPERDelta_Query!AJ:AJ,"",,-1)</f>
        <v/>
      </c>
      <c r="FK9" s="126" t="str">
        <f>_xlfn.XLOOKUP(B9,PROSPERInitial_Query!$E:$E,PROSPERInitial_Query!$X:$X,"",,-1)</f>
        <v/>
      </c>
      <c r="FL9" s="121" t="str">
        <f t="shared" si="74"/>
        <v>Angelle Jenkins2 - RelationshipAccount / Stakeholder 8Self Score</v>
      </c>
      <c r="FM9" s="126" t="str">
        <f>_xlfn.XLOOKUP(FL9,PROSPERDelta_Query!BK:BK,PROSPERDelta_Query!AT:AT,"",,-1)</f>
        <v/>
      </c>
      <c r="FN9" s="131" t="str">
        <f t="shared" si="187"/>
        <v/>
      </c>
      <c r="FO9" s="131" t="str">
        <f t="shared" si="188"/>
        <v>N/A</v>
      </c>
      <c r="FP9" s="132" t="str">
        <f t="shared" si="189"/>
        <v>N/A</v>
      </c>
      <c r="FQ9" s="132" t="str">
        <f>IF(IF(IF($C9="Christopher Lobo",_xlfn.XLOOKUP($B9,PROSPER_Lobo!$1:$1,PROSPER_Lobo!$42:$42,""),
IF($C9="Naren Baliga",_xlfn.XLOOKUP($B9,PROSPER_Baliga!$1:$1,PROSPER_Baliga!$42:$42,""),
IF($C9="Thorsten Huhn",_xlfn.XLOOKUP($B9,PROSPER_Huhn!$1:$1,PROSPER_Huhn!$42:$42,""),
IF($C9="Nick Hull",_xlfn.XLOOKUP($B9,PROSPER_Hull!$1:$1,PROSPER_Hull!$42:$42,""),
IF($C9="Monika Kotwani",_xlfn.XLOOKUP($B9,PROSPER_Kotwani!$1:$1,PROSPER_Kotwani!$42:$42,""),
IF($C9="Jonathan Wellner",_xlfn.XLOOKUP($B9,PROSPER_Wellner!$1:$1,PROSPER_Wellner!$42:$42,""),
IF($C9="Travis Harvey",_xlfn.XLOOKUP($B9,PROSPER_Harvey!$1:$1,PROSPER_Harvey!$42:$42,""),"")))))))="","",
IF($C9="Christopher Lobo",_xlfn.XLOOKUP($B9,PROSPER_Lobo!$1:$1,PROSPER_Lobo!$42:$42,""),
IF($C9="Naren Baliga",_xlfn.XLOOKUP($B9,PROSPER_Baliga!$1:$1,PROSPER_Baliga!$42:$42,""),
IF($C9="Thorsten Huhn",_xlfn.XLOOKUP($B9,PROSPER_Huhn!$1:$1,PROSPER_Huhn!$42:$42,""),
IF($C9="Nick Hull",_xlfn.XLOOKUP($B9,PROSPER_Hull!$1:$1,PROSPER_Hull!$42:$42,""),
IF($C9="Monika Kotwani",_xlfn.XLOOKUP($B9,PROSPER_Kotwani!$1:$1,PROSPER_Kotwani!$42:$42,""),
IF($C9="Jonathan Wellner",_xlfn.XLOOKUP($B9,PROSPER_Wellner!$1:$1,PROSPER_Wellner!$42:$42,""),
IF($C9="Travis Harvey",_xlfn.XLOOKUP($B9,PROSPER_Harvey!$1:$1,PROSPER_Harvey!$42:$42,""),""))))))))="","No Score",IF(IF($C9="Christopher Lobo",_xlfn.XLOOKUP($B9,PROSPER_Lobo!$1:$1,PROSPER_Lobo!$42:$42,""),
IF($C9="Naren Baliga",_xlfn.XLOOKUP($B9,PROSPER_Baliga!$1:$1,PROSPER_Baliga!$42:$42,""),
IF($C9="Thorsten Huhn",_xlfn.XLOOKUP($B9,PROSPER_Huhn!$1:$1,PROSPER_Huhn!$42:$42,""),
IF($C9="Nick Hull",_xlfn.XLOOKUP($B9,PROSPER_Hull!$1:$1,PROSPER_Hull!$42:$42,""),
IF($C9="Monika Kotwani",_xlfn.XLOOKUP($B9,PROSPER_Kotwani!$1:$1,PROSPER_Kotwani!$42:$42,""),
IF($C9="Jonathan Wellner",_xlfn.XLOOKUP($B9,PROSPER_Wellner!$1:$1,PROSPER_Wellner!$42:$42,""),
IF($C9="Travis Harvey",_xlfn.XLOOKUP($B9,PROSPER_Harvey!$1:$1,PROSPER_Harvey!$42:$42,""),"")))))))="","",
IF($C9="Christopher Lobo",_xlfn.XLOOKUP($B9,PROSPER_Lobo!$1:$1,PROSPER_Lobo!$42:$42,""),
IF($C9="Naren Baliga",_xlfn.XLOOKUP($B9,PROSPER_Baliga!$1:$1,PROSPER_Baliga!$42:$42,""),
IF($C9="Thorsten Huhn",_xlfn.XLOOKUP($B9,PROSPER_Huhn!$1:$1,PROSPER_Huhn!$42:$42,""),
IF($C9="Nick Hull",_xlfn.XLOOKUP($B9,PROSPER_Hull!$1:$1,PROSPER_Hull!$42:$42,""),
IF($C9="Monika Kotwani",_xlfn.XLOOKUP($B9,PROSPER_Kotwani!$1:$1,PROSPER_Kotwani!$42:$42,""),
IF($C9="Jonathan Wellner",_xlfn.XLOOKUP($B9,PROSPER_Wellner!$1:$1,PROSPER_Wellner!$42:$42,""),
IF($C9="Travis Harvey",_xlfn.XLOOKUP($B9,PROSPER_Harvey!$1:$1,PROSPER_Harvey!$42:$42,""),"")))))))))</f>
        <v>N/A</v>
      </c>
      <c r="FR9" s="131" t="str">
        <f>IF(IF(IF($C9="Christopher Lobo",_xlfn.XLOOKUP($B9,PROSPER_Lobo!$1:$1,PROSPER_Lobo!$43:$43,""),
IF($C9="Naren Baliga",_xlfn.XLOOKUP($B9,PROSPER_Baliga!$1:$1,PROSPER_Baliga!$43:$43,""),
IF($C9="Thorsten Huhn",_xlfn.XLOOKUP($B9,PROSPER_Huhn!$1:$1,PROSPER_Huhn!$43:$43,""),
IF($C9="Nick Hull",_xlfn.XLOOKUP($B9,PROSPER_Hull!$1:$1,PROSPER_Hull!$43:$43,""),
IF($C9="Monika Kotwani",_xlfn.XLOOKUP($B9,PROSPER_Kotwani!$1:$1,PROSPER_Kotwani!$43:$43,""),
IF($C9="Jonathan Wellner",_xlfn.XLOOKUP($B9,PROSPER_Wellner!$1:$1,PROSPER_Wellner!$43:$43,""),
IF($C9="Travis Harvey",_xlfn.XLOOKUP($B9,PROSPER_Harvey!$1:$1,PROSPER_Harvey!$43:$43,""),"")))))))="","",
IF($C9="Christopher Lobo",_xlfn.XLOOKUP($B9,PROSPER_Lobo!$1:$1,PROSPER_Lobo!$43:$43,""),
IF($C9="Naren Baliga",_xlfn.XLOOKUP($B9,PROSPER_Baliga!$1:$1,PROSPER_Baliga!$43:$43,""),
IF($C9="Thorsten Huhn",_xlfn.XLOOKUP($B9,PROSPER_Huhn!$1:$1,PROSPER_Huhn!$43:$43,""),
IF($C9="Nick Hull",_xlfn.XLOOKUP($B9,PROSPER_Hull!$1:$1,PROSPER_Hull!$43:$43,""),
IF($C9="Monika Kotwani",_xlfn.XLOOKUP($B9,PROSPER_Kotwani!$1:$1,PROSPER_Kotwani!$43:$43,""),
IF($C9="Jonathan Wellner",_xlfn.XLOOKUP($B9,PROSPER_Wellner!$1:$1,PROSPER_Wellner!$43:$43,""),
IF($C9="Travis Harvey",_xlfn.XLOOKUP($B9,PROSPER_Harvey!$1:$1,PROSPER_Harvey!$43:$43,""),""))))))))="","No Comment",IF(IF($C9="Christopher Lobo",_xlfn.XLOOKUP($B9,PROSPER_Lobo!$1:$1,PROSPER_Lobo!$43:$43,""),
IF($C9="Naren Baliga",_xlfn.XLOOKUP($B9,PROSPER_Baliga!$1:$1,PROSPER_Baliga!$43:$43,""),
IF($C9="Thorsten Huhn",_xlfn.XLOOKUP($B9,PROSPER_Huhn!$1:$1,PROSPER_Huhn!$43:$43,""),
IF($C9="Nick Hull",_xlfn.XLOOKUP($B9,PROSPER_Hull!$1:$1,PROSPER_Hull!$43:$43,""),
IF($C9="Monika Kotwani",_xlfn.XLOOKUP($B9,PROSPER_Kotwani!$1:$1,PROSPER_Kotwani!$43:$43,""),
IF($C9="Jonathan Wellner",_xlfn.XLOOKUP($B9,PROSPER_Wellner!$1:$1,PROSPER_Wellner!$43:$43,""),
IF($C9="Travis Harvey",_xlfn.XLOOKUP($B9,PROSPER_Harvey!$1:$1,PROSPER_Harvey!$43:$43,""),"")))))))="","",
IF($C9="Christopher Lobo",_xlfn.XLOOKUP($B9,PROSPER_Lobo!$1:$1,PROSPER_Lobo!$43:$43,""),
IF($C9="Naren Baliga",_xlfn.XLOOKUP($B9,PROSPER_Baliga!$1:$1,PROSPER_Baliga!$43:$43,""),
IF($C9="Thorsten Huhn",_xlfn.XLOOKUP($B9,PROSPER_Huhn!$1:$1,PROSPER_Huhn!$43:$43,""),
IF($C9="Nick Hull",_xlfn.XLOOKUP($B9,PROSPER_Hull!$1:$1,PROSPER_Hull!$43:$43,""),
IF($C9="Monika Kotwani",_xlfn.XLOOKUP($B9,PROSPER_Kotwani!$1:$1,PROSPER_Kotwani!$43:$43,""),
IF($C9="Jonathan Wellner",_xlfn.XLOOKUP($B9,PROSPER_Wellner!$1:$1,PROSPER_Wellner!$43:$43,""),
IF($C9="Travis Harvey",_xlfn.XLOOKUP($B9,PROSPER_Harvey!$1:$1,PROSPER_Harvey!$43:$43,""),"")))))))))</f>
        <v>N/A</v>
      </c>
      <c r="FS9" s="150" t="str">
        <f t="shared" si="190"/>
        <v>N/A</v>
      </c>
      <c r="FT9" s="130" t="str">
        <f>_xlfn.XLOOKUP(B9,PROSPERInitial_Query!$E:$E,PROSPERInitial_Query!$AI:$AI,"",,-1)</f>
        <v/>
      </c>
      <c r="FU9" s="121" t="str">
        <f t="shared" si="79"/>
        <v>Angelle Jenkins2 - RelationshipAccount / Stakeholder 9Name</v>
      </c>
      <c r="FV9" s="121" t="str">
        <f>_xlfn.XLOOKUP(FU9,PROSPERDelta_Query!BK:BK,PROSPERDelta_Query!AK:AK,"",,-1)</f>
        <v/>
      </c>
      <c r="FW9" s="126" t="str">
        <f>_xlfn.XLOOKUP(B9,PROSPERInitial_Query!$E:$E,PROSPERInitial_Query!$Y:$Y,"",,-1)</f>
        <v/>
      </c>
      <c r="FX9" s="121" t="str">
        <f t="shared" si="80"/>
        <v>Angelle Jenkins2 - RelationshipAccount / Stakeholder 9Self Score</v>
      </c>
      <c r="FY9" s="126" t="str">
        <f>_xlfn.XLOOKUP(FX9,PROSPERDelta_Query!BK:BK,PROSPERDelta_Query!AU:AU,"",,-1)</f>
        <v/>
      </c>
      <c r="FZ9" s="131" t="str">
        <f t="shared" si="191"/>
        <v/>
      </c>
      <c r="GA9" s="131" t="str">
        <f t="shared" si="192"/>
        <v>N/A</v>
      </c>
      <c r="GB9" s="132" t="str">
        <f t="shared" si="193"/>
        <v>N/A</v>
      </c>
      <c r="GC9" s="132" t="str">
        <f>IF(IF(IF($C9="Christopher Lobo",_xlfn.XLOOKUP($B9,PROSPER_Lobo!$1:$1,PROSPER_Lobo!$45:$45,""),
IF($C9="Naren Baliga",_xlfn.XLOOKUP($B9,PROSPER_Baliga!$1:$1,PROSPER_Baliga!$45:$45,""),
IF($C9="Thorsten Huhn",_xlfn.XLOOKUP($B9,PROSPER_Huhn!$1:$1,PROSPER_Huhn!$45:$45,""),
IF($C9="Nick Hull",_xlfn.XLOOKUP($B9,PROSPER_Hull!$1:$1,PROSPER_Hull!$45:$45,""),
IF($C9="Monika Kotwani",_xlfn.XLOOKUP($B9,PROSPER_Kotwani!$1:$1,PROSPER_Kotwani!$45:$45,""),
IF($C9="Jonathan Wellner",_xlfn.XLOOKUP($B9,PROSPER_Wellner!$1:$1,PROSPER_Wellner!$45:$45,""),
IF($C9="Travis Harvey",_xlfn.XLOOKUP($B9,PROSPER_Harvey!$1:$1,PROSPER_Harvey!$45:$45,""),"")))))))="","",
IF($C9="Christopher Lobo",_xlfn.XLOOKUP($B9,PROSPER_Lobo!$1:$1,PROSPER_Lobo!$45:$45,""),
IF($C9="Naren Baliga",_xlfn.XLOOKUP($B9,PROSPER_Baliga!$1:$1,PROSPER_Baliga!$45:$45,""),
IF($C9="Thorsten Huhn",_xlfn.XLOOKUP($B9,PROSPER_Huhn!$1:$1,PROSPER_Huhn!$45:$45,""),
IF($C9="Nick Hull",_xlfn.XLOOKUP($B9,PROSPER_Hull!$1:$1,PROSPER_Hull!$45:$45,""),
IF($C9="Monika Kotwani",_xlfn.XLOOKUP($B9,PROSPER_Kotwani!$1:$1,PROSPER_Kotwani!$45:$45,""),
IF($C9="Jonathan Wellner",_xlfn.XLOOKUP($B9,PROSPER_Wellner!$1:$1,PROSPER_Wellner!$45:$45,""),
IF($C9="Travis Harvey",_xlfn.XLOOKUP($B9,PROSPER_Harvey!$1:$1,PROSPER_Harvey!$45:$45,""),""))))))))="","No Score",IF(IF($C9="Christopher Lobo",_xlfn.XLOOKUP($B9,PROSPER_Lobo!$1:$1,PROSPER_Lobo!$45:$45,""),
IF($C9="Naren Baliga",_xlfn.XLOOKUP($B9,PROSPER_Baliga!$1:$1,PROSPER_Baliga!$45:$45,""),
IF($C9="Thorsten Huhn",_xlfn.XLOOKUP($B9,PROSPER_Huhn!$1:$1,PROSPER_Huhn!$45:$45,""),
IF($C9="Nick Hull",_xlfn.XLOOKUP($B9,PROSPER_Hull!$1:$1,PROSPER_Hull!$45:$45,""),
IF($C9="Monika Kotwani",_xlfn.XLOOKUP($B9,PROSPER_Kotwani!$1:$1,PROSPER_Kotwani!$45:$45,""),
IF($C9="Jonathan Wellner",_xlfn.XLOOKUP($B9,PROSPER_Wellner!$1:$1,PROSPER_Wellner!$45:$45,""),
IF($C9="Travis Harvey",_xlfn.XLOOKUP($B9,PROSPER_Harvey!$1:$1,PROSPER_Harvey!$45:$45,""),"")))))))="","",
IF($C9="Christopher Lobo",_xlfn.XLOOKUP($B9,PROSPER_Lobo!$1:$1,PROSPER_Lobo!$45:$45,""),
IF($C9="Naren Baliga",_xlfn.XLOOKUP($B9,PROSPER_Baliga!$1:$1,PROSPER_Baliga!$45:$45,""),
IF($C9="Thorsten Huhn",_xlfn.XLOOKUP($B9,PROSPER_Huhn!$1:$1,PROSPER_Huhn!$45:$45,""),
IF($C9="Nick Hull",_xlfn.XLOOKUP($B9,PROSPER_Hull!$1:$1,PROSPER_Hull!$45:$45,""),
IF($C9="Monika Kotwani",_xlfn.XLOOKUP($B9,PROSPER_Kotwani!$1:$1,PROSPER_Kotwani!$45:$45,""),
IF($C9="Jonathan Wellner",_xlfn.XLOOKUP($B9,PROSPER_Wellner!$1:$1,PROSPER_Wellner!$45:$45,""),
IF($C9="Travis Harvey",_xlfn.XLOOKUP($B9,PROSPER_Harvey!$1:$1,PROSPER_Harvey!$45:$45,""),"")))))))))</f>
        <v>N/A</v>
      </c>
      <c r="GD9" s="131" t="str">
        <f>IF(IF(IF($C9="Christopher Lobo",_xlfn.XLOOKUP($B9,PROSPER_Lobo!$1:$1,PROSPER_Lobo!$46:$46,""),
IF($C9="Naren Baliga",_xlfn.XLOOKUP($B9,PROSPER_Baliga!$1:$1,PROSPER_Baliga!$46:$46,""),
IF($C9="Thorsten Huhn",_xlfn.XLOOKUP($B9,PROSPER_Huhn!$1:$1,PROSPER_Huhn!$46:$46,""),
IF($C9="Nick Hull",_xlfn.XLOOKUP($B9,PROSPER_Hull!$1:$1,PROSPER_Hull!$46:$46,""),
IF($C9="Monika Kotwani",_xlfn.XLOOKUP($B9,PROSPER_Kotwani!$1:$1,PROSPER_Kotwani!$46:$46,""),
IF($C9="Jonathan Wellner",_xlfn.XLOOKUP($B9,PROSPER_Wellner!$1:$1,PROSPER_Wellner!$46:$46,""),
IF($C9="Travis Harvey",_xlfn.XLOOKUP($B9,PROSPER_Harvey!$1:$1,PROSPER_Harvey!$46:$46,""),"")))))))="","",
IF($C9="Christopher Lobo",_xlfn.XLOOKUP($B9,PROSPER_Lobo!$1:$1,PROSPER_Lobo!$46:$46,""),
IF($C9="Naren Baliga",_xlfn.XLOOKUP($B9,PROSPER_Baliga!$1:$1,PROSPER_Baliga!$46:$46,""),
IF($C9="Thorsten Huhn",_xlfn.XLOOKUP($B9,PROSPER_Huhn!$1:$1,PROSPER_Huhn!$46:$46,""),
IF($C9="Nick Hull",_xlfn.XLOOKUP($B9,PROSPER_Hull!$1:$1,PROSPER_Hull!$46:$46,""),
IF($C9="Monika Kotwani",_xlfn.XLOOKUP($B9,PROSPER_Kotwani!$1:$1,PROSPER_Kotwani!$46:$46,""),
IF($C9="Jonathan Wellner",_xlfn.XLOOKUP($B9,PROSPER_Wellner!$1:$1,PROSPER_Wellner!$46:$46,""),
IF($C9="Travis Harvey",_xlfn.XLOOKUP($B9,PROSPER_Harvey!$1:$1,PROSPER_Harvey!$46:$46,""),""))))))))="","No Comment",IF(IF($C9="Christopher Lobo",_xlfn.XLOOKUP($B9,PROSPER_Lobo!$1:$1,PROSPER_Lobo!$46:$46,""),
IF($C9="Naren Baliga",_xlfn.XLOOKUP($B9,PROSPER_Baliga!$1:$1,PROSPER_Baliga!$46:$46,""),
IF($C9="Thorsten Huhn",_xlfn.XLOOKUP($B9,PROSPER_Huhn!$1:$1,PROSPER_Huhn!$46:$46,""),
IF($C9="Nick Hull",_xlfn.XLOOKUP($B9,PROSPER_Hull!$1:$1,PROSPER_Hull!$46:$46,""),
IF($C9="Monika Kotwani",_xlfn.XLOOKUP($B9,PROSPER_Kotwani!$1:$1,PROSPER_Kotwani!$46:$46,""),
IF($C9="Jonathan Wellner",_xlfn.XLOOKUP($B9,PROSPER_Wellner!$1:$1,PROSPER_Wellner!$46:$46,""),
IF($C9="Travis Harvey",_xlfn.XLOOKUP($B9,PROSPER_Harvey!$1:$1,PROSPER_Harvey!$46:$46,""),"")))))))="","",
IF($C9="Christopher Lobo",_xlfn.XLOOKUP($B9,PROSPER_Lobo!$1:$1,PROSPER_Lobo!$46:$46,""),
IF($C9="Naren Baliga",_xlfn.XLOOKUP($B9,PROSPER_Baliga!$1:$1,PROSPER_Baliga!$46:$46,""),
IF($C9="Thorsten Huhn",_xlfn.XLOOKUP($B9,PROSPER_Huhn!$1:$1,PROSPER_Huhn!$46:$46,""),
IF($C9="Nick Hull",_xlfn.XLOOKUP($B9,PROSPER_Hull!$1:$1,PROSPER_Hull!$46:$46,""),
IF($C9="Monika Kotwani",_xlfn.XLOOKUP($B9,PROSPER_Kotwani!$1:$1,PROSPER_Kotwani!$46:$46,""),
IF($C9="Jonathan Wellner",_xlfn.XLOOKUP($B9,PROSPER_Wellner!$1:$1,PROSPER_Wellner!$46:$46,""),
IF($C9="Travis Harvey",_xlfn.XLOOKUP($B9,PROSPER_Harvey!$1:$1,PROSPER_Harvey!$46:$46,""),"")))))))))</f>
        <v>N/A</v>
      </c>
      <c r="GE9" s="150" t="str">
        <f t="shared" si="194"/>
        <v>N/A</v>
      </c>
      <c r="GF9" s="130" t="str">
        <f>_xlfn.XLOOKUP(B9,PROSPERInitial_Query!$E:$E,PROSPERInitial_Query!$AJ:$AJ,"",,-1)</f>
        <v/>
      </c>
      <c r="GG9" s="121" t="str">
        <f t="shared" si="84"/>
        <v>Angelle Jenkins2 - RelationshipAccount / Stakeholder 10Name</v>
      </c>
      <c r="GH9" s="121" t="str">
        <f>_xlfn.XLOOKUP(GG9,PROSPERDelta_Query!BK:BK,PROSPERDelta_Query!AL:AL,"",,-1)</f>
        <v/>
      </c>
      <c r="GI9" s="126" t="str">
        <f>_xlfn.XLOOKUP(B9,PROSPERInitial_Query!$E:$E,PROSPERInitial_Query!$Z:$Z,"",,-1)</f>
        <v/>
      </c>
      <c r="GJ9" s="121" t="str">
        <f t="shared" si="85"/>
        <v>Angelle Jenkins2 - RelationshipAccount / Stakeholder 10Self Score</v>
      </c>
      <c r="GK9" s="126" t="str">
        <f>_xlfn.XLOOKUP(GJ9,PROSPERDelta_Query!BK:BK,PROSPERDelta_Query!AV:AV,"",,-1)</f>
        <v/>
      </c>
      <c r="GL9" s="131" t="str">
        <f t="shared" si="195"/>
        <v/>
      </c>
      <c r="GM9" s="131" t="str">
        <f t="shared" si="196"/>
        <v>N/A</v>
      </c>
      <c r="GN9" s="132" t="str">
        <f t="shared" si="197"/>
        <v>N/A</v>
      </c>
      <c r="GO9" s="132" t="str">
        <f>IF(IF(IF($C9="Christopher Lobo",_xlfn.XLOOKUP($B9,PROSPER_Lobo!$1:$1,PROSPER_Lobo!$48:$48,""),
IF($C9="Naren Baliga",_xlfn.XLOOKUP($B9,PROSPER_Baliga!$1:$1,PROSPER_Baliga!$48:$48,""),
IF($C9="Thorsten Huhn",_xlfn.XLOOKUP($B9,PROSPER_Huhn!$1:$1,PROSPER_Huhn!$48:$48,""),
IF($C9="Nick Hull",_xlfn.XLOOKUP($B9,PROSPER_Hull!$1:$1,PROSPER_Hull!$48:$48,""),
IF($C9="Monika Kotwani",_xlfn.XLOOKUP($B9,PROSPER_Kotwani!$1:$1,PROSPER_Kotwani!$48:$48,""),
IF($C9="Jonathan Wellner",_xlfn.XLOOKUP($B9,PROSPER_Wellner!$1:$1,PROSPER_Wellner!$48:$48,""),
IF($C9="Travis Harvey",_xlfn.XLOOKUP($B9,PROSPER_Harvey!$1:$1,PROSPER_Harvey!$48:$48,""),"")))))))="","",
IF($C9="Christopher Lobo",_xlfn.XLOOKUP($B9,PROSPER_Lobo!$1:$1,PROSPER_Lobo!$48:$48,""),
IF($C9="Naren Baliga",_xlfn.XLOOKUP($B9,PROSPER_Baliga!$1:$1,PROSPER_Baliga!$48:$48,""),
IF($C9="Thorsten Huhn",_xlfn.XLOOKUP($B9,PROSPER_Huhn!$1:$1,PROSPER_Huhn!$48:$48,""),
IF($C9="Nick Hull",_xlfn.XLOOKUP($B9,PROSPER_Hull!$1:$1,PROSPER_Hull!$48:$48,""),
IF($C9="Monika Kotwani",_xlfn.XLOOKUP($B9,PROSPER_Kotwani!$1:$1,PROSPER_Kotwani!$48:$48,""),
IF($C9="Jonathan Wellner",_xlfn.XLOOKUP($B9,PROSPER_Wellner!$1:$1,PROSPER_Wellner!$48:$48,""),
IF($C9="Travis Harvey",_xlfn.XLOOKUP($B9,PROSPER_Harvey!$1:$1,PROSPER_Harvey!$48:$48,""),""))))))))="","No Score",IF(IF($C9="Christopher Lobo",_xlfn.XLOOKUP($B9,PROSPER_Lobo!$1:$1,PROSPER_Lobo!$48:$48,""),
IF($C9="Naren Baliga",_xlfn.XLOOKUP($B9,PROSPER_Baliga!$1:$1,PROSPER_Baliga!$48:$48,""),
IF($C9="Thorsten Huhn",_xlfn.XLOOKUP($B9,PROSPER_Huhn!$1:$1,PROSPER_Huhn!$48:$48,""),
IF($C9="Nick Hull",_xlfn.XLOOKUP($B9,PROSPER_Hull!$1:$1,PROSPER_Hull!$48:$48,""),
IF($C9="Monika Kotwani",_xlfn.XLOOKUP($B9,PROSPER_Kotwani!$1:$1,PROSPER_Kotwani!$48:$48,""),
IF($C9="Jonathan Wellner",_xlfn.XLOOKUP($B9,PROSPER_Wellner!$1:$1,PROSPER_Wellner!$48:$48,""),
IF($C9="Travis Harvey",_xlfn.XLOOKUP($B9,PROSPER_Harvey!$1:$1,PROSPER_Harvey!$48:$48,""),"")))))))="","",
IF($C9="Christopher Lobo",_xlfn.XLOOKUP($B9,PROSPER_Lobo!$1:$1,PROSPER_Lobo!$48:$48,""),
IF($C9="Naren Baliga",_xlfn.XLOOKUP($B9,PROSPER_Baliga!$1:$1,PROSPER_Baliga!$48:$48,""),
IF($C9="Thorsten Huhn",_xlfn.XLOOKUP($B9,PROSPER_Huhn!$1:$1,PROSPER_Huhn!$48:$48,""),
IF($C9="Nick Hull",_xlfn.XLOOKUP($B9,PROSPER_Hull!$1:$1,PROSPER_Hull!$48:$48,""),
IF($C9="Monika Kotwani",_xlfn.XLOOKUP($B9,PROSPER_Kotwani!$1:$1,PROSPER_Kotwani!$48:$48,""),
IF($C9="Jonathan Wellner",_xlfn.XLOOKUP($B9,PROSPER_Wellner!$1:$1,PROSPER_Wellner!$48:$48,""),
IF($C9="Travis Harvey",_xlfn.XLOOKUP($B9,PROSPER_Harvey!$1:$1,PROSPER_Harvey!$48:$48,""),"")))))))))</f>
        <v>N/A</v>
      </c>
      <c r="GP9" s="131" t="str">
        <f>IF(IF(IF($C9="Christopher Lobo",_xlfn.XLOOKUP($B9,PROSPER_Lobo!$1:$1,PROSPER_Lobo!$49:$49,""),
IF($C9="Naren Baliga",_xlfn.XLOOKUP($B9,PROSPER_Baliga!$1:$1,PROSPER_Baliga!$49:$49,""),
IF($C9="Thorsten Huhn",_xlfn.XLOOKUP($B9,PROSPER_Huhn!$1:$1,PROSPER_Huhn!$49:$49,""),
IF($C9="Nick Hull",_xlfn.XLOOKUP($B9,PROSPER_Hull!$1:$1,PROSPER_Hull!$49:$49,""),
IF($C9="Monika Kotwani",_xlfn.XLOOKUP($B9,PROSPER_Kotwani!$1:$1,PROSPER_Kotwani!$49:$49,""),
IF($C9="Jonathan Wellner",_xlfn.XLOOKUP($B9,PROSPER_Wellner!$1:$1,PROSPER_Wellner!$49:$49,""),
IF($C9="Travis Harvey",_xlfn.XLOOKUP($B9,PROSPER_Harvey!$1:$1,PROSPER_Harvey!$49:$49,""),"")))))))="","",
IF($C9="Christopher Lobo",_xlfn.XLOOKUP($B9,PROSPER_Lobo!$1:$1,PROSPER_Lobo!$49:$49,""),
IF($C9="Naren Baliga",_xlfn.XLOOKUP($B9,PROSPER_Baliga!$1:$1,PROSPER_Baliga!$49:$49,""),
IF($C9="Thorsten Huhn",_xlfn.XLOOKUP($B9,PROSPER_Huhn!$1:$1,PROSPER_Huhn!$49:$49,""),
IF($C9="Nick Hull",_xlfn.XLOOKUP($B9,PROSPER_Hull!$1:$1,PROSPER_Hull!$49:$49,""),
IF($C9="Monika Kotwani",_xlfn.XLOOKUP($B9,PROSPER_Kotwani!$1:$1,PROSPER_Kotwani!$49:$49,""),
IF($C9="Jonathan Wellner",_xlfn.XLOOKUP($B9,PROSPER_Wellner!$1:$1,PROSPER_Wellner!$49:$49,""),
IF($C9="Travis Harvey",_xlfn.XLOOKUP($B9,PROSPER_Harvey!$1:$1,PROSPER_Harvey!$49:$49,""),""))))))))="","No Comment",IF(IF($C9="Christopher Lobo",_xlfn.XLOOKUP($B9,PROSPER_Lobo!$1:$1,PROSPER_Lobo!$49:$49,""),
IF($C9="Naren Baliga",_xlfn.XLOOKUP($B9,PROSPER_Baliga!$1:$1,PROSPER_Baliga!$49:$49,""),
IF($C9="Thorsten Huhn",_xlfn.XLOOKUP($B9,PROSPER_Huhn!$1:$1,PROSPER_Huhn!$49:$49,""),
IF($C9="Nick Hull",_xlfn.XLOOKUP($B9,PROSPER_Hull!$1:$1,PROSPER_Hull!$49:$49,""),
IF($C9="Monika Kotwani",_xlfn.XLOOKUP($B9,PROSPER_Kotwani!$1:$1,PROSPER_Kotwani!$49:$49,""),
IF($C9="Jonathan Wellner",_xlfn.XLOOKUP($B9,PROSPER_Wellner!$1:$1,PROSPER_Wellner!$49:$49,""),
IF($C9="Travis Harvey",_xlfn.XLOOKUP($B9,PROSPER_Harvey!$1:$1,PROSPER_Harvey!$49:$49,""),"")))))))="","",
IF($C9="Christopher Lobo",_xlfn.XLOOKUP($B9,PROSPER_Lobo!$1:$1,PROSPER_Lobo!$49:$49,""),
IF($C9="Naren Baliga",_xlfn.XLOOKUP($B9,PROSPER_Baliga!$1:$1,PROSPER_Baliga!$49:$49,""),
IF($C9="Thorsten Huhn",_xlfn.XLOOKUP($B9,PROSPER_Huhn!$1:$1,PROSPER_Huhn!$49:$49,""),
IF($C9="Nick Hull",_xlfn.XLOOKUP($B9,PROSPER_Hull!$1:$1,PROSPER_Hull!$49:$49,""),
IF($C9="Monika Kotwani",_xlfn.XLOOKUP($B9,PROSPER_Kotwani!$1:$1,PROSPER_Kotwani!$49:$49,""),
IF($C9="Jonathan Wellner",_xlfn.XLOOKUP($B9,PROSPER_Wellner!$1:$1,PROSPER_Wellner!$49:$49,""),
IF($C9="Travis Harvey",_xlfn.XLOOKUP($B9,PROSPER_Harvey!$1:$1,PROSPER_Harvey!$49:$49,""),"")))))))))</f>
        <v>N/A</v>
      </c>
      <c r="GQ9" s="150" t="str">
        <f t="shared" si="198"/>
        <v>N/A</v>
      </c>
      <c r="GR9" s="187" t="str">
        <f t="shared" si="199"/>
        <v>N/A</v>
      </c>
      <c r="GS9" s="128" t="str">
        <f t="shared" si="200"/>
        <v>N/A</v>
      </c>
      <c r="GT9" s="188" t="str">
        <f t="shared" si="201"/>
        <v>N/A</v>
      </c>
      <c r="GU9" s="133" t="str">
        <f>IF(IF(IF($C9="Christopher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Kotwani",_xlfn.XLOOKUP($B9,PROSPER_Kotwani!$1:$1,PROSPER_Kotwani!$54:$54,""),
IF($C9="Jonathan Wellner",_xlfn.XLOOKUP($B9,PROSPER_Wellner!$1:$1,PROSPER_Wellner!$54:$54,""),
IF($C9="Travis Harvey",_xlfn.XLOOKUP($B9,PROSPER_Harvey!$1:$1,PROSPER_Harvey!$54:$54,""),"")))))))="","",
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Kotwani",_xlfn.XLOOKUP($B9,PROSPER_Kotwani!$1:$1,PROSPER_Kotwani!$50:$50,""),
IF($C9="Jonathan Wellner",_xlfn.XLOOKUP($B9,PROSPER_Wellner!$1:$1,PROSPER_Wellner!$50:$50,""),
IF($C9="Travis Harvey",_xlfn.XLOOKUP($B9,PROSPER_Harvey!$1:$1,PROSPER_Harvey!$50:$50,""),""))))))))="","No Score",IF(IF($C9="Christopher Lobo",_xlfn.XLOOKUP($B9,PROSPER_Lobo!$1:$1,PROSPER_Lobo!$50:$50,""),
IF($C9="Naren Baliga",_xlfn.XLOOKUP($B9,PROSPER_Baliga!$1:$1,PROSPER_Baliga!$50:$50,""),
IF($C9="Thorsten Huhn",_xlfn.XLOOKUP($B9,PROSPER_Huhn!$1:$1,PROSPER_Huhn!$50:$50,""),
IF($C9="Nick Hull",_xlfn.XLOOKUP($B9,PROSPER_Hull!$1:$1,PROSPER_Hull!$50:$50,""),
IF($C9="Monika Kotwani",_xlfn.XLOOKUP($B9,PROSPER_Kotwani!$1:$1,PROSPER_Kotwani!$50:$50,""),
IF($C9="Jonathan Wellner",_xlfn.XLOOKUP($B9,PROSPER_Wellner!$1:$1,PROSPER_Wellner!$50:$50,""),
IF($C9="Travis Harvey",_xlfn.XLOOKUP($B9,PROSPER_Harvey!$1:$1,PROSPER_Harvey!$50:$50,""),"")))))))="","",
IF($C9="Christopher Lobo",_xlfn.XLOOKUP($B9,PROSPER_Lobo!$1:$1,PROSPER_Lobo!$50:$50,""),
IF($C9="Naren Baliga",_xlfn.XLOOKUP($B9,PROSPER_Baliga!$1:$1,PROSPER_Baliga!$50:$50,""),
IF($C9="Thorsten Huhn",_xlfn.XLOOKUP($B9,PROSPER_Huhn!$1:$1,PROSPER_Huhn!$50:$50,""),
IF($C9="Nick Hull",_xlfn.XLOOKUP($B9,PROSPER_Hull!$1:$1,PROSPER_Hull!$50:$50,""),
IF($C9="Monika Kotwani",_xlfn.XLOOKUP($B9,PROSPER_Kotwani!$1:$1,PROSPER_Kotwani!$50:$50,""),
IF($C9="Jonathan Wellner",_xlfn.XLOOKUP($B9,PROSPER_Wellner!$1:$1,PROSPER_Wellner!$50:$50,""),
IF($C9="Travis Harvey",_xlfn.XLOOKUP($B9,PROSPER_Harvey!$1:$1,PROSPER_Harvey!$50:$50,""),"")))))))))</f>
        <v>No Score</v>
      </c>
      <c r="GV9" s="134" t="str">
        <f>IF(IF(IF($C9="Christopher Lobo",_xlfn.XLOOKUP($B9,PROSPER_Lobo!$1:$1,PROSPER_Lobo!$51:$51,""),
IF($C9="Naren Baliga",_xlfn.XLOOKUP($B9,PROSPER_Baliga!$1:$1,PROSPER_Baliga!$51:$51,""),
IF($C9="Thorsten Huhn",_xlfn.XLOOKUP($B9,PROSPER_Huhn!$1:$1,PROSPER_Huhn!$51:$51,""),
IF($C9="Nick Hull",_xlfn.XLOOKUP($B9,PROSPER_Hull!$1:$1,PROSPER_Hull!$51:$51,""),
IF($C9="Monika Kotwani",_xlfn.XLOOKUP($B9,PROSPER_Kotwani!$1:$1,PROSPER_Kotwani!$51:$51,""),
IF($C9="Jonathan Wellner",_xlfn.XLOOKUP($B9,PROSPER_Wellner!$1:$1,PROSPER_Wellner!$51:$51,""),
IF($C9="Travis Harvey",_xlfn.XLOOKUP($B9,PROSPER_Harvey!$1:$1,PROSPER_Harvey!$51:$51,""),"")))))))="","",
IF($C9="Christopher Lobo",_xlfn.XLOOKUP($B9,PROSPER_Lobo!$1:$1,PROSPER_Lobo!$51:$51,""),
IF($C9="Naren Baliga",_xlfn.XLOOKUP($B9,PROSPER_Baliga!$1:$1,PROSPER_Baliga!$51:$51,""),
IF($C9="Thorsten Huhn",_xlfn.XLOOKUP($B9,PROSPER_Huhn!$1:$1,PROSPER_Huhn!$51:$51,""),
IF($C9="Nick Hull",_xlfn.XLOOKUP($B9,PROSPER_Hull!$1:$1,PROSPER_Hull!$51:$51,""),
IF($C9="Monika Kotwani",_xlfn.XLOOKUP($B9,PROSPER_Kotwani!$1:$1,PROSPER_Kotwani!$51:$51,""),
IF($C9="Jonathan Wellner",_xlfn.XLOOKUP($B9,PROSPER_Wellner!$1:$1,PROSPER_Wellner!$51:$51,""),
IF($C9="Travis Harvey",_xlfn.XLOOKUP($B9,PROSPER_Harvey!$1:$1,PROSPER_Harvey!$51:$51,""),""))))))))="","No Comment",IF(IF($C9="Christopher Lobo",_xlfn.XLOOKUP($B9,PROSPER_Lobo!$1:$1,PROSPER_Lobo!$51:$51,""),
IF($C9="Naren Baliga",_xlfn.XLOOKUP($B9,PROSPER_Baliga!$1:$1,PROSPER_Baliga!$51:$51,""),
IF($C9="Thorsten Huhn",_xlfn.XLOOKUP($B9,PROSPER_Huhn!$1:$1,PROSPER_Huhn!$51:$51,""),
IF($C9="Nick Hull",_xlfn.XLOOKUP($B9,PROSPER_Hull!$1:$1,PROSPER_Hull!$51:$51,""),
IF($C9="Monika Kotwani",_xlfn.XLOOKUP($B9,PROSPER_Kotwani!$1:$1,PROSPER_Kotwani!$51:$51,""),
IF($C9="Jonathan Wellner",_xlfn.XLOOKUP($B9,PROSPER_Wellner!$1:$1,PROSPER_Wellner!$51:$51,""),
IF($C9="Travis Harvey",_xlfn.XLOOKUP($B9,PROSPER_Harvey!$1:$1,PROSPER_Harvey!$51:$51,""),"")))))))="","",
IF($C9="Christopher Lobo",_xlfn.XLOOKUP($B9,PROSPER_Lobo!$1:$1,PROSPER_Lobo!$51:$51,""),
IF($C9="Naren Baliga",_xlfn.XLOOKUP($B9,PROSPER_Baliga!$1:$1,PROSPER_Baliga!$51:$51,""),
IF($C9="Thorsten Huhn",_xlfn.XLOOKUP($B9,PROSPER_Huhn!$1:$1,PROSPER_Huhn!$51:$51,""),
IF($C9="Nick Hull",_xlfn.XLOOKUP($B9,PROSPER_Hull!$1:$1,PROSPER_Hull!$51:$51,""),
IF($C9="Monika Kotwani",_xlfn.XLOOKUP($B9,PROSPER_Kotwani!$1:$1,PROSPER_Kotwani!$51:$51,""),
IF($C9="Jonathan Wellner",_xlfn.XLOOKUP($B9,PROSPER_Wellner!$1:$1,PROSPER_Wellner!$51:$51,""),
IF($C9="Travis Harvey",_xlfn.XLOOKUP($B9,PROSPER_Harvey!$1:$1,PROSPER_Harvey!$51:$51,""),"")))))))))</f>
        <v>No Comment</v>
      </c>
      <c r="GW9" s="133" t="str">
        <f>_xlfn.XLOOKUP($B9,Vlookups_Local!B:B,Vlookups_Local!E:E,"N/A")</f>
        <v>No Data</v>
      </c>
      <c r="GX9" s="134" t="str">
        <f>IF(IF(IF($C9="Christopher Lobo",_xlfn.XLOOKUP($B9,PROSPER_Lobo!$1:$1,PROSPER_Lobo!$53:$53,""),
IF($C9="Naren Baliga",_xlfn.XLOOKUP($B9,PROSPER_Baliga!$1:$1,PROSPER_Baliga!$53:$53,""),
IF($C9="Thorsten Huhn",_xlfn.XLOOKUP($B9,PROSPER_Huhn!$1:$1,PROSPER_Huhn!$53:$53,""),
IF($C9="Nick Hull",_xlfn.XLOOKUP($B9,PROSPER_Hull!$1:$1,PROSPER_Hull!$53:$53,""),
IF($C9="Monika Kotwani",_xlfn.XLOOKUP($B9,PROSPER_Kotwani!$1:$1,PROSPER_Kotwani!$53:$53,""),
IF($C9="Jonathan Wellner",_xlfn.XLOOKUP($B9,PROSPER_Wellner!$1:$1,PROSPER_Wellner!$53:$53,""),
IF($C9="Travis Harvey",_xlfn.XLOOKUP($B9,PROSPER_Harvey!$1:$1,PROSPER_Harvey!$53:$53,""),"")))))))="","",
IF($C9="Christopher Lobo",_xlfn.XLOOKUP($B9,PROSPER_Lobo!$1:$1,PROSPER_Lobo!$53:$53,""),
IF($C9="Naren Baliga",_xlfn.XLOOKUP($B9,PROSPER_Baliga!$1:$1,PROSPER_Baliga!$53:$53,""),
IF($C9="Thorsten Huhn",_xlfn.XLOOKUP($B9,PROSPER_Huhn!$1:$1,PROSPER_Huhn!$53:$53,""),
IF($C9="Nick Hull",_xlfn.XLOOKUP($B9,PROSPER_Hull!$1:$1,PROSPER_Hull!$53:$53,""),
IF($C9="Monika Kotwani",_xlfn.XLOOKUP($B9,PROSPER_Kotwani!$1:$1,PROSPER_Kotwani!$53:$53,""),
IF($C9="Jonathan Wellner",_xlfn.XLOOKUP($B9,PROSPER_Wellner!$1:$1,PROSPER_Wellner!$53:$53,""),
IF($C9="Travis Harvey",_xlfn.XLOOKUP($B9,PROSPER_Harvey!$1:$1,PROSPER_Harvey!$53:$53,""),""))))))))="","No Comment",IF(IF($C9="Christopher Lobo",_xlfn.XLOOKUP($B9,PROSPER_Lobo!$1:$1,PROSPER_Lobo!$53:$53,""),
IF($C9="Naren Baliga",_xlfn.XLOOKUP($B9,PROSPER_Baliga!$1:$1,PROSPER_Baliga!$53:$53,""),
IF($C9="Thorsten Huhn",_xlfn.XLOOKUP($B9,PROSPER_Huhn!$1:$1,PROSPER_Huhn!$53:$53,""),
IF($C9="Nick Hull",_xlfn.XLOOKUP($B9,PROSPER_Hull!$1:$1,PROSPER_Hull!$53:$53,""),
IF($C9="Monika Kotwani",_xlfn.XLOOKUP($B9,PROSPER_Kotwani!$1:$1,PROSPER_Kotwani!$53:$53,""),
IF($C9="Jonathan Wellner",_xlfn.XLOOKUP($B9,PROSPER_Wellner!$1:$1,PROSPER_Wellner!$53:$53,""),
IF($C9="Travis Harvey",_xlfn.XLOOKUP($B9,PROSPER_Harvey!$1:$1,PROSPER_Harvey!$53:$53,""),"")))))))="","",
IF($C9="Christopher Lobo",_xlfn.XLOOKUP($B9,PROSPER_Lobo!$1:$1,PROSPER_Lobo!$53:$53,""),
IF($C9="Naren Baliga",_xlfn.XLOOKUP($B9,PROSPER_Baliga!$1:$1,PROSPER_Baliga!$53:$53,""),
IF($C9="Thorsten Huhn",_xlfn.XLOOKUP($B9,PROSPER_Huhn!$1:$1,PROSPER_Huhn!$53:$53,""),
IF($C9="Nick Hull",_xlfn.XLOOKUP($B9,PROSPER_Hull!$1:$1,PROSPER_Hull!$53:$53,""),
IF($C9="Monika Kotwani",_xlfn.XLOOKUP($B9,PROSPER_Kotwani!$1:$1,PROSPER_Kotwani!$53:$53,""),
IF($C9="Jonathan Wellner",_xlfn.XLOOKUP($B9,PROSPER_Wellner!$1:$1,PROSPER_Wellner!$53:$53,""),
IF($C9="Travis Harvey",_xlfn.XLOOKUP($B9,PROSPER_Harvey!$1:$1,PROSPER_Harvey!$53:$53,""),"")))))))))</f>
        <v>No Comment</v>
      </c>
      <c r="GY9" s="133" t="str">
        <f>IF(IF(IF($C9="Christopher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Kotwani",_xlfn.XLOOKUP($B9,PROSPER_Kotwani!$1:$1,PROSPER_Kotwani!$54:$54,""),
IF($C9="Jonathan Wellner",_xlfn.XLOOKUP($B9,PROSPER_Wellner!$1:$1,PROSPER_Wellner!$54:$54,""),
IF($C9="Travis Harvey",_xlfn.XLOOKUP($B9,PROSPER_Harvey!$1:$1,PROSPER_Harvey!$54:$54,""),"")))))))="","",
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Kotwani",_xlfn.XLOOKUP($B9,PROSPER_Kotwani!$1:$1,PROSPER_Kotwani!$54:$54,""),
IF($C9="Jonathan Wellner",_xlfn.XLOOKUP($B9,PROSPER_Wellner!$1:$1,PROSPER_Wellner!$54:$54,""),
IF($C9="Travis Harvey",_xlfn.XLOOKUP($B9,PROSPER_Harvey!$1:$1,PROSPER_Harvey!$54:$54,""),""))))))))="","No Score",IF(IF($C9="Christopher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Kotwani",_xlfn.XLOOKUP($B9,PROSPER_Kotwani!$1:$1,PROSPER_Kotwani!$54:$54,""),
IF($C9="Jonathan Wellner",_xlfn.XLOOKUP($B9,PROSPER_Wellner!$1:$1,PROSPER_Wellner!$54:$54,""),
IF($C9="Travis Harvey",_xlfn.XLOOKUP($B9,PROSPER_Harvey!$1:$1,PROSPER_Harvey!$54:$54,""),"")))))))="","",
IF($C9="Christopher Lobo",_xlfn.XLOOKUP($B9,PROSPER_Lobo!$1:$1,PROSPER_Lobo!$54:$54,""),
IF($C9="Naren Baliga",_xlfn.XLOOKUP($B9,PROSPER_Baliga!$1:$1,PROSPER_Baliga!$54:$54,""),
IF($C9="Thorsten Huhn",_xlfn.XLOOKUP($B9,PROSPER_Huhn!$1:$1,PROSPER_Huhn!$54:$54,""),
IF($C9="Nick Hull",_xlfn.XLOOKUP($B9,PROSPER_Hull!$1:$1,PROSPER_Hull!$54:$54,""),
IF($C9="Monika Kotwani",_xlfn.XLOOKUP($B9,PROSPER_Kotwani!$1:$1,PROSPER_Kotwani!$54:$54,""),
IF($C9="Jonathan Wellner",_xlfn.XLOOKUP($B9,PROSPER_Wellner!$1:$1,PROSPER_Wellner!$54:$54,""),
IF($C9="Travis Harvey",_xlfn.XLOOKUP($B9,PROSPER_Harvey!$1:$1,PROSPER_Harvey!$54:$54,""),"")))))))))</f>
        <v>No Score</v>
      </c>
      <c r="GZ9" s="134" t="str">
        <f>IF(IF(IF($C9="Christopher Lobo",_xlfn.XLOOKUP($B9,PROSPER_Lobo!$1:$1,PROSPER_Lobo!$55:$55,""),
IF($C9="Naren Baliga",_xlfn.XLOOKUP($B9,PROSPER_Baliga!$1:$1,PROSPER_Baliga!$55:$55,""),
IF($C9="Thorsten Huhn",_xlfn.XLOOKUP($B9,PROSPER_Huhn!$1:$1,PROSPER_Huhn!$55:$55,""),
IF($C9="Nick Hull",_xlfn.XLOOKUP($B9,PROSPER_Hull!$1:$1,PROSPER_Hull!$55:$55,""),
IF($C9="Monika Kotwani",_xlfn.XLOOKUP($B9,PROSPER_Kotwani!$1:$1,PROSPER_Kotwani!$55:$55,""),
IF($C9="Jonathan Wellner",_xlfn.XLOOKUP($B9,PROSPER_Wellner!$1:$1,PROSPER_Wellner!$55:$55,""),
IF($C9="Travis Harvey",_xlfn.XLOOKUP($B9,PROSPER_Harvey!$1:$1,PROSPER_Harvey!$55:$55,""),"")))))))="","",
IF($C9="Christopher Lobo",_xlfn.XLOOKUP($B9,PROSPER_Lobo!$1:$1,PROSPER_Lobo!$55:$55,""),
IF($C9="Naren Baliga",_xlfn.XLOOKUP($B9,PROSPER_Baliga!$1:$1,PROSPER_Baliga!$55:$55,""),
IF($C9="Thorsten Huhn",_xlfn.XLOOKUP($B9,PROSPER_Huhn!$1:$1,PROSPER_Huhn!$55:$55,""),
IF($C9="Nick Hull",_xlfn.XLOOKUP($B9,PROSPER_Hull!$1:$1,PROSPER_Hull!$55:$55,""),
IF($C9="Monika Kotwani",_xlfn.XLOOKUP($B9,PROSPER_Kotwani!$1:$1,PROSPER_Kotwani!$55:$55,""),
IF($C9="Jonathan Wellner",_xlfn.XLOOKUP($B9,PROSPER_Wellner!$1:$1,PROSPER_Wellner!$55:$55,""),
IF($C9="Travis Harvey",_xlfn.XLOOKUP($B9,PROSPER_Harvey!$1:$1,PROSPER_Harvey!$55:$55,""),""))))))))="","No Comment",IF(IF($C9="Christopher Lobo",_xlfn.XLOOKUP($B9,PROSPER_Lobo!$1:$1,PROSPER_Lobo!$55:$55,""),
IF($C9="Naren Baliga",_xlfn.XLOOKUP($B9,PROSPER_Baliga!$1:$1,PROSPER_Baliga!$55:$55,""),
IF($C9="Thorsten Huhn",_xlfn.XLOOKUP($B9,PROSPER_Huhn!$1:$1,PROSPER_Huhn!$55:$55,""),
IF($C9="Nick Hull",_xlfn.XLOOKUP($B9,PROSPER_Hull!$1:$1,PROSPER_Hull!$55:$55,""),
IF($C9="Monika Kotwani",_xlfn.XLOOKUP($B9,PROSPER_Kotwani!$1:$1,PROSPER_Kotwani!$55:$55,""),
IF($C9="Jonathan Wellner",_xlfn.XLOOKUP($B9,PROSPER_Wellner!$1:$1,PROSPER_Wellner!$55:$55,""),
IF($C9="Travis Harvey",_xlfn.XLOOKUP($B9,PROSPER_Harvey!$1:$1,PROSPER_Harvey!$55:$55,""),"")))))))="","",
IF($C9="Christopher Lobo",_xlfn.XLOOKUP($B9,PROSPER_Lobo!$1:$1,PROSPER_Lobo!$55:$55,""),
IF($C9="Naren Baliga",_xlfn.XLOOKUP($B9,PROSPER_Baliga!$1:$1,PROSPER_Baliga!$55:$55,""),
IF($C9="Thorsten Huhn",_xlfn.XLOOKUP($B9,PROSPER_Huhn!$1:$1,PROSPER_Huhn!$55:$55,""),
IF($C9="Nick Hull",_xlfn.XLOOKUP($B9,PROSPER_Hull!$1:$1,PROSPER_Hull!$55:$55,""),
IF($C9="Monika Kotwani",_xlfn.XLOOKUP($B9,PROSPER_Kotwani!$1:$1,PROSPER_Kotwani!$55:$55,""),
IF($C9="Jonathan Wellner",_xlfn.XLOOKUP($B9,PROSPER_Wellner!$1:$1,PROSPER_Wellner!$55:$55,""),
IF($C9="Travis Harvey",_xlfn.XLOOKUP($B9,PROSPER_Harvey!$1:$1,PROSPER_Harvey!$55:$55,""),"")))))))))</f>
        <v>No Comment</v>
      </c>
      <c r="HA9" s="133" t="str">
        <f>IF(IF(IF($C9="Christopher Lobo",_xlfn.XLOOKUP($B9,PROSPER_Lobo!$1:$1,PROSPER_Lobo!$56:$56,""),
IF($C9="Naren Baliga",_xlfn.XLOOKUP($B9,PROSPER_Baliga!$1:$1,PROSPER_Baliga!$56:$56,""),
IF($C9="Thorsten Huhn",_xlfn.XLOOKUP($B9,PROSPER_Huhn!$1:$1,PROSPER_Huhn!$56:$56,""),
IF($C9="Nick Hull",_xlfn.XLOOKUP($B9,PROSPER_Hull!$1:$1,PROSPER_Hull!$56:$56,""),
IF($C9="Monika Kotwani",_xlfn.XLOOKUP($B9,PROSPER_Kotwani!$1:$1,PROSPER_Kotwani!$56:$56,""),
IF($C9="Jonathan Wellner",_xlfn.XLOOKUP($B9,PROSPER_Wellner!$1:$1,PROSPER_Wellner!$56:$56,""),
IF($C9="Travis Harvey",_xlfn.XLOOKUP($B9,PROSPER_Harvey!$1:$1,PROSPER_Harvey!$56:$56,""),"")))))))="","",
IF($C9="Christopher Lobo",_xlfn.XLOOKUP($B9,PROSPER_Lobo!$1:$1,PROSPER_Lobo!$56:$56,""),
IF($C9="Naren Baliga",_xlfn.XLOOKUP($B9,PROSPER_Baliga!$1:$1,PROSPER_Baliga!$56:$56,""),
IF($C9="Thorsten Huhn",_xlfn.XLOOKUP($B9,PROSPER_Huhn!$1:$1,PROSPER_Huhn!$56:$56,""),
IF($C9="Nick Hull",_xlfn.XLOOKUP($B9,PROSPER_Hull!$1:$1,PROSPER_Hull!$56:$56,""),
IF($C9="Monika Kotwani",_xlfn.XLOOKUP($B9,PROSPER_Kotwani!$1:$1,PROSPER_Kotwani!$56:$56,""),
IF($C9="Jonathan Wellner",_xlfn.XLOOKUP($B9,PROSPER_Wellner!$1:$1,PROSPER_Wellner!$56:$56,""),
IF($C9="Travis Harvey",_xlfn.XLOOKUP($B9,PROSPER_Harvey!$1:$1,PROSPER_Harvey!$56:$56,""),""))))))))="","No Score",IF(IF($C9="Christopher Lobo",_xlfn.XLOOKUP($B9,PROSPER_Lobo!$1:$1,PROSPER_Lobo!$56:$56,""),
IF($C9="Naren Baliga",_xlfn.XLOOKUP($B9,PROSPER_Baliga!$1:$1,PROSPER_Baliga!$56:$56,""),
IF($C9="Thorsten Huhn",_xlfn.XLOOKUP($B9,PROSPER_Huhn!$1:$1,PROSPER_Huhn!$56:$56,""),
IF($C9="Nick Hull",_xlfn.XLOOKUP($B9,PROSPER_Hull!$1:$1,PROSPER_Hull!$56:$56,""),
IF($C9="Monika Kotwani",_xlfn.XLOOKUP($B9,PROSPER_Kotwani!$1:$1,PROSPER_Kotwani!$56:$56,""),
IF($C9="Jonathan Wellner",_xlfn.XLOOKUP($B9,PROSPER_Wellner!$1:$1,PROSPER_Wellner!$56:$56,""),
IF($C9="Travis Harvey",_xlfn.XLOOKUP($B9,PROSPER_Harvey!$1:$1,PROSPER_Harvey!$56:$56,""),"")))))))="","",
IF($C9="Christopher Lobo",_xlfn.XLOOKUP($B9,PROSPER_Lobo!$1:$1,PROSPER_Lobo!$56:$56,""),
IF($C9="Naren Baliga",_xlfn.XLOOKUP($B9,PROSPER_Baliga!$1:$1,PROSPER_Baliga!$56:$56,""),
IF($C9="Thorsten Huhn",_xlfn.XLOOKUP($B9,PROSPER_Huhn!$1:$1,PROSPER_Huhn!$56:$56,""),
IF($C9="Nick Hull",_xlfn.XLOOKUP($B9,PROSPER_Hull!$1:$1,PROSPER_Hull!$56:$56,""),
IF($C9="Monika Kotwani",_xlfn.XLOOKUP($B9,PROSPER_Kotwani!$1:$1,PROSPER_Kotwani!$56:$56,""),
IF($C9="Jonathan Wellner",_xlfn.XLOOKUP($B9,PROSPER_Wellner!$1:$1,PROSPER_Wellner!$56:$56,""),
IF($C9="Travis Harvey",_xlfn.XLOOKUP($B9,PROSPER_Harvey!$1:$1,PROSPER_Harvey!$56:$56,""),"")))))))))</f>
        <v>No Score</v>
      </c>
      <c r="HB9" s="134" t="str">
        <f>IF(IF(IF($C9="Christopher Lobo",_xlfn.XLOOKUP($B9,PROSPER_Lobo!$1:$1,PROSPER_Lobo!$57:$57,""),
IF($C9="Naren Baliga",_xlfn.XLOOKUP($B9,PROSPER_Baliga!$1:$1,PROSPER_Baliga!$57:$57,""),
IF($C9="Thorsten Huhn",_xlfn.XLOOKUP($B9,PROSPER_Huhn!$1:$1,PROSPER_Huhn!$57:$57,""),
IF($C9="Nick Hull",_xlfn.XLOOKUP($B9,PROSPER_Hull!$1:$1,PROSPER_Hull!$57:$57,""),
IF($C9="Monika Kotwani",_xlfn.XLOOKUP($B9,PROSPER_Kotwani!$1:$1,PROSPER_Kotwani!$57:$57,""),
IF($C9="Jonathan Wellner",_xlfn.XLOOKUP($B9,PROSPER_Wellner!$1:$1,PROSPER_Wellner!$57:$57,""),
IF($C9="Travis Harvey",_xlfn.XLOOKUP($B9,PROSPER_Harvey!$1:$1,PROSPER_Harvey!$57:$57,""),"")))))))="","",
IF($C9="Christopher Lobo",_xlfn.XLOOKUP($B9,PROSPER_Lobo!$1:$1,PROSPER_Lobo!$57:$57,""),
IF($C9="Naren Baliga",_xlfn.XLOOKUP($B9,PROSPER_Baliga!$1:$1,PROSPER_Baliga!$57:$57,""),
IF($C9="Thorsten Huhn",_xlfn.XLOOKUP($B9,PROSPER_Huhn!$1:$1,PROSPER_Huhn!$57:$57,""),
IF($C9="Nick Hull",_xlfn.XLOOKUP($B9,PROSPER_Hull!$1:$1,PROSPER_Hull!$57:$57,""),
IF($C9="Monika Kotwani",_xlfn.XLOOKUP($B9,PROSPER_Kotwani!$1:$1,PROSPER_Kotwani!$57:$57,""),
IF($C9="Jonathan Wellner",_xlfn.XLOOKUP($B9,PROSPER_Wellner!$1:$1,PROSPER_Wellner!$57:$57,""),
IF($C9="Travis Harvey",_xlfn.XLOOKUP($B9,PROSPER_Harvey!$1:$1,PROSPER_Harvey!$57:$57,""),""))))))))="","No Comment",IF(IF($C9="Christopher Lobo",_xlfn.XLOOKUP($B9,PROSPER_Lobo!$1:$1,PROSPER_Lobo!$57:$57,""),
IF($C9="Naren Baliga",_xlfn.XLOOKUP($B9,PROSPER_Baliga!$1:$1,PROSPER_Baliga!$57:$57,""),
IF($C9="Thorsten Huhn",_xlfn.XLOOKUP($B9,PROSPER_Huhn!$1:$1,PROSPER_Huhn!$57:$57,""),
IF($C9="Nick Hull",_xlfn.XLOOKUP($B9,PROSPER_Hull!$1:$1,PROSPER_Hull!$57:$57,""),
IF($C9="Monika Kotwani",_xlfn.XLOOKUP($B9,PROSPER_Kotwani!$1:$1,PROSPER_Kotwani!$57:$57,""),
IF($C9="Jonathan Wellner",_xlfn.XLOOKUP($B9,PROSPER_Wellner!$1:$1,PROSPER_Wellner!$57:$57,""),
IF($C9="Travis Harvey",_xlfn.XLOOKUP($B9,PROSPER_Harvey!$1:$1,PROSPER_Harvey!$57:$57,""),"")))))))="","",
IF($C9="Christopher Lobo",_xlfn.XLOOKUP($B9,PROSPER_Lobo!$1:$1,PROSPER_Lobo!$57:$57,""),
IF($C9="Naren Baliga",_xlfn.XLOOKUP($B9,PROSPER_Baliga!$1:$1,PROSPER_Baliga!$57:$57,""),
IF($C9="Thorsten Huhn",_xlfn.XLOOKUP($B9,PROSPER_Huhn!$1:$1,PROSPER_Huhn!$57:$57,""),
IF($C9="Nick Hull",_xlfn.XLOOKUP($B9,PROSPER_Hull!$1:$1,PROSPER_Hull!$57:$57,""),
IF($C9="Monika Kotwani",_xlfn.XLOOKUP($B9,PROSPER_Kotwani!$1:$1,PROSPER_Kotwani!$57:$57,""),
IF($C9="Jonathan Wellner",_xlfn.XLOOKUP($B9,PROSPER_Wellner!$1:$1,PROSPER_Wellner!$57:$57,""),
IF($C9="Travis Harvey",_xlfn.XLOOKUP($B9,PROSPER_Harvey!$1:$1,PROSPER_Harvey!$57:$57,""),"")))))))))</f>
        <v>No Comment</v>
      </c>
      <c r="HC9" s="192" t="str">
        <f t="shared" si="202"/>
        <v>N/A</v>
      </c>
      <c r="HD9" s="135" t="str">
        <f>_xlfn.XLOOKUP(B9,PROSPERInitial_Query!$E:$E,PROSPERInitial_Query!$AK:$AK,"",,-1)</f>
        <v/>
      </c>
      <c r="HE9" s="136" t="str">
        <f t="shared" si="94"/>
        <v>Angelle Jenkins4 - SuccessServices Quality</v>
      </c>
      <c r="HF9" s="136" t="str">
        <f>_xlfn.XLOOKUP(HE9,PROSPERDelta_Query!BK:BK,PROSPERDelta_Query!AX:AX,"",,-1)</f>
        <v/>
      </c>
      <c r="HG9" s="137" t="str">
        <f t="shared" si="203"/>
        <v>N/A</v>
      </c>
      <c r="HH9" s="137" t="str">
        <f>IF(IF(IF($C9="Christopher Lobo",_xlfn.XLOOKUP($B9,PROSPER_Lobo!$1:$1,PROSPER_Lobo!$58:$58,""),
IF($C9="Naren Baliga",_xlfn.XLOOKUP($B9,PROSPER_Baliga!$1:$1,PROSPER_Baliga!$58:$58,""),
IF($C9="Thorsten Huhn",_xlfn.XLOOKUP($B9,PROSPER_Huhn!$1:$1,PROSPER_Huhn!$58:$58,""),
IF($C9="Nick Hull",_xlfn.XLOOKUP($B9,PROSPER_Hull!$1:$1,PROSPER_Hull!$58:$58,""),
IF($C9="Monika Kotwani",_xlfn.XLOOKUP($B9,PROSPER_Kotwani!$1:$1,PROSPER_Kotwani!$58:$58,""),
IF($C9="Jonathan Wellner",_xlfn.XLOOKUP($B9,PROSPER_Wellner!$1:$1,PROSPER_Wellner!$58:$58,""),
IF($C9="Travis Harvey",_xlfn.XLOOKUP($B9,PROSPER_Harvey!$1:$1,PROSPER_Harvey!$58:$58,""),"")))))))="","",
IF($C9="Christopher Lobo",_xlfn.XLOOKUP($B9,PROSPER_Lobo!$1:$1,PROSPER_Lobo!$58:$58,""),
IF($C9="Naren Baliga",_xlfn.XLOOKUP($B9,PROSPER_Baliga!$1:$1,PROSPER_Baliga!$58:$58,""),
IF($C9="Thorsten Huhn",_xlfn.XLOOKUP($B9,PROSPER_Huhn!$1:$1,PROSPER_Huhn!$58:$58,""),
IF($C9="Nick Hull",_xlfn.XLOOKUP($B9,PROSPER_Hull!$1:$1,PROSPER_Hull!$58:$58,""),
IF($C9="Monika Kotwani",_xlfn.XLOOKUP($B9,PROSPER_Kotwani!$1:$1,PROSPER_Kotwani!$58:$58,""),
IF($C9="Jonathan Wellner",_xlfn.XLOOKUP($B9,PROSPER_Wellner!$1:$1,PROSPER_Wellner!$58:$58,""),
IF($C9="Travis Harvey",_xlfn.XLOOKUP($B9,PROSPER_Harvey!$1:$1,PROSPER_Harvey!$58:$58,""),""))))))))="","No Score",IF(IF($C9="Christopher Lobo",_xlfn.XLOOKUP($B9,PROSPER_Lobo!$1:$1,PROSPER_Lobo!$58:$58,""),
IF($C9="Naren Baliga",_xlfn.XLOOKUP($B9,PROSPER_Baliga!$1:$1,PROSPER_Baliga!$58:$58,""),
IF($C9="Thorsten Huhn",_xlfn.XLOOKUP($B9,PROSPER_Huhn!$1:$1,PROSPER_Huhn!$58:$58,""),
IF($C9="Nick Hull",_xlfn.XLOOKUP($B9,PROSPER_Hull!$1:$1,PROSPER_Hull!$58:$58,""),
IF($C9="Monika Kotwani",_xlfn.XLOOKUP($B9,PROSPER_Kotwani!$1:$1,PROSPER_Kotwani!$58:$58,""),
IF($C9="Jonathan Wellner",_xlfn.XLOOKUP($B9,PROSPER_Wellner!$1:$1,PROSPER_Wellner!$58:$58,""),
IF($C9="Travis Harvey",_xlfn.XLOOKUP($B9,PROSPER_Harvey!$1:$1,PROSPER_Harvey!$58:$58,""),"")))))))="","",
IF($C9="Christopher Lobo",_xlfn.XLOOKUP($B9,PROSPER_Lobo!$1:$1,PROSPER_Lobo!$58:$58,""),
IF($C9="Naren Baliga",_xlfn.XLOOKUP($B9,PROSPER_Baliga!$1:$1,PROSPER_Baliga!$58:$58,""),
IF($C9="Thorsten Huhn",_xlfn.XLOOKUP($B9,PROSPER_Huhn!$1:$1,PROSPER_Huhn!$58:$58,""),
IF($C9="Nick Hull",_xlfn.XLOOKUP($B9,PROSPER_Hull!$1:$1,PROSPER_Hull!$58:$58,""),
IF($C9="Monika Kotwani",_xlfn.XLOOKUP($B9,PROSPER_Kotwani!$1:$1,PROSPER_Kotwani!$58:$58,""),
IF($C9="Jonathan Wellner",_xlfn.XLOOKUP($B9,PROSPER_Wellner!$1:$1,PROSPER_Wellner!$58:$58,""),
IF($C9="Travis Harvey",_xlfn.XLOOKUP($B9,PROSPER_Harvey!$1:$1,PROSPER_Harvey!$58:$58,""),"")))))))))</f>
        <v>No Score</v>
      </c>
      <c r="HI9" s="138" t="str">
        <f>IF(IF(IF($C9="Christopher Lobo",_xlfn.XLOOKUP($B9,PROSPER_Lobo!$1:$1,PROSPER_Lobo!$59:$59,""),
IF($C9="Naren Baliga",_xlfn.XLOOKUP($B9,PROSPER_Baliga!$1:$1,PROSPER_Baliga!$59:$59,""),
IF($C9="Thorsten Huhn",_xlfn.XLOOKUP($B9,PROSPER_Huhn!$1:$1,PROSPER_Huhn!$59:$59,""),
IF($C9="Nick Hull",_xlfn.XLOOKUP($B9,PROSPER_Hull!$1:$1,PROSPER_Hull!$59:$59,""),
IF($C9="Monika Kotwani",_xlfn.XLOOKUP($B9,PROSPER_Kotwani!$1:$1,PROSPER_Kotwani!$59:$59,""),
IF($C9="Jonathan Wellner",_xlfn.XLOOKUP($B9,PROSPER_Wellner!$1:$1,PROSPER_Wellner!$59:$59,""),
IF($C9="Travis Harvey",_xlfn.XLOOKUP($B9,PROSPER_Harvey!$1:$1,PROSPER_Harvey!$59:$59,""),"")))))))="","",
IF($C9="Christopher Lobo",_xlfn.XLOOKUP($B9,PROSPER_Lobo!$1:$1,PROSPER_Lobo!$59:$59,""),
IF($C9="Naren Baliga",_xlfn.XLOOKUP($B9,PROSPER_Baliga!$1:$1,PROSPER_Baliga!$59:$59,""),
IF($C9="Thorsten Huhn",_xlfn.XLOOKUP($B9,PROSPER_Huhn!$1:$1,PROSPER_Huhn!$59:$59,""),
IF($C9="Nick Hull",_xlfn.XLOOKUP($B9,PROSPER_Hull!$1:$1,PROSPER_Hull!$59:$59,""),
IF($C9="Monika Kotwani",_xlfn.XLOOKUP($B9,PROSPER_Kotwani!$1:$1,PROSPER_Kotwani!$59:$59,""),
IF($C9="Jonathan Wellner",_xlfn.XLOOKUP($B9,PROSPER_Wellner!$1:$1,PROSPER_Wellner!$59:$59,""),
IF($C9="Travis Harvey",_xlfn.XLOOKUP($B9,PROSPER_Harvey!$1:$1,PROSPER_Harvey!$59:$59,""),""))))))))="","No Comment",IF(IF($C9="Christopher Lobo",_xlfn.XLOOKUP($B9,PROSPER_Lobo!$1:$1,PROSPER_Lobo!$59:$59,""),
IF($C9="Naren Baliga",_xlfn.XLOOKUP($B9,PROSPER_Baliga!$1:$1,PROSPER_Baliga!$59:$59,""),
IF($C9="Thorsten Huhn",_xlfn.XLOOKUP($B9,PROSPER_Huhn!$1:$1,PROSPER_Huhn!$59:$59,""),
IF($C9="Nick Hull",_xlfn.XLOOKUP($B9,PROSPER_Hull!$1:$1,PROSPER_Hull!$59:$59,""),
IF($C9="Monika Kotwani",_xlfn.XLOOKUP($B9,PROSPER_Kotwani!$1:$1,PROSPER_Kotwani!$59:$59,""),
IF($C9="Jonathan Wellner",_xlfn.XLOOKUP($B9,PROSPER_Wellner!$1:$1,PROSPER_Wellner!$59:$59,""),
IF($C9="Travis Harvey",_xlfn.XLOOKUP($B9,PROSPER_Harvey!$1:$1,PROSPER_Harvey!$59:$59,""),"")))))))="","",
IF($C9="Christopher Lobo",_xlfn.XLOOKUP($B9,PROSPER_Lobo!$1:$1,PROSPER_Lobo!$59:$59,""),
IF($C9="Naren Baliga",_xlfn.XLOOKUP($B9,PROSPER_Baliga!$1:$1,PROSPER_Baliga!$59:$59,""),
IF($C9="Thorsten Huhn",_xlfn.XLOOKUP($B9,PROSPER_Huhn!$1:$1,PROSPER_Huhn!$59:$59,""),
IF($C9="Nick Hull",_xlfn.XLOOKUP($B9,PROSPER_Hull!$1:$1,PROSPER_Hull!$59:$59,""),
IF($C9="Monika Kotwani",_xlfn.XLOOKUP($B9,PROSPER_Kotwani!$1:$1,PROSPER_Kotwani!$59:$59,""),
IF($C9="Jonathan Wellner",_xlfn.XLOOKUP($B9,PROSPER_Wellner!$1:$1,PROSPER_Wellner!$59:$59,""),
IF($C9="Travis Harvey",_xlfn.XLOOKUP($B9,PROSPER_Harvey!$1:$1,PROSPER_Harvey!$59:$59,""),"")))))))))</f>
        <v>No Comment</v>
      </c>
      <c r="HJ9" s="188" t="str">
        <f t="shared" si="204"/>
        <v>N/A</v>
      </c>
      <c r="HK9" s="135" t="str">
        <f>_xlfn.XLOOKUP(B9,PROSPERInitial_Query!$E:$E,PROSPERInitial_Query!$AL:$AL,"",,-1)</f>
        <v/>
      </c>
      <c r="HL9" s="136" t="str">
        <f t="shared" si="97"/>
        <v>Angelle Jenkins4 - SuccessEscalation Management</v>
      </c>
      <c r="HM9" s="136" t="str">
        <f>_xlfn.XLOOKUP(HL9,PROSPERDelta_Query!BK:BK,PROSPERDelta_Query!AY:AY,"",,-1)</f>
        <v/>
      </c>
      <c r="HN9" s="137" t="str">
        <f t="shared" si="205"/>
        <v>N/A</v>
      </c>
      <c r="HO9" s="137" t="str">
        <f>IF(IF(IF($C9="Christopher Lobo",_xlfn.XLOOKUP($B9,PROSPER_Lobo!$1:$1,PROSPER_Lobo!$60:$60,""),
IF($C9="Naren Baliga",_xlfn.XLOOKUP($B9,PROSPER_Baliga!$1:$1,PROSPER_Baliga!$60:$60,""),
IF($C9="Thorsten Huhn",_xlfn.XLOOKUP($B9,PROSPER_Huhn!$1:$1,PROSPER_Huhn!$60:$60,""),
IF($C9="Nick Hull",_xlfn.XLOOKUP($B9,PROSPER_Hull!$1:$1,PROSPER_Hull!$60:$60,""),
IF($C9="Monika Kotwani",_xlfn.XLOOKUP($B9,PROSPER_Kotwani!$1:$1,PROSPER_Kotwani!$60:$60,""),
IF($C9="Jonathan Wellner",_xlfn.XLOOKUP($B9,PROSPER_Wellner!$1:$1,PROSPER_Wellner!$60:$60,""),
IF($C9="Travis Harvey",_xlfn.XLOOKUP($B9,PROSPER_Harvey!$1:$1,PROSPER_Harvey!$60:$60,""),"")))))))="","",
IF($C9="Christopher Lobo",_xlfn.XLOOKUP($B9,PROSPER_Lobo!$1:$1,PROSPER_Lobo!$60:$60,""),
IF($C9="Naren Baliga",_xlfn.XLOOKUP($B9,PROSPER_Baliga!$1:$1,PROSPER_Baliga!$60:$60,""),
IF($C9="Thorsten Huhn",_xlfn.XLOOKUP($B9,PROSPER_Huhn!$1:$1,PROSPER_Huhn!$60:$60,""),
IF($C9="Nick Hull",_xlfn.XLOOKUP($B9,PROSPER_Hull!$1:$1,PROSPER_Hull!$60:$60,""),
IF($C9="Monika Kotwani",_xlfn.XLOOKUP($B9,PROSPER_Kotwani!$1:$1,PROSPER_Kotwani!$60:$60,""),
IF($C9="Jonathan Wellner",_xlfn.XLOOKUP($B9,PROSPER_Wellner!$1:$1,PROSPER_Wellner!$60:$60,""),
IF($C9="Travis Harvey",_xlfn.XLOOKUP($B9,PROSPER_Harvey!$1:$1,PROSPER_Harvey!$60:$60,""),""))))))))="","No Score",IF(IF($C9="Christopher Lobo",_xlfn.XLOOKUP($B9,PROSPER_Lobo!$1:$1,PROSPER_Lobo!$60:$60,""),
IF($C9="Naren Baliga",_xlfn.XLOOKUP($B9,PROSPER_Baliga!$1:$1,PROSPER_Baliga!$60:$60,""),
IF($C9="Thorsten Huhn",_xlfn.XLOOKUP($B9,PROSPER_Huhn!$1:$1,PROSPER_Huhn!$60:$60,""),
IF($C9="Nick Hull",_xlfn.XLOOKUP($B9,PROSPER_Hull!$1:$1,PROSPER_Hull!$60:$60,""),
IF($C9="Monika Kotwani",_xlfn.XLOOKUP($B9,PROSPER_Kotwani!$1:$1,PROSPER_Kotwani!$60:$60,""),
IF($C9="Jonathan Wellner",_xlfn.XLOOKUP($B9,PROSPER_Wellner!$1:$1,PROSPER_Wellner!$60:$60,""),
IF($C9="Travis Harvey",_xlfn.XLOOKUP($B9,PROSPER_Harvey!$1:$1,PROSPER_Harvey!$60:$60,""),"")))))))="","",
IF($C9="Christopher Lobo",_xlfn.XLOOKUP($B9,PROSPER_Lobo!$1:$1,PROSPER_Lobo!$60:$60,""),
IF($C9="Naren Baliga",_xlfn.XLOOKUP($B9,PROSPER_Baliga!$1:$1,PROSPER_Baliga!$60:$60,""),
IF($C9="Thorsten Huhn",_xlfn.XLOOKUP($B9,PROSPER_Huhn!$1:$1,PROSPER_Huhn!$60:$60,""),
IF($C9="Nick Hull",_xlfn.XLOOKUP($B9,PROSPER_Hull!$1:$1,PROSPER_Hull!$60:$60,""),
IF($C9="Monika Kotwani",_xlfn.XLOOKUP($B9,PROSPER_Kotwani!$1:$1,PROSPER_Kotwani!$60:$60,""),
IF($C9="Jonathan Wellner",_xlfn.XLOOKUP($B9,PROSPER_Wellner!$1:$1,PROSPER_Wellner!$60:$60,""),
IF($C9="Travis Harvey",_xlfn.XLOOKUP($B9,PROSPER_Harvey!$1:$1,PROSPER_Harvey!$60:$60,""),"")))))))))</f>
        <v>No Score</v>
      </c>
      <c r="HP9" s="138" t="str">
        <f>IF(IF(IF($C9="Christopher Lobo",_xlfn.XLOOKUP($B9,PROSPER_Lobo!$1:$1,PROSPER_Lobo!$61:$61,""),
IF($C9="Naren Baliga",_xlfn.XLOOKUP($B9,PROSPER_Baliga!$1:$1,PROSPER_Baliga!$61:$61,""),
IF($C9="Thorsten Huhn",_xlfn.XLOOKUP($B9,PROSPER_Huhn!$1:$1,PROSPER_Huhn!$61:$61,""),
IF($C9="Nick Hull",_xlfn.XLOOKUP($B9,PROSPER_Hull!$1:$1,PROSPER_Hull!$61:$61,""),
IF($C9="Monika Kotwani",_xlfn.XLOOKUP($B9,PROSPER_Kotwani!$1:$1,PROSPER_Kotwani!$61:$61,""),
IF($C9="Jonathan Wellner",_xlfn.XLOOKUP($B9,PROSPER_Wellner!$1:$1,PROSPER_Wellner!$61:$61,""),
IF($C9="Travis Harvey",_xlfn.XLOOKUP($B9,PROSPER_Harvey!$1:$1,PROSPER_Harvey!$61:$61,""),"")))))))="","",
IF($C9="Christopher Lobo",_xlfn.XLOOKUP($B9,PROSPER_Lobo!$1:$1,PROSPER_Lobo!$61:$61,""),
IF($C9="Naren Baliga",_xlfn.XLOOKUP($B9,PROSPER_Baliga!$1:$1,PROSPER_Baliga!$61:$61,""),
IF($C9="Thorsten Huhn",_xlfn.XLOOKUP($B9,PROSPER_Huhn!$1:$1,PROSPER_Huhn!$61:$61,""),
IF($C9="Nick Hull",_xlfn.XLOOKUP($B9,PROSPER_Hull!$1:$1,PROSPER_Hull!$61:$61,""),
IF($C9="Monika Kotwani",_xlfn.XLOOKUP($B9,PROSPER_Kotwani!$1:$1,PROSPER_Kotwani!$61:$61,""),
IF($C9="Jonathan Wellner",_xlfn.XLOOKUP($B9,PROSPER_Wellner!$1:$1,PROSPER_Wellner!$61:$61,""),
IF($C9="Travis Harvey",_xlfn.XLOOKUP($B9,PROSPER_Harvey!$1:$1,PROSPER_Harvey!$61:$61,""),""))))))))="","No Comment",IF(IF($C9="Christopher Lobo",_xlfn.XLOOKUP($B9,PROSPER_Lobo!$1:$1,PROSPER_Lobo!$61:$61,""),
IF($C9="Naren Baliga",_xlfn.XLOOKUP($B9,PROSPER_Baliga!$1:$1,PROSPER_Baliga!$61:$61,""),
IF($C9="Thorsten Huhn",_xlfn.XLOOKUP($B9,PROSPER_Huhn!$1:$1,PROSPER_Huhn!$61:$61,""),
IF($C9="Nick Hull",_xlfn.XLOOKUP($B9,PROSPER_Hull!$1:$1,PROSPER_Hull!$61:$61,""),
IF($C9="Monika Kotwani",_xlfn.XLOOKUP($B9,PROSPER_Kotwani!$1:$1,PROSPER_Kotwani!$61:$61,""),
IF($C9="Jonathan Wellner",_xlfn.XLOOKUP($B9,PROSPER_Wellner!$1:$1,PROSPER_Wellner!$61:$61,""),
IF($C9="Travis Harvey",_xlfn.XLOOKUP($B9,PROSPER_Harvey!$1:$1,PROSPER_Harvey!$61:$61,""),"")))))))="","",
IF($C9="Christopher Lobo",_xlfn.XLOOKUP($B9,PROSPER_Lobo!$1:$1,PROSPER_Lobo!$61:$61,""),
IF($C9="Naren Baliga",_xlfn.XLOOKUP($B9,PROSPER_Baliga!$1:$1,PROSPER_Baliga!$61:$61,""),
IF($C9="Thorsten Huhn",_xlfn.XLOOKUP($B9,PROSPER_Huhn!$1:$1,PROSPER_Huhn!$61:$61,""),
IF($C9="Nick Hull",_xlfn.XLOOKUP($B9,PROSPER_Hull!$1:$1,PROSPER_Hull!$61:$61,""),
IF($C9="Monika Kotwani",_xlfn.XLOOKUP($B9,PROSPER_Kotwani!$1:$1,PROSPER_Kotwani!$61:$61,""),
IF($C9="Jonathan Wellner",_xlfn.XLOOKUP($B9,PROSPER_Wellner!$1:$1,PROSPER_Wellner!$61:$61,""),
IF($C9="Travis Harvey",_xlfn.XLOOKUP($B9,PROSPER_Harvey!$1:$1,PROSPER_Harvey!$61:$61,""),"")))))))))</f>
        <v>No Comment</v>
      </c>
      <c r="HQ9" s="188" t="str">
        <f t="shared" si="206"/>
        <v>N/A</v>
      </c>
      <c r="HR9" s="135" t="str">
        <f>_xlfn.XLOOKUP(B9,PROSPERInitial_Query!$E:$E,PROSPERInitial_Query!$AM:$AM,"",,-1)</f>
        <v/>
      </c>
      <c r="HS9" s="136" t="str">
        <f t="shared" si="100"/>
        <v>Angelle Jenkins4 - SuccessExpanding / Renewing the Business</v>
      </c>
      <c r="HT9" s="136" t="str">
        <f>_xlfn.XLOOKUP(HS9,PROSPERDelta_Query!BK:BK,PROSPERDelta_Query!AZ:AZ,"",,-1)</f>
        <v/>
      </c>
      <c r="HU9" s="137" t="str">
        <f t="shared" si="207"/>
        <v>N/A</v>
      </c>
      <c r="HV9" s="137" t="str">
        <f>IF(IF(IF($C9="Christopher Lobo",_xlfn.XLOOKUP($B9,PROSPER_Lobo!$1:$1,PROSPER_Lobo!$62:$62,""),
IF($C9="Naren Baliga",_xlfn.XLOOKUP($B9,PROSPER_Baliga!$1:$1,PROSPER_Baliga!$62:$62,""),
IF($C9="Thorsten Huhn",_xlfn.XLOOKUP($B9,PROSPER_Huhn!$1:$1,PROSPER_Huhn!$62:$62,""),
IF($C9="Nick Hull",_xlfn.XLOOKUP($B9,PROSPER_Hull!$1:$1,PROSPER_Hull!$62:$62,""),
IF($C9="Monika Kotwani",_xlfn.XLOOKUP($B9,PROSPER_Kotwani!$1:$1,PROSPER_Kotwani!$62:$62,""),
IF($C9="Jonathan Wellner",_xlfn.XLOOKUP($B9,PROSPER_Wellner!$1:$1,PROSPER_Wellner!$62:$62,""),
IF($C9="Travis Harvey",_xlfn.XLOOKUP($B9,PROSPER_Harvey!$1:$1,PROSPER_Harvey!$62:$62,""),"")))))))="","",
IF($C9="Christopher Lobo",_xlfn.XLOOKUP($B9,PROSPER_Lobo!$1:$1,PROSPER_Lobo!$62:$62,""),
IF($C9="Naren Baliga",_xlfn.XLOOKUP($B9,PROSPER_Baliga!$1:$1,PROSPER_Baliga!$62:$62,""),
IF($C9="Thorsten Huhn",_xlfn.XLOOKUP($B9,PROSPER_Huhn!$1:$1,PROSPER_Huhn!$62:$62,""),
IF($C9="Nick Hull",_xlfn.XLOOKUP($B9,PROSPER_Hull!$1:$1,PROSPER_Hull!$62:$62,""),
IF($C9="Monika Kotwani",_xlfn.XLOOKUP($B9,PROSPER_Kotwani!$1:$1,PROSPER_Kotwani!$62:$62,""),
IF($C9="Jonathan Wellner",_xlfn.XLOOKUP($B9,PROSPER_Wellner!$1:$1,PROSPER_Wellner!$62:$62,""),
IF($C9="Travis Harvey",_xlfn.XLOOKUP($B9,PROSPER_Harvey!$1:$1,PROSPER_Harvey!$62:$62,""),""))))))))="","No Score",IF(IF($C9="Christopher Lobo",_xlfn.XLOOKUP($B9,PROSPER_Lobo!$1:$1,PROSPER_Lobo!$62:$62,""),
IF($C9="Naren Baliga",_xlfn.XLOOKUP($B9,PROSPER_Baliga!$1:$1,PROSPER_Baliga!$62:$62,""),
IF($C9="Thorsten Huhn",_xlfn.XLOOKUP($B9,PROSPER_Huhn!$1:$1,PROSPER_Huhn!$62:$62,""),
IF($C9="Nick Hull",_xlfn.XLOOKUP($B9,PROSPER_Hull!$1:$1,PROSPER_Hull!$62:$62,""),
IF($C9="Monika Kotwani",_xlfn.XLOOKUP($B9,PROSPER_Kotwani!$1:$1,PROSPER_Kotwani!$62:$62,""),
IF($C9="Jonathan Wellner",_xlfn.XLOOKUP($B9,PROSPER_Wellner!$1:$1,PROSPER_Wellner!$62:$62,""),
IF($C9="Travis Harvey",_xlfn.XLOOKUP($B9,PROSPER_Harvey!$1:$1,PROSPER_Harvey!$62:$62,""),"")))))))="","",
IF($C9="Christopher Lobo",_xlfn.XLOOKUP($B9,PROSPER_Lobo!$1:$1,PROSPER_Lobo!$62:$62,""),
IF($C9="Naren Baliga",_xlfn.XLOOKUP($B9,PROSPER_Baliga!$1:$1,PROSPER_Baliga!$62:$62,""),
IF($C9="Thorsten Huhn",_xlfn.XLOOKUP($B9,PROSPER_Huhn!$1:$1,PROSPER_Huhn!$62:$62,""),
IF($C9="Nick Hull",_xlfn.XLOOKUP($B9,PROSPER_Hull!$1:$1,PROSPER_Hull!$62:$62,""),
IF($C9="Monika Kotwani",_xlfn.XLOOKUP($B9,PROSPER_Kotwani!$1:$1,PROSPER_Kotwani!$62:$62,""),
IF($C9="Jonathan Wellner",_xlfn.XLOOKUP($B9,PROSPER_Wellner!$1:$1,PROSPER_Wellner!$62:$62,""),
IF($C9="Travis Harvey",_xlfn.XLOOKUP($B9,PROSPER_Harvey!$1:$1,PROSPER_Harvey!$62:$62,""),"")))))))))</f>
        <v>No Score</v>
      </c>
      <c r="HW9" s="138" t="str">
        <f>IF(IF(IF($C9="Christopher Lobo",_xlfn.XLOOKUP($B9,PROSPER_Lobo!$1:$1,PROSPER_Lobo!$63:$63,""),
IF($C9="Naren Baliga",_xlfn.XLOOKUP($B9,PROSPER_Baliga!$1:$1,PROSPER_Baliga!$63:$63,""),
IF($C9="Thorsten Huhn",_xlfn.XLOOKUP($B9,PROSPER_Huhn!$1:$1,PROSPER_Huhn!$63:$63,""),
IF($C9="Nick Hull",_xlfn.XLOOKUP($B9,PROSPER_Hull!$1:$1,PROSPER_Hull!$63:$63,""),
IF($C9="Monika Kotwani",_xlfn.XLOOKUP($B9,PROSPER_Kotwani!$1:$1,PROSPER_Kotwani!$63:$63,""),
IF($C9="Jonathan Wellner",_xlfn.XLOOKUP($B9,PROSPER_Wellner!$1:$1,PROSPER_Wellner!$63:$63,""),
IF($C9="Travis Harvey",_xlfn.XLOOKUP($B9,PROSPER_Harvey!$1:$1,PROSPER_Harvey!$63:$63,""),"")))))))="","",
IF($C9="Christopher Lobo",_xlfn.XLOOKUP($B9,PROSPER_Lobo!$1:$1,PROSPER_Lobo!$63:$63,""),
IF($C9="Naren Baliga",_xlfn.XLOOKUP($B9,PROSPER_Baliga!$1:$1,PROSPER_Baliga!$63:$63,""),
IF($C9="Thorsten Huhn",_xlfn.XLOOKUP($B9,PROSPER_Huhn!$1:$1,PROSPER_Huhn!$63:$63,""),
IF($C9="Nick Hull",_xlfn.XLOOKUP($B9,PROSPER_Hull!$1:$1,PROSPER_Hull!$63:$63,""),
IF($C9="Monika Kotwani",_xlfn.XLOOKUP($B9,PROSPER_Kotwani!$1:$1,PROSPER_Kotwani!$63:$63,""),
IF($C9="Jonathan Wellner",_xlfn.XLOOKUP($B9,PROSPER_Wellner!$1:$1,PROSPER_Wellner!$63:$63,""),
IF($C9="Travis Harvey",_xlfn.XLOOKUP($B9,PROSPER_Harvey!$1:$1,PROSPER_Harvey!$63:$63,""),""))))))))="","No Comment",IF(IF($C9="Christopher Lobo",_xlfn.XLOOKUP($B9,PROSPER_Lobo!$1:$1,PROSPER_Lobo!$63:$63,""),
IF($C9="Naren Baliga",_xlfn.XLOOKUP($B9,PROSPER_Baliga!$1:$1,PROSPER_Baliga!$63:$63,""),
IF($C9="Thorsten Huhn",_xlfn.XLOOKUP($B9,PROSPER_Huhn!$1:$1,PROSPER_Huhn!$63:$63,""),
IF($C9="Nick Hull",_xlfn.XLOOKUP($B9,PROSPER_Hull!$1:$1,PROSPER_Hull!$63:$63,""),
IF($C9="Monika Kotwani",_xlfn.XLOOKUP($B9,PROSPER_Kotwani!$1:$1,PROSPER_Kotwani!$63:$63,""),
IF($C9="Jonathan Wellner",_xlfn.XLOOKUP($B9,PROSPER_Wellner!$1:$1,PROSPER_Wellner!$63:$63,""),
IF($C9="Travis Harvey",_xlfn.XLOOKUP($B9,PROSPER_Harvey!$1:$1,PROSPER_Harvey!$63:$63,""),"")))))))="","",
IF($C9="Christopher Lobo",_xlfn.XLOOKUP($B9,PROSPER_Lobo!$1:$1,PROSPER_Lobo!$63:$63,""),
IF($C9="Naren Baliga",_xlfn.XLOOKUP($B9,PROSPER_Baliga!$1:$1,PROSPER_Baliga!$63:$63,""),
IF($C9="Thorsten Huhn",_xlfn.XLOOKUP($B9,PROSPER_Huhn!$1:$1,PROSPER_Huhn!$63:$63,""),
IF($C9="Nick Hull",_xlfn.XLOOKUP($B9,PROSPER_Hull!$1:$1,PROSPER_Hull!$63:$63,""),
IF($C9="Monika Kotwani",_xlfn.XLOOKUP($B9,PROSPER_Kotwani!$1:$1,PROSPER_Kotwani!$63:$63,""),
IF($C9="Jonathan Wellner",_xlfn.XLOOKUP($B9,PROSPER_Wellner!$1:$1,PROSPER_Wellner!$63:$63,""),
IF($C9="Travis Harvey",_xlfn.XLOOKUP($B9,PROSPER_Harvey!$1:$1,PROSPER_Harvey!$63:$63,""),"")))))))))</f>
        <v>No Comment</v>
      </c>
      <c r="HX9" s="188" t="str">
        <f t="shared" si="208"/>
        <v>N/A</v>
      </c>
      <c r="HY9" s="135" t="str">
        <f>_xlfn.XLOOKUP(B9,PROSPERInitial_Query!$E:$E,PROSPERInitial_Query!$AN:$AN,"",,-1)</f>
        <v/>
      </c>
      <c r="HZ9" s="136" t="str">
        <f t="shared" si="103"/>
        <v>Angelle Jenkins4 - SuccessPre-Sales Participation</v>
      </c>
      <c r="IA9" s="136" t="str">
        <f>_xlfn.XLOOKUP(HZ9,PROSPERDelta_Query!BK:BK,PROSPERDelta_Query!BA:BA,"",,-1)</f>
        <v/>
      </c>
      <c r="IB9" s="137" t="str">
        <f t="shared" si="209"/>
        <v>N/A</v>
      </c>
      <c r="IC9" s="137" t="str">
        <f>IF(IF(IF($C9="Christopher Lobo",_xlfn.XLOOKUP($B9,PROSPER_Lobo!$1:$1,PROSPER_Lobo!$64:$64,""),
IF($C9="Naren Baliga",_xlfn.XLOOKUP($B9,PROSPER_Baliga!$1:$1,PROSPER_Baliga!$64:$64,""),
IF($C9="Thorsten Huhn",_xlfn.XLOOKUP($B9,PROSPER_Huhn!$1:$1,PROSPER_Huhn!$64:$64,""),
IF($C9="Nick Hull",_xlfn.XLOOKUP($B9,PROSPER_Hull!$1:$1,PROSPER_Hull!$64:$64,""),
IF($C9="Monika Kotwani",_xlfn.XLOOKUP($B9,PROSPER_Kotwani!$1:$1,PROSPER_Kotwani!$64:$64,""),
IF($C9="Jonathan Wellner",_xlfn.XLOOKUP($B9,PROSPER_Wellner!$1:$1,PROSPER_Wellner!$64:$64,""),
IF($C9="Travis Harvey",_xlfn.XLOOKUP($B9,PROSPER_Harvey!$1:$1,PROSPER_Harvey!$64:$64,""),"")))))))="","",
IF($C9="Christopher Lobo",_xlfn.XLOOKUP($B9,PROSPER_Lobo!$1:$1,PROSPER_Lobo!$64:$64,""),
IF($C9="Naren Baliga",_xlfn.XLOOKUP($B9,PROSPER_Baliga!$1:$1,PROSPER_Baliga!$64:$64,""),
IF($C9="Thorsten Huhn",_xlfn.XLOOKUP($B9,PROSPER_Huhn!$1:$1,PROSPER_Huhn!$64:$64,""),
IF($C9="Nick Hull",_xlfn.XLOOKUP($B9,PROSPER_Hull!$1:$1,PROSPER_Hull!$64:$64,""),
IF($C9="Monika Kotwani",_xlfn.XLOOKUP($B9,PROSPER_Kotwani!$1:$1,PROSPER_Kotwani!$64:$64,""),
IF($C9="Jonathan Wellner",_xlfn.XLOOKUP($B9,PROSPER_Wellner!$1:$1,PROSPER_Wellner!$64:$64,""),
IF($C9="Travis Harvey",_xlfn.XLOOKUP($B9,PROSPER_Harvey!$1:$1,PROSPER_Harvey!$64:$64,""),""))))))))="","No Score",IF(IF($C9="Christopher Lobo",_xlfn.XLOOKUP($B9,PROSPER_Lobo!$1:$1,PROSPER_Lobo!$64:$64,""),
IF($C9="Naren Baliga",_xlfn.XLOOKUP($B9,PROSPER_Baliga!$1:$1,PROSPER_Baliga!$64:$64,""),
IF($C9="Thorsten Huhn",_xlfn.XLOOKUP($B9,PROSPER_Huhn!$1:$1,PROSPER_Huhn!$64:$64,""),
IF($C9="Nick Hull",_xlfn.XLOOKUP($B9,PROSPER_Hull!$1:$1,PROSPER_Hull!$64:$64,""),
IF($C9="Monika Kotwani",_xlfn.XLOOKUP($B9,PROSPER_Kotwani!$1:$1,PROSPER_Kotwani!$64:$64,""),
IF($C9="Jonathan Wellner",_xlfn.XLOOKUP($B9,PROSPER_Wellner!$1:$1,PROSPER_Wellner!$64:$64,""),
IF($C9="Travis Harvey",_xlfn.XLOOKUP($B9,PROSPER_Harvey!$1:$1,PROSPER_Harvey!$64:$64,""),"")))))))="","",
IF($C9="Christopher Lobo",_xlfn.XLOOKUP($B9,PROSPER_Lobo!$1:$1,PROSPER_Lobo!$64:$64,""),
IF($C9="Naren Baliga",_xlfn.XLOOKUP($B9,PROSPER_Baliga!$1:$1,PROSPER_Baliga!$64:$64,""),
IF($C9="Thorsten Huhn",_xlfn.XLOOKUP($B9,PROSPER_Huhn!$1:$1,PROSPER_Huhn!$64:$64,""),
IF($C9="Nick Hull",_xlfn.XLOOKUP($B9,PROSPER_Hull!$1:$1,PROSPER_Hull!$64:$64,""),
IF($C9="Monika Kotwani",_xlfn.XLOOKUP($B9,PROSPER_Kotwani!$1:$1,PROSPER_Kotwani!$64:$64,""),
IF($C9="Jonathan Wellner",_xlfn.XLOOKUP($B9,PROSPER_Wellner!$1:$1,PROSPER_Wellner!$64:$64,""),
IF($C9="Travis Harvey",_xlfn.XLOOKUP($B9,PROSPER_Harvey!$1:$1,PROSPER_Harvey!$64:$64,""),"")))))))))</f>
        <v>No Score</v>
      </c>
      <c r="ID9" s="138" t="str">
        <f>IF(IF(IF($C9="Christopher Lobo",_xlfn.XLOOKUP($B9,PROSPER_Lobo!$1:$1,PROSPER_Lobo!$65:$65,""),
IF($C9="Naren Baliga",_xlfn.XLOOKUP($B9,PROSPER_Baliga!$1:$1,PROSPER_Baliga!$65:$65,""),
IF($C9="Thorsten Huhn",_xlfn.XLOOKUP($B9,PROSPER_Huhn!$1:$1,PROSPER_Huhn!$65:$65,""),
IF($C9="Nick Hull",_xlfn.XLOOKUP($B9,PROSPER_Hull!$1:$1,PROSPER_Hull!$65:$65,""),
IF($C9="Monika Kotwani",_xlfn.XLOOKUP($B9,PROSPER_Kotwani!$1:$1,PROSPER_Kotwani!$65:$65,""),
IF($C9="Jonathan Wellner",_xlfn.XLOOKUP($B9,PROSPER_Wellner!$1:$1,PROSPER_Wellner!$65:$65,""),
IF($C9="Travis Harvey",_xlfn.XLOOKUP($B9,PROSPER_Harvey!$1:$1,PROSPER_Harvey!$65:$65,""),"")))))))="","",
IF($C9="Christopher Lobo",_xlfn.XLOOKUP($B9,PROSPER_Lobo!$1:$1,PROSPER_Lobo!$65:$65,""),
IF($C9="Naren Baliga",_xlfn.XLOOKUP($B9,PROSPER_Baliga!$1:$1,PROSPER_Baliga!$65:$65,""),
IF($C9="Thorsten Huhn",_xlfn.XLOOKUP($B9,PROSPER_Huhn!$1:$1,PROSPER_Huhn!$65:$65,""),
IF($C9="Nick Hull",_xlfn.XLOOKUP($B9,PROSPER_Hull!$1:$1,PROSPER_Hull!$65:$65,""),
IF($C9="Monika Kotwani",_xlfn.XLOOKUP($B9,PROSPER_Kotwani!$1:$1,PROSPER_Kotwani!$65:$65,""),
IF($C9="Jonathan Wellner",_xlfn.XLOOKUP($B9,PROSPER_Wellner!$1:$1,PROSPER_Wellner!$65:$65,""),
IF($C9="Travis Harvey",_xlfn.XLOOKUP($B9,PROSPER_Harvey!$1:$1,PROSPER_Harvey!$65:$65,""),""))))))))="","No Comment",IF(IF($C9="Christopher Lobo",_xlfn.XLOOKUP($B9,PROSPER_Lobo!$1:$1,PROSPER_Lobo!$65:$65,""),
IF($C9="Naren Baliga",_xlfn.XLOOKUP($B9,PROSPER_Baliga!$1:$1,PROSPER_Baliga!$65:$65,""),
IF($C9="Thorsten Huhn",_xlfn.XLOOKUP($B9,PROSPER_Huhn!$1:$1,PROSPER_Huhn!$65:$65,""),
IF($C9="Nick Hull",_xlfn.XLOOKUP($B9,PROSPER_Hull!$1:$1,PROSPER_Hull!$65:$65,""),
IF($C9="Monika Kotwani",_xlfn.XLOOKUP($B9,PROSPER_Kotwani!$1:$1,PROSPER_Kotwani!$65:$65,""),
IF($C9="Jonathan Wellner",_xlfn.XLOOKUP($B9,PROSPER_Wellner!$1:$1,PROSPER_Wellner!$65:$65,""),
IF($C9="Travis Harvey",_xlfn.XLOOKUP($B9,PROSPER_Harvey!$1:$1,PROSPER_Harvey!$65:$65,""),"")))))))="","",
IF($C9="Christopher Lobo",_xlfn.XLOOKUP($B9,PROSPER_Lobo!$1:$1,PROSPER_Lobo!$65:$65,""),
IF($C9="Naren Baliga",_xlfn.XLOOKUP($B9,PROSPER_Baliga!$1:$1,PROSPER_Baliga!$65:$65,""),
IF($C9="Thorsten Huhn",_xlfn.XLOOKUP($B9,PROSPER_Huhn!$1:$1,PROSPER_Huhn!$65:$65,""),
IF($C9="Nick Hull",_xlfn.XLOOKUP($B9,PROSPER_Hull!$1:$1,PROSPER_Hull!$65:$65,""),
IF($C9="Monika Kotwani",_xlfn.XLOOKUP($B9,PROSPER_Kotwani!$1:$1,PROSPER_Kotwani!$65:$65,""),
IF($C9="Jonathan Wellner",_xlfn.XLOOKUP($B9,PROSPER_Wellner!$1:$1,PROSPER_Wellner!$65:$65,""),
IF($C9="Travis Harvey",_xlfn.XLOOKUP($B9,PROSPER_Harvey!$1:$1,PROSPER_Harvey!$65:$65,""),"")))))))))</f>
        <v>No Comment</v>
      </c>
      <c r="IE9" s="188" t="str">
        <f t="shared" si="210"/>
        <v>N/A</v>
      </c>
      <c r="IF9" s="135" t="str">
        <f>_xlfn.XLOOKUP(B9,PROSPERInitial_Query!$E:$E,PROSPERInitial_Query!$AO:$AO,"",,-1)</f>
        <v/>
      </c>
      <c r="IG9" s="136" t="str">
        <f t="shared" si="106"/>
        <v>Angelle Jenkins4 - SuccessP&amp;L Management</v>
      </c>
      <c r="IH9" s="136" t="str">
        <f>_xlfn.XLOOKUP(IG9,PROSPERDelta_Query!BK:BK,PROSPERDelta_Query!BB:BB,"",,-1)</f>
        <v/>
      </c>
      <c r="II9" s="137" t="str">
        <f t="shared" si="211"/>
        <v>N/A</v>
      </c>
      <c r="IJ9" s="137" t="str">
        <f>IF(IF(IF($C9="Christopher Lobo",_xlfn.XLOOKUP($B9,PROSPER_Lobo!$1:$1,PROSPER_Lobo!$66:$66,""),
IF($C9="Naren Baliga",_xlfn.XLOOKUP($B9,PROSPER_Baliga!$1:$1,PROSPER_Baliga!$66:$66,""),
IF($C9="Thorsten Huhn",_xlfn.XLOOKUP($B9,PROSPER_Huhn!$1:$1,PROSPER_Huhn!$66:$66,""),
IF($C9="Nick Hull",_xlfn.XLOOKUP($B9,PROSPER_Hull!$1:$1,PROSPER_Hull!$66:$66,""),
IF($C9="Monika Kotwani",_xlfn.XLOOKUP($B9,PROSPER_Kotwani!$1:$1,PROSPER_Kotwani!$66:$66,""),
IF($C9="Jonathan Wellner",_xlfn.XLOOKUP($B9,PROSPER_Wellner!$1:$1,PROSPER_Wellner!$66:$66,""),
IF($C9="Travis Harvey",_xlfn.XLOOKUP($B9,PROSPER_Harvey!$1:$1,PROSPER_Harvey!$66:$66,""),"")))))))="","",
IF($C9="Christopher Lobo",_xlfn.XLOOKUP($B9,PROSPER_Lobo!$1:$1,PROSPER_Lobo!$66:$66,""),
IF($C9="Naren Baliga",_xlfn.XLOOKUP($B9,PROSPER_Baliga!$1:$1,PROSPER_Baliga!$66:$66,""),
IF($C9="Thorsten Huhn",_xlfn.XLOOKUP($B9,PROSPER_Huhn!$1:$1,PROSPER_Huhn!$66:$66,""),
IF($C9="Nick Hull",_xlfn.XLOOKUP($B9,PROSPER_Hull!$1:$1,PROSPER_Hull!$66:$66,""),
IF($C9="Monika Kotwani",_xlfn.XLOOKUP($B9,PROSPER_Kotwani!$1:$1,PROSPER_Kotwani!$66:$66,""),
IF($C9="Jonathan Wellner",_xlfn.XLOOKUP($B9,PROSPER_Wellner!$1:$1,PROSPER_Wellner!$66:$66,""),
IF($C9="Travis Harvey",_xlfn.XLOOKUP($B9,PROSPER_Harvey!$1:$1,PROSPER_Harvey!$66:$66,""),""))))))))="","No Score",IF(IF($C9="Christopher Lobo",_xlfn.XLOOKUP($B9,PROSPER_Lobo!$1:$1,PROSPER_Lobo!$66:$66,""),
IF($C9="Naren Baliga",_xlfn.XLOOKUP($B9,PROSPER_Baliga!$1:$1,PROSPER_Baliga!$66:$66,""),
IF($C9="Thorsten Huhn",_xlfn.XLOOKUP($B9,PROSPER_Huhn!$1:$1,PROSPER_Huhn!$66:$66,""),
IF($C9="Nick Hull",_xlfn.XLOOKUP($B9,PROSPER_Hull!$1:$1,PROSPER_Hull!$66:$66,""),
IF($C9="Monika Kotwani",_xlfn.XLOOKUP($B9,PROSPER_Kotwani!$1:$1,PROSPER_Kotwani!$66:$66,""),
IF($C9="Jonathan Wellner",_xlfn.XLOOKUP($B9,PROSPER_Wellner!$1:$1,PROSPER_Wellner!$66:$66,""),
IF($C9="Travis Harvey",_xlfn.XLOOKUP($B9,PROSPER_Harvey!$1:$1,PROSPER_Harvey!$66:$66,""),"")))))))="","",
IF($C9="Christopher Lobo",_xlfn.XLOOKUP($B9,PROSPER_Lobo!$1:$1,PROSPER_Lobo!$66:$66,""),
IF($C9="Naren Baliga",_xlfn.XLOOKUP($B9,PROSPER_Baliga!$1:$1,PROSPER_Baliga!$66:$66,""),
IF($C9="Thorsten Huhn",_xlfn.XLOOKUP($B9,PROSPER_Huhn!$1:$1,PROSPER_Huhn!$66:$66,""),
IF($C9="Nick Hull",_xlfn.XLOOKUP($B9,PROSPER_Hull!$1:$1,PROSPER_Hull!$66:$66,""),
IF($C9="Monika Kotwani",_xlfn.XLOOKUP($B9,PROSPER_Kotwani!$1:$1,PROSPER_Kotwani!$66:$66,""),
IF($C9="Jonathan Wellner",_xlfn.XLOOKUP($B9,PROSPER_Wellner!$1:$1,PROSPER_Wellner!$66:$66,""),
IF($C9="Travis Harvey",_xlfn.XLOOKUP($B9,PROSPER_Harvey!$1:$1,PROSPER_Harvey!$66:$66,""),"")))))))))</f>
        <v>No Score</v>
      </c>
      <c r="IK9" s="138" t="str">
        <f>IF(IF(IF($C9="Christopher Lobo",_xlfn.XLOOKUP($B9,PROSPER_Lobo!$1:$1,PROSPER_Lobo!$67:$67,""),
IF($C9="Naren Baliga",_xlfn.XLOOKUP($B9,PROSPER_Baliga!$1:$1,PROSPER_Baliga!$67:$67,""),
IF($C9="Thorsten Huhn",_xlfn.XLOOKUP($B9,PROSPER_Huhn!$1:$1,PROSPER_Huhn!$67:$67,""),
IF($C9="Nick Hull",_xlfn.XLOOKUP($B9,PROSPER_Hull!$1:$1,PROSPER_Hull!$67:$67,""),
IF($C9="Monika Kotwani",_xlfn.XLOOKUP($B9,PROSPER_Kotwani!$1:$1,PROSPER_Kotwani!$67:$67,""),
IF($C9="Jonathan Wellner",_xlfn.XLOOKUP($B9,PROSPER_Wellner!$1:$1,PROSPER_Wellner!$67:$67,""),
IF($C9="Travis Harvey",_xlfn.XLOOKUP($B9,PROSPER_Harvey!$1:$1,PROSPER_Harvey!$67:$67,""),"")))))))="","",
IF($C9="Christopher Lobo",_xlfn.XLOOKUP($B9,PROSPER_Lobo!$1:$1,PROSPER_Lobo!$67:$67,""),
IF($C9="Naren Baliga",_xlfn.XLOOKUP($B9,PROSPER_Baliga!$1:$1,PROSPER_Baliga!$67:$67,""),
IF($C9="Thorsten Huhn",_xlfn.XLOOKUP($B9,PROSPER_Huhn!$1:$1,PROSPER_Huhn!$67:$67,""),
IF($C9="Nick Hull",_xlfn.XLOOKUP($B9,PROSPER_Hull!$1:$1,PROSPER_Hull!$67:$67,""),
IF($C9="Monika Kotwani",_xlfn.XLOOKUP($B9,PROSPER_Kotwani!$1:$1,PROSPER_Kotwani!$67:$67,""),
IF($C9="Jonathan Wellner",_xlfn.XLOOKUP($B9,PROSPER_Wellner!$1:$1,PROSPER_Wellner!$67:$67,""),
IF($C9="Travis Harvey",_xlfn.XLOOKUP($B9,PROSPER_Harvey!$1:$1,PROSPER_Harvey!$67:$67,""),""))))))))="","No Comment",IF(IF($C9="Christopher Lobo",_xlfn.XLOOKUP($B9,PROSPER_Lobo!$1:$1,PROSPER_Lobo!$67:$67,""),
IF($C9="Naren Baliga",_xlfn.XLOOKUP($B9,PROSPER_Baliga!$1:$1,PROSPER_Baliga!$67:$67,""),
IF($C9="Thorsten Huhn",_xlfn.XLOOKUP($B9,PROSPER_Huhn!$1:$1,PROSPER_Huhn!$67:$67,""),
IF($C9="Nick Hull",_xlfn.XLOOKUP($B9,PROSPER_Hull!$1:$1,PROSPER_Hull!$67:$67,""),
IF($C9="Monika Kotwani",_xlfn.XLOOKUP($B9,PROSPER_Kotwani!$1:$1,PROSPER_Kotwani!$67:$67,""),
IF($C9="Jonathan Wellner",_xlfn.XLOOKUP($B9,PROSPER_Wellner!$1:$1,PROSPER_Wellner!$67:$67,""),
IF($C9="Travis Harvey",_xlfn.XLOOKUP($B9,PROSPER_Harvey!$1:$1,PROSPER_Harvey!$67:$67,""),"")))))))="","",
IF($C9="Christopher Lobo",_xlfn.XLOOKUP($B9,PROSPER_Lobo!$1:$1,PROSPER_Lobo!$67:$67,""),
IF($C9="Naren Baliga",_xlfn.XLOOKUP($B9,PROSPER_Baliga!$1:$1,PROSPER_Baliga!$67:$67,""),
IF($C9="Thorsten Huhn",_xlfn.XLOOKUP($B9,PROSPER_Huhn!$1:$1,PROSPER_Huhn!$67:$67,""),
IF($C9="Nick Hull",_xlfn.XLOOKUP($B9,PROSPER_Hull!$1:$1,PROSPER_Hull!$67:$67,""),
IF($C9="Monika Kotwani",_xlfn.XLOOKUP($B9,PROSPER_Kotwani!$1:$1,PROSPER_Kotwani!$67:$67,""),
IF($C9="Jonathan Wellner",_xlfn.XLOOKUP($B9,PROSPER_Wellner!$1:$1,PROSPER_Wellner!$67:$67,""),
IF($C9="Travis Harvey",_xlfn.XLOOKUP($B9,PROSPER_Harvey!$1:$1,PROSPER_Harvey!$67:$67,""),"")))))))))</f>
        <v>No Comment</v>
      </c>
      <c r="IL9" s="188" t="str">
        <f t="shared" si="212"/>
        <v>N/A</v>
      </c>
      <c r="IM9" s="135" t="str">
        <f>_xlfn.XLOOKUP(B9,PROSPERInitial_Query!$E:$E,PROSPERInitial_Query!$AP:$AP,"",,-1)</f>
        <v/>
      </c>
      <c r="IN9" s="136" t="str">
        <f t="shared" si="109"/>
        <v>Angelle Jenkins4 - SuccessService Plan Management (PE)</v>
      </c>
      <c r="IO9" s="136" t="str">
        <f>_xlfn.XLOOKUP(IN9,PROSPERDelta_Query!BK:BK,PROSPERDelta_Query!BC:BC,"",,-1)</f>
        <v/>
      </c>
      <c r="IP9" s="137" t="str">
        <f t="shared" si="213"/>
        <v>N/A</v>
      </c>
      <c r="IQ9" s="137" t="str">
        <f>IF(IF(IF($C9="Christopher Lobo",_xlfn.XLOOKUP($B9,PROSPER_Lobo!$1:$1,PROSPER_Lobo!$68:$68,""),
IF($C9="Naren Baliga",_xlfn.XLOOKUP($B9,PROSPER_Baliga!$1:$1,PROSPER_Baliga!$68:$68,""),
IF($C9="Thorsten Huhn",_xlfn.XLOOKUP($B9,PROSPER_Huhn!$1:$1,PROSPER_Huhn!$68:$68,""),
IF($C9="Nick Hull",_xlfn.XLOOKUP($B9,PROSPER_Hull!$1:$1,PROSPER_Hull!$68:$68,""),
IF($C9="Monika Kotwani",_xlfn.XLOOKUP($B9,PROSPER_Kotwani!$1:$1,PROSPER_Kotwani!$68:$68,""),
IF($C9="Jonathan Wellner",_xlfn.XLOOKUP($B9,PROSPER_Wellner!$1:$1,PROSPER_Wellner!$68:$68,""),
IF($C9="Travis Harvey",_xlfn.XLOOKUP($B9,PROSPER_Harvey!$1:$1,PROSPER_Harvey!$68:$68,""),"")))))))="","",
IF($C9="Christopher Lobo",_xlfn.XLOOKUP($B9,PROSPER_Lobo!$1:$1,PROSPER_Lobo!$68:$68,""),
IF($C9="Naren Baliga",_xlfn.XLOOKUP($B9,PROSPER_Baliga!$1:$1,PROSPER_Baliga!$68:$68,""),
IF($C9="Thorsten Huhn",_xlfn.XLOOKUP($B9,PROSPER_Huhn!$1:$1,PROSPER_Huhn!$68:$68,""),
IF($C9="Nick Hull",_xlfn.XLOOKUP($B9,PROSPER_Hull!$1:$1,PROSPER_Hull!$68:$68,""),
IF($C9="Monika Kotwani",_xlfn.XLOOKUP($B9,PROSPER_Kotwani!$1:$1,PROSPER_Kotwani!$68:$68,""),
IF($C9="Jonathan Wellner",_xlfn.XLOOKUP($B9,PROSPER_Wellner!$1:$1,PROSPER_Wellner!$68:$68,""),
IF($C9="Travis Harvey",_xlfn.XLOOKUP($B9,PROSPER_Harvey!$1:$1,PROSPER_Harvey!$68:$68,""),""))))))))="","No Score",IF(IF($C9="Christopher Lobo",_xlfn.XLOOKUP($B9,PROSPER_Lobo!$1:$1,PROSPER_Lobo!$68:$68,""),
IF($C9="Naren Baliga",_xlfn.XLOOKUP($B9,PROSPER_Baliga!$1:$1,PROSPER_Baliga!$68:$68,""),
IF($C9="Thorsten Huhn",_xlfn.XLOOKUP($B9,PROSPER_Huhn!$1:$1,PROSPER_Huhn!$68:$68,""),
IF($C9="Nick Hull",_xlfn.XLOOKUP($B9,PROSPER_Hull!$1:$1,PROSPER_Hull!$68:$68,""),
IF($C9="Monika Kotwani",_xlfn.XLOOKUP($B9,PROSPER_Kotwani!$1:$1,PROSPER_Kotwani!$68:$68,""),
IF($C9="Jonathan Wellner",_xlfn.XLOOKUP($B9,PROSPER_Wellner!$1:$1,PROSPER_Wellner!$68:$68,""),
IF($C9="Travis Harvey",_xlfn.XLOOKUP($B9,PROSPER_Harvey!$1:$1,PROSPER_Harvey!$68:$68,""),"")))))))="","",
IF($C9="Christopher Lobo",_xlfn.XLOOKUP($B9,PROSPER_Lobo!$1:$1,PROSPER_Lobo!$68:$68,""),
IF($C9="Naren Baliga",_xlfn.XLOOKUP($B9,PROSPER_Baliga!$1:$1,PROSPER_Baliga!$68:$68,""),
IF($C9="Thorsten Huhn",_xlfn.XLOOKUP($B9,PROSPER_Huhn!$1:$1,PROSPER_Huhn!$68:$68,""),
IF($C9="Nick Hull",_xlfn.XLOOKUP($B9,PROSPER_Hull!$1:$1,PROSPER_Hull!$68:$68,""),
IF($C9="Monika Kotwani",_xlfn.XLOOKUP($B9,PROSPER_Kotwani!$1:$1,PROSPER_Kotwani!$68:$68,""),
IF($C9="Jonathan Wellner",_xlfn.XLOOKUP($B9,PROSPER_Wellner!$1:$1,PROSPER_Wellner!$68:$68,""),
IF($C9="Travis Harvey",_xlfn.XLOOKUP($B9,PROSPER_Harvey!$1:$1,PROSPER_Harvey!$68:$68,""),"")))))))))</f>
        <v>No Score</v>
      </c>
      <c r="IR9" s="138" t="str">
        <f>IF(IF(IF($C9="Christopher Lobo",_xlfn.XLOOKUP($B9,PROSPER_Lobo!$1:$1,PROSPER_Lobo!$69:$69,""),
IF($C9="Naren Baliga",_xlfn.XLOOKUP($B9,PROSPER_Baliga!$1:$1,PROSPER_Baliga!$69:$69,""),
IF($C9="Thorsten Huhn",_xlfn.XLOOKUP($B9,PROSPER_Huhn!$1:$1,PROSPER_Huhn!$69:$69,""),
IF($C9="Nick Hull",_xlfn.XLOOKUP($B9,PROSPER_Hull!$1:$1,PROSPER_Hull!$69:$69,""),
IF($C9="Monika Kotwani",_xlfn.XLOOKUP($B9,PROSPER_Kotwani!$1:$1,PROSPER_Kotwani!$69:$69,""),
IF($C9="Jonathan Wellner",_xlfn.XLOOKUP($B9,PROSPER_Wellner!$1:$1,PROSPER_Wellner!$69:$69,""),
IF($C9="Travis Harvey",_xlfn.XLOOKUP($B9,PROSPER_Harvey!$1:$1,PROSPER_Harvey!$69:$69,""),"")))))))="","",
IF($C9="Christopher Lobo",_xlfn.XLOOKUP($B9,PROSPER_Lobo!$1:$1,PROSPER_Lobo!$69:$69,""),
IF($C9="Naren Baliga",_xlfn.XLOOKUP($B9,PROSPER_Baliga!$1:$1,PROSPER_Baliga!$69:$69,""),
IF($C9="Thorsten Huhn",_xlfn.XLOOKUP($B9,PROSPER_Huhn!$1:$1,PROSPER_Huhn!$69:$69,""),
IF($C9="Nick Hull",_xlfn.XLOOKUP($B9,PROSPER_Hull!$1:$1,PROSPER_Hull!$69:$69,""),
IF($C9="Monika Kotwani",_xlfn.XLOOKUP($B9,PROSPER_Kotwani!$1:$1,PROSPER_Kotwani!$69:$69,""),
IF($C9="Jonathan Wellner",_xlfn.XLOOKUP($B9,PROSPER_Wellner!$1:$1,PROSPER_Wellner!$69:$69,""),
IF($C9="Travis Harvey",_xlfn.XLOOKUP($B9,PROSPER_Harvey!$1:$1,PROSPER_Harvey!$69:$69,""),""))))))))="","No Comment",IF(IF($C9="Christopher Lobo",_xlfn.XLOOKUP($B9,PROSPER_Lobo!$1:$1,PROSPER_Lobo!$69:$69,""),
IF($C9="Naren Baliga",_xlfn.XLOOKUP($B9,PROSPER_Baliga!$1:$1,PROSPER_Baliga!$69:$69,""),
IF($C9="Thorsten Huhn",_xlfn.XLOOKUP($B9,PROSPER_Huhn!$1:$1,PROSPER_Huhn!$69:$69,""),
IF($C9="Nick Hull",_xlfn.XLOOKUP($B9,PROSPER_Hull!$1:$1,PROSPER_Hull!$69:$69,""),
IF($C9="Monika Kotwani",_xlfn.XLOOKUP($B9,PROSPER_Kotwani!$1:$1,PROSPER_Kotwani!$69:$69,""),
IF($C9="Jonathan Wellner",_xlfn.XLOOKUP($B9,PROSPER_Wellner!$1:$1,PROSPER_Wellner!$69:$69,""),
IF($C9="Travis Harvey",_xlfn.XLOOKUP($B9,PROSPER_Harvey!$1:$1,PROSPER_Harvey!$69:$69,""),"")))))))="","",
IF($C9="Christopher Lobo",_xlfn.XLOOKUP($B9,PROSPER_Lobo!$1:$1,PROSPER_Lobo!$69:$69,""),
IF($C9="Naren Baliga",_xlfn.XLOOKUP($B9,PROSPER_Baliga!$1:$1,PROSPER_Baliga!$69:$69,""),
IF($C9="Thorsten Huhn",_xlfn.XLOOKUP($B9,PROSPER_Huhn!$1:$1,PROSPER_Huhn!$69:$69,""),
IF($C9="Nick Hull",_xlfn.XLOOKUP($B9,PROSPER_Hull!$1:$1,PROSPER_Hull!$69:$69,""),
IF($C9="Monika Kotwani",_xlfn.XLOOKUP($B9,PROSPER_Kotwani!$1:$1,PROSPER_Kotwani!$69:$69,""),
IF($C9="Jonathan Wellner",_xlfn.XLOOKUP($B9,PROSPER_Wellner!$1:$1,PROSPER_Wellner!$69:$69,""),
IF($C9="Travis Harvey",_xlfn.XLOOKUP($B9,PROSPER_Harvey!$1:$1,PROSPER_Harvey!$69:$69,""),"")))))))))</f>
        <v>No Comment</v>
      </c>
      <c r="IS9" s="188" t="str">
        <f t="shared" si="214"/>
        <v>N/A</v>
      </c>
      <c r="IT9" s="187" t="str">
        <f t="shared" si="215"/>
        <v>N/A</v>
      </c>
      <c r="IU9" s="128" t="str">
        <f t="shared" si="216"/>
        <v>N/A</v>
      </c>
      <c r="IV9" s="188" t="str">
        <f t="shared" si="217"/>
        <v>N/A</v>
      </c>
      <c r="IW9" s="139" t="str">
        <f>_xlfn.XLOOKUP($B9,Vlookups_Local!B:B,Vlookups_Local!F:F)</f>
        <v>N/A</v>
      </c>
      <c r="IX9" s="140" t="str">
        <f>_xlfn.XLOOKUP($B9,Vlookups_Local!B:B,Vlookups_Local!G:G)</f>
        <v>N/A</v>
      </c>
      <c r="IY9" s="140" t="str">
        <f>_xlfn.XLOOKUP($B9,Vlookups_Local!B:B,Vlookups_Local!H:H)</f>
        <v>N/A</v>
      </c>
      <c r="IZ9" s="141" t="str">
        <f t="shared" si="218"/>
        <v>N/A</v>
      </c>
      <c r="JA9" s="142">
        <f>_xlfn.XLOOKUP($B9,LevelUp_Query!A:A,LevelUp_Query!C:C,"")</f>
        <v>56</v>
      </c>
      <c r="JB9" s="143" t="str">
        <f>_xlfn.XLOOKUP($B9,LevelUp_Query!A:A,LevelUp_Query!F:F,"")</f>
        <v>π</v>
      </c>
      <c r="JC9" s="143">
        <f>_xlfn.XLOOKUP($B9,LevelUp_Query!A:A,LevelUp_Query!E:E,"")</f>
        <v>0</v>
      </c>
      <c r="JD9" s="141">
        <f t="shared" si="219"/>
        <v>0</v>
      </c>
      <c r="JE9" s="144" t="str">
        <f>_xlfn.XLOOKUP(B9,PROSPERInitial_Query!$E:$E,PROSPERInitial_Query!$AQ:$AQ,"",,-1)</f>
        <v/>
      </c>
      <c r="JF9" s="136" t="str">
        <f t="shared" si="117"/>
        <v>Angelle Jenkins7 - ResponsibilityGiving Back (L&amp;L)</v>
      </c>
      <c r="JG9" s="136" t="str">
        <f>_xlfn.XLOOKUP(JF9,PROSPERDelta_Query!BK:BK,PROSPERDelta_Query!BE:BE,"",,-1)</f>
        <v/>
      </c>
      <c r="JH9" s="137" t="str">
        <f t="shared" si="220"/>
        <v>N/A</v>
      </c>
      <c r="JI9" s="137" t="str">
        <f>IF(IF(IF($C9="Christopher Lobo",_xlfn.XLOOKUP($B9,PROSPER_Lobo!$1:$1,PROSPER_Lobo!$70:$70,""),
IF($C9="Naren Baliga",_xlfn.XLOOKUP($B9,PROSPER_Baliga!$1:$1,PROSPER_Baliga!$70:$70,""),
IF($C9="Thorsten Huhn",_xlfn.XLOOKUP($B9,PROSPER_Huhn!$1:$1,PROSPER_Huhn!$70:$70,""),
IF($C9="Nick Hull",_xlfn.XLOOKUP($B9,PROSPER_Hull!$1:$1,PROSPER_Hull!$70:$70,""),
IF($C9="Monika Kotwani",_xlfn.XLOOKUP($B9,PROSPER_Kotwani!$1:$1,PROSPER_Kotwani!$70:$70,""),
IF($C9="Jonathan Wellner",_xlfn.XLOOKUP($B9,PROSPER_Wellner!$1:$1,PROSPER_Wellner!$70:$70,""),
IF($C9="Travis Harvey",_xlfn.XLOOKUP($B9,PROSPER_Harvey!$1:$1,PROSPER_Harvey!$70:$70,""),"")))))))="","",
IF($C9="Christopher Lobo",_xlfn.XLOOKUP($B9,PROSPER_Lobo!$1:$1,PROSPER_Lobo!$70:$70,""),
IF($C9="Naren Baliga",_xlfn.XLOOKUP($B9,PROSPER_Baliga!$1:$1,PROSPER_Baliga!$70:$70,""),
IF($C9="Thorsten Huhn",_xlfn.XLOOKUP($B9,PROSPER_Huhn!$1:$1,PROSPER_Huhn!$70:$70,""),
IF($C9="Nick Hull",_xlfn.XLOOKUP($B9,PROSPER_Hull!$1:$1,PROSPER_Hull!$70:$70,""),
IF($C9="Monika Kotwani",_xlfn.XLOOKUP($B9,PROSPER_Kotwani!$1:$1,PROSPER_Kotwani!$70:$70,""),
IF($C9="Jonathan Wellner",_xlfn.XLOOKUP($B9,PROSPER_Wellner!$1:$1,PROSPER_Wellner!$70:$70,""),
IF($C9="Travis Harvey",_xlfn.XLOOKUP($B9,PROSPER_Harvey!$1:$1,PROSPER_Harvey!$70:$70,""),""))))))))="","No Score",IF(IF($C9="Christopher Lobo",_xlfn.XLOOKUP($B9,PROSPER_Lobo!$1:$1,PROSPER_Lobo!$70:$70,""),
IF($C9="Naren Baliga",_xlfn.XLOOKUP($B9,PROSPER_Baliga!$1:$1,PROSPER_Baliga!$70:$70,""),
IF($C9="Thorsten Huhn",_xlfn.XLOOKUP($B9,PROSPER_Huhn!$1:$1,PROSPER_Huhn!$70:$70,""),
IF($C9="Nick Hull",_xlfn.XLOOKUP($B9,PROSPER_Hull!$1:$1,PROSPER_Hull!$70:$70,""),
IF($C9="Monika Kotwani",_xlfn.XLOOKUP($B9,PROSPER_Kotwani!$1:$1,PROSPER_Kotwani!$70:$70,""),
IF($C9="Jonathan Wellner",_xlfn.XLOOKUP($B9,PROSPER_Wellner!$1:$1,PROSPER_Wellner!$70:$70,""),
IF($C9="Travis Harvey",_xlfn.XLOOKUP($B9,PROSPER_Harvey!$1:$1,PROSPER_Harvey!$70:$70,""),"")))))))="","",
IF($C9="Christopher Lobo",_xlfn.XLOOKUP($B9,PROSPER_Lobo!$1:$1,PROSPER_Lobo!$70:$70,""),
IF($C9="Naren Baliga",_xlfn.XLOOKUP($B9,PROSPER_Baliga!$1:$1,PROSPER_Baliga!$70:$70,""),
IF($C9="Thorsten Huhn",_xlfn.XLOOKUP($B9,PROSPER_Huhn!$1:$1,PROSPER_Huhn!$70:$70,""),
IF($C9="Nick Hull",_xlfn.XLOOKUP($B9,PROSPER_Hull!$1:$1,PROSPER_Hull!$70:$70,""),
IF($C9="Monika Kotwani",_xlfn.XLOOKUP($B9,PROSPER_Kotwani!$1:$1,PROSPER_Kotwani!$70:$70,""),
IF($C9="Jonathan Wellner",_xlfn.XLOOKUP($B9,PROSPER_Wellner!$1:$1,PROSPER_Wellner!$70:$70,""),
IF($C9="Travis Harvey",_xlfn.XLOOKUP($B9,PROSPER_Harvey!$1:$1,PROSPER_Harvey!$70:$70,""),"")))))))))</f>
        <v>No Score</v>
      </c>
      <c r="JJ9" s="138" t="str">
        <f>IF(IF(IF($C9="Christopher Lobo",_xlfn.XLOOKUP($B9,PROSPER_Lobo!$1:$1,PROSPER_Lobo!$71:$71,""),
IF($C9="Naren Baliga",_xlfn.XLOOKUP($B9,PROSPER_Baliga!$1:$1,PROSPER_Baliga!$71:$71,""),
IF($C9="Thorsten Huhn",_xlfn.XLOOKUP($B9,PROSPER_Huhn!$1:$1,PROSPER_Huhn!$71:$71,""),
IF($C9="Nick Hull",_xlfn.XLOOKUP($B9,PROSPER_Hull!$1:$1,PROSPER_Hull!$71:$71,""),
IF($C9="Monika Kotwani",_xlfn.XLOOKUP($B9,PROSPER_Kotwani!$1:$1,PROSPER_Kotwani!$71:$71,""),
IF($C9="Jonathan Wellner",_xlfn.XLOOKUP($B9,PROSPER_Wellner!$1:$1,PROSPER_Wellner!$71:$71,""),
IF($C9="Travis Harvey",_xlfn.XLOOKUP($B9,PROSPER_Harvey!$1:$1,PROSPER_Harvey!$71:$71,""),"")))))))="","",
IF($C9="Christopher Lobo",_xlfn.XLOOKUP($B9,PROSPER_Lobo!$1:$1,PROSPER_Lobo!$71:$71,""),
IF($C9="Naren Baliga",_xlfn.XLOOKUP($B9,PROSPER_Baliga!$1:$1,PROSPER_Baliga!$71:$71,""),
IF($C9="Thorsten Huhn",_xlfn.XLOOKUP($B9,PROSPER_Huhn!$1:$1,PROSPER_Huhn!$71:$71,""),
IF($C9="Nick Hull",_xlfn.XLOOKUP($B9,PROSPER_Hull!$1:$1,PROSPER_Hull!$71:$71,""),
IF($C9="Monika Kotwani",_xlfn.XLOOKUP($B9,PROSPER_Kotwani!$1:$1,PROSPER_Kotwani!$71:$71,""),
IF($C9="Jonathan Wellner",_xlfn.XLOOKUP($B9,PROSPER_Wellner!$1:$1,PROSPER_Wellner!$71:$71,""),
IF($C9="Travis Harvey",_xlfn.XLOOKUP($B9,PROSPER_Harvey!$1:$1,PROSPER_Harvey!$71:$71,""),""))))))))="","No Comment",IF(IF($C9="Christopher Lobo",_xlfn.XLOOKUP($B9,PROSPER_Lobo!$1:$1,PROSPER_Lobo!$71:$71,""),
IF($C9="Naren Baliga",_xlfn.XLOOKUP($B9,PROSPER_Baliga!$1:$1,PROSPER_Baliga!$71:$71,""),
IF($C9="Thorsten Huhn",_xlfn.XLOOKUP($B9,PROSPER_Huhn!$1:$1,PROSPER_Huhn!$71:$71,""),
IF($C9="Nick Hull",_xlfn.XLOOKUP($B9,PROSPER_Hull!$1:$1,PROSPER_Hull!$71:$71,""),
IF($C9="Monika Kotwani",_xlfn.XLOOKUP($B9,PROSPER_Kotwani!$1:$1,PROSPER_Kotwani!$71:$71,""),
IF($C9="Jonathan Wellner",_xlfn.XLOOKUP($B9,PROSPER_Wellner!$1:$1,PROSPER_Wellner!$71:$71,""),
IF($C9="Travis Harvey",_xlfn.XLOOKUP($B9,PROSPER_Harvey!$1:$1,PROSPER_Harvey!$71:$71,""),"")))))))="","",
IF($C9="Christopher Lobo",_xlfn.XLOOKUP($B9,PROSPER_Lobo!$1:$1,PROSPER_Lobo!$71:$71,""),
IF($C9="Naren Baliga",_xlfn.XLOOKUP($B9,PROSPER_Baliga!$1:$1,PROSPER_Baliga!$71:$71,""),
IF($C9="Thorsten Huhn",_xlfn.XLOOKUP($B9,PROSPER_Huhn!$1:$1,PROSPER_Huhn!$71:$71,""),
IF($C9="Nick Hull",_xlfn.XLOOKUP($B9,PROSPER_Hull!$1:$1,PROSPER_Hull!$71:$71,""),
IF($C9="Monika Kotwani",_xlfn.XLOOKUP($B9,PROSPER_Kotwani!$1:$1,PROSPER_Kotwani!$71:$71,""),
IF($C9="Jonathan Wellner",_xlfn.XLOOKUP($B9,PROSPER_Wellner!$1:$1,PROSPER_Wellner!$71:$71,""),
IF($C9="Travis Harvey",_xlfn.XLOOKUP($B9,PROSPER_Harvey!$1:$1,PROSPER_Harvey!$71:$71,""),"")))))))))</f>
        <v>No Comment</v>
      </c>
      <c r="JK9" s="141" t="str">
        <f t="shared" si="221"/>
        <v>N/A</v>
      </c>
      <c r="JL9" s="135" t="str">
        <f>_xlfn.XLOOKUP(B9,PROSPERInitial_Query!$E:$E,PROSPERInitial_Query!$AR:$AR,"",,-1)</f>
        <v/>
      </c>
      <c r="JM9" s="136" t="str">
        <f t="shared" si="120"/>
        <v>Angelle Jenkins7 - ResponsibilityExecutive Communication</v>
      </c>
      <c r="JN9" s="136" t="str">
        <f>_xlfn.XLOOKUP(JM9,PROSPERDelta_Query!BK:BK,PROSPERDelta_Query!BF:BF,"",,-1)</f>
        <v/>
      </c>
      <c r="JO9" s="137" t="str">
        <f t="shared" si="222"/>
        <v>N/A</v>
      </c>
      <c r="JP9" s="137" t="str">
        <f>IF(IF(IF($C9="Christopher Lobo",_xlfn.XLOOKUP($B9,PROSPER_Lobo!$1:$1,PROSPER_Lobo!$72:$72,""),
IF($C9="Naren Baliga",_xlfn.XLOOKUP($B9,PROSPER_Baliga!$1:$1,PROSPER_Baliga!$72:$72,""),
IF($C9="Thorsten Huhn",_xlfn.XLOOKUP($B9,PROSPER_Huhn!$1:$1,PROSPER_Huhn!$72:$72,""),
IF($C9="Nick Hull",_xlfn.XLOOKUP($B9,PROSPER_Hull!$1:$1,PROSPER_Hull!$72:$72,""),
IF($C9="Monika Kotwani",_xlfn.XLOOKUP($B9,PROSPER_Kotwani!$1:$1,PROSPER_Kotwani!$72:$72,""),
IF($C9="Jonathan Wellner",_xlfn.XLOOKUP($B9,PROSPER_Wellner!$1:$1,PROSPER_Wellner!$72:$72,""),
IF($C9="Travis Harvey",_xlfn.XLOOKUP($B9,PROSPER_Harvey!$1:$1,PROSPER_Harvey!$72:$72,""),"")))))))="","",
IF($C9="Christopher Lobo",_xlfn.XLOOKUP($B9,PROSPER_Lobo!$1:$1,PROSPER_Lobo!$72:$72,""),
IF($C9="Naren Baliga",_xlfn.XLOOKUP($B9,PROSPER_Baliga!$1:$1,PROSPER_Baliga!$72:$72,""),
IF($C9="Thorsten Huhn",_xlfn.XLOOKUP($B9,PROSPER_Huhn!$1:$1,PROSPER_Huhn!$72:$72,""),
IF($C9="Nick Hull",_xlfn.XLOOKUP($B9,PROSPER_Hull!$1:$1,PROSPER_Hull!$72:$72,""),
IF($C9="Monika Kotwani",_xlfn.XLOOKUP($B9,PROSPER_Kotwani!$1:$1,PROSPER_Kotwani!$72:$72,""),
IF($C9="Jonathan Wellner",_xlfn.XLOOKUP($B9,PROSPER_Wellner!$1:$1,PROSPER_Wellner!$72:$72,""),
IF($C9="Travis Harvey",_xlfn.XLOOKUP($B9,PROSPER_Harvey!$1:$1,PROSPER_Harvey!$72:$72,""),""))))))))="","No Score",IF(IF($C9="Christopher Lobo",_xlfn.XLOOKUP($B9,PROSPER_Lobo!$1:$1,PROSPER_Lobo!$72:$72,""),
IF($C9="Naren Baliga",_xlfn.XLOOKUP($B9,PROSPER_Baliga!$1:$1,PROSPER_Baliga!$72:$72,""),
IF($C9="Thorsten Huhn",_xlfn.XLOOKUP($B9,PROSPER_Huhn!$1:$1,PROSPER_Huhn!$72:$72,""),
IF($C9="Nick Hull",_xlfn.XLOOKUP($B9,PROSPER_Hull!$1:$1,PROSPER_Hull!$72:$72,""),
IF($C9="Monika Kotwani",_xlfn.XLOOKUP($B9,PROSPER_Kotwani!$1:$1,PROSPER_Kotwani!$72:$72,""),
IF($C9="Jonathan Wellner",_xlfn.XLOOKUP($B9,PROSPER_Wellner!$1:$1,PROSPER_Wellner!$72:$72,""),
IF($C9="Travis Harvey",_xlfn.XLOOKUP($B9,PROSPER_Harvey!$1:$1,PROSPER_Harvey!$72:$72,""),"")))))))="","",
IF($C9="Christopher Lobo",_xlfn.XLOOKUP($B9,PROSPER_Lobo!$1:$1,PROSPER_Lobo!$72:$72,""),
IF($C9="Naren Baliga",_xlfn.XLOOKUP($B9,PROSPER_Baliga!$1:$1,PROSPER_Baliga!$72:$72,""),
IF($C9="Thorsten Huhn",_xlfn.XLOOKUP($B9,PROSPER_Huhn!$1:$1,PROSPER_Huhn!$72:$72,""),
IF($C9="Nick Hull",_xlfn.XLOOKUP($B9,PROSPER_Hull!$1:$1,PROSPER_Hull!$72:$72,""),
IF($C9="Monika Kotwani",_xlfn.XLOOKUP($B9,PROSPER_Kotwani!$1:$1,PROSPER_Kotwani!$72:$72,""),
IF($C9="Jonathan Wellner",_xlfn.XLOOKUP($B9,PROSPER_Wellner!$1:$1,PROSPER_Wellner!$72:$72,""),
IF($C9="Travis Harvey",_xlfn.XLOOKUP($B9,PROSPER_Harvey!$1:$1,PROSPER_Harvey!$72:$72,""),"")))))))))</f>
        <v>No Score</v>
      </c>
      <c r="JQ9" s="138" t="str">
        <f>IF(IF(IF($C9="Christopher Lobo",_xlfn.XLOOKUP($B9,PROSPER_Lobo!$1:$1,PROSPER_Lobo!$73:$73,""),
IF($C9="Naren Baliga",_xlfn.XLOOKUP($B9,PROSPER_Baliga!$1:$1,PROSPER_Baliga!$73:$73,""),
IF($C9="Thorsten Huhn",_xlfn.XLOOKUP($B9,PROSPER_Huhn!$1:$1,PROSPER_Huhn!$73:$73,""),
IF($C9="Nick Hull",_xlfn.XLOOKUP($B9,PROSPER_Hull!$1:$1,PROSPER_Hull!$73:$73,""),
IF($C9="Monika Kotwani",_xlfn.XLOOKUP($B9,PROSPER_Kotwani!$1:$1,PROSPER_Kotwani!$73:$73,""),
IF($C9="Jonathan Wellner",_xlfn.XLOOKUP($B9,PROSPER_Wellner!$1:$1,PROSPER_Wellner!$73:$73,""),
IF($C9="Travis Harvey",_xlfn.XLOOKUP($B9,PROSPER_Harvey!$1:$1,PROSPER_Harvey!$73:$73,""),"")))))))="","",
IF($C9="Christopher Lobo",_xlfn.XLOOKUP($B9,PROSPER_Lobo!$1:$1,PROSPER_Lobo!$73:$73,""),
IF($C9="Naren Baliga",_xlfn.XLOOKUP($B9,PROSPER_Baliga!$1:$1,PROSPER_Baliga!$73:$73,""),
IF($C9="Thorsten Huhn",_xlfn.XLOOKUP($B9,PROSPER_Huhn!$1:$1,PROSPER_Huhn!$73:$73,""),
IF($C9="Nick Hull",_xlfn.XLOOKUP($B9,PROSPER_Hull!$1:$1,PROSPER_Hull!$73:$73,""),
IF($C9="Monika Kotwani",_xlfn.XLOOKUP($B9,PROSPER_Kotwani!$1:$1,PROSPER_Kotwani!$73:$73,""),
IF($C9="Jonathan Wellner",_xlfn.XLOOKUP($B9,PROSPER_Wellner!$1:$1,PROSPER_Wellner!$73:$73,""),
IF($C9="Travis Harvey",_xlfn.XLOOKUP($B9,PROSPER_Harvey!$1:$1,PROSPER_Harvey!$73:$73,""),""))))))))="","No Comment",IF(IF($C9="Christopher Lobo",_xlfn.XLOOKUP($B9,PROSPER_Lobo!$1:$1,PROSPER_Lobo!$73:$73,""),
IF($C9="Naren Baliga",_xlfn.XLOOKUP($B9,PROSPER_Baliga!$1:$1,PROSPER_Baliga!$73:$73,""),
IF($C9="Thorsten Huhn",_xlfn.XLOOKUP($B9,PROSPER_Huhn!$1:$1,PROSPER_Huhn!$73:$73,""),
IF($C9="Nick Hull",_xlfn.XLOOKUP($B9,PROSPER_Hull!$1:$1,PROSPER_Hull!$73:$73,""),
IF($C9="Monika Kotwani",_xlfn.XLOOKUP($B9,PROSPER_Kotwani!$1:$1,PROSPER_Kotwani!$73:$73,""),
IF($C9="Jonathan Wellner",_xlfn.XLOOKUP($B9,PROSPER_Wellner!$1:$1,PROSPER_Wellner!$73:$73,""),
IF($C9="Travis Harvey",_xlfn.XLOOKUP($B9,PROSPER_Harvey!$1:$1,PROSPER_Harvey!$73:$73,""),"")))))))="","",
IF($C9="Christopher Lobo",_xlfn.XLOOKUP($B9,PROSPER_Lobo!$1:$1,PROSPER_Lobo!$73:$73,""),
IF($C9="Naren Baliga",_xlfn.XLOOKUP($B9,PROSPER_Baliga!$1:$1,PROSPER_Baliga!$73:$73,""),
IF($C9="Thorsten Huhn",_xlfn.XLOOKUP($B9,PROSPER_Huhn!$1:$1,PROSPER_Huhn!$73:$73,""),
IF($C9="Nick Hull",_xlfn.XLOOKUP($B9,PROSPER_Hull!$1:$1,PROSPER_Hull!$73:$73,""),
IF($C9="Monika Kotwani",_xlfn.XLOOKUP($B9,PROSPER_Kotwani!$1:$1,PROSPER_Kotwani!$73:$73,""),
IF($C9="Jonathan Wellner",_xlfn.XLOOKUP($B9,PROSPER_Wellner!$1:$1,PROSPER_Wellner!$73:$73,""),
IF($C9="Travis Harvey",_xlfn.XLOOKUP($B9,PROSPER_Harvey!$1:$1,PROSPER_Harvey!$73:$73,""),"")))))))))</f>
        <v>No Comment</v>
      </c>
      <c r="JR9" s="141" t="str">
        <f t="shared" si="223"/>
        <v>N/A</v>
      </c>
      <c r="JS9" s="135" t="str">
        <f>_xlfn.XLOOKUP(B9,PROSPERInitial_Query!$E:$E,PROSPERInitial_Query!$AS:$AS,"",,-1)</f>
        <v/>
      </c>
      <c r="JT9" s="136" t="str">
        <f t="shared" si="123"/>
        <v>Angelle Jenkins7 - ResponsibilityCulture Champion</v>
      </c>
      <c r="JU9" s="136" t="str">
        <f>_xlfn.XLOOKUP(JT9,PROSPERDelta_Query!BK:BK,PROSPERDelta_Query!BG:BG,"",,-1)</f>
        <v/>
      </c>
      <c r="JV9" s="137" t="str">
        <f t="shared" si="224"/>
        <v>N/A</v>
      </c>
      <c r="JW9" s="137" t="str">
        <f>IF(IF(IF($C9="Christopher Lobo",_xlfn.XLOOKUP($B9,PROSPER_Lobo!$1:$1,PROSPER_Lobo!$74:$74,""),
IF($C9="Naren Baliga",_xlfn.XLOOKUP($B9,PROSPER_Baliga!$1:$1,PROSPER_Baliga!$74:$74,""),
IF($C9="Thorsten Huhn",_xlfn.XLOOKUP($B9,PROSPER_Huhn!$1:$1,PROSPER_Huhn!$74:$74,""),
IF($C9="Nick Hull",_xlfn.XLOOKUP($B9,PROSPER_Hull!$1:$1,PROSPER_Hull!$74:$74,""),
IF($C9="Monika Kotwani",_xlfn.XLOOKUP($B9,PROSPER_Kotwani!$1:$1,PROSPER_Kotwani!$74:$74,""),
IF($C9="Jonathan Wellner",_xlfn.XLOOKUP($B9,PROSPER_Wellner!$1:$1,PROSPER_Wellner!$74:$74,""),
IF($C9="Travis Harvey",_xlfn.XLOOKUP($B9,PROSPER_Harvey!$1:$1,PROSPER_Harvey!$74:$74,""),"")))))))="","",
IF($C9="Christopher Lobo",_xlfn.XLOOKUP($B9,PROSPER_Lobo!$1:$1,PROSPER_Lobo!$74:$74,""),
IF($C9="Naren Baliga",_xlfn.XLOOKUP($B9,PROSPER_Baliga!$1:$1,PROSPER_Baliga!$74:$74,""),
IF($C9="Thorsten Huhn",_xlfn.XLOOKUP($B9,PROSPER_Huhn!$1:$1,PROSPER_Huhn!$74:$74,""),
IF($C9="Nick Hull",_xlfn.XLOOKUP($B9,PROSPER_Hull!$1:$1,PROSPER_Hull!$74:$74,""),
IF($C9="Monika Kotwani",_xlfn.XLOOKUP($B9,PROSPER_Kotwani!$1:$1,PROSPER_Kotwani!$74:$74,""),
IF($C9="Jonathan Wellner",_xlfn.XLOOKUP($B9,PROSPER_Wellner!$1:$1,PROSPER_Wellner!$74:$74,""),
IF($C9="Travis Harvey",_xlfn.XLOOKUP($B9,PROSPER_Harvey!$1:$1,PROSPER_Harvey!$74:$74,""),""))))))))="","No Score",IF(IF($C9="Christopher Lobo",_xlfn.XLOOKUP($B9,PROSPER_Lobo!$1:$1,PROSPER_Lobo!$74:$74,""),
IF($C9="Naren Baliga",_xlfn.XLOOKUP($B9,PROSPER_Baliga!$1:$1,PROSPER_Baliga!$74:$74,""),
IF($C9="Thorsten Huhn",_xlfn.XLOOKUP($B9,PROSPER_Huhn!$1:$1,PROSPER_Huhn!$74:$74,""),
IF($C9="Nick Hull",_xlfn.XLOOKUP($B9,PROSPER_Hull!$1:$1,PROSPER_Hull!$74:$74,""),
IF($C9="Monika Kotwani",_xlfn.XLOOKUP($B9,PROSPER_Kotwani!$1:$1,PROSPER_Kotwani!$74:$74,""),
IF($C9="Jonathan Wellner",_xlfn.XLOOKUP($B9,PROSPER_Wellner!$1:$1,PROSPER_Wellner!$74:$74,""),
IF($C9="Travis Harvey",_xlfn.XLOOKUP($B9,PROSPER_Harvey!$1:$1,PROSPER_Harvey!$74:$74,""),"")))))))="","",
IF($C9="Christopher Lobo",_xlfn.XLOOKUP($B9,PROSPER_Lobo!$1:$1,PROSPER_Lobo!$74:$74,""),
IF($C9="Naren Baliga",_xlfn.XLOOKUP($B9,PROSPER_Baliga!$1:$1,PROSPER_Baliga!$74:$74,""),
IF($C9="Thorsten Huhn",_xlfn.XLOOKUP($B9,PROSPER_Huhn!$1:$1,PROSPER_Huhn!$74:$74,""),
IF($C9="Nick Hull",_xlfn.XLOOKUP($B9,PROSPER_Hull!$1:$1,PROSPER_Hull!$74:$74,""),
IF($C9="Monika Kotwani",_xlfn.XLOOKUP($B9,PROSPER_Kotwani!$1:$1,PROSPER_Kotwani!$74:$74,""),
IF($C9="Jonathan Wellner",_xlfn.XLOOKUP($B9,PROSPER_Wellner!$1:$1,PROSPER_Wellner!$74:$74,""),
IF($C9="Travis Harvey",_xlfn.XLOOKUP($B9,PROSPER_Harvey!$1:$1,PROSPER_Harvey!$74:$74,""),"")))))))))</f>
        <v>No Score</v>
      </c>
      <c r="JX9" s="138" t="str">
        <f>IF(IF(IF($C9="Christopher Lobo",_xlfn.XLOOKUP($B9,PROSPER_Lobo!$1:$1,PROSPER_Lobo!$75:$75,""),
IF($C9="Naren Baliga",_xlfn.XLOOKUP($B9,PROSPER_Baliga!$1:$1,PROSPER_Baliga!$75:$75,""),
IF($C9="Thorsten Huhn",_xlfn.XLOOKUP($B9,PROSPER_Huhn!$1:$1,PROSPER_Huhn!$75:$75,""),
IF($C9="Nick Hull",_xlfn.XLOOKUP($B9,PROSPER_Hull!$1:$1,PROSPER_Hull!$75:$75,""),
IF($C9="Monika Kotwani",_xlfn.XLOOKUP($B9,PROSPER_Kotwani!$1:$1,PROSPER_Kotwani!$75:$75,""),
IF($C9="Jonathan Wellner",_xlfn.XLOOKUP($B9,PROSPER_Wellner!$1:$1,PROSPER_Wellner!$75:$75,""),
IF($C9="Travis Harvey",_xlfn.XLOOKUP($B9,PROSPER_Harvey!$1:$1,PROSPER_Harvey!$75:$75,""),"")))))))="","",
IF($C9="Christopher Lobo",_xlfn.XLOOKUP($B9,PROSPER_Lobo!$1:$1,PROSPER_Lobo!$75:$75,""),
IF($C9="Naren Baliga",_xlfn.XLOOKUP($B9,PROSPER_Baliga!$1:$1,PROSPER_Baliga!$75:$75,""),
IF($C9="Thorsten Huhn",_xlfn.XLOOKUP($B9,PROSPER_Huhn!$1:$1,PROSPER_Huhn!$75:$75,""),
IF($C9="Nick Hull",_xlfn.XLOOKUP($B9,PROSPER_Hull!$1:$1,PROSPER_Hull!$75:$75,""),
IF($C9="Monika Kotwani",_xlfn.XLOOKUP($B9,PROSPER_Kotwani!$1:$1,PROSPER_Kotwani!$75:$75,""),
IF($C9="Jonathan Wellner",_xlfn.XLOOKUP($B9,PROSPER_Wellner!$1:$1,PROSPER_Wellner!$75:$75,""),
IF($C9="Travis Harvey",_xlfn.XLOOKUP($B9,PROSPER_Harvey!$1:$1,PROSPER_Harvey!$75:$75,""),""))))))))="","No Comment",IF(IF($C9="Christopher Lobo",_xlfn.XLOOKUP($B9,PROSPER_Lobo!$1:$1,PROSPER_Lobo!$75:$75,""),
IF($C9="Naren Baliga",_xlfn.XLOOKUP($B9,PROSPER_Baliga!$1:$1,PROSPER_Baliga!$75:$75,""),
IF($C9="Thorsten Huhn",_xlfn.XLOOKUP($B9,PROSPER_Huhn!$1:$1,PROSPER_Huhn!$75:$75,""),
IF($C9="Nick Hull",_xlfn.XLOOKUP($B9,PROSPER_Hull!$1:$1,PROSPER_Hull!$75:$75,""),
IF($C9="Monika Kotwani",_xlfn.XLOOKUP($B9,PROSPER_Kotwani!$1:$1,PROSPER_Kotwani!$75:$75,""),
IF($C9="Jonathan Wellner",_xlfn.XLOOKUP($B9,PROSPER_Wellner!$1:$1,PROSPER_Wellner!$75:$75,""),
IF($C9="Travis Harvey",_xlfn.XLOOKUP($B9,PROSPER_Harvey!$1:$1,PROSPER_Harvey!$75:$75,""),"")))))))="","",
IF($C9="Christopher Lobo",_xlfn.XLOOKUP($B9,PROSPER_Lobo!$1:$1,PROSPER_Lobo!$75:$75,""),
IF($C9="Naren Baliga",_xlfn.XLOOKUP($B9,PROSPER_Baliga!$1:$1,PROSPER_Baliga!$75:$75,""),
IF($C9="Thorsten Huhn",_xlfn.XLOOKUP($B9,PROSPER_Huhn!$1:$1,PROSPER_Huhn!$75:$75,""),
IF($C9="Nick Hull",_xlfn.XLOOKUP($B9,PROSPER_Hull!$1:$1,PROSPER_Hull!$75:$75,""),
IF($C9="Monika Kotwani",_xlfn.XLOOKUP($B9,PROSPER_Kotwani!$1:$1,PROSPER_Kotwani!$75:$75,""),
IF($C9="Jonathan Wellner",_xlfn.XLOOKUP($B9,PROSPER_Wellner!$1:$1,PROSPER_Wellner!$75:$75,""),
IF($C9="Travis Harvey",_xlfn.XLOOKUP($B9,PROSPER_Harvey!$1:$1,PROSPER_Harvey!$75:$75,""),"")))))))))</f>
        <v>No Comment</v>
      </c>
      <c r="JY9" s="141" t="str">
        <f t="shared" si="225"/>
        <v>N/A</v>
      </c>
      <c r="JZ9" s="135" t="str">
        <f>_xlfn.XLOOKUP(B9,PROSPERInitial_Query!$E:$E,PROSPERInitial_Query!$AT:$AT,"",,-1)</f>
        <v/>
      </c>
      <c r="KA9" s="136" t="str">
        <f t="shared" si="126"/>
        <v>Angelle Jenkins7 - ResponsibilityPeople Management</v>
      </c>
      <c r="KB9" s="136" t="str">
        <f>_xlfn.XLOOKUP(KA9,PROSPERDelta_Query!BK:BK,PROSPERDelta_Query!BH:BH,"",,-1)</f>
        <v/>
      </c>
      <c r="KC9" s="137" t="str">
        <f t="shared" si="226"/>
        <v>N/A</v>
      </c>
      <c r="KD9" s="137" t="str">
        <f>IF(IF(IF($C9="Christopher Lobo",_xlfn.XLOOKUP($B9,PROSPER_Lobo!$1:$1,PROSPER_Lobo!$76:$76,""),
IF($C9="Naren Baliga",_xlfn.XLOOKUP($B9,PROSPER_Baliga!$1:$1,PROSPER_Baliga!$76:$76,""),
IF($C9="Thorsten Huhn",_xlfn.XLOOKUP($B9,PROSPER_Huhn!$1:$1,PROSPER_Huhn!$76:$76,""),
IF($C9="Nick Hull",_xlfn.XLOOKUP($B9,PROSPER_Hull!$1:$1,PROSPER_Hull!$76:$76,""),
IF($C9="Monika Kotwani",_xlfn.XLOOKUP($B9,PROSPER_Kotwani!$1:$1,PROSPER_Kotwani!$76:$76,""),
IF($C9="Jonathan Wellner",_xlfn.XLOOKUP($B9,PROSPER_Wellner!$1:$1,PROSPER_Wellner!$76:$76,""),
IF($C9="Travis Harvey",_xlfn.XLOOKUP($B9,PROSPER_Harvey!$1:$1,PROSPER_Harvey!$76:$76,""),"")))))))="","",
IF($C9="Christopher Lobo",_xlfn.XLOOKUP($B9,PROSPER_Lobo!$1:$1,PROSPER_Lobo!$76:$76,""),
IF($C9="Naren Baliga",_xlfn.XLOOKUP($B9,PROSPER_Baliga!$1:$1,PROSPER_Baliga!$76:$76,""),
IF($C9="Thorsten Huhn",_xlfn.XLOOKUP($B9,PROSPER_Huhn!$1:$1,PROSPER_Huhn!$76:$76,""),
IF($C9="Nick Hull",_xlfn.XLOOKUP($B9,PROSPER_Hull!$1:$1,PROSPER_Hull!$76:$76,""),
IF($C9="Monika Kotwani",_xlfn.XLOOKUP($B9,PROSPER_Kotwani!$1:$1,PROSPER_Kotwani!$76:$76,""),
IF($C9="Jonathan Wellner",_xlfn.XLOOKUP($B9,PROSPER_Wellner!$1:$1,PROSPER_Wellner!$76:$76,""),
IF($C9="Travis Harvey",_xlfn.XLOOKUP($B9,PROSPER_Harvey!$1:$1,PROSPER_Harvey!$76:$76,""),""))))))))="","No Score",IF(IF($C9="Christopher Lobo",_xlfn.XLOOKUP($B9,PROSPER_Lobo!$1:$1,PROSPER_Lobo!$76:$76,""),
IF($C9="Naren Baliga",_xlfn.XLOOKUP($B9,PROSPER_Baliga!$1:$1,PROSPER_Baliga!$76:$76,""),
IF($C9="Thorsten Huhn",_xlfn.XLOOKUP($B9,PROSPER_Huhn!$1:$1,PROSPER_Huhn!$76:$76,""),
IF($C9="Nick Hull",_xlfn.XLOOKUP($B9,PROSPER_Hull!$1:$1,PROSPER_Hull!$76:$76,""),
IF($C9="Monika Kotwani",_xlfn.XLOOKUP($B9,PROSPER_Kotwani!$1:$1,PROSPER_Kotwani!$76:$76,""),
IF($C9="Jonathan Wellner",_xlfn.XLOOKUP($B9,PROSPER_Wellner!$1:$1,PROSPER_Wellner!$76:$76,""),
IF($C9="Travis Harvey",_xlfn.XLOOKUP($B9,PROSPER_Harvey!$1:$1,PROSPER_Harvey!$76:$76,""),"")))))))="","",
IF($C9="Christopher Lobo",_xlfn.XLOOKUP($B9,PROSPER_Lobo!$1:$1,PROSPER_Lobo!$76:$76,""),
IF($C9="Naren Baliga",_xlfn.XLOOKUP($B9,PROSPER_Baliga!$1:$1,PROSPER_Baliga!$76:$76,""),
IF($C9="Thorsten Huhn",_xlfn.XLOOKUP($B9,PROSPER_Huhn!$1:$1,PROSPER_Huhn!$76:$76,""),
IF($C9="Nick Hull",_xlfn.XLOOKUP($B9,PROSPER_Hull!$1:$1,PROSPER_Hull!$76:$76,""),
IF($C9="Monika Kotwani",_xlfn.XLOOKUP($B9,PROSPER_Kotwani!$1:$1,PROSPER_Kotwani!$76:$76,""),
IF($C9="Jonathan Wellner",_xlfn.XLOOKUP($B9,PROSPER_Wellner!$1:$1,PROSPER_Wellner!$76:$76,""),
IF($C9="Travis Harvey",_xlfn.XLOOKUP($B9,PROSPER_Harvey!$1:$1,PROSPER_Harvey!$76:$76,""),"")))))))))</f>
        <v>No Score</v>
      </c>
      <c r="KE9" s="138" t="str">
        <f>IF(IF(IF($C9="Christopher Lobo",_xlfn.XLOOKUP($B9,PROSPER_Lobo!$1:$1,PROSPER_Lobo!$77:$77,""),
IF($C9="Naren Baliga",_xlfn.XLOOKUP($B9,PROSPER_Baliga!$1:$1,PROSPER_Baliga!$77:$77,""),
IF($C9="Thorsten Huhn",_xlfn.XLOOKUP($B9,PROSPER_Huhn!$1:$1,PROSPER_Huhn!$77:$77,""),
IF($C9="Nick Hull",_xlfn.XLOOKUP($B9,PROSPER_Hull!$1:$1,PROSPER_Hull!$77:$77,""),
IF($C9="Monika Kotwani",_xlfn.XLOOKUP($B9,PROSPER_Kotwani!$1:$1,PROSPER_Kotwani!$77:$77,""),
IF($C9="Jonathan Wellner",_xlfn.XLOOKUP($B9,PROSPER_Wellner!$1:$1,PROSPER_Wellner!$77:$77,""),
IF($C9="Travis Harvey",_xlfn.XLOOKUP($B9,PROSPER_Harvey!$1:$1,PROSPER_Harvey!$77:$77,""),"")))))))="","",
IF($C9="Christopher Lobo",_xlfn.XLOOKUP($B9,PROSPER_Lobo!$1:$1,PROSPER_Lobo!$77:$77,""),
IF($C9="Naren Baliga",_xlfn.XLOOKUP($B9,PROSPER_Baliga!$1:$1,PROSPER_Baliga!$77:$77,""),
IF($C9="Thorsten Huhn",_xlfn.XLOOKUP($B9,PROSPER_Huhn!$1:$1,PROSPER_Huhn!$77:$77,""),
IF($C9="Nick Hull",_xlfn.XLOOKUP($B9,PROSPER_Hull!$1:$1,PROSPER_Hull!$77:$77,""),
IF($C9="Monika Kotwani",_xlfn.XLOOKUP($B9,PROSPER_Kotwani!$1:$1,PROSPER_Kotwani!$77:$77,""),
IF($C9="Jonathan Wellner",_xlfn.XLOOKUP($B9,PROSPER_Wellner!$1:$1,PROSPER_Wellner!$77:$77,""),
IF($C9="Travis Harvey",_xlfn.XLOOKUP($B9,PROSPER_Harvey!$1:$1,PROSPER_Harvey!$77:$77,""),""))))))))="","No Comment",IF(IF($C9="Christopher Lobo",_xlfn.XLOOKUP($B9,PROSPER_Lobo!$1:$1,PROSPER_Lobo!$77:$77,""),
IF($C9="Naren Baliga",_xlfn.XLOOKUP($B9,PROSPER_Baliga!$1:$1,PROSPER_Baliga!$77:$77,""),
IF($C9="Thorsten Huhn",_xlfn.XLOOKUP($B9,PROSPER_Huhn!$1:$1,PROSPER_Huhn!$77:$77,""),
IF($C9="Nick Hull",_xlfn.XLOOKUP($B9,PROSPER_Hull!$1:$1,PROSPER_Hull!$77:$77,""),
IF($C9="Monika Kotwani",_xlfn.XLOOKUP($B9,PROSPER_Kotwani!$1:$1,PROSPER_Kotwani!$77:$77,""),
IF($C9="Jonathan Wellner",_xlfn.XLOOKUP($B9,PROSPER_Wellner!$1:$1,PROSPER_Wellner!$77:$77,""),
IF($C9="Travis Harvey",_xlfn.XLOOKUP($B9,PROSPER_Harvey!$1:$1,PROSPER_Harvey!$77:$77,""),"")))))))="","",
IF($C9="Christopher Lobo",_xlfn.XLOOKUP($B9,PROSPER_Lobo!$1:$1,PROSPER_Lobo!$77:$77,""),
IF($C9="Naren Baliga",_xlfn.XLOOKUP($B9,PROSPER_Baliga!$1:$1,PROSPER_Baliga!$77:$77,""),
IF($C9="Thorsten Huhn",_xlfn.XLOOKUP($B9,PROSPER_Huhn!$1:$1,PROSPER_Huhn!$77:$77,""),
IF($C9="Nick Hull",_xlfn.XLOOKUP($B9,PROSPER_Hull!$1:$1,PROSPER_Hull!$77:$77,""),
IF($C9="Monika Kotwani",_xlfn.XLOOKUP($B9,PROSPER_Kotwani!$1:$1,PROSPER_Kotwani!$77:$77,""),
IF($C9="Jonathan Wellner",_xlfn.XLOOKUP($B9,PROSPER_Wellner!$1:$1,PROSPER_Wellner!$77:$77,""),
IF($C9="Travis Harvey",_xlfn.XLOOKUP($B9,PROSPER_Harvey!$1:$1,PROSPER_Harvey!$77:$77,""),"")))))))))</f>
        <v>No Comment</v>
      </c>
      <c r="KF9" s="141" t="str">
        <f t="shared" si="227"/>
        <v>N/A</v>
      </c>
      <c r="KG9" s="135" t="str">
        <f>_xlfn.XLOOKUP(B9,PROSPERInitial_Query!$E:$E,PROSPERInitial_Query!$AU:$AU,"",,-1)</f>
        <v/>
      </c>
      <c r="KH9" s="136" t="str">
        <f t="shared" si="129"/>
        <v>Angelle Jenkins7 - ResponsibilitySelf Sufficiency</v>
      </c>
      <c r="KI9" s="136" t="str">
        <f>_xlfn.XLOOKUP(KH9,PROSPERDelta_Query!BK:BK,PROSPERDelta_Query!BI:BI,"",,-1)</f>
        <v/>
      </c>
      <c r="KJ9" s="137" t="str">
        <f t="shared" si="228"/>
        <v>N/A</v>
      </c>
      <c r="KK9" s="137" t="str">
        <f>IF(IF(IF($C9="Christopher Lobo",_xlfn.XLOOKUP($B9,PROSPER_Lobo!$1:$1,PROSPER_Lobo!$78:$78,""),
IF($C9="Naren Baliga",_xlfn.XLOOKUP($B9,PROSPER_Baliga!$1:$1,PROSPER_Baliga!$78:$78,""),
IF($C9="Thorsten Huhn",_xlfn.XLOOKUP($B9,PROSPER_Huhn!$1:$1,PROSPER_Huhn!$78:$78,""),
IF($C9="Nick Hull",_xlfn.XLOOKUP($B9,PROSPER_Hull!$1:$1,PROSPER_Hull!$78:$78,""),
IF($C9="Monika Kotwani",_xlfn.XLOOKUP($B9,PROSPER_Kotwani!$1:$1,PROSPER_Kotwani!$78:$78,""),
IF($C9="Jonathan Wellner",_xlfn.XLOOKUP($B9,PROSPER_Wellner!$1:$1,PROSPER_Wellner!$78:$78,""),
IF($C9="Travis Harvey",_xlfn.XLOOKUP($B9,PROSPER_Harvey!$1:$1,PROSPER_Harvey!$78:$78,""),"")))))))="","",
IF($C9="Christopher Lobo",_xlfn.XLOOKUP($B9,PROSPER_Lobo!$1:$1,PROSPER_Lobo!$78:$78,""),
IF($C9="Naren Baliga",_xlfn.XLOOKUP($B9,PROSPER_Baliga!$1:$1,PROSPER_Baliga!$78:$78,""),
IF($C9="Thorsten Huhn",_xlfn.XLOOKUP($B9,PROSPER_Huhn!$1:$1,PROSPER_Huhn!$78:$78,""),
IF($C9="Nick Hull",_xlfn.XLOOKUP($B9,PROSPER_Hull!$1:$1,PROSPER_Hull!$78:$78,""),
IF($C9="Monika Kotwani",_xlfn.XLOOKUP($B9,PROSPER_Kotwani!$1:$1,PROSPER_Kotwani!$78:$78,""),
IF($C9="Jonathan Wellner",_xlfn.XLOOKUP($B9,PROSPER_Wellner!$1:$1,PROSPER_Wellner!$78:$78,""),
IF($C9="Travis Harvey",_xlfn.XLOOKUP($B9,PROSPER_Harvey!$1:$1,PROSPER_Harvey!$78:$78,""),""))))))))="","No Score",IF(IF($C9="Christopher Lobo",_xlfn.XLOOKUP($B9,PROSPER_Lobo!$1:$1,PROSPER_Lobo!$78:$78,""),
IF($C9="Naren Baliga",_xlfn.XLOOKUP($B9,PROSPER_Baliga!$1:$1,PROSPER_Baliga!$78:$78,""),
IF($C9="Thorsten Huhn",_xlfn.XLOOKUP($B9,PROSPER_Huhn!$1:$1,PROSPER_Huhn!$78:$78,""),
IF($C9="Nick Hull",_xlfn.XLOOKUP($B9,PROSPER_Hull!$1:$1,PROSPER_Hull!$78:$78,""),
IF($C9="Monika Kotwani",_xlfn.XLOOKUP($B9,PROSPER_Kotwani!$1:$1,PROSPER_Kotwani!$78:$78,""),
IF($C9="Jonathan Wellner",_xlfn.XLOOKUP($B9,PROSPER_Wellner!$1:$1,PROSPER_Wellner!$78:$78,""),
IF($C9="Travis Harvey",_xlfn.XLOOKUP($B9,PROSPER_Harvey!$1:$1,PROSPER_Harvey!$78:$78,""),"")))))))="","",
IF($C9="Christopher Lobo",_xlfn.XLOOKUP($B9,PROSPER_Lobo!$1:$1,PROSPER_Lobo!$78:$78,""),
IF($C9="Naren Baliga",_xlfn.XLOOKUP($B9,PROSPER_Baliga!$1:$1,PROSPER_Baliga!$78:$78,""),
IF($C9="Thorsten Huhn",_xlfn.XLOOKUP($B9,PROSPER_Huhn!$1:$1,PROSPER_Huhn!$78:$78,""),
IF($C9="Nick Hull",_xlfn.XLOOKUP($B9,PROSPER_Hull!$1:$1,PROSPER_Hull!$78:$78,""),
IF($C9="Monika Kotwani",_xlfn.XLOOKUP($B9,PROSPER_Kotwani!$1:$1,PROSPER_Kotwani!$78:$78,""),
IF($C9="Jonathan Wellner",_xlfn.XLOOKUP($B9,PROSPER_Wellner!$1:$1,PROSPER_Wellner!$78:$78,""),
IF($C9="Travis Harvey",_xlfn.XLOOKUP($B9,PROSPER_Harvey!$1:$1,PROSPER_Harvey!$78:$78,""),"")))))))))</f>
        <v>No Score</v>
      </c>
      <c r="KL9" s="138" t="str">
        <f>IF(IF(IF($C9="Christopher Lobo",_xlfn.XLOOKUP($B9,PROSPER_Lobo!$1:$1,PROSPER_Lobo!$79:$79,""),
IF($C9="Naren Baliga",_xlfn.XLOOKUP($B9,PROSPER_Baliga!$1:$1,PROSPER_Baliga!$79:$79,""),
IF($C9="Thorsten Huhn",_xlfn.XLOOKUP($B9,PROSPER_Huhn!$1:$1,PROSPER_Huhn!$79:$79,""),
IF($C9="Nick Hull",_xlfn.XLOOKUP($B9,PROSPER_Hull!$1:$1,PROSPER_Hull!$79:$79,""),
IF($C9="Monika Kotwani",_xlfn.XLOOKUP($B9,PROSPER_Kotwani!$1:$1,PROSPER_Kotwani!$79:$79,""),
IF($C9="Jonathan Wellner",_xlfn.XLOOKUP($B9,PROSPER_Wellner!$1:$1,PROSPER_Wellner!$79:$79,""),
IF($C9="Travis Harvey",_xlfn.XLOOKUP($B9,PROSPER_Harvey!$1:$1,PROSPER_Harvey!$79:$79,""),"")))))))="","",
IF($C9="Christopher Lobo",_xlfn.XLOOKUP($B9,PROSPER_Lobo!$1:$1,PROSPER_Lobo!$79:$79,""),
IF($C9="Naren Baliga",_xlfn.XLOOKUP($B9,PROSPER_Baliga!$1:$1,PROSPER_Baliga!$79:$79,""),
IF($C9="Thorsten Huhn",_xlfn.XLOOKUP($B9,PROSPER_Huhn!$1:$1,PROSPER_Huhn!$79:$79,""),
IF($C9="Nick Hull",_xlfn.XLOOKUP($B9,PROSPER_Hull!$1:$1,PROSPER_Hull!$79:$79,""),
IF($C9="Monika Kotwani",_xlfn.XLOOKUP($B9,PROSPER_Kotwani!$1:$1,PROSPER_Kotwani!$79:$79,""),
IF($C9="Jonathan Wellner",_xlfn.XLOOKUP($B9,PROSPER_Wellner!$1:$1,PROSPER_Wellner!$79:$79,""),
IF($C9="Travis Harvey",_xlfn.XLOOKUP($B9,PROSPER_Harvey!$1:$1,PROSPER_Harvey!$79:$79,""),""))))))))="","No Comment",IF(IF($C9="Christopher Lobo",_xlfn.XLOOKUP($B9,PROSPER_Lobo!$1:$1,PROSPER_Lobo!$79:$79,""),
IF($C9="Naren Baliga",_xlfn.XLOOKUP($B9,PROSPER_Baliga!$1:$1,PROSPER_Baliga!$79:$79,""),
IF($C9="Thorsten Huhn",_xlfn.XLOOKUP($B9,PROSPER_Huhn!$1:$1,PROSPER_Huhn!$79:$79,""),
IF($C9="Nick Hull",_xlfn.XLOOKUP($B9,PROSPER_Hull!$1:$1,PROSPER_Hull!$79:$79,""),
IF($C9="Monika Kotwani",_xlfn.XLOOKUP($B9,PROSPER_Kotwani!$1:$1,PROSPER_Kotwani!$79:$79,""),
IF($C9="Jonathan Wellner",_xlfn.XLOOKUP($B9,PROSPER_Wellner!$1:$1,PROSPER_Wellner!$79:$79,""),
IF($C9="Travis Harvey",_xlfn.XLOOKUP($B9,PROSPER_Harvey!$1:$1,PROSPER_Harvey!$79:$79,""),"")))))))="","",
IF($C9="Christopher Lobo",_xlfn.XLOOKUP($B9,PROSPER_Lobo!$1:$1,PROSPER_Lobo!$79:$79,""),
IF($C9="Naren Baliga",_xlfn.XLOOKUP($B9,PROSPER_Baliga!$1:$1,PROSPER_Baliga!$79:$79,""),
IF($C9="Thorsten Huhn",_xlfn.XLOOKUP($B9,PROSPER_Huhn!$1:$1,PROSPER_Huhn!$79:$79,""),
IF($C9="Nick Hull",_xlfn.XLOOKUP($B9,PROSPER_Hull!$1:$1,PROSPER_Hull!$79:$79,""),
IF($C9="Monika Kotwani",_xlfn.XLOOKUP($B9,PROSPER_Kotwani!$1:$1,PROSPER_Kotwani!$79:$79,""),
IF($C9="Jonathan Wellner",_xlfn.XLOOKUP($B9,PROSPER_Wellner!$1:$1,PROSPER_Wellner!$79:$79,""),
IF($C9="Travis Harvey",_xlfn.XLOOKUP($B9,PROSPER_Harvey!$1:$1,PROSPER_Harvey!$79:$79,""),"")))))))))</f>
        <v>No Comment</v>
      </c>
      <c r="KM9" s="141" t="str">
        <f t="shared" si="229"/>
        <v>N/A</v>
      </c>
      <c r="KN9" s="145" t="str">
        <f t="shared" si="230"/>
        <v>N/A</v>
      </c>
      <c r="KO9" s="146" t="str">
        <f t="shared" si="231"/>
        <v>N/A</v>
      </c>
      <c r="KP9" s="194" t="str">
        <f t="shared" si="232"/>
        <v>N/A</v>
      </c>
      <c r="KQ9" s="147">
        <f t="shared" si="233"/>
        <v>2</v>
      </c>
      <c r="KR9" s="148"/>
      <c r="KS9" s="148"/>
      <c r="KT9" s="148"/>
      <c r="KU9" s="149"/>
    </row>
    <row r="10" spans="2:307" x14ac:dyDescent="0.25">
      <c r="B10" s="118" t="s">
        <v>147</v>
      </c>
      <c r="C10" s="119" t="s">
        <v>488</v>
      </c>
      <c r="D10" s="120" t="str">
        <f>_xlfn.XLOOKUP(B10,PROSPERInitial_Query!E:E,PROSPERInitial_Query!G:G,"",,-1)</f>
        <v/>
      </c>
      <c r="E10" s="121" t="str">
        <f t="shared" si="136"/>
        <v>Anju Dhall1 - PortfolioDesign Success</v>
      </c>
      <c r="F10" s="122" t="str">
        <f>_xlfn.XLOOKUP(E10,PROSPERDelta_Query!BK:BK,PROSPERDelta_Query!I:I,"",,-1)</f>
        <v/>
      </c>
      <c r="G10" s="123" t="str">
        <f t="shared" si="137"/>
        <v>N/A</v>
      </c>
      <c r="H10" s="124" t="str">
        <f>IF(IF(IF($C10="Christopher Lobo",_xlfn.XLOOKUP($B10,PROSPER_Lobo!$1:$1,PROSPER_Lobo!$2:$2,""),
IF($C10="Naren Baliga",_xlfn.XLOOKUP($B10,PROSPER_Baliga!$1:$1,PROSPER_Baliga!$2:$2,""),
IF($C10="Thorsten Huhn",_xlfn.XLOOKUP($B10,PROSPER_Huhn!$1:$1,PROSPER_Huhn!$2:$2,""),
IF($C10="Nick Hull",_xlfn.XLOOKUP($B10,PROSPER_Hull!$1:$1,PROSPER_Hull!$2:$2,""),
IF($C10="Monika Kotwani",_xlfn.XLOOKUP($B10,PROSPER_Kotwani!$1:$1,PROSPER_Kotwani!$2:$2,""),
IF($C10="Jonathan Wellner",_xlfn.XLOOKUP($B10,PROSPER_Wellner!$1:$1,PROSPER_Wellner!$2:$2,""),
IF($C10="Travis Harvey",_xlfn.XLOOKUP($B10,PROSPER_Harvey!$1:$1,PROSPER_Harvey!$2:$2,""),"")))))))="","",
IF($C10="Christopher Lobo",_xlfn.XLOOKUP($B10,PROSPER_Lobo!$1:$1,PROSPER_Lobo!$2:$2,""),
IF($C10="Naren Baliga",_xlfn.XLOOKUP($B10,PROSPER_Baliga!$1:$1,PROSPER_Baliga!$2:$2,""),
IF($C10="Thorsten Huhn",_xlfn.XLOOKUP($B10,PROSPER_Huhn!$1:$1,PROSPER_Huhn!$2:$2,""),
IF($C10="Nick Hull",_xlfn.XLOOKUP($B10,PROSPER_Hull!$1:$1,PROSPER_Hull!$2:$2,""),
IF($C10="Monika Kotwani",_xlfn.XLOOKUP($B10,PROSPER_Kotwani!$1:$1,PROSPER_Kotwani!$2:$2,""),
IF($C10="Jonathan Wellner",_xlfn.XLOOKUP($B10,PROSPER_Wellner!$1:$1,PROSPER_Wellner!$2:$2,""),
IF($C10="Travis Harvey",_xlfn.XLOOKUP($B10,PROSPER_Harvey!$1:$1,PROSPER_Harvey!$2:$2,""),""))))))))="","No Score",(IF(IF($C10="Christopher Lobo",_xlfn.XLOOKUP($B10,PROSPER_Lobo!$1:$1,PROSPER_Lobo!$2:$2,""),
IF($C10="Naren Baliga",_xlfn.XLOOKUP($B10,PROSPER_Baliga!$1:$1,PROSPER_Baliga!$2:$2,""),
IF($C10="Thorsten Huhn",_xlfn.XLOOKUP($B10,PROSPER_Huhn!$1:$1,PROSPER_Huhn!$2:$2,""),
IF($C10="Nick Hull",_xlfn.XLOOKUP($B10,PROSPER_Hull!$1:$1,PROSPER_Hull!$2:$2,""),
IF($C10="Monika Kotwani",_xlfn.XLOOKUP($B10,PROSPER_Kotwani!$1:$1,PROSPER_Kotwani!$2:$2,""),
IF($C10="Jonathan Wellner",_xlfn.XLOOKUP($B10,PROSPER_Wellner!$1:$1,PROSPER_Wellner!$2:$2,""),
IF($C10="Travis Harvey",_xlfn.XLOOKUP($B10,PROSPER_Harvey!$1:$1,PROSPER_Harvey!$2:$2,""),"")))))))="","",
IF($C10="Christopher Lobo",_xlfn.XLOOKUP($B10,PROSPER_Lobo!$1:$1,PROSPER_Lobo!$2:$2,""),
IF($C10="Naren Baliga",_xlfn.XLOOKUP($B10,PROSPER_Baliga!$1:$1,PROSPER_Baliga!$2:$2,""),
IF($C10="Thorsten Huhn",_xlfn.XLOOKUP($B10,PROSPER_Huhn!$1:$1,PROSPER_Huhn!$2:$2,""),
IF($C10="Nick Hull",_xlfn.XLOOKUP($B10,PROSPER_Hull!$1:$1,PROSPER_Hull!$2:$2,""),
IF($C10="Monika Kotwani",_xlfn.XLOOKUP($B10,PROSPER_Kotwani!$1:$1,PROSPER_Kotwani!$2:$2,""),
IF($C10="Jonathan Wellner",_xlfn.XLOOKUP($B10,PROSPER_Wellner!$1:$1,PROSPER_Wellner!$2:$2,""),
IF($C10="Travis Harvey",_xlfn.XLOOKUP($B10,PROSPER_Harvey!$1:$1,PROSPER_Harvey!$2:$2,""),""))))))))))</f>
        <v>No Score</v>
      </c>
      <c r="I10" s="125" t="str">
        <f>IF(IF(IF($C10="Christopher Lobo",_xlfn.XLOOKUP($B10,PROSPER_Lobo!$1:$1,PROSPER_Lobo!$3:$3,""),
IF($C10="Naren Baliga",_xlfn.XLOOKUP($B10,PROSPER_Baliga!$1:$1,PROSPER_Baliga!$3:$3,""),
IF($C10="Thorsten Huhn",_xlfn.XLOOKUP($B10,PROSPER_Huhn!$1:$1,PROSPER_Huhn!$3:$3,""),
IF($C10="Nick Hull",_xlfn.XLOOKUP($B10,PROSPER_Hull!$1:$1,PROSPER_Hull!$3:$3,""),
IF($C10="Monika Kotwani",_xlfn.XLOOKUP($B10,PROSPER_Kotwani!$1:$1,PROSPER_Kotwani!$3:$3,""),
IF($C10="Jonathan Wellner",_xlfn.XLOOKUP($B10,PROSPER_Wellner!$1:$1,PROSPER_Wellner!$3:$3,""),
IF($C10="Travis Harvey",_xlfn.XLOOKUP($B10,PROSPER_Harvey!$1:$1,PROSPER_Harvey!$3:$3,""),"")))))))="","",
IF($C10="Christopher Lobo",_xlfn.XLOOKUP($B10,PROSPER_Lobo!$1:$1,PROSPER_Lobo!$3:$3,""),
IF($C10="Naren Baliga",_xlfn.XLOOKUP($B10,PROSPER_Baliga!$1:$1,PROSPER_Baliga!$3:$3,""),
IF($C10="Thorsten Huhn",_xlfn.XLOOKUP($B10,PROSPER_Huhn!$1:$1,PROSPER_Huhn!$3:$3,""),
IF($C10="Nick Hull",_xlfn.XLOOKUP($B10,PROSPER_Hull!$1:$1,PROSPER_Hull!$3:$3,""),
IF($C10="Monika Kotwani",_xlfn.XLOOKUP($B10,PROSPER_Kotwani!$1:$1,PROSPER_Kotwani!$3:$3,""),
IF($C10="Jonathan Wellner",_xlfn.XLOOKUP($B10,PROSPER_Wellner!$1:$1,PROSPER_Wellner!$3:$3,""),
IF($C10="Travis Harvey",_xlfn.XLOOKUP($B10,PROSPER_Harvey!$1:$1,PROSPER_Harvey!$3:$3,""),""))))))))="","No Comment",IF(IF($C10="Christopher Lobo",_xlfn.XLOOKUP($B10,PROSPER_Lobo!$1:$1,PROSPER_Lobo!$3:$3,""),
IF($C10="Naren Baliga",_xlfn.XLOOKUP($B10,PROSPER_Baliga!$1:$1,PROSPER_Baliga!$3:$3,""),
IF($C10="Thorsten Huhn",_xlfn.XLOOKUP($B10,PROSPER_Huhn!$1:$1,PROSPER_Huhn!$3:$3,""),
IF($C10="Nick Hull",_xlfn.XLOOKUP($B10,PROSPER_Hull!$1:$1,PROSPER_Hull!$3:$3,""),
IF($C10="Monika Kotwani",_xlfn.XLOOKUP($B10,PROSPER_Kotwani!$1:$1,PROSPER_Kotwani!$3:$3,""),
IF($C10="Jonathan Wellner",_xlfn.XLOOKUP($B10,PROSPER_Wellner!$1:$1,PROSPER_Wellner!$3:$3,""),
IF($C10="Travis Harvey",_xlfn.XLOOKUP($B10,PROSPER_Harvey!$1:$1,PROSPER_Harvey!$3:$3,""),"")))))))="","",
IF($C10="Christopher Lobo",_xlfn.XLOOKUP($B10,PROSPER_Lobo!$1:$1,PROSPER_Lobo!$3:$3,""),
IF($C10="Naren Baliga",_xlfn.XLOOKUP($B10,PROSPER_Baliga!$1:$1,PROSPER_Baliga!$3:$3,""),
IF($C10="Thorsten Huhn",_xlfn.XLOOKUP($B10,PROSPER_Huhn!$1:$1,PROSPER_Huhn!$3:$3,""),
IF($C10="Nick Hull",_xlfn.XLOOKUP($B10,PROSPER_Hull!$1:$1,PROSPER_Hull!$3:$3,""),
IF($C10="Monika Kotwani",_xlfn.XLOOKUP($B10,PROSPER_Kotwani!$1:$1,PROSPER_Kotwani!$3:$3,""),
IF($C10="Jonathan Wellner",_xlfn.XLOOKUP($B10,PROSPER_Wellner!$1:$1,PROSPER_Wellner!$3:$3,""),
IF($C10="Travis Harvey",_xlfn.XLOOKUP($B10,PROSPER_Harvey!$1:$1,PROSPER_Harvey!$3:$3,""),"")))))))))</f>
        <v>No Comment</v>
      </c>
      <c r="J10" s="124">
        <f>IFERROR(ROUND(_xlfn.XLOOKUP(B10,DesignSuccessChallenge_Query!$E:$E,DesignSuccessChallenge_Query!$F:$F)/4.7,0),"Not Taken")</f>
        <v>4</v>
      </c>
      <c r="K10" s="150">
        <f t="shared" si="138"/>
        <v>4</v>
      </c>
      <c r="L10" s="120" t="str">
        <f>_xlfn.XLOOKUP(B10,PROSPERInitial_Query!$E:$E,PROSPERInitial_Query!$H:$H,"",,-1)</f>
        <v/>
      </c>
      <c r="M10" s="121" t="str">
        <f t="shared" si="3"/>
        <v>Anju Dhall1 - PortfolioPremium Engagement</v>
      </c>
      <c r="N10" s="126" t="str">
        <f>_xlfn.XLOOKUP(M10,PROSPERDelta_Query!BK:BK,PROSPERDelta_Query!J:J,"",,-1)</f>
        <v/>
      </c>
      <c r="O10" s="124" t="str">
        <f t="shared" si="139"/>
        <v>N/A</v>
      </c>
      <c r="P10" s="124" t="str">
        <f>IF(IF(IF($C10="Christopher Lobo",_xlfn.XLOOKUP($B10,PROSPER_Lobo!$1:$1,PROSPER_Lobo!$4:$4,""),
IF($C10="Naren Baliga",_xlfn.XLOOKUP($B10,PROSPER_Baliga!$1:$1,PROSPER_Baliga!$4:$4,""),
IF($C10="Thorsten Huhn",_xlfn.XLOOKUP($B10,PROSPER_Huhn!$1:$1,PROSPER_Huhn!$4:$4,""),
IF($C10="Nick Hull",_xlfn.XLOOKUP($B10,PROSPER_Hull!$1:$1,PROSPER_Hull!$4:$4,""),
IF($C10="Monika Kotwani",_xlfn.XLOOKUP($B10,PROSPER_Kotwani!$1:$1,PROSPER_Kotwani!$4:$4,""),
IF($C10="Jonathan Wellner",_xlfn.XLOOKUP($B10,PROSPER_Wellner!$1:$1,PROSPER_Wellner!$4:$4,""),
IF($C10="Travis Harvey",_xlfn.XLOOKUP($B10,PROSPER_Harvey!$1:$1,PROSPER_Harvey!$4:$4,""),"")))))))="","",
IF($C10="Christopher Lobo",_xlfn.XLOOKUP($B10,PROSPER_Lobo!$1:$1,PROSPER_Lobo!$4:$4,""),
IF($C10="Naren Baliga",_xlfn.XLOOKUP($B10,PROSPER_Baliga!$1:$1,PROSPER_Baliga!$4:$4,""),
IF($C10="Thorsten Huhn",_xlfn.XLOOKUP($B10,PROSPER_Huhn!$1:$1,PROSPER_Huhn!$4:$4,""),
IF($C10="Nick Hull",_xlfn.XLOOKUP($B10,PROSPER_Hull!$1:$1,PROSPER_Hull!$4:$4,""),
IF($C10="Monika Kotwani",_xlfn.XLOOKUP($B10,PROSPER_Kotwani!$1:$1,PROSPER_Kotwani!$4:$4,""),
IF($C10="Jonathan Wellner",_xlfn.XLOOKUP($B10,PROSPER_Wellner!$1:$1,PROSPER_Wellner!$4:$4,""),
IF($C10="Travis Harvey",_xlfn.XLOOKUP($B10,PROSPER_Harvey!$1:$1,PROSPER_Harvey!$4:$4,""),""))))))))="","No Score",IF(IF($C10="Christopher Lobo",_xlfn.XLOOKUP($B10,PROSPER_Lobo!$1:$1,PROSPER_Lobo!$4:$4,""),
IF($C10="Naren Baliga",_xlfn.XLOOKUP($B10,PROSPER_Baliga!$1:$1,PROSPER_Baliga!$4:$4,""),
IF($C10="Thorsten Huhn",_xlfn.XLOOKUP($B10,PROSPER_Huhn!$1:$1,PROSPER_Huhn!$4:$4,""),
IF($C10="Nick Hull",_xlfn.XLOOKUP($B10,PROSPER_Hull!$1:$1,PROSPER_Hull!$4:$4,""),
IF($C10="Monika Kotwani",_xlfn.XLOOKUP($B10,PROSPER_Kotwani!$1:$1,PROSPER_Kotwani!$4:$4,""),
IF($C10="Jonathan Wellner",_xlfn.XLOOKUP($B10,PROSPER_Wellner!$1:$1,PROSPER_Wellner!$4:$4,""),
IF($C10="Travis Harvey",_xlfn.XLOOKUP($B10,PROSPER_Harvey!$1:$1,PROSPER_Harvey!$4:$4,""),"")))))))="","",
IF($C10="Christopher Lobo",_xlfn.XLOOKUP($B10,PROSPER_Lobo!$1:$1,PROSPER_Lobo!$4:$4,""),
IF($C10="Naren Baliga",_xlfn.XLOOKUP($B10,PROSPER_Baliga!$1:$1,PROSPER_Baliga!$4:$4,""),
IF($C10="Thorsten Huhn",_xlfn.XLOOKUP($B10,PROSPER_Huhn!$1:$1,PROSPER_Huhn!$4:$4,""),
IF($C10="Nick Hull",_xlfn.XLOOKUP($B10,PROSPER_Hull!$1:$1,PROSPER_Hull!$4:$4,""),
IF($C10="Monika Kotwani",_xlfn.XLOOKUP($B10,PROSPER_Kotwani!$1:$1,PROSPER_Kotwani!$4:$4,""),
IF($C10="Jonathan Wellner",_xlfn.XLOOKUP($B10,PROSPER_Wellner!$1:$1,PROSPER_Wellner!$4:$4,""),
IF($C10="Travis Harvey",_xlfn.XLOOKUP($B10,PROSPER_Harvey!$1:$1,PROSPER_Harvey!$4:$4,""),"")))))))))</f>
        <v>No Score</v>
      </c>
      <c r="Q10" s="125" t="str">
        <f>IF(IF(IF($C10="Christopher Lobo",_xlfn.XLOOKUP($B10,PROSPER_Lobo!$1:$1,PROSPER_Lobo!$5:$5,""),
IF($C10="Naren Baliga",_xlfn.XLOOKUP($B10,PROSPER_Baliga!$1:$1,PROSPER_Baliga!$5:$5,""),
IF($C10="Thorsten Huhn",_xlfn.XLOOKUP($B10,PROSPER_Huhn!$1:$1,PROSPER_Huhn!$5:$5,""),
IF($C10="Nick Hull",_xlfn.XLOOKUP($B10,PROSPER_Hull!$1:$1,PROSPER_Hull!$5:$5,""),
IF($C10="Monika Kotwani",_xlfn.XLOOKUP($B10,PROSPER_Kotwani!$1:$1,PROSPER_Kotwani!$5:$5,""),
IF($C10="Jonathan Wellner",_xlfn.XLOOKUP($B10,PROSPER_Wellner!$1:$1,PROSPER_Wellner!$5:$5,""),
IF($C10="Travis Harvey",_xlfn.XLOOKUP($B10,PROSPER_Harvey!$1:$1,PROSPER_Harvey!$5:$5,""),"")))))))="","",
IF($C10="Christopher Lobo",_xlfn.XLOOKUP($B10,PROSPER_Lobo!$1:$1,PROSPER_Lobo!$5:$5,""),
IF($C10="Naren Baliga",_xlfn.XLOOKUP($B10,PROSPER_Baliga!$1:$1,PROSPER_Baliga!$5:$5,""),
IF($C10="Thorsten Huhn",_xlfn.XLOOKUP($B10,PROSPER_Huhn!$1:$1,PROSPER_Huhn!$5:$5,""),
IF($C10="Nick Hull",_xlfn.XLOOKUP($B10,PROSPER_Hull!$1:$1,PROSPER_Hull!$5:$5,""),
IF($C10="Monika Kotwani",_xlfn.XLOOKUP($B10,PROSPER_Kotwani!$1:$1,PROSPER_Kotwani!$5:$5,""),
IF($C10="Jonathan Wellner",_xlfn.XLOOKUP($B10,PROSPER_Wellner!$1:$1,PROSPER_Wellner!$5:$5,""),
IF($C10="Travis Harvey",_xlfn.XLOOKUP($B10,PROSPER_Harvey!$1:$1,PROSPER_Harvey!$5:$5,""),""))))))))="","No Comment",IF(IF($C10="Christopher Lobo",_xlfn.XLOOKUP($B10,PROSPER_Lobo!$1:$1,PROSPER_Lobo!$5:$5,""),
IF($C10="Naren Baliga",_xlfn.XLOOKUP($B10,PROSPER_Baliga!$1:$1,PROSPER_Baliga!$5:$5,""),
IF($C10="Thorsten Huhn",_xlfn.XLOOKUP($B10,PROSPER_Huhn!$1:$1,PROSPER_Huhn!$5:$5,""),
IF($C10="Nick Hull",_xlfn.XLOOKUP($B10,PROSPER_Hull!$1:$1,PROSPER_Hull!$5:$5,""),
IF($C10="Monika Kotwani",_xlfn.XLOOKUP($B10,PROSPER_Kotwani!$1:$1,PROSPER_Kotwani!$5:$5,""),
IF($C10="Jonathan Wellner",_xlfn.XLOOKUP($B10,PROSPER_Wellner!$1:$1,PROSPER_Wellner!$5:$5,""),
IF($C10="Travis Harvey",_xlfn.XLOOKUP($B10,PROSPER_Harvey!$1:$1,PROSPER_Harvey!$5:$5,""),"")))))))="","",
IF($C10="Christopher Lobo",_xlfn.XLOOKUP($B10,PROSPER_Lobo!$1:$1,PROSPER_Lobo!$5:$5,""),
IF($C10="Naren Baliga",_xlfn.XLOOKUP($B10,PROSPER_Baliga!$1:$1,PROSPER_Baliga!$5:$5,""),
IF($C10="Thorsten Huhn",_xlfn.XLOOKUP($B10,PROSPER_Huhn!$1:$1,PROSPER_Huhn!$5:$5,""),
IF($C10="Nick Hull",_xlfn.XLOOKUP($B10,PROSPER_Hull!$1:$1,PROSPER_Hull!$5:$5,""),
IF($C10="Monika Kotwani",_xlfn.XLOOKUP($B10,PROSPER_Kotwani!$1:$1,PROSPER_Kotwani!$5:$5,""),
IF($C10="Jonathan Wellner",_xlfn.XLOOKUP($B10,PROSPER_Wellner!$1:$1,PROSPER_Wellner!$5:$5,""),
IF($C10="Travis Harvey",_xlfn.XLOOKUP($B10,PROSPER_Harvey!$1:$1,PROSPER_Harvey!$5:$5,""),"")))))))))</f>
        <v>No Comment</v>
      </c>
      <c r="R10" s="124" t="s">
        <v>89</v>
      </c>
      <c r="S10" s="150" t="str">
        <f t="shared" si="140"/>
        <v>N/A</v>
      </c>
      <c r="T10" s="120" t="str">
        <f>_xlfn.XLOOKUP(B10,PROSPERInitial_Query!$E:$E,PROSPERInitial_Query!$I:$I,"",,-1)</f>
        <v/>
      </c>
      <c r="U10" s="121" t="str">
        <f t="shared" si="6"/>
        <v>Anju Dhall1 - PortfolioCloud Application Services</v>
      </c>
      <c r="V10" s="126" t="str">
        <f>_xlfn.XLOOKUP(U10,PROSPERDelta_Query!BK:BK,PROSPERDelta_Query!K:K,"",,-1)</f>
        <v/>
      </c>
      <c r="W10" s="124" t="str">
        <f t="shared" si="141"/>
        <v>N/A</v>
      </c>
      <c r="X10" s="124" t="str">
        <f>IF(IF(IF($C10="Christopher Lobo",_xlfn.XLOOKUP($B10,PROSPER_Lobo!$1:$1,PROSPER_Lobo!$6:$6,""),
IF($C10="Naren Baliga",_xlfn.XLOOKUP($B10,PROSPER_Baliga!$1:$1,PROSPER_Baliga!$6:$6,""),
IF($C10="Thorsten Huhn",_xlfn.XLOOKUP($B10,PROSPER_Huhn!$1:$1,PROSPER_Huhn!$6:$6,""),
IF($C10="Nick Hull",_xlfn.XLOOKUP($B10,PROSPER_Hull!$1:$1,PROSPER_Hull!$6:$6,""),
IF($C10="Monika Kotwani",_xlfn.XLOOKUP($B10,PROSPER_Kotwani!$1:$1,PROSPER_Kotwani!$6:$6,""),
IF($C10="Jonathan Wellner",_xlfn.XLOOKUP($B10,PROSPER_Wellner!$1:$1,PROSPER_Wellner!$6:$6,""),
IF($C10="Travis Harvey",_xlfn.XLOOKUP($B10,PROSPER_Harvey!$1:$1,PROSPER_Harvey!$6:$6,""),"")))))))="","",
IF($C10="Christopher Lobo",_xlfn.XLOOKUP($B10,PROSPER_Lobo!$1:$1,PROSPER_Lobo!$6:$6,""),
IF($C10="Naren Baliga",_xlfn.XLOOKUP($B10,PROSPER_Baliga!$1:$1,PROSPER_Baliga!$6:$6,""),
IF($C10="Thorsten Huhn",_xlfn.XLOOKUP($B10,PROSPER_Huhn!$1:$1,PROSPER_Huhn!$6:$6,""),
IF($C10="Nick Hull",_xlfn.XLOOKUP($B10,PROSPER_Hull!$1:$1,PROSPER_Hull!$6:$6,""),
IF($C10="Monika Kotwani",_xlfn.XLOOKUP($B10,PROSPER_Kotwani!$1:$1,PROSPER_Kotwani!$6:$6,""),
IF($C10="Jonathan Wellner",_xlfn.XLOOKUP($B10,PROSPER_Wellner!$1:$1,PROSPER_Wellner!$6:$6,""),
IF($C10="Travis Harvey",_xlfn.XLOOKUP($B10,PROSPER_Harvey!$1:$1,PROSPER_Harvey!$6:$6,""),""))))))))="","No Score",IF(IF($C10="Christopher Lobo",_xlfn.XLOOKUP($B10,PROSPER_Lobo!$1:$1,PROSPER_Lobo!$6:$6,""),
IF($C10="Naren Baliga",_xlfn.XLOOKUP($B10,PROSPER_Baliga!$1:$1,PROSPER_Baliga!$6:$6,""),
IF($C10="Thorsten Huhn",_xlfn.XLOOKUP($B10,PROSPER_Huhn!$1:$1,PROSPER_Huhn!$6:$6,""),
IF($C10="Nick Hull",_xlfn.XLOOKUP($B10,PROSPER_Hull!$1:$1,PROSPER_Hull!$6:$6,""),
IF($C10="Monika Kotwani",_xlfn.XLOOKUP($B10,PROSPER_Kotwani!$1:$1,PROSPER_Kotwani!$6:$6,""),
IF($C10="Jonathan Wellner",_xlfn.XLOOKUP($B10,PROSPER_Wellner!$1:$1,PROSPER_Wellner!$6:$6,""),
IF($C10="Travis Harvey",_xlfn.XLOOKUP($B10,PROSPER_Harvey!$1:$1,PROSPER_Harvey!$6:$6,""),"")))))))="","",
IF($C10="Christopher Lobo",_xlfn.XLOOKUP($B10,PROSPER_Lobo!$1:$1,PROSPER_Lobo!$6:$6,""),
IF($C10="Naren Baliga",_xlfn.XLOOKUP($B10,PROSPER_Baliga!$1:$1,PROSPER_Baliga!$6:$6,""),
IF($C10="Thorsten Huhn",_xlfn.XLOOKUP($B10,PROSPER_Huhn!$1:$1,PROSPER_Huhn!$6:$6,""),
IF($C10="Nick Hull",_xlfn.XLOOKUP($B10,PROSPER_Hull!$1:$1,PROSPER_Hull!$6:$6,""),
IF($C10="Monika Kotwani",_xlfn.XLOOKUP($B10,PROSPER_Kotwani!$1:$1,PROSPER_Kotwani!$6:$6,""),
IF($C10="Jonathan Wellner",_xlfn.XLOOKUP($B10,PROSPER_Wellner!$1:$1,PROSPER_Wellner!$6:$6,""),
IF($C10="Travis Harvey",_xlfn.XLOOKUP($B10,PROSPER_Harvey!$1:$1,PROSPER_Harvey!$6:$6,""),"")))))))))</f>
        <v>No Score</v>
      </c>
      <c r="Y10" s="125" t="str">
        <f>IF(IF(IF($C10="Christopher Lobo",_xlfn.XLOOKUP($B10,PROSPER_Lobo!$1:$1,PROSPER_Lobo!$7:$7,""),
IF($C10="Naren Baliga",_xlfn.XLOOKUP($B10,PROSPER_Baliga!$1:$1,PROSPER_Baliga!$7:$7,""),
IF($C10="Thorsten Huhn",_xlfn.XLOOKUP($B10,PROSPER_Huhn!$1:$1,PROSPER_Huhn!$7:$7,""),
IF($C10="Nick Hull",_xlfn.XLOOKUP($B10,PROSPER_Hull!$1:$1,PROSPER_Hull!$7:$7,""),
IF($C10="Monika Kotwani",_xlfn.XLOOKUP($B10,PROSPER_Kotwani!$1:$1,PROSPER_Kotwani!$7:$7,""),
IF($C10="Jonathan Wellner",_xlfn.XLOOKUP($B10,PROSPER_Wellner!$1:$1,PROSPER_Wellner!$7:$7,""),
IF($C10="Travis Harvey",_xlfn.XLOOKUP($B10,PROSPER_Harvey!$1:$1,PROSPER_Harvey!$7:$7,""),"")))))))="","",
IF($C10="Christopher Lobo",_xlfn.XLOOKUP($B10,PROSPER_Lobo!$1:$1,PROSPER_Lobo!$7:$7,""),
IF($C10="Naren Baliga",_xlfn.XLOOKUP($B10,PROSPER_Baliga!$1:$1,PROSPER_Baliga!$7:$7,""),
IF($C10="Thorsten Huhn",_xlfn.XLOOKUP($B10,PROSPER_Huhn!$1:$1,PROSPER_Huhn!$7:$7,""),
IF($C10="Nick Hull",_xlfn.XLOOKUP($B10,PROSPER_Hull!$1:$1,PROSPER_Hull!$7:$7,""),
IF($C10="Monika Kotwani",_xlfn.XLOOKUP($B10,PROSPER_Kotwani!$1:$1,PROSPER_Kotwani!$7:$7,""),
IF($C10="Jonathan Wellner",_xlfn.XLOOKUP($B10,PROSPER_Wellner!$1:$1,PROSPER_Wellner!$7:$7,""),
IF($C10="Travis Harvey",_xlfn.XLOOKUP($B10,PROSPER_Harvey!$1:$1,PROSPER_Harvey!$7:$7,""),""))))))))="","No Comment",IF(IF($C10="Christopher Lobo",_xlfn.XLOOKUP($B10,PROSPER_Lobo!$1:$1,PROSPER_Lobo!$7:$7,""),
IF($C10="Naren Baliga",_xlfn.XLOOKUP($B10,PROSPER_Baliga!$1:$1,PROSPER_Baliga!$7:$7,""),
IF($C10="Thorsten Huhn",_xlfn.XLOOKUP($B10,PROSPER_Huhn!$1:$1,PROSPER_Huhn!$7:$7,""),
IF($C10="Nick Hull",_xlfn.XLOOKUP($B10,PROSPER_Hull!$1:$1,PROSPER_Hull!$7:$7,""),
IF($C10="Monika Kotwani",_xlfn.XLOOKUP($B10,PROSPER_Kotwani!$1:$1,PROSPER_Kotwani!$7:$7,""),
IF($C10="Jonathan Wellner",_xlfn.XLOOKUP($B10,PROSPER_Wellner!$1:$1,PROSPER_Wellner!$7:$7,""),
IF($C10="Travis Harvey",_xlfn.XLOOKUP($B10,PROSPER_Harvey!$1:$1,PROSPER_Harvey!$7:$7,""),"")))))))="","",
IF($C10="Christopher Lobo",_xlfn.XLOOKUP($B10,PROSPER_Lobo!$1:$1,PROSPER_Lobo!$7:$7,""),
IF($C10="Naren Baliga",_xlfn.XLOOKUP($B10,PROSPER_Baliga!$1:$1,PROSPER_Baliga!$7:$7,""),
IF($C10="Thorsten Huhn",_xlfn.XLOOKUP($B10,PROSPER_Huhn!$1:$1,PROSPER_Huhn!$7:$7,""),
IF($C10="Nick Hull",_xlfn.XLOOKUP($B10,PROSPER_Hull!$1:$1,PROSPER_Hull!$7:$7,""),
IF($C10="Monika Kotwani",_xlfn.XLOOKUP($B10,PROSPER_Kotwani!$1:$1,PROSPER_Kotwani!$7:$7,""),
IF($C10="Jonathan Wellner",_xlfn.XLOOKUP($B10,PROSPER_Wellner!$1:$1,PROSPER_Wellner!$7:$7,""),
IF($C10="Travis Harvey",_xlfn.XLOOKUP($B10,PROSPER_Harvey!$1:$1,PROSPER_Harvey!$7:$7,""),"")))))))))</f>
        <v>No Comment</v>
      </c>
      <c r="Z10" s="124" t="s">
        <v>89</v>
      </c>
      <c r="AA10" s="150" t="str">
        <f t="shared" si="142"/>
        <v>N/A</v>
      </c>
      <c r="AB10" s="120" t="str">
        <f>_xlfn.XLOOKUP(B10,PROSPERInitial_Query!$E:$E,PROSPERInitial_Query!$J:$J,"",,-1)</f>
        <v/>
      </c>
      <c r="AC10" s="121" t="str">
        <f t="shared" si="9"/>
        <v>Anju Dhall1 - PortfolioPreferred Success</v>
      </c>
      <c r="AD10" s="126" t="str">
        <f>_xlfn.XLOOKUP(AC10,PROSPERDelta_Query!BK:BK,PROSPERDelta_Query!L:L,"",,-1)</f>
        <v/>
      </c>
      <c r="AE10" s="124" t="str">
        <f t="shared" si="143"/>
        <v>N/A</v>
      </c>
      <c r="AF10" s="124" t="str">
        <f>IF(IF(IF($C10="Christopher Lobo",_xlfn.XLOOKUP($B10,PROSPER_Lobo!$1:$1,PROSPER_Lobo!$8:$8,""),
IF($C10="Naren Baliga",_xlfn.XLOOKUP($B10,PROSPER_Baliga!$1:$1,PROSPER_Baliga!$8:$8,""),
IF($C10="Thorsten Huhn",_xlfn.XLOOKUP($B10,PROSPER_Huhn!$1:$1,PROSPER_Huhn!$8:$8,""),
IF($C10="Nick Hull",_xlfn.XLOOKUP($B10,PROSPER_Hull!$1:$1,PROSPER_Hull!$8:$8,""),
IF($C10="Monika Kotwani",_xlfn.XLOOKUP($B10,PROSPER_Kotwani!$1:$1,PROSPER_Kotwani!$8:$8,""),
IF($C10="Jonathan Wellner",_xlfn.XLOOKUP($B10,PROSPER_Wellner!$1:$1,PROSPER_Wellner!$8:$8,""),
IF($C10="Travis Harvey",_xlfn.XLOOKUP($B10,PROSPER_Harvey!$1:$1,PROSPER_Harvey!$8:$8,""),"")))))))="","",
IF($C10="Christopher Lobo",_xlfn.XLOOKUP($B10,PROSPER_Lobo!$1:$1,PROSPER_Lobo!$8:$8,""),
IF($C10="Naren Baliga",_xlfn.XLOOKUP($B10,PROSPER_Baliga!$1:$1,PROSPER_Baliga!$8:$8,""),
IF($C10="Thorsten Huhn",_xlfn.XLOOKUP($B10,PROSPER_Huhn!$1:$1,PROSPER_Huhn!$8:$8,""),
IF($C10="Nick Hull",_xlfn.XLOOKUP($B10,PROSPER_Hull!$1:$1,PROSPER_Hull!$8:$8,""),
IF($C10="Monika Kotwani",_xlfn.XLOOKUP($B10,PROSPER_Kotwani!$1:$1,PROSPER_Kotwani!$8:$8,""),
IF($C10="Jonathan Wellner",_xlfn.XLOOKUP($B10,PROSPER_Wellner!$1:$1,PROSPER_Wellner!$8:$8,""),
IF($C10="Travis Harvey",_xlfn.XLOOKUP($B10,PROSPER_Harvey!$1:$1,PROSPER_Harvey!$8:$8,""),""))))))))="","No Score",IF(IF($C10="Christopher Lobo",_xlfn.XLOOKUP($B10,PROSPER_Lobo!$1:$1,PROSPER_Lobo!$8:$8,""),
IF($C10="Naren Baliga",_xlfn.XLOOKUP($B10,PROSPER_Baliga!$1:$1,PROSPER_Baliga!$8:$8,""),
IF($C10="Thorsten Huhn",_xlfn.XLOOKUP($B10,PROSPER_Huhn!$1:$1,PROSPER_Huhn!$8:$8,""),
IF($C10="Nick Hull",_xlfn.XLOOKUP($B10,PROSPER_Hull!$1:$1,PROSPER_Hull!$8:$8,""),
IF($C10="Monika Kotwani",_xlfn.XLOOKUP($B10,PROSPER_Kotwani!$1:$1,PROSPER_Kotwani!$8:$8,""),
IF($C10="Jonathan Wellner",_xlfn.XLOOKUP($B10,PROSPER_Wellner!$1:$1,PROSPER_Wellner!$8:$8,""),
IF($C10="Travis Harvey",_xlfn.XLOOKUP($B10,PROSPER_Harvey!$1:$1,PROSPER_Harvey!$8:$8,""),"")))))))="","",
IF($C10="Christopher Lobo",_xlfn.XLOOKUP($B10,PROSPER_Lobo!$1:$1,PROSPER_Lobo!$8:$8,""),
IF($C10="Naren Baliga",_xlfn.XLOOKUP($B10,PROSPER_Baliga!$1:$1,PROSPER_Baliga!$8:$8,""),
IF($C10="Thorsten Huhn",_xlfn.XLOOKUP($B10,PROSPER_Huhn!$1:$1,PROSPER_Huhn!$8:$8,""),
IF($C10="Nick Hull",_xlfn.XLOOKUP($B10,PROSPER_Hull!$1:$1,PROSPER_Hull!$8:$8,""),
IF($C10="Monika Kotwani",_xlfn.XLOOKUP($B10,PROSPER_Kotwani!$1:$1,PROSPER_Kotwani!$8:$8,""),
IF($C10="Jonathan Wellner",_xlfn.XLOOKUP($B10,PROSPER_Wellner!$1:$1,PROSPER_Wellner!$8:$8,""),
IF($C10="Travis Harvey",_xlfn.XLOOKUP($B10,PROSPER_Harvey!$1:$1,PROSPER_Harvey!$8:$8,""),"")))))))))</f>
        <v>No Score</v>
      </c>
      <c r="AG10" s="125" t="str">
        <f>IF(IF(IF($C10="Christopher Lobo",_xlfn.XLOOKUP($B10,PROSPER_Lobo!$1:$1,PROSPER_Lobo!$9:$9,""),
IF($C10="Naren Baliga",_xlfn.XLOOKUP($B10,PROSPER_Baliga!$1:$1,PROSPER_Baliga!$9:$9,""),
IF($C10="Thorsten Huhn",_xlfn.XLOOKUP($B10,PROSPER_Huhn!$1:$1,PROSPER_Huhn!$9:$9,""),
IF($C10="Nick Hull",_xlfn.XLOOKUP($B10,PROSPER_Hull!$1:$1,PROSPER_Hull!$9:$9,""),
IF($C10="Monika Kotwani",_xlfn.XLOOKUP($B10,PROSPER_Kotwani!$1:$1,PROSPER_Kotwani!$9:$9,""),
IF($C10="Jonathan Wellner",_xlfn.XLOOKUP($B10,PROSPER_Wellner!$1:$1,PROSPER_Wellner!$9:$9,""),
IF($C10="Travis Harvey",_xlfn.XLOOKUP($B10,PROSPER_Harvey!$1:$1,PROSPER_Harvey!$9:$9,""),"")))))))="","",
IF($C10="Christopher Lobo",_xlfn.XLOOKUP($B10,PROSPER_Lobo!$1:$1,PROSPER_Lobo!$9:$9,""),
IF($C10="Naren Baliga",_xlfn.XLOOKUP($B10,PROSPER_Baliga!$1:$1,PROSPER_Baliga!$9:$9,""),
IF($C10="Thorsten Huhn",_xlfn.XLOOKUP($B10,PROSPER_Huhn!$1:$1,PROSPER_Huhn!$9:$9,""),
IF($C10="Nick Hull",_xlfn.XLOOKUP($B10,PROSPER_Hull!$1:$1,PROSPER_Hull!$9:$9,""),
IF($C10="Monika Kotwani",_xlfn.XLOOKUP($B10,PROSPER_Kotwani!$1:$1,PROSPER_Kotwani!$9:$9,""),
IF($C10="Jonathan Wellner",_xlfn.XLOOKUP($B10,PROSPER_Wellner!$1:$1,PROSPER_Wellner!$9:$9,""),
IF($C10="Travis Harvey",_xlfn.XLOOKUP($B10,PROSPER_Harvey!$1:$1,PROSPER_Harvey!$9:$9,""),""))))))))="","No Comment",IF(IF($C10="Christopher Lobo",_xlfn.XLOOKUP($B10,PROSPER_Lobo!$1:$1,PROSPER_Lobo!$9:$9,""),
IF($C10="Naren Baliga",_xlfn.XLOOKUP($B10,PROSPER_Baliga!$1:$1,PROSPER_Baliga!$9:$9,""),
IF($C10="Thorsten Huhn",_xlfn.XLOOKUP($B10,PROSPER_Huhn!$1:$1,PROSPER_Huhn!$9:$9,""),
IF($C10="Nick Hull",_xlfn.XLOOKUP($B10,PROSPER_Hull!$1:$1,PROSPER_Hull!$9:$9,""),
IF($C10="Monika Kotwani",_xlfn.XLOOKUP($B10,PROSPER_Kotwani!$1:$1,PROSPER_Kotwani!$9:$9,""),
IF($C10="Jonathan Wellner",_xlfn.XLOOKUP($B10,PROSPER_Wellner!$1:$1,PROSPER_Wellner!$9:$9,""),
IF($C10="Travis Harvey",_xlfn.XLOOKUP($B10,PROSPER_Harvey!$1:$1,PROSPER_Harvey!$9:$9,""),"")))))))="","",
IF($C10="Christopher Lobo",_xlfn.XLOOKUP($B10,PROSPER_Lobo!$1:$1,PROSPER_Lobo!$9:$9,""),
IF($C10="Naren Baliga",_xlfn.XLOOKUP($B10,PROSPER_Baliga!$1:$1,PROSPER_Baliga!$9:$9,""),
IF($C10="Thorsten Huhn",_xlfn.XLOOKUP($B10,PROSPER_Huhn!$1:$1,PROSPER_Huhn!$9:$9,""),
IF($C10="Nick Hull",_xlfn.XLOOKUP($B10,PROSPER_Hull!$1:$1,PROSPER_Hull!$9:$9,""),
IF($C10="Monika Kotwani",_xlfn.XLOOKUP($B10,PROSPER_Kotwani!$1:$1,PROSPER_Kotwani!$9:$9,""),
IF($C10="Jonathan Wellner",_xlfn.XLOOKUP($B10,PROSPER_Wellner!$1:$1,PROSPER_Wellner!$9:$9,""),
IF($C10="Travis Harvey",_xlfn.XLOOKUP($B10,PROSPER_Harvey!$1:$1,PROSPER_Harvey!$9:$9,""),"")))))))))</f>
        <v>No Comment</v>
      </c>
      <c r="AH10" s="124" t="s">
        <v>89</v>
      </c>
      <c r="AI10" s="150" t="str">
        <f t="shared" si="144"/>
        <v>N/A</v>
      </c>
      <c r="AJ10" s="120" t="str">
        <f>_xlfn.XLOOKUP(B10,PROSPERInitial_Query!$E:$E,PROSPERInitial_Query!$K:$K,"",,-1)</f>
        <v/>
      </c>
      <c r="AK10" s="121" t="str">
        <f t="shared" si="12"/>
        <v>Anju Dhall1 - PortfolioBrownfield</v>
      </c>
      <c r="AL10" s="126" t="str">
        <f>_xlfn.XLOOKUP(AK10,PROSPERDelta_Query!BK:BK,PROSPERDelta_Query!M:M,"",,-1)</f>
        <v/>
      </c>
      <c r="AM10" s="124" t="str">
        <f t="shared" si="145"/>
        <v>N/A</v>
      </c>
      <c r="AN10" s="124" t="str">
        <f>IF(IF(IF($C10="Christopher Lobo",_xlfn.XLOOKUP($B10,PROSPER_Lobo!$1:$1,PROSPER_Lobo!$10:$10,""),
IF($C10="Naren Baliga",_xlfn.XLOOKUP($B10,PROSPER_Baliga!$1:$1,PROSPER_Baliga!$10:$10,""),
IF($C10="Thorsten Huhn",_xlfn.XLOOKUP($B10,PROSPER_Huhn!$1:$1,PROSPER_Huhn!$10:$10,""),
IF($C10="Nick Hull",_xlfn.XLOOKUP($B10,PROSPER_Hull!$1:$1,PROSPER_Hull!$10:$10,""),
IF($C10="Monika Kotwani",_xlfn.XLOOKUP($B10,PROSPER_Kotwani!$1:$1,PROSPER_Kotwani!$10:$10,""),
IF($C10="Jonathan Wellner",_xlfn.XLOOKUP($B10,PROSPER_Wellner!$1:$1,PROSPER_Wellner!$10:$10,""),
IF($C10="Travis Harvey",_xlfn.XLOOKUP($B10,PROSPER_Harvey!$1:$1,PROSPER_Harvey!$10:$10,""),"")))))))="","",
IF($C10="Christopher Lobo",_xlfn.XLOOKUP($B10,PROSPER_Lobo!$1:$1,PROSPER_Lobo!$10:$10,""),
IF($C10="Naren Baliga",_xlfn.XLOOKUP($B10,PROSPER_Baliga!$1:$1,PROSPER_Baliga!$10:$10,""),
IF($C10="Thorsten Huhn",_xlfn.XLOOKUP($B10,PROSPER_Huhn!$1:$1,PROSPER_Huhn!$10:$10,""),
IF($C10="Nick Hull",_xlfn.XLOOKUP($B10,PROSPER_Hull!$1:$1,PROSPER_Hull!$10:$10,""),
IF($C10="Monika Kotwani",_xlfn.XLOOKUP($B10,PROSPER_Kotwani!$1:$1,PROSPER_Kotwani!$10:$10,""),
IF($C10="Jonathan Wellner",_xlfn.XLOOKUP($B10,PROSPER_Wellner!$1:$1,PROSPER_Wellner!$10:$10,""),
IF($C10="Travis Harvey",_xlfn.XLOOKUP($B10,PROSPER_Harvey!$1:$1,PROSPER_Harvey!$10:$10,""),""))))))))="","No Score",IF(IF($C10="Christopher Lobo",_xlfn.XLOOKUP($B10,PROSPER_Lobo!$1:$1,PROSPER_Lobo!$10:$10,""),
IF($C10="Naren Baliga",_xlfn.XLOOKUP($B10,PROSPER_Baliga!$1:$1,PROSPER_Baliga!$10:$10,""),
IF($C10="Thorsten Huhn",_xlfn.XLOOKUP($B10,PROSPER_Huhn!$1:$1,PROSPER_Huhn!$10:$10,""),
IF($C10="Nick Hull",_xlfn.XLOOKUP($B10,PROSPER_Hull!$1:$1,PROSPER_Hull!$10:$10,""),
IF($C10="Monika Kotwani",_xlfn.XLOOKUP($B10,PROSPER_Kotwani!$1:$1,PROSPER_Kotwani!$10:$10,""),
IF($C10="Jonathan Wellner",_xlfn.XLOOKUP($B10,PROSPER_Wellner!$1:$1,PROSPER_Wellner!$10:$10,""),
IF($C10="Travis Harvey",_xlfn.XLOOKUP($B10,PROSPER_Harvey!$1:$1,PROSPER_Harvey!$10:$10,""),"")))))))="","",
IF($C10="Christopher Lobo",_xlfn.XLOOKUP($B10,PROSPER_Lobo!$1:$1,PROSPER_Lobo!$10:$10,""),
IF($C10="Naren Baliga",_xlfn.XLOOKUP($B10,PROSPER_Baliga!$1:$1,PROSPER_Baliga!$10:$10,""),
IF($C10="Thorsten Huhn",_xlfn.XLOOKUP($B10,PROSPER_Huhn!$1:$1,PROSPER_Huhn!$10:$10,""),
IF($C10="Nick Hull",_xlfn.XLOOKUP($B10,PROSPER_Hull!$1:$1,PROSPER_Hull!$10:$10,""),
IF($C10="Monika Kotwani",_xlfn.XLOOKUP($B10,PROSPER_Kotwani!$1:$1,PROSPER_Kotwani!$10:$10,""),
IF($C10="Jonathan Wellner",_xlfn.XLOOKUP($B10,PROSPER_Wellner!$1:$1,PROSPER_Wellner!$10:$10,""),
IF($C10="Travis Harvey",_xlfn.XLOOKUP($B10,PROSPER_Harvey!$1:$1,PROSPER_Harvey!$10:$10,""),"")))))))))</f>
        <v>No Score</v>
      </c>
      <c r="AO10" s="125" t="str">
        <f>IF(IF(IF($C10="Christopher Lobo",_xlfn.XLOOKUP($B10,PROSPER_Lobo!$1:$1,PROSPER_Lobo!$11:$11,""),
IF($C10="Naren Baliga",_xlfn.XLOOKUP($B10,PROSPER_Baliga!$1:$1,PROSPER_Baliga!$11:$11,""),
IF($C10="Thorsten Huhn",_xlfn.XLOOKUP($B10,PROSPER_Huhn!$1:$1,PROSPER_Huhn!$11:$11,""),
IF($C10="Nick Hull",_xlfn.XLOOKUP($B10,PROSPER_Hull!$1:$1,PROSPER_Hull!$11:$11,""),
IF($C10="Monika Kotwani",_xlfn.XLOOKUP($B10,PROSPER_Kotwani!$1:$1,PROSPER_Kotwani!$11:$11,""),
IF($C10="Jonathan Wellner",_xlfn.XLOOKUP($B10,PROSPER_Wellner!$1:$1,PROSPER_Wellner!$11:$11,""),
IF($C10="Travis Harvey",_xlfn.XLOOKUP($B10,PROSPER_Harvey!$1:$1,PROSPER_Harvey!$11:$11,""),"")))))))="","",
IF($C10="Christopher Lobo",_xlfn.XLOOKUP($B10,PROSPER_Lobo!$1:$1,PROSPER_Lobo!$11:$11,""),
IF($C10="Naren Baliga",_xlfn.XLOOKUP($B10,PROSPER_Baliga!$1:$1,PROSPER_Baliga!$11:$11,""),
IF($C10="Thorsten Huhn",_xlfn.XLOOKUP($B10,PROSPER_Huhn!$1:$1,PROSPER_Huhn!$11:$11,""),
IF($C10="Nick Hull",_xlfn.XLOOKUP($B10,PROSPER_Hull!$1:$1,PROSPER_Hull!$11:$11,""),
IF($C10="Monika Kotwani",_xlfn.XLOOKUP($B10,PROSPER_Kotwani!$1:$1,PROSPER_Kotwani!$11:$11,""),
IF($C10="Jonathan Wellner",_xlfn.XLOOKUP($B10,PROSPER_Wellner!$1:$1,PROSPER_Wellner!$11:$11,""),
IF($C10="Travis Harvey",_xlfn.XLOOKUP($B10,PROSPER_Harvey!$1:$1,PROSPER_Harvey!$11:$11,""),""))))))))="","No Comment",IF(IF($C10="Christopher Lobo",_xlfn.XLOOKUP($B10,PROSPER_Lobo!$1:$1,PROSPER_Lobo!$11:$11,""),
IF($C10="Naren Baliga",_xlfn.XLOOKUP($B10,PROSPER_Baliga!$1:$1,PROSPER_Baliga!$11:$11,""),
IF($C10="Thorsten Huhn",_xlfn.XLOOKUP($B10,PROSPER_Huhn!$1:$1,PROSPER_Huhn!$11:$11,""),
IF($C10="Nick Hull",_xlfn.XLOOKUP($B10,PROSPER_Hull!$1:$1,PROSPER_Hull!$11:$11,""),
IF($C10="Monika Kotwani",_xlfn.XLOOKUP($B10,PROSPER_Kotwani!$1:$1,PROSPER_Kotwani!$11:$11,""),
IF($C10="Jonathan Wellner",_xlfn.XLOOKUP($B10,PROSPER_Wellner!$1:$1,PROSPER_Wellner!$11:$11,""),
IF($C10="Travis Harvey",_xlfn.XLOOKUP($B10,PROSPER_Harvey!$1:$1,PROSPER_Harvey!$11:$11,""),"")))))))="","",
IF($C10="Christopher Lobo",_xlfn.XLOOKUP($B10,PROSPER_Lobo!$1:$1,PROSPER_Lobo!$11:$11,""),
IF($C10="Naren Baliga",_xlfn.XLOOKUP($B10,PROSPER_Baliga!$1:$1,PROSPER_Baliga!$11:$11,""),
IF($C10="Thorsten Huhn",_xlfn.XLOOKUP($B10,PROSPER_Huhn!$1:$1,PROSPER_Huhn!$11:$11,""),
IF($C10="Nick Hull",_xlfn.XLOOKUP($B10,PROSPER_Hull!$1:$1,PROSPER_Hull!$11:$11,""),
IF($C10="Monika Kotwani",_xlfn.XLOOKUP($B10,PROSPER_Kotwani!$1:$1,PROSPER_Kotwani!$11:$11,""),
IF($C10="Jonathan Wellner",_xlfn.XLOOKUP($B10,PROSPER_Wellner!$1:$1,PROSPER_Wellner!$11:$11,""),
IF($C10="Travis Harvey",_xlfn.XLOOKUP($B10,PROSPER_Harvey!$1:$1,PROSPER_Harvey!$11:$11,""),"")))))))))</f>
        <v>No Comment</v>
      </c>
      <c r="AP10" s="124" t="s">
        <v>89</v>
      </c>
      <c r="AQ10" s="150" t="str">
        <f t="shared" si="146"/>
        <v>N/A</v>
      </c>
      <c r="AR10" s="120" t="str">
        <f>_xlfn.XLOOKUP(B10,PROSPERInitial_Query!$E:$E,PROSPERInitial_Query!$L:$L,"",,-1)</f>
        <v/>
      </c>
      <c r="AS10" s="121" t="str">
        <f t="shared" si="15"/>
        <v>Anju Dhall1 - PortfolioTraining &amp; Adoption</v>
      </c>
      <c r="AT10" s="126" t="str">
        <f>_xlfn.XLOOKUP(AS10,PROSPERDelta_Query!BK:BK,PROSPERDelta_Query!N:N,"",,-1)</f>
        <v/>
      </c>
      <c r="AU10" s="124" t="str">
        <f t="shared" si="147"/>
        <v>N/A</v>
      </c>
      <c r="AV10" s="124" t="str">
        <f>IF(IF(IF($C10="Christopher Lobo",_xlfn.XLOOKUP($B10,PROSPER_Lobo!$1:$1,PROSPER_Lobo!$12:$12,""),
IF($C10="Naren Baliga",_xlfn.XLOOKUP($B10,PROSPER_Baliga!$1:$1,PROSPER_Baliga!$12:$12,""),
IF($C10="Thorsten Huhn",_xlfn.XLOOKUP($B10,PROSPER_Huhn!$1:$1,PROSPER_Huhn!$12:$12,""),
IF($C10="Nick Hull",_xlfn.XLOOKUP($B10,PROSPER_Hull!$1:$1,PROSPER_Hull!$12:$12,""),
IF($C10="Monika Kotwani",_xlfn.XLOOKUP($B10,PROSPER_Kotwani!$1:$1,PROSPER_Kotwani!$12:$12,""),
IF($C10="Jonathan Wellner",_xlfn.XLOOKUP($B10,PROSPER_Wellner!$1:$1,PROSPER_Wellner!$12:$12,""),
IF($C10="Travis Harvey",_xlfn.XLOOKUP($B10,PROSPER_Harvey!$1:$1,PROSPER_Harvey!$12:$12,""),"")))))))="","",
IF($C10="Christopher Lobo",_xlfn.XLOOKUP($B10,PROSPER_Lobo!$1:$1,PROSPER_Lobo!$12:$12,""),
IF($C10="Naren Baliga",_xlfn.XLOOKUP($B10,PROSPER_Baliga!$1:$1,PROSPER_Baliga!$12:$12,""),
IF($C10="Thorsten Huhn",_xlfn.XLOOKUP($B10,PROSPER_Huhn!$1:$1,PROSPER_Huhn!$12:$12,""),
IF($C10="Nick Hull",_xlfn.XLOOKUP($B10,PROSPER_Hull!$1:$1,PROSPER_Hull!$12:$12,""),
IF($C10="Monika Kotwani",_xlfn.XLOOKUP($B10,PROSPER_Kotwani!$1:$1,PROSPER_Kotwani!$12:$12,""),
IF($C10="Jonathan Wellner",_xlfn.XLOOKUP($B10,PROSPER_Wellner!$1:$1,PROSPER_Wellner!$12:$12,""),
IF($C10="Travis Harvey",_xlfn.XLOOKUP($B10,PROSPER_Harvey!$1:$1,PROSPER_Harvey!$12:$12,""),""))))))))="","No Score",IF(IF($C10="Christopher Lobo",_xlfn.XLOOKUP($B10,PROSPER_Lobo!$1:$1,PROSPER_Lobo!$12:$12,""),
IF($C10="Naren Baliga",_xlfn.XLOOKUP($B10,PROSPER_Baliga!$1:$1,PROSPER_Baliga!$12:$12,""),
IF($C10="Thorsten Huhn",_xlfn.XLOOKUP($B10,PROSPER_Huhn!$1:$1,PROSPER_Huhn!$12:$12,""),
IF($C10="Nick Hull",_xlfn.XLOOKUP($B10,PROSPER_Hull!$1:$1,PROSPER_Hull!$12:$12,""),
IF($C10="Monika Kotwani",_xlfn.XLOOKUP($B10,PROSPER_Kotwani!$1:$1,PROSPER_Kotwani!$12:$12,""),
IF($C10="Jonathan Wellner",_xlfn.XLOOKUP($B10,PROSPER_Wellner!$1:$1,PROSPER_Wellner!$12:$12,""),
IF($C10="Travis Harvey",_xlfn.XLOOKUP($B10,PROSPER_Harvey!$1:$1,PROSPER_Harvey!$12:$12,""),"")))))))="","",
IF($C10="Christopher Lobo",_xlfn.XLOOKUP($B10,PROSPER_Lobo!$1:$1,PROSPER_Lobo!$12:$12,""),
IF($C10="Naren Baliga",_xlfn.XLOOKUP($B10,PROSPER_Baliga!$1:$1,PROSPER_Baliga!$12:$12,""),
IF($C10="Thorsten Huhn",_xlfn.XLOOKUP($B10,PROSPER_Huhn!$1:$1,PROSPER_Huhn!$12:$12,""),
IF($C10="Nick Hull",_xlfn.XLOOKUP($B10,PROSPER_Hull!$1:$1,PROSPER_Hull!$12:$12,""),
IF($C10="Monika Kotwani",_xlfn.XLOOKUP($B10,PROSPER_Kotwani!$1:$1,PROSPER_Kotwani!$12:$12,""),
IF($C10="Jonathan Wellner",_xlfn.XLOOKUP($B10,PROSPER_Wellner!$1:$1,PROSPER_Wellner!$12:$12,""),
IF($C10="Travis Harvey",_xlfn.XLOOKUP($B10,PROSPER_Harvey!$1:$1,PROSPER_Harvey!$12:$12,""),"")))))))))</f>
        <v>No Score</v>
      </c>
      <c r="AW10" s="125" t="str">
        <f>IF(IF(IF($C10="Christopher Lobo",_xlfn.XLOOKUP($B10,PROSPER_Lobo!$1:$1,PROSPER_Lobo!$13:$13,""),
IF($C10="Naren Baliga",_xlfn.XLOOKUP($B10,PROSPER_Baliga!$1:$1,PROSPER_Baliga!$13:$13,""),
IF($C10="Thorsten Huhn",_xlfn.XLOOKUP($B10,PROSPER_Huhn!$1:$1,PROSPER_Huhn!$13:$13,""),
IF($C10="Nick Hull",_xlfn.XLOOKUP($B10,PROSPER_Hull!$1:$1,PROSPER_Hull!$13:$13,""),
IF($C10="Monika Kotwani",_xlfn.XLOOKUP($B10,PROSPER_Kotwani!$1:$1,PROSPER_Kotwani!$13:$13,""),
IF($C10="Jonathan Wellner",_xlfn.XLOOKUP($B10,PROSPER_Wellner!$1:$1,PROSPER_Wellner!$13:$13,""),
IF($C10="Travis Harvey",_xlfn.XLOOKUP($B10,PROSPER_Harvey!$1:$1,PROSPER_Harvey!$13:$13,""),"")))))))="","",
IF($C10="Christopher Lobo",_xlfn.XLOOKUP($B10,PROSPER_Lobo!$1:$1,PROSPER_Lobo!$13:$13,""),
IF($C10="Naren Baliga",_xlfn.XLOOKUP($B10,PROSPER_Baliga!$1:$1,PROSPER_Baliga!$13:$13,""),
IF($C10="Thorsten Huhn",_xlfn.XLOOKUP($B10,PROSPER_Huhn!$1:$1,PROSPER_Huhn!$13:$13,""),
IF($C10="Nick Hull",_xlfn.XLOOKUP($B10,PROSPER_Hull!$1:$1,PROSPER_Hull!$13:$13,""),
IF($C10="Monika Kotwani",_xlfn.XLOOKUP($B10,PROSPER_Kotwani!$1:$1,PROSPER_Kotwani!$13:$13,""),
IF($C10="Jonathan Wellner",_xlfn.XLOOKUP($B10,PROSPER_Wellner!$1:$1,PROSPER_Wellner!$13:$13,""),
IF($C10="Travis Harvey",_xlfn.XLOOKUP($B10,PROSPER_Harvey!$1:$1,PROSPER_Harvey!$13:$13,""),""))))))))="","No Comment",IF(IF($C10="Christopher Lobo",_xlfn.XLOOKUP($B10,PROSPER_Lobo!$1:$1,PROSPER_Lobo!$13:$13,""),
IF($C10="Naren Baliga",_xlfn.XLOOKUP($B10,PROSPER_Baliga!$1:$1,PROSPER_Baliga!$13:$13,""),
IF($C10="Thorsten Huhn",_xlfn.XLOOKUP($B10,PROSPER_Huhn!$1:$1,PROSPER_Huhn!$13:$13,""),
IF($C10="Nick Hull",_xlfn.XLOOKUP($B10,PROSPER_Hull!$1:$1,PROSPER_Hull!$13:$13,""),
IF($C10="Monika Kotwani",_xlfn.XLOOKUP($B10,PROSPER_Kotwani!$1:$1,PROSPER_Kotwani!$13:$13,""),
IF($C10="Jonathan Wellner",_xlfn.XLOOKUP($B10,PROSPER_Wellner!$1:$1,PROSPER_Wellner!$13:$13,""),
IF($C10="Travis Harvey",_xlfn.XLOOKUP($B10,PROSPER_Harvey!$1:$1,PROSPER_Harvey!$13:$13,""),"")))))))="","",
IF($C10="Christopher Lobo",_xlfn.XLOOKUP($B10,PROSPER_Lobo!$1:$1,PROSPER_Lobo!$13:$13,""),
IF($C10="Naren Baliga",_xlfn.XLOOKUP($B10,PROSPER_Baliga!$1:$1,PROSPER_Baliga!$13:$13,""),
IF($C10="Thorsten Huhn",_xlfn.XLOOKUP($B10,PROSPER_Huhn!$1:$1,PROSPER_Huhn!$13:$13,""),
IF($C10="Nick Hull",_xlfn.XLOOKUP($B10,PROSPER_Hull!$1:$1,PROSPER_Hull!$13:$13,""),
IF($C10="Monika Kotwani",_xlfn.XLOOKUP($B10,PROSPER_Kotwani!$1:$1,PROSPER_Kotwani!$13:$13,""),
IF($C10="Jonathan Wellner",_xlfn.XLOOKUP($B10,PROSPER_Wellner!$1:$1,PROSPER_Wellner!$13:$13,""),
IF($C10="Travis Harvey",_xlfn.XLOOKUP($B10,PROSPER_Harvey!$1:$1,PROSPER_Harvey!$13:$13,""),"")))))))))</f>
        <v>No Comment</v>
      </c>
      <c r="AX10" s="124" t="s">
        <v>89</v>
      </c>
      <c r="AY10" s="150" t="str">
        <f t="shared" si="148"/>
        <v>N/A</v>
      </c>
      <c r="AZ10" s="120" t="str">
        <f>_xlfn.XLOOKUP(B10,PROSPERInitial_Query!$E:$E,PROSPERInitial_Query!$M:$M,"",,-1)</f>
        <v/>
      </c>
      <c r="BA10" s="121" t="str">
        <f t="shared" si="18"/>
        <v>Anju Dhall1 - PortfolioDMLT</v>
      </c>
      <c r="BB10" s="126" t="str">
        <f>_xlfn.XLOOKUP(BA10,PROSPERDelta_Query!BK:BK,PROSPERDelta_Query!O:O,"",,-1)</f>
        <v/>
      </c>
      <c r="BC10" s="124" t="str">
        <f t="shared" si="149"/>
        <v>N/A</v>
      </c>
      <c r="BD10" s="124" t="str">
        <f>IF(IF(IF($C10="Christopher Lobo",_xlfn.XLOOKUP($B10,PROSPER_Lobo!$1:$1,PROSPER_Lobo!$14:$14,""),
IF($C10="Naren Baliga",_xlfn.XLOOKUP($B10,PROSPER_Baliga!$1:$1,PROSPER_Baliga!$14:$14,""),
IF($C10="Thorsten Huhn",_xlfn.XLOOKUP($B10,PROSPER_Huhn!$1:$1,PROSPER_Huhn!$14:$14,""),
IF($C10="Nick Hull",_xlfn.XLOOKUP($B10,PROSPER_Hull!$1:$1,PROSPER_Hull!$14:$14,""),
IF($C10="Monika Kotwani",_xlfn.XLOOKUP($B10,PROSPER_Kotwani!$1:$1,PROSPER_Kotwani!$14:$14,""),
IF($C10="Jonathan Wellner",_xlfn.XLOOKUP($B10,PROSPER_Wellner!$1:$1,PROSPER_Wellner!$14:$14,""),
IF($C10="Travis Harvey",_xlfn.XLOOKUP($B10,PROSPER_Harvey!$1:$1,PROSPER_Harvey!$14:$14,""),"")))))))="","",
IF($C10="Christopher Lobo",_xlfn.XLOOKUP($B10,PROSPER_Lobo!$1:$1,PROSPER_Lobo!$14:$14,""),
IF($C10="Naren Baliga",_xlfn.XLOOKUP($B10,PROSPER_Baliga!$1:$1,PROSPER_Baliga!$14:$14,""),
IF($C10="Thorsten Huhn",_xlfn.XLOOKUP($B10,PROSPER_Huhn!$1:$1,PROSPER_Huhn!$14:$14,""),
IF($C10="Nick Hull",_xlfn.XLOOKUP($B10,PROSPER_Hull!$1:$1,PROSPER_Hull!$14:$14,""),
IF($C10="Monika Kotwani",_xlfn.XLOOKUP($B10,PROSPER_Kotwani!$1:$1,PROSPER_Kotwani!$14:$14,""),
IF($C10="Jonathan Wellner",_xlfn.XLOOKUP($B10,PROSPER_Wellner!$1:$1,PROSPER_Wellner!$14:$14,""),
IF($C10="Travis Harvey",_xlfn.XLOOKUP($B10,PROSPER_Harvey!$1:$1,PROSPER_Harvey!$14:$14,""),""))))))))="","No Score",IF(IF($C10="Christopher Lobo",_xlfn.XLOOKUP($B10,PROSPER_Lobo!$1:$1,PROSPER_Lobo!$14:$14,""),
IF($C10="Naren Baliga",_xlfn.XLOOKUP($B10,PROSPER_Baliga!$1:$1,PROSPER_Baliga!$14:$14,""),
IF($C10="Thorsten Huhn",_xlfn.XLOOKUP($B10,PROSPER_Huhn!$1:$1,PROSPER_Huhn!$14:$14,""),
IF($C10="Nick Hull",_xlfn.XLOOKUP($B10,PROSPER_Hull!$1:$1,PROSPER_Hull!$14:$14,""),
IF($C10="Monika Kotwani",_xlfn.XLOOKUP($B10,PROSPER_Kotwani!$1:$1,PROSPER_Kotwani!$14:$14,""),
IF($C10="Jonathan Wellner",_xlfn.XLOOKUP($B10,PROSPER_Wellner!$1:$1,PROSPER_Wellner!$14:$14,""),
IF($C10="Travis Harvey",_xlfn.XLOOKUP($B10,PROSPER_Harvey!$1:$1,PROSPER_Harvey!$14:$14,""),"")))))))="","",
IF($C10="Christopher Lobo",_xlfn.XLOOKUP($B10,PROSPER_Lobo!$1:$1,PROSPER_Lobo!$14:$14,""),
IF($C10="Naren Baliga",_xlfn.XLOOKUP($B10,PROSPER_Baliga!$1:$1,PROSPER_Baliga!$14:$14,""),
IF($C10="Thorsten Huhn",_xlfn.XLOOKUP($B10,PROSPER_Huhn!$1:$1,PROSPER_Huhn!$14:$14,""),
IF($C10="Nick Hull",_xlfn.XLOOKUP($B10,PROSPER_Hull!$1:$1,PROSPER_Hull!$14:$14,""),
IF($C10="Monika Kotwani",_xlfn.XLOOKUP($B10,PROSPER_Kotwani!$1:$1,PROSPER_Kotwani!$14:$14,""),
IF($C10="Jonathan Wellner",_xlfn.XLOOKUP($B10,PROSPER_Wellner!$1:$1,PROSPER_Wellner!$14:$14,""),
IF($C10="Travis Harvey",_xlfn.XLOOKUP($B10,PROSPER_Harvey!$1:$1,PROSPER_Harvey!$14:$14,""),"")))))))))</f>
        <v>No Score</v>
      </c>
      <c r="BE10" s="125" t="str">
        <f>IF(IF(IF($C10="Christopher Lobo",_xlfn.XLOOKUP($B10,PROSPER_Lobo!$1:$1,PROSPER_Lobo!$15:$15,""),
IF($C10="Naren Baliga",_xlfn.XLOOKUP($B10,PROSPER_Baliga!$1:$1,PROSPER_Baliga!$15:$15,""),
IF($C10="Thorsten Huhn",_xlfn.XLOOKUP($B10,PROSPER_Huhn!$1:$1,PROSPER_Huhn!$15:$15,""),
IF($C10="Nick Hull",_xlfn.XLOOKUP($B10,PROSPER_Hull!$1:$1,PROSPER_Hull!$15:$15,""),
IF($C10="Monika Kotwani",_xlfn.XLOOKUP($B10,PROSPER_Kotwani!$1:$1,PROSPER_Kotwani!$15:$15,""),
IF($C10="Jonathan Wellner",_xlfn.XLOOKUP($B10,PROSPER_Wellner!$1:$1,PROSPER_Wellner!$15:$15,""),
IF($C10="Travis Harvey",_xlfn.XLOOKUP($B10,PROSPER_Harvey!$1:$1,PROSPER_Harvey!$15:$15,""),"")))))))="","",
IF($C10="Christopher Lobo",_xlfn.XLOOKUP($B10,PROSPER_Lobo!$1:$1,PROSPER_Lobo!$15:$15,""),
IF($C10="Naren Baliga",_xlfn.XLOOKUP($B10,PROSPER_Baliga!$1:$1,PROSPER_Baliga!$15:$15,""),
IF($C10="Thorsten Huhn",_xlfn.XLOOKUP($B10,PROSPER_Huhn!$1:$1,PROSPER_Huhn!$15:$15,""),
IF($C10="Nick Hull",_xlfn.XLOOKUP($B10,PROSPER_Hull!$1:$1,PROSPER_Hull!$15:$15,""),
IF($C10="Monika Kotwani",_xlfn.XLOOKUP($B10,PROSPER_Kotwani!$1:$1,PROSPER_Kotwani!$15:$15,""),
IF($C10="Jonathan Wellner",_xlfn.XLOOKUP($B10,PROSPER_Wellner!$1:$1,PROSPER_Wellner!$15:$15,""),
IF($C10="Travis Harvey",_xlfn.XLOOKUP($B10,PROSPER_Harvey!$1:$1,PROSPER_Harvey!$15:$15,""),""))))))))="","No Comment",IF(IF($C10="Christopher Lobo",_xlfn.XLOOKUP($B10,PROSPER_Lobo!$1:$1,PROSPER_Lobo!$15:$15,""),
IF($C10="Naren Baliga",_xlfn.XLOOKUP($B10,PROSPER_Baliga!$1:$1,PROSPER_Baliga!$15:$15,""),
IF($C10="Thorsten Huhn",_xlfn.XLOOKUP($B10,PROSPER_Huhn!$1:$1,PROSPER_Huhn!$15:$15,""),
IF($C10="Nick Hull",_xlfn.XLOOKUP($B10,PROSPER_Hull!$1:$1,PROSPER_Hull!$15:$15,""),
IF($C10="Monika Kotwani",_xlfn.XLOOKUP($B10,PROSPER_Kotwani!$1:$1,PROSPER_Kotwani!$15:$15,""),
IF($C10="Jonathan Wellner",_xlfn.XLOOKUP($B10,PROSPER_Wellner!$1:$1,PROSPER_Wellner!$15:$15,""),
IF($C10="Travis Harvey",_xlfn.XLOOKUP($B10,PROSPER_Harvey!$1:$1,PROSPER_Harvey!$15:$15,""),"")))))))="","",
IF($C10="Christopher Lobo",_xlfn.XLOOKUP($B10,PROSPER_Lobo!$1:$1,PROSPER_Lobo!$15:$15,""),
IF($C10="Naren Baliga",_xlfn.XLOOKUP($B10,PROSPER_Baliga!$1:$1,PROSPER_Baliga!$15:$15,""),
IF($C10="Thorsten Huhn",_xlfn.XLOOKUP($B10,PROSPER_Huhn!$1:$1,PROSPER_Huhn!$15:$15,""),
IF($C10="Nick Hull",_xlfn.XLOOKUP($B10,PROSPER_Hull!$1:$1,PROSPER_Hull!$15:$15,""),
IF($C10="Monika Kotwani",_xlfn.XLOOKUP($B10,PROSPER_Kotwani!$1:$1,PROSPER_Kotwani!$15:$15,""),
IF($C10="Jonathan Wellner",_xlfn.XLOOKUP($B10,PROSPER_Wellner!$1:$1,PROSPER_Wellner!$15:$15,""),
IF($C10="Travis Harvey",_xlfn.XLOOKUP($B10,PROSPER_Harvey!$1:$1,PROSPER_Harvey!$15:$15,""),"")))))))))</f>
        <v>No Comment</v>
      </c>
      <c r="BF10" s="124" t="s">
        <v>89</v>
      </c>
      <c r="BG10" s="150" t="str">
        <f t="shared" si="150"/>
        <v>N/A</v>
      </c>
      <c r="BH10" s="120" t="str">
        <f>_xlfn.XLOOKUP(B10,PROSPERInitial_Query!$E:$E,PROSPERInitial_Query!$N:$N,"",,-1)</f>
        <v/>
      </c>
      <c r="BI10" s="121" t="str">
        <f t="shared" si="21"/>
        <v>Anju Dhall1 - PortfolioRevenue Management</v>
      </c>
      <c r="BJ10" s="126" t="str">
        <f>_xlfn.XLOOKUP(BI10,PROSPERDelta_Query!BK:BK,PROSPERDelta_Query!P:P,"",,-1)</f>
        <v/>
      </c>
      <c r="BK10" s="124" t="str">
        <f t="shared" si="151"/>
        <v>N/A</v>
      </c>
      <c r="BL10" s="124" t="str">
        <f>IF(IF(IF($C10="Christopher Lobo",_xlfn.XLOOKUP($B10,PROSPER_Lobo!$1:$1,PROSPER_Lobo!$16:$16,""),
IF($C10="Naren Baliga",_xlfn.XLOOKUP($B10,PROSPER_Baliga!$1:$1,PROSPER_Baliga!$16:$16,""),
IF($C10="Thorsten Huhn",_xlfn.XLOOKUP($B10,PROSPER_Huhn!$1:$1,PROSPER_Huhn!$16:$16,""),
IF($C10="Nick Hull",_xlfn.XLOOKUP($B10,PROSPER_Hull!$1:$1,PROSPER_Hull!$16:$16,""),
IF($C10="Monika Kotwani",_xlfn.XLOOKUP($B10,PROSPER_Kotwani!$1:$1,PROSPER_Kotwani!$16:$16,""),
IF($C10="Jonathan Wellner",_xlfn.XLOOKUP($B10,PROSPER_Wellner!$1:$1,PROSPER_Wellner!$16:$16,""),
IF($C10="Travis Harvey",_xlfn.XLOOKUP($B10,PROSPER_Harvey!$1:$1,PROSPER_Harvey!$16:$16,""),"")))))))="","",
IF($C10="Christopher Lobo",_xlfn.XLOOKUP($B10,PROSPER_Lobo!$1:$1,PROSPER_Lobo!$16:$16,""),
IF($C10="Naren Baliga",_xlfn.XLOOKUP($B10,PROSPER_Baliga!$1:$1,PROSPER_Baliga!$16:$16,""),
IF($C10="Thorsten Huhn",_xlfn.XLOOKUP($B10,PROSPER_Huhn!$1:$1,PROSPER_Huhn!$16:$16,""),
IF($C10="Nick Hull",_xlfn.XLOOKUP($B10,PROSPER_Hull!$1:$1,PROSPER_Hull!$16:$16,""),
IF($C10="Monika Kotwani",_xlfn.XLOOKUP($B10,PROSPER_Kotwani!$1:$1,PROSPER_Kotwani!$16:$16,""),
IF($C10="Jonathan Wellner",_xlfn.XLOOKUP($B10,PROSPER_Wellner!$1:$1,PROSPER_Wellner!$16:$16,""),
IF($C10="Travis Harvey",_xlfn.XLOOKUP($B10,PROSPER_Harvey!$1:$1,PROSPER_Harvey!$16:$16,""),""))))))))="","No Score",IF(IF($C10="Christopher Lobo",_xlfn.XLOOKUP($B10,PROSPER_Lobo!$1:$1,PROSPER_Lobo!$16:$16,""),
IF($C10="Naren Baliga",_xlfn.XLOOKUP($B10,PROSPER_Baliga!$1:$1,PROSPER_Baliga!$16:$16,""),
IF($C10="Thorsten Huhn",_xlfn.XLOOKUP($B10,PROSPER_Huhn!$1:$1,PROSPER_Huhn!$16:$16,""),
IF($C10="Nick Hull",_xlfn.XLOOKUP($B10,PROSPER_Hull!$1:$1,PROSPER_Hull!$16:$16,""),
IF($C10="Monika Kotwani",_xlfn.XLOOKUP($B10,PROSPER_Kotwani!$1:$1,PROSPER_Kotwani!$16:$16,""),
IF($C10="Jonathan Wellner",_xlfn.XLOOKUP($B10,PROSPER_Wellner!$1:$1,PROSPER_Wellner!$16:$16,""),
IF($C10="Travis Harvey",_xlfn.XLOOKUP($B10,PROSPER_Harvey!$1:$1,PROSPER_Harvey!$16:$16,""),"")))))))="","",
IF($C10="Christopher Lobo",_xlfn.XLOOKUP($B10,PROSPER_Lobo!$1:$1,PROSPER_Lobo!$16:$16,""),
IF($C10="Naren Baliga",_xlfn.XLOOKUP($B10,PROSPER_Baliga!$1:$1,PROSPER_Baliga!$16:$16,""),
IF($C10="Thorsten Huhn",_xlfn.XLOOKUP($B10,PROSPER_Huhn!$1:$1,PROSPER_Huhn!$16:$16,""),
IF($C10="Nick Hull",_xlfn.XLOOKUP($B10,PROSPER_Hull!$1:$1,PROSPER_Hull!$16:$16,""),
IF($C10="Monika Kotwani",_xlfn.XLOOKUP($B10,PROSPER_Kotwani!$1:$1,PROSPER_Kotwani!$16:$16,""),
IF($C10="Jonathan Wellner",_xlfn.XLOOKUP($B10,PROSPER_Wellner!$1:$1,PROSPER_Wellner!$16:$16,""),
IF($C10="Travis Harvey",_xlfn.XLOOKUP($B10,PROSPER_Harvey!$1:$1,PROSPER_Harvey!$16:$16,""),"")))))))))</f>
        <v>No Score</v>
      </c>
      <c r="BM10" s="125" t="str">
        <f>IF(IF(IF($C10="Christopher Lobo",_xlfn.XLOOKUP($B10,PROSPER_Lobo!$1:$1,PROSPER_Lobo!$17:$17,""),
IF($C10="Naren Baliga",_xlfn.XLOOKUP($B10,PROSPER_Baliga!$1:$1,PROSPER_Baliga!$17:$17,""),
IF($C10="Thorsten Huhn",_xlfn.XLOOKUP($B10,PROSPER_Huhn!$1:$1,PROSPER_Huhn!$17:$17,""),
IF($C10="Nick Hull",_xlfn.XLOOKUP($B10,PROSPER_Hull!$1:$1,PROSPER_Hull!$17:$17,""),
IF($C10="Monika Kotwani",_xlfn.XLOOKUP($B10,PROSPER_Kotwani!$1:$1,PROSPER_Kotwani!$17:$17,""),
IF($C10="Jonathan Wellner",_xlfn.XLOOKUP($B10,PROSPER_Wellner!$1:$1,PROSPER_Wellner!$17:$17,""),
IF($C10="Travis Harvey",_xlfn.XLOOKUP($B10,PROSPER_Harvey!$1:$1,PROSPER_Harvey!$17:$17,""),"")))))))="","",
IF($C10="Christopher Lobo",_xlfn.XLOOKUP($B10,PROSPER_Lobo!$1:$1,PROSPER_Lobo!$17:$17,""),
IF($C10="Naren Baliga",_xlfn.XLOOKUP($B10,PROSPER_Baliga!$1:$1,PROSPER_Baliga!$17:$17,""),
IF($C10="Thorsten Huhn",_xlfn.XLOOKUP($B10,PROSPER_Huhn!$1:$1,PROSPER_Huhn!$17:$17,""),
IF($C10="Nick Hull",_xlfn.XLOOKUP($B10,PROSPER_Hull!$1:$1,PROSPER_Hull!$17:$17,""),
IF($C10="Monika Kotwani",_xlfn.XLOOKUP($B10,PROSPER_Kotwani!$1:$1,PROSPER_Kotwani!$17:$17,""),
IF($C10="Jonathan Wellner",_xlfn.XLOOKUP($B10,PROSPER_Wellner!$1:$1,PROSPER_Wellner!$17:$17,""),
IF($C10="Travis Harvey",_xlfn.XLOOKUP($B10,PROSPER_Harvey!$1:$1,PROSPER_Harvey!$17:$17,""),""))))))))="","No Comment",IF(IF($C10="Christopher Lobo",_xlfn.XLOOKUP($B10,PROSPER_Lobo!$1:$1,PROSPER_Lobo!$17:$17,""),
IF($C10="Naren Baliga",_xlfn.XLOOKUP($B10,PROSPER_Baliga!$1:$1,PROSPER_Baliga!$17:$17,""),
IF($C10="Thorsten Huhn",_xlfn.XLOOKUP($B10,PROSPER_Huhn!$1:$1,PROSPER_Huhn!$17:$17,""),
IF($C10="Nick Hull",_xlfn.XLOOKUP($B10,PROSPER_Hull!$1:$1,PROSPER_Hull!$17:$17,""),
IF($C10="Monika Kotwani",_xlfn.XLOOKUP($B10,PROSPER_Kotwani!$1:$1,PROSPER_Kotwani!$17:$17,""),
IF($C10="Jonathan Wellner",_xlfn.XLOOKUP($B10,PROSPER_Wellner!$1:$1,PROSPER_Wellner!$17:$17,""),
IF($C10="Travis Harvey",_xlfn.XLOOKUP($B10,PROSPER_Harvey!$1:$1,PROSPER_Harvey!$17:$17,""),"")))))))="","",
IF($C10="Christopher Lobo",_xlfn.XLOOKUP($B10,PROSPER_Lobo!$1:$1,PROSPER_Lobo!$17:$17,""),
IF($C10="Naren Baliga",_xlfn.XLOOKUP($B10,PROSPER_Baliga!$1:$1,PROSPER_Baliga!$17:$17,""),
IF($C10="Thorsten Huhn",_xlfn.XLOOKUP($B10,PROSPER_Huhn!$1:$1,PROSPER_Huhn!$17:$17,""),
IF($C10="Nick Hull",_xlfn.XLOOKUP($B10,PROSPER_Hull!$1:$1,PROSPER_Hull!$17:$17,""),
IF($C10="Monika Kotwani",_xlfn.XLOOKUP($B10,PROSPER_Kotwani!$1:$1,PROSPER_Kotwani!$17:$17,""),
IF($C10="Jonathan Wellner",_xlfn.XLOOKUP($B10,PROSPER_Wellner!$1:$1,PROSPER_Wellner!$17:$17,""),
IF($C10="Travis Harvey",_xlfn.XLOOKUP($B10,PROSPER_Harvey!$1:$1,PROSPER_Harvey!$17:$17,""),"")))))))))</f>
        <v>No Comment</v>
      </c>
      <c r="BN10" s="124">
        <f>IFERROR(ROUND(_xlfn.XLOOKUP(B10,'RevenueChallenge_Query'!$E:$E,'RevenueChallenge_Query'!$F:$F)/3.2,0),"Not Taken")</f>
        <v>6</v>
      </c>
      <c r="BO10" s="150">
        <f t="shared" si="152"/>
        <v>6</v>
      </c>
      <c r="BP10" s="120" t="str">
        <f>_xlfn.XLOOKUP(B10,PROSPERInitial_Query!$E:$E,PROSPERInitial_Query!$O:$O,"",,-1)</f>
        <v/>
      </c>
      <c r="BQ10" s="121" t="str">
        <f t="shared" si="24"/>
        <v>Anju Dhall1 - PortfolioArtificial Intelligence</v>
      </c>
      <c r="BR10" s="126" t="str">
        <f>_xlfn.XLOOKUP(BQ10,PROSPERDelta_Query!BK:BK,PROSPERDelta_Query!Q:Q,"",,-1)</f>
        <v/>
      </c>
      <c r="BS10" s="124" t="str">
        <f t="shared" si="153"/>
        <v>N/A</v>
      </c>
      <c r="BT10" s="124" t="str">
        <f>IF(IF(IF($C10="Christopher Lobo",_xlfn.XLOOKUP($B10,PROSPER_Lobo!$1:$1,PROSPER_Lobo!$18:$18,""),
IF($C10="Naren Baliga",_xlfn.XLOOKUP($B10,PROSPER_Baliga!$1:$1,PROSPER_Baliga!$18:$18,""),
IF($C10="Thorsten Huhn",_xlfn.XLOOKUP($B10,PROSPER_Huhn!$1:$1,PROSPER_Huhn!$18:$18,""),
IF($C10="Nick Hull",_xlfn.XLOOKUP($B10,PROSPER_Hull!$1:$1,PROSPER_Hull!$18:$18,""),
IF($C10="Monika Kotwani",_xlfn.XLOOKUP($B10,PROSPER_Kotwani!$1:$1,PROSPER_Kotwani!$18:$18,""),
IF($C10="Jonathan Wellner",_xlfn.XLOOKUP($B10,PROSPER_Wellner!$1:$1,PROSPER_Wellner!$18:$18,""),
IF($C10="Travis Harvey",_xlfn.XLOOKUP($B10,PROSPER_Harvey!$1:$1,PROSPER_Harvey!$18:$18,""),"")))))))="","",
IF($C10="Christopher Lobo",_xlfn.XLOOKUP($B10,PROSPER_Lobo!$1:$1,PROSPER_Lobo!$18:$18,""),
IF($C10="Naren Baliga",_xlfn.XLOOKUP($B10,PROSPER_Baliga!$1:$1,PROSPER_Baliga!$18:$18,""),
IF($C10="Thorsten Huhn",_xlfn.XLOOKUP($B10,PROSPER_Huhn!$1:$1,PROSPER_Huhn!$18:$18,""),
IF($C10="Nick Hull",_xlfn.XLOOKUP($B10,PROSPER_Hull!$1:$1,PROSPER_Hull!$18:$18,""),
IF($C10="Monika Kotwani",_xlfn.XLOOKUP($B10,PROSPER_Kotwani!$1:$1,PROSPER_Kotwani!$18:$18,""),
IF($C10="Jonathan Wellner",_xlfn.XLOOKUP($B10,PROSPER_Wellner!$1:$1,PROSPER_Wellner!$18:$18,""),
IF($C10="Travis Harvey",_xlfn.XLOOKUP($B10,PROSPER_Harvey!$1:$1,PROSPER_Harvey!$18:$18,""),""))))))))="","No Score",IF(IF($C10="Christopher Lobo",_xlfn.XLOOKUP($B10,PROSPER_Lobo!$1:$1,PROSPER_Lobo!$18:$18,""),
IF($C10="Naren Baliga",_xlfn.XLOOKUP($B10,PROSPER_Baliga!$1:$1,PROSPER_Baliga!$18:$18,""),
IF($C10="Thorsten Huhn",_xlfn.XLOOKUP($B10,PROSPER_Huhn!$1:$1,PROSPER_Huhn!$18:$18,""),
IF($C10="Nick Hull",_xlfn.XLOOKUP($B10,PROSPER_Hull!$1:$1,PROSPER_Hull!$18:$18,""),
IF($C10="Monika Kotwani",_xlfn.XLOOKUP($B10,PROSPER_Kotwani!$1:$1,PROSPER_Kotwani!$18:$18,""),
IF($C10="Jonathan Wellner",_xlfn.XLOOKUP($B10,PROSPER_Wellner!$1:$1,PROSPER_Wellner!$18:$18,""),
IF($C10="Travis Harvey",_xlfn.XLOOKUP($B10,PROSPER_Harvey!$1:$1,PROSPER_Harvey!$18:$18,""),"")))))))="","",
IF($C10="Christopher Lobo",_xlfn.XLOOKUP($B10,PROSPER_Lobo!$1:$1,PROSPER_Lobo!$18:$18,""),
IF($C10="Naren Baliga",_xlfn.XLOOKUP($B10,PROSPER_Baliga!$1:$1,PROSPER_Baliga!$18:$18,""),
IF($C10="Thorsten Huhn",_xlfn.XLOOKUP($B10,PROSPER_Huhn!$1:$1,PROSPER_Huhn!$18:$18,""),
IF($C10="Nick Hull",_xlfn.XLOOKUP($B10,PROSPER_Hull!$1:$1,PROSPER_Hull!$18:$18,""),
IF($C10="Monika Kotwani",_xlfn.XLOOKUP($B10,PROSPER_Kotwani!$1:$1,PROSPER_Kotwani!$18:$18,""),
IF($C10="Jonathan Wellner",_xlfn.XLOOKUP($B10,PROSPER_Wellner!$1:$1,PROSPER_Wellner!$18:$18,""),
IF($C10="Travis Harvey",_xlfn.XLOOKUP($B10,PROSPER_Harvey!$1:$1,PROSPER_Harvey!$18:$18,""),"")))))))))</f>
        <v>No Score</v>
      </c>
      <c r="BU10" s="125" t="str">
        <f>IF(IF(IF($C10="Christopher Lobo",_xlfn.XLOOKUP($B10,PROSPER_Lobo!$1:$1,PROSPER_Lobo!$19:$19,""),
IF($C10="Naren Baliga",_xlfn.XLOOKUP($B10,PROSPER_Baliga!$1:$1,PROSPER_Baliga!$19:$19,""),
IF($C10="Thorsten Huhn",_xlfn.XLOOKUP($B10,PROSPER_Huhn!$1:$1,PROSPER_Huhn!$19:$19,""),
IF($C10="Nick Hull",_xlfn.XLOOKUP($B10,PROSPER_Hull!$1:$1,PROSPER_Hull!$19:$19,""),
IF($C10="Monika Kotwani",_xlfn.XLOOKUP($B10,PROSPER_Kotwani!$1:$1,PROSPER_Kotwani!$19:$19,""),
IF($C10="Jonathan Wellner",_xlfn.XLOOKUP($B10,PROSPER_Wellner!$1:$1,PROSPER_Wellner!$19:$19,""),
IF($C10="Travis Harvey",_xlfn.XLOOKUP($B10,PROSPER_Harvey!$1:$1,PROSPER_Harvey!$19:$19,""),"")))))))="","",
IF($C10="Christopher Lobo",_xlfn.XLOOKUP($B10,PROSPER_Lobo!$1:$1,PROSPER_Lobo!$19:$19,""),
IF($C10="Naren Baliga",_xlfn.XLOOKUP($B10,PROSPER_Baliga!$1:$1,PROSPER_Baliga!$19:$19,""),
IF($C10="Thorsten Huhn",_xlfn.XLOOKUP($B10,PROSPER_Huhn!$1:$1,PROSPER_Huhn!$19:$19,""),
IF($C10="Nick Hull",_xlfn.XLOOKUP($B10,PROSPER_Hull!$1:$1,PROSPER_Hull!$19:$19,""),
IF($C10="Monika Kotwani",_xlfn.XLOOKUP($B10,PROSPER_Kotwani!$1:$1,PROSPER_Kotwani!$19:$19,""),
IF($C10="Jonathan Wellner",_xlfn.XLOOKUP($B10,PROSPER_Wellner!$1:$1,PROSPER_Wellner!$19:$19,""),
IF($C10="Travis Harvey",_xlfn.XLOOKUP($B10,PROSPER_Harvey!$1:$1,PROSPER_Harvey!$19:$19,""),""))))))))="","No Comment",IF(IF($C10="Christopher Lobo",_xlfn.XLOOKUP($B10,PROSPER_Lobo!$1:$1,PROSPER_Lobo!$19:$19,""),
IF($C10="Naren Baliga",_xlfn.XLOOKUP($B10,PROSPER_Baliga!$1:$1,PROSPER_Baliga!$19:$19,""),
IF($C10="Thorsten Huhn",_xlfn.XLOOKUP($B10,PROSPER_Huhn!$1:$1,PROSPER_Huhn!$19:$19,""),
IF($C10="Nick Hull",_xlfn.XLOOKUP($B10,PROSPER_Hull!$1:$1,PROSPER_Hull!$19:$19,""),
IF($C10="Monika Kotwani",_xlfn.XLOOKUP($B10,PROSPER_Kotwani!$1:$1,PROSPER_Kotwani!$19:$19,""),
IF($C10="Jonathan Wellner",_xlfn.XLOOKUP($B10,PROSPER_Wellner!$1:$1,PROSPER_Wellner!$19:$19,""),
IF($C10="Travis Harvey",_xlfn.XLOOKUP($B10,PROSPER_Harvey!$1:$1,PROSPER_Harvey!$19:$19,""),"")))))))="","",
IF($C10="Christopher Lobo",_xlfn.XLOOKUP($B10,PROSPER_Lobo!$1:$1,PROSPER_Lobo!$19:$19,""),
IF($C10="Naren Baliga",_xlfn.XLOOKUP($B10,PROSPER_Baliga!$1:$1,PROSPER_Baliga!$19:$19,""),
IF($C10="Thorsten Huhn",_xlfn.XLOOKUP($B10,PROSPER_Huhn!$1:$1,PROSPER_Huhn!$19:$19,""),
IF($C10="Nick Hull",_xlfn.XLOOKUP($B10,PROSPER_Hull!$1:$1,PROSPER_Hull!$19:$19,""),
IF($C10="Monika Kotwani",_xlfn.XLOOKUP($B10,PROSPER_Kotwani!$1:$1,PROSPER_Kotwani!$19:$19,""),
IF($C10="Jonathan Wellner",_xlfn.XLOOKUP($B10,PROSPER_Wellner!$1:$1,PROSPER_Wellner!$19:$19,""),
IF($C10="Travis Harvey",_xlfn.XLOOKUP($B10,PROSPER_Harvey!$1:$1,PROSPER_Harvey!$19:$19,""),"")))))))))</f>
        <v>No Comment</v>
      </c>
      <c r="BV10" s="124" t="s">
        <v>89</v>
      </c>
      <c r="BW10" s="150" t="str">
        <f t="shared" si="154"/>
        <v>N/A</v>
      </c>
      <c r="BX10" s="127" t="str">
        <f t="shared" si="155"/>
        <v>N/A</v>
      </c>
      <c r="BY10" s="128" t="str">
        <f t="shared" si="156"/>
        <v>N/A</v>
      </c>
      <c r="BZ10" s="128">
        <f t="shared" si="157"/>
        <v>5</v>
      </c>
      <c r="CA10" s="129">
        <f t="shared" si="158"/>
        <v>5</v>
      </c>
      <c r="CB10" s="130" t="str">
        <f>_xlfn.XLOOKUP(B10,PROSPERInitial_Query!$E:$E,PROSPERInitial_Query!$AA:$AA,"",,-1)</f>
        <v/>
      </c>
      <c r="CC10" s="121" t="str">
        <f t="shared" si="31"/>
        <v>Anju Dhall2 - RelationshipAccount / Stakeholder 1Name</v>
      </c>
      <c r="CD10" s="121" t="str">
        <f>_xlfn.XLOOKUP(CC10,PROSPERDelta_Query!BK:BK,PROSPERDelta_Query!AC:AC,"",,-1)</f>
        <v/>
      </c>
      <c r="CE10" s="126" t="str">
        <f>_xlfn.XLOOKUP(B10,PROSPERInitial_Query!$E:$E,PROSPERInitial_Query!$Q:$Q,"",,-1)</f>
        <v/>
      </c>
      <c r="CF10" s="121" t="str">
        <f t="shared" si="32"/>
        <v>Anju Dhall2 - RelationshipAccount / Stakeholder 1Self Score</v>
      </c>
      <c r="CG10" s="126" t="str">
        <f>_xlfn.XLOOKUP(CF10,PROSPERDelta_Query!BK:BK,PROSPERDelta_Query!AM:AM,"",,-1)</f>
        <v/>
      </c>
      <c r="CH10" s="131" t="str">
        <f t="shared" si="159"/>
        <v/>
      </c>
      <c r="CI10" s="131" t="str">
        <f t="shared" si="160"/>
        <v>N/A</v>
      </c>
      <c r="CJ10" s="132" t="str">
        <f t="shared" si="161"/>
        <v>N/A</v>
      </c>
      <c r="CK10" s="132" t="str">
        <f>IF(IF(IF($C10="Christopher Lobo",_xlfn.XLOOKUP($B10,PROSPER_Lobo!$1:$1,PROSPER_Lobo!$21:$21,""),
IF($C10="Naren Baliga",_xlfn.XLOOKUP($B10,PROSPER_Baliga!$1:$1,PROSPER_Baliga!$21:$21,""),
IF($C10="Thorsten Huhn",_xlfn.XLOOKUP($B10,PROSPER_Huhn!$1:$1,PROSPER_Huhn!$21:$21,""),
IF($C10="Nick Hull",_xlfn.XLOOKUP($B10,PROSPER_Hull!$1:$1,PROSPER_Hull!$21:$21,""),
IF($C10="Monika Kotwani",_xlfn.XLOOKUP($B10,PROSPER_Kotwani!$1:$1,PROSPER_Kotwani!$21:$21,""),
IF($C10="Jonathan Wellner",_xlfn.XLOOKUP($B10,PROSPER_Wellner!$1:$1,PROSPER_Wellner!$21:$21,""),
IF($C10="Travis Harvey",_xlfn.XLOOKUP($B10,PROSPER_Harvey!$1:$1,PROSPER_Harvey!$21:$21,""),"")))))))="","",
IF($C10="Christopher Lobo",_xlfn.XLOOKUP($B10,PROSPER_Lobo!$1:$1,PROSPER_Lobo!$21:$21,""),
IF($C10="Naren Baliga",_xlfn.XLOOKUP($B10,PROSPER_Baliga!$1:$1,PROSPER_Baliga!$21:$21,""),
IF($C10="Thorsten Huhn",_xlfn.XLOOKUP($B10,PROSPER_Huhn!$1:$1,PROSPER_Huhn!$21:$21,""),
IF($C10="Nick Hull",_xlfn.XLOOKUP($B10,PROSPER_Hull!$1:$1,PROSPER_Hull!$21:$21,""),
IF($C10="Monika Kotwani",_xlfn.XLOOKUP($B10,PROSPER_Kotwani!$1:$1,PROSPER_Kotwani!$21:$21,""),
IF($C10="Jonathan Wellner",_xlfn.XLOOKUP($B10,PROSPER_Wellner!$1:$1,PROSPER_Wellner!$21:$21,""),
IF($C10="Travis Harvey",_xlfn.XLOOKUP($B10,PROSPER_Harvey!$1:$1,PROSPER_Harvey!$21:$21,""),""))))))))="","No Score",IF(IF($C10="Christopher Lobo",_xlfn.XLOOKUP($B10,PROSPER_Lobo!$1:$1,PROSPER_Lobo!$21:$21,""),
IF($C10="Naren Baliga",_xlfn.XLOOKUP($B10,PROSPER_Baliga!$1:$1,PROSPER_Baliga!$21:$21,""),
IF($C10="Thorsten Huhn",_xlfn.XLOOKUP($B10,PROSPER_Huhn!$1:$1,PROSPER_Huhn!$21:$21,""),
IF($C10="Nick Hull",_xlfn.XLOOKUP($B10,PROSPER_Hull!$1:$1,PROSPER_Hull!$21:$21,""),
IF($C10="Monika Kotwani",_xlfn.XLOOKUP($B10,PROSPER_Kotwani!$1:$1,PROSPER_Kotwani!$21:$21,""),
IF($C10="Jonathan Wellner",_xlfn.XLOOKUP($B10,PROSPER_Wellner!$1:$1,PROSPER_Wellner!$21:$21,""),
IF($C10="Travis Harvey",_xlfn.XLOOKUP($B10,PROSPER_Harvey!$1:$1,PROSPER_Harvey!$21:$21,""),"")))))))="","",
IF($C10="Christopher Lobo",_xlfn.XLOOKUP($B10,PROSPER_Lobo!$1:$1,PROSPER_Lobo!$21:$21,""),
IF($C10="Naren Baliga",_xlfn.XLOOKUP($B10,PROSPER_Baliga!$1:$1,PROSPER_Baliga!$21:$21,""),
IF($C10="Thorsten Huhn",_xlfn.XLOOKUP($B10,PROSPER_Huhn!$1:$1,PROSPER_Huhn!$21:$21,""),
IF($C10="Nick Hull",_xlfn.XLOOKUP($B10,PROSPER_Hull!$1:$1,PROSPER_Hull!$21:$21,""),
IF($C10="Monika Kotwani",_xlfn.XLOOKUP($B10,PROSPER_Kotwani!$1:$1,PROSPER_Kotwani!$21:$21,""),
IF($C10="Jonathan Wellner",_xlfn.XLOOKUP($B10,PROSPER_Wellner!$1:$1,PROSPER_Wellner!$21:$21,""),
IF($C10="Travis Harvey",_xlfn.XLOOKUP($B10,PROSPER_Harvey!$1:$1,PROSPER_Harvey!$21:$21,""),"")))))))))</f>
        <v>N/A</v>
      </c>
      <c r="CL10" s="131" t="str">
        <f>IF(IF(IF($C10="Christopher Lobo",_xlfn.XLOOKUP($B10,PROSPER_Lobo!$1:$1,PROSPER_Lobo!$22:$22,""),
IF($C10="Naren Baliga",_xlfn.XLOOKUP($B10,PROSPER_Baliga!$1:$1,PROSPER_Baliga!$22:$22,""),
IF($C10="Thorsten Huhn",_xlfn.XLOOKUP($B10,PROSPER_Huhn!$1:$1,PROSPER_Huhn!$22:$22,""),
IF($C10="Nick Hull",_xlfn.XLOOKUP($B10,PROSPER_Hull!$1:$1,PROSPER_Hull!$22:$22,""),
IF($C10="Monika Kotwani",_xlfn.XLOOKUP($B10,PROSPER_Kotwani!$1:$1,PROSPER_Kotwani!$22:$22,""),
IF($C10="Jonathan Wellner",_xlfn.XLOOKUP($B10,PROSPER_Wellner!$1:$1,PROSPER_Wellner!$22:$22,""),
IF($C10="Travis Harvey",_xlfn.XLOOKUP($B10,PROSPER_Harvey!$1:$1,PROSPER_Harvey!$22:$22,""),"")))))))="","",
IF($C10="Christopher Lobo",_xlfn.XLOOKUP($B10,PROSPER_Lobo!$1:$1,PROSPER_Lobo!$22:$22,""),
IF($C10="Naren Baliga",_xlfn.XLOOKUP($B10,PROSPER_Baliga!$1:$1,PROSPER_Baliga!$22:$22,""),
IF($C10="Thorsten Huhn",_xlfn.XLOOKUP($B10,PROSPER_Huhn!$1:$1,PROSPER_Huhn!$22:$22,""),
IF($C10="Nick Hull",_xlfn.XLOOKUP($B10,PROSPER_Hull!$1:$1,PROSPER_Hull!$22:$22,""),
IF($C10="Monika Kotwani",_xlfn.XLOOKUP($B10,PROSPER_Kotwani!$1:$1,PROSPER_Kotwani!$22:$22,""),
IF($C10="Jonathan Wellner",_xlfn.XLOOKUP($B10,PROSPER_Wellner!$1:$1,PROSPER_Wellner!$22:$22,""),
IF($C10="Travis Harvey",_xlfn.XLOOKUP($B10,PROSPER_Harvey!$1:$1,PROSPER_Harvey!$22:$22,""),""))))))))="","No Comment",IF(IF($C10="Christopher Lobo",_xlfn.XLOOKUP($B10,PROSPER_Lobo!$1:$1,PROSPER_Lobo!$22:$22,""),
IF($C10="Naren Baliga",_xlfn.XLOOKUP($B10,PROSPER_Baliga!$1:$1,PROSPER_Baliga!$22:$22,""),
IF($C10="Thorsten Huhn",_xlfn.XLOOKUP($B10,PROSPER_Huhn!$1:$1,PROSPER_Huhn!$22:$22,""),
IF($C10="Nick Hull",_xlfn.XLOOKUP($B10,PROSPER_Hull!$1:$1,PROSPER_Hull!$22:$22,""),
IF($C10="Monika Kotwani",_xlfn.XLOOKUP($B10,PROSPER_Kotwani!$1:$1,PROSPER_Kotwani!$22:$22,""),
IF($C10="Jonathan Wellner",_xlfn.XLOOKUP($B10,PROSPER_Wellner!$1:$1,PROSPER_Wellner!$22:$22,""),
IF($C10="Travis Harvey",_xlfn.XLOOKUP($B10,PROSPER_Harvey!$1:$1,PROSPER_Harvey!$22:$22,""),"")))))))="","",
IF($C10="Christopher Lobo",_xlfn.XLOOKUP($B10,PROSPER_Lobo!$1:$1,PROSPER_Lobo!$22:$22,""),
IF($C10="Naren Baliga",_xlfn.XLOOKUP($B10,PROSPER_Baliga!$1:$1,PROSPER_Baliga!$22:$22,""),
IF($C10="Thorsten Huhn",_xlfn.XLOOKUP($B10,PROSPER_Huhn!$1:$1,PROSPER_Huhn!$22:$22,""),
IF($C10="Nick Hull",_xlfn.XLOOKUP($B10,PROSPER_Hull!$1:$1,PROSPER_Hull!$22:$22,""),
IF($C10="Monika Kotwani",_xlfn.XLOOKUP($B10,PROSPER_Kotwani!$1:$1,PROSPER_Kotwani!$22:$22,""),
IF($C10="Jonathan Wellner",_xlfn.XLOOKUP($B10,PROSPER_Wellner!$1:$1,PROSPER_Wellner!$22:$22,""),
IF($C10="Travis Harvey",_xlfn.XLOOKUP($B10,PROSPER_Harvey!$1:$1,PROSPER_Harvey!$22:$22,""),"")))))))))</f>
        <v>N/A</v>
      </c>
      <c r="CM10" s="150" t="str">
        <f t="shared" si="162"/>
        <v>N/A</v>
      </c>
      <c r="CN10" s="130" t="str">
        <f>_xlfn.XLOOKUP(B10,PROSPERInitial_Query!$E:$E,PROSPERInitial_Query!$AB:$AB,"",,-1)</f>
        <v/>
      </c>
      <c r="CO10" s="121" t="str">
        <f t="shared" si="37"/>
        <v>Anju Dhall2 - RelationshipAccount / Stakeholder 2Name</v>
      </c>
      <c r="CP10" s="121" t="str">
        <f>_xlfn.XLOOKUP(CO10,PROSPERDelta_Query!BK:BK,PROSPERDelta_Query!AD:AD,"",,-1)</f>
        <v/>
      </c>
      <c r="CQ10" s="126" t="str">
        <f>_xlfn.XLOOKUP(B10,PROSPERInitial_Query!$E:$E,PROSPERInitial_Query!$R:$R,"",,-1)</f>
        <v/>
      </c>
      <c r="CR10" s="121" t="str">
        <f t="shared" si="38"/>
        <v>Anju Dhall2 - RelationshipAccount / Stakeholder 2Self Score</v>
      </c>
      <c r="CS10" s="126" t="str">
        <f>_xlfn.XLOOKUP(CR10,PROSPERDelta_Query!BK:BK,PROSPERDelta_Query!AN:AN,"",,-1)</f>
        <v/>
      </c>
      <c r="CT10" s="131" t="str">
        <f t="shared" si="163"/>
        <v/>
      </c>
      <c r="CU10" s="131" t="str">
        <f t="shared" si="164"/>
        <v>N/A</v>
      </c>
      <c r="CV10" s="132" t="str">
        <f t="shared" si="165"/>
        <v>N/A</v>
      </c>
      <c r="CW10" s="132" t="str">
        <f>IF(IF(IF($C10="Christopher Lobo",_xlfn.XLOOKUP($B10,PROSPER_Lobo!$1:$1,PROSPER_Lobo!$24:$24,""),
IF($C10="Naren Baliga",_xlfn.XLOOKUP($B10,PROSPER_Baliga!$1:$1,PROSPER_Baliga!$24:$24,""),
IF($C10="Thorsten Huhn",_xlfn.XLOOKUP($B10,PROSPER_Huhn!$1:$1,PROSPER_Huhn!$24:$24,""),
IF($C10="Nick Hull",_xlfn.XLOOKUP($B10,PROSPER_Hull!$1:$1,PROSPER_Hull!$24:$24,""),
IF($C10="Monika Kotwani",_xlfn.XLOOKUP($B10,PROSPER_Kotwani!$1:$1,PROSPER_Kotwani!$24:$24,""),
IF($C10="Jonathan Wellner",_xlfn.XLOOKUP($B10,PROSPER_Wellner!$1:$1,PROSPER_Wellner!$24:$24,""),
IF($C10="Travis Harvey",_xlfn.XLOOKUP($B10,PROSPER_Harvey!$1:$1,PROSPER_Harvey!$24:$24,""),"")))))))="","",
IF($C10="Christopher Lobo",_xlfn.XLOOKUP($B10,PROSPER_Lobo!$1:$1,PROSPER_Lobo!$24:$24,""),
IF($C10="Naren Baliga",_xlfn.XLOOKUP($B10,PROSPER_Baliga!$1:$1,PROSPER_Baliga!$24:$24,""),
IF($C10="Thorsten Huhn",_xlfn.XLOOKUP($B10,PROSPER_Huhn!$1:$1,PROSPER_Huhn!$24:$24,""),
IF($C10="Nick Hull",_xlfn.XLOOKUP($B10,PROSPER_Hull!$1:$1,PROSPER_Hull!$24:$24,""),
IF($C10="Monika Kotwani",_xlfn.XLOOKUP($B10,PROSPER_Kotwani!$1:$1,PROSPER_Kotwani!$24:$24,""),
IF($C10="Jonathan Wellner",_xlfn.XLOOKUP($B10,PROSPER_Wellner!$1:$1,PROSPER_Wellner!$24:$24,""),
IF($C10="Travis Harvey",_xlfn.XLOOKUP($B10,PROSPER_Harvey!$1:$1,PROSPER_Harvey!$24:$24,""),""))))))))="","No Score",IF(IF($C10="Christopher Lobo",_xlfn.XLOOKUP($B10,PROSPER_Lobo!$1:$1,PROSPER_Lobo!$24:$24,""),
IF($C10="Naren Baliga",_xlfn.XLOOKUP($B10,PROSPER_Baliga!$1:$1,PROSPER_Baliga!$24:$24,""),
IF($C10="Thorsten Huhn",_xlfn.XLOOKUP($B10,PROSPER_Huhn!$1:$1,PROSPER_Huhn!$24:$24,""),
IF($C10="Nick Hull",_xlfn.XLOOKUP($B10,PROSPER_Hull!$1:$1,PROSPER_Hull!$24:$24,""),
IF($C10="Monika Kotwani",_xlfn.XLOOKUP($B10,PROSPER_Kotwani!$1:$1,PROSPER_Kotwani!$24:$24,""),
IF($C10="Jonathan Wellner",_xlfn.XLOOKUP($B10,PROSPER_Wellner!$1:$1,PROSPER_Wellner!$24:$24,""),
IF($C10="Travis Harvey",_xlfn.XLOOKUP($B10,PROSPER_Harvey!$1:$1,PROSPER_Harvey!$24:$24,""),"")))))))="","",
IF($C10="Christopher Lobo",_xlfn.XLOOKUP($B10,PROSPER_Lobo!$1:$1,PROSPER_Lobo!$24:$24,""),
IF($C10="Naren Baliga",_xlfn.XLOOKUP($B10,PROSPER_Baliga!$1:$1,PROSPER_Baliga!$24:$24,""),
IF($C10="Thorsten Huhn",_xlfn.XLOOKUP($B10,PROSPER_Huhn!$1:$1,PROSPER_Huhn!$24:$24,""),
IF($C10="Nick Hull",_xlfn.XLOOKUP($B10,PROSPER_Hull!$1:$1,PROSPER_Hull!$24:$24,""),
IF($C10="Monika Kotwani",_xlfn.XLOOKUP($B10,PROSPER_Kotwani!$1:$1,PROSPER_Kotwani!$24:$24,""),
IF($C10="Jonathan Wellner",_xlfn.XLOOKUP($B10,PROSPER_Wellner!$1:$1,PROSPER_Wellner!$24:$24,""),
IF($C10="Travis Harvey",_xlfn.XLOOKUP($B10,PROSPER_Harvey!$1:$1,PROSPER_Harvey!$24:$24,""),"")))))))))</f>
        <v>N/A</v>
      </c>
      <c r="CX10" s="131" t="str">
        <f>IF(IF(IF($C10="Christopher Lobo",_xlfn.XLOOKUP($B10,PROSPER_Lobo!$1:$1,PROSPER_Lobo!$25:$25,""),
IF($C10="Naren Baliga",_xlfn.XLOOKUP($B10,PROSPER_Baliga!$1:$1,PROSPER_Baliga!$25:$25,""),
IF($C10="Thorsten Huhn",_xlfn.XLOOKUP($B10,PROSPER_Huhn!$1:$1,PROSPER_Huhn!$25:$25,""),
IF($C10="Nick Hull",_xlfn.XLOOKUP($B10,PROSPER_Hull!$1:$1,PROSPER_Hull!$25:$25,""),
IF($C10="Monika Kotwani",_xlfn.XLOOKUP($B10,PROSPER_Kotwani!$1:$1,PROSPER_Kotwani!$25:$25,""),
IF($C10="Jonathan Wellner",_xlfn.XLOOKUP($B10,PROSPER_Wellner!$1:$1,PROSPER_Wellner!$25:$25,""),
IF($C10="Travis Harvey",_xlfn.XLOOKUP($B10,PROSPER_Harvey!$1:$1,PROSPER_Harvey!$25:$25,""),"")))))))="","",
IF($C10="Christopher Lobo",_xlfn.XLOOKUP($B10,PROSPER_Lobo!$1:$1,PROSPER_Lobo!$25:$25,""),
IF($C10="Naren Baliga",_xlfn.XLOOKUP($B10,PROSPER_Baliga!$1:$1,PROSPER_Baliga!$25:$25,""),
IF($C10="Thorsten Huhn",_xlfn.XLOOKUP($B10,PROSPER_Huhn!$1:$1,PROSPER_Huhn!$25:$25,""),
IF($C10="Nick Hull",_xlfn.XLOOKUP($B10,PROSPER_Hull!$1:$1,PROSPER_Hull!$25:$25,""),
IF($C10="Monika Kotwani",_xlfn.XLOOKUP($B10,PROSPER_Kotwani!$1:$1,PROSPER_Kotwani!$25:$25,""),
IF($C10="Jonathan Wellner",_xlfn.XLOOKUP($B10,PROSPER_Wellner!$1:$1,PROSPER_Wellner!$25:$25,""),
IF($C10="Travis Harvey",_xlfn.XLOOKUP($B10,PROSPER_Harvey!$1:$1,PROSPER_Harvey!$25:$25,""),""))))))))="","No Comment",IF(IF($C10="Christopher Lobo",_xlfn.XLOOKUP($B10,PROSPER_Lobo!$1:$1,PROSPER_Lobo!$25:$25,""),
IF($C10="Naren Baliga",_xlfn.XLOOKUP($B10,PROSPER_Baliga!$1:$1,PROSPER_Baliga!$25:$25,""),
IF($C10="Thorsten Huhn",_xlfn.XLOOKUP($B10,PROSPER_Huhn!$1:$1,PROSPER_Huhn!$25:$25,""),
IF($C10="Nick Hull",_xlfn.XLOOKUP($B10,PROSPER_Hull!$1:$1,PROSPER_Hull!$25:$25,""),
IF($C10="Monika Kotwani",_xlfn.XLOOKUP($B10,PROSPER_Kotwani!$1:$1,PROSPER_Kotwani!$25:$25,""),
IF($C10="Jonathan Wellner",_xlfn.XLOOKUP($B10,PROSPER_Wellner!$1:$1,PROSPER_Wellner!$25:$25,""),
IF($C10="Travis Harvey",_xlfn.XLOOKUP($B10,PROSPER_Harvey!$1:$1,PROSPER_Harvey!$25:$25,""),"")))))))="","",
IF($C10="Christopher Lobo",_xlfn.XLOOKUP($B10,PROSPER_Lobo!$1:$1,PROSPER_Lobo!$25:$25,""),
IF($C10="Naren Baliga",_xlfn.XLOOKUP($B10,PROSPER_Baliga!$1:$1,PROSPER_Baliga!$25:$25,""),
IF($C10="Thorsten Huhn",_xlfn.XLOOKUP($B10,PROSPER_Huhn!$1:$1,PROSPER_Huhn!$25:$25,""),
IF($C10="Nick Hull",_xlfn.XLOOKUP($B10,PROSPER_Hull!$1:$1,PROSPER_Hull!$25:$25,""),
IF($C10="Monika Kotwani",_xlfn.XLOOKUP($B10,PROSPER_Kotwani!$1:$1,PROSPER_Kotwani!$25:$25,""),
IF($C10="Jonathan Wellner",_xlfn.XLOOKUP($B10,PROSPER_Wellner!$1:$1,PROSPER_Wellner!$25:$25,""),
IF($C10="Travis Harvey",_xlfn.XLOOKUP($B10,PROSPER_Harvey!$1:$1,PROSPER_Harvey!$25:$25,""),"")))))))))</f>
        <v>N/A</v>
      </c>
      <c r="CY10" s="150" t="str">
        <f t="shared" si="166"/>
        <v>N/A</v>
      </c>
      <c r="CZ10" s="130" t="str">
        <f>_xlfn.XLOOKUP(B10,PROSPERInitial_Query!$E:$E,PROSPERInitial_Query!$AC:$AC,"",,-1)</f>
        <v/>
      </c>
      <c r="DA10" s="121" t="str">
        <f t="shared" si="43"/>
        <v>Anju Dhall2 - RelationshipAccount / Stakeholder 3Name</v>
      </c>
      <c r="DB10" s="121" t="str">
        <f>_xlfn.XLOOKUP(DA10,PROSPERDelta_Query!BK:BK,PROSPERDelta_Query!AE:AE,"",,-1)</f>
        <v/>
      </c>
      <c r="DC10" s="126" t="str">
        <f>_xlfn.XLOOKUP(B10,PROSPERInitial_Query!$E:$E,PROSPERInitial_Query!$S:$S,"",,-1)</f>
        <v/>
      </c>
      <c r="DD10" s="121" t="str">
        <f t="shared" si="44"/>
        <v>Anju Dhall2 - RelationshipAccount / Stakeholder 3Self Score</v>
      </c>
      <c r="DE10" s="126" t="str">
        <f>_xlfn.XLOOKUP(DD10,PROSPERDelta_Query!BK:BK,PROSPERDelta_Query!AO:AO,"",,-1)</f>
        <v/>
      </c>
      <c r="DF10" s="131" t="str">
        <f t="shared" si="167"/>
        <v/>
      </c>
      <c r="DG10" s="131" t="str">
        <f t="shared" si="168"/>
        <v>N/A</v>
      </c>
      <c r="DH10" s="132" t="str">
        <f t="shared" si="169"/>
        <v>N/A</v>
      </c>
      <c r="DI10" s="132" t="str">
        <f>IF(IF(IF($C10="Christopher Lobo",_xlfn.XLOOKUP($B10,PROSPER_Lobo!$1:$1,PROSPER_Lobo!$27:$27,""),
IF($C10="Naren Baliga",_xlfn.XLOOKUP($B10,PROSPER_Baliga!$1:$1,PROSPER_Baliga!$27:$27,""),
IF($C10="Thorsten Huhn",_xlfn.XLOOKUP($B10,PROSPER_Huhn!$1:$1,PROSPER_Huhn!$27:$27,""),
IF($C10="Nick Hull",_xlfn.XLOOKUP($B10,PROSPER_Hull!$1:$1,PROSPER_Hull!$27:$27,""),
IF($C10="Monika Kotwani",_xlfn.XLOOKUP($B10,PROSPER_Kotwani!$1:$1,PROSPER_Kotwani!$27:$27,""),
IF($C10="Jonathan Wellner",_xlfn.XLOOKUP($B10,PROSPER_Wellner!$1:$1,PROSPER_Wellner!$27:$27,""),
IF($C10="Travis Harvey",_xlfn.XLOOKUP($B10,PROSPER_Harvey!$1:$1,PROSPER_Harvey!$27:$27,""),"")))))))="","",
IF($C10="Christopher Lobo",_xlfn.XLOOKUP($B10,PROSPER_Lobo!$1:$1,PROSPER_Lobo!$27:$27,""),
IF($C10="Naren Baliga",_xlfn.XLOOKUP($B10,PROSPER_Baliga!$1:$1,PROSPER_Baliga!$27:$27,""),
IF($C10="Thorsten Huhn",_xlfn.XLOOKUP($B10,PROSPER_Huhn!$1:$1,PROSPER_Huhn!$27:$27,""),
IF($C10="Nick Hull",_xlfn.XLOOKUP($B10,PROSPER_Hull!$1:$1,PROSPER_Hull!$27:$27,""),
IF($C10="Monika Kotwani",_xlfn.XLOOKUP($B10,PROSPER_Kotwani!$1:$1,PROSPER_Kotwani!$27:$27,""),
IF($C10="Jonathan Wellner",_xlfn.XLOOKUP($B10,PROSPER_Wellner!$1:$1,PROSPER_Wellner!$27:$27,""),
IF($C10="Travis Harvey",_xlfn.XLOOKUP($B10,PROSPER_Harvey!$1:$1,PROSPER_Harvey!$27:$27,""),""))))))))="","No Score",IF(IF($C10="Christopher Lobo",_xlfn.XLOOKUP($B10,PROSPER_Lobo!$1:$1,PROSPER_Lobo!$27:$27,""),
IF($C10="Naren Baliga",_xlfn.XLOOKUP($B10,PROSPER_Baliga!$1:$1,PROSPER_Baliga!$27:$27,""),
IF($C10="Thorsten Huhn",_xlfn.XLOOKUP($B10,PROSPER_Huhn!$1:$1,PROSPER_Huhn!$27:$27,""),
IF($C10="Nick Hull",_xlfn.XLOOKUP($B10,PROSPER_Hull!$1:$1,PROSPER_Hull!$27:$27,""),
IF($C10="Monika Kotwani",_xlfn.XLOOKUP($B10,PROSPER_Kotwani!$1:$1,PROSPER_Kotwani!$27:$27,""),
IF($C10="Jonathan Wellner",_xlfn.XLOOKUP($B10,PROSPER_Wellner!$1:$1,PROSPER_Wellner!$27:$27,""),
IF($C10="Travis Harvey",_xlfn.XLOOKUP($B10,PROSPER_Harvey!$1:$1,PROSPER_Harvey!$27:$27,""),"")))))))="","",
IF($C10="Christopher Lobo",_xlfn.XLOOKUP($B10,PROSPER_Lobo!$1:$1,PROSPER_Lobo!$27:$27,""),
IF($C10="Naren Baliga",_xlfn.XLOOKUP($B10,PROSPER_Baliga!$1:$1,PROSPER_Baliga!$27:$27,""),
IF($C10="Thorsten Huhn",_xlfn.XLOOKUP($B10,PROSPER_Huhn!$1:$1,PROSPER_Huhn!$27:$27,""),
IF($C10="Nick Hull",_xlfn.XLOOKUP($B10,PROSPER_Hull!$1:$1,PROSPER_Hull!$27:$27,""),
IF($C10="Monika Kotwani",_xlfn.XLOOKUP($B10,PROSPER_Kotwani!$1:$1,PROSPER_Kotwani!$27:$27,""),
IF($C10="Jonathan Wellner",_xlfn.XLOOKUP($B10,PROSPER_Wellner!$1:$1,PROSPER_Wellner!$27:$27,""),
IF($C10="Travis Harvey",_xlfn.XLOOKUP($B10,PROSPER_Harvey!$1:$1,PROSPER_Harvey!$27:$27,""),"")))))))))</f>
        <v>N/A</v>
      </c>
      <c r="DJ10" s="131" t="str">
        <f>IF(IF(IF($C10="Christopher Lobo",_xlfn.XLOOKUP($B10,PROSPER_Lobo!$1:$1,PROSPER_Lobo!$28:$28,""),
IF($C10="Naren Baliga",_xlfn.XLOOKUP($B10,PROSPER_Baliga!$1:$1,PROSPER_Baliga!$28:$28,""),
IF($C10="Thorsten Huhn",_xlfn.XLOOKUP($B10,PROSPER_Huhn!$1:$1,PROSPER_Huhn!$28:$28,""),
IF($C10="Nick Hull",_xlfn.XLOOKUP($B10,PROSPER_Hull!$1:$1,PROSPER_Hull!$28:$28,""),
IF($C10="Monika Kotwani",_xlfn.XLOOKUP($B10,PROSPER_Kotwani!$1:$1,PROSPER_Kotwani!$28:$28,""),
IF($C10="Jonathan Wellner",_xlfn.XLOOKUP($B10,PROSPER_Wellner!$1:$1,PROSPER_Wellner!$28:$28,""),
IF($C10="Travis Harvey",_xlfn.XLOOKUP($B10,PROSPER_Harvey!$1:$1,PROSPER_Harvey!$28:$28,""),"")))))))="","",
IF($C10="Christopher Lobo",_xlfn.XLOOKUP($B10,PROSPER_Lobo!$1:$1,PROSPER_Lobo!$28:$28,""),
IF($C10="Naren Baliga",_xlfn.XLOOKUP($B10,PROSPER_Baliga!$1:$1,PROSPER_Baliga!$28:$28,""),
IF($C10="Thorsten Huhn",_xlfn.XLOOKUP($B10,PROSPER_Huhn!$1:$1,PROSPER_Huhn!$28:$28,""),
IF($C10="Nick Hull",_xlfn.XLOOKUP($B10,PROSPER_Hull!$1:$1,PROSPER_Hull!$28:$28,""),
IF($C10="Monika Kotwani",_xlfn.XLOOKUP($B10,PROSPER_Kotwani!$1:$1,PROSPER_Kotwani!$28:$28,""),
IF($C10="Jonathan Wellner",_xlfn.XLOOKUP($B10,PROSPER_Wellner!$1:$1,PROSPER_Wellner!$28:$28,""),
IF($C10="Travis Harvey",_xlfn.XLOOKUP($B10,PROSPER_Harvey!$1:$1,PROSPER_Harvey!$28:$28,""),""))))))))="","No Comment",IF(IF($C10="Christopher Lobo",_xlfn.XLOOKUP($B10,PROSPER_Lobo!$1:$1,PROSPER_Lobo!$28:$28,""),
IF($C10="Naren Baliga",_xlfn.XLOOKUP($B10,PROSPER_Baliga!$1:$1,PROSPER_Baliga!$28:$28,""),
IF($C10="Thorsten Huhn",_xlfn.XLOOKUP($B10,PROSPER_Huhn!$1:$1,PROSPER_Huhn!$28:$28,""),
IF($C10="Nick Hull",_xlfn.XLOOKUP($B10,PROSPER_Hull!$1:$1,PROSPER_Hull!$28:$28,""),
IF($C10="Monika Kotwani",_xlfn.XLOOKUP($B10,PROSPER_Kotwani!$1:$1,PROSPER_Kotwani!$28:$28,""),
IF($C10="Jonathan Wellner",_xlfn.XLOOKUP($B10,PROSPER_Wellner!$1:$1,PROSPER_Wellner!$28:$28,""),
IF($C10="Travis Harvey",_xlfn.XLOOKUP($B10,PROSPER_Harvey!$1:$1,PROSPER_Harvey!$28:$28,""),"")))))))="","",
IF($C10="Christopher Lobo",_xlfn.XLOOKUP($B10,PROSPER_Lobo!$1:$1,PROSPER_Lobo!$28:$28,""),
IF($C10="Naren Baliga",_xlfn.XLOOKUP($B10,PROSPER_Baliga!$1:$1,PROSPER_Baliga!$28:$28,""),
IF($C10="Thorsten Huhn",_xlfn.XLOOKUP($B10,PROSPER_Huhn!$1:$1,PROSPER_Huhn!$28:$28,""),
IF($C10="Nick Hull",_xlfn.XLOOKUP($B10,PROSPER_Hull!$1:$1,PROSPER_Hull!$28:$28,""),
IF($C10="Monika Kotwani",_xlfn.XLOOKUP($B10,PROSPER_Kotwani!$1:$1,PROSPER_Kotwani!$28:$28,""),
IF($C10="Jonathan Wellner",_xlfn.XLOOKUP($B10,PROSPER_Wellner!$1:$1,PROSPER_Wellner!$28:$28,""),
IF($C10="Travis Harvey",_xlfn.XLOOKUP($B10,PROSPER_Harvey!$1:$1,PROSPER_Harvey!$28:$28,""),"")))))))))</f>
        <v>N/A</v>
      </c>
      <c r="DK10" s="150" t="str">
        <f t="shared" si="170"/>
        <v>N/A</v>
      </c>
      <c r="DL10" s="130" t="str">
        <f>_xlfn.XLOOKUP(B10,PROSPERInitial_Query!$E:$E,PROSPERInitial_Query!$AD:$AD,"",,-1)</f>
        <v/>
      </c>
      <c r="DM10" s="121" t="str">
        <f t="shared" si="49"/>
        <v>Anju Dhall2 - RelationshipAccount / Stakeholder 4Name</v>
      </c>
      <c r="DN10" s="121" t="str">
        <f>_xlfn.XLOOKUP(DM10,PROSPERDelta_Query!BK:BK,PROSPERDelta_Query!AF:AF,"",,-1)</f>
        <v/>
      </c>
      <c r="DO10" s="126" t="str">
        <f>_xlfn.XLOOKUP(B10,PROSPERInitial_Query!$E:$E,PROSPERInitial_Query!$T:$T,"",,-1)</f>
        <v/>
      </c>
      <c r="DP10" s="121" t="str">
        <f t="shared" si="50"/>
        <v>Anju Dhall2 - RelationshipAccount / Stakeholder 4Self Score</v>
      </c>
      <c r="DQ10" s="126" t="str">
        <f>_xlfn.XLOOKUP(DP10,PROSPERDelta_Query!BK:BK,PROSPERDelta_Query!AP:AP,"",,-1)</f>
        <v/>
      </c>
      <c r="DR10" s="131" t="str">
        <f t="shared" si="171"/>
        <v/>
      </c>
      <c r="DS10" s="131" t="str">
        <f t="shared" si="172"/>
        <v>N/A</v>
      </c>
      <c r="DT10" s="132" t="str">
        <f t="shared" si="173"/>
        <v>N/A</v>
      </c>
      <c r="DU10" s="132" t="str">
        <f>IF(IF(IF($C10="Christopher Lobo",_xlfn.XLOOKUP($B10,PROSPER_Lobo!$1:$1,PROSPER_Lobo!$30:$30,""),
IF($C10="Naren Baliga",_xlfn.XLOOKUP($B10,PROSPER_Baliga!$1:$1,PROSPER_Baliga!$30:$30,""),
IF($C10="Thorsten Huhn",_xlfn.XLOOKUP($B10,PROSPER_Huhn!$1:$1,PROSPER_Huhn!$30:$30,""),
IF($C10="Nick Hull",_xlfn.XLOOKUP($B10,PROSPER_Hull!$1:$1,PROSPER_Hull!$30:$30,""),
IF($C10="Monika Kotwani",_xlfn.XLOOKUP($B10,PROSPER_Kotwani!$1:$1,PROSPER_Kotwani!$30:$30,""),
IF($C10="Jonathan Wellner",_xlfn.XLOOKUP($B10,PROSPER_Wellner!$1:$1,PROSPER_Wellner!$30:$30,""),
IF($C10="Travis Harvey",_xlfn.XLOOKUP($B10,PROSPER_Harvey!$1:$1,PROSPER_Harvey!$30:$30,""),"")))))))="","",
IF($C10="Christopher Lobo",_xlfn.XLOOKUP($B10,PROSPER_Lobo!$1:$1,PROSPER_Lobo!$30:$30,""),
IF($C10="Naren Baliga",_xlfn.XLOOKUP($B10,PROSPER_Baliga!$1:$1,PROSPER_Baliga!$30:$30,""),
IF($C10="Thorsten Huhn",_xlfn.XLOOKUP($B10,PROSPER_Huhn!$1:$1,PROSPER_Huhn!$30:$30,""),
IF($C10="Nick Hull",_xlfn.XLOOKUP($B10,PROSPER_Hull!$1:$1,PROSPER_Hull!$30:$30,""),
IF($C10="Monika Kotwani",_xlfn.XLOOKUP($B10,PROSPER_Kotwani!$1:$1,PROSPER_Kotwani!$30:$30,""),
IF($C10="Jonathan Wellner",_xlfn.XLOOKUP($B10,PROSPER_Wellner!$1:$1,PROSPER_Wellner!$30:$30,""),
IF($C10="Travis Harvey",_xlfn.XLOOKUP($B10,PROSPER_Harvey!$1:$1,PROSPER_Harvey!$30:$30,""),""))))))))="","No Score",IF(IF($C10="Christopher Lobo",_xlfn.XLOOKUP($B10,PROSPER_Lobo!$1:$1,PROSPER_Lobo!$30:$30,""),
IF($C10="Naren Baliga",_xlfn.XLOOKUP($B10,PROSPER_Baliga!$1:$1,PROSPER_Baliga!$30:$30,""),
IF($C10="Thorsten Huhn",_xlfn.XLOOKUP($B10,PROSPER_Huhn!$1:$1,PROSPER_Huhn!$30:$30,""),
IF($C10="Nick Hull",_xlfn.XLOOKUP($B10,PROSPER_Hull!$1:$1,PROSPER_Hull!$30:$30,""),
IF($C10="Monika Kotwani",_xlfn.XLOOKUP($B10,PROSPER_Kotwani!$1:$1,PROSPER_Kotwani!$30:$30,""),
IF($C10="Jonathan Wellner",_xlfn.XLOOKUP($B10,PROSPER_Wellner!$1:$1,PROSPER_Wellner!$30:$30,""),
IF($C10="Travis Harvey",_xlfn.XLOOKUP($B10,PROSPER_Harvey!$1:$1,PROSPER_Harvey!$30:$30,""),"")))))))="","",
IF($C10="Christopher Lobo",_xlfn.XLOOKUP($B10,PROSPER_Lobo!$1:$1,PROSPER_Lobo!$30:$30,""),
IF($C10="Naren Baliga",_xlfn.XLOOKUP($B10,PROSPER_Baliga!$1:$1,PROSPER_Baliga!$30:$30,""),
IF($C10="Thorsten Huhn",_xlfn.XLOOKUP($B10,PROSPER_Huhn!$1:$1,PROSPER_Huhn!$30:$30,""),
IF($C10="Nick Hull",_xlfn.XLOOKUP($B10,PROSPER_Hull!$1:$1,PROSPER_Hull!$30:$30,""),
IF($C10="Monika Kotwani",_xlfn.XLOOKUP($B10,PROSPER_Kotwani!$1:$1,PROSPER_Kotwani!$30:$30,""),
IF($C10="Jonathan Wellner",_xlfn.XLOOKUP($B10,PROSPER_Wellner!$1:$1,PROSPER_Wellner!$30:$30,""),
IF($C10="Travis Harvey",_xlfn.XLOOKUP($B10,PROSPER_Harvey!$1:$1,PROSPER_Harvey!$30:$30,""),"")))))))))</f>
        <v>N/A</v>
      </c>
      <c r="DV10" s="131" t="str">
        <f>IF(IF(IF($C10="Christopher Lobo",_xlfn.XLOOKUP($B10,PROSPER_Lobo!$1:$1,PROSPER_Lobo!$31:$31,""),
IF($C10="Naren Baliga",_xlfn.XLOOKUP($B10,PROSPER_Baliga!$1:$1,PROSPER_Baliga!$31:$31,""),
IF($C10="Thorsten Huhn",_xlfn.XLOOKUP($B10,PROSPER_Huhn!$1:$1,PROSPER_Huhn!$31:$31,""),
IF($C10="Nick Hull",_xlfn.XLOOKUP($B10,PROSPER_Hull!$1:$1,PROSPER_Hull!$31:$31,""),
IF($C10="Monika Kotwani",_xlfn.XLOOKUP($B10,PROSPER_Kotwani!$1:$1,PROSPER_Kotwani!$31:$31,""),
IF($C10="Jonathan Wellner",_xlfn.XLOOKUP($B10,PROSPER_Wellner!$1:$1,PROSPER_Wellner!$31:$31,""),
IF($C10="Travis Harvey",_xlfn.XLOOKUP($B10,PROSPER_Harvey!$1:$1,PROSPER_Harvey!$31:$31,""),"")))))))="","",
IF($C10="Christopher Lobo",_xlfn.XLOOKUP($B10,PROSPER_Lobo!$1:$1,PROSPER_Lobo!$31:$31,""),
IF($C10="Naren Baliga",_xlfn.XLOOKUP($B10,PROSPER_Baliga!$1:$1,PROSPER_Baliga!$31:$31,""),
IF($C10="Thorsten Huhn",_xlfn.XLOOKUP($B10,PROSPER_Huhn!$1:$1,PROSPER_Huhn!$31:$31,""),
IF($C10="Nick Hull",_xlfn.XLOOKUP($B10,PROSPER_Hull!$1:$1,PROSPER_Hull!$31:$31,""),
IF($C10="Monika Kotwani",_xlfn.XLOOKUP($B10,PROSPER_Kotwani!$1:$1,PROSPER_Kotwani!$31:$31,""),
IF($C10="Jonathan Wellner",_xlfn.XLOOKUP($B10,PROSPER_Wellner!$1:$1,PROSPER_Wellner!$31:$31,""),
IF($C10="Travis Harvey",_xlfn.XLOOKUP($B10,PROSPER_Harvey!$1:$1,PROSPER_Harvey!$31:$31,""),""))))))))="","No Comment",IF(IF($C10="Christopher Lobo",_xlfn.XLOOKUP($B10,PROSPER_Lobo!$1:$1,PROSPER_Lobo!$31:$31,""),
IF($C10="Naren Baliga",_xlfn.XLOOKUP($B10,PROSPER_Baliga!$1:$1,PROSPER_Baliga!$31:$31,""),
IF($C10="Thorsten Huhn",_xlfn.XLOOKUP($B10,PROSPER_Huhn!$1:$1,PROSPER_Huhn!$31:$31,""),
IF($C10="Nick Hull",_xlfn.XLOOKUP($B10,PROSPER_Hull!$1:$1,PROSPER_Hull!$31:$31,""),
IF($C10="Monika Kotwani",_xlfn.XLOOKUP($B10,PROSPER_Kotwani!$1:$1,PROSPER_Kotwani!$31:$31,""),
IF($C10="Jonathan Wellner",_xlfn.XLOOKUP($B10,PROSPER_Wellner!$1:$1,PROSPER_Wellner!$31:$31,""),
IF($C10="Travis Harvey",_xlfn.XLOOKUP($B10,PROSPER_Harvey!$1:$1,PROSPER_Harvey!$31:$31,""),"")))))))="","",
IF($C10="Christopher Lobo",_xlfn.XLOOKUP($B10,PROSPER_Lobo!$1:$1,PROSPER_Lobo!$31:$31,""),
IF($C10="Naren Baliga",_xlfn.XLOOKUP($B10,PROSPER_Baliga!$1:$1,PROSPER_Baliga!$31:$31,""),
IF($C10="Thorsten Huhn",_xlfn.XLOOKUP($B10,PROSPER_Huhn!$1:$1,PROSPER_Huhn!$31:$31,""),
IF($C10="Nick Hull",_xlfn.XLOOKUP($B10,PROSPER_Hull!$1:$1,PROSPER_Hull!$31:$31,""),
IF($C10="Monika Kotwani",_xlfn.XLOOKUP($B10,PROSPER_Kotwani!$1:$1,PROSPER_Kotwani!$31:$31,""),
IF($C10="Jonathan Wellner",_xlfn.XLOOKUP($B10,PROSPER_Wellner!$1:$1,PROSPER_Wellner!$31:$31,""),
IF($C10="Travis Harvey",_xlfn.XLOOKUP($B10,PROSPER_Harvey!$1:$1,PROSPER_Harvey!$31:$31,""),"")))))))))</f>
        <v>N/A</v>
      </c>
      <c r="DW10" s="150" t="str">
        <f t="shared" si="174"/>
        <v>N/A</v>
      </c>
      <c r="DX10" s="130" t="str">
        <f>_xlfn.XLOOKUP(B10,PROSPERInitial_Query!$E:$E,PROSPERInitial_Query!$AE:$AE,"",,-1)</f>
        <v/>
      </c>
      <c r="DY10" s="121" t="str">
        <f t="shared" si="55"/>
        <v>Anju Dhall2 - RelationshipAccount / Stakeholder 5Name</v>
      </c>
      <c r="DZ10" s="121" t="str">
        <f>_xlfn.XLOOKUP(DY10,PROSPERDelta_Query!BK:BK,PROSPERDelta_Query!AG:AG,"",,-1)</f>
        <v/>
      </c>
      <c r="EA10" s="126" t="str">
        <f>_xlfn.XLOOKUP(B10,PROSPERInitial_Query!$E:$E,PROSPERInitial_Query!$U:$U,"",,-1)</f>
        <v/>
      </c>
      <c r="EB10" s="121" t="str">
        <f t="shared" si="56"/>
        <v>Anju Dhall2 - RelationshipAccount / Stakeholder 5Self Score</v>
      </c>
      <c r="EC10" s="126" t="str">
        <f>_xlfn.XLOOKUP(EB10,PROSPERDelta_Query!BK:BK,PROSPERDelta_Query!AQ:AQ,"",,-1)</f>
        <v/>
      </c>
      <c r="ED10" s="131" t="str">
        <f t="shared" si="175"/>
        <v/>
      </c>
      <c r="EE10" s="131" t="str">
        <f t="shared" si="176"/>
        <v>N/A</v>
      </c>
      <c r="EF10" s="132" t="str">
        <f t="shared" si="177"/>
        <v>N/A</v>
      </c>
      <c r="EG10" s="132" t="str">
        <f>IF(IF(IF($C10="Christopher Lobo",_xlfn.XLOOKUP($B10,PROSPER_Lobo!$1:$1,PROSPER_Lobo!$33:$33,""),
IF($C10="Naren Baliga",_xlfn.XLOOKUP($B10,PROSPER_Baliga!$1:$1,PROSPER_Baliga!$33:$33,""),
IF($C10="Thorsten Huhn",_xlfn.XLOOKUP($B10,PROSPER_Huhn!$1:$1,PROSPER_Huhn!$33:$33,""),
IF($C10="Nick Hull",_xlfn.XLOOKUP($B10,PROSPER_Hull!$1:$1,PROSPER_Hull!$33:$33,""),
IF($C10="Monika Kotwani",_xlfn.XLOOKUP($B10,PROSPER_Kotwani!$1:$1,PROSPER_Kotwani!$33:$33,""),
IF($C10="Jonathan Wellner",_xlfn.XLOOKUP($B10,PROSPER_Wellner!$1:$1,PROSPER_Wellner!$33:$33,""),
IF($C10="Travis Harvey",_xlfn.XLOOKUP($B10,PROSPER_Harvey!$1:$1,PROSPER_Harvey!$33:$33,""),"")))))))="","",
IF($C10="Christopher Lobo",_xlfn.XLOOKUP($B10,PROSPER_Lobo!$1:$1,PROSPER_Lobo!$33:$33,""),
IF($C10="Naren Baliga",_xlfn.XLOOKUP($B10,PROSPER_Baliga!$1:$1,PROSPER_Baliga!$33:$33,""),
IF($C10="Thorsten Huhn",_xlfn.XLOOKUP($B10,PROSPER_Huhn!$1:$1,PROSPER_Huhn!$33:$33,""),
IF($C10="Nick Hull",_xlfn.XLOOKUP($B10,PROSPER_Hull!$1:$1,PROSPER_Hull!$33:$33,""),
IF($C10="Monika Kotwani",_xlfn.XLOOKUP($B10,PROSPER_Kotwani!$1:$1,PROSPER_Kotwani!$33:$33,""),
IF($C10="Jonathan Wellner",_xlfn.XLOOKUP($B10,PROSPER_Wellner!$1:$1,PROSPER_Wellner!$33:$33,""),
IF($C10="Travis Harvey",_xlfn.XLOOKUP($B10,PROSPER_Harvey!$1:$1,PROSPER_Harvey!$33:$33,""),""))))))))="","No Score",IF(IF($C10="Christopher Lobo",_xlfn.XLOOKUP($B10,PROSPER_Lobo!$1:$1,PROSPER_Lobo!$33:$33,""),
IF($C10="Naren Baliga",_xlfn.XLOOKUP($B10,PROSPER_Baliga!$1:$1,PROSPER_Baliga!$33:$33,""),
IF($C10="Thorsten Huhn",_xlfn.XLOOKUP($B10,PROSPER_Huhn!$1:$1,PROSPER_Huhn!$33:$33,""),
IF($C10="Nick Hull",_xlfn.XLOOKUP($B10,PROSPER_Hull!$1:$1,PROSPER_Hull!$33:$33,""),
IF($C10="Monika Kotwani",_xlfn.XLOOKUP($B10,PROSPER_Kotwani!$1:$1,PROSPER_Kotwani!$33:$33,""),
IF($C10="Jonathan Wellner",_xlfn.XLOOKUP($B10,PROSPER_Wellner!$1:$1,PROSPER_Wellner!$33:$33,""),
IF($C10="Travis Harvey",_xlfn.XLOOKUP($B10,PROSPER_Harvey!$1:$1,PROSPER_Harvey!$33:$33,""),"")))))))="","",
IF($C10="Christopher Lobo",_xlfn.XLOOKUP($B10,PROSPER_Lobo!$1:$1,PROSPER_Lobo!$33:$33,""),
IF($C10="Naren Baliga",_xlfn.XLOOKUP($B10,PROSPER_Baliga!$1:$1,PROSPER_Baliga!$33:$33,""),
IF($C10="Thorsten Huhn",_xlfn.XLOOKUP($B10,PROSPER_Huhn!$1:$1,PROSPER_Huhn!$33:$33,""),
IF($C10="Nick Hull",_xlfn.XLOOKUP($B10,PROSPER_Hull!$1:$1,PROSPER_Hull!$33:$33,""),
IF($C10="Monika Kotwani",_xlfn.XLOOKUP($B10,PROSPER_Kotwani!$1:$1,PROSPER_Kotwani!$33:$33,""),
IF($C10="Jonathan Wellner",_xlfn.XLOOKUP($B10,PROSPER_Wellner!$1:$1,PROSPER_Wellner!$33:$33,""),
IF($C10="Travis Harvey",_xlfn.XLOOKUP($B10,PROSPER_Harvey!$1:$1,PROSPER_Harvey!$33:$33,""),"")))))))))</f>
        <v>N/A</v>
      </c>
      <c r="EH10" s="131" t="str">
        <f>IF(IF(IF($C10="Christopher Lobo",_xlfn.XLOOKUP($B10,PROSPER_Lobo!$1:$1,PROSPER_Lobo!$34:$34,""),
IF($C10="Naren Baliga",_xlfn.XLOOKUP($B10,PROSPER_Baliga!$1:$1,PROSPER_Baliga!$34:$34,""),
IF($C10="Thorsten Huhn",_xlfn.XLOOKUP($B10,PROSPER_Huhn!$1:$1,PROSPER_Huhn!$34:$34,""),
IF($C10="Nick Hull",_xlfn.XLOOKUP($B10,PROSPER_Hull!$1:$1,PROSPER_Hull!$34:$34,""),
IF($C10="Monika Kotwani",_xlfn.XLOOKUP($B10,PROSPER_Kotwani!$1:$1,PROSPER_Kotwani!$34:$34,""),
IF($C10="Jonathan Wellner",_xlfn.XLOOKUP($B10,PROSPER_Wellner!$1:$1,PROSPER_Wellner!$34:$34,""),
IF($C10="Travis Harvey",_xlfn.XLOOKUP($B10,PROSPER_Harvey!$1:$1,PROSPER_Harvey!$34:$34,""),"")))))))="","",
IF($C10="Christopher Lobo",_xlfn.XLOOKUP($B10,PROSPER_Lobo!$1:$1,PROSPER_Lobo!$34:$34,""),
IF($C10="Naren Baliga",_xlfn.XLOOKUP($B10,PROSPER_Baliga!$1:$1,PROSPER_Baliga!$34:$34,""),
IF($C10="Thorsten Huhn",_xlfn.XLOOKUP($B10,PROSPER_Huhn!$1:$1,PROSPER_Huhn!$34:$34,""),
IF($C10="Nick Hull",_xlfn.XLOOKUP($B10,PROSPER_Hull!$1:$1,PROSPER_Hull!$34:$34,""),
IF($C10="Monika Kotwani",_xlfn.XLOOKUP($B10,PROSPER_Kotwani!$1:$1,PROSPER_Kotwani!$34:$34,""),
IF($C10="Jonathan Wellner",_xlfn.XLOOKUP($B10,PROSPER_Wellner!$1:$1,PROSPER_Wellner!$34:$34,""),
IF($C10="Travis Harvey",_xlfn.XLOOKUP($B10,PROSPER_Harvey!$1:$1,PROSPER_Harvey!$34:$34,""),""))))))))="","No Comment",IF(IF($C10="Christopher Lobo",_xlfn.XLOOKUP($B10,PROSPER_Lobo!$1:$1,PROSPER_Lobo!$34:$34,""),
IF($C10="Naren Baliga",_xlfn.XLOOKUP($B10,PROSPER_Baliga!$1:$1,PROSPER_Baliga!$34:$34,""),
IF($C10="Thorsten Huhn",_xlfn.XLOOKUP($B10,PROSPER_Huhn!$1:$1,PROSPER_Huhn!$34:$34,""),
IF($C10="Nick Hull",_xlfn.XLOOKUP($B10,PROSPER_Hull!$1:$1,PROSPER_Hull!$34:$34,""),
IF($C10="Monika Kotwani",_xlfn.XLOOKUP($B10,PROSPER_Kotwani!$1:$1,PROSPER_Kotwani!$34:$34,""),
IF($C10="Jonathan Wellner",_xlfn.XLOOKUP($B10,PROSPER_Wellner!$1:$1,PROSPER_Wellner!$34:$34,""),
IF($C10="Travis Harvey",_xlfn.XLOOKUP($B10,PROSPER_Harvey!$1:$1,PROSPER_Harvey!$34:$34,""),"")))))))="","",
IF($C10="Christopher Lobo",_xlfn.XLOOKUP($B10,PROSPER_Lobo!$1:$1,PROSPER_Lobo!$34:$34,""),
IF($C10="Naren Baliga",_xlfn.XLOOKUP($B10,PROSPER_Baliga!$1:$1,PROSPER_Baliga!$34:$34,""),
IF($C10="Thorsten Huhn",_xlfn.XLOOKUP($B10,PROSPER_Huhn!$1:$1,PROSPER_Huhn!$34:$34,""),
IF($C10="Nick Hull",_xlfn.XLOOKUP($B10,PROSPER_Hull!$1:$1,PROSPER_Hull!$34:$34,""),
IF($C10="Monika Kotwani",_xlfn.XLOOKUP($B10,PROSPER_Kotwani!$1:$1,PROSPER_Kotwani!$34:$34,""),
IF($C10="Jonathan Wellner",_xlfn.XLOOKUP($B10,PROSPER_Wellner!$1:$1,PROSPER_Wellner!$34:$34,""),
IF($C10="Travis Harvey",_xlfn.XLOOKUP($B10,PROSPER_Harvey!$1:$1,PROSPER_Harvey!$34:$34,""),"")))))))))</f>
        <v>N/A</v>
      </c>
      <c r="EI10" s="150" t="str">
        <f t="shared" si="178"/>
        <v>N/A</v>
      </c>
      <c r="EJ10" s="130" t="str">
        <f>_xlfn.XLOOKUP(B10,PROSPERInitial_Query!$E:$E,PROSPERInitial_Query!$AF:$AF,"",,-1)</f>
        <v/>
      </c>
      <c r="EK10" s="121" t="str">
        <f t="shared" si="61"/>
        <v>Anju Dhall2 - RelationshipAccount / Stakeholder 6Name</v>
      </c>
      <c r="EL10" s="121" t="str">
        <f>_xlfn.XLOOKUP(EK10,PROSPERDelta_Query!BK:BK,PROSPERDelta_Query!AH:AH,"",,-1)</f>
        <v/>
      </c>
      <c r="EM10" s="126" t="str">
        <f>_xlfn.XLOOKUP(B10,PROSPERInitial_Query!$E:$E,PROSPERInitial_Query!$V:$V,"",,-1)</f>
        <v/>
      </c>
      <c r="EN10" s="121" t="str">
        <f t="shared" si="62"/>
        <v>Anju Dhall2 - RelationshipAccount / Stakeholder 6Self Score</v>
      </c>
      <c r="EO10" s="126" t="str">
        <f>_xlfn.XLOOKUP(EN10,PROSPERDelta_Query!BK:BK,PROSPERDelta_Query!AR:AR,"",,-1)</f>
        <v/>
      </c>
      <c r="EP10" s="131" t="str">
        <f t="shared" si="179"/>
        <v/>
      </c>
      <c r="EQ10" s="131" t="str">
        <f t="shared" si="180"/>
        <v>N/A</v>
      </c>
      <c r="ER10" s="132" t="str">
        <f t="shared" si="181"/>
        <v>N/A</v>
      </c>
      <c r="ES10" s="132" t="str">
        <f>IF(IF(IF($C10="Christopher Lobo",_xlfn.XLOOKUP($B10,PROSPER_Lobo!$1:$1,PROSPER_Lobo!$36:$36,""),
IF($C10="Naren Baliga",_xlfn.XLOOKUP($B10,PROSPER_Baliga!$1:$1,PROSPER_Baliga!$36:$36,""),
IF($C10="Thorsten Huhn",_xlfn.XLOOKUP($B10,PROSPER_Huhn!$1:$1,PROSPER_Huhn!$36:$36,""),
IF($C10="Nick Hull",_xlfn.XLOOKUP($B10,PROSPER_Hull!$1:$1,PROSPER_Hull!$36:$36,""),
IF($C10="Monika Kotwani",_xlfn.XLOOKUP($B10,PROSPER_Kotwani!$1:$1,PROSPER_Kotwani!$36:$36,""),
IF($C10="Jonathan Wellner",_xlfn.XLOOKUP($B10,PROSPER_Wellner!$1:$1,PROSPER_Wellner!$36:$36,""),
IF($C10="Travis Harvey",_xlfn.XLOOKUP($B10,PROSPER_Harvey!$1:$1,PROSPER_Harvey!$36:$36,""),"")))))))="","",
IF($C10="Christopher Lobo",_xlfn.XLOOKUP($B10,PROSPER_Lobo!$1:$1,PROSPER_Lobo!$36:$36,""),
IF($C10="Naren Baliga",_xlfn.XLOOKUP($B10,PROSPER_Baliga!$1:$1,PROSPER_Baliga!$36:$36,""),
IF($C10="Thorsten Huhn",_xlfn.XLOOKUP($B10,PROSPER_Huhn!$1:$1,PROSPER_Huhn!$36:$36,""),
IF($C10="Nick Hull",_xlfn.XLOOKUP($B10,PROSPER_Hull!$1:$1,PROSPER_Hull!$36:$36,""),
IF($C10="Monika Kotwani",_xlfn.XLOOKUP($B10,PROSPER_Kotwani!$1:$1,PROSPER_Kotwani!$36:$36,""),
IF($C10="Jonathan Wellner",_xlfn.XLOOKUP($B10,PROSPER_Wellner!$1:$1,PROSPER_Wellner!$36:$36,""),
IF($C10="Travis Harvey",_xlfn.XLOOKUP($B10,PROSPER_Harvey!$1:$1,PROSPER_Harvey!$36:$36,""),""))))))))="","No Score",IF(IF($C10="Christopher Lobo",_xlfn.XLOOKUP($B10,PROSPER_Lobo!$1:$1,PROSPER_Lobo!$36:$36,""),
IF($C10="Naren Baliga",_xlfn.XLOOKUP($B10,PROSPER_Baliga!$1:$1,PROSPER_Baliga!$36:$36,""),
IF($C10="Thorsten Huhn",_xlfn.XLOOKUP($B10,PROSPER_Huhn!$1:$1,PROSPER_Huhn!$36:$36,""),
IF($C10="Nick Hull",_xlfn.XLOOKUP($B10,PROSPER_Hull!$1:$1,PROSPER_Hull!$36:$36,""),
IF($C10="Monika Kotwani",_xlfn.XLOOKUP($B10,PROSPER_Kotwani!$1:$1,PROSPER_Kotwani!$36:$36,""),
IF($C10="Jonathan Wellner",_xlfn.XLOOKUP($B10,PROSPER_Wellner!$1:$1,PROSPER_Wellner!$36:$36,""),
IF($C10="Travis Harvey",_xlfn.XLOOKUP($B10,PROSPER_Harvey!$1:$1,PROSPER_Harvey!$36:$36,""),"")))))))="","",
IF($C10="Christopher Lobo",_xlfn.XLOOKUP($B10,PROSPER_Lobo!$1:$1,PROSPER_Lobo!$36:$36,""),
IF($C10="Naren Baliga",_xlfn.XLOOKUP($B10,PROSPER_Baliga!$1:$1,PROSPER_Baliga!$36:$36,""),
IF($C10="Thorsten Huhn",_xlfn.XLOOKUP($B10,PROSPER_Huhn!$1:$1,PROSPER_Huhn!$36:$36,""),
IF($C10="Nick Hull",_xlfn.XLOOKUP($B10,PROSPER_Hull!$1:$1,PROSPER_Hull!$36:$36,""),
IF($C10="Monika Kotwani",_xlfn.XLOOKUP($B10,PROSPER_Kotwani!$1:$1,PROSPER_Kotwani!$36:$36,""),
IF($C10="Jonathan Wellner",_xlfn.XLOOKUP($B10,PROSPER_Wellner!$1:$1,PROSPER_Wellner!$36:$36,""),
IF($C10="Travis Harvey",_xlfn.XLOOKUP($B10,PROSPER_Harvey!$1:$1,PROSPER_Harvey!$36:$36,""),"")))))))))</f>
        <v>N/A</v>
      </c>
      <c r="ET10" s="131" t="str">
        <f>IF(IF(IF($C10="Christopher Lobo",_xlfn.XLOOKUP($B10,PROSPER_Lobo!$1:$1,PROSPER_Lobo!$37:$37,""),
IF($C10="Naren Baliga",_xlfn.XLOOKUP($B10,PROSPER_Baliga!$1:$1,PROSPER_Baliga!$37:$37,""),
IF($C10="Thorsten Huhn",_xlfn.XLOOKUP($B10,PROSPER_Huhn!$1:$1,PROSPER_Huhn!$37:$37,""),
IF($C10="Nick Hull",_xlfn.XLOOKUP($B10,PROSPER_Hull!$1:$1,PROSPER_Hull!$37:$37,""),
IF($C10="Monika Kotwani",_xlfn.XLOOKUP($B10,PROSPER_Kotwani!$1:$1,PROSPER_Kotwani!$37:$37,""),
IF($C10="Jonathan Wellner",_xlfn.XLOOKUP($B10,PROSPER_Wellner!$1:$1,PROSPER_Wellner!$37:$37,""),
IF($C10="Travis Harvey",_xlfn.XLOOKUP($B10,PROSPER_Harvey!$1:$1,PROSPER_Harvey!$37:$37,""),"")))))))="","",
IF($C10="Christopher Lobo",_xlfn.XLOOKUP($B10,PROSPER_Lobo!$1:$1,PROSPER_Lobo!$37:$37,""),
IF($C10="Naren Baliga",_xlfn.XLOOKUP($B10,PROSPER_Baliga!$1:$1,PROSPER_Baliga!$37:$37,""),
IF($C10="Thorsten Huhn",_xlfn.XLOOKUP($B10,PROSPER_Huhn!$1:$1,PROSPER_Huhn!$37:$37,""),
IF($C10="Nick Hull",_xlfn.XLOOKUP($B10,PROSPER_Hull!$1:$1,PROSPER_Hull!$37:$37,""),
IF($C10="Monika Kotwani",_xlfn.XLOOKUP($B10,PROSPER_Kotwani!$1:$1,PROSPER_Kotwani!$37:$37,""),
IF($C10="Jonathan Wellner",_xlfn.XLOOKUP($B10,PROSPER_Wellner!$1:$1,PROSPER_Wellner!$37:$37,""),
IF($C10="Travis Harvey",_xlfn.XLOOKUP($B10,PROSPER_Harvey!$1:$1,PROSPER_Harvey!$37:$37,""),""))))))))="","No Comment",IF(IF($C10="Christopher Lobo",_xlfn.XLOOKUP($B10,PROSPER_Lobo!$1:$1,PROSPER_Lobo!$37:$37,""),
IF($C10="Naren Baliga",_xlfn.XLOOKUP($B10,PROSPER_Baliga!$1:$1,PROSPER_Baliga!$37:$37,""),
IF($C10="Thorsten Huhn",_xlfn.XLOOKUP($B10,PROSPER_Huhn!$1:$1,PROSPER_Huhn!$37:$37,""),
IF($C10="Nick Hull",_xlfn.XLOOKUP($B10,PROSPER_Hull!$1:$1,PROSPER_Hull!$37:$37,""),
IF($C10="Monika Kotwani",_xlfn.XLOOKUP($B10,PROSPER_Kotwani!$1:$1,PROSPER_Kotwani!$37:$37,""),
IF($C10="Jonathan Wellner",_xlfn.XLOOKUP($B10,PROSPER_Wellner!$1:$1,PROSPER_Wellner!$37:$37,""),
IF($C10="Travis Harvey",_xlfn.XLOOKUP($B10,PROSPER_Harvey!$1:$1,PROSPER_Harvey!$37:$37,""),"")))))))="","",
IF($C10="Christopher Lobo",_xlfn.XLOOKUP($B10,PROSPER_Lobo!$1:$1,PROSPER_Lobo!$37:$37,""),
IF($C10="Naren Baliga",_xlfn.XLOOKUP($B10,PROSPER_Baliga!$1:$1,PROSPER_Baliga!$37:$37,""),
IF($C10="Thorsten Huhn",_xlfn.XLOOKUP($B10,PROSPER_Huhn!$1:$1,PROSPER_Huhn!$37:$37,""),
IF($C10="Nick Hull",_xlfn.XLOOKUP($B10,PROSPER_Hull!$1:$1,PROSPER_Hull!$37:$37,""),
IF($C10="Monika Kotwani",_xlfn.XLOOKUP($B10,PROSPER_Kotwani!$1:$1,PROSPER_Kotwani!$37:$37,""),
IF($C10="Jonathan Wellner",_xlfn.XLOOKUP($B10,PROSPER_Wellner!$1:$1,PROSPER_Wellner!$37:$37,""),
IF($C10="Travis Harvey",_xlfn.XLOOKUP($B10,PROSPER_Harvey!$1:$1,PROSPER_Harvey!$37:$37,""),"")))))))))</f>
        <v>N/A</v>
      </c>
      <c r="EU10" s="150" t="str">
        <f t="shared" si="182"/>
        <v>N/A</v>
      </c>
      <c r="EV10" s="130" t="str">
        <f>_xlfn.XLOOKUP(B10,PROSPERInitial_Query!$E:$E,PROSPERInitial_Query!$AG:$AG,"",,-1)</f>
        <v/>
      </c>
      <c r="EW10" s="121" t="str">
        <f t="shared" si="67"/>
        <v>Anju Dhall2 - RelationshipAccount / Stakeholder 7Name</v>
      </c>
      <c r="EX10" s="121" t="str">
        <f>_xlfn.XLOOKUP(EW10,PROSPERDelta_Query!BK:BK,PROSPERDelta_Query!AI:AI,"",,-1)</f>
        <v/>
      </c>
      <c r="EY10" s="126" t="str">
        <f>_xlfn.XLOOKUP(B10,PROSPERInitial_Query!$E:$E,PROSPERInitial_Query!$W:$W,"",,-1)</f>
        <v/>
      </c>
      <c r="EZ10" s="121" t="str">
        <f t="shared" si="68"/>
        <v>Anju Dhall2 - RelationshipAccount / Stakeholder 7Self Score</v>
      </c>
      <c r="FA10" s="126" t="str">
        <f>_xlfn.XLOOKUP(EZ10,PROSPERDelta_Query!BK:BK,PROSPERDelta_Query!AS:AS,"",,-1)</f>
        <v/>
      </c>
      <c r="FB10" s="131" t="str">
        <f t="shared" si="183"/>
        <v/>
      </c>
      <c r="FC10" s="131" t="str">
        <f t="shared" si="184"/>
        <v>N/A</v>
      </c>
      <c r="FD10" s="132" t="str">
        <f t="shared" si="185"/>
        <v>N/A</v>
      </c>
      <c r="FE10" s="132" t="str">
        <f>IF(IF(IF($C10="Christopher Lobo",_xlfn.XLOOKUP($B10,PROSPER_Lobo!$1:$1,PROSPER_Lobo!$39:$39,""),
IF($C10="Naren Baliga",_xlfn.XLOOKUP($B10,PROSPER_Baliga!$1:$1,PROSPER_Baliga!$39:$39,""),
IF($C10="Thorsten Huhn",_xlfn.XLOOKUP($B10,PROSPER_Huhn!$1:$1,PROSPER_Huhn!$39:$39,""),
IF($C10="Nick Hull",_xlfn.XLOOKUP($B10,PROSPER_Hull!$1:$1,PROSPER_Hull!$39:$39,""),
IF($C10="Monika Kotwani",_xlfn.XLOOKUP($B10,PROSPER_Kotwani!$1:$1,PROSPER_Kotwani!$39:$39,""),
IF($C10="Jonathan Wellner",_xlfn.XLOOKUP($B10,PROSPER_Wellner!$1:$1,PROSPER_Wellner!$39:$39,""),
IF($C10="Travis Harvey",_xlfn.XLOOKUP($B10,PROSPER_Harvey!$1:$1,PROSPER_Harvey!$39:$39,""),"")))))))="","",
IF($C10="Christopher Lobo",_xlfn.XLOOKUP($B10,PROSPER_Lobo!$1:$1,PROSPER_Lobo!$39:$39,""),
IF($C10="Naren Baliga",_xlfn.XLOOKUP($B10,PROSPER_Baliga!$1:$1,PROSPER_Baliga!$39:$39,""),
IF($C10="Thorsten Huhn",_xlfn.XLOOKUP($B10,PROSPER_Huhn!$1:$1,PROSPER_Huhn!$39:$39,""),
IF($C10="Nick Hull",_xlfn.XLOOKUP($B10,PROSPER_Hull!$1:$1,PROSPER_Hull!$39:$39,""),
IF($C10="Monika Kotwani",_xlfn.XLOOKUP($B10,PROSPER_Kotwani!$1:$1,PROSPER_Kotwani!$39:$39,""),
IF($C10="Jonathan Wellner",_xlfn.XLOOKUP($B10,PROSPER_Wellner!$1:$1,PROSPER_Wellner!$39:$39,""),
IF($C10="Travis Harvey",_xlfn.XLOOKUP($B10,PROSPER_Harvey!$1:$1,PROSPER_Harvey!$39:$39,""),""))))))))="","No Score",IF(IF($C10="Christopher Lobo",_xlfn.XLOOKUP($B10,PROSPER_Lobo!$1:$1,PROSPER_Lobo!$39:$39,""),
IF($C10="Naren Baliga",_xlfn.XLOOKUP($B10,PROSPER_Baliga!$1:$1,PROSPER_Baliga!$39:$39,""),
IF($C10="Thorsten Huhn",_xlfn.XLOOKUP($B10,PROSPER_Huhn!$1:$1,PROSPER_Huhn!$39:$39,""),
IF($C10="Nick Hull",_xlfn.XLOOKUP($B10,PROSPER_Hull!$1:$1,PROSPER_Hull!$39:$39,""),
IF($C10="Monika Kotwani",_xlfn.XLOOKUP($B10,PROSPER_Kotwani!$1:$1,PROSPER_Kotwani!$39:$39,""),
IF($C10="Jonathan Wellner",_xlfn.XLOOKUP($B10,PROSPER_Wellner!$1:$1,PROSPER_Wellner!$39:$39,""),
IF($C10="Travis Harvey",_xlfn.XLOOKUP($B10,PROSPER_Harvey!$1:$1,PROSPER_Harvey!$39:$39,""),"")))))))="","",
IF($C10="Christopher Lobo",_xlfn.XLOOKUP($B10,PROSPER_Lobo!$1:$1,PROSPER_Lobo!$39:$39,""),
IF($C10="Naren Baliga",_xlfn.XLOOKUP($B10,PROSPER_Baliga!$1:$1,PROSPER_Baliga!$39:$39,""),
IF($C10="Thorsten Huhn",_xlfn.XLOOKUP($B10,PROSPER_Huhn!$1:$1,PROSPER_Huhn!$39:$39,""),
IF($C10="Nick Hull",_xlfn.XLOOKUP($B10,PROSPER_Hull!$1:$1,PROSPER_Hull!$39:$39,""),
IF($C10="Monika Kotwani",_xlfn.XLOOKUP($B10,PROSPER_Kotwani!$1:$1,PROSPER_Kotwani!$39:$39,""),
IF($C10="Jonathan Wellner",_xlfn.XLOOKUP($B10,PROSPER_Wellner!$1:$1,PROSPER_Wellner!$39:$39,""),
IF($C10="Travis Harvey",_xlfn.XLOOKUP($B10,PROSPER_Harvey!$1:$1,PROSPER_Harvey!$39:$39,""),"")))))))))</f>
        <v>N/A</v>
      </c>
      <c r="FF10" s="131" t="str">
        <f>IF(IF(IF($C10="Christopher Lobo",_xlfn.XLOOKUP($B10,PROSPER_Lobo!$1:$1,PROSPER_Lobo!$40:$40,""),
IF($C10="Naren Baliga",_xlfn.XLOOKUP($B10,PROSPER_Baliga!$1:$1,PROSPER_Baliga!$40:$40,""),
IF($C10="Thorsten Huhn",_xlfn.XLOOKUP($B10,PROSPER_Huhn!$1:$1,PROSPER_Huhn!$40:$40,""),
IF($C10="Nick Hull",_xlfn.XLOOKUP($B10,PROSPER_Hull!$1:$1,PROSPER_Hull!$40:$40,""),
IF($C10="Monika Kotwani",_xlfn.XLOOKUP($B10,PROSPER_Kotwani!$1:$1,PROSPER_Kotwani!$40:$40,""),
IF($C10="Jonathan Wellner",_xlfn.XLOOKUP($B10,PROSPER_Wellner!$1:$1,PROSPER_Wellner!$40:$40,""),
IF($C10="Travis Harvey",_xlfn.XLOOKUP($B10,PROSPER_Harvey!$1:$1,PROSPER_Harvey!$40:$40,""),"")))))))="","",
IF($C10="Christopher Lobo",_xlfn.XLOOKUP($B10,PROSPER_Lobo!$1:$1,PROSPER_Lobo!$40:$40,""),
IF($C10="Naren Baliga",_xlfn.XLOOKUP($B10,PROSPER_Baliga!$1:$1,PROSPER_Baliga!$40:$40,""),
IF($C10="Thorsten Huhn",_xlfn.XLOOKUP($B10,PROSPER_Huhn!$1:$1,PROSPER_Huhn!$40:$40,""),
IF($C10="Nick Hull",_xlfn.XLOOKUP($B10,PROSPER_Hull!$1:$1,PROSPER_Hull!$40:$40,""),
IF($C10="Monika Kotwani",_xlfn.XLOOKUP($B10,PROSPER_Kotwani!$1:$1,PROSPER_Kotwani!$40:$40,""),
IF($C10="Jonathan Wellner",_xlfn.XLOOKUP($B10,PROSPER_Wellner!$1:$1,PROSPER_Wellner!$40:$40,""),
IF($C10="Travis Harvey",_xlfn.XLOOKUP($B10,PROSPER_Harvey!$1:$1,PROSPER_Harvey!$40:$40,""),""))))))))="","No Comment",IF(IF($C10="Christopher Lobo",_xlfn.XLOOKUP($B10,PROSPER_Lobo!$1:$1,PROSPER_Lobo!$40:$40,""),
IF($C10="Naren Baliga",_xlfn.XLOOKUP($B10,PROSPER_Baliga!$1:$1,PROSPER_Baliga!$40:$40,""),
IF($C10="Thorsten Huhn",_xlfn.XLOOKUP($B10,PROSPER_Huhn!$1:$1,PROSPER_Huhn!$40:$40,""),
IF($C10="Nick Hull",_xlfn.XLOOKUP($B10,PROSPER_Hull!$1:$1,PROSPER_Hull!$40:$40,""),
IF($C10="Monika Kotwani",_xlfn.XLOOKUP($B10,PROSPER_Kotwani!$1:$1,PROSPER_Kotwani!$40:$40,""),
IF($C10="Jonathan Wellner",_xlfn.XLOOKUP($B10,PROSPER_Wellner!$1:$1,PROSPER_Wellner!$40:$40,""),
IF($C10="Travis Harvey",_xlfn.XLOOKUP($B10,PROSPER_Harvey!$1:$1,PROSPER_Harvey!$40:$40,""),"")))))))="","",
IF($C10="Christopher Lobo",_xlfn.XLOOKUP($B10,PROSPER_Lobo!$1:$1,PROSPER_Lobo!$40:$40,""),
IF($C10="Naren Baliga",_xlfn.XLOOKUP($B10,PROSPER_Baliga!$1:$1,PROSPER_Baliga!$40:$40,""),
IF($C10="Thorsten Huhn",_xlfn.XLOOKUP($B10,PROSPER_Huhn!$1:$1,PROSPER_Huhn!$40:$40,""),
IF($C10="Nick Hull",_xlfn.XLOOKUP($B10,PROSPER_Hull!$1:$1,PROSPER_Hull!$40:$40,""),
IF($C10="Monika Kotwani",_xlfn.XLOOKUP($B10,PROSPER_Kotwani!$1:$1,PROSPER_Kotwani!$40:$40,""),
IF($C10="Jonathan Wellner",_xlfn.XLOOKUP($B10,PROSPER_Wellner!$1:$1,PROSPER_Wellner!$40:$40,""),
IF($C10="Travis Harvey",_xlfn.XLOOKUP($B10,PROSPER_Harvey!$1:$1,PROSPER_Harvey!$40:$40,""),"")))))))))</f>
        <v>N/A</v>
      </c>
      <c r="FG10" s="150" t="str">
        <f t="shared" si="186"/>
        <v>N/A</v>
      </c>
      <c r="FH10" s="130" t="str">
        <f>_xlfn.XLOOKUP(B10,PROSPERInitial_Query!$E:$E,PROSPERInitial_Query!$AH:$AH,"",,-1)</f>
        <v/>
      </c>
      <c r="FI10" s="121" t="str">
        <f t="shared" si="73"/>
        <v>Anju Dhall2 - RelationshipAccount / Stakeholder 8Name</v>
      </c>
      <c r="FJ10" s="121" t="str">
        <f>_xlfn.XLOOKUP(FI10,PROSPERDelta_Query!BK:BK,PROSPERDelta_Query!AJ:AJ,"",,-1)</f>
        <v/>
      </c>
      <c r="FK10" s="126" t="str">
        <f>_xlfn.XLOOKUP(B10,PROSPERInitial_Query!$E:$E,PROSPERInitial_Query!$X:$X,"",,-1)</f>
        <v/>
      </c>
      <c r="FL10" s="121" t="str">
        <f t="shared" si="74"/>
        <v>Anju Dhall2 - RelationshipAccount / Stakeholder 8Self Score</v>
      </c>
      <c r="FM10" s="126" t="str">
        <f>_xlfn.XLOOKUP(FL10,PROSPERDelta_Query!BK:BK,PROSPERDelta_Query!AT:AT,"",,-1)</f>
        <v/>
      </c>
      <c r="FN10" s="131" t="str">
        <f t="shared" si="187"/>
        <v/>
      </c>
      <c r="FO10" s="131" t="str">
        <f t="shared" si="188"/>
        <v>N/A</v>
      </c>
      <c r="FP10" s="132" t="str">
        <f t="shared" si="189"/>
        <v>N/A</v>
      </c>
      <c r="FQ10" s="132" t="str">
        <f>IF(IF(IF($C10="Christopher Lobo",_xlfn.XLOOKUP($B10,PROSPER_Lobo!$1:$1,PROSPER_Lobo!$42:$42,""),
IF($C10="Naren Baliga",_xlfn.XLOOKUP($B10,PROSPER_Baliga!$1:$1,PROSPER_Baliga!$42:$42,""),
IF($C10="Thorsten Huhn",_xlfn.XLOOKUP($B10,PROSPER_Huhn!$1:$1,PROSPER_Huhn!$42:$42,""),
IF($C10="Nick Hull",_xlfn.XLOOKUP($B10,PROSPER_Hull!$1:$1,PROSPER_Hull!$42:$42,""),
IF($C10="Monika Kotwani",_xlfn.XLOOKUP($B10,PROSPER_Kotwani!$1:$1,PROSPER_Kotwani!$42:$42,""),
IF($C10="Jonathan Wellner",_xlfn.XLOOKUP($B10,PROSPER_Wellner!$1:$1,PROSPER_Wellner!$42:$42,""),
IF($C10="Travis Harvey",_xlfn.XLOOKUP($B10,PROSPER_Harvey!$1:$1,PROSPER_Harvey!$42:$42,""),"")))))))="","",
IF($C10="Christopher Lobo",_xlfn.XLOOKUP($B10,PROSPER_Lobo!$1:$1,PROSPER_Lobo!$42:$42,""),
IF($C10="Naren Baliga",_xlfn.XLOOKUP($B10,PROSPER_Baliga!$1:$1,PROSPER_Baliga!$42:$42,""),
IF($C10="Thorsten Huhn",_xlfn.XLOOKUP($B10,PROSPER_Huhn!$1:$1,PROSPER_Huhn!$42:$42,""),
IF($C10="Nick Hull",_xlfn.XLOOKUP($B10,PROSPER_Hull!$1:$1,PROSPER_Hull!$42:$42,""),
IF($C10="Monika Kotwani",_xlfn.XLOOKUP($B10,PROSPER_Kotwani!$1:$1,PROSPER_Kotwani!$42:$42,""),
IF($C10="Jonathan Wellner",_xlfn.XLOOKUP($B10,PROSPER_Wellner!$1:$1,PROSPER_Wellner!$42:$42,""),
IF($C10="Travis Harvey",_xlfn.XLOOKUP($B10,PROSPER_Harvey!$1:$1,PROSPER_Harvey!$42:$42,""),""))))))))="","No Score",IF(IF($C10="Christopher Lobo",_xlfn.XLOOKUP($B10,PROSPER_Lobo!$1:$1,PROSPER_Lobo!$42:$42,""),
IF($C10="Naren Baliga",_xlfn.XLOOKUP($B10,PROSPER_Baliga!$1:$1,PROSPER_Baliga!$42:$42,""),
IF($C10="Thorsten Huhn",_xlfn.XLOOKUP($B10,PROSPER_Huhn!$1:$1,PROSPER_Huhn!$42:$42,""),
IF($C10="Nick Hull",_xlfn.XLOOKUP($B10,PROSPER_Hull!$1:$1,PROSPER_Hull!$42:$42,""),
IF($C10="Monika Kotwani",_xlfn.XLOOKUP($B10,PROSPER_Kotwani!$1:$1,PROSPER_Kotwani!$42:$42,""),
IF($C10="Jonathan Wellner",_xlfn.XLOOKUP($B10,PROSPER_Wellner!$1:$1,PROSPER_Wellner!$42:$42,""),
IF($C10="Travis Harvey",_xlfn.XLOOKUP($B10,PROSPER_Harvey!$1:$1,PROSPER_Harvey!$42:$42,""),"")))))))="","",
IF($C10="Christopher Lobo",_xlfn.XLOOKUP($B10,PROSPER_Lobo!$1:$1,PROSPER_Lobo!$42:$42,""),
IF($C10="Naren Baliga",_xlfn.XLOOKUP($B10,PROSPER_Baliga!$1:$1,PROSPER_Baliga!$42:$42,""),
IF($C10="Thorsten Huhn",_xlfn.XLOOKUP($B10,PROSPER_Huhn!$1:$1,PROSPER_Huhn!$42:$42,""),
IF($C10="Nick Hull",_xlfn.XLOOKUP($B10,PROSPER_Hull!$1:$1,PROSPER_Hull!$42:$42,""),
IF($C10="Monika Kotwani",_xlfn.XLOOKUP($B10,PROSPER_Kotwani!$1:$1,PROSPER_Kotwani!$42:$42,""),
IF($C10="Jonathan Wellner",_xlfn.XLOOKUP($B10,PROSPER_Wellner!$1:$1,PROSPER_Wellner!$42:$42,""),
IF($C10="Travis Harvey",_xlfn.XLOOKUP($B10,PROSPER_Harvey!$1:$1,PROSPER_Harvey!$42:$42,""),"")))))))))</f>
        <v>N/A</v>
      </c>
      <c r="FR10" s="131" t="str">
        <f>IF(IF(IF($C10="Christopher Lobo",_xlfn.XLOOKUP($B10,PROSPER_Lobo!$1:$1,PROSPER_Lobo!$43:$43,""),
IF($C10="Naren Baliga",_xlfn.XLOOKUP($B10,PROSPER_Baliga!$1:$1,PROSPER_Baliga!$43:$43,""),
IF($C10="Thorsten Huhn",_xlfn.XLOOKUP($B10,PROSPER_Huhn!$1:$1,PROSPER_Huhn!$43:$43,""),
IF($C10="Nick Hull",_xlfn.XLOOKUP($B10,PROSPER_Hull!$1:$1,PROSPER_Hull!$43:$43,""),
IF($C10="Monika Kotwani",_xlfn.XLOOKUP($B10,PROSPER_Kotwani!$1:$1,PROSPER_Kotwani!$43:$43,""),
IF($C10="Jonathan Wellner",_xlfn.XLOOKUP($B10,PROSPER_Wellner!$1:$1,PROSPER_Wellner!$43:$43,""),
IF($C10="Travis Harvey",_xlfn.XLOOKUP($B10,PROSPER_Harvey!$1:$1,PROSPER_Harvey!$43:$43,""),"")))))))="","",
IF($C10="Christopher Lobo",_xlfn.XLOOKUP($B10,PROSPER_Lobo!$1:$1,PROSPER_Lobo!$43:$43,""),
IF($C10="Naren Baliga",_xlfn.XLOOKUP($B10,PROSPER_Baliga!$1:$1,PROSPER_Baliga!$43:$43,""),
IF($C10="Thorsten Huhn",_xlfn.XLOOKUP($B10,PROSPER_Huhn!$1:$1,PROSPER_Huhn!$43:$43,""),
IF($C10="Nick Hull",_xlfn.XLOOKUP($B10,PROSPER_Hull!$1:$1,PROSPER_Hull!$43:$43,""),
IF($C10="Monika Kotwani",_xlfn.XLOOKUP($B10,PROSPER_Kotwani!$1:$1,PROSPER_Kotwani!$43:$43,""),
IF($C10="Jonathan Wellner",_xlfn.XLOOKUP($B10,PROSPER_Wellner!$1:$1,PROSPER_Wellner!$43:$43,""),
IF($C10="Travis Harvey",_xlfn.XLOOKUP($B10,PROSPER_Harvey!$1:$1,PROSPER_Harvey!$43:$43,""),""))))))))="","No Comment",IF(IF($C10="Christopher Lobo",_xlfn.XLOOKUP($B10,PROSPER_Lobo!$1:$1,PROSPER_Lobo!$43:$43,""),
IF($C10="Naren Baliga",_xlfn.XLOOKUP($B10,PROSPER_Baliga!$1:$1,PROSPER_Baliga!$43:$43,""),
IF($C10="Thorsten Huhn",_xlfn.XLOOKUP($B10,PROSPER_Huhn!$1:$1,PROSPER_Huhn!$43:$43,""),
IF($C10="Nick Hull",_xlfn.XLOOKUP($B10,PROSPER_Hull!$1:$1,PROSPER_Hull!$43:$43,""),
IF($C10="Monika Kotwani",_xlfn.XLOOKUP($B10,PROSPER_Kotwani!$1:$1,PROSPER_Kotwani!$43:$43,""),
IF($C10="Jonathan Wellner",_xlfn.XLOOKUP($B10,PROSPER_Wellner!$1:$1,PROSPER_Wellner!$43:$43,""),
IF($C10="Travis Harvey",_xlfn.XLOOKUP($B10,PROSPER_Harvey!$1:$1,PROSPER_Harvey!$43:$43,""),"")))))))="","",
IF($C10="Christopher Lobo",_xlfn.XLOOKUP($B10,PROSPER_Lobo!$1:$1,PROSPER_Lobo!$43:$43,""),
IF($C10="Naren Baliga",_xlfn.XLOOKUP($B10,PROSPER_Baliga!$1:$1,PROSPER_Baliga!$43:$43,""),
IF($C10="Thorsten Huhn",_xlfn.XLOOKUP($B10,PROSPER_Huhn!$1:$1,PROSPER_Huhn!$43:$43,""),
IF($C10="Nick Hull",_xlfn.XLOOKUP($B10,PROSPER_Hull!$1:$1,PROSPER_Hull!$43:$43,""),
IF($C10="Monika Kotwani",_xlfn.XLOOKUP($B10,PROSPER_Kotwani!$1:$1,PROSPER_Kotwani!$43:$43,""),
IF($C10="Jonathan Wellner",_xlfn.XLOOKUP($B10,PROSPER_Wellner!$1:$1,PROSPER_Wellner!$43:$43,""),
IF($C10="Travis Harvey",_xlfn.XLOOKUP($B10,PROSPER_Harvey!$1:$1,PROSPER_Harvey!$43:$43,""),"")))))))))</f>
        <v>N/A</v>
      </c>
      <c r="FS10" s="150" t="str">
        <f t="shared" si="190"/>
        <v>N/A</v>
      </c>
      <c r="FT10" s="130" t="str">
        <f>_xlfn.XLOOKUP(B10,PROSPERInitial_Query!$E:$E,PROSPERInitial_Query!$AI:$AI,"",,-1)</f>
        <v/>
      </c>
      <c r="FU10" s="121" t="str">
        <f t="shared" si="79"/>
        <v>Anju Dhall2 - RelationshipAccount / Stakeholder 9Name</v>
      </c>
      <c r="FV10" s="121" t="str">
        <f>_xlfn.XLOOKUP(FU10,PROSPERDelta_Query!BK:BK,PROSPERDelta_Query!AK:AK,"",,-1)</f>
        <v/>
      </c>
      <c r="FW10" s="126" t="str">
        <f>_xlfn.XLOOKUP(B10,PROSPERInitial_Query!$E:$E,PROSPERInitial_Query!$Y:$Y,"",,-1)</f>
        <v/>
      </c>
      <c r="FX10" s="121" t="str">
        <f t="shared" si="80"/>
        <v>Anju Dhall2 - RelationshipAccount / Stakeholder 9Self Score</v>
      </c>
      <c r="FY10" s="126" t="str">
        <f>_xlfn.XLOOKUP(FX10,PROSPERDelta_Query!BK:BK,PROSPERDelta_Query!AU:AU,"",,-1)</f>
        <v/>
      </c>
      <c r="FZ10" s="131" t="str">
        <f t="shared" si="191"/>
        <v/>
      </c>
      <c r="GA10" s="131" t="str">
        <f t="shared" si="192"/>
        <v>N/A</v>
      </c>
      <c r="GB10" s="132" t="str">
        <f t="shared" si="193"/>
        <v>N/A</v>
      </c>
      <c r="GC10" s="132" t="str">
        <f>IF(IF(IF($C10="Christopher Lobo",_xlfn.XLOOKUP($B10,PROSPER_Lobo!$1:$1,PROSPER_Lobo!$45:$45,""),
IF($C10="Naren Baliga",_xlfn.XLOOKUP($B10,PROSPER_Baliga!$1:$1,PROSPER_Baliga!$45:$45,""),
IF($C10="Thorsten Huhn",_xlfn.XLOOKUP($B10,PROSPER_Huhn!$1:$1,PROSPER_Huhn!$45:$45,""),
IF($C10="Nick Hull",_xlfn.XLOOKUP($B10,PROSPER_Hull!$1:$1,PROSPER_Hull!$45:$45,""),
IF($C10="Monika Kotwani",_xlfn.XLOOKUP($B10,PROSPER_Kotwani!$1:$1,PROSPER_Kotwani!$45:$45,""),
IF($C10="Jonathan Wellner",_xlfn.XLOOKUP($B10,PROSPER_Wellner!$1:$1,PROSPER_Wellner!$45:$45,""),
IF($C10="Travis Harvey",_xlfn.XLOOKUP($B10,PROSPER_Harvey!$1:$1,PROSPER_Harvey!$45:$45,""),"")))))))="","",
IF($C10="Christopher Lobo",_xlfn.XLOOKUP($B10,PROSPER_Lobo!$1:$1,PROSPER_Lobo!$45:$45,""),
IF($C10="Naren Baliga",_xlfn.XLOOKUP($B10,PROSPER_Baliga!$1:$1,PROSPER_Baliga!$45:$45,""),
IF($C10="Thorsten Huhn",_xlfn.XLOOKUP($B10,PROSPER_Huhn!$1:$1,PROSPER_Huhn!$45:$45,""),
IF($C10="Nick Hull",_xlfn.XLOOKUP($B10,PROSPER_Hull!$1:$1,PROSPER_Hull!$45:$45,""),
IF($C10="Monika Kotwani",_xlfn.XLOOKUP($B10,PROSPER_Kotwani!$1:$1,PROSPER_Kotwani!$45:$45,""),
IF($C10="Jonathan Wellner",_xlfn.XLOOKUP($B10,PROSPER_Wellner!$1:$1,PROSPER_Wellner!$45:$45,""),
IF($C10="Travis Harvey",_xlfn.XLOOKUP($B10,PROSPER_Harvey!$1:$1,PROSPER_Harvey!$45:$45,""),""))))))))="","No Score",IF(IF($C10="Christopher Lobo",_xlfn.XLOOKUP($B10,PROSPER_Lobo!$1:$1,PROSPER_Lobo!$45:$45,""),
IF($C10="Naren Baliga",_xlfn.XLOOKUP($B10,PROSPER_Baliga!$1:$1,PROSPER_Baliga!$45:$45,""),
IF($C10="Thorsten Huhn",_xlfn.XLOOKUP($B10,PROSPER_Huhn!$1:$1,PROSPER_Huhn!$45:$45,""),
IF($C10="Nick Hull",_xlfn.XLOOKUP($B10,PROSPER_Hull!$1:$1,PROSPER_Hull!$45:$45,""),
IF($C10="Monika Kotwani",_xlfn.XLOOKUP($B10,PROSPER_Kotwani!$1:$1,PROSPER_Kotwani!$45:$45,""),
IF($C10="Jonathan Wellner",_xlfn.XLOOKUP($B10,PROSPER_Wellner!$1:$1,PROSPER_Wellner!$45:$45,""),
IF($C10="Travis Harvey",_xlfn.XLOOKUP($B10,PROSPER_Harvey!$1:$1,PROSPER_Harvey!$45:$45,""),"")))))))="","",
IF($C10="Christopher Lobo",_xlfn.XLOOKUP($B10,PROSPER_Lobo!$1:$1,PROSPER_Lobo!$45:$45,""),
IF($C10="Naren Baliga",_xlfn.XLOOKUP($B10,PROSPER_Baliga!$1:$1,PROSPER_Baliga!$45:$45,""),
IF($C10="Thorsten Huhn",_xlfn.XLOOKUP($B10,PROSPER_Huhn!$1:$1,PROSPER_Huhn!$45:$45,""),
IF($C10="Nick Hull",_xlfn.XLOOKUP($B10,PROSPER_Hull!$1:$1,PROSPER_Hull!$45:$45,""),
IF($C10="Monika Kotwani",_xlfn.XLOOKUP($B10,PROSPER_Kotwani!$1:$1,PROSPER_Kotwani!$45:$45,""),
IF($C10="Jonathan Wellner",_xlfn.XLOOKUP($B10,PROSPER_Wellner!$1:$1,PROSPER_Wellner!$45:$45,""),
IF($C10="Travis Harvey",_xlfn.XLOOKUP($B10,PROSPER_Harvey!$1:$1,PROSPER_Harvey!$45:$45,""),"")))))))))</f>
        <v>N/A</v>
      </c>
      <c r="GD10" s="131" t="str">
        <f>IF(IF(IF($C10="Christopher Lobo",_xlfn.XLOOKUP($B10,PROSPER_Lobo!$1:$1,PROSPER_Lobo!$46:$46,""),
IF($C10="Naren Baliga",_xlfn.XLOOKUP($B10,PROSPER_Baliga!$1:$1,PROSPER_Baliga!$46:$46,""),
IF($C10="Thorsten Huhn",_xlfn.XLOOKUP($B10,PROSPER_Huhn!$1:$1,PROSPER_Huhn!$46:$46,""),
IF($C10="Nick Hull",_xlfn.XLOOKUP($B10,PROSPER_Hull!$1:$1,PROSPER_Hull!$46:$46,""),
IF($C10="Monika Kotwani",_xlfn.XLOOKUP($B10,PROSPER_Kotwani!$1:$1,PROSPER_Kotwani!$46:$46,""),
IF($C10="Jonathan Wellner",_xlfn.XLOOKUP($B10,PROSPER_Wellner!$1:$1,PROSPER_Wellner!$46:$46,""),
IF($C10="Travis Harvey",_xlfn.XLOOKUP($B10,PROSPER_Harvey!$1:$1,PROSPER_Harvey!$46:$46,""),"")))))))="","",
IF($C10="Christopher Lobo",_xlfn.XLOOKUP($B10,PROSPER_Lobo!$1:$1,PROSPER_Lobo!$46:$46,""),
IF($C10="Naren Baliga",_xlfn.XLOOKUP($B10,PROSPER_Baliga!$1:$1,PROSPER_Baliga!$46:$46,""),
IF($C10="Thorsten Huhn",_xlfn.XLOOKUP($B10,PROSPER_Huhn!$1:$1,PROSPER_Huhn!$46:$46,""),
IF($C10="Nick Hull",_xlfn.XLOOKUP($B10,PROSPER_Hull!$1:$1,PROSPER_Hull!$46:$46,""),
IF($C10="Monika Kotwani",_xlfn.XLOOKUP($B10,PROSPER_Kotwani!$1:$1,PROSPER_Kotwani!$46:$46,""),
IF($C10="Jonathan Wellner",_xlfn.XLOOKUP($B10,PROSPER_Wellner!$1:$1,PROSPER_Wellner!$46:$46,""),
IF($C10="Travis Harvey",_xlfn.XLOOKUP($B10,PROSPER_Harvey!$1:$1,PROSPER_Harvey!$46:$46,""),""))))))))="","No Comment",IF(IF($C10="Christopher Lobo",_xlfn.XLOOKUP($B10,PROSPER_Lobo!$1:$1,PROSPER_Lobo!$46:$46,""),
IF($C10="Naren Baliga",_xlfn.XLOOKUP($B10,PROSPER_Baliga!$1:$1,PROSPER_Baliga!$46:$46,""),
IF($C10="Thorsten Huhn",_xlfn.XLOOKUP($B10,PROSPER_Huhn!$1:$1,PROSPER_Huhn!$46:$46,""),
IF($C10="Nick Hull",_xlfn.XLOOKUP($B10,PROSPER_Hull!$1:$1,PROSPER_Hull!$46:$46,""),
IF($C10="Monika Kotwani",_xlfn.XLOOKUP($B10,PROSPER_Kotwani!$1:$1,PROSPER_Kotwani!$46:$46,""),
IF($C10="Jonathan Wellner",_xlfn.XLOOKUP($B10,PROSPER_Wellner!$1:$1,PROSPER_Wellner!$46:$46,""),
IF($C10="Travis Harvey",_xlfn.XLOOKUP($B10,PROSPER_Harvey!$1:$1,PROSPER_Harvey!$46:$46,""),"")))))))="","",
IF($C10="Christopher Lobo",_xlfn.XLOOKUP($B10,PROSPER_Lobo!$1:$1,PROSPER_Lobo!$46:$46,""),
IF($C10="Naren Baliga",_xlfn.XLOOKUP($B10,PROSPER_Baliga!$1:$1,PROSPER_Baliga!$46:$46,""),
IF($C10="Thorsten Huhn",_xlfn.XLOOKUP($B10,PROSPER_Huhn!$1:$1,PROSPER_Huhn!$46:$46,""),
IF($C10="Nick Hull",_xlfn.XLOOKUP($B10,PROSPER_Hull!$1:$1,PROSPER_Hull!$46:$46,""),
IF($C10="Monika Kotwani",_xlfn.XLOOKUP($B10,PROSPER_Kotwani!$1:$1,PROSPER_Kotwani!$46:$46,""),
IF($C10="Jonathan Wellner",_xlfn.XLOOKUP($B10,PROSPER_Wellner!$1:$1,PROSPER_Wellner!$46:$46,""),
IF($C10="Travis Harvey",_xlfn.XLOOKUP($B10,PROSPER_Harvey!$1:$1,PROSPER_Harvey!$46:$46,""),"")))))))))</f>
        <v>N/A</v>
      </c>
      <c r="GE10" s="150" t="str">
        <f t="shared" si="194"/>
        <v>N/A</v>
      </c>
      <c r="GF10" s="130" t="str">
        <f>_xlfn.XLOOKUP(B10,PROSPERInitial_Query!$E:$E,PROSPERInitial_Query!$AJ:$AJ,"",,-1)</f>
        <v/>
      </c>
      <c r="GG10" s="121" t="str">
        <f t="shared" si="84"/>
        <v>Anju Dhall2 - RelationshipAccount / Stakeholder 10Name</v>
      </c>
      <c r="GH10" s="121" t="str">
        <f>_xlfn.XLOOKUP(GG10,PROSPERDelta_Query!BK:BK,PROSPERDelta_Query!AL:AL,"",,-1)</f>
        <v/>
      </c>
      <c r="GI10" s="126" t="str">
        <f>_xlfn.XLOOKUP(B10,PROSPERInitial_Query!$E:$E,PROSPERInitial_Query!$Z:$Z,"",,-1)</f>
        <v/>
      </c>
      <c r="GJ10" s="121" t="str">
        <f t="shared" si="85"/>
        <v>Anju Dhall2 - RelationshipAccount / Stakeholder 10Self Score</v>
      </c>
      <c r="GK10" s="126" t="str">
        <f>_xlfn.XLOOKUP(GJ10,PROSPERDelta_Query!BK:BK,PROSPERDelta_Query!AV:AV,"",,-1)</f>
        <v/>
      </c>
      <c r="GL10" s="131" t="str">
        <f t="shared" si="195"/>
        <v/>
      </c>
      <c r="GM10" s="131" t="str">
        <f t="shared" si="196"/>
        <v>N/A</v>
      </c>
      <c r="GN10" s="132" t="str">
        <f t="shared" si="197"/>
        <v>N/A</v>
      </c>
      <c r="GO10" s="132" t="str">
        <f>IF(IF(IF($C10="Christopher Lobo",_xlfn.XLOOKUP($B10,PROSPER_Lobo!$1:$1,PROSPER_Lobo!$48:$48,""),
IF($C10="Naren Baliga",_xlfn.XLOOKUP($B10,PROSPER_Baliga!$1:$1,PROSPER_Baliga!$48:$48,""),
IF($C10="Thorsten Huhn",_xlfn.XLOOKUP($B10,PROSPER_Huhn!$1:$1,PROSPER_Huhn!$48:$48,""),
IF($C10="Nick Hull",_xlfn.XLOOKUP($B10,PROSPER_Hull!$1:$1,PROSPER_Hull!$48:$48,""),
IF($C10="Monika Kotwani",_xlfn.XLOOKUP($B10,PROSPER_Kotwani!$1:$1,PROSPER_Kotwani!$48:$48,""),
IF($C10="Jonathan Wellner",_xlfn.XLOOKUP($B10,PROSPER_Wellner!$1:$1,PROSPER_Wellner!$48:$48,""),
IF($C10="Travis Harvey",_xlfn.XLOOKUP($B10,PROSPER_Harvey!$1:$1,PROSPER_Harvey!$48:$48,""),"")))))))="","",
IF($C10="Christopher Lobo",_xlfn.XLOOKUP($B10,PROSPER_Lobo!$1:$1,PROSPER_Lobo!$48:$48,""),
IF($C10="Naren Baliga",_xlfn.XLOOKUP($B10,PROSPER_Baliga!$1:$1,PROSPER_Baliga!$48:$48,""),
IF($C10="Thorsten Huhn",_xlfn.XLOOKUP($B10,PROSPER_Huhn!$1:$1,PROSPER_Huhn!$48:$48,""),
IF($C10="Nick Hull",_xlfn.XLOOKUP($B10,PROSPER_Hull!$1:$1,PROSPER_Hull!$48:$48,""),
IF($C10="Monika Kotwani",_xlfn.XLOOKUP($B10,PROSPER_Kotwani!$1:$1,PROSPER_Kotwani!$48:$48,""),
IF($C10="Jonathan Wellner",_xlfn.XLOOKUP($B10,PROSPER_Wellner!$1:$1,PROSPER_Wellner!$48:$48,""),
IF($C10="Travis Harvey",_xlfn.XLOOKUP($B10,PROSPER_Harvey!$1:$1,PROSPER_Harvey!$48:$48,""),""))))))))="","No Score",IF(IF($C10="Christopher Lobo",_xlfn.XLOOKUP($B10,PROSPER_Lobo!$1:$1,PROSPER_Lobo!$48:$48,""),
IF($C10="Naren Baliga",_xlfn.XLOOKUP($B10,PROSPER_Baliga!$1:$1,PROSPER_Baliga!$48:$48,""),
IF($C10="Thorsten Huhn",_xlfn.XLOOKUP($B10,PROSPER_Huhn!$1:$1,PROSPER_Huhn!$48:$48,""),
IF($C10="Nick Hull",_xlfn.XLOOKUP($B10,PROSPER_Hull!$1:$1,PROSPER_Hull!$48:$48,""),
IF($C10="Monika Kotwani",_xlfn.XLOOKUP($B10,PROSPER_Kotwani!$1:$1,PROSPER_Kotwani!$48:$48,""),
IF($C10="Jonathan Wellner",_xlfn.XLOOKUP($B10,PROSPER_Wellner!$1:$1,PROSPER_Wellner!$48:$48,""),
IF($C10="Travis Harvey",_xlfn.XLOOKUP($B10,PROSPER_Harvey!$1:$1,PROSPER_Harvey!$48:$48,""),"")))))))="","",
IF($C10="Christopher Lobo",_xlfn.XLOOKUP($B10,PROSPER_Lobo!$1:$1,PROSPER_Lobo!$48:$48,""),
IF($C10="Naren Baliga",_xlfn.XLOOKUP($B10,PROSPER_Baliga!$1:$1,PROSPER_Baliga!$48:$48,""),
IF($C10="Thorsten Huhn",_xlfn.XLOOKUP($B10,PROSPER_Huhn!$1:$1,PROSPER_Huhn!$48:$48,""),
IF($C10="Nick Hull",_xlfn.XLOOKUP($B10,PROSPER_Hull!$1:$1,PROSPER_Hull!$48:$48,""),
IF($C10="Monika Kotwani",_xlfn.XLOOKUP($B10,PROSPER_Kotwani!$1:$1,PROSPER_Kotwani!$48:$48,""),
IF($C10="Jonathan Wellner",_xlfn.XLOOKUP($B10,PROSPER_Wellner!$1:$1,PROSPER_Wellner!$48:$48,""),
IF($C10="Travis Harvey",_xlfn.XLOOKUP($B10,PROSPER_Harvey!$1:$1,PROSPER_Harvey!$48:$48,""),"")))))))))</f>
        <v>N/A</v>
      </c>
      <c r="GP10" s="131" t="str">
        <f>IF(IF(IF($C10="Christopher Lobo",_xlfn.XLOOKUP($B10,PROSPER_Lobo!$1:$1,PROSPER_Lobo!$49:$49,""),
IF($C10="Naren Baliga",_xlfn.XLOOKUP($B10,PROSPER_Baliga!$1:$1,PROSPER_Baliga!$49:$49,""),
IF($C10="Thorsten Huhn",_xlfn.XLOOKUP($B10,PROSPER_Huhn!$1:$1,PROSPER_Huhn!$49:$49,""),
IF($C10="Nick Hull",_xlfn.XLOOKUP($B10,PROSPER_Hull!$1:$1,PROSPER_Hull!$49:$49,""),
IF($C10="Monika Kotwani",_xlfn.XLOOKUP($B10,PROSPER_Kotwani!$1:$1,PROSPER_Kotwani!$49:$49,""),
IF($C10="Jonathan Wellner",_xlfn.XLOOKUP($B10,PROSPER_Wellner!$1:$1,PROSPER_Wellner!$49:$49,""),
IF($C10="Travis Harvey",_xlfn.XLOOKUP($B10,PROSPER_Harvey!$1:$1,PROSPER_Harvey!$49:$49,""),"")))))))="","",
IF($C10="Christopher Lobo",_xlfn.XLOOKUP($B10,PROSPER_Lobo!$1:$1,PROSPER_Lobo!$49:$49,""),
IF($C10="Naren Baliga",_xlfn.XLOOKUP($B10,PROSPER_Baliga!$1:$1,PROSPER_Baliga!$49:$49,""),
IF($C10="Thorsten Huhn",_xlfn.XLOOKUP($B10,PROSPER_Huhn!$1:$1,PROSPER_Huhn!$49:$49,""),
IF($C10="Nick Hull",_xlfn.XLOOKUP($B10,PROSPER_Hull!$1:$1,PROSPER_Hull!$49:$49,""),
IF($C10="Monika Kotwani",_xlfn.XLOOKUP($B10,PROSPER_Kotwani!$1:$1,PROSPER_Kotwani!$49:$49,""),
IF($C10="Jonathan Wellner",_xlfn.XLOOKUP($B10,PROSPER_Wellner!$1:$1,PROSPER_Wellner!$49:$49,""),
IF($C10="Travis Harvey",_xlfn.XLOOKUP($B10,PROSPER_Harvey!$1:$1,PROSPER_Harvey!$49:$49,""),""))))))))="","No Comment",IF(IF($C10="Christopher Lobo",_xlfn.XLOOKUP($B10,PROSPER_Lobo!$1:$1,PROSPER_Lobo!$49:$49,""),
IF($C10="Naren Baliga",_xlfn.XLOOKUP($B10,PROSPER_Baliga!$1:$1,PROSPER_Baliga!$49:$49,""),
IF($C10="Thorsten Huhn",_xlfn.XLOOKUP($B10,PROSPER_Huhn!$1:$1,PROSPER_Huhn!$49:$49,""),
IF($C10="Nick Hull",_xlfn.XLOOKUP($B10,PROSPER_Hull!$1:$1,PROSPER_Hull!$49:$49,""),
IF($C10="Monika Kotwani",_xlfn.XLOOKUP($B10,PROSPER_Kotwani!$1:$1,PROSPER_Kotwani!$49:$49,""),
IF($C10="Jonathan Wellner",_xlfn.XLOOKUP($B10,PROSPER_Wellner!$1:$1,PROSPER_Wellner!$49:$49,""),
IF($C10="Travis Harvey",_xlfn.XLOOKUP($B10,PROSPER_Harvey!$1:$1,PROSPER_Harvey!$49:$49,""),"")))))))="","",
IF($C10="Christopher Lobo",_xlfn.XLOOKUP($B10,PROSPER_Lobo!$1:$1,PROSPER_Lobo!$49:$49,""),
IF($C10="Naren Baliga",_xlfn.XLOOKUP($B10,PROSPER_Baliga!$1:$1,PROSPER_Baliga!$49:$49,""),
IF($C10="Thorsten Huhn",_xlfn.XLOOKUP($B10,PROSPER_Huhn!$1:$1,PROSPER_Huhn!$49:$49,""),
IF($C10="Nick Hull",_xlfn.XLOOKUP($B10,PROSPER_Hull!$1:$1,PROSPER_Hull!$49:$49,""),
IF($C10="Monika Kotwani",_xlfn.XLOOKUP($B10,PROSPER_Kotwani!$1:$1,PROSPER_Kotwani!$49:$49,""),
IF($C10="Jonathan Wellner",_xlfn.XLOOKUP($B10,PROSPER_Wellner!$1:$1,PROSPER_Wellner!$49:$49,""),
IF($C10="Travis Harvey",_xlfn.XLOOKUP($B10,PROSPER_Harvey!$1:$1,PROSPER_Harvey!$49:$49,""),"")))))))))</f>
        <v>N/A</v>
      </c>
      <c r="GQ10" s="150" t="str">
        <f t="shared" si="198"/>
        <v>N/A</v>
      </c>
      <c r="GR10" s="187" t="str">
        <f t="shared" si="199"/>
        <v>N/A</v>
      </c>
      <c r="GS10" s="128" t="str">
        <f t="shared" si="200"/>
        <v>N/A</v>
      </c>
      <c r="GT10" s="188" t="str">
        <f t="shared" si="201"/>
        <v>N/A</v>
      </c>
      <c r="GU10" s="133" t="str">
        <f>IF(IF(IF($C10="Christopher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Kotwani",_xlfn.XLOOKUP($B10,PROSPER_Kotwani!$1:$1,PROSPER_Kotwani!$54:$54,""),
IF($C10="Jonathan Wellner",_xlfn.XLOOKUP($B10,PROSPER_Wellner!$1:$1,PROSPER_Wellner!$54:$54,""),
IF($C10="Travis Harvey",_xlfn.XLOOKUP($B10,PROSPER_Harvey!$1:$1,PROSPER_Harvey!$54:$54,""),"")))))))="","",
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Kotwani",_xlfn.XLOOKUP($B10,PROSPER_Kotwani!$1:$1,PROSPER_Kotwani!$50:$50,""),
IF($C10="Jonathan Wellner",_xlfn.XLOOKUP($B10,PROSPER_Wellner!$1:$1,PROSPER_Wellner!$50:$50,""),
IF($C10="Travis Harvey",_xlfn.XLOOKUP($B10,PROSPER_Harvey!$1:$1,PROSPER_Harvey!$50:$50,""),""))))))))="","No Score",IF(IF($C10="Christopher Lobo",_xlfn.XLOOKUP($B10,PROSPER_Lobo!$1:$1,PROSPER_Lobo!$50:$50,""),
IF($C10="Naren Baliga",_xlfn.XLOOKUP($B10,PROSPER_Baliga!$1:$1,PROSPER_Baliga!$50:$50,""),
IF($C10="Thorsten Huhn",_xlfn.XLOOKUP($B10,PROSPER_Huhn!$1:$1,PROSPER_Huhn!$50:$50,""),
IF($C10="Nick Hull",_xlfn.XLOOKUP($B10,PROSPER_Hull!$1:$1,PROSPER_Hull!$50:$50,""),
IF($C10="Monika Kotwani",_xlfn.XLOOKUP($B10,PROSPER_Kotwani!$1:$1,PROSPER_Kotwani!$50:$50,""),
IF($C10="Jonathan Wellner",_xlfn.XLOOKUP($B10,PROSPER_Wellner!$1:$1,PROSPER_Wellner!$50:$50,""),
IF($C10="Travis Harvey",_xlfn.XLOOKUP($B10,PROSPER_Harvey!$1:$1,PROSPER_Harvey!$50:$50,""),"")))))))="","",
IF($C10="Christopher Lobo",_xlfn.XLOOKUP($B10,PROSPER_Lobo!$1:$1,PROSPER_Lobo!$50:$50,""),
IF($C10="Naren Baliga",_xlfn.XLOOKUP($B10,PROSPER_Baliga!$1:$1,PROSPER_Baliga!$50:$50,""),
IF($C10="Thorsten Huhn",_xlfn.XLOOKUP($B10,PROSPER_Huhn!$1:$1,PROSPER_Huhn!$50:$50,""),
IF($C10="Nick Hull",_xlfn.XLOOKUP($B10,PROSPER_Hull!$1:$1,PROSPER_Hull!$50:$50,""),
IF($C10="Monika Kotwani",_xlfn.XLOOKUP($B10,PROSPER_Kotwani!$1:$1,PROSPER_Kotwani!$50:$50,""),
IF($C10="Jonathan Wellner",_xlfn.XLOOKUP($B10,PROSPER_Wellner!$1:$1,PROSPER_Wellner!$50:$50,""),
IF($C10="Travis Harvey",_xlfn.XLOOKUP($B10,PROSPER_Harvey!$1:$1,PROSPER_Harvey!$50:$50,""),"")))))))))</f>
        <v>No Score</v>
      </c>
      <c r="GV10" s="134" t="str">
        <f>IF(IF(IF($C10="Christopher Lobo",_xlfn.XLOOKUP($B10,PROSPER_Lobo!$1:$1,PROSPER_Lobo!$51:$51,""),
IF($C10="Naren Baliga",_xlfn.XLOOKUP($B10,PROSPER_Baliga!$1:$1,PROSPER_Baliga!$51:$51,""),
IF($C10="Thorsten Huhn",_xlfn.XLOOKUP($B10,PROSPER_Huhn!$1:$1,PROSPER_Huhn!$51:$51,""),
IF($C10="Nick Hull",_xlfn.XLOOKUP($B10,PROSPER_Hull!$1:$1,PROSPER_Hull!$51:$51,""),
IF($C10="Monika Kotwani",_xlfn.XLOOKUP($B10,PROSPER_Kotwani!$1:$1,PROSPER_Kotwani!$51:$51,""),
IF($C10="Jonathan Wellner",_xlfn.XLOOKUP($B10,PROSPER_Wellner!$1:$1,PROSPER_Wellner!$51:$51,""),
IF($C10="Travis Harvey",_xlfn.XLOOKUP($B10,PROSPER_Harvey!$1:$1,PROSPER_Harvey!$51:$51,""),"")))))))="","",
IF($C10="Christopher Lobo",_xlfn.XLOOKUP($B10,PROSPER_Lobo!$1:$1,PROSPER_Lobo!$51:$51,""),
IF($C10="Naren Baliga",_xlfn.XLOOKUP($B10,PROSPER_Baliga!$1:$1,PROSPER_Baliga!$51:$51,""),
IF($C10="Thorsten Huhn",_xlfn.XLOOKUP($B10,PROSPER_Huhn!$1:$1,PROSPER_Huhn!$51:$51,""),
IF($C10="Nick Hull",_xlfn.XLOOKUP($B10,PROSPER_Hull!$1:$1,PROSPER_Hull!$51:$51,""),
IF($C10="Monika Kotwani",_xlfn.XLOOKUP($B10,PROSPER_Kotwani!$1:$1,PROSPER_Kotwani!$51:$51,""),
IF($C10="Jonathan Wellner",_xlfn.XLOOKUP($B10,PROSPER_Wellner!$1:$1,PROSPER_Wellner!$51:$51,""),
IF($C10="Travis Harvey",_xlfn.XLOOKUP($B10,PROSPER_Harvey!$1:$1,PROSPER_Harvey!$51:$51,""),""))))))))="","No Comment",IF(IF($C10="Christopher Lobo",_xlfn.XLOOKUP($B10,PROSPER_Lobo!$1:$1,PROSPER_Lobo!$51:$51,""),
IF($C10="Naren Baliga",_xlfn.XLOOKUP($B10,PROSPER_Baliga!$1:$1,PROSPER_Baliga!$51:$51,""),
IF($C10="Thorsten Huhn",_xlfn.XLOOKUP($B10,PROSPER_Huhn!$1:$1,PROSPER_Huhn!$51:$51,""),
IF($C10="Nick Hull",_xlfn.XLOOKUP($B10,PROSPER_Hull!$1:$1,PROSPER_Hull!$51:$51,""),
IF($C10="Monika Kotwani",_xlfn.XLOOKUP($B10,PROSPER_Kotwani!$1:$1,PROSPER_Kotwani!$51:$51,""),
IF($C10="Jonathan Wellner",_xlfn.XLOOKUP($B10,PROSPER_Wellner!$1:$1,PROSPER_Wellner!$51:$51,""),
IF($C10="Travis Harvey",_xlfn.XLOOKUP($B10,PROSPER_Harvey!$1:$1,PROSPER_Harvey!$51:$51,""),"")))))))="","",
IF($C10="Christopher Lobo",_xlfn.XLOOKUP($B10,PROSPER_Lobo!$1:$1,PROSPER_Lobo!$51:$51,""),
IF($C10="Naren Baliga",_xlfn.XLOOKUP($B10,PROSPER_Baliga!$1:$1,PROSPER_Baliga!$51:$51,""),
IF($C10="Thorsten Huhn",_xlfn.XLOOKUP($B10,PROSPER_Huhn!$1:$1,PROSPER_Huhn!$51:$51,""),
IF($C10="Nick Hull",_xlfn.XLOOKUP($B10,PROSPER_Hull!$1:$1,PROSPER_Hull!$51:$51,""),
IF($C10="Monika Kotwani",_xlfn.XLOOKUP($B10,PROSPER_Kotwani!$1:$1,PROSPER_Kotwani!$51:$51,""),
IF($C10="Jonathan Wellner",_xlfn.XLOOKUP($B10,PROSPER_Wellner!$1:$1,PROSPER_Wellner!$51:$51,""),
IF($C10="Travis Harvey",_xlfn.XLOOKUP($B10,PROSPER_Harvey!$1:$1,PROSPER_Harvey!$51:$51,""),"")))))))))</f>
        <v>No Comment</v>
      </c>
      <c r="GW10" s="133">
        <f>_xlfn.XLOOKUP($B10,Vlookups_Local!B:B,Vlookups_Local!E:E,"N/A")</f>
        <v>6</v>
      </c>
      <c r="GX10" s="134" t="str">
        <f>IF(IF(IF($C10="Christopher Lobo",_xlfn.XLOOKUP($B10,PROSPER_Lobo!$1:$1,PROSPER_Lobo!$53:$53,""),
IF($C10="Naren Baliga",_xlfn.XLOOKUP($B10,PROSPER_Baliga!$1:$1,PROSPER_Baliga!$53:$53,""),
IF($C10="Thorsten Huhn",_xlfn.XLOOKUP($B10,PROSPER_Huhn!$1:$1,PROSPER_Huhn!$53:$53,""),
IF($C10="Nick Hull",_xlfn.XLOOKUP($B10,PROSPER_Hull!$1:$1,PROSPER_Hull!$53:$53,""),
IF($C10="Monika Kotwani",_xlfn.XLOOKUP($B10,PROSPER_Kotwani!$1:$1,PROSPER_Kotwani!$53:$53,""),
IF($C10="Jonathan Wellner",_xlfn.XLOOKUP($B10,PROSPER_Wellner!$1:$1,PROSPER_Wellner!$53:$53,""),
IF($C10="Travis Harvey",_xlfn.XLOOKUP($B10,PROSPER_Harvey!$1:$1,PROSPER_Harvey!$53:$53,""),"")))))))="","",
IF($C10="Christopher Lobo",_xlfn.XLOOKUP($B10,PROSPER_Lobo!$1:$1,PROSPER_Lobo!$53:$53,""),
IF($C10="Naren Baliga",_xlfn.XLOOKUP($B10,PROSPER_Baliga!$1:$1,PROSPER_Baliga!$53:$53,""),
IF($C10="Thorsten Huhn",_xlfn.XLOOKUP($B10,PROSPER_Huhn!$1:$1,PROSPER_Huhn!$53:$53,""),
IF($C10="Nick Hull",_xlfn.XLOOKUP($B10,PROSPER_Hull!$1:$1,PROSPER_Hull!$53:$53,""),
IF($C10="Monika Kotwani",_xlfn.XLOOKUP($B10,PROSPER_Kotwani!$1:$1,PROSPER_Kotwani!$53:$53,""),
IF($C10="Jonathan Wellner",_xlfn.XLOOKUP($B10,PROSPER_Wellner!$1:$1,PROSPER_Wellner!$53:$53,""),
IF($C10="Travis Harvey",_xlfn.XLOOKUP($B10,PROSPER_Harvey!$1:$1,PROSPER_Harvey!$53:$53,""),""))))))))="","No Comment",IF(IF($C10="Christopher Lobo",_xlfn.XLOOKUP($B10,PROSPER_Lobo!$1:$1,PROSPER_Lobo!$53:$53,""),
IF($C10="Naren Baliga",_xlfn.XLOOKUP($B10,PROSPER_Baliga!$1:$1,PROSPER_Baliga!$53:$53,""),
IF($C10="Thorsten Huhn",_xlfn.XLOOKUP($B10,PROSPER_Huhn!$1:$1,PROSPER_Huhn!$53:$53,""),
IF($C10="Nick Hull",_xlfn.XLOOKUP($B10,PROSPER_Hull!$1:$1,PROSPER_Hull!$53:$53,""),
IF($C10="Monika Kotwani",_xlfn.XLOOKUP($B10,PROSPER_Kotwani!$1:$1,PROSPER_Kotwani!$53:$53,""),
IF($C10="Jonathan Wellner",_xlfn.XLOOKUP($B10,PROSPER_Wellner!$1:$1,PROSPER_Wellner!$53:$53,""),
IF($C10="Travis Harvey",_xlfn.XLOOKUP($B10,PROSPER_Harvey!$1:$1,PROSPER_Harvey!$53:$53,""),"")))))))="","",
IF($C10="Christopher Lobo",_xlfn.XLOOKUP($B10,PROSPER_Lobo!$1:$1,PROSPER_Lobo!$53:$53,""),
IF($C10="Naren Baliga",_xlfn.XLOOKUP($B10,PROSPER_Baliga!$1:$1,PROSPER_Baliga!$53:$53,""),
IF($C10="Thorsten Huhn",_xlfn.XLOOKUP($B10,PROSPER_Huhn!$1:$1,PROSPER_Huhn!$53:$53,""),
IF($C10="Nick Hull",_xlfn.XLOOKUP($B10,PROSPER_Hull!$1:$1,PROSPER_Hull!$53:$53,""),
IF($C10="Monika Kotwani",_xlfn.XLOOKUP($B10,PROSPER_Kotwani!$1:$1,PROSPER_Kotwani!$53:$53,""),
IF($C10="Jonathan Wellner",_xlfn.XLOOKUP($B10,PROSPER_Wellner!$1:$1,PROSPER_Wellner!$53:$53,""),
IF($C10="Travis Harvey",_xlfn.XLOOKUP($B10,PROSPER_Harvey!$1:$1,PROSPER_Harvey!$53:$53,""),"")))))))))</f>
        <v>No Comment</v>
      </c>
      <c r="GY10" s="133" t="str">
        <f>IF(IF(IF($C10="Christopher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Kotwani",_xlfn.XLOOKUP($B10,PROSPER_Kotwani!$1:$1,PROSPER_Kotwani!$54:$54,""),
IF($C10="Jonathan Wellner",_xlfn.XLOOKUP($B10,PROSPER_Wellner!$1:$1,PROSPER_Wellner!$54:$54,""),
IF($C10="Travis Harvey",_xlfn.XLOOKUP($B10,PROSPER_Harvey!$1:$1,PROSPER_Harvey!$54:$54,""),"")))))))="","",
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Kotwani",_xlfn.XLOOKUP($B10,PROSPER_Kotwani!$1:$1,PROSPER_Kotwani!$54:$54,""),
IF($C10="Jonathan Wellner",_xlfn.XLOOKUP($B10,PROSPER_Wellner!$1:$1,PROSPER_Wellner!$54:$54,""),
IF($C10="Travis Harvey",_xlfn.XLOOKUP($B10,PROSPER_Harvey!$1:$1,PROSPER_Harvey!$54:$54,""),""))))))))="","No Score",IF(IF($C10="Christopher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Kotwani",_xlfn.XLOOKUP($B10,PROSPER_Kotwani!$1:$1,PROSPER_Kotwani!$54:$54,""),
IF($C10="Jonathan Wellner",_xlfn.XLOOKUP($B10,PROSPER_Wellner!$1:$1,PROSPER_Wellner!$54:$54,""),
IF($C10="Travis Harvey",_xlfn.XLOOKUP($B10,PROSPER_Harvey!$1:$1,PROSPER_Harvey!$54:$54,""),"")))))))="","",
IF($C10="Christopher Lobo",_xlfn.XLOOKUP($B10,PROSPER_Lobo!$1:$1,PROSPER_Lobo!$54:$54,""),
IF($C10="Naren Baliga",_xlfn.XLOOKUP($B10,PROSPER_Baliga!$1:$1,PROSPER_Baliga!$54:$54,""),
IF($C10="Thorsten Huhn",_xlfn.XLOOKUP($B10,PROSPER_Huhn!$1:$1,PROSPER_Huhn!$54:$54,""),
IF($C10="Nick Hull",_xlfn.XLOOKUP($B10,PROSPER_Hull!$1:$1,PROSPER_Hull!$54:$54,""),
IF($C10="Monika Kotwani",_xlfn.XLOOKUP($B10,PROSPER_Kotwani!$1:$1,PROSPER_Kotwani!$54:$54,""),
IF($C10="Jonathan Wellner",_xlfn.XLOOKUP($B10,PROSPER_Wellner!$1:$1,PROSPER_Wellner!$54:$54,""),
IF($C10="Travis Harvey",_xlfn.XLOOKUP($B10,PROSPER_Harvey!$1:$1,PROSPER_Harvey!$54:$54,""),"")))))))))</f>
        <v>No Score</v>
      </c>
      <c r="GZ10" s="134" t="str">
        <f>IF(IF(IF($C10="Christopher Lobo",_xlfn.XLOOKUP($B10,PROSPER_Lobo!$1:$1,PROSPER_Lobo!$55:$55,""),
IF($C10="Naren Baliga",_xlfn.XLOOKUP($B10,PROSPER_Baliga!$1:$1,PROSPER_Baliga!$55:$55,""),
IF($C10="Thorsten Huhn",_xlfn.XLOOKUP($B10,PROSPER_Huhn!$1:$1,PROSPER_Huhn!$55:$55,""),
IF($C10="Nick Hull",_xlfn.XLOOKUP($B10,PROSPER_Hull!$1:$1,PROSPER_Hull!$55:$55,""),
IF($C10="Monika Kotwani",_xlfn.XLOOKUP($B10,PROSPER_Kotwani!$1:$1,PROSPER_Kotwani!$55:$55,""),
IF($C10="Jonathan Wellner",_xlfn.XLOOKUP($B10,PROSPER_Wellner!$1:$1,PROSPER_Wellner!$55:$55,""),
IF($C10="Travis Harvey",_xlfn.XLOOKUP($B10,PROSPER_Harvey!$1:$1,PROSPER_Harvey!$55:$55,""),"")))))))="","",
IF($C10="Christopher Lobo",_xlfn.XLOOKUP($B10,PROSPER_Lobo!$1:$1,PROSPER_Lobo!$55:$55,""),
IF($C10="Naren Baliga",_xlfn.XLOOKUP($B10,PROSPER_Baliga!$1:$1,PROSPER_Baliga!$55:$55,""),
IF($C10="Thorsten Huhn",_xlfn.XLOOKUP($B10,PROSPER_Huhn!$1:$1,PROSPER_Huhn!$55:$55,""),
IF($C10="Nick Hull",_xlfn.XLOOKUP($B10,PROSPER_Hull!$1:$1,PROSPER_Hull!$55:$55,""),
IF($C10="Monika Kotwani",_xlfn.XLOOKUP($B10,PROSPER_Kotwani!$1:$1,PROSPER_Kotwani!$55:$55,""),
IF($C10="Jonathan Wellner",_xlfn.XLOOKUP($B10,PROSPER_Wellner!$1:$1,PROSPER_Wellner!$55:$55,""),
IF($C10="Travis Harvey",_xlfn.XLOOKUP($B10,PROSPER_Harvey!$1:$1,PROSPER_Harvey!$55:$55,""),""))))))))="","No Comment",IF(IF($C10="Christopher Lobo",_xlfn.XLOOKUP($B10,PROSPER_Lobo!$1:$1,PROSPER_Lobo!$55:$55,""),
IF($C10="Naren Baliga",_xlfn.XLOOKUP($B10,PROSPER_Baliga!$1:$1,PROSPER_Baliga!$55:$55,""),
IF($C10="Thorsten Huhn",_xlfn.XLOOKUP($B10,PROSPER_Huhn!$1:$1,PROSPER_Huhn!$55:$55,""),
IF($C10="Nick Hull",_xlfn.XLOOKUP($B10,PROSPER_Hull!$1:$1,PROSPER_Hull!$55:$55,""),
IF($C10="Monika Kotwani",_xlfn.XLOOKUP($B10,PROSPER_Kotwani!$1:$1,PROSPER_Kotwani!$55:$55,""),
IF($C10="Jonathan Wellner",_xlfn.XLOOKUP($B10,PROSPER_Wellner!$1:$1,PROSPER_Wellner!$55:$55,""),
IF($C10="Travis Harvey",_xlfn.XLOOKUP($B10,PROSPER_Harvey!$1:$1,PROSPER_Harvey!$55:$55,""),"")))))))="","",
IF($C10="Christopher Lobo",_xlfn.XLOOKUP($B10,PROSPER_Lobo!$1:$1,PROSPER_Lobo!$55:$55,""),
IF($C10="Naren Baliga",_xlfn.XLOOKUP($B10,PROSPER_Baliga!$1:$1,PROSPER_Baliga!$55:$55,""),
IF($C10="Thorsten Huhn",_xlfn.XLOOKUP($B10,PROSPER_Huhn!$1:$1,PROSPER_Huhn!$55:$55,""),
IF($C10="Nick Hull",_xlfn.XLOOKUP($B10,PROSPER_Hull!$1:$1,PROSPER_Hull!$55:$55,""),
IF($C10="Monika Kotwani",_xlfn.XLOOKUP($B10,PROSPER_Kotwani!$1:$1,PROSPER_Kotwani!$55:$55,""),
IF($C10="Jonathan Wellner",_xlfn.XLOOKUP($B10,PROSPER_Wellner!$1:$1,PROSPER_Wellner!$55:$55,""),
IF($C10="Travis Harvey",_xlfn.XLOOKUP($B10,PROSPER_Harvey!$1:$1,PROSPER_Harvey!$55:$55,""),"")))))))))</f>
        <v>No Comment</v>
      </c>
      <c r="HA10" s="133" t="str">
        <f>IF(IF(IF($C10="Christopher Lobo",_xlfn.XLOOKUP($B10,PROSPER_Lobo!$1:$1,PROSPER_Lobo!$56:$56,""),
IF($C10="Naren Baliga",_xlfn.XLOOKUP($B10,PROSPER_Baliga!$1:$1,PROSPER_Baliga!$56:$56,""),
IF($C10="Thorsten Huhn",_xlfn.XLOOKUP($B10,PROSPER_Huhn!$1:$1,PROSPER_Huhn!$56:$56,""),
IF($C10="Nick Hull",_xlfn.XLOOKUP($B10,PROSPER_Hull!$1:$1,PROSPER_Hull!$56:$56,""),
IF($C10="Monika Kotwani",_xlfn.XLOOKUP($B10,PROSPER_Kotwani!$1:$1,PROSPER_Kotwani!$56:$56,""),
IF($C10="Jonathan Wellner",_xlfn.XLOOKUP($B10,PROSPER_Wellner!$1:$1,PROSPER_Wellner!$56:$56,""),
IF($C10="Travis Harvey",_xlfn.XLOOKUP($B10,PROSPER_Harvey!$1:$1,PROSPER_Harvey!$56:$56,""),"")))))))="","",
IF($C10="Christopher Lobo",_xlfn.XLOOKUP($B10,PROSPER_Lobo!$1:$1,PROSPER_Lobo!$56:$56,""),
IF($C10="Naren Baliga",_xlfn.XLOOKUP($B10,PROSPER_Baliga!$1:$1,PROSPER_Baliga!$56:$56,""),
IF($C10="Thorsten Huhn",_xlfn.XLOOKUP($B10,PROSPER_Huhn!$1:$1,PROSPER_Huhn!$56:$56,""),
IF($C10="Nick Hull",_xlfn.XLOOKUP($B10,PROSPER_Hull!$1:$1,PROSPER_Hull!$56:$56,""),
IF($C10="Monika Kotwani",_xlfn.XLOOKUP($B10,PROSPER_Kotwani!$1:$1,PROSPER_Kotwani!$56:$56,""),
IF($C10="Jonathan Wellner",_xlfn.XLOOKUP($B10,PROSPER_Wellner!$1:$1,PROSPER_Wellner!$56:$56,""),
IF($C10="Travis Harvey",_xlfn.XLOOKUP($B10,PROSPER_Harvey!$1:$1,PROSPER_Harvey!$56:$56,""),""))))))))="","No Score",IF(IF($C10="Christopher Lobo",_xlfn.XLOOKUP($B10,PROSPER_Lobo!$1:$1,PROSPER_Lobo!$56:$56,""),
IF($C10="Naren Baliga",_xlfn.XLOOKUP($B10,PROSPER_Baliga!$1:$1,PROSPER_Baliga!$56:$56,""),
IF($C10="Thorsten Huhn",_xlfn.XLOOKUP($B10,PROSPER_Huhn!$1:$1,PROSPER_Huhn!$56:$56,""),
IF($C10="Nick Hull",_xlfn.XLOOKUP($B10,PROSPER_Hull!$1:$1,PROSPER_Hull!$56:$56,""),
IF($C10="Monika Kotwani",_xlfn.XLOOKUP($B10,PROSPER_Kotwani!$1:$1,PROSPER_Kotwani!$56:$56,""),
IF($C10="Jonathan Wellner",_xlfn.XLOOKUP($B10,PROSPER_Wellner!$1:$1,PROSPER_Wellner!$56:$56,""),
IF($C10="Travis Harvey",_xlfn.XLOOKUP($B10,PROSPER_Harvey!$1:$1,PROSPER_Harvey!$56:$56,""),"")))))))="","",
IF($C10="Christopher Lobo",_xlfn.XLOOKUP($B10,PROSPER_Lobo!$1:$1,PROSPER_Lobo!$56:$56,""),
IF($C10="Naren Baliga",_xlfn.XLOOKUP($B10,PROSPER_Baliga!$1:$1,PROSPER_Baliga!$56:$56,""),
IF($C10="Thorsten Huhn",_xlfn.XLOOKUP($B10,PROSPER_Huhn!$1:$1,PROSPER_Huhn!$56:$56,""),
IF($C10="Nick Hull",_xlfn.XLOOKUP($B10,PROSPER_Hull!$1:$1,PROSPER_Hull!$56:$56,""),
IF($C10="Monika Kotwani",_xlfn.XLOOKUP($B10,PROSPER_Kotwani!$1:$1,PROSPER_Kotwani!$56:$56,""),
IF($C10="Jonathan Wellner",_xlfn.XLOOKUP($B10,PROSPER_Wellner!$1:$1,PROSPER_Wellner!$56:$56,""),
IF($C10="Travis Harvey",_xlfn.XLOOKUP($B10,PROSPER_Harvey!$1:$1,PROSPER_Harvey!$56:$56,""),"")))))))))</f>
        <v>No Score</v>
      </c>
      <c r="HB10" s="134" t="str">
        <f>IF(IF(IF($C10="Christopher Lobo",_xlfn.XLOOKUP($B10,PROSPER_Lobo!$1:$1,PROSPER_Lobo!$57:$57,""),
IF($C10="Naren Baliga",_xlfn.XLOOKUP($B10,PROSPER_Baliga!$1:$1,PROSPER_Baliga!$57:$57,""),
IF($C10="Thorsten Huhn",_xlfn.XLOOKUP($B10,PROSPER_Huhn!$1:$1,PROSPER_Huhn!$57:$57,""),
IF($C10="Nick Hull",_xlfn.XLOOKUP($B10,PROSPER_Hull!$1:$1,PROSPER_Hull!$57:$57,""),
IF($C10="Monika Kotwani",_xlfn.XLOOKUP($B10,PROSPER_Kotwani!$1:$1,PROSPER_Kotwani!$57:$57,""),
IF($C10="Jonathan Wellner",_xlfn.XLOOKUP($B10,PROSPER_Wellner!$1:$1,PROSPER_Wellner!$57:$57,""),
IF($C10="Travis Harvey",_xlfn.XLOOKUP($B10,PROSPER_Harvey!$1:$1,PROSPER_Harvey!$57:$57,""),"")))))))="","",
IF($C10="Christopher Lobo",_xlfn.XLOOKUP($B10,PROSPER_Lobo!$1:$1,PROSPER_Lobo!$57:$57,""),
IF($C10="Naren Baliga",_xlfn.XLOOKUP($B10,PROSPER_Baliga!$1:$1,PROSPER_Baliga!$57:$57,""),
IF($C10="Thorsten Huhn",_xlfn.XLOOKUP($B10,PROSPER_Huhn!$1:$1,PROSPER_Huhn!$57:$57,""),
IF($C10="Nick Hull",_xlfn.XLOOKUP($B10,PROSPER_Hull!$1:$1,PROSPER_Hull!$57:$57,""),
IF($C10="Monika Kotwani",_xlfn.XLOOKUP($B10,PROSPER_Kotwani!$1:$1,PROSPER_Kotwani!$57:$57,""),
IF($C10="Jonathan Wellner",_xlfn.XLOOKUP($B10,PROSPER_Wellner!$1:$1,PROSPER_Wellner!$57:$57,""),
IF($C10="Travis Harvey",_xlfn.XLOOKUP($B10,PROSPER_Harvey!$1:$1,PROSPER_Harvey!$57:$57,""),""))))))))="","No Comment",IF(IF($C10="Christopher Lobo",_xlfn.XLOOKUP($B10,PROSPER_Lobo!$1:$1,PROSPER_Lobo!$57:$57,""),
IF($C10="Naren Baliga",_xlfn.XLOOKUP($B10,PROSPER_Baliga!$1:$1,PROSPER_Baliga!$57:$57,""),
IF($C10="Thorsten Huhn",_xlfn.XLOOKUP($B10,PROSPER_Huhn!$1:$1,PROSPER_Huhn!$57:$57,""),
IF($C10="Nick Hull",_xlfn.XLOOKUP($B10,PROSPER_Hull!$1:$1,PROSPER_Hull!$57:$57,""),
IF($C10="Monika Kotwani",_xlfn.XLOOKUP($B10,PROSPER_Kotwani!$1:$1,PROSPER_Kotwani!$57:$57,""),
IF($C10="Jonathan Wellner",_xlfn.XLOOKUP($B10,PROSPER_Wellner!$1:$1,PROSPER_Wellner!$57:$57,""),
IF($C10="Travis Harvey",_xlfn.XLOOKUP($B10,PROSPER_Harvey!$1:$1,PROSPER_Harvey!$57:$57,""),"")))))))="","",
IF($C10="Christopher Lobo",_xlfn.XLOOKUP($B10,PROSPER_Lobo!$1:$1,PROSPER_Lobo!$57:$57,""),
IF($C10="Naren Baliga",_xlfn.XLOOKUP($B10,PROSPER_Baliga!$1:$1,PROSPER_Baliga!$57:$57,""),
IF($C10="Thorsten Huhn",_xlfn.XLOOKUP($B10,PROSPER_Huhn!$1:$1,PROSPER_Huhn!$57:$57,""),
IF($C10="Nick Hull",_xlfn.XLOOKUP($B10,PROSPER_Hull!$1:$1,PROSPER_Hull!$57:$57,""),
IF($C10="Monika Kotwani",_xlfn.XLOOKUP($B10,PROSPER_Kotwani!$1:$1,PROSPER_Kotwani!$57:$57,""),
IF($C10="Jonathan Wellner",_xlfn.XLOOKUP($B10,PROSPER_Wellner!$1:$1,PROSPER_Wellner!$57:$57,""),
IF($C10="Travis Harvey",_xlfn.XLOOKUP($B10,PROSPER_Harvey!$1:$1,PROSPER_Harvey!$57:$57,""),"")))))))))</f>
        <v>No Comment</v>
      </c>
      <c r="HC10" s="192">
        <f t="shared" si="202"/>
        <v>6</v>
      </c>
      <c r="HD10" s="135" t="str">
        <f>_xlfn.XLOOKUP(B10,PROSPERInitial_Query!$E:$E,PROSPERInitial_Query!$AK:$AK,"",,-1)</f>
        <v/>
      </c>
      <c r="HE10" s="136" t="str">
        <f t="shared" si="94"/>
        <v>Anju Dhall4 - SuccessServices Quality</v>
      </c>
      <c r="HF10" s="136" t="str">
        <f>_xlfn.XLOOKUP(HE10,PROSPERDelta_Query!BK:BK,PROSPERDelta_Query!AX:AX,"",,-1)</f>
        <v/>
      </c>
      <c r="HG10" s="137" t="str">
        <f t="shared" si="203"/>
        <v>N/A</v>
      </c>
      <c r="HH10" s="137" t="str">
        <f>IF(IF(IF($C10="Christopher Lobo",_xlfn.XLOOKUP($B10,PROSPER_Lobo!$1:$1,PROSPER_Lobo!$58:$58,""),
IF($C10="Naren Baliga",_xlfn.XLOOKUP($B10,PROSPER_Baliga!$1:$1,PROSPER_Baliga!$58:$58,""),
IF($C10="Thorsten Huhn",_xlfn.XLOOKUP($B10,PROSPER_Huhn!$1:$1,PROSPER_Huhn!$58:$58,""),
IF($C10="Nick Hull",_xlfn.XLOOKUP($B10,PROSPER_Hull!$1:$1,PROSPER_Hull!$58:$58,""),
IF($C10="Monika Kotwani",_xlfn.XLOOKUP($B10,PROSPER_Kotwani!$1:$1,PROSPER_Kotwani!$58:$58,""),
IF($C10="Jonathan Wellner",_xlfn.XLOOKUP($B10,PROSPER_Wellner!$1:$1,PROSPER_Wellner!$58:$58,""),
IF($C10="Travis Harvey",_xlfn.XLOOKUP($B10,PROSPER_Harvey!$1:$1,PROSPER_Harvey!$58:$58,""),"")))))))="","",
IF($C10="Christopher Lobo",_xlfn.XLOOKUP($B10,PROSPER_Lobo!$1:$1,PROSPER_Lobo!$58:$58,""),
IF($C10="Naren Baliga",_xlfn.XLOOKUP($B10,PROSPER_Baliga!$1:$1,PROSPER_Baliga!$58:$58,""),
IF($C10="Thorsten Huhn",_xlfn.XLOOKUP($B10,PROSPER_Huhn!$1:$1,PROSPER_Huhn!$58:$58,""),
IF($C10="Nick Hull",_xlfn.XLOOKUP($B10,PROSPER_Hull!$1:$1,PROSPER_Hull!$58:$58,""),
IF($C10="Monika Kotwani",_xlfn.XLOOKUP($B10,PROSPER_Kotwani!$1:$1,PROSPER_Kotwani!$58:$58,""),
IF($C10="Jonathan Wellner",_xlfn.XLOOKUP($B10,PROSPER_Wellner!$1:$1,PROSPER_Wellner!$58:$58,""),
IF($C10="Travis Harvey",_xlfn.XLOOKUP($B10,PROSPER_Harvey!$1:$1,PROSPER_Harvey!$58:$58,""),""))))))))="","No Score",IF(IF($C10="Christopher Lobo",_xlfn.XLOOKUP($B10,PROSPER_Lobo!$1:$1,PROSPER_Lobo!$58:$58,""),
IF($C10="Naren Baliga",_xlfn.XLOOKUP($B10,PROSPER_Baliga!$1:$1,PROSPER_Baliga!$58:$58,""),
IF($C10="Thorsten Huhn",_xlfn.XLOOKUP($B10,PROSPER_Huhn!$1:$1,PROSPER_Huhn!$58:$58,""),
IF($C10="Nick Hull",_xlfn.XLOOKUP($B10,PROSPER_Hull!$1:$1,PROSPER_Hull!$58:$58,""),
IF($C10="Monika Kotwani",_xlfn.XLOOKUP($B10,PROSPER_Kotwani!$1:$1,PROSPER_Kotwani!$58:$58,""),
IF($C10="Jonathan Wellner",_xlfn.XLOOKUP($B10,PROSPER_Wellner!$1:$1,PROSPER_Wellner!$58:$58,""),
IF($C10="Travis Harvey",_xlfn.XLOOKUP($B10,PROSPER_Harvey!$1:$1,PROSPER_Harvey!$58:$58,""),"")))))))="","",
IF($C10="Christopher Lobo",_xlfn.XLOOKUP($B10,PROSPER_Lobo!$1:$1,PROSPER_Lobo!$58:$58,""),
IF($C10="Naren Baliga",_xlfn.XLOOKUP($B10,PROSPER_Baliga!$1:$1,PROSPER_Baliga!$58:$58,""),
IF($C10="Thorsten Huhn",_xlfn.XLOOKUP($B10,PROSPER_Huhn!$1:$1,PROSPER_Huhn!$58:$58,""),
IF($C10="Nick Hull",_xlfn.XLOOKUP($B10,PROSPER_Hull!$1:$1,PROSPER_Hull!$58:$58,""),
IF($C10="Monika Kotwani",_xlfn.XLOOKUP($B10,PROSPER_Kotwani!$1:$1,PROSPER_Kotwani!$58:$58,""),
IF($C10="Jonathan Wellner",_xlfn.XLOOKUP($B10,PROSPER_Wellner!$1:$1,PROSPER_Wellner!$58:$58,""),
IF($C10="Travis Harvey",_xlfn.XLOOKUP($B10,PROSPER_Harvey!$1:$1,PROSPER_Harvey!$58:$58,""),"")))))))))</f>
        <v>No Score</v>
      </c>
      <c r="HI10" s="138" t="str">
        <f>IF(IF(IF($C10="Christopher Lobo",_xlfn.XLOOKUP($B10,PROSPER_Lobo!$1:$1,PROSPER_Lobo!$59:$59,""),
IF($C10="Naren Baliga",_xlfn.XLOOKUP($B10,PROSPER_Baliga!$1:$1,PROSPER_Baliga!$59:$59,""),
IF($C10="Thorsten Huhn",_xlfn.XLOOKUP($B10,PROSPER_Huhn!$1:$1,PROSPER_Huhn!$59:$59,""),
IF($C10="Nick Hull",_xlfn.XLOOKUP($B10,PROSPER_Hull!$1:$1,PROSPER_Hull!$59:$59,""),
IF($C10="Monika Kotwani",_xlfn.XLOOKUP($B10,PROSPER_Kotwani!$1:$1,PROSPER_Kotwani!$59:$59,""),
IF($C10="Jonathan Wellner",_xlfn.XLOOKUP($B10,PROSPER_Wellner!$1:$1,PROSPER_Wellner!$59:$59,""),
IF($C10="Travis Harvey",_xlfn.XLOOKUP($B10,PROSPER_Harvey!$1:$1,PROSPER_Harvey!$59:$59,""),"")))))))="","",
IF($C10="Christopher Lobo",_xlfn.XLOOKUP($B10,PROSPER_Lobo!$1:$1,PROSPER_Lobo!$59:$59,""),
IF($C10="Naren Baliga",_xlfn.XLOOKUP($B10,PROSPER_Baliga!$1:$1,PROSPER_Baliga!$59:$59,""),
IF($C10="Thorsten Huhn",_xlfn.XLOOKUP($B10,PROSPER_Huhn!$1:$1,PROSPER_Huhn!$59:$59,""),
IF($C10="Nick Hull",_xlfn.XLOOKUP($B10,PROSPER_Hull!$1:$1,PROSPER_Hull!$59:$59,""),
IF($C10="Monika Kotwani",_xlfn.XLOOKUP($B10,PROSPER_Kotwani!$1:$1,PROSPER_Kotwani!$59:$59,""),
IF($C10="Jonathan Wellner",_xlfn.XLOOKUP($B10,PROSPER_Wellner!$1:$1,PROSPER_Wellner!$59:$59,""),
IF($C10="Travis Harvey",_xlfn.XLOOKUP($B10,PROSPER_Harvey!$1:$1,PROSPER_Harvey!$59:$59,""),""))))))))="","No Comment",IF(IF($C10="Christopher Lobo",_xlfn.XLOOKUP($B10,PROSPER_Lobo!$1:$1,PROSPER_Lobo!$59:$59,""),
IF($C10="Naren Baliga",_xlfn.XLOOKUP($B10,PROSPER_Baliga!$1:$1,PROSPER_Baliga!$59:$59,""),
IF($C10="Thorsten Huhn",_xlfn.XLOOKUP($B10,PROSPER_Huhn!$1:$1,PROSPER_Huhn!$59:$59,""),
IF($C10="Nick Hull",_xlfn.XLOOKUP($B10,PROSPER_Hull!$1:$1,PROSPER_Hull!$59:$59,""),
IF($C10="Monika Kotwani",_xlfn.XLOOKUP($B10,PROSPER_Kotwani!$1:$1,PROSPER_Kotwani!$59:$59,""),
IF($C10="Jonathan Wellner",_xlfn.XLOOKUP($B10,PROSPER_Wellner!$1:$1,PROSPER_Wellner!$59:$59,""),
IF($C10="Travis Harvey",_xlfn.XLOOKUP($B10,PROSPER_Harvey!$1:$1,PROSPER_Harvey!$59:$59,""),"")))))))="","",
IF($C10="Christopher Lobo",_xlfn.XLOOKUP($B10,PROSPER_Lobo!$1:$1,PROSPER_Lobo!$59:$59,""),
IF($C10="Naren Baliga",_xlfn.XLOOKUP($B10,PROSPER_Baliga!$1:$1,PROSPER_Baliga!$59:$59,""),
IF($C10="Thorsten Huhn",_xlfn.XLOOKUP($B10,PROSPER_Huhn!$1:$1,PROSPER_Huhn!$59:$59,""),
IF($C10="Nick Hull",_xlfn.XLOOKUP($B10,PROSPER_Hull!$1:$1,PROSPER_Hull!$59:$59,""),
IF($C10="Monika Kotwani",_xlfn.XLOOKUP($B10,PROSPER_Kotwani!$1:$1,PROSPER_Kotwani!$59:$59,""),
IF($C10="Jonathan Wellner",_xlfn.XLOOKUP($B10,PROSPER_Wellner!$1:$1,PROSPER_Wellner!$59:$59,""),
IF($C10="Travis Harvey",_xlfn.XLOOKUP($B10,PROSPER_Harvey!$1:$1,PROSPER_Harvey!$59:$59,""),"")))))))))</f>
        <v>No Comment</v>
      </c>
      <c r="HJ10" s="188" t="str">
        <f t="shared" si="204"/>
        <v>N/A</v>
      </c>
      <c r="HK10" s="135" t="str">
        <f>_xlfn.XLOOKUP(B10,PROSPERInitial_Query!$E:$E,PROSPERInitial_Query!$AL:$AL,"",,-1)</f>
        <v/>
      </c>
      <c r="HL10" s="136" t="str">
        <f t="shared" si="97"/>
        <v>Anju Dhall4 - SuccessEscalation Management</v>
      </c>
      <c r="HM10" s="136" t="str">
        <f>_xlfn.XLOOKUP(HL10,PROSPERDelta_Query!BK:BK,PROSPERDelta_Query!AY:AY,"",,-1)</f>
        <v/>
      </c>
      <c r="HN10" s="137" t="str">
        <f t="shared" si="205"/>
        <v>N/A</v>
      </c>
      <c r="HO10" s="137" t="str">
        <f>IF(IF(IF($C10="Christopher Lobo",_xlfn.XLOOKUP($B10,PROSPER_Lobo!$1:$1,PROSPER_Lobo!$60:$60,""),
IF($C10="Naren Baliga",_xlfn.XLOOKUP($B10,PROSPER_Baliga!$1:$1,PROSPER_Baliga!$60:$60,""),
IF($C10="Thorsten Huhn",_xlfn.XLOOKUP($B10,PROSPER_Huhn!$1:$1,PROSPER_Huhn!$60:$60,""),
IF($C10="Nick Hull",_xlfn.XLOOKUP($B10,PROSPER_Hull!$1:$1,PROSPER_Hull!$60:$60,""),
IF($C10="Monika Kotwani",_xlfn.XLOOKUP($B10,PROSPER_Kotwani!$1:$1,PROSPER_Kotwani!$60:$60,""),
IF($C10="Jonathan Wellner",_xlfn.XLOOKUP($B10,PROSPER_Wellner!$1:$1,PROSPER_Wellner!$60:$60,""),
IF($C10="Travis Harvey",_xlfn.XLOOKUP($B10,PROSPER_Harvey!$1:$1,PROSPER_Harvey!$60:$60,""),"")))))))="","",
IF($C10="Christopher Lobo",_xlfn.XLOOKUP($B10,PROSPER_Lobo!$1:$1,PROSPER_Lobo!$60:$60,""),
IF($C10="Naren Baliga",_xlfn.XLOOKUP($B10,PROSPER_Baliga!$1:$1,PROSPER_Baliga!$60:$60,""),
IF($C10="Thorsten Huhn",_xlfn.XLOOKUP($B10,PROSPER_Huhn!$1:$1,PROSPER_Huhn!$60:$60,""),
IF($C10="Nick Hull",_xlfn.XLOOKUP($B10,PROSPER_Hull!$1:$1,PROSPER_Hull!$60:$60,""),
IF($C10="Monika Kotwani",_xlfn.XLOOKUP($B10,PROSPER_Kotwani!$1:$1,PROSPER_Kotwani!$60:$60,""),
IF($C10="Jonathan Wellner",_xlfn.XLOOKUP($B10,PROSPER_Wellner!$1:$1,PROSPER_Wellner!$60:$60,""),
IF($C10="Travis Harvey",_xlfn.XLOOKUP($B10,PROSPER_Harvey!$1:$1,PROSPER_Harvey!$60:$60,""),""))))))))="","No Score",IF(IF($C10="Christopher Lobo",_xlfn.XLOOKUP($B10,PROSPER_Lobo!$1:$1,PROSPER_Lobo!$60:$60,""),
IF($C10="Naren Baliga",_xlfn.XLOOKUP($B10,PROSPER_Baliga!$1:$1,PROSPER_Baliga!$60:$60,""),
IF($C10="Thorsten Huhn",_xlfn.XLOOKUP($B10,PROSPER_Huhn!$1:$1,PROSPER_Huhn!$60:$60,""),
IF($C10="Nick Hull",_xlfn.XLOOKUP($B10,PROSPER_Hull!$1:$1,PROSPER_Hull!$60:$60,""),
IF($C10="Monika Kotwani",_xlfn.XLOOKUP($B10,PROSPER_Kotwani!$1:$1,PROSPER_Kotwani!$60:$60,""),
IF($C10="Jonathan Wellner",_xlfn.XLOOKUP($B10,PROSPER_Wellner!$1:$1,PROSPER_Wellner!$60:$60,""),
IF($C10="Travis Harvey",_xlfn.XLOOKUP($B10,PROSPER_Harvey!$1:$1,PROSPER_Harvey!$60:$60,""),"")))))))="","",
IF($C10="Christopher Lobo",_xlfn.XLOOKUP($B10,PROSPER_Lobo!$1:$1,PROSPER_Lobo!$60:$60,""),
IF($C10="Naren Baliga",_xlfn.XLOOKUP($B10,PROSPER_Baliga!$1:$1,PROSPER_Baliga!$60:$60,""),
IF($C10="Thorsten Huhn",_xlfn.XLOOKUP($B10,PROSPER_Huhn!$1:$1,PROSPER_Huhn!$60:$60,""),
IF($C10="Nick Hull",_xlfn.XLOOKUP($B10,PROSPER_Hull!$1:$1,PROSPER_Hull!$60:$60,""),
IF($C10="Monika Kotwani",_xlfn.XLOOKUP($B10,PROSPER_Kotwani!$1:$1,PROSPER_Kotwani!$60:$60,""),
IF($C10="Jonathan Wellner",_xlfn.XLOOKUP($B10,PROSPER_Wellner!$1:$1,PROSPER_Wellner!$60:$60,""),
IF($C10="Travis Harvey",_xlfn.XLOOKUP($B10,PROSPER_Harvey!$1:$1,PROSPER_Harvey!$60:$60,""),"")))))))))</f>
        <v>No Score</v>
      </c>
      <c r="HP10" s="138" t="str">
        <f>IF(IF(IF($C10="Christopher Lobo",_xlfn.XLOOKUP($B10,PROSPER_Lobo!$1:$1,PROSPER_Lobo!$61:$61,""),
IF($C10="Naren Baliga",_xlfn.XLOOKUP($B10,PROSPER_Baliga!$1:$1,PROSPER_Baliga!$61:$61,""),
IF($C10="Thorsten Huhn",_xlfn.XLOOKUP($B10,PROSPER_Huhn!$1:$1,PROSPER_Huhn!$61:$61,""),
IF($C10="Nick Hull",_xlfn.XLOOKUP($B10,PROSPER_Hull!$1:$1,PROSPER_Hull!$61:$61,""),
IF($C10="Monika Kotwani",_xlfn.XLOOKUP($B10,PROSPER_Kotwani!$1:$1,PROSPER_Kotwani!$61:$61,""),
IF($C10="Jonathan Wellner",_xlfn.XLOOKUP($B10,PROSPER_Wellner!$1:$1,PROSPER_Wellner!$61:$61,""),
IF($C10="Travis Harvey",_xlfn.XLOOKUP($B10,PROSPER_Harvey!$1:$1,PROSPER_Harvey!$61:$61,""),"")))))))="","",
IF($C10="Christopher Lobo",_xlfn.XLOOKUP($B10,PROSPER_Lobo!$1:$1,PROSPER_Lobo!$61:$61,""),
IF($C10="Naren Baliga",_xlfn.XLOOKUP($B10,PROSPER_Baliga!$1:$1,PROSPER_Baliga!$61:$61,""),
IF($C10="Thorsten Huhn",_xlfn.XLOOKUP($B10,PROSPER_Huhn!$1:$1,PROSPER_Huhn!$61:$61,""),
IF($C10="Nick Hull",_xlfn.XLOOKUP($B10,PROSPER_Hull!$1:$1,PROSPER_Hull!$61:$61,""),
IF($C10="Monika Kotwani",_xlfn.XLOOKUP($B10,PROSPER_Kotwani!$1:$1,PROSPER_Kotwani!$61:$61,""),
IF($C10="Jonathan Wellner",_xlfn.XLOOKUP($B10,PROSPER_Wellner!$1:$1,PROSPER_Wellner!$61:$61,""),
IF($C10="Travis Harvey",_xlfn.XLOOKUP($B10,PROSPER_Harvey!$1:$1,PROSPER_Harvey!$61:$61,""),""))))))))="","No Comment",IF(IF($C10="Christopher Lobo",_xlfn.XLOOKUP($B10,PROSPER_Lobo!$1:$1,PROSPER_Lobo!$61:$61,""),
IF($C10="Naren Baliga",_xlfn.XLOOKUP($B10,PROSPER_Baliga!$1:$1,PROSPER_Baliga!$61:$61,""),
IF($C10="Thorsten Huhn",_xlfn.XLOOKUP($B10,PROSPER_Huhn!$1:$1,PROSPER_Huhn!$61:$61,""),
IF($C10="Nick Hull",_xlfn.XLOOKUP($B10,PROSPER_Hull!$1:$1,PROSPER_Hull!$61:$61,""),
IF($C10="Monika Kotwani",_xlfn.XLOOKUP($B10,PROSPER_Kotwani!$1:$1,PROSPER_Kotwani!$61:$61,""),
IF($C10="Jonathan Wellner",_xlfn.XLOOKUP($B10,PROSPER_Wellner!$1:$1,PROSPER_Wellner!$61:$61,""),
IF($C10="Travis Harvey",_xlfn.XLOOKUP($B10,PROSPER_Harvey!$1:$1,PROSPER_Harvey!$61:$61,""),"")))))))="","",
IF($C10="Christopher Lobo",_xlfn.XLOOKUP($B10,PROSPER_Lobo!$1:$1,PROSPER_Lobo!$61:$61,""),
IF($C10="Naren Baliga",_xlfn.XLOOKUP($B10,PROSPER_Baliga!$1:$1,PROSPER_Baliga!$61:$61,""),
IF($C10="Thorsten Huhn",_xlfn.XLOOKUP($B10,PROSPER_Huhn!$1:$1,PROSPER_Huhn!$61:$61,""),
IF($C10="Nick Hull",_xlfn.XLOOKUP($B10,PROSPER_Hull!$1:$1,PROSPER_Hull!$61:$61,""),
IF($C10="Monika Kotwani",_xlfn.XLOOKUP($B10,PROSPER_Kotwani!$1:$1,PROSPER_Kotwani!$61:$61,""),
IF($C10="Jonathan Wellner",_xlfn.XLOOKUP($B10,PROSPER_Wellner!$1:$1,PROSPER_Wellner!$61:$61,""),
IF($C10="Travis Harvey",_xlfn.XLOOKUP($B10,PROSPER_Harvey!$1:$1,PROSPER_Harvey!$61:$61,""),"")))))))))</f>
        <v>No Comment</v>
      </c>
      <c r="HQ10" s="188" t="str">
        <f t="shared" si="206"/>
        <v>N/A</v>
      </c>
      <c r="HR10" s="135" t="str">
        <f>_xlfn.XLOOKUP(B10,PROSPERInitial_Query!$E:$E,PROSPERInitial_Query!$AM:$AM,"",,-1)</f>
        <v/>
      </c>
      <c r="HS10" s="136" t="str">
        <f t="shared" si="100"/>
        <v>Anju Dhall4 - SuccessExpanding / Renewing the Business</v>
      </c>
      <c r="HT10" s="136" t="str">
        <f>_xlfn.XLOOKUP(HS10,PROSPERDelta_Query!BK:BK,PROSPERDelta_Query!AZ:AZ,"",,-1)</f>
        <v/>
      </c>
      <c r="HU10" s="137" t="str">
        <f t="shared" si="207"/>
        <v>N/A</v>
      </c>
      <c r="HV10" s="137" t="str">
        <f>IF(IF(IF($C10="Christopher Lobo",_xlfn.XLOOKUP($B10,PROSPER_Lobo!$1:$1,PROSPER_Lobo!$62:$62,""),
IF($C10="Naren Baliga",_xlfn.XLOOKUP($B10,PROSPER_Baliga!$1:$1,PROSPER_Baliga!$62:$62,""),
IF($C10="Thorsten Huhn",_xlfn.XLOOKUP($B10,PROSPER_Huhn!$1:$1,PROSPER_Huhn!$62:$62,""),
IF($C10="Nick Hull",_xlfn.XLOOKUP($B10,PROSPER_Hull!$1:$1,PROSPER_Hull!$62:$62,""),
IF($C10="Monika Kotwani",_xlfn.XLOOKUP($B10,PROSPER_Kotwani!$1:$1,PROSPER_Kotwani!$62:$62,""),
IF($C10="Jonathan Wellner",_xlfn.XLOOKUP($B10,PROSPER_Wellner!$1:$1,PROSPER_Wellner!$62:$62,""),
IF($C10="Travis Harvey",_xlfn.XLOOKUP($B10,PROSPER_Harvey!$1:$1,PROSPER_Harvey!$62:$62,""),"")))))))="","",
IF($C10="Christopher Lobo",_xlfn.XLOOKUP($B10,PROSPER_Lobo!$1:$1,PROSPER_Lobo!$62:$62,""),
IF($C10="Naren Baliga",_xlfn.XLOOKUP($B10,PROSPER_Baliga!$1:$1,PROSPER_Baliga!$62:$62,""),
IF($C10="Thorsten Huhn",_xlfn.XLOOKUP($B10,PROSPER_Huhn!$1:$1,PROSPER_Huhn!$62:$62,""),
IF($C10="Nick Hull",_xlfn.XLOOKUP($B10,PROSPER_Hull!$1:$1,PROSPER_Hull!$62:$62,""),
IF($C10="Monika Kotwani",_xlfn.XLOOKUP($B10,PROSPER_Kotwani!$1:$1,PROSPER_Kotwani!$62:$62,""),
IF($C10="Jonathan Wellner",_xlfn.XLOOKUP($B10,PROSPER_Wellner!$1:$1,PROSPER_Wellner!$62:$62,""),
IF($C10="Travis Harvey",_xlfn.XLOOKUP($B10,PROSPER_Harvey!$1:$1,PROSPER_Harvey!$62:$62,""),""))))))))="","No Score",IF(IF($C10="Christopher Lobo",_xlfn.XLOOKUP($B10,PROSPER_Lobo!$1:$1,PROSPER_Lobo!$62:$62,""),
IF($C10="Naren Baliga",_xlfn.XLOOKUP($B10,PROSPER_Baliga!$1:$1,PROSPER_Baliga!$62:$62,""),
IF($C10="Thorsten Huhn",_xlfn.XLOOKUP($B10,PROSPER_Huhn!$1:$1,PROSPER_Huhn!$62:$62,""),
IF($C10="Nick Hull",_xlfn.XLOOKUP($B10,PROSPER_Hull!$1:$1,PROSPER_Hull!$62:$62,""),
IF($C10="Monika Kotwani",_xlfn.XLOOKUP($B10,PROSPER_Kotwani!$1:$1,PROSPER_Kotwani!$62:$62,""),
IF($C10="Jonathan Wellner",_xlfn.XLOOKUP($B10,PROSPER_Wellner!$1:$1,PROSPER_Wellner!$62:$62,""),
IF($C10="Travis Harvey",_xlfn.XLOOKUP($B10,PROSPER_Harvey!$1:$1,PROSPER_Harvey!$62:$62,""),"")))))))="","",
IF($C10="Christopher Lobo",_xlfn.XLOOKUP($B10,PROSPER_Lobo!$1:$1,PROSPER_Lobo!$62:$62,""),
IF($C10="Naren Baliga",_xlfn.XLOOKUP($B10,PROSPER_Baliga!$1:$1,PROSPER_Baliga!$62:$62,""),
IF($C10="Thorsten Huhn",_xlfn.XLOOKUP($B10,PROSPER_Huhn!$1:$1,PROSPER_Huhn!$62:$62,""),
IF($C10="Nick Hull",_xlfn.XLOOKUP($B10,PROSPER_Hull!$1:$1,PROSPER_Hull!$62:$62,""),
IF($C10="Monika Kotwani",_xlfn.XLOOKUP($B10,PROSPER_Kotwani!$1:$1,PROSPER_Kotwani!$62:$62,""),
IF($C10="Jonathan Wellner",_xlfn.XLOOKUP($B10,PROSPER_Wellner!$1:$1,PROSPER_Wellner!$62:$62,""),
IF($C10="Travis Harvey",_xlfn.XLOOKUP($B10,PROSPER_Harvey!$1:$1,PROSPER_Harvey!$62:$62,""),"")))))))))</f>
        <v>No Score</v>
      </c>
      <c r="HW10" s="138" t="str">
        <f>IF(IF(IF($C10="Christopher Lobo",_xlfn.XLOOKUP($B10,PROSPER_Lobo!$1:$1,PROSPER_Lobo!$63:$63,""),
IF($C10="Naren Baliga",_xlfn.XLOOKUP($B10,PROSPER_Baliga!$1:$1,PROSPER_Baliga!$63:$63,""),
IF($C10="Thorsten Huhn",_xlfn.XLOOKUP($B10,PROSPER_Huhn!$1:$1,PROSPER_Huhn!$63:$63,""),
IF($C10="Nick Hull",_xlfn.XLOOKUP($B10,PROSPER_Hull!$1:$1,PROSPER_Hull!$63:$63,""),
IF($C10="Monika Kotwani",_xlfn.XLOOKUP($B10,PROSPER_Kotwani!$1:$1,PROSPER_Kotwani!$63:$63,""),
IF($C10="Jonathan Wellner",_xlfn.XLOOKUP($B10,PROSPER_Wellner!$1:$1,PROSPER_Wellner!$63:$63,""),
IF($C10="Travis Harvey",_xlfn.XLOOKUP($B10,PROSPER_Harvey!$1:$1,PROSPER_Harvey!$63:$63,""),"")))))))="","",
IF($C10="Christopher Lobo",_xlfn.XLOOKUP($B10,PROSPER_Lobo!$1:$1,PROSPER_Lobo!$63:$63,""),
IF($C10="Naren Baliga",_xlfn.XLOOKUP($B10,PROSPER_Baliga!$1:$1,PROSPER_Baliga!$63:$63,""),
IF($C10="Thorsten Huhn",_xlfn.XLOOKUP($B10,PROSPER_Huhn!$1:$1,PROSPER_Huhn!$63:$63,""),
IF($C10="Nick Hull",_xlfn.XLOOKUP($B10,PROSPER_Hull!$1:$1,PROSPER_Hull!$63:$63,""),
IF($C10="Monika Kotwani",_xlfn.XLOOKUP($B10,PROSPER_Kotwani!$1:$1,PROSPER_Kotwani!$63:$63,""),
IF($C10="Jonathan Wellner",_xlfn.XLOOKUP($B10,PROSPER_Wellner!$1:$1,PROSPER_Wellner!$63:$63,""),
IF($C10="Travis Harvey",_xlfn.XLOOKUP($B10,PROSPER_Harvey!$1:$1,PROSPER_Harvey!$63:$63,""),""))))))))="","No Comment",IF(IF($C10="Christopher Lobo",_xlfn.XLOOKUP($B10,PROSPER_Lobo!$1:$1,PROSPER_Lobo!$63:$63,""),
IF($C10="Naren Baliga",_xlfn.XLOOKUP($B10,PROSPER_Baliga!$1:$1,PROSPER_Baliga!$63:$63,""),
IF($C10="Thorsten Huhn",_xlfn.XLOOKUP($B10,PROSPER_Huhn!$1:$1,PROSPER_Huhn!$63:$63,""),
IF($C10="Nick Hull",_xlfn.XLOOKUP($B10,PROSPER_Hull!$1:$1,PROSPER_Hull!$63:$63,""),
IF($C10="Monika Kotwani",_xlfn.XLOOKUP($B10,PROSPER_Kotwani!$1:$1,PROSPER_Kotwani!$63:$63,""),
IF($C10="Jonathan Wellner",_xlfn.XLOOKUP($B10,PROSPER_Wellner!$1:$1,PROSPER_Wellner!$63:$63,""),
IF($C10="Travis Harvey",_xlfn.XLOOKUP($B10,PROSPER_Harvey!$1:$1,PROSPER_Harvey!$63:$63,""),"")))))))="","",
IF($C10="Christopher Lobo",_xlfn.XLOOKUP($B10,PROSPER_Lobo!$1:$1,PROSPER_Lobo!$63:$63,""),
IF($C10="Naren Baliga",_xlfn.XLOOKUP($B10,PROSPER_Baliga!$1:$1,PROSPER_Baliga!$63:$63,""),
IF($C10="Thorsten Huhn",_xlfn.XLOOKUP($B10,PROSPER_Huhn!$1:$1,PROSPER_Huhn!$63:$63,""),
IF($C10="Nick Hull",_xlfn.XLOOKUP($B10,PROSPER_Hull!$1:$1,PROSPER_Hull!$63:$63,""),
IF($C10="Monika Kotwani",_xlfn.XLOOKUP($B10,PROSPER_Kotwani!$1:$1,PROSPER_Kotwani!$63:$63,""),
IF($C10="Jonathan Wellner",_xlfn.XLOOKUP($B10,PROSPER_Wellner!$1:$1,PROSPER_Wellner!$63:$63,""),
IF($C10="Travis Harvey",_xlfn.XLOOKUP($B10,PROSPER_Harvey!$1:$1,PROSPER_Harvey!$63:$63,""),"")))))))))</f>
        <v>No Comment</v>
      </c>
      <c r="HX10" s="188" t="str">
        <f t="shared" si="208"/>
        <v>N/A</v>
      </c>
      <c r="HY10" s="135" t="str">
        <f>_xlfn.XLOOKUP(B10,PROSPERInitial_Query!$E:$E,PROSPERInitial_Query!$AN:$AN,"",,-1)</f>
        <v/>
      </c>
      <c r="HZ10" s="136" t="str">
        <f t="shared" si="103"/>
        <v>Anju Dhall4 - SuccessPre-Sales Participation</v>
      </c>
      <c r="IA10" s="136" t="str">
        <f>_xlfn.XLOOKUP(HZ10,PROSPERDelta_Query!BK:BK,PROSPERDelta_Query!BA:BA,"",,-1)</f>
        <v/>
      </c>
      <c r="IB10" s="137" t="str">
        <f t="shared" si="209"/>
        <v>N/A</v>
      </c>
      <c r="IC10" s="137" t="str">
        <f>IF(IF(IF($C10="Christopher Lobo",_xlfn.XLOOKUP($B10,PROSPER_Lobo!$1:$1,PROSPER_Lobo!$64:$64,""),
IF($C10="Naren Baliga",_xlfn.XLOOKUP($B10,PROSPER_Baliga!$1:$1,PROSPER_Baliga!$64:$64,""),
IF($C10="Thorsten Huhn",_xlfn.XLOOKUP($B10,PROSPER_Huhn!$1:$1,PROSPER_Huhn!$64:$64,""),
IF($C10="Nick Hull",_xlfn.XLOOKUP($B10,PROSPER_Hull!$1:$1,PROSPER_Hull!$64:$64,""),
IF($C10="Monika Kotwani",_xlfn.XLOOKUP($B10,PROSPER_Kotwani!$1:$1,PROSPER_Kotwani!$64:$64,""),
IF($C10="Jonathan Wellner",_xlfn.XLOOKUP($B10,PROSPER_Wellner!$1:$1,PROSPER_Wellner!$64:$64,""),
IF($C10="Travis Harvey",_xlfn.XLOOKUP($B10,PROSPER_Harvey!$1:$1,PROSPER_Harvey!$64:$64,""),"")))))))="","",
IF($C10="Christopher Lobo",_xlfn.XLOOKUP($B10,PROSPER_Lobo!$1:$1,PROSPER_Lobo!$64:$64,""),
IF($C10="Naren Baliga",_xlfn.XLOOKUP($B10,PROSPER_Baliga!$1:$1,PROSPER_Baliga!$64:$64,""),
IF($C10="Thorsten Huhn",_xlfn.XLOOKUP($B10,PROSPER_Huhn!$1:$1,PROSPER_Huhn!$64:$64,""),
IF($C10="Nick Hull",_xlfn.XLOOKUP($B10,PROSPER_Hull!$1:$1,PROSPER_Hull!$64:$64,""),
IF($C10="Monika Kotwani",_xlfn.XLOOKUP($B10,PROSPER_Kotwani!$1:$1,PROSPER_Kotwani!$64:$64,""),
IF($C10="Jonathan Wellner",_xlfn.XLOOKUP($B10,PROSPER_Wellner!$1:$1,PROSPER_Wellner!$64:$64,""),
IF($C10="Travis Harvey",_xlfn.XLOOKUP($B10,PROSPER_Harvey!$1:$1,PROSPER_Harvey!$64:$64,""),""))))))))="","No Score",IF(IF($C10="Christopher Lobo",_xlfn.XLOOKUP($B10,PROSPER_Lobo!$1:$1,PROSPER_Lobo!$64:$64,""),
IF($C10="Naren Baliga",_xlfn.XLOOKUP($B10,PROSPER_Baliga!$1:$1,PROSPER_Baliga!$64:$64,""),
IF($C10="Thorsten Huhn",_xlfn.XLOOKUP($B10,PROSPER_Huhn!$1:$1,PROSPER_Huhn!$64:$64,""),
IF($C10="Nick Hull",_xlfn.XLOOKUP($B10,PROSPER_Hull!$1:$1,PROSPER_Hull!$64:$64,""),
IF($C10="Monika Kotwani",_xlfn.XLOOKUP($B10,PROSPER_Kotwani!$1:$1,PROSPER_Kotwani!$64:$64,""),
IF($C10="Jonathan Wellner",_xlfn.XLOOKUP($B10,PROSPER_Wellner!$1:$1,PROSPER_Wellner!$64:$64,""),
IF($C10="Travis Harvey",_xlfn.XLOOKUP($B10,PROSPER_Harvey!$1:$1,PROSPER_Harvey!$64:$64,""),"")))))))="","",
IF($C10="Christopher Lobo",_xlfn.XLOOKUP($B10,PROSPER_Lobo!$1:$1,PROSPER_Lobo!$64:$64,""),
IF($C10="Naren Baliga",_xlfn.XLOOKUP($B10,PROSPER_Baliga!$1:$1,PROSPER_Baliga!$64:$64,""),
IF($C10="Thorsten Huhn",_xlfn.XLOOKUP($B10,PROSPER_Huhn!$1:$1,PROSPER_Huhn!$64:$64,""),
IF($C10="Nick Hull",_xlfn.XLOOKUP($B10,PROSPER_Hull!$1:$1,PROSPER_Hull!$64:$64,""),
IF($C10="Monika Kotwani",_xlfn.XLOOKUP($B10,PROSPER_Kotwani!$1:$1,PROSPER_Kotwani!$64:$64,""),
IF($C10="Jonathan Wellner",_xlfn.XLOOKUP($B10,PROSPER_Wellner!$1:$1,PROSPER_Wellner!$64:$64,""),
IF($C10="Travis Harvey",_xlfn.XLOOKUP($B10,PROSPER_Harvey!$1:$1,PROSPER_Harvey!$64:$64,""),"")))))))))</f>
        <v>No Score</v>
      </c>
      <c r="ID10" s="138" t="str">
        <f>IF(IF(IF($C10="Christopher Lobo",_xlfn.XLOOKUP($B10,PROSPER_Lobo!$1:$1,PROSPER_Lobo!$65:$65,""),
IF($C10="Naren Baliga",_xlfn.XLOOKUP($B10,PROSPER_Baliga!$1:$1,PROSPER_Baliga!$65:$65,""),
IF($C10="Thorsten Huhn",_xlfn.XLOOKUP($B10,PROSPER_Huhn!$1:$1,PROSPER_Huhn!$65:$65,""),
IF($C10="Nick Hull",_xlfn.XLOOKUP($B10,PROSPER_Hull!$1:$1,PROSPER_Hull!$65:$65,""),
IF($C10="Monika Kotwani",_xlfn.XLOOKUP($B10,PROSPER_Kotwani!$1:$1,PROSPER_Kotwani!$65:$65,""),
IF($C10="Jonathan Wellner",_xlfn.XLOOKUP($B10,PROSPER_Wellner!$1:$1,PROSPER_Wellner!$65:$65,""),
IF($C10="Travis Harvey",_xlfn.XLOOKUP($B10,PROSPER_Harvey!$1:$1,PROSPER_Harvey!$65:$65,""),"")))))))="","",
IF($C10="Christopher Lobo",_xlfn.XLOOKUP($B10,PROSPER_Lobo!$1:$1,PROSPER_Lobo!$65:$65,""),
IF($C10="Naren Baliga",_xlfn.XLOOKUP($B10,PROSPER_Baliga!$1:$1,PROSPER_Baliga!$65:$65,""),
IF($C10="Thorsten Huhn",_xlfn.XLOOKUP($B10,PROSPER_Huhn!$1:$1,PROSPER_Huhn!$65:$65,""),
IF($C10="Nick Hull",_xlfn.XLOOKUP($B10,PROSPER_Hull!$1:$1,PROSPER_Hull!$65:$65,""),
IF($C10="Monika Kotwani",_xlfn.XLOOKUP($B10,PROSPER_Kotwani!$1:$1,PROSPER_Kotwani!$65:$65,""),
IF($C10="Jonathan Wellner",_xlfn.XLOOKUP($B10,PROSPER_Wellner!$1:$1,PROSPER_Wellner!$65:$65,""),
IF($C10="Travis Harvey",_xlfn.XLOOKUP($B10,PROSPER_Harvey!$1:$1,PROSPER_Harvey!$65:$65,""),""))))))))="","No Comment",IF(IF($C10="Christopher Lobo",_xlfn.XLOOKUP($B10,PROSPER_Lobo!$1:$1,PROSPER_Lobo!$65:$65,""),
IF($C10="Naren Baliga",_xlfn.XLOOKUP($B10,PROSPER_Baliga!$1:$1,PROSPER_Baliga!$65:$65,""),
IF($C10="Thorsten Huhn",_xlfn.XLOOKUP($B10,PROSPER_Huhn!$1:$1,PROSPER_Huhn!$65:$65,""),
IF($C10="Nick Hull",_xlfn.XLOOKUP($B10,PROSPER_Hull!$1:$1,PROSPER_Hull!$65:$65,""),
IF($C10="Monika Kotwani",_xlfn.XLOOKUP($B10,PROSPER_Kotwani!$1:$1,PROSPER_Kotwani!$65:$65,""),
IF($C10="Jonathan Wellner",_xlfn.XLOOKUP($B10,PROSPER_Wellner!$1:$1,PROSPER_Wellner!$65:$65,""),
IF($C10="Travis Harvey",_xlfn.XLOOKUP($B10,PROSPER_Harvey!$1:$1,PROSPER_Harvey!$65:$65,""),"")))))))="","",
IF($C10="Christopher Lobo",_xlfn.XLOOKUP($B10,PROSPER_Lobo!$1:$1,PROSPER_Lobo!$65:$65,""),
IF($C10="Naren Baliga",_xlfn.XLOOKUP($B10,PROSPER_Baliga!$1:$1,PROSPER_Baliga!$65:$65,""),
IF($C10="Thorsten Huhn",_xlfn.XLOOKUP($B10,PROSPER_Huhn!$1:$1,PROSPER_Huhn!$65:$65,""),
IF($C10="Nick Hull",_xlfn.XLOOKUP($B10,PROSPER_Hull!$1:$1,PROSPER_Hull!$65:$65,""),
IF($C10="Monika Kotwani",_xlfn.XLOOKUP($B10,PROSPER_Kotwani!$1:$1,PROSPER_Kotwani!$65:$65,""),
IF($C10="Jonathan Wellner",_xlfn.XLOOKUP($B10,PROSPER_Wellner!$1:$1,PROSPER_Wellner!$65:$65,""),
IF($C10="Travis Harvey",_xlfn.XLOOKUP($B10,PROSPER_Harvey!$1:$1,PROSPER_Harvey!$65:$65,""),"")))))))))</f>
        <v>No Comment</v>
      </c>
      <c r="IE10" s="188" t="str">
        <f t="shared" si="210"/>
        <v>N/A</v>
      </c>
      <c r="IF10" s="135" t="str">
        <f>_xlfn.XLOOKUP(B10,PROSPERInitial_Query!$E:$E,PROSPERInitial_Query!$AO:$AO,"",,-1)</f>
        <v/>
      </c>
      <c r="IG10" s="136" t="str">
        <f t="shared" si="106"/>
        <v>Anju Dhall4 - SuccessP&amp;L Management</v>
      </c>
      <c r="IH10" s="136" t="str">
        <f>_xlfn.XLOOKUP(IG10,PROSPERDelta_Query!BK:BK,PROSPERDelta_Query!BB:BB,"",,-1)</f>
        <v/>
      </c>
      <c r="II10" s="137" t="str">
        <f t="shared" si="211"/>
        <v>N/A</v>
      </c>
      <c r="IJ10" s="137" t="str">
        <f>IF(IF(IF($C10="Christopher Lobo",_xlfn.XLOOKUP($B10,PROSPER_Lobo!$1:$1,PROSPER_Lobo!$66:$66,""),
IF($C10="Naren Baliga",_xlfn.XLOOKUP($B10,PROSPER_Baliga!$1:$1,PROSPER_Baliga!$66:$66,""),
IF($C10="Thorsten Huhn",_xlfn.XLOOKUP($B10,PROSPER_Huhn!$1:$1,PROSPER_Huhn!$66:$66,""),
IF($C10="Nick Hull",_xlfn.XLOOKUP($B10,PROSPER_Hull!$1:$1,PROSPER_Hull!$66:$66,""),
IF($C10="Monika Kotwani",_xlfn.XLOOKUP($B10,PROSPER_Kotwani!$1:$1,PROSPER_Kotwani!$66:$66,""),
IF($C10="Jonathan Wellner",_xlfn.XLOOKUP($B10,PROSPER_Wellner!$1:$1,PROSPER_Wellner!$66:$66,""),
IF($C10="Travis Harvey",_xlfn.XLOOKUP($B10,PROSPER_Harvey!$1:$1,PROSPER_Harvey!$66:$66,""),"")))))))="","",
IF($C10="Christopher Lobo",_xlfn.XLOOKUP($B10,PROSPER_Lobo!$1:$1,PROSPER_Lobo!$66:$66,""),
IF($C10="Naren Baliga",_xlfn.XLOOKUP($B10,PROSPER_Baliga!$1:$1,PROSPER_Baliga!$66:$66,""),
IF($C10="Thorsten Huhn",_xlfn.XLOOKUP($B10,PROSPER_Huhn!$1:$1,PROSPER_Huhn!$66:$66,""),
IF($C10="Nick Hull",_xlfn.XLOOKUP($B10,PROSPER_Hull!$1:$1,PROSPER_Hull!$66:$66,""),
IF($C10="Monika Kotwani",_xlfn.XLOOKUP($B10,PROSPER_Kotwani!$1:$1,PROSPER_Kotwani!$66:$66,""),
IF($C10="Jonathan Wellner",_xlfn.XLOOKUP($B10,PROSPER_Wellner!$1:$1,PROSPER_Wellner!$66:$66,""),
IF($C10="Travis Harvey",_xlfn.XLOOKUP($B10,PROSPER_Harvey!$1:$1,PROSPER_Harvey!$66:$66,""),""))))))))="","No Score",IF(IF($C10="Christopher Lobo",_xlfn.XLOOKUP($B10,PROSPER_Lobo!$1:$1,PROSPER_Lobo!$66:$66,""),
IF($C10="Naren Baliga",_xlfn.XLOOKUP($B10,PROSPER_Baliga!$1:$1,PROSPER_Baliga!$66:$66,""),
IF($C10="Thorsten Huhn",_xlfn.XLOOKUP($B10,PROSPER_Huhn!$1:$1,PROSPER_Huhn!$66:$66,""),
IF($C10="Nick Hull",_xlfn.XLOOKUP($B10,PROSPER_Hull!$1:$1,PROSPER_Hull!$66:$66,""),
IF($C10="Monika Kotwani",_xlfn.XLOOKUP($B10,PROSPER_Kotwani!$1:$1,PROSPER_Kotwani!$66:$66,""),
IF($C10="Jonathan Wellner",_xlfn.XLOOKUP($B10,PROSPER_Wellner!$1:$1,PROSPER_Wellner!$66:$66,""),
IF($C10="Travis Harvey",_xlfn.XLOOKUP($B10,PROSPER_Harvey!$1:$1,PROSPER_Harvey!$66:$66,""),"")))))))="","",
IF($C10="Christopher Lobo",_xlfn.XLOOKUP($B10,PROSPER_Lobo!$1:$1,PROSPER_Lobo!$66:$66,""),
IF($C10="Naren Baliga",_xlfn.XLOOKUP($B10,PROSPER_Baliga!$1:$1,PROSPER_Baliga!$66:$66,""),
IF($C10="Thorsten Huhn",_xlfn.XLOOKUP($B10,PROSPER_Huhn!$1:$1,PROSPER_Huhn!$66:$66,""),
IF($C10="Nick Hull",_xlfn.XLOOKUP($B10,PROSPER_Hull!$1:$1,PROSPER_Hull!$66:$66,""),
IF($C10="Monika Kotwani",_xlfn.XLOOKUP($B10,PROSPER_Kotwani!$1:$1,PROSPER_Kotwani!$66:$66,""),
IF($C10="Jonathan Wellner",_xlfn.XLOOKUP($B10,PROSPER_Wellner!$1:$1,PROSPER_Wellner!$66:$66,""),
IF($C10="Travis Harvey",_xlfn.XLOOKUP($B10,PROSPER_Harvey!$1:$1,PROSPER_Harvey!$66:$66,""),"")))))))))</f>
        <v>No Score</v>
      </c>
      <c r="IK10" s="138" t="str">
        <f>IF(IF(IF($C10="Christopher Lobo",_xlfn.XLOOKUP($B10,PROSPER_Lobo!$1:$1,PROSPER_Lobo!$67:$67,""),
IF($C10="Naren Baliga",_xlfn.XLOOKUP($B10,PROSPER_Baliga!$1:$1,PROSPER_Baliga!$67:$67,""),
IF($C10="Thorsten Huhn",_xlfn.XLOOKUP($B10,PROSPER_Huhn!$1:$1,PROSPER_Huhn!$67:$67,""),
IF($C10="Nick Hull",_xlfn.XLOOKUP($B10,PROSPER_Hull!$1:$1,PROSPER_Hull!$67:$67,""),
IF($C10="Monika Kotwani",_xlfn.XLOOKUP($B10,PROSPER_Kotwani!$1:$1,PROSPER_Kotwani!$67:$67,""),
IF($C10="Jonathan Wellner",_xlfn.XLOOKUP($B10,PROSPER_Wellner!$1:$1,PROSPER_Wellner!$67:$67,""),
IF($C10="Travis Harvey",_xlfn.XLOOKUP($B10,PROSPER_Harvey!$1:$1,PROSPER_Harvey!$67:$67,""),"")))))))="","",
IF($C10="Christopher Lobo",_xlfn.XLOOKUP($B10,PROSPER_Lobo!$1:$1,PROSPER_Lobo!$67:$67,""),
IF($C10="Naren Baliga",_xlfn.XLOOKUP($B10,PROSPER_Baliga!$1:$1,PROSPER_Baliga!$67:$67,""),
IF($C10="Thorsten Huhn",_xlfn.XLOOKUP($B10,PROSPER_Huhn!$1:$1,PROSPER_Huhn!$67:$67,""),
IF($C10="Nick Hull",_xlfn.XLOOKUP($B10,PROSPER_Hull!$1:$1,PROSPER_Hull!$67:$67,""),
IF($C10="Monika Kotwani",_xlfn.XLOOKUP($B10,PROSPER_Kotwani!$1:$1,PROSPER_Kotwani!$67:$67,""),
IF($C10="Jonathan Wellner",_xlfn.XLOOKUP($B10,PROSPER_Wellner!$1:$1,PROSPER_Wellner!$67:$67,""),
IF($C10="Travis Harvey",_xlfn.XLOOKUP($B10,PROSPER_Harvey!$1:$1,PROSPER_Harvey!$67:$67,""),""))))))))="","No Comment",IF(IF($C10="Christopher Lobo",_xlfn.XLOOKUP($B10,PROSPER_Lobo!$1:$1,PROSPER_Lobo!$67:$67,""),
IF($C10="Naren Baliga",_xlfn.XLOOKUP($B10,PROSPER_Baliga!$1:$1,PROSPER_Baliga!$67:$67,""),
IF($C10="Thorsten Huhn",_xlfn.XLOOKUP($B10,PROSPER_Huhn!$1:$1,PROSPER_Huhn!$67:$67,""),
IF($C10="Nick Hull",_xlfn.XLOOKUP($B10,PROSPER_Hull!$1:$1,PROSPER_Hull!$67:$67,""),
IF($C10="Monika Kotwani",_xlfn.XLOOKUP($B10,PROSPER_Kotwani!$1:$1,PROSPER_Kotwani!$67:$67,""),
IF($C10="Jonathan Wellner",_xlfn.XLOOKUP($B10,PROSPER_Wellner!$1:$1,PROSPER_Wellner!$67:$67,""),
IF($C10="Travis Harvey",_xlfn.XLOOKUP($B10,PROSPER_Harvey!$1:$1,PROSPER_Harvey!$67:$67,""),"")))))))="","",
IF($C10="Christopher Lobo",_xlfn.XLOOKUP($B10,PROSPER_Lobo!$1:$1,PROSPER_Lobo!$67:$67,""),
IF($C10="Naren Baliga",_xlfn.XLOOKUP($B10,PROSPER_Baliga!$1:$1,PROSPER_Baliga!$67:$67,""),
IF($C10="Thorsten Huhn",_xlfn.XLOOKUP($B10,PROSPER_Huhn!$1:$1,PROSPER_Huhn!$67:$67,""),
IF($C10="Nick Hull",_xlfn.XLOOKUP($B10,PROSPER_Hull!$1:$1,PROSPER_Hull!$67:$67,""),
IF($C10="Monika Kotwani",_xlfn.XLOOKUP($B10,PROSPER_Kotwani!$1:$1,PROSPER_Kotwani!$67:$67,""),
IF($C10="Jonathan Wellner",_xlfn.XLOOKUP($B10,PROSPER_Wellner!$1:$1,PROSPER_Wellner!$67:$67,""),
IF($C10="Travis Harvey",_xlfn.XLOOKUP($B10,PROSPER_Harvey!$1:$1,PROSPER_Harvey!$67:$67,""),"")))))))))</f>
        <v>No Comment</v>
      </c>
      <c r="IL10" s="188" t="str">
        <f t="shared" si="212"/>
        <v>N/A</v>
      </c>
      <c r="IM10" s="135" t="str">
        <f>_xlfn.XLOOKUP(B10,PROSPERInitial_Query!$E:$E,PROSPERInitial_Query!$AP:$AP,"",,-1)</f>
        <v/>
      </c>
      <c r="IN10" s="136" t="str">
        <f t="shared" si="109"/>
        <v>Anju Dhall4 - SuccessService Plan Management (PE)</v>
      </c>
      <c r="IO10" s="136" t="str">
        <f>_xlfn.XLOOKUP(IN10,PROSPERDelta_Query!BK:BK,PROSPERDelta_Query!BC:BC,"",,-1)</f>
        <v/>
      </c>
      <c r="IP10" s="137" t="str">
        <f t="shared" si="213"/>
        <v>N/A</v>
      </c>
      <c r="IQ10" s="137" t="str">
        <f>IF(IF(IF($C10="Christopher Lobo",_xlfn.XLOOKUP($B10,PROSPER_Lobo!$1:$1,PROSPER_Lobo!$68:$68,""),
IF($C10="Naren Baliga",_xlfn.XLOOKUP($B10,PROSPER_Baliga!$1:$1,PROSPER_Baliga!$68:$68,""),
IF($C10="Thorsten Huhn",_xlfn.XLOOKUP($B10,PROSPER_Huhn!$1:$1,PROSPER_Huhn!$68:$68,""),
IF($C10="Nick Hull",_xlfn.XLOOKUP($B10,PROSPER_Hull!$1:$1,PROSPER_Hull!$68:$68,""),
IF($C10="Monika Kotwani",_xlfn.XLOOKUP($B10,PROSPER_Kotwani!$1:$1,PROSPER_Kotwani!$68:$68,""),
IF($C10="Jonathan Wellner",_xlfn.XLOOKUP($B10,PROSPER_Wellner!$1:$1,PROSPER_Wellner!$68:$68,""),
IF($C10="Travis Harvey",_xlfn.XLOOKUP($B10,PROSPER_Harvey!$1:$1,PROSPER_Harvey!$68:$68,""),"")))))))="","",
IF($C10="Christopher Lobo",_xlfn.XLOOKUP($B10,PROSPER_Lobo!$1:$1,PROSPER_Lobo!$68:$68,""),
IF($C10="Naren Baliga",_xlfn.XLOOKUP($B10,PROSPER_Baliga!$1:$1,PROSPER_Baliga!$68:$68,""),
IF($C10="Thorsten Huhn",_xlfn.XLOOKUP($B10,PROSPER_Huhn!$1:$1,PROSPER_Huhn!$68:$68,""),
IF($C10="Nick Hull",_xlfn.XLOOKUP($B10,PROSPER_Hull!$1:$1,PROSPER_Hull!$68:$68,""),
IF($C10="Monika Kotwani",_xlfn.XLOOKUP($B10,PROSPER_Kotwani!$1:$1,PROSPER_Kotwani!$68:$68,""),
IF($C10="Jonathan Wellner",_xlfn.XLOOKUP($B10,PROSPER_Wellner!$1:$1,PROSPER_Wellner!$68:$68,""),
IF($C10="Travis Harvey",_xlfn.XLOOKUP($B10,PROSPER_Harvey!$1:$1,PROSPER_Harvey!$68:$68,""),""))))))))="","No Score",IF(IF($C10="Christopher Lobo",_xlfn.XLOOKUP($B10,PROSPER_Lobo!$1:$1,PROSPER_Lobo!$68:$68,""),
IF($C10="Naren Baliga",_xlfn.XLOOKUP($B10,PROSPER_Baliga!$1:$1,PROSPER_Baliga!$68:$68,""),
IF($C10="Thorsten Huhn",_xlfn.XLOOKUP($B10,PROSPER_Huhn!$1:$1,PROSPER_Huhn!$68:$68,""),
IF($C10="Nick Hull",_xlfn.XLOOKUP($B10,PROSPER_Hull!$1:$1,PROSPER_Hull!$68:$68,""),
IF($C10="Monika Kotwani",_xlfn.XLOOKUP($B10,PROSPER_Kotwani!$1:$1,PROSPER_Kotwani!$68:$68,""),
IF($C10="Jonathan Wellner",_xlfn.XLOOKUP($B10,PROSPER_Wellner!$1:$1,PROSPER_Wellner!$68:$68,""),
IF($C10="Travis Harvey",_xlfn.XLOOKUP($B10,PROSPER_Harvey!$1:$1,PROSPER_Harvey!$68:$68,""),"")))))))="","",
IF($C10="Christopher Lobo",_xlfn.XLOOKUP($B10,PROSPER_Lobo!$1:$1,PROSPER_Lobo!$68:$68,""),
IF($C10="Naren Baliga",_xlfn.XLOOKUP($B10,PROSPER_Baliga!$1:$1,PROSPER_Baliga!$68:$68,""),
IF($C10="Thorsten Huhn",_xlfn.XLOOKUP($B10,PROSPER_Huhn!$1:$1,PROSPER_Huhn!$68:$68,""),
IF($C10="Nick Hull",_xlfn.XLOOKUP($B10,PROSPER_Hull!$1:$1,PROSPER_Hull!$68:$68,""),
IF($C10="Monika Kotwani",_xlfn.XLOOKUP($B10,PROSPER_Kotwani!$1:$1,PROSPER_Kotwani!$68:$68,""),
IF($C10="Jonathan Wellner",_xlfn.XLOOKUP($B10,PROSPER_Wellner!$1:$1,PROSPER_Wellner!$68:$68,""),
IF($C10="Travis Harvey",_xlfn.XLOOKUP($B10,PROSPER_Harvey!$1:$1,PROSPER_Harvey!$68:$68,""),"")))))))))</f>
        <v>No Score</v>
      </c>
      <c r="IR10" s="138" t="str">
        <f>IF(IF(IF($C10="Christopher Lobo",_xlfn.XLOOKUP($B10,PROSPER_Lobo!$1:$1,PROSPER_Lobo!$69:$69,""),
IF($C10="Naren Baliga",_xlfn.XLOOKUP($B10,PROSPER_Baliga!$1:$1,PROSPER_Baliga!$69:$69,""),
IF($C10="Thorsten Huhn",_xlfn.XLOOKUP($B10,PROSPER_Huhn!$1:$1,PROSPER_Huhn!$69:$69,""),
IF($C10="Nick Hull",_xlfn.XLOOKUP($B10,PROSPER_Hull!$1:$1,PROSPER_Hull!$69:$69,""),
IF($C10="Monika Kotwani",_xlfn.XLOOKUP($B10,PROSPER_Kotwani!$1:$1,PROSPER_Kotwani!$69:$69,""),
IF($C10="Jonathan Wellner",_xlfn.XLOOKUP($B10,PROSPER_Wellner!$1:$1,PROSPER_Wellner!$69:$69,""),
IF($C10="Travis Harvey",_xlfn.XLOOKUP($B10,PROSPER_Harvey!$1:$1,PROSPER_Harvey!$69:$69,""),"")))))))="","",
IF($C10="Christopher Lobo",_xlfn.XLOOKUP($B10,PROSPER_Lobo!$1:$1,PROSPER_Lobo!$69:$69,""),
IF($C10="Naren Baliga",_xlfn.XLOOKUP($B10,PROSPER_Baliga!$1:$1,PROSPER_Baliga!$69:$69,""),
IF($C10="Thorsten Huhn",_xlfn.XLOOKUP($B10,PROSPER_Huhn!$1:$1,PROSPER_Huhn!$69:$69,""),
IF($C10="Nick Hull",_xlfn.XLOOKUP($B10,PROSPER_Hull!$1:$1,PROSPER_Hull!$69:$69,""),
IF($C10="Monika Kotwani",_xlfn.XLOOKUP($B10,PROSPER_Kotwani!$1:$1,PROSPER_Kotwani!$69:$69,""),
IF($C10="Jonathan Wellner",_xlfn.XLOOKUP($B10,PROSPER_Wellner!$1:$1,PROSPER_Wellner!$69:$69,""),
IF($C10="Travis Harvey",_xlfn.XLOOKUP($B10,PROSPER_Harvey!$1:$1,PROSPER_Harvey!$69:$69,""),""))))))))="","No Comment",IF(IF($C10="Christopher Lobo",_xlfn.XLOOKUP($B10,PROSPER_Lobo!$1:$1,PROSPER_Lobo!$69:$69,""),
IF($C10="Naren Baliga",_xlfn.XLOOKUP($B10,PROSPER_Baliga!$1:$1,PROSPER_Baliga!$69:$69,""),
IF($C10="Thorsten Huhn",_xlfn.XLOOKUP($B10,PROSPER_Huhn!$1:$1,PROSPER_Huhn!$69:$69,""),
IF($C10="Nick Hull",_xlfn.XLOOKUP($B10,PROSPER_Hull!$1:$1,PROSPER_Hull!$69:$69,""),
IF($C10="Monika Kotwani",_xlfn.XLOOKUP($B10,PROSPER_Kotwani!$1:$1,PROSPER_Kotwani!$69:$69,""),
IF($C10="Jonathan Wellner",_xlfn.XLOOKUP($B10,PROSPER_Wellner!$1:$1,PROSPER_Wellner!$69:$69,""),
IF($C10="Travis Harvey",_xlfn.XLOOKUP($B10,PROSPER_Harvey!$1:$1,PROSPER_Harvey!$69:$69,""),"")))))))="","",
IF($C10="Christopher Lobo",_xlfn.XLOOKUP($B10,PROSPER_Lobo!$1:$1,PROSPER_Lobo!$69:$69,""),
IF($C10="Naren Baliga",_xlfn.XLOOKUP($B10,PROSPER_Baliga!$1:$1,PROSPER_Baliga!$69:$69,""),
IF($C10="Thorsten Huhn",_xlfn.XLOOKUP($B10,PROSPER_Huhn!$1:$1,PROSPER_Huhn!$69:$69,""),
IF($C10="Nick Hull",_xlfn.XLOOKUP($B10,PROSPER_Hull!$1:$1,PROSPER_Hull!$69:$69,""),
IF($C10="Monika Kotwani",_xlfn.XLOOKUP($B10,PROSPER_Kotwani!$1:$1,PROSPER_Kotwani!$69:$69,""),
IF($C10="Jonathan Wellner",_xlfn.XLOOKUP($B10,PROSPER_Wellner!$1:$1,PROSPER_Wellner!$69:$69,""),
IF($C10="Travis Harvey",_xlfn.XLOOKUP($B10,PROSPER_Harvey!$1:$1,PROSPER_Harvey!$69:$69,""),"")))))))))</f>
        <v>No Comment</v>
      </c>
      <c r="IS10" s="188" t="str">
        <f t="shared" si="214"/>
        <v>N/A</v>
      </c>
      <c r="IT10" s="187" t="str">
        <f t="shared" si="215"/>
        <v>N/A</v>
      </c>
      <c r="IU10" s="128" t="str">
        <f t="shared" si="216"/>
        <v>N/A</v>
      </c>
      <c r="IV10" s="188" t="str">
        <f t="shared" si="217"/>
        <v>N/A</v>
      </c>
      <c r="IW10" s="139">
        <f>_xlfn.XLOOKUP($B10,Vlookups_Local!B:B,Vlookups_Local!F:F)</f>
        <v>0.82874999999999999</v>
      </c>
      <c r="IX10" s="140">
        <f>_xlfn.XLOOKUP($B10,Vlookups_Local!B:B,Vlookups_Local!G:G)</f>
        <v>0.82</v>
      </c>
      <c r="IY10" s="140">
        <f>_xlfn.XLOOKUP($B10,Vlookups_Local!B:B,Vlookups_Local!H:H)</f>
        <v>8.7500000000000008E-3</v>
      </c>
      <c r="IZ10" s="141">
        <f t="shared" si="218"/>
        <v>8.2874999999999996</v>
      </c>
      <c r="JA10" s="142">
        <f>_xlfn.XLOOKUP($B10,LevelUp_Query!A:A,LevelUp_Query!C:C,"")</f>
        <v>44</v>
      </c>
      <c r="JB10" s="143" t="str">
        <f>_xlfn.XLOOKUP($B10,LevelUp_Query!A:A,LevelUp_Query!F:F,"")</f>
        <v>T</v>
      </c>
      <c r="JC10" s="143">
        <f>_xlfn.XLOOKUP($B10,LevelUp_Query!A:A,LevelUp_Query!E:E,"")</f>
        <v>13</v>
      </c>
      <c r="JD10" s="141">
        <f t="shared" si="219"/>
        <v>8</v>
      </c>
      <c r="JE10" s="144" t="str">
        <f>_xlfn.XLOOKUP(B10,PROSPERInitial_Query!$E:$E,PROSPERInitial_Query!$AQ:$AQ,"",,-1)</f>
        <v/>
      </c>
      <c r="JF10" s="136" t="str">
        <f t="shared" si="117"/>
        <v>Anju Dhall7 - ResponsibilityGiving Back (L&amp;L)</v>
      </c>
      <c r="JG10" s="136" t="str">
        <f>_xlfn.XLOOKUP(JF10,PROSPERDelta_Query!BK:BK,PROSPERDelta_Query!BE:BE,"",,-1)</f>
        <v/>
      </c>
      <c r="JH10" s="137" t="str">
        <f t="shared" si="220"/>
        <v>N/A</v>
      </c>
      <c r="JI10" s="137" t="str">
        <f>IF(IF(IF($C10="Christopher Lobo",_xlfn.XLOOKUP($B10,PROSPER_Lobo!$1:$1,PROSPER_Lobo!$70:$70,""),
IF($C10="Naren Baliga",_xlfn.XLOOKUP($B10,PROSPER_Baliga!$1:$1,PROSPER_Baliga!$70:$70,""),
IF($C10="Thorsten Huhn",_xlfn.XLOOKUP($B10,PROSPER_Huhn!$1:$1,PROSPER_Huhn!$70:$70,""),
IF($C10="Nick Hull",_xlfn.XLOOKUP($B10,PROSPER_Hull!$1:$1,PROSPER_Hull!$70:$70,""),
IF($C10="Monika Kotwani",_xlfn.XLOOKUP($B10,PROSPER_Kotwani!$1:$1,PROSPER_Kotwani!$70:$70,""),
IF($C10="Jonathan Wellner",_xlfn.XLOOKUP($B10,PROSPER_Wellner!$1:$1,PROSPER_Wellner!$70:$70,""),
IF($C10="Travis Harvey",_xlfn.XLOOKUP($B10,PROSPER_Harvey!$1:$1,PROSPER_Harvey!$70:$70,""),"")))))))="","",
IF($C10="Christopher Lobo",_xlfn.XLOOKUP($B10,PROSPER_Lobo!$1:$1,PROSPER_Lobo!$70:$70,""),
IF($C10="Naren Baliga",_xlfn.XLOOKUP($B10,PROSPER_Baliga!$1:$1,PROSPER_Baliga!$70:$70,""),
IF($C10="Thorsten Huhn",_xlfn.XLOOKUP($B10,PROSPER_Huhn!$1:$1,PROSPER_Huhn!$70:$70,""),
IF($C10="Nick Hull",_xlfn.XLOOKUP($B10,PROSPER_Hull!$1:$1,PROSPER_Hull!$70:$70,""),
IF($C10="Monika Kotwani",_xlfn.XLOOKUP($B10,PROSPER_Kotwani!$1:$1,PROSPER_Kotwani!$70:$70,""),
IF($C10="Jonathan Wellner",_xlfn.XLOOKUP($B10,PROSPER_Wellner!$1:$1,PROSPER_Wellner!$70:$70,""),
IF($C10="Travis Harvey",_xlfn.XLOOKUP($B10,PROSPER_Harvey!$1:$1,PROSPER_Harvey!$70:$70,""),""))))))))="","No Score",IF(IF($C10="Christopher Lobo",_xlfn.XLOOKUP($B10,PROSPER_Lobo!$1:$1,PROSPER_Lobo!$70:$70,""),
IF($C10="Naren Baliga",_xlfn.XLOOKUP($B10,PROSPER_Baliga!$1:$1,PROSPER_Baliga!$70:$70,""),
IF($C10="Thorsten Huhn",_xlfn.XLOOKUP($B10,PROSPER_Huhn!$1:$1,PROSPER_Huhn!$70:$70,""),
IF($C10="Nick Hull",_xlfn.XLOOKUP($B10,PROSPER_Hull!$1:$1,PROSPER_Hull!$70:$70,""),
IF($C10="Monika Kotwani",_xlfn.XLOOKUP($B10,PROSPER_Kotwani!$1:$1,PROSPER_Kotwani!$70:$70,""),
IF($C10="Jonathan Wellner",_xlfn.XLOOKUP($B10,PROSPER_Wellner!$1:$1,PROSPER_Wellner!$70:$70,""),
IF($C10="Travis Harvey",_xlfn.XLOOKUP($B10,PROSPER_Harvey!$1:$1,PROSPER_Harvey!$70:$70,""),"")))))))="","",
IF($C10="Christopher Lobo",_xlfn.XLOOKUP($B10,PROSPER_Lobo!$1:$1,PROSPER_Lobo!$70:$70,""),
IF($C10="Naren Baliga",_xlfn.XLOOKUP($B10,PROSPER_Baliga!$1:$1,PROSPER_Baliga!$70:$70,""),
IF($C10="Thorsten Huhn",_xlfn.XLOOKUP($B10,PROSPER_Huhn!$1:$1,PROSPER_Huhn!$70:$70,""),
IF($C10="Nick Hull",_xlfn.XLOOKUP($B10,PROSPER_Hull!$1:$1,PROSPER_Hull!$70:$70,""),
IF($C10="Monika Kotwani",_xlfn.XLOOKUP($B10,PROSPER_Kotwani!$1:$1,PROSPER_Kotwani!$70:$70,""),
IF($C10="Jonathan Wellner",_xlfn.XLOOKUP($B10,PROSPER_Wellner!$1:$1,PROSPER_Wellner!$70:$70,""),
IF($C10="Travis Harvey",_xlfn.XLOOKUP($B10,PROSPER_Harvey!$1:$1,PROSPER_Harvey!$70:$70,""),"")))))))))</f>
        <v>No Score</v>
      </c>
      <c r="JJ10" s="138" t="str">
        <f>IF(IF(IF($C10="Christopher Lobo",_xlfn.XLOOKUP($B10,PROSPER_Lobo!$1:$1,PROSPER_Lobo!$71:$71,""),
IF($C10="Naren Baliga",_xlfn.XLOOKUP($B10,PROSPER_Baliga!$1:$1,PROSPER_Baliga!$71:$71,""),
IF($C10="Thorsten Huhn",_xlfn.XLOOKUP($B10,PROSPER_Huhn!$1:$1,PROSPER_Huhn!$71:$71,""),
IF($C10="Nick Hull",_xlfn.XLOOKUP($B10,PROSPER_Hull!$1:$1,PROSPER_Hull!$71:$71,""),
IF($C10="Monika Kotwani",_xlfn.XLOOKUP($B10,PROSPER_Kotwani!$1:$1,PROSPER_Kotwani!$71:$71,""),
IF($C10="Jonathan Wellner",_xlfn.XLOOKUP($B10,PROSPER_Wellner!$1:$1,PROSPER_Wellner!$71:$71,""),
IF($C10="Travis Harvey",_xlfn.XLOOKUP($B10,PROSPER_Harvey!$1:$1,PROSPER_Harvey!$71:$71,""),"")))))))="","",
IF($C10="Christopher Lobo",_xlfn.XLOOKUP($B10,PROSPER_Lobo!$1:$1,PROSPER_Lobo!$71:$71,""),
IF($C10="Naren Baliga",_xlfn.XLOOKUP($B10,PROSPER_Baliga!$1:$1,PROSPER_Baliga!$71:$71,""),
IF($C10="Thorsten Huhn",_xlfn.XLOOKUP($B10,PROSPER_Huhn!$1:$1,PROSPER_Huhn!$71:$71,""),
IF($C10="Nick Hull",_xlfn.XLOOKUP($B10,PROSPER_Hull!$1:$1,PROSPER_Hull!$71:$71,""),
IF($C10="Monika Kotwani",_xlfn.XLOOKUP($B10,PROSPER_Kotwani!$1:$1,PROSPER_Kotwani!$71:$71,""),
IF($C10="Jonathan Wellner",_xlfn.XLOOKUP($B10,PROSPER_Wellner!$1:$1,PROSPER_Wellner!$71:$71,""),
IF($C10="Travis Harvey",_xlfn.XLOOKUP($B10,PROSPER_Harvey!$1:$1,PROSPER_Harvey!$71:$71,""),""))))))))="","No Comment",IF(IF($C10="Christopher Lobo",_xlfn.XLOOKUP($B10,PROSPER_Lobo!$1:$1,PROSPER_Lobo!$71:$71,""),
IF($C10="Naren Baliga",_xlfn.XLOOKUP($B10,PROSPER_Baliga!$1:$1,PROSPER_Baliga!$71:$71,""),
IF($C10="Thorsten Huhn",_xlfn.XLOOKUP($B10,PROSPER_Huhn!$1:$1,PROSPER_Huhn!$71:$71,""),
IF($C10="Nick Hull",_xlfn.XLOOKUP($B10,PROSPER_Hull!$1:$1,PROSPER_Hull!$71:$71,""),
IF($C10="Monika Kotwani",_xlfn.XLOOKUP($B10,PROSPER_Kotwani!$1:$1,PROSPER_Kotwani!$71:$71,""),
IF($C10="Jonathan Wellner",_xlfn.XLOOKUP($B10,PROSPER_Wellner!$1:$1,PROSPER_Wellner!$71:$71,""),
IF($C10="Travis Harvey",_xlfn.XLOOKUP($B10,PROSPER_Harvey!$1:$1,PROSPER_Harvey!$71:$71,""),"")))))))="","",
IF($C10="Christopher Lobo",_xlfn.XLOOKUP($B10,PROSPER_Lobo!$1:$1,PROSPER_Lobo!$71:$71,""),
IF($C10="Naren Baliga",_xlfn.XLOOKUP($B10,PROSPER_Baliga!$1:$1,PROSPER_Baliga!$71:$71,""),
IF($C10="Thorsten Huhn",_xlfn.XLOOKUP($B10,PROSPER_Huhn!$1:$1,PROSPER_Huhn!$71:$71,""),
IF($C10="Nick Hull",_xlfn.XLOOKUP($B10,PROSPER_Hull!$1:$1,PROSPER_Hull!$71:$71,""),
IF($C10="Monika Kotwani",_xlfn.XLOOKUP($B10,PROSPER_Kotwani!$1:$1,PROSPER_Kotwani!$71:$71,""),
IF($C10="Jonathan Wellner",_xlfn.XLOOKUP($B10,PROSPER_Wellner!$1:$1,PROSPER_Wellner!$71:$71,""),
IF($C10="Travis Harvey",_xlfn.XLOOKUP($B10,PROSPER_Harvey!$1:$1,PROSPER_Harvey!$71:$71,""),"")))))))))</f>
        <v>No Comment</v>
      </c>
      <c r="JK10" s="141" t="str">
        <f t="shared" si="221"/>
        <v>N/A</v>
      </c>
      <c r="JL10" s="135" t="str">
        <f>_xlfn.XLOOKUP(B10,PROSPERInitial_Query!$E:$E,PROSPERInitial_Query!$AR:$AR,"",,-1)</f>
        <v/>
      </c>
      <c r="JM10" s="136" t="str">
        <f t="shared" si="120"/>
        <v>Anju Dhall7 - ResponsibilityExecutive Communication</v>
      </c>
      <c r="JN10" s="136" t="str">
        <f>_xlfn.XLOOKUP(JM10,PROSPERDelta_Query!BK:BK,PROSPERDelta_Query!BF:BF,"",,-1)</f>
        <v/>
      </c>
      <c r="JO10" s="137" t="str">
        <f t="shared" si="222"/>
        <v>N/A</v>
      </c>
      <c r="JP10" s="137" t="str">
        <f>IF(IF(IF($C10="Christopher Lobo",_xlfn.XLOOKUP($B10,PROSPER_Lobo!$1:$1,PROSPER_Lobo!$72:$72,""),
IF($C10="Naren Baliga",_xlfn.XLOOKUP($B10,PROSPER_Baliga!$1:$1,PROSPER_Baliga!$72:$72,""),
IF($C10="Thorsten Huhn",_xlfn.XLOOKUP($B10,PROSPER_Huhn!$1:$1,PROSPER_Huhn!$72:$72,""),
IF($C10="Nick Hull",_xlfn.XLOOKUP($B10,PROSPER_Hull!$1:$1,PROSPER_Hull!$72:$72,""),
IF($C10="Monika Kotwani",_xlfn.XLOOKUP($B10,PROSPER_Kotwani!$1:$1,PROSPER_Kotwani!$72:$72,""),
IF($C10="Jonathan Wellner",_xlfn.XLOOKUP($B10,PROSPER_Wellner!$1:$1,PROSPER_Wellner!$72:$72,""),
IF($C10="Travis Harvey",_xlfn.XLOOKUP($B10,PROSPER_Harvey!$1:$1,PROSPER_Harvey!$72:$72,""),"")))))))="","",
IF($C10="Christopher Lobo",_xlfn.XLOOKUP($B10,PROSPER_Lobo!$1:$1,PROSPER_Lobo!$72:$72,""),
IF($C10="Naren Baliga",_xlfn.XLOOKUP($B10,PROSPER_Baliga!$1:$1,PROSPER_Baliga!$72:$72,""),
IF($C10="Thorsten Huhn",_xlfn.XLOOKUP($B10,PROSPER_Huhn!$1:$1,PROSPER_Huhn!$72:$72,""),
IF($C10="Nick Hull",_xlfn.XLOOKUP($B10,PROSPER_Hull!$1:$1,PROSPER_Hull!$72:$72,""),
IF($C10="Monika Kotwani",_xlfn.XLOOKUP($B10,PROSPER_Kotwani!$1:$1,PROSPER_Kotwani!$72:$72,""),
IF($C10="Jonathan Wellner",_xlfn.XLOOKUP($B10,PROSPER_Wellner!$1:$1,PROSPER_Wellner!$72:$72,""),
IF($C10="Travis Harvey",_xlfn.XLOOKUP($B10,PROSPER_Harvey!$1:$1,PROSPER_Harvey!$72:$72,""),""))))))))="","No Score",IF(IF($C10="Christopher Lobo",_xlfn.XLOOKUP($B10,PROSPER_Lobo!$1:$1,PROSPER_Lobo!$72:$72,""),
IF($C10="Naren Baliga",_xlfn.XLOOKUP($B10,PROSPER_Baliga!$1:$1,PROSPER_Baliga!$72:$72,""),
IF($C10="Thorsten Huhn",_xlfn.XLOOKUP($B10,PROSPER_Huhn!$1:$1,PROSPER_Huhn!$72:$72,""),
IF($C10="Nick Hull",_xlfn.XLOOKUP($B10,PROSPER_Hull!$1:$1,PROSPER_Hull!$72:$72,""),
IF($C10="Monika Kotwani",_xlfn.XLOOKUP($B10,PROSPER_Kotwani!$1:$1,PROSPER_Kotwani!$72:$72,""),
IF($C10="Jonathan Wellner",_xlfn.XLOOKUP($B10,PROSPER_Wellner!$1:$1,PROSPER_Wellner!$72:$72,""),
IF($C10="Travis Harvey",_xlfn.XLOOKUP($B10,PROSPER_Harvey!$1:$1,PROSPER_Harvey!$72:$72,""),"")))))))="","",
IF($C10="Christopher Lobo",_xlfn.XLOOKUP($B10,PROSPER_Lobo!$1:$1,PROSPER_Lobo!$72:$72,""),
IF($C10="Naren Baliga",_xlfn.XLOOKUP($B10,PROSPER_Baliga!$1:$1,PROSPER_Baliga!$72:$72,""),
IF($C10="Thorsten Huhn",_xlfn.XLOOKUP($B10,PROSPER_Huhn!$1:$1,PROSPER_Huhn!$72:$72,""),
IF($C10="Nick Hull",_xlfn.XLOOKUP($B10,PROSPER_Hull!$1:$1,PROSPER_Hull!$72:$72,""),
IF($C10="Monika Kotwani",_xlfn.XLOOKUP($B10,PROSPER_Kotwani!$1:$1,PROSPER_Kotwani!$72:$72,""),
IF($C10="Jonathan Wellner",_xlfn.XLOOKUP($B10,PROSPER_Wellner!$1:$1,PROSPER_Wellner!$72:$72,""),
IF($C10="Travis Harvey",_xlfn.XLOOKUP($B10,PROSPER_Harvey!$1:$1,PROSPER_Harvey!$72:$72,""),"")))))))))</f>
        <v>No Score</v>
      </c>
      <c r="JQ10" s="138" t="str">
        <f>IF(IF(IF($C10="Christopher Lobo",_xlfn.XLOOKUP($B10,PROSPER_Lobo!$1:$1,PROSPER_Lobo!$73:$73,""),
IF($C10="Naren Baliga",_xlfn.XLOOKUP($B10,PROSPER_Baliga!$1:$1,PROSPER_Baliga!$73:$73,""),
IF($C10="Thorsten Huhn",_xlfn.XLOOKUP($B10,PROSPER_Huhn!$1:$1,PROSPER_Huhn!$73:$73,""),
IF($C10="Nick Hull",_xlfn.XLOOKUP($B10,PROSPER_Hull!$1:$1,PROSPER_Hull!$73:$73,""),
IF($C10="Monika Kotwani",_xlfn.XLOOKUP($B10,PROSPER_Kotwani!$1:$1,PROSPER_Kotwani!$73:$73,""),
IF($C10="Jonathan Wellner",_xlfn.XLOOKUP($B10,PROSPER_Wellner!$1:$1,PROSPER_Wellner!$73:$73,""),
IF($C10="Travis Harvey",_xlfn.XLOOKUP($B10,PROSPER_Harvey!$1:$1,PROSPER_Harvey!$73:$73,""),"")))))))="","",
IF($C10="Christopher Lobo",_xlfn.XLOOKUP($B10,PROSPER_Lobo!$1:$1,PROSPER_Lobo!$73:$73,""),
IF($C10="Naren Baliga",_xlfn.XLOOKUP($B10,PROSPER_Baliga!$1:$1,PROSPER_Baliga!$73:$73,""),
IF($C10="Thorsten Huhn",_xlfn.XLOOKUP($B10,PROSPER_Huhn!$1:$1,PROSPER_Huhn!$73:$73,""),
IF($C10="Nick Hull",_xlfn.XLOOKUP($B10,PROSPER_Hull!$1:$1,PROSPER_Hull!$73:$73,""),
IF($C10="Monika Kotwani",_xlfn.XLOOKUP($B10,PROSPER_Kotwani!$1:$1,PROSPER_Kotwani!$73:$73,""),
IF($C10="Jonathan Wellner",_xlfn.XLOOKUP($B10,PROSPER_Wellner!$1:$1,PROSPER_Wellner!$73:$73,""),
IF($C10="Travis Harvey",_xlfn.XLOOKUP($B10,PROSPER_Harvey!$1:$1,PROSPER_Harvey!$73:$73,""),""))))))))="","No Comment",IF(IF($C10="Christopher Lobo",_xlfn.XLOOKUP($B10,PROSPER_Lobo!$1:$1,PROSPER_Lobo!$73:$73,""),
IF($C10="Naren Baliga",_xlfn.XLOOKUP($B10,PROSPER_Baliga!$1:$1,PROSPER_Baliga!$73:$73,""),
IF($C10="Thorsten Huhn",_xlfn.XLOOKUP($B10,PROSPER_Huhn!$1:$1,PROSPER_Huhn!$73:$73,""),
IF($C10="Nick Hull",_xlfn.XLOOKUP($B10,PROSPER_Hull!$1:$1,PROSPER_Hull!$73:$73,""),
IF($C10="Monika Kotwani",_xlfn.XLOOKUP($B10,PROSPER_Kotwani!$1:$1,PROSPER_Kotwani!$73:$73,""),
IF($C10="Jonathan Wellner",_xlfn.XLOOKUP($B10,PROSPER_Wellner!$1:$1,PROSPER_Wellner!$73:$73,""),
IF($C10="Travis Harvey",_xlfn.XLOOKUP($B10,PROSPER_Harvey!$1:$1,PROSPER_Harvey!$73:$73,""),"")))))))="","",
IF($C10="Christopher Lobo",_xlfn.XLOOKUP($B10,PROSPER_Lobo!$1:$1,PROSPER_Lobo!$73:$73,""),
IF($C10="Naren Baliga",_xlfn.XLOOKUP($B10,PROSPER_Baliga!$1:$1,PROSPER_Baliga!$73:$73,""),
IF($C10="Thorsten Huhn",_xlfn.XLOOKUP($B10,PROSPER_Huhn!$1:$1,PROSPER_Huhn!$73:$73,""),
IF($C10="Nick Hull",_xlfn.XLOOKUP($B10,PROSPER_Hull!$1:$1,PROSPER_Hull!$73:$73,""),
IF($C10="Monika Kotwani",_xlfn.XLOOKUP($B10,PROSPER_Kotwani!$1:$1,PROSPER_Kotwani!$73:$73,""),
IF($C10="Jonathan Wellner",_xlfn.XLOOKUP($B10,PROSPER_Wellner!$1:$1,PROSPER_Wellner!$73:$73,""),
IF($C10="Travis Harvey",_xlfn.XLOOKUP($B10,PROSPER_Harvey!$1:$1,PROSPER_Harvey!$73:$73,""),"")))))))))</f>
        <v>No Comment</v>
      </c>
      <c r="JR10" s="141" t="str">
        <f t="shared" si="223"/>
        <v>N/A</v>
      </c>
      <c r="JS10" s="135" t="str">
        <f>_xlfn.XLOOKUP(B10,PROSPERInitial_Query!$E:$E,PROSPERInitial_Query!$AS:$AS,"",,-1)</f>
        <v/>
      </c>
      <c r="JT10" s="136" t="str">
        <f t="shared" si="123"/>
        <v>Anju Dhall7 - ResponsibilityCulture Champion</v>
      </c>
      <c r="JU10" s="136" t="str">
        <f>_xlfn.XLOOKUP(JT10,PROSPERDelta_Query!BK:BK,PROSPERDelta_Query!BG:BG,"",,-1)</f>
        <v/>
      </c>
      <c r="JV10" s="137" t="str">
        <f t="shared" si="224"/>
        <v>N/A</v>
      </c>
      <c r="JW10" s="137" t="str">
        <f>IF(IF(IF($C10="Christopher Lobo",_xlfn.XLOOKUP($B10,PROSPER_Lobo!$1:$1,PROSPER_Lobo!$74:$74,""),
IF($C10="Naren Baliga",_xlfn.XLOOKUP($B10,PROSPER_Baliga!$1:$1,PROSPER_Baliga!$74:$74,""),
IF($C10="Thorsten Huhn",_xlfn.XLOOKUP($B10,PROSPER_Huhn!$1:$1,PROSPER_Huhn!$74:$74,""),
IF($C10="Nick Hull",_xlfn.XLOOKUP($B10,PROSPER_Hull!$1:$1,PROSPER_Hull!$74:$74,""),
IF($C10="Monika Kotwani",_xlfn.XLOOKUP($B10,PROSPER_Kotwani!$1:$1,PROSPER_Kotwani!$74:$74,""),
IF($C10="Jonathan Wellner",_xlfn.XLOOKUP($B10,PROSPER_Wellner!$1:$1,PROSPER_Wellner!$74:$74,""),
IF($C10="Travis Harvey",_xlfn.XLOOKUP($B10,PROSPER_Harvey!$1:$1,PROSPER_Harvey!$74:$74,""),"")))))))="","",
IF($C10="Christopher Lobo",_xlfn.XLOOKUP($B10,PROSPER_Lobo!$1:$1,PROSPER_Lobo!$74:$74,""),
IF($C10="Naren Baliga",_xlfn.XLOOKUP($B10,PROSPER_Baliga!$1:$1,PROSPER_Baliga!$74:$74,""),
IF($C10="Thorsten Huhn",_xlfn.XLOOKUP($B10,PROSPER_Huhn!$1:$1,PROSPER_Huhn!$74:$74,""),
IF($C10="Nick Hull",_xlfn.XLOOKUP($B10,PROSPER_Hull!$1:$1,PROSPER_Hull!$74:$74,""),
IF($C10="Monika Kotwani",_xlfn.XLOOKUP($B10,PROSPER_Kotwani!$1:$1,PROSPER_Kotwani!$74:$74,""),
IF($C10="Jonathan Wellner",_xlfn.XLOOKUP($B10,PROSPER_Wellner!$1:$1,PROSPER_Wellner!$74:$74,""),
IF($C10="Travis Harvey",_xlfn.XLOOKUP($B10,PROSPER_Harvey!$1:$1,PROSPER_Harvey!$74:$74,""),""))))))))="","No Score",IF(IF($C10="Christopher Lobo",_xlfn.XLOOKUP($B10,PROSPER_Lobo!$1:$1,PROSPER_Lobo!$74:$74,""),
IF($C10="Naren Baliga",_xlfn.XLOOKUP($B10,PROSPER_Baliga!$1:$1,PROSPER_Baliga!$74:$74,""),
IF($C10="Thorsten Huhn",_xlfn.XLOOKUP($B10,PROSPER_Huhn!$1:$1,PROSPER_Huhn!$74:$74,""),
IF($C10="Nick Hull",_xlfn.XLOOKUP($B10,PROSPER_Hull!$1:$1,PROSPER_Hull!$74:$74,""),
IF($C10="Monika Kotwani",_xlfn.XLOOKUP($B10,PROSPER_Kotwani!$1:$1,PROSPER_Kotwani!$74:$74,""),
IF($C10="Jonathan Wellner",_xlfn.XLOOKUP($B10,PROSPER_Wellner!$1:$1,PROSPER_Wellner!$74:$74,""),
IF($C10="Travis Harvey",_xlfn.XLOOKUP($B10,PROSPER_Harvey!$1:$1,PROSPER_Harvey!$74:$74,""),"")))))))="","",
IF($C10="Christopher Lobo",_xlfn.XLOOKUP($B10,PROSPER_Lobo!$1:$1,PROSPER_Lobo!$74:$74,""),
IF($C10="Naren Baliga",_xlfn.XLOOKUP($B10,PROSPER_Baliga!$1:$1,PROSPER_Baliga!$74:$74,""),
IF($C10="Thorsten Huhn",_xlfn.XLOOKUP($B10,PROSPER_Huhn!$1:$1,PROSPER_Huhn!$74:$74,""),
IF($C10="Nick Hull",_xlfn.XLOOKUP($B10,PROSPER_Hull!$1:$1,PROSPER_Hull!$74:$74,""),
IF($C10="Monika Kotwani",_xlfn.XLOOKUP($B10,PROSPER_Kotwani!$1:$1,PROSPER_Kotwani!$74:$74,""),
IF($C10="Jonathan Wellner",_xlfn.XLOOKUP($B10,PROSPER_Wellner!$1:$1,PROSPER_Wellner!$74:$74,""),
IF($C10="Travis Harvey",_xlfn.XLOOKUP($B10,PROSPER_Harvey!$1:$1,PROSPER_Harvey!$74:$74,""),"")))))))))</f>
        <v>No Score</v>
      </c>
      <c r="JX10" s="138" t="str">
        <f>IF(IF(IF($C10="Christopher Lobo",_xlfn.XLOOKUP($B10,PROSPER_Lobo!$1:$1,PROSPER_Lobo!$75:$75,""),
IF($C10="Naren Baliga",_xlfn.XLOOKUP($B10,PROSPER_Baliga!$1:$1,PROSPER_Baliga!$75:$75,""),
IF($C10="Thorsten Huhn",_xlfn.XLOOKUP($B10,PROSPER_Huhn!$1:$1,PROSPER_Huhn!$75:$75,""),
IF($C10="Nick Hull",_xlfn.XLOOKUP($B10,PROSPER_Hull!$1:$1,PROSPER_Hull!$75:$75,""),
IF($C10="Monika Kotwani",_xlfn.XLOOKUP($B10,PROSPER_Kotwani!$1:$1,PROSPER_Kotwani!$75:$75,""),
IF($C10="Jonathan Wellner",_xlfn.XLOOKUP($B10,PROSPER_Wellner!$1:$1,PROSPER_Wellner!$75:$75,""),
IF($C10="Travis Harvey",_xlfn.XLOOKUP($B10,PROSPER_Harvey!$1:$1,PROSPER_Harvey!$75:$75,""),"")))))))="","",
IF($C10="Christopher Lobo",_xlfn.XLOOKUP($B10,PROSPER_Lobo!$1:$1,PROSPER_Lobo!$75:$75,""),
IF($C10="Naren Baliga",_xlfn.XLOOKUP($B10,PROSPER_Baliga!$1:$1,PROSPER_Baliga!$75:$75,""),
IF($C10="Thorsten Huhn",_xlfn.XLOOKUP($B10,PROSPER_Huhn!$1:$1,PROSPER_Huhn!$75:$75,""),
IF($C10="Nick Hull",_xlfn.XLOOKUP($B10,PROSPER_Hull!$1:$1,PROSPER_Hull!$75:$75,""),
IF($C10="Monika Kotwani",_xlfn.XLOOKUP($B10,PROSPER_Kotwani!$1:$1,PROSPER_Kotwani!$75:$75,""),
IF($C10="Jonathan Wellner",_xlfn.XLOOKUP($B10,PROSPER_Wellner!$1:$1,PROSPER_Wellner!$75:$75,""),
IF($C10="Travis Harvey",_xlfn.XLOOKUP($B10,PROSPER_Harvey!$1:$1,PROSPER_Harvey!$75:$75,""),""))))))))="","No Comment",IF(IF($C10="Christopher Lobo",_xlfn.XLOOKUP($B10,PROSPER_Lobo!$1:$1,PROSPER_Lobo!$75:$75,""),
IF($C10="Naren Baliga",_xlfn.XLOOKUP($B10,PROSPER_Baliga!$1:$1,PROSPER_Baliga!$75:$75,""),
IF($C10="Thorsten Huhn",_xlfn.XLOOKUP($B10,PROSPER_Huhn!$1:$1,PROSPER_Huhn!$75:$75,""),
IF($C10="Nick Hull",_xlfn.XLOOKUP($B10,PROSPER_Hull!$1:$1,PROSPER_Hull!$75:$75,""),
IF($C10="Monika Kotwani",_xlfn.XLOOKUP($B10,PROSPER_Kotwani!$1:$1,PROSPER_Kotwani!$75:$75,""),
IF($C10="Jonathan Wellner",_xlfn.XLOOKUP($B10,PROSPER_Wellner!$1:$1,PROSPER_Wellner!$75:$75,""),
IF($C10="Travis Harvey",_xlfn.XLOOKUP($B10,PROSPER_Harvey!$1:$1,PROSPER_Harvey!$75:$75,""),"")))))))="","",
IF($C10="Christopher Lobo",_xlfn.XLOOKUP($B10,PROSPER_Lobo!$1:$1,PROSPER_Lobo!$75:$75,""),
IF($C10="Naren Baliga",_xlfn.XLOOKUP($B10,PROSPER_Baliga!$1:$1,PROSPER_Baliga!$75:$75,""),
IF($C10="Thorsten Huhn",_xlfn.XLOOKUP($B10,PROSPER_Huhn!$1:$1,PROSPER_Huhn!$75:$75,""),
IF($C10="Nick Hull",_xlfn.XLOOKUP($B10,PROSPER_Hull!$1:$1,PROSPER_Hull!$75:$75,""),
IF($C10="Monika Kotwani",_xlfn.XLOOKUP($B10,PROSPER_Kotwani!$1:$1,PROSPER_Kotwani!$75:$75,""),
IF($C10="Jonathan Wellner",_xlfn.XLOOKUP($B10,PROSPER_Wellner!$1:$1,PROSPER_Wellner!$75:$75,""),
IF($C10="Travis Harvey",_xlfn.XLOOKUP($B10,PROSPER_Harvey!$1:$1,PROSPER_Harvey!$75:$75,""),"")))))))))</f>
        <v>No Comment</v>
      </c>
      <c r="JY10" s="141" t="str">
        <f t="shared" si="225"/>
        <v>N/A</v>
      </c>
      <c r="JZ10" s="135" t="str">
        <f>_xlfn.XLOOKUP(B10,PROSPERInitial_Query!$E:$E,PROSPERInitial_Query!$AT:$AT,"",,-1)</f>
        <v/>
      </c>
      <c r="KA10" s="136" t="str">
        <f t="shared" si="126"/>
        <v>Anju Dhall7 - ResponsibilityPeople Management</v>
      </c>
      <c r="KB10" s="136" t="str">
        <f>_xlfn.XLOOKUP(KA10,PROSPERDelta_Query!BK:BK,PROSPERDelta_Query!BH:BH,"",,-1)</f>
        <v/>
      </c>
      <c r="KC10" s="137" t="str">
        <f t="shared" si="226"/>
        <v>N/A</v>
      </c>
      <c r="KD10" s="137" t="str">
        <f>IF(IF(IF($C10="Christopher Lobo",_xlfn.XLOOKUP($B10,PROSPER_Lobo!$1:$1,PROSPER_Lobo!$76:$76,""),
IF($C10="Naren Baliga",_xlfn.XLOOKUP($B10,PROSPER_Baliga!$1:$1,PROSPER_Baliga!$76:$76,""),
IF($C10="Thorsten Huhn",_xlfn.XLOOKUP($B10,PROSPER_Huhn!$1:$1,PROSPER_Huhn!$76:$76,""),
IF($C10="Nick Hull",_xlfn.XLOOKUP($B10,PROSPER_Hull!$1:$1,PROSPER_Hull!$76:$76,""),
IF($C10="Monika Kotwani",_xlfn.XLOOKUP($B10,PROSPER_Kotwani!$1:$1,PROSPER_Kotwani!$76:$76,""),
IF($C10="Jonathan Wellner",_xlfn.XLOOKUP($B10,PROSPER_Wellner!$1:$1,PROSPER_Wellner!$76:$76,""),
IF($C10="Travis Harvey",_xlfn.XLOOKUP($B10,PROSPER_Harvey!$1:$1,PROSPER_Harvey!$76:$76,""),"")))))))="","",
IF($C10="Christopher Lobo",_xlfn.XLOOKUP($B10,PROSPER_Lobo!$1:$1,PROSPER_Lobo!$76:$76,""),
IF($C10="Naren Baliga",_xlfn.XLOOKUP($B10,PROSPER_Baliga!$1:$1,PROSPER_Baliga!$76:$76,""),
IF($C10="Thorsten Huhn",_xlfn.XLOOKUP($B10,PROSPER_Huhn!$1:$1,PROSPER_Huhn!$76:$76,""),
IF($C10="Nick Hull",_xlfn.XLOOKUP($B10,PROSPER_Hull!$1:$1,PROSPER_Hull!$76:$76,""),
IF($C10="Monika Kotwani",_xlfn.XLOOKUP($B10,PROSPER_Kotwani!$1:$1,PROSPER_Kotwani!$76:$76,""),
IF($C10="Jonathan Wellner",_xlfn.XLOOKUP($B10,PROSPER_Wellner!$1:$1,PROSPER_Wellner!$76:$76,""),
IF($C10="Travis Harvey",_xlfn.XLOOKUP($B10,PROSPER_Harvey!$1:$1,PROSPER_Harvey!$76:$76,""),""))))))))="","No Score",IF(IF($C10="Christopher Lobo",_xlfn.XLOOKUP($B10,PROSPER_Lobo!$1:$1,PROSPER_Lobo!$76:$76,""),
IF($C10="Naren Baliga",_xlfn.XLOOKUP($B10,PROSPER_Baliga!$1:$1,PROSPER_Baliga!$76:$76,""),
IF($C10="Thorsten Huhn",_xlfn.XLOOKUP($B10,PROSPER_Huhn!$1:$1,PROSPER_Huhn!$76:$76,""),
IF($C10="Nick Hull",_xlfn.XLOOKUP($B10,PROSPER_Hull!$1:$1,PROSPER_Hull!$76:$76,""),
IF($C10="Monika Kotwani",_xlfn.XLOOKUP($B10,PROSPER_Kotwani!$1:$1,PROSPER_Kotwani!$76:$76,""),
IF($C10="Jonathan Wellner",_xlfn.XLOOKUP($B10,PROSPER_Wellner!$1:$1,PROSPER_Wellner!$76:$76,""),
IF($C10="Travis Harvey",_xlfn.XLOOKUP($B10,PROSPER_Harvey!$1:$1,PROSPER_Harvey!$76:$76,""),"")))))))="","",
IF($C10="Christopher Lobo",_xlfn.XLOOKUP($B10,PROSPER_Lobo!$1:$1,PROSPER_Lobo!$76:$76,""),
IF($C10="Naren Baliga",_xlfn.XLOOKUP($B10,PROSPER_Baliga!$1:$1,PROSPER_Baliga!$76:$76,""),
IF($C10="Thorsten Huhn",_xlfn.XLOOKUP($B10,PROSPER_Huhn!$1:$1,PROSPER_Huhn!$76:$76,""),
IF($C10="Nick Hull",_xlfn.XLOOKUP($B10,PROSPER_Hull!$1:$1,PROSPER_Hull!$76:$76,""),
IF($C10="Monika Kotwani",_xlfn.XLOOKUP($B10,PROSPER_Kotwani!$1:$1,PROSPER_Kotwani!$76:$76,""),
IF($C10="Jonathan Wellner",_xlfn.XLOOKUP($B10,PROSPER_Wellner!$1:$1,PROSPER_Wellner!$76:$76,""),
IF($C10="Travis Harvey",_xlfn.XLOOKUP($B10,PROSPER_Harvey!$1:$1,PROSPER_Harvey!$76:$76,""),"")))))))))</f>
        <v>No Score</v>
      </c>
      <c r="KE10" s="138" t="str">
        <f>IF(IF(IF($C10="Christopher Lobo",_xlfn.XLOOKUP($B10,PROSPER_Lobo!$1:$1,PROSPER_Lobo!$77:$77,""),
IF($C10="Naren Baliga",_xlfn.XLOOKUP($B10,PROSPER_Baliga!$1:$1,PROSPER_Baliga!$77:$77,""),
IF($C10="Thorsten Huhn",_xlfn.XLOOKUP($B10,PROSPER_Huhn!$1:$1,PROSPER_Huhn!$77:$77,""),
IF($C10="Nick Hull",_xlfn.XLOOKUP($B10,PROSPER_Hull!$1:$1,PROSPER_Hull!$77:$77,""),
IF($C10="Monika Kotwani",_xlfn.XLOOKUP($B10,PROSPER_Kotwani!$1:$1,PROSPER_Kotwani!$77:$77,""),
IF($C10="Jonathan Wellner",_xlfn.XLOOKUP($B10,PROSPER_Wellner!$1:$1,PROSPER_Wellner!$77:$77,""),
IF($C10="Travis Harvey",_xlfn.XLOOKUP($B10,PROSPER_Harvey!$1:$1,PROSPER_Harvey!$77:$77,""),"")))))))="","",
IF($C10="Christopher Lobo",_xlfn.XLOOKUP($B10,PROSPER_Lobo!$1:$1,PROSPER_Lobo!$77:$77,""),
IF($C10="Naren Baliga",_xlfn.XLOOKUP($B10,PROSPER_Baliga!$1:$1,PROSPER_Baliga!$77:$77,""),
IF($C10="Thorsten Huhn",_xlfn.XLOOKUP($B10,PROSPER_Huhn!$1:$1,PROSPER_Huhn!$77:$77,""),
IF($C10="Nick Hull",_xlfn.XLOOKUP($B10,PROSPER_Hull!$1:$1,PROSPER_Hull!$77:$77,""),
IF($C10="Monika Kotwani",_xlfn.XLOOKUP($B10,PROSPER_Kotwani!$1:$1,PROSPER_Kotwani!$77:$77,""),
IF($C10="Jonathan Wellner",_xlfn.XLOOKUP($B10,PROSPER_Wellner!$1:$1,PROSPER_Wellner!$77:$77,""),
IF($C10="Travis Harvey",_xlfn.XLOOKUP($B10,PROSPER_Harvey!$1:$1,PROSPER_Harvey!$77:$77,""),""))))))))="","No Comment",IF(IF($C10="Christopher Lobo",_xlfn.XLOOKUP($B10,PROSPER_Lobo!$1:$1,PROSPER_Lobo!$77:$77,""),
IF($C10="Naren Baliga",_xlfn.XLOOKUP($B10,PROSPER_Baliga!$1:$1,PROSPER_Baliga!$77:$77,""),
IF($C10="Thorsten Huhn",_xlfn.XLOOKUP($B10,PROSPER_Huhn!$1:$1,PROSPER_Huhn!$77:$77,""),
IF($C10="Nick Hull",_xlfn.XLOOKUP($B10,PROSPER_Hull!$1:$1,PROSPER_Hull!$77:$77,""),
IF($C10="Monika Kotwani",_xlfn.XLOOKUP($B10,PROSPER_Kotwani!$1:$1,PROSPER_Kotwani!$77:$77,""),
IF($C10="Jonathan Wellner",_xlfn.XLOOKUP($B10,PROSPER_Wellner!$1:$1,PROSPER_Wellner!$77:$77,""),
IF($C10="Travis Harvey",_xlfn.XLOOKUP($B10,PROSPER_Harvey!$1:$1,PROSPER_Harvey!$77:$77,""),"")))))))="","",
IF($C10="Christopher Lobo",_xlfn.XLOOKUP($B10,PROSPER_Lobo!$1:$1,PROSPER_Lobo!$77:$77,""),
IF($C10="Naren Baliga",_xlfn.XLOOKUP($B10,PROSPER_Baliga!$1:$1,PROSPER_Baliga!$77:$77,""),
IF($C10="Thorsten Huhn",_xlfn.XLOOKUP($B10,PROSPER_Huhn!$1:$1,PROSPER_Huhn!$77:$77,""),
IF($C10="Nick Hull",_xlfn.XLOOKUP($B10,PROSPER_Hull!$1:$1,PROSPER_Hull!$77:$77,""),
IF($C10="Monika Kotwani",_xlfn.XLOOKUP($B10,PROSPER_Kotwani!$1:$1,PROSPER_Kotwani!$77:$77,""),
IF($C10="Jonathan Wellner",_xlfn.XLOOKUP($B10,PROSPER_Wellner!$1:$1,PROSPER_Wellner!$77:$77,""),
IF($C10="Travis Harvey",_xlfn.XLOOKUP($B10,PROSPER_Harvey!$1:$1,PROSPER_Harvey!$77:$77,""),"")))))))))</f>
        <v>No Comment</v>
      </c>
      <c r="KF10" s="141" t="str">
        <f t="shared" si="227"/>
        <v>N/A</v>
      </c>
      <c r="KG10" s="135" t="str">
        <f>_xlfn.XLOOKUP(B10,PROSPERInitial_Query!$E:$E,PROSPERInitial_Query!$AU:$AU,"",,-1)</f>
        <v/>
      </c>
      <c r="KH10" s="136" t="str">
        <f t="shared" si="129"/>
        <v>Anju Dhall7 - ResponsibilitySelf Sufficiency</v>
      </c>
      <c r="KI10" s="136" t="str">
        <f>_xlfn.XLOOKUP(KH10,PROSPERDelta_Query!BK:BK,PROSPERDelta_Query!BI:BI,"",,-1)</f>
        <v/>
      </c>
      <c r="KJ10" s="137" t="str">
        <f t="shared" si="228"/>
        <v>N/A</v>
      </c>
      <c r="KK10" s="137" t="str">
        <f>IF(IF(IF($C10="Christopher Lobo",_xlfn.XLOOKUP($B10,PROSPER_Lobo!$1:$1,PROSPER_Lobo!$78:$78,""),
IF($C10="Naren Baliga",_xlfn.XLOOKUP($B10,PROSPER_Baliga!$1:$1,PROSPER_Baliga!$78:$78,""),
IF($C10="Thorsten Huhn",_xlfn.XLOOKUP($B10,PROSPER_Huhn!$1:$1,PROSPER_Huhn!$78:$78,""),
IF($C10="Nick Hull",_xlfn.XLOOKUP($B10,PROSPER_Hull!$1:$1,PROSPER_Hull!$78:$78,""),
IF($C10="Monika Kotwani",_xlfn.XLOOKUP($B10,PROSPER_Kotwani!$1:$1,PROSPER_Kotwani!$78:$78,""),
IF($C10="Jonathan Wellner",_xlfn.XLOOKUP($B10,PROSPER_Wellner!$1:$1,PROSPER_Wellner!$78:$78,""),
IF($C10="Travis Harvey",_xlfn.XLOOKUP($B10,PROSPER_Harvey!$1:$1,PROSPER_Harvey!$78:$78,""),"")))))))="","",
IF($C10="Christopher Lobo",_xlfn.XLOOKUP($B10,PROSPER_Lobo!$1:$1,PROSPER_Lobo!$78:$78,""),
IF($C10="Naren Baliga",_xlfn.XLOOKUP($B10,PROSPER_Baliga!$1:$1,PROSPER_Baliga!$78:$78,""),
IF($C10="Thorsten Huhn",_xlfn.XLOOKUP($B10,PROSPER_Huhn!$1:$1,PROSPER_Huhn!$78:$78,""),
IF($C10="Nick Hull",_xlfn.XLOOKUP($B10,PROSPER_Hull!$1:$1,PROSPER_Hull!$78:$78,""),
IF($C10="Monika Kotwani",_xlfn.XLOOKUP($B10,PROSPER_Kotwani!$1:$1,PROSPER_Kotwani!$78:$78,""),
IF($C10="Jonathan Wellner",_xlfn.XLOOKUP($B10,PROSPER_Wellner!$1:$1,PROSPER_Wellner!$78:$78,""),
IF($C10="Travis Harvey",_xlfn.XLOOKUP($B10,PROSPER_Harvey!$1:$1,PROSPER_Harvey!$78:$78,""),""))))))))="","No Score",IF(IF($C10="Christopher Lobo",_xlfn.XLOOKUP($B10,PROSPER_Lobo!$1:$1,PROSPER_Lobo!$78:$78,""),
IF($C10="Naren Baliga",_xlfn.XLOOKUP($B10,PROSPER_Baliga!$1:$1,PROSPER_Baliga!$78:$78,""),
IF($C10="Thorsten Huhn",_xlfn.XLOOKUP($B10,PROSPER_Huhn!$1:$1,PROSPER_Huhn!$78:$78,""),
IF($C10="Nick Hull",_xlfn.XLOOKUP($B10,PROSPER_Hull!$1:$1,PROSPER_Hull!$78:$78,""),
IF($C10="Monika Kotwani",_xlfn.XLOOKUP($B10,PROSPER_Kotwani!$1:$1,PROSPER_Kotwani!$78:$78,""),
IF($C10="Jonathan Wellner",_xlfn.XLOOKUP($B10,PROSPER_Wellner!$1:$1,PROSPER_Wellner!$78:$78,""),
IF($C10="Travis Harvey",_xlfn.XLOOKUP($B10,PROSPER_Harvey!$1:$1,PROSPER_Harvey!$78:$78,""),"")))))))="","",
IF($C10="Christopher Lobo",_xlfn.XLOOKUP($B10,PROSPER_Lobo!$1:$1,PROSPER_Lobo!$78:$78,""),
IF($C10="Naren Baliga",_xlfn.XLOOKUP($B10,PROSPER_Baliga!$1:$1,PROSPER_Baliga!$78:$78,""),
IF($C10="Thorsten Huhn",_xlfn.XLOOKUP($B10,PROSPER_Huhn!$1:$1,PROSPER_Huhn!$78:$78,""),
IF($C10="Nick Hull",_xlfn.XLOOKUP($B10,PROSPER_Hull!$1:$1,PROSPER_Hull!$78:$78,""),
IF($C10="Monika Kotwani",_xlfn.XLOOKUP($B10,PROSPER_Kotwani!$1:$1,PROSPER_Kotwani!$78:$78,""),
IF($C10="Jonathan Wellner",_xlfn.XLOOKUP($B10,PROSPER_Wellner!$1:$1,PROSPER_Wellner!$78:$78,""),
IF($C10="Travis Harvey",_xlfn.XLOOKUP($B10,PROSPER_Harvey!$1:$1,PROSPER_Harvey!$78:$78,""),"")))))))))</f>
        <v>No Score</v>
      </c>
      <c r="KL10" s="138" t="str">
        <f>IF(IF(IF($C10="Christopher Lobo",_xlfn.XLOOKUP($B10,PROSPER_Lobo!$1:$1,PROSPER_Lobo!$79:$79,""),
IF($C10="Naren Baliga",_xlfn.XLOOKUP($B10,PROSPER_Baliga!$1:$1,PROSPER_Baliga!$79:$79,""),
IF($C10="Thorsten Huhn",_xlfn.XLOOKUP($B10,PROSPER_Huhn!$1:$1,PROSPER_Huhn!$79:$79,""),
IF($C10="Nick Hull",_xlfn.XLOOKUP($B10,PROSPER_Hull!$1:$1,PROSPER_Hull!$79:$79,""),
IF($C10="Monika Kotwani",_xlfn.XLOOKUP($B10,PROSPER_Kotwani!$1:$1,PROSPER_Kotwani!$79:$79,""),
IF($C10="Jonathan Wellner",_xlfn.XLOOKUP($B10,PROSPER_Wellner!$1:$1,PROSPER_Wellner!$79:$79,""),
IF($C10="Travis Harvey",_xlfn.XLOOKUP($B10,PROSPER_Harvey!$1:$1,PROSPER_Harvey!$79:$79,""),"")))))))="","",
IF($C10="Christopher Lobo",_xlfn.XLOOKUP($B10,PROSPER_Lobo!$1:$1,PROSPER_Lobo!$79:$79,""),
IF($C10="Naren Baliga",_xlfn.XLOOKUP($B10,PROSPER_Baliga!$1:$1,PROSPER_Baliga!$79:$79,""),
IF($C10="Thorsten Huhn",_xlfn.XLOOKUP($B10,PROSPER_Huhn!$1:$1,PROSPER_Huhn!$79:$79,""),
IF($C10="Nick Hull",_xlfn.XLOOKUP($B10,PROSPER_Hull!$1:$1,PROSPER_Hull!$79:$79,""),
IF($C10="Monika Kotwani",_xlfn.XLOOKUP($B10,PROSPER_Kotwani!$1:$1,PROSPER_Kotwani!$79:$79,""),
IF($C10="Jonathan Wellner",_xlfn.XLOOKUP($B10,PROSPER_Wellner!$1:$1,PROSPER_Wellner!$79:$79,""),
IF($C10="Travis Harvey",_xlfn.XLOOKUP($B10,PROSPER_Harvey!$1:$1,PROSPER_Harvey!$79:$79,""),""))))))))="","No Comment",IF(IF($C10="Christopher Lobo",_xlfn.XLOOKUP($B10,PROSPER_Lobo!$1:$1,PROSPER_Lobo!$79:$79,""),
IF($C10="Naren Baliga",_xlfn.XLOOKUP($B10,PROSPER_Baliga!$1:$1,PROSPER_Baliga!$79:$79,""),
IF($C10="Thorsten Huhn",_xlfn.XLOOKUP($B10,PROSPER_Huhn!$1:$1,PROSPER_Huhn!$79:$79,""),
IF($C10="Nick Hull",_xlfn.XLOOKUP($B10,PROSPER_Hull!$1:$1,PROSPER_Hull!$79:$79,""),
IF($C10="Monika Kotwani",_xlfn.XLOOKUP($B10,PROSPER_Kotwani!$1:$1,PROSPER_Kotwani!$79:$79,""),
IF($C10="Jonathan Wellner",_xlfn.XLOOKUP($B10,PROSPER_Wellner!$1:$1,PROSPER_Wellner!$79:$79,""),
IF($C10="Travis Harvey",_xlfn.XLOOKUP($B10,PROSPER_Harvey!$1:$1,PROSPER_Harvey!$79:$79,""),"")))))))="","",
IF($C10="Christopher Lobo",_xlfn.XLOOKUP($B10,PROSPER_Lobo!$1:$1,PROSPER_Lobo!$79:$79,""),
IF($C10="Naren Baliga",_xlfn.XLOOKUP($B10,PROSPER_Baliga!$1:$1,PROSPER_Baliga!$79:$79,""),
IF($C10="Thorsten Huhn",_xlfn.XLOOKUP($B10,PROSPER_Huhn!$1:$1,PROSPER_Huhn!$79:$79,""),
IF($C10="Nick Hull",_xlfn.XLOOKUP($B10,PROSPER_Hull!$1:$1,PROSPER_Hull!$79:$79,""),
IF($C10="Monika Kotwani",_xlfn.XLOOKUP($B10,PROSPER_Kotwani!$1:$1,PROSPER_Kotwani!$79:$79,""),
IF($C10="Jonathan Wellner",_xlfn.XLOOKUP($B10,PROSPER_Wellner!$1:$1,PROSPER_Wellner!$79:$79,""),
IF($C10="Travis Harvey",_xlfn.XLOOKUP($B10,PROSPER_Harvey!$1:$1,PROSPER_Harvey!$79:$79,""),"")))))))))</f>
        <v>No Comment</v>
      </c>
      <c r="KM10" s="141" t="str">
        <f t="shared" si="229"/>
        <v>N/A</v>
      </c>
      <c r="KN10" s="145" t="str">
        <f t="shared" si="230"/>
        <v>N/A</v>
      </c>
      <c r="KO10" s="146" t="str">
        <f t="shared" si="231"/>
        <v>N/A</v>
      </c>
      <c r="KP10" s="194" t="str">
        <f t="shared" si="232"/>
        <v>N/A</v>
      </c>
      <c r="KQ10" s="147">
        <f t="shared" si="233"/>
        <v>6.8218750000000004</v>
      </c>
      <c r="KR10" s="148"/>
      <c r="KS10" s="148"/>
      <c r="KT10" s="148"/>
      <c r="KU10" s="149"/>
    </row>
    <row r="11" spans="2:307" x14ac:dyDescent="0.25">
      <c r="B11" s="118" t="s">
        <v>102</v>
      </c>
      <c r="C11" s="119" t="s">
        <v>489</v>
      </c>
      <c r="D11" s="120" t="str">
        <f>_xlfn.XLOOKUP(B11,PROSPERInitial_Query!E:E,PROSPERInitial_Query!G:G,"",,-1)</f>
        <v/>
      </c>
      <c r="E11" s="121" t="str">
        <f t="shared" si="136"/>
        <v>Ashish Wahi1 - PortfolioDesign Success</v>
      </c>
      <c r="F11" s="122" t="str">
        <f>_xlfn.XLOOKUP(E11,PROSPERDelta_Query!BK:BK,PROSPERDelta_Query!I:I,"",,-1)</f>
        <v/>
      </c>
      <c r="G11" s="123" t="str">
        <f t="shared" si="137"/>
        <v>N/A</v>
      </c>
      <c r="H11" s="124">
        <f>IF(IF(IF($C11="Christopher Lobo",_xlfn.XLOOKUP($B11,PROSPER_Lobo!$1:$1,PROSPER_Lobo!$2:$2,""),
IF($C11="Naren Baliga",_xlfn.XLOOKUP($B11,PROSPER_Baliga!$1:$1,PROSPER_Baliga!$2:$2,""),
IF($C11="Thorsten Huhn",_xlfn.XLOOKUP($B11,PROSPER_Huhn!$1:$1,PROSPER_Huhn!$2:$2,""),
IF($C11="Nick Hull",_xlfn.XLOOKUP($B11,PROSPER_Hull!$1:$1,PROSPER_Hull!$2:$2,""),
IF($C11="Monika Kotwani",_xlfn.XLOOKUP($B11,PROSPER_Kotwani!$1:$1,PROSPER_Kotwani!$2:$2,""),
IF($C11="Jonathan Wellner",_xlfn.XLOOKUP($B11,PROSPER_Wellner!$1:$1,PROSPER_Wellner!$2:$2,""),
IF($C11="Travis Harvey",_xlfn.XLOOKUP($B11,PROSPER_Harvey!$1:$1,PROSPER_Harvey!$2:$2,""),"")))))))="","",
IF($C11="Christopher Lobo",_xlfn.XLOOKUP($B11,PROSPER_Lobo!$1:$1,PROSPER_Lobo!$2:$2,""),
IF($C11="Naren Baliga",_xlfn.XLOOKUP($B11,PROSPER_Baliga!$1:$1,PROSPER_Baliga!$2:$2,""),
IF($C11="Thorsten Huhn",_xlfn.XLOOKUP($B11,PROSPER_Huhn!$1:$1,PROSPER_Huhn!$2:$2,""),
IF($C11="Nick Hull",_xlfn.XLOOKUP($B11,PROSPER_Hull!$1:$1,PROSPER_Hull!$2:$2,""),
IF($C11="Monika Kotwani",_xlfn.XLOOKUP($B11,PROSPER_Kotwani!$1:$1,PROSPER_Kotwani!$2:$2,""),
IF($C11="Jonathan Wellner",_xlfn.XLOOKUP($B11,PROSPER_Wellner!$1:$1,PROSPER_Wellner!$2:$2,""),
IF($C11="Travis Harvey",_xlfn.XLOOKUP($B11,PROSPER_Harvey!$1:$1,PROSPER_Harvey!$2:$2,""),""))))))))="","No Score",(IF(IF($C11="Christopher Lobo",_xlfn.XLOOKUP($B11,PROSPER_Lobo!$1:$1,PROSPER_Lobo!$2:$2,""),
IF($C11="Naren Baliga",_xlfn.XLOOKUP($B11,PROSPER_Baliga!$1:$1,PROSPER_Baliga!$2:$2,""),
IF($C11="Thorsten Huhn",_xlfn.XLOOKUP($B11,PROSPER_Huhn!$1:$1,PROSPER_Huhn!$2:$2,""),
IF($C11="Nick Hull",_xlfn.XLOOKUP($B11,PROSPER_Hull!$1:$1,PROSPER_Hull!$2:$2,""),
IF($C11="Monika Kotwani",_xlfn.XLOOKUP($B11,PROSPER_Kotwani!$1:$1,PROSPER_Kotwani!$2:$2,""),
IF($C11="Jonathan Wellner",_xlfn.XLOOKUP($B11,PROSPER_Wellner!$1:$1,PROSPER_Wellner!$2:$2,""),
IF($C11="Travis Harvey",_xlfn.XLOOKUP($B11,PROSPER_Harvey!$1:$1,PROSPER_Harvey!$2:$2,""),"")))))))="","",
IF($C11="Christopher Lobo",_xlfn.XLOOKUP($B11,PROSPER_Lobo!$1:$1,PROSPER_Lobo!$2:$2,""),
IF($C11="Naren Baliga",_xlfn.XLOOKUP($B11,PROSPER_Baliga!$1:$1,PROSPER_Baliga!$2:$2,""),
IF($C11="Thorsten Huhn",_xlfn.XLOOKUP($B11,PROSPER_Huhn!$1:$1,PROSPER_Huhn!$2:$2,""),
IF($C11="Nick Hull",_xlfn.XLOOKUP($B11,PROSPER_Hull!$1:$1,PROSPER_Hull!$2:$2,""),
IF($C11="Monika Kotwani",_xlfn.XLOOKUP($B11,PROSPER_Kotwani!$1:$1,PROSPER_Kotwani!$2:$2,""),
IF($C11="Jonathan Wellner",_xlfn.XLOOKUP($B11,PROSPER_Wellner!$1:$1,PROSPER_Wellner!$2:$2,""),
IF($C11="Travis Harvey",_xlfn.XLOOKUP($B11,PROSPER_Harvey!$1:$1,PROSPER_Harvey!$2:$2,""),""))))))))))</f>
        <v>5</v>
      </c>
      <c r="I11" s="125" t="str">
        <f>IF(IF(IF($C11="Christopher Lobo",_xlfn.XLOOKUP($B11,PROSPER_Lobo!$1:$1,PROSPER_Lobo!$3:$3,""),
IF($C11="Naren Baliga",_xlfn.XLOOKUP($B11,PROSPER_Baliga!$1:$1,PROSPER_Baliga!$3:$3,""),
IF($C11="Thorsten Huhn",_xlfn.XLOOKUP($B11,PROSPER_Huhn!$1:$1,PROSPER_Huhn!$3:$3,""),
IF($C11="Nick Hull",_xlfn.XLOOKUP($B11,PROSPER_Hull!$1:$1,PROSPER_Hull!$3:$3,""),
IF($C11="Monika Kotwani",_xlfn.XLOOKUP($B11,PROSPER_Kotwani!$1:$1,PROSPER_Kotwani!$3:$3,""),
IF($C11="Jonathan Wellner",_xlfn.XLOOKUP($B11,PROSPER_Wellner!$1:$1,PROSPER_Wellner!$3:$3,""),
IF($C11="Travis Harvey",_xlfn.XLOOKUP($B11,PROSPER_Harvey!$1:$1,PROSPER_Harvey!$3:$3,""),"")))))))="","",
IF($C11="Christopher Lobo",_xlfn.XLOOKUP($B11,PROSPER_Lobo!$1:$1,PROSPER_Lobo!$3:$3,""),
IF($C11="Naren Baliga",_xlfn.XLOOKUP($B11,PROSPER_Baliga!$1:$1,PROSPER_Baliga!$3:$3,""),
IF($C11="Thorsten Huhn",_xlfn.XLOOKUP($B11,PROSPER_Huhn!$1:$1,PROSPER_Huhn!$3:$3,""),
IF($C11="Nick Hull",_xlfn.XLOOKUP($B11,PROSPER_Hull!$1:$1,PROSPER_Hull!$3:$3,""),
IF($C11="Monika Kotwani",_xlfn.XLOOKUP($B11,PROSPER_Kotwani!$1:$1,PROSPER_Kotwani!$3:$3,""),
IF($C11="Jonathan Wellner",_xlfn.XLOOKUP($B11,PROSPER_Wellner!$1:$1,PROSPER_Wellner!$3:$3,""),
IF($C11="Travis Harvey",_xlfn.XLOOKUP($B11,PROSPER_Harvey!$1:$1,PROSPER_Harvey!$3:$3,""),""))))))))="","No Comment",IF(IF($C11="Christopher Lobo",_xlfn.XLOOKUP($B11,PROSPER_Lobo!$1:$1,PROSPER_Lobo!$3:$3,""),
IF($C11="Naren Baliga",_xlfn.XLOOKUP($B11,PROSPER_Baliga!$1:$1,PROSPER_Baliga!$3:$3,""),
IF($C11="Thorsten Huhn",_xlfn.XLOOKUP($B11,PROSPER_Huhn!$1:$1,PROSPER_Huhn!$3:$3,""),
IF($C11="Nick Hull",_xlfn.XLOOKUP($B11,PROSPER_Hull!$1:$1,PROSPER_Hull!$3:$3,""),
IF($C11="Monika Kotwani",_xlfn.XLOOKUP($B11,PROSPER_Kotwani!$1:$1,PROSPER_Kotwani!$3:$3,""),
IF($C11="Jonathan Wellner",_xlfn.XLOOKUP($B11,PROSPER_Wellner!$1:$1,PROSPER_Wellner!$3:$3,""),
IF($C11="Travis Harvey",_xlfn.XLOOKUP($B11,PROSPER_Harvey!$1:$1,PROSPER_Harvey!$3:$3,""),"")))))))="","",
IF($C11="Christopher Lobo",_xlfn.XLOOKUP($B11,PROSPER_Lobo!$1:$1,PROSPER_Lobo!$3:$3,""),
IF($C11="Naren Baliga",_xlfn.XLOOKUP($B11,PROSPER_Baliga!$1:$1,PROSPER_Baliga!$3:$3,""),
IF($C11="Thorsten Huhn",_xlfn.XLOOKUP($B11,PROSPER_Huhn!$1:$1,PROSPER_Huhn!$3:$3,""),
IF($C11="Nick Hull",_xlfn.XLOOKUP($B11,PROSPER_Hull!$1:$1,PROSPER_Hull!$3:$3,""),
IF($C11="Monika Kotwani",_xlfn.XLOOKUP($B11,PROSPER_Kotwani!$1:$1,PROSPER_Kotwani!$3:$3,""),
IF($C11="Jonathan Wellner",_xlfn.XLOOKUP($B11,PROSPER_Wellner!$1:$1,PROSPER_Wellner!$3:$3,""),
IF($C11="Travis Harvey",_xlfn.XLOOKUP($B11,PROSPER_Harvey!$1:$1,PROSPER_Harvey!$3:$3,""),"")))))))))</f>
        <v>No Comment</v>
      </c>
      <c r="J11" s="124">
        <f>IFERROR(ROUND(_xlfn.XLOOKUP(B11,DesignSuccessChallenge_Query!$E:$E,DesignSuccessChallenge_Query!$F:$F)/4.7,0),"Not Taken")</f>
        <v>5</v>
      </c>
      <c r="K11" s="150">
        <f t="shared" si="138"/>
        <v>5</v>
      </c>
      <c r="L11" s="120" t="str">
        <f>_xlfn.XLOOKUP(B11,PROSPERInitial_Query!$E:$E,PROSPERInitial_Query!$H:$H,"",,-1)</f>
        <v/>
      </c>
      <c r="M11" s="121" t="str">
        <f t="shared" si="3"/>
        <v>Ashish Wahi1 - PortfolioPremium Engagement</v>
      </c>
      <c r="N11" s="126" t="str">
        <f>_xlfn.XLOOKUP(M11,PROSPERDelta_Query!BK:BK,PROSPERDelta_Query!J:J,"",,-1)</f>
        <v/>
      </c>
      <c r="O11" s="124" t="str">
        <f t="shared" si="139"/>
        <v>N/A</v>
      </c>
      <c r="P11" s="124" t="str">
        <f>IF(IF(IF($C11="Christopher Lobo",_xlfn.XLOOKUP($B11,PROSPER_Lobo!$1:$1,PROSPER_Lobo!$4:$4,""),
IF($C11="Naren Baliga",_xlfn.XLOOKUP($B11,PROSPER_Baliga!$1:$1,PROSPER_Baliga!$4:$4,""),
IF($C11="Thorsten Huhn",_xlfn.XLOOKUP($B11,PROSPER_Huhn!$1:$1,PROSPER_Huhn!$4:$4,""),
IF($C11="Nick Hull",_xlfn.XLOOKUP($B11,PROSPER_Hull!$1:$1,PROSPER_Hull!$4:$4,""),
IF($C11="Monika Kotwani",_xlfn.XLOOKUP($B11,PROSPER_Kotwani!$1:$1,PROSPER_Kotwani!$4:$4,""),
IF($C11="Jonathan Wellner",_xlfn.XLOOKUP($B11,PROSPER_Wellner!$1:$1,PROSPER_Wellner!$4:$4,""),
IF($C11="Travis Harvey",_xlfn.XLOOKUP($B11,PROSPER_Harvey!$1:$1,PROSPER_Harvey!$4:$4,""),"")))))))="","",
IF($C11="Christopher Lobo",_xlfn.XLOOKUP($B11,PROSPER_Lobo!$1:$1,PROSPER_Lobo!$4:$4,""),
IF($C11="Naren Baliga",_xlfn.XLOOKUP($B11,PROSPER_Baliga!$1:$1,PROSPER_Baliga!$4:$4,""),
IF($C11="Thorsten Huhn",_xlfn.XLOOKUP($B11,PROSPER_Huhn!$1:$1,PROSPER_Huhn!$4:$4,""),
IF($C11="Nick Hull",_xlfn.XLOOKUP($B11,PROSPER_Hull!$1:$1,PROSPER_Hull!$4:$4,""),
IF($C11="Monika Kotwani",_xlfn.XLOOKUP($B11,PROSPER_Kotwani!$1:$1,PROSPER_Kotwani!$4:$4,""),
IF($C11="Jonathan Wellner",_xlfn.XLOOKUP($B11,PROSPER_Wellner!$1:$1,PROSPER_Wellner!$4:$4,""),
IF($C11="Travis Harvey",_xlfn.XLOOKUP($B11,PROSPER_Harvey!$1:$1,PROSPER_Harvey!$4:$4,""),""))))))))="","No Score",IF(IF($C11="Christopher Lobo",_xlfn.XLOOKUP($B11,PROSPER_Lobo!$1:$1,PROSPER_Lobo!$4:$4,""),
IF($C11="Naren Baliga",_xlfn.XLOOKUP($B11,PROSPER_Baliga!$1:$1,PROSPER_Baliga!$4:$4,""),
IF($C11="Thorsten Huhn",_xlfn.XLOOKUP($B11,PROSPER_Huhn!$1:$1,PROSPER_Huhn!$4:$4,""),
IF($C11="Nick Hull",_xlfn.XLOOKUP($B11,PROSPER_Hull!$1:$1,PROSPER_Hull!$4:$4,""),
IF($C11="Monika Kotwani",_xlfn.XLOOKUP($B11,PROSPER_Kotwani!$1:$1,PROSPER_Kotwani!$4:$4,""),
IF($C11="Jonathan Wellner",_xlfn.XLOOKUP($B11,PROSPER_Wellner!$1:$1,PROSPER_Wellner!$4:$4,""),
IF($C11="Travis Harvey",_xlfn.XLOOKUP($B11,PROSPER_Harvey!$1:$1,PROSPER_Harvey!$4:$4,""),"")))))))="","",
IF($C11="Christopher Lobo",_xlfn.XLOOKUP($B11,PROSPER_Lobo!$1:$1,PROSPER_Lobo!$4:$4,""),
IF($C11="Naren Baliga",_xlfn.XLOOKUP($B11,PROSPER_Baliga!$1:$1,PROSPER_Baliga!$4:$4,""),
IF($C11="Thorsten Huhn",_xlfn.XLOOKUP($B11,PROSPER_Huhn!$1:$1,PROSPER_Huhn!$4:$4,""),
IF($C11="Nick Hull",_xlfn.XLOOKUP($B11,PROSPER_Hull!$1:$1,PROSPER_Hull!$4:$4,""),
IF($C11="Monika Kotwani",_xlfn.XLOOKUP($B11,PROSPER_Kotwani!$1:$1,PROSPER_Kotwani!$4:$4,""),
IF($C11="Jonathan Wellner",_xlfn.XLOOKUP($B11,PROSPER_Wellner!$1:$1,PROSPER_Wellner!$4:$4,""),
IF($C11="Travis Harvey",_xlfn.XLOOKUP($B11,PROSPER_Harvey!$1:$1,PROSPER_Harvey!$4:$4,""),"")))))))))</f>
        <v>No Score</v>
      </c>
      <c r="Q11" s="125" t="str">
        <f>IF(IF(IF($C11="Christopher Lobo",_xlfn.XLOOKUP($B11,PROSPER_Lobo!$1:$1,PROSPER_Lobo!$5:$5,""),
IF($C11="Naren Baliga",_xlfn.XLOOKUP($B11,PROSPER_Baliga!$1:$1,PROSPER_Baliga!$5:$5,""),
IF($C11="Thorsten Huhn",_xlfn.XLOOKUP($B11,PROSPER_Huhn!$1:$1,PROSPER_Huhn!$5:$5,""),
IF($C11="Nick Hull",_xlfn.XLOOKUP($B11,PROSPER_Hull!$1:$1,PROSPER_Hull!$5:$5,""),
IF($C11="Monika Kotwani",_xlfn.XLOOKUP($B11,PROSPER_Kotwani!$1:$1,PROSPER_Kotwani!$5:$5,""),
IF($C11="Jonathan Wellner",_xlfn.XLOOKUP($B11,PROSPER_Wellner!$1:$1,PROSPER_Wellner!$5:$5,""),
IF($C11="Travis Harvey",_xlfn.XLOOKUP($B11,PROSPER_Harvey!$1:$1,PROSPER_Harvey!$5:$5,""),"")))))))="","",
IF($C11="Christopher Lobo",_xlfn.XLOOKUP($B11,PROSPER_Lobo!$1:$1,PROSPER_Lobo!$5:$5,""),
IF($C11="Naren Baliga",_xlfn.XLOOKUP($B11,PROSPER_Baliga!$1:$1,PROSPER_Baliga!$5:$5,""),
IF($C11="Thorsten Huhn",_xlfn.XLOOKUP($B11,PROSPER_Huhn!$1:$1,PROSPER_Huhn!$5:$5,""),
IF($C11="Nick Hull",_xlfn.XLOOKUP($B11,PROSPER_Hull!$1:$1,PROSPER_Hull!$5:$5,""),
IF($C11="Monika Kotwani",_xlfn.XLOOKUP($B11,PROSPER_Kotwani!$1:$1,PROSPER_Kotwani!$5:$5,""),
IF($C11="Jonathan Wellner",_xlfn.XLOOKUP($B11,PROSPER_Wellner!$1:$1,PROSPER_Wellner!$5:$5,""),
IF($C11="Travis Harvey",_xlfn.XLOOKUP($B11,PROSPER_Harvey!$1:$1,PROSPER_Harvey!$5:$5,""),""))))))))="","No Comment",IF(IF($C11="Christopher Lobo",_xlfn.XLOOKUP($B11,PROSPER_Lobo!$1:$1,PROSPER_Lobo!$5:$5,""),
IF($C11="Naren Baliga",_xlfn.XLOOKUP($B11,PROSPER_Baliga!$1:$1,PROSPER_Baliga!$5:$5,""),
IF($C11="Thorsten Huhn",_xlfn.XLOOKUP($B11,PROSPER_Huhn!$1:$1,PROSPER_Huhn!$5:$5,""),
IF($C11="Nick Hull",_xlfn.XLOOKUP($B11,PROSPER_Hull!$1:$1,PROSPER_Hull!$5:$5,""),
IF($C11="Monika Kotwani",_xlfn.XLOOKUP($B11,PROSPER_Kotwani!$1:$1,PROSPER_Kotwani!$5:$5,""),
IF($C11="Jonathan Wellner",_xlfn.XLOOKUP($B11,PROSPER_Wellner!$1:$1,PROSPER_Wellner!$5:$5,""),
IF($C11="Travis Harvey",_xlfn.XLOOKUP($B11,PROSPER_Harvey!$1:$1,PROSPER_Harvey!$5:$5,""),"")))))))="","",
IF($C11="Christopher Lobo",_xlfn.XLOOKUP($B11,PROSPER_Lobo!$1:$1,PROSPER_Lobo!$5:$5,""),
IF($C11="Naren Baliga",_xlfn.XLOOKUP($B11,PROSPER_Baliga!$1:$1,PROSPER_Baliga!$5:$5,""),
IF($C11="Thorsten Huhn",_xlfn.XLOOKUP($B11,PROSPER_Huhn!$1:$1,PROSPER_Huhn!$5:$5,""),
IF($C11="Nick Hull",_xlfn.XLOOKUP($B11,PROSPER_Hull!$1:$1,PROSPER_Hull!$5:$5,""),
IF($C11="Monika Kotwani",_xlfn.XLOOKUP($B11,PROSPER_Kotwani!$1:$1,PROSPER_Kotwani!$5:$5,""),
IF($C11="Jonathan Wellner",_xlfn.XLOOKUP($B11,PROSPER_Wellner!$1:$1,PROSPER_Wellner!$5:$5,""),
IF($C11="Travis Harvey",_xlfn.XLOOKUP($B11,PROSPER_Harvey!$1:$1,PROSPER_Harvey!$5:$5,""),"")))))))))</f>
        <v>No Comment</v>
      </c>
      <c r="R11" s="124" t="s">
        <v>89</v>
      </c>
      <c r="S11" s="150" t="str">
        <f t="shared" si="140"/>
        <v>N/A</v>
      </c>
      <c r="T11" s="120" t="str">
        <f>_xlfn.XLOOKUP(B11,PROSPERInitial_Query!$E:$E,PROSPERInitial_Query!$I:$I,"",,-1)</f>
        <v/>
      </c>
      <c r="U11" s="121" t="str">
        <f t="shared" si="6"/>
        <v>Ashish Wahi1 - PortfolioCloud Application Services</v>
      </c>
      <c r="V11" s="126" t="str">
        <f>_xlfn.XLOOKUP(U11,PROSPERDelta_Query!BK:BK,PROSPERDelta_Query!K:K,"",,-1)</f>
        <v/>
      </c>
      <c r="W11" s="124" t="str">
        <f t="shared" si="141"/>
        <v>N/A</v>
      </c>
      <c r="X11" s="124" t="str">
        <f>IF(IF(IF($C11="Christopher Lobo",_xlfn.XLOOKUP($B11,PROSPER_Lobo!$1:$1,PROSPER_Lobo!$6:$6,""),
IF($C11="Naren Baliga",_xlfn.XLOOKUP($B11,PROSPER_Baliga!$1:$1,PROSPER_Baliga!$6:$6,""),
IF($C11="Thorsten Huhn",_xlfn.XLOOKUP($B11,PROSPER_Huhn!$1:$1,PROSPER_Huhn!$6:$6,""),
IF($C11="Nick Hull",_xlfn.XLOOKUP($B11,PROSPER_Hull!$1:$1,PROSPER_Hull!$6:$6,""),
IF($C11="Monika Kotwani",_xlfn.XLOOKUP($B11,PROSPER_Kotwani!$1:$1,PROSPER_Kotwani!$6:$6,""),
IF($C11="Jonathan Wellner",_xlfn.XLOOKUP($B11,PROSPER_Wellner!$1:$1,PROSPER_Wellner!$6:$6,""),
IF($C11="Travis Harvey",_xlfn.XLOOKUP($B11,PROSPER_Harvey!$1:$1,PROSPER_Harvey!$6:$6,""),"")))))))="","",
IF($C11="Christopher Lobo",_xlfn.XLOOKUP($B11,PROSPER_Lobo!$1:$1,PROSPER_Lobo!$6:$6,""),
IF($C11="Naren Baliga",_xlfn.XLOOKUP($B11,PROSPER_Baliga!$1:$1,PROSPER_Baliga!$6:$6,""),
IF($C11="Thorsten Huhn",_xlfn.XLOOKUP($B11,PROSPER_Huhn!$1:$1,PROSPER_Huhn!$6:$6,""),
IF($C11="Nick Hull",_xlfn.XLOOKUP($B11,PROSPER_Hull!$1:$1,PROSPER_Hull!$6:$6,""),
IF($C11="Monika Kotwani",_xlfn.XLOOKUP($B11,PROSPER_Kotwani!$1:$1,PROSPER_Kotwani!$6:$6,""),
IF($C11="Jonathan Wellner",_xlfn.XLOOKUP($B11,PROSPER_Wellner!$1:$1,PROSPER_Wellner!$6:$6,""),
IF($C11="Travis Harvey",_xlfn.XLOOKUP($B11,PROSPER_Harvey!$1:$1,PROSPER_Harvey!$6:$6,""),""))))))))="","No Score",IF(IF($C11="Christopher Lobo",_xlfn.XLOOKUP($B11,PROSPER_Lobo!$1:$1,PROSPER_Lobo!$6:$6,""),
IF($C11="Naren Baliga",_xlfn.XLOOKUP($B11,PROSPER_Baliga!$1:$1,PROSPER_Baliga!$6:$6,""),
IF($C11="Thorsten Huhn",_xlfn.XLOOKUP($B11,PROSPER_Huhn!$1:$1,PROSPER_Huhn!$6:$6,""),
IF($C11="Nick Hull",_xlfn.XLOOKUP($B11,PROSPER_Hull!$1:$1,PROSPER_Hull!$6:$6,""),
IF($C11="Monika Kotwani",_xlfn.XLOOKUP($B11,PROSPER_Kotwani!$1:$1,PROSPER_Kotwani!$6:$6,""),
IF($C11="Jonathan Wellner",_xlfn.XLOOKUP($B11,PROSPER_Wellner!$1:$1,PROSPER_Wellner!$6:$6,""),
IF($C11="Travis Harvey",_xlfn.XLOOKUP($B11,PROSPER_Harvey!$1:$1,PROSPER_Harvey!$6:$6,""),"")))))))="","",
IF($C11="Christopher Lobo",_xlfn.XLOOKUP($B11,PROSPER_Lobo!$1:$1,PROSPER_Lobo!$6:$6,""),
IF($C11="Naren Baliga",_xlfn.XLOOKUP($B11,PROSPER_Baliga!$1:$1,PROSPER_Baliga!$6:$6,""),
IF($C11="Thorsten Huhn",_xlfn.XLOOKUP($B11,PROSPER_Huhn!$1:$1,PROSPER_Huhn!$6:$6,""),
IF($C11="Nick Hull",_xlfn.XLOOKUP($B11,PROSPER_Hull!$1:$1,PROSPER_Hull!$6:$6,""),
IF($C11="Monika Kotwani",_xlfn.XLOOKUP($B11,PROSPER_Kotwani!$1:$1,PROSPER_Kotwani!$6:$6,""),
IF($C11="Jonathan Wellner",_xlfn.XLOOKUP($B11,PROSPER_Wellner!$1:$1,PROSPER_Wellner!$6:$6,""),
IF($C11="Travis Harvey",_xlfn.XLOOKUP($B11,PROSPER_Harvey!$1:$1,PROSPER_Harvey!$6:$6,""),"")))))))))</f>
        <v>No Score</v>
      </c>
      <c r="Y11" s="125" t="str">
        <f>IF(IF(IF($C11="Christopher Lobo",_xlfn.XLOOKUP($B11,PROSPER_Lobo!$1:$1,PROSPER_Lobo!$7:$7,""),
IF($C11="Naren Baliga",_xlfn.XLOOKUP($B11,PROSPER_Baliga!$1:$1,PROSPER_Baliga!$7:$7,""),
IF($C11="Thorsten Huhn",_xlfn.XLOOKUP($B11,PROSPER_Huhn!$1:$1,PROSPER_Huhn!$7:$7,""),
IF($C11="Nick Hull",_xlfn.XLOOKUP($B11,PROSPER_Hull!$1:$1,PROSPER_Hull!$7:$7,""),
IF($C11="Monika Kotwani",_xlfn.XLOOKUP($B11,PROSPER_Kotwani!$1:$1,PROSPER_Kotwani!$7:$7,""),
IF($C11="Jonathan Wellner",_xlfn.XLOOKUP($B11,PROSPER_Wellner!$1:$1,PROSPER_Wellner!$7:$7,""),
IF($C11="Travis Harvey",_xlfn.XLOOKUP($B11,PROSPER_Harvey!$1:$1,PROSPER_Harvey!$7:$7,""),"")))))))="","",
IF($C11="Christopher Lobo",_xlfn.XLOOKUP($B11,PROSPER_Lobo!$1:$1,PROSPER_Lobo!$7:$7,""),
IF($C11="Naren Baliga",_xlfn.XLOOKUP($B11,PROSPER_Baliga!$1:$1,PROSPER_Baliga!$7:$7,""),
IF($C11="Thorsten Huhn",_xlfn.XLOOKUP($B11,PROSPER_Huhn!$1:$1,PROSPER_Huhn!$7:$7,""),
IF($C11="Nick Hull",_xlfn.XLOOKUP($B11,PROSPER_Hull!$1:$1,PROSPER_Hull!$7:$7,""),
IF($C11="Monika Kotwani",_xlfn.XLOOKUP($B11,PROSPER_Kotwani!$1:$1,PROSPER_Kotwani!$7:$7,""),
IF($C11="Jonathan Wellner",_xlfn.XLOOKUP($B11,PROSPER_Wellner!$1:$1,PROSPER_Wellner!$7:$7,""),
IF($C11="Travis Harvey",_xlfn.XLOOKUP($B11,PROSPER_Harvey!$1:$1,PROSPER_Harvey!$7:$7,""),""))))))))="","No Comment",IF(IF($C11="Christopher Lobo",_xlfn.XLOOKUP($B11,PROSPER_Lobo!$1:$1,PROSPER_Lobo!$7:$7,""),
IF($C11="Naren Baliga",_xlfn.XLOOKUP($B11,PROSPER_Baliga!$1:$1,PROSPER_Baliga!$7:$7,""),
IF($C11="Thorsten Huhn",_xlfn.XLOOKUP($B11,PROSPER_Huhn!$1:$1,PROSPER_Huhn!$7:$7,""),
IF($C11="Nick Hull",_xlfn.XLOOKUP($B11,PROSPER_Hull!$1:$1,PROSPER_Hull!$7:$7,""),
IF($C11="Monika Kotwani",_xlfn.XLOOKUP($B11,PROSPER_Kotwani!$1:$1,PROSPER_Kotwani!$7:$7,""),
IF($C11="Jonathan Wellner",_xlfn.XLOOKUP($B11,PROSPER_Wellner!$1:$1,PROSPER_Wellner!$7:$7,""),
IF($C11="Travis Harvey",_xlfn.XLOOKUP($B11,PROSPER_Harvey!$1:$1,PROSPER_Harvey!$7:$7,""),"")))))))="","",
IF($C11="Christopher Lobo",_xlfn.XLOOKUP($B11,PROSPER_Lobo!$1:$1,PROSPER_Lobo!$7:$7,""),
IF($C11="Naren Baliga",_xlfn.XLOOKUP($B11,PROSPER_Baliga!$1:$1,PROSPER_Baliga!$7:$7,""),
IF($C11="Thorsten Huhn",_xlfn.XLOOKUP($B11,PROSPER_Huhn!$1:$1,PROSPER_Huhn!$7:$7,""),
IF($C11="Nick Hull",_xlfn.XLOOKUP($B11,PROSPER_Hull!$1:$1,PROSPER_Hull!$7:$7,""),
IF($C11="Monika Kotwani",_xlfn.XLOOKUP($B11,PROSPER_Kotwani!$1:$1,PROSPER_Kotwani!$7:$7,""),
IF($C11="Jonathan Wellner",_xlfn.XLOOKUP($B11,PROSPER_Wellner!$1:$1,PROSPER_Wellner!$7:$7,""),
IF($C11="Travis Harvey",_xlfn.XLOOKUP($B11,PROSPER_Harvey!$1:$1,PROSPER_Harvey!$7:$7,""),"")))))))))</f>
        <v>No Comment</v>
      </c>
      <c r="Z11" s="124" t="s">
        <v>89</v>
      </c>
      <c r="AA11" s="150" t="str">
        <f t="shared" si="142"/>
        <v>N/A</v>
      </c>
      <c r="AB11" s="120" t="str">
        <f>_xlfn.XLOOKUP(B11,PROSPERInitial_Query!$E:$E,PROSPERInitial_Query!$J:$J,"",,-1)</f>
        <v/>
      </c>
      <c r="AC11" s="121" t="str">
        <f t="shared" si="9"/>
        <v>Ashish Wahi1 - PortfolioPreferred Success</v>
      </c>
      <c r="AD11" s="126" t="str">
        <f>_xlfn.XLOOKUP(AC11,PROSPERDelta_Query!BK:BK,PROSPERDelta_Query!L:L,"",,-1)</f>
        <v/>
      </c>
      <c r="AE11" s="124" t="str">
        <f t="shared" si="143"/>
        <v>N/A</v>
      </c>
      <c r="AF11" s="124" t="str">
        <f>IF(IF(IF($C11="Christopher Lobo",_xlfn.XLOOKUP($B11,PROSPER_Lobo!$1:$1,PROSPER_Lobo!$8:$8,""),
IF($C11="Naren Baliga",_xlfn.XLOOKUP($B11,PROSPER_Baliga!$1:$1,PROSPER_Baliga!$8:$8,""),
IF($C11="Thorsten Huhn",_xlfn.XLOOKUP($B11,PROSPER_Huhn!$1:$1,PROSPER_Huhn!$8:$8,""),
IF($C11="Nick Hull",_xlfn.XLOOKUP($B11,PROSPER_Hull!$1:$1,PROSPER_Hull!$8:$8,""),
IF($C11="Monika Kotwani",_xlfn.XLOOKUP($B11,PROSPER_Kotwani!$1:$1,PROSPER_Kotwani!$8:$8,""),
IF($C11="Jonathan Wellner",_xlfn.XLOOKUP($B11,PROSPER_Wellner!$1:$1,PROSPER_Wellner!$8:$8,""),
IF($C11="Travis Harvey",_xlfn.XLOOKUP($B11,PROSPER_Harvey!$1:$1,PROSPER_Harvey!$8:$8,""),"")))))))="","",
IF($C11="Christopher Lobo",_xlfn.XLOOKUP($B11,PROSPER_Lobo!$1:$1,PROSPER_Lobo!$8:$8,""),
IF($C11="Naren Baliga",_xlfn.XLOOKUP($B11,PROSPER_Baliga!$1:$1,PROSPER_Baliga!$8:$8,""),
IF($C11="Thorsten Huhn",_xlfn.XLOOKUP($B11,PROSPER_Huhn!$1:$1,PROSPER_Huhn!$8:$8,""),
IF($C11="Nick Hull",_xlfn.XLOOKUP($B11,PROSPER_Hull!$1:$1,PROSPER_Hull!$8:$8,""),
IF($C11="Monika Kotwani",_xlfn.XLOOKUP($B11,PROSPER_Kotwani!$1:$1,PROSPER_Kotwani!$8:$8,""),
IF($C11="Jonathan Wellner",_xlfn.XLOOKUP($B11,PROSPER_Wellner!$1:$1,PROSPER_Wellner!$8:$8,""),
IF($C11="Travis Harvey",_xlfn.XLOOKUP($B11,PROSPER_Harvey!$1:$1,PROSPER_Harvey!$8:$8,""),""))))))))="","No Score",IF(IF($C11="Christopher Lobo",_xlfn.XLOOKUP($B11,PROSPER_Lobo!$1:$1,PROSPER_Lobo!$8:$8,""),
IF($C11="Naren Baliga",_xlfn.XLOOKUP($B11,PROSPER_Baliga!$1:$1,PROSPER_Baliga!$8:$8,""),
IF($C11="Thorsten Huhn",_xlfn.XLOOKUP($B11,PROSPER_Huhn!$1:$1,PROSPER_Huhn!$8:$8,""),
IF($C11="Nick Hull",_xlfn.XLOOKUP($B11,PROSPER_Hull!$1:$1,PROSPER_Hull!$8:$8,""),
IF($C11="Monika Kotwani",_xlfn.XLOOKUP($B11,PROSPER_Kotwani!$1:$1,PROSPER_Kotwani!$8:$8,""),
IF($C11="Jonathan Wellner",_xlfn.XLOOKUP($B11,PROSPER_Wellner!$1:$1,PROSPER_Wellner!$8:$8,""),
IF($C11="Travis Harvey",_xlfn.XLOOKUP($B11,PROSPER_Harvey!$1:$1,PROSPER_Harvey!$8:$8,""),"")))))))="","",
IF($C11="Christopher Lobo",_xlfn.XLOOKUP($B11,PROSPER_Lobo!$1:$1,PROSPER_Lobo!$8:$8,""),
IF($C11="Naren Baliga",_xlfn.XLOOKUP($B11,PROSPER_Baliga!$1:$1,PROSPER_Baliga!$8:$8,""),
IF($C11="Thorsten Huhn",_xlfn.XLOOKUP($B11,PROSPER_Huhn!$1:$1,PROSPER_Huhn!$8:$8,""),
IF($C11="Nick Hull",_xlfn.XLOOKUP($B11,PROSPER_Hull!$1:$1,PROSPER_Hull!$8:$8,""),
IF($C11="Monika Kotwani",_xlfn.XLOOKUP($B11,PROSPER_Kotwani!$1:$1,PROSPER_Kotwani!$8:$8,""),
IF($C11="Jonathan Wellner",_xlfn.XLOOKUP($B11,PROSPER_Wellner!$1:$1,PROSPER_Wellner!$8:$8,""),
IF($C11="Travis Harvey",_xlfn.XLOOKUP($B11,PROSPER_Harvey!$1:$1,PROSPER_Harvey!$8:$8,""),"")))))))))</f>
        <v>No Score</v>
      </c>
      <c r="AG11" s="125" t="str">
        <f>IF(IF(IF($C11="Christopher Lobo",_xlfn.XLOOKUP($B11,PROSPER_Lobo!$1:$1,PROSPER_Lobo!$9:$9,""),
IF($C11="Naren Baliga",_xlfn.XLOOKUP($B11,PROSPER_Baliga!$1:$1,PROSPER_Baliga!$9:$9,""),
IF($C11="Thorsten Huhn",_xlfn.XLOOKUP($B11,PROSPER_Huhn!$1:$1,PROSPER_Huhn!$9:$9,""),
IF($C11="Nick Hull",_xlfn.XLOOKUP($B11,PROSPER_Hull!$1:$1,PROSPER_Hull!$9:$9,""),
IF($C11="Monika Kotwani",_xlfn.XLOOKUP($B11,PROSPER_Kotwani!$1:$1,PROSPER_Kotwani!$9:$9,""),
IF($C11="Jonathan Wellner",_xlfn.XLOOKUP($B11,PROSPER_Wellner!$1:$1,PROSPER_Wellner!$9:$9,""),
IF($C11="Travis Harvey",_xlfn.XLOOKUP($B11,PROSPER_Harvey!$1:$1,PROSPER_Harvey!$9:$9,""),"")))))))="","",
IF($C11="Christopher Lobo",_xlfn.XLOOKUP($B11,PROSPER_Lobo!$1:$1,PROSPER_Lobo!$9:$9,""),
IF($C11="Naren Baliga",_xlfn.XLOOKUP($B11,PROSPER_Baliga!$1:$1,PROSPER_Baliga!$9:$9,""),
IF($C11="Thorsten Huhn",_xlfn.XLOOKUP($B11,PROSPER_Huhn!$1:$1,PROSPER_Huhn!$9:$9,""),
IF($C11="Nick Hull",_xlfn.XLOOKUP($B11,PROSPER_Hull!$1:$1,PROSPER_Hull!$9:$9,""),
IF($C11="Monika Kotwani",_xlfn.XLOOKUP($B11,PROSPER_Kotwani!$1:$1,PROSPER_Kotwani!$9:$9,""),
IF($C11="Jonathan Wellner",_xlfn.XLOOKUP($B11,PROSPER_Wellner!$1:$1,PROSPER_Wellner!$9:$9,""),
IF($C11="Travis Harvey",_xlfn.XLOOKUP($B11,PROSPER_Harvey!$1:$1,PROSPER_Harvey!$9:$9,""),""))))))))="","No Comment",IF(IF($C11="Christopher Lobo",_xlfn.XLOOKUP($B11,PROSPER_Lobo!$1:$1,PROSPER_Lobo!$9:$9,""),
IF($C11="Naren Baliga",_xlfn.XLOOKUP($B11,PROSPER_Baliga!$1:$1,PROSPER_Baliga!$9:$9,""),
IF($C11="Thorsten Huhn",_xlfn.XLOOKUP($B11,PROSPER_Huhn!$1:$1,PROSPER_Huhn!$9:$9,""),
IF($C11="Nick Hull",_xlfn.XLOOKUP($B11,PROSPER_Hull!$1:$1,PROSPER_Hull!$9:$9,""),
IF($C11="Monika Kotwani",_xlfn.XLOOKUP($B11,PROSPER_Kotwani!$1:$1,PROSPER_Kotwani!$9:$9,""),
IF($C11="Jonathan Wellner",_xlfn.XLOOKUP($B11,PROSPER_Wellner!$1:$1,PROSPER_Wellner!$9:$9,""),
IF($C11="Travis Harvey",_xlfn.XLOOKUP($B11,PROSPER_Harvey!$1:$1,PROSPER_Harvey!$9:$9,""),"")))))))="","",
IF($C11="Christopher Lobo",_xlfn.XLOOKUP($B11,PROSPER_Lobo!$1:$1,PROSPER_Lobo!$9:$9,""),
IF($C11="Naren Baliga",_xlfn.XLOOKUP($B11,PROSPER_Baliga!$1:$1,PROSPER_Baliga!$9:$9,""),
IF($C11="Thorsten Huhn",_xlfn.XLOOKUP($B11,PROSPER_Huhn!$1:$1,PROSPER_Huhn!$9:$9,""),
IF($C11="Nick Hull",_xlfn.XLOOKUP($B11,PROSPER_Hull!$1:$1,PROSPER_Hull!$9:$9,""),
IF($C11="Monika Kotwani",_xlfn.XLOOKUP($B11,PROSPER_Kotwani!$1:$1,PROSPER_Kotwani!$9:$9,""),
IF($C11="Jonathan Wellner",_xlfn.XLOOKUP($B11,PROSPER_Wellner!$1:$1,PROSPER_Wellner!$9:$9,""),
IF($C11="Travis Harvey",_xlfn.XLOOKUP($B11,PROSPER_Harvey!$1:$1,PROSPER_Harvey!$9:$9,""),"")))))))))</f>
        <v>No Comment</v>
      </c>
      <c r="AH11" s="124" t="s">
        <v>89</v>
      </c>
      <c r="AI11" s="150" t="str">
        <f t="shared" si="144"/>
        <v>N/A</v>
      </c>
      <c r="AJ11" s="120" t="str">
        <f>_xlfn.XLOOKUP(B11,PROSPERInitial_Query!$E:$E,PROSPERInitial_Query!$K:$K,"",,-1)</f>
        <v/>
      </c>
      <c r="AK11" s="121" t="str">
        <f t="shared" si="12"/>
        <v>Ashish Wahi1 - PortfolioBrownfield</v>
      </c>
      <c r="AL11" s="126" t="str">
        <f>_xlfn.XLOOKUP(AK11,PROSPERDelta_Query!BK:BK,PROSPERDelta_Query!M:M,"",,-1)</f>
        <v/>
      </c>
      <c r="AM11" s="124" t="str">
        <f t="shared" si="145"/>
        <v>N/A</v>
      </c>
      <c r="AN11" s="124" t="str">
        <f>IF(IF(IF($C11="Christopher Lobo",_xlfn.XLOOKUP($B11,PROSPER_Lobo!$1:$1,PROSPER_Lobo!$10:$10,""),
IF($C11="Naren Baliga",_xlfn.XLOOKUP($B11,PROSPER_Baliga!$1:$1,PROSPER_Baliga!$10:$10,""),
IF($C11="Thorsten Huhn",_xlfn.XLOOKUP($B11,PROSPER_Huhn!$1:$1,PROSPER_Huhn!$10:$10,""),
IF($C11="Nick Hull",_xlfn.XLOOKUP($B11,PROSPER_Hull!$1:$1,PROSPER_Hull!$10:$10,""),
IF($C11="Monika Kotwani",_xlfn.XLOOKUP($B11,PROSPER_Kotwani!$1:$1,PROSPER_Kotwani!$10:$10,""),
IF($C11="Jonathan Wellner",_xlfn.XLOOKUP($B11,PROSPER_Wellner!$1:$1,PROSPER_Wellner!$10:$10,""),
IF($C11="Travis Harvey",_xlfn.XLOOKUP($B11,PROSPER_Harvey!$1:$1,PROSPER_Harvey!$10:$10,""),"")))))))="","",
IF($C11="Christopher Lobo",_xlfn.XLOOKUP($B11,PROSPER_Lobo!$1:$1,PROSPER_Lobo!$10:$10,""),
IF($C11="Naren Baliga",_xlfn.XLOOKUP($B11,PROSPER_Baliga!$1:$1,PROSPER_Baliga!$10:$10,""),
IF($C11="Thorsten Huhn",_xlfn.XLOOKUP($B11,PROSPER_Huhn!$1:$1,PROSPER_Huhn!$10:$10,""),
IF($C11="Nick Hull",_xlfn.XLOOKUP($B11,PROSPER_Hull!$1:$1,PROSPER_Hull!$10:$10,""),
IF($C11="Monika Kotwani",_xlfn.XLOOKUP($B11,PROSPER_Kotwani!$1:$1,PROSPER_Kotwani!$10:$10,""),
IF($C11="Jonathan Wellner",_xlfn.XLOOKUP($B11,PROSPER_Wellner!$1:$1,PROSPER_Wellner!$10:$10,""),
IF($C11="Travis Harvey",_xlfn.XLOOKUP($B11,PROSPER_Harvey!$1:$1,PROSPER_Harvey!$10:$10,""),""))))))))="","No Score",IF(IF($C11="Christopher Lobo",_xlfn.XLOOKUP($B11,PROSPER_Lobo!$1:$1,PROSPER_Lobo!$10:$10,""),
IF($C11="Naren Baliga",_xlfn.XLOOKUP($B11,PROSPER_Baliga!$1:$1,PROSPER_Baliga!$10:$10,""),
IF($C11="Thorsten Huhn",_xlfn.XLOOKUP($B11,PROSPER_Huhn!$1:$1,PROSPER_Huhn!$10:$10,""),
IF($C11="Nick Hull",_xlfn.XLOOKUP($B11,PROSPER_Hull!$1:$1,PROSPER_Hull!$10:$10,""),
IF($C11="Monika Kotwani",_xlfn.XLOOKUP($B11,PROSPER_Kotwani!$1:$1,PROSPER_Kotwani!$10:$10,""),
IF($C11="Jonathan Wellner",_xlfn.XLOOKUP($B11,PROSPER_Wellner!$1:$1,PROSPER_Wellner!$10:$10,""),
IF($C11="Travis Harvey",_xlfn.XLOOKUP($B11,PROSPER_Harvey!$1:$1,PROSPER_Harvey!$10:$10,""),"")))))))="","",
IF($C11="Christopher Lobo",_xlfn.XLOOKUP($B11,PROSPER_Lobo!$1:$1,PROSPER_Lobo!$10:$10,""),
IF($C11="Naren Baliga",_xlfn.XLOOKUP($B11,PROSPER_Baliga!$1:$1,PROSPER_Baliga!$10:$10,""),
IF($C11="Thorsten Huhn",_xlfn.XLOOKUP($B11,PROSPER_Huhn!$1:$1,PROSPER_Huhn!$10:$10,""),
IF($C11="Nick Hull",_xlfn.XLOOKUP($B11,PROSPER_Hull!$1:$1,PROSPER_Hull!$10:$10,""),
IF($C11="Monika Kotwani",_xlfn.XLOOKUP($B11,PROSPER_Kotwani!$1:$1,PROSPER_Kotwani!$10:$10,""),
IF($C11="Jonathan Wellner",_xlfn.XLOOKUP($B11,PROSPER_Wellner!$1:$1,PROSPER_Wellner!$10:$10,""),
IF($C11="Travis Harvey",_xlfn.XLOOKUP($B11,PROSPER_Harvey!$1:$1,PROSPER_Harvey!$10:$10,""),"")))))))))</f>
        <v>No Score</v>
      </c>
      <c r="AO11" s="125" t="str">
        <f>IF(IF(IF($C11="Christopher Lobo",_xlfn.XLOOKUP($B11,PROSPER_Lobo!$1:$1,PROSPER_Lobo!$11:$11,""),
IF($C11="Naren Baliga",_xlfn.XLOOKUP($B11,PROSPER_Baliga!$1:$1,PROSPER_Baliga!$11:$11,""),
IF($C11="Thorsten Huhn",_xlfn.XLOOKUP($B11,PROSPER_Huhn!$1:$1,PROSPER_Huhn!$11:$11,""),
IF($C11="Nick Hull",_xlfn.XLOOKUP($B11,PROSPER_Hull!$1:$1,PROSPER_Hull!$11:$11,""),
IF($C11="Monika Kotwani",_xlfn.XLOOKUP($B11,PROSPER_Kotwani!$1:$1,PROSPER_Kotwani!$11:$11,""),
IF($C11="Jonathan Wellner",_xlfn.XLOOKUP($B11,PROSPER_Wellner!$1:$1,PROSPER_Wellner!$11:$11,""),
IF($C11="Travis Harvey",_xlfn.XLOOKUP($B11,PROSPER_Harvey!$1:$1,PROSPER_Harvey!$11:$11,""),"")))))))="","",
IF($C11="Christopher Lobo",_xlfn.XLOOKUP($B11,PROSPER_Lobo!$1:$1,PROSPER_Lobo!$11:$11,""),
IF($C11="Naren Baliga",_xlfn.XLOOKUP($B11,PROSPER_Baliga!$1:$1,PROSPER_Baliga!$11:$11,""),
IF($C11="Thorsten Huhn",_xlfn.XLOOKUP($B11,PROSPER_Huhn!$1:$1,PROSPER_Huhn!$11:$11,""),
IF($C11="Nick Hull",_xlfn.XLOOKUP($B11,PROSPER_Hull!$1:$1,PROSPER_Hull!$11:$11,""),
IF($C11="Monika Kotwani",_xlfn.XLOOKUP($B11,PROSPER_Kotwani!$1:$1,PROSPER_Kotwani!$11:$11,""),
IF($C11="Jonathan Wellner",_xlfn.XLOOKUP($B11,PROSPER_Wellner!$1:$1,PROSPER_Wellner!$11:$11,""),
IF($C11="Travis Harvey",_xlfn.XLOOKUP($B11,PROSPER_Harvey!$1:$1,PROSPER_Harvey!$11:$11,""),""))))))))="","No Comment",IF(IF($C11="Christopher Lobo",_xlfn.XLOOKUP($B11,PROSPER_Lobo!$1:$1,PROSPER_Lobo!$11:$11,""),
IF($C11="Naren Baliga",_xlfn.XLOOKUP($B11,PROSPER_Baliga!$1:$1,PROSPER_Baliga!$11:$11,""),
IF($C11="Thorsten Huhn",_xlfn.XLOOKUP($B11,PROSPER_Huhn!$1:$1,PROSPER_Huhn!$11:$11,""),
IF($C11="Nick Hull",_xlfn.XLOOKUP($B11,PROSPER_Hull!$1:$1,PROSPER_Hull!$11:$11,""),
IF($C11="Monika Kotwani",_xlfn.XLOOKUP($B11,PROSPER_Kotwani!$1:$1,PROSPER_Kotwani!$11:$11,""),
IF($C11="Jonathan Wellner",_xlfn.XLOOKUP($B11,PROSPER_Wellner!$1:$1,PROSPER_Wellner!$11:$11,""),
IF($C11="Travis Harvey",_xlfn.XLOOKUP($B11,PROSPER_Harvey!$1:$1,PROSPER_Harvey!$11:$11,""),"")))))))="","",
IF($C11="Christopher Lobo",_xlfn.XLOOKUP($B11,PROSPER_Lobo!$1:$1,PROSPER_Lobo!$11:$11,""),
IF($C11="Naren Baliga",_xlfn.XLOOKUP($B11,PROSPER_Baliga!$1:$1,PROSPER_Baliga!$11:$11,""),
IF($C11="Thorsten Huhn",_xlfn.XLOOKUP($B11,PROSPER_Huhn!$1:$1,PROSPER_Huhn!$11:$11,""),
IF($C11="Nick Hull",_xlfn.XLOOKUP($B11,PROSPER_Hull!$1:$1,PROSPER_Hull!$11:$11,""),
IF($C11="Monika Kotwani",_xlfn.XLOOKUP($B11,PROSPER_Kotwani!$1:$1,PROSPER_Kotwani!$11:$11,""),
IF($C11="Jonathan Wellner",_xlfn.XLOOKUP($B11,PROSPER_Wellner!$1:$1,PROSPER_Wellner!$11:$11,""),
IF($C11="Travis Harvey",_xlfn.XLOOKUP($B11,PROSPER_Harvey!$1:$1,PROSPER_Harvey!$11:$11,""),"")))))))))</f>
        <v>No Comment</v>
      </c>
      <c r="AP11" s="124" t="s">
        <v>89</v>
      </c>
      <c r="AQ11" s="150" t="str">
        <f t="shared" si="146"/>
        <v>N/A</v>
      </c>
      <c r="AR11" s="120" t="str">
        <f>_xlfn.XLOOKUP(B11,PROSPERInitial_Query!$E:$E,PROSPERInitial_Query!$L:$L,"",,-1)</f>
        <v/>
      </c>
      <c r="AS11" s="121" t="str">
        <f t="shared" si="15"/>
        <v>Ashish Wahi1 - PortfolioTraining &amp; Adoption</v>
      </c>
      <c r="AT11" s="126" t="str">
        <f>_xlfn.XLOOKUP(AS11,PROSPERDelta_Query!BK:BK,PROSPERDelta_Query!N:N,"",,-1)</f>
        <v/>
      </c>
      <c r="AU11" s="124" t="str">
        <f t="shared" si="147"/>
        <v>N/A</v>
      </c>
      <c r="AV11" s="124" t="str">
        <f>IF(IF(IF($C11="Christopher Lobo",_xlfn.XLOOKUP($B11,PROSPER_Lobo!$1:$1,PROSPER_Lobo!$12:$12,""),
IF($C11="Naren Baliga",_xlfn.XLOOKUP($B11,PROSPER_Baliga!$1:$1,PROSPER_Baliga!$12:$12,""),
IF($C11="Thorsten Huhn",_xlfn.XLOOKUP($B11,PROSPER_Huhn!$1:$1,PROSPER_Huhn!$12:$12,""),
IF($C11="Nick Hull",_xlfn.XLOOKUP($B11,PROSPER_Hull!$1:$1,PROSPER_Hull!$12:$12,""),
IF($C11="Monika Kotwani",_xlfn.XLOOKUP($B11,PROSPER_Kotwani!$1:$1,PROSPER_Kotwani!$12:$12,""),
IF($C11="Jonathan Wellner",_xlfn.XLOOKUP($B11,PROSPER_Wellner!$1:$1,PROSPER_Wellner!$12:$12,""),
IF($C11="Travis Harvey",_xlfn.XLOOKUP($B11,PROSPER_Harvey!$1:$1,PROSPER_Harvey!$12:$12,""),"")))))))="","",
IF($C11="Christopher Lobo",_xlfn.XLOOKUP($B11,PROSPER_Lobo!$1:$1,PROSPER_Lobo!$12:$12,""),
IF($C11="Naren Baliga",_xlfn.XLOOKUP($B11,PROSPER_Baliga!$1:$1,PROSPER_Baliga!$12:$12,""),
IF($C11="Thorsten Huhn",_xlfn.XLOOKUP($B11,PROSPER_Huhn!$1:$1,PROSPER_Huhn!$12:$12,""),
IF($C11="Nick Hull",_xlfn.XLOOKUP($B11,PROSPER_Hull!$1:$1,PROSPER_Hull!$12:$12,""),
IF($C11="Monika Kotwani",_xlfn.XLOOKUP($B11,PROSPER_Kotwani!$1:$1,PROSPER_Kotwani!$12:$12,""),
IF($C11="Jonathan Wellner",_xlfn.XLOOKUP($B11,PROSPER_Wellner!$1:$1,PROSPER_Wellner!$12:$12,""),
IF($C11="Travis Harvey",_xlfn.XLOOKUP($B11,PROSPER_Harvey!$1:$1,PROSPER_Harvey!$12:$12,""),""))))))))="","No Score",IF(IF($C11="Christopher Lobo",_xlfn.XLOOKUP($B11,PROSPER_Lobo!$1:$1,PROSPER_Lobo!$12:$12,""),
IF($C11="Naren Baliga",_xlfn.XLOOKUP($B11,PROSPER_Baliga!$1:$1,PROSPER_Baliga!$12:$12,""),
IF($C11="Thorsten Huhn",_xlfn.XLOOKUP($B11,PROSPER_Huhn!$1:$1,PROSPER_Huhn!$12:$12,""),
IF($C11="Nick Hull",_xlfn.XLOOKUP($B11,PROSPER_Hull!$1:$1,PROSPER_Hull!$12:$12,""),
IF($C11="Monika Kotwani",_xlfn.XLOOKUP($B11,PROSPER_Kotwani!$1:$1,PROSPER_Kotwani!$12:$12,""),
IF($C11="Jonathan Wellner",_xlfn.XLOOKUP($B11,PROSPER_Wellner!$1:$1,PROSPER_Wellner!$12:$12,""),
IF($C11="Travis Harvey",_xlfn.XLOOKUP($B11,PROSPER_Harvey!$1:$1,PROSPER_Harvey!$12:$12,""),"")))))))="","",
IF($C11="Christopher Lobo",_xlfn.XLOOKUP($B11,PROSPER_Lobo!$1:$1,PROSPER_Lobo!$12:$12,""),
IF($C11="Naren Baliga",_xlfn.XLOOKUP($B11,PROSPER_Baliga!$1:$1,PROSPER_Baliga!$12:$12,""),
IF($C11="Thorsten Huhn",_xlfn.XLOOKUP($B11,PROSPER_Huhn!$1:$1,PROSPER_Huhn!$12:$12,""),
IF($C11="Nick Hull",_xlfn.XLOOKUP($B11,PROSPER_Hull!$1:$1,PROSPER_Hull!$12:$12,""),
IF($C11="Monika Kotwani",_xlfn.XLOOKUP($B11,PROSPER_Kotwani!$1:$1,PROSPER_Kotwani!$12:$12,""),
IF($C11="Jonathan Wellner",_xlfn.XLOOKUP($B11,PROSPER_Wellner!$1:$1,PROSPER_Wellner!$12:$12,""),
IF($C11="Travis Harvey",_xlfn.XLOOKUP($B11,PROSPER_Harvey!$1:$1,PROSPER_Harvey!$12:$12,""),"")))))))))</f>
        <v>No Score</v>
      </c>
      <c r="AW11" s="125" t="str">
        <f>IF(IF(IF($C11="Christopher Lobo",_xlfn.XLOOKUP($B11,PROSPER_Lobo!$1:$1,PROSPER_Lobo!$13:$13,""),
IF($C11="Naren Baliga",_xlfn.XLOOKUP($B11,PROSPER_Baliga!$1:$1,PROSPER_Baliga!$13:$13,""),
IF($C11="Thorsten Huhn",_xlfn.XLOOKUP($B11,PROSPER_Huhn!$1:$1,PROSPER_Huhn!$13:$13,""),
IF($C11="Nick Hull",_xlfn.XLOOKUP($B11,PROSPER_Hull!$1:$1,PROSPER_Hull!$13:$13,""),
IF($C11="Monika Kotwani",_xlfn.XLOOKUP($B11,PROSPER_Kotwani!$1:$1,PROSPER_Kotwani!$13:$13,""),
IF($C11="Jonathan Wellner",_xlfn.XLOOKUP($B11,PROSPER_Wellner!$1:$1,PROSPER_Wellner!$13:$13,""),
IF($C11="Travis Harvey",_xlfn.XLOOKUP($B11,PROSPER_Harvey!$1:$1,PROSPER_Harvey!$13:$13,""),"")))))))="","",
IF($C11="Christopher Lobo",_xlfn.XLOOKUP($B11,PROSPER_Lobo!$1:$1,PROSPER_Lobo!$13:$13,""),
IF($C11="Naren Baliga",_xlfn.XLOOKUP($B11,PROSPER_Baliga!$1:$1,PROSPER_Baliga!$13:$13,""),
IF($C11="Thorsten Huhn",_xlfn.XLOOKUP($B11,PROSPER_Huhn!$1:$1,PROSPER_Huhn!$13:$13,""),
IF($C11="Nick Hull",_xlfn.XLOOKUP($B11,PROSPER_Hull!$1:$1,PROSPER_Hull!$13:$13,""),
IF($C11="Monika Kotwani",_xlfn.XLOOKUP($B11,PROSPER_Kotwani!$1:$1,PROSPER_Kotwani!$13:$13,""),
IF($C11="Jonathan Wellner",_xlfn.XLOOKUP($B11,PROSPER_Wellner!$1:$1,PROSPER_Wellner!$13:$13,""),
IF($C11="Travis Harvey",_xlfn.XLOOKUP($B11,PROSPER_Harvey!$1:$1,PROSPER_Harvey!$13:$13,""),""))))))))="","No Comment",IF(IF($C11="Christopher Lobo",_xlfn.XLOOKUP($B11,PROSPER_Lobo!$1:$1,PROSPER_Lobo!$13:$13,""),
IF($C11="Naren Baliga",_xlfn.XLOOKUP($B11,PROSPER_Baliga!$1:$1,PROSPER_Baliga!$13:$13,""),
IF($C11="Thorsten Huhn",_xlfn.XLOOKUP($B11,PROSPER_Huhn!$1:$1,PROSPER_Huhn!$13:$13,""),
IF($C11="Nick Hull",_xlfn.XLOOKUP($B11,PROSPER_Hull!$1:$1,PROSPER_Hull!$13:$13,""),
IF($C11="Monika Kotwani",_xlfn.XLOOKUP($B11,PROSPER_Kotwani!$1:$1,PROSPER_Kotwani!$13:$13,""),
IF($C11="Jonathan Wellner",_xlfn.XLOOKUP($B11,PROSPER_Wellner!$1:$1,PROSPER_Wellner!$13:$13,""),
IF($C11="Travis Harvey",_xlfn.XLOOKUP($B11,PROSPER_Harvey!$1:$1,PROSPER_Harvey!$13:$13,""),"")))))))="","",
IF($C11="Christopher Lobo",_xlfn.XLOOKUP($B11,PROSPER_Lobo!$1:$1,PROSPER_Lobo!$13:$13,""),
IF($C11="Naren Baliga",_xlfn.XLOOKUP($B11,PROSPER_Baliga!$1:$1,PROSPER_Baliga!$13:$13,""),
IF($C11="Thorsten Huhn",_xlfn.XLOOKUP($B11,PROSPER_Huhn!$1:$1,PROSPER_Huhn!$13:$13,""),
IF($C11="Nick Hull",_xlfn.XLOOKUP($B11,PROSPER_Hull!$1:$1,PROSPER_Hull!$13:$13,""),
IF($C11="Monika Kotwani",_xlfn.XLOOKUP($B11,PROSPER_Kotwani!$1:$1,PROSPER_Kotwani!$13:$13,""),
IF($C11="Jonathan Wellner",_xlfn.XLOOKUP($B11,PROSPER_Wellner!$1:$1,PROSPER_Wellner!$13:$13,""),
IF($C11="Travis Harvey",_xlfn.XLOOKUP($B11,PROSPER_Harvey!$1:$1,PROSPER_Harvey!$13:$13,""),"")))))))))</f>
        <v>No Comment</v>
      </c>
      <c r="AX11" s="124" t="s">
        <v>89</v>
      </c>
      <c r="AY11" s="150" t="str">
        <f t="shared" si="148"/>
        <v>N/A</v>
      </c>
      <c r="AZ11" s="120" t="str">
        <f>_xlfn.XLOOKUP(B11,PROSPERInitial_Query!$E:$E,PROSPERInitial_Query!$M:$M,"",,-1)</f>
        <v/>
      </c>
      <c r="BA11" s="121" t="str">
        <f t="shared" si="18"/>
        <v>Ashish Wahi1 - PortfolioDMLT</v>
      </c>
      <c r="BB11" s="126" t="str">
        <f>_xlfn.XLOOKUP(BA11,PROSPERDelta_Query!BK:BK,PROSPERDelta_Query!O:O,"",,-1)</f>
        <v/>
      </c>
      <c r="BC11" s="124" t="str">
        <f t="shared" si="149"/>
        <v>N/A</v>
      </c>
      <c r="BD11" s="124" t="str">
        <f>IF(IF(IF($C11="Christopher Lobo",_xlfn.XLOOKUP($B11,PROSPER_Lobo!$1:$1,PROSPER_Lobo!$14:$14,""),
IF($C11="Naren Baliga",_xlfn.XLOOKUP($B11,PROSPER_Baliga!$1:$1,PROSPER_Baliga!$14:$14,""),
IF($C11="Thorsten Huhn",_xlfn.XLOOKUP($B11,PROSPER_Huhn!$1:$1,PROSPER_Huhn!$14:$14,""),
IF($C11="Nick Hull",_xlfn.XLOOKUP($B11,PROSPER_Hull!$1:$1,PROSPER_Hull!$14:$14,""),
IF($C11="Monika Kotwani",_xlfn.XLOOKUP($B11,PROSPER_Kotwani!$1:$1,PROSPER_Kotwani!$14:$14,""),
IF($C11="Jonathan Wellner",_xlfn.XLOOKUP($B11,PROSPER_Wellner!$1:$1,PROSPER_Wellner!$14:$14,""),
IF($C11="Travis Harvey",_xlfn.XLOOKUP($B11,PROSPER_Harvey!$1:$1,PROSPER_Harvey!$14:$14,""),"")))))))="","",
IF($C11="Christopher Lobo",_xlfn.XLOOKUP($B11,PROSPER_Lobo!$1:$1,PROSPER_Lobo!$14:$14,""),
IF($C11="Naren Baliga",_xlfn.XLOOKUP($B11,PROSPER_Baliga!$1:$1,PROSPER_Baliga!$14:$14,""),
IF($C11="Thorsten Huhn",_xlfn.XLOOKUP($B11,PROSPER_Huhn!$1:$1,PROSPER_Huhn!$14:$14,""),
IF($C11="Nick Hull",_xlfn.XLOOKUP($B11,PROSPER_Hull!$1:$1,PROSPER_Hull!$14:$14,""),
IF($C11="Monika Kotwani",_xlfn.XLOOKUP($B11,PROSPER_Kotwani!$1:$1,PROSPER_Kotwani!$14:$14,""),
IF($C11="Jonathan Wellner",_xlfn.XLOOKUP($B11,PROSPER_Wellner!$1:$1,PROSPER_Wellner!$14:$14,""),
IF($C11="Travis Harvey",_xlfn.XLOOKUP($B11,PROSPER_Harvey!$1:$1,PROSPER_Harvey!$14:$14,""),""))))))))="","No Score",IF(IF($C11="Christopher Lobo",_xlfn.XLOOKUP($B11,PROSPER_Lobo!$1:$1,PROSPER_Lobo!$14:$14,""),
IF($C11="Naren Baliga",_xlfn.XLOOKUP($B11,PROSPER_Baliga!$1:$1,PROSPER_Baliga!$14:$14,""),
IF($C11="Thorsten Huhn",_xlfn.XLOOKUP($B11,PROSPER_Huhn!$1:$1,PROSPER_Huhn!$14:$14,""),
IF($C11="Nick Hull",_xlfn.XLOOKUP($B11,PROSPER_Hull!$1:$1,PROSPER_Hull!$14:$14,""),
IF($C11="Monika Kotwani",_xlfn.XLOOKUP($B11,PROSPER_Kotwani!$1:$1,PROSPER_Kotwani!$14:$14,""),
IF($C11="Jonathan Wellner",_xlfn.XLOOKUP($B11,PROSPER_Wellner!$1:$1,PROSPER_Wellner!$14:$14,""),
IF($C11="Travis Harvey",_xlfn.XLOOKUP($B11,PROSPER_Harvey!$1:$1,PROSPER_Harvey!$14:$14,""),"")))))))="","",
IF($C11="Christopher Lobo",_xlfn.XLOOKUP($B11,PROSPER_Lobo!$1:$1,PROSPER_Lobo!$14:$14,""),
IF($C11="Naren Baliga",_xlfn.XLOOKUP($B11,PROSPER_Baliga!$1:$1,PROSPER_Baliga!$14:$14,""),
IF($C11="Thorsten Huhn",_xlfn.XLOOKUP($B11,PROSPER_Huhn!$1:$1,PROSPER_Huhn!$14:$14,""),
IF($C11="Nick Hull",_xlfn.XLOOKUP($B11,PROSPER_Hull!$1:$1,PROSPER_Hull!$14:$14,""),
IF($C11="Monika Kotwani",_xlfn.XLOOKUP($B11,PROSPER_Kotwani!$1:$1,PROSPER_Kotwani!$14:$14,""),
IF($C11="Jonathan Wellner",_xlfn.XLOOKUP($B11,PROSPER_Wellner!$1:$1,PROSPER_Wellner!$14:$14,""),
IF($C11="Travis Harvey",_xlfn.XLOOKUP($B11,PROSPER_Harvey!$1:$1,PROSPER_Harvey!$14:$14,""),"")))))))))</f>
        <v>No Score</v>
      </c>
      <c r="BE11" s="125" t="str">
        <f>IF(IF(IF($C11="Christopher Lobo",_xlfn.XLOOKUP($B11,PROSPER_Lobo!$1:$1,PROSPER_Lobo!$15:$15,""),
IF($C11="Naren Baliga",_xlfn.XLOOKUP($B11,PROSPER_Baliga!$1:$1,PROSPER_Baliga!$15:$15,""),
IF($C11="Thorsten Huhn",_xlfn.XLOOKUP($B11,PROSPER_Huhn!$1:$1,PROSPER_Huhn!$15:$15,""),
IF($C11="Nick Hull",_xlfn.XLOOKUP($B11,PROSPER_Hull!$1:$1,PROSPER_Hull!$15:$15,""),
IF($C11="Monika Kotwani",_xlfn.XLOOKUP($B11,PROSPER_Kotwani!$1:$1,PROSPER_Kotwani!$15:$15,""),
IF($C11="Jonathan Wellner",_xlfn.XLOOKUP($B11,PROSPER_Wellner!$1:$1,PROSPER_Wellner!$15:$15,""),
IF($C11="Travis Harvey",_xlfn.XLOOKUP($B11,PROSPER_Harvey!$1:$1,PROSPER_Harvey!$15:$15,""),"")))))))="","",
IF($C11="Christopher Lobo",_xlfn.XLOOKUP($B11,PROSPER_Lobo!$1:$1,PROSPER_Lobo!$15:$15,""),
IF($C11="Naren Baliga",_xlfn.XLOOKUP($B11,PROSPER_Baliga!$1:$1,PROSPER_Baliga!$15:$15,""),
IF($C11="Thorsten Huhn",_xlfn.XLOOKUP($B11,PROSPER_Huhn!$1:$1,PROSPER_Huhn!$15:$15,""),
IF($C11="Nick Hull",_xlfn.XLOOKUP($B11,PROSPER_Hull!$1:$1,PROSPER_Hull!$15:$15,""),
IF($C11="Monika Kotwani",_xlfn.XLOOKUP($B11,PROSPER_Kotwani!$1:$1,PROSPER_Kotwani!$15:$15,""),
IF($C11="Jonathan Wellner",_xlfn.XLOOKUP($B11,PROSPER_Wellner!$1:$1,PROSPER_Wellner!$15:$15,""),
IF($C11="Travis Harvey",_xlfn.XLOOKUP($B11,PROSPER_Harvey!$1:$1,PROSPER_Harvey!$15:$15,""),""))))))))="","No Comment",IF(IF($C11="Christopher Lobo",_xlfn.XLOOKUP($B11,PROSPER_Lobo!$1:$1,PROSPER_Lobo!$15:$15,""),
IF($C11="Naren Baliga",_xlfn.XLOOKUP($B11,PROSPER_Baliga!$1:$1,PROSPER_Baliga!$15:$15,""),
IF($C11="Thorsten Huhn",_xlfn.XLOOKUP($B11,PROSPER_Huhn!$1:$1,PROSPER_Huhn!$15:$15,""),
IF($C11="Nick Hull",_xlfn.XLOOKUP($B11,PROSPER_Hull!$1:$1,PROSPER_Hull!$15:$15,""),
IF($C11="Monika Kotwani",_xlfn.XLOOKUP($B11,PROSPER_Kotwani!$1:$1,PROSPER_Kotwani!$15:$15,""),
IF($C11="Jonathan Wellner",_xlfn.XLOOKUP($B11,PROSPER_Wellner!$1:$1,PROSPER_Wellner!$15:$15,""),
IF($C11="Travis Harvey",_xlfn.XLOOKUP($B11,PROSPER_Harvey!$1:$1,PROSPER_Harvey!$15:$15,""),"")))))))="","",
IF($C11="Christopher Lobo",_xlfn.XLOOKUP($B11,PROSPER_Lobo!$1:$1,PROSPER_Lobo!$15:$15,""),
IF($C11="Naren Baliga",_xlfn.XLOOKUP($B11,PROSPER_Baliga!$1:$1,PROSPER_Baliga!$15:$15,""),
IF($C11="Thorsten Huhn",_xlfn.XLOOKUP($B11,PROSPER_Huhn!$1:$1,PROSPER_Huhn!$15:$15,""),
IF($C11="Nick Hull",_xlfn.XLOOKUP($B11,PROSPER_Hull!$1:$1,PROSPER_Hull!$15:$15,""),
IF($C11="Monika Kotwani",_xlfn.XLOOKUP($B11,PROSPER_Kotwani!$1:$1,PROSPER_Kotwani!$15:$15,""),
IF($C11="Jonathan Wellner",_xlfn.XLOOKUP($B11,PROSPER_Wellner!$1:$1,PROSPER_Wellner!$15:$15,""),
IF($C11="Travis Harvey",_xlfn.XLOOKUP($B11,PROSPER_Harvey!$1:$1,PROSPER_Harvey!$15:$15,""),"")))))))))</f>
        <v>No Comment</v>
      </c>
      <c r="BF11" s="124" t="s">
        <v>89</v>
      </c>
      <c r="BG11" s="150" t="str">
        <f t="shared" si="150"/>
        <v>N/A</v>
      </c>
      <c r="BH11" s="120" t="str">
        <f>_xlfn.XLOOKUP(B11,PROSPERInitial_Query!$E:$E,PROSPERInitial_Query!$N:$N,"",,-1)</f>
        <v/>
      </c>
      <c r="BI11" s="121" t="str">
        <f t="shared" si="21"/>
        <v>Ashish Wahi1 - PortfolioRevenue Management</v>
      </c>
      <c r="BJ11" s="126" t="str">
        <f>_xlfn.XLOOKUP(BI11,PROSPERDelta_Query!BK:BK,PROSPERDelta_Query!P:P,"",,-1)</f>
        <v/>
      </c>
      <c r="BK11" s="124" t="str">
        <f t="shared" si="151"/>
        <v>N/A</v>
      </c>
      <c r="BL11" s="124" t="str">
        <f>IF(IF(IF($C11="Christopher Lobo",_xlfn.XLOOKUP($B11,PROSPER_Lobo!$1:$1,PROSPER_Lobo!$16:$16,""),
IF($C11="Naren Baliga",_xlfn.XLOOKUP($B11,PROSPER_Baliga!$1:$1,PROSPER_Baliga!$16:$16,""),
IF($C11="Thorsten Huhn",_xlfn.XLOOKUP($B11,PROSPER_Huhn!$1:$1,PROSPER_Huhn!$16:$16,""),
IF($C11="Nick Hull",_xlfn.XLOOKUP($B11,PROSPER_Hull!$1:$1,PROSPER_Hull!$16:$16,""),
IF($C11="Monika Kotwani",_xlfn.XLOOKUP($B11,PROSPER_Kotwani!$1:$1,PROSPER_Kotwani!$16:$16,""),
IF($C11="Jonathan Wellner",_xlfn.XLOOKUP($B11,PROSPER_Wellner!$1:$1,PROSPER_Wellner!$16:$16,""),
IF($C11="Travis Harvey",_xlfn.XLOOKUP($B11,PROSPER_Harvey!$1:$1,PROSPER_Harvey!$16:$16,""),"")))))))="","",
IF($C11="Christopher Lobo",_xlfn.XLOOKUP($B11,PROSPER_Lobo!$1:$1,PROSPER_Lobo!$16:$16,""),
IF($C11="Naren Baliga",_xlfn.XLOOKUP($B11,PROSPER_Baliga!$1:$1,PROSPER_Baliga!$16:$16,""),
IF($C11="Thorsten Huhn",_xlfn.XLOOKUP($B11,PROSPER_Huhn!$1:$1,PROSPER_Huhn!$16:$16,""),
IF($C11="Nick Hull",_xlfn.XLOOKUP($B11,PROSPER_Hull!$1:$1,PROSPER_Hull!$16:$16,""),
IF($C11="Monika Kotwani",_xlfn.XLOOKUP($B11,PROSPER_Kotwani!$1:$1,PROSPER_Kotwani!$16:$16,""),
IF($C11="Jonathan Wellner",_xlfn.XLOOKUP($B11,PROSPER_Wellner!$1:$1,PROSPER_Wellner!$16:$16,""),
IF($C11="Travis Harvey",_xlfn.XLOOKUP($B11,PROSPER_Harvey!$1:$1,PROSPER_Harvey!$16:$16,""),""))))))))="","No Score",IF(IF($C11="Christopher Lobo",_xlfn.XLOOKUP($B11,PROSPER_Lobo!$1:$1,PROSPER_Lobo!$16:$16,""),
IF($C11="Naren Baliga",_xlfn.XLOOKUP($B11,PROSPER_Baliga!$1:$1,PROSPER_Baliga!$16:$16,""),
IF($C11="Thorsten Huhn",_xlfn.XLOOKUP($B11,PROSPER_Huhn!$1:$1,PROSPER_Huhn!$16:$16,""),
IF($C11="Nick Hull",_xlfn.XLOOKUP($B11,PROSPER_Hull!$1:$1,PROSPER_Hull!$16:$16,""),
IF($C11="Monika Kotwani",_xlfn.XLOOKUP($B11,PROSPER_Kotwani!$1:$1,PROSPER_Kotwani!$16:$16,""),
IF($C11="Jonathan Wellner",_xlfn.XLOOKUP($B11,PROSPER_Wellner!$1:$1,PROSPER_Wellner!$16:$16,""),
IF($C11="Travis Harvey",_xlfn.XLOOKUP($B11,PROSPER_Harvey!$1:$1,PROSPER_Harvey!$16:$16,""),"")))))))="","",
IF($C11="Christopher Lobo",_xlfn.XLOOKUP($B11,PROSPER_Lobo!$1:$1,PROSPER_Lobo!$16:$16,""),
IF($C11="Naren Baliga",_xlfn.XLOOKUP($B11,PROSPER_Baliga!$1:$1,PROSPER_Baliga!$16:$16,""),
IF($C11="Thorsten Huhn",_xlfn.XLOOKUP($B11,PROSPER_Huhn!$1:$1,PROSPER_Huhn!$16:$16,""),
IF($C11="Nick Hull",_xlfn.XLOOKUP($B11,PROSPER_Hull!$1:$1,PROSPER_Hull!$16:$16,""),
IF($C11="Monika Kotwani",_xlfn.XLOOKUP($B11,PROSPER_Kotwani!$1:$1,PROSPER_Kotwani!$16:$16,""),
IF($C11="Jonathan Wellner",_xlfn.XLOOKUP($B11,PROSPER_Wellner!$1:$1,PROSPER_Wellner!$16:$16,""),
IF($C11="Travis Harvey",_xlfn.XLOOKUP($B11,PROSPER_Harvey!$1:$1,PROSPER_Harvey!$16:$16,""),"")))))))))</f>
        <v>No Score</v>
      </c>
      <c r="BM11" s="125" t="str">
        <f>IF(IF(IF($C11="Christopher Lobo",_xlfn.XLOOKUP($B11,PROSPER_Lobo!$1:$1,PROSPER_Lobo!$17:$17,""),
IF($C11="Naren Baliga",_xlfn.XLOOKUP($B11,PROSPER_Baliga!$1:$1,PROSPER_Baliga!$17:$17,""),
IF($C11="Thorsten Huhn",_xlfn.XLOOKUP($B11,PROSPER_Huhn!$1:$1,PROSPER_Huhn!$17:$17,""),
IF($C11="Nick Hull",_xlfn.XLOOKUP($B11,PROSPER_Hull!$1:$1,PROSPER_Hull!$17:$17,""),
IF($C11="Monika Kotwani",_xlfn.XLOOKUP($B11,PROSPER_Kotwani!$1:$1,PROSPER_Kotwani!$17:$17,""),
IF($C11="Jonathan Wellner",_xlfn.XLOOKUP($B11,PROSPER_Wellner!$1:$1,PROSPER_Wellner!$17:$17,""),
IF($C11="Travis Harvey",_xlfn.XLOOKUP($B11,PROSPER_Harvey!$1:$1,PROSPER_Harvey!$17:$17,""),"")))))))="","",
IF($C11="Christopher Lobo",_xlfn.XLOOKUP($B11,PROSPER_Lobo!$1:$1,PROSPER_Lobo!$17:$17,""),
IF($C11="Naren Baliga",_xlfn.XLOOKUP($B11,PROSPER_Baliga!$1:$1,PROSPER_Baliga!$17:$17,""),
IF($C11="Thorsten Huhn",_xlfn.XLOOKUP($B11,PROSPER_Huhn!$1:$1,PROSPER_Huhn!$17:$17,""),
IF($C11="Nick Hull",_xlfn.XLOOKUP($B11,PROSPER_Hull!$1:$1,PROSPER_Hull!$17:$17,""),
IF($C11="Monika Kotwani",_xlfn.XLOOKUP($B11,PROSPER_Kotwani!$1:$1,PROSPER_Kotwani!$17:$17,""),
IF($C11="Jonathan Wellner",_xlfn.XLOOKUP($B11,PROSPER_Wellner!$1:$1,PROSPER_Wellner!$17:$17,""),
IF($C11="Travis Harvey",_xlfn.XLOOKUP($B11,PROSPER_Harvey!$1:$1,PROSPER_Harvey!$17:$17,""),""))))))))="","No Comment",IF(IF($C11="Christopher Lobo",_xlfn.XLOOKUP($B11,PROSPER_Lobo!$1:$1,PROSPER_Lobo!$17:$17,""),
IF($C11="Naren Baliga",_xlfn.XLOOKUP($B11,PROSPER_Baliga!$1:$1,PROSPER_Baliga!$17:$17,""),
IF($C11="Thorsten Huhn",_xlfn.XLOOKUP($B11,PROSPER_Huhn!$1:$1,PROSPER_Huhn!$17:$17,""),
IF($C11="Nick Hull",_xlfn.XLOOKUP($B11,PROSPER_Hull!$1:$1,PROSPER_Hull!$17:$17,""),
IF($C11="Monika Kotwani",_xlfn.XLOOKUP($B11,PROSPER_Kotwani!$1:$1,PROSPER_Kotwani!$17:$17,""),
IF($C11="Jonathan Wellner",_xlfn.XLOOKUP($B11,PROSPER_Wellner!$1:$1,PROSPER_Wellner!$17:$17,""),
IF($C11="Travis Harvey",_xlfn.XLOOKUP($B11,PROSPER_Harvey!$1:$1,PROSPER_Harvey!$17:$17,""),"")))))))="","",
IF($C11="Christopher Lobo",_xlfn.XLOOKUP($B11,PROSPER_Lobo!$1:$1,PROSPER_Lobo!$17:$17,""),
IF($C11="Naren Baliga",_xlfn.XLOOKUP($B11,PROSPER_Baliga!$1:$1,PROSPER_Baliga!$17:$17,""),
IF($C11="Thorsten Huhn",_xlfn.XLOOKUP($B11,PROSPER_Huhn!$1:$1,PROSPER_Huhn!$17:$17,""),
IF($C11="Nick Hull",_xlfn.XLOOKUP($B11,PROSPER_Hull!$1:$1,PROSPER_Hull!$17:$17,""),
IF($C11="Monika Kotwani",_xlfn.XLOOKUP($B11,PROSPER_Kotwani!$1:$1,PROSPER_Kotwani!$17:$17,""),
IF($C11="Jonathan Wellner",_xlfn.XLOOKUP($B11,PROSPER_Wellner!$1:$1,PROSPER_Wellner!$17:$17,""),
IF($C11="Travis Harvey",_xlfn.XLOOKUP($B11,PROSPER_Harvey!$1:$1,PROSPER_Harvey!$17:$17,""),"")))))))))</f>
        <v>No Comment</v>
      </c>
      <c r="BN11" s="124">
        <f>IFERROR(ROUND(_xlfn.XLOOKUP(B11,'RevenueChallenge_Query'!$E:$E,'RevenueChallenge_Query'!$F:$F)/3.2,0),"Not Taken")</f>
        <v>8</v>
      </c>
      <c r="BO11" s="150">
        <f t="shared" si="152"/>
        <v>8</v>
      </c>
      <c r="BP11" s="120" t="str">
        <f>_xlfn.XLOOKUP(B11,PROSPERInitial_Query!$E:$E,PROSPERInitial_Query!$O:$O,"",,-1)</f>
        <v/>
      </c>
      <c r="BQ11" s="121" t="str">
        <f t="shared" si="24"/>
        <v>Ashish Wahi1 - PortfolioArtificial Intelligence</v>
      </c>
      <c r="BR11" s="126" t="str">
        <f>_xlfn.XLOOKUP(BQ11,PROSPERDelta_Query!BK:BK,PROSPERDelta_Query!Q:Q,"",,-1)</f>
        <v/>
      </c>
      <c r="BS11" s="124" t="str">
        <f t="shared" si="153"/>
        <v>N/A</v>
      </c>
      <c r="BT11" s="124" t="str">
        <f>IF(IF(IF($C11="Christopher Lobo",_xlfn.XLOOKUP($B11,PROSPER_Lobo!$1:$1,PROSPER_Lobo!$18:$18,""),
IF($C11="Naren Baliga",_xlfn.XLOOKUP($B11,PROSPER_Baliga!$1:$1,PROSPER_Baliga!$18:$18,""),
IF($C11="Thorsten Huhn",_xlfn.XLOOKUP($B11,PROSPER_Huhn!$1:$1,PROSPER_Huhn!$18:$18,""),
IF($C11="Nick Hull",_xlfn.XLOOKUP($B11,PROSPER_Hull!$1:$1,PROSPER_Hull!$18:$18,""),
IF($C11="Monika Kotwani",_xlfn.XLOOKUP($B11,PROSPER_Kotwani!$1:$1,PROSPER_Kotwani!$18:$18,""),
IF($C11="Jonathan Wellner",_xlfn.XLOOKUP($B11,PROSPER_Wellner!$1:$1,PROSPER_Wellner!$18:$18,""),
IF($C11="Travis Harvey",_xlfn.XLOOKUP($B11,PROSPER_Harvey!$1:$1,PROSPER_Harvey!$18:$18,""),"")))))))="","",
IF($C11="Christopher Lobo",_xlfn.XLOOKUP($B11,PROSPER_Lobo!$1:$1,PROSPER_Lobo!$18:$18,""),
IF($C11="Naren Baliga",_xlfn.XLOOKUP($B11,PROSPER_Baliga!$1:$1,PROSPER_Baliga!$18:$18,""),
IF($C11="Thorsten Huhn",_xlfn.XLOOKUP($B11,PROSPER_Huhn!$1:$1,PROSPER_Huhn!$18:$18,""),
IF($C11="Nick Hull",_xlfn.XLOOKUP($B11,PROSPER_Hull!$1:$1,PROSPER_Hull!$18:$18,""),
IF($C11="Monika Kotwani",_xlfn.XLOOKUP($B11,PROSPER_Kotwani!$1:$1,PROSPER_Kotwani!$18:$18,""),
IF($C11="Jonathan Wellner",_xlfn.XLOOKUP($B11,PROSPER_Wellner!$1:$1,PROSPER_Wellner!$18:$18,""),
IF($C11="Travis Harvey",_xlfn.XLOOKUP($B11,PROSPER_Harvey!$1:$1,PROSPER_Harvey!$18:$18,""),""))))))))="","No Score",IF(IF($C11="Christopher Lobo",_xlfn.XLOOKUP($B11,PROSPER_Lobo!$1:$1,PROSPER_Lobo!$18:$18,""),
IF($C11="Naren Baliga",_xlfn.XLOOKUP($B11,PROSPER_Baliga!$1:$1,PROSPER_Baliga!$18:$18,""),
IF($C11="Thorsten Huhn",_xlfn.XLOOKUP($B11,PROSPER_Huhn!$1:$1,PROSPER_Huhn!$18:$18,""),
IF($C11="Nick Hull",_xlfn.XLOOKUP($B11,PROSPER_Hull!$1:$1,PROSPER_Hull!$18:$18,""),
IF($C11="Monika Kotwani",_xlfn.XLOOKUP($B11,PROSPER_Kotwani!$1:$1,PROSPER_Kotwani!$18:$18,""),
IF($C11="Jonathan Wellner",_xlfn.XLOOKUP($B11,PROSPER_Wellner!$1:$1,PROSPER_Wellner!$18:$18,""),
IF($C11="Travis Harvey",_xlfn.XLOOKUP($B11,PROSPER_Harvey!$1:$1,PROSPER_Harvey!$18:$18,""),"")))))))="","",
IF($C11="Christopher Lobo",_xlfn.XLOOKUP($B11,PROSPER_Lobo!$1:$1,PROSPER_Lobo!$18:$18,""),
IF($C11="Naren Baliga",_xlfn.XLOOKUP($B11,PROSPER_Baliga!$1:$1,PROSPER_Baliga!$18:$18,""),
IF($C11="Thorsten Huhn",_xlfn.XLOOKUP($B11,PROSPER_Huhn!$1:$1,PROSPER_Huhn!$18:$18,""),
IF($C11="Nick Hull",_xlfn.XLOOKUP($B11,PROSPER_Hull!$1:$1,PROSPER_Hull!$18:$18,""),
IF($C11="Monika Kotwani",_xlfn.XLOOKUP($B11,PROSPER_Kotwani!$1:$1,PROSPER_Kotwani!$18:$18,""),
IF($C11="Jonathan Wellner",_xlfn.XLOOKUP($B11,PROSPER_Wellner!$1:$1,PROSPER_Wellner!$18:$18,""),
IF($C11="Travis Harvey",_xlfn.XLOOKUP($B11,PROSPER_Harvey!$1:$1,PROSPER_Harvey!$18:$18,""),"")))))))))</f>
        <v>No Score</v>
      </c>
      <c r="BU11" s="125" t="str">
        <f>IF(IF(IF($C11="Christopher Lobo",_xlfn.XLOOKUP($B11,PROSPER_Lobo!$1:$1,PROSPER_Lobo!$19:$19,""),
IF($C11="Naren Baliga",_xlfn.XLOOKUP($B11,PROSPER_Baliga!$1:$1,PROSPER_Baliga!$19:$19,""),
IF($C11="Thorsten Huhn",_xlfn.XLOOKUP($B11,PROSPER_Huhn!$1:$1,PROSPER_Huhn!$19:$19,""),
IF($C11="Nick Hull",_xlfn.XLOOKUP($B11,PROSPER_Hull!$1:$1,PROSPER_Hull!$19:$19,""),
IF($C11="Monika Kotwani",_xlfn.XLOOKUP($B11,PROSPER_Kotwani!$1:$1,PROSPER_Kotwani!$19:$19,""),
IF($C11="Jonathan Wellner",_xlfn.XLOOKUP($B11,PROSPER_Wellner!$1:$1,PROSPER_Wellner!$19:$19,""),
IF($C11="Travis Harvey",_xlfn.XLOOKUP($B11,PROSPER_Harvey!$1:$1,PROSPER_Harvey!$19:$19,""),"")))))))="","",
IF($C11="Christopher Lobo",_xlfn.XLOOKUP($B11,PROSPER_Lobo!$1:$1,PROSPER_Lobo!$19:$19,""),
IF($C11="Naren Baliga",_xlfn.XLOOKUP($B11,PROSPER_Baliga!$1:$1,PROSPER_Baliga!$19:$19,""),
IF($C11="Thorsten Huhn",_xlfn.XLOOKUP($B11,PROSPER_Huhn!$1:$1,PROSPER_Huhn!$19:$19,""),
IF($C11="Nick Hull",_xlfn.XLOOKUP($B11,PROSPER_Hull!$1:$1,PROSPER_Hull!$19:$19,""),
IF($C11="Monika Kotwani",_xlfn.XLOOKUP($B11,PROSPER_Kotwani!$1:$1,PROSPER_Kotwani!$19:$19,""),
IF($C11="Jonathan Wellner",_xlfn.XLOOKUP($B11,PROSPER_Wellner!$1:$1,PROSPER_Wellner!$19:$19,""),
IF($C11="Travis Harvey",_xlfn.XLOOKUP($B11,PROSPER_Harvey!$1:$1,PROSPER_Harvey!$19:$19,""),""))))))))="","No Comment",IF(IF($C11="Christopher Lobo",_xlfn.XLOOKUP($B11,PROSPER_Lobo!$1:$1,PROSPER_Lobo!$19:$19,""),
IF($C11="Naren Baliga",_xlfn.XLOOKUP($B11,PROSPER_Baliga!$1:$1,PROSPER_Baliga!$19:$19,""),
IF($C11="Thorsten Huhn",_xlfn.XLOOKUP($B11,PROSPER_Huhn!$1:$1,PROSPER_Huhn!$19:$19,""),
IF($C11="Nick Hull",_xlfn.XLOOKUP($B11,PROSPER_Hull!$1:$1,PROSPER_Hull!$19:$19,""),
IF($C11="Monika Kotwani",_xlfn.XLOOKUP($B11,PROSPER_Kotwani!$1:$1,PROSPER_Kotwani!$19:$19,""),
IF($C11="Jonathan Wellner",_xlfn.XLOOKUP($B11,PROSPER_Wellner!$1:$1,PROSPER_Wellner!$19:$19,""),
IF($C11="Travis Harvey",_xlfn.XLOOKUP($B11,PROSPER_Harvey!$1:$1,PROSPER_Harvey!$19:$19,""),"")))))))="","",
IF($C11="Christopher Lobo",_xlfn.XLOOKUP($B11,PROSPER_Lobo!$1:$1,PROSPER_Lobo!$19:$19,""),
IF($C11="Naren Baliga",_xlfn.XLOOKUP($B11,PROSPER_Baliga!$1:$1,PROSPER_Baliga!$19:$19,""),
IF($C11="Thorsten Huhn",_xlfn.XLOOKUP($B11,PROSPER_Huhn!$1:$1,PROSPER_Huhn!$19:$19,""),
IF($C11="Nick Hull",_xlfn.XLOOKUP($B11,PROSPER_Hull!$1:$1,PROSPER_Hull!$19:$19,""),
IF($C11="Monika Kotwani",_xlfn.XLOOKUP($B11,PROSPER_Kotwani!$1:$1,PROSPER_Kotwani!$19:$19,""),
IF($C11="Jonathan Wellner",_xlfn.XLOOKUP($B11,PROSPER_Wellner!$1:$1,PROSPER_Wellner!$19:$19,""),
IF($C11="Travis Harvey",_xlfn.XLOOKUP($B11,PROSPER_Harvey!$1:$1,PROSPER_Harvey!$19:$19,""),"")))))))))</f>
        <v>No Comment</v>
      </c>
      <c r="BV11" s="124" t="s">
        <v>89</v>
      </c>
      <c r="BW11" s="150" t="str">
        <f t="shared" si="154"/>
        <v>N/A</v>
      </c>
      <c r="BX11" s="127" t="str">
        <f t="shared" si="155"/>
        <v>N/A</v>
      </c>
      <c r="BY11" s="128">
        <f t="shared" si="156"/>
        <v>5</v>
      </c>
      <c r="BZ11" s="128">
        <f t="shared" si="157"/>
        <v>6.5</v>
      </c>
      <c r="CA11" s="129">
        <f t="shared" si="158"/>
        <v>6.5</v>
      </c>
      <c r="CB11" s="130" t="str">
        <f>_xlfn.XLOOKUP(B11,PROSPERInitial_Query!$E:$E,PROSPERInitial_Query!$AA:$AA,"",,-1)</f>
        <v/>
      </c>
      <c r="CC11" s="121" t="str">
        <f t="shared" si="31"/>
        <v>Ashish Wahi2 - RelationshipAccount / Stakeholder 1Name</v>
      </c>
      <c r="CD11" s="121" t="str">
        <f>_xlfn.XLOOKUP(CC11,PROSPERDelta_Query!BK:BK,PROSPERDelta_Query!AC:AC,"",,-1)</f>
        <v/>
      </c>
      <c r="CE11" s="126" t="str">
        <f>_xlfn.XLOOKUP(B11,PROSPERInitial_Query!$E:$E,PROSPERInitial_Query!$Q:$Q,"",,-1)</f>
        <v/>
      </c>
      <c r="CF11" s="121" t="str">
        <f t="shared" si="32"/>
        <v>Ashish Wahi2 - RelationshipAccount / Stakeholder 1Self Score</v>
      </c>
      <c r="CG11" s="126" t="str">
        <f>_xlfn.XLOOKUP(CF11,PROSPERDelta_Query!BK:BK,PROSPERDelta_Query!AM:AM,"",,-1)</f>
        <v/>
      </c>
      <c r="CH11" s="131" t="str">
        <f t="shared" si="159"/>
        <v/>
      </c>
      <c r="CI11" s="131" t="str">
        <f t="shared" si="160"/>
        <v>N/A</v>
      </c>
      <c r="CJ11" s="132" t="str">
        <f t="shared" si="161"/>
        <v>N/A</v>
      </c>
      <c r="CK11" s="132" t="str">
        <f>IF(IF(IF($C11="Christopher Lobo",_xlfn.XLOOKUP($B11,PROSPER_Lobo!$1:$1,PROSPER_Lobo!$21:$21,""),
IF($C11="Naren Baliga",_xlfn.XLOOKUP($B11,PROSPER_Baliga!$1:$1,PROSPER_Baliga!$21:$21,""),
IF($C11="Thorsten Huhn",_xlfn.XLOOKUP($B11,PROSPER_Huhn!$1:$1,PROSPER_Huhn!$21:$21,""),
IF($C11="Nick Hull",_xlfn.XLOOKUP($B11,PROSPER_Hull!$1:$1,PROSPER_Hull!$21:$21,""),
IF($C11="Monika Kotwani",_xlfn.XLOOKUP($B11,PROSPER_Kotwani!$1:$1,PROSPER_Kotwani!$21:$21,""),
IF($C11="Jonathan Wellner",_xlfn.XLOOKUP($B11,PROSPER_Wellner!$1:$1,PROSPER_Wellner!$21:$21,""),
IF($C11="Travis Harvey",_xlfn.XLOOKUP($B11,PROSPER_Harvey!$1:$1,PROSPER_Harvey!$21:$21,""),"")))))))="","",
IF($C11="Christopher Lobo",_xlfn.XLOOKUP($B11,PROSPER_Lobo!$1:$1,PROSPER_Lobo!$21:$21,""),
IF($C11="Naren Baliga",_xlfn.XLOOKUP($B11,PROSPER_Baliga!$1:$1,PROSPER_Baliga!$21:$21,""),
IF($C11="Thorsten Huhn",_xlfn.XLOOKUP($B11,PROSPER_Huhn!$1:$1,PROSPER_Huhn!$21:$21,""),
IF($C11="Nick Hull",_xlfn.XLOOKUP($B11,PROSPER_Hull!$1:$1,PROSPER_Hull!$21:$21,""),
IF($C11="Monika Kotwani",_xlfn.XLOOKUP($B11,PROSPER_Kotwani!$1:$1,PROSPER_Kotwani!$21:$21,""),
IF($C11="Jonathan Wellner",_xlfn.XLOOKUP($B11,PROSPER_Wellner!$1:$1,PROSPER_Wellner!$21:$21,""),
IF($C11="Travis Harvey",_xlfn.XLOOKUP($B11,PROSPER_Harvey!$1:$1,PROSPER_Harvey!$21:$21,""),""))))))))="","No Score",IF(IF($C11="Christopher Lobo",_xlfn.XLOOKUP($B11,PROSPER_Lobo!$1:$1,PROSPER_Lobo!$21:$21,""),
IF($C11="Naren Baliga",_xlfn.XLOOKUP($B11,PROSPER_Baliga!$1:$1,PROSPER_Baliga!$21:$21,""),
IF($C11="Thorsten Huhn",_xlfn.XLOOKUP($B11,PROSPER_Huhn!$1:$1,PROSPER_Huhn!$21:$21,""),
IF($C11="Nick Hull",_xlfn.XLOOKUP($B11,PROSPER_Hull!$1:$1,PROSPER_Hull!$21:$21,""),
IF($C11="Monika Kotwani",_xlfn.XLOOKUP($B11,PROSPER_Kotwani!$1:$1,PROSPER_Kotwani!$21:$21,""),
IF($C11="Jonathan Wellner",_xlfn.XLOOKUP($B11,PROSPER_Wellner!$1:$1,PROSPER_Wellner!$21:$21,""),
IF($C11="Travis Harvey",_xlfn.XLOOKUP($B11,PROSPER_Harvey!$1:$1,PROSPER_Harvey!$21:$21,""),"")))))))="","",
IF($C11="Christopher Lobo",_xlfn.XLOOKUP($B11,PROSPER_Lobo!$1:$1,PROSPER_Lobo!$21:$21,""),
IF($C11="Naren Baliga",_xlfn.XLOOKUP($B11,PROSPER_Baliga!$1:$1,PROSPER_Baliga!$21:$21,""),
IF($C11="Thorsten Huhn",_xlfn.XLOOKUP($B11,PROSPER_Huhn!$1:$1,PROSPER_Huhn!$21:$21,""),
IF($C11="Nick Hull",_xlfn.XLOOKUP($B11,PROSPER_Hull!$1:$1,PROSPER_Hull!$21:$21,""),
IF($C11="Monika Kotwani",_xlfn.XLOOKUP($B11,PROSPER_Kotwani!$1:$1,PROSPER_Kotwani!$21:$21,""),
IF($C11="Jonathan Wellner",_xlfn.XLOOKUP($B11,PROSPER_Wellner!$1:$1,PROSPER_Wellner!$21:$21,""),
IF($C11="Travis Harvey",_xlfn.XLOOKUP($B11,PROSPER_Harvey!$1:$1,PROSPER_Harvey!$21:$21,""),"")))))))))</f>
        <v>N/A</v>
      </c>
      <c r="CL11" s="131" t="str">
        <f>IF(IF(IF($C11="Christopher Lobo",_xlfn.XLOOKUP($B11,PROSPER_Lobo!$1:$1,PROSPER_Lobo!$22:$22,""),
IF($C11="Naren Baliga",_xlfn.XLOOKUP($B11,PROSPER_Baliga!$1:$1,PROSPER_Baliga!$22:$22,""),
IF($C11="Thorsten Huhn",_xlfn.XLOOKUP($B11,PROSPER_Huhn!$1:$1,PROSPER_Huhn!$22:$22,""),
IF($C11="Nick Hull",_xlfn.XLOOKUP($B11,PROSPER_Hull!$1:$1,PROSPER_Hull!$22:$22,""),
IF($C11="Monika Kotwani",_xlfn.XLOOKUP($B11,PROSPER_Kotwani!$1:$1,PROSPER_Kotwani!$22:$22,""),
IF($C11="Jonathan Wellner",_xlfn.XLOOKUP($B11,PROSPER_Wellner!$1:$1,PROSPER_Wellner!$22:$22,""),
IF($C11="Travis Harvey",_xlfn.XLOOKUP($B11,PROSPER_Harvey!$1:$1,PROSPER_Harvey!$22:$22,""),"")))))))="","",
IF($C11="Christopher Lobo",_xlfn.XLOOKUP($B11,PROSPER_Lobo!$1:$1,PROSPER_Lobo!$22:$22,""),
IF($C11="Naren Baliga",_xlfn.XLOOKUP($B11,PROSPER_Baliga!$1:$1,PROSPER_Baliga!$22:$22,""),
IF($C11="Thorsten Huhn",_xlfn.XLOOKUP($B11,PROSPER_Huhn!$1:$1,PROSPER_Huhn!$22:$22,""),
IF($C11="Nick Hull",_xlfn.XLOOKUP($B11,PROSPER_Hull!$1:$1,PROSPER_Hull!$22:$22,""),
IF($C11="Monika Kotwani",_xlfn.XLOOKUP($B11,PROSPER_Kotwani!$1:$1,PROSPER_Kotwani!$22:$22,""),
IF($C11="Jonathan Wellner",_xlfn.XLOOKUP($B11,PROSPER_Wellner!$1:$1,PROSPER_Wellner!$22:$22,""),
IF($C11="Travis Harvey",_xlfn.XLOOKUP($B11,PROSPER_Harvey!$1:$1,PROSPER_Harvey!$22:$22,""),""))))))))="","No Comment",IF(IF($C11="Christopher Lobo",_xlfn.XLOOKUP($B11,PROSPER_Lobo!$1:$1,PROSPER_Lobo!$22:$22,""),
IF($C11="Naren Baliga",_xlfn.XLOOKUP($B11,PROSPER_Baliga!$1:$1,PROSPER_Baliga!$22:$22,""),
IF($C11="Thorsten Huhn",_xlfn.XLOOKUP($B11,PROSPER_Huhn!$1:$1,PROSPER_Huhn!$22:$22,""),
IF($C11="Nick Hull",_xlfn.XLOOKUP($B11,PROSPER_Hull!$1:$1,PROSPER_Hull!$22:$22,""),
IF($C11="Monika Kotwani",_xlfn.XLOOKUP($B11,PROSPER_Kotwani!$1:$1,PROSPER_Kotwani!$22:$22,""),
IF($C11="Jonathan Wellner",_xlfn.XLOOKUP($B11,PROSPER_Wellner!$1:$1,PROSPER_Wellner!$22:$22,""),
IF($C11="Travis Harvey",_xlfn.XLOOKUP($B11,PROSPER_Harvey!$1:$1,PROSPER_Harvey!$22:$22,""),"")))))))="","",
IF($C11="Christopher Lobo",_xlfn.XLOOKUP($B11,PROSPER_Lobo!$1:$1,PROSPER_Lobo!$22:$22,""),
IF($C11="Naren Baliga",_xlfn.XLOOKUP($B11,PROSPER_Baliga!$1:$1,PROSPER_Baliga!$22:$22,""),
IF($C11="Thorsten Huhn",_xlfn.XLOOKUP($B11,PROSPER_Huhn!$1:$1,PROSPER_Huhn!$22:$22,""),
IF($C11="Nick Hull",_xlfn.XLOOKUP($B11,PROSPER_Hull!$1:$1,PROSPER_Hull!$22:$22,""),
IF($C11="Monika Kotwani",_xlfn.XLOOKUP($B11,PROSPER_Kotwani!$1:$1,PROSPER_Kotwani!$22:$22,""),
IF($C11="Jonathan Wellner",_xlfn.XLOOKUP($B11,PROSPER_Wellner!$1:$1,PROSPER_Wellner!$22:$22,""),
IF($C11="Travis Harvey",_xlfn.XLOOKUP($B11,PROSPER_Harvey!$1:$1,PROSPER_Harvey!$22:$22,""),"")))))))))</f>
        <v>N/A</v>
      </c>
      <c r="CM11" s="150" t="str">
        <f t="shared" si="162"/>
        <v>N/A</v>
      </c>
      <c r="CN11" s="130" t="str">
        <f>_xlfn.XLOOKUP(B11,PROSPERInitial_Query!$E:$E,PROSPERInitial_Query!$AB:$AB,"",,-1)</f>
        <v/>
      </c>
      <c r="CO11" s="121" t="str">
        <f t="shared" si="37"/>
        <v>Ashish Wahi2 - RelationshipAccount / Stakeholder 2Name</v>
      </c>
      <c r="CP11" s="121" t="str">
        <f>_xlfn.XLOOKUP(CO11,PROSPERDelta_Query!BK:BK,PROSPERDelta_Query!AD:AD,"",,-1)</f>
        <v/>
      </c>
      <c r="CQ11" s="126" t="str">
        <f>_xlfn.XLOOKUP(B11,PROSPERInitial_Query!$E:$E,PROSPERInitial_Query!$R:$R,"",,-1)</f>
        <v/>
      </c>
      <c r="CR11" s="121" t="str">
        <f t="shared" si="38"/>
        <v>Ashish Wahi2 - RelationshipAccount / Stakeholder 2Self Score</v>
      </c>
      <c r="CS11" s="126" t="str">
        <f>_xlfn.XLOOKUP(CR11,PROSPERDelta_Query!BK:BK,PROSPERDelta_Query!AN:AN,"",,-1)</f>
        <v/>
      </c>
      <c r="CT11" s="131" t="str">
        <f t="shared" si="163"/>
        <v/>
      </c>
      <c r="CU11" s="131" t="str">
        <f t="shared" si="164"/>
        <v>N/A</v>
      </c>
      <c r="CV11" s="132" t="str">
        <f t="shared" si="165"/>
        <v>N/A</v>
      </c>
      <c r="CW11" s="132" t="str">
        <f>IF(IF(IF($C11="Christopher Lobo",_xlfn.XLOOKUP($B11,PROSPER_Lobo!$1:$1,PROSPER_Lobo!$24:$24,""),
IF($C11="Naren Baliga",_xlfn.XLOOKUP($B11,PROSPER_Baliga!$1:$1,PROSPER_Baliga!$24:$24,""),
IF($C11="Thorsten Huhn",_xlfn.XLOOKUP($B11,PROSPER_Huhn!$1:$1,PROSPER_Huhn!$24:$24,""),
IF($C11="Nick Hull",_xlfn.XLOOKUP($B11,PROSPER_Hull!$1:$1,PROSPER_Hull!$24:$24,""),
IF($C11="Monika Kotwani",_xlfn.XLOOKUP($B11,PROSPER_Kotwani!$1:$1,PROSPER_Kotwani!$24:$24,""),
IF($C11="Jonathan Wellner",_xlfn.XLOOKUP($B11,PROSPER_Wellner!$1:$1,PROSPER_Wellner!$24:$24,""),
IF($C11="Travis Harvey",_xlfn.XLOOKUP($B11,PROSPER_Harvey!$1:$1,PROSPER_Harvey!$24:$24,""),"")))))))="","",
IF($C11="Christopher Lobo",_xlfn.XLOOKUP($B11,PROSPER_Lobo!$1:$1,PROSPER_Lobo!$24:$24,""),
IF($C11="Naren Baliga",_xlfn.XLOOKUP($B11,PROSPER_Baliga!$1:$1,PROSPER_Baliga!$24:$24,""),
IF($C11="Thorsten Huhn",_xlfn.XLOOKUP($B11,PROSPER_Huhn!$1:$1,PROSPER_Huhn!$24:$24,""),
IF($C11="Nick Hull",_xlfn.XLOOKUP($B11,PROSPER_Hull!$1:$1,PROSPER_Hull!$24:$24,""),
IF($C11="Monika Kotwani",_xlfn.XLOOKUP($B11,PROSPER_Kotwani!$1:$1,PROSPER_Kotwani!$24:$24,""),
IF($C11="Jonathan Wellner",_xlfn.XLOOKUP($B11,PROSPER_Wellner!$1:$1,PROSPER_Wellner!$24:$24,""),
IF($C11="Travis Harvey",_xlfn.XLOOKUP($B11,PROSPER_Harvey!$1:$1,PROSPER_Harvey!$24:$24,""),""))))))))="","No Score",IF(IF($C11="Christopher Lobo",_xlfn.XLOOKUP($B11,PROSPER_Lobo!$1:$1,PROSPER_Lobo!$24:$24,""),
IF($C11="Naren Baliga",_xlfn.XLOOKUP($B11,PROSPER_Baliga!$1:$1,PROSPER_Baliga!$24:$24,""),
IF($C11="Thorsten Huhn",_xlfn.XLOOKUP($B11,PROSPER_Huhn!$1:$1,PROSPER_Huhn!$24:$24,""),
IF($C11="Nick Hull",_xlfn.XLOOKUP($B11,PROSPER_Hull!$1:$1,PROSPER_Hull!$24:$24,""),
IF($C11="Monika Kotwani",_xlfn.XLOOKUP($B11,PROSPER_Kotwani!$1:$1,PROSPER_Kotwani!$24:$24,""),
IF($C11="Jonathan Wellner",_xlfn.XLOOKUP($B11,PROSPER_Wellner!$1:$1,PROSPER_Wellner!$24:$24,""),
IF($C11="Travis Harvey",_xlfn.XLOOKUP($B11,PROSPER_Harvey!$1:$1,PROSPER_Harvey!$24:$24,""),"")))))))="","",
IF($C11="Christopher Lobo",_xlfn.XLOOKUP($B11,PROSPER_Lobo!$1:$1,PROSPER_Lobo!$24:$24,""),
IF($C11="Naren Baliga",_xlfn.XLOOKUP($B11,PROSPER_Baliga!$1:$1,PROSPER_Baliga!$24:$24,""),
IF($C11="Thorsten Huhn",_xlfn.XLOOKUP($B11,PROSPER_Huhn!$1:$1,PROSPER_Huhn!$24:$24,""),
IF($C11="Nick Hull",_xlfn.XLOOKUP($B11,PROSPER_Hull!$1:$1,PROSPER_Hull!$24:$24,""),
IF($C11="Monika Kotwani",_xlfn.XLOOKUP($B11,PROSPER_Kotwani!$1:$1,PROSPER_Kotwani!$24:$24,""),
IF($C11="Jonathan Wellner",_xlfn.XLOOKUP($B11,PROSPER_Wellner!$1:$1,PROSPER_Wellner!$24:$24,""),
IF($C11="Travis Harvey",_xlfn.XLOOKUP($B11,PROSPER_Harvey!$1:$1,PROSPER_Harvey!$24:$24,""),"")))))))))</f>
        <v>N/A</v>
      </c>
      <c r="CX11" s="131" t="str">
        <f>IF(IF(IF($C11="Christopher Lobo",_xlfn.XLOOKUP($B11,PROSPER_Lobo!$1:$1,PROSPER_Lobo!$25:$25,""),
IF($C11="Naren Baliga",_xlfn.XLOOKUP($B11,PROSPER_Baliga!$1:$1,PROSPER_Baliga!$25:$25,""),
IF($C11="Thorsten Huhn",_xlfn.XLOOKUP($B11,PROSPER_Huhn!$1:$1,PROSPER_Huhn!$25:$25,""),
IF($C11="Nick Hull",_xlfn.XLOOKUP($B11,PROSPER_Hull!$1:$1,PROSPER_Hull!$25:$25,""),
IF($C11="Monika Kotwani",_xlfn.XLOOKUP($B11,PROSPER_Kotwani!$1:$1,PROSPER_Kotwani!$25:$25,""),
IF($C11="Jonathan Wellner",_xlfn.XLOOKUP($B11,PROSPER_Wellner!$1:$1,PROSPER_Wellner!$25:$25,""),
IF($C11="Travis Harvey",_xlfn.XLOOKUP($B11,PROSPER_Harvey!$1:$1,PROSPER_Harvey!$25:$25,""),"")))))))="","",
IF($C11="Christopher Lobo",_xlfn.XLOOKUP($B11,PROSPER_Lobo!$1:$1,PROSPER_Lobo!$25:$25,""),
IF($C11="Naren Baliga",_xlfn.XLOOKUP($B11,PROSPER_Baliga!$1:$1,PROSPER_Baliga!$25:$25,""),
IF($C11="Thorsten Huhn",_xlfn.XLOOKUP($B11,PROSPER_Huhn!$1:$1,PROSPER_Huhn!$25:$25,""),
IF($C11="Nick Hull",_xlfn.XLOOKUP($B11,PROSPER_Hull!$1:$1,PROSPER_Hull!$25:$25,""),
IF($C11="Monika Kotwani",_xlfn.XLOOKUP($B11,PROSPER_Kotwani!$1:$1,PROSPER_Kotwani!$25:$25,""),
IF($C11="Jonathan Wellner",_xlfn.XLOOKUP($B11,PROSPER_Wellner!$1:$1,PROSPER_Wellner!$25:$25,""),
IF($C11="Travis Harvey",_xlfn.XLOOKUP($B11,PROSPER_Harvey!$1:$1,PROSPER_Harvey!$25:$25,""),""))))))))="","No Comment",IF(IF($C11="Christopher Lobo",_xlfn.XLOOKUP($B11,PROSPER_Lobo!$1:$1,PROSPER_Lobo!$25:$25,""),
IF($C11="Naren Baliga",_xlfn.XLOOKUP($B11,PROSPER_Baliga!$1:$1,PROSPER_Baliga!$25:$25,""),
IF($C11="Thorsten Huhn",_xlfn.XLOOKUP($B11,PROSPER_Huhn!$1:$1,PROSPER_Huhn!$25:$25,""),
IF($C11="Nick Hull",_xlfn.XLOOKUP($B11,PROSPER_Hull!$1:$1,PROSPER_Hull!$25:$25,""),
IF($C11="Monika Kotwani",_xlfn.XLOOKUP($B11,PROSPER_Kotwani!$1:$1,PROSPER_Kotwani!$25:$25,""),
IF($C11="Jonathan Wellner",_xlfn.XLOOKUP($B11,PROSPER_Wellner!$1:$1,PROSPER_Wellner!$25:$25,""),
IF($C11="Travis Harvey",_xlfn.XLOOKUP($B11,PROSPER_Harvey!$1:$1,PROSPER_Harvey!$25:$25,""),"")))))))="","",
IF($C11="Christopher Lobo",_xlfn.XLOOKUP($B11,PROSPER_Lobo!$1:$1,PROSPER_Lobo!$25:$25,""),
IF($C11="Naren Baliga",_xlfn.XLOOKUP($B11,PROSPER_Baliga!$1:$1,PROSPER_Baliga!$25:$25,""),
IF($C11="Thorsten Huhn",_xlfn.XLOOKUP($B11,PROSPER_Huhn!$1:$1,PROSPER_Huhn!$25:$25,""),
IF($C11="Nick Hull",_xlfn.XLOOKUP($B11,PROSPER_Hull!$1:$1,PROSPER_Hull!$25:$25,""),
IF($C11="Monika Kotwani",_xlfn.XLOOKUP($B11,PROSPER_Kotwani!$1:$1,PROSPER_Kotwani!$25:$25,""),
IF($C11="Jonathan Wellner",_xlfn.XLOOKUP($B11,PROSPER_Wellner!$1:$1,PROSPER_Wellner!$25:$25,""),
IF($C11="Travis Harvey",_xlfn.XLOOKUP($B11,PROSPER_Harvey!$1:$1,PROSPER_Harvey!$25:$25,""),"")))))))))</f>
        <v>N/A</v>
      </c>
      <c r="CY11" s="150" t="str">
        <f t="shared" si="166"/>
        <v>N/A</v>
      </c>
      <c r="CZ11" s="130" t="str">
        <f>_xlfn.XLOOKUP(B11,PROSPERInitial_Query!$E:$E,PROSPERInitial_Query!$AC:$AC,"",,-1)</f>
        <v/>
      </c>
      <c r="DA11" s="121" t="str">
        <f t="shared" si="43"/>
        <v>Ashish Wahi2 - RelationshipAccount / Stakeholder 3Name</v>
      </c>
      <c r="DB11" s="121" t="str">
        <f>_xlfn.XLOOKUP(DA11,PROSPERDelta_Query!BK:BK,PROSPERDelta_Query!AE:AE,"",,-1)</f>
        <v/>
      </c>
      <c r="DC11" s="126" t="str">
        <f>_xlfn.XLOOKUP(B11,PROSPERInitial_Query!$E:$E,PROSPERInitial_Query!$S:$S,"",,-1)</f>
        <v/>
      </c>
      <c r="DD11" s="121" t="str">
        <f t="shared" si="44"/>
        <v>Ashish Wahi2 - RelationshipAccount / Stakeholder 3Self Score</v>
      </c>
      <c r="DE11" s="126" t="str">
        <f>_xlfn.XLOOKUP(DD11,PROSPERDelta_Query!BK:BK,PROSPERDelta_Query!AO:AO,"",,-1)</f>
        <v/>
      </c>
      <c r="DF11" s="131" t="str">
        <f t="shared" si="167"/>
        <v/>
      </c>
      <c r="DG11" s="131" t="str">
        <f t="shared" si="168"/>
        <v>N/A</v>
      </c>
      <c r="DH11" s="132" t="str">
        <f t="shared" si="169"/>
        <v>N/A</v>
      </c>
      <c r="DI11" s="132" t="str">
        <f>IF(IF(IF($C11="Christopher Lobo",_xlfn.XLOOKUP($B11,PROSPER_Lobo!$1:$1,PROSPER_Lobo!$27:$27,""),
IF($C11="Naren Baliga",_xlfn.XLOOKUP($B11,PROSPER_Baliga!$1:$1,PROSPER_Baliga!$27:$27,""),
IF($C11="Thorsten Huhn",_xlfn.XLOOKUP($B11,PROSPER_Huhn!$1:$1,PROSPER_Huhn!$27:$27,""),
IF($C11="Nick Hull",_xlfn.XLOOKUP($B11,PROSPER_Hull!$1:$1,PROSPER_Hull!$27:$27,""),
IF($C11="Monika Kotwani",_xlfn.XLOOKUP($B11,PROSPER_Kotwani!$1:$1,PROSPER_Kotwani!$27:$27,""),
IF($C11="Jonathan Wellner",_xlfn.XLOOKUP($B11,PROSPER_Wellner!$1:$1,PROSPER_Wellner!$27:$27,""),
IF($C11="Travis Harvey",_xlfn.XLOOKUP($B11,PROSPER_Harvey!$1:$1,PROSPER_Harvey!$27:$27,""),"")))))))="","",
IF($C11="Christopher Lobo",_xlfn.XLOOKUP($B11,PROSPER_Lobo!$1:$1,PROSPER_Lobo!$27:$27,""),
IF($C11="Naren Baliga",_xlfn.XLOOKUP($B11,PROSPER_Baliga!$1:$1,PROSPER_Baliga!$27:$27,""),
IF($C11="Thorsten Huhn",_xlfn.XLOOKUP($B11,PROSPER_Huhn!$1:$1,PROSPER_Huhn!$27:$27,""),
IF($C11="Nick Hull",_xlfn.XLOOKUP($B11,PROSPER_Hull!$1:$1,PROSPER_Hull!$27:$27,""),
IF($C11="Monika Kotwani",_xlfn.XLOOKUP($B11,PROSPER_Kotwani!$1:$1,PROSPER_Kotwani!$27:$27,""),
IF($C11="Jonathan Wellner",_xlfn.XLOOKUP($B11,PROSPER_Wellner!$1:$1,PROSPER_Wellner!$27:$27,""),
IF($C11="Travis Harvey",_xlfn.XLOOKUP($B11,PROSPER_Harvey!$1:$1,PROSPER_Harvey!$27:$27,""),""))))))))="","No Score",IF(IF($C11="Christopher Lobo",_xlfn.XLOOKUP($B11,PROSPER_Lobo!$1:$1,PROSPER_Lobo!$27:$27,""),
IF($C11="Naren Baliga",_xlfn.XLOOKUP($B11,PROSPER_Baliga!$1:$1,PROSPER_Baliga!$27:$27,""),
IF($C11="Thorsten Huhn",_xlfn.XLOOKUP($B11,PROSPER_Huhn!$1:$1,PROSPER_Huhn!$27:$27,""),
IF($C11="Nick Hull",_xlfn.XLOOKUP($B11,PROSPER_Hull!$1:$1,PROSPER_Hull!$27:$27,""),
IF($C11="Monika Kotwani",_xlfn.XLOOKUP($B11,PROSPER_Kotwani!$1:$1,PROSPER_Kotwani!$27:$27,""),
IF($C11="Jonathan Wellner",_xlfn.XLOOKUP($B11,PROSPER_Wellner!$1:$1,PROSPER_Wellner!$27:$27,""),
IF($C11="Travis Harvey",_xlfn.XLOOKUP($B11,PROSPER_Harvey!$1:$1,PROSPER_Harvey!$27:$27,""),"")))))))="","",
IF($C11="Christopher Lobo",_xlfn.XLOOKUP($B11,PROSPER_Lobo!$1:$1,PROSPER_Lobo!$27:$27,""),
IF($C11="Naren Baliga",_xlfn.XLOOKUP($B11,PROSPER_Baliga!$1:$1,PROSPER_Baliga!$27:$27,""),
IF($C11="Thorsten Huhn",_xlfn.XLOOKUP($B11,PROSPER_Huhn!$1:$1,PROSPER_Huhn!$27:$27,""),
IF($C11="Nick Hull",_xlfn.XLOOKUP($B11,PROSPER_Hull!$1:$1,PROSPER_Hull!$27:$27,""),
IF($C11="Monika Kotwani",_xlfn.XLOOKUP($B11,PROSPER_Kotwani!$1:$1,PROSPER_Kotwani!$27:$27,""),
IF($C11="Jonathan Wellner",_xlfn.XLOOKUP($B11,PROSPER_Wellner!$1:$1,PROSPER_Wellner!$27:$27,""),
IF($C11="Travis Harvey",_xlfn.XLOOKUP($B11,PROSPER_Harvey!$1:$1,PROSPER_Harvey!$27:$27,""),"")))))))))</f>
        <v>N/A</v>
      </c>
      <c r="DJ11" s="131" t="str">
        <f>IF(IF(IF($C11="Christopher Lobo",_xlfn.XLOOKUP($B11,PROSPER_Lobo!$1:$1,PROSPER_Lobo!$28:$28,""),
IF($C11="Naren Baliga",_xlfn.XLOOKUP($B11,PROSPER_Baliga!$1:$1,PROSPER_Baliga!$28:$28,""),
IF($C11="Thorsten Huhn",_xlfn.XLOOKUP($B11,PROSPER_Huhn!$1:$1,PROSPER_Huhn!$28:$28,""),
IF($C11="Nick Hull",_xlfn.XLOOKUP($B11,PROSPER_Hull!$1:$1,PROSPER_Hull!$28:$28,""),
IF($C11="Monika Kotwani",_xlfn.XLOOKUP($B11,PROSPER_Kotwani!$1:$1,PROSPER_Kotwani!$28:$28,""),
IF($C11="Jonathan Wellner",_xlfn.XLOOKUP($B11,PROSPER_Wellner!$1:$1,PROSPER_Wellner!$28:$28,""),
IF($C11="Travis Harvey",_xlfn.XLOOKUP($B11,PROSPER_Harvey!$1:$1,PROSPER_Harvey!$28:$28,""),"")))))))="","",
IF($C11="Christopher Lobo",_xlfn.XLOOKUP($B11,PROSPER_Lobo!$1:$1,PROSPER_Lobo!$28:$28,""),
IF($C11="Naren Baliga",_xlfn.XLOOKUP($B11,PROSPER_Baliga!$1:$1,PROSPER_Baliga!$28:$28,""),
IF($C11="Thorsten Huhn",_xlfn.XLOOKUP($B11,PROSPER_Huhn!$1:$1,PROSPER_Huhn!$28:$28,""),
IF($C11="Nick Hull",_xlfn.XLOOKUP($B11,PROSPER_Hull!$1:$1,PROSPER_Hull!$28:$28,""),
IF($C11="Monika Kotwani",_xlfn.XLOOKUP($B11,PROSPER_Kotwani!$1:$1,PROSPER_Kotwani!$28:$28,""),
IF($C11="Jonathan Wellner",_xlfn.XLOOKUP($B11,PROSPER_Wellner!$1:$1,PROSPER_Wellner!$28:$28,""),
IF($C11="Travis Harvey",_xlfn.XLOOKUP($B11,PROSPER_Harvey!$1:$1,PROSPER_Harvey!$28:$28,""),""))))))))="","No Comment",IF(IF($C11="Christopher Lobo",_xlfn.XLOOKUP($B11,PROSPER_Lobo!$1:$1,PROSPER_Lobo!$28:$28,""),
IF($C11="Naren Baliga",_xlfn.XLOOKUP($B11,PROSPER_Baliga!$1:$1,PROSPER_Baliga!$28:$28,""),
IF($C11="Thorsten Huhn",_xlfn.XLOOKUP($B11,PROSPER_Huhn!$1:$1,PROSPER_Huhn!$28:$28,""),
IF($C11="Nick Hull",_xlfn.XLOOKUP($B11,PROSPER_Hull!$1:$1,PROSPER_Hull!$28:$28,""),
IF($C11="Monika Kotwani",_xlfn.XLOOKUP($B11,PROSPER_Kotwani!$1:$1,PROSPER_Kotwani!$28:$28,""),
IF($C11="Jonathan Wellner",_xlfn.XLOOKUP($B11,PROSPER_Wellner!$1:$1,PROSPER_Wellner!$28:$28,""),
IF($C11="Travis Harvey",_xlfn.XLOOKUP($B11,PROSPER_Harvey!$1:$1,PROSPER_Harvey!$28:$28,""),"")))))))="","",
IF($C11="Christopher Lobo",_xlfn.XLOOKUP($B11,PROSPER_Lobo!$1:$1,PROSPER_Lobo!$28:$28,""),
IF($C11="Naren Baliga",_xlfn.XLOOKUP($B11,PROSPER_Baliga!$1:$1,PROSPER_Baliga!$28:$28,""),
IF($C11="Thorsten Huhn",_xlfn.XLOOKUP($B11,PROSPER_Huhn!$1:$1,PROSPER_Huhn!$28:$28,""),
IF($C11="Nick Hull",_xlfn.XLOOKUP($B11,PROSPER_Hull!$1:$1,PROSPER_Hull!$28:$28,""),
IF($C11="Monika Kotwani",_xlfn.XLOOKUP($B11,PROSPER_Kotwani!$1:$1,PROSPER_Kotwani!$28:$28,""),
IF($C11="Jonathan Wellner",_xlfn.XLOOKUP($B11,PROSPER_Wellner!$1:$1,PROSPER_Wellner!$28:$28,""),
IF($C11="Travis Harvey",_xlfn.XLOOKUP($B11,PROSPER_Harvey!$1:$1,PROSPER_Harvey!$28:$28,""),"")))))))))</f>
        <v>N/A</v>
      </c>
      <c r="DK11" s="150" t="str">
        <f t="shared" si="170"/>
        <v>N/A</v>
      </c>
      <c r="DL11" s="130" t="str">
        <f>_xlfn.XLOOKUP(B11,PROSPERInitial_Query!$E:$E,PROSPERInitial_Query!$AD:$AD,"",,-1)</f>
        <v/>
      </c>
      <c r="DM11" s="121" t="str">
        <f t="shared" si="49"/>
        <v>Ashish Wahi2 - RelationshipAccount / Stakeholder 4Name</v>
      </c>
      <c r="DN11" s="121" t="str">
        <f>_xlfn.XLOOKUP(DM11,PROSPERDelta_Query!BK:BK,PROSPERDelta_Query!AF:AF,"",,-1)</f>
        <v/>
      </c>
      <c r="DO11" s="126" t="str">
        <f>_xlfn.XLOOKUP(B11,PROSPERInitial_Query!$E:$E,PROSPERInitial_Query!$T:$T,"",,-1)</f>
        <v/>
      </c>
      <c r="DP11" s="121" t="str">
        <f t="shared" si="50"/>
        <v>Ashish Wahi2 - RelationshipAccount / Stakeholder 4Self Score</v>
      </c>
      <c r="DQ11" s="126" t="str">
        <f>_xlfn.XLOOKUP(DP11,PROSPERDelta_Query!BK:BK,PROSPERDelta_Query!AP:AP,"",,-1)</f>
        <v/>
      </c>
      <c r="DR11" s="131" t="str">
        <f t="shared" si="171"/>
        <v/>
      </c>
      <c r="DS11" s="131" t="str">
        <f t="shared" si="172"/>
        <v>N/A</v>
      </c>
      <c r="DT11" s="132" t="str">
        <f t="shared" si="173"/>
        <v>N/A</v>
      </c>
      <c r="DU11" s="132" t="str">
        <f>IF(IF(IF($C11="Christopher Lobo",_xlfn.XLOOKUP($B11,PROSPER_Lobo!$1:$1,PROSPER_Lobo!$30:$30,""),
IF($C11="Naren Baliga",_xlfn.XLOOKUP($B11,PROSPER_Baliga!$1:$1,PROSPER_Baliga!$30:$30,""),
IF($C11="Thorsten Huhn",_xlfn.XLOOKUP($B11,PROSPER_Huhn!$1:$1,PROSPER_Huhn!$30:$30,""),
IF($C11="Nick Hull",_xlfn.XLOOKUP($B11,PROSPER_Hull!$1:$1,PROSPER_Hull!$30:$30,""),
IF($C11="Monika Kotwani",_xlfn.XLOOKUP($B11,PROSPER_Kotwani!$1:$1,PROSPER_Kotwani!$30:$30,""),
IF($C11="Jonathan Wellner",_xlfn.XLOOKUP($B11,PROSPER_Wellner!$1:$1,PROSPER_Wellner!$30:$30,""),
IF($C11="Travis Harvey",_xlfn.XLOOKUP($B11,PROSPER_Harvey!$1:$1,PROSPER_Harvey!$30:$30,""),"")))))))="","",
IF($C11="Christopher Lobo",_xlfn.XLOOKUP($B11,PROSPER_Lobo!$1:$1,PROSPER_Lobo!$30:$30,""),
IF($C11="Naren Baliga",_xlfn.XLOOKUP($B11,PROSPER_Baliga!$1:$1,PROSPER_Baliga!$30:$30,""),
IF($C11="Thorsten Huhn",_xlfn.XLOOKUP($B11,PROSPER_Huhn!$1:$1,PROSPER_Huhn!$30:$30,""),
IF($C11="Nick Hull",_xlfn.XLOOKUP($B11,PROSPER_Hull!$1:$1,PROSPER_Hull!$30:$30,""),
IF($C11="Monika Kotwani",_xlfn.XLOOKUP($B11,PROSPER_Kotwani!$1:$1,PROSPER_Kotwani!$30:$30,""),
IF($C11="Jonathan Wellner",_xlfn.XLOOKUP($B11,PROSPER_Wellner!$1:$1,PROSPER_Wellner!$30:$30,""),
IF($C11="Travis Harvey",_xlfn.XLOOKUP($B11,PROSPER_Harvey!$1:$1,PROSPER_Harvey!$30:$30,""),""))))))))="","No Score",IF(IF($C11="Christopher Lobo",_xlfn.XLOOKUP($B11,PROSPER_Lobo!$1:$1,PROSPER_Lobo!$30:$30,""),
IF($C11="Naren Baliga",_xlfn.XLOOKUP($B11,PROSPER_Baliga!$1:$1,PROSPER_Baliga!$30:$30,""),
IF($C11="Thorsten Huhn",_xlfn.XLOOKUP($B11,PROSPER_Huhn!$1:$1,PROSPER_Huhn!$30:$30,""),
IF($C11="Nick Hull",_xlfn.XLOOKUP($B11,PROSPER_Hull!$1:$1,PROSPER_Hull!$30:$30,""),
IF($C11="Monika Kotwani",_xlfn.XLOOKUP($B11,PROSPER_Kotwani!$1:$1,PROSPER_Kotwani!$30:$30,""),
IF($C11="Jonathan Wellner",_xlfn.XLOOKUP($B11,PROSPER_Wellner!$1:$1,PROSPER_Wellner!$30:$30,""),
IF($C11="Travis Harvey",_xlfn.XLOOKUP($B11,PROSPER_Harvey!$1:$1,PROSPER_Harvey!$30:$30,""),"")))))))="","",
IF($C11="Christopher Lobo",_xlfn.XLOOKUP($B11,PROSPER_Lobo!$1:$1,PROSPER_Lobo!$30:$30,""),
IF($C11="Naren Baliga",_xlfn.XLOOKUP($B11,PROSPER_Baliga!$1:$1,PROSPER_Baliga!$30:$30,""),
IF($C11="Thorsten Huhn",_xlfn.XLOOKUP($B11,PROSPER_Huhn!$1:$1,PROSPER_Huhn!$30:$30,""),
IF($C11="Nick Hull",_xlfn.XLOOKUP($B11,PROSPER_Hull!$1:$1,PROSPER_Hull!$30:$30,""),
IF($C11="Monika Kotwani",_xlfn.XLOOKUP($B11,PROSPER_Kotwani!$1:$1,PROSPER_Kotwani!$30:$30,""),
IF($C11="Jonathan Wellner",_xlfn.XLOOKUP($B11,PROSPER_Wellner!$1:$1,PROSPER_Wellner!$30:$30,""),
IF($C11="Travis Harvey",_xlfn.XLOOKUP($B11,PROSPER_Harvey!$1:$1,PROSPER_Harvey!$30:$30,""),"")))))))))</f>
        <v>N/A</v>
      </c>
      <c r="DV11" s="131" t="str">
        <f>IF(IF(IF($C11="Christopher Lobo",_xlfn.XLOOKUP($B11,PROSPER_Lobo!$1:$1,PROSPER_Lobo!$31:$31,""),
IF($C11="Naren Baliga",_xlfn.XLOOKUP($B11,PROSPER_Baliga!$1:$1,PROSPER_Baliga!$31:$31,""),
IF($C11="Thorsten Huhn",_xlfn.XLOOKUP($B11,PROSPER_Huhn!$1:$1,PROSPER_Huhn!$31:$31,""),
IF($C11="Nick Hull",_xlfn.XLOOKUP($B11,PROSPER_Hull!$1:$1,PROSPER_Hull!$31:$31,""),
IF($C11="Monika Kotwani",_xlfn.XLOOKUP($B11,PROSPER_Kotwani!$1:$1,PROSPER_Kotwani!$31:$31,""),
IF($C11="Jonathan Wellner",_xlfn.XLOOKUP($B11,PROSPER_Wellner!$1:$1,PROSPER_Wellner!$31:$31,""),
IF($C11="Travis Harvey",_xlfn.XLOOKUP($B11,PROSPER_Harvey!$1:$1,PROSPER_Harvey!$31:$31,""),"")))))))="","",
IF($C11="Christopher Lobo",_xlfn.XLOOKUP($B11,PROSPER_Lobo!$1:$1,PROSPER_Lobo!$31:$31,""),
IF($C11="Naren Baliga",_xlfn.XLOOKUP($B11,PROSPER_Baliga!$1:$1,PROSPER_Baliga!$31:$31,""),
IF($C11="Thorsten Huhn",_xlfn.XLOOKUP($B11,PROSPER_Huhn!$1:$1,PROSPER_Huhn!$31:$31,""),
IF($C11="Nick Hull",_xlfn.XLOOKUP($B11,PROSPER_Hull!$1:$1,PROSPER_Hull!$31:$31,""),
IF($C11="Monika Kotwani",_xlfn.XLOOKUP($B11,PROSPER_Kotwani!$1:$1,PROSPER_Kotwani!$31:$31,""),
IF($C11="Jonathan Wellner",_xlfn.XLOOKUP($B11,PROSPER_Wellner!$1:$1,PROSPER_Wellner!$31:$31,""),
IF($C11="Travis Harvey",_xlfn.XLOOKUP($B11,PROSPER_Harvey!$1:$1,PROSPER_Harvey!$31:$31,""),""))))))))="","No Comment",IF(IF($C11="Christopher Lobo",_xlfn.XLOOKUP($B11,PROSPER_Lobo!$1:$1,PROSPER_Lobo!$31:$31,""),
IF($C11="Naren Baliga",_xlfn.XLOOKUP($B11,PROSPER_Baliga!$1:$1,PROSPER_Baliga!$31:$31,""),
IF($C11="Thorsten Huhn",_xlfn.XLOOKUP($B11,PROSPER_Huhn!$1:$1,PROSPER_Huhn!$31:$31,""),
IF($C11="Nick Hull",_xlfn.XLOOKUP($B11,PROSPER_Hull!$1:$1,PROSPER_Hull!$31:$31,""),
IF($C11="Monika Kotwani",_xlfn.XLOOKUP($B11,PROSPER_Kotwani!$1:$1,PROSPER_Kotwani!$31:$31,""),
IF($C11="Jonathan Wellner",_xlfn.XLOOKUP($B11,PROSPER_Wellner!$1:$1,PROSPER_Wellner!$31:$31,""),
IF($C11="Travis Harvey",_xlfn.XLOOKUP($B11,PROSPER_Harvey!$1:$1,PROSPER_Harvey!$31:$31,""),"")))))))="","",
IF($C11="Christopher Lobo",_xlfn.XLOOKUP($B11,PROSPER_Lobo!$1:$1,PROSPER_Lobo!$31:$31,""),
IF($C11="Naren Baliga",_xlfn.XLOOKUP($B11,PROSPER_Baliga!$1:$1,PROSPER_Baliga!$31:$31,""),
IF($C11="Thorsten Huhn",_xlfn.XLOOKUP($B11,PROSPER_Huhn!$1:$1,PROSPER_Huhn!$31:$31,""),
IF($C11="Nick Hull",_xlfn.XLOOKUP($B11,PROSPER_Hull!$1:$1,PROSPER_Hull!$31:$31,""),
IF($C11="Monika Kotwani",_xlfn.XLOOKUP($B11,PROSPER_Kotwani!$1:$1,PROSPER_Kotwani!$31:$31,""),
IF($C11="Jonathan Wellner",_xlfn.XLOOKUP($B11,PROSPER_Wellner!$1:$1,PROSPER_Wellner!$31:$31,""),
IF($C11="Travis Harvey",_xlfn.XLOOKUP($B11,PROSPER_Harvey!$1:$1,PROSPER_Harvey!$31:$31,""),"")))))))))</f>
        <v>N/A</v>
      </c>
      <c r="DW11" s="150" t="str">
        <f t="shared" si="174"/>
        <v>N/A</v>
      </c>
      <c r="DX11" s="130" t="str">
        <f>_xlfn.XLOOKUP(B11,PROSPERInitial_Query!$E:$E,PROSPERInitial_Query!$AE:$AE,"",,-1)</f>
        <v/>
      </c>
      <c r="DY11" s="121" t="str">
        <f t="shared" si="55"/>
        <v>Ashish Wahi2 - RelationshipAccount / Stakeholder 5Name</v>
      </c>
      <c r="DZ11" s="121" t="str">
        <f>_xlfn.XLOOKUP(DY11,PROSPERDelta_Query!BK:BK,PROSPERDelta_Query!AG:AG,"",,-1)</f>
        <v/>
      </c>
      <c r="EA11" s="126" t="str">
        <f>_xlfn.XLOOKUP(B11,PROSPERInitial_Query!$E:$E,PROSPERInitial_Query!$U:$U,"",,-1)</f>
        <v/>
      </c>
      <c r="EB11" s="121" t="str">
        <f t="shared" si="56"/>
        <v>Ashish Wahi2 - RelationshipAccount / Stakeholder 5Self Score</v>
      </c>
      <c r="EC11" s="126" t="str">
        <f>_xlfn.XLOOKUP(EB11,PROSPERDelta_Query!BK:BK,PROSPERDelta_Query!AQ:AQ,"",,-1)</f>
        <v/>
      </c>
      <c r="ED11" s="131" t="str">
        <f t="shared" si="175"/>
        <v/>
      </c>
      <c r="EE11" s="131" t="str">
        <f t="shared" si="176"/>
        <v>N/A</v>
      </c>
      <c r="EF11" s="132" t="str">
        <f t="shared" si="177"/>
        <v>N/A</v>
      </c>
      <c r="EG11" s="132" t="str">
        <f>IF(IF(IF($C11="Christopher Lobo",_xlfn.XLOOKUP($B11,PROSPER_Lobo!$1:$1,PROSPER_Lobo!$33:$33,""),
IF($C11="Naren Baliga",_xlfn.XLOOKUP($B11,PROSPER_Baliga!$1:$1,PROSPER_Baliga!$33:$33,""),
IF($C11="Thorsten Huhn",_xlfn.XLOOKUP($B11,PROSPER_Huhn!$1:$1,PROSPER_Huhn!$33:$33,""),
IF($C11="Nick Hull",_xlfn.XLOOKUP($B11,PROSPER_Hull!$1:$1,PROSPER_Hull!$33:$33,""),
IF($C11="Monika Kotwani",_xlfn.XLOOKUP($B11,PROSPER_Kotwani!$1:$1,PROSPER_Kotwani!$33:$33,""),
IF($C11="Jonathan Wellner",_xlfn.XLOOKUP($B11,PROSPER_Wellner!$1:$1,PROSPER_Wellner!$33:$33,""),
IF($C11="Travis Harvey",_xlfn.XLOOKUP($B11,PROSPER_Harvey!$1:$1,PROSPER_Harvey!$33:$33,""),"")))))))="","",
IF($C11="Christopher Lobo",_xlfn.XLOOKUP($B11,PROSPER_Lobo!$1:$1,PROSPER_Lobo!$33:$33,""),
IF($C11="Naren Baliga",_xlfn.XLOOKUP($B11,PROSPER_Baliga!$1:$1,PROSPER_Baliga!$33:$33,""),
IF($C11="Thorsten Huhn",_xlfn.XLOOKUP($B11,PROSPER_Huhn!$1:$1,PROSPER_Huhn!$33:$33,""),
IF($C11="Nick Hull",_xlfn.XLOOKUP($B11,PROSPER_Hull!$1:$1,PROSPER_Hull!$33:$33,""),
IF($C11="Monika Kotwani",_xlfn.XLOOKUP($B11,PROSPER_Kotwani!$1:$1,PROSPER_Kotwani!$33:$33,""),
IF($C11="Jonathan Wellner",_xlfn.XLOOKUP($B11,PROSPER_Wellner!$1:$1,PROSPER_Wellner!$33:$33,""),
IF($C11="Travis Harvey",_xlfn.XLOOKUP($B11,PROSPER_Harvey!$1:$1,PROSPER_Harvey!$33:$33,""),""))))))))="","No Score",IF(IF($C11="Christopher Lobo",_xlfn.XLOOKUP($B11,PROSPER_Lobo!$1:$1,PROSPER_Lobo!$33:$33,""),
IF($C11="Naren Baliga",_xlfn.XLOOKUP($B11,PROSPER_Baliga!$1:$1,PROSPER_Baliga!$33:$33,""),
IF($C11="Thorsten Huhn",_xlfn.XLOOKUP($B11,PROSPER_Huhn!$1:$1,PROSPER_Huhn!$33:$33,""),
IF($C11="Nick Hull",_xlfn.XLOOKUP($B11,PROSPER_Hull!$1:$1,PROSPER_Hull!$33:$33,""),
IF($C11="Monika Kotwani",_xlfn.XLOOKUP($B11,PROSPER_Kotwani!$1:$1,PROSPER_Kotwani!$33:$33,""),
IF($C11="Jonathan Wellner",_xlfn.XLOOKUP($B11,PROSPER_Wellner!$1:$1,PROSPER_Wellner!$33:$33,""),
IF($C11="Travis Harvey",_xlfn.XLOOKUP($B11,PROSPER_Harvey!$1:$1,PROSPER_Harvey!$33:$33,""),"")))))))="","",
IF($C11="Christopher Lobo",_xlfn.XLOOKUP($B11,PROSPER_Lobo!$1:$1,PROSPER_Lobo!$33:$33,""),
IF($C11="Naren Baliga",_xlfn.XLOOKUP($B11,PROSPER_Baliga!$1:$1,PROSPER_Baliga!$33:$33,""),
IF($C11="Thorsten Huhn",_xlfn.XLOOKUP($B11,PROSPER_Huhn!$1:$1,PROSPER_Huhn!$33:$33,""),
IF($C11="Nick Hull",_xlfn.XLOOKUP($B11,PROSPER_Hull!$1:$1,PROSPER_Hull!$33:$33,""),
IF($C11="Monika Kotwani",_xlfn.XLOOKUP($B11,PROSPER_Kotwani!$1:$1,PROSPER_Kotwani!$33:$33,""),
IF($C11="Jonathan Wellner",_xlfn.XLOOKUP($B11,PROSPER_Wellner!$1:$1,PROSPER_Wellner!$33:$33,""),
IF($C11="Travis Harvey",_xlfn.XLOOKUP($B11,PROSPER_Harvey!$1:$1,PROSPER_Harvey!$33:$33,""),"")))))))))</f>
        <v>N/A</v>
      </c>
      <c r="EH11" s="131" t="str">
        <f>IF(IF(IF($C11="Christopher Lobo",_xlfn.XLOOKUP($B11,PROSPER_Lobo!$1:$1,PROSPER_Lobo!$34:$34,""),
IF($C11="Naren Baliga",_xlfn.XLOOKUP($B11,PROSPER_Baliga!$1:$1,PROSPER_Baliga!$34:$34,""),
IF($C11="Thorsten Huhn",_xlfn.XLOOKUP($B11,PROSPER_Huhn!$1:$1,PROSPER_Huhn!$34:$34,""),
IF($C11="Nick Hull",_xlfn.XLOOKUP($B11,PROSPER_Hull!$1:$1,PROSPER_Hull!$34:$34,""),
IF($C11="Monika Kotwani",_xlfn.XLOOKUP($B11,PROSPER_Kotwani!$1:$1,PROSPER_Kotwani!$34:$34,""),
IF($C11="Jonathan Wellner",_xlfn.XLOOKUP($B11,PROSPER_Wellner!$1:$1,PROSPER_Wellner!$34:$34,""),
IF($C11="Travis Harvey",_xlfn.XLOOKUP($B11,PROSPER_Harvey!$1:$1,PROSPER_Harvey!$34:$34,""),"")))))))="","",
IF($C11="Christopher Lobo",_xlfn.XLOOKUP($B11,PROSPER_Lobo!$1:$1,PROSPER_Lobo!$34:$34,""),
IF($C11="Naren Baliga",_xlfn.XLOOKUP($B11,PROSPER_Baliga!$1:$1,PROSPER_Baliga!$34:$34,""),
IF($C11="Thorsten Huhn",_xlfn.XLOOKUP($B11,PROSPER_Huhn!$1:$1,PROSPER_Huhn!$34:$34,""),
IF($C11="Nick Hull",_xlfn.XLOOKUP($B11,PROSPER_Hull!$1:$1,PROSPER_Hull!$34:$34,""),
IF($C11="Monika Kotwani",_xlfn.XLOOKUP($B11,PROSPER_Kotwani!$1:$1,PROSPER_Kotwani!$34:$34,""),
IF($C11="Jonathan Wellner",_xlfn.XLOOKUP($B11,PROSPER_Wellner!$1:$1,PROSPER_Wellner!$34:$34,""),
IF($C11="Travis Harvey",_xlfn.XLOOKUP($B11,PROSPER_Harvey!$1:$1,PROSPER_Harvey!$34:$34,""),""))))))))="","No Comment",IF(IF($C11="Christopher Lobo",_xlfn.XLOOKUP($B11,PROSPER_Lobo!$1:$1,PROSPER_Lobo!$34:$34,""),
IF($C11="Naren Baliga",_xlfn.XLOOKUP($B11,PROSPER_Baliga!$1:$1,PROSPER_Baliga!$34:$34,""),
IF($C11="Thorsten Huhn",_xlfn.XLOOKUP($B11,PROSPER_Huhn!$1:$1,PROSPER_Huhn!$34:$34,""),
IF($C11="Nick Hull",_xlfn.XLOOKUP($B11,PROSPER_Hull!$1:$1,PROSPER_Hull!$34:$34,""),
IF($C11="Monika Kotwani",_xlfn.XLOOKUP($B11,PROSPER_Kotwani!$1:$1,PROSPER_Kotwani!$34:$34,""),
IF($C11="Jonathan Wellner",_xlfn.XLOOKUP($B11,PROSPER_Wellner!$1:$1,PROSPER_Wellner!$34:$34,""),
IF($C11="Travis Harvey",_xlfn.XLOOKUP($B11,PROSPER_Harvey!$1:$1,PROSPER_Harvey!$34:$34,""),"")))))))="","",
IF($C11="Christopher Lobo",_xlfn.XLOOKUP($B11,PROSPER_Lobo!$1:$1,PROSPER_Lobo!$34:$34,""),
IF($C11="Naren Baliga",_xlfn.XLOOKUP($B11,PROSPER_Baliga!$1:$1,PROSPER_Baliga!$34:$34,""),
IF($C11="Thorsten Huhn",_xlfn.XLOOKUP($B11,PROSPER_Huhn!$1:$1,PROSPER_Huhn!$34:$34,""),
IF($C11="Nick Hull",_xlfn.XLOOKUP($B11,PROSPER_Hull!$1:$1,PROSPER_Hull!$34:$34,""),
IF($C11="Monika Kotwani",_xlfn.XLOOKUP($B11,PROSPER_Kotwani!$1:$1,PROSPER_Kotwani!$34:$34,""),
IF($C11="Jonathan Wellner",_xlfn.XLOOKUP($B11,PROSPER_Wellner!$1:$1,PROSPER_Wellner!$34:$34,""),
IF($C11="Travis Harvey",_xlfn.XLOOKUP($B11,PROSPER_Harvey!$1:$1,PROSPER_Harvey!$34:$34,""),"")))))))))</f>
        <v>N/A</v>
      </c>
      <c r="EI11" s="150" t="str">
        <f t="shared" si="178"/>
        <v>N/A</v>
      </c>
      <c r="EJ11" s="130" t="str">
        <f>_xlfn.XLOOKUP(B11,PROSPERInitial_Query!$E:$E,PROSPERInitial_Query!$AF:$AF,"",,-1)</f>
        <v/>
      </c>
      <c r="EK11" s="121" t="str">
        <f t="shared" si="61"/>
        <v>Ashish Wahi2 - RelationshipAccount / Stakeholder 6Name</v>
      </c>
      <c r="EL11" s="121" t="str">
        <f>_xlfn.XLOOKUP(EK11,PROSPERDelta_Query!BK:BK,PROSPERDelta_Query!AH:AH,"",,-1)</f>
        <v/>
      </c>
      <c r="EM11" s="126" t="str">
        <f>_xlfn.XLOOKUP(B11,PROSPERInitial_Query!$E:$E,PROSPERInitial_Query!$V:$V,"",,-1)</f>
        <v/>
      </c>
      <c r="EN11" s="121" t="str">
        <f t="shared" si="62"/>
        <v>Ashish Wahi2 - RelationshipAccount / Stakeholder 6Self Score</v>
      </c>
      <c r="EO11" s="126" t="str">
        <f>_xlfn.XLOOKUP(EN11,PROSPERDelta_Query!BK:BK,PROSPERDelta_Query!AR:AR,"",,-1)</f>
        <v/>
      </c>
      <c r="EP11" s="131" t="str">
        <f t="shared" si="179"/>
        <v/>
      </c>
      <c r="EQ11" s="131" t="str">
        <f t="shared" si="180"/>
        <v>N/A</v>
      </c>
      <c r="ER11" s="132" t="str">
        <f t="shared" si="181"/>
        <v>N/A</v>
      </c>
      <c r="ES11" s="132" t="str">
        <f>IF(IF(IF($C11="Christopher Lobo",_xlfn.XLOOKUP($B11,PROSPER_Lobo!$1:$1,PROSPER_Lobo!$36:$36,""),
IF($C11="Naren Baliga",_xlfn.XLOOKUP($B11,PROSPER_Baliga!$1:$1,PROSPER_Baliga!$36:$36,""),
IF($C11="Thorsten Huhn",_xlfn.XLOOKUP($B11,PROSPER_Huhn!$1:$1,PROSPER_Huhn!$36:$36,""),
IF($C11="Nick Hull",_xlfn.XLOOKUP($B11,PROSPER_Hull!$1:$1,PROSPER_Hull!$36:$36,""),
IF($C11="Monika Kotwani",_xlfn.XLOOKUP($B11,PROSPER_Kotwani!$1:$1,PROSPER_Kotwani!$36:$36,""),
IF($C11="Jonathan Wellner",_xlfn.XLOOKUP($B11,PROSPER_Wellner!$1:$1,PROSPER_Wellner!$36:$36,""),
IF($C11="Travis Harvey",_xlfn.XLOOKUP($B11,PROSPER_Harvey!$1:$1,PROSPER_Harvey!$36:$36,""),"")))))))="","",
IF($C11="Christopher Lobo",_xlfn.XLOOKUP($B11,PROSPER_Lobo!$1:$1,PROSPER_Lobo!$36:$36,""),
IF($C11="Naren Baliga",_xlfn.XLOOKUP($B11,PROSPER_Baliga!$1:$1,PROSPER_Baliga!$36:$36,""),
IF($C11="Thorsten Huhn",_xlfn.XLOOKUP($B11,PROSPER_Huhn!$1:$1,PROSPER_Huhn!$36:$36,""),
IF($C11="Nick Hull",_xlfn.XLOOKUP($B11,PROSPER_Hull!$1:$1,PROSPER_Hull!$36:$36,""),
IF($C11="Monika Kotwani",_xlfn.XLOOKUP($B11,PROSPER_Kotwani!$1:$1,PROSPER_Kotwani!$36:$36,""),
IF($C11="Jonathan Wellner",_xlfn.XLOOKUP($B11,PROSPER_Wellner!$1:$1,PROSPER_Wellner!$36:$36,""),
IF($C11="Travis Harvey",_xlfn.XLOOKUP($B11,PROSPER_Harvey!$1:$1,PROSPER_Harvey!$36:$36,""),""))))))))="","No Score",IF(IF($C11="Christopher Lobo",_xlfn.XLOOKUP($B11,PROSPER_Lobo!$1:$1,PROSPER_Lobo!$36:$36,""),
IF($C11="Naren Baliga",_xlfn.XLOOKUP($B11,PROSPER_Baliga!$1:$1,PROSPER_Baliga!$36:$36,""),
IF($C11="Thorsten Huhn",_xlfn.XLOOKUP($B11,PROSPER_Huhn!$1:$1,PROSPER_Huhn!$36:$36,""),
IF($C11="Nick Hull",_xlfn.XLOOKUP($B11,PROSPER_Hull!$1:$1,PROSPER_Hull!$36:$36,""),
IF($C11="Monika Kotwani",_xlfn.XLOOKUP($B11,PROSPER_Kotwani!$1:$1,PROSPER_Kotwani!$36:$36,""),
IF($C11="Jonathan Wellner",_xlfn.XLOOKUP($B11,PROSPER_Wellner!$1:$1,PROSPER_Wellner!$36:$36,""),
IF($C11="Travis Harvey",_xlfn.XLOOKUP($B11,PROSPER_Harvey!$1:$1,PROSPER_Harvey!$36:$36,""),"")))))))="","",
IF($C11="Christopher Lobo",_xlfn.XLOOKUP($B11,PROSPER_Lobo!$1:$1,PROSPER_Lobo!$36:$36,""),
IF($C11="Naren Baliga",_xlfn.XLOOKUP($B11,PROSPER_Baliga!$1:$1,PROSPER_Baliga!$36:$36,""),
IF($C11="Thorsten Huhn",_xlfn.XLOOKUP($B11,PROSPER_Huhn!$1:$1,PROSPER_Huhn!$36:$36,""),
IF($C11="Nick Hull",_xlfn.XLOOKUP($B11,PROSPER_Hull!$1:$1,PROSPER_Hull!$36:$36,""),
IF($C11="Monika Kotwani",_xlfn.XLOOKUP($B11,PROSPER_Kotwani!$1:$1,PROSPER_Kotwani!$36:$36,""),
IF($C11="Jonathan Wellner",_xlfn.XLOOKUP($B11,PROSPER_Wellner!$1:$1,PROSPER_Wellner!$36:$36,""),
IF($C11="Travis Harvey",_xlfn.XLOOKUP($B11,PROSPER_Harvey!$1:$1,PROSPER_Harvey!$36:$36,""),"")))))))))</f>
        <v>N/A</v>
      </c>
      <c r="ET11" s="131" t="str">
        <f>IF(IF(IF($C11="Christopher Lobo",_xlfn.XLOOKUP($B11,PROSPER_Lobo!$1:$1,PROSPER_Lobo!$37:$37,""),
IF($C11="Naren Baliga",_xlfn.XLOOKUP($B11,PROSPER_Baliga!$1:$1,PROSPER_Baliga!$37:$37,""),
IF($C11="Thorsten Huhn",_xlfn.XLOOKUP($B11,PROSPER_Huhn!$1:$1,PROSPER_Huhn!$37:$37,""),
IF($C11="Nick Hull",_xlfn.XLOOKUP($B11,PROSPER_Hull!$1:$1,PROSPER_Hull!$37:$37,""),
IF($C11="Monika Kotwani",_xlfn.XLOOKUP($B11,PROSPER_Kotwani!$1:$1,PROSPER_Kotwani!$37:$37,""),
IF($C11="Jonathan Wellner",_xlfn.XLOOKUP($B11,PROSPER_Wellner!$1:$1,PROSPER_Wellner!$37:$37,""),
IF($C11="Travis Harvey",_xlfn.XLOOKUP($B11,PROSPER_Harvey!$1:$1,PROSPER_Harvey!$37:$37,""),"")))))))="","",
IF($C11="Christopher Lobo",_xlfn.XLOOKUP($B11,PROSPER_Lobo!$1:$1,PROSPER_Lobo!$37:$37,""),
IF($C11="Naren Baliga",_xlfn.XLOOKUP($B11,PROSPER_Baliga!$1:$1,PROSPER_Baliga!$37:$37,""),
IF($C11="Thorsten Huhn",_xlfn.XLOOKUP($B11,PROSPER_Huhn!$1:$1,PROSPER_Huhn!$37:$37,""),
IF($C11="Nick Hull",_xlfn.XLOOKUP($B11,PROSPER_Hull!$1:$1,PROSPER_Hull!$37:$37,""),
IF($C11="Monika Kotwani",_xlfn.XLOOKUP($B11,PROSPER_Kotwani!$1:$1,PROSPER_Kotwani!$37:$37,""),
IF($C11="Jonathan Wellner",_xlfn.XLOOKUP($B11,PROSPER_Wellner!$1:$1,PROSPER_Wellner!$37:$37,""),
IF($C11="Travis Harvey",_xlfn.XLOOKUP($B11,PROSPER_Harvey!$1:$1,PROSPER_Harvey!$37:$37,""),""))))))))="","No Comment",IF(IF($C11="Christopher Lobo",_xlfn.XLOOKUP($B11,PROSPER_Lobo!$1:$1,PROSPER_Lobo!$37:$37,""),
IF($C11="Naren Baliga",_xlfn.XLOOKUP($B11,PROSPER_Baliga!$1:$1,PROSPER_Baliga!$37:$37,""),
IF($C11="Thorsten Huhn",_xlfn.XLOOKUP($B11,PROSPER_Huhn!$1:$1,PROSPER_Huhn!$37:$37,""),
IF($C11="Nick Hull",_xlfn.XLOOKUP($B11,PROSPER_Hull!$1:$1,PROSPER_Hull!$37:$37,""),
IF($C11="Monika Kotwani",_xlfn.XLOOKUP($B11,PROSPER_Kotwani!$1:$1,PROSPER_Kotwani!$37:$37,""),
IF($C11="Jonathan Wellner",_xlfn.XLOOKUP($B11,PROSPER_Wellner!$1:$1,PROSPER_Wellner!$37:$37,""),
IF($C11="Travis Harvey",_xlfn.XLOOKUP($B11,PROSPER_Harvey!$1:$1,PROSPER_Harvey!$37:$37,""),"")))))))="","",
IF($C11="Christopher Lobo",_xlfn.XLOOKUP($B11,PROSPER_Lobo!$1:$1,PROSPER_Lobo!$37:$37,""),
IF($C11="Naren Baliga",_xlfn.XLOOKUP($B11,PROSPER_Baliga!$1:$1,PROSPER_Baliga!$37:$37,""),
IF($C11="Thorsten Huhn",_xlfn.XLOOKUP($B11,PROSPER_Huhn!$1:$1,PROSPER_Huhn!$37:$37,""),
IF($C11="Nick Hull",_xlfn.XLOOKUP($B11,PROSPER_Hull!$1:$1,PROSPER_Hull!$37:$37,""),
IF($C11="Monika Kotwani",_xlfn.XLOOKUP($B11,PROSPER_Kotwani!$1:$1,PROSPER_Kotwani!$37:$37,""),
IF($C11="Jonathan Wellner",_xlfn.XLOOKUP($B11,PROSPER_Wellner!$1:$1,PROSPER_Wellner!$37:$37,""),
IF($C11="Travis Harvey",_xlfn.XLOOKUP($B11,PROSPER_Harvey!$1:$1,PROSPER_Harvey!$37:$37,""),"")))))))))</f>
        <v>N/A</v>
      </c>
      <c r="EU11" s="150" t="str">
        <f t="shared" si="182"/>
        <v>N/A</v>
      </c>
      <c r="EV11" s="130" t="str">
        <f>_xlfn.XLOOKUP(B11,PROSPERInitial_Query!$E:$E,PROSPERInitial_Query!$AG:$AG,"",,-1)</f>
        <v/>
      </c>
      <c r="EW11" s="121" t="str">
        <f t="shared" si="67"/>
        <v>Ashish Wahi2 - RelationshipAccount / Stakeholder 7Name</v>
      </c>
      <c r="EX11" s="121" t="str">
        <f>_xlfn.XLOOKUP(EW11,PROSPERDelta_Query!BK:BK,PROSPERDelta_Query!AI:AI,"",,-1)</f>
        <v/>
      </c>
      <c r="EY11" s="126" t="str">
        <f>_xlfn.XLOOKUP(B11,PROSPERInitial_Query!$E:$E,PROSPERInitial_Query!$W:$W,"",,-1)</f>
        <v/>
      </c>
      <c r="EZ11" s="121" t="str">
        <f t="shared" si="68"/>
        <v>Ashish Wahi2 - RelationshipAccount / Stakeholder 7Self Score</v>
      </c>
      <c r="FA11" s="126" t="str">
        <f>_xlfn.XLOOKUP(EZ11,PROSPERDelta_Query!BK:BK,PROSPERDelta_Query!AS:AS,"",,-1)</f>
        <v/>
      </c>
      <c r="FB11" s="131" t="str">
        <f t="shared" si="183"/>
        <v/>
      </c>
      <c r="FC11" s="131" t="str">
        <f t="shared" si="184"/>
        <v>N/A</v>
      </c>
      <c r="FD11" s="132" t="str">
        <f t="shared" si="185"/>
        <v>N/A</v>
      </c>
      <c r="FE11" s="132" t="str">
        <f>IF(IF(IF($C11="Christopher Lobo",_xlfn.XLOOKUP($B11,PROSPER_Lobo!$1:$1,PROSPER_Lobo!$39:$39,""),
IF($C11="Naren Baliga",_xlfn.XLOOKUP($B11,PROSPER_Baliga!$1:$1,PROSPER_Baliga!$39:$39,""),
IF($C11="Thorsten Huhn",_xlfn.XLOOKUP($B11,PROSPER_Huhn!$1:$1,PROSPER_Huhn!$39:$39,""),
IF($C11="Nick Hull",_xlfn.XLOOKUP($B11,PROSPER_Hull!$1:$1,PROSPER_Hull!$39:$39,""),
IF($C11="Monika Kotwani",_xlfn.XLOOKUP($B11,PROSPER_Kotwani!$1:$1,PROSPER_Kotwani!$39:$39,""),
IF($C11="Jonathan Wellner",_xlfn.XLOOKUP($B11,PROSPER_Wellner!$1:$1,PROSPER_Wellner!$39:$39,""),
IF($C11="Travis Harvey",_xlfn.XLOOKUP($B11,PROSPER_Harvey!$1:$1,PROSPER_Harvey!$39:$39,""),"")))))))="","",
IF($C11="Christopher Lobo",_xlfn.XLOOKUP($B11,PROSPER_Lobo!$1:$1,PROSPER_Lobo!$39:$39,""),
IF($C11="Naren Baliga",_xlfn.XLOOKUP($B11,PROSPER_Baliga!$1:$1,PROSPER_Baliga!$39:$39,""),
IF($C11="Thorsten Huhn",_xlfn.XLOOKUP($B11,PROSPER_Huhn!$1:$1,PROSPER_Huhn!$39:$39,""),
IF($C11="Nick Hull",_xlfn.XLOOKUP($B11,PROSPER_Hull!$1:$1,PROSPER_Hull!$39:$39,""),
IF($C11="Monika Kotwani",_xlfn.XLOOKUP($B11,PROSPER_Kotwani!$1:$1,PROSPER_Kotwani!$39:$39,""),
IF($C11="Jonathan Wellner",_xlfn.XLOOKUP($B11,PROSPER_Wellner!$1:$1,PROSPER_Wellner!$39:$39,""),
IF($C11="Travis Harvey",_xlfn.XLOOKUP($B11,PROSPER_Harvey!$1:$1,PROSPER_Harvey!$39:$39,""),""))))))))="","No Score",IF(IF($C11="Christopher Lobo",_xlfn.XLOOKUP($B11,PROSPER_Lobo!$1:$1,PROSPER_Lobo!$39:$39,""),
IF($C11="Naren Baliga",_xlfn.XLOOKUP($B11,PROSPER_Baliga!$1:$1,PROSPER_Baliga!$39:$39,""),
IF($C11="Thorsten Huhn",_xlfn.XLOOKUP($B11,PROSPER_Huhn!$1:$1,PROSPER_Huhn!$39:$39,""),
IF($C11="Nick Hull",_xlfn.XLOOKUP($B11,PROSPER_Hull!$1:$1,PROSPER_Hull!$39:$39,""),
IF($C11="Monika Kotwani",_xlfn.XLOOKUP($B11,PROSPER_Kotwani!$1:$1,PROSPER_Kotwani!$39:$39,""),
IF($C11="Jonathan Wellner",_xlfn.XLOOKUP($B11,PROSPER_Wellner!$1:$1,PROSPER_Wellner!$39:$39,""),
IF($C11="Travis Harvey",_xlfn.XLOOKUP($B11,PROSPER_Harvey!$1:$1,PROSPER_Harvey!$39:$39,""),"")))))))="","",
IF($C11="Christopher Lobo",_xlfn.XLOOKUP($B11,PROSPER_Lobo!$1:$1,PROSPER_Lobo!$39:$39,""),
IF($C11="Naren Baliga",_xlfn.XLOOKUP($B11,PROSPER_Baliga!$1:$1,PROSPER_Baliga!$39:$39,""),
IF($C11="Thorsten Huhn",_xlfn.XLOOKUP($B11,PROSPER_Huhn!$1:$1,PROSPER_Huhn!$39:$39,""),
IF($C11="Nick Hull",_xlfn.XLOOKUP($B11,PROSPER_Hull!$1:$1,PROSPER_Hull!$39:$39,""),
IF($C11="Monika Kotwani",_xlfn.XLOOKUP($B11,PROSPER_Kotwani!$1:$1,PROSPER_Kotwani!$39:$39,""),
IF($C11="Jonathan Wellner",_xlfn.XLOOKUP($B11,PROSPER_Wellner!$1:$1,PROSPER_Wellner!$39:$39,""),
IF($C11="Travis Harvey",_xlfn.XLOOKUP($B11,PROSPER_Harvey!$1:$1,PROSPER_Harvey!$39:$39,""),"")))))))))</f>
        <v>N/A</v>
      </c>
      <c r="FF11" s="131" t="str">
        <f>IF(IF(IF($C11="Christopher Lobo",_xlfn.XLOOKUP($B11,PROSPER_Lobo!$1:$1,PROSPER_Lobo!$40:$40,""),
IF($C11="Naren Baliga",_xlfn.XLOOKUP($B11,PROSPER_Baliga!$1:$1,PROSPER_Baliga!$40:$40,""),
IF($C11="Thorsten Huhn",_xlfn.XLOOKUP($B11,PROSPER_Huhn!$1:$1,PROSPER_Huhn!$40:$40,""),
IF($C11="Nick Hull",_xlfn.XLOOKUP($B11,PROSPER_Hull!$1:$1,PROSPER_Hull!$40:$40,""),
IF($C11="Monika Kotwani",_xlfn.XLOOKUP($B11,PROSPER_Kotwani!$1:$1,PROSPER_Kotwani!$40:$40,""),
IF($C11="Jonathan Wellner",_xlfn.XLOOKUP($B11,PROSPER_Wellner!$1:$1,PROSPER_Wellner!$40:$40,""),
IF($C11="Travis Harvey",_xlfn.XLOOKUP($B11,PROSPER_Harvey!$1:$1,PROSPER_Harvey!$40:$40,""),"")))))))="","",
IF($C11="Christopher Lobo",_xlfn.XLOOKUP($B11,PROSPER_Lobo!$1:$1,PROSPER_Lobo!$40:$40,""),
IF($C11="Naren Baliga",_xlfn.XLOOKUP($B11,PROSPER_Baliga!$1:$1,PROSPER_Baliga!$40:$40,""),
IF($C11="Thorsten Huhn",_xlfn.XLOOKUP($B11,PROSPER_Huhn!$1:$1,PROSPER_Huhn!$40:$40,""),
IF($C11="Nick Hull",_xlfn.XLOOKUP($B11,PROSPER_Hull!$1:$1,PROSPER_Hull!$40:$40,""),
IF($C11="Monika Kotwani",_xlfn.XLOOKUP($B11,PROSPER_Kotwani!$1:$1,PROSPER_Kotwani!$40:$40,""),
IF($C11="Jonathan Wellner",_xlfn.XLOOKUP($B11,PROSPER_Wellner!$1:$1,PROSPER_Wellner!$40:$40,""),
IF($C11="Travis Harvey",_xlfn.XLOOKUP($B11,PROSPER_Harvey!$1:$1,PROSPER_Harvey!$40:$40,""),""))))))))="","No Comment",IF(IF($C11="Christopher Lobo",_xlfn.XLOOKUP($B11,PROSPER_Lobo!$1:$1,PROSPER_Lobo!$40:$40,""),
IF($C11="Naren Baliga",_xlfn.XLOOKUP($B11,PROSPER_Baliga!$1:$1,PROSPER_Baliga!$40:$40,""),
IF($C11="Thorsten Huhn",_xlfn.XLOOKUP($B11,PROSPER_Huhn!$1:$1,PROSPER_Huhn!$40:$40,""),
IF($C11="Nick Hull",_xlfn.XLOOKUP($B11,PROSPER_Hull!$1:$1,PROSPER_Hull!$40:$40,""),
IF($C11="Monika Kotwani",_xlfn.XLOOKUP($B11,PROSPER_Kotwani!$1:$1,PROSPER_Kotwani!$40:$40,""),
IF($C11="Jonathan Wellner",_xlfn.XLOOKUP($B11,PROSPER_Wellner!$1:$1,PROSPER_Wellner!$40:$40,""),
IF($C11="Travis Harvey",_xlfn.XLOOKUP($B11,PROSPER_Harvey!$1:$1,PROSPER_Harvey!$40:$40,""),"")))))))="","",
IF($C11="Christopher Lobo",_xlfn.XLOOKUP($B11,PROSPER_Lobo!$1:$1,PROSPER_Lobo!$40:$40,""),
IF($C11="Naren Baliga",_xlfn.XLOOKUP($B11,PROSPER_Baliga!$1:$1,PROSPER_Baliga!$40:$40,""),
IF($C11="Thorsten Huhn",_xlfn.XLOOKUP($B11,PROSPER_Huhn!$1:$1,PROSPER_Huhn!$40:$40,""),
IF($C11="Nick Hull",_xlfn.XLOOKUP($B11,PROSPER_Hull!$1:$1,PROSPER_Hull!$40:$40,""),
IF($C11="Monika Kotwani",_xlfn.XLOOKUP($B11,PROSPER_Kotwani!$1:$1,PROSPER_Kotwani!$40:$40,""),
IF($C11="Jonathan Wellner",_xlfn.XLOOKUP($B11,PROSPER_Wellner!$1:$1,PROSPER_Wellner!$40:$40,""),
IF($C11="Travis Harvey",_xlfn.XLOOKUP($B11,PROSPER_Harvey!$1:$1,PROSPER_Harvey!$40:$40,""),"")))))))))</f>
        <v>N/A</v>
      </c>
      <c r="FG11" s="150" t="str">
        <f t="shared" si="186"/>
        <v>N/A</v>
      </c>
      <c r="FH11" s="130" t="str">
        <f>_xlfn.XLOOKUP(B11,PROSPERInitial_Query!$E:$E,PROSPERInitial_Query!$AH:$AH,"",,-1)</f>
        <v/>
      </c>
      <c r="FI11" s="121" t="str">
        <f t="shared" si="73"/>
        <v>Ashish Wahi2 - RelationshipAccount / Stakeholder 8Name</v>
      </c>
      <c r="FJ11" s="121" t="str">
        <f>_xlfn.XLOOKUP(FI11,PROSPERDelta_Query!BK:BK,PROSPERDelta_Query!AJ:AJ,"",,-1)</f>
        <v/>
      </c>
      <c r="FK11" s="126" t="str">
        <f>_xlfn.XLOOKUP(B11,PROSPERInitial_Query!$E:$E,PROSPERInitial_Query!$X:$X,"",,-1)</f>
        <v/>
      </c>
      <c r="FL11" s="121" t="str">
        <f t="shared" si="74"/>
        <v>Ashish Wahi2 - RelationshipAccount / Stakeholder 8Self Score</v>
      </c>
      <c r="FM11" s="126" t="str">
        <f>_xlfn.XLOOKUP(FL11,PROSPERDelta_Query!BK:BK,PROSPERDelta_Query!AT:AT,"",,-1)</f>
        <v/>
      </c>
      <c r="FN11" s="131" t="str">
        <f t="shared" si="187"/>
        <v/>
      </c>
      <c r="FO11" s="131" t="str">
        <f t="shared" si="188"/>
        <v>N/A</v>
      </c>
      <c r="FP11" s="132" t="str">
        <f t="shared" si="189"/>
        <v>N/A</v>
      </c>
      <c r="FQ11" s="132" t="str">
        <f>IF(IF(IF($C11="Christopher Lobo",_xlfn.XLOOKUP($B11,PROSPER_Lobo!$1:$1,PROSPER_Lobo!$42:$42,""),
IF($C11="Naren Baliga",_xlfn.XLOOKUP($B11,PROSPER_Baliga!$1:$1,PROSPER_Baliga!$42:$42,""),
IF($C11="Thorsten Huhn",_xlfn.XLOOKUP($B11,PROSPER_Huhn!$1:$1,PROSPER_Huhn!$42:$42,""),
IF($C11="Nick Hull",_xlfn.XLOOKUP($B11,PROSPER_Hull!$1:$1,PROSPER_Hull!$42:$42,""),
IF($C11="Monika Kotwani",_xlfn.XLOOKUP($B11,PROSPER_Kotwani!$1:$1,PROSPER_Kotwani!$42:$42,""),
IF($C11="Jonathan Wellner",_xlfn.XLOOKUP($B11,PROSPER_Wellner!$1:$1,PROSPER_Wellner!$42:$42,""),
IF($C11="Travis Harvey",_xlfn.XLOOKUP($B11,PROSPER_Harvey!$1:$1,PROSPER_Harvey!$42:$42,""),"")))))))="","",
IF($C11="Christopher Lobo",_xlfn.XLOOKUP($B11,PROSPER_Lobo!$1:$1,PROSPER_Lobo!$42:$42,""),
IF($C11="Naren Baliga",_xlfn.XLOOKUP($B11,PROSPER_Baliga!$1:$1,PROSPER_Baliga!$42:$42,""),
IF($C11="Thorsten Huhn",_xlfn.XLOOKUP($B11,PROSPER_Huhn!$1:$1,PROSPER_Huhn!$42:$42,""),
IF($C11="Nick Hull",_xlfn.XLOOKUP($B11,PROSPER_Hull!$1:$1,PROSPER_Hull!$42:$42,""),
IF($C11="Monika Kotwani",_xlfn.XLOOKUP($B11,PROSPER_Kotwani!$1:$1,PROSPER_Kotwani!$42:$42,""),
IF($C11="Jonathan Wellner",_xlfn.XLOOKUP($B11,PROSPER_Wellner!$1:$1,PROSPER_Wellner!$42:$42,""),
IF($C11="Travis Harvey",_xlfn.XLOOKUP($B11,PROSPER_Harvey!$1:$1,PROSPER_Harvey!$42:$42,""),""))))))))="","No Score",IF(IF($C11="Christopher Lobo",_xlfn.XLOOKUP($B11,PROSPER_Lobo!$1:$1,PROSPER_Lobo!$42:$42,""),
IF($C11="Naren Baliga",_xlfn.XLOOKUP($B11,PROSPER_Baliga!$1:$1,PROSPER_Baliga!$42:$42,""),
IF($C11="Thorsten Huhn",_xlfn.XLOOKUP($B11,PROSPER_Huhn!$1:$1,PROSPER_Huhn!$42:$42,""),
IF($C11="Nick Hull",_xlfn.XLOOKUP($B11,PROSPER_Hull!$1:$1,PROSPER_Hull!$42:$42,""),
IF($C11="Monika Kotwani",_xlfn.XLOOKUP($B11,PROSPER_Kotwani!$1:$1,PROSPER_Kotwani!$42:$42,""),
IF($C11="Jonathan Wellner",_xlfn.XLOOKUP($B11,PROSPER_Wellner!$1:$1,PROSPER_Wellner!$42:$42,""),
IF($C11="Travis Harvey",_xlfn.XLOOKUP($B11,PROSPER_Harvey!$1:$1,PROSPER_Harvey!$42:$42,""),"")))))))="","",
IF($C11="Christopher Lobo",_xlfn.XLOOKUP($B11,PROSPER_Lobo!$1:$1,PROSPER_Lobo!$42:$42,""),
IF($C11="Naren Baliga",_xlfn.XLOOKUP($B11,PROSPER_Baliga!$1:$1,PROSPER_Baliga!$42:$42,""),
IF($C11="Thorsten Huhn",_xlfn.XLOOKUP($B11,PROSPER_Huhn!$1:$1,PROSPER_Huhn!$42:$42,""),
IF($C11="Nick Hull",_xlfn.XLOOKUP($B11,PROSPER_Hull!$1:$1,PROSPER_Hull!$42:$42,""),
IF($C11="Monika Kotwani",_xlfn.XLOOKUP($B11,PROSPER_Kotwani!$1:$1,PROSPER_Kotwani!$42:$42,""),
IF($C11="Jonathan Wellner",_xlfn.XLOOKUP($B11,PROSPER_Wellner!$1:$1,PROSPER_Wellner!$42:$42,""),
IF($C11="Travis Harvey",_xlfn.XLOOKUP($B11,PROSPER_Harvey!$1:$1,PROSPER_Harvey!$42:$42,""),"")))))))))</f>
        <v>N/A</v>
      </c>
      <c r="FR11" s="131" t="str">
        <f>IF(IF(IF($C11="Christopher Lobo",_xlfn.XLOOKUP($B11,PROSPER_Lobo!$1:$1,PROSPER_Lobo!$43:$43,""),
IF($C11="Naren Baliga",_xlfn.XLOOKUP($B11,PROSPER_Baliga!$1:$1,PROSPER_Baliga!$43:$43,""),
IF($C11="Thorsten Huhn",_xlfn.XLOOKUP($B11,PROSPER_Huhn!$1:$1,PROSPER_Huhn!$43:$43,""),
IF($C11="Nick Hull",_xlfn.XLOOKUP($B11,PROSPER_Hull!$1:$1,PROSPER_Hull!$43:$43,""),
IF($C11="Monika Kotwani",_xlfn.XLOOKUP($B11,PROSPER_Kotwani!$1:$1,PROSPER_Kotwani!$43:$43,""),
IF($C11="Jonathan Wellner",_xlfn.XLOOKUP($B11,PROSPER_Wellner!$1:$1,PROSPER_Wellner!$43:$43,""),
IF($C11="Travis Harvey",_xlfn.XLOOKUP($B11,PROSPER_Harvey!$1:$1,PROSPER_Harvey!$43:$43,""),"")))))))="","",
IF($C11="Christopher Lobo",_xlfn.XLOOKUP($B11,PROSPER_Lobo!$1:$1,PROSPER_Lobo!$43:$43,""),
IF($C11="Naren Baliga",_xlfn.XLOOKUP($B11,PROSPER_Baliga!$1:$1,PROSPER_Baliga!$43:$43,""),
IF($C11="Thorsten Huhn",_xlfn.XLOOKUP($B11,PROSPER_Huhn!$1:$1,PROSPER_Huhn!$43:$43,""),
IF($C11="Nick Hull",_xlfn.XLOOKUP($B11,PROSPER_Hull!$1:$1,PROSPER_Hull!$43:$43,""),
IF($C11="Monika Kotwani",_xlfn.XLOOKUP($B11,PROSPER_Kotwani!$1:$1,PROSPER_Kotwani!$43:$43,""),
IF($C11="Jonathan Wellner",_xlfn.XLOOKUP($B11,PROSPER_Wellner!$1:$1,PROSPER_Wellner!$43:$43,""),
IF($C11="Travis Harvey",_xlfn.XLOOKUP($B11,PROSPER_Harvey!$1:$1,PROSPER_Harvey!$43:$43,""),""))))))))="","No Comment",IF(IF($C11="Christopher Lobo",_xlfn.XLOOKUP($B11,PROSPER_Lobo!$1:$1,PROSPER_Lobo!$43:$43,""),
IF($C11="Naren Baliga",_xlfn.XLOOKUP($B11,PROSPER_Baliga!$1:$1,PROSPER_Baliga!$43:$43,""),
IF($C11="Thorsten Huhn",_xlfn.XLOOKUP($B11,PROSPER_Huhn!$1:$1,PROSPER_Huhn!$43:$43,""),
IF($C11="Nick Hull",_xlfn.XLOOKUP($B11,PROSPER_Hull!$1:$1,PROSPER_Hull!$43:$43,""),
IF($C11="Monika Kotwani",_xlfn.XLOOKUP($B11,PROSPER_Kotwani!$1:$1,PROSPER_Kotwani!$43:$43,""),
IF($C11="Jonathan Wellner",_xlfn.XLOOKUP($B11,PROSPER_Wellner!$1:$1,PROSPER_Wellner!$43:$43,""),
IF($C11="Travis Harvey",_xlfn.XLOOKUP($B11,PROSPER_Harvey!$1:$1,PROSPER_Harvey!$43:$43,""),"")))))))="","",
IF($C11="Christopher Lobo",_xlfn.XLOOKUP($B11,PROSPER_Lobo!$1:$1,PROSPER_Lobo!$43:$43,""),
IF($C11="Naren Baliga",_xlfn.XLOOKUP($B11,PROSPER_Baliga!$1:$1,PROSPER_Baliga!$43:$43,""),
IF($C11="Thorsten Huhn",_xlfn.XLOOKUP($B11,PROSPER_Huhn!$1:$1,PROSPER_Huhn!$43:$43,""),
IF($C11="Nick Hull",_xlfn.XLOOKUP($B11,PROSPER_Hull!$1:$1,PROSPER_Hull!$43:$43,""),
IF($C11="Monika Kotwani",_xlfn.XLOOKUP($B11,PROSPER_Kotwani!$1:$1,PROSPER_Kotwani!$43:$43,""),
IF($C11="Jonathan Wellner",_xlfn.XLOOKUP($B11,PROSPER_Wellner!$1:$1,PROSPER_Wellner!$43:$43,""),
IF($C11="Travis Harvey",_xlfn.XLOOKUP($B11,PROSPER_Harvey!$1:$1,PROSPER_Harvey!$43:$43,""),"")))))))))</f>
        <v>N/A</v>
      </c>
      <c r="FS11" s="150" t="str">
        <f t="shared" si="190"/>
        <v>N/A</v>
      </c>
      <c r="FT11" s="130" t="str">
        <f>_xlfn.XLOOKUP(B11,PROSPERInitial_Query!$E:$E,PROSPERInitial_Query!$AI:$AI,"",,-1)</f>
        <v/>
      </c>
      <c r="FU11" s="121" t="str">
        <f t="shared" si="79"/>
        <v>Ashish Wahi2 - RelationshipAccount / Stakeholder 9Name</v>
      </c>
      <c r="FV11" s="121" t="str">
        <f>_xlfn.XLOOKUP(FU11,PROSPERDelta_Query!BK:BK,PROSPERDelta_Query!AK:AK,"",,-1)</f>
        <v/>
      </c>
      <c r="FW11" s="126" t="str">
        <f>_xlfn.XLOOKUP(B11,PROSPERInitial_Query!$E:$E,PROSPERInitial_Query!$Y:$Y,"",,-1)</f>
        <v/>
      </c>
      <c r="FX11" s="121" t="str">
        <f t="shared" si="80"/>
        <v>Ashish Wahi2 - RelationshipAccount / Stakeholder 9Self Score</v>
      </c>
      <c r="FY11" s="126" t="str">
        <f>_xlfn.XLOOKUP(FX11,PROSPERDelta_Query!BK:BK,PROSPERDelta_Query!AU:AU,"",,-1)</f>
        <v/>
      </c>
      <c r="FZ11" s="131" t="str">
        <f t="shared" si="191"/>
        <v/>
      </c>
      <c r="GA11" s="131" t="str">
        <f t="shared" si="192"/>
        <v>N/A</v>
      </c>
      <c r="GB11" s="132" t="str">
        <f t="shared" si="193"/>
        <v>N/A</v>
      </c>
      <c r="GC11" s="132" t="str">
        <f>IF(IF(IF($C11="Christopher Lobo",_xlfn.XLOOKUP($B11,PROSPER_Lobo!$1:$1,PROSPER_Lobo!$45:$45,""),
IF($C11="Naren Baliga",_xlfn.XLOOKUP($B11,PROSPER_Baliga!$1:$1,PROSPER_Baliga!$45:$45,""),
IF($C11="Thorsten Huhn",_xlfn.XLOOKUP($B11,PROSPER_Huhn!$1:$1,PROSPER_Huhn!$45:$45,""),
IF($C11="Nick Hull",_xlfn.XLOOKUP($B11,PROSPER_Hull!$1:$1,PROSPER_Hull!$45:$45,""),
IF($C11="Monika Kotwani",_xlfn.XLOOKUP($B11,PROSPER_Kotwani!$1:$1,PROSPER_Kotwani!$45:$45,""),
IF($C11="Jonathan Wellner",_xlfn.XLOOKUP($B11,PROSPER_Wellner!$1:$1,PROSPER_Wellner!$45:$45,""),
IF($C11="Travis Harvey",_xlfn.XLOOKUP($B11,PROSPER_Harvey!$1:$1,PROSPER_Harvey!$45:$45,""),"")))))))="","",
IF($C11="Christopher Lobo",_xlfn.XLOOKUP($B11,PROSPER_Lobo!$1:$1,PROSPER_Lobo!$45:$45,""),
IF($C11="Naren Baliga",_xlfn.XLOOKUP($B11,PROSPER_Baliga!$1:$1,PROSPER_Baliga!$45:$45,""),
IF($C11="Thorsten Huhn",_xlfn.XLOOKUP($B11,PROSPER_Huhn!$1:$1,PROSPER_Huhn!$45:$45,""),
IF($C11="Nick Hull",_xlfn.XLOOKUP($B11,PROSPER_Hull!$1:$1,PROSPER_Hull!$45:$45,""),
IF($C11="Monika Kotwani",_xlfn.XLOOKUP($B11,PROSPER_Kotwani!$1:$1,PROSPER_Kotwani!$45:$45,""),
IF($C11="Jonathan Wellner",_xlfn.XLOOKUP($B11,PROSPER_Wellner!$1:$1,PROSPER_Wellner!$45:$45,""),
IF($C11="Travis Harvey",_xlfn.XLOOKUP($B11,PROSPER_Harvey!$1:$1,PROSPER_Harvey!$45:$45,""),""))))))))="","No Score",IF(IF($C11="Christopher Lobo",_xlfn.XLOOKUP($B11,PROSPER_Lobo!$1:$1,PROSPER_Lobo!$45:$45,""),
IF($C11="Naren Baliga",_xlfn.XLOOKUP($B11,PROSPER_Baliga!$1:$1,PROSPER_Baliga!$45:$45,""),
IF($C11="Thorsten Huhn",_xlfn.XLOOKUP($B11,PROSPER_Huhn!$1:$1,PROSPER_Huhn!$45:$45,""),
IF($C11="Nick Hull",_xlfn.XLOOKUP($B11,PROSPER_Hull!$1:$1,PROSPER_Hull!$45:$45,""),
IF($C11="Monika Kotwani",_xlfn.XLOOKUP($B11,PROSPER_Kotwani!$1:$1,PROSPER_Kotwani!$45:$45,""),
IF($C11="Jonathan Wellner",_xlfn.XLOOKUP($B11,PROSPER_Wellner!$1:$1,PROSPER_Wellner!$45:$45,""),
IF($C11="Travis Harvey",_xlfn.XLOOKUP($B11,PROSPER_Harvey!$1:$1,PROSPER_Harvey!$45:$45,""),"")))))))="","",
IF($C11="Christopher Lobo",_xlfn.XLOOKUP($B11,PROSPER_Lobo!$1:$1,PROSPER_Lobo!$45:$45,""),
IF($C11="Naren Baliga",_xlfn.XLOOKUP($B11,PROSPER_Baliga!$1:$1,PROSPER_Baliga!$45:$45,""),
IF($C11="Thorsten Huhn",_xlfn.XLOOKUP($B11,PROSPER_Huhn!$1:$1,PROSPER_Huhn!$45:$45,""),
IF($C11="Nick Hull",_xlfn.XLOOKUP($B11,PROSPER_Hull!$1:$1,PROSPER_Hull!$45:$45,""),
IF($C11="Monika Kotwani",_xlfn.XLOOKUP($B11,PROSPER_Kotwani!$1:$1,PROSPER_Kotwani!$45:$45,""),
IF($C11="Jonathan Wellner",_xlfn.XLOOKUP($B11,PROSPER_Wellner!$1:$1,PROSPER_Wellner!$45:$45,""),
IF($C11="Travis Harvey",_xlfn.XLOOKUP($B11,PROSPER_Harvey!$1:$1,PROSPER_Harvey!$45:$45,""),"")))))))))</f>
        <v>N/A</v>
      </c>
      <c r="GD11" s="131" t="str">
        <f>IF(IF(IF($C11="Christopher Lobo",_xlfn.XLOOKUP($B11,PROSPER_Lobo!$1:$1,PROSPER_Lobo!$46:$46,""),
IF($C11="Naren Baliga",_xlfn.XLOOKUP($B11,PROSPER_Baliga!$1:$1,PROSPER_Baliga!$46:$46,""),
IF($C11="Thorsten Huhn",_xlfn.XLOOKUP($B11,PROSPER_Huhn!$1:$1,PROSPER_Huhn!$46:$46,""),
IF($C11="Nick Hull",_xlfn.XLOOKUP($B11,PROSPER_Hull!$1:$1,PROSPER_Hull!$46:$46,""),
IF($C11="Monika Kotwani",_xlfn.XLOOKUP($B11,PROSPER_Kotwani!$1:$1,PROSPER_Kotwani!$46:$46,""),
IF($C11="Jonathan Wellner",_xlfn.XLOOKUP($B11,PROSPER_Wellner!$1:$1,PROSPER_Wellner!$46:$46,""),
IF($C11="Travis Harvey",_xlfn.XLOOKUP($B11,PROSPER_Harvey!$1:$1,PROSPER_Harvey!$46:$46,""),"")))))))="","",
IF($C11="Christopher Lobo",_xlfn.XLOOKUP($B11,PROSPER_Lobo!$1:$1,PROSPER_Lobo!$46:$46,""),
IF($C11="Naren Baliga",_xlfn.XLOOKUP($B11,PROSPER_Baliga!$1:$1,PROSPER_Baliga!$46:$46,""),
IF($C11="Thorsten Huhn",_xlfn.XLOOKUP($B11,PROSPER_Huhn!$1:$1,PROSPER_Huhn!$46:$46,""),
IF($C11="Nick Hull",_xlfn.XLOOKUP($B11,PROSPER_Hull!$1:$1,PROSPER_Hull!$46:$46,""),
IF($C11="Monika Kotwani",_xlfn.XLOOKUP($B11,PROSPER_Kotwani!$1:$1,PROSPER_Kotwani!$46:$46,""),
IF($C11="Jonathan Wellner",_xlfn.XLOOKUP($B11,PROSPER_Wellner!$1:$1,PROSPER_Wellner!$46:$46,""),
IF($C11="Travis Harvey",_xlfn.XLOOKUP($B11,PROSPER_Harvey!$1:$1,PROSPER_Harvey!$46:$46,""),""))))))))="","No Comment",IF(IF($C11="Christopher Lobo",_xlfn.XLOOKUP($B11,PROSPER_Lobo!$1:$1,PROSPER_Lobo!$46:$46,""),
IF($C11="Naren Baliga",_xlfn.XLOOKUP($B11,PROSPER_Baliga!$1:$1,PROSPER_Baliga!$46:$46,""),
IF($C11="Thorsten Huhn",_xlfn.XLOOKUP($B11,PROSPER_Huhn!$1:$1,PROSPER_Huhn!$46:$46,""),
IF($C11="Nick Hull",_xlfn.XLOOKUP($B11,PROSPER_Hull!$1:$1,PROSPER_Hull!$46:$46,""),
IF($C11="Monika Kotwani",_xlfn.XLOOKUP($B11,PROSPER_Kotwani!$1:$1,PROSPER_Kotwani!$46:$46,""),
IF($C11="Jonathan Wellner",_xlfn.XLOOKUP($B11,PROSPER_Wellner!$1:$1,PROSPER_Wellner!$46:$46,""),
IF($C11="Travis Harvey",_xlfn.XLOOKUP($B11,PROSPER_Harvey!$1:$1,PROSPER_Harvey!$46:$46,""),"")))))))="","",
IF($C11="Christopher Lobo",_xlfn.XLOOKUP($B11,PROSPER_Lobo!$1:$1,PROSPER_Lobo!$46:$46,""),
IF($C11="Naren Baliga",_xlfn.XLOOKUP($B11,PROSPER_Baliga!$1:$1,PROSPER_Baliga!$46:$46,""),
IF($C11="Thorsten Huhn",_xlfn.XLOOKUP($B11,PROSPER_Huhn!$1:$1,PROSPER_Huhn!$46:$46,""),
IF($C11="Nick Hull",_xlfn.XLOOKUP($B11,PROSPER_Hull!$1:$1,PROSPER_Hull!$46:$46,""),
IF($C11="Monika Kotwani",_xlfn.XLOOKUP($B11,PROSPER_Kotwani!$1:$1,PROSPER_Kotwani!$46:$46,""),
IF($C11="Jonathan Wellner",_xlfn.XLOOKUP($B11,PROSPER_Wellner!$1:$1,PROSPER_Wellner!$46:$46,""),
IF($C11="Travis Harvey",_xlfn.XLOOKUP($B11,PROSPER_Harvey!$1:$1,PROSPER_Harvey!$46:$46,""),"")))))))))</f>
        <v>N/A</v>
      </c>
      <c r="GE11" s="150" t="str">
        <f t="shared" si="194"/>
        <v>N/A</v>
      </c>
      <c r="GF11" s="130" t="str">
        <f>_xlfn.XLOOKUP(B11,PROSPERInitial_Query!$E:$E,PROSPERInitial_Query!$AJ:$AJ,"",,-1)</f>
        <v/>
      </c>
      <c r="GG11" s="121" t="str">
        <f t="shared" si="84"/>
        <v>Ashish Wahi2 - RelationshipAccount / Stakeholder 10Name</v>
      </c>
      <c r="GH11" s="121" t="str">
        <f>_xlfn.XLOOKUP(GG11,PROSPERDelta_Query!BK:BK,PROSPERDelta_Query!AL:AL,"",,-1)</f>
        <v/>
      </c>
      <c r="GI11" s="126" t="str">
        <f>_xlfn.XLOOKUP(B11,PROSPERInitial_Query!$E:$E,PROSPERInitial_Query!$Z:$Z,"",,-1)</f>
        <v/>
      </c>
      <c r="GJ11" s="121" t="str">
        <f t="shared" si="85"/>
        <v>Ashish Wahi2 - RelationshipAccount / Stakeholder 10Self Score</v>
      </c>
      <c r="GK11" s="126" t="str">
        <f>_xlfn.XLOOKUP(GJ11,PROSPERDelta_Query!BK:BK,PROSPERDelta_Query!AV:AV,"",,-1)</f>
        <v/>
      </c>
      <c r="GL11" s="131" t="str">
        <f t="shared" si="195"/>
        <v/>
      </c>
      <c r="GM11" s="131" t="str">
        <f t="shared" si="196"/>
        <v>N/A</v>
      </c>
      <c r="GN11" s="132" t="str">
        <f t="shared" si="197"/>
        <v>N/A</v>
      </c>
      <c r="GO11" s="132" t="str">
        <f>IF(IF(IF($C11="Christopher Lobo",_xlfn.XLOOKUP($B11,PROSPER_Lobo!$1:$1,PROSPER_Lobo!$48:$48,""),
IF($C11="Naren Baliga",_xlfn.XLOOKUP($B11,PROSPER_Baliga!$1:$1,PROSPER_Baliga!$48:$48,""),
IF($C11="Thorsten Huhn",_xlfn.XLOOKUP($B11,PROSPER_Huhn!$1:$1,PROSPER_Huhn!$48:$48,""),
IF($C11="Nick Hull",_xlfn.XLOOKUP($B11,PROSPER_Hull!$1:$1,PROSPER_Hull!$48:$48,""),
IF($C11="Monika Kotwani",_xlfn.XLOOKUP($B11,PROSPER_Kotwani!$1:$1,PROSPER_Kotwani!$48:$48,""),
IF($C11="Jonathan Wellner",_xlfn.XLOOKUP($B11,PROSPER_Wellner!$1:$1,PROSPER_Wellner!$48:$48,""),
IF($C11="Travis Harvey",_xlfn.XLOOKUP($B11,PROSPER_Harvey!$1:$1,PROSPER_Harvey!$48:$48,""),"")))))))="","",
IF($C11="Christopher Lobo",_xlfn.XLOOKUP($B11,PROSPER_Lobo!$1:$1,PROSPER_Lobo!$48:$48,""),
IF($C11="Naren Baliga",_xlfn.XLOOKUP($B11,PROSPER_Baliga!$1:$1,PROSPER_Baliga!$48:$48,""),
IF($C11="Thorsten Huhn",_xlfn.XLOOKUP($B11,PROSPER_Huhn!$1:$1,PROSPER_Huhn!$48:$48,""),
IF($C11="Nick Hull",_xlfn.XLOOKUP($B11,PROSPER_Hull!$1:$1,PROSPER_Hull!$48:$48,""),
IF($C11="Monika Kotwani",_xlfn.XLOOKUP($B11,PROSPER_Kotwani!$1:$1,PROSPER_Kotwani!$48:$48,""),
IF($C11="Jonathan Wellner",_xlfn.XLOOKUP($B11,PROSPER_Wellner!$1:$1,PROSPER_Wellner!$48:$48,""),
IF($C11="Travis Harvey",_xlfn.XLOOKUP($B11,PROSPER_Harvey!$1:$1,PROSPER_Harvey!$48:$48,""),""))))))))="","No Score",IF(IF($C11="Christopher Lobo",_xlfn.XLOOKUP($B11,PROSPER_Lobo!$1:$1,PROSPER_Lobo!$48:$48,""),
IF($C11="Naren Baliga",_xlfn.XLOOKUP($B11,PROSPER_Baliga!$1:$1,PROSPER_Baliga!$48:$48,""),
IF($C11="Thorsten Huhn",_xlfn.XLOOKUP($B11,PROSPER_Huhn!$1:$1,PROSPER_Huhn!$48:$48,""),
IF($C11="Nick Hull",_xlfn.XLOOKUP($B11,PROSPER_Hull!$1:$1,PROSPER_Hull!$48:$48,""),
IF($C11="Monika Kotwani",_xlfn.XLOOKUP($B11,PROSPER_Kotwani!$1:$1,PROSPER_Kotwani!$48:$48,""),
IF($C11="Jonathan Wellner",_xlfn.XLOOKUP($B11,PROSPER_Wellner!$1:$1,PROSPER_Wellner!$48:$48,""),
IF($C11="Travis Harvey",_xlfn.XLOOKUP($B11,PROSPER_Harvey!$1:$1,PROSPER_Harvey!$48:$48,""),"")))))))="","",
IF($C11="Christopher Lobo",_xlfn.XLOOKUP($B11,PROSPER_Lobo!$1:$1,PROSPER_Lobo!$48:$48,""),
IF($C11="Naren Baliga",_xlfn.XLOOKUP($B11,PROSPER_Baliga!$1:$1,PROSPER_Baliga!$48:$48,""),
IF($C11="Thorsten Huhn",_xlfn.XLOOKUP($B11,PROSPER_Huhn!$1:$1,PROSPER_Huhn!$48:$48,""),
IF($C11="Nick Hull",_xlfn.XLOOKUP($B11,PROSPER_Hull!$1:$1,PROSPER_Hull!$48:$48,""),
IF($C11="Monika Kotwani",_xlfn.XLOOKUP($B11,PROSPER_Kotwani!$1:$1,PROSPER_Kotwani!$48:$48,""),
IF($C11="Jonathan Wellner",_xlfn.XLOOKUP($B11,PROSPER_Wellner!$1:$1,PROSPER_Wellner!$48:$48,""),
IF($C11="Travis Harvey",_xlfn.XLOOKUP($B11,PROSPER_Harvey!$1:$1,PROSPER_Harvey!$48:$48,""),"")))))))))</f>
        <v>N/A</v>
      </c>
      <c r="GP11" s="131" t="str">
        <f>IF(IF(IF($C11="Christopher Lobo",_xlfn.XLOOKUP($B11,PROSPER_Lobo!$1:$1,PROSPER_Lobo!$49:$49,""),
IF($C11="Naren Baliga",_xlfn.XLOOKUP($B11,PROSPER_Baliga!$1:$1,PROSPER_Baliga!$49:$49,""),
IF($C11="Thorsten Huhn",_xlfn.XLOOKUP($B11,PROSPER_Huhn!$1:$1,PROSPER_Huhn!$49:$49,""),
IF($C11="Nick Hull",_xlfn.XLOOKUP($B11,PROSPER_Hull!$1:$1,PROSPER_Hull!$49:$49,""),
IF($C11="Monika Kotwani",_xlfn.XLOOKUP($B11,PROSPER_Kotwani!$1:$1,PROSPER_Kotwani!$49:$49,""),
IF($C11="Jonathan Wellner",_xlfn.XLOOKUP($B11,PROSPER_Wellner!$1:$1,PROSPER_Wellner!$49:$49,""),
IF($C11="Travis Harvey",_xlfn.XLOOKUP($B11,PROSPER_Harvey!$1:$1,PROSPER_Harvey!$49:$49,""),"")))))))="","",
IF($C11="Christopher Lobo",_xlfn.XLOOKUP($B11,PROSPER_Lobo!$1:$1,PROSPER_Lobo!$49:$49,""),
IF($C11="Naren Baliga",_xlfn.XLOOKUP($B11,PROSPER_Baliga!$1:$1,PROSPER_Baliga!$49:$49,""),
IF($C11="Thorsten Huhn",_xlfn.XLOOKUP($B11,PROSPER_Huhn!$1:$1,PROSPER_Huhn!$49:$49,""),
IF($C11="Nick Hull",_xlfn.XLOOKUP($B11,PROSPER_Hull!$1:$1,PROSPER_Hull!$49:$49,""),
IF($C11="Monika Kotwani",_xlfn.XLOOKUP($B11,PROSPER_Kotwani!$1:$1,PROSPER_Kotwani!$49:$49,""),
IF($C11="Jonathan Wellner",_xlfn.XLOOKUP($B11,PROSPER_Wellner!$1:$1,PROSPER_Wellner!$49:$49,""),
IF($C11="Travis Harvey",_xlfn.XLOOKUP($B11,PROSPER_Harvey!$1:$1,PROSPER_Harvey!$49:$49,""),""))))))))="","No Comment",IF(IF($C11="Christopher Lobo",_xlfn.XLOOKUP($B11,PROSPER_Lobo!$1:$1,PROSPER_Lobo!$49:$49,""),
IF($C11="Naren Baliga",_xlfn.XLOOKUP($B11,PROSPER_Baliga!$1:$1,PROSPER_Baliga!$49:$49,""),
IF($C11="Thorsten Huhn",_xlfn.XLOOKUP($B11,PROSPER_Huhn!$1:$1,PROSPER_Huhn!$49:$49,""),
IF($C11="Nick Hull",_xlfn.XLOOKUP($B11,PROSPER_Hull!$1:$1,PROSPER_Hull!$49:$49,""),
IF($C11="Monika Kotwani",_xlfn.XLOOKUP($B11,PROSPER_Kotwani!$1:$1,PROSPER_Kotwani!$49:$49,""),
IF($C11="Jonathan Wellner",_xlfn.XLOOKUP($B11,PROSPER_Wellner!$1:$1,PROSPER_Wellner!$49:$49,""),
IF($C11="Travis Harvey",_xlfn.XLOOKUP($B11,PROSPER_Harvey!$1:$1,PROSPER_Harvey!$49:$49,""),"")))))))="","",
IF($C11="Christopher Lobo",_xlfn.XLOOKUP($B11,PROSPER_Lobo!$1:$1,PROSPER_Lobo!$49:$49,""),
IF($C11="Naren Baliga",_xlfn.XLOOKUP($B11,PROSPER_Baliga!$1:$1,PROSPER_Baliga!$49:$49,""),
IF($C11="Thorsten Huhn",_xlfn.XLOOKUP($B11,PROSPER_Huhn!$1:$1,PROSPER_Huhn!$49:$49,""),
IF($C11="Nick Hull",_xlfn.XLOOKUP($B11,PROSPER_Hull!$1:$1,PROSPER_Hull!$49:$49,""),
IF($C11="Monika Kotwani",_xlfn.XLOOKUP($B11,PROSPER_Kotwani!$1:$1,PROSPER_Kotwani!$49:$49,""),
IF($C11="Jonathan Wellner",_xlfn.XLOOKUP($B11,PROSPER_Wellner!$1:$1,PROSPER_Wellner!$49:$49,""),
IF($C11="Travis Harvey",_xlfn.XLOOKUP($B11,PROSPER_Harvey!$1:$1,PROSPER_Harvey!$49:$49,""),"")))))))))</f>
        <v>N/A</v>
      </c>
      <c r="GQ11" s="150" t="str">
        <f t="shared" si="198"/>
        <v>N/A</v>
      </c>
      <c r="GR11" s="187" t="str">
        <f t="shared" si="199"/>
        <v>N/A</v>
      </c>
      <c r="GS11" s="128" t="str">
        <f t="shared" si="200"/>
        <v>N/A</v>
      </c>
      <c r="GT11" s="188" t="str">
        <f t="shared" si="201"/>
        <v>N/A</v>
      </c>
      <c r="GU11" s="133" t="str">
        <f>IF(IF(IF($C11="Christopher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Kotwani",_xlfn.XLOOKUP($B11,PROSPER_Kotwani!$1:$1,PROSPER_Kotwani!$54:$54,""),
IF($C11="Jonathan Wellner",_xlfn.XLOOKUP($B11,PROSPER_Wellner!$1:$1,PROSPER_Wellner!$54:$54,""),
IF($C11="Travis Harvey",_xlfn.XLOOKUP($B11,PROSPER_Harvey!$1:$1,PROSPER_Harvey!$54:$54,""),"")))))))="","",
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Kotwani",_xlfn.XLOOKUP($B11,PROSPER_Kotwani!$1:$1,PROSPER_Kotwani!$50:$50,""),
IF($C11="Jonathan Wellner",_xlfn.XLOOKUP($B11,PROSPER_Wellner!$1:$1,PROSPER_Wellner!$50:$50,""),
IF($C11="Travis Harvey",_xlfn.XLOOKUP($B11,PROSPER_Harvey!$1:$1,PROSPER_Harvey!$50:$50,""),""))))))))="","No Score",IF(IF($C11="Christopher Lobo",_xlfn.XLOOKUP($B11,PROSPER_Lobo!$1:$1,PROSPER_Lobo!$50:$50,""),
IF($C11="Naren Baliga",_xlfn.XLOOKUP($B11,PROSPER_Baliga!$1:$1,PROSPER_Baliga!$50:$50,""),
IF($C11="Thorsten Huhn",_xlfn.XLOOKUP($B11,PROSPER_Huhn!$1:$1,PROSPER_Huhn!$50:$50,""),
IF($C11="Nick Hull",_xlfn.XLOOKUP($B11,PROSPER_Hull!$1:$1,PROSPER_Hull!$50:$50,""),
IF($C11="Monika Kotwani",_xlfn.XLOOKUP($B11,PROSPER_Kotwani!$1:$1,PROSPER_Kotwani!$50:$50,""),
IF($C11="Jonathan Wellner",_xlfn.XLOOKUP($B11,PROSPER_Wellner!$1:$1,PROSPER_Wellner!$50:$50,""),
IF($C11="Travis Harvey",_xlfn.XLOOKUP($B11,PROSPER_Harvey!$1:$1,PROSPER_Harvey!$50:$50,""),"")))))))="","",
IF($C11="Christopher Lobo",_xlfn.XLOOKUP($B11,PROSPER_Lobo!$1:$1,PROSPER_Lobo!$50:$50,""),
IF($C11="Naren Baliga",_xlfn.XLOOKUP($B11,PROSPER_Baliga!$1:$1,PROSPER_Baliga!$50:$50,""),
IF($C11="Thorsten Huhn",_xlfn.XLOOKUP($B11,PROSPER_Huhn!$1:$1,PROSPER_Huhn!$50:$50,""),
IF($C11="Nick Hull",_xlfn.XLOOKUP($B11,PROSPER_Hull!$1:$1,PROSPER_Hull!$50:$50,""),
IF($C11="Monika Kotwani",_xlfn.XLOOKUP($B11,PROSPER_Kotwani!$1:$1,PROSPER_Kotwani!$50:$50,""),
IF($C11="Jonathan Wellner",_xlfn.XLOOKUP($B11,PROSPER_Wellner!$1:$1,PROSPER_Wellner!$50:$50,""),
IF($C11="Travis Harvey",_xlfn.XLOOKUP($B11,PROSPER_Harvey!$1:$1,PROSPER_Harvey!$50:$50,""),"")))))))))</f>
        <v>No Score</v>
      </c>
      <c r="GV11" s="134" t="str">
        <f>IF(IF(IF($C11="Christopher Lobo",_xlfn.XLOOKUP($B11,PROSPER_Lobo!$1:$1,PROSPER_Lobo!$51:$51,""),
IF($C11="Naren Baliga",_xlfn.XLOOKUP($B11,PROSPER_Baliga!$1:$1,PROSPER_Baliga!$51:$51,""),
IF($C11="Thorsten Huhn",_xlfn.XLOOKUP($B11,PROSPER_Huhn!$1:$1,PROSPER_Huhn!$51:$51,""),
IF($C11="Nick Hull",_xlfn.XLOOKUP($B11,PROSPER_Hull!$1:$1,PROSPER_Hull!$51:$51,""),
IF($C11="Monika Kotwani",_xlfn.XLOOKUP($B11,PROSPER_Kotwani!$1:$1,PROSPER_Kotwani!$51:$51,""),
IF($C11="Jonathan Wellner",_xlfn.XLOOKUP($B11,PROSPER_Wellner!$1:$1,PROSPER_Wellner!$51:$51,""),
IF($C11="Travis Harvey",_xlfn.XLOOKUP($B11,PROSPER_Harvey!$1:$1,PROSPER_Harvey!$51:$51,""),"")))))))="","",
IF($C11="Christopher Lobo",_xlfn.XLOOKUP($B11,PROSPER_Lobo!$1:$1,PROSPER_Lobo!$51:$51,""),
IF($C11="Naren Baliga",_xlfn.XLOOKUP($B11,PROSPER_Baliga!$1:$1,PROSPER_Baliga!$51:$51,""),
IF($C11="Thorsten Huhn",_xlfn.XLOOKUP($B11,PROSPER_Huhn!$1:$1,PROSPER_Huhn!$51:$51,""),
IF($C11="Nick Hull",_xlfn.XLOOKUP($B11,PROSPER_Hull!$1:$1,PROSPER_Hull!$51:$51,""),
IF($C11="Monika Kotwani",_xlfn.XLOOKUP($B11,PROSPER_Kotwani!$1:$1,PROSPER_Kotwani!$51:$51,""),
IF($C11="Jonathan Wellner",_xlfn.XLOOKUP($B11,PROSPER_Wellner!$1:$1,PROSPER_Wellner!$51:$51,""),
IF($C11="Travis Harvey",_xlfn.XLOOKUP($B11,PROSPER_Harvey!$1:$1,PROSPER_Harvey!$51:$51,""),""))))))))="","No Comment",IF(IF($C11="Christopher Lobo",_xlfn.XLOOKUP($B11,PROSPER_Lobo!$1:$1,PROSPER_Lobo!$51:$51,""),
IF($C11="Naren Baliga",_xlfn.XLOOKUP($B11,PROSPER_Baliga!$1:$1,PROSPER_Baliga!$51:$51,""),
IF($C11="Thorsten Huhn",_xlfn.XLOOKUP($B11,PROSPER_Huhn!$1:$1,PROSPER_Huhn!$51:$51,""),
IF($C11="Nick Hull",_xlfn.XLOOKUP($B11,PROSPER_Hull!$1:$1,PROSPER_Hull!$51:$51,""),
IF($C11="Monika Kotwani",_xlfn.XLOOKUP($B11,PROSPER_Kotwani!$1:$1,PROSPER_Kotwani!$51:$51,""),
IF($C11="Jonathan Wellner",_xlfn.XLOOKUP($B11,PROSPER_Wellner!$1:$1,PROSPER_Wellner!$51:$51,""),
IF($C11="Travis Harvey",_xlfn.XLOOKUP($B11,PROSPER_Harvey!$1:$1,PROSPER_Harvey!$51:$51,""),"")))))))="","",
IF($C11="Christopher Lobo",_xlfn.XLOOKUP($B11,PROSPER_Lobo!$1:$1,PROSPER_Lobo!$51:$51,""),
IF($C11="Naren Baliga",_xlfn.XLOOKUP($B11,PROSPER_Baliga!$1:$1,PROSPER_Baliga!$51:$51,""),
IF($C11="Thorsten Huhn",_xlfn.XLOOKUP($B11,PROSPER_Huhn!$1:$1,PROSPER_Huhn!$51:$51,""),
IF($C11="Nick Hull",_xlfn.XLOOKUP($B11,PROSPER_Hull!$1:$1,PROSPER_Hull!$51:$51,""),
IF($C11="Monika Kotwani",_xlfn.XLOOKUP($B11,PROSPER_Kotwani!$1:$1,PROSPER_Kotwani!$51:$51,""),
IF($C11="Jonathan Wellner",_xlfn.XLOOKUP($B11,PROSPER_Wellner!$1:$1,PROSPER_Wellner!$51:$51,""),
IF($C11="Travis Harvey",_xlfn.XLOOKUP($B11,PROSPER_Harvey!$1:$1,PROSPER_Harvey!$51:$51,""),"")))))))))</f>
        <v>No Comment</v>
      </c>
      <c r="GW11" s="133">
        <f>_xlfn.XLOOKUP($B11,Vlookups_Local!B:B,Vlookups_Local!E:E,"N/A")</f>
        <v>8</v>
      </c>
      <c r="GX11" s="134" t="str">
        <f>IF(IF(IF($C11="Christopher Lobo",_xlfn.XLOOKUP($B11,PROSPER_Lobo!$1:$1,PROSPER_Lobo!$53:$53,""),
IF($C11="Naren Baliga",_xlfn.XLOOKUP($B11,PROSPER_Baliga!$1:$1,PROSPER_Baliga!$53:$53,""),
IF($C11="Thorsten Huhn",_xlfn.XLOOKUP($B11,PROSPER_Huhn!$1:$1,PROSPER_Huhn!$53:$53,""),
IF($C11="Nick Hull",_xlfn.XLOOKUP($B11,PROSPER_Hull!$1:$1,PROSPER_Hull!$53:$53,""),
IF($C11="Monika Kotwani",_xlfn.XLOOKUP($B11,PROSPER_Kotwani!$1:$1,PROSPER_Kotwani!$53:$53,""),
IF($C11="Jonathan Wellner",_xlfn.XLOOKUP($B11,PROSPER_Wellner!$1:$1,PROSPER_Wellner!$53:$53,""),
IF($C11="Travis Harvey",_xlfn.XLOOKUP($B11,PROSPER_Harvey!$1:$1,PROSPER_Harvey!$53:$53,""),"")))))))="","",
IF($C11="Christopher Lobo",_xlfn.XLOOKUP($B11,PROSPER_Lobo!$1:$1,PROSPER_Lobo!$53:$53,""),
IF($C11="Naren Baliga",_xlfn.XLOOKUP($B11,PROSPER_Baliga!$1:$1,PROSPER_Baliga!$53:$53,""),
IF($C11="Thorsten Huhn",_xlfn.XLOOKUP($B11,PROSPER_Huhn!$1:$1,PROSPER_Huhn!$53:$53,""),
IF($C11="Nick Hull",_xlfn.XLOOKUP($B11,PROSPER_Hull!$1:$1,PROSPER_Hull!$53:$53,""),
IF($C11="Monika Kotwani",_xlfn.XLOOKUP($B11,PROSPER_Kotwani!$1:$1,PROSPER_Kotwani!$53:$53,""),
IF($C11="Jonathan Wellner",_xlfn.XLOOKUP($B11,PROSPER_Wellner!$1:$1,PROSPER_Wellner!$53:$53,""),
IF($C11="Travis Harvey",_xlfn.XLOOKUP($B11,PROSPER_Harvey!$1:$1,PROSPER_Harvey!$53:$53,""),""))))))))="","No Comment",IF(IF($C11="Christopher Lobo",_xlfn.XLOOKUP($B11,PROSPER_Lobo!$1:$1,PROSPER_Lobo!$53:$53,""),
IF($C11="Naren Baliga",_xlfn.XLOOKUP($B11,PROSPER_Baliga!$1:$1,PROSPER_Baliga!$53:$53,""),
IF($C11="Thorsten Huhn",_xlfn.XLOOKUP($B11,PROSPER_Huhn!$1:$1,PROSPER_Huhn!$53:$53,""),
IF($C11="Nick Hull",_xlfn.XLOOKUP($B11,PROSPER_Hull!$1:$1,PROSPER_Hull!$53:$53,""),
IF($C11="Monika Kotwani",_xlfn.XLOOKUP($B11,PROSPER_Kotwani!$1:$1,PROSPER_Kotwani!$53:$53,""),
IF($C11="Jonathan Wellner",_xlfn.XLOOKUP($B11,PROSPER_Wellner!$1:$1,PROSPER_Wellner!$53:$53,""),
IF($C11="Travis Harvey",_xlfn.XLOOKUP($B11,PROSPER_Harvey!$1:$1,PROSPER_Harvey!$53:$53,""),"")))))))="","",
IF($C11="Christopher Lobo",_xlfn.XLOOKUP($B11,PROSPER_Lobo!$1:$1,PROSPER_Lobo!$53:$53,""),
IF($C11="Naren Baliga",_xlfn.XLOOKUP($B11,PROSPER_Baliga!$1:$1,PROSPER_Baliga!$53:$53,""),
IF($C11="Thorsten Huhn",_xlfn.XLOOKUP($B11,PROSPER_Huhn!$1:$1,PROSPER_Huhn!$53:$53,""),
IF($C11="Nick Hull",_xlfn.XLOOKUP($B11,PROSPER_Hull!$1:$1,PROSPER_Hull!$53:$53,""),
IF($C11="Monika Kotwani",_xlfn.XLOOKUP($B11,PROSPER_Kotwani!$1:$1,PROSPER_Kotwani!$53:$53,""),
IF($C11="Jonathan Wellner",_xlfn.XLOOKUP($B11,PROSPER_Wellner!$1:$1,PROSPER_Wellner!$53:$53,""),
IF($C11="Travis Harvey",_xlfn.XLOOKUP($B11,PROSPER_Harvey!$1:$1,PROSPER_Harvey!$53:$53,""),"")))))))))</f>
        <v>No Comment</v>
      </c>
      <c r="GY11" s="133" t="str">
        <f>IF(IF(IF($C11="Christopher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Kotwani",_xlfn.XLOOKUP($B11,PROSPER_Kotwani!$1:$1,PROSPER_Kotwani!$54:$54,""),
IF($C11="Jonathan Wellner",_xlfn.XLOOKUP($B11,PROSPER_Wellner!$1:$1,PROSPER_Wellner!$54:$54,""),
IF($C11="Travis Harvey",_xlfn.XLOOKUP($B11,PROSPER_Harvey!$1:$1,PROSPER_Harvey!$54:$54,""),"")))))))="","",
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Kotwani",_xlfn.XLOOKUP($B11,PROSPER_Kotwani!$1:$1,PROSPER_Kotwani!$54:$54,""),
IF($C11="Jonathan Wellner",_xlfn.XLOOKUP($B11,PROSPER_Wellner!$1:$1,PROSPER_Wellner!$54:$54,""),
IF($C11="Travis Harvey",_xlfn.XLOOKUP($B11,PROSPER_Harvey!$1:$1,PROSPER_Harvey!$54:$54,""),""))))))))="","No Score",IF(IF($C11="Christopher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Kotwani",_xlfn.XLOOKUP($B11,PROSPER_Kotwani!$1:$1,PROSPER_Kotwani!$54:$54,""),
IF($C11="Jonathan Wellner",_xlfn.XLOOKUP($B11,PROSPER_Wellner!$1:$1,PROSPER_Wellner!$54:$54,""),
IF($C11="Travis Harvey",_xlfn.XLOOKUP($B11,PROSPER_Harvey!$1:$1,PROSPER_Harvey!$54:$54,""),"")))))))="","",
IF($C11="Christopher Lobo",_xlfn.XLOOKUP($B11,PROSPER_Lobo!$1:$1,PROSPER_Lobo!$54:$54,""),
IF($C11="Naren Baliga",_xlfn.XLOOKUP($B11,PROSPER_Baliga!$1:$1,PROSPER_Baliga!$54:$54,""),
IF($C11="Thorsten Huhn",_xlfn.XLOOKUP($B11,PROSPER_Huhn!$1:$1,PROSPER_Huhn!$54:$54,""),
IF($C11="Nick Hull",_xlfn.XLOOKUP($B11,PROSPER_Hull!$1:$1,PROSPER_Hull!$54:$54,""),
IF($C11="Monika Kotwani",_xlfn.XLOOKUP($B11,PROSPER_Kotwani!$1:$1,PROSPER_Kotwani!$54:$54,""),
IF($C11="Jonathan Wellner",_xlfn.XLOOKUP($B11,PROSPER_Wellner!$1:$1,PROSPER_Wellner!$54:$54,""),
IF($C11="Travis Harvey",_xlfn.XLOOKUP($B11,PROSPER_Harvey!$1:$1,PROSPER_Harvey!$54:$54,""),"")))))))))</f>
        <v>No Score</v>
      </c>
      <c r="GZ11" s="134" t="str">
        <f>IF(IF(IF($C11="Christopher Lobo",_xlfn.XLOOKUP($B11,PROSPER_Lobo!$1:$1,PROSPER_Lobo!$55:$55,""),
IF($C11="Naren Baliga",_xlfn.XLOOKUP($B11,PROSPER_Baliga!$1:$1,PROSPER_Baliga!$55:$55,""),
IF($C11="Thorsten Huhn",_xlfn.XLOOKUP($B11,PROSPER_Huhn!$1:$1,PROSPER_Huhn!$55:$55,""),
IF($C11="Nick Hull",_xlfn.XLOOKUP($B11,PROSPER_Hull!$1:$1,PROSPER_Hull!$55:$55,""),
IF($C11="Monika Kotwani",_xlfn.XLOOKUP($B11,PROSPER_Kotwani!$1:$1,PROSPER_Kotwani!$55:$55,""),
IF($C11="Jonathan Wellner",_xlfn.XLOOKUP($B11,PROSPER_Wellner!$1:$1,PROSPER_Wellner!$55:$55,""),
IF($C11="Travis Harvey",_xlfn.XLOOKUP($B11,PROSPER_Harvey!$1:$1,PROSPER_Harvey!$55:$55,""),"")))))))="","",
IF($C11="Christopher Lobo",_xlfn.XLOOKUP($B11,PROSPER_Lobo!$1:$1,PROSPER_Lobo!$55:$55,""),
IF($C11="Naren Baliga",_xlfn.XLOOKUP($B11,PROSPER_Baliga!$1:$1,PROSPER_Baliga!$55:$55,""),
IF($C11="Thorsten Huhn",_xlfn.XLOOKUP($B11,PROSPER_Huhn!$1:$1,PROSPER_Huhn!$55:$55,""),
IF($C11="Nick Hull",_xlfn.XLOOKUP($B11,PROSPER_Hull!$1:$1,PROSPER_Hull!$55:$55,""),
IF($C11="Monika Kotwani",_xlfn.XLOOKUP($B11,PROSPER_Kotwani!$1:$1,PROSPER_Kotwani!$55:$55,""),
IF($C11="Jonathan Wellner",_xlfn.XLOOKUP($B11,PROSPER_Wellner!$1:$1,PROSPER_Wellner!$55:$55,""),
IF($C11="Travis Harvey",_xlfn.XLOOKUP($B11,PROSPER_Harvey!$1:$1,PROSPER_Harvey!$55:$55,""),""))))))))="","No Comment",IF(IF($C11="Christopher Lobo",_xlfn.XLOOKUP($B11,PROSPER_Lobo!$1:$1,PROSPER_Lobo!$55:$55,""),
IF($C11="Naren Baliga",_xlfn.XLOOKUP($B11,PROSPER_Baliga!$1:$1,PROSPER_Baliga!$55:$55,""),
IF($C11="Thorsten Huhn",_xlfn.XLOOKUP($B11,PROSPER_Huhn!$1:$1,PROSPER_Huhn!$55:$55,""),
IF($C11="Nick Hull",_xlfn.XLOOKUP($B11,PROSPER_Hull!$1:$1,PROSPER_Hull!$55:$55,""),
IF($C11="Monika Kotwani",_xlfn.XLOOKUP($B11,PROSPER_Kotwani!$1:$1,PROSPER_Kotwani!$55:$55,""),
IF($C11="Jonathan Wellner",_xlfn.XLOOKUP($B11,PROSPER_Wellner!$1:$1,PROSPER_Wellner!$55:$55,""),
IF($C11="Travis Harvey",_xlfn.XLOOKUP($B11,PROSPER_Harvey!$1:$1,PROSPER_Harvey!$55:$55,""),"")))))))="","",
IF($C11="Christopher Lobo",_xlfn.XLOOKUP($B11,PROSPER_Lobo!$1:$1,PROSPER_Lobo!$55:$55,""),
IF($C11="Naren Baliga",_xlfn.XLOOKUP($B11,PROSPER_Baliga!$1:$1,PROSPER_Baliga!$55:$55,""),
IF($C11="Thorsten Huhn",_xlfn.XLOOKUP($B11,PROSPER_Huhn!$1:$1,PROSPER_Huhn!$55:$55,""),
IF($C11="Nick Hull",_xlfn.XLOOKUP($B11,PROSPER_Hull!$1:$1,PROSPER_Hull!$55:$55,""),
IF($C11="Monika Kotwani",_xlfn.XLOOKUP($B11,PROSPER_Kotwani!$1:$1,PROSPER_Kotwani!$55:$55,""),
IF($C11="Jonathan Wellner",_xlfn.XLOOKUP($B11,PROSPER_Wellner!$1:$1,PROSPER_Wellner!$55:$55,""),
IF($C11="Travis Harvey",_xlfn.XLOOKUP($B11,PROSPER_Harvey!$1:$1,PROSPER_Harvey!$55:$55,""),"")))))))))</f>
        <v>No Comment</v>
      </c>
      <c r="HA11" s="133" t="str">
        <f>IF(IF(IF($C11="Christopher Lobo",_xlfn.XLOOKUP($B11,PROSPER_Lobo!$1:$1,PROSPER_Lobo!$56:$56,""),
IF($C11="Naren Baliga",_xlfn.XLOOKUP($B11,PROSPER_Baliga!$1:$1,PROSPER_Baliga!$56:$56,""),
IF($C11="Thorsten Huhn",_xlfn.XLOOKUP($B11,PROSPER_Huhn!$1:$1,PROSPER_Huhn!$56:$56,""),
IF($C11="Nick Hull",_xlfn.XLOOKUP($B11,PROSPER_Hull!$1:$1,PROSPER_Hull!$56:$56,""),
IF($C11="Monika Kotwani",_xlfn.XLOOKUP($B11,PROSPER_Kotwani!$1:$1,PROSPER_Kotwani!$56:$56,""),
IF($C11="Jonathan Wellner",_xlfn.XLOOKUP($B11,PROSPER_Wellner!$1:$1,PROSPER_Wellner!$56:$56,""),
IF($C11="Travis Harvey",_xlfn.XLOOKUP($B11,PROSPER_Harvey!$1:$1,PROSPER_Harvey!$56:$56,""),"")))))))="","",
IF($C11="Christopher Lobo",_xlfn.XLOOKUP($B11,PROSPER_Lobo!$1:$1,PROSPER_Lobo!$56:$56,""),
IF($C11="Naren Baliga",_xlfn.XLOOKUP($B11,PROSPER_Baliga!$1:$1,PROSPER_Baliga!$56:$56,""),
IF($C11="Thorsten Huhn",_xlfn.XLOOKUP($B11,PROSPER_Huhn!$1:$1,PROSPER_Huhn!$56:$56,""),
IF($C11="Nick Hull",_xlfn.XLOOKUP($B11,PROSPER_Hull!$1:$1,PROSPER_Hull!$56:$56,""),
IF($C11="Monika Kotwani",_xlfn.XLOOKUP($B11,PROSPER_Kotwani!$1:$1,PROSPER_Kotwani!$56:$56,""),
IF($C11="Jonathan Wellner",_xlfn.XLOOKUP($B11,PROSPER_Wellner!$1:$1,PROSPER_Wellner!$56:$56,""),
IF($C11="Travis Harvey",_xlfn.XLOOKUP($B11,PROSPER_Harvey!$1:$1,PROSPER_Harvey!$56:$56,""),""))))))))="","No Score",IF(IF($C11="Christopher Lobo",_xlfn.XLOOKUP($B11,PROSPER_Lobo!$1:$1,PROSPER_Lobo!$56:$56,""),
IF($C11="Naren Baliga",_xlfn.XLOOKUP($B11,PROSPER_Baliga!$1:$1,PROSPER_Baliga!$56:$56,""),
IF($C11="Thorsten Huhn",_xlfn.XLOOKUP($B11,PROSPER_Huhn!$1:$1,PROSPER_Huhn!$56:$56,""),
IF($C11="Nick Hull",_xlfn.XLOOKUP($B11,PROSPER_Hull!$1:$1,PROSPER_Hull!$56:$56,""),
IF($C11="Monika Kotwani",_xlfn.XLOOKUP($B11,PROSPER_Kotwani!$1:$1,PROSPER_Kotwani!$56:$56,""),
IF($C11="Jonathan Wellner",_xlfn.XLOOKUP($B11,PROSPER_Wellner!$1:$1,PROSPER_Wellner!$56:$56,""),
IF($C11="Travis Harvey",_xlfn.XLOOKUP($B11,PROSPER_Harvey!$1:$1,PROSPER_Harvey!$56:$56,""),"")))))))="","",
IF($C11="Christopher Lobo",_xlfn.XLOOKUP($B11,PROSPER_Lobo!$1:$1,PROSPER_Lobo!$56:$56,""),
IF($C11="Naren Baliga",_xlfn.XLOOKUP($B11,PROSPER_Baliga!$1:$1,PROSPER_Baliga!$56:$56,""),
IF($C11="Thorsten Huhn",_xlfn.XLOOKUP($B11,PROSPER_Huhn!$1:$1,PROSPER_Huhn!$56:$56,""),
IF($C11="Nick Hull",_xlfn.XLOOKUP($B11,PROSPER_Hull!$1:$1,PROSPER_Hull!$56:$56,""),
IF($C11="Monika Kotwani",_xlfn.XLOOKUP($B11,PROSPER_Kotwani!$1:$1,PROSPER_Kotwani!$56:$56,""),
IF($C11="Jonathan Wellner",_xlfn.XLOOKUP($B11,PROSPER_Wellner!$1:$1,PROSPER_Wellner!$56:$56,""),
IF($C11="Travis Harvey",_xlfn.XLOOKUP($B11,PROSPER_Harvey!$1:$1,PROSPER_Harvey!$56:$56,""),"")))))))))</f>
        <v>No Score</v>
      </c>
      <c r="HB11" s="134" t="str">
        <f>IF(IF(IF($C11="Christopher Lobo",_xlfn.XLOOKUP($B11,PROSPER_Lobo!$1:$1,PROSPER_Lobo!$57:$57,""),
IF($C11="Naren Baliga",_xlfn.XLOOKUP($B11,PROSPER_Baliga!$1:$1,PROSPER_Baliga!$57:$57,""),
IF($C11="Thorsten Huhn",_xlfn.XLOOKUP($B11,PROSPER_Huhn!$1:$1,PROSPER_Huhn!$57:$57,""),
IF($C11="Nick Hull",_xlfn.XLOOKUP($B11,PROSPER_Hull!$1:$1,PROSPER_Hull!$57:$57,""),
IF($C11="Monika Kotwani",_xlfn.XLOOKUP($B11,PROSPER_Kotwani!$1:$1,PROSPER_Kotwani!$57:$57,""),
IF($C11="Jonathan Wellner",_xlfn.XLOOKUP($B11,PROSPER_Wellner!$1:$1,PROSPER_Wellner!$57:$57,""),
IF($C11="Travis Harvey",_xlfn.XLOOKUP($B11,PROSPER_Harvey!$1:$1,PROSPER_Harvey!$57:$57,""),"")))))))="","",
IF($C11="Christopher Lobo",_xlfn.XLOOKUP($B11,PROSPER_Lobo!$1:$1,PROSPER_Lobo!$57:$57,""),
IF($C11="Naren Baliga",_xlfn.XLOOKUP($B11,PROSPER_Baliga!$1:$1,PROSPER_Baliga!$57:$57,""),
IF($C11="Thorsten Huhn",_xlfn.XLOOKUP($B11,PROSPER_Huhn!$1:$1,PROSPER_Huhn!$57:$57,""),
IF($C11="Nick Hull",_xlfn.XLOOKUP($B11,PROSPER_Hull!$1:$1,PROSPER_Hull!$57:$57,""),
IF($C11="Monika Kotwani",_xlfn.XLOOKUP($B11,PROSPER_Kotwani!$1:$1,PROSPER_Kotwani!$57:$57,""),
IF($C11="Jonathan Wellner",_xlfn.XLOOKUP($B11,PROSPER_Wellner!$1:$1,PROSPER_Wellner!$57:$57,""),
IF($C11="Travis Harvey",_xlfn.XLOOKUP($B11,PROSPER_Harvey!$1:$1,PROSPER_Harvey!$57:$57,""),""))))))))="","No Comment",IF(IF($C11="Christopher Lobo",_xlfn.XLOOKUP($B11,PROSPER_Lobo!$1:$1,PROSPER_Lobo!$57:$57,""),
IF($C11="Naren Baliga",_xlfn.XLOOKUP($B11,PROSPER_Baliga!$1:$1,PROSPER_Baliga!$57:$57,""),
IF($C11="Thorsten Huhn",_xlfn.XLOOKUP($B11,PROSPER_Huhn!$1:$1,PROSPER_Huhn!$57:$57,""),
IF($C11="Nick Hull",_xlfn.XLOOKUP($B11,PROSPER_Hull!$1:$1,PROSPER_Hull!$57:$57,""),
IF($C11="Monika Kotwani",_xlfn.XLOOKUP($B11,PROSPER_Kotwani!$1:$1,PROSPER_Kotwani!$57:$57,""),
IF($C11="Jonathan Wellner",_xlfn.XLOOKUP($B11,PROSPER_Wellner!$1:$1,PROSPER_Wellner!$57:$57,""),
IF($C11="Travis Harvey",_xlfn.XLOOKUP($B11,PROSPER_Harvey!$1:$1,PROSPER_Harvey!$57:$57,""),"")))))))="","",
IF($C11="Christopher Lobo",_xlfn.XLOOKUP($B11,PROSPER_Lobo!$1:$1,PROSPER_Lobo!$57:$57,""),
IF($C11="Naren Baliga",_xlfn.XLOOKUP($B11,PROSPER_Baliga!$1:$1,PROSPER_Baliga!$57:$57,""),
IF($C11="Thorsten Huhn",_xlfn.XLOOKUP($B11,PROSPER_Huhn!$1:$1,PROSPER_Huhn!$57:$57,""),
IF($C11="Nick Hull",_xlfn.XLOOKUP($B11,PROSPER_Hull!$1:$1,PROSPER_Hull!$57:$57,""),
IF($C11="Monika Kotwani",_xlfn.XLOOKUP($B11,PROSPER_Kotwani!$1:$1,PROSPER_Kotwani!$57:$57,""),
IF($C11="Jonathan Wellner",_xlfn.XLOOKUP($B11,PROSPER_Wellner!$1:$1,PROSPER_Wellner!$57:$57,""),
IF($C11="Travis Harvey",_xlfn.XLOOKUP($B11,PROSPER_Harvey!$1:$1,PROSPER_Harvey!$57:$57,""),"")))))))))</f>
        <v>No Comment</v>
      </c>
      <c r="HC11" s="192">
        <f t="shared" si="202"/>
        <v>8</v>
      </c>
      <c r="HD11" s="135" t="str">
        <f>_xlfn.XLOOKUP(B11,PROSPERInitial_Query!$E:$E,PROSPERInitial_Query!$AK:$AK,"",,-1)</f>
        <v/>
      </c>
      <c r="HE11" s="136" t="str">
        <f t="shared" si="94"/>
        <v>Ashish Wahi4 - SuccessServices Quality</v>
      </c>
      <c r="HF11" s="136" t="str">
        <f>_xlfn.XLOOKUP(HE11,PROSPERDelta_Query!BK:BK,PROSPERDelta_Query!AX:AX,"",,-1)</f>
        <v/>
      </c>
      <c r="HG11" s="137" t="str">
        <f t="shared" si="203"/>
        <v>N/A</v>
      </c>
      <c r="HH11" s="137" t="str">
        <f>IF(IF(IF($C11="Christopher Lobo",_xlfn.XLOOKUP($B11,PROSPER_Lobo!$1:$1,PROSPER_Lobo!$58:$58,""),
IF($C11="Naren Baliga",_xlfn.XLOOKUP($B11,PROSPER_Baliga!$1:$1,PROSPER_Baliga!$58:$58,""),
IF($C11="Thorsten Huhn",_xlfn.XLOOKUP($B11,PROSPER_Huhn!$1:$1,PROSPER_Huhn!$58:$58,""),
IF($C11="Nick Hull",_xlfn.XLOOKUP($B11,PROSPER_Hull!$1:$1,PROSPER_Hull!$58:$58,""),
IF($C11="Monika Kotwani",_xlfn.XLOOKUP($B11,PROSPER_Kotwani!$1:$1,PROSPER_Kotwani!$58:$58,""),
IF($C11="Jonathan Wellner",_xlfn.XLOOKUP($B11,PROSPER_Wellner!$1:$1,PROSPER_Wellner!$58:$58,""),
IF($C11="Travis Harvey",_xlfn.XLOOKUP($B11,PROSPER_Harvey!$1:$1,PROSPER_Harvey!$58:$58,""),"")))))))="","",
IF($C11="Christopher Lobo",_xlfn.XLOOKUP($B11,PROSPER_Lobo!$1:$1,PROSPER_Lobo!$58:$58,""),
IF($C11="Naren Baliga",_xlfn.XLOOKUP($B11,PROSPER_Baliga!$1:$1,PROSPER_Baliga!$58:$58,""),
IF($C11="Thorsten Huhn",_xlfn.XLOOKUP($B11,PROSPER_Huhn!$1:$1,PROSPER_Huhn!$58:$58,""),
IF($C11="Nick Hull",_xlfn.XLOOKUP($B11,PROSPER_Hull!$1:$1,PROSPER_Hull!$58:$58,""),
IF($C11="Monika Kotwani",_xlfn.XLOOKUP($B11,PROSPER_Kotwani!$1:$1,PROSPER_Kotwani!$58:$58,""),
IF($C11="Jonathan Wellner",_xlfn.XLOOKUP($B11,PROSPER_Wellner!$1:$1,PROSPER_Wellner!$58:$58,""),
IF($C11="Travis Harvey",_xlfn.XLOOKUP($B11,PROSPER_Harvey!$1:$1,PROSPER_Harvey!$58:$58,""),""))))))))="","No Score",IF(IF($C11="Christopher Lobo",_xlfn.XLOOKUP($B11,PROSPER_Lobo!$1:$1,PROSPER_Lobo!$58:$58,""),
IF($C11="Naren Baliga",_xlfn.XLOOKUP($B11,PROSPER_Baliga!$1:$1,PROSPER_Baliga!$58:$58,""),
IF($C11="Thorsten Huhn",_xlfn.XLOOKUP($B11,PROSPER_Huhn!$1:$1,PROSPER_Huhn!$58:$58,""),
IF($C11="Nick Hull",_xlfn.XLOOKUP($B11,PROSPER_Hull!$1:$1,PROSPER_Hull!$58:$58,""),
IF($C11="Monika Kotwani",_xlfn.XLOOKUP($B11,PROSPER_Kotwani!$1:$1,PROSPER_Kotwani!$58:$58,""),
IF($C11="Jonathan Wellner",_xlfn.XLOOKUP($B11,PROSPER_Wellner!$1:$1,PROSPER_Wellner!$58:$58,""),
IF($C11="Travis Harvey",_xlfn.XLOOKUP($B11,PROSPER_Harvey!$1:$1,PROSPER_Harvey!$58:$58,""),"")))))))="","",
IF($C11="Christopher Lobo",_xlfn.XLOOKUP($B11,PROSPER_Lobo!$1:$1,PROSPER_Lobo!$58:$58,""),
IF($C11="Naren Baliga",_xlfn.XLOOKUP($B11,PROSPER_Baliga!$1:$1,PROSPER_Baliga!$58:$58,""),
IF($C11="Thorsten Huhn",_xlfn.XLOOKUP($B11,PROSPER_Huhn!$1:$1,PROSPER_Huhn!$58:$58,""),
IF($C11="Nick Hull",_xlfn.XLOOKUP($B11,PROSPER_Hull!$1:$1,PROSPER_Hull!$58:$58,""),
IF($C11="Monika Kotwani",_xlfn.XLOOKUP($B11,PROSPER_Kotwani!$1:$1,PROSPER_Kotwani!$58:$58,""),
IF($C11="Jonathan Wellner",_xlfn.XLOOKUP($B11,PROSPER_Wellner!$1:$1,PROSPER_Wellner!$58:$58,""),
IF($C11="Travis Harvey",_xlfn.XLOOKUP($B11,PROSPER_Harvey!$1:$1,PROSPER_Harvey!$58:$58,""),"")))))))))</f>
        <v>No Score</v>
      </c>
      <c r="HI11" s="138" t="str">
        <f>IF(IF(IF($C11="Christopher Lobo",_xlfn.XLOOKUP($B11,PROSPER_Lobo!$1:$1,PROSPER_Lobo!$59:$59,""),
IF($C11="Naren Baliga",_xlfn.XLOOKUP($B11,PROSPER_Baliga!$1:$1,PROSPER_Baliga!$59:$59,""),
IF($C11="Thorsten Huhn",_xlfn.XLOOKUP($B11,PROSPER_Huhn!$1:$1,PROSPER_Huhn!$59:$59,""),
IF($C11="Nick Hull",_xlfn.XLOOKUP($B11,PROSPER_Hull!$1:$1,PROSPER_Hull!$59:$59,""),
IF($C11="Monika Kotwani",_xlfn.XLOOKUP($B11,PROSPER_Kotwani!$1:$1,PROSPER_Kotwani!$59:$59,""),
IF($C11="Jonathan Wellner",_xlfn.XLOOKUP($B11,PROSPER_Wellner!$1:$1,PROSPER_Wellner!$59:$59,""),
IF($C11="Travis Harvey",_xlfn.XLOOKUP($B11,PROSPER_Harvey!$1:$1,PROSPER_Harvey!$59:$59,""),"")))))))="","",
IF($C11="Christopher Lobo",_xlfn.XLOOKUP($B11,PROSPER_Lobo!$1:$1,PROSPER_Lobo!$59:$59,""),
IF($C11="Naren Baliga",_xlfn.XLOOKUP($B11,PROSPER_Baliga!$1:$1,PROSPER_Baliga!$59:$59,""),
IF($C11="Thorsten Huhn",_xlfn.XLOOKUP($B11,PROSPER_Huhn!$1:$1,PROSPER_Huhn!$59:$59,""),
IF($C11="Nick Hull",_xlfn.XLOOKUP($B11,PROSPER_Hull!$1:$1,PROSPER_Hull!$59:$59,""),
IF($C11="Monika Kotwani",_xlfn.XLOOKUP($B11,PROSPER_Kotwani!$1:$1,PROSPER_Kotwani!$59:$59,""),
IF($C11="Jonathan Wellner",_xlfn.XLOOKUP($B11,PROSPER_Wellner!$1:$1,PROSPER_Wellner!$59:$59,""),
IF($C11="Travis Harvey",_xlfn.XLOOKUP($B11,PROSPER_Harvey!$1:$1,PROSPER_Harvey!$59:$59,""),""))))))))="","No Comment",IF(IF($C11="Christopher Lobo",_xlfn.XLOOKUP($B11,PROSPER_Lobo!$1:$1,PROSPER_Lobo!$59:$59,""),
IF($C11="Naren Baliga",_xlfn.XLOOKUP($B11,PROSPER_Baliga!$1:$1,PROSPER_Baliga!$59:$59,""),
IF($C11="Thorsten Huhn",_xlfn.XLOOKUP($B11,PROSPER_Huhn!$1:$1,PROSPER_Huhn!$59:$59,""),
IF($C11="Nick Hull",_xlfn.XLOOKUP($B11,PROSPER_Hull!$1:$1,PROSPER_Hull!$59:$59,""),
IF($C11="Monika Kotwani",_xlfn.XLOOKUP($B11,PROSPER_Kotwani!$1:$1,PROSPER_Kotwani!$59:$59,""),
IF($C11="Jonathan Wellner",_xlfn.XLOOKUP($B11,PROSPER_Wellner!$1:$1,PROSPER_Wellner!$59:$59,""),
IF($C11="Travis Harvey",_xlfn.XLOOKUP($B11,PROSPER_Harvey!$1:$1,PROSPER_Harvey!$59:$59,""),"")))))))="","",
IF($C11="Christopher Lobo",_xlfn.XLOOKUP($B11,PROSPER_Lobo!$1:$1,PROSPER_Lobo!$59:$59,""),
IF($C11="Naren Baliga",_xlfn.XLOOKUP($B11,PROSPER_Baliga!$1:$1,PROSPER_Baliga!$59:$59,""),
IF($C11="Thorsten Huhn",_xlfn.XLOOKUP($B11,PROSPER_Huhn!$1:$1,PROSPER_Huhn!$59:$59,""),
IF($C11="Nick Hull",_xlfn.XLOOKUP($B11,PROSPER_Hull!$1:$1,PROSPER_Hull!$59:$59,""),
IF($C11="Monika Kotwani",_xlfn.XLOOKUP($B11,PROSPER_Kotwani!$1:$1,PROSPER_Kotwani!$59:$59,""),
IF($C11="Jonathan Wellner",_xlfn.XLOOKUP($B11,PROSPER_Wellner!$1:$1,PROSPER_Wellner!$59:$59,""),
IF($C11="Travis Harvey",_xlfn.XLOOKUP($B11,PROSPER_Harvey!$1:$1,PROSPER_Harvey!$59:$59,""),"")))))))))</f>
        <v>No Comment</v>
      </c>
      <c r="HJ11" s="188" t="str">
        <f t="shared" si="204"/>
        <v>N/A</v>
      </c>
      <c r="HK11" s="135" t="str">
        <f>_xlfn.XLOOKUP(B11,PROSPERInitial_Query!$E:$E,PROSPERInitial_Query!$AL:$AL,"",,-1)</f>
        <v/>
      </c>
      <c r="HL11" s="136" t="str">
        <f t="shared" si="97"/>
        <v>Ashish Wahi4 - SuccessEscalation Management</v>
      </c>
      <c r="HM11" s="136" t="str">
        <f>_xlfn.XLOOKUP(HL11,PROSPERDelta_Query!BK:BK,PROSPERDelta_Query!AY:AY,"",,-1)</f>
        <v/>
      </c>
      <c r="HN11" s="137" t="str">
        <f t="shared" si="205"/>
        <v>N/A</v>
      </c>
      <c r="HO11" s="137" t="str">
        <f>IF(IF(IF($C11="Christopher Lobo",_xlfn.XLOOKUP($B11,PROSPER_Lobo!$1:$1,PROSPER_Lobo!$60:$60,""),
IF($C11="Naren Baliga",_xlfn.XLOOKUP($B11,PROSPER_Baliga!$1:$1,PROSPER_Baliga!$60:$60,""),
IF($C11="Thorsten Huhn",_xlfn.XLOOKUP($B11,PROSPER_Huhn!$1:$1,PROSPER_Huhn!$60:$60,""),
IF($C11="Nick Hull",_xlfn.XLOOKUP($B11,PROSPER_Hull!$1:$1,PROSPER_Hull!$60:$60,""),
IF($C11="Monika Kotwani",_xlfn.XLOOKUP($B11,PROSPER_Kotwani!$1:$1,PROSPER_Kotwani!$60:$60,""),
IF($C11="Jonathan Wellner",_xlfn.XLOOKUP($B11,PROSPER_Wellner!$1:$1,PROSPER_Wellner!$60:$60,""),
IF($C11="Travis Harvey",_xlfn.XLOOKUP($B11,PROSPER_Harvey!$1:$1,PROSPER_Harvey!$60:$60,""),"")))))))="","",
IF($C11="Christopher Lobo",_xlfn.XLOOKUP($B11,PROSPER_Lobo!$1:$1,PROSPER_Lobo!$60:$60,""),
IF($C11="Naren Baliga",_xlfn.XLOOKUP($B11,PROSPER_Baliga!$1:$1,PROSPER_Baliga!$60:$60,""),
IF($C11="Thorsten Huhn",_xlfn.XLOOKUP($B11,PROSPER_Huhn!$1:$1,PROSPER_Huhn!$60:$60,""),
IF($C11="Nick Hull",_xlfn.XLOOKUP($B11,PROSPER_Hull!$1:$1,PROSPER_Hull!$60:$60,""),
IF($C11="Monika Kotwani",_xlfn.XLOOKUP($B11,PROSPER_Kotwani!$1:$1,PROSPER_Kotwani!$60:$60,""),
IF($C11="Jonathan Wellner",_xlfn.XLOOKUP($B11,PROSPER_Wellner!$1:$1,PROSPER_Wellner!$60:$60,""),
IF($C11="Travis Harvey",_xlfn.XLOOKUP($B11,PROSPER_Harvey!$1:$1,PROSPER_Harvey!$60:$60,""),""))))))))="","No Score",IF(IF($C11="Christopher Lobo",_xlfn.XLOOKUP($B11,PROSPER_Lobo!$1:$1,PROSPER_Lobo!$60:$60,""),
IF($C11="Naren Baliga",_xlfn.XLOOKUP($B11,PROSPER_Baliga!$1:$1,PROSPER_Baliga!$60:$60,""),
IF($C11="Thorsten Huhn",_xlfn.XLOOKUP($B11,PROSPER_Huhn!$1:$1,PROSPER_Huhn!$60:$60,""),
IF($C11="Nick Hull",_xlfn.XLOOKUP($B11,PROSPER_Hull!$1:$1,PROSPER_Hull!$60:$60,""),
IF($C11="Monika Kotwani",_xlfn.XLOOKUP($B11,PROSPER_Kotwani!$1:$1,PROSPER_Kotwani!$60:$60,""),
IF($C11="Jonathan Wellner",_xlfn.XLOOKUP($B11,PROSPER_Wellner!$1:$1,PROSPER_Wellner!$60:$60,""),
IF($C11="Travis Harvey",_xlfn.XLOOKUP($B11,PROSPER_Harvey!$1:$1,PROSPER_Harvey!$60:$60,""),"")))))))="","",
IF($C11="Christopher Lobo",_xlfn.XLOOKUP($B11,PROSPER_Lobo!$1:$1,PROSPER_Lobo!$60:$60,""),
IF($C11="Naren Baliga",_xlfn.XLOOKUP($B11,PROSPER_Baliga!$1:$1,PROSPER_Baliga!$60:$60,""),
IF($C11="Thorsten Huhn",_xlfn.XLOOKUP($B11,PROSPER_Huhn!$1:$1,PROSPER_Huhn!$60:$60,""),
IF($C11="Nick Hull",_xlfn.XLOOKUP($B11,PROSPER_Hull!$1:$1,PROSPER_Hull!$60:$60,""),
IF($C11="Monika Kotwani",_xlfn.XLOOKUP($B11,PROSPER_Kotwani!$1:$1,PROSPER_Kotwani!$60:$60,""),
IF($C11="Jonathan Wellner",_xlfn.XLOOKUP($B11,PROSPER_Wellner!$1:$1,PROSPER_Wellner!$60:$60,""),
IF($C11="Travis Harvey",_xlfn.XLOOKUP($B11,PROSPER_Harvey!$1:$1,PROSPER_Harvey!$60:$60,""),"")))))))))</f>
        <v>No Score</v>
      </c>
      <c r="HP11" s="138" t="str">
        <f>IF(IF(IF($C11="Christopher Lobo",_xlfn.XLOOKUP($B11,PROSPER_Lobo!$1:$1,PROSPER_Lobo!$61:$61,""),
IF($C11="Naren Baliga",_xlfn.XLOOKUP($B11,PROSPER_Baliga!$1:$1,PROSPER_Baliga!$61:$61,""),
IF($C11="Thorsten Huhn",_xlfn.XLOOKUP($B11,PROSPER_Huhn!$1:$1,PROSPER_Huhn!$61:$61,""),
IF($C11="Nick Hull",_xlfn.XLOOKUP($B11,PROSPER_Hull!$1:$1,PROSPER_Hull!$61:$61,""),
IF($C11="Monika Kotwani",_xlfn.XLOOKUP($B11,PROSPER_Kotwani!$1:$1,PROSPER_Kotwani!$61:$61,""),
IF($C11="Jonathan Wellner",_xlfn.XLOOKUP($B11,PROSPER_Wellner!$1:$1,PROSPER_Wellner!$61:$61,""),
IF($C11="Travis Harvey",_xlfn.XLOOKUP($B11,PROSPER_Harvey!$1:$1,PROSPER_Harvey!$61:$61,""),"")))))))="","",
IF($C11="Christopher Lobo",_xlfn.XLOOKUP($B11,PROSPER_Lobo!$1:$1,PROSPER_Lobo!$61:$61,""),
IF($C11="Naren Baliga",_xlfn.XLOOKUP($B11,PROSPER_Baliga!$1:$1,PROSPER_Baliga!$61:$61,""),
IF($C11="Thorsten Huhn",_xlfn.XLOOKUP($B11,PROSPER_Huhn!$1:$1,PROSPER_Huhn!$61:$61,""),
IF($C11="Nick Hull",_xlfn.XLOOKUP($B11,PROSPER_Hull!$1:$1,PROSPER_Hull!$61:$61,""),
IF($C11="Monika Kotwani",_xlfn.XLOOKUP($B11,PROSPER_Kotwani!$1:$1,PROSPER_Kotwani!$61:$61,""),
IF($C11="Jonathan Wellner",_xlfn.XLOOKUP($B11,PROSPER_Wellner!$1:$1,PROSPER_Wellner!$61:$61,""),
IF($C11="Travis Harvey",_xlfn.XLOOKUP($B11,PROSPER_Harvey!$1:$1,PROSPER_Harvey!$61:$61,""),""))))))))="","No Comment",IF(IF($C11="Christopher Lobo",_xlfn.XLOOKUP($B11,PROSPER_Lobo!$1:$1,PROSPER_Lobo!$61:$61,""),
IF($C11="Naren Baliga",_xlfn.XLOOKUP($B11,PROSPER_Baliga!$1:$1,PROSPER_Baliga!$61:$61,""),
IF($C11="Thorsten Huhn",_xlfn.XLOOKUP($B11,PROSPER_Huhn!$1:$1,PROSPER_Huhn!$61:$61,""),
IF($C11="Nick Hull",_xlfn.XLOOKUP($B11,PROSPER_Hull!$1:$1,PROSPER_Hull!$61:$61,""),
IF($C11="Monika Kotwani",_xlfn.XLOOKUP($B11,PROSPER_Kotwani!$1:$1,PROSPER_Kotwani!$61:$61,""),
IF($C11="Jonathan Wellner",_xlfn.XLOOKUP($B11,PROSPER_Wellner!$1:$1,PROSPER_Wellner!$61:$61,""),
IF($C11="Travis Harvey",_xlfn.XLOOKUP($B11,PROSPER_Harvey!$1:$1,PROSPER_Harvey!$61:$61,""),"")))))))="","",
IF($C11="Christopher Lobo",_xlfn.XLOOKUP($B11,PROSPER_Lobo!$1:$1,PROSPER_Lobo!$61:$61,""),
IF($C11="Naren Baliga",_xlfn.XLOOKUP($B11,PROSPER_Baliga!$1:$1,PROSPER_Baliga!$61:$61,""),
IF($C11="Thorsten Huhn",_xlfn.XLOOKUP($B11,PROSPER_Huhn!$1:$1,PROSPER_Huhn!$61:$61,""),
IF($C11="Nick Hull",_xlfn.XLOOKUP($B11,PROSPER_Hull!$1:$1,PROSPER_Hull!$61:$61,""),
IF($C11="Monika Kotwani",_xlfn.XLOOKUP($B11,PROSPER_Kotwani!$1:$1,PROSPER_Kotwani!$61:$61,""),
IF($C11="Jonathan Wellner",_xlfn.XLOOKUP($B11,PROSPER_Wellner!$1:$1,PROSPER_Wellner!$61:$61,""),
IF($C11="Travis Harvey",_xlfn.XLOOKUP($B11,PROSPER_Harvey!$1:$1,PROSPER_Harvey!$61:$61,""),"")))))))))</f>
        <v>No Comment</v>
      </c>
      <c r="HQ11" s="188" t="str">
        <f t="shared" si="206"/>
        <v>N/A</v>
      </c>
      <c r="HR11" s="135" t="str">
        <f>_xlfn.XLOOKUP(B11,PROSPERInitial_Query!$E:$E,PROSPERInitial_Query!$AM:$AM,"",,-1)</f>
        <v/>
      </c>
      <c r="HS11" s="136" t="str">
        <f t="shared" si="100"/>
        <v>Ashish Wahi4 - SuccessExpanding / Renewing the Business</v>
      </c>
      <c r="HT11" s="136" t="str">
        <f>_xlfn.XLOOKUP(HS11,PROSPERDelta_Query!BK:BK,PROSPERDelta_Query!AZ:AZ,"",,-1)</f>
        <v/>
      </c>
      <c r="HU11" s="137" t="str">
        <f t="shared" si="207"/>
        <v>N/A</v>
      </c>
      <c r="HV11" s="137" t="str">
        <f>IF(IF(IF($C11="Christopher Lobo",_xlfn.XLOOKUP($B11,PROSPER_Lobo!$1:$1,PROSPER_Lobo!$62:$62,""),
IF($C11="Naren Baliga",_xlfn.XLOOKUP($B11,PROSPER_Baliga!$1:$1,PROSPER_Baliga!$62:$62,""),
IF($C11="Thorsten Huhn",_xlfn.XLOOKUP($B11,PROSPER_Huhn!$1:$1,PROSPER_Huhn!$62:$62,""),
IF($C11="Nick Hull",_xlfn.XLOOKUP($B11,PROSPER_Hull!$1:$1,PROSPER_Hull!$62:$62,""),
IF($C11="Monika Kotwani",_xlfn.XLOOKUP($B11,PROSPER_Kotwani!$1:$1,PROSPER_Kotwani!$62:$62,""),
IF($C11="Jonathan Wellner",_xlfn.XLOOKUP($B11,PROSPER_Wellner!$1:$1,PROSPER_Wellner!$62:$62,""),
IF($C11="Travis Harvey",_xlfn.XLOOKUP($B11,PROSPER_Harvey!$1:$1,PROSPER_Harvey!$62:$62,""),"")))))))="","",
IF($C11="Christopher Lobo",_xlfn.XLOOKUP($B11,PROSPER_Lobo!$1:$1,PROSPER_Lobo!$62:$62,""),
IF($C11="Naren Baliga",_xlfn.XLOOKUP($B11,PROSPER_Baliga!$1:$1,PROSPER_Baliga!$62:$62,""),
IF($C11="Thorsten Huhn",_xlfn.XLOOKUP($B11,PROSPER_Huhn!$1:$1,PROSPER_Huhn!$62:$62,""),
IF($C11="Nick Hull",_xlfn.XLOOKUP($B11,PROSPER_Hull!$1:$1,PROSPER_Hull!$62:$62,""),
IF($C11="Monika Kotwani",_xlfn.XLOOKUP($B11,PROSPER_Kotwani!$1:$1,PROSPER_Kotwani!$62:$62,""),
IF($C11="Jonathan Wellner",_xlfn.XLOOKUP($B11,PROSPER_Wellner!$1:$1,PROSPER_Wellner!$62:$62,""),
IF($C11="Travis Harvey",_xlfn.XLOOKUP($B11,PROSPER_Harvey!$1:$1,PROSPER_Harvey!$62:$62,""),""))))))))="","No Score",IF(IF($C11="Christopher Lobo",_xlfn.XLOOKUP($B11,PROSPER_Lobo!$1:$1,PROSPER_Lobo!$62:$62,""),
IF($C11="Naren Baliga",_xlfn.XLOOKUP($B11,PROSPER_Baliga!$1:$1,PROSPER_Baliga!$62:$62,""),
IF($C11="Thorsten Huhn",_xlfn.XLOOKUP($B11,PROSPER_Huhn!$1:$1,PROSPER_Huhn!$62:$62,""),
IF($C11="Nick Hull",_xlfn.XLOOKUP($B11,PROSPER_Hull!$1:$1,PROSPER_Hull!$62:$62,""),
IF($C11="Monika Kotwani",_xlfn.XLOOKUP($B11,PROSPER_Kotwani!$1:$1,PROSPER_Kotwani!$62:$62,""),
IF($C11="Jonathan Wellner",_xlfn.XLOOKUP($B11,PROSPER_Wellner!$1:$1,PROSPER_Wellner!$62:$62,""),
IF($C11="Travis Harvey",_xlfn.XLOOKUP($B11,PROSPER_Harvey!$1:$1,PROSPER_Harvey!$62:$62,""),"")))))))="","",
IF($C11="Christopher Lobo",_xlfn.XLOOKUP($B11,PROSPER_Lobo!$1:$1,PROSPER_Lobo!$62:$62,""),
IF($C11="Naren Baliga",_xlfn.XLOOKUP($B11,PROSPER_Baliga!$1:$1,PROSPER_Baliga!$62:$62,""),
IF($C11="Thorsten Huhn",_xlfn.XLOOKUP($B11,PROSPER_Huhn!$1:$1,PROSPER_Huhn!$62:$62,""),
IF($C11="Nick Hull",_xlfn.XLOOKUP($B11,PROSPER_Hull!$1:$1,PROSPER_Hull!$62:$62,""),
IF($C11="Monika Kotwani",_xlfn.XLOOKUP($B11,PROSPER_Kotwani!$1:$1,PROSPER_Kotwani!$62:$62,""),
IF($C11="Jonathan Wellner",_xlfn.XLOOKUP($B11,PROSPER_Wellner!$1:$1,PROSPER_Wellner!$62:$62,""),
IF($C11="Travis Harvey",_xlfn.XLOOKUP($B11,PROSPER_Harvey!$1:$1,PROSPER_Harvey!$62:$62,""),"")))))))))</f>
        <v>No Score</v>
      </c>
      <c r="HW11" s="138" t="str">
        <f>IF(IF(IF($C11="Christopher Lobo",_xlfn.XLOOKUP($B11,PROSPER_Lobo!$1:$1,PROSPER_Lobo!$63:$63,""),
IF($C11="Naren Baliga",_xlfn.XLOOKUP($B11,PROSPER_Baliga!$1:$1,PROSPER_Baliga!$63:$63,""),
IF($C11="Thorsten Huhn",_xlfn.XLOOKUP($B11,PROSPER_Huhn!$1:$1,PROSPER_Huhn!$63:$63,""),
IF($C11="Nick Hull",_xlfn.XLOOKUP($B11,PROSPER_Hull!$1:$1,PROSPER_Hull!$63:$63,""),
IF($C11="Monika Kotwani",_xlfn.XLOOKUP($B11,PROSPER_Kotwani!$1:$1,PROSPER_Kotwani!$63:$63,""),
IF($C11="Jonathan Wellner",_xlfn.XLOOKUP($B11,PROSPER_Wellner!$1:$1,PROSPER_Wellner!$63:$63,""),
IF($C11="Travis Harvey",_xlfn.XLOOKUP($B11,PROSPER_Harvey!$1:$1,PROSPER_Harvey!$63:$63,""),"")))))))="","",
IF($C11="Christopher Lobo",_xlfn.XLOOKUP($B11,PROSPER_Lobo!$1:$1,PROSPER_Lobo!$63:$63,""),
IF($C11="Naren Baliga",_xlfn.XLOOKUP($B11,PROSPER_Baliga!$1:$1,PROSPER_Baliga!$63:$63,""),
IF($C11="Thorsten Huhn",_xlfn.XLOOKUP($B11,PROSPER_Huhn!$1:$1,PROSPER_Huhn!$63:$63,""),
IF($C11="Nick Hull",_xlfn.XLOOKUP($B11,PROSPER_Hull!$1:$1,PROSPER_Hull!$63:$63,""),
IF($C11="Monika Kotwani",_xlfn.XLOOKUP($B11,PROSPER_Kotwani!$1:$1,PROSPER_Kotwani!$63:$63,""),
IF($C11="Jonathan Wellner",_xlfn.XLOOKUP($B11,PROSPER_Wellner!$1:$1,PROSPER_Wellner!$63:$63,""),
IF($C11="Travis Harvey",_xlfn.XLOOKUP($B11,PROSPER_Harvey!$1:$1,PROSPER_Harvey!$63:$63,""),""))))))))="","No Comment",IF(IF($C11="Christopher Lobo",_xlfn.XLOOKUP($B11,PROSPER_Lobo!$1:$1,PROSPER_Lobo!$63:$63,""),
IF($C11="Naren Baliga",_xlfn.XLOOKUP($B11,PROSPER_Baliga!$1:$1,PROSPER_Baliga!$63:$63,""),
IF($C11="Thorsten Huhn",_xlfn.XLOOKUP($B11,PROSPER_Huhn!$1:$1,PROSPER_Huhn!$63:$63,""),
IF($C11="Nick Hull",_xlfn.XLOOKUP($B11,PROSPER_Hull!$1:$1,PROSPER_Hull!$63:$63,""),
IF($C11="Monika Kotwani",_xlfn.XLOOKUP($B11,PROSPER_Kotwani!$1:$1,PROSPER_Kotwani!$63:$63,""),
IF($C11="Jonathan Wellner",_xlfn.XLOOKUP($B11,PROSPER_Wellner!$1:$1,PROSPER_Wellner!$63:$63,""),
IF($C11="Travis Harvey",_xlfn.XLOOKUP($B11,PROSPER_Harvey!$1:$1,PROSPER_Harvey!$63:$63,""),"")))))))="","",
IF($C11="Christopher Lobo",_xlfn.XLOOKUP($B11,PROSPER_Lobo!$1:$1,PROSPER_Lobo!$63:$63,""),
IF($C11="Naren Baliga",_xlfn.XLOOKUP($B11,PROSPER_Baliga!$1:$1,PROSPER_Baliga!$63:$63,""),
IF($C11="Thorsten Huhn",_xlfn.XLOOKUP($B11,PROSPER_Huhn!$1:$1,PROSPER_Huhn!$63:$63,""),
IF($C11="Nick Hull",_xlfn.XLOOKUP($B11,PROSPER_Hull!$1:$1,PROSPER_Hull!$63:$63,""),
IF($C11="Monika Kotwani",_xlfn.XLOOKUP($B11,PROSPER_Kotwani!$1:$1,PROSPER_Kotwani!$63:$63,""),
IF($C11="Jonathan Wellner",_xlfn.XLOOKUP($B11,PROSPER_Wellner!$1:$1,PROSPER_Wellner!$63:$63,""),
IF($C11="Travis Harvey",_xlfn.XLOOKUP($B11,PROSPER_Harvey!$1:$1,PROSPER_Harvey!$63:$63,""),"")))))))))</f>
        <v>No Comment</v>
      </c>
      <c r="HX11" s="188" t="str">
        <f t="shared" si="208"/>
        <v>N/A</v>
      </c>
      <c r="HY11" s="135" t="str">
        <f>_xlfn.XLOOKUP(B11,PROSPERInitial_Query!$E:$E,PROSPERInitial_Query!$AN:$AN,"",,-1)</f>
        <v/>
      </c>
      <c r="HZ11" s="136" t="str">
        <f t="shared" si="103"/>
        <v>Ashish Wahi4 - SuccessPre-Sales Participation</v>
      </c>
      <c r="IA11" s="136" t="str">
        <f>_xlfn.XLOOKUP(HZ11,PROSPERDelta_Query!BK:BK,PROSPERDelta_Query!BA:BA,"",,-1)</f>
        <v/>
      </c>
      <c r="IB11" s="137" t="str">
        <f t="shared" si="209"/>
        <v>N/A</v>
      </c>
      <c r="IC11" s="137" t="str">
        <f>IF(IF(IF($C11="Christopher Lobo",_xlfn.XLOOKUP($B11,PROSPER_Lobo!$1:$1,PROSPER_Lobo!$64:$64,""),
IF($C11="Naren Baliga",_xlfn.XLOOKUP($B11,PROSPER_Baliga!$1:$1,PROSPER_Baliga!$64:$64,""),
IF($C11="Thorsten Huhn",_xlfn.XLOOKUP($B11,PROSPER_Huhn!$1:$1,PROSPER_Huhn!$64:$64,""),
IF($C11="Nick Hull",_xlfn.XLOOKUP($B11,PROSPER_Hull!$1:$1,PROSPER_Hull!$64:$64,""),
IF($C11="Monika Kotwani",_xlfn.XLOOKUP($B11,PROSPER_Kotwani!$1:$1,PROSPER_Kotwani!$64:$64,""),
IF($C11="Jonathan Wellner",_xlfn.XLOOKUP($B11,PROSPER_Wellner!$1:$1,PROSPER_Wellner!$64:$64,""),
IF($C11="Travis Harvey",_xlfn.XLOOKUP($B11,PROSPER_Harvey!$1:$1,PROSPER_Harvey!$64:$64,""),"")))))))="","",
IF($C11="Christopher Lobo",_xlfn.XLOOKUP($B11,PROSPER_Lobo!$1:$1,PROSPER_Lobo!$64:$64,""),
IF($C11="Naren Baliga",_xlfn.XLOOKUP($B11,PROSPER_Baliga!$1:$1,PROSPER_Baliga!$64:$64,""),
IF($C11="Thorsten Huhn",_xlfn.XLOOKUP($B11,PROSPER_Huhn!$1:$1,PROSPER_Huhn!$64:$64,""),
IF($C11="Nick Hull",_xlfn.XLOOKUP($B11,PROSPER_Hull!$1:$1,PROSPER_Hull!$64:$64,""),
IF($C11="Monika Kotwani",_xlfn.XLOOKUP($B11,PROSPER_Kotwani!$1:$1,PROSPER_Kotwani!$64:$64,""),
IF($C11="Jonathan Wellner",_xlfn.XLOOKUP($B11,PROSPER_Wellner!$1:$1,PROSPER_Wellner!$64:$64,""),
IF($C11="Travis Harvey",_xlfn.XLOOKUP($B11,PROSPER_Harvey!$1:$1,PROSPER_Harvey!$64:$64,""),""))))))))="","No Score",IF(IF($C11="Christopher Lobo",_xlfn.XLOOKUP($B11,PROSPER_Lobo!$1:$1,PROSPER_Lobo!$64:$64,""),
IF($C11="Naren Baliga",_xlfn.XLOOKUP($B11,PROSPER_Baliga!$1:$1,PROSPER_Baliga!$64:$64,""),
IF($C11="Thorsten Huhn",_xlfn.XLOOKUP($B11,PROSPER_Huhn!$1:$1,PROSPER_Huhn!$64:$64,""),
IF($C11="Nick Hull",_xlfn.XLOOKUP($B11,PROSPER_Hull!$1:$1,PROSPER_Hull!$64:$64,""),
IF($C11="Monika Kotwani",_xlfn.XLOOKUP($B11,PROSPER_Kotwani!$1:$1,PROSPER_Kotwani!$64:$64,""),
IF($C11="Jonathan Wellner",_xlfn.XLOOKUP($B11,PROSPER_Wellner!$1:$1,PROSPER_Wellner!$64:$64,""),
IF($C11="Travis Harvey",_xlfn.XLOOKUP($B11,PROSPER_Harvey!$1:$1,PROSPER_Harvey!$64:$64,""),"")))))))="","",
IF($C11="Christopher Lobo",_xlfn.XLOOKUP($B11,PROSPER_Lobo!$1:$1,PROSPER_Lobo!$64:$64,""),
IF($C11="Naren Baliga",_xlfn.XLOOKUP($B11,PROSPER_Baliga!$1:$1,PROSPER_Baliga!$64:$64,""),
IF($C11="Thorsten Huhn",_xlfn.XLOOKUP($B11,PROSPER_Huhn!$1:$1,PROSPER_Huhn!$64:$64,""),
IF($C11="Nick Hull",_xlfn.XLOOKUP($B11,PROSPER_Hull!$1:$1,PROSPER_Hull!$64:$64,""),
IF($C11="Monika Kotwani",_xlfn.XLOOKUP($B11,PROSPER_Kotwani!$1:$1,PROSPER_Kotwani!$64:$64,""),
IF($C11="Jonathan Wellner",_xlfn.XLOOKUP($B11,PROSPER_Wellner!$1:$1,PROSPER_Wellner!$64:$64,""),
IF($C11="Travis Harvey",_xlfn.XLOOKUP($B11,PROSPER_Harvey!$1:$1,PROSPER_Harvey!$64:$64,""),"")))))))))</f>
        <v>No Score</v>
      </c>
      <c r="ID11" s="138" t="str">
        <f>IF(IF(IF($C11="Christopher Lobo",_xlfn.XLOOKUP($B11,PROSPER_Lobo!$1:$1,PROSPER_Lobo!$65:$65,""),
IF($C11="Naren Baliga",_xlfn.XLOOKUP($B11,PROSPER_Baliga!$1:$1,PROSPER_Baliga!$65:$65,""),
IF($C11="Thorsten Huhn",_xlfn.XLOOKUP($B11,PROSPER_Huhn!$1:$1,PROSPER_Huhn!$65:$65,""),
IF($C11="Nick Hull",_xlfn.XLOOKUP($B11,PROSPER_Hull!$1:$1,PROSPER_Hull!$65:$65,""),
IF($C11="Monika Kotwani",_xlfn.XLOOKUP($B11,PROSPER_Kotwani!$1:$1,PROSPER_Kotwani!$65:$65,""),
IF($C11="Jonathan Wellner",_xlfn.XLOOKUP($B11,PROSPER_Wellner!$1:$1,PROSPER_Wellner!$65:$65,""),
IF($C11="Travis Harvey",_xlfn.XLOOKUP($B11,PROSPER_Harvey!$1:$1,PROSPER_Harvey!$65:$65,""),"")))))))="","",
IF($C11="Christopher Lobo",_xlfn.XLOOKUP($B11,PROSPER_Lobo!$1:$1,PROSPER_Lobo!$65:$65,""),
IF($C11="Naren Baliga",_xlfn.XLOOKUP($B11,PROSPER_Baliga!$1:$1,PROSPER_Baliga!$65:$65,""),
IF($C11="Thorsten Huhn",_xlfn.XLOOKUP($B11,PROSPER_Huhn!$1:$1,PROSPER_Huhn!$65:$65,""),
IF($C11="Nick Hull",_xlfn.XLOOKUP($B11,PROSPER_Hull!$1:$1,PROSPER_Hull!$65:$65,""),
IF($C11="Monika Kotwani",_xlfn.XLOOKUP($B11,PROSPER_Kotwani!$1:$1,PROSPER_Kotwani!$65:$65,""),
IF($C11="Jonathan Wellner",_xlfn.XLOOKUP($B11,PROSPER_Wellner!$1:$1,PROSPER_Wellner!$65:$65,""),
IF($C11="Travis Harvey",_xlfn.XLOOKUP($B11,PROSPER_Harvey!$1:$1,PROSPER_Harvey!$65:$65,""),""))))))))="","No Comment",IF(IF($C11="Christopher Lobo",_xlfn.XLOOKUP($B11,PROSPER_Lobo!$1:$1,PROSPER_Lobo!$65:$65,""),
IF($C11="Naren Baliga",_xlfn.XLOOKUP($B11,PROSPER_Baliga!$1:$1,PROSPER_Baliga!$65:$65,""),
IF($C11="Thorsten Huhn",_xlfn.XLOOKUP($B11,PROSPER_Huhn!$1:$1,PROSPER_Huhn!$65:$65,""),
IF($C11="Nick Hull",_xlfn.XLOOKUP($B11,PROSPER_Hull!$1:$1,PROSPER_Hull!$65:$65,""),
IF($C11="Monika Kotwani",_xlfn.XLOOKUP($B11,PROSPER_Kotwani!$1:$1,PROSPER_Kotwani!$65:$65,""),
IF($C11="Jonathan Wellner",_xlfn.XLOOKUP($B11,PROSPER_Wellner!$1:$1,PROSPER_Wellner!$65:$65,""),
IF($C11="Travis Harvey",_xlfn.XLOOKUP($B11,PROSPER_Harvey!$1:$1,PROSPER_Harvey!$65:$65,""),"")))))))="","",
IF($C11="Christopher Lobo",_xlfn.XLOOKUP($B11,PROSPER_Lobo!$1:$1,PROSPER_Lobo!$65:$65,""),
IF($C11="Naren Baliga",_xlfn.XLOOKUP($B11,PROSPER_Baliga!$1:$1,PROSPER_Baliga!$65:$65,""),
IF($C11="Thorsten Huhn",_xlfn.XLOOKUP($B11,PROSPER_Huhn!$1:$1,PROSPER_Huhn!$65:$65,""),
IF($C11="Nick Hull",_xlfn.XLOOKUP($B11,PROSPER_Hull!$1:$1,PROSPER_Hull!$65:$65,""),
IF($C11="Monika Kotwani",_xlfn.XLOOKUP($B11,PROSPER_Kotwani!$1:$1,PROSPER_Kotwani!$65:$65,""),
IF($C11="Jonathan Wellner",_xlfn.XLOOKUP($B11,PROSPER_Wellner!$1:$1,PROSPER_Wellner!$65:$65,""),
IF($C11="Travis Harvey",_xlfn.XLOOKUP($B11,PROSPER_Harvey!$1:$1,PROSPER_Harvey!$65:$65,""),"")))))))))</f>
        <v>No Comment</v>
      </c>
      <c r="IE11" s="188" t="str">
        <f t="shared" si="210"/>
        <v>N/A</v>
      </c>
      <c r="IF11" s="135" t="str">
        <f>_xlfn.XLOOKUP(B11,PROSPERInitial_Query!$E:$E,PROSPERInitial_Query!$AO:$AO,"",,-1)</f>
        <v/>
      </c>
      <c r="IG11" s="136" t="str">
        <f t="shared" si="106"/>
        <v>Ashish Wahi4 - SuccessP&amp;L Management</v>
      </c>
      <c r="IH11" s="136" t="str">
        <f>_xlfn.XLOOKUP(IG11,PROSPERDelta_Query!BK:BK,PROSPERDelta_Query!BB:BB,"",,-1)</f>
        <v/>
      </c>
      <c r="II11" s="137" t="str">
        <f t="shared" si="211"/>
        <v>N/A</v>
      </c>
      <c r="IJ11" s="137" t="str">
        <f>IF(IF(IF($C11="Christopher Lobo",_xlfn.XLOOKUP($B11,PROSPER_Lobo!$1:$1,PROSPER_Lobo!$66:$66,""),
IF($C11="Naren Baliga",_xlfn.XLOOKUP($B11,PROSPER_Baliga!$1:$1,PROSPER_Baliga!$66:$66,""),
IF($C11="Thorsten Huhn",_xlfn.XLOOKUP($B11,PROSPER_Huhn!$1:$1,PROSPER_Huhn!$66:$66,""),
IF($C11="Nick Hull",_xlfn.XLOOKUP($B11,PROSPER_Hull!$1:$1,PROSPER_Hull!$66:$66,""),
IF($C11="Monika Kotwani",_xlfn.XLOOKUP($B11,PROSPER_Kotwani!$1:$1,PROSPER_Kotwani!$66:$66,""),
IF($C11="Jonathan Wellner",_xlfn.XLOOKUP($B11,PROSPER_Wellner!$1:$1,PROSPER_Wellner!$66:$66,""),
IF($C11="Travis Harvey",_xlfn.XLOOKUP($B11,PROSPER_Harvey!$1:$1,PROSPER_Harvey!$66:$66,""),"")))))))="","",
IF($C11="Christopher Lobo",_xlfn.XLOOKUP($B11,PROSPER_Lobo!$1:$1,PROSPER_Lobo!$66:$66,""),
IF($C11="Naren Baliga",_xlfn.XLOOKUP($B11,PROSPER_Baliga!$1:$1,PROSPER_Baliga!$66:$66,""),
IF($C11="Thorsten Huhn",_xlfn.XLOOKUP($B11,PROSPER_Huhn!$1:$1,PROSPER_Huhn!$66:$66,""),
IF($C11="Nick Hull",_xlfn.XLOOKUP($B11,PROSPER_Hull!$1:$1,PROSPER_Hull!$66:$66,""),
IF($C11="Monika Kotwani",_xlfn.XLOOKUP($B11,PROSPER_Kotwani!$1:$1,PROSPER_Kotwani!$66:$66,""),
IF($C11="Jonathan Wellner",_xlfn.XLOOKUP($B11,PROSPER_Wellner!$1:$1,PROSPER_Wellner!$66:$66,""),
IF($C11="Travis Harvey",_xlfn.XLOOKUP($B11,PROSPER_Harvey!$1:$1,PROSPER_Harvey!$66:$66,""),""))))))))="","No Score",IF(IF($C11="Christopher Lobo",_xlfn.XLOOKUP($B11,PROSPER_Lobo!$1:$1,PROSPER_Lobo!$66:$66,""),
IF($C11="Naren Baliga",_xlfn.XLOOKUP($B11,PROSPER_Baliga!$1:$1,PROSPER_Baliga!$66:$66,""),
IF($C11="Thorsten Huhn",_xlfn.XLOOKUP($B11,PROSPER_Huhn!$1:$1,PROSPER_Huhn!$66:$66,""),
IF($C11="Nick Hull",_xlfn.XLOOKUP($B11,PROSPER_Hull!$1:$1,PROSPER_Hull!$66:$66,""),
IF($C11="Monika Kotwani",_xlfn.XLOOKUP($B11,PROSPER_Kotwani!$1:$1,PROSPER_Kotwani!$66:$66,""),
IF($C11="Jonathan Wellner",_xlfn.XLOOKUP($B11,PROSPER_Wellner!$1:$1,PROSPER_Wellner!$66:$66,""),
IF($C11="Travis Harvey",_xlfn.XLOOKUP($B11,PROSPER_Harvey!$1:$1,PROSPER_Harvey!$66:$66,""),"")))))))="","",
IF($C11="Christopher Lobo",_xlfn.XLOOKUP($B11,PROSPER_Lobo!$1:$1,PROSPER_Lobo!$66:$66,""),
IF($C11="Naren Baliga",_xlfn.XLOOKUP($B11,PROSPER_Baliga!$1:$1,PROSPER_Baliga!$66:$66,""),
IF($C11="Thorsten Huhn",_xlfn.XLOOKUP($B11,PROSPER_Huhn!$1:$1,PROSPER_Huhn!$66:$66,""),
IF($C11="Nick Hull",_xlfn.XLOOKUP($B11,PROSPER_Hull!$1:$1,PROSPER_Hull!$66:$66,""),
IF($C11="Monika Kotwani",_xlfn.XLOOKUP($B11,PROSPER_Kotwani!$1:$1,PROSPER_Kotwani!$66:$66,""),
IF($C11="Jonathan Wellner",_xlfn.XLOOKUP($B11,PROSPER_Wellner!$1:$1,PROSPER_Wellner!$66:$66,""),
IF($C11="Travis Harvey",_xlfn.XLOOKUP($B11,PROSPER_Harvey!$1:$1,PROSPER_Harvey!$66:$66,""),"")))))))))</f>
        <v>No Score</v>
      </c>
      <c r="IK11" s="138" t="str">
        <f>IF(IF(IF($C11="Christopher Lobo",_xlfn.XLOOKUP($B11,PROSPER_Lobo!$1:$1,PROSPER_Lobo!$67:$67,""),
IF($C11="Naren Baliga",_xlfn.XLOOKUP($B11,PROSPER_Baliga!$1:$1,PROSPER_Baliga!$67:$67,""),
IF($C11="Thorsten Huhn",_xlfn.XLOOKUP($B11,PROSPER_Huhn!$1:$1,PROSPER_Huhn!$67:$67,""),
IF($C11="Nick Hull",_xlfn.XLOOKUP($B11,PROSPER_Hull!$1:$1,PROSPER_Hull!$67:$67,""),
IF($C11="Monika Kotwani",_xlfn.XLOOKUP($B11,PROSPER_Kotwani!$1:$1,PROSPER_Kotwani!$67:$67,""),
IF($C11="Jonathan Wellner",_xlfn.XLOOKUP($B11,PROSPER_Wellner!$1:$1,PROSPER_Wellner!$67:$67,""),
IF($C11="Travis Harvey",_xlfn.XLOOKUP($B11,PROSPER_Harvey!$1:$1,PROSPER_Harvey!$67:$67,""),"")))))))="","",
IF($C11="Christopher Lobo",_xlfn.XLOOKUP($B11,PROSPER_Lobo!$1:$1,PROSPER_Lobo!$67:$67,""),
IF($C11="Naren Baliga",_xlfn.XLOOKUP($B11,PROSPER_Baliga!$1:$1,PROSPER_Baliga!$67:$67,""),
IF($C11="Thorsten Huhn",_xlfn.XLOOKUP($B11,PROSPER_Huhn!$1:$1,PROSPER_Huhn!$67:$67,""),
IF($C11="Nick Hull",_xlfn.XLOOKUP($B11,PROSPER_Hull!$1:$1,PROSPER_Hull!$67:$67,""),
IF($C11="Monika Kotwani",_xlfn.XLOOKUP($B11,PROSPER_Kotwani!$1:$1,PROSPER_Kotwani!$67:$67,""),
IF($C11="Jonathan Wellner",_xlfn.XLOOKUP($B11,PROSPER_Wellner!$1:$1,PROSPER_Wellner!$67:$67,""),
IF($C11="Travis Harvey",_xlfn.XLOOKUP($B11,PROSPER_Harvey!$1:$1,PROSPER_Harvey!$67:$67,""),""))))))))="","No Comment",IF(IF($C11="Christopher Lobo",_xlfn.XLOOKUP($B11,PROSPER_Lobo!$1:$1,PROSPER_Lobo!$67:$67,""),
IF($C11="Naren Baliga",_xlfn.XLOOKUP($B11,PROSPER_Baliga!$1:$1,PROSPER_Baliga!$67:$67,""),
IF($C11="Thorsten Huhn",_xlfn.XLOOKUP($B11,PROSPER_Huhn!$1:$1,PROSPER_Huhn!$67:$67,""),
IF($C11="Nick Hull",_xlfn.XLOOKUP($B11,PROSPER_Hull!$1:$1,PROSPER_Hull!$67:$67,""),
IF($C11="Monika Kotwani",_xlfn.XLOOKUP($B11,PROSPER_Kotwani!$1:$1,PROSPER_Kotwani!$67:$67,""),
IF($C11="Jonathan Wellner",_xlfn.XLOOKUP($B11,PROSPER_Wellner!$1:$1,PROSPER_Wellner!$67:$67,""),
IF($C11="Travis Harvey",_xlfn.XLOOKUP($B11,PROSPER_Harvey!$1:$1,PROSPER_Harvey!$67:$67,""),"")))))))="","",
IF($C11="Christopher Lobo",_xlfn.XLOOKUP($B11,PROSPER_Lobo!$1:$1,PROSPER_Lobo!$67:$67,""),
IF($C11="Naren Baliga",_xlfn.XLOOKUP($B11,PROSPER_Baliga!$1:$1,PROSPER_Baliga!$67:$67,""),
IF($C11="Thorsten Huhn",_xlfn.XLOOKUP($B11,PROSPER_Huhn!$1:$1,PROSPER_Huhn!$67:$67,""),
IF($C11="Nick Hull",_xlfn.XLOOKUP($B11,PROSPER_Hull!$1:$1,PROSPER_Hull!$67:$67,""),
IF($C11="Monika Kotwani",_xlfn.XLOOKUP($B11,PROSPER_Kotwani!$1:$1,PROSPER_Kotwani!$67:$67,""),
IF($C11="Jonathan Wellner",_xlfn.XLOOKUP($B11,PROSPER_Wellner!$1:$1,PROSPER_Wellner!$67:$67,""),
IF($C11="Travis Harvey",_xlfn.XLOOKUP($B11,PROSPER_Harvey!$1:$1,PROSPER_Harvey!$67:$67,""),"")))))))))</f>
        <v>No Comment</v>
      </c>
      <c r="IL11" s="188" t="str">
        <f t="shared" si="212"/>
        <v>N/A</v>
      </c>
      <c r="IM11" s="135" t="str">
        <f>_xlfn.XLOOKUP(B11,PROSPERInitial_Query!$E:$E,PROSPERInitial_Query!$AP:$AP,"",,-1)</f>
        <v/>
      </c>
      <c r="IN11" s="136" t="str">
        <f t="shared" si="109"/>
        <v>Ashish Wahi4 - SuccessService Plan Management (PE)</v>
      </c>
      <c r="IO11" s="136" t="str">
        <f>_xlfn.XLOOKUP(IN11,PROSPERDelta_Query!BK:BK,PROSPERDelta_Query!BC:BC,"",,-1)</f>
        <v/>
      </c>
      <c r="IP11" s="137" t="str">
        <f t="shared" si="213"/>
        <v>N/A</v>
      </c>
      <c r="IQ11" s="137" t="str">
        <f>IF(IF(IF($C11="Christopher Lobo",_xlfn.XLOOKUP($B11,PROSPER_Lobo!$1:$1,PROSPER_Lobo!$68:$68,""),
IF($C11="Naren Baliga",_xlfn.XLOOKUP($B11,PROSPER_Baliga!$1:$1,PROSPER_Baliga!$68:$68,""),
IF($C11="Thorsten Huhn",_xlfn.XLOOKUP($B11,PROSPER_Huhn!$1:$1,PROSPER_Huhn!$68:$68,""),
IF($C11="Nick Hull",_xlfn.XLOOKUP($B11,PROSPER_Hull!$1:$1,PROSPER_Hull!$68:$68,""),
IF($C11="Monika Kotwani",_xlfn.XLOOKUP($B11,PROSPER_Kotwani!$1:$1,PROSPER_Kotwani!$68:$68,""),
IF($C11="Jonathan Wellner",_xlfn.XLOOKUP($B11,PROSPER_Wellner!$1:$1,PROSPER_Wellner!$68:$68,""),
IF($C11="Travis Harvey",_xlfn.XLOOKUP($B11,PROSPER_Harvey!$1:$1,PROSPER_Harvey!$68:$68,""),"")))))))="","",
IF($C11="Christopher Lobo",_xlfn.XLOOKUP($B11,PROSPER_Lobo!$1:$1,PROSPER_Lobo!$68:$68,""),
IF($C11="Naren Baliga",_xlfn.XLOOKUP($B11,PROSPER_Baliga!$1:$1,PROSPER_Baliga!$68:$68,""),
IF($C11="Thorsten Huhn",_xlfn.XLOOKUP($B11,PROSPER_Huhn!$1:$1,PROSPER_Huhn!$68:$68,""),
IF($C11="Nick Hull",_xlfn.XLOOKUP($B11,PROSPER_Hull!$1:$1,PROSPER_Hull!$68:$68,""),
IF($C11="Monika Kotwani",_xlfn.XLOOKUP($B11,PROSPER_Kotwani!$1:$1,PROSPER_Kotwani!$68:$68,""),
IF($C11="Jonathan Wellner",_xlfn.XLOOKUP($B11,PROSPER_Wellner!$1:$1,PROSPER_Wellner!$68:$68,""),
IF($C11="Travis Harvey",_xlfn.XLOOKUP($B11,PROSPER_Harvey!$1:$1,PROSPER_Harvey!$68:$68,""),""))))))))="","No Score",IF(IF($C11="Christopher Lobo",_xlfn.XLOOKUP($B11,PROSPER_Lobo!$1:$1,PROSPER_Lobo!$68:$68,""),
IF($C11="Naren Baliga",_xlfn.XLOOKUP($B11,PROSPER_Baliga!$1:$1,PROSPER_Baliga!$68:$68,""),
IF($C11="Thorsten Huhn",_xlfn.XLOOKUP($B11,PROSPER_Huhn!$1:$1,PROSPER_Huhn!$68:$68,""),
IF($C11="Nick Hull",_xlfn.XLOOKUP($B11,PROSPER_Hull!$1:$1,PROSPER_Hull!$68:$68,""),
IF($C11="Monika Kotwani",_xlfn.XLOOKUP($B11,PROSPER_Kotwani!$1:$1,PROSPER_Kotwani!$68:$68,""),
IF($C11="Jonathan Wellner",_xlfn.XLOOKUP($B11,PROSPER_Wellner!$1:$1,PROSPER_Wellner!$68:$68,""),
IF($C11="Travis Harvey",_xlfn.XLOOKUP($B11,PROSPER_Harvey!$1:$1,PROSPER_Harvey!$68:$68,""),"")))))))="","",
IF($C11="Christopher Lobo",_xlfn.XLOOKUP($B11,PROSPER_Lobo!$1:$1,PROSPER_Lobo!$68:$68,""),
IF($C11="Naren Baliga",_xlfn.XLOOKUP($B11,PROSPER_Baliga!$1:$1,PROSPER_Baliga!$68:$68,""),
IF($C11="Thorsten Huhn",_xlfn.XLOOKUP($B11,PROSPER_Huhn!$1:$1,PROSPER_Huhn!$68:$68,""),
IF($C11="Nick Hull",_xlfn.XLOOKUP($B11,PROSPER_Hull!$1:$1,PROSPER_Hull!$68:$68,""),
IF($C11="Monika Kotwani",_xlfn.XLOOKUP($B11,PROSPER_Kotwani!$1:$1,PROSPER_Kotwani!$68:$68,""),
IF($C11="Jonathan Wellner",_xlfn.XLOOKUP($B11,PROSPER_Wellner!$1:$1,PROSPER_Wellner!$68:$68,""),
IF($C11="Travis Harvey",_xlfn.XLOOKUP($B11,PROSPER_Harvey!$1:$1,PROSPER_Harvey!$68:$68,""),"")))))))))</f>
        <v>No Score</v>
      </c>
      <c r="IR11" s="138" t="str">
        <f>IF(IF(IF($C11="Christopher Lobo",_xlfn.XLOOKUP($B11,PROSPER_Lobo!$1:$1,PROSPER_Lobo!$69:$69,""),
IF($C11="Naren Baliga",_xlfn.XLOOKUP($B11,PROSPER_Baliga!$1:$1,PROSPER_Baliga!$69:$69,""),
IF($C11="Thorsten Huhn",_xlfn.XLOOKUP($B11,PROSPER_Huhn!$1:$1,PROSPER_Huhn!$69:$69,""),
IF($C11="Nick Hull",_xlfn.XLOOKUP($B11,PROSPER_Hull!$1:$1,PROSPER_Hull!$69:$69,""),
IF($C11="Monika Kotwani",_xlfn.XLOOKUP($B11,PROSPER_Kotwani!$1:$1,PROSPER_Kotwani!$69:$69,""),
IF($C11="Jonathan Wellner",_xlfn.XLOOKUP($B11,PROSPER_Wellner!$1:$1,PROSPER_Wellner!$69:$69,""),
IF($C11="Travis Harvey",_xlfn.XLOOKUP($B11,PROSPER_Harvey!$1:$1,PROSPER_Harvey!$69:$69,""),"")))))))="","",
IF($C11="Christopher Lobo",_xlfn.XLOOKUP($B11,PROSPER_Lobo!$1:$1,PROSPER_Lobo!$69:$69,""),
IF($C11="Naren Baliga",_xlfn.XLOOKUP($B11,PROSPER_Baliga!$1:$1,PROSPER_Baliga!$69:$69,""),
IF($C11="Thorsten Huhn",_xlfn.XLOOKUP($B11,PROSPER_Huhn!$1:$1,PROSPER_Huhn!$69:$69,""),
IF($C11="Nick Hull",_xlfn.XLOOKUP($B11,PROSPER_Hull!$1:$1,PROSPER_Hull!$69:$69,""),
IF($C11="Monika Kotwani",_xlfn.XLOOKUP($B11,PROSPER_Kotwani!$1:$1,PROSPER_Kotwani!$69:$69,""),
IF($C11="Jonathan Wellner",_xlfn.XLOOKUP($B11,PROSPER_Wellner!$1:$1,PROSPER_Wellner!$69:$69,""),
IF($C11="Travis Harvey",_xlfn.XLOOKUP($B11,PROSPER_Harvey!$1:$1,PROSPER_Harvey!$69:$69,""),""))))))))="","No Comment",IF(IF($C11="Christopher Lobo",_xlfn.XLOOKUP($B11,PROSPER_Lobo!$1:$1,PROSPER_Lobo!$69:$69,""),
IF($C11="Naren Baliga",_xlfn.XLOOKUP($B11,PROSPER_Baliga!$1:$1,PROSPER_Baliga!$69:$69,""),
IF($C11="Thorsten Huhn",_xlfn.XLOOKUP($B11,PROSPER_Huhn!$1:$1,PROSPER_Huhn!$69:$69,""),
IF($C11="Nick Hull",_xlfn.XLOOKUP($B11,PROSPER_Hull!$1:$1,PROSPER_Hull!$69:$69,""),
IF($C11="Monika Kotwani",_xlfn.XLOOKUP($B11,PROSPER_Kotwani!$1:$1,PROSPER_Kotwani!$69:$69,""),
IF($C11="Jonathan Wellner",_xlfn.XLOOKUP($B11,PROSPER_Wellner!$1:$1,PROSPER_Wellner!$69:$69,""),
IF($C11="Travis Harvey",_xlfn.XLOOKUP($B11,PROSPER_Harvey!$1:$1,PROSPER_Harvey!$69:$69,""),"")))))))="","",
IF($C11="Christopher Lobo",_xlfn.XLOOKUP($B11,PROSPER_Lobo!$1:$1,PROSPER_Lobo!$69:$69,""),
IF($C11="Naren Baliga",_xlfn.XLOOKUP($B11,PROSPER_Baliga!$1:$1,PROSPER_Baliga!$69:$69,""),
IF($C11="Thorsten Huhn",_xlfn.XLOOKUP($B11,PROSPER_Huhn!$1:$1,PROSPER_Huhn!$69:$69,""),
IF($C11="Nick Hull",_xlfn.XLOOKUP($B11,PROSPER_Hull!$1:$1,PROSPER_Hull!$69:$69,""),
IF($C11="Monika Kotwani",_xlfn.XLOOKUP($B11,PROSPER_Kotwani!$1:$1,PROSPER_Kotwani!$69:$69,""),
IF($C11="Jonathan Wellner",_xlfn.XLOOKUP($B11,PROSPER_Wellner!$1:$1,PROSPER_Wellner!$69:$69,""),
IF($C11="Travis Harvey",_xlfn.XLOOKUP($B11,PROSPER_Harvey!$1:$1,PROSPER_Harvey!$69:$69,""),"")))))))))</f>
        <v>No Comment</v>
      </c>
      <c r="IS11" s="188" t="str">
        <f t="shared" si="214"/>
        <v>N/A</v>
      </c>
      <c r="IT11" s="187" t="str">
        <f t="shared" si="215"/>
        <v>N/A</v>
      </c>
      <c r="IU11" s="128" t="str">
        <f t="shared" si="216"/>
        <v>N/A</v>
      </c>
      <c r="IV11" s="188" t="str">
        <f t="shared" si="217"/>
        <v>N/A</v>
      </c>
      <c r="IW11" s="139">
        <f>_xlfn.XLOOKUP($B11,Vlookups_Local!B:B,Vlookups_Local!F:F)</f>
        <v>1.3055555555555554</v>
      </c>
      <c r="IX11" s="140">
        <f>_xlfn.XLOOKUP($B11,Vlookups_Local!B:B,Vlookups_Local!G:G)</f>
        <v>1.3055555555555554</v>
      </c>
      <c r="IY11" s="140">
        <f>_xlfn.XLOOKUP($B11,Vlookups_Local!B:B,Vlookups_Local!H:H)</f>
        <v>0</v>
      </c>
      <c r="IZ11" s="141">
        <f t="shared" si="218"/>
        <v>10</v>
      </c>
      <c r="JA11" s="142">
        <f>_xlfn.XLOOKUP($B11,LevelUp_Query!A:A,LevelUp_Query!C:C,"")</f>
        <v>62</v>
      </c>
      <c r="JB11" s="143" t="str">
        <f>_xlfn.XLOOKUP($B11,LevelUp_Query!A:A,LevelUp_Query!F:F,"")</f>
        <v>π</v>
      </c>
      <c r="JC11" s="143">
        <f>_xlfn.XLOOKUP($B11,LevelUp_Query!A:A,LevelUp_Query!E:E,"")</f>
        <v>28</v>
      </c>
      <c r="JD11" s="141">
        <f t="shared" si="219"/>
        <v>10</v>
      </c>
      <c r="JE11" s="144" t="str">
        <f>_xlfn.XLOOKUP(B11,PROSPERInitial_Query!$E:$E,PROSPERInitial_Query!$AQ:$AQ,"",,-1)</f>
        <v/>
      </c>
      <c r="JF11" s="136" t="str">
        <f t="shared" si="117"/>
        <v>Ashish Wahi7 - ResponsibilityGiving Back (L&amp;L)</v>
      </c>
      <c r="JG11" s="136" t="str">
        <f>_xlfn.XLOOKUP(JF11,PROSPERDelta_Query!BK:BK,PROSPERDelta_Query!BE:BE,"",,-1)</f>
        <v/>
      </c>
      <c r="JH11" s="137" t="str">
        <f t="shared" si="220"/>
        <v>N/A</v>
      </c>
      <c r="JI11" s="137" t="str">
        <f>IF(IF(IF($C11="Christopher Lobo",_xlfn.XLOOKUP($B11,PROSPER_Lobo!$1:$1,PROSPER_Lobo!$70:$70,""),
IF($C11="Naren Baliga",_xlfn.XLOOKUP($B11,PROSPER_Baliga!$1:$1,PROSPER_Baliga!$70:$70,""),
IF($C11="Thorsten Huhn",_xlfn.XLOOKUP($B11,PROSPER_Huhn!$1:$1,PROSPER_Huhn!$70:$70,""),
IF($C11="Nick Hull",_xlfn.XLOOKUP($B11,PROSPER_Hull!$1:$1,PROSPER_Hull!$70:$70,""),
IF($C11="Monika Kotwani",_xlfn.XLOOKUP($B11,PROSPER_Kotwani!$1:$1,PROSPER_Kotwani!$70:$70,""),
IF($C11="Jonathan Wellner",_xlfn.XLOOKUP($B11,PROSPER_Wellner!$1:$1,PROSPER_Wellner!$70:$70,""),
IF($C11="Travis Harvey",_xlfn.XLOOKUP($B11,PROSPER_Harvey!$1:$1,PROSPER_Harvey!$70:$70,""),"")))))))="","",
IF($C11="Christopher Lobo",_xlfn.XLOOKUP($B11,PROSPER_Lobo!$1:$1,PROSPER_Lobo!$70:$70,""),
IF($C11="Naren Baliga",_xlfn.XLOOKUP($B11,PROSPER_Baliga!$1:$1,PROSPER_Baliga!$70:$70,""),
IF($C11="Thorsten Huhn",_xlfn.XLOOKUP($B11,PROSPER_Huhn!$1:$1,PROSPER_Huhn!$70:$70,""),
IF($C11="Nick Hull",_xlfn.XLOOKUP($B11,PROSPER_Hull!$1:$1,PROSPER_Hull!$70:$70,""),
IF($C11="Monika Kotwani",_xlfn.XLOOKUP($B11,PROSPER_Kotwani!$1:$1,PROSPER_Kotwani!$70:$70,""),
IF($C11="Jonathan Wellner",_xlfn.XLOOKUP($B11,PROSPER_Wellner!$1:$1,PROSPER_Wellner!$70:$70,""),
IF($C11="Travis Harvey",_xlfn.XLOOKUP($B11,PROSPER_Harvey!$1:$1,PROSPER_Harvey!$70:$70,""),""))))))))="","No Score",IF(IF($C11="Christopher Lobo",_xlfn.XLOOKUP($B11,PROSPER_Lobo!$1:$1,PROSPER_Lobo!$70:$70,""),
IF($C11="Naren Baliga",_xlfn.XLOOKUP($B11,PROSPER_Baliga!$1:$1,PROSPER_Baliga!$70:$70,""),
IF($C11="Thorsten Huhn",_xlfn.XLOOKUP($B11,PROSPER_Huhn!$1:$1,PROSPER_Huhn!$70:$70,""),
IF($C11="Nick Hull",_xlfn.XLOOKUP($B11,PROSPER_Hull!$1:$1,PROSPER_Hull!$70:$70,""),
IF($C11="Monika Kotwani",_xlfn.XLOOKUP($B11,PROSPER_Kotwani!$1:$1,PROSPER_Kotwani!$70:$70,""),
IF($C11="Jonathan Wellner",_xlfn.XLOOKUP($B11,PROSPER_Wellner!$1:$1,PROSPER_Wellner!$70:$70,""),
IF($C11="Travis Harvey",_xlfn.XLOOKUP($B11,PROSPER_Harvey!$1:$1,PROSPER_Harvey!$70:$70,""),"")))))))="","",
IF($C11="Christopher Lobo",_xlfn.XLOOKUP($B11,PROSPER_Lobo!$1:$1,PROSPER_Lobo!$70:$70,""),
IF($C11="Naren Baliga",_xlfn.XLOOKUP($B11,PROSPER_Baliga!$1:$1,PROSPER_Baliga!$70:$70,""),
IF($C11="Thorsten Huhn",_xlfn.XLOOKUP($B11,PROSPER_Huhn!$1:$1,PROSPER_Huhn!$70:$70,""),
IF($C11="Nick Hull",_xlfn.XLOOKUP($B11,PROSPER_Hull!$1:$1,PROSPER_Hull!$70:$70,""),
IF($C11="Monika Kotwani",_xlfn.XLOOKUP($B11,PROSPER_Kotwani!$1:$1,PROSPER_Kotwani!$70:$70,""),
IF($C11="Jonathan Wellner",_xlfn.XLOOKUP($B11,PROSPER_Wellner!$1:$1,PROSPER_Wellner!$70:$70,""),
IF($C11="Travis Harvey",_xlfn.XLOOKUP($B11,PROSPER_Harvey!$1:$1,PROSPER_Harvey!$70:$70,""),"")))))))))</f>
        <v>No Score</v>
      </c>
      <c r="JJ11" s="138" t="str">
        <f>IF(IF(IF($C11="Christopher Lobo",_xlfn.XLOOKUP($B11,PROSPER_Lobo!$1:$1,PROSPER_Lobo!$71:$71,""),
IF($C11="Naren Baliga",_xlfn.XLOOKUP($B11,PROSPER_Baliga!$1:$1,PROSPER_Baliga!$71:$71,""),
IF($C11="Thorsten Huhn",_xlfn.XLOOKUP($B11,PROSPER_Huhn!$1:$1,PROSPER_Huhn!$71:$71,""),
IF($C11="Nick Hull",_xlfn.XLOOKUP($B11,PROSPER_Hull!$1:$1,PROSPER_Hull!$71:$71,""),
IF($C11="Monika Kotwani",_xlfn.XLOOKUP($B11,PROSPER_Kotwani!$1:$1,PROSPER_Kotwani!$71:$71,""),
IF($C11="Jonathan Wellner",_xlfn.XLOOKUP($B11,PROSPER_Wellner!$1:$1,PROSPER_Wellner!$71:$71,""),
IF($C11="Travis Harvey",_xlfn.XLOOKUP($B11,PROSPER_Harvey!$1:$1,PROSPER_Harvey!$71:$71,""),"")))))))="","",
IF($C11="Christopher Lobo",_xlfn.XLOOKUP($B11,PROSPER_Lobo!$1:$1,PROSPER_Lobo!$71:$71,""),
IF($C11="Naren Baliga",_xlfn.XLOOKUP($B11,PROSPER_Baliga!$1:$1,PROSPER_Baliga!$71:$71,""),
IF($C11="Thorsten Huhn",_xlfn.XLOOKUP($B11,PROSPER_Huhn!$1:$1,PROSPER_Huhn!$71:$71,""),
IF($C11="Nick Hull",_xlfn.XLOOKUP($B11,PROSPER_Hull!$1:$1,PROSPER_Hull!$71:$71,""),
IF($C11="Monika Kotwani",_xlfn.XLOOKUP($B11,PROSPER_Kotwani!$1:$1,PROSPER_Kotwani!$71:$71,""),
IF($C11="Jonathan Wellner",_xlfn.XLOOKUP($B11,PROSPER_Wellner!$1:$1,PROSPER_Wellner!$71:$71,""),
IF($C11="Travis Harvey",_xlfn.XLOOKUP($B11,PROSPER_Harvey!$1:$1,PROSPER_Harvey!$71:$71,""),""))))))))="","No Comment",IF(IF($C11="Christopher Lobo",_xlfn.XLOOKUP($B11,PROSPER_Lobo!$1:$1,PROSPER_Lobo!$71:$71,""),
IF($C11="Naren Baliga",_xlfn.XLOOKUP($B11,PROSPER_Baliga!$1:$1,PROSPER_Baliga!$71:$71,""),
IF($C11="Thorsten Huhn",_xlfn.XLOOKUP($B11,PROSPER_Huhn!$1:$1,PROSPER_Huhn!$71:$71,""),
IF($C11="Nick Hull",_xlfn.XLOOKUP($B11,PROSPER_Hull!$1:$1,PROSPER_Hull!$71:$71,""),
IF($C11="Monika Kotwani",_xlfn.XLOOKUP($B11,PROSPER_Kotwani!$1:$1,PROSPER_Kotwani!$71:$71,""),
IF($C11="Jonathan Wellner",_xlfn.XLOOKUP($B11,PROSPER_Wellner!$1:$1,PROSPER_Wellner!$71:$71,""),
IF($C11="Travis Harvey",_xlfn.XLOOKUP($B11,PROSPER_Harvey!$1:$1,PROSPER_Harvey!$71:$71,""),"")))))))="","",
IF($C11="Christopher Lobo",_xlfn.XLOOKUP($B11,PROSPER_Lobo!$1:$1,PROSPER_Lobo!$71:$71,""),
IF($C11="Naren Baliga",_xlfn.XLOOKUP($B11,PROSPER_Baliga!$1:$1,PROSPER_Baliga!$71:$71,""),
IF($C11="Thorsten Huhn",_xlfn.XLOOKUP($B11,PROSPER_Huhn!$1:$1,PROSPER_Huhn!$71:$71,""),
IF($C11="Nick Hull",_xlfn.XLOOKUP($B11,PROSPER_Hull!$1:$1,PROSPER_Hull!$71:$71,""),
IF($C11="Monika Kotwani",_xlfn.XLOOKUP($B11,PROSPER_Kotwani!$1:$1,PROSPER_Kotwani!$71:$71,""),
IF($C11="Jonathan Wellner",_xlfn.XLOOKUP($B11,PROSPER_Wellner!$1:$1,PROSPER_Wellner!$71:$71,""),
IF($C11="Travis Harvey",_xlfn.XLOOKUP($B11,PROSPER_Harvey!$1:$1,PROSPER_Harvey!$71:$71,""),"")))))))))</f>
        <v>No Comment</v>
      </c>
      <c r="JK11" s="141" t="str">
        <f t="shared" si="221"/>
        <v>N/A</v>
      </c>
      <c r="JL11" s="135" t="str">
        <f>_xlfn.XLOOKUP(B11,PROSPERInitial_Query!$E:$E,PROSPERInitial_Query!$AR:$AR,"",,-1)</f>
        <v/>
      </c>
      <c r="JM11" s="136" t="str">
        <f t="shared" si="120"/>
        <v>Ashish Wahi7 - ResponsibilityExecutive Communication</v>
      </c>
      <c r="JN11" s="136" t="str">
        <f>_xlfn.XLOOKUP(JM11,PROSPERDelta_Query!BK:BK,PROSPERDelta_Query!BF:BF,"",,-1)</f>
        <v/>
      </c>
      <c r="JO11" s="137" t="str">
        <f t="shared" si="222"/>
        <v>N/A</v>
      </c>
      <c r="JP11" s="137" t="str">
        <f>IF(IF(IF($C11="Christopher Lobo",_xlfn.XLOOKUP($B11,PROSPER_Lobo!$1:$1,PROSPER_Lobo!$72:$72,""),
IF($C11="Naren Baliga",_xlfn.XLOOKUP($B11,PROSPER_Baliga!$1:$1,PROSPER_Baliga!$72:$72,""),
IF($C11="Thorsten Huhn",_xlfn.XLOOKUP($B11,PROSPER_Huhn!$1:$1,PROSPER_Huhn!$72:$72,""),
IF($C11="Nick Hull",_xlfn.XLOOKUP($B11,PROSPER_Hull!$1:$1,PROSPER_Hull!$72:$72,""),
IF($C11="Monika Kotwani",_xlfn.XLOOKUP($B11,PROSPER_Kotwani!$1:$1,PROSPER_Kotwani!$72:$72,""),
IF($C11="Jonathan Wellner",_xlfn.XLOOKUP($B11,PROSPER_Wellner!$1:$1,PROSPER_Wellner!$72:$72,""),
IF($C11="Travis Harvey",_xlfn.XLOOKUP($B11,PROSPER_Harvey!$1:$1,PROSPER_Harvey!$72:$72,""),"")))))))="","",
IF($C11="Christopher Lobo",_xlfn.XLOOKUP($B11,PROSPER_Lobo!$1:$1,PROSPER_Lobo!$72:$72,""),
IF($C11="Naren Baliga",_xlfn.XLOOKUP($B11,PROSPER_Baliga!$1:$1,PROSPER_Baliga!$72:$72,""),
IF($C11="Thorsten Huhn",_xlfn.XLOOKUP($B11,PROSPER_Huhn!$1:$1,PROSPER_Huhn!$72:$72,""),
IF($C11="Nick Hull",_xlfn.XLOOKUP($B11,PROSPER_Hull!$1:$1,PROSPER_Hull!$72:$72,""),
IF($C11="Monika Kotwani",_xlfn.XLOOKUP($B11,PROSPER_Kotwani!$1:$1,PROSPER_Kotwani!$72:$72,""),
IF($C11="Jonathan Wellner",_xlfn.XLOOKUP($B11,PROSPER_Wellner!$1:$1,PROSPER_Wellner!$72:$72,""),
IF($C11="Travis Harvey",_xlfn.XLOOKUP($B11,PROSPER_Harvey!$1:$1,PROSPER_Harvey!$72:$72,""),""))))))))="","No Score",IF(IF($C11="Christopher Lobo",_xlfn.XLOOKUP($B11,PROSPER_Lobo!$1:$1,PROSPER_Lobo!$72:$72,""),
IF($C11="Naren Baliga",_xlfn.XLOOKUP($B11,PROSPER_Baliga!$1:$1,PROSPER_Baliga!$72:$72,""),
IF($C11="Thorsten Huhn",_xlfn.XLOOKUP($B11,PROSPER_Huhn!$1:$1,PROSPER_Huhn!$72:$72,""),
IF($C11="Nick Hull",_xlfn.XLOOKUP($B11,PROSPER_Hull!$1:$1,PROSPER_Hull!$72:$72,""),
IF($C11="Monika Kotwani",_xlfn.XLOOKUP($B11,PROSPER_Kotwani!$1:$1,PROSPER_Kotwani!$72:$72,""),
IF($C11="Jonathan Wellner",_xlfn.XLOOKUP($B11,PROSPER_Wellner!$1:$1,PROSPER_Wellner!$72:$72,""),
IF($C11="Travis Harvey",_xlfn.XLOOKUP($B11,PROSPER_Harvey!$1:$1,PROSPER_Harvey!$72:$72,""),"")))))))="","",
IF($C11="Christopher Lobo",_xlfn.XLOOKUP($B11,PROSPER_Lobo!$1:$1,PROSPER_Lobo!$72:$72,""),
IF($C11="Naren Baliga",_xlfn.XLOOKUP($B11,PROSPER_Baliga!$1:$1,PROSPER_Baliga!$72:$72,""),
IF($C11="Thorsten Huhn",_xlfn.XLOOKUP($B11,PROSPER_Huhn!$1:$1,PROSPER_Huhn!$72:$72,""),
IF($C11="Nick Hull",_xlfn.XLOOKUP($B11,PROSPER_Hull!$1:$1,PROSPER_Hull!$72:$72,""),
IF($C11="Monika Kotwani",_xlfn.XLOOKUP($B11,PROSPER_Kotwani!$1:$1,PROSPER_Kotwani!$72:$72,""),
IF($C11="Jonathan Wellner",_xlfn.XLOOKUP($B11,PROSPER_Wellner!$1:$1,PROSPER_Wellner!$72:$72,""),
IF($C11="Travis Harvey",_xlfn.XLOOKUP($B11,PROSPER_Harvey!$1:$1,PROSPER_Harvey!$72:$72,""),"")))))))))</f>
        <v>No Score</v>
      </c>
      <c r="JQ11" s="138" t="str">
        <f>IF(IF(IF($C11="Christopher Lobo",_xlfn.XLOOKUP($B11,PROSPER_Lobo!$1:$1,PROSPER_Lobo!$73:$73,""),
IF($C11="Naren Baliga",_xlfn.XLOOKUP($B11,PROSPER_Baliga!$1:$1,PROSPER_Baliga!$73:$73,""),
IF($C11="Thorsten Huhn",_xlfn.XLOOKUP($B11,PROSPER_Huhn!$1:$1,PROSPER_Huhn!$73:$73,""),
IF($C11="Nick Hull",_xlfn.XLOOKUP($B11,PROSPER_Hull!$1:$1,PROSPER_Hull!$73:$73,""),
IF($C11="Monika Kotwani",_xlfn.XLOOKUP($B11,PROSPER_Kotwani!$1:$1,PROSPER_Kotwani!$73:$73,""),
IF($C11="Jonathan Wellner",_xlfn.XLOOKUP($B11,PROSPER_Wellner!$1:$1,PROSPER_Wellner!$73:$73,""),
IF($C11="Travis Harvey",_xlfn.XLOOKUP($B11,PROSPER_Harvey!$1:$1,PROSPER_Harvey!$73:$73,""),"")))))))="","",
IF($C11="Christopher Lobo",_xlfn.XLOOKUP($B11,PROSPER_Lobo!$1:$1,PROSPER_Lobo!$73:$73,""),
IF($C11="Naren Baliga",_xlfn.XLOOKUP($B11,PROSPER_Baliga!$1:$1,PROSPER_Baliga!$73:$73,""),
IF($C11="Thorsten Huhn",_xlfn.XLOOKUP($B11,PROSPER_Huhn!$1:$1,PROSPER_Huhn!$73:$73,""),
IF($C11="Nick Hull",_xlfn.XLOOKUP($B11,PROSPER_Hull!$1:$1,PROSPER_Hull!$73:$73,""),
IF($C11="Monika Kotwani",_xlfn.XLOOKUP($B11,PROSPER_Kotwani!$1:$1,PROSPER_Kotwani!$73:$73,""),
IF($C11="Jonathan Wellner",_xlfn.XLOOKUP($B11,PROSPER_Wellner!$1:$1,PROSPER_Wellner!$73:$73,""),
IF($C11="Travis Harvey",_xlfn.XLOOKUP($B11,PROSPER_Harvey!$1:$1,PROSPER_Harvey!$73:$73,""),""))))))))="","No Comment",IF(IF($C11="Christopher Lobo",_xlfn.XLOOKUP($B11,PROSPER_Lobo!$1:$1,PROSPER_Lobo!$73:$73,""),
IF($C11="Naren Baliga",_xlfn.XLOOKUP($B11,PROSPER_Baliga!$1:$1,PROSPER_Baliga!$73:$73,""),
IF($C11="Thorsten Huhn",_xlfn.XLOOKUP($B11,PROSPER_Huhn!$1:$1,PROSPER_Huhn!$73:$73,""),
IF($C11="Nick Hull",_xlfn.XLOOKUP($B11,PROSPER_Hull!$1:$1,PROSPER_Hull!$73:$73,""),
IF($C11="Monika Kotwani",_xlfn.XLOOKUP($B11,PROSPER_Kotwani!$1:$1,PROSPER_Kotwani!$73:$73,""),
IF($C11="Jonathan Wellner",_xlfn.XLOOKUP($B11,PROSPER_Wellner!$1:$1,PROSPER_Wellner!$73:$73,""),
IF($C11="Travis Harvey",_xlfn.XLOOKUP($B11,PROSPER_Harvey!$1:$1,PROSPER_Harvey!$73:$73,""),"")))))))="","",
IF($C11="Christopher Lobo",_xlfn.XLOOKUP($B11,PROSPER_Lobo!$1:$1,PROSPER_Lobo!$73:$73,""),
IF($C11="Naren Baliga",_xlfn.XLOOKUP($B11,PROSPER_Baliga!$1:$1,PROSPER_Baliga!$73:$73,""),
IF($C11="Thorsten Huhn",_xlfn.XLOOKUP($B11,PROSPER_Huhn!$1:$1,PROSPER_Huhn!$73:$73,""),
IF($C11="Nick Hull",_xlfn.XLOOKUP($B11,PROSPER_Hull!$1:$1,PROSPER_Hull!$73:$73,""),
IF($C11="Monika Kotwani",_xlfn.XLOOKUP($B11,PROSPER_Kotwani!$1:$1,PROSPER_Kotwani!$73:$73,""),
IF($C11="Jonathan Wellner",_xlfn.XLOOKUP($B11,PROSPER_Wellner!$1:$1,PROSPER_Wellner!$73:$73,""),
IF($C11="Travis Harvey",_xlfn.XLOOKUP($B11,PROSPER_Harvey!$1:$1,PROSPER_Harvey!$73:$73,""),"")))))))))</f>
        <v>No Comment</v>
      </c>
      <c r="JR11" s="141" t="str">
        <f t="shared" si="223"/>
        <v>N/A</v>
      </c>
      <c r="JS11" s="135" t="str">
        <f>_xlfn.XLOOKUP(B11,PROSPERInitial_Query!$E:$E,PROSPERInitial_Query!$AS:$AS,"",,-1)</f>
        <v/>
      </c>
      <c r="JT11" s="136" t="str">
        <f t="shared" si="123"/>
        <v>Ashish Wahi7 - ResponsibilityCulture Champion</v>
      </c>
      <c r="JU11" s="136" t="str">
        <f>_xlfn.XLOOKUP(JT11,PROSPERDelta_Query!BK:BK,PROSPERDelta_Query!BG:BG,"",,-1)</f>
        <v/>
      </c>
      <c r="JV11" s="137" t="str">
        <f t="shared" si="224"/>
        <v>N/A</v>
      </c>
      <c r="JW11" s="137" t="str">
        <f>IF(IF(IF($C11="Christopher Lobo",_xlfn.XLOOKUP($B11,PROSPER_Lobo!$1:$1,PROSPER_Lobo!$74:$74,""),
IF($C11="Naren Baliga",_xlfn.XLOOKUP($B11,PROSPER_Baliga!$1:$1,PROSPER_Baliga!$74:$74,""),
IF($C11="Thorsten Huhn",_xlfn.XLOOKUP($B11,PROSPER_Huhn!$1:$1,PROSPER_Huhn!$74:$74,""),
IF($C11="Nick Hull",_xlfn.XLOOKUP($B11,PROSPER_Hull!$1:$1,PROSPER_Hull!$74:$74,""),
IF($C11="Monika Kotwani",_xlfn.XLOOKUP($B11,PROSPER_Kotwani!$1:$1,PROSPER_Kotwani!$74:$74,""),
IF($C11="Jonathan Wellner",_xlfn.XLOOKUP($B11,PROSPER_Wellner!$1:$1,PROSPER_Wellner!$74:$74,""),
IF($C11="Travis Harvey",_xlfn.XLOOKUP($B11,PROSPER_Harvey!$1:$1,PROSPER_Harvey!$74:$74,""),"")))))))="","",
IF($C11="Christopher Lobo",_xlfn.XLOOKUP($B11,PROSPER_Lobo!$1:$1,PROSPER_Lobo!$74:$74,""),
IF($C11="Naren Baliga",_xlfn.XLOOKUP($B11,PROSPER_Baliga!$1:$1,PROSPER_Baliga!$74:$74,""),
IF($C11="Thorsten Huhn",_xlfn.XLOOKUP($B11,PROSPER_Huhn!$1:$1,PROSPER_Huhn!$74:$74,""),
IF($C11="Nick Hull",_xlfn.XLOOKUP($B11,PROSPER_Hull!$1:$1,PROSPER_Hull!$74:$74,""),
IF($C11="Monika Kotwani",_xlfn.XLOOKUP($B11,PROSPER_Kotwani!$1:$1,PROSPER_Kotwani!$74:$74,""),
IF($C11="Jonathan Wellner",_xlfn.XLOOKUP($B11,PROSPER_Wellner!$1:$1,PROSPER_Wellner!$74:$74,""),
IF($C11="Travis Harvey",_xlfn.XLOOKUP($B11,PROSPER_Harvey!$1:$1,PROSPER_Harvey!$74:$74,""),""))))))))="","No Score",IF(IF($C11="Christopher Lobo",_xlfn.XLOOKUP($B11,PROSPER_Lobo!$1:$1,PROSPER_Lobo!$74:$74,""),
IF($C11="Naren Baliga",_xlfn.XLOOKUP($B11,PROSPER_Baliga!$1:$1,PROSPER_Baliga!$74:$74,""),
IF($C11="Thorsten Huhn",_xlfn.XLOOKUP($B11,PROSPER_Huhn!$1:$1,PROSPER_Huhn!$74:$74,""),
IF($C11="Nick Hull",_xlfn.XLOOKUP($B11,PROSPER_Hull!$1:$1,PROSPER_Hull!$74:$74,""),
IF($C11="Monika Kotwani",_xlfn.XLOOKUP($B11,PROSPER_Kotwani!$1:$1,PROSPER_Kotwani!$74:$74,""),
IF($C11="Jonathan Wellner",_xlfn.XLOOKUP($B11,PROSPER_Wellner!$1:$1,PROSPER_Wellner!$74:$74,""),
IF($C11="Travis Harvey",_xlfn.XLOOKUP($B11,PROSPER_Harvey!$1:$1,PROSPER_Harvey!$74:$74,""),"")))))))="","",
IF($C11="Christopher Lobo",_xlfn.XLOOKUP($B11,PROSPER_Lobo!$1:$1,PROSPER_Lobo!$74:$74,""),
IF($C11="Naren Baliga",_xlfn.XLOOKUP($B11,PROSPER_Baliga!$1:$1,PROSPER_Baliga!$74:$74,""),
IF($C11="Thorsten Huhn",_xlfn.XLOOKUP($B11,PROSPER_Huhn!$1:$1,PROSPER_Huhn!$74:$74,""),
IF($C11="Nick Hull",_xlfn.XLOOKUP($B11,PROSPER_Hull!$1:$1,PROSPER_Hull!$74:$74,""),
IF($C11="Monika Kotwani",_xlfn.XLOOKUP($B11,PROSPER_Kotwani!$1:$1,PROSPER_Kotwani!$74:$74,""),
IF($C11="Jonathan Wellner",_xlfn.XLOOKUP($B11,PROSPER_Wellner!$1:$1,PROSPER_Wellner!$74:$74,""),
IF($C11="Travis Harvey",_xlfn.XLOOKUP($B11,PROSPER_Harvey!$1:$1,PROSPER_Harvey!$74:$74,""),"")))))))))</f>
        <v>No Score</v>
      </c>
      <c r="JX11" s="138" t="str">
        <f>IF(IF(IF($C11="Christopher Lobo",_xlfn.XLOOKUP($B11,PROSPER_Lobo!$1:$1,PROSPER_Lobo!$75:$75,""),
IF($C11="Naren Baliga",_xlfn.XLOOKUP($B11,PROSPER_Baliga!$1:$1,PROSPER_Baliga!$75:$75,""),
IF($C11="Thorsten Huhn",_xlfn.XLOOKUP($B11,PROSPER_Huhn!$1:$1,PROSPER_Huhn!$75:$75,""),
IF($C11="Nick Hull",_xlfn.XLOOKUP($B11,PROSPER_Hull!$1:$1,PROSPER_Hull!$75:$75,""),
IF($C11="Monika Kotwani",_xlfn.XLOOKUP($B11,PROSPER_Kotwani!$1:$1,PROSPER_Kotwani!$75:$75,""),
IF($C11="Jonathan Wellner",_xlfn.XLOOKUP($B11,PROSPER_Wellner!$1:$1,PROSPER_Wellner!$75:$75,""),
IF($C11="Travis Harvey",_xlfn.XLOOKUP($B11,PROSPER_Harvey!$1:$1,PROSPER_Harvey!$75:$75,""),"")))))))="","",
IF($C11="Christopher Lobo",_xlfn.XLOOKUP($B11,PROSPER_Lobo!$1:$1,PROSPER_Lobo!$75:$75,""),
IF($C11="Naren Baliga",_xlfn.XLOOKUP($B11,PROSPER_Baliga!$1:$1,PROSPER_Baliga!$75:$75,""),
IF($C11="Thorsten Huhn",_xlfn.XLOOKUP($B11,PROSPER_Huhn!$1:$1,PROSPER_Huhn!$75:$75,""),
IF($C11="Nick Hull",_xlfn.XLOOKUP($B11,PROSPER_Hull!$1:$1,PROSPER_Hull!$75:$75,""),
IF($C11="Monika Kotwani",_xlfn.XLOOKUP($B11,PROSPER_Kotwani!$1:$1,PROSPER_Kotwani!$75:$75,""),
IF($C11="Jonathan Wellner",_xlfn.XLOOKUP($B11,PROSPER_Wellner!$1:$1,PROSPER_Wellner!$75:$75,""),
IF($C11="Travis Harvey",_xlfn.XLOOKUP($B11,PROSPER_Harvey!$1:$1,PROSPER_Harvey!$75:$75,""),""))))))))="","No Comment",IF(IF($C11="Christopher Lobo",_xlfn.XLOOKUP($B11,PROSPER_Lobo!$1:$1,PROSPER_Lobo!$75:$75,""),
IF($C11="Naren Baliga",_xlfn.XLOOKUP($B11,PROSPER_Baliga!$1:$1,PROSPER_Baliga!$75:$75,""),
IF($C11="Thorsten Huhn",_xlfn.XLOOKUP($B11,PROSPER_Huhn!$1:$1,PROSPER_Huhn!$75:$75,""),
IF($C11="Nick Hull",_xlfn.XLOOKUP($B11,PROSPER_Hull!$1:$1,PROSPER_Hull!$75:$75,""),
IF($C11="Monika Kotwani",_xlfn.XLOOKUP($B11,PROSPER_Kotwani!$1:$1,PROSPER_Kotwani!$75:$75,""),
IF($C11="Jonathan Wellner",_xlfn.XLOOKUP($B11,PROSPER_Wellner!$1:$1,PROSPER_Wellner!$75:$75,""),
IF($C11="Travis Harvey",_xlfn.XLOOKUP($B11,PROSPER_Harvey!$1:$1,PROSPER_Harvey!$75:$75,""),"")))))))="","",
IF($C11="Christopher Lobo",_xlfn.XLOOKUP($B11,PROSPER_Lobo!$1:$1,PROSPER_Lobo!$75:$75,""),
IF($C11="Naren Baliga",_xlfn.XLOOKUP($B11,PROSPER_Baliga!$1:$1,PROSPER_Baliga!$75:$75,""),
IF($C11="Thorsten Huhn",_xlfn.XLOOKUP($B11,PROSPER_Huhn!$1:$1,PROSPER_Huhn!$75:$75,""),
IF($C11="Nick Hull",_xlfn.XLOOKUP($B11,PROSPER_Hull!$1:$1,PROSPER_Hull!$75:$75,""),
IF($C11="Monika Kotwani",_xlfn.XLOOKUP($B11,PROSPER_Kotwani!$1:$1,PROSPER_Kotwani!$75:$75,""),
IF($C11="Jonathan Wellner",_xlfn.XLOOKUP($B11,PROSPER_Wellner!$1:$1,PROSPER_Wellner!$75:$75,""),
IF($C11="Travis Harvey",_xlfn.XLOOKUP($B11,PROSPER_Harvey!$1:$1,PROSPER_Harvey!$75:$75,""),"")))))))))</f>
        <v>No Comment</v>
      </c>
      <c r="JY11" s="141" t="str">
        <f t="shared" si="225"/>
        <v>N/A</v>
      </c>
      <c r="JZ11" s="135" t="str">
        <f>_xlfn.XLOOKUP(B11,PROSPERInitial_Query!$E:$E,PROSPERInitial_Query!$AT:$AT,"",,-1)</f>
        <v/>
      </c>
      <c r="KA11" s="136" t="str">
        <f t="shared" si="126"/>
        <v>Ashish Wahi7 - ResponsibilityPeople Management</v>
      </c>
      <c r="KB11" s="136" t="str">
        <f>_xlfn.XLOOKUP(KA11,PROSPERDelta_Query!BK:BK,PROSPERDelta_Query!BH:BH,"",,-1)</f>
        <v/>
      </c>
      <c r="KC11" s="137" t="str">
        <f t="shared" si="226"/>
        <v>N/A</v>
      </c>
      <c r="KD11" s="137" t="str">
        <f>IF(IF(IF($C11="Christopher Lobo",_xlfn.XLOOKUP($B11,PROSPER_Lobo!$1:$1,PROSPER_Lobo!$76:$76,""),
IF($C11="Naren Baliga",_xlfn.XLOOKUP($B11,PROSPER_Baliga!$1:$1,PROSPER_Baliga!$76:$76,""),
IF($C11="Thorsten Huhn",_xlfn.XLOOKUP($B11,PROSPER_Huhn!$1:$1,PROSPER_Huhn!$76:$76,""),
IF($C11="Nick Hull",_xlfn.XLOOKUP($B11,PROSPER_Hull!$1:$1,PROSPER_Hull!$76:$76,""),
IF($C11="Monika Kotwani",_xlfn.XLOOKUP($B11,PROSPER_Kotwani!$1:$1,PROSPER_Kotwani!$76:$76,""),
IF($C11="Jonathan Wellner",_xlfn.XLOOKUP($B11,PROSPER_Wellner!$1:$1,PROSPER_Wellner!$76:$76,""),
IF($C11="Travis Harvey",_xlfn.XLOOKUP($B11,PROSPER_Harvey!$1:$1,PROSPER_Harvey!$76:$76,""),"")))))))="","",
IF($C11="Christopher Lobo",_xlfn.XLOOKUP($B11,PROSPER_Lobo!$1:$1,PROSPER_Lobo!$76:$76,""),
IF($C11="Naren Baliga",_xlfn.XLOOKUP($B11,PROSPER_Baliga!$1:$1,PROSPER_Baliga!$76:$76,""),
IF($C11="Thorsten Huhn",_xlfn.XLOOKUP($B11,PROSPER_Huhn!$1:$1,PROSPER_Huhn!$76:$76,""),
IF($C11="Nick Hull",_xlfn.XLOOKUP($B11,PROSPER_Hull!$1:$1,PROSPER_Hull!$76:$76,""),
IF($C11="Monika Kotwani",_xlfn.XLOOKUP($B11,PROSPER_Kotwani!$1:$1,PROSPER_Kotwani!$76:$76,""),
IF($C11="Jonathan Wellner",_xlfn.XLOOKUP($B11,PROSPER_Wellner!$1:$1,PROSPER_Wellner!$76:$76,""),
IF($C11="Travis Harvey",_xlfn.XLOOKUP($B11,PROSPER_Harvey!$1:$1,PROSPER_Harvey!$76:$76,""),""))))))))="","No Score",IF(IF($C11="Christopher Lobo",_xlfn.XLOOKUP($B11,PROSPER_Lobo!$1:$1,PROSPER_Lobo!$76:$76,""),
IF($C11="Naren Baliga",_xlfn.XLOOKUP($B11,PROSPER_Baliga!$1:$1,PROSPER_Baliga!$76:$76,""),
IF($C11="Thorsten Huhn",_xlfn.XLOOKUP($B11,PROSPER_Huhn!$1:$1,PROSPER_Huhn!$76:$76,""),
IF($C11="Nick Hull",_xlfn.XLOOKUP($B11,PROSPER_Hull!$1:$1,PROSPER_Hull!$76:$76,""),
IF($C11="Monika Kotwani",_xlfn.XLOOKUP($B11,PROSPER_Kotwani!$1:$1,PROSPER_Kotwani!$76:$76,""),
IF($C11="Jonathan Wellner",_xlfn.XLOOKUP($B11,PROSPER_Wellner!$1:$1,PROSPER_Wellner!$76:$76,""),
IF($C11="Travis Harvey",_xlfn.XLOOKUP($B11,PROSPER_Harvey!$1:$1,PROSPER_Harvey!$76:$76,""),"")))))))="","",
IF($C11="Christopher Lobo",_xlfn.XLOOKUP($B11,PROSPER_Lobo!$1:$1,PROSPER_Lobo!$76:$76,""),
IF($C11="Naren Baliga",_xlfn.XLOOKUP($B11,PROSPER_Baliga!$1:$1,PROSPER_Baliga!$76:$76,""),
IF($C11="Thorsten Huhn",_xlfn.XLOOKUP($B11,PROSPER_Huhn!$1:$1,PROSPER_Huhn!$76:$76,""),
IF($C11="Nick Hull",_xlfn.XLOOKUP($B11,PROSPER_Hull!$1:$1,PROSPER_Hull!$76:$76,""),
IF($C11="Monika Kotwani",_xlfn.XLOOKUP($B11,PROSPER_Kotwani!$1:$1,PROSPER_Kotwani!$76:$76,""),
IF($C11="Jonathan Wellner",_xlfn.XLOOKUP($B11,PROSPER_Wellner!$1:$1,PROSPER_Wellner!$76:$76,""),
IF($C11="Travis Harvey",_xlfn.XLOOKUP($B11,PROSPER_Harvey!$1:$1,PROSPER_Harvey!$76:$76,""),"")))))))))</f>
        <v>No Score</v>
      </c>
      <c r="KE11" s="138" t="str">
        <f>IF(IF(IF($C11="Christopher Lobo",_xlfn.XLOOKUP($B11,PROSPER_Lobo!$1:$1,PROSPER_Lobo!$77:$77,""),
IF($C11="Naren Baliga",_xlfn.XLOOKUP($B11,PROSPER_Baliga!$1:$1,PROSPER_Baliga!$77:$77,""),
IF($C11="Thorsten Huhn",_xlfn.XLOOKUP($B11,PROSPER_Huhn!$1:$1,PROSPER_Huhn!$77:$77,""),
IF($C11="Nick Hull",_xlfn.XLOOKUP($B11,PROSPER_Hull!$1:$1,PROSPER_Hull!$77:$77,""),
IF($C11="Monika Kotwani",_xlfn.XLOOKUP($B11,PROSPER_Kotwani!$1:$1,PROSPER_Kotwani!$77:$77,""),
IF($C11="Jonathan Wellner",_xlfn.XLOOKUP($B11,PROSPER_Wellner!$1:$1,PROSPER_Wellner!$77:$77,""),
IF($C11="Travis Harvey",_xlfn.XLOOKUP($B11,PROSPER_Harvey!$1:$1,PROSPER_Harvey!$77:$77,""),"")))))))="","",
IF($C11="Christopher Lobo",_xlfn.XLOOKUP($B11,PROSPER_Lobo!$1:$1,PROSPER_Lobo!$77:$77,""),
IF($C11="Naren Baliga",_xlfn.XLOOKUP($B11,PROSPER_Baliga!$1:$1,PROSPER_Baliga!$77:$77,""),
IF($C11="Thorsten Huhn",_xlfn.XLOOKUP($B11,PROSPER_Huhn!$1:$1,PROSPER_Huhn!$77:$77,""),
IF($C11="Nick Hull",_xlfn.XLOOKUP($B11,PROSPER_Hull!$1:$1,PROSPER_Hull!$77:$77,""),
IF($C11="Monika Kotwani",_xlfn.XLOOKUP($B11,PROSPER_Kotwani!$1:$1,PROSPER_Kotwani!$77:$77,""),
IF($C11="Jonathan Wellner",_xlfn.XLOOKUP($B11,PROSPER_Wellner!$1:$1,PROSPER_Wellner!$77:$77,""),
IF($C11="Travis Harvey",_xlfn.XLOOKUP($B11,PROSPER_Harvey!$1:$1,PROSPER_Harvey!$77:$77,""),""))))))))="","No Comment",IF(IF($C11="Christopher Lobo",_xlfn.XLOOKUP($B11,PROSPER_Lobo!$1:$1,PROSPER_Lobo!$77:$77,""),
IF($C11="Naren Baliga",_xlfn.XLOOKUP($B11,PROSPER_Baliga!$1:$1,PROSPER_Baliga!$77:$77,""),
IF($C11="Thorsten Huhn",_xlfn.XLOOKUP($B11,PROSPER_Huhn!$1:$1,PROSPER_Huhn!$77:$77,""),
IF($C11="Nick Hull",_xlfn.XLOOKUP($B11,PROSPER_Hull!$1:$1,PROSPER_Hull!$77:$77,""),
IF($C11="Monika Kotwani",_xlfn.XLOOKUP($B11,PROSPER_Kotwani!$1:$1,PROSPER_Kotwani!$77:$77,""),
IF($C11="Jonathan Wellner",_xlfn.XLOOKUP($B11,PROSPER_Wellner!$1:$1,PROSPER_Wellner!$77:$77,""),
IF($C11="Travis Harvey",_xlfn.XLOOKUP($B11,PROSPER_Harvey!$1:$1,PROSPER_Harvey!$77:$77,""),"")))))))="","",
IF($C11="Christopher Lobo",_xlfn.XLOOKUP($B11,PROSPER_Lobo!$1:$1,PROSPER_Lobo!$77:$77,""),
IF($C11="Naren Baliga",_xlfn.XLOOKUP($B11,PROSPER_Baliga!$1:$1,PROSPER_Baliga!$77:$77,""),
IF($C11="Thorsten Huhn",_xlfn.XLOOKUP($B11,PROSPER_Huhn!$1:$1,PROSPER_Huhn!$77:$77,""),
IF($C11="Nick Hull",_xlfn.XLOOKUP($B11,PROSPER_Hull!$1:$1,PROSPER_Hull!$77:$77,""),
IF($C11="Monika Kotwani",_xlfn.XLOOKUP($B11,PROSPER_Kotwani!$1:$1,PROSPER_Kotwani!$77:$77,""),
IF($C11="Jonathan Wellner",_xlfn.XLOOKUP($B11,PROSPER_Wellner!$1:$1,PROSPER_Wellner!$77:$77,""),
IF($C11="Travis Harvey",_xlfn.XLOOKUP($B11,PROSPER_Harvey!$1:$1,PROSPER_Harvey!$77:$77,""),"")))))))))</f>
        <v>No Comment</v>
      </c>
      <c r="KF11" s="141" t="str">
        <f t="shared" si="227"/>
        <v>N/A</v>
      </c>
      <c r="KG11" s="135" t="str">
        <f>_xlfn.XLOOKUP(B11,PROSPERInitial_Query!$E:$E,PROSPERInitial_Query!$AU:$AU,"",,-1)</f>
        <v/>
      </c>
      <c r="KH11" s="136" t="str">
        <f t="shared" si="129"/>
        <v>Ashish Wahi7 - ResponsibilitySelf Sufficiency</v>
      </c>
      <c r="KI11" s="136" t="str">
        <f>_xlfn.XLOOKUP(KH11,PROSPERDelta_Query!BK:BK,PROSPERDelta_Query!BI:BI,"",,-1)</f>
        <v/>
      </c>
      <c r="KJ11" s="137" t="str">
        <f t="shared" si="228"/>
        <v>N/A</v>
      </c>
      <c r="KK11" s="137" t="str">
        <f>IF(IF(IF($C11="Christopher Lobo",_xlfn.XLOOKUP($B11,PROSPER_Lobo!$1:$1,PROSPER_Lobo!$78:$78,""),
IF($C11="Naren Baliga",_xlfn.XLOOKUP($B11,PROSPER_Baliga!$1:$1,PROSPER_Baliga!$78:$78,""),
IF($C11="Thorsten Huhn",_xlfn.XLOOKUP($B11,PROSPER_Huhn!$1:$1,PROSPER_Huhn!$78:$78,""),
IF($C11="Nick Hull",_xlfn.XLOOKUP($B11,PROSPER_Hull!$1:$1,PROSPER_Hull!$78:$78,""),
IF($C11="Monika Kotwani",_xlfn.XLOOKUP($B11,PROSPER_Kotwani!$1:$1,PROSPER_Kotwani!$78:$78,""),
IF($C11="Jonathan Wellner",_xlfn.XLOOKUP($B11,PROSPER_Wellner!$1:$1,PROSPER_Wellner!$78:$78,""),
IF($C11="Travis Harvey",_xlfn.XLOOKUP($B11,PROSPER_Harvey!$1:$1,PROSPER_Harvey!$78:$78,""),"")))))))="","",
IF($C11="Christopher Lobo",_xlfn.XLOOKUP($B11,PROSPER_Lobo!$1:$1,PROSPER_Lobo!$78:$78,""),
IF($C11="Naren Baliga",_xlfn.XLOOKUP($B11,PROSPER_Baliga!$1:$1,PROSPER_Baliga!$78:$78,""),
IF($C11="Thorsten Huhn",_xlfn.XLOOKUP($B11,PROSPER_Huhn!$1:$1,PROSPER_Huhn!$78:$78,""),
IF($C11="Nick Hull",_xlfn.XLOOKUP($B11,PROSPER_Hull!$1:$1,PROSPER_Hull!$78:$78,""),
IF($C11="Monika Kotwani",_xlfn.XLOOKUP($B11,PROSPER_Kotwani!$1:$1,PROSPER_Kotwani!$78:$78,""),
IF($C11="Jonathan Wellner",_xlfn.XLOOKUP($B11,PROSPER_Wellner!$1:$1,PROSPER_Wellner!$78:$78,""),
IF($C11="Travis Harvey",_xlfn.XLOOKUP($B11,PROSPER_Harvey!$1:$1,PROSPER_Harvey!$78:$78,""),""))))))))="","No Score",IF(IF($C11="Christopher Lobo",_xlfn.XLOOKUP($B11,PROSPER_Lobo!$1:$1,PROSPER_Lobo!$78:$78,""),
IF($C11="Naren Baliga",_xlfn.XLOOKUP($B11,PROSPER_Baliga!$1:$1,PROSPER_Baliga!$78:$78,""),
IF($C11="Thorsten Huhn",_xlfn.XLOOKUP($B11,PROSPER_Huhn!$1:$1,PROSPER_Huhn!$78:$78,""),
IF($C11="Nick Hull",_xlfn.XLOOKUP($B11,PROSPER_Hull!$1:$1,PROSPER_Hull!$78:$78,""),
IF($C11="Monika Kotwani",_xlfn.XLOOKUP($B11,PROSPER_Kotwani!$1:$1,PROSPER_Kotwani!$78:$78,""),
IF($C11="Jonathan Wellner",_xlfn.XLOOKUP($B11,PROSPER_Wellner!$1:$1,PROSPER_Wellner!$78:$78,""),
IF($C11="Travis Harvey",_xlfn.XLOOKUP($B11,PROSPER_Harvey!$1:$1,PROSPER_Harvey!$78:$78,""),"")))))))="","",
IF($C11="Christopher Lobo",_xlfn.XLOOKUP($B11,PROSPER_Lobo!$1:$1,PROSPER_Lobo!$78:$78,""),
IF($C11="Naren Baliga",_xlfn.XLOOKUP($B11,PROSPER_Baliga!$1:$1,PROSPER_Baliga!$78:$78,""),
IF($C11="Thorsten Huhn",_xlfn.XLOOKUP($B11,PROSPER_Huhn!$1:$1,PROSPER_Huhn!$78:$78,""),
IF($C11="Nick Hull",_xlfn.XLOOKUP($B11,PROSPER_Hull!$1:$1,PROSPER_Hull!$78:$78,""),
IF($C11="Monika Kotwani",_xlfn.XLOOKUP($B11,PROSPER_Kotwani!$1:$1,PROSPER_Kotwani!$78:$78,""),
IF($C11="Jonathan Wellner",_xlfn.XLOOKUP($B11,PROSPER_Wellner!$1:$1,PROSPER_Wellner!$78:$78,""),
IF($C11="Travis Harvey",_xlfn.XLOOKUP($B11,PROSPER_Harvey!$1:$1,PROSPER_Harvey!$78:$78,""),"")))))))))</f>
        <v>No Score</v>
      </c>
      <c r="KL11" s="138" t="str">
        <f>IF(IF(IF($C11="Christopher Lobo",_xlfn.XLOOKUP($B11,PROSPER_Lobo!$1:$1,PROSPER_Lobo!$79:$79,""),
IF($C11="Naren Baliga",_xlfn.XLOOKUP($B11,PROSPER_Baliga!$1:$1,PROSPER_Baliga!$79:$79,""),
IF($C11="Thorsten Huhn",_xlfn.XLOOKUP($B11,PROSPER_Huhn!$1:$1,PROSPER_Huhn!$79:$79,""),
IF($C11="Nick Hull",_xlfn.XLOOKUP($B11,PROSPER_Hull!$1:$1,PROSPER_Hull!$79:$79,""),
IF($C11="Monika Kotwani",_xlfn.XLOOKUP($B11,PROSPER_Kotwani!$1:$1,PROSPER_Kotwani!$79:$79,""),
IF($C11="Jonathan Wellner",_xlfn.XLOOKUP($B11,PROSPER_Wellner!$1:$1,PROSPER_Wellner!$79:$79,""),
IF($C11="Travis Harvey",_xlfn.XLOOKUP($B11,PROSPER_Harvey!$1:$1,PROSPER_Harvey!$79:$79,""),"")))))))="","",
IF($C11="Christopher Lobo",_xlfn.XLOOKUP($B11,PROSPER_Lobo!$1:$1,PROSPER_Lobo!$79:$79,""),
IF($C11="Naren Baliga",_xlfn.XLOOKUP($B11,PROSPER_Baliga!$1:$1,PROSPER_Baliga!$79:$79,""),
IF($C11="Thorsten Huhn",_xlfn.XLOOKUP($B11,PROSPER_Huhn!$1:$1,PROSPER_Huhn!$79:$79,""),
IF($C11="Nick Hull",_xlfn.XLOOKUP($B11,PROSPER_Hull!$1:$1,PROSPER_Hull!$79:$79,""),
IF($C11="Monika Kotwani",_xlfn.XLOOKUP($B11,PROSPER_Kotwani!$1:$1,PROSPER_Kotwani!$79:$79,""),
IF($C11="Jonathan Wellner",_xlfn.XLOOKUP($B11,PROSPER_Wellner!$1:$1,PROSPER_Wellner!$79:$79,""),
IF($C11="Travis Harvey",_xlfn.XLOOKUP($B11,PROSPER_Harvey!$1:$1,PROSPER_Harvey!$79:$79,""),""))))))))="","No Comment",IF(IF($C11="Christopher Lobo",_xlfn.XLOOKUP($B11,PROSPER_Lobo!$1:$1,PROSPER_Lobo!$79:$79,""),
IF($C11="Naren Baliga",_xlfn.XLOOKUP($B11,PROSPER_Baliga!$1:$1,PROSPER_Baliga!$79:$79,""),
IF($C11="Thorsten Huhn",_xlfn.XLOOKUP($B11,PROSPER_Huhn!$1:$1,PROSPER_Huhn!$79:$79,""),
IF($C11="Nick Hull",_xlfn.XLOOKUP($B11,PROSPER_Hull!$1:$1,PROSPER_Hull!$79:$79,""),
IF($C11="Monika Kotwani",_xlfn.XLOOKUP($B11,PROSPER_Kotwani!$1:$1,PROSPER_Kotwani!$79:$79,""),
IF($C11="Jonathan Wellner",_xlfn.XLOOKUP($B11,PROSPER_Wellner!$1:$1,PROSPER_Wellner!$79:$79,""),
IF($C11="Travis Harvey",_xlfn.XLOOKUP($B11,PROSPER_Harvey!$1:$1,PROSPER_Harvey!$79:$79,""),"")))))))="","",
IF($C11="Christopher Lobo",_xlfn.XLOOKUP($B11,PROSPER_Lobo!$1:$1,PROSPER_Lobo!$79:$79,""),
IF($C11="Naren Baliga",_xlfn.XLOOKUP($B11,PROSPER_Baliga!$1:$1,PROSPER_Baliga!$79:$79,""),
IF($C11="Thorsten Huhn",_xlfn.XLOOKUP($B11,PROSPER_Huhn!$1:$1,PROSPER_Huhn!$79:$79,""),
IF($C11="Nick Hull",_xlfn.XLOOKUP($B11,PROSPER_Hull!$1:$1,PROSPER_Hull!$79:$79,""),
IF($C11="Monika Kotwani",_xlfn.XLOOKUP($B11,PROSPER_Kotwani!$1:$1,PROSPER_Kotwani!$79:$79,""),
IF($C11="Jonathan Wellner",_xlfn.XLOOKUP($B11,PROSPER_Wellner!$1:$1,PROSPER_Wellner!$79:$79,""),
IF($C11="Travis Harvey",_xlfn.XLOOKUP($B11,PROSPER_Harvey!$1:$1,PROSPER_Harvey!$79:$79,""),"")))))))))</f>
        <v>No Comment</v>
      </c>
      <c r="KM11" s="141" t="str">
        <f t="shared" si="229"/>
        <v>N/A</v>
      </c>
      <c r="KN11" s="145" t="str">
        <f t="shared" si="230"/>
        <v>N/A</v>
      </c>
      <c r="KO11" s="146" t="str">
        <f t="shared" si="231"/>
        <v>N/A</v>
      </c>
      <c r="KP11" s="194" t="str">
        <f t="shared" si="232"/>
        <v>N/A</v>
      </c>
      <c r="KQ11" s="147">
        <f t="shared" si="233"/>
        <v>8.625</v>
      </c>
      <c r="KR11" s="148"/>
      <c r="KS11" s="148"/>
      <c r="KT11" s="148"/>
      <c r="KU11" s="149"/>
    </row>
    <row r="12" spans="2:307" x14ac:dyDescent="0.25">
      <c r="B12" s="118" t="s">
        <v>103</v>
      </c>
      <c r="C12" s="119" t="s">
        <v>489</v>
      </c>
      <c r="D12" s="120" t="str">
        <f>_xlfn.XLOOKUP(B12,PROSPERInitial_Query!E:E,PROSPERInitial_Query!G:G,"",,-1)</f>
        <v/>
      </c>
      <c r="E12" s="121" t="str">
        <f t="shared" si="136"/>
        <v>Aya Uehara1 - PortfolioDesign Success</v>
      </c>
      <c r="F12" s="122" t="str">
        <f>_xlfn.XLOOKUP(E12,PROSPERDelta_Query!BK:BK,PROSPERDelta_Query!I:I,"",,-1)</f>
        <v/>
      </c>
      <c r="G12" s="123" t="str">
        <f t="shared" si="137"/>
        <v>N/A</v>
      </c>
      <c r="H12" s="124" t="str">
        <f>IF(IF(IF($C12="Christopher Lobo",_xlfn.XLOOKUP($B12,PROSPER_Lobo!$1:$1,PROSPER_Lobo!$2:$2,""),
IF($C12="Naren Baliga",_xlfn.XLOOKUP($B12,PROSPER_Baliga!$1:$1,PROSPER_Baliga!$2:$2,""),
IF($C12="Thorsten Huhn",_xlfn.XLOOKUP($B12,PROSPER_Huhn!$1:$1,PROSPER_Huhn!$2:$2,""),
IF($C12="Nick Hull",_xlfn.XLOOKUP($B12,PROSPER_Hull!$1:$1,PROSPER_Hull!$2:$2,""),
IF($C12="Monika Kotwani",_xlfn.XLOOKUP($B12,PROSPER_Kotwani!$1:$1,PROSPER_Kotwani!$2:$2,""),
IF($C12="Jonathan Wellner",_xlfn.XLOOKUP($B12,PROSPER_Wellner!$1:$1,PROSPER_Wellner!$2:$2,""),
IF($C12="Travis Harvey",_xlfn.XLOOKUP($B12,PROSPER_Harvey!$1:$1,PROSPER_Harvey!$2:$2,""),"")))))))="","",
IF($C12="Christopher Lobo",_xlfn.XLOOKUP($B12,PROSPER_Lobo!$1:$1,PROSPER_Lobo!$2:$2,""),
IF($C12="Naren Baliga",_xlfn.XLOOKUP($B12,PROSPER_Baliga!$1:$1,PROSPER_Baliga!$2:$2,""),
IF($C12="Thorsten Huhn",_xlfn.XLOOKUP($B12,PROSPER_Huhn!$1:$1,PROSPER_Huhn!$2:$2,""),
IF($C12="Nick Hull",_xlfn.XLOOKUP($B12,PROSPER_Hull!$1:$1,PROSPER_Hull!$2:$2,""),
IF($C12="Monika Kotwani",_xlfn.XLOOKUP($B12,PROSPER_Kotwani!$1:$1,PROSPER_Kotwani!$2:$2,""),
IF($C12="Jonathan Wellner",_xlfn.XLOOKUP($B12,PROSPER_Wellner!$1:$1,PROSPER_Wellner!$2:$2,""),
IF($C12="Travis Harvey",_xlfn.XLOOKUP($B12,PROSPER_Harvey!$1:$1,PROSPER_Harvey!$2:$2,""),""))))))))="","No Score",(IF(IF($C12="Christopher Lobo",_xlfn.XLOOKUP($B12,PROSPER_Lobo!$1:$1,PROSPER_Lobo!$2:$2,""),
IF($C12="Naren Baliga",_xlfn.XLOOKUP($B12,PROSPER_Baliga!$1:$1,PROSPER_Baliga!$2:$2,""),
IF($C12="Thorsten Huhn",_xlfn.XLOOKUP($B12,PROSPER_Huhn!$1:$1,PROSPER_Huhn!$2:$2,""),
IF($C12="Nick Hull",_xlfn.XLOOKUP($B12,PROSPER_Hull!$1:$1,PROSPER_Hull!$2:$2,""),
IF($C12="Monika Kotwani",_xlfn.XLOOKUP($B12,PROSPER_Kotwani!$1:$1,PROSPER_Kotwani!$2:$2,""),
IF($C12="Jonathan Wellner",_xlfn.XLOOKUP($B12,PROSPER_Wellner!$1:$1,PROSPER_Wellner!$2:$2,""),
IF($C12="Travis Harvey",_xlfn.XLOOKUP($B12,PROSPER_Harvey!$1:$1,PROSPER_Harvey!$2:$2,""),"")))))))="","",
IF($C12="Christopher Lobo",_xlfn.XLOOKUP($B12,PROSPER_Lobo!$1:$1,PROSPER_Lobo!$2:$2,""),
IF($C12="Naren Baliga",_xlfn.XLOOKUP($B12,PROSPER_Baliga!$1:$1,PROSPER_Baliga!$2:$2,""),
IF($C12="Thorsten Huhn",_xlfn.XLOOKUP($B12,PROSPER_Huhn!$1:$1,PROSPER_Huhn!$2:$2,""),
IF($C12="Nick Hull",_xlfn.XLOOKUP($B12,PROSPER_Hull!$1:$1,PROSPER_Hull!$2:$2,""),
IF($C12="Monika Kotwani",_xlfn.XLOOKUP($B12,PROSPER_Kotwani!$1:$1,PROSPER_Kotwani!$2:$2,""),
IF($C12="Jonathan Wellner",_xlfn.XLOOKUP($B12,PROSPER_Wellner!$1:$1,PROSPER_Wellner!$2:$2,""),
IF($C12="Travis Harvey",_xlfn.XLOOKUP($B12,PROSPER_Harvey!$1:$1,PROSPER_Harvey!$2:$2,""),""))))))))))</f>
        <v>No Score</v>
      </c>
      <c r="I12" s="125" t="str">
        <f>IF(IF(IF($C12="Christopher Lobo",_xlfn.XLOOKUP($B12,PROSPER_Lobo!$1:$1,PROSPER_Lobo!$3:$3,""),
IF($C12="Naren Baliga",_xlfn.XLOOKUP($B12,PROSPER_Baliga!$1:$1,PROSPER_Baliga!$3:$3,""),
IF($C12="Thorsten Huhn",_xlfn.XLOOKUP($B12,PROSPER_Huhn!$1:$1,PROSPER_Huhn!$3:$3,""),
IF($C12="Nick Hull",_xlfn.XLOOKUP($B12,PROSPER_Hull!$1:$1,PROSPER_Hull!$3:$3,""),
IF($C12="Monika Kotwani",_xlfn.XLOOKUP($B12,PROSPER_Kotwani!$1:$1,PROSPER_Kotwani!$3:$3,""),
IF($C12="Jonathan Wellner",_xlfn.XLOOKUP($B12,PROSPER_Wellner!$1:$1,PROSPER_Wellner!$3:$3,""),
IF($C12="Travis Harvey",_xlfn.XLOOKUP($B12,PROSPER_Harvey!$1:$1,PROSPER_Harvey!$3:$3,""),"")))))))="","",
IF($C12="Christopher Lobo",_xlfn.XLOOKUP($B12,PROSPER_Lobo!$1:$1,PROSPER_Lobo!$3:$3,""),
IF($C12="Naren Baliga",_xlfn.XLOOKUP($B12,PROSPER_Baliga!$1:$1,PROSPER_Baliga!$3:$3,""),
IF($C12="Thorsten Huhn",_xlfn.XLOOKUP($B12,PROSPER_Huhn!$1:$1,PROSPER_Huhn!$3:$3,""),
IF($C12="Nick Hull",_xlfn.XLOOKUP($B12,PROSPER_Hull!$1:$1,PROSPER_Hull!$3:$3,""),
IF($C12="Monika Kotwani",_xlfn.XLOOKUP($B12,PROSPER_Kotwani!$1:$1,PROSPER_Kotwani!$3:$3,""),
IF($C12="Jonathan Wellner",_xlfn.XLOOKUP($B12,PROSPER_Wellner!$1:$1,PROSPER_Wellner!$3:$3,""),
IF($C12="Travis Harvey",_xlfn.XLOOKUP($B12,PROSPER_Harvey!$1:$1,PROSPER_Harvey!$3:$3,""),""))))))))="","No Comment",IF(IF($C12="Christopher Lobo",_xlfn.XLOOKUP($B12,PROSPER_Lobo!$1:$1,PROSPER_Lobo!$3:$3,""),
IF($C12="Naren Baliga",_xlfn.XLOOKUP($B12,PROSPER_Baliga!$1:$1,PROSPER_Baliga!$3:$3,""),
IF($C12="Thorsten Huhn",_xlfn.XLOOKUP($B12,PROSPER_Huhn!$1:$1,PROSPER_Huhn!$3:$3,""),
IF($C12="Nick Hull",_xlfn.XLOOKUP($B12,PROSPER_Hull!$1:$1,PROSPER_Hull!$3:$3,""),
IF($C12="Monika Kotwani",_xlfn.XLOOKUP($B12,PROSPER_Kotwani!$1:$1,PROSPER_Kotwani!$3:$3,""),
IF($C12="Jonathan Wellner",_xlfn.XLOOKUP($B12,PROSPER_Wellner!$1:$1,PROSPER_Wellner!$3:$3,""),
IF($C12="Travis Harvey",_xlfn.XLOOKUP($B12,PROSPER_Harvey!$1:$1,PROSPER_Harvey!$3:$3,""),"")))))))="","",
IF($C12="Christopher Lobo",_xlfn.XLOOKUP($B12,PROSPER_Lobo!$1:$1,PROSPER_Lobo!$3:$3,""),
IF($C12="Naren Baliga",_xlfn.XLOOKUP($B12,PROSPER_Baliga!$1:$1,PROSPER_Baliga!$3:$3,""),
IF($C12="Thorsten Huhn",_xlfn.XLOOKUP($B12,PROSPER_Huhn!$1:$1,PROSPER_Huhn!$3:$3,""),
IF($C12="Nick Hull",_xlfn.XLOOKUP($B12,PROSPER_Hull!$1:$1,PROSPER_Hull!$3:$3,""),
IF($C12="Monika Kotwani",_xlfn.XLOOKUP($B12,PROSPER_Kotwani!$1:$1,PROSPER_Kotwani!$3:$3,""),
IF($C12="Jonathan Wellner",_xlfn.XLOOKUP($B12,PROSPER_Wellner!$1:$1,PROSPER_Wellner!$3:$3,""),
IF($C12="Travis Harvey",_xlfn.XLOOKUP($B12,PROSPER_Harvey!$1:$1,PROSPER_Harvey!$3:$3,""),"")))))))))</f>
        <v>No Comment</v>
      </c>
      <c r="J12" s="124" t="str">
        <f>IFERROR(ROUND(_xlfn.XLOOKUP(B12,DesignSuccessChallenge_Query!$E:$E,DesignSuccessChallenge_Query!$F:$F)/4.7,0),"Not Taken")</f>
        <v>Not Taken</v>
      </c>
      <c r="K12" s="150" t="str">
        <f t="shared" si="138"/>
        <v>N/A</v>
      </c>
      <c r="L12" s="120" t="str">
        <f>_xlfn.XLOOKUP(B12,PROSPERInitial_Query!$E:$E,PROSPERInitial_Query!$H:$H,"",,-1)</f>
        <v/>
      </c>
      <c r="M12" s="121" t="str">
        <f t="shared" si="3"/>
        <v>Aya Uehara1 - PortfolioPremium Engagement</v>
      </c>
      <c r="N12" s="126" t="str">
        <f>_xlfn.XLOOKUP(M12,PROSPERDelta_Query!BK:BK,PROSPERDelta_Query!J:J,"",,-1)</f>
        <v/>
      </c>
      <c r="O12" s="124" t="str">
        <f t="shared" si="139"/>
        <v>N/A</v>
      </c>
      <c r="P12" s="124" t="str">
        <f>IF(IF(IF($C12="Christopher Lobo",_xlfn.XLOOKUP($B12,PROSPER_Lobo!$1:$1,PROSPER_Lobo!$4:$4,""),
IF($C12="Naren Baliga",_xlfn.XLOOKUP($B12,PROSPER_Baliga!$1:$1,PROSPER_Baliga!$4:$4,""),
IF($C12="Thorsten Huhn",_xlfn.XLOOKUP($B12,PROSPER_Huhn!$1:$1,PROSPER_Huhn!$4:$4,""),
IF($C12="Nick Hull",_xlfn.XLOOKUP($B12,PROSPER_Hull!$1:$1,PROSPER_Hull!$4:$4,""),
IF($C12="Monika Kotwani",_xlfn.XLOOKUP($B12,PROSPER_Kotwani!$1:$1,PROSPER_Kotwani!$4:$4,""),
IF($C12="Jonathan Wellner",_xlfn.XLOOKUP($B12,PROSPER_Wellner!$1:$1,PROSPER_Wellner!$4:$4,""),
IF($C12="Travis Harvey",_xlfn.XLOOKUP($B12,PROSPER_Harvey!$1:$1,PROSPER_Harvey!$4:$4,""),"")))))))="","",
IF($C12="Christopher Lobo",_xlfn.XLOOKUP($B12,PROSPER_Lobo!$1:$1,PROSPER_Lobo!$4:$4,""),
IF($C12="Naren Baliga",_xlfn.XLOOKUP($B12,PROSPER_Baliga!$1:$1,PROSPER_Baliga!$4:$4,""),
IF($C12="Thorsten Huhn",_xlfn.XLOOKUP($B12,PROSPER_Huhn!$1:$1,PROSPER_Huhn!$4:$4,""),
IF($C12="Nick Hull",_xlfn.XLOOKUP($B12,PROSPER_Hull!$1:$1,PROSPER_Hull!$4:$4,""),
IF($C12="Monika Kotwani",_xlfn.XLOOKUP($B12,PROSPER_Kotwani!$1:$1,PROSPER_Kotwani!$4:$4,""),
IF($C12="Jonathan Wellner",_xlfn.XLOOKUP($B12,PROSPER_Wellner!$1:$1,PROSPER_Wellner!$4:$4,""),
IF($C12="Travis Harvey",_xlfn.XLOOKUP($B12,PROSPER_Harvey!$1:$1,PROSPER_Harvey!$4:$4,""),""))))))))="","No Score",IF(IF($C12="Christopher Lobo",_xlfn.XLOOKUP($B12,PROSPER_Lobo!$1:$1,PROSPER_Lobo!$4:$4,""),
IF($C12="Naren Baliga",_xlfn.XLOOKUP($B12,PROSPER_Baliga!$1:$1,PROSPER_Baliga!$4:$4,""),
IF($C12="Thorsten Huhn",_xlfn.XLOOKUP($B12,PROSPER_Huhn!$1:$1,PROSPER_Huhn!$4:$4,""),
IF($C12="Nick Hull",_xlfn.XLOOKUP($B12,PROSPER_Hull!$1:$1,PROSPER_Hull!$4:$4,""),
IF($C12="Monika Kotwani",_xlfn.XLOOKUP($B12,PROSPER_Kotwani!$1:$1,PROSPER_Kotwani!$4:$4,""),
IF($C12="Jonathan Wellner",_xlfn.XLOOKUP($B12,PROSPER_Wellner!$1:$1,PROSPER_Wellner!$4:$4,""),
IF($C12="Travis Harvey",_xlfn.XLOOKUP($B12,PROSPER_Harvey!$1:$1,PROSPER_Harvey!$4:$4,""),"")))))))="","",
IF($C12="Christopher Lobo",_xlfn.XLOOKUP($B12,PROSPER_Lobo!$1:$1,PROSPER_Lobo!$4:$4,""),
IF($C12="Naren Baliga",_xlfn.XLOOKUP($B12,PROSPER_Baliga!$1:$1,PROSPER_Baliga!$4:$4,""),
IF($C12="Thorsten Huhn",_xlfn.XLOOKUP($B12,PROSPER_Huhn!$1:$1,PROSPER_Huhn!$4:$4,""),
IF($C12="Nick Hull",_xlfn.XLOOKUP($B12,PROSPER_Hull!$1:$1,PROSPER_Hull!$4:$4,""),
IF($C12="Monika Kotwani",_xlfn.XLOOKUP($B12,PROSPER_Kotwani!$1:$1,PROSPER_Kotwani!$4:$4,""),
IF($C12="Jonathan Wellner",_xlfn.XLOOKUP($B12,PROSPER_Wellner!$1:$1,PROSPER_Wellner!$4:$4,""),
IF($C12="Travis Harvey",_xlfn.XLOOKUP($B12,PROSPER_Harvey!$1:$1,PROSPER_Harvey!$4:$4,""),"")))))))))</f>
        <v>No Score</v>
      </c>
      <c r="Q12" s="125" t="str">
        <f>IF(IF(IF($C12="Christopher Lobo",_xlfn.XLOOKUP($B12,PROSPER_Lobo!$1:$1,PROSPER_Lobo!$5:$5,""),
IF($C12="Naren Baliga",_xlfn.XLOOKUP($B12,PROSPER_Baliga!$1:$1,PROSPER_Baliga!$5:$5,""),
IF($C12="Thorsten Huhn",_xlfn.XLOOKUP($B12,PROSPER_Huhn!$1:$1,PROSPER_Huhn!$5:$5,""),
IF($C12="Nick Hull",_xlfn.XLOOKUP($B12,PROSPER_Hull!$1:$1,PROSPER_Hull!$5:$5,""),
IF($C12="Monika Kotwani",_xlfn.XLOOKUP($B12,PROSPER_Kotwani!$1:$1,PROSPER_Kotwani!$5:$5,""),
IF($C12="Jonathan Wellner",_xlfn.XLOOKUP($B12,PROSPER_Wellner!$1:$1,PROSPER_Wellner!$5:$5,""),
IF($C12="Travis Harvey",_xlfn.XLOOKUP($B12,PROSPER_Harvey!$1:$1,PROSPER_Harvey!$5:$5,""),"")))))))="","",
IF($C12="Christopher Lobo",_xlfn.XLOOKUP($B12,PROSPER_Lobo!$1:$1,PROSPER_Lobo!$5:$5,""),
IF($C12="Naren Baliga",_xlfn.XLOOKUP($B12,PROSPER_Baliga!$1:$1,PROSPER_Baliga!$5:$5,""),
IF($C12="Thorsten Huhn",_xlfn.XLOOKUP($B12,PROSPER_Huhn!$1:$1,PROSPER_Huhn!$5:$5,""),
IF($C12="Nick Hull",_xlfn.XLOOKUP($B12,PROSPER_Hull!$1:$1,PROSPER_Hull!$5:$5,""),
IF($C12="Monika Kotwani",_xlfn.XLOOKUP($B12,PROSPER_Kotwani!$1:$1,PROSPER_Kotwani!$5:$5,""),
IF($C12="Jonathan Wellner",_xlfn.XLOOKUP($B12,PROSPER_Wellner!$1:$1,PROSPER_Wellner!$5:$5,""),
IF($C12="Travis Harvey",_xlfn.XLOOKUP($B12,PROSPER_Harvey!$1:$1,PROSPER_Harvey!$5:$5,""),""))))))))="","No Comment",IF(IF($C12="Christopher Lobo",_xlfn.XLOOKUP($B12,PROSPER_Lobo!$1:$1,PROSPER_Lobo!$5:$5,""),
IF($C12="Naren Baliga",_xlfn.XLOOKUP($B12,PROSPER_Baliga!$1:$1,PROSPER_Baliga!$5:$5,""),
IF($C12="Thorsten Huhn",_xlfn.XLOOKUP($B12,PROSPER_Huhn!$1:$1,PROSPER_Huhn!$5:$5,""),
IF($C12="Nick Hull",_xlfn.XLOOKUP($B12,PROSPER_Hull!$1:$1,PROSPER_Hull!$5:$5,""),
IF($C12="Monika Kotwani",_xlfn.XLOOKUP($B12,PROSPER_Kotwani!$1:$1,PROSPER_Kotwani!$5:$5,""),
IF($C12="Jonathan Wellner",_xlfn.XLOOKUP($B12,PROSPER_Wellner!$1:$1,PROSPER_Wellner!$5:$5,""),
IF($C12="Travis Harvey",_xlfn.XLOOKUP($B12,PROSPER_Harvey!$1:$1,PROSPER_Harvey!$5:$5,""),"")))))))="","",
IF($C12="Christopher Lobo",_xlfn.XLOOKUP($B12,PROSPER_Lobo!$1:$1,PROSPER_Lobo!$5:$5,""),
IF($C12="Naren Baliga",_xlfn.XLOOKUP($B12,PROSPER_Baliga!$1:$1,PROSPER_Baliga!$5:$5,""),
IF($C12="Thorsten Huhn",_xlfn.XLOOKUP($B12,PROSPER_Huhn!$1:$1,PROSPER_Huhn!$5:$5,""),
IF($C12="Nick Hull",_xlfn.XLOOKUP($B12,PROSPER_Hull!$1:$1,PROSPER_Hull!$5:$5,""),
IF($C12="Monika Kotwani",_xlfn.XLOOKUP($B12,PROSPER_Kotwani!$1:$1,PROSPER_Kotwani!$5:$5,""),
IF($C12="Jonathan Wellner",_xlfn.XLOOKUP($B12,PROSPER_Wellner!$1:$1,PROSPER_Wellner!$5:$5,""),
IF($C12="Travis Harvey",_xlfn.XLOOKUP($B12,PROSPER_Harvey!$1:$1,PROSPER_Harvey!$5:$5,""),"")))))))))</f>
        <v>No Comment</v>
      </c>
      <c r="R12" s="124" t="s">
        <v>89</v>
      </c>
      <c r="S12" s="150" t="str">
        <f t="shared" si="140"/>
        <v>N/A</v>
      </c>
      <c r="T12" s="120" t="str">
        <f>_xlfn.XLOOKUP(B12,PROSPERInitial_Query!$E:$E,PROSPERInitial_Query!$I:$I,"",,-1)</f>
        <v/>
      </c>
      <c r="U12" s="121" t="str">
        <f t="shared" si="6"/>
        <v>Aya Uehara1 - PortfolioCloud Application Services</v>
      </c>
      <c r="V12" s="126" t="str">
        <f>_xlfn.XLOOKUP(U12,PROSPERDelta_Query!BK:BK,PROSPERDelta_Query!K:K,"",,-1)</f>
        <v/>
      </c>
      <c r="W12" s="124" t="str">
        <f t="shared" si="141"/>
        <v>N/A</v>
      </c>
      <c r="X12" s="124" t="str">
        <f>IF(IF(IF($C12="Christopher Lobo",_xlfn.XLOOKUP($B12,PROSPER_Lobo!$1:$1,PROSPER_Lobo!$6:$6,""),
IF($C12="Naren Baliga",_xlfn.XLOOKUP($B12,PROSPER_Baliga!$1:$1,PROSPER_Baliga!$6:$6,""),
IF($C12="Thorsten Huhn",_xlfn.XLOOKUP($B12,PROSPER_Huhn!$1:$1,PROSPER_Huhn!$6:$6,""),
IF($C12="Nick Hull",_xlfn.XLOOKUP($B12,PROSPER_Hull!$1:$1,PROSPER_Hull!$6:$6,""),
IF($C12="Monika Kotwani",_xlfn.XLOOKUP($B12,PROSPER_Kotwani!$1:$1,PROSPER_Kotwani!$6:$6,""),
IF($C12="Jonathan Wellner",_xlfn.XLOOKUP($B12,PROSPER_Wellner!$1:$1,PROSPER_Wellner!$6:$6,""),
IF($C12="Travis Harvey",_xlfn.XLOOKUP($B12,PROSPER_Harvey!$1:$1,PROSPER_Harvey!$6:$6,""),"")))))))="","",
IF($C12="Christopher Lobo",_xlfn.XLOOKUP($B12,PROSPER_Lobo!$1:$1,PROSPER_Lobo!$6:$6,""),
IF($C12="Naren Baliga",_xlfn.XLOOKUP($B12,PROSPER_Baliga!$1:$1,PROSPER_Baliga!$6:$6,""),
IF($C12="Thorsten Huhn",_xlfn.XLOOKUP($B12,PROSPER_Huhn!$1:$1,PROSPER_Huhn!$6:$6,""),
IF($C12="Nick Hull",_xlfn.XLOOKUP($B12,PROSPER_Hull!$1:$1,PROSPER_Hull!$6:$6,""),
IF($C12="Monika Kotwani",_xlfn.XLOOKUP($B12,PROSPER_Kotwani!$1:$1,PROSPER_Kotwani!$6:$6,""),
IF($C12="Jonathan Wellner",_xlfn.XLOOKUP($B12,PROSPER_Wellner!$1:$1,PROSPER_Wellner!$6:$6,""),
IF($C12="Travis Harvey",_xlfn.XLOOKUP($B12,PROSPER_Harvey!$1:$1,PROSPER_Harvey!$6:$6,""),""))))))))="","No Score",IF(IF($C12="Christopher Lobo",_xlfn.XLOOKUP($B12,PROSPER_Lobo!$1:$1,PROSPER_Lobo!$6:$6,""),
IF($C12="Naren Baliga",_xlfn.XLOOKUP($B12,PROSPER_Baliga!$1:$1,PROSPER_Baliga!$6:$6,""),
IF($C12="Thorsten Huhn",_xlfn.XLOOKUP($B12,PROSPER_Huhn!$1:$1,PROSPER_Huhn!$6:$6,""),
IF($C12="Nick Hull",_xlfn.XLOOKUP($B12,PROSPER_Hull!$1:$1,PROSPER_Hull!$6:$6,""),
IF($C12="Monika Kotwani",_xlfn.XLOOKUP($B12,PROSPER_Kotwani!$1:$1,PROSPER_Kotwani!$6:$6,""),
IF($C12="Jonathan Wellner",_xlfn.XLOOKUP($B12,PROSPER_Wellner!$1:$1,PROSPER_Wellner!$6:$6,""),
IF($C12="Travis Harvey",_xlfn.XLOOKUP($B12,PROSPER_Harvey!$1:$1,PROSPER_Harvey!$6:$6,""),"")))))))="","",
IF($C12="Christopher Lobo",_xlfn.XLOOKUP($B12,PROSPER_Lobo!$1:$1,PROSPER_Lobo!$6:$6,""),
IF($C12="Naren Baliga",_xlfn.XLOOKUP($B12,PROSPER_Baliga!$1:$1,PROSPER_Baliga!$6:$6,""),
IF($C12="Thorsten Huhn",_xlfn.XLOOKUP($B12,PROSPER_Huhn!$1:$1,PROSPER_Huhn!$6:$6,""),
IF($C12="Nick Hull",_xlfn.XLOOKUP($B12,PROSPER_Hull!$1:$1,PROSPER_Hull!$6:$6,""),
IF($C12="Monika Kotwani",_xlfn.XLOOKUP($B12,PROSPER_Kotwani!$1:$1,PROSPER_Kotwani!$6:$6,""),
IF($C12="Jonathan Wellner",_xlfn.XLOOKUP($B12,PROSPER_Wellner!$1:$1,PROSPER_Wellner!$6:$6,""),
IF($C12="Travis Harvey",_xlfn.XLOOKUP($B12,PROSPER_Harvey!$1:$1,PROSPER_Harvey!$6:$6,""),"")))))))))</f>
        <v>No Score</v>
      </c>
      <c r="Y12" s="125" t="str">
        <f>IF(IF(IF($C12="Christopher Lobo",_xlfn.XLOOKUP($B12,PROSPER_Lobo!$1:$1,PROSPER_Lobo!$7:$7,""),
IF($C12="Naren Baliga",_xlfn.XLOOKUP($B12,PROSPER_Baliga!$1:$1,PROSPER_Baliga!$7:$7,""),
IF($C12="Thorsten Huhn",_xlfn.XLOOKUP($B12,PROSPER_Huhn!$1:$1,PROSPER_Huhn!$7:$7,""),
IF($C12="Nick Hull",_xlfn.XLOOKUP($B12,PROSPER_Hull!$1:$1,PROSPER_Hull!$7:$7,""),
IF($C12="Monika Kotwani",_xlfn.XLOOKUP($B12,PROSPER_Kotwani!$1:$1,PROSPER_Kotwani!$7:$7,""),
IF($C12="Jonathan Wellner",_xlfn.XLOOKUP($B12,PROSPER_Wellner!$1:$1,PROSPER_Wellner!$7:$7,""),
IF($C12="Travis Harvey",_xlfn.XLOOKUP($B12,PROSPER_Harvey!$1:$1,PROSPER_Harvey!$7:$7,""),"")))))))="","",
IF($C12="Christopher Lobo",_xlfn.XLOOKUP($B12,PROSPER_Lobo!$1:$1,PROSPER_Lobo!$7:$7,""),
IF($C12="Naren Baliga",_xlfn.XLOOKUP($B12,PROSPER_Baliga!$1:$1,PROSPER_Baliga!$7:$7,""),
IF($C12="Thorsten Huhn",_xlfn.XLOOKUP($B12,PROSPER_Huhn!$1:$1,PROSPER_Huhn!$7:$7,""),
IF($C12="Nick Hull",_xlfn.XLOOKUP($B12,PROSPER_Hull!$1:$1,PROSPER_Hull!$7:$7,""),
IF($C12="Monika Kotwani",_xlfn.XLOOKUP($B12,PROSPER_Kotwani!$1:$1,PROSPER_Kotwani!$7:$7,""),
IF($C12="Jonathan Wellner",_xlfn.XLOOKUP($B12,PROSPER_Wellner!$1:$1,PROSPER_Wellner!$7:$7,""),
IF($C12="Travis Harvey",_xlfn.XLOOKUP($B12,PROSPER_Harvey!$1:$1,PROSPER_Harvey!$7:$7,""),""))))))))="","No Comment",IF(IF($C12="Christopher Lobo",_xlfn.XLOOKUP($B12,PROSPER_Lobo!$1:$1,PROSPER_Lobo!$7:$7,""),
IF($C12="Naren Baliga",_xlfn.XLOOKUP($B12,PROSPER_Baliga!$1:$1,PROSPER_Baliga!$7:$7,""),
IF($C12="Thorsten Huhn",_xlfn.XLOOKUP($B12,PROSPER_Huhn!$1:$1,PROSPER_Huhn!$7:$7,""),
IF($C12="Nick Hull",_xlfn.XLOOKUP($B12,PROSPER_Hull!$1:$1,PROSPER_Hull!$7:$7,""),
IF($C12="Monika Kotwani",_xlfn.XLOOKUP($B12,PROSPER_Kotwani!$1:$1,PROSPER_Kotwani!$7:$7,""),
IF($C12="Jonathan Wellner",_xlfn.XLOOKUP($B12,PROSPER_Wellner!$1:$1,PROSPER_Wellner!$7:$7,""),
IF($C12="Travis Harvey",_xlfn.XLOOKUP($B12,PROSPER_Harvey!$1:$1,PROSPER_Harvey!$7:$7,""),"")))))))="","",
IF($C12="Christopher Lobo",_xlfn.XLOOKUP($B12,PROSPER_Lobo!$1:$1,PROSPER_Lobo!$7:$7,""),
IF($C12="Naren Baliga",_xlfn.XLOOKUP($B12,PROSPER_Baliga!$1:$1,PROSPER_Baliga!$7:$7,""),
IF($C12="Thorsten Huhn",_xlfn.XLOOKUP($B12,PROSPER_Huhn!$1:$1,PROSPER_Huhn!$7:$7,""),
IF($C12="Nick Hull",_xlfn.XLOOKUP($B12,PROSPER_Hull!$1:$1,PROSPER_Hull!$7:$7,""),
IF($C12="Monika Kotwani",_xlfn.XLOOKUP($B12,PROSPER_Kotwani!$1:$1,PROSPER_Kotwani!$7:$7,""),
IF($C12="Jonathan Wellner",_xlfn.XLOOKUP($B12,PROSPER_Wellner!$1:$1,PROSPER_Wellner!$7:$7,""),
IF($C12="Travis Harvey",_xlfn.XLOOKUP($B12,PROSPER_Harvey!$1:$1,PROSPER_Harvey!$7:$7,""),"")))))))))</f>
        <v>No Comment</v>
      </c>
      <c r="Z12" s="124" t="s">
        <v>89</v>
      </c>
      <c r="AA12" s="150" t="str">
        <f t="shared" si="142"/>
        <v>N/A</v>
      </c>
      <c r="AB12" s="120" t="str">
        <f>_xlfn.XLOOKUP(B12,PROSPERInitial_Query!$E:$E,PROSPERInitial_Query!$J:$J,"",,-1)</f>
        <v/>
      </c>
      <c r="AC12" s="121" t="str">
        <f t="shared" si="9"/>
        <v>Aya Uehara1 - PortfolioPreferred Success</v>
      </c>
      <c r="AD12" s="126" t="str">
        <f>_xlfn.XLOOKUP(AC12,PROSPERDelta_Query!BK:BK,PROSPERDelta_Query!L:L,"",,-1)</f>
        <v/>
      </c>
      <c r="AE12" s="124" t="str">
        <f t="shared" si="143"/>
        <v>N/A</v>
      </c>
      <c r="AF12" s="124" t="str">
        <f>IF(IF(IF($C12="Christopher Lobo",_xlfn.XLOOKUP($B12,PROSPER_Lobo!$1:$1,PROSPER_Lobo!$8:$8,""),
IF($C12="Naren Baliga",_xlfn.XLOOKUP($B12,PROSPER_Baliga!$1:$1,PROSPER_Baliga!$8:$8,""),
IF($C12="Thorsten Huhn",_xlfn.XLOOKUP($B12,PROSPER_Huhn!$1:$1,PROSPER_Huhn!$8:$8,""),
IF($C12="Nick Hull",_xlfn.XLOOKUP($B12,PROSPER_Hull!$1:$1,PROSPER_Hull!$8:$8,""),
IF($C12="Monika Kotwani",_xlfn.XLOOKUP($B12,PROSPER_Kotwani!$1:$1,PROSPER_Kotwani!$8:$8,""),
IF($C12="Jonathan Wellner",_xlfn.XLOOKUP($B12,PROSPER_Wellner!$1:$1,PROSPER_Wellner!$8:$8,""),
IF($C12="Travis Harvey",_xlfn.XLOOKUP($B12,PROSPER_Harvey!$1:$1,PROSPER_Harvey!$8:$8,""),"")))))))="","",
IF($C12="Christopher Lobo",_xlfn.XLOOKUP($B12,PROSPER_Lobo!$1:$1,PROSPER_Lobo!$8:$8,""),
IF($C12="Naren Baliga",_xlfn.XLOOKUP($B12,PROSPER_Baliga!$1:$1,PROSPER_Baliga!$8:$8,""),
IF($C12="Thorsten Huhn",_xlfn.XLOOKUP($B12,PROSPER_Huhn!$1:$1,PROSPER_Huhn!$8:$8,""),
IF($C12="Nick Hull",_xlfn.XLOOKUP($B12,PROSPER_Hull!$1:$1,PROSPER_Hull!$8:$8,""),
IF($C12="Monika Kotwani",_xlfn.XLOOKUP($B12,PROSPER_Kotwani!$1:$1,PROSPER_Kotwani!$8:$8,""),
IF($C12="Jonathan Wellner",_xlfn.XLOOKUP($B12,PROSPER_Wellner!$1:$1,PROSPER_Wellner!$8:$8,""),
IF($C12="Travis Harvey",_xlfn.XLOOKUP($B12,PROSPER_Harvey!$1:$1,PROSPER_Harvey!$8:$8,""),""))))))))="","No Score",IF(IF($C12="Christopher Lobo",_xlfn.XLOOKUP($B12,PROSPER_Lobo!$1:$1,PROSPER_Lobo!$8:$8,""),
IF($C12="Naren Baliga",_xlfn.XLOOKUP($B12,PROSPER_Baliga!$1:$1,PROSPER_Baliga!$8:$8,""),
IF($C12="Thorsten Huhn",_xlfn.XLOOKUP($B12,PROSPER_Huhn!$1:$1,PROSPER_Huhn!$8:$8,""),
IF($C12="Nick Hull",_xlfn.XLOOKUP($B12,PROSPER_Hull!$1:$1,PROSPER_Hull!$8:$8,""),
IF($C12="Monika Kotwani",_xlfn.XLOOKUP($B12,PROSPER_Kotwani!$1:$1,PROSPER_Kotwani!$8:$8,""),
IF($C12="Jonathan Wellner",_xlfn.XLOOKUP($B12,PROSPER_Wellner!$1:$1,PROSPER_Wellner!$8:$8,""),
IF($C12="Travis Harvey",_xlfn.XLOOKUP($B12,PROSPER_Harvey!$1:$1,PROSPER_Harvey!$8:$8,""),"")))))))="","",
IF($C12="Christopher Lobo",_xlfn.XLOOKUP($B12,PROSPER_Lobo!$1:$1,PROSPER_Lobo!$8:$8,""),
IF($C12="Naren Baliga",_xlfn.XLOOKUP($B12,PROSPER_Baliga!$1:$1,PROSPER_Baliga!$8:$8,""),
IF($C12="Thorsten Huhn",_xlfn.XLOOKUP($B12,PROSPER_Huhn!$1:$1,PROSPER_Huhn!$8:$8,""),
IF($C12="Nick Hull",_xlfn.XLOOKUP($B12,PROSPER_Hull!$1:$1,PROSPER_Hull!$8:$8,""),
IF($C12="Monika Kotwani",_xlfn.XLOOKUP($B12,PROSPER_Kotwani!$1:$1,PROSPER_Kotwani!$8:$8,""),
IF($C12="Jonathan Wellner",_xlfn.XLOOKUP($B12,PROSPER_Wellner!$1:$1,PROSPER_Wellner!$8:$8,""),
IF($C12="Travis Harvey",_xlfn.XLOOKUP($B12,PROSPER_Harvey!$1:$1,PROSPER_Harvey!$8:$8,""),"")))))))))</f>
        <v>No Score</v>
      </c>
      <c r="AG12" s="125" t="str">
        <f>IF(IF(IF($C12="Christopher Lobo",_xlfn.XLOOKUP($B12,PROSPER_Lobo!$1:$1,PROSPER_Lobo!$9:$9,""),
IF($C12="Naren Baliga",_xlfn.XLOOKUP($B12,PROSPER_Baliga!$1:$1,PROSPER_Baliga!$9:$9,""),
IF($C12="Thorsten Huhn",_xlfn.XLOOKUP($B12,PROSPER_Huhn!$1:$1,PROSPER_Huhn!$9:$9,""),
IF($C12="Nick Hull",_xlfn.XLOOKUP($B12,PROSPER_Hull!$1:$1,PROSPER_Hull!$9:$9,""),
IF($C12="Monika Kotwani",_xlfn.XLOOKUP($B12,PROSPER_Kotwani!$1:$1,PROSPER_Kotwani!$9:$9,""),
IF($C12="Jonathan Wellner",_xlfn.XLOOKUP($B12,PROSPER_Wellner!$1:$1,PROSPER_Wellner!$9:$9,""),
IF($C12="Travis Harvey",_xlfn.XLOOKUP($B12,PROSPER_Harvey!$1:$1,PROSPER_Harvey!$9:$9,""),"")))))))="","",
IF($C12="Christopher Lobo",_xlfn.XLOOKUP($B12,PROSPER_Lobo!$1:$1,PROSPER_Lobo!$9:$9,""),
IF($C12="Naren Baliga",_xlfn.XLOOKUP($B12,PROSPER_Baliga!$1:$1,PROSPER_Baliga!$9:$9,""),
IF($C12="Thorsten Huhn",_xlfn.XLOOKUP($B12,PROSPER_Huhn!$1:$1,PROSPER_Huhn!$9:$9,""),
IF($C12="Nick Hull",_xlfn.XLOOKUP($B12,PROSPER_Hull!$1:$1,PROSPER_Hull!$9:$9,""),
IF($C12="Monika Kotwani",_xlfn.XLOOKUP($B12,PROSPER_Kotwani!$1:$1,PROSPER_Kotwani!$9:$9,""),
IF($C12="Jonathan Wellner",_xlfn.XLOOKUP($B12,PROSPER_Wellner!$1:$1,PROSPER_Wellner!$9:$9,""),
IF($C12="Travis Harvey",_xlfn.XLOOKUP($B12,PROSPER_Harvey!$1:$1,PROSPER_Harvey!$9:$9,""),""))))))))="","No Comment",IF(IF($C12="Christopher Lobo",_xlfn.XLOOKUP($B12,PROSPER_Lobo!$1:$1,PROSPER_Lobo!$9:$9,""),
IF($C12="Naren Baliga",_xlfn.XLOOKUP($B12,PROSPER_Baliga!$1:$1,PROSPER_Baliga!$9:$9,""),
IF($C12="Thorsten Huhn",_xlfn.XLOOKUP($B12,PROSPER_Huhn!$1:$1,PROSPER_Huhn!$9:$9,""),
IF($C12="Nick Hull",_xlfn.XLOOKUP($B12,PROSPER_Hull!$1:$1,PROSPER_Hull!$9:$9,""),
IF($C12="Monika Kotwani",_xlfn.XLOOKUP($B12,PROSPER_Kotwani!$1:$1,PROSPER_Kotwani!$9:$9,""),
IF($C12="Jonathan Wellner",_xlfn.XLOOKUP($B12,PROSPER_Wellner!$1:$1,PROSPER_Wellner!$9:$9,""),
IF($C12="Travis Harvey",_xlfn.XLOOKUP($B12,PROSPER_Harvey!$1:$1,PROSPER_Harvey!$9:$9,""),"")))))))="","",
IF($C12="Christopher Lobo",_xlfn.XLOOKUP($B12,PROSPER_Lobo!$1:$1,PROSPER_Lobo!$9:$9,""),
IF($C12="Naren Baliga",_xlfn.XLOOKUP($B12,PROSPER_Baliga!$1:$1,PROSPER_Baliga!$9:$9,""),
IF($C12="Thorsten Huhn",_xlfn.XLOOKUP($B12,PROSPER_Huhn!$1:$1,PROSPER_Huhn!$9:$9,""),
IF($C12="Nick Hull",_xlfn.XLOOKUP($B12,PROSPER_Hull!$1:$1,PROSPER_Hull!$9:$9,""),
IF($C12="Monika Kotwani",_xlfn.XLOOKUP($B12,PROSPER_Kotwani!$1:$1,PROSPER_Kotwani!$9:$9,""),
IF($C12="Jonathan Wellner",_xlfn.XLOOKUP($B12,PROSPER_Wellner!$1:$1,PROSPER_Wellner!$9:$9,""),
IF($C12="Travis Harvey",_xlfn.XLOOKUP($B12,PROSPER_Harvey!$1:$1,PROSPER_Harvey!$9:$9,""),"")))))))))</f>
        <v>No Comment</v>
      </c>
      <c r="AH12" s="124" t="s">
        <v>89</v>
      </c>
      <c r="AI12" s="150" t="str">
        <f t="shared" si="144"/>
        <v>N/A</v>
      </c>
      <c r="AJ12" s="120" t="str">
        <f>_xlfn.XLOOKUP(B12,PROSPERInitial_Query!$E:$E,PROSPERInitial_Query!$K:$K,"",,-1)</f>
        <v/>
      </c>
      <c r="AK12" s="121" t="str">
        <f t="shared" si="12"/>
        <v>Aya Uehara1 - PortfolioBrownfield</v>
      </c>
      <c r="AL12" s="126" t="str">
        <f>_xlfn.XLOOKUP(AK12,PROSPERDelta_Query!BK:BK,PROSPERDelta_Query!M:M,"",,-1)</f>
        <v/>
      </c>
      <c r="AM12" s="124" t="str">
        <f t="shared" si="145"/>
        <v>N/A</v>
      </c>
      <c r="AN12" s="124" t="str">
        <f>IF(IF(IF($C12="Christopher Lobo",_xlfn.XLOOKUP($B12,PROSPER_Lobo!$1:$1,PROSPER_Lobo!$10:$10,""),
IF($C12="Naren Baliga",_xlfn.XLOOKUP($B12,PROSPER_Baliga!$1:$1,PROSPER_Baliga!$10:$10,""),
IF($C12="Thorsten Huhn",_xlfn.XLOOKUP($B12,PROSPER_Huhn!$1:$1,PROSPER_Huhn!$10:$10,""),
IF($C12="Nick Hull",_xlfn.XLOOKUP($B12,PROSPER_Hull!$1:$1,PROSPER_Hull!$10:$10,""),
IF($C12="Monika Kotwani",_xlfn.XLOOKUP($B12,PROSPER_Kotwani!$1:$1,PROSPER_Kotwani!$10:$10,""),
IF($C12="Jonathan Wellner",_xlfn.XLOOKUP($B12,PROSPER_Wellner!$1:$1,PROSPER_Wellner!$10:$10,""),
IF($C12="Travis Harvey",_xlfn.XLOOKUP($B12,PROSPER_Harvey!$1:$1,PROSPER_Harvey!$10:$10,""),"")))))))="","",
IF($C12="Christopher Lobo",_xlfn.XLOOKUP($B12,PROSPER_Lobo!$1:$1,PROSPER_Lobo!$10:$10,""),
IF($C12="Naren Baliga",_xlfn.XLOOKUP($B12,PROSPER_Baliga!$1:$1,PROSPER_Baliga!$10:$10,""),
IF($C12="Thorsten Huhn",_xlfn.XLOOKUP($B12,PROSPER_Huhn!$1:$1,PROSPER_Huhn!$10:$10,""),
IF($C12="Nick Hull",_xlfn.XLOOKUP($B12,PROSPER_Hull!$1:$1,PROSPER_Hull!$10:$10,""),
IF($C12="Monika Kotwani",_xlfn.XLOOKUP($B12,PROSPER_Kotwani!$1:$1,PROSPER_Kotwani!$10:$10,""),
IF($C12="Jonathan Wellner",_xlfn.XLOOKUP($B12,PROSPER_Wellner!$1:$1,PROSPER_Wellner!$10:$10,""),
IF($C12="Travis Harvey",_xlfn.XLOOKUP($B12,PROSPER_Harvey!$1:$1,PROSPER_Harvey!$10:$10,""),""))))))))="","No Score",IF(IF($C12="Christopher Lobo",_xlfn.XLOOKUP($B12,PROSPER_Lobo!$1:$1,PROSPER_Lobo!$10:$10,""),
IF($C12="Naren Baliga",_xlfn.XLOOKUP($B12,PROSPER_Baliga!$1:$1,PROSPER_Baliga!$10:$10,""),
IF($C12="Thorsten Huhn",_xlfn.XLOOKUP($B12,PROSPER_Huhn!$1:$1,PROSPER_Huhn!$10:$10,""),
IF($C12="Nick Hull",_xlfn.XLOOKUP($B12,PROSPER_Hull!$1:$1,PROSPER_Hull!$10:$10,""),
IF($C12="Monika Kotwani",_xlfn.XLOOKUP($B12,PROSPER_Kotwani!$1:$1,PROSPER_Kotwani!$10:$10,""),
IF($C12="Jonathan Wellner",_xlfn.XLOOKUP($B12,PROSPER_Wellner!$1:$1,PROSPER_Wellner!$10:$10,""),
IF($C12="Travis Harvey",_xlfn.XLOOKUP($B12,PROSPER_Harvey!$1:$1,PROSPER_Harvey!$10:$10,""),"")))))))="","",
IF($C12="Christopher Lobo",_xlfn.XLOOKUP($B12,PROSPER_Lobo!$1:$1,PROSPER_Lobo!$10:$10,""),
IF($C12="Naren Baliga",_xlfn.XLOOKUP($B12,PROSPER_Baliga!$1:$1,PROSPER_Baliga!$10:$10,""),
IF($C12="Thorsten Huhn",_xlfn.XLOOKUP($B12,PROSPER_Huhn!$1:$1,PROSPER_Huhn!$10:$10,""),
IF($C12="Nick Hull",_xlfn.XLOOKUP($B12,PROSPER_Hull!$1:$1,PROSPER_Hull!$10:$10,""),
IF($C12="Monika Kotwani",_xlfn.XLOOKUP($B12,PROSPER_Kotwani!$1:$1,PROSPER_Kotwani!$10:$10,""),
IF($C12="Jonathan Wellner",_xlfn.XLOOKUP($B12,PROSPER_Wellner!$1:$1,PROSPER_Wellner!$10:$10,""),
IF($C12="Travis Harvey",_xlfn.XLOOKUP($B12,PROSPER_Harvey!$1:$1,PROSPER_Harvey!$10:$10,""),"")))))))))</f>
        <v>No Score</v>
      </c>
      <c r="AO12" s="125" t="str">
        <f>IF(IF(IF($C12="Christopher Lobo",_xlfn.XLOOKUP($B12,PROSPER_Lobo!$1:$1,PROSPER_Lobo!$11:$11,""),
IF($C12="Naren Baliga",_xlfn.XLOOKUP($B12,PROSPER_Baliga!$1:$1,PROSPER_Baliga!$11:$11,""),
IF($C12="Thorsten Huhn",_xlfn.XLOOKUP($B12,PROSPER_Huhn!$1:$1,PROSPER_Huhn!$11:$11,""),
IF($C12="Nick Hull",_xlfn.XLOOKUP($B12,PROSPER_Hull!$1:$1,PROSPER_Hull!$11:$11,""),
IF($C12="Monika Kotwani",_xlfn.XLOOKUP($B12,PROSPER_Kotwani!$1:$1,PROSPER_Kotwani!$11:$11,""),
IF($C12="Jonathan Wellner",_xlfn.XLOOKUP($B12,PROSPER_Wellner!$1:$1,PROSPER_Wellner!$11:$11,""),
IF($C12="Travis Harvey",_xlfn.XLOOKUP($B12,PROSPER_Harvey!$1:$1,PROSPER_Harvey!$11:$11,""),"")))))))="","",
IF($C12="Christopher Lobo",_xlfn.XLOOKUP($B12,PROSPER_Lobo!$1:$1,PROSPER_Lobo!$11:$11,""),
IF($C12="Naren Baliga",_xlfn.XLOOKUP($B12,PROSPER_Baliga!$1:$1,PROSPER_Baliga!$11:$11,""),
IF($C12="Thorsten Huhn",_xlfn.XLOOKUP($B12,PROSPER_Huhn!$1:$1,PROSPER_Huhn!$11:$11,""),
IF($C12="Nick Hull",_xlfn.XLOOKUP($B12,PROSPER_Hull!$1:$1,PROSPER_Hull!$11:$11,""),
IF($C12="Monika Kotwani",_xlfn.XLOOKUP($B12,PROSPER_Kotwani!$1:$1,PROSPER_Kotwani!$11:$11,""),
IF($C12="Jonathan Wellner",_xlfn.XLOOKUP($B12,PROSPER_Wellner!$1:$1,PROSPER_Wellner!$11:$11,""),
IF($C12="Travis Harvey",_xlfn.XLOOKUP($B12,PROSPER_Harvey!$1:$1,PROSPER_Harvey!$11:$11,""),""))))))))="","No Comment",IF(IF($C12="Christopher Lobo",_xlfn.XLOOKUP($B12,PROSPER_Lobo!$1:$1,PROSPER_Lobo!$11:$11,""),
IF($C12="Naren Baliga",_xlfn.XLOOKUP($B12,PROSPER_Baliga!$1:$1,PROSPER_Baliga!$11:$11,""),
IF($C12="Thorsten Huhn",_xlfn.XLOOKUP($B12,PROSPER_Huhn!$1:$1,PROSPER_Huhn!$11:$11,""),
IF($C12="Nick Hull",_xlfn.XLOOKUP($B12,PROSPER_Hull!$1:$1,PROSPER_Hull!$11:$11,""),
IF($C12="Monika Kotwani",_xlfn.XLOOKUP($B12,PROSPER_Kotwani!$1:$1,PROSPER_Kotwani!$11:$11,""),
IF($C12="Jonathan Wellner",_xlfn.XLOOKUP($B12,PROSPER_Wellner!$1:$1,PROSPER_Wellner!$11:$11,""),
IF($C12="Travis Harvey",_xlfn.XLOOKUP($B12,PROSPER_Harvey!$1:$1,PROSPER_Harvey!$11:$11,""),"")))))))="","",
IF($C12="Christopher Lobo",_xlfn.XLOOKUP($B12,PROSPER_Lobo!$1:$1,PROSPER_Lobo!$11:$11,""),
IF($C12="Naren Baliga",_xlfn.XLOOKUP($B12,PROSPER_Baliga!$1:$1,PROSPER_Baliga!$11:$11,""),
IF($C12="Thorsten Huhn",_xlfn.XLOOKUP($B12,PROSPER_Huhn!$1:$1,PROSPER_Huhn!$11:$11,""),
IF($C12="Nick Hull",_xlfn.XLOOKUP($B12,PROSPER_Hull!$1:$1,PROSPER_Hull!$11:$11,""),
IF($C12="Monika Kotwani",_xlfn.XLOOKUP($B12,PROSPER_Kotwani!$1:$1,PROSPER_Kotwani!$11:$11,""),
IF($C12="Jonathan Wellner",_xlfn.XLOOKUP($B12,PROSPER_Wellner!$1:$1,PROSPER_Wellner!$11:$11,""),
IF($C12="Travis Harvey",_xlfn.XLOOKUP($B12,PROSPER_Harvey!$1:$1,PROSPER_Harvey!$11:$11,""),"")))))))))</f>
        <v>No Comment</v>
      </c>
      <c r="AP12" s="124" t="s">
        <v>89</v>
      </c>
      <c r="AQ12" s="150" t="str">
        <f t="shared" si="146"/>
        <v>N/A</v>
      </c>
      <c r="AR12" s="120" t="str">
        <f>_xlfn.XLOOKUP(B12,PROSPERInitial_Query!$E:$E,PROSPERInitial_Query!$L:$L,"",,-1)</f>
        <v/>
      </c>
      <c r="AS12" s="121" t="str">
        <f t="shared" si="15"/>
        <v>Aya Uehara1 - PortfolioTraining &amp; Adoption</v>
      </c>
      <c r="AT12" s="126" t="str">
        <f>_xlfn.XLOOKUP(AS12,PROSPERDelta_Query!BK:BK,PROSPERDelta_Query!N:N,"",,-1)</f>
        <v/>
      </c>
      <c r="AU12" s="124" t="str">
        <f t="shared" si="147"/>
        <v>N/A</v>
      </c>
      <c r="AV12" s="124" t="str">
        <f>IF(IF(IF($C12="Christopher Lobo",_xlfn.XLOOKUP($B12,PROSPER_Lobo!$1:$1,PROSPER_Lobo!$12:$12,""),
IF($C12="Naren Baliga",_xlfn.XLOOKUP($B12,PROSPER_Baliga!$1:$1,PROSPER_Baliga!$12:$12,""),
IF($C12="Thorsten Huhn",_xlfn.XLOOKUP($B12,PROSPER_Huhn!$1:$1,PROSPER_Huhn!$12:$12,""),
IF($C12="Nick Hull",_xlfn.XLOOKUP($B12,PROSPER_Hull!$1:$1,PROSPER_Hull!$12:$12,""),
IF($C12="Monika Kotwani",_xlfn.XLOOKUP($B12,PROSPER_Kotwani!$1:$1,PROSPER_Kotwani!$12:$12,""),
IF($C12="Jonathan Wellner",_xlfn.XLOOKUP($B12,PROSPER_Wellner!$1:$1,PROSPER_Wellner!$12:$12,""),
IF($C12="Travis Harvey",_xlfn.XLOOKUP($B12,PROSPER_Harvey!$1:$1,PROSPER_Harvey!$12:$12,""),"")))))))="","",
IF($C12="Christopher Lobo",_xlfn.XLOOKUP($B12,PROSPER_Lobo!$1:$1,PROSPER_Lobo!$12:$12,""),
IF($C12="Naren Baliga",_xlfn.XLOOKUP($B12,PROSPER_Baliga!$1:$1,PROSPER_Baliga!$12:$12,""),
IF($C12="Thorsten Huhn",_xlfn.XLOOKUP($B12,PROSPER_Huhn!$1:$1,PROSPER_Huhn!$12:$12,""),
IF($C12="Nick Hull",_xlfn.XLOOKUP($B12,PROSPER_Hull!$1:$1,PROSPER_Hull!$12:$12,""),
IF($C12="Monika Kotwani",_xlfn.XLOOKUP($B12,PROSPER_Kotwani!$1:$1,PROSPER_Kotwani!$12:$12,""),
IF($C12="Jonathan Wellner",_xlfn.XLOOKUP($B12,PROSPER_Wellner!$1:$1,PROSPER_Wellner!$12:$12,""),
IF($C12="Travis Harvey",_xlfn.XLOOKUP($B12,PROSPER_Harvey!$1:$1,PROSPER_Harvey!$12:$12,""),""))))))))="","No Score",IF(IF($C12="Christopher Lobo",_xlfn.XLOOKUP($B12,PROSPER_Lobo!$1:$1,PROSPER_Lobo!$12:$12,""),
IF($C12="Naren Baliga",_xlfn.XLOOKUP($B12,PROSPER_Baliga!$1:$1,PROSPER_Baliga!$12:$12,""),
IF($C12="Thorsten Huhn",_xlfn.XLOOKUP($B12,PROSPER_Huhn!$1:$1,PROSPER_Huhn!$12:$12,""),
IF($C12="Nick Hull",_xlfn.XLOOKUP($B12,PROSPER_Hull!$1:$1,PROSPER_Hull!$12:$12,""),
IF($C12="Monika Kotwani",_xlfn.XLOOKUP($B12,PROSPER_Kotwani!$1:$1,PROSPER_Kotwani!$12:$12,""),
IF($C12="Jonathan Wellner",_xlfn.XLOOKUP($B12,PROSPER_Wellner!$1:$1,PROSPER_Wellner!$12:$12,""),
IF($C12="Travis Harvey",_xlfn.XLOOKUP($B12,PROSPER_Harvey!$1:$1,PROSPER_Harvey!$12:$12,""),"")))))))="","",
IF($C12="Christopher Lobo",_xlfn.XLOOKUP($B12,PROSPER_Lobo!$1:$1,PROSPER_Lobo!$12:$12,""),
IF($C12="Naren Baliga",_xlfn.XLOOKUP($B12,PROSPER_Baliga!$1:$1,PROSPER_Baliga!$12:$12,""),
IF($C12="Thorsten Huhn",_xlfn.XLOOKUP($B12,PROSPER_Huhn!$1:$1,PROSPER_Huhn!$12:$12,""),
IF($C12="Nick Hull",_xlfn.XLOOKUP($B12,PROSPER_Hull!$1:$1,PROSPER_Hull!$12:$12,""),
IF($C12="Monika Kotwani",_xlfn.XLOOKUP($B12,PROSPER_Kotwani!$1:$1,PROSPER_Kotwani!$12:$12,""),
IF($C12="Jonathan Wellner",_xlfn.XLOOKUP($B12,PROSPER_Wellner!$1:$1,PROSPER_Wellner!$12:$12,""),
IF($C12="Travis Harvey",_xlfn.XLOOKUP($B12,PROSPER_Harvey!$1:$1,PROSPER_Harvey!$12:$12,""),"")))))))))</f>
        <v>No Score</v>
      </c>
      <c r="AW12" s="125" t="str">
        <f>IF(IF(IF($C12="Christopher Lobo",_xlfn.XLOOKUP($B12,PROSPER_Lobo!$1:$1,PROSPER_Lobo!$13:$13,""),
IF($C12="Naren Baliga",_xlfn.XLOOKUP($B12,PROSPER_Baliga!$1:$1,PROSPER_Baliga!$13:$13,""),
IF($C12="Thorsten Huhn",_xlfn.XLOOKUP($B12,PROSPER_Huhn!$1:$1,PROSPER_Huhn!$13:$13,""),
IF($C12="Nick Hull",_xlfn.XLOOKUP($B12,PROSPER_Hull!$1:$1,PROSPER_Hull!$13:$13,""),
IF($C12="Monika Kotwani",_xlfn.XLOOKUP($B12,PROSPER_Kotwani!$1:$1,PROSPER_Kotwani!$13:$13,""),
IF($C12="Jonathan Wellner",_xlfn.XLOOKUP($B12,PROSPER_Wellner!$1:$1,PROSPER_Wellner!$13:$13,""),
IF($C12="Travis Harvey",_xlfn.XLOOKUP($B12,PROSPER_Harvey!$1:$1,PROSPER_Harvey!$13:$13,""),"")))))))="","",
IF($C12="Christopher Lobo",_xlfn.XLOOKUP($B12,PROSPER_Lobo!$1:$1,PROSPER_Lobo!$13:$13,""),
IF($C12="Naren Baliga",_xlfn.XLOOKUP($B12,PROSPER_Baliga!$1:$1,PROSPER_Baliga!$13:$13,""),
IF($C12="Thorsten Huhn",_xlfn.XLOOKUP($B12,PROSPER_Huhn!$1:$1,PROSPER_Huhn!$13:$13,""),
IF($C12="Nick Hull",_xlfn.XLOOKUP($B12,PROSPER_Hull!$1:$1,PROSPER_Hull!$13:$13,""),
IF($C12="Monika Kotwani",_xlfn.XLOOKUP($B12,PROSPER_Kotwani!$1:$1,PROSPER_Kotwani!$13:$13,""),
IF($C12="Jonathan Wellner",_xlfn.XLOOKUP($B12,PROSPER_Wellner!$1:$1,PROSPER_Wellner!$13:$13,""),
IF($C12="Travis Harvey",_xlfn.XLOOKUP($B12,PROSPER_Harvey!$1:$1,PROSPER_Harvey!$13:$13,""),""))))))))="","No Comment",IF(IF($C12="Christopher Lobo",_xlfn.XLOOKUP($B12,PROSPER_Lobo!$1:$1,PROSPER_Lobo!$13:$13,""),
IF($C12="Naren Baliga",_xlfn.XLOOKUP($B12,PROSPER_Baliga!$1:$1,PROSPER_Baliga!$13:$13,""),
IF($C12="Thorsten Huhn",_xlfn.XLOOKUP($B12,PROSPER_Huhn!$1:$1,PROSPER_Huhn!$13:$13,""),
IF($C12="Nick Hull",_xlfn.XLOOKUP($B12,PROSPER_Hull!$1:$1,PROSPER_Hull!$13:$13,""),
IF($C12="Monika Kotwani",_xlfn.XLOOKUP($B12,PROSPER_Kotwani!$1:$1,PROSPER_Kotwani!$13:$13,""),
IF($C12="Jonathan Wellner",_xlfn.XLOOKUP($B12,PROSPER_Wellner!$1:$1,PROSPER_Wellner!$13:$13,""),
IF($C12="Travis Harvey",_xlfn.XLOOKUP($B12,PROSPER_Harvey!$1:$1,PROSPER_Harvey!$13:$13,""),"")))))))="","",
IF($C12="Christopher Lobo",_xlfn.XLOOKUP($B12,PROSPER_Lobo!$1:$1,PROSPER_Lobo!$13:$13,""),
IF($C12="Naren Baliga",_xlfn.XLOOKUP($B12,PROSPER_Baliga!$1:$1,PROSPER_Baliga!$13:$13,""),
IF($C12="Thorsten Huhn",_xlfn.XLOOKUP($B12,PROSPER_Huhn!$1:$1,PROSPER_Huhn!$13:$13,""),
IF($C12="Nick Hull",_xlfn.XLOOKUP($B12,PROSPER_Hull!$1:$1,PROSPER_Hull!$13:$13,""),
IF($C12="Monika Kotwani",_xlfn.XLOOKUP($B12,PROSPER_Kotwani!$1:$1,PROSPER_Kotwani!$13:$13,""),
IF($C12="Jonathan Wellner",_xlfn.XLOOKUP($B12,PROSPER_Wellner!$1:$1,PROSPER_Wellner!$13:$13,""),
IF($C12="Travis Harvey",_xlfn.XLOOKUP($B12,PROSPER_Harvey!$1:$1,PROSPER_Harvey!$13:$13,""),"")))))))))</f>
        <v>No Comment</v>
      </c>
      <c r="AX12" s="124" t="s">
        <v>89</v>
      </c>
      <c r="AY12" s="150" t="str">
        <f t="shared" si="148"/>
        <v>N/A</v>
      </c>
      <c r="AZ12" s="120" t="str">
        <f>_xlfn.XLOOKUP(B12,PROSPERInitial_Query!$E:$E,PROSPERInitial_Query!$M:$M,"",,-1)</f>
        <v/>
      </c>
      <c r="BA12" s="121" t="str">
        <f t="shared" si="18"/>
        <v>Aya Uehara1 - PortfolioDMLT</v>
      </c>
      <c r="BB12" s="126" t="str">
        <f>_xlfn.XLOOKUP(BA12,PROSPERDelta_Query!BK:BK,PROSPERDelta_Query!O:O,"",,-1)</f>
        <v/>
      </c>
      <c r="BC12" s="124" t="str">
        <f t="shared" si="149"/>
        <v>N/A</v>
      </c>
      <c r="BD12" s="124" t="str">
        <f>IF(IF(IF($C12="Christopher Lobo",_xlfn.XLOOKUP($B12,PROSPER_Lobo!$1:$1,PROSPER_Lobo!$14:$14,""),
IF($C12="Naren Baliga",_xlfn.XLOOKUP($B12,PROSPER_Baliga!$1:$1,PROSPER_Baliga!$14:$14,""),
IF($C12="Thorsten Huhn",_xlfn.XLOOKUP($B12,PROSPER_Huhn!$1:$1,PROSPER_Huhn!$14:$14,""),
IF($C12="Nick Hull",_xlfn.XLOOKUP($B12,PROSPER_Hull!$1:$1,PROSPER_Hull!$14:$14,""),
IF($C12="Monika Kotwani",_xlfn.XLOOKUP($B12,PROSPER_Kotwani!$1:$1,PROSPER_Kotwani!$14:$14,""),
IF($C12="Jonathan Wellner",_xlfn.XLOOKUP($B12,PROSPER_Wellner!$1:$1,PROSPER_Wellner!$14:$14,""),
IF($C12="Travis Harvey",_xlfn.XLOOKUP($B12,PROSPER_Harvey!$1:$1,PROSPER_Harvey!$14:$14,""),"")))))))="","",
IF($C12="Christopher Lobo",_xlfn.XLOOKUP($B12,PROSPER_Lobo!$1:$1,PROSPER_Lobo!$14:$14,""),
IF($C12="Naren Baliga",_xlfn.XLOOKUP($B12,PROSPER_Baliga!$1:$1,PROSPER_Baliga!$14:$14,""),
IF($C12="Thorsten Huhn",_xlfn.XLOOKUP($B12,PROSPER_Huhn!$1:$1,PROSPER_Huhn!$14:$14,""),
IF($C12="Nick Hull",_xlfn.XLOOKUP($B12,PROSPER_Hull!$1:$1,PROSPER_Hull!$14:$14,""),
IF($C12="Monika Kotwani",_xlfn.XLOOKUP($B12,PROSPER_Kotwani!$1:$1,PROSPER_Kotwani!$14:$14,""),
IF($C12="Jonathan Wellner",_xlfn.XLOOKUP($B12,PROSPER_Wellner!$1:$1,PROSPER_Wellner!$14:$14,""),
IF($C12="Travis Harvey",_xlfn.XLOOKUP($B12,PROSPER_Harvey!$1:$1,PROSPER_Harvey!$14:$14,""),""))))))))="","No Score",IF(IF($C12="Christopher Lobo",_xlfn.XLOOKUP($B12,PROSPER_Lobo!$1:$1,PROSPER_Lobo!$14:$14,""),
IF($C12="Naren Baliga",_xlfn.XLOOKUP($B12,PROSPER_Baliga!$1:$1,PROSPER_Baliga!$14:$14,""),
IF($C12="Thorsten Huhn",_xlfn.XLOOKUP($B12,PROSPER_Huhn!$1:$1,PROSPER_Huhn!$14:$14,""),
IF($C12="Nick Hull",_xlfn.XLOOKUP($B12,PROSPER_Hull!$1:$1,PROSPER_Hull!$14:$14,""),
IF($C12="Monika Kotwani",_xlfn.XLOOKUP($B12,PROSPER_Kotwani!$1:$1,PROSPER_Kotwani!$14:$14,""),
IF($C12="Jonathan Wellner",_xlfn.XLOOKUP($B12,PROSPER_Wellner!$1:$1,PROSPER_Wellner!$14:$14,""),
IF($C12="Travis Harvey",_xlfn.XLOOKUP($B12,PROSPER_Harvey!$1:$1,PROSPER_Harvey!$14:$14,""),"")))))))="","",
IF($C12="Christopher Lobo",_xlfn.XLOOKUP($B12,PROSPER_Lobo!$1:$1,PROSPER_Lobo!$14:$14,""),
IF($C12="Naren Baliga",_xlfn.XLOOKUP($B12,PROSPER_Baliga!$1:$1,PROSPER_Baliga!$14:$14,""),
IF($C12="Thorsten Huhn",_xlfn.XLOOKUP($B12,PROSPER_Huhn!$1:$1,PROSPER_Huhn!$14:$14,""),
IF($C12="Nick Hull",_xlfn.XLOOKUP($B12,PROSPER_Hull!$1:$1,PROSPER_Hull!$14:$14,""),
IF($C12="Monika Kotwani",_xlfn.XLOOKUP($B12,PROSPER_Kotwani!$1:$1,PROSPER_Kotwani!$14:$14,""),
IF($C12="Jonathan Wellner",_xlfn.XLOOKUP($B12,PROSPER_Wellner!$1:$1,PROSPER_Wellner!$14:$14,""),
IF($C12="Travis Harvey",_xlfn.XLOOKUP($B12,PROSPER_Harvey!$1:$1,PROSPER_Harvey!$14:$14,""),"")))))))))</f>
        <v>No Score</v>
      </c>
      <c r="BE12" s="125" t="str">
        <f>IF(IF(IF($C12="Christopher Lobo",_xlfn.XLOOKUP($B12,PROSPER_Lobo!$1:$1,PROSPER_Lobo!$15:$15,""),
IF($C12="Naren Baliga",_xlfn.XLOOKUP($B12,PROSPER_Baliga!$1:$1,PROSPER_Baliga!$15:$15,""),
IF($C12="Thorsten Huhn",_xlfn.XLOOKUP($B12,PROSPER_Huhn!$1:$1,PROSPER_Huhn!$15:$15,""),
IF($C12="Nick Hull",_xlfn.XLOOKUP($B12,PROSPER_Hull!$1:$1,PROSPER_Hull!$15:$15,""),
IF($C12="Monika Kotwani",_xlfn.XLOOKUP($B12,PROSPER_Kotwani!$1:$1,PROSPER_Kotwani!$15:$15,""),
IF($C12="Jonathan Wellner",_xlfn.XLOOKUP($B12,PROSPER_Wellner!$1:$1,PROSPER_Wellner!$15:$15,""),
IF($C12="Travis Harvey",_xlfn.XLOOKUP($B12,PROSPER_Harvey!$1:$1,PROSPER_Harvey!$15:$15,""),"")))))))="","",
IF($C12="Christopher Lobo",_xlfn.XLOOKUP($B12,PROSPER_Lobo!$1:$1,PROSPER_Lobo!$15:$15,""),
IF($C12="Naren Baliga",_xlfn.XLOOKUP($B12,PROSPER_Baliga!$1:$1,PROSPER_Baliga!$15:$15,""),
IF($C12="Thorsten Huhn",_xlfn.XLOOKUP($B12,PROSPER_Huhn!$1:$1,PROSPER_Huhn!$15:$15,""),
IF($C12="Nick Hull",_xlfn.XLOOKUP($B12,PROSPER_Hull!$1:$1,PROSPER_Hull!$15:$15,""),
IF($C12="Monika Kotwani",_xlfn.XLOOKUP($B12,PROSPER_Kotwani!$1:$1,PROSPER_Kotwani!$15:$15,""),
IF($C12="Jonathan Wellner",_xlfn.XLOOKUP($B12,PROSPER_Wellner!$1:$1,PROSPER_Wellner!$15:$15,""),
IF($C12="Travis Harvey",_xlfn.XLOOKUP($B12,PROSPER_Harvey!$1:$1,PROSPER_Harvey!$15:$15,""),""))))))))="","No Comment",IF(IF($C12="Christopher Lobo",_xlfn.XLOOKUP($B12,PROSPER_Lobo!$1:$1,PROSPER_Lobo!$15:$15,""),
IF($C12="Naren Baliga",_xlfn.XLOOKUP($B12,PROSPER_Baliga!$1:$1,PROSPER_Baliga!$15:$15,""),
IF($C12="Thorsten Huhn",_xlfn.XLOOKUP($B12,PROSPER_Huhn!$1:$1,PROSPER_Huhn!$15:$15,""),
IF($C12="Nick Hull",_xlfn.XLOOKUP($B12,PROSPER_Hull!$1:$1,PROSPER_Hull!$15:$15,""),
IF($C12="Monika Kotwani",_xlfn.XLOOKUP($B12,PROSPER_Kotwani!$1:$1,PROSPER_Kotwani!$15:$15,""),
IF($C12="Jonathan Wellner",_xlfn.XLOOKUP($B12,PROSPER_Wellner!$1:$1,PROSPER_Wellner!$15:$15,""),
IF($C12="Travis Harvey",_xlfn.XLOOKUP($B12,PROSPER_Harvey!$1:$1,PROSPER_Harvey!$15:$15,""),"")))))))="","",
IF($C12="Christopher Lobo",_xlfn.XLOOKUP($B12,PROSPER_Lobo!$1:$1,PROSPER_Lobo!$15:$15,""),
IF($C12="Naren Baliga",_xlfn.XLOOKUP($B12,PROSPER_Baliga!$1:$1,PROSPER_Baliga!$15:$15,""),
IF($C12="Thorsten Huhn",_xlfn.XLOOKUP($B12,PROSPER_Huhn!$1:$1,PROSPER_Huhn!$15:$15,""),
IF($C12="Nick Hull",_xlfn.XLOOKUP($B12,PROSPER_Hull!$1:$1,PROSPER_Hull!$15:$15,""),
IF($C12="Monika Kotwani",_xlfn.XLOOKUP($B12,PROSPER_Kotwani!$1:$1,PROSPER_Kotwani!$15:$15,""),
IF($C12="Jonathan Wellner",_xlfn.XLOOKUP($B12,PROSPER_Wellner!$1:$1,PROSPER_Wellner!$15:$15,""),
IF($C12="Travis Harvey",_xlfn.XLOOKUP($B12,PROSPER_Harvey!$1:$1,PROSPER_Harvey!$15:$15,""),"")))))))))</f>
        <v>No Comment</v>
      </c>
      <c r="BF12" s="124" t="s">
        <v>89</v>
      </c>
      <c r="BG12" s="150" t="str">
        <f t="shared" si="150"/>
        <v>N/A</v>
      </c>
      <c r="BH12" s="120" t="str">
        <f>_xlfn.XLOOKUP(B12,PROSPERInitial_Query!$E:$E,PROSPERInitial_Query!$N:$N,"",,-1)</f>
        <v/>
      </c>
      <c r="BI12" s="121" t="str">
        <f t="shared" si="21"/>
        <v>Aya Uehara1 - PortfolioRevenue Management</v>
      </c>
      <c r="BJ12" s="126" t="str">
        <f>_xlfn.XLOOKUP(BI12,PROSPERDelta_Query!BK:BK,PROSPERDelta_Query!P:P,"",,-1)</f>
        <v/>
      </c>
      <c r="BK12" s="124" t="str">
        <f t="shared" si="151"/>
        <v>N/A</v>
      </c>
      <c r="BL12" s="124" t="str">
        <f>IF(IF(IF($C12="Christopher Lobo",_xlfn.XLOOKUP($B12,PROSPER_Lobo!$1:$1,PROSPER_Lobo!$16:$16,""),
IF($C12="Naren Baliga",_xlfn.XLOOKUP($B12,PROSPER_Baliga!$1:$1,PROSPER_Baliga!$16:$16,""),
IF($C12="Thorsten Huhn",_xlfn.XLOOKUP($B12,PROSPER_Huhn!$1:$1,PROSPER_Huhn!$16:$16,""),
IF($C12="Nick Hull",_xlfn.XLOOKUP($B12,PROSPER_Hull!$1:$1,PROSPER_Hull!$16:$16,""),
IF($C12="Monika Kotwani",_xlfn.XLOOKUP($B12,PROSPER_Kotwani!$1:$1,PROSPER_Kotwani!$16:$16,""),
IF($C12="Jonathan Wellner",_xlfn.XLOOKUP($B12,PROSPER_Wellner!$1:$1,PROSPER_Wellner!$16:$16,""),
IF($C12="Travis Harvey",_xlfn.XLOOKUP($B12,PROSPER_Harvey!$1:$1,PROSPER_Harvey!$16:$16,""),"")))))))="","",
IF($C12="Christopher Lobo",_xlfn.XLOOKUP($B12,PROSPER_Lobo!$1:$1,PROSPER_Lobo!$16:$16,""),
IF($C12="Naren Baliga",_xlfn.XLOOKUP($B12,PROSPER_Baliga!$1:$1,PROSPER_Baliga!$16:$16,""),
IF($C12="Thorsten Huhn",_xlfn.XLOOKUP($B12,PROSPER_Huhn!$1:$1,PROSPER_Huhn!$16:$16,""),
IF($C12="Nick Hull",_xlfn.XLOOKUP($B12,PROSPER_Hull!$1:$1,PROSPER_Hull!$16:$16,""),
IF($C12="Monika Kotwani",_xlfn.XLOOKUP($B12,PROSPER_Kotwani!$1:$1,PROSPER_Kotwani!$16:$16,""),
IF($C12="Jonathan Wellner",_xlfn.XLOOKUP($B12,PROSPER_Wellner!$1:$1,PROSPER_Wellner!$16:$16,""),
IF($C12="Travis Harvey",_xlfn.XLOOKUP($B12,PROSPER_Harvey!$1:$1,PROSPER_Harvey!$16:$16,""),""))))))))="","No Score",IF(IF($C12="Christopher Lobo",_xlfn.XLOOKUP($B12,PROSPER_Lobo!$1:$1,PROSPER_Lobo!$16:$16,""),
IF($C12="Naren Baliga",_xlfn.XLOOKUP($B12,PROSPER_Baliga!$1:$1,PROSPER_Baliga!$16:$16,""),
IF($C12="Thorsten Huhn",_xlfn.XLOOKUP($B12,PROSPER_Huhn!$1:$1,PROSPER_Huhn!$16:$16,""),
IF($C12="Nick Hull",_xlfn.XLOOKUP($B12,PROSPER_Hull!$1:$1,PROSPER_Hull!$16:$16,""),
IF($C12="Monika Kotwani",_xlfn.XLOOKUP($B12,PROSPER_Kotwani!$1:$1,PROSPER_Kotwani!$16:$16,""),
IF($C12="Jonathan Wellner",_xlfn.XLOOKUP($B12,PROSPER_Wellner!$1:$1,PROSPER_Wellner!$16:$16,""),
IF($C12="Travis Harvey",_xlfn.XLOOKUP($B12,PROSPER_Harvey!$1:$1,PROSPER_Harvey!$16:$16,""),"")))))))="","",
IF($C12="Christopher Lobo",_xlfn.XLOOKUP($B12,PROSPER_Lobo!$1:$1,PROSPER_Lobo!$16:$16,""),
IF($C12="Naren Baliga",_xlfn.XLOOKUP($B12,PROSPER_Baliga!$1:$1,PROSPER_Baliga!$16:$16,""),
IF($C12="Thorsten Huhn",_xlfn.XLOOKUP($B12,PROSPER_Huhn!$1:$1,PROSPER_Huhn!$16:$16,""),
IF($C12="Nick Hull",_xlfn.XLOOKUP($B12,PROSPER_Hull!$1:$1,PROSPER_Hull!$16:$16,""),
IF($C12="Monika Kotwani",_xlfn.XLOOKUP($B12,PROSPER_Kotwani!$1:$1,PROSPER_Kotwani!$16:$16,""),
IF($C12="Jonathan Wellner",_xlfn.XLOOKUP($B12,PROSPER_Wellner!$1:$1,PROSPER_Wellner!$16:$16,""),
IF($C12="Travis Harvey",_xlfn.XLOOKUP($B12,PROSPER_Harvey!$1:$1,PROSPER_Harvey!$16:$16,""),"")))))))))</f>
        <v>No Score</v>
      </c>
      <c r="BM12" s="125" t="str">
        <f>IF(IF(IF($C12="Christopher Lobo",_xlfn.XLOOKUP($B12,PROSPER_Lobo!$1:$1,PROSPER_Lobo!$17:$17,""),
IF($C12="Naren Baliga",_xlfn.XLOOKUP($B12,PROSPER_Baliga!$1:$1,PROSPER_Baliga!$17:$17,""),
IF($C12="Thorsten Huhn",_xlfn.XLOOKUP($B12,PROSPER_Huhn!$1:$1,PROSPER_Huhn!$17:$17,""),
IF($C12="Nick Hull",_xlfn.XLOOKUP($B12,PROSPER_Hull!$1:$1,PROSPER_Hull!$17:$17,""),
IF($C12="Monika Kotwani",_xlfn.XLOOKUP($B12,PROSPER_Kotwani!$1:$1,PROSPER_Kotwani!$17:$17,""),
IF($C12="Jonathan Wellner",_xlfn.XLOOKUP($B12,PROSPER_Wellner!$1:$1,PROSPER_Wellner!$17:$17,""),
IF($C12="Travis Harvey",_xlfn.XLOOKUP($B12,PROSPER_Harvey!$1:$1,PROSPER_Harvey!$17:$17,""),"")))))))="","",
IF($C12="Christopher Lobo",_xlfn.XLOOKUP($B12,PROSPER_Lobo!$1:$1,PROSPER_Lobo!$17:$17,""),
IF($C12="Naren Baliga",_xlfn.XLOOKUP($B12,PROSPER_Baliga!$1:$1,PROSPER_Baliga!$17:$17,""),
IF($C12="Thorsten Huhn",_xlfn.XLOOKUP($B12,PROSPER_Huhn!$1:$1,PROSPER_Huhn!$17:$17,""),
IF($C12="Nick Hull",_xlfn.XLOOKUP($B12,PROSPER_Hull!$1:$1,PROSPER_Hull!$17:$17,""),
IF($C12="Monika Kotwani",_xlfn.XLOOKUP($B12,PROSPER_Kotwani!$1:$1,PROSPER_Kotwani!$17:$17,""),
IF($C12="Jonathan Wellner",_xlfn.XLOOKUP($B12,PROSPER_Wellner!$1:$1,PROSPER_Wellner!$17:$17,""),
IF($C12="Travis Harvey",_xlfn.XLOOKUP($B12,PROSPER_Harvey!$1:$1,PROSPER_Harvey!$17:$17,""),""))))))))="","No Comment",IF(IF($C12="Christopher Lobo",_xlfn.XLOOKUP($B12,PROSPER_Lobo!$1:$1,PROSPER_Lobo!$17:$17,""),
IF($C12="Naren Baliga",_xlfn.XLOOKUP($B12,PROSPER_Baliga!$1:$1,PROSPER_Baliga!$17:$17,""),
IF($C12="Thorsten Huhn",_xlfn.XLOOKUP($B12,PROSPER_Huhn!$1:$1,PROSPER_Huhn!$17:$17,""),
IF($C12="Nick Hull",_xlfn.XLOOKUP($B12,PROSPER_Hull!$1:$1,PROSPER_Hull!$17:$17,""),
IF($C12="Monika Kotwani",_xlfn.XLOOKUP($B12,PROSPER_Kotwani!$1:$1,PROSPER_Kotwani!$17:$17,""),
IF($C12="Jonathan Wellner",_xlfn.XLOOKUP($B12,PROSPER_Wellner!$1:$1,PROSPER_Wellner!$17:$17,""),
IF($C12="Travis Harvey",_xlfn.XLOOKUP($B12,PROSPER_Harvey!$1:$1,PROSPER_Harvey!$17:$17,""),"")))))))="","",
IF($C12="Christopher Lobo",_xlfn.XLOOKUP($B12,PROSPER_Lobo!$1:$1,PROSPER_Lobo!$17:$17,""),
IF($C12="Naren Baliga",_xlfn.XLOOKUP($B12,PROSPER_Baliga!$1:$1,PROSPER_Baliga!$17:$17,""),
IF($C12="Thorsten Huhn",_xlfn.XLOOKUP($B12,PROSPER_Huhn!$1:$1,PROSPER_Huhn!$17:$17,""),
IF($C12="Nick Hull",_xlfn.XLOOKUP($B12,PROSPER_Hull!$1:$1,PROSPER_Hull!$17:$17,""),
IF($C12="Monika Kotwani",_xlfn.XLOOKUP($B12,PROSPER_Kotwani!$1:$1,PROSPER_Kotwani!$17:$17,""),
IF($C12="Jonathan Wellner",_xlfn.XLOOKUP($B12,PROSPER_Wellner!$1:$1,PROSPER_Wellner!$17:$17,""),
IF($C12="Travis Harvey",_xlfn.XLOOKUP($B12,PROSPER_Harvey!$1:$1,PROSPER_Harvey!$17:$17,""),"")))))))))</f>
        <v>No Comment</v>
      </c>
      <c r="BN12" s="124" t="str">
        <f>IFERROR(ROUND(_xlfn.XLOOKUP(B12,'RevenueChallenge_Query'!$E:$E,'RevenueChallenge_Query'!$F:$F)/3.2,0),"Not Taken")</f>
        <v>Not Taken</v>
      </c>
      <c r="BO12" s="150" t="str">
        <f t="shared" si="152"/>
        <v>N/A</v>
      </c>
      <c r="BP12" s="120" t="str">
        <f>_xlfn.XLOOKUP(B12,PROSPERInitial_Query!$E:$E,PROSPERInitial_Query!$O:$O,"",,-1)</f>
        <v/>
      </c>
      <c r="BQ12" s="121" t="str">
        <f t="shared" si="24"/>
        <v>Aya Uehara1 - PortfolioArtificial Intelligence</v>
      </c>
      <c r="BR12" s="126" t="str">
        <f>_xlfn.XLOOKUP(BQ12,PROSPERDelta_Query!BK:BK,PROSPERDelta_Query!Q:Q,"",,-1)</f>
        <v/>
      </c>
      <c r="BS12" s="124" t="str">
        <f t="shared" si="153"/>
        <v>N/A</v>
      </c>
      <c r="BT12" s="124" t="str">
        <f>IF(IF(IF($C12="Christopher Lobo",_xlfn.XLOOKUP($B12,PROSPER_Lobo!$1:$1,PROSPER_Lobo!$18:$18,""),
IF($C12="Naren Baliga",_xlfn.XLOOKUP($B12,PROSPER_Baliga!$1:$1,PROSPER_Baliga!$18:$18,""),
IF($C12="Thorsten Huhn",_xlfn.XLOOKUP($B12,PROSPER_Huhn!$1:$1,PROSPER_Huhn!$18:$18,""),
IF($C12="Nick Hull",_xlfn.XLOOKUP($B12,PROSPER_Hull!$1:$1,PROSPER_Hull!$18:$18,""),
IF($C12="Monika Kotwani",_xlfn.XLOOKUP($B12,PROSPER_Kotwani!$1:$1,PROSPER_Kotwani!$18:$18,""),
IF($C12="Jonathan Wellner",_xlfn.XLOOKUP($B12,PROSPER_Wellner!$1:$1,PROSPER_Wellner!$18:$18,""),
IF($C12="Travis Harvey",_xlfn.XLOOKUP($B12,PROSPER_Harvey!$1:$1,PROSPER_Harvey!$18:$18,""),"")))))))="","",
IF($C12="Christopher Lobo",_xlfn.XLOOKUP($B12,PROSPER_Lobo!$1:$1,PROSPER_Lobo!$18:$18,""),
IF($C12="Naren Baliga",_xlfn.XLOOKUP($B12,PROSPER_Baliga!$1:$1,PROSPER_Baliga!$18:$18,""),
IF($C12="Thorsten Huhn",_xlfn.XLOOKUP($B12,PROSPER_Huhn!$1:$1,PROSPER_Huhn!$18:$18,""),
IF($C12="Nick Hull",_xlfn.XLOOKUP($B12,PROSPER_Hull!$1:$1,PROSPER_Hull!$18:$18,""),
IF($C12="Monika Kotwani",_xlfn.XLOOKUP($B12,PROSPER_Kotwani!$1:$1,PROSPER_Kotwani!$18:$18,""),
IF($C12="Jonathan Wellner",_xlfn.XLOOKUP($B12,PROSPER_Wellner!$1:$1,PROSPER_Wellner!$18:$18,""),
IF($C12="Travis Harvey",_xlfn.XLOOKUP($B12,PROSPER_Harvey!$1:$1,PROSPER_Harvey!$18:$18,""),""))))))))="","No Score",IF(IF($C12="Christopher Lobo",_xlfn.XLOOKUP($B12,PROSPER_Lobo!$1:$1,PROSPER_Lobo!$18:$18,""),
IF($C12="Naren Baliga",_xlfn.XLOOKUP($B12,PROSPER_Baliga!$1:$1,PROSPER_Baliga!$18:$18,""),
IF($C12="Thorsten Huhn",_xlfn.XLOOKUP($B12,PROSPER_Huhn!$1:$1,PROSPER_Huhn!$18:$18,""),
IF($C12="Nick Hull",_xlfn.XLOOKUP($B12,PROSPER_Hull!$1:$1,PROSPER_Hull!$18:$18,""),
IF($C12="Monika Kotwani",_xlfn.XLOOKUP($B12,PROSPER_Kotwani!$1:$1,PROSPER_Kotwani!$18:$18,""),
IF($C12="Jonathan Wellner",_xlfn.XLOOKUP($B12,PROSPER_Wellner!$1:$1,PROSPER_Wellner!$18:$18,""),
IF($C12="Travis Harvey",_xlfn.XLOOKUP($B12,PROSPER_Harvey!$1:$1,PROSPER_Harvey!$18:$18,""),"")))))))="","",
IF($C12="Christopher Lobo",_xlfn.XLOOKUP($B12,PROSPER_Lobo!$1:$1,PROSPER_Lobo!$18:$18,""),
IF($C12="Naren Baliga",_xlfn.XLOOKUP($B12,PROSPER_Baliga!$1:$1,PROSPER_Baliga!$18:$18,""),
IF($C12="Thorsten Huhn",_xlfn.XLOOKUP($B12,PROSPER_Huhn!$1:$1,PROSPER_Huhn!$18:$18,""),
IF($C12="Nick Hull",_xlfn.XLOOKUP($B12,PROSPER_Hull!$1:$1,PROSPER_Hull!$18:$18,""),
IF($C12="Monika Kotwani",_xlfn.XLOOKUP($B12,PROSPER_Kotwani!$1:$1,PROSPER_Kotwani!$18:$18,""),
IF($C12="Jonathan Wellner",_xlfn.XLOOKUP($B12,PROSPER_Wellner!$1:$1,PROSPER_Wellner!$18:$18,""),
IF($C12="Travis Harvey",_xlfn.XLOOKUP($B12,PROSPER_Harvey!$1:$1,PROSPER_Harvey!$18:$18,""),"")))))))))</f>
        <v>No Score</v>
      </c>
      <c r="BU12" s="125" t="str">
        <f>IF(IF(IF($C12="Christopher Lobo",_xlfn.XLOOKUP($B12,PROSPER_Lobo!$1:$1,PROSPER_Lobo!$19:$19,""),
IF($C12="Naren Baliga",_xlfn.XLOOKUP($B12,PROSPER_Baliga!$1:$1,PROSPER_Baliga!$19:$19,""),
IF($C12="Thorsten Huhn",_xlfn.XLOOKUP($B12,PROSPER_Huhn!$1:$1,PROSPER_Huhn!$19:$19,""),
IF($C12="Nick Hull",_xlfn.XLOOKUP($B12,PROSPER_Hull!$1:$1,PROSPER_Hull!$19:$19,""),
IF($C12="Monika Kotwani",_xlfn.XLOOKUP($B12,PROSPER_Kotwani!$1:$1,PROSPER_Kotwani!$19:$19,""),
IF($C12="Jonathan Wellner",_xlfn.XLOOKUP($B12,PROSPER_Wellner!$1:$1,PROSPER_Wellner!$19:$19,""),
IF($C12="Travis Harvey",_xlfn.XLOOKUP($B12,PROSPER_Harvey!$1:$1,PROSPER_Harvey!$19:$19,""),"")))))))="","",
IF($C12="Christopher Lobo",_xlfn.XLOOKUP($B12,PROSPER_Lobo!$1:$1,PROSPER_Lobo!$19:$19,""),
IF($C12="Naren Baliga",_xlfn.XLOOKUP($B12,PROSPER_Baliga!$1:$1,PROSPER_Baliga!$19:$19,""),
IF($C12="Thorsten Huhn",_xlfn.XLOOKUP($B12,PROSPER_Huhn!$1:$1,PROSPER_Huhn!$19:$19,""),
IF($C12="Nick Hull",_xlfn.XLOOKUP($B12,PROSPER_Hull!$1:$1,PROSPER_Hull!$19:$19,""),
IF($C12="Monika Kotwani",_xlfn.XLOOKUP($B12,PROSPER_Kotwani!$1:$1,PROSPER_Kotwani!$19:$19,""),
IF($C12="Jonathan Wellner",_xlfn.XLOOKUP($B12,PROSPER_Wellner!$1:$1,PROSPER_Wellner!$19:$19,""),
IF($C12="Travis Harvey",_xlfn.XLOOKUP($B12,PROSPER_Harvey!$1:$1,PROSPER_Harvey!$19:$19,""),""))))))))="","No Comment",IF(IF($C12="Christopher Lobo",_xlfn.XLOOKUP($B12,PROSPER_Lobo!$1:$1,PROSPER_Lobo!$19:$19,""),
IF($C12="Naren Baliga",_xlfn.XLOOKUP($B12,PROSPER_Baliga!$1:$1,PROSPER_Baliga!$19:$19,""),
IF($C12="Thorsten Huhn",_xlfn.XLOOKUP($B12,PROSPER_Huhn!$1:$1,PROSPER_Huhn!$19:$19,""),
IF($C12="Nick Hull",_xlfn.XLOOKUP($B12,PROSPER_Hull!$1:$1,PROSPER_Hull!$19:$19,""),
IF($C12="Monika Kotwani",_xlfn.XLOOKUP($B12,PROSPER_Kotwani!$1:$1,PROSPER_Kotwani!$19:$19,""),
IF($C12="Jonathan Wellner",_xlfn.XLOOKUP($B12,PROSPER_Wellner!$1:$1,PROSPER_Wellner!$19:$19,""),
IF($C12="Travis Harvey",_xlfn.XLOOKUP($B12,PROSPER_Harvey!$1:$1,PROSPER_Harvey!$19:$19,""),"")))))))="","",
IF($C12="Christopher Lobo",_xlfn.XLOOKUP($B12,PROSPER_Lobo!$1:$1,PROSPER_Lobo!$19:$19,""),
IF($C12="Naren Baliga",_xlfn.XLOOKUP($B12,PROSPER_Baliga!$1:$1,PROSPER_Baliga!$19:$19,""),
IF($C12="Thorsten Huhn",_xlfn.XLOOKUP($B12,PROSPER_Huhn!$1:$1,PROSPER_Huhn!$19:$19,""),
IF($C12="Nick Hull",_xlfn.XLOOKUP($B12,PROSPER_Hull!$1:$1,PROSPER_Hull!$19:$19,""),
IF($C12="Monika Kotwani",_xlfn.XLOOKUP($B12,PROSPER_Kotwani!$1:$1,PROSPER_Kotwani!$19:$19,""),
IF($C12="Jonathan Wellner",_xlfn.XLOOKUP($B12,PROSPER_Wellner!$1:$1,PROSPER_Wellner!$19:$19,""),
IF($C12="Travis Harvey",_xlfn.XLOOKUP($B12,PROSPER_Harvey!$1:$1,PROSPER_Harvey!$19:$19,""),"")))))))))</f>
        <v>No Comment</v>
      </c>
      <c r="BV12" s="124" t="s">
        <v>89</v>
      </c>
      <c r="BW12" s="150" t="str">
        <f t="shared" si="154"/>
        <v>N/A</v>
      </c>
      <c r="BX12" s="127" t="str">
        <f t="shared" si="155"/>
        <v>N/A</v>
      </c>
      <c r="BY12" s="128" t="str">
        <f t="shared" si="156"/>
        <v>N/A</v>
      </c>
      <c r="BZ12" s="128" t="str">
        <f t="shared" si="157"/>
        <v>N/A</v>
      </c>
      <c r="CA12" s="129" t="str">
        <f t="shared" si="158"/>
        <v>N/A</v>
      </c>
      <c r="CB12" s="130" t="str">
        <f>_xlfn.XLOOKUP(B12,PROSPERInitial_Query!$E:$E,PROSPERInitial_Query!$AA:$AA,"",,-1)</f>
        <v/>
      </c>
      <c r="CC12" s="121" t="str">
        <f t="shared" si="31"/>
        <v>Aya Uehara2 - RelationshipAccount / Stakeholder 1Name</v>
      </c>
      <c r="CD12" s="121" t="str">
        <f>_xlfn.XLOOKUP(CC12,PROSPERDelta_Query!BK:BK,PROSPERDelta_Query!AC:AC,"",,-1)</f>
        <v/>
      </c>
      <c r="CE12" s="126" t="str">
        <f>_xlfn.XLOOKUP(B12,PROSPERInitial_Query!$E:$E,PROSPERInitial_Query!$Q:$Q,"",,-1)</f>
        <v/>
      </c>
      <c r="CF12" s="121" t="str">
        <f t="shared" si="32"/>
        <v>Aya Uehara2 - RelationshipAccount / Stakeholder 1Self Score</v>
      </c>
      <c r="CG12" s="126" t="str">
        <f>_xlfn.XLOOKUP(CF12,PROSPERDelta_Query!BK:BK,PROSPERDelta_Query!AM:AM,"",,-1)</f>
        <v/>
      </c>
      <c r="CH12" s="131" t="str">
        <f t="shared" si="159"/>
        <v/>
      </c>
      <c r="CI12" s="131" t="str">
        <f t="shared" si="160"/>
        <v>N/A</v>
      </c>
      <c r="CJ12" s="132" t="str">
        <f t="shared" si="161"/>
        <v>N/A</v>
      </c>
      <c r="CK12" s="132" t="str">
        <f>IF(IF(IF($C12="Christopher Lobo",_xlfn.XLOOKUP($B12,PROSPER_Lobo!$1:$1,PROSPER_Lobo!$21:$21,""),
IF($C12="Naren Baliga",_xlfn.XLOOKUP($B12,PROSPER_Baliga!$1:$1,PROSPER_Baliga!$21:$21,""),
IF($C12="Thorsten Huhn",_xlfn.XLOOKUP($B12,PROSPER_Huhn!$1:$1,PROSPER_Huhn!$21:$21,""),
IF($C12="Nick Hull",_xlfn.XLOOKUP($B12,PROSPER_Hull!$1:$1,PROSPER_Hull!$21:$21,""),
IF($C12="Monika Kotwani",_xlfn.XLOOKUP($B12,PROSPER_Kotwani!$1:$1,PROSPER_Kotwani!$21:$21,""),
IF($C12="Jonathan Wellner",_xlfn.XLOOKUP($B12,PROSPER_Wellner!$1:$1,PROSPER_Wellner!$21:$21,""),
IF($C12="Travis Harvey",_xlfn.XLOOKUP($B12,PROSPER_Harvey!$1:$1,PROSPER_Harvey!$21:$21,""),"")))))))="","",
IF($C12="Christopher Lobo",_xlfn.XLOOKUP($B12,PROSPER_Lobo!$1:$1,PROSPER_Lobo!$21:$21,""),
IF($C12="Naren Baliga",_xlfn.XLOOKUP($B12,PROSPER_Baliga!$1:$1,PROSPER_Baliga!$21:$21,""),
IF($C12="Thorsten Huhn",_xlfn.XLOOKUP($B12,PROSPER_Huhn!$1:$1,PROSPER_Huhn!$21:$21,""),
IF($C12="Nick Hull",_xlfn.XLOOKUP($B12,PROSPER_Hull!$1:$1,PROSPER_Hull!$21:$21,""),
IF($C12="Monika Kotwani",_xlfn.XLOOKUP($B12,PROSPER_Kotwani!$1:$1,PROSPER_Kotwani!$21:$21,""),
IF($C12="Jonathan Wellner",_xlfn.XLOOKUP($B12,PROSPER_Wellner!$1:$1,PROSPER_Wellner!$21:$21,""),
IF($C12="Travis Harvey",_xlfn.XLOOKUP($B12,PROSPER_Harvey!$1:$1,PROSPER_Harvey!$21:$21,""),""))))))))="","No Score",IF(IF($C12="Christopher Lobo",_xlfn.XLOOKUP($B12,PROSPER_Lobo!$1:$1,PROSPER_Lobo!$21:$21,""),
IF($C12="Naren Baliga",_xlfn.XLOOKUP($B12,PROSPER_Baliga!$1:$1,PROSPER_Baliga!$21:$21,""),
IF($C12="Thorsten Huhn",_xlfn.XLOOKUP($B12,PROSPER_Huhn!$1:$1,PROSPER_Huhn!$21:$21,""),
IF($C12="Nick Hull",_xlfn.XLOOKUP($B12,PROSPER_Hull!$1:$1,PROSPER_Hull!$21:$21,""),
IF($C12="Monika Kotwani",_xlfn.XLOOKUP($B12,PROSPER_Kotwani!$1:$1,PROSPER_Kotwani!$21:$21,""),
IF($C12="Jonathan Wellner",_xlfn.XLOOKUP($B12,PROSPER_Wellner!$1:$1,PROSPER_Wellner!$21:$21,""),
IF($C12="Travis Harvey",_xlfn.XLOOKUP($B12,PROSPER_Harvey!$1:$1,PROSPER_Harvey!$21:$21,""),"")))))))="","",
IF($C12="Christopher Lobo",_xlfn.XLOOKUP($B12,PROSPER_Lobo!$1:$1,PROSPER_Lobo!$21:$21,""),
IF($C12="Naren Baliga",_xlfn.XLOOKUP($B12,PROSPER_Baliga!$1:$1,PROSPER_Baliga!$21:$21,""),
IF($C12="Thorsten Huhn",_xlfn.XLOOKUP($B12,PROSPER_Huhn!$1:$1,PROSPER_Huhn!$21:$21,""),
IF($C12="Nick Hull",_xlfn.XLOOKUP($B12,PROSPER_Hull!$1:$1,PROSPER_Hull!$21:$21,""),
IF($C12="Monika Kotwani",_xlfn.XLOOKUP($B12,PROSPER_Kotwani!$1:$1,PROSPER_Kotwani!$21:$21,""),
IF($C12="Jonathan Wellner",_xlfn.XLOOKUP($B12,PROSPER_Wellner!$1:$1,PROSPER_Wellner!$21:$21,""),
IF($C12="Travis Harvey",_xlfn.XLOOKUP($B12,PROSPER_Harvey!$1:$1,PROSPER_Harvey!$21:$21,""),"")))))))))</f>
        <v>N/A</v>
      </c>
      <c r="CL12" s="131" t="str">
        <f>IF(IF(IF($C12="Christopher Lobo",_xlfn.XLOOKUP($B12,PROSPER_Lobo!$1:$1,PROSPER_Lobo!$22:$22,""),
IF($C12="Naren Baliga",_xlfn.XLOOKUP($B12,PROSPER_Baliga!$1:$1,PROSPER_Baliga!$22:$22,""),
IF($C12="Thorsten Huhn",_xlfn.XLOOKUP($B12,PROSPER_Huhn!$1:$1,PROSPER_Huhn!$22:$22,""),
IF($C12="Nick Hull",_xlfn.XLOOKUP($B12,PROSPER_Hull!$1:$1,PROSPER_Hull!$22:$22,""),
IF($C12="Monika Kotwani",_xlfn.XLOOKUP($B12,PROSPER_Kotwani!$1:$1,PROSPER_Kotwani!$22:$22,""),
IF($C12="Jonathan Wellner",_xlfn.XLOOKUP($B12,PROSPER_Wellner!$1:$1,PROSPER_Wellner!$22:$22,""),
IF($C12="Travis Harvey",_xlfn.XLOOKUP($B12,PROSPER_Harvey!$1:$1,PROSPER_Harvey!$22:$22,""),"")))))))="","",
IF($C12="Christopher Lobo",_xlfn.XLOOKUP($B12,PROSPER_Lobo!$1:$1,PROSPER_Lobo!$22:$22,""),
IF($C12="Naren Baliga",_xlfn.XLOOKUP($B12,PROSPER_Baliga!$1:$1,PROSPER_Baliga!$22:$22,""),
IF($C12="Thorsten Huhn",_xlfn.XLOOKUP($B12,PROSPER_Huhn!$1:$1,PROSPER_Huhn!$22:$22,""),
IF($C12="Nick Hull",_xlfn.XLOOKUP($B12,PROSPER_Hull!$1:$1,PROSPER_Hull!$22:$22,""),
IF($C12="Monika Kotwani",_xlfn.XLOOKUP($B12,PROSPER_Kotwani!$1:$1,PROSPER_Kotwani!$22:$22,""),
IF($C12="Jonathan Wellner",_xlfn.XLOOKUP($B12,PROSPER_Wellner!$1:$1,PROSPER_Wellner!$22:$22,""),
IF($C12="Travis Harvey",_xlfn.XLOOKUP($B12,PROSPER_Harvey!$1:$1,PROSPER_Harvey!$22:$22,""),""))))))))="","No Comment",IF(IF($C12="Christopher Lobo",_xlfn.XLOOKUP($B12,PROSPER_Lobo!$1:$1,PROSPER_Lobo!$22:$22,""),
IF($C12="Naren Baliga",_xlfn.XLOOKUP($B12,PROSPER_Baliga!$1:$1,PROSPER_Baliga!$22:$22,""),
IF($C12="Thorsten Huhn",_xlfn.XLOOKUP($B12,PROSPER_Huhn!$1:$1,PROSPER_Huhn!$22:$22,""),
IF($C12="Nick Hull",_xlfn.XLOOKUP($B12,PROSPER_Hull!$1:$1,PROSPER_Hull!$22:$22,""),
IF($C12="Monika Kotwani",_xlfn.XLOOKUP($B12,PROSPER_Kotwani!$1:$1,PROSPER_Kotwani!$22:$22,""),
IF($C12="Jonathan Wellner",_xlfn.XLOOKUP($B12,PROSPER_Wellner!$1:$1,PROSPER_Wellner!$22:$22,""),
IF($C12="Travis Harvey",_xlfn.XLOOKUP($B12,PROSPER_Harvey!$1:$1,PROSPER_Harvey!$22:$22,""),"")))))))="","",
IF($C12="Christopher Lobo",_xlfn.XLOOKUP($B12,PROSPER_Lobo!$1:$1,PROSPER_Lobo!$22:$22,""),
IF($C12="Naren Baliga",_xlfn.XLOOKUP($B12,PROSPER_Baliga!$1:$1,PROSPER_Baliga!$22:$22,""),
IF($C12="Thorsten Huhn",_xlfn.XLOOKUP($B12,PROSPER_Huhn!$1:$1,PROSPER_Huhn!$22:$22,""),
IF($C12="Nick Hull",_xlfn.XLOOKUP($B12,PROSPER_Hull!$1:$1,PROSPER_Hull!$22:$22,""),
IF($C12="Monika Kotwani",_xlfn.XLOOKUP($B12,PROSPER_Kotwani!$1:$1,PROSPER_Kotwani!$22:$22,""),
IF($C12="Jonathan Wellner",_xlfn.XLOOKUP($B12,PROSPER_Wellner!$1:$1,PROSPER_Wellner!$22:$22,""),
IF($C12="Travis Harvey",_xlfn.XLOOKUP($B12,PROSPER_Harvey!$1:$1,PROSPER_Harvey!$22:$22,""),"")))))))))</f>
        <v>N/A</v>
      </c>
      <c r="CM12" s="150" t="str">
        <f t="shared" si="162"/>
        <v>N/A</v>
      </c>
      <c r="CN12" s="130" t="str">
        <f>_xlfn.XLOOKUP(B12,PROSPERInitial_Query!$E:$E,PROSPERInitial_Query!$AB:$AB,"",,-1)</f>
        <v/>
      </c>
      <c r="CO12" s="121" t="str">
        <f t="shared" si="37"/>
        <v>Aya Uehara2 - RelationshipAccount / Stakeholder 2Name</v>
      </c>
      <c r="CP12" s="121" t="str">
        <f>_xlfn.XLOOKUP(CO12,PROSPERDelta_Query!BK:BK,PROSPERDelta_Query!AD:AD,"",,-1)</f>
        <v/>
      </c>
      <c r="CQ12" s="126" t="str">
        <f>_xlfn.XLOOKUP(B12,PROSPERInitial_Query!$E:$E,PROSPERInitial_Query!$R:$R,"",,-1)</f>
        <v/>
      </c>
      <c r="CR12" s="121" t="str">
        <f t="shared" si="38"/>
        <v>Aya Uehara2 - RelationshipAccount / Stakeholder 2Self Score</v>
      </c>
      <c r="CS12" s="126" t="str">
        <f>_xlfn.XLOOKUP(CR12,PROSPERDelta_Query!BK:BK,PROSPERDelta_Query!AN:AN,"",,-1)</f>
        <v/>
      </c>
      <c r="CT12" s="131" t="str">
        <f t="shared" si="163"/>
        <v/>
      </c>
      <c r="CU12" s="131" t="str">
        <f t="shared" si="164"/>
        <v>N/A</v>
      </c>
      <c r="CV12" s="132" t="str">
        <f t="shared" si="165"/>
        <v>N/A</v>
      </c>
      <c r="CW12" s="132" t="str">
        <f>IF(IF(IF($C12="Christopher Lobo",_xlfn.XLOOKUP($B12,PROSPER_Lobo!$1:$1,PROSPER_Lobo!$24:$24,""),
IF($C12="Naren Baliga",_xlfn.XLOOKUP($B12,PROSPER_Baliga!$1:$1,PROSPER_Baliga!$24:$24,""),
IF($C12="Thorsten Huhn",_xlfn.XLOOKUP($B12,PROSPER_Huhn!$1:$1,PROSPER_Huhn!$24:$24,""),
IF($C12="Nick Hull",_xlfn.XLOOKUP($B12,PROSPER_Hull!$1:$1,PROSPER_Hull!$24:$24,""),
IF($C12="Monika Kotwani",_xlfn.XLOOKUP($B12,PROSPER_Kotwani!$1:$1,PROSPER_Kotwani!$24:$24,""),
IF($C12="Jonathan Wellner",_xlfn.XLOOKUP($B12,PROSPER_Wellner!$1:$1,PROSPER_Wellner!$24:$24,""),
IF($C12="Travis Harvey",_xlfn.XLOOKUP($B12,PROSPER_Harvey!$1:$1,PROSPER_Harvey!$24:$24,""),"")))))))="","",
IF($C12="Christopher Lobo",_xlfn.XLOOKUP($B12,PROSPER_Lobo!$1:$1,PROSPER_Lobo!$24:$24,""),
IF($C12="Naren Baliga",_xlfn.XLOOKUP($B12,PROSPER_Baliga!$1:$1,PROSPER_Baliga!$24:$24,""),
IF($C12="Thorsten Huhn",_xlfn.XLOOKUP($B12,PROSPER_Huhn!$1:$1,PROSPER_Huhn!$24:$24,""),
IF($C12="Nick Hull",_xlfn.XLOOKUP($B12,PROSPER_Hull!$1:$1,PROSPER_Hull!$24:$24,""),
IF($C12="Monika Kotwani",_xlfn.XLOOKUP($B12,PROSPER_Kotwani!$1:$1,PROSPER_Kotwani!$24:$24,""),
IF($C12="Jonathan Wellner",_xlfn.XLOOKUP($B12,PROSPER_Wellner!$1:$1,PROSPER_Wellner!$24:$24,""),
IF($C12="Travis Harvey",_xlfn.XLOOKUP($B12,PROSPER_Harvey!$1:$1,PROSPER_Harvey!$24:$24,""),""))))))))="","No Score",IF(IF($C12="Christopher Lobo",_xlfn.XLOOKUP($B12,PROSPER_Lobo!$1:$1,PROSPER_Lobo!$24:$24,""),
IF($C12="Naren Baliga",_xlfn.XLOOKUP($B12,PROSPER_Baliga!$1:$1,PROSPER_Baliga!$24:$24,""),
IF($C12="Thorsten Huhn",_xlfn.XLOOKUP($B12,PROSPER_Huhn!$1:$1,PROSPER_Huhn!$24:$24,""),
IF($C12="Nick Hull",_xlfn.XLOOKUP($B12,PROSPER_Hull!$1:$1,PROSPER_Hull!$24:$24,""),
IF($C12="Monika Kotwani",_xlfn.XLOOKUP($B12,PROSPER_Kotwani!$1:$1,PROSPER_Kotwani!$24:$24,""),
IF($C12="Jonathan Wellner",_xlfn.XLOOKUP($B12,PROSPER_Wellner!$1:$1,PROSPER_Wellner!$24:$24,""),
IF($C12="Travis Harvey",_xlfn.XLOOKUP($B12,PROSPER_Harvey!$1:$1,PROSPER_Harvey!$24:$24,""),"")))))))="","",
IF($C12="Christopher Lobo",_xlfn.XLOOKUP($B12,PROSPER_Lobo!$1:$1,PROSPER_Lobo!$24:$24,""),
IF($C12="Naren Baliga",_xlfn.XLOOKUP($B12,PROSPER_Baliga!$1:$1,PROSPER_Baliga!$24:$24,""),
IF($C12="Thorsten Huhn",_xlfn.XLOOKUP($B12,PROSPER_Huhn!$1:$1,PROSPER_Huhn!$24:$24,""),
IF($C12="Nick Hull",_xlfn.XLOOKUP($B12,PROSPER_Hull!$1:$1,PROSPER_Hull!$24:$24,""),
IF($C12="Monika Kotwani",_xlfn.XLOOKUP($B12,PROSPER_Kotwani!$1:$1,PROSPER_Kotwani!$24:$24,""),
IF($C12="Jonathan Wellner",_xlfn.XLOOKUP($B12,PROSPER_Wellner!$1:$1,PROSPER_Wellner!$24:$24,""),
IF($C12="Travis Harvey",_xlfn.XLOOKUP($B12,PROSPER_Harvey!$1:$1,PROSPER_Harvey!$24:$24,""),"")))))))))</f>
        <v>N/A</v>
      </c>
      <c r="CX12" s="131" t="str">
        <f>IF(IF(IF($C12="Christopher Lobo",_xlfn.XLOOKUP($B12,PROSPER_Lobo!$1:$1,PROSPER_Lobo!$25:$25,""),
IF($C12="Naren Baliga",_xlfn.XLOOKUP($B12,PROSPER_Baliga!$1:$1,PROSPER_Baliga!$25:$25,""),
IF($C12="Thorsten Huhn",_xlfn.XLOOKUP($B12,PROSPER_Huhn!$1:$1,PROSPER_Huhn!$25:$25,""),
IF($C12="Nick Hull",_xlfn.XLOOKUP($B12,PROSPER_Hull!$1:$1,PROSPER_Hull!$25:$25,""),
IF($C12="Monika Kotwani",_xlfn.XLOOKUP($B12,PROSPER_Kotwani!$1:$1,PROSPER_Kotwani!$25:$25,""),
IF($C12="Jonathan Wellner",_xlfn.XLOOKUP($B12,PROSPER_Wellner!$1:$1,PROSPER_Wellner!$25:$25,""),
IF($C12="Travis Harvey",_xlfn.XLOOKUP($B12,PROSPER_Harvey!$1:$1,PROSPER_Harvey!$25:$25,""),"")))))))="","",
IF($C12="Christopher Lobo",_xlfn.XLOOKUP($B12,PROSPER_Lobo!$1:$1,PROSPER_Lobo!$25:$25,""),
IF($C12="Naren Baliga",_xlfn.XLOOKUP($B12,PROSPER_Baliga!$1:$1,PROSPER_Baliga!$25:$25,""),
IF($C12="Thorsten Huhn",_xlfn.XLOOKUP($B12,PROSPER_Huhn!$1:$1,PROSPER_Huhn!$25:$25,""),
IF($C12="Nick Hull",_xlfn.XLOOKUP($B12,PROSPER_Hull!$1:$1,PROSPER_Hull!$25:$25,""),
IF($C12="Monika Kotwani",_xlfn.XLOOKUP($B12,PROSPER_Kotwani!$1:$1,PROSPER_Kotwani!$25:$25,""),
IF($C12="Jonathan Wellner",_xlfn.XLOOKUP($B12,PROSPER_Wellner!$1:$1,PROSPER_Wellner!$25:$25,""),
IF($C12="Travis Harvey",_xlfn.XLOOKUP($B12,PROSPER_Harvey!$1:$1,PROSPER_Harvey!$25:$25,""),""))))))))="","No Comment",IF(IF($C12="Christopher Lobo",_xlfn.XLOOKUP($B12,PROSPER_Lobo!$1:$1,PROSPER_Lobo!$25:$25,""),
IF($C12="Naren Baliga",_xlfn.XLOOKUP($B12,PROSPER_Baliga!$1:$1,PROSPER_Baliga!$25:$25,""),
IF($C12="Thorsten Huhn",_xlfn.XLOOKUP($B12,PROSPER_Huhn!$1:$1,PROSPER_Huhn!$25:$25,""),
IF($C12="Nick Hull",_xlfn.XLOOKUP($B12,PROSPER_Hull!$1:$1,PROSPER_Hull!$25:$25,""),
IF($C12="Monika Kotwani",_xlfn.XLOOKUP($B12,PROSPER_Kotwani!$1:$1,PROSPER_Kotwani!$25:$25,""),
IF($C12="Jonathan Wellner",_xlfn.XLOOKUP($B12,PROSPER_Wellner!$1:$1,PROSPER_Wellner!$25:$25,""),
IF($C12="Travis Harvey",_xlfn.XLOOKUP($B12,PROSPER_Harvey!$1:$1,PROSPER_Harvey!$25:$25,""),"")))))))="","",
IF($C12="Christopher Lobo",_xlfn.XLOOKUP($B12,PROSPER_Lobo!$1:$1,PROSPER_Lobo!$25:$25,""),
IF($C12="Naren Baliga",_xlfn.XLOOKUP($B12,PROSPER_Baliga!$1:$1,PROSPER_Baliga!$25:$25,""),
IF($C12="Thorsten Huhn",_xlfn.XLOOKUP($B12,PROSPER_Huhn!$1:$1,PROSPER_Huhn!$25:$25,""),
IF($C12="Nick Hull",_xlfn.XLOOKUP($B12,PROSPER_Hull!$1:$1,PROSPER_Hull!$25:$25,""),
IF($C12="Monika Kotwani",_xlfn.XLOOKUP($B12,PROSPER_Kotwani!$1:$1,PROSPER_Kotwani!$25:$25,""),
IF($C12="Jonathan Wellner",_xlfn.XLOOKUP($B12,PROSPER_Wellner!$1:$1,PROSPER_Wellner!$25:$25,""),
IF($C12="Travis Harvey",_xlfn.XLOOKUP($B12,PROSPER_Harvey!$1:$1,PROSPER_Harvey!$25:$25,""),"")))))))))</f>
        <v>N/A</v>
      </c>
      <c r="CY12" s="150" t="str">
        <f t="shared" si="166"/>
        <v>N/A</v>
      </c>
      <c r="CZ12" s="130" t="str">
        <f>_xlfn.XLOOKUP(B12,PROSPERInitial_Query!$E:$E,PROSPERInitial_Query!$AC:$AC,"",,-1)</f>
        <v/>
      </c>
      <c r="DA12" s="121" t="str">
        <f t="shared" si="43"/>
        <v>Aya Uehara2 - RelationshipAccount / Stakeholder 3Name</v>
      </c>
      <c r="DB12" s="121" t="str">
        <f>_xlfn.XLOOKUP(DA12,PROSPERDelta_Query!BK:BK,PROSPERDelta_Query!AE:AE,"",,-1)</f>
        <v/>
      </c>
      <c r="DC12" s="126" t="str">
        <f>_xlfn.XLOOKUP(B12,PROSPERInitial_Query!$E:$E,PROSPERInitial_Query!$S:$S,"",,-1)</f>
        <v/>
      </c>
      <c r="DD12" s="121" t="str">
        <f t="shared" si="44"/>
        <v>Aya Uehara2 - RelationshipAccount / Stakeholder 3Self Score</v>
      </c>
      <c r="DE12" s="126" t="str">
        <f>_xlfn.XLOOKUP(DD12,PROSPERDelta_Query!BK:BK,PROSPERDelta_Query!AO:AO,"",,-1)</f>
        <v/>
      </c>
      <c r="DF12" s="131" t="str">
        <f t="shared" si="167"/>
        <v/>
      </c>
      <c r="DG12" s="131" t="str">
        <f t="shared" si="168"/>
        <v>N/A</v>
      </c>
      <c r="DH12" s="132" t="str">
        <f t="shared" si="169"/>
        <v>N/A</v>
      </c>
      <c r="DI12" s="132" t="str">
        <f>IF(IF(IF($C12="Christopher Lobo",_xlfn.XLOOKUP($B12,PROSPER_Lobo!$1:$1,PROSPER_Lobo!$27:$27,""),
IF($C12="Naren Baliga",_xlfn.XLOOKUP($B12,PROSPER_Baliga!$1:$1,PROSPER_Baliga!$27:$27,""),
IF($C12="Thorsten Huhn",_xlfn.XLOOKUP($B12,PROSPER_Huhn!$1:$1,PROSPER_Huhn!$27:$27,""),
IF($C12="Nick Hull",_xlfn.XLOOKUP($B12,PROSPER_Hull!$1:$1,PROSPER_Hull!$27:$27,""),
IF($C12="Monika Kotwani",_xlfn.XLOOKUP($B12,PROSPER_Kotwani!$1:$1,PROSPER_Kotwani!$27:$27,""),
IF($C12="Jonathan Wellner",_xlfn.XLOOKUP($B12,PROSPER_Wellner!$1:$1,PROSPER_Wellner!$27:$27,""),
IF($C12="Travis Harvey",_xlfn.XLOOKUP($B12,PROSPER_Harvey!$1:$1,PROSPER_Harvey!$27:$27,""),"")))))))="","",
IF($C12="Christopher Lobo",_xlfn.XLOOKUP($B12,PROSPER_Lobo!$1:$1,PROSPER_Lobo!$27:$27,""),
IF($C12="Naren Baliga",_xlfn.XLOOKUP($B12,PROSPER_Baliga!$1:$1,PROSPER_Baliga!$27:$27,""),
IF($C12="Thorsten Huhn",_xlfn.XLOOKUP($B12,PROSPER_Huhn!$1:$1,PROSPER_Huhn!$27:$27,""),
IF($C12="Nick Hull",_xlfn.XLOOKUP($B12,PROSPER_Hull!$1:$1,PROSPER_Hull!$27:$27,""),
IF($C12="Monika Kotwani",_xlfn.XLOOKUP($B12,PROSPER_Kotwani!$1:$1,PROSPER_Kotwani!$27:$27,""),
IF($C12="Jonathan Wellner",_xlfn.XLOOKUP($B12,PROSPER_Wellner!$1:$1,PROSPER_Wellner!$27:$27,""),
IF($C12="Travis Harvey",_xlfn.XLOOKUP($B12,PROSPER_Harvey!$1:$1,PROSPER_Harvey!$27:$27,""),""))))))))="","No Score",IF(IF($C12="Christopher Lobo",_xlfn.XLOOKUP($B12,PROSPER_Lobo!$1:$1,PROSPER_Lobo!$27:$27,""),
IF($C12="Naren Baliga",_xlfn.XLOOKUP($B12,PROSPER_Baliga!$1:$1,PROSPER_Baliga!$27:$27,""),
IF($C12="Thorsten Huhn",_xlfn.XLOOKUP($B12,PROSPER_Huhn!$1:$1,PROSPER_Huhn!$27:$27,""),
IF($C12="Nick Hull",_xlfn.XLOOKUP($B12,PROSPER_Hull!$1:$1,PROSPER_Hull!$27:$27,""),
IF($C12="Monika Kotwani",_xlfn.XLOOKUP($B12,PROSPER_Kotwani!$1:$1,PROSPER_Kotwani!$27:$27,""),
IF($C12="Jonathan Wellner",_xlfn.XLOOKUP($B12,PROSPER_Wellner!$1:$1,PROSPER_Wellner!$27:$27,""),
IF($C12="Travis Harvey",_xlfn.XLOOKUP($B12,PROSPER_Harvey!$1:$1,PROSPER_Harvey!$27:$27,""),"")))))))="","",
IF($C12="Christopher Lobo",_xlfn.XLOOKUP($B12,PROSPER_Lobo!$1:$1,PROSPER_Lobo!$27:$27,""),
IF($C12="Naren Baliga",_xlfn.XLOOKUP($B12,PROSPER_Baliga!$1:$1,PROSPER_Baliga!$27:$27,""),
IF($C12="Thorsten Huhn",_xlfn.XLOOKUP($B12,PROSPER_Huhn!$1:$1,PROSPER_Huhn!$27:$27,""),
IF($C12="Nick Hull",_xlfn.XLOOKUP($B12,PROSPER_Hull!$1:$1,PROSPER_Hull!$27:$27,""),
IF($C12="Monika Kotwani",_xlfn.XLOOKUP($B12,PROSPER_Kotwani!$1:$1,PROSPER_Kotwani!$27:$27,""),
IF($C12="Jonathan Wellner",_xlfn.XLOOKUP($B12,PROSPER_Wellner!$1:$1,PROSPER_Wellner!$27:$27,""),
IF($C12="Travis Harvey",_xlfn.XLOOKUP($B12,PROSPER_Harvey!$1:$1,PROSPER_Harvey!$27:$27,""),"")))))))))</f>
        <v>N/A</v>
      </c>
      <c r="DJ12" s="131" t="str">
        <f>IF(IF(IF($C12="Christopher Lobo",_xlfn.XLOOKUP($B12,PROSPER_Lobo!$1:$1,PROSPER_Lobo!$28:$28,""),
IF($C12="Naren Baliga",_xlfn.XLOOKUP($B12,PROSPER_Baliga!$1:$1,PROSPER_Baliga!$28:$28,""),
IF($C12="Thorsten Huhn",_xlfn.XLOOKUP($B12,PROSPER_Huhn!$1:$1,PROSPER_Huhn!$28:$28,""),
IF($C12="Nick Hull",_xlfn.XLOOKUP($B12,PROSPER_Hull!$1:$1,PROSPER_Hull!$28:$28,""),
IF($C12="Monika Kotwani",_xlfn.XLOOKUP($B12,PROSPER_Kotwani!$1:$1,PROSPER_Kotwani!$28:$28,""),
IF($C12="Jonathan Wellner",_xlfn.XLOOKUP($B12,PROSPER_Wellner!$1:$1,PROSPER_Wellner!$28:$28,""),
IF($C12="Travis Harvey",_xlfn.XLOOKUP($B12,PROSPER_Harvey!$1:$1,PROSPER_Harvey!$28:$28,""),"")))))))="","",
IF($C12="Christopher Lobo",_xlfn.XLOOKUP($B12,PROSPER_Lobo!$1:$1,PROSPER_Lobo!$28:$28,""),
IF($C12="Naren Baliga",_xlfn.XLOOKUP($B12,PROSPER_Baliga!$1:$1,PROSPER_Baliga!$28:$28,""),
IF($C12="Thorsten Huhn",_xlfn.XLOOKUP($B12,PROSPER_Huhn!$1:$1,PROSPER_Huhn!$28:$28,""),
IF($C12="Nick Hull",_xlfn.XLOOKUP($B12,PROSPER_Hull!$1:$1,PROSPER_Hull!$28:$28,""),
IF($C12="Monika Kotwani",_xlfn.XLOOKUP($B12,PROSPER_Kotwani!$1:$1,PROSPER_Kotwani!$28:$28,""),
IF($C12="Jonathan Wellner",_xlfn.XLOOKUP($B12,PROSPER_Wellner!$1:$1,PROSPER_Wellner!$28:$28,""),
IF($C12="Travis Harvey",_xlfn.XLOOKUP($B12,PROSPER_Harvey!$1:$1,PROSPER_Harvey!$28:$28,""),""))))))))="","No Comment",IF(IF($C12="Christopher Lobo",_xlfn.XLOOKUP($B12,PROSPER_Lobo!$1:$1,PROSPER_Lobo!$28:$28,""),
IF($C12="Naren Baliga",_xlfn.XLOOKUP($B12,PROSPER_Baliga!$1:$1,PROSPER_Baliga!$28:$28,""),
IF($C12="Thorsten Huhn",_xlfn.XLOOKUP($B12,PROSPER_Huhn!$1:$1,PROSPER_Huhn!$28:$28,""),
IF($C12="Nick Hull",_xlfn.XLOOKUP($B12,PROSPER_Hull!$1:$1,PROSPER_Hull!$28:$28,""),
IF($C12="Monika Kotwani",_xlfn.XLOOKUP($B12,PROSPER_Kotwani!$1:$1,PROSPER_Kotwani!$28:$28,""),
IF($C12="Jonathan Wellner",_xlfn.XLOOKUP($B12,PROSPER_Wellner!$1:$1,PROSPER_Wellner!$28:$28,""),
IF($C12="Travis Harvey",_xlfn.XLOOKUP($B12,PROSPER_Harvey!$1:$1,PROSPER_Harvey!$28:$28,""),"")))))))="","",
IF($C12="Christopher Lobo",_xlfn.XLOOKUP($B12,PROSPER_Lobo!$1:$1,PROSPER_Lobo!$28:$28,""),
IF($C12="Naren Baliga",_xlfn.XLOOKUP($B12,PROSPER_Baliga!$1:$1,PROSPER_Baliga!$28:$28,""),
IF($C12="Thorsten Huhn",_xlfn.XLOOKUP($B12,PROSPER_Huhn!$1:$1,PROSPER_Huhn!$28:$28,""),
IF($C12="Nick Hull",_xlfn.XLOOKUP($B12,PROSPER_Hull!$1:$1,PROSPER_Hull!$28:$28,""),
IF($C12="Monika Kotwani",_xlfn.XLOOKUP($B12,PROSPER_Kotwani!$1:$1,PROSPER_Kotwani!$28:$28,""),
IF($C12="Jonathan Wellner",_xlfn.XLOOKUP($B12,PROSPER_Wellner!$1:$1,PROSPER_Wellner!$28:$28,""),
IF($C12="Travis Harvey",_xlfn.XLOOKUP($B12,PROSPER_Harvey!$1:$1,PROSPER_Harvey!$28:$28,""),"")))))))))</f>
        <v>N/A</v>
      </c>
      <c r="DK12" s="150" t="str">
        <f t="shared" si="170"/>
        <v>N/A</v>
      </c>
      <c r="DL12" s="130" t="str">
        <f>_xlfn.XLOOKUP(B12,PROSPERInitial_Query!$E:$E,PROSPERInitial_Query!$AD:$AD,"",,-1)</f>
        <v/>
      </c>
      <c r="DM12" s="121" t="str">
        <f t="shared" si="49"/>
        <v>Aya Uehara2 - RelationshipAccount / Stakeholder 4Name</v>
      </c>
      <c r="DN12" s="121" t="str">
        <f>_xlfn.XLOOKUP(DM12,PROSPERDelta_Query!BK:BK,PROSPERDelta_Query!AF:AF,"",,-1)</f>
        <v/>
      </c>
      <c r="DO12" s="126" t="str">
        <f>_xlfn.XLOOKUP(B12,PROSPERInitial_Query!$E:$E,PROSPERInitial_Query!$T:$T,"",,-1)</f>
        <v/>
      </c>
      <c r="DP12" s="121" t="str">
        <f t="shared" si="50"/>
        <v>Aya Uehara2 - RelationshipAccount / Stakeholder 4Self Score</v>
      </c>
      <c r="DQ12" s="126" t="str">
        <f>_xlfn.XLOOKUP(DP12,PROSPERDelta_Query!BK:BK,PROSPERDelta_Query!AP:AP,"",,-1)</f>
        <v/>
      </c>
      <c r="DR12" s="131" t="str">
        <f t="shared" si="171"/>
        <v/>
      </c>
      <c r="DS12" s="131" t="str">
        <f t="shared" si="172"/>
        <v>N/A</v>
      </c>
      <c r="DT12" s="132" t="str">
        <f t="shared" si="173"/>
        <v>N/A</v>
      </c>
      <c r="DU12" s="132" t="str">
        <f>IF(IF(IF($C12="Christopher Lobo",_xlfn.XLOOKUP($B12,PROSPER_Lobo!$1:$1,PROSPER_Lobo!$30:$30,""),
IF($C12="Naren Baliga",_xlfn.XLOOKUP($B12,PROSPER_Baliga!$1:$1,PROSPER_Baliga!$30:$30,""),
IF($C12="Thorsten Huhn",_xlfn.XLOOKUP($B12,PROSPER_Huhn!$1:$1,PROSPER_Huhn!$30:$30,""),
IF($C12="Nick Hull",_xlfn.XLOOKUP($B12,PROSPER_Hull!$1:$1,PROSPER_Hull!$30:$30,""),
IF($C12="Monika Kotwani",_xlfn.XLOOKUP($B12,PROSPER_Kotwani!$1:$1,PROSPER_Kotwani!$30:$30,""),
IF($C12="Jonathan Wellner",_xlfn.XLOOKUP($B12,PROSPER_Wellner!$1:$1,PROSPER_Wellner!$30:$30,""),
IF($C12="Travis Harvey",_xlfn.XLOOKUP($B12,PROSPER_Harvey!$1:$1,PROSPER_Harvey!$30:$30,""),"")))))))="","",
IF($C12="Christopher Lobo",_xlfn.XLOOKUP($B12,PROSPER_Lobo!$1:$1,PROSPER_Lobo!$30:$30,""),
IF($C12="Naren Baliga",_xlfn.XLOOKUP($B12,PROSPER_Baliga!$1:$1,PROSPER_Baliga!$30:$30,""),
IF($C12="Thorsten Huhn",_xlfn.XLOOKUP($B12,PROSPER_Huhn!$1:$1,PROSPER_Huhn!$30:$30,""),
IF($C12="Nick Hull",_xlfn.XLOOKUP($B12,PROSPER_Hull!$1:$1,PROSPER_Hull!$30:$30,""),
IF($C12="Monika Kotwani",_xlfn.XLOOKUP($B12,PROSPER_Kotwani!$1:$1,PROSPER_Kotwani!$30:$30,""),
IF($C12="Jonathan Wellner",_xlfn.XLOOKUP($B12,PROSPER_Wellner!$1:$1,PROSPER_Wellner!$30:$30,""),
IF($C12="Travis Harvey",_xlfn.XLOOKUP($B12,PROSPER_Harvey!$1:$1,PROSPER_Harvey!$30:$30,""),""))))))))="","No Score",IF(IF($C12="Christopher Lobo",_xlfn.XLOOKUP($B12,PROSPER_Lobo!$1:$1,PROSPER_Lobo!$30:$30,""),
IF($C12="Naren Baliga",_xlfn.XLOOKUP($B12,PROSPER_Baliga!$1:$1,PROSPER_Baliga!$30:$30,""),
IF($C12="Thorsten Huhn",_xlfn.XLOOKUP($B12,PROSPER_Huhn!$1:$1,PROSPER_Huhn!$30:$30,""),
IF($C12="Nick Hull",_xlfn.XLOOKUP($B12,PROSPER_Hull!$1:$1,PROSPER_Hull!$30:$30,""),
IF($C12="Monika Kotwani",_xlfn.XLOOKUP($B12,PROSPER_Kotwani!$1:$1,PROSPER_Kotwani!$30:$30,""),
IF($C12="Jonathan Wellner",_xlfn.XLOOKUP($B12,PROSPER_Wellner!$1:$1,PROSPER_Wellner!$30:$30,""),
IF($C12="Travis Harvey",_xlfn.XLOOKUP($B12,PROSPER_Harvey!$1:$1,PROSPER_Harvey!$30:$30,""),"")))))))="","",
IF($C12="Christopher Lobo",_xlfn.XLOOKUP($B12,PROSPER_Lobo!$1:$1,PROSPER_Lobo!$30:$30,""),
IF($C12="Naren Baliga",_xlfn.XLOOKUP($B12,PROSPER_Baliga!$1:$1,PROSPER_Baliga!$30:$30,""),
IF($C12="Thorsten Huhn",_xlfn.XLOOKUP($B12,PROSPER_Huhn!$1:$1,PROSPER_Huhn!$30:$30,""),
IF($C12="Nick Hull",_xlfn.XLOOKUP($B12,PROSPER_Hull!$1:$1,PROSPER_Hull!$30:$30,""),
IF($C12="Monika Kotwani",_xlfn.XLOOKUP($B12,PROSPER_Kotwani!$1:$1,PROSPER_Kotwani!$30:$30,""),
IF($C12="Jonathan Wellner",_xlfn.XLOOKUP($B12,PROSPER_Wellner!$1:$1,PROSPER_Wellner!$30:$30,""),
IF($C12="Travis Harvey",_xlfn.XLOOKUP($B12,PROSPER_Harvey!$1:$1,PROSPER_Harvey!$30:$30,""),"")))))))))</f>
        <v>N/A</v>
      </c>
      <c r="DV12" s="131" t="str">
        <f>IF(IF(IF($C12="Christopher Lobo",_xlfn.XLOOKUP($B12,PROSPER_Lobo!$1:$1,PROSPER_Lobo!$31:$31,""),
IF($C12="Naren Baliga",_xlfn.XLOOKUP($B12,PROSPER_Baliga!$1:$1,PROSPER_Baliga!$31:$31,""),
IF($C12="Thorsten Huhn",_xlfn.XLOOKUP($B12,PROSPER_Huhn!$1:$1,PROSPER_Huhn!$31:$31,""),
IF($C12="Nick Hull",_xlfn.XLOOKUP($B12,PROSPER_Hull!$1:$1,PROSPER_Hull!$31:$31,""),
IF($C12="Monika Kotwani",_xlfn.XLOOKUP($B12,PROSPER_Kotwani!$1:$1,PROSPER_Kotwani!$31:$31,""),
IF($C12="Jonathan Wellner",_xlfn.XLOOKUP($B12,PROSPER_Wellner!$1:$1,PROSPER_Wellner!$31:$31,""),
IF($C12="Travis Harvey",_xlfn.XLOOKUP($B12,PROSPER_Harvey!$1:$1,PROSPER_Harvey!$31:$31,""),"")))))))="","",
IF($C12="Christopher Lobo",_xlfn.XLOOKUP($B12,PROSPER_Lobo!$1:$1,PROSPER_Lobo!$31:$31,""),
IF($C12="Naren Baliga",_xlfn.XLOOKUP($B12,PROSPER_Baliga!$1:$1,PROSPER_Baliga!$31:$31,""),
IF($C12="Thorsten Huhn",_xlfn.XLOOKUP($B12,PROSPER_Huhn!$1:$1,PROSPER_Huhn!$31:$31,""),
IF($C12="Nick Hull",_xlfn.XLOOKUP($B12,PROSPER_Hull!$1:$1,PROSPER_Hull!$31:$31,""),
IF($C12="Monika Kotwani",_xlfn.XLOOKUP($B12,PROSPER_Kotwani!$1:$1,PROSPER_Kotwani!$31:$31,""),
IF($C12="Jonathan Wellner",_xlfn.XLOOKUP($B12,PROSPER_Wellner!$1:$1,PROSPER_Wellner!$31:$31,""),
IF($C12="Travis Harvey",_xlfn.XLOOKUP($B12,PROSPER_Harvey!$1:$1,PROSPER_Harvey!$31:$31,""),""))))))))="","No Comment",IF(IF($C12="Christopher Lobo",_xlfn.XLOOKUP($B12,PROSPER_Lobo!$1:$1,PROSPER_Lobo!$31:$31,""),
IF($C12="Naren Baliga",_xlfn.XLOOKUP($B12,PROSPER_Baliga!$1:$1,PROSPER_Baliga!$31:$31,""),
IF($C12="Thorsten Huhn",_xlfn.XLOOKUP($B12,PROSPER_Huhn!$1:$1,PROSPER_Huhn!$31:$31,""),
IF($C12="Nick Hull",_xlfn.XLOOKUP($B12,PROSPER_Hull!$1:$1,PROSPER_Hull!$31:$31,""),
IF($C12="Monika Kotwani",_xlfn.XLOOKUP($B12,PROSPER_Kotwani!$1:$1,PROSPER_Kotwani!$31:$31,""),
IF($C12="Jonathan Wellner",_xlfn.XLOOKUP($B12,PROSPER_Wellner!$1:$1,PROSPER_Wellner!$31:$31,""),
IF($C12="Travis Harvey",_xlfn.XLOOKUP($B12,PROSPER_Harvey!$1:$1,PROSPER_Harvey!$31:$31,""),"")))))))="","",
IF($C12="Christopher Lobo",_xlfn.XLOOKUP($B12,PROSPER_Lobo!$1:$1,PROSPER_Lobo!$31:$31,""),
IF($C12="Naren Baliga",_xlfn.XLOOKUP($B12,PROSPER_Baliga!$1:$1,PROSPER_Baliga!$31:$31,""),
IF($C12="Thorsten Huhn",_xlfn.XLOOKUP($B12,PROSPER_Huhn!$1:$1,PROSPER_Huhn!$31:$31,""),
IF($C12="Nick Hull",_xlfn.XLOOKUP($B12,PROSPER_Hull!$1:$1,PROSPER_Hull!$31:$31,""),
IF($C12="Monika Kotwani",_xlfn.XLOOKUP($B12,PROSPER_Kotwani!$1:$1,PROSPER_Kotwani!$31:$31,""),
IF($C12="Jonathan Wellner",_xlfn.XLOOKUP($B12,PROSPER_Wellner!$1:$1,PROSPER_Wellner!$31:$31,""),
IF($C12="Travis Harvey",_xlfn.XLOOKUP($B12,PROSPER_Harvey!$1:$1,PROSPER_Harvey!$31:$31,""),"")))))))))</f>
        <v>N/A</v>
      </c>
      <c r="DW12" s="150" t="str">
        <f t="shared" si="174"/>
        <v>N/A</v>
      </c>
      <c r="DX12" s="130" t="str">
        <f>_xlfn.XLOOKUP(B12,PROSPERInitial_Query!$E:$E,PROSPERInitial_Query!$AE:$AE,"",,-1)</f>
        <v/>
      </c>
      <c r="DY12" s="121" t="str">
        <f t="shared" si="55"/>
        <v>Aya Uehara2 - RelationshipAccount / Stakeholder 5Name</v>
      </c>
      <c r="DZ12" s="121" t="str">
        <f>_xlfn.XLOOKUP(DY12,PROSPERDelta_Query!BK:BK,PROSPERDelta_Query!AG:AG,"",,-1)</f>
        <v/>
      </c>
      <c r="EA12" s="126" t="str">
        <f>_xlfn.XLOOKUP(B12,PROSPERInitial_Query!$E:$E,PROSPERInitial_Query!$U:$U,"",,-1)</f>
        <v/>
      </c>
      <c r="EB12" s="121" t="str">
        <f t="shared" si="56"/>
        <v>Aya Uehara2 - RelationshipAccount / Stakeholder 5Self Score</v>
      </c>
      <c r="EC12" s="126" t="str">
        <f>_xlfn.XLOOKUP(EB12,PROSPERDelta_Query!BK:BK,PROSPERDelta_Query!AQ:AQ,"",,-1)</f>
        <v/>
      </c>
      <c r="ED12" s="131" t="str">
        <f t="shared" si="175"/>
        <v/>
      </c>
      <c r="EE12" s="131" t="str">
        <f t="shared" si="176"/>
        <v>N/A</v>
      </c>
      <c r="EF12" s="132" t="str">
        <f t="shared" si="177"/>
        <v>N/A</v>
      </c>
      <c r="EG12" s="132" t="str">
        <f>IF(IF(IF($C12="Christopher Lobo",_xlfn.XLOOKUP($B12,PROSPER_Lobo!$1:$1,PROSPER_Lobo!$33:$33,""),
IF($C12="Naren Baliga",_xlfn.XLOOKUP($B12,PROSPER_Baliga!$1:$1,PROSPER_Baliga!$33:$33,""),
IF($C12="Thorsten Huhn",_xlfn.XLOOKUP($B12,PROSPER_Huhn!$1:$1,PROSPER_Huhn!$33:$33,""),
IF($C12="Nick Hull",_xlfn.XLOOKUP($B12,PROSPER_Hull!$1:$1,PROSPER_Hull!$33:$33,""),
IF($C12="Monika Kotwani",_xlfn.XLOOKUP($B12,PROSPER_Kotwani!$1:$1,PROSPER_Kotwani!$33:$33,""),
IF($C12="Jonathan Wellner",_xlfn.XLOOKUP($B12,PROSPER_Wellner!$1:$1,PROSPER_Wellner!$33:$33,""),
IF($C12="Travis Harvey",_xlfn.XLOOKUP($B12,PROSPER_Harvey!$1:$1,PROSPER_Harvey!$33:$33,""),"")))))))="","",
IF($C12="Christopher Lobo",_xlfn.XLOOKUP($B12,PROSPER_Lobo!$1:$1,PROSPER_Lobo!$33:$33,""),
IF($C12="Naren Baliga",_xlfn.XLOOKUP($B12,PROSPER_Baliga!$1:$1,PROSPER_Baliga!$33:$33,""),
IF($C12="Thorsten Huhn",_xlfn.XLOOKUP($B12,PROSPER_Huhn!$1:$1,PROSPER_Huhn!$33:$33,""),
IF($C12="Nick Hull",_xlfn.XLOOKUP($B12,PROSPER_Hull!$1:$1,PROSPER_Hull!$33:$33,""),
IF($C12="Monika Kotwani",_xlfn.XLOOKUP($B12,PROSPER_Kotwani!$1:$1,PROSPER_Kotwani!$33:$33,""),
IF($C12="Jonathan Wellner",_xlfn.XLOOKUP($B12,PROSPER_Wellner!$1:$1,PROSPER_Wellner!$33:$33,""),
IF($C12="Travis Harvey",_xlfn.XLOOKUP($B12,PROSPER_Harvey!$1:$1,PROSPER_Harvey!$33:$33,""),""))))))))="","No Score",IF(IF($C12="Christopher Lobo",_xlfn.XLOOKUP($B12,PROSPER_Lobo!$1:$1,PROSPER_Lobo!$33:$33,""),
IF($C12="Naren Baliga",_xlfn.XLOOKUP($B12,PROSPER_Baliga!$1:$1,PROSPER_Baliga!$33:$33,""),
IF($C12="Thorsten Huhn",_xlfn.XLOOKUP($B12,PROSPER_Huhn!$1:$1,PROSPER_Huhn!$33:$33,""),
IF($C12="Nick Hull",_xlfn.XLOOKUP($B12,PROSPER_Hull!$1:$1,PROSPER_Hull!$33:$33,""),
IF($C12="Monika Kotwani",_xlfn.XLOOKUP($B12,PROSPER_Kotwani!$1:$1,PROSPER_Kotwani!$33:$33,""),
IF($C12="Jonathan Wellner",_xlfn.XLOOKUP($B12,PROSPER_Wellner!$1:$1,PROSPER_Wellner!$33:$33,""),
IF($C12="Travis Harvey",_xlfn.XLOOKUP($B12,PROSPER_Harvey!$1:$1,PROSPER_Harvey!$33:$33,""),"")))))))="","",
IF($C12="Christopher Lobo",_xlfn.XLOOKUP($B12,PROSPER_Lobo!$1:$1,PROSPER_Lobo!$33:$33,""),
IF($C12="Naren Baliga",_xlfn.XLOOKUP($B12,PROSPER_Baliga!$1:$1,PROSPER_Baliga!$33:$33,""),
IF($C12="Thorsten Huhn",_xlfn.XLOOKUP($B12,PROSPER_Huhn!$1:$1,PROSPER_Huhn!$33:$33,""),
IF($C12="Nick Hull",_xlfn.XLOOKUP($B12,PROSPER_Hull!$1:$1,PROSPER_Hull!$33:$33,""),
IF($C12="Monika Kotwani",_xlfn.XLOOKUP($B12,PROSPER_Kotwani!$1:$1,PROSPER_Kotwani!$33:$33,""),
IF($C12="Jonathan Wellner",_xlfn.XLOOKUP($B12,PROSPER_Wellner!$1:$1,PROSPER_Wellner!$33:$33,""),
IF($C12="Travis Harvey",_xlfn.XLOOKUP($B12,PROSPER_Harvey!$1:$1,PROSPER_Harvey!$33:$33,""),"")))))))))</f>
        <v>N/A</v>
      </c>
      <c r="EH12" s="131" t="str">
        <f>IF(IF(IF($C12="Christopher Lobo",_xlfn.XLOOKUP($B12,PROSPER_Lobo!$1:$1,PROSPER_Lobo!$34:$34,""),
IF($C12="Naren Baliga",_xlfn.XLOOKUP($B12,PROSPER_Baliga!$1:$1,PROSPER_Baliga!$34:$34,""),
IF($C12="Thorsten Huhn",_xlfn.XLOOKUP($B12,PROSPER_Huhn!$1:$1,PROSPER_Huhn!$34:$34,""),
IF($C12="Nick Hull",_xlfn.XLOOKUP($B12,PROSPER_Hull!$1:$1,PROSPER_Hull!$34:$34,""),
IF($C12="Monika Kotwani",_xlfn.XLOOKUP($B12,PROSPER_Kotwani!$1:$1,PROSPER_Kotwani!$34:$34,""),
IF($C12="Jonathan Wellner",_xlfn.XLOOKUP($B12,PROSPER_Wellner!$1:$1,PROSPER_Wellner!$34:$34,""),
IF($C12="Travis Harvey",_xlfn.XLOOKUP($B12,PROSPER_Harvey!$1:$1,PROSPER_Harvey!$34:$34,""),"")))))))="","",
IF($C12="Christopher Lobo",_xlfn.XLOOKUP($B12,PROSPER_Lobo!$1:$1,PROSPER_Lobo!$34:$34,""),
IF($C12="Naren Baliga",_xlfn.XLOOKUP($B12,PROSPER_Baliga!$1:$1,PROSPER_Baliga!$34:$34,""),
IF($C12="Thorsten Huhn",_xlfn.XLOOKUP($B12,PROSPER_Huhn!$1:$1,PROSPER_Huhn!$34:$34,""),
IF($C12="Nick Hull",_xlfn.XLOOKUP($B12,PROSPER_Hull!$1:$1,PROSPER_Hull!$34:$34,""),
IF($C12="Monika Kotwani",_xlfn.XLOOKUP($B12,PROSPER_Kotwani!$1:$1,PROSPER_Kotwani!$34:$34,""),
IF($C12="Jonathan Wellner",_xlfn.XLOOKUP($B12,PROSPER_Wellner!$1:$1,PROSPER_Wellner!$34:$34,""),
IF($C12="Travis Harvey",_xlfn.XLOOKUP($B12,PROSPER_Harvey!$1:$1,PROSPER_Harvey!$34:$34,""),""))))))))="","No Comment",IF(IF($C12="Christopher Lobo",_xlfn.XLOOKUP($B12,PROSPER_Lobo!$1:$1,PROSPER_Lobo!$34:$34,""),
IF($C12="Naren Baliga",_xlfn.XLOOKUP($B12,PROSPER_Baliga!$1:$1,PROSPER_Baliga!$34:$34,""),
IF($C12="Thorsten Huhn",_xlfn.XLOOKUP($B12,PROSPER_Huhn!$1:$1,PROSPER_Huhn!$34:$34,""),
IF($C12="Nick Hull",_xlfn.XLOOKUP($B12,PROSPER_Hull!$1:$1,PROSPER_Hull!$34:$34,""),
IF($C12="Monika Kotwani",_xlfn.XLOOKUP($B12,PROSPER_Kotwani!$1:$1,PROSPER_Kotwani!$34:$34,""),
IF($C12="Jonathan Wellner",_xlfn.XLOOKUP($B12,PROSPER_Wellner!$1:$1,PROSPER_Wellner!$34:$34,""),
IF($C12="Travis Harvey",_xlfn.XLOOKUP($B12,PROSPER_Harvey!$1:$1,PROSPER_Harvey!$34:$34,""),"")))))))="","",
IF($C12="Christopher Lobo",_xlfn.XLOOKUP($B12,PROSPER_Lobo!$1:$1,PROSPER_Lobo!$34:$34,""),
IF($C12="Naren Baliga",_xlfn.XLOOKUP($B12,PROSPER_Baliga!$1:$1,PROSPER_Baliga!$34:$34,""),
IF($C12="Thorsten Huhn",_xlfn.XLOOKUP($B12,PROSPER_Huhn!$1:$1,PROSPER_Huhn!$34:$34,""),
IF($C12="Nick Hull",_xlfn.XLOOKUP($B12,PROSPER_Hull!$1:$1,PROSPER_Hull!$34:$34,""),
IF($C12="Monika Kotwani",_xlfn.XLOOKUP($B12,PROSPER_Kotwani!$1:$1,PROSPER_Kotwani!$34:$34,""),
IF($C12="Jonathan Wellner",_xlfn.XLOOKUP($B12,PROSPER_Wellner!$1:$1,PROSPER_Wellner!$34:$34,""),
IF($C12="Travis Harvey",_xlfn.XLOOKUP($B12,PROSPER_Harvey!$1:$1,PROSPER_Harvey!$34:$34,""),"")))))))))</f>
        <v>N/A</v>
      </c>
      <c r="EI12" s="150" t="str">
        <f t="shared" si="178"/>
        <v>N/A</v>
      </c>
      <c r="EJ12" s="130" t="str">
        <f>_xlfn.XLOOKUP(B12,PROSPERInitial_Query!$E:$E,PROSPERInitial_Query!$AF:$AF,"",,-1)</f>
        <v/>
      </c>
      <c r="EK12" s="121" t="str">
        <f t="shared" si="61"/>
        <v>Aya Uehara2 - RelationshipAccount / Stakeholder 6Name</v>
      </c>
      <c r="EL12" s="121" t="str">
        <f>_xlfn.XLOOKUP(EK12,PROSPERDelta_Query!BK:BK,PROSPERDelta_Query!AH:AH,"",,-1)</f>
        <v/>
      </c>
      <c r="EM12" s="126" t="str">
        <f>_xlfn.XLOOKUP(B12,PROSPERInitial_Query!$E:$E,PROSPERInitial_Query!$V:$V,"",,-1)</f>
        <v/>
      </c>
      <c r="EN12" s="121" t="str">
        <f t="shared" si="62"/>
        <v>Aya Uehara2 - RelationshipAccount / Stakeholder 6Self Score</v>
      </c>
      <c r="EO12" s="126" t="str">
        <f>_xlfn.XLOOKUP(EN12,PROSPERDelta_Query!BK:BK,PROSPERDelta_Query!AR:AR,"",,-1)</f>
        <v/>
      </c>
      <c r="EP12" s="131" t="str">
        <f t="shared" si="179"/>
        <v/>
      </c>
      <c r="EQ12" s="131" t="str">
        <f t="shared" si="180"/>
        <v>N/A</v>
      </c>
      <c r="ER12" s="132" t="str">
        <f t="shared" si="181"/>
        <v>N/A</v>
      </c>
      <c r="ES12" s="132" t="str">
        <f>IF(IF(IF($C12="Christopher Lobo",_xlfn.XLOOKUP($B12,PROSPER_Lobo!$1:$1,PROSPER_Lobo!$36:$36,""),
IF($C12="Naren Baliga",_xlfn.XLOOKUP($B12,PROSPER_Baliga!$1:$1,PROSPER_Baliga!$36:$36,""),
IF($C12="Thorsten Huhn",_xlfn.XLOOKUP($B12,PROSPER_Huhn!$1:$1,PROSPER_Huhn!$36:$36,""),
IF($C12="Nick Hull",_xlfn.XLOOKUP($B12,PROSPER_Hull!$1:$1,PROSPER_Hull!$36:$36,""),
IF($C12="Monika Kotwani",_xlfn.XLOOKUP($B12,PROSPER_Kotwani!$1:$1,PROSPER_Kotwani!$36:$36,""),
IF($C12="Jonathan Wellner",_xlfn.XLOOKUP($B12,PROSPER_Wellner!$1:$1,PROSPER_Wellner!$36:$36,""),
IF($C12="Travis Harvey",_xlfn.XLOOKUP($B12,PROSPER_Harvey!$1:$1,PROSPER_Harvey!$36:$36,""),"")))))))="","",
IF($C12="Christopher Lobo",_xlfn.XLOOKUP($B12,PROSPER_Lobo!$1:$1,PROSPER_Lobo!$36:$36,""),
IF($C12="Naren Baliga",_xlfn.XLOOKUP($B12,PROSPER_Baliga!$1:$1,PROSPER_Baliga!$36:$36,""),
IF($C12="Thorsten Huhn",_xlfn.XLOOKUP($B12,PROSPER_Huhn!$1:$1,PROSPER_Huhn!$36:$36,""),
IF($C12="Nick Hull",_xlfn.XLOOKUP($B12,PROSPER_Hull!$1:$1,PROSPER_Hull!$36:$36,""),
IF($C12="Monika Kotwani",_xlfn.XLOOKUP($B12,PROSPER_Kotwani!$1:$1,PROSPER_Kotwani!$36:$36,""),
IF($C12="Jonathan Wellner",_xlfn.XLOOKUP($B12,PROSPER_Wellner!$1:$1,PROSPER_Wellner!$36:$36,""),
IF($C12="Travis Harvey",_xlfn.XLOOKUP($B12,PROSPER_Harvey!$1:$1,PROSPER_Harvey!$36:$36,""),""))))))))="","No Score",IF(IF($C12="Christopher Lobo",_xlfn.XLOOKUP($B12,PROSPER_Lobo!$1:$1,PROSPER_Lobo!$36:$36,""),
IF($C12="Naren Baliga",_xlfn.XLOOKUP($B12,PROSPER_Baliga!$1:$1,PROSPER_Baliga!$36:$36,""),
IF($C12="Thorsten Huhn",_xlfn.XLOOKUP($B12,PROSPER_Huhn!$1:$1,PROSPER_Huhn!$36:$36,""),
IF($C12="Nick Hull",_xlfn.XLOOKUP($B12,PROSPER_Hull!$1:$1,PROSPER_Hull!$36:$36,""),
IF($C12="Monika Kotwani",_xlfn.XLOOKUP($B12,PROSPER_Kotwani!$1:$1,PROSPER_Kotwani!$36:$36,""),
IF($C12="Jonathan Wellner",_xlfn.XLOOKUP($B12,PROSPER_Wellner!$1:$1,PROSPER_Wellner!$36:$36,""),
IF($C12="Travis Harvey",_xlfn.XLOOKUP($B12,PROSPER_Harvey!$1:$1,PROSPER_Harvey!$36:$36,""),"")))))))="","",
IF($C12="Christopher Lobo",_xlfn.XLOOKUP($B12,PROSPER_Lobo!$1:$1,PROSPER_Lobo!$36:$36,""),
IF($C12="Naren Baliga",_xlfn.XLOOKUP($B12,PROSPER_Baliga!$1:$1,PROSPER_Baliga!$36:$36,""),
IF($C12="Thorsten Huhn",_xlfn.XLOOKUP($B12,PROSPER_Huhn!$1:$1,PROSPER_Huhn!$36:$36,""),
IF($C12="Nick Hull",_xlfn.XLOOKUP($B12,PROSPER_Hull!$1:$1,PROSPER_Hull!$36:$36,""),
IF($C12="Monika Kotwani",_xlfn.XLOOKUP($B12,PROSPER_Kotwani!$1:$1,PROSPER_Kotwani!$36:$36,""),
IF($C12="Jonathan Wellner",_xlfn.XLOOKUP($B12,PROSPER_Wellner!$1:$1,PROSPER_Wellner!$36:$36,""),
IF($C12="Travis Harvey",_xlfn.XLOOKUP($B12,PROSPER_Harvey!$1:$1,PROSPER_Harvey!$36:$36,""),"")))))))))</f>
        <v>N/A</v>
      </c>
      <c r="ET12" s="131" t="str">
        <f>IF(IF(IF($C12="Christopher Lobo",_xlfn.XLOOKUP($B12,PROSPER_Lobo!$1:$1,PROSPER_Lobo!$37:$37,""),
IF($C12="Naren Baliga",_xlfn.XLOOKUP($B12,PROSPER_Baliga!$1:$1,PROSPER_Baliga!$37:$37,""),
IF($C12="Thorsten Huhn",_xlfn.XLOOKUP($B12,PROSPER_Huhn!$1:$1,PROSPER_Huhn!$37:$37,""),
IF($C12="Nick Hull",_xlfn.XLOOKUP($B12,PROSPER_Hull!$1:$1,PROSPER_Hull!$37:$37,""),
IF($C12="Monika Kotwani",_xlfn.XLOOKUP($B12,PROSPER_Kotwani!$1:$1,PROSPER_Kotwani!$37:$37,""),
IF($C12="Jonathan Wellner",_xlfn.XLOOKUP($B12,PROSPER_Wellner!$1:$1,PROSPER_Wellner!$37:$37,""),
IF($C12="Travis Harvey",_xlfn.XLOOKUP($B12,PROSPER_Harvey!$1:$1,PROSPER_Harvey!$37:$37,""),"")))))))="","",
IF($C12="Christopher Lobo",_xlfn.XLOOKUP($B12,PROSPER_Lobo!$1:$1,PROSPER_Lobo!$37:$37,""),
IF($C12="Naren Baliga",_xlfn.XLOOKUP($B12,PROSPER_Baliga!$1:$1,PROSPER_Baliga!$37:$37,""),
IF($C12="Thorsten Huhn",_xlfn.XLOOKUP($B12,PROSPER_Huhn!$1:$1,PROSPER_Huhn!$37:$37,""),
IF($C12="Nick Hull",_xlfn.XLOOKUP($B12,PROSPER_Hull!$1:$1,PROSPER_Hull!$37:$37,""),
IF($C12="Monika Kotwani",_xlfn.XLOOKUP($B12,PROSPER_Kotwani!$1:$1,PROSPER_Kotwani!$37:$37,""),
IF($C12="Jonathan Wellner",_xlfn.XLOOKUP($B12,PROSPER_Wellner!$1:$1,PROSPER_Wellner!$37:$37,""),
IF($C12="Travis Harvey",_xlfn.XLOOKUP($B12,PROSPER_Harvey!$1:$1,PROSPER_Harvey!$37:$37,""),""))))))))="","No Comment",IF(IF($C12="Christopher Lobo",_xlfn.XLOOKUP($B12,PROSPER_Lobo!$1:$1,PROSPER_Lobo!$37:$37,""),
IF($C12="Naren Baliga",_xlfn.XLOOKUP($B12,PROSPER_Baliga!$1:$1,PROSPER_Baliga!$37:$37,""),
IF($C12="Thorsten Huhn",_xlfn.XLOOKUP($B12,PROSPER_Huhn!$1:$1,PROSPER_Huhn!$37:$37,""),
IF($C12="Nick Hull",_xlfn.XLOOKUP($B12,PROSPER_Hull!$1:$1,PROSPER_Hull!$37:$37,""),
IF($C12="Monika Kotwani",_xlfn.XLOOKUP($B12,PROSPER_Kotwani!$1:$1,PROSPER_Kotwani!$37:$37,""),
IF($C12="Jonathan Wellner",_xlfn.XLOOKUP($B12,PROSPER_Wellner!$1:$1,PROSPER_Wellner!$37:$37,""),
IF($C12="Travis Harvey",_xlfn.XLOOKUP($B12,PROSPER_Harvey!$1:$1,PROSPER_Harvey!$37:$37,""),"")))))))="","",
IF($C12="Christopher Lobo",_xlfn.XLOOKUP($B12,PROSPER_Lobo!$1:$1,PROSPER_Lobo!$37:$37,""),
IF($C12="Naren Baliga",_xlfn.XLOOKUP($B12,PROSPER_Baliga!$1:$1,PROSPER_Baliga!$37:$37,""),
IF($C12="Thorsten Huhn",_xlfn.XLOOKUP($B12,PROSPER_Huhn!$1:$1,PROSPER_Huhn!$37:$37,""),
IF($C12="Nick Hull",_xlfn.XLOOKUP($B12,PROSPER_Hull!$1:$1,PROSPER_Hull!$37:$37,""),
IF($C12="Monika Kotwani",_xlfn.XLOOKUP($B12,PROSPER_Kotwani!$1:$1,PROSPER_Kotwani!$37:$37,""),
IF($C12="Jonathan Wellner",_xlfn.XLOOKUP($B12,PROSPER_Wellner!$1:$1,PROSPER_Wellner!$37:$37,""),
IF($C12="Travis Harvey",_xlfn.XLOOKUP($B12,PROSPER_Harvey!$1:$1,PROSPER_Harvey!$37:$37,""),"")))))))))</f>
        <v>N/A</v>
      </c>
      <c r="EU12" s="150" t="str">
        <f t="shared" si="182"/>
        <v>N/A</v>
      </c>
      <c r="EV12" s="130" t="str">
        <f>_xlfn.XLOOKUP(B12,PROSPERInitial_Query!$E:$E,PROSPERInitial_Query!$AG:$AG,"",,-1)</f>
        <v/>
      </c>
      <c r="EW12" s="121" t="str">
        <f t="shared" si="67"/>
        <v>Aya Uehara2 - RelationshipAccount / Stakeholder 7Name</v>
      </c>
      <c r="EX12" s="121" t="str">
        <f>_xlfn.XLOOKUP(EW12,PROSPERDelta_Query!BK:BK,PROSPERDelta_Query!AI:AI,"",,-1)</f>
        <v/>
      </c>
      <c r="EY12" s="126" t="str">
        <f>_xlfn.XLOOKUP(B12,PROSPERInitial_Query!$E:$E,PROSPERInitial_Query!$W:$W,"",,-1)</f>
        <v/>
      </c>
      <c r="EZ12" s="121" t="str">
        <f t="shared" si="68"/>
        <v>Aya Uehara2 - RelationshipAccount / Stakeholder 7Self Score</v>
      </c>
      <c r="FA12" s="126" t="str">
        <f>_xlfn.XLOOKUP(EZ12,PROSPERDelta_Query!BK:BK,PROSPERDelta_Query!AS:AS,"",,-1)</f>
        <v/>
      </c>
      <c r="FB12" s="131" t="str">
        <f t="shared" si="183"/>
        <v/>
      </c>
      <c r="FC12" s="131" t="str">
        <f t="shared" si="184"/>
        <v>N/A</v>
      </c>
      <c r="FD12" s="132" t="str">
        <f t="shared" si="185"/>
        <v>N/A</v>
      </c>
      <c r="FE12" s="132" t="str">
        <f>IF(IF(IF($C12="Christopher Lobo",_xlfn.XLOOKUP($B12,PROSPER_Lobo!$1:$1,PROSPER_Lobo!$39:$39,""),
IF($C12="Naren Baliga",_xlfn.XLOOKUP($B12,PROSPER_Baliga!$1:$1,PROSPER_Baliga!$39:$39,""),
IF($C12="Thorsten Huhn",_xlfn.XLOOKUP($B12,PROSPER_Huhn!$1:$1,PROSPER_Huhn!$39:$39,""),
IF($C12="Nick Hull",_xlfn.XLOOKUP($B12,PROSPER_Hull!$1:$1,PROSPER_Hull!$39:$39,""),
IF($C12="Monika Kotwani",_xlfn.XLOOKUP($B12,PROSPER_Kotwani!$1:$1,PROSPER_Kotwani!$39:$39,""),
IF($C12="Jonathan Wellner",_xlfn.XLOOKUP($B12,PROSPER_Wellner!$1:$1,PROSPER_Wellner!$39:$39,""),
IF($C12="Travis Harvey",_xlfn.XLOOKUP($B12,PROSPER_Harvey!$1:$1,PROSPER_Harvey!$39:$39,""),"")))))))="","",
IF($C12="Christopher Lobo",_xlfn.XLOOKUP($B12,PROSPER_Lobo!$1:$1,PROSPER_Lobo!$39:$39,""),
IF($C12="Naren Baliga",_xlfn.XLOOKUP($B12,PROSPER_Baliga!$1:$1,PROSPER_Baliga!$39:$39,""),
IF($C12="Thorsten Huhn",_xlfn.XLOOKUP($B12,PROSPER_Huhn!$1:$1,PROSPER_Huhn!$39:$39,""),
IF($C12="Nick Hull",_xlfn.XLOOKUP($B12,PROSPER_Hull!$1:$1,PROSPER_Hull!$39:$39,""),
IF($C12="Monika Kotwani",_xlfn.XLOOKUP($B12,PROSPER_Kotwani!$1:$1,PROSPER_Kotwani!$39:$39,""),
IF($C12="Jonathan Wellner",_xlfn.XLOOKUP($B12,PROSPER_Wellner!$1:$1,PROSPER_Wellner!$39:$39,""),
IF($C12="Travis Harvey",_xlfn.XLOOKUP($B12,PROSPER_Harvey!$1:$1,PROSPER_Harvey!$39:$39,""),""))))))))="","No Score",IF(IF($C12="Christopher Lobo",_xlfn.XLOOKUP($B12,PROSPER_Lobo!$1:$1,PROSPER_Lobo!$39:$39,""),
IF($C12="Naren Baliga",_xlfn.XLOOKUP($B12,PROSPER_Baliga!$1:$1,PROSPER_Baliga!$39:$39,""),
IF($C12="Thorsten Huhn",_xlfn.XLOOKUP($B12,PROSPER_Huhn!$1:$1,PROSPER_Huhn!$39:$39,""),
IF($C12="Nick Hull",_xlfn.XLOOKUP($B12,PROSPER_Hull!$1:$1,PROSPER_Hull!$39:$39,""),
IF($C12="Monika Kotwani",_xlfn.XLOOKUP($B12,PROSPER_Kotwani!$1:$1,PROSPER_Kotwani!$39:$39,""),
IF($C12="Jonathan Wellner",_xlfn.XLOOKUP($B12,PROSPER_Wellner!$1:$1,PROSPER_Wellner!$39:$39,""),
IF($C12="Travis Harvey",_xlfn.XLOOKUP($B12,PROSPER_Harvey!$1:$1,PROSPER_Harvey!$39:$39,""),"")))))))="","",
IF($C12="Christopher Lobo",_xlfn.XLOOKUP($B12,PROSPER_Lobo!$1:$1,PROSPER_Lobo!$39:$39,""),
IF($C12="Naren Baliga",_xlfn.XLOOKUP($B12,PROSPER_Baliga!$1:$1,PROSPER_Baliga!$39:$39,""),
IF($C12="Thorsten Huhn",_xlfn.XLOOKUP($B12,PROSPER_Huhn!$1:$1,PROSPER_Huhn!$39:$39,""),
IF($C12="Nick Hull",_xlfn.XLOOKUP($B12,PROSPER_Hull!$1:$1,PROSPER_Hull!$39:$39,""),
IF($C12="Monika Kotwani",_xlfn.XLOOKUP($B12,PROSPER_Kotwani!$1:$1,PROSPER_Kotwani!$39:$39,""),
IF($C12="Jonathan Wellner",_xlfn.XLOOKUP($B12,PROSPER_Wellner!$1:$1,PROSPER_Wellner!$39:$39,""),
IF($C12="Travis Harvey",_xlfn.XLOOKUP($B12,PROSPER_Harvey!$1:$1,PROSPER_Harvey!$39:$39,""),"")))))))))</f>
        <v>N/A</v>
      </c>
      <c r="FF12" s="131" t="str">
        <f>IF(IF(IF($C12="Christopher Lobo",_xlfn.XLOOKUP($B12,PROSPER_Lobo!$1:$1,PROSPER_Lobo!$40:$40,""),
IF($C12="Naren Baliga",_xlfn.XLOOKUP($B12,PROSPER_Baliga!$1:$1,PROSPER_Baliga!$40:$40,""),
IF($C12="Thorsten Huhn",_xlfn.XLOOKUP($B12,PROSPER_Huhn!$1:$1,PROSPER_Huhn!$40:$40,""),
IF($C12="Nick Hull",_xlfn.XLOOKUP($B12,PROSPER_Hull!$1:$1,PROSPER_Hull!$40:$40,""),
IF($C12="Monika Kotwani",_xlfn.XLOOKUP($B12,PROSPER_Kotwani!$1:$1,PROSPER_Kotwani!$40:$40,""),
IF($C12="Jonathan Wellner",_xlfn.XLOOKUP($B12,PROSPER_Wellner!$1:$1,PROSPER_Wellner!$40:$40,""),
IF($C12="Travis Harvey",_xlfn.XLOOKUP($B12,PROSPER_Harvey!$1:$1,PROSPER_Harvey!$40:$40,""),"")))))))="","",
IF($C12="Christopher Lobo",_xlfn.XLOOKUP($B12,PROSPER_Lobo!$1:$1,PROSPER_Lobo!$40:$40,""),
IF($C12="Naren Baliga",_xlfn.XLOOKUP($B12,PROSPER_Baliga!$1:$1,PROSPER_Baliga!$40:$40,""),
IF($C12="Thorsten Huhn",_xlfn.XLOOKUP($B12,PROSPER_Huhn!$1:$1,PROSPER_Huhn!$40:$40,""),
IF($C12="Nick Hull",_xlfn.XLOOKUP($B12,PROSPER_Hull!$1:$1,PROSPER_Hull!$40:$40,""),
IF($C12="Monika Kotwani",_xlfn.XLOOKUP($B12,PROSPER_Kotwani!$1:$1,PROSPER_Kotwani!$40:$40,""),
IF($C12="Jonathan Wellner",_xlfn.XLOOKUP($B12,PROSPER_Wellner!$1:$1,PROSPER_Wellner!$40:$40,""),
IF($C12="Travis Harvey",_xlfn.XLOOKUP($B12,PROSPER_Harvey!$1:$1,PROSPER_Harvey!$40:$40,""),""))))))))="","No Comment",IF(IF($C12="Christopher Lobo",_xlfn.XLOOKUP($B12,PROSPER_Lobo!$1:$1,PROSPER_Lobo!$40:$40,""),
IF($C12="Naren Baliga",_xlfn.XLOOKUP($B12,PROSPER_Baliga!$1:$1,PROSPER_Baliga!$40:$40,""),
IF($C12="Thorsten Huhn",_xlfn.XLOOKUP($B12,PROSPER_Huhn!$1:$1,PROSPER_Huhn!$40:$40,""),
IF($C12="Nick Hull",_xlfn.XLOOKUP($B12,PROSPER_Hull!$1:$1,PROSPER_Hull!$40:$40,""),
IF($C12="Monika Kotwani",_xlfn.XLOOKUP($B12,PROSPER_Kotwani!$1:$1,PROSPER_Kotwani!$40:$40,""),
IF($C12="Jonathan Wellner",_xlfn.XLOOKUP($B12,PROSPER_Wellner!$1:$1,PROSPER_Wellner!$40:$40,""),
IF($C12="Travis Harvey",_xlfn.XLOOKUP($B12,PROSPER_Harvey!$1:$1,PROSPER_Harvey!$40:$40,""),"")))))))="","",
IF($C12="Christopher Lobo",_xlfn.XLOOKUP($B12,PROSPER_Lobo!$1:$1,PROSPER_Lobo!$40:$40,""),
IF($C12="Naren Baliga",_xlfn.XLOOKUP($B12,PROSPER_Baliga!$1:$1,PROSPER_Baliga!$40:$40,""),
IF($C12="Thorsten Huhn",_xlfn.XLOOKUP($B12,PROSPER_Huhn!$1:$1,PROSPER_Huhn!$40:$40,""),
IF($C12="Nick Hull",_xlfn.XLOOKUP($B12,PROSPER_Hull!$1:$1,PROSPER_Hull!$40:$40,""),
IF($C12="Monika Kotwani",_xlfn.XLOOKUP($B12,PROSPER_Kotwani!$1:$1,PROSPER_Kotwani!$40:$40,""),
IF($C12="Jonathan Wellner",_xlfn.XLOOKUP($B12,PROSPER_Wellner!$1:$1,PROSPER_Wellner!$40:$40,""),
IF($C12="Travis Harvey",_xlfn.XLOOKUP($B12,PROSPER_Harvey!$1:$1,PROSPER_Harvey!$40:$40,""),"")))))))))</f>
        <v>N/A</v>
      </c>
      <c r="FG12" s="150" t="str">
        <f t="shared" si="186"/>
        <v>N/A</v>
      </c>
      <c r="FH12" s="130" t="str">
        <f>_xlfn.XLOOKUP(B12,PROSPERInitial_Query!$E:$E,PROSPERInitial_Query!$AH:$AH,"",,-1)</f>
        <v/>
      </c>
      <c r="FI12" s="121" t="str">
        <f t="shared" si="73"/>
        <v>Aya Uehara2 - RelationshipAccount / Stakeholder 8Name</v>
      </c>
      <c r="FJ12" s="121" t="str">
        <f>_xlfn.XLOOKUP(FI12,PROSPERDelta_Query!BK:BK,PROSPERDelta_Query!AJ:AJ,"",,-1)</f>
        <v/>
      </c>
      <c r="FK12" s="126" t="str">
        <f>_xlfn.XLOOKUP(B12,PROSPERInitial_Query!$E:$E,PROSPERInitial_Query!$X:$X,"",,-1)</f>
        <v/>
      </c>
      <c r="FL12" s="121" t="str">
        <f t="shared" si="74"/>
        <v>Aya Uehara2 - RelationshipAccount / Stakeholder 8Self Score</v>
      </c>
      <c r="FM12" s="126" t="str">
        <f>_xlfn.XLOOKUP(FL12,PROSPERDelta_Query!BK:BK,PROSPERDelta_Query!AT:AT,"",,-1)</f>
        <v/>
      </c>
      <c r="FN12" s="131" t="str">
        <f t="shared" si="187"/>
        <v/>
      </c>
      <c r="FO12" s="131" t="str">
        <f t="shared" si="188"/>
        <v>N/A</v>
      </c>
      <c r="FP12" s="132" t="str">
        <f t="shared" si="189"/>
        <v>N/A</v>
      </c>
      <c r="FQ12" s="132" t="str">
        <f>IF(IF(IF($C12="Christopher Lobo",_xlfn.XLOOKUP($B12,PROSPER_Lobo!$1:$1,PROSPER_Lobo!$42:$42,""),
IF($C12="Naren Baliga",_xlfn.XLOOKUP($B12,PROSPER_Baliga!$1:$1,PROSPER_Baliga!$42:$42,""),
IF($C12="Thorsten Huhn",_xlfn.XLOOKUP($B12,PROSPER_Huhn!$1:$1,PROSPER_Huhn!$42:$42,""),
IF($C12="Nick Hull",_xlfn.XLOOKUP($B12,PROSPER_Hull!$1:$1,PROSPER_Hull!$42:$42,""),
IF($C12="Monika Kotwani",_xlfn.XLOOKUP($B12,PROSPER_Kotwani!$1:$1,PROSPER_Kotwani!$42:$42,""),
IF($C12="Jonathan Wellner",_xlfn.XLOOKUP($B12,PROSPER_Wellner!$1:$1,PROSPER_Wellner!$42:$42,""),
IF($C12="Travis Harvey",_xlfn.XLOOKUP($B12,PROSPER_Harvey!$1:$1,PROSPER_Harvey!$42:$42,""),"")))))))="","",
IF($C12="Christopher Lobo",_xlfn.XLOOKUP($B12,PROSPER_Lobo!$1:$1,PROSPER_Lobo!$42:$42,""),
IF($C12="Naren Baliga",_xlfn.XLOOKUP($B12,PROSPER_Baliga!$1:$1,PROSPER_Baliga!$42:$42,""),
IF($C12="Thorsten Huhn",_xlfn.XLOOKUP($B12,PROSPER_Huhn!$1:$1,PROSPER_Huhn!$42:$42,""),
IF($C12="Nick Hull",_xlfn.XLOOKUP($B12,PROSPER_Hull!$1:$1,PROSPER_Hull!$42:$42,""),
IF($C12="Monika Kotwani",_xlfn.XLOOKUP($B12,PROSPER_Kotwani!$1:$1,PROSPER_Kotwani!$42:$42,""),
IF($C12="Jonathan Wellner",_xlfn.XLOOKUP($B12,PROSPER_Wellner!$1:$1,PROSPER_Wellner!$42:$42,""),
IF($C12="Travis Harvey",_xlfn.XLOOKUP($B12,PROSPER_Harvey!$1:$1,PROSPER_Harvey!$42:$42,""),""))))))))="","No Score",IF(IF($C12="Christopher Lobo",_xlfn.XLOOKUP($B12,PROSPER_Lobo!$1:$1,PROSPER_Lobo!$42:$42,""),
IF($C12="Naren Baliga",_xlfn.XLOOKUP($B12,PROSPER_Baliga!$1:$1,PROSPER_Baliga!$42:$42,""),
IF($C12="Thorsten Huhn",_xlfn.XLOOKUP($B12,PROSPER_Huhn!$1:$1,PROSPER_Huhn!$42:$42,""),
IF($C12="Nick Hull",_xlfn.XLOOKUP($B12,PROSPER_Hull!$1:$1,PROSPER_Hull!$42:$42,""),
IF($C12="Monika Kotwani",_xlfn.XLOOKUP($B12,PROSPER_Kotwani!$1:$1,PROSPER_Kotwani!$42:$42,""),
IF($C12="Jonathan Wellner",_xlfn.XLOOKUP($B12,PROSPER_Wellner!$1:$1,PROSPER_Wellner!$42:$42,""),
IF($C12="Travis Harvey",_xlfn.XLOOKUP($B12,PROSPER_Harvey!$1:$1,PROSPER_Harvey!$42:$42,""),"")))))))="","",
IF($C12="Christopher Lobo",_xlfn.XLOOKUP($B12,PROSPER_Lobo!$1:$1,PROSPER_Lobo!$42:$42,""),
IF($C12="Naren Baliga",_xlfn.XLOOKUP($B12,PROSPER_Baliga!$1:$1,PROSPER_Baliga!$42:$42,""),
IF($C12="Thorsten Huhn",_xlfn.XLOOKUP($B12,PROSPER_Huhn!$1:$1,PROSPER_Huhn!$42:$42,""),
IF($C12="Nick Hull",_xlfn.XLOOKUP($B12,PROSPER_Hull!$1:$1,PROSPER_Hull!$42:$42,""),
IF($C12="Monika Kotwani",_xlfn.XLOOKUP($B12,PROSPER_Kotwani!$1:$1,PROSPER_Kotwani!$42:$42,""),
IF($C12="Jonathan Wellner",_xlfn.XLOOKUP($B12,PROSPER_Wellner!$1:$1,PROSPER_Wellner!$42:$42,""),
IF($C12="Travis Harvey",_xlfn.XLOOKUP($B12,PROSPER_Harvey!$1:$1,PROSPER_Harvey!$42:$42,""),"")))))))))</f>
        <v>N/A</v>
      </c>
      <c r="FR12" s="131" t="str">
        <f>IF(IF(IF($C12="Christopher Lobo",_xlfn.XLOOKUP($B12,PROSPER_Lobo!$1:$1,PROSPER_Lobo!$43:$43,""),
IF($C12="Naren Baliga",_xlfn.XLOOKUP($B12,PROSPER_Baliga!$1:$1,PROSPER_Baliga!$43:$43,""),
IF($C12="Thorsten Huhn",_xlfn.XLOOKUP($B12,PROSPER_Huhn!$1:$1,PROSPER_Huhn!$43:$43,""),
IF($C12="Nick Hull",_xlfn.XLOOKUP($B12,PROSPER_Hull!$1:$1,PROSPER_Hull!$43:$43,""),
IF($C12="Monika Kotwani",_xlfn.XLOOKUP($B12,PROSPER_Kotwani!$1:$1,PROSPER_Kotwani!$43:$43,""),
IF($C12="Jonathan Wellner",_xlfn.XLOOKUP($B12,PROSPER_Wellner!$1:$1,PROSPER_Wellner!$43:$43,""),
IF($C12="Travis Harvey",_xlfn.XLOOKUP($B12,PROSPER_Harvey!$1:$1,PROSPER_Harvey!$43:$43,""),"")))))))="","",
IF($C12="Christopher Lobo",_xlfn.XLOOKUP($B12,PROSPER_Lobo!$1:$1,PROSPER_Lobo!$43:$43,""),
IF($C12="Naren Baliga",_xlfn.XLOOKUP($B12,PROSPER_Baliga!$1:$1,PROSPER_Baliga!$43:$43,""),
IF($C12="Thorsten Huhn",_xlfn.XLOOKUP($B12,PROSPER_Huhn!$1:$1,PROSPER_Huhn!$43:$43,""),
IF($C12="Nick Hull",_xlfn.XLOOKUP($B12,PROSPER_Hull!$1:$1,PROSPER_Hull!$43:$43,""),
IF($C12="Monika Kotwani",_xlfn.XLOOKUP($B12,PROSPER_Kotwani!$1:$1,PROSPER_Kotwani!$43:$43,""),
IF($C12="Jonathan Wellner",_xlfn.XLOOKUP($B12,PROSPER_Wellner!$1:$1,PROSPER_Wellner!$43:$43,""),
IF($C12="Travis Harvey",_xlfn.XLOOKUP($B12,PROSPER_Harvey!$1:$1,PROSPER_Harvey!$43:$43,""),""))))))))="","No Comment",IF(IF($C12="Christopher Lobo",_xlfn.XLOOKUP($B12,PROSPER_Lobo!$1:$1,PROSPER_Lobo!$43:$43,""),
IF($C12="Naren Baliga",_xlfn.XLOOKUP($B12,PROSPER_Baliga!$1:$1,PROSPER_Baliga!$43:$43,""),
IF($C12="Thorsten Huhn",_xlfn.XLOOKUP($B12,PROSPER_Huhn!$1:$1,PROSPER_Huhn!$43:$43,""),
IF($C12="Nick Hull",_xlfn.XLOOKUP($B12,PROSPER_Hull!$1:$1,PROSPER_Hull!$43:$43,""),
IF($C12="Monika Kotwani",_xlfn.XLOOKUP($B12,PROSPER_Kotwani!$1:$1,PROSPER_Kotwani!$43:$43,""),
IF($C12="Jonathan Wellner",_xlfn.XLOOKUP($B12,PROSPER_Wellner!$1:$1,PROSPER_Wellner!$43:$43,""),
IF($C12="Travis Harvey",_xlfn.XLOOKUP($B12,PROSPER_Harvey!$1:$1,PROSPER_Harvey!$43:$43,""),"")))))))="","",
IF($C12="Christopher Lobo",_xlfn.XLOOKUP($B12,PROSPER_Lobo!$1:$1,PROSPER_Lobo!$43:$43,""),
IF($C12="Naren Baliga",_xlfn.XLOOKUP($B12,PROSPER_Baliga!$1:$1,PROSPER_Baliga!$43:$43,""),
IF($C12="Thorsten Huhn",_xlfn.XLOOKUP($B12,PROSPER_Huhn!$1:$1,PROSPER_Huhn!$43:$43,""),
IF($C12="Nick Hull",_xlfn.XLOOKUP($B12,PROSPER_Hull!$1:$1,PROSPER_Hull!$43:$43,""),
IF($C12="Monika Kotwani",_xlfn.XLOOKUP($B12,PROSPER_Kotwani!$1:$1,PROSPER_Kotwani!$43:$43,""),
IF($C12="Jonathan Wellner",_xlfn.XLOOKUP($B12,PROSPER_Wellner!$1:$1,PROSPER_Wellner!$43:$43,""),
IF($C12="Travis Harvey",_xlfn.XLOOKUP($B12,PROSPER_Harvey!$1:$1,PROSPER_Harvey!$43:$43,""),"")))))))))</f>
        <v>N/A</v>
      </c>
      <c r="FS12" s="150" t="str">
        <f t="shared" si="190"/>
        <v>N/A</v>
      </c>
      <c r="FT12" s="130" t="str">
        <f>_xlfn.XLOOKUP(B12,PROSPERInitial_Query!$E:$E,PROSPERInitial_Query!$AI:$AI,"",,-1)</f>
        <v/>
      </c>
      <c r="FU12" s="121" t="str">
        <f t="shared" si="79"/>
        <v>Aya Uehara2 - RelationshipAccount / Stakeholder 9Name</v>
      </c>
      <c r="FV12" s="121" t="str">
        <f>_xlfn.XLOOKUP(FU12,PROSPERDelta_Query!BK:BK,PROSPERDelta_Query!AK:AK,"",,-1)</f>
        <v/>
      </c>
      <c r="FW12" s="126" t="str">
        <f>_xlfn.XLOOKUP(B12,PROSPERInitial_Query!$E:$E,PROSPERInitial_Query!$Y:$Y,"",,-1)</f>
        <v/>
      </c>
      <c r="FX12" s="121" t="str">
        <f t="shared" si="80"/>
        <v>Aya Uehara2 - RelationshipAccount / Stakeholder 9Self Score</v>
      </c>
      <c r="FY12" s="126" t="str">
        <f>_xlfn.XLOOKUP(FX12,PROSPERDelta_Query!BK:BK,PROSPERDelta_Query!AU:AU,"",,-1)</f>
        <v/>
      </c>
      <c r="FZ12" s="131" t="str">
        <f t="shared" si="191"/>
        <v/>
      </c>
      <c r="GA12" s="131" t="str">
        <f t="shared" si="192"/>
        <v>N/A</v>
      </c>
      <c r="GB12" s="132" t="str">
        <f t="shared" si="193"/>
        <v>N/A</v>
      </c>
      <c r="GC12" s="132" t="str">
        <f>IF(IF(IF($C12="Christopher Lobo",_xlfn.XLOOKUP($B12,PROSPER_Lobo!$1:$1,PROSPER_Lobo!$45:$45,""),
IF($C12="Naren Baliga",_xlfn.XLOOKUP($B12,PROSPER_Baliga!$1:$1,PROSPER_Baliga!$45:$45,""),
IF($C12="Thorsten Huhn",_xlfn.XLOOKUP($B12,PROSPER_Huhn!$1:$1,PROSPER_Huhn!$45:$45,""),
IF($C12="Nick Hull",_xlfn.XLOOKUP($B12,PROSPER_Hull!$1:$1,PROSPER_Hull!$45:$45,""),
IF($C12="Monika Kotwani",_xlfn.XLOOKUP($B12,PROSPER_Kotwani!$1:$1,PROSPER_Kotwani!$45:$45,""),
IF($C12="Jonathan Wellner",_xlfn.XLOOKUP($B12,PROSPER_Wellner!$1:$1,PROSPER_Wellner!$45:$45,""),
IF($C12="Travis Harvey",_xlfn.XLOOKUP($B12,PROSPER_Harvey!$1:$1,PROSPER_Harvey!$45:$45,""),"")))))))="","",
IF($C12="Christopher Lobo",_xlfn.XLOOKUP($B12,PROSPER_Lobo!$1:$1,PROSPER_Lobo!$45:$45,""),
IF($C12="Naren Baliga",_xlfn.XLOOKUP($B12,PROSPER_Baliga!$1:$1,PROSPER_Baliga!$45:$45,""),
IF($C12="Thorsten Huhn",_xlfn.XLOOKUP($B12,PROSPER_Huhn!$1:$1,PROSPER_Huhn!$45:$45,""),
IF($C12="Nick Hull",_xlfn.XLOOKUP($B12,PROSPER_Hull!$1:$1,PROSPER_Hull!$45:$45,""),
IF($C12="Monika Kotwani",_xlfn.XLOOKUP($B12,PROSPER_Kotwani!$1:$1,PROSPER_Kotwani!$45:$45,""),
IF($C12="Jonathan Wellner",_xlfn.XLOOKUP($B12,PROSPER_Wellner!$1:$1,PROSPER_Wellner!$45:$45,""),
IF($C12="Travis Harvey",_xlfn.XLOOKUP($B12,PROSPER_Harvey!$1:$1,PROSPER_Harvey!$45:$45,""),""))))))))="","No Score",IF(IF($C12="Christopher Lobo",_xlfn.XLOOKUP($B12,PROSPER_Lobo!$1:$1,PROSPER_Lobo!$45:$45,""),
IF($C12="Naren Baliga",_xlfn.XLOOKUP($B12,PROSPER_Baliga!$1:$1,PROSPER_Baliga!$45:$45,""),
IF($C12="Thorsten Huhn",_xlfn.XLOOKUP($B12,PROSPER_Huhn!$1:$1,PROSPER_Huhn!$45:$45,""),
IF($C12="Nick Hull",_xlfn.XLOOKUP($B12,PROSPER_Hull!$1:$1,PROSPER_Hull!$45:$45,""),
IF($C12="Monika Kotwani",_xlfn.XLOOKUP($B12,PROSPER_Kotwani!$1:$1,PROSPER_Kotwani!$45:$45,""),
IF($C12="Jonathan Wellner",_xlfn.XLOOKUP($B12,PROSPER_Wellner!$1:$1,PROSPER_Wellner!$45:$45,""),
IF($C12="Travis Harvey",_xlfn.XLOOKUP($B12,PROSPER_Harvey!$1:$1,PROSPER_Harvey!$45:$45,""),"")))))))="","",
IF($C12="Christopher Lobo",_xlfn.XLOOKUP($B12,PROSPER_Lobo!$1:$1,PROSPER_Lobo!$45:$45,""),
IF($C12="Naren Baliga",_xlfn.XLOOKUP($B12,PROSPER_Baliga!$1:$1,PROSPER_Baliga!$45:$45,""),
IF($C12="Thorsten Huhn",_xlfn.XLOOKUP($B12,PROSPER_Huhn!$1:$1,PROSPER_Huhn!$45:$45,""),
IF($C12="Nick Hull",_xlfn.XLOOKUP($B12,PROSPER_Hull!$1:$1,PROSPER_Hull!$45:$45,""),
IF($C12="Monika Kotwani",_xlfn.XLOOKUP($B12,PROSPER_Kotwani!$1:$1,PROSPER_Kotwani!$45:$45,""),
IF($C12="Jonathan Wellner",_xlfn.XLOOKUP($B12,PROSPER_Wellner!$1:$1,PROSPER_Wellner!$45:$45,""),
IF($C12="Travis Harvey",_xlfn.XLOOKUP($B12,PROSPER_Harvey!$1:$1,PROSPER_Harvey!$45:$45,""),"")))))))))</f>
        <v>N/A</v>
      </c>
      <c r="GD12" s="131" t="str">
        <f>IF(IF(IF($C12="Christopher Lobo",_xlfn.XLOOKUP($B12,PROSPER_Lobo!$1:$1,PROSPER_Lobo!$46:$46,""),
IF($C12="Naren Baliga",_xlfn.XLOOKUP($B12,PROSPER_Baliga!$1:$1,PROSPER_Baliga!$46:$46,""),
IF($C12="Thorsten Huhn",_xlfn.XLOOKUP($B12,PROSPER_Huhn!$1:$1,PROSPER_Huhn!$46:$46,""),
IF($C12="Nick Hull",_xlfn.XLOOKUP($B12,PROSPER_Hull!$1:$1,PROSPER_Hull!$46:$46,""),
IF($C12="Monika Kotwani",_xlfn.XLOOKUP($B12,PROSPER_Kotwani!$1:$1,PROSPER_Kotwani!$46:$46,""),
IF($C12="Jonathan Wellner",_xlfn.XLOOKUP($B12,PROSPER_Wellner!$1:$1,PROSPER_Wellner!$46:$46,""),
IF($C12="Travis Harvey",_xlfn.XLOOKUP($B12,PROSPER_Harvey!$1:$1,PROSPER_Harvey!$46:$46,""),"")))))))="","",
IF($C12="Christopher Lobo",_xlfn.XLOOKUP($B12,PROSPER_Lobo!$1:$1,PROSPER_Lobo!$46:$46,""),
IF($C12="Naren Baliga",_xlfn.XLOOKUP($B12,PROSPER_Baliga!$1:$1,PROSPER_Baliga!$46:$46,""),
IF($C12="Thorsten Huhn",_xlfn.XLOOKUP($B12,PROSPER_Huhn!$1:$1,PROSPER_Huhn!$46:$46,""),
IF($C12="Nick Hull",_xlfn.XLOOKUP($B12,PROSPER_Hull!$1:$1,PROSPER_Hull!$46:$46,""),
IF($C12="Monika Kotwani",_xlfn.XLOOKUP($B12,PROSPER_Kotwani!$1:$1,PROSPER_Kotwani!$46:$46,""),
IF($C12="Jonathan Wellner",_xlfn.XLOOKUP($B12,PROSPER_Wellner!$1:$1,PROSPER_Wellner!$46:$46,""),
IF($C12="Travis Harvey",_xlfn.XLOOKUP($B12,PROSPER_Harvey!$1:$1,PROSPER_Harvey!$46:$46,""),""))))))))="","No Comment",IF(IF($C12="Christopher Lobo",_xlfn.XLOOKUP($B12,PROSPER_Lobo!$1:$1,PROSPER_Lobo!$46:$46,""),
IF($C12="Naren Baliga",_xlfn.XLOOKUP($B12,PROSPER_Baliga!$1:$1,PROSPER_Baliga!$46:$46,""),
IF($C12="Thorsten Huhn",_xlfn.XLOOKUP($B12,PROSPER_Huhn!$1:$1,PROSPER_Huhn!$46:$46,""),
IF($C12="Nick Hull",_xlfn.XLOOKUP($B12,PROSPER_Hull!$1:$1,PROSPER_Hull!$46:$46,""),
IF($C12="Monika Kotwani",_xlfn.XLOOKUP($B12,PROSPER_Kotwani!$1:$1,PROSPER_Kotwani!$46:$46,""),
IF($C12="Jonathan Wellner",_xlfn.XLOOKUP($B12,PROSPER_Wellner!$1:$1,PROSPER_Wellner!$46:$46,""),
IF($C12="Travis Harvey",_xlfn.XLOOKUP($B12,PROSPER_Harvey!$1:$1,PROSPER_Harvey!$46:$46,""),"")))))))="","",
IF($C12="Christopher Lobo",_xlfn.XLOOKUP($B12,PROSPER_Lobo!$1:$1,PROSPER_Lobo!$46:$46,""),
IF($C12="Naren Baliga",_xlfn.XLOOKUP($B12,PROSPER_Baliga!$1:$1,PROSPER_Baliga!$46:$46,""),
IF($C12="Thorsten Huhn",_xlfn.XLOOKUP($B12,PROSPER_Huhn!$1:$1,PROSPER_Huhn!$46:$46,""),
IF($C12="Nick Hull",_xlfn.XLOOKUP($B12,PROSPER_Hull!$1:$1,PROSPER_Hull!$46:$46,""),
IF($C12="Monika Kotwani",_xlfn.XLOOKUP($B12,PROSPER_Kotwani!$1:$1,PROSPER_Kotwani!$46:$46,""),
IF($C12="Jonathan Wellner",_xlfn.XLOOKUP($B12,PROSPER_Wellner!$1:$1,PROSPER_Wellner!$46:$46,""),
IF($C12="Travis Harvey",_xlfn.XLOOKUP($B12,PROSPER_Harvey!$1:$1,PROSPER_Harvey!$46:$46,""),"")))))))))</f>
        <v>N/A</v>
      </c>
      <c r="GE12" s="150" t="str">
        <f t="shared" si="194"/>
        <v>N/A</v>
      </c>
      <c r="GF12" s="130" t="str">
        <f>_xlfn.XLOOKUP(B12,PROSPERInitial_Query!$E:$E,PROSPERInitial_Query!$AJ:$AJ,"",,-1)</f>
        <v/>
      </c>
      <c r="GG12" s="121" t="str">
        <f t="shared" si="84"/>
        <v>Aya Uehara2 - RelationshipAccount / Stakeholder 10Name</v>
      </c>
      <c r="GH12" s="121" t="str">
        <f>_xlfn.XLOOKUP(GG12,PROSPERDelta_Query!BK:BK,PROSPERDelta_Query!AL:AL,"",,-1)</f>
        <v/>
      </c>
      <c r="GI12" s="126" t="str">
        <f>_xlfn.XLOOKUP(B12,PROSPERInitial_Query!$E:$E,PROSPERInitial_Query!$Z:$Z,"",,-1)</f>
        <v/>
      </c>
      <c r="GJ12" s="121" t="str">
        <f t="shared" si="85"/>
        <v>Aya Uehara2 - RelationshipAccount / Stakeholder 10Self Score</v>
      </c>
      <c r="GK12" s="126" t="str">
        <f>_xlfn.XLOOKUP(GJ12,PROSPERDelta_Query!BK:BK,PROSPERDelta_Query!AV:AV,"",,-1)</f>
        <v/>
      </c>
      <c r="GL12" s="131" t="str">
        <f t="shared" si="195"/>
        <v/>
      </c>
      <c r="GM12" s="131" t="str">
        <f t="shared" si="196"/>
        <v>N/A</v>
      </c>
      <c r="GN12" s="132" t="str">
        <f t="shared" si="197"/>
        <v>N/A</v>
      </c>
      <c r="GO12" s="132" t="str">
        <f>IF(IF(IF($C12="Christopher Lobo",_xlfn.XLOOKUP($B12,PROSPER_Lobo!$1:$1,PROSPER_Lobo!$48:$48,""),
IF($C12="Naren Baliga",_xlfn.XLOOKUP($B12,PROSPER_Baliga!$1:$1,PROSPER_Baliga!$48:$48,""),
IF($C12="Thorsten Huhn",_xlfn.XLOOKUP($B12,PROSPER_Huhn!$1:$1,PROSPER_Huhn!$48:$48,""),
IF($C12="Nick Hull",_xlfn.XLOOKUP($B12,PROSPER_Hull!$1:$1,PROSPER_Hull!$48:$48,""),
IF($C12="Monika Kotwani",_xlfn.XLOOKUP($B12,PROSPER_Kotwani!$1:$1,PROSPER_Kotwani!$48:$48,""),
IF($C12="Jonathan Wellner",_xlfn.XLOOKUP($B12,PROSPER_Wellner!$1:$1,PROSPER_Wellner!$48:$48,""),
IF($C12="Travis Harvey",_xlfn.XLOOKUP($B12,PROSPER_Harvey!$1:$1,PROSPER_Harvey!$48:$48,""),"")))))))="","",
IF($C12="Christopher Lobo",_xlfn.XLOOKUP($B12,PROSPER_Lobo!$1:$1,PROSPER_Lobo!$48:$48,""),
IF($C12="Naren Baliga",_xlfn.XLOOKUP($B12,PROSPER_Baliga!$1:$1,PROSPER_Baliga!$48:$48,""),
IF($C12="Thorsten Huhn",_xlfn.XLOOKUP($B12,PROSPER_Huhn!$1:$1,PROSPER_Huhn!$48:$48,""),
IF($C12="Nick Hull",_xlfn.XLOOKUP($B12,PROSPER_Hull!$1:$1,PROSPER_Hull!$48:$48,""),
IF($C12="Monika Kotwani",_xlfn.XLOOKUP($B12,PROSPER_Kotwani!$1:$1,PROSPER_Kotwani!$48:$48,""),
IF($C12="Jonathan Wellner",_xlfn.XLOOKUP($B12,PROSPER_Wellner!$1:$1,PROSPER_Wellner!$48:$48,""),
IF($C12="Travis Harvey",_xlfn.XLOOKUP($B12,PROSPER_Harvey!$1:$1,PROSPER_Harvey!$48:$48,""),""))))))))="","No Score",IF(IF($C12="Christopher Lobo",_xlfn.XLOOKUP($B12,PROSPER_Lobo!$1:$1,PROSPER_Lobo!$48:$48,""),
IF($C12="Naren Baliga",_xlfn.XLOOKUP($B12,PROSPER_Baliga!$1:$1,PROSPER_Baliga!$48:$48,""),
IF($C12="Thorsten Huhn",_xlfn.XLOOKUP($B12,PROSPER_Huhn!$1:$1,PROSPER_Huhn!$48:$48,""),
IF($C12="Nick Hull",_xlfn.XLOOKUP($B12,PROSPER_Hull!$1:$1,PROSPER_Hull!$48:$48,""),
IF($C12="Monika Kotwani",_xlfn.XLOOKUP($B12,PROSPER_Kotwani!$1:$1,PROSPER_Kotwani!$48:$48,""),
IF($C12="Jonathan Wellner",_xlfn.XLOOKUP($B12,PROSPER_Wellner!$1:$1,PROSPER_Wellner!$48:$48,""),
IF($C12="Travis Harvey",_xlfn.XLOOKUP($B12,PROSPER_Harvey!$1:$1,PROSPER_Harvey!$48:$48,""),"")))))))="","",
IF($C12="Christopher Lobo",_xlfn.XLOOKUP($B12,PROSPER_Lobo!$1:$1,PROSPER_Lobo!$48:$48,""),
IF($C12="Naren Baliga",_xlfn.XLOOKUP($B12,PROSPER_Baliga!$1:$1,PROSPER_Baliga!$48:$48,""),
IF($C12="Thorsten Huhn",_xlfn.XLOOKUP($B12,PROSPER_Huhn!$1:$1,PROSPER_Huhn!$48:$48,""),
IF($C12="Nick Hull",_xlfn.XLOOKUP($B12,PROSPER_Hull!$1:$1,PROSPER_Hull!$48:$48,""),
IF($C12="Monika Kotwani",_xlfn.XLOOKUP($B12,PROSPER_Kotwani!$1:$1,PROSPER_Kotwani!$48:$48,""),
IF($C12="Jonathan Wellner",_xlfn.XLOOKUP($B12,PROSPER_Wellner!$1:$1,PROSPER_Wellner!$48:$48,""),
IF($C12="Travis Harvey",_xlfn.XLOOKUP($B12,PROSPER_Harvey!$1:$1,PROSPER_Harvey!$48:$48,""),"")))))))))</f>
        <v>N/A</v>
      </c>
      <c r="GP12" s="131" t="str">
        <f>IF(IF(IF($C12="Christopher Lobo",_xlfn.XLOOKUP($B12,PROSPER_Lobo!$1:$1,PROSPER_Lobo!$49:$49,""),
IF($C12="Naren Baliga",_xlfn.XLOOKUP($B12,PROSPER_Baliga!$1:$1,PROSPER_Baliga!$49:$49,""),
IF($C12="Thorsten Huhn",_xlfn.XLOOKUP($B12,PROSPER_Huhn!$1:$1,PROSPER_Huhn!$49:$49,""),
IF($C12="Nick Hull",_xlfn.XLOOKUP($B12,PROSPER_Hull!$1:$1,PROSPER_Hull!$49:$49,""),
IF($C12="Monika Kotwani",_xlfn.XLOOKUP($B12,PROSPER_Kotwani!$1:$1,PROSPER_Kotwani!$49:$49,""),
IF($C12="Jonathan Wellner",_xlfn.XLOOKUP($B12,PROSPER_Wellner!$1:$1,PROSPER_Wellner!$49:$49,""),
IF($C12="Travis Harvey",_xlfn.XLOOKUP($B12,PROSPER_Harvey!$1:$1,PROSPER_Harvey!$49:$49,""),"")))))))="","",
IF($C12="Christopher Lobo",_xlfn.XLOOKUP($B12,PROSPER_Lobo!$1:$1,PROSPER_Lobo!$49:$49,""),
IF($C12="Naren Baliga",_xlfn.XLOOKUP($B12,PROSPER_Baliga!$1:$1,PROSPER_Baliga!$49:$49,""),
IF($C12="Thorsten Huhn",_xlfn.XLOOKUP($B12,PROSPER_Huhn!$1:$1,PROSPER_Huhn!$49:$49,""),
IF($C12="Nick Hull",_xlfn.XLOOKUP($B12,PROSPER_Hull!$1:$1,PROSPER_Hull!$49:$49,""),
IF($C12="Monika Kotwani",_xlfn.XLOOKUP($B12,PROSPER_Kotwani!$1:$1,PROSPER_Kotwani!$49:$49,""),
IF($C12="Jonathan Wellner",_xlfn.XLOOKUP($B12,PROSPER_Wellner!$1:$1,PROSPER_Wellner!$49:$49,""),
IF($C12="Travis Harvey",_xlfn.XLOOKUP($B12,PROSPER_Harvey!$1:$1,PROSPER_Harvey!$49:$49,""),""))))))))="","No Comment",IF(IF($C12="Christopher Lobo",_xlfn.XLOOKUP($B12,PROSPER_Lobo!$1:$1,PROSPER_Lobo!$49:$49,""),
IF($C12="Naren Baliga",_xlfn.XLOOKUP($B12,PROSPER_Baliga!$1:$1,PROSPER_Baliga!$49:$49,""),
IF($C12="Thorsten Huhn",_xlfn.XLOOKUP($B12,PROSPER_Huhn!$1:$1,PROSPER_Huhn!$49:$49,""),
IF($C12="Nick Hull",_xlfn.XLOOKUP($B12,PROSPER_Hull!$1:$1,PROSPER_Hull!$49:$49,""),
IF($C12="Monika Kotwani",_xlfn.XLOOKUP($B12,PROSPER_Kotwani!$1:$1,PROSPER_Kotwani!$49:$49,""),
IF($C12="Jonathan Wellner",_xlfn.XLOOKUP($B12,PROSPER_Wellner!$1:$1,PROSPER_Wellner!$49:$49,""),
IF($C12="Travis Harvey",_xlfn.XLOOKUP($B12,PROSPER_Harvey!$1:$1,PROSPER_Harvey!$49:$49,""),"")))))))="","",
IF($C12="Christopher Lobo",_xlfn.XLOOKUP($B12,PROSPER_Lobo!$1:$1,PROSPER_Lobo!$49:$49,""),
IF($C12="Naren Baliga",_xlfn.XLOOKUP($B12,PROSPER_Baliga!$1:$1,PROSPER_Baliga!$49:$49,""),
IF($C12="Thorsten Huhn",_xlfn.XLOOKUP($B12,PROSPER_Huhn!$1:$1,PROSPER_Huhn!$49:$49,""),
IF($C12="Nick Hull",_xlfn.XLOOKUP($B12,PROSPER_Hull!$1:$1,PROSPER_Hull!$49:$49,""),
IF($C12="Monika Kotwani",_xlfn.XLOOKUP($B12,PROSPER_Kotwani!$1:$1,PROSPER_Kotwani!$49:$49,""),
IF($C12="Jonathan Wellner",_xlfn.XLOOKUP($B12,PROSPER_Wellner!$1:$1,PROSPER_Wellner!$49:$49,""),
IF($C12="Travis Harvey",_xlfn.XLOOKUP($B12,PROSPER_Harvey!$1:$1,PROSPER_Harvey!$49:$49,""),"")))))))))</f>
        <v>N/A</v>
      </c>
      <c r="GQ12" s="150" t="str">
        <f t="shared" si="198"/>
        <v>N/A</v>
      </c>
      <c r="GR12" s="187" t="str">
        <f t="shared" si="199"/>
        <v>N/A</v>
      </c>
      <c r="GS12" s="128" t="str">
        <f t="shared" si="200"/>
        <v>N/A</v>
      </c>
      <c r="GT12" s="188" t="str">
        <f t="shared" si="201"/>
        <v>N/A</v>
      </c>
      <c r="GU12" s="133" t="str">
        <f>IF(IF(IF($C12="Christopher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Kotwani",_xlfn.XLOOKUP($B12,PROSPER_Kotwani!$1:$1,PROSPER_Kotwani!$54:$54,""),
IF($C12="Jonathan Wellner",_xlfn.XLOOKUP($B12,PROSPER_Wellner!$1:$1,PROSPER_Wellner!$54:$54,""),
IF($C12="Travis Harvey",_xlfn.XLOOKUP($B12,PROSPER_Harvey!$1:$1,PROSPER_Harvey!$54:$54,""),"")))))))="","",
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Kotwani",_xlfn.XLOOKUP($B12,PROSPER_Kotwani!$1:$1,PROSPER_Kotwani!$50:$50,""),
IF($C12="Jonathan Wellner",_xlfn.XLOOKUP($B12,PROSPER_Wellner!$1:$1,PROSPER_Wellner!$50:$50,""),
IF($C12="Travis Harvey",_xlfn.XLOOKUP($B12,PROSPER_Harvey!$1:$1,PROSPER_Harvey!$50:$50,""),""))))))))="","No Score",IF(IF($C12="Christopher Lobo",_xlfn.XLOOKUP($B12,PROSPER_Lobo!$1:$1,PROSPER_Lobo!$50:$50,""),
IF($C12="Naren Baliga",_xlfn.XLOOKUP($B12,PROSPER_Baliga!$1:$1,PROSPER_Baliga!$50:$50,""),
IF($C12="Thorsten Huhn",_xlfn.XLOOKUP($B12,PROSPER_Huhn!$1:$1,PROSPER_Huhn!$50:$50,""),
IF($C12="Nick Hull",_xlfn.XLOOKUP($B12,PROSPER_Hull!$1:$1,PROSPER_Hull!$50:$50,""),
IF($C12="Monika Kotwani",_xlfn.XLOOKUP($B12,PROSPER_Kotwani!$1:$1,PROSPER_Kotwani!$50:$50,""),
IF($C12="Jonathan Wellner",_xlfn.XLOOKUP($B12,PROSPER_Wellner!$1:$1,PROSPER_Wellner!$50:$50,""),
IF($C12="Travis Harvey",_xlfn.XLOOKUP($B12,PROSPER_Harvey!$1:$1,PROSPER_Harvey!$50:$50,""),"")))))))="","",
IF($C12="Christopher Lobo",_xlfn.XLOOKUP($B12,PROSPER_Lobo!$1:$1,PROSPER_Lobo!$50:$50,""),
IF($C12="Naren Baliga",_xlfn.XLOOKUP($B12,PROSPER_Baliga!$1:$1,PROSPER_Baliga!$50:$50,""),
IF($C12="Thorsten Huhn",_xlfn.XLOOKUP($B12,PROSPER_Huhn!$1:$1,PROSPER_Huhn!$50:$50,""),
IF($C12="Nick Hull",_xlfn.XLOOKUP($B12,PROSPER_Hull!$1:$1,PROSPER_Hull!$50:$50,""),
IF($C12="Monika Kotwani",_xlfn.XLOOKUP($B12,PROSPER_Kotwani!$1:$1,PROSPER_Kotwani!$50:$50,""),
IF($C12="Jonathan Wellner",_xlfn.XLOOKUP($B12,PROSPER_Wellner!$1:$1,PROSPER_Wellner!$50:$50,""),
IF($C12="Travis Harvey",_xlfn.XLOOKUP($B12,PROSPER_Harvey!$1:$1,PROSPER_Harvey!$50:$50,""),"")))))))))</f>
        <v>No Score</v>
      </c>
      <c r="GV12" s="134" t="str">
        <f>IF(IF(IF($C12="Christopher Lobo",_xlfn.XLOOKUP($B12,PROSPER_Lobo!$1:$1,PROSPER_Lobo!$51:$51,""),
IF($C12="Naren Baliga",_xlfn.XLOOKUP($B12,PROSPER_Baliga!$1:$1,PROSPER_Baliga!$51:$51,""),
IF($C12="Thorsten Huhn",_xlfn.XLOOKUP($B12,PROSPER_Huhn!$1:$1,PROSPER_Huhn!$51:$51,""),
IF($C12="Nick Hull",_xlfn.XLOOKUP($B12,PROSPER_Hull!$1:$1,PROSPER_Hull!$51:$51,""),
IF($C12="Monika Kotwani",_xlfn.XLOOKUP($B12,PROSPER_Kotwani!$1:$1,PROSPER_Kotwani!$51:$51,""),
IF($C12="Jonathan Wellner",_xlfn.XLOOKUP($B12,PROSPER_Wellner!$1:$1,PROSPER_Wellner!$51:$51,""),
IF($C12="Travis Harvey",_xlfn.XLOOKUP($B12,PROSPER_Harvey!$1:$1,PROSPER_Harvey!$51:$51,""),"")))))))="","",
IF($C12="Christopher Lobo",_xlfn.XLOOKUP($B12,PROSPER_Lobo!$1:$1,PROSPER_Lobo!$51:$51,""),
IF($C12="Naren Baliga",_xlfn.XLOOKUP($B12,PROSPER_Baliga!$1:$1,PROSPER_Baliga!$51:$51,""),
IF($C12="Thorsten Huhn",_xlfn.XLOOKUP($B12,PROSPER_Huhn!$1:$1,PROSPER_Huhn!$51:$51,""),
IF($C12="Nick Hull",_xlfn.XLOOKUP($B12,PROSPER_Hull!$1:$1,PROSPER_Hull!$51:$51,""),
IF($C12="Monika Kotwani",_xlfn.XLOOKUP($B12,PROSPER_Kotwani!$1:$1,PROSPER_Kotwani!$51:$51,""),
IF($C12="Jonathan Wellner",_xlfn.XLOOKUP($B12,PROSPER_Wellner!$1:$1,PROSPER_Wellner!$51:$51,""),
IF($C12="Travis Harvey",_xlfn.XLOOKUP($B12,PROSPER_Harvey!$1:$1,PROSPER_Harvey!$51:$51,""),""))))))))="","No Comment",IF(IF($C12="Christopher Lobo",_xlfn.XLOOKUP($B12,PROSPER_Lobo!$1:$1,PROSPER_Lobo!$51:$51,""),
IF($C12="Naren Baliga",_xlfn.XLOOKUP($B12,PROSPER_Baliga!$1:$1,PROSPER_Baliga!$51:$51,""),
IF($C12="Thorsten Huhn",_xlfn.XLOOKUP($B12,PROSPER_Huhn!$1:$1,PROSPER_Huhn!$51:$51,""),
IF($C12="Nick Hull",_xlfn.XLOOKUP($B12,PROSPER_Hull!$1:$1,PROSPER_Hull!$51:$51,""),
IF($C12="Monika Kotwani",_xlfn.XLOOKUP($B12,PROSPER_Kotwani!$1:$1,PROSPER_Kotwani!$51:$51,""),
IF($C12="Jonathan Wellner",_xlfn.XLOOKUP($B12,PROSPER_Wellner!$1:$1,PROSPER_Wellner!$51:$51,""),
IF($C12="Travis Harvey",_xlfn.XLOOKUP($B12,PROSPER_Harvey!$1:$1,PROSPER_Harvey!$51:$51,""),"")))))))="","",
IF($C12="Christopher Lobo",_xlfn.XLOOKUP($B12,PROSPER_Lobo!$1:$1,PROSPER_Lobo!$51:$51,""),
IF($C12="Naren Baliga",_xlfn.XLOOKUP($B12,PROSPER_Baliga!$1:$1,PROSPER_Baliga!$51:$51,""),
IF($C12="Thorsten Huhn",_xlfn.XLOOKUP($B12,PROSPER_Huhn!$1:$1,PROSPER_Huhn!$51:$51,""),
IF($C12="Nick Hull",_xlfn.XLOOKUP($B12,PROSPER_Hull!$1:$1,PROSPER_Hull!$51:$51,""),
IF($C12="Monika Kotwani",_xlfn.XLOOKUP($B12,PROSPER_Kotwani!$1:$1,PROSPER_Kotwani!$51:$51,""),
IF($C12="Jonathan Wellner",_xlfn.XLOOKUP($B12,PROSPER_Wellner!$1:$1,PROSPER_Wellner!$51:$51,""),
IF($C12="Travis Harvey",_xlfn.XLOOKUP($B12,PROSPER_Harvey!$1:$1,PROSPER_Harvey!$51:$51,""),"")))))))))</f>
        <v>No Comment</v>
      </c>
      <c r="GW12" s="133">
        <f>_xlfn.XLOOKUP($B12,Vlookups_Local!B:B,Vlookups_Local!E:E,"N/A")</f>
        <v>0</v>
      </c>
      <c r="GX12" s="134" t="str">
        <f>IF(IF(IF($C12="Christopher Lobo",_xlfn.XLOOKUP($B12,PROSPER_Lobo!$1:$1,PROSPER_Lobo!$53:$53,""),
IF($C12="Naren Baliga",_xlfn.XLOOKUP($B12,PROSPER_Baliga!$1:$1,PROSPER_Baliga!$53:$53,""),
IF($C12="Thorsten Huhn",_xlfn.XLOOKUP($B12,PROSPER_Huhn!$1:$1,PROSPER_Huhn!$53:$53,""),
IF($C12="Nick Hull",_xlfn.XLOOKUP($B12,PROSPER_Hull!$1:$1,PROSPER_Hull!$53:$53,""),
IF($C12="Monika Kotwani",_xlfn.XLOOKUP($B12,PROSPER_Kotwani!$1:$1,PROSPER_Kotwani!$53:$53,""),
IF($C12="Jonathan Wellner",_xlfn.XLOOKUP($B12,PROSPER_Wellner!$1:$1,PROSPER_Wellner!$53:$53,""),
IF($C12="Travis Harvey",_xlfn.XLOOKUP($B12,PROSPER_Harvey!$1:$1,PROSPER_Harvey!$53:$53,""),"")))))))="","",
IF($C12="Christopher Lobo",_xlfn.XLOOKUP($B12,PROSPER_Lobo!$1:$1,PROSPER_Lobo!$53:$53,""),
IF($C12="Naren Baliga",_xlfn.XLOOKUP($B12,PROSPER_Baliga!$1:$1,PROSPER_Baliga!$53:$53,""),
IF($C12="Thorsten Huhn",_xlfn.XLOOKUP($B12,PROSPER_Huhn!$1:$1,PROSPER_Huhn!$53:$53,""),
IF($C12="Nick Hull",_xlfn.XLOOKUP($B12,PROSPER_Hull!$1:$1,PROSPER_Hull!$53:$53,""),
IF($C12="Monika Kotwani",_xlfn.XLOOKUP($B12,PROSPER_Kotwani!$1:$1,PROSPER_Kotwani!$53:$53,""),
IF($C12="Jonathan Wellner",_xlfn.XLOOKUP($B12,PROSPER_Wellner!$1:$1,PROSPER_Wellner!$53:$53,""),
IF($C12="Travis Harvey",_xlfn.XLOOKUP($B12,PROSPER_Harvey!$1:$1,PROSPER_Harvey!$53:$53,""),""))))))))="","No Comment",IF(IF($C12="Christopher Lobo",_xlfn.XLOOKUP($B12,PROSPER_Lobo!$1:$1,PROSPER_Lobo!$53:$53,""),
IF($C12="Naren Baliga",_xlfn.XLOOKUP($B12,PROSPER_Baliga!$1:$1,PROSPER_Baliga!$53:$53,""),
IF($C12="Thorsten Huhn",_xlfn.XLOOKUP($B12,PROSPER_Huhn!$1:$1,PROSPER_Huhn!$53:$53,""),
IF($C12="Nick Hull",_xlfn.XLOOKUP($B12,PROSPER_Hull!$1:$1,PROSPER_Hull!$53:$53,""),
IF($C12="Monika Kotwani",_xlfn.XLOOKUP($B12,PROSPER_Kotwani!$1:$1,PROSPER_Kotwani!$53:$53,""),
IF($C12="Jonathan Wellner",_xlfn.XLOOKUP($B12,PROSPER_Wellner!$1:$1,PROSPER_Wellner!$53:$53,""),
IF($C12="Travis Harvey",_xlfn.XLOOKUP($B12,PROSPER_Harvey!$1:$1,PROSPER_Harvey!$53:$53,""),"")))))))="","",
IF($C12="Christopher Lobo",_xlfn.XLOOKUP($B12,PROSPER_Lobo!$1:$1,PROSPER_Lobo!$53:$53,""),
IF($C12="Naren Baliga",_xlfn.XLOOKUP($B12,PROSPER_Baliga!$1:$1,PROSPER_Baliga!$53:$53,""),
IF($C12="Thorsten Huhn",_xlfn.XLOOKUP($B12,PROSPER_Huhn!$1:$1,PROSPER_Huhn!$53:$53,""),
IF($C12="Nick Hull",_xlfn.XLOOKUP($B12,PROSPER_Hull!$1:$1,PROSPER_Hull!$53:$53,""),
IF($C12="Monika Kotwani",_xlfn.XLOOKUP($B12,PROSPER_Kotwani!$1:$1,PROSPER_Kotwani!$53:$53,""),
IF($C12="Jonathan Wellner",_xlfn.XLOOKUP($B12,PROSPER_Wellner!$1:$1,PROSPER_Wellner!$53:$53,""),
IF($C12="Travis Harvey",_xlfn.XLOOKUP($B12,PROSPER_Harvey!$1:$1,PROSPER_Harvey!$53:$53,""),"")))))))))</f>
        <v>No Comment</v>
      </c>
      <c r="GY12" s="133" t="str">
        <f>IF(IF(IF($C12="Christopher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Kotwani",_xlfn.XLOOKUP($B12,PROSPER_Kotwani!$1:$1,PROSPER_Kotwani!$54:$54,""),
IF($C12="Jonathan Wellner",_xlfn.XLOOKUP($B12,PROSPER_Wellner!$1:$1,PROSPER_Wellner!$54:$54,""),
IF($C12="Travis Harvey",_xlfn.XLOOKUP($B12,PROSPER_Harvey!$1:$1,PROSPER_Harvey!$54:$54,""),"")))))))="","",
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Kotwani",_xlfn.XLOOKUP($B12,PROSPER_Kotwani!$1:$1,PROSPER_Kotwani!$54:$54,""),
IF($C12="Jonathan Wellner",_xlfn.XLOOKUP($B12,PROSPER_Wellner!$1:$1,PROSPER_Wellner!$54:$54,""),
IF($C12="Travis Harvey",_xlfn.XLOOKUP($B12,PROSPER_Harvey!$1:$1,PROSPER_Harvey!$54:$54,""),""))))))))="","No Score",IF(IF($C12="Christopher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Kotwani",_xlfn.XLOOKUP($B12,PROSPER_Kotwani!$1:$1,PROSPER_Kotwani!$54:$54,""),
IF($C12="Jonathan Wellner",_xlfn.XLOOKUP($B12,PROSPER_Wellner!$1:$1,PROSPER_Wellner!$54:$54,""),
IF($C12="Travis Harvey",_xlfn.XLOOKUP($B12,PROSPER_Harvey!$1:$1,PROSPER_Harvey!$54:$54,""),"")))))))="","",
IF($C12="Christopher Lobo",_xlfn.XLOOKUP($B12,PROSPER_Lobo!$1:$1,PROSPER_Lobo!$54:$54,""),
IF($C12="Naren Baliga",_xlfn.XLOOKUP($B12,PROSPER_Baliga!$1:$1,PROSPER_Baliga!$54:$54,""),
IF($C12="Thorsten Huhn",_xlfn.XLOOKUP($B12,PROSPER_Huhn!$1:$1,PROSPER_Huhn!$54:$54,""),
IF($C12="Nick Hull",_xlfn.XLOOKUP($B12,PROSPER_Hull!$1:$1,PROSPER_Hull!$54:$54,""),
IF($C12="Monika Kotwani",_xlfn.XLOOKUP($B12,PROSPER_Kotwani!$1:$1,PROSPER_Kotwani!$54:$54,""),
IF($C12="Jonathan Wellner",_xlfn.XLOOKUP($B12,PROSPER_Wellner!$1:$1,PROSPER_Wellner!$54:$54,""),
IF($C12="Travis Harvey",_xlfn.XLOOKUP($B12,PROSPER_Harvey!$1:$1,PROSPER_Harvey!$54:$54,""),"")))))))))</f>
        <v>No Score</v>
      </c>
      <c r="GZ12" s="134" t="str">
        <f>IF(IF(IF($C12="Christopher Lobo",_xlfn.XLOOKUP($B12,PROSPER_Lobo!$1:$1,PROSPER_Lobo!$55:$55,""),
IF($C12="Naren Baliga",_xlfn.XLOOKUP($B12,PROSPER_Baliga!$1:$1,PROSPER_Baliga!$55:$55,""),
IF($C12="Thorsten Huhn",_xlfn.XLOOKUP($B12,PROSPER_Huhn!$1:$1,PROSPER_Huhn!$55:$55,""),
IF($C12="Nick Hull",_xlfn.XLOOKUP($B12,PROSPER_Hull!$1:$1,PROSPER_Hull!$55:$55,""),
IF($C12="Monika Kotwani",_xlfn.XLOOKUP($B12,PROSPER_Kotwani!$1:$1,PROSPER_Kotwani!$55:$55,""),
IF($C12="Jonathan Wellner",_xlfn.XLOOKUP($B12,PROSPER_Wellner!$1:$1,PROSPER_Wellner!$55:$55,""),
IF($C12="Travis Harvey",_xlfn.XLOOKUP($B12,PROSPER_Harvey!$1:$1,PROSPER_Harvey!$55:$55,""),"")))))))="","",
IF($C12="Christopher Lobo",_xlfn.XLOOKUP($B12,PROSPER_Lobo!$1:$1,PROSPER_Lobo!$55:$55,""),
IF($C12="Naren Baliga",_xlfn.XLOOKUP($B12,PROSPER_Baliga!$1:$1,PROSPER_Baliga!$55:$55,""),
IF($C12="Thorsten Huhn",_xlfn.XLOOKUP($B12,PROSPER_Huhn!$1:$1,PROSPER_Huhn!$55:$55,""),
IF($C12="Nick Hull",_xlfn.XLOOKUP($B12,PROSPER_Hull!$1:$1,PROSPER_Hull!$55:$55,""),
IF($C12="Monika Kotwani",_xlfn.XLOOKUP($B12,PROSPER_Kotwani!$1:$1,PROSPER_Kotwani!$55:$55,""),
IF($C12="Jonathan Wellner",_xlfn.XLOOKUP($B12,PROSPER_Wellner!$1:$1,PROSPER_Wellner!$55:$55,""),
IF($C12="Travis Harvey",_xlfn.XLOOKUP($B12,PROSPER_Harvey!$1:$1,PROSPER_Harvey!$55:$55,""),""))))))))="","No Comment",IF(IF($C12="Christopher Lobo",_xlfn.XLOOKUP($B12,PROSPER_Lobo!$1:$1,PROSPER_Lobo!$55:$55,""),
IF($C12="Naren Baliga",_xlfn.XLOOKUP($B12,PROSPER_Baliga!$1:$1,PROSPER_Baliga!$55:$55,""),
IF($C12="Thorsten Huhn",_xlfn.XLOOKUP($B12,PROSPER_Huhn!$1:$1,PROSPER_Huhn!$55:$55,""),
IF($C12="Nick Hull",_xlfn.XLOOKUP($B12,PROSPER_Hull!$1:$1,PROSPER_Hull!$55:$55,""),
IF($C12="Monika Kotwani",_xlfn.XLOOKUP($B12,PROSPER_Kotwani!$1:$1,PROSPER_Kotwani!$55:$55,""),
IF($C12="Jonathan Wellner",_xlfn.XLOOKUP($B12,PROSPER_Wellner!$1:$1,PROSPER_Wellner!$55:$55,""),
IF($C12="Travis Harvey",_xlfn.XLOOKUP($B12,PROSPER_Harvey!$1:$1,PROSPER_Harvey!$55:$55,""),"")))))))="","",
IF($C12="Christopher Lobo",_xlfn.XLOOKUP($B12,PROSPER_Lobo!$1:$1,PROSPER_Lobo!$55:$55,""),
IF($C12="Naren Baliga",_xlfn.XLOOKUP($B12,PROSPER_Baliga!$1:$1,PROSPER_Baliga!$55:$55,""),
IF($C12="Thorsten Huhn",_xlfn.XLOOKUP($B12,PROSPER_Huhn!$1:$1,PROSPER_Huhn!$55:$55,""),
IF($C12="Nick Hull",_xlfn.XLOOKUP($B12,PROSPER_Hull!$1:$1,PROSPER_Hull!$55:$55,""),
IF($C12="Monika Kotwani",_xlfn.XLOOKUP($B12,PROSPER_Kotwani!$1:$1,PROSPER_Kotwani!$55:$55,""),
IF($C12="Jonathan Wellner",_xlfn.XLOOKUP($B12,PROSPER_Wellner!$1:$1,PROSPER_Wellner!$55:$55,""),
IF($C12="Travis Harvey",_xlfn.XLOOKUP($B12,PROSPER_Harvey!$1:$1,PROSPER_Harvey!$55:$55,""),"")))))))))</f>
        <v>No Comment</v>
      </c>
      <c r="HA12" s="133" t="str">
        <f>IF(IF(IF($C12="Christopher Lobo",_xlfn.XLOOKUP($B12,PROSPER_Lobo!$1:$1,PROSPER_Lobo!$56:$56,""),
IF($C12="Naren Baliga",_xlfn.XLOOKUP($B12,PROSPER_Baliga!$1:$1,PROSPER_Baliga!$56:$56,""),
IF($C12="Thorsten Huhn",_xlfn.XLOOKUP($B12,PROSPER_Huhn!$1:$1,PROSPER_Huhn!$56:$56,""),
IF($C12="Nick Hull",_xlfn.XLOOKUP($B12,PROSPER_Hull!$1:$1,PROSPER_Hull!$56:$56,""),
IF($C12="Monika Kotwani",_xlfn.XLOOKUP($B12,PROSPER_Kotwani!$1:$1,PROSPER_Kotwani!$56:$56,""),
IF($C12="Jonathan Wellner",_xlfn.XLOOKUP($B12,PROSPER_Wellner!$1:$1,PROSPER_Wellner!$56:$56,""),
IF($C12="Travis Harvey",_xlfn.XLOOKUP($B12,PROSPER_Harvey!$1:$1,PROSPER_Harvey!$56:$56,""),"")))))))="","",
IF($C12="Christopher Lobo",_xlfn.XLOOKUP($B12,PROSPER_Lobo!$1:$1,PROSPER_Lobo!$56:$56,""),
IF($C12="Naren Baliga",_xlfn.XLOOKUP($B12,PROSPER_Baliga!$1:$1,PROSPER_Baliga!$56:$56,""),
IF($C12="Thorsten Huhn",_xlfn.XLOOKUP($B12,PROSPER_Huhn!$1:$1,PROSPER_Huhn!$56:$56,""),
IF($C12="Nick Hull",_xlfn.XLOOKUP($B12,PROSPER_Hull!$1:$1,PROSPER_Hull!$56:$56,""),
IF($C12="Monika Kotwani",_xlfn.XLOOKUP($B12,PROSPER_Kotwani!$1:$1,PROSPER_Kotwani!$56:$56,""),
IF($C12="Jonathan Wellner",_xlfn.XLOOKUP($B12,PROSPER_Wellner!$1:$1,PROSPER_Wellner!$56:$56,""),
IF($C12="Travis Harvey",_xlfn.XLOOKUP($B12,PROSPER_Harvey!$1:$1,PROSPER_Harvey!$56:$56,""),""))))))))="","No Score",IF(IF($C12="Christopher Lobo",_xlfn.XLOOKUP($B12,PROSPER_Lobo!$1:$1,PROSPER_Lobo!$56:$56,""),
IF($C12="Naren Baliga",_xlfn.XLOOKUP($B12,PROSPER_Baliga!$1:$1,PROSPER_Baliga!$56:$56,""),
IF($C12="Thorsten Huhn",_xlfn.XLOOKUP($B12,PROSPER_Huhn!$1:$1,PROSPER_Huhn!$56:$56,""),
IF($C12="Nick Hull",_xlfn.XLOOKUP($B12,PROSPER_Hull!$1:$1,PROSPER_Hull!$56:$56,""),
IF($C12="Monika Kotwani",_xlfn.XLOOKUP($B12,PROSPER_Kotwani!$1:$1,PROSPER_Kotwani!$56:$56,""),
IF($C12="Jonathan Wellner",_xlfn.XLOOKUP($B12,PROSPER_Wellner!$1:$1,PROSPER_Wellner!$56:$56,""),
IF($C12="Travis Harvey",_xlfn.XLOOKUP($B12,PROSPER_Harvey!$1:$1,PROSPER_Harvey!$56:$56,""),"")))))))="","",
IF($C12="Christopher Lobo",_xlfn.XLOOKUP($B12,PROSPER_Lobo!$1:$1,PROSPER_Lobo!$56:$56,""),
IF($C12="Naren Baliga",_xlfn.XLOOKUP($B12,PROSPER_Baliga!$1:$1,PROSPER_Baliga!$56:$56,""),
IF($C12="Thorsten Huhn",_xlfn.XLOOKUP($B12,PROSPER_Huhn!$1:$1,PROSPER_Huhn!$56:$56,""),
IF($C12="Nick Hull",_xlfn.XLOOKUP($B12,PROSPER_Hull!$1:$1,PROSPER_Hull!$56:$56,""),
IF($C12="Monika Kotwani",_xlfn.XLOOKUP($B12,PROSPER_Kotwani!$1:$1,PROSPER_Kotwani!$56:$56,""),
IF($C12="Jonathan Wellner",_xlfn.XLOOKUP($B12,PROSPER_Wellner!$1:$1,PROSPER_Wellner!$56:$56,""),
IF($C12="Travis Harvey",_xlfn.XLOOKUP($B12,PROSPER_Harvey!$1:$1,PROSPER_Harvey!$56:$56,""),"")))))))))</f>
        <v>No Score</v>
      </c>
      <c r="HB12" s="134" t="str">
        <f>IF(IF(IF($C12="Christopher Lobo",_xlfn.XLOOKUP($B12,PROSPER_Lobo!$1:$1,PROSPER_Lobo!$57:$57,""),
IF($C12="Naren Baliga",_xlfn.XLOOKUP($B12,PROSPER_Baliga!$1:$1,PROSPER_Baliga!$57:$57,""),
IF($C12="Thorsten Huhn",_xlfn.XLOOKUP($B12,PROSPER_Huhn!$1:$1,PROSPER_Huhn!$57:$57,""),
IF($C12="Nick Hull",_xlfn.XLOOKUP($B12,PROSPER_Hull!$1:$1,PROSPER_Hull!$57:$57,""),
IF($C12="Monika Kotwani",_xlfn.XLOOKUP($B12,PROSPER_Kotwani!$1:$1,PROSPER_Kotwani!$57:$57,""),
IF($C12="Jonathan Wellner",_xlfn.XLOOKUP($B12,PROSPER_Wellner!$1:$1,PROSPER_Wellner!$57:$57,""),
IF($C12="Travis Harvey",_xlfn.XLOOKUP($B12,PROSPER_Harvey!$1:$1,PROSPER_Harvey!$57:$57,""),"")))))))="","",
IF($C12="Christopher Lobo",_xlfn.XLOOKUP($B12,PROSPER_Lobo!$1:$1,PROSPER_Lobo!$57:$57,""),
IF($C12="Naren Baliga",_xlfn.XLOOKUP($B12,PROSPER_Baliga!$1:$1,PROSPER_Baliga!$57:$57,""),
IF($C12="Thorsten Huhn",_xlfn.XLOOKUP($B12,PROSPER_Huhn!$1:$1,PROSPER_Huhn!$57:$57,""),
IF($C12="Nick Hull",_xlfn.XLOOKUP($B12,PROSPER_Hull!$1:$1,PROSPER_Hull!$57:$57,""),
IF($C12="Monika Kotwani",_xlfn.XLOOKUP($B12,PROSPER_Kotwani!$1:$1,PROSPER_Kotwani!$57:$57,""),
IF($C12="Jonathan Wellner",_xlfn.XLOOKUP($B12,PROSPER_Wellner!$1:$1,PROSPER_Wellner!$57:$57,""),
IF($C12="Travis Harvey",_xlfn.XLOOKUP($B12,PROSPER_Harvey!$1:$1,PROSPER_Harvey!$57:$57,""),""))))))))="","No Comment",IF(IF($C12="Christopher Lobo",_xlfn.XLOOKUP($B12,PROSPER_Lobo!$1:$1,PROSPER_Lobo!$57:$57,""),
IF($C12="Naren Baliga",_xlfn.XLOOKUP($B12,PROSPER_Baliga!$1:$1,PROSPER_Baliga!$57:$57,""),
IF($C12="Thorsten Huhn",_xlfn.XLOOKUP($B12,PROSPER_Huhn!$1:$1,PROSPER_Huhn!$57:$57,""),
IF($C12="Nick Hull",_xlfn.XLOOKUP($B12,PROSPER_Hull!$1:$1,PROSPER_Hull!$57:$57,""),
IF($C12="Monika Kotwani",_xlfn.XLOOKUP($B12,PROSPER_Kotwani!$1:$1,PROSPER_Kotwani!$57:$57,""),
IF($C12="Jonathan Wellner",_xlfn.XLOOKUP($B12,PROSPER_Wellner!$1:$1,PROSPER_Wellner!$57:$57,""),
IF($C12="Travis Harvey",_xlfn.XLOOKUP($B12,PROSPER_Harvey!$1:$1,PROSPER_Harvey!$57:$57,""),"")))))))="","",
IF($C12="Christopher Lobo",_xlfn.XLOOKUP($B12,PROSPER_Lobo!$1:$1,PROSPER_Lobo!$57:$57,""),
IF($C12="Naren Baliga",_xlfn.XLOOKUP($B12,PROSPER_Baliga!$1:$1,PROSPER_Baliga!$57:$57,""),
IF($C12="Thorsten Huhn",_xlfn.XLOOKUP($B12,PROSPER_Huhn!$1:$1,PROSPER_Huhn!$57:$57,""),
IF($C12="Nick Hull",_xlfn.XLOOKUP($B12,PROSPER_Hull!$1:$1,PROSPER_Hull!$57:$57,""),
IF($C12="Monika Kotwani",_xlfn.XLOOKUP($B12,PROSPER_Kotwani!$1:$1,PROSPER_Kotwani!$57:$57,""),
IF($C12="Jonathan Wellner",_xlfn.XLOOKUP($B12,PROSPER_Wellner!$1:$1,PROSPER_Wellner!$57:$57,""),
IF($C12="Travis Harvey",_xlfn.XLOOKUP($B12,PROSPER_Harvey!$1:$1,PROSPER_Harvey!$57:$57,""),"")))))))))</f>
        <v>No Comment</v>
      </c>
      <c r="HC12" s="192">
        <f t="shared" si="202"/>
        <v>0</v>
      </c>
      <c r="HD12" s="135" t="str">
        <f>_xlfn.XLOOKUP(B12,PROSPERInitial_Query!$E:$E,PROSPERInitial_Query!$AK:$AK,"",,-1)</f>
        <v/>
      </c>
      <c r="HE12" s="136" t="str">
        <f t="shared" si="94"/>
        <v>Aya Uehara4 - SuccessServices Quality</v>
      </c>
      <c r="HF12" s="136" t="str">
        <f>_xlfn.XLOOKUP(HE12,PROSPERDelta_Query!BK:BK,PROSPERDelta_Query!AX:AX,"",,-1)</f>
        <v/>
      </c>
      <c r="HG12" s="137" t="str">
        <f t="shared" si="203"/>
        <v>N/A</v>
      </c>
      <c r="HH12" s="137" t="str">
        <f>IF(IF(IF($C12="Christopher Lobo",_xlfn.XLOOKUP($B12,PROSPER_Lobo!$1:$1,PROSPER_Lobo!$58:$58,""),
IF($C12="Naren Baliga",_xlfn.XLOOKUP($B12,PROSPER_Baliga!$1:$1,PROSPER_Baliga!$58:$58,""),
IF($C12="Thorsten Huhn",_xlfn.XLOOKUP($B12,PROSPER_Huhn!$1:$1,PROSPER_Huhn!$58:$58,""),
IF($C12="Nick Hull",_xlfn.XLOOKUP($B12,PROSPER_Hull!$1:$1,PROSPER_Hull!$58:$58,""),
IF($C12="Monika Kotwani",_xlfn.XLOOKUP($B12,PROSPER_Kotwani!$1:$1,PROSPER_Kotwani!$58:$58,""),
IF($C12="Jonathan Wellner",_xlfn.XLOOKUP($B12,PROSPER_Wellner!$1:$1,PROSPER_Wellner!$58:$58,""),
IF($C12="Travis Harvey",_xlfn.XLOOKUP($B12,PROSPER_Harvey!$1:$1,PROSPER_Harvey!$58:$58,""),"")))))))="","",
IF($C12="Christopher Lobo",_xlfn.XLOOKUP($B12,PROSPER_Lobo!$1:$1,PROSPER_Lobo!$58:$58,""),
IF($C12="Naren Baliga",_xlfn.XLOOKUP($B12,PROSPER_Baliga!$1:$1,PROSPER_Baliga!$58:$58,""),
IF($C12="Thorsten Huhn",_xlfn.XLOOKUP($B12,PROSPER_Huhn!$1:$1,PROSPER_Huhn!$58:$58,""),
IF($C12="Nick Hull",_xlfn.XLOOKUP($B12,PROSPER_Hull!$1:$1,PROSPER_Hull!$58:$58,""),
IF($C12="Monika Kotwani",_xlfn.XLOOKUP($B12,PROSPER_Kotwani!$1:$1,PROSPER_Kotwani!$58:$58,""),
IF($C12="Jonathan Wellner",_xlfn.XLOOKUP($B12,PROSPER_Wellner!$1:$1,PROSPER_Wellner!$58:$58,""),
IF($C12="Travis Harvey",_xlfn.XLOOKUP($B12,PROSPER_Harvey!$1:$1,PROSPER_Harvey!$58:$58,""),""))))))))="","No Score",IF(IF($C12="Christopher Lobo",_xlfn.XLOOKUP($B12,PROSPER_Lobo!$1:$1,PROSPER_Lobo!$58:$58,""),
IF($C12="Naren Baliga",_xlfn.XLOOKUP($B12,PROSPER_Baliga!$1:$1,PROSPER_Baliga!$58:$58,""),
IF($C12="Thorsten Huhn",_xlfn.XLOOKUP($B12,PROSPER_Huhn!$1:$1,PROSPER_Huhn!$58:$58,""),
IF($C12="Nick Hull",_xlfn.XLOOKUP($B12,PROSPER_Hull!$1:$1,PROSPER_Hull!$58:$58,""),
IF($C12="Monika Kotwani",_xlfn.XLOOKUP($B12,PROSPER_Kotwani!$1:$1,PROSPER_Kotwani!$58:$58,""),
IF($C12="Jonathan Wellner",_xlfn.XLOOKUP($B12,PROSPER_Wellner!$1:$1,PROSPER_Wellner!$58:$58,""),
IF($C12="Travis Harvey",_xlfn.XLOOKUP($B12,PROSPER_Harvey!$1:$1,PROSPER_Harvey!$58:$58,""),"")))))))="","",
IF($C12="Christopher Lobo",_xlfn.XLOOKUP($B12,PROSPER_Lobo!$1:$1,PROSPER_Lobo!$58:$58,""),
IF($C12="Naren Baliga",_xlfn.XLOOKUP($B12,PROSPER_Baliga!$1:$1,PROSPER_Baliga!$58:$58,""),
IF($C12="Thorsten Huhn",_xlfn.XLOOKUP($B12,PROSPER_Huhn!$1:$1,PROSPER_Huhn!$58:$58,""),
IF($C12="Nick Hull",_xlfn.XLOOKUP($B12,PROSPER_Hull!$1:$1,PROSPER_Hull!$58:$58,""),
IF($C12="Monika Kotwani",_xlfn.XLOOKUP($B12,PROSPER_Kotwani!$1:$1,PROSPER_Kotwani!$58:$58,""),
IF($C12="Jonathan Wellner",_xlfn.XLOOKUP($B12,PROSPER_Wellner!$1:$1,PROSPER_Wellner!$58:$58,""),
IF($C12="Travis Harvey",_xlfn.XLOOKUP($B12,PROSPER_Harvey!$1:$1,PROSPER_Harvey!$58:$58,""),"")))))))))</f>
        <v>No Score</v>
      </c>
      <c r="HI12" s="138" t="str">
        <f>IF(IF(IF($C12="Christopher Lobo",_xlfn.XLOOKUP($B12,PROSPER_Lobo!$1:$1,PROSPER_Lobo!$59:$59,""),
IF($C12="Naren Baliga",_xlfn.XLOOKUP($B12,PROSPER_Baliga!$1:$1,PROSPER_Baliga!$59:$59,""),
IF($C12="Thorsten Huhn",_xlfn.XLOOKUP($B12,PROSPER_Huhn!$1:$1,PROSPER_Huhn!$59:$59,""),
IF($C12="Nick Hull",_xlfn.XLOOKUP($B12,PROSPER_Hull!$1:$1,PROSPER_Hull!$59:$59,""),
IF($C12="Monika Kotwani",_xlfn.XLOOKUP($B12,PROSPER_Kotwani!$1:$1,PROSPER_Kotwani!$59:$59,""),
IF($C12="Jonathan Wellner",_xlfn.XLOOKUP($B12,PROSPER_Wellner!$1:$1,PROSPER_Wellner!$59:$59,""),
IF($C12="Travis Harvey",_xlfn.XLOOKUP($B12,PROSPER_Harvey!$1:$1,PROSPER_Harvey!$59:$59,""),"")))))))="","",
IF($C12="Christopher Lobo",_xlfn.XLOOKUP($B12,PROSPER_Lobo!$1:$1,PROSPER_Lobo!$59:$59,""),
IF($C12="Naren Baliga",_xlfn.XLOOKUP($B12,PROSPER_Baliga!$1:$1,PROSPER_Baliga!$59:$59,""),
IF($C12="Thorsten Huhn",_xlfn.XLOOKUP($B12,PROSPER_Huhn!$1:$1,PROSPER_Huhn!$59:$59,""),
IF($C12="Nick Hull",_xlfn.XLOOKUP($B12,PROSPER_Hull!$1:$1,PROSPER_Hull!$59:$59,""),
IF($C12="Monika Kotwani",_xlfn.XLOOKUP($B12,PROSPER_Kotwani!$1:$1,PROSPER_Kotwani!$59:$59,""),
IF($C12="Jonathan Wellner",_xlfn.XLOOKUP($B12,PROSPER_Wellner!$1:$1,PROSPER_Wellner!$59:$59,""),
IF($C12="Travis Harvey",_xlfn.XLOOKUP($B12,PROSPER_Harvey!$1:$1,PROSPER_Harvey!$59:$59,""),""))))))))="","No Comment",IF(IF($C12="Christopher Lobo",_xlfn.XLOOKUP($B12,PROSPER_Lobo!$1:$1,PROSPER_Lobo!$59:$59,""),
IF($C12="Naren Baliga",_xlfn.XLOOKUP($B12,PROSPER_Baliga!$1:$1,PROSPER_Baliga!$59:$59,""),
IF($C12="Thorsten Huhn",_xlfn.XLOOKUP($B12,PROSPER_Huhn!$1:$1,PROSPER_Huhn!$59:$59,""),
IF($C12="Nick Hull",_xlfn.XLOOKUP($B12,PROSPER_Hull!$1:$1,PROSPER_Hull!$59:$59,""),
IF($C12="Monika Kotwani",_xlfn.XLOOKUP($B12,PROSPER_Kotwani!$1:$1,PROSPER_Kotwani!$59:$59,""),
IF($C12="Jonathan Wellner",_xlfn.XLOOKUP($B12,PROSPER_Wellner!$1:$1,PROSPER_Wellner!$59:$59,""),
IF($C12="Travis Harvey",_xlfn.XLOOKUP($B12,PROSPER_Harvey!$1:$1,PROSPER_Harvey!$59:$59,""),"")))))))="","",
IF($C12="Christopher Lobo",_xlfn.XLOOKUP($B12,PROSPER_Lobo!$1:$1,PROSPER_Lobo!$59:$59,""),
IF($C12="Naren Baliga",_xlfn.XLOOKUP($B12,PROSPER_Baliga!$1:$1,PROSPER_Baliga!$59:$59,""),
IF($C12="Thorsten Huhn",_xlfn.XLOOKUP($B12,PROSPER_Huhn!$1:$1,PROSPER_Huhn!$59:$59,""),
IF($C12="Nick Hull",_xlfn.XLOOKUP($B12,PROSPER_Hull!$1:$1,PROSPER_Hull!$59:$59,""),
IF($C12="Monika Kotwani",_xlfn.XLOOKUP($B12,PROSPER_Kotwani!$1:$1,PROSPER_Kotwani!$59:$59,""),
IF($C12="Jonathan Wellner",_xlfn.XLOOKUP($B12,PROSPER_Wellner!$1:$1,PROSPER_Wellner!$59:$59,""),
IF($C12="Travis Harvey",_xlfn.XLOOKUP($B12,PROSPER_Harvey!$1:$1,PROSPER_Harvey!$59:$59,""),"")))))))))</f>
        <v>No Comment</v>
      </c>
      <c r="HJ12" s="188" t="str">
        <f t="shared" si="204"/>
        <v>N/A</v>
      </c>
      <c r="HK12" s="135" t="str">
        <f>_xlfn.XLOOKUP(B12,PROSPERInitial_Query!$E:$E,PROSPERInitial_Query!$AL:$AL,"",,-1)</f>
        <v/>
      </c>
      <c r="HL12" s="136" t="str">
        <f t="shared" si="97"/>
        <v>Aya Uehara4 - SuccessEscalation Management</v>
      </c>
      <c r="HM12" s="136" t="str">
        <f>_xlfn.XLOOKUP(HL12,PROSPERDelta_Query!BK:BK,PROSPERDelta_Query!AY:AY,"",,-1)</f>
        <v/>
      </c>
      <c r="HN12" s="137" t="str">
        <f t="shared" si="205"/>
        <v>N/A</v>
      </c>
      <c r="HO12" s="137" t="str">
        <f>IF(IF(IF($C12="Christopher Lobo",_xlfn.XLOOKUP($B12,PROSPER_Lobo!$1:$1,PROSPER_Lobo!$60:$60,""),
IF($C12="Naren Baliga",_xlfn.XLOOKUP($B12,PROSPER_Baliga!$1:$1,PROSPER_Baliga!$60:$60,""),
IF($C12="Thorsten Huhn",_xlfn.XLOOKUP($B12,PROSPER_Huhn!$1:$1,PROSPER_Huhn!$60:$60,""),
IF($C12="Nick Hull",_xlfn.XLOOKUP($B12,PROSPER_Hull!$1:$1,PROSPER_Hull!$60:$60,""),
IF($C12="Monika Kotwani",_xlfn.XLOOKUP($B12,PROSPER_Kotwani!$1:$1,PROSPER_Kotwani!$60:$60,""),
IF($C12="Jonathan Wellner",_xlfn.XLOOKUP($B12,PROSPER_Wellner!$1:$1,PROSPER_Wellner!$60:$60,""),
IF($C12="Travis Harvey",_xlfn.XLOOKUP($B12,PROSPER_Harvey!$1:$1,PROSPER_Harvey!$60:$60,""),"")))))))="","",
IF($C12="Christopher Lobo",_xlfn.XLOOKUP($B12,PROSPER_Lobo!$1:$1,PROSPER_Lobo!$60:$60,""),
IF($C12="Naren Baliga",_xlfn.XLOOKUP($B12,PROSPER_Baliga!$1:$1,PROSPER_Baliga!$60:$60,""),
IF($C12="Thorsten Huhn",_xlfn.XLOOKUP($B12,PROSPER_Huhn!$1:$1,PROSPER_Huhn!$60:$60,""),
IF($C12="Nick Hull",_xlfn.XLOOKUP($B12,PROSPER_Hull!$1:$1,PROSPER_Hull!$60:$60,""),
IF($C12="Monika Kotwani",_xlfn.XLOOKUP($B12,PROSPER_Kotwani!$1:$1,PROSPER_Kotwani!$60:$60,""),
IF($C12="Jonathan Wellner",_xlfn.XLOOKUP($B12,PROSPER_Wellner!$1:$1,PROSPER_Wellner!$60:$60,""),
IF($C12="Travis Harvey",_xlfn.XLOOKUP($B12,PROSPER_Harvey!$1:$1,PROSPER_Harvey!$60:$60,""),""))))))))="","No Score",IF(IF($C12="Christopher Lobo",_xlfn.XLOOKUP($B12,PROSPER_Lobo!$1:$1,PROSPER_Lobo!$60:$60,""),
IF($C12="Naren Baliga",_xlfn.XLOOKUP($B12,PROSPER_Baliga!$1:$1,PROSPER_Baliga!$60:$60,""),
IF($C12="Thorsten Huhn",_xlfn.XLOOKUP($B12,PROSPER_Huhn!$1:$1,PROSPER_Huhn!$60:$60,""),
IF($C12="Nick Hull",_xlfn.XLOOKUP($B12,PROSPER_Hull!$1:$1,PROSPER_Hull!$60:$60,""),
IF($C12="Monika Kotwani",_xlfn.XLOOKUP($B12,PROSPER_Kotwani!$1:$1,PROSPER_Kotwani!$60:$60,""),
IF($C12="Jonathan Wellner",_xlfn.XLOOKUP($B12,PROSPER_Wellner!$1:$1,PROSPER_Wellner!$60:$60,""),
IF($C12="Travis Harvey",_xlfn.XLOOKUP($B12,PROSPER_Harvey!$1:$1,PROSPER_Harvey!$60:$60,""),"")))))))="","",
IF($C12="Christopher Lobo",_xlfn.XLOOKUP($B12,PROSPER_Lobo!$1:$1,PROSPER_Lobo!$60:$60,""),
IF($C12="Naren Baliga",_xlfn.XLOOKUP($B12,PROSPER_Baliga!$1:$1,PROSPER_Baliga!$60:$60,""),
IF($C12="Thorsten Huhn",_xlfn.XLOOKUP($B12,PROSPER_Huhn!$1:$1,PROSPER_Huhn!$60:$60,""),
IF($C12="Nick Hull",_xlfn.XLOOKUP($B12,PROSPER_Hull!$1:$1,PROSPER_Hull!$60:$60,""),
IF($C12="Monika Kotwani",_xlfn.XLOOKUP($B12,PROSPER_Kotwani!$1:$1,PROSPER_Kotwani!$60:$60,""),
IF($C12="Jonathan Wellner",_xlfn.XLOOKUP($B12,PROSPER_Wellner!$1:$1,PROSPER_Wellner!$60:$60,""),
IF($C12="Travis Harvey",_xlfn.XLOOKUP($B12,PROSPER_Harvey!$1:$1,PROSPER_Harvey!$60:$60,""),"")))))))))</f>
        <v>No Score</v>
      </c>
      <c r="HP12" s="138" t="str">
        <f>IF(IF(IF($C12="Christopher Lobo",_xlfn.XLOOKUP($B12,PROSPER_Lobo!$1:$1,PROSPER_Lobo!$61:$61,""),
IF($C12="Naren Baliga",_xlfn.XLOOKUP($B12,PROSPER_Baliga!$1:$1,PROSPER_Baliga!$61:$61,""),
IF($C12="Thorsten Huhn",_xlfn.XLOOKUP($B12,PROSPER_Huhn!$1:$1,PROSPER_Huhn!$61:$61,""),
IF($C12="Nick Hull",_xlfn.XLOOKUP($B12,PROSPER_Hull!$1:$1,PROSPER_Hull!$61:$61,""),
IF($C12="Monika Kotwani",_xlfn.XLOOKUP($B12,PROSPER_Kotwani!$1:$1,PROSPER_Kotwani!$61:$61,""),
IF($C12="Jonathan Wellner",_xlfn.XLOOKUP($B12,PROSPER_Wellner!$1:$1,PROSPER_Wellner!$61:$61,""),
IF($C12="Travis Harvey",_xlfn.XLOOKUP($B12,PROSPER_Harvey!$1:$1,PROSPER_Harvey!$61:$61,""),"")))))))="","",
IF($C12="Christopher Lobo",_xlfn.XLOOKUP($B12,PROSPER_Lobo!$1:$1,PROSPER_Lobo!$61:$61,""),
IF($C12="Naren Baliga",_xlfn.XLOOKUP($B12,PROSPER_Baliga!$1:$1,PROSPER_Baliga!$61:$61,""),
IF($C12="Thorsten Huhn",_xlfn.XLOOKUP($B12,PROSPER_Huhn!$1:$1,PROSPER_Huhn!$61:$61,""),
IF($C12="Nick Hull",_xlfn.XLOOKUP($B12,PROSPER_Hull!$1:$1,PROSPER_Hull!$61:$61,""),
IF($C12="Monika Kotwani",_xlfn.XLOOKUP($B12,PROSPER_Kotwani!$1:$1,PROSPER_Kotwani!$61:$61,""),
IF($C12="Jonathan Wellner",_xlfn.XLOOKUP($B12,PROSPER_Wellner!$1:$1,PROSPER_Wellner!$61:$61,""),
IF($C12="Travis Harvey",_xlfn.XLOOKUP($B12,PROSPER_Harvey!$1:$1,PROSPER_Harvey!$61:$61,""),""))))))))="","No Comment",IF(IF($C12="Christopher Lobo",_xlfn.XLOOKUP($B12,PROSPER_Lobo!$1:$1,PROSPER_Lobo!$61:$61,""),
IF($C12="Naren Baliga",_xlfn.XLOOKUP($B12,PROSPER_Baliga!$1:$1,PROSPER_Baliga!$61:$61,""),
IF($C12="Thorsten Huhn",_xlfn.XLOOKUP($B12,PROSPER_Huhn!$1:$1,PROSPER_Huhn!$61:$61,""),
IF($C12="Nick Hull",_xlfn.XLOOKUP($B12,PROSPER_Hull!$1:$1,PROSPER_Hull!$61:$61,""),
IF($C12="Monika Kotwani",_xlfn.XLOOKUP($B12,PROSPER_Kotwani!$1:$1,PROSPER_Kotwani!$61:$61,""),
IF($C12="Jonathan Wellner",_xlfn.XLOOKUP($B12,PROSPER_Wellner!$1:$1,PROSPER_Wellner!$61:$61,""),
IF($C12="Travis Harvey",_xlfn.XLOOKUP($B12,PROSPER_Harvey!$1:$1,PROSPER_Harvey!$61:$61,""),"")))))))="","",
IF($C12="Christopher Lobo",_xlfn.XLOOKUP($B12,PROSPER_Lobo!$1:$1,PROSPER_Lobo!$61:$61,""),
IF($C12="Naren Baliga",_xlfn.XLOOKUP($B12,PROSPER_Baliga!$1:$1,PROSPER_Baliga!$61:$61,""),
IF($C12="Thorsten Huhn",_xlfn.XLOOKUP($B12,PROSPER_Huhn!$1:$1,PROSPER_Huhn!$61:$61,""),
IF($C12="Nick Hull",_xlfn.XLOOKUP($B12,PROSPER_Hull!$1:$1,PROSPER_Hull!$61:$61,""),
IF($C12="Monika Kotwani",_xlfn.XLOOKUP($B12,PROSPER_Kotwani!$1:$1,PROSPER_Kotwani!$61:$61,""),
IF($C12="Jonathan Wellner",_xlfn.XLOOKUP($B12,PROSPER_Wellner!$1:$1,PROSPER_Wellner!$61:$61,""),
IF($C12="Travis Harvey",_xlfn.XLOOKUP($B12,PROSPER_Harvey!$1:$1,PROSPER_Harvey!$61:$61,""),"")))))))))</f>
        <v>No Comment</v>
      </c>
      <c r="HQ12" s="188" t="str">
        <f t="shared" si="206"/>
        <v>N/A</v>
      </c>
      <c r="HR12" s="135" t="str">
        <f>_xlfn.XLOOKUP(B12,PROSPERInitial_Query!$E:$E,PROSPERInitial_Query!$AM:$AM,"",,-1)</f>
        <v/>
      </c>
      <c r="HS12" s="136" t="str">
        <f t="shared" si="100"/>
        <v>Aya Uehara4 - SuccessExpanding / Renewing the Business</v>
      </c>
      <c r="HT12" s="136" t="str">
        <f>_xlfn.XLOOKUP(HS12,PROSPERDelta_Query!BK:BK,PROSPERDelta_Query!AZ:AZ,"",,-1)</f>
        <v/>
      </c>
      <c r="HU12" s="137" t="str">
        <f t="shared" si="207"/>
        <v>N/A</v>
      </c>
      <c r="HV12" s="137" t="str">
        <f>IF(IF(IF($C12="Christopher Lobo",_xlfn.XLOOKUP($B12,PROSPER_Lobo!$1:$1,PROSPER_Lobo!$62:$62,""),
IF($C12="Naren Baliga",_xlfn.XLOOKUP($B12,PROSPER_Baliga!$1:$1,PROSPER_Baliga!$62:$62,""),
IF($C12="Thorsten Huhn",_xlfn.XLOOKUP($B12,PROSPER_Huhn!$1:$1,PROSPER_Huhn!$62:$62,""),
IF($C12="Nick Hull",_xlfn.XLOOKUP($B12,PROSPER_Hull!$1:$1,PROSPER_Hull!$62:$62,""),
IF($C12="Monika Kotwani",_xlfn.XLOOKUP($B12,PROSPER_Kotwani!$1:$1,PROSPER_Kotwani!$62:$62,""),
IF($C12="Jonathan Wellner",_xlfn.XLOOKUP($B12,PROSPER_Wellner!$1:$1,PROSPER_Wellner!$62:$62,""),
IF($C12="Travis Harvey",_xlfn.XLOOKUP($B12,PROSPER_Harvey!$1:$1,PROSPER_Harvey!$62:$62,""),"")))))))="","",
IF($C12="Christopher Lobo",_xlfn.XLOOKUP($B12,PROSPER_Lobo!$1:$1,PROSPER_Lobo!$62:$62,""),
IF($C12="Naren Baliga",_xlfn.XLOOKUP($B12,PROSPER_Baliga!$1:$1,PROSPER_Baliga!$62:$62,""),
IF($C12="Thorsten Huhn",_xlfn.XLOOKUP($B12,PROSPER_Huhn!$1:$1,PROSPER_Huhn!$62:$62,""),
IF($C12="Nick Hull",_xlfn.XLOOKUP($B12,PROSPER_Hull!$1:$1,PROSPER_Hull!$62:$62,""),
IF($C12="Monika Kotwani",_xlfn.XLOOKUP($B12,PROSPER_Kotwani!$1:$1,PROSPER_Kotwani!$62:$62,""),
IF($C12="Jonathan Wellner",_xlfn.XLOOKUP($B12,PROSPER_Wellner!$1:$1,PROSPER_Wellner!$62:$62,""),
IF($C12="Travis Harvey",_xlfn.XLOOKUP($B12,PROSPER_Harvey!$1:$1,PROSPER_Harvey!$62:$62,""),""))))))))="","No Score",IF(IF($C12="Christopher Lobo",_xlfn.XLOOKUP($B12,PROSPER_Lobo!$1:$1,PROSPER_Lobo!$62:$62,""),
IF($C12="Naren Baliga",_xlfn.XLOOKUP($B12,PROSPER_Baliga!$1:$1,PROSPER_Baliga!$62:$62,""),
IF($C12="Thorsten Huhn",_xlfn.XLOOKUP($B12,PROSPER_Huhn!$1:$1,PROSPER_Huhn!$62:$62,""),
IF($C12="Nick Hull",_xlfn.XLOOKUP($B12,PROSPER_Hull!$1:$1,PROSPER_Hull!$62:$62,""),
IF($C12="Monika Kotwani",_xlfn.XLOOKUP($B12,PROSPER_Kotwani!$1:$1,PROSPER_Kotwani!$62:$62,""),
IF($C12="Jonathan Wellner",_xlfn.XLOOKUP($B12,PROSPER_Wellner!$1:$1,PROSPER_Wellner!$62:$62,""),
IF($C12="Travis Harvey",_xlfn.XLOOKUP($B12,PROSPER_Harvey!$1:$1,PROSPER_Harvey!$62:$62,""),"")))))))="","",
IF($C12="Christopher Lobo",_xlfn.XLOOKUP($B12,PROSPER_Lobo!$1:$1,PROSPER_Lobo!$62:$62,""),
IF($C12="Naren Baliga",_xlfn.XLOOKUP($B12,PROSPER_Baliga!$1:$1,PROSPER_Baliga!$62:$62,""),
IF($C12="Thorsten Huhn",_xlfn.XLOOKUP($B12,PROSPER_Huhn!$1:$1,PROSPER_Huhn!$62:$62,""),
IF($C12="Nick Hull",_xlfn.XLOOKUP($B12,PROSPER_Hull!$1:$1,PROSPER_Hull!$62:$62,""),
IF($C12="Monika Kotwani",_xlfn.XLOOKUP($B12,PROSPER_Kotwani!$1:$1,PROSPER_Kotwani!$62:$62,""),
IF($C12="Jonathan Wellner",_xlfn.XLOOKUP($B12,PROSPER_Wellner!$1:$1,PROSPER_Wellner!$62:$62,""),
IF($C12="Travis Harvey",_xlfn.XLOOKUP($B12,PROSPER_Harvey!$1:$1,PROSPER_Harvey!$62:$62,""),"")))))))))</f>
        <v>No Score</v>
      </c>
      <c r="HW12" s="138" t="str">
        <f>IF(IF(IF($C12="Christopher Lobo",_xlfn.XLOOKUP($B12,PROSPER_Lobo!$1:$1,PROSPER_Lobo!$63:$63,""),
IF($C12="Naren Baliga",_xlfn.XLOOKUP($B12,PROSPER_Baliga!$1:$1,PROSPER_Baliga!$63:$63,""),
IF($C12="Thorsten Huhn",_xlfn.XLOOKUP($B12,PROSPER_Huhn!$1:$1,PROSPER_Huhn!$63:$63,""),
IF($C12="Nick Hull",_xlfn.XLOOKUP($B12,PROSPER_Hull!$1:$1,PROSPER_Hull!$63:$63,""),
IF($C12="Monika Kotwani",_xlfn.XLOOKUP($B12,PROSPER_Kotwani!$1:$1,PROSPER_Kotwani!$63:$63,""),
IF($C12="Jonathan Wellner",_xlfn.XLOOKUP($B12,PROSPER_Wellner!$1:$1,PROSPER_Wellner!$63:$63,""),
IF($C12="Travis Harvey",_xlfn.XLOOKUP($B12,PROSPER_Harvey!$1:$1,PROSPER_Harvey!$63:$63,""),"")))))))="","",
IF($C12="Christopher Lobo",_xlfn.XLOOKUP($B12,PROSPER_Lobo!$1:$1,PROSPER_Lobo!$63:$63,""),
IF($C12="Naren Baliga",_xlfn.XLOOKUP($B12,PROSPER_Baliga!$1:$1,PROSPER_Baliga!$63:$63,""),
IF($C12="Thorsten Huhn",_xlfn.XLOOKUP($B12,PROSPER_Huhn!$1:$1,PROSPER_Huhn!$63:$63,""),
IF($C12="Nick Hull",_xlfn.XLOOKUP($B12,PROSPER_Hull!$1:$1,PROSPER_Hull!$63:$63,""),
IF($C12="Monika Kotwani",_xlfn.XLOOKUP($B12,PROSPER_Kotwani!$1:$1,PROSPER_Kotwani!$63:$63,""),
IF($C12="Jonathan Wellner",_xlfn.XLOOKUP($B12,PROSPER_Wellner!$1:$1,PROSPER_Wellner!$63:$63,""),
IF($C12="Travis Harvey",_xlfn.XLOOKUP($B12,PROSPER_Harvey!$1:$1,PROSPER_Harvey!$63:$63,""),""))))))))="","No Comment",IF(IF($C12="Christopher Lobo",_xlfn.XLOOKUP($B12,PROSPER_Lobo!$1:$1,PROSPER_Lobo!$63:$63,""),
IF($C12="Naren Baliga",_xlfn.XLOOKUP($B12,PROSPER_Baliga!$1:$1,PROSPER_Baliga!$63:$63,""),
IF($C12="Thorsten Huhn",_xlfn.XLOOKUP($B12,PROSPER_Huhn!$1:$1,PROSPER_Huhn!$63:$63,""),
IF($C12="Nick Hull",_xlfn.XLOOKUP($B12,PROSPER_Hull!$1:$1,PROSPER_Hull!$63:$63,""),
IF($C12="Monika Kotwani",_xlfn.XLOOKUP($B12,PROSPER_Kotwani!$1:$1,PROSPER_Kotwani!$63:$63,""),
IF($C12="Jonathan Wellner",_xlfn.XLOOKUP($B12,PROSPER_Wellner!$1:$1,PROSPER_Wellner!$63:$63,""),
IF($C12="Travis Harvey",_xlfn.XLOOKUP($B12,PROSPER_Harvey!$1:$1,PROSPER_Harvey!$63:$63,""),"")))))))="","",
IF($C12="Christopher Lobo",_xlfn.XLOOKUP($B12,PROSPER_Lobo!$1:$1,PROSPER_Lobo!$63:$63,""),
IF($C12="Naren Baliga",_xlfn.XLOOKUP($B12,PROSPER_Baliga!$1:$1,PROSPER_Baliga!$63:$63,""),
IF($C12="Thorsten Huhn",_xlfn.XLOOKUP($B12,PROSPER_Huhn!$1:$1,PROSPER_Huhn!$63:$63,""),
IF($C12="Nick Hull",_xlfn.XLOOKUP($B12,PROSPER_Hull!$1:$1,PROSPER_Hull!$63:$63,""),
IF($C12="Monika Kotwani",_xlfn.XLOOKUP($B12,PROSPER_Kotwani!$1:$1,PROSPER_Kotwani!$63:$63,""),
IF($C12="Jonathan Wellner",_xlfn.XLOOKUP($B12,PROSPER_Wellner!$1:$1,PROSPER_Wellner!$63:$63,""),
IF($C12="Travis Harvey",_xlfn.XLOOKUP($B12,PROSPER_Harvey!$1:$1,PROSPER_Harvey!$63:$63,""),"")))))))))</f>
        <v>No Comment</v>
      </c>
      <c r="HX12" s="188" t="str">
        <f t="shared" si="208"/>
        <v>N/A</v>
      </c>
      <c r="HY12" s="135" t="str">
        <f>_xlfn.XLOOKUP(B12,PROSPERInitial_Query!$E:$E,PROSPERInitial_Query!$AN:$AN,"",,-1)</f>
        <v/>
      </c>
      <c r="HZ12" s="136" t="str">
        <f t="shared" si="103"/>
        <v>Aya Uehara4 - SuccessPre-Sales Participation</v>
      </c>
      <c r="IA12" s="136" t="str">
        <f>_xlfn.XLOOKUP(HZ12,PROSPERDelta_Query!BK:BK,PROSPERDelta_Query!BA:BA,"",,-1)</f>
        <v/>
      </c>
      <c r="IB12" s="137" t="str">
        <f t="shared" si="209"/>
        <v>N/A</v>
      </c>
      <c r="IC12" s="137" t="str">
        <f>IF(IF(IF($C12="Christopher Lobo",_xlfn.XLOOKUP($B12,PROSPER_Lobo!$1:$1,PROSPER_Lobo!$64:$64,""),
IF($C12="Naren Baliga",_xlfn.XLOOKUP($B12,PROSPER_Baliga!$1:$1,PROSPER_Baliga!$64:$64,""),
IF($C12="Thorsten Huhn",_xlfn.XLOOKUP($B12,PROSPER_Huhn!$1:$1,PROSPER_Huhn!$64:$64,""),
IF($C12="Nick Hull",_xlfn.XLOOKUP($B12,PROSPER_Hull!$1:$1,PROSPER_Hull!$64:$64,""),
IF($C12="Monika Kotwani",_xlfn.XLOOKUP($B12,PROSPER_Kotwani!$1:$1,PROSPER_Kotwani!$64:$64,""),
IF($C12="Jonathan Wellner",_xlfn.XLOOKUP($B12,PROSPER_Wellner!$1:$1,PROSPER_Wellner!$64:$64,""),
IF($C12="Travis Harvey",_xlfn.XLOOKUP($B12,PROSPER_Harvey!$1:$1,PROSPER_Harvey!$64:$64,""),"")))))))="","",
IF($C12="Christopher Lobo",_xlfn.XLOOKUP($B12,PROSPER_Lobo!$1:$1,PROSPER_Lobo!$64:$64,""),
IF($C12="Naren Baliga",_xlfn.XLOOKUP($B12,PROSPER_Baliga!$1:$1,PROSPER_Baliga!$64:$64,""),
IF($C12="Thorsten Huhn",_xlfn.XLOOKUP($B12,PROSPER_Huhn!$1:$1,PROSPER_Huhn!$64:$64,""),
IF($C12="Nick Hull",_xlfn.XLOOKUP($B12,PROSPER_Hull!$1:$1,PROSPER_Hull!$64:$64,""),
IF($C12="Monika Kotwani",_xlfn.XLOOKUP($B12,PROSPER_Kotwani!$1:$1,PROSPER_Kotwani!$64:$64,""),
IF($C12="Jonathan Wellner",_xlfn.XLOOKUP($B12,PROSPER_Wellner!$1:$1,PROSPER_Wellner!$64:$64,""),
IF($C12="Travis Harvey",_xlfn.XLOOKUP($B12,PROSPER_Harvey!$1:$1,PROSPER_Harvey!$64:$64,""),""))))))))="","No Score",IF(IF($C12="Christopher Lobo",_xlfn.XLOOKUP($B12,PROSPER_Lobo!$1:$1,PROSPER_Lobo!$64:$64,""),
IF($C12="Naren Baliga",_xlfn.XLOOKUP($B12,PROSPER_Baliga!$1:$1,PROSPER_Baliga!$64:$64,""),
IF($C12="Thorsten Huhn",_xlfn.XLOOKUP($B12,PROSPER_Huhn!$1:$1,PROSPER_Huhn!$64:$64,""),
IF($C12="Nick Hull",_xlfn.XLOOKUP($B12,PROSPER_Hull!$1:$1,PROSPER_Hull!$64:$64,""),
IF($C12="Monika Kotwani",_xlfn.XLOOKUP($B12,PROSPER_Kotwani!$1:$1,PROSPER_Kotwani!$64:$64,""),
IF($C12="Jonathan Wellner",_xlfn.XLOOKUP($B12,PROSPER_Wellner!$1:$1,PROSPER_Wellner!$64:$64,""),
IF($C12="Travis Harvey",_xlfn.XLOOKUP($B12,PROSPER_Harvey!$1:$1,PROSPER_Harvey!$64:$64,""),"")))))))="","",
IF($C12="Christopher Lobo",_xlfn.XLOOKUP($B12,PROSPER_Lobo!$1:$1,PROSPER_Lobo!$64:$64,""),
IF($C12="Naren Baliga",_xlfn.XLOOKUP($B12,PROSPER_Baliga!$1:$1,PROSPER_Baliga!$64:$64,""),
IF($C12="Thorsten Huhn",_xlfn.XLOOKUP($B12,PROSPER_Huhn!$1:$1,PROSPER_Huhn!$64:$64,""),
IF($C12="Nick Hull",_xlfn.XLOOKUP($B12,PROSPER_Hull!$1:$1,PROSPER_Hull!$64:$64,""),
IF($C12="Monika Kotwani",_xlfn.XLOOKUP($B12,PROSPER_Kotwani!$1:$1,PROSPER_Kotwani!$64:$64,""),
IF($C12="Jonathan Wellner",_xlfn.XLOOKUP($B12,PROSPER_Wellner!$1:$1,PROSPER_Wellner!$64:$64,""),
IF($C12="Travis Harvey",_xlfn.XLOOKUP($B12,PROSPER_Harvey!$1:$1,PROSPER_Harvey!$64:$64,""),"")))))))))</f>
        <v>No Score</v>
      </c>
      <c r="ID12" s="138" t="str">
        <f>IF(IF(IF($C12="Christopher Lobo",_xlfn.XLOOKUP($B12,PROSPER_Lobo!$1:$1,PROSPER_Lobo!$65:$65,""),
IF($C12="Naren Baliga",_xlfn.XLOOKUP($B12,PROSPER_Baliga!$1:$1,PROSPER_Baliga!$65:$65,""),
IF($C12="Thorsten Huhn",_xlfn.XLOOKUP($B12,PROSPER_Huhn!$1:$1,PROSPER_Huhn!$65:$65,""),
IF($C12="Nick Hull",_xlfn.XLOOKUP($B12,PROSPER_Hull!$1:$1,PROSPER_Hull!$65:$65,""),
IF($C12="Monika Kotwani",_xlfn.XLOOKUP($B12,PROSPER_Kotwani!$1:$1,PROSPER_Kotwani!$65:$65,""),
IF($C12="Jonathan Wellner",_xlfn.XLOOKUP($B12,PROSPER_Wellner!$1:$1,PROSPER_Wellner!$65:$65,""),
IF($C12="Travis Harvey",_xlfn.XLOOKUP($B12,PROSPER_Harvey!$1:$1,PROSPER_Harvey!$65:$65,""),"")))))))="","",
IF($C12="Christopher Lobo",_xlfn.XLOOKUP($B12,PROSPER_Lobo!$1:$1,PROSPER_Lobo!$65:$65,""),
IF($C12="Naren Baliga",_xlfn.XLOOKUP($B12,PROSPER_Baliga!$1:$1,PROSPER_Baliga!$65:$65,""),
IF($C12="Thorsten Huhn",_xlfn.XLOOKUP($B12,PROSPER_Huhn!$1:$1,PROSPER_Huhn!$65:$65,""),
IF($C12="Nick Hull",_xlfn.XLOOKUP($B12,PROSPER_Hull!$1:$1,PROSPER_Hull!$65:$65,""),
IF($C12="Monika Kotwani",_xlfn.XLOOKUP($B12,PROSPER_Kotwani!$1:$1,PROSPER_Kotwani!$65:$65,""),
IF($C12="Jonathan Wellner",_xlfn.XLOOKUP($B12,PROSPER_Wellner!$1:$1,PROSPER_Wellner!$65:$65,""),
IF($C12="Travis Harvey",_xlfn.XLOOKUP($B12,PROSPER_Harvey!$1:$1,PROSPER_Harvey!$65:$65,""),""))))))))="","No Comment",IF(IF($C12="Christopher Lobo",_xlfn.XLOOKUP($B12,PROSPER_Lobo!$1:$1,PROSPER_Lobo!$65:$65,""),
IF($C12="Naren Baliga",_xlfn.XLOOKUP($B12,PROSPER_Baliga!$1:$1,PROSPER_Baliga!$65:$65,""),
IF($C12="Thorsten Huhn",_xlfn.XLOOKUP($B12,PROSPER_Huhn!$1:$1,PROSPER_Huhn!$65:$65,""),
IF($C12="Nick Hull",_xlfn.XLOOKUP($B12,PROSPER_Hull!$1:$1,PROSPER_Hull!$65:$65,""),
IF($C12="Monika Kotwani",_xlfn.XLOOKUP($B12,PROSPER_Kotwani!$1:$1,PROSPER_Kotwani!$65:$65,""),
IF($C12="Jonathan Wellner",_xlfn.XLOOKUP($B12,PROSPER_Wellner!$1:$1,PROSPER_Wellner!$65:$65,""),
IF($C12="Travis Harvey",_xlfn.XLOOKUP($B12,PROSPER_Harvey!$1:$1,PROSPER_Harvey!$65:$65,""),"")))))))="","",
IF($C12="Christopher Lobo",_xlfn.XLOOKUP($B12,PROSPER_Lobo!$1:$1,PROSPER_Lobo!$65:$65,""),
IF($C12="Naren Baliga",_xlfn.XLOOKUP($B12,PROSPER_Baliga!$1:$1,PROSPER_Baliga!$65:$65,""),
IF($C12="Thorsten Huhn",_xlfn.XLOOKUP($B12,PROSPER_Huhn!$1:$1,PROSPER_Huhn!$65:$65,""),
IF($C12="Nick Hull",_xlfn.XLOOKUP($B12,PROSPER_Hull!$1:$1,PROSPER_Hull!$65:$65,""),
IF($C12="Monika Kotwani",_xlfn.XLOOKUP($B12,PROSPER_Kotwani!$1:$1,PROSPER_Kotwani!$65:$65,""),
IF($C12="Jonathan Wellner",_xlfn.XLOOKUP($B12,PROSPER_Wellner!$1:$1,PROSPER_Wellner!$65:$65,""),
IF($C12="Travis Harvey",_xlfn.XLOOKUP($B12,PROSPER_Harvey!$1:$1,PROSPER_Harvey!$65:$65,""),"")))))))))</f>
        <v>No Comment</v>
      </c>
      <c r="IE12" s="188" t="str">
        <f t="shared" si="210"/>
        <v>N/A</v>
      </c>
      <c r="IF12" s="135" t="str">
        <f>_xlfn.XLOOKUP(B12,PROSPERInitial_Query!$E:$E,PROSPERInitial_Query!$AO:$AO,"",,-1)</f>
        <v/>
      </c>
      <c r="IG12" s="136" t="str">
        <f t="shared" si="106"/>
        <v>Aya Uehara4 - SuccessP&amp;L Management</v>
      </c>
      <c r="IH12" s="136" t="str">
        <f>_xlfn.XLOOKUP(IG12,PROSPERDelta_Query!BK:BK,PROSPERDelta_Query!BB:BB,"",,-1)</f>
        <v/>
      </c>
      <c r="II12" s="137" t="str">
        <f t="shared" si="211"/>
        <v>N/A</v>
      </c>
      <c r="IJ12" s="137" t="str">
        <f>IF(IF(IF($C12="Christopher Lobo",_xlfn.XLOOKUP($B12,PROSPER_Lobo!$1:$1,PROSPER_Lobo!$66:$66,""),
IF($C12="Naren Baliga",_xlfn.XLOOKUP($B12,PROSPER_Baliga!$1:$1,PROSPER_Baliga!$66:$66,""),
IF($C12="Thorsten Huhn",_xlfn.XLOOKUP($B12,PROSPER_Huhn!$1:$1,PROSPER_Huhn!$66:$66,""),
IF($C12="Nick Hull",_xlfn.XLOOKUP($B12,PROSPER_Hull!$1:$1,PROSPER_Hull!$66:$66,""),
IF($C12="Monika Kotwani",_xlfn.XLOOKUP($B12,PROSPER_Kotwani!$1:$1,PROSPER_Kotwani!$66:$66,""),
IF($C12="Jonathan Wellner",_xlfn.XLOOKUP($B12,PROSPER_Wellner!$1:$1,PROSPER_Wellner!$66:$66,""),
IF($C12="Travis Harvey",_xlfn.XLOOKUP($B12,PROSPER_Harvey!$1:$1,PROSPER_Harvey!$66:$66,""),"")))))))="","",
IF($C12="Christopher Lobo",_xlfn.XLOOKUP($B12,PROSPER_Lobo!$1:$1,PROSPER_Lobo!$66:$66,""),
IF($C12="Naren Baliga",_xlfn.XLOOKUP($B12,PROSPER_Baliga!$1:$1,PROSPER_Baliga!$66:$66,""),
IF($C12="Thorsten Huhn",_xlfn.XLOOKUP($B12,PROSPER_Huhn!$1:$1,PROSPER_Huhn!$66:$66,""),
IF($C12="Nick Hull",_xlfn.XLOOKUP($B12,PROSPER_Hull!$1:$1,PROSPER_Hull!$66:$66,""),
IF($C12="Monika Kotwani",_xlfn.XLOOKUP($B12,PROSPER_Kotwani!$1:$1,PROSPER_Kotwani!$66:$66,""),
IF($C12="Jonathan Wellner",_xlfn.XLOOKUP($B12,PROSPER_Wellner!$1:$1,PROSPER_Wellner!$66:$66,""),
IF($C12="Travis Harvey",_xlfn.XLOOKUP($B12,PROSPER_Harvey!$1:$1,PROSPER_Harvey!$66:$66,""),""))))))))="","No Score",IF(IF($C12="Christopher Lobo",_xlfn.XLOOKUP($B12,PROSPER_Lobo!$1:$1,PROSPER_Lobo!$66:$66,""),
IF($C12="Naren Baliga",_xlfn.XLOOKUP($B12,PROSPER_Baliga!$1:$1,PROSPER_Baliga!$66:$66,""),
IF($C12="Thorsten Huhn",_xlfn.XLOOKUP($B12,PROSPER_Huhn!$1:$1,PROSPER_Huhn!$66:$66,""),
IF($C12="Nick Hull",_xlfn.XLOOKUP($B12,PROSPER_Hull!$1:$1,PROSPER_Hull!$66:$66,""),
IF($C12="Monika Kotwani",_xlfn.XLOOKUP($B12,PROSPER_Kotwani!$1:$1,PROSPER_Kotwani!$66:$66,""),
IF($C12="Jonathan Wellner",_xlfn.XLOOKUP($B12,PROSPER_Wellner!$1:$1,PROSPER_Wellner!$66:$66,""),
IF($C12="Travis Harvey",_xlfn.XLOOKUP($B12,PROSPER_Harvey!$1:$1,PROSPER_Harvey!$66:$66,""),"")))))))="","",
IF($C12="Christopher Lobo",_xlfn.XLOOKUP($B12,PROSPER_Lobo!$1:$1,PROSPER_Lobo!$66:$66,""),
IF($C12="Naren Baliga",_xlfn.XLOOKUP($B12,PROSPER_Baliga!$1:$1,PROSPER_Baliga!$66:$66,""),
IF($C12="Thorsten Huhn",_xlfn.XLOOKUP($B12,PROSPER_Huhn!$1:$1,PROSPER_Huhn!$66:$66,""),
IF($C12="Nick Hull",_xlfn.XLOOKUP($B12,PROSPER_Hull!$1:$1,PROSPER_Hull!$66:$66,""),
IF($C12="Monika Kotwani",_xlfn.XLOOKUP($B12,PROSPER_Kotwani!$1:$1,PROSPER_Kotwani!$66:$66,""),
IF($C12="Jonathan Wellner",_xlfn.XLOOKUP($B12,PROSPER_Wellner!$1:$1,PROSPER_Wellner!$66:$66,""),
IF($C12="Travis Harvey",_xlfn.XLOOKUP($B12,PROSPER_Harvey!$1:$1,PROSPER_Harvey!$66:$66,""),"")))))))))</f>
        <v>No Score</v>
      </c>
      <c r="IK12" s="138" t="str">
        <f>IF(IF(IF($C12="Christopher Lobo",_xlfn.XLOOKUP($B12,PROSPER_Lobo!$1:$1,PROSPER_Lobo!$67:$67,""),
IF($C12="Naren Baliga",_xlfn.XLOOKUP($B12,PROSPER_Baliga!$1:$1,PROSPER_Baliga!$67:$67,""),
IF($C12="Thorsten Huhn",_xlfn.XLOOKUP($B12,PROSPER_Huhn!$1:$1,PROSPER_Huhn!$67:$67,""),
IF($C12="Nick Hull",_xlfn.XLOOKUP($B12,PROSPER_Hull!$1:$1,PROSPER_Hull!$67:$67,""),
IF($C12="Monika Kotwani",_xlfn.XLOOKUP($B12,PROSPER_Kotwani!$1:$1,PROSPER_Kotwani!$67:$67,""),
IF($C12="Jonathan Wellner",_xlfn.XLOOKUP($B12,PROSPER_Wellner!$1:$1,PROSPER_Wellner!$67:$67,""),
IF($C12="Travis Harvey",_xlfn.XLOOKUP($B12,PROSPER_Harvey!$1:$1,PROSPER_Harvey!$67:$67,""),"")))))))="","",
IF($C12="Christopher Lobo",_xlfn.XLOOKUP($B12,PROSPER_Lobo!$1:$1,PROSPER_Lobo!$67:$67,""),
IF($C12="Naren Baliga",_xlfn.XLOOKUP($B12,PROSPER_Baliga!$1:$1,PROSPER_Baliga!$67:$67,""),
IF($C12="Thorsten Huhn",_xlfn.XLOOKUP($B12,PROSPER_Huhn!$1:$1,PROSPER_Huhn!$67:$67,""),
IF($C12="Nick Hull",_xlfn.XLOOKUP($B12,PROSPER_Hull!$1:$1,PROSPER_Hull!$67:$67,""),
IF($C12="Monika Kotwani",_xlfn.XLOOKUP($B12,PROSPER_Kotwani!$1:$1,PROSPER_Kotwani!$67:$67,""),
IF($C12="Jonathan Wellner",_xlfn.XLOOKUP($B12,PROSPER_Wellner!$1:$1,PROSPER_Wellner!$67:$67,""),
IF($C12="Travis Harvey",_xlfn.XLOOKUP($B12,PROSPER_Harvey!$1:$1,PROSPER_Harvey!$67:$67,""),""))))))))="","No Comment",IF(IF($C12="Christopher Lobo",_xlfn.XLOOKUP($B12,PROSPER_Lobo!$1:$1,PROSPER_Lobo!$67:$67,""),
IF($C12="Naren Baliga",_xlfn.XLOOKUP($B12,PROSPER_Baliga!$1:$1,PROSPER_Baliga!$67:$67,""),
IF($C12="Thorsten Huhn",_xlfn.XLOOKUP($B12,PROSPER_Huhn!$1:$1,PROSPER_Huhn!$67:$67,""),
IF($C12="Nick Hull",_xlfn.XLOOKUP($B12,PROSPER_Hull!$1:$1,PROSPER_Hull!$67:$67,""),
IF($C12="Monika Kotwani",_xlfn.XLOOKUP($B12,PROSPER_Kotwani!$1:$1,PROSPER_Kotwani!$67:$67,""),
IF($C12="Jonathan Wellner",_xlfn.XLOOKUP($B12,PROSPER_Wellner!$1:$1,PROSPER_Wellner!$67:$67,""),
IF($C12="Travis Harvey",_xlfn.XLOOKUP($B12,PROSPER_Harvey!$1:$1,PROSPER_Harvey!$67:$67,""),"")))))))="","",
IF($C12="Christopher Lobo",_xlfn.XLOOKUP($B12,PROSPER_Lobo!$1:$1,PROSPER_Lobo!$67:$67,""),
IF($C12="Naren Baliga",_xlfn.XLOOKUP($B12,PROSPER_Baliga!$1:$1,PROSPER_Baliga!$67:$67,""),
IF($C12="Thorsten Huhn",_xlfn.XLOOKUP($B12,PROSPER_Huhn!$1:$1,PROSPER_Huhn!$67:$67,""),
IF($C12="Nick Hull",_xlfn.XLOOKUP($B12,PROSPER_Hull!$1:$1,PROSPER_Hull!$67:$67,""),
IF($C12="Monika Kotwani",_xlfn.XLOOKUP($B12,PROSPER_Kotwani!$1:$1,PROSPER_Kotwani!$67:$67,""),
IF($C12="Jonathan Wellner",_xlfn.XLOOKUP($B12,PROSPER_Wellner!$1:$1,PROSPER_Wellner!$67:$67,""),
IF($C12="Travis Harvey",_xlfn.XLOOKUP($B12,PROSPER_Harvey!$1:$1,PROSPER_Harvey!$67:$67,""),"")))))))))</f>
        <v>No Comment</v>
      </c>
      <c r="IL12" s="188" t="str">
        <f t="shared" si="212"/>
        <v>N/A</v>
      </c>
      <c r="IM12" s="135" t="str">
        <f>_xlfn.XLOOKUP(B12,PROSPERInitial_Query!$E:$E,PROSPERInitial_Query!$AP:$AP,"",,-1)</f>
        <v/>
      </c>
      <c r="IN12" s="136" t="str">
        <f t="shared" si="109"/>
        <v>Aya Uehara4 - SuccessService Plan Management (PE)</v>
      </c>
      <c r="IO12" s="136" t="str">
        <f>_xlfn.XLOOKUP(IN12,PROSPERDelta_Query!BK:BK,PROSPERDelta_Query!BC:BC,"",,-1)</f>
        <v/>
      </c>
      <c r="IP12" s="137" t="str">
        <f t="shared" si="213"/>
        <v>N/A</v>
      </c>
      <c r="IQ12" s="137" t="str">
        <f>IF(IF(IF($C12="Christopher Lobo",_xlfn.XLOOKUP($B12,PROSPER_Lobo!$1:$1,PROSPER_Lobo!$68:$68,""),
IF($C12="Naren Baliga",_xlfn.XLOOKUP($B12,PROSPER_Baliga!$1:$1,PROSPER_Baliga!$68:$68,""),
IF($C12="Thorsten Huhn",_xlfn.XLOOKUP($B12,PROSPER_Huhn!$1:$1,PROSPER_Huhn!$68:$68,""),
IF($C12="Nick Hull",_xlfn.XLOOKUP($B12,PROSPER_Hull!$1:$1,PROSPER_Hull!$68:$68,""),
IF($C12="Monika Kotwani",_xlfn.XLOOKUP($B12,PROSPER_Kotwani!$1:$1,PROSPER_Kotwani!$68:$68,""),
IF($C12="Jonathan Wellner",_xlfn.XLOOKUP($B12,PROSPER_Wellner!$1:$1,PROSPER_Wellner!$68:$68,""),
IF($C12="Travis Harvey",_xlfn.XLOOKUP($B12,PROSPER_Harvey!$1:$1,PROSPER_Harvey!$68:$68,""),"")))))))="","",
IF($C12="Christopher Lobo",_xlfn.XLOOKUP($B12,PROSPER_Lobo!$1:$1,PROSPER_Lobo!$68:$68,""),
IF($C12="Naren Baliga",_xlfn.XLOOKUP($B12,PROSPER_Baliga!$1:$1,PROSPER_Baliga!$68:$68,""),
IF($C12="Thorsten Huhn",_xlfn.XLOOKUP($B12,PROSPER_Huhn!$1:$1,PROSPER_Huhn!$68:$68,""),
IF($C12="Nick Hull",_xlfn.XLOOKUP($B12,PROSPER_Hull!$1:$1,PROSPER_Hull!$68:$68,""),
IF($C12="Monika Kotwani",_xlfn.XLOOKUP($B12,PROSPER_Kotwani!$1:$1,PROSPER_Kotwani!$68:$68,""),
IF($C12="Jonathan Wellner",_xlfn.XLOOKUP($B12,PROSPER_Wellner!$1:$1,PROSPER_Wellner!$68:$68,""),
IF($C12="Travis Harvey",_xlfn.XLOOKUP($B12,PROSPER_Harvey!$1:$1,PROSPER_Harvey!$68:$68,""),""))))))))="","No Score",IF(IF($C12="Christopher Lobo",_xlfn.XLOOKUP($B12,PROSPER_Lobo!$1:$1,PROSPER_Lobo!$68:$68,""),
IF($C12="Naren Baliga",_xlfn.XLOOKUP($B12,PROSPER_Baliga!$1:$1,PROSPER_Baliga!$68:$68,""),
IF($C12="Thorsten Huhn",_xlfn.XLOOKUP($B12,PROSPER_Huhn!$1:$1,PROSPER_Huhn!$68:$68,""),
IF($C12="Nick Hull",_xlfn.XLOOKUP($B12,PROSPER_Hull!$1:$1,PROSPER_Hull!$68:$68,""),
IF($C12="Monika Kotwani",_xlfn.XLOOKUP($B12,PROSPER_Kotwani!$1:$1,PROSPER_Kotwani!$68:$68,""),
IF($C12="Jonathan Wellner",_xlfn.XLOOKUP($B12,PROSPER_Wellner!$1:$1,PROSPER_Wellner!$68:$68,""),
IF($C12="Travis Harvey",_xlfn.XLOOKUP($B12,PROSPER_Harvey!$1:$1,PROSPER_Harvey!$68:$68,""),"")))))))="","",
IF($C12="Christopher Lobo",_xlfn.XLOOKUP($B12,PROSPER_Lobo!$1:$1,PROSPER_Lobo!$68:$68,""),
IF($C12="Naren Baliga",_xlfn.XLOOKUP($B12,PROSPER_Baliga!$1:$1,PROSPER_Baliga!$68:$68,""),
IF($C12="Thorsten Huhn",_xlfn.XLOOKUP($B12,PROSPER_Huhn!$1:$1,PROSPER_Huhn!$68:$68,""),
IF($C12="Nick Hull",_xlfn.XLOOKUP($B12,PROSPER_Hull!$1:$1,PROSPER_Hull!$68:$68,""),
IF($C12="Monika Kotwani",_xlfn.XLOOKUP($B12,PROSPER_Kotwani!$1:$1,PROSPER_Kotwani!$68:$68,""),
IF($C12="Jonathan Wellner",_xlfn.XLOOKUP($B12,PROSPER_Wellner!$1:$1,PROSPER_Wellner!$68:$68,""),
IF($C12="Travis Harvey",_xlfn.XLOOKUP($B12,PROSPER_Harvey!$1:$1,PROSPER_Harvey!$68:$68,""),"")))))))))</f>
        <v>No Score</v>
      </c>
      <c r="IR12" s="138" t="str">
        <f>IF(IF(IF($C12="Christopher Lobo",_xlfn.XLOOKUP($B12,PROSPER_Lobo!$1:$1,PROSPER_Lobo!$69:$69,""),
IF($C12="Naren Baliga",_xlfn.XLOOKUP($B12,PROSPER_Baliga!$1:$1,PROSPER_Baliga!$69:$69,""),
IF($C12="Thorsten Huhn",_xlfn.XLOOKUP($B12,PROSPER_Huhn!$1:$1,PROSPER_Huhn!$69:$69,""),
IF($C12="Nick Hull",_xlfn.XLOOKUP($B12,PROSPER_Hull!$1:$1,PROSPER_Hull!$69:$69,""),
IF($C12="Monika Kotwani",_xlfn.XLOOKUP($B12,PROSPER_Kotwani!$1:$1,PROSPER_Kotwani!$69:$69,""),
IF($C12="Jonathan Wellner",_xlfn.XLOOKUP($B12,PROSPER_Wellner!$1:$1,PROSPER_Wellner!$69:$69,""),
IF($C12="Travis Harvey",_xlfn.XLOOKUP($B12,PROSPER_Harvey!$1:$1,PROSPER_Harvey!$69:$69,""),"")))))))="","",
IF($C12="Christopher Lobo",_xlfn.XLOOKUP($B12,PROSPER_Lobo!$1:$1,PROSPER_Lobo!$69:$69,""),
IF($C12="Naren Baliga",_xlfn.XLOOKUP($B12,PROSPER_Baliga!$1:$1,PROSPER_Baliga!$69:$69,""),
IF($C12="Thorsten Huhn",_xlfn.XLOOKUP($B12,PROSPER_Huhn!$1:$1,PROSPER_Huhn!$69:$69,""),
IF($C12="Nick Hull",_xlfn.XLOOKUP($B12,PROSPER_Hull!$1:$1,PROSPER_Hull!$69:$69,""),
IF($C12="Monika Kotwani",_xlfn.XLOOKUP($B12,PROSPER_Kotwani!$1:$1,PROSPER_Kotwani!$69:$69,""),
IF($C12="Jonathan Wellner",_xlfn.XLOOKUP($B12,PROSPER_Wellner!$1:$1,PROSPER_Wellner!$69:$69,""),
IF($C12="Travis Harvey",_xlfn.XLOOKUP($B12,PROSPER_Harvey!$1:$1,PROSPER_Harvey!$69:$69,""),""))))))))="","No Comment",IF(IF($C12="Christopher Lobo",_xlfn.XLOOKUP($B12,PROSPER_Lobo!$1:$1,PROSPER_Lobo!$69:$69,""),
IF($C12="Naren Baliga",_xlfn.XLOOKUP($B12,PROSPER_Baliga!$1:$1,PROSPER_Baliga!$69:$69,""),
IF($C12="Thorsten Huhn",_xlfn.XLOOKUP($B12,PROSPER_Huhn!$1:$1,PROSPER_Huhn!$69:$69,""),
IF($C12="Nick Hull",_xlfn.XLOOKUP($B12,PROSPER_Hull!$1:$1,PROSPER_Hull!$69:$69,""),
IF($C12="Monika Kotwani",_xlfn.XLOOKUP($B12,PROSPER_Kotwani!$1:$1,PROSPER_Kotwani!$69:$69,""),
IF($C12="Jonathan Wellner",_xlfn.XLOOKUP($B12,PROSPER_Wellner!$1:$1,PROSPER_Wellner!$69:$69,""),
IF($C12="Travis Harvey",_xlfn.XLOOKUP($B12,PROSPER_Harvey!$1:$1,PROSPER_Harvey!$69:$69,""),"")))))))="","",
IF($C12="Christopher Lobo",_xlfn.XLOOKUP($B12,PROSPER_Lobo!$1:$1,PROSPER_Lobo!$69:$69,""),
IF($C12="Naren Baliga",_xlfn.XLOOKUP($B12,PROSPER_Baliga!$1:$1,PROSPER_Baliga!$69:$69,""),
IF($C12="Thorsten Huhn",_xlfn.XLOOKUP($B12,PROSPER_Huhn!$1:$1,PROSPER_Huhn!$69:$69,""),
IF($C12="Nick Hull",_xlfn.XLOOKUP($B12,PROSPER_Hull!$1:$1,PROSPER_Hull!$69:$69,""),
IF($C12="Monika Kotwani",_xlfn.XLOOKUP($B12,PROSPER_Kotwani!$1:$1,PROSPER_Kotwani!$69:$69,""),
IF($C12="Jonathan Wellner",_xlfn.XLOOKUP($B12,PROSPER_Wellner!$1:$1,PROSPER_Wellner!$69:$69,""),
IF($C12="Travis Harvey",_xlfn.XLOOKUP($B12,PROSPER_Harvey!$1:$1,PROSPER_Harvey!$69:$69,""),"")))))))))</f>
        <v>No Comment</v>
      </c>
      <c r="IS12" s="188" t="str">
        <f t="shared" si="214"/>
        <v>N/A</v>
      </c>
      <c r="IT12" s="187" t="str">
        <f t="shared" si="215"/>
        <v>N/A</v>
      </c>
      <c r="IU12" s="128" t="str">
        <f t="shared" si="216"/>
        <v>N/A</v>
      </c>
      <c r="IV12" s="188" t="str">
        <f t="shared" si="217"/>
        <v>N/A</v>
      </c>
      <c r="IW12" s="139">
        <f>_xlfn.XLOOKUP($B12,Vlookups_Local!B:B,Vlookups_Local!F:F)</f>
        <v>0.86191860465116277</v>
      </c>
      <c r="IX12" s="140">
        <f>_xlfn.XLOOKUP($B12,Vlookups_Local!B:B,Vlookups_Local!G:G)</f>
        <v>0.86191860465116277</v>
      </c>
      <c r="IY12" s="140">
        <f>_xlfn.XLOOKUP($B12,Vlookups_Local!B:B,Vlookups_Local!H:H)</f>
        <v>0</v>
      </c>
      <c r="IZ12" s="141">
        <f t="shared" si="218"/>
        <v>8.6191860465116275</v>
      </c>
      <c r="JA12" s="142">
        <f>_xlfn.XLOOKUP($B12,LevelUp_Query!A:A,LevelUp_Query!C:C,"")</f>
        <v>26</v>
      </c>
      <c r="JB12" s="143" t="str">
        <f>_xlfn.XLOOKUP($B12,LevelUp_Query!A:A,LevelUp_Query!F:F,"")</f>
        <v>I</v>
      </c>
      <c r="JC12" s="143">
        <f>_xlfn.XLOOKUP($B12,LevelUp_Query!A:A,LevelUp_Query!E:E,"")</f>
        <v>5</v>
      </c>
      <c r="JD12" s="141">
        <f t="shared" si="219"/>
        <v>6</v>
      </c>
      <c r="JE12" s="144" t="str">
        <f>_xlfn.XLOOKUP(B12,PROSPERInitial_Query!$E:$E,PROSPERInitial_Query!$AQ:$AQ,"",,-1)</f>
        <v/>
      </c>
      <c r="JF12" s="136" t="str">
        <f t="shared" si="117"/>
        <v>Aya Uehara7 - ResponsibilityGiving Back (L&amp;L)</v>
      </c>
      <c r="JG12" s="136" t="str">
        <f>_xlfn.XLOOKUP(JF12,PROSPERDelta_Query!BK:BK,PROSPERDelta_Query!BE:BE,"",,-1)</f>
        <v/>
      </c>
      <c r="JH12" s="137" t="str">
        <f t="shared" si="220"/>
        <v>N/A</v>
      </c>
      <c r="JI12" s="137" t="str">
        <f>IF(IF(IF($C12="Christopher Lobo",_xlfn.XLOOKUP($B12,PROSPER_Lobo!$1:$1,PROSPER_Lobo!$70:$70,""),
IF($C12="Naren Baliga",_xlfn.XLOOKUP($B12,PROSPER_Baliga!$1:$1,PROSPER_Baliga!$70:$70,""),
IF($C12="Thorsten Huhn",_xlfn.XLOOKUP($B12,PROSPER_Huhn!$1:$1,PROSPER_Huhn!$70:$70,""),
IF($C12="Nick Hull",_xlfn.XLOOKUP($B12,PROSPER_Hull!$1:$1,PROSPER_Hull!$70:$70,""),
IF($C12="Monika Kotwani",_xlfn.XLOOKUP($B12,PROSPER_Kotwani!$1:$1,PROSPER_Kotwani!$70:$70,""),
IF($C12="Jonathan Wellner",_xlfn.XLOOKUP($B12,PROSPER_Wellner!$1:$1,PROSPER_Wellner!$70:$70,""),
IF($C12="Travis Harvey",_xlfn.XLOOKUP($B12,PROSPER_Harvey!$1:$1,PROSPER_Harvey!$70:$70,""),"")))))))="","",
IF($C12="Christopher Lobo",_xlfn.XLOOKUP($B12,PROSPER_Lobo!$1:$1,PROSPER_Lobo!$70:$70,""),
IF($C12="Naren Baliga",_xlfn.XLOOKUP($B12,PROSPER_Baliga!$1:$1,PROSPER_Baliga!$70:$70,""),
IF($C12="Thorsten Huhn",_xlfn.XLOOKUP($B12,PROSPER_Huhn!$1:$1,PROSPER_Huhn!$70:$70,""),
IF($C12="Nick Hull",_xlfn.XLOOKUP($B12,PROSPER_Hull!$1:$1,PROSPER_Hull!$70:$70,""),
IF($C12="Monika Kotwani",_xlfn.XLOOKUP($B12,PROSPER_Kotwani!$1:$1,PROSPER_Kotwani!$70:$70,""),
IF($C12="Jonathan Wellner",_xlfn.XLOOKUP($B12,PROSPER_Wellner!$1:$1,PROSPER_Wellner!$70:$70,""),
IF($C12="Travis Harvey",_xlfn.XLOOKUP($B12,PROSPER_Harvey!$1:$1,PROSPER_Harvey!$70:$70,""),""))))))))="","No Score",IF(IF($C12="Christopher Lobo",_xlfn.XLOOKUP($B12,PROSPER_Lobo!$1:$1,PROSPER_Lobo!$70:$70,""),
IF($C12="Naren Baliga",_xlfn.XLOOKUP($B12,PROSPER_Baliga!$1:$1,PROSPER_Baliga!$70:$70,""),
IF($C12="Thorsten Huhn",_xlfn.XLOOKUP($B12,PROSPER_Huhn!$1:$1,PROSPER_Huhn!$70:$70,""),
IF($C12="Nick Hull",_xlfn.XLOOKUP($B12,PROSPER_Hull!$1:$1,PROSPER_Hull!$70:$70,""),
IF($C12="Monika Kotwani",_xlfn.XLOOKUP($B12,PROSPER_Kotwani!$1:$1,PROSPER_Kotwani!$70:$70,""),
IF($C12="Jonathan Wellner",_xlfn.XLOOKUP($B12,PROSPER_Wellner!$1:$1,PROSPER_Wellner!$70:$70,""),
IF($C12="Travis Harvey",_xlfn.XLOOKUP($B12,PROSPER_Harvey!$1:$1,PROSPER_Harvey!$70:$70,""),"")))))))="","",
IF($C12="Christopher Lobo",_xlfn.XLOOKUP($B12,PROSPER_Lobo!$1:$1,PROSPER_Lobo!$70:$70,""),
IF($C12="Naren Baliga",_xlfn.XLOOKUP($B12,PROSPER_Baliga!$1:$1,PROSPER_Baliga!$70:$70,""),
IF($C12="Thorsten Huhn",_xlfn.XLOOKUP($B12,PROSPER_Huhn!$1:$1,PROSPER_Huhn!$70:$70,""),
IF($C12="Nick Hull",_xlfn.XLOOKUP($B12,PROSPER_Hull!$1:$1,PROSPER_Hull!$70:$70,""),
IF($C12="Monika Kotwani",_xlfn.XLOOKUP($B12,PROSPER_Kotwani!$1:$1,PROSPER_Kotwani!$70:$70,""),
IF($C12="Jonathan Wellner",_xlfn.XLOOKUP($B12,PROSPER_Wellner!$1:$1,PROSPER_Wellner!$70:$70,""),
IF($C12="Travis Harvey",_xlfn.XLOOKUP($B12,PROSPER_Harvey!$1:$1,PROSPER_Harvey!$70:$70,""),"")))))))))</f>
        <v>No Score</v>
      </c>
      <c r="JJ12" s="138" t="str">
        <f>IF(IF(IF($C12="Christopher Lobo",_xlfn.XLOOKUP($B12,PROSPER_Lobo!$1:$1,PROSPER_Lobo!$71:$71,""),
IF($C12="Naren Baliga",_xlfn.XLOOKUP($B12,PROSPER_Baliga!$1:$1,PROSPER_Baliga!$71:$71,""),
IF($C12="Thorsten Huhn",_xlfn.XLOOKUP($B12,PROSPER_Huhn!$1:$1,PROSPER_Huhn!$71:$71,""),
IF($C12="Nick Hull",_xlfn.XLOOKUP($B12,PROSPER_Hull!$1:$1,PROSPER_Hull!$71:$71,""),
IF($C12="Monika Kotwani",_xlfn.XLOOKUP($B12,PROSPER_Kotwani!$1:$1,PROSPER_Kotwani!$71:$71,""),
IF($C12="Jonathan Wellner",_xlfn.XLOOKUP($B12,PROSPER_Wellner!$1:$1,PROSPER_Wellner!$71:$71,""),
IF($C12="Travis Harvey",_xlfn.XLOOKUP($B12,PROSPER_Harvey!$1:$1,PROSPER_Harvey!$71:$71,""),"")))))))="","",
IF($C12="Christopher Lobo",_xlfn.XLOOKUP($B12,PROSPER_Lobo!$1:$1,PROSPER_Lobo!$71:$71,""),
IF($C12="Naren Baliga",_xlfn.XLOOKUP($B12,PROSPER_Baliga!$1:$1,PROSPER_Baliga!$71:$71,""),
IF($C12="Thorsten Huhn",_xlfn.XLOOKUP($B12,PROSPER_Huhn!$1:$1,PROSPER_Huhn!$71:$71,""),
IF($C12="Nick Hull",_xlfn.XLOOKUP($B12,PROSPER_Hull!$1:$1,PROSPER_Hull!$71:$71,""),
IF($C12="Monika Kotwani",_xlfn.XLOOKUP($B12,PROSPER_Kotwani!$1:$1,PROSPER_Kotwani!$71:$71,""),
IF($C12="Jonathan Wellner",_xlfn.XLOOKUP($B12,PROSPER_Wellner!$1:$1,PROSPER_Wellner!$71:$71,""),
IF($C12="Travis Harvey",_xlfn.XLOOKUP($B12,PROSPER_Harvey!$1:$1,PROSPER_Harvey!$71:$71,""),""))))))))="","No Comment",IF(IF($C12="Christopher Lobo",_xlfn.XLOOKUP($B12,PROSPER_Lobo!$1:$1,PROSPER_Lobo!$71:$71,""),
IF($C12="Naren Baliga",_xlfn.XLOOKUP($B12,PROSPER_Baliga!$1:$1,PROSPER_Baliga!$71:$71,""),
IF($C12="Thorsten Huhn",_xlfn.XLOOKUP($B12,PROSPER_Huhn!$1:$1,PROSPER_Huhn!$71:$71,""),
IF($C12="Nick Hull",_xlfn.XLOOKUP($B12,PROSPER_Hull!$1:$1,PROSPER_Hull!$71:$71,""),
IF($C12="Monika Kotwani",_xlfn.XLOOKUP($B12,PROSPER_Kotwani!$1:$1,PROSPER_Kotwani!$71:$71,""),
IF($C12="Jonathan Wellner",_xlfn.XLOOKUP($B12,PROSPER_Wellner!$1:$1,PROSPER_Wellner!$71:$71,""),
IF($C12="Travis Harvey",_xlfn.XLOOKUP($B12,PROSPER_Harvey!$1:$1,PROSPER_Harvey!$71:$71,""),"")))))))="","",
IF($C12="Christopher Lobo",_xlfn.XLOOKUP($B12,PROSPER_Lobo!$1:$1,PROSPER_Lobo!$71:$71,""),
IF($C12="Naren Baliga",_xlfn.XLOOKUP($B12,PROSPER_Baliga!$1:$1,PROSPER_Baliga!$71:$71,""),
IF($C12="Thorsten Huhn",_xlfn.XLOOKUP($B12,PROSPER_Huhn!$1:$1,PROSPER_Huhn!$71:$71,""),
IF($C12="Nick Hull",_xlfn.XLOOKUP($B12,PROSPER_Hull!$1:$1,PROSPER_Hull!$71:$71,""),
IF($C12="Monika Kotwani",_xlfn.XLOOKUP($B12,PROSPER_Kotwani!$1:$1,PROSPER_Kotwani!$71:$71,""),
IF($C12="Jonathan Wellner",_xlfn.XLOOKUP($B12,PROSPER_Wellner!$1:$1,PROSPER_Wellner!$71:$71,""),
IF($C12="Travis Harvey",_xlfn.XLOOKUP($B12,PROSPER_Harvey!$1:$1,PROSPER_Harvey!$71:$71,""),"")))))))))</f>
        <v>No Comment</v>
      </c>
      <c r="JK12" s="141" t="str">
        <f t="shared" si="221"/>
        <v>N/A</v>
      </c>
      <c r="JL12" s="135" t="str">
        <f>_xlfn.XLOOKUP(B12,PROSPERInitial_Query!$E:$E,PROSPERInitial_Query!$AR:$AR,"",,-1)</f>
        <v/>
      </c>
      <c r="JM12" s="136" t="str">
        <f t="shared" si="120"/>
        <v>Aya Uehara7 - ResponsibilityExecutive Communication</v>
      </c>
      <c r="JN12" s="136" t="str">
        <f>_xlfn.XLOOKUP(JM12,PROSPERDelta_Query!BK:BK,PROSPERDelta_Query!BF:BF,"",,-1)</f>
        <v/>
      </c>
      <c r="JO12" s="137" t="str">
        <f t="shared" si="222"/>
        <v>N/A</v>
      </c>
      <c r="JP12" s="137" t="str">
        <f>IF(IF(IF($C12="Christopher Lobo",_xlfn.XLOOKUP($B12,PROSPER_Lobo!$1:$1,PROSPER_Lobo!$72:$72,""),
IF($C12="Naren Baliga",_xlfn.XLOOKUP($B12,PROSPER_Baliga!$1:$1,PROSPER_Baliga!$72:$72,""),
IF($C12="Thorsten Huhn",_xlfn.XLOOKUP($B12,PROSPER_Huhn!$1:$1,PROSPER_Huhn!$72:$72,""),
IF($C12="Nick Hull",_xlfn.XLOOKUP($B12,PROSPER_Hull!$1:$1,PROSPER_Hull!$72:$72,""),
IF($C12="Monika Kotwani",_xlfn.XLOOKUP($B12,PROSPER_Kotwani!$1:$1,PROSPER_Kotwani!$72:$72,""),
IF($C12="Jonathan Wellner",_xlfn.XLOOKUP($B12,PROSPER_Wellner!$1:$1,PROSPER_Wellner!$72:$72,""),
IF($C12="Travis Harvey",_xlfn.XLOOKUP($B12,PROSPER_Harvey!$1:$1,PROSPER_Harvey!$72:$72,""),"")))))))="","",
IF($C12="Christopher Lobo",_xlfn.XLOOKUP($B12,PROSPER_Lobo!$1:$1,PROSPER_Lobo!$72:$72,""),
IF($C12="Naren Baliga",_xlfn.XLOOKUP($B12,PROSPER_Baliga!$1:$1,PROSPER_Baliga!$72:$72,""),
IF($C12="Thorsten Huhn",_xlfn.XLOOKUP($B12,PROSPER_Huhn!$1:$1,PROSPER_Huhn!$72:$72,""),
IF($C12="Nick Hull",_xlfn.XLOOKUP($B12,PROSPER_Hull!$1:$1,PROSPER_Hull!$72:$72,""),
IF($C12="Monika Kotwani",_xlfn.XLOOKUP($B12,PROSPER_Kotwani!$1:$1,PROSPER_Kotwani!$72:$72,""),
IF($C12="Jonathan Wellner",_xlfn.XLOOKUP($B12,PROSPER_Wellner!$1:$1,PROSPER_Wellner!$72:$72,""),
IF($C12="Travis Harvey",_xlfn.XLOOKUP($B12,PROSPER_Harvey!$1:$1,PROSPER_Harvey!$72:$72,""),""))))))))="","No Score",IF(IF($C12="Christopher Lobo",_xlfn.XLOOKUP($B12,PROSPER_Lobo!$1:$1,PROSPER_Lobo!$72:$72,""),
IF($C12="Naren Baliga",_xlfn.XLOOKUP($B12,PROSPER_Baliga!$1:$1,PROSPER_Baliga!$72:$72,""),
IF($C12="Thorsten Huhn",_xlfn.XLOOKUP($B12,PROSPER_Huhn!$1:$1,PROSPER_Huhn!$72:$72,""),
IF($C12="Nick Hull",_xlfn.XLOOKUP($B12,PROSPER_Hull!$1:$1,PROSPER_Hull!$72:$72,""),
IF($C12="Monika Kotwani",_xlfn.XLOOKUP($B12,PROSPER_Kotwani!$1:$1,PROSPER_Kotwani!$72:$72,""),
IF($C12="Jonathan Wellner",_xlfn.XLOOKUP($B12,PROSPER_Wellner!$1:$1,PROSPER_Wellner!$72:$72,""),
IF($C12="Travis Harvey",_xlfn.XLOOKUP($B12,PROSPER_Harvey!$1:$1,PROSPER_Harvey!$72:$72,""),"")))))))="","",
IF($C12="Christopher Lobo",_xlfn.XLOOKUP($B12,PROSPER_Lobo!$1:$1,PROSPER_Lobo!$72:$72,""),
IF($C12="Naren Baliga",_xlfn.XLOOKUP($B12,PROSPER_Baliga!$1:$1,PROSPER_Baliga!$72:$72,""),
IF($C12="Thorsten Huhn",_xlfn.XLOOKUP($B12,PROSPER_Huhn!$1:$1,PROSPER_Huhn!$72:$72,""),
IF($C12="Nick Hull",_xlfn.XLOOKUP($B12,PROSPER_Hull!$1:$1,PROSPER_Hull!$72:$72,""),
IF($C12="Monika Kotwani",_xlfn.XLOOKUP($B12,PROSPER_Kotwani!$1:$1,PROSPER_Kotwani!$72:$72,""),
IF($C12="Jonathan Wellner",_xlfn.XLOOKUP($B12,PROSPER_Wellner!$1:$1,PROSPER_Wellner!$72:$72,""),
IF($C12="Travis Harvey",_xlfn.XLOOKUP($B12,PROSPER_Harvey!$1:$1,PROSPER_Harvey!$72:$72,""),"")))))))))</f>
        <v>No Score</v>
      </c>
      <c r="JQ12" s="138" t="str">
        <f>IF(IF(IF($C12="Christopher Lobo",_xlfn.XLOOKUP($B12,PROSPER_Lobo!$1:$1,PROSPER_Lobo!$73:$73,""),
IF($C12="Naren Baliga",_xlfn.XLOOKUP($B12,PROSPER_Baliga!$1:$1,PROSPER_Baliga!$73:$73,""),
IF($C12="Thorsten Huhn",_xlfn.XLOOKUP($B12,PROSPER_Huhn!$1:$1,PROSPER_Huhn!$73:$73,""),
IF($C12="Nick Hull",_xlfn.XLOOKUP($B12,PROSPER_Hull!$1:$1,PROSPER_Hull!$73:$73,""),
IF($C12="Monika Kotwani",_xlfn.XLOOKUP($B12,PROSPER_Kotwani!$1:$1,PROSPER_Kotwani!$73:$73,""),
IF($C12="Jonathan Wellner",_xlfn.XLOOKUP($B12,PROSPER_Wellner!$1:$1,PROSPER_Wellner!$73:$73,""),
IF($C12="Travis Harvey",_xlfn.XLOOKUP($B12,PROSPER_Harvey!$1:$1,PROSPER_Harvey!$73:$73,""),"")))))))="","",
IF($C12="Christopher Lobo",_xlfn.XLOOKUP($B12,PROSPER_Lobo!$1:$1,PROSPER_Lobo!$73:$73,""),
IF($C12="Naren Baliga",_xlfn.XLOOKUP($B12,PROSPER_Baliga!$1:$1,PROSPER_Baliga!$73:$73,""),
IF($C12="Thorsten Huhn",_xlfn.XLOOKUP($B12,PROSPER_Huhn!$1:$1,PROSPER_Huhn!$73:$73,""),
IF($C12="Nick Hull",_xlfn.XLOOKUP($B12,PROSPER_Hull!$1:$1,PROSPER_Hull!$73:$73,""),
IF($C12="Monika Kotwani",_xlfn.XLOOKUP($B12,PROSPER_Kotwani!$1:$1,PROSPER_Kotwani!$73:$73,""),
IF($C12="Jonathan Wellner",_xlfn.XLOOKUP($B12,PROSPER_Wellner!$1:$1,PROSPER_Wellner!$73:$73,""),
IF($C12="Travis Harvey",_xlfn.XLOOKUP($B12,PROSPER_Harvey!$1:$1,PROSPER_Harvey!$73:$73,""),""))))))))="","No Comment",IF(IF($C12="Christopher Lobo",_xlfn.XLOOKUP($B12,PROSPER_Lobo!$1:$1,PROSPER_Lobo!$73:$73,""),
IF($C12="Naren Baliga",_xlfn.XLOOKUP($B12,PROSPER_Baliga!$1:$1,PROSPER_Baliga!$73:$73,""),
IF($C12="Thorsten Huhn",_xlfn.XLOOKUP($B12,PROSPER_Huhn!$1:$1,PROSPER_Huhn!$73:$73,""),
IF($C12="Nick Hull",_xlfn.XLOOKUP($B12,PROSPER_Hull!$1:$1,PROSPER_Hull!$73:$73,""),
IF($C12="Monika Kotwani",_xlfn.XLOOKUP($B12,PROSPER_Kotwani!$1:$1,PROSPER_Kotwani!$73:$73,""),
IF($C12="Jonathan Wellner",_xlfn.XLOOKUP($B12,PROSPER_Wellner!$1:$1,PROSPER_Wellner!$73:$73,""),
IF($C12="Travis Harvey",_xlfn.XLOOKUP($B12,PROSPER_Harvey!$1:$1,PROSPER_Harvey!$73:$73,""),"")))))))="","",
IF($C12="Christopher Lobo",_xlfn.XLOOKUP($B12,PROSPER_Lobo!$1:$1,PROSPER_Lobo!$73:$73,""),
IF($C12="Naren Baliga",_xlfn.XLOOKUP($B12,PROSPER_Baliga!$1:$1,PROSPER_Baliga!$73:$73,""),
IF($C12="Thorsten Huhn",_xlfn.XLOOKUP($B12,PROSPER_Huhn!$1:$1,PROSPER_Huhn!$73:$73,""),
IF($C12="Nick Hull",_xlfn.XLOOKUP($B12,PROSPER_Hull!$1:$1,PROSPER_Hull!$73:$73,""),
IF($C12="Monika Kotwani",_xlfn.XLOOKUP($B12,PROSPER_Kotwani!$1:$1,PROSPER_Kotwani!$73:$73,""),
IF($C12="Jonathan Wellner",_xlfn.XLOOKUP($B12,PROSPER_Wellner!$1:$1,PROSPER_Wellner!$73:$73,""),
IF($C12="Travis Harvey",_xlfn.XLOOKUP($B12,PROSPER_Harvey!$1:$1,PROSPER_Harvey!$73:$73,""),"")))))))))</f>
        <v>No Comment</v>
      </c>
      <c r="JR12" s="141" t="str">
        <f t="shared" si="223"/>
        <v>N/A</v>
      </c>
      <c r="JS12" s="135" t="str">
        <f>_xlfn.XLOOKUP(B12,PROSPERInitial_Query!$E:$E,PROSPERInitial_Query!$AS:$AS,"",,-1)</f>
        <v/>
      </c>
      <c r="JT12" s="136" t="str">
        <f t="shared" si="123"/>
        <v>Aya Uehara7 - ResponsibilityCulture Champion</v>
      </c>
      <c r="JU12" s="136" t="str">
        <f>_xlfn.XLOOKUP(JT12,PROSPERDelta_Query!BK:BK,PROSPERDelta_Query!BG:BG,"",,-1)</f>
        <v/>
      </c>
      <c r="JV12" s="137" t="str">
        <f t="shared" si="224"/>
        <v>N/A</v>
      </c>
      <c r="JW12" s="137" t="str">
        <f>IF(IF(IF($C12="Christopher Lobo",_xlfn.XLOOKUP($B12,PROSPER_Lobo!$1:$1,PROSPER_Lobo!$74:$74,""),
IF($C12="Naren Baliga",_xlfn.XLOOKUP($B12,PROSPER_Baliga!$1:$1,PROSPER_Baliga!$74:$74,""),
IF($C12="Thorsten Huhn",_xlfn.XLOOKUP($B12,PROSPER_Huhn!$1:$1,PROSPER_Huhn!$74:$74,""),
IF($C12="Nick Hull",_xlfn.XLOOKUP($B12,PROSPER_Hull!$1:$1,PROSPER_Hull!$74:$74,""),
IF($C12="Monika Kotwani",_xlfn.XLOOKUP($B12,PROSPER_Kotwani!$1:$1,PROSPER_Kotwani!$74:$74,""),
IF($C12="Jonathan Wellner",_xlfn.XLOOKUP($B12,PROSPER_Wellner!$1:$1,PROSPER_Wellner!$74:$74,""),
IF($C12="Travis Harvey",_xlfn.XLOOKUP($B12,PROSPER_Harvey!$1:$1,PROSPER_Harvey!$74:$74,""),"")))))))="","",
IF($C12="Christopher Lobo",_xlfn.XLOOKUP($B12,PROSPER_Lobo!$1:$1,PROSPER_Lobo!$74:$74,""),
IF($C12="Naren Baliga",_xlfn.XLOOKUP($B12,PROSPER_Baliga!$1:$1,PROSPER_Baliga!$74:$74,""),
IF($C12="Thorsten Huhn",_xlfn.XLOOKUP($B12,PROSPER_Huhn!$1:$1,PROSPER_Huhn!$74:$74,""),
IF($C12="Nick Hull",_xlfn.XLOOKUP($B12,PROSPER_Hull!$1:$1,PROSPER_Hull!$74:$74,""),
IF($C12="Monika Kotwani",_xlfn.XLOOKUP($B12,PROSPER_Kotwani!$1:$1,PROSPER_Kotwani!$74:$74,""),
IF($C12="Jonathan Wellner",_xlfn.XLOOKUP($B12,PROSPER_Wellner!$1:$1,PROSPER_Wellner!$74:$74,""),
IF($C12="Travis Harvey",_xlfn.XLOOKUP($B12,PROSPER_Harvey!$1:$1,PROSPER_Harvey!$74:$74,""),""))))))))="","No Score",IF(IF($C12="Christopher Lobo",_xlfn.XLOOKUP($B12,PROSPER_Lobo!$1:$1,PROSPER_Lobo!$74:$74,""),
IF($C12="Naren Baliga",_xlfn.XLOOKUP($B12,PROSPER_Baliga!$1:$1,PROSPER_Baliga!$74:$74,""),
IF($C12="Thorsten Huhn",_xlfn.XLOOKUP($B12,PROSPER_Huhn!$1:$1,PROSPER_Huhn!$74:$74,""),
IF($C12="Nick Hull",_xlfn.XLOOKUP($B12,PROSPER_Hull!$1:$1,PROSPER_Hull!$74:$74,""),
IF($C12="Monika Kotwani",_xlfn.XLOOKUP($B12,PROSPER_Kotwani!$1:$1,PROSPER_Kotwani!$74:$74,""),
IF($C12="Jonathan Wellner",_xlfn.XLOOKUP($B12,PROSPER_Wellner!$1:$1,PROSPER_Wellner!$74:$74,""),
IF($C12="Travis Harvey",_xlfn.XLOOKUP($B12,PROSPER_Harvey!$1:$1,PROSPER_Harvey!$74:$74,""),"")))))))="","",
IF($C12="Christopher Lobo",_xlfn.XLOOKUP($B12,PROSPER_Lobo!$1:$1,PROSPER_Lobo!$74:$74,""),
IF($C12="Naren Baliga",_xlfn.XLOOKUP($B12,PROSPER_Baliga!$1:$1,PROSPER_Baliga!$74:$74,""),
IF($C12="Thorsten Huhn",_xlfn.XLOOKUP($B12,PROSPER_Huhn!$1:$1,PROSPER_Huhn!$74:$74,""),
IF($C12="Nick Hull",_xlfn.XLOOKUP($B12,PROSPER_Hull!$1:$1,PROSPER_Hull!$74:$74,""),
IF($C12="Monika Kotwani",_xlfn.XLOOKUP($B12,PROSPER_Kotwani!$1:$1,PROSPER_Kotwani!$74:$74,""),
IF($C12="Jonathan Wellner",_xlfn.XLOOKUP($B12,PROSPER_Wellner!$1:$1,PROSPER_Wellner!$74:$74,""),
IF($C12="Travis Harvey",_xlfn.XLOOKUP($B12,PROSPER_Harvey!$1:$1,PROSPER_Harvey!$74:$74,""),"")))))))))</f>
        <v>No Score</v>
      </c>
      <c r="JX12" s="138" t="str">
        <f>IF(IF(IF($C12="Christopher Lobo",_xlfn.XLOOKUP($B12,PROSPER_Lobo!$1:$1,PROSPER_Lobo!$75:$75,""),
IF($C12="Naren Baliga",_xlfn.XLOOKUP($B12,PROSPER_Baliga!$1:$1,PROSPER_Baliga!$75:$75,""),
IF($C12="Thorsten Huhn",_xlfn.XLOOKUP($B12,PROSPER_Huhn!$1:$1,PROSPER_Huhn!$75:$75,""),
IF($C12="Nick Hull",_xlfn.XLOOKUP($B12,PROSPER_Hull!$1:$1,PROSPER_Hull!$75:$75,""),
IF($C12="Monika Kotwani",_xlfn.XLOOKUP($B12,PROSPER_Kotwani!$1:$1,PROSPER_Kotwani!$75:$75,""),
IF($C12="Jonathan Wellner",_xlfn.XLOOKUP($B12,PROSPER_Wellner!$1:$1,PROSPER_Wellner!$75:$75,""),
IF($C12="Travis Harvey",_xlfn.XLOOKUP($B12,PROSPER_Harvey!$1:$1,PROSPER_Harvey!$75:$75,""),"")))))))="","",
IF($C12="Christopher Lobo",_xlfn.XLOOKUP($B12,PROSPER_Lobo!$1:$1,PROSPER_Lobo!$75:$75,""),
IF($C12="Naren Baliga",_xlfn.XLOOKUP($B12,PROSPER_Baliga!$1:$1,PROSPER_Baliga!$75:$75,""),
IF($C12="Thorsten Huhn",_xlfn.XLOOKUP($B12,PROSPER_Huhn!$1:$1,PROSPER_Huhn!$75:$75,""),
IF($C12="Nick Hull",_xlfn.XLOOKUP($B12,PROSPER_Hull!$1:$1,PROSPER_Hull!$75:$75,""),
IF($C12="Monika Kotwani",_xlfn.XLOOKUP($B12,PROSPER_Kotwani!$1:$1,PROSPER_Kotwani!$75:$75,""),
IF($C12="Jonathan Wellner",_xlfn.XLOOKUP($B12,PROSPER_Wellner!$1:$1,PROSPER_Wellner!$75:$75,""),
IF($C12="Travis Harvey",_xlfn.XLOOKUP($B12,PROSPER_Harvey!$1:$1,PROSPER_Harvey!$75:$75,""),""))))))))="","No Comment",IF(IF($C12="Christopher Lobo",_xlfn.XLOOKUP($B12,PROSPER_Lobo!$1:$1,PROSPER_Lobo!$75:$75,""),
IF($C12="Naren Baliga",_xlfn.XLOOKUP($B12,PROSPER_Baliga!$1:$1,PROSPER_Baliga!$75:$75,""),
IF($C12="Thorsten Huhn",_xlfn.XLOOKUP($B12,PROSPER_Huhn!$1:$1,PROSPER_Huhn!$75:$75,""),
IF($C12="Nick Hull",_xlfn.XLOOKUP($B12,PROSPER_Hull!$1:$1,PROSPER_Hull!$75:$75,""),
IF($C12="Monika Kotwani",_xlfn.XLOOKUP($B12,PROSPER_Kotwani!$1:$1,PROSPER_Kotwani!$75:$75,""),
IF($C12="Jonathan Wellner",_xlfn.XLOOKUP($B12,PROSPER_Wellner!$1:$1,PROSPER_Wellner!$75:$75,""),
IF($C12="Travis Harvey",_xlfn.XLOOKUP($B12,PROSPER_Harvey!$1:$1,PROSPER_Harvey!$75:$75,""),"")))))))="","",
IF($C12="Christopher Lobo",_xlfn.XLOOKUP($B12,PROSPER_Lobo!$1:$1,PROSPER_Lobo!$75:$75,""),
IF($C12="Naren Baliga",_xlfn.XLOOKUP($B12,PROSPER_Baliga!$1:$1,PROSPER_Baliga!$75:$75,""),
IF($C12="Thorsten Huhn",_xlfn.XLOOKUP($B12,PROSPER_Huhn!$1:$1,PROSPER_Huhn!$75:$75,""),
IF($C12="Nick Hull",_xlfn.XLOOKUP($B12,PROSPER_Hull!$1:$1,PROSPER_Hull!$75:$75,""),
IF($C12="Monika Kotwani",_xlfn.XLOOKUP($B12,PROSPER_Kotwani!$1:$1,PROSPER_Kotwani!$75:$75,""),
IF($C12="Jonathan Wellner",_xlfn.XLOOKUP($B12,PROSPER_Wellner!$1:$1,PROSPER_Wellner!$75:$75,""),
IF($C12="Travis Harvey",_xlfn.XLOOKUP($B12,PROSPER_Harvey!$1:$1,PROSPER_Harvey!$75:$75,""),"")))))))))</f>
        <v>No Comment</v>
      </c>
      <c r="JY12" s="141" t="str">
        <f t="shared" si="225"/>
        <v>N/A</v>
      </c>
      <c r="JZ12" s="135" t="str">
        <f>_xlfn.XLOOKUP(B12,PROSPERInitial_Query!$E:$E,PROSPERInitial_Query!$AT:$AT,"",,-1)</f>
        <v/>
      </c>
      <c r="KA12" s="136" t="str">
        <f t="shared" si="126"/>
        <v>Aya Uehara7 - ResponsibilityPeople Management</v>
      </c>
      <c r="KB12" s="136" t="str">
        <f>_xlfn.XLOOKUP(KA12,PROSPERDelta_Query!BK:BK,PROSPERDelta_Query!BH:BH,"",,-1)</f>
        <v/>
      </c>
      <c r="KC12" s="137" t="str">
        <f t="shared" si="226"/>
        <v>N/A</v>
      </c>
      <c r="KD12" s="137" t="str">
        <f>IF(IF(IF($C12="Christopher Lobo",_xlfn.XLOOKUP($B12,PROSPER_Lobo!$1:$1,PROSPER_Lobo!$76:$76,""),
IF($C12="Naren Baliga",_xlfn.XLOOKUP($B12,PROSPER_Baliga!$1:$1,PROSPER_Baliga!$76:$76,""),
IF($C12="Thorsten Huhn",_xlfn.XLOOKUP($B12,PROSPER_Huhn!$1:$1,PROSPER_Huhn!$76:$76,""),
IF($C12="Nick Hull",_xlfn.XLOOKUP($B12,PROSPER_Hull!$1:$1,PROSPER_Hull!$76:$76,""),
IF($C12="Monika Kotwani",_xlfn.XLOOKUP($B12,PROSPER_Kotwani!$1:$1,PROSPER_Kotwani!$76:$76,""),
IF($C12="Jonathan Wellner",_xlfn.XLOOKUP($B12,PROSPER_Wellner!$1:$1,PROSPER_Wellner!$76:$76,""),
IF($C12="Travis Harvey",_xlfn.XLOOKUP($B12,PROSPER_Harvey!$1:$1,PROSPER_Harvey!$76:$76,""),"")))))))="","",
IF($C12="Christopher Lobo",_xlfn.XLOOKUP($B12,PROSPER_Lobo!$1:$1,PROSPER_Lobo!$76:$76,""),
IF($C12="Naren Baliga",_xlfn.XLOOKUP($B12,PROSPER_Baliga!$1:$1,PROSPER_Baliga!$76:$76,""),
IF($C12="Thorsten Huhn",_xlfn.XLOOKUP($B12,PROSPER_Huhn!$1:$1,PROSPER_Huhn!$76:$76,""),
IF($C12="Nick Hull",_xlfn.XLOOKUP($B12,PROSPER_Hull!$1:$1,PROSPER_Hull!$76:$76,""),
IF($C12="Monika Kotwani",_xlfn.XLOOKUP($B12,PROSPER_Kotwani!$1:$1,PROSPER_Kotwani!$76:$76,""),
IF($C12="Jonathan Wellner",_xlfn.XLOOKUP($B12,PROSPER_Wellner!$1:$1,PROSPER_Wellner!$76:$76,""),
IF($C12="Travis Harvey",_xlfn.XLOOKUP($B12,PROSPER_Harvey!$1:$1,PROSPER_Harvey!$76:$76,""),""))))))))="","No Score",IF(IF($C12="Christopher Lobo",_xlfn.XLOOKUP($B12,PROSPER_Lobo!$1:$1,PROSPER_Lobo!$76:$76,""),
IF($C12="Naren Baliga",_xlfn.XLOOKUP($B12,PROSPER_Baliga!$1:$1,PROSPER_Baliga!$76:$76,""),
IF($C12="Thorsten Huhn",_xlfn.XLOOKUP($B12,PROSPER_Huhn!$1:$1,PROSPER_Huhn!$76:$76,""),
IF($C12="Nick Hull",_xlfn.XLOOKUP($B12,PROSPER_Hull!$1:$1,PROSPER_Hull!$76:$76,""),
IF($C12="Monika Kotwani",_xlfn.XLOOKUP($B12,PROSPER_Kotwani!$1:$1,PROSPER_Kotwani!$76:$76,""),
IF($C12="Jonathan Wellner",_xlfn.XLOOKUP($B12,PROSPER_Wellner!$1:$1,PROSPER_Wellner!$76:$76,""),
IF($C12="Travis Harvey",_xlfn.XLOOKUP($B12,PROSPER_Harvey!$1:$1,PROSPER_Harvey!$76:$76,""),"")))))))="","",
IF($C12="Christopher Lobo",_xlfn.XLOOKUP($B12,PROSPER_Lobo!$1:$1,PROSPER_Lobo!$76:$76,""),
IF($C12="Naren Baliga",_xlfn.XLOOKUP($B12,PROSPER_Baliga!$1:$1,PROSPER_Baliga!$76:$76,""),
IF($C12="Thorsten Huhn",_xlfn.XLOOKUP($B12,PROSPER_Huhn!$1:$1,PROSPER_Huhn!$76:$76,""),
IF($C12="Nick Hull",_xlfn.XLOOKUP($B12,PROSPER_Hull!$1:$1,PROSPER_Hull!$76:$76,""),
IF($C12="Monika Kotwani",_xlfn.XLOOKUP($B12,PROSPER_Kotwani!$1:$1,PROSPER_Kotwani!$76:$76,""),
IF($C12="Jonathan Wellner",_xlfn.XLOOKUP($B12,PROSPER_Wellner!$1:$1,PROSPER_Wellner!$76:$76,""),
IF($C12="Travis Harvey",_xlfn.XLOOKUP($B12,PROSPER_Harvey!$1:$1,PROSPER_Harvey!$76:$76,""),"")))))))))</f>
        <v>No Score</v>
      </c>
      <c r="KE12" s="138" t="str">
        <f>IF(IF(IF($C12="Christopher Lobo",_xlfn.XLOOKUP($B12,PROSPER_Lobo!$1:$1,PROSPER_Lobo!$77:$77,""),
IF($C12="Naren Baliga",_xlfn.XLOOKUP($B12,PROSPER_Baliga!$1:$1,PROSPER_Baliga!$77:$77,""),
IF($C12="Thorsten Huhn",_xlfn.XLOOKUP($B12,PROSPER_Huhn!$1:$1,PROSPER_Huhn!$77:$77,""),
IF($C12="Nick Hull",_xlfn.XLOOKUP($B12,PROSPER_Hull!$1:$1,PROSPER_Hull!$77:$77,""),
IF($C12="Monika Kotwani",_xlfn.XLOOKUP($B12,PROSPER_Kotwani!$1:$1,PROSPER_Kotwani!$77:$77,""),
IF($C12="Jonathan Wellner",_xlfn.XLOOKUP($B12,PROSPER_Wellner!$1:$1,PROSPER_Wellner!$77:$77,""),
IF($C12="Travis Harvey",_xlfn.XLOOKUP($B12,PROSPER_Harvey!$1:$1,PROSPER_Harvey!$77:$77,""),"")))))))="","",
IF($C12="Christopher Lobo",_xlfn.XLOOKUP($B12,PROSPER_Lobo!$1:$1,PROSPER_Lobo!$77:$77,""),
IF($C12="Naren Baliga",_xlfn.XLOOKUP($B12,PROSPER_Baliga!$1:$1,PROSPER_Baliga!$77:$77,""),
IF($C12="Thorsten Huhn",_xlfn.XLOOKUP($B12,PROSPER_Huhn!$1:$1,PROSPER_Huhn!$77:$77,""),
IF($C12="Nick Hull",_xlfn.XLOOKUP($B12,PROSPER_Hull!$1:$1,PROSPER_Hull!$77:$77,""),
IF($C12="Monika Kotwani",_xlfn.XLOOKUP($B12,PROSPER_Kotwani!$1:$1,PROSPER_Kotwani!$77:$77,""),
IF($C12="Jonathan Wellner",_xlfn.XLOOKUP($B12,PROSPER_Wellner!$1:$1,PROSPER_Wellner!$77:$77,""),
IF($C12="Travis Harvey",_xlfn.XLOOKUP($B12,PROSPER_Harvey!$1:$1,PROSPER_Harvey!$77:$77,""),""))))))))="","No Comment",IF(IF($C12="Christopher Lobo",_xlfn.XLOOKUP($B12,PROSPER_Lobo!$1:$1,PROSPER_Lobo!$77:$77,""),
IF($C12="Naren Baliga",_xlfn.XLOOKUP($B12,PROSPER_Baliga!$1:$1,PROSPER_Baliga!$77:$77,""),
IF($C12="Thorsten Huhn",_xlfn.XLOOKUP($B12,PROSPER_Huhn!$1:$1,PROSPER_Huhn!$77:$77,""),
IF($C12="Nick Hull",_xlfn.XLOOKUP($B12,PROSPER_Hull!$1:$1,PROSPER_Hull!$77:$77,""),
IF($C12="Monika Kotwani",_xlfn.XLOOKUP($B12,PROSPER_Kotwani!$1:$1,PROSPER_Kotwani!$77:$77,""),
IF($C12="Jonathan Wellner",_xlfn.XLOOKUP($B12,PROSPER_Wellner!$1:$1,PROSPER_Wellner!$77:$77,""),
IF($C12="Travis Harvey",_xlfn.XLOOKUP($B12,PROSPER_Harvey!$1:$1,PROSPER_Harvey!$77:$77,""),"")))))))="","",
IF($C12="Christopher Lobo",_xlfn.XLOOKUP($B12,PROSPER_Lobo!$1:$1,PROSPER_Lobo!$77:$77,""),
IF($C12="Naren Baliga",_xlfn.XLOOKUP($B12,PROSPER_Baliga!$1:$1,PROSPER_Baliga!$77:$77,""),
IF($C12="Thorsten Huhn",_xlfn.XLOOKUP($B12,PROSPER_Huhn!$1:$1,PROSPER_Huhn!$77:$77,""),
IF($C12="Nick Hull",_xlfn.XLOOKUP($B12,PROSPER_Hull!$1:$1,PROSPER_Hull!$77:$77,""),
IF($C12="Monika Kotwani",_xlfn.XLOOKUP($B12,PROSPER_Kotwani!$1:$1,PROSPER_Kotwani!$77:$77,""),
IF($C12="Jonathan Wellner",_xlfn.XLOOKUP($B12,PROSPER_Wellner!$1:$1,PROSPER_Wellner!$77:$77,""),
IF($C12="Travis Harvey",_xlfn.XLOOKUP($B12,PROSPER_Harvey!$1:$1,PROSPER_Harvey!$77:$77,""),"")))))))))</f>
        <v>No Comment</v>
      </c>
      <c r="KF12" s="141" t="str">
        <f t="shared" si="227"/>
        <v>N/A</v>
      </c>
      <c r="KG12" s="135" t="str">
        <f>_xlfn.XLOOKUP(B12,PROSPERInitial_Query!$E:$E,PROSPERInitial_Query!$AU:$AU,"",,-1)</f>
        <v/>
      </c>
      <c r="KH12" s="136" t="str">
        <f t="shared" si="129"/>
        <v>Aya Uehara7 - ResponsibilitySelf Sufficiency</v>
      </c>
      <c r="KI12" s="136" t="str">
        <f>_xlfn.XLOOKUP(KH12,PROSPERDelta_Query!BK:BK,PROSPERDelta_Query!BI:BI,"",,-1)</f>
        <v/>
      </c>
      <c r="KJ12" s="137" t="str">
        <f t="shared" si="228"/>
        <v>N/A</v>
      </c>
      <c r="KK12" s="137" t="str">
        <f>IF(IF(IF($C12="Christopher Lobo",_xlfn.XLOOKUP($B12,PROSPER_Lobo!$1:$1,PROSPER_Lobo!$78:$78,""),
IF($C12="Naren Baliga",_xlfn.XLOOKUP($B12,PROSPER_Baliga!$1:$1,PROSPER_Baliga!$78:$78,""),
IF($C12="Thorsten Huhn",_xlfn.XLOOKUP($B12,PROSPER_Huhn!$1:$1,PROSPER_Huhn!$78:$78,""),
IF($C12="Nick Hull",_xlfn.XLOOKUP($B12,PROSPER_Hull!$1:$1,PROSPER_Hull!$78:$78,""),
IF($C12="Monika Kotwani",_xlfn.XLOOKUP($B12,PROSPER_Kotwani!$1:$1,PROSPER_Kotwani!$78:$78,""),
IF($C12="Jonathan Wellner",_xlfn.XLOOKUP($B12,PROSPER_Wellner!$1:$1,PROSPER_Wellner!$78:$78,""),
IF($C12="Travis Harvey",_xlfn.XLOOKUP($B12,PROSPER_Harvey!$1:$1,PROSPER_Harvey!$78:$78,""),"")))))))="","",
IF($C12="Christopher Lobo",_xlfn.XLOOKUP($B12,PROSPER_Lobo!$1:$1,PROSPER_Lobo!$78:$78,""),
IF($C12="Naren Baliga",_xlfn.XLOOKUP($B12,PROSPER_Baliga!$1:$1,PROSPER_Baliga!$78:$78,""),
IF($C12="Thorsten Huhn",_xlfn.XLOOKUP($B12,PROSPER_Huhn!$1:$1,PROSPER_Huhn!$78:$78,""),
IF($C12="Nick Hull",_xlfn.XLOOKUP($B12,PROSPER_Hull!$1:$1,PROSPER_Hull!$78:$78,""),
IF($C12="Monika Kotwani",_xlfn.XLOOKUP($B12,PROSPER_Kotwani!$1:$1,PROSPER_Kotwani!$78:$78,""),
IF($C12="Jonathan Wellner",_xlfn.XLOOKUP($B12,PROSPER_Wellner!$1:$1,PROSPER_Wellner!$78:$78,""),
IF($C12="Travis Harvey",_xlfn.XLOOKUP($B12,PROSPER_Harvey!$1:$1,PROSPER_Harvey!$78:$78,""),""))))))))="","No Score",IF(IF($C12="Christopher Lobo",_xlfn.XLOOKUP($B12,PROSPER_Lobo!$1:$1,PROSPER_Lobo!$78:$78,""),
IF($C12="Naren Baliga",_xlfn.XLOOKUP($B12,PROSPER_Baliga!$1:$1,PROSPER_Baliga!$78:$78,""),
IF($C12="Thorsten Huhn",_xlfn.XLOOKUP($B12,PROSPER_Huhn!$1:$1,PROSPER_Huhn!$78:$78,""),
IF($C12="Nick Hull",_xlfn.XLOOKUP($B12,PROSPER_Hull!$1:$1,PROSPER_Hull!$78:$78,""),
IF($C12="Monika Kotwani",_xlfn.XLOOKUP($B12,PROSPER_Kotwani!$1:$1,PROSPER_Kotwani!$78:$78,""),
IF($C12="Jonathan Wellner",_xlfn.XLOOKUP($B12,PROSPER_Wellner!$1:$1,PROSPER_Wellner!$78:$78,""),
IF($C12="Travis Harvey",_xlfn.XLOOKUP($B12,PROSPER_Harvey!$1:$1,PROSPER_Harvey!$78:$78,""),"")))))))="","",
IF($C12="Christopher Lobo",_xlfn.XLOOKUP($B12,PROSPER_Lobo!$1:$1,PROSPER_Lobo!$78:$78,""),
IF($C12="Naren Baliga",_xlfn.XLOOKUP($B12,PROSPER_Baliga!$1:$1,PROSPER_Baliga!$78:$78,""),
IF($C12="Thorsten Huhn",_xlfn.XLOOKUP($B12,PROSPER_Huhn!$1:$1,PROSPER_Huhn!$78:$78,""),
IF($C12="Nick Hull",_xlfn.XLOOKUP($B12,PROSPER_Hull!$1:$1,PROSPER_Hull!$78:$78,""),
IF($C12="Monika Kotwani",_xlfn.XLOOKUP($B12,PROSPER_Kotwani!$1:$1,PROSPER_Kotwani!$78:$78,""),
IF($C12="Jonathan Wellner",_xlfn.XLOOKUP($B12,PROSPER_Wellner!$1:$1,PROSPER_Wellner!$78:$78,""),
IF($C12="Travis Harvey",_xlfn.XLOOKUP($B12,PROSPER_Harvey!$1:$1,PROSPER_Harvey!$78:$78,""),"")))))))))</f>
        <v>No Score</v>
      </c>
      <c r="KL12" s="138" t="str">
        <f>IF(IF(IF($C12="Christopher Lobo",_xlfn.XLOOKUP($B12,PROSPER_Lobo!$1:$1,PROSPER_Lobo!$79:$79,""),
IF($C12="Naren Baliga",_xlfn.XLOOKUP($B12,PROSPER_Baliga!$1:$1,PROSPER_Baliga!$79:$79,""),
IF($C12="Thorsten Huhn",_xlfn.XLOOKUP($B12,PROSPER_Huhn!$1:$1,PROSPER_Huhn!$79:$79,""),
IF($C12="Nick Hull",_xlfn.XLOOKUP($B12,PROSPER_Hull!$1:$1,PROSPER_Hull!$79:$79,""),
IF($C12="Monika Kotwani",_xlfn.XLOOKUP($B12,PROSPER_Kotwani!$1:$1,PROSPER_Kotwani!$79:$79,""),
IF($C12="Jonathan Wellner",_xlfn.XLOOKUP($B12,PROSPER_Wellner!$1:$1,PROSPER_Wellner!$79:$79,""),
IF($C12="Travis Harvey",_xlfn.XLOOKUP($B12,PROSPER_Harvey!$1:$1,PROSPER_Harvey!$79:$79,""),"")))))))="","",
IF($C12="Christopher Lobo",_xlfn.XLOOKUP($B12,PROSPER_Lobo!$1:$1,PROSPER_Lobo!$79:$79,""),
IF($C12="Naren Baliga",_xlfn.XLOOKUP($B12,PROSPER_Baliga!$1:$1,PROSPER_Baliga!$79:$79,""),
IF($C12="Thorsten Huhn",_xlfn.XLOOKUP($B12,PROSPER_Huhn!$1:$1,PROSPER_Huhn!$79:$79,""),
IF($C12="Nick Hull",_xlfn.XLOOKUP($B12,PROSPER_Hull!$1:$1,PROSPER_Hull!$79:$79,""),
IF($C12="Monika Kotwani",_xlfn.XLOOKUP($B12,PROSPER_Kotwani!$1:$1,PROSPER_Kotwani!$79:$79,""),
IF($C12="Jonathan Wellner",_xlfn.XLOOKUP($B12,PROSPER_Wellner!$1:$1,PROSPER_Wellner!$79:$79,""),
IF($C12="Travis Harvey",_xlfn.XLOOKUP($B12,PROSPER_Harvey!$1:$1,PROSPER_Harvey!$79:$79,""),""))))))))="","No Comment",IF(IF($C12="Christopher Lobo",_xlfn.XLOOKUP($B12,PROSPER_Lobo!$1:$1,PROSPER_Lobo!$79:$79,""),
IF($C12="Naren Baliga",_xlfn.XLOOKUP($B12,PROSPER_Baliga!$1:$1,PROSPER_Baliga!$79:$79,""),
IF($C12="Thorsten Huhn",_xlfn.XLOOKUP($B12,PROSPER_Huhn!$1:$1,PROSPER_Huhn!$79:$79,""),
IF($C12="Nick Hull",_xlfn.XLOOKUP($B12,PROSPER_Hull!$1:$1,PROSPER_Hull!$79:$79,""),
IF($C12="Monika Kotwani",_xlfn.XLOOKUP($B12,PROSPER_Kotwani!$1:$1,PROSPER_Kotwani!$79:$79,""),
IF($C12="Jonathan Wellner",_xlfn.XLOOKUP($B12,PROSPER_Wellner!$1:$1,PROSPER_Wellner!$79:$79,""),
IF($C12="Travis Harvey",_xlfn.XLOOKUP($B12,PROSPER_Harvey!$1:$1,PROSPER_Harvey!$79:$79,""),"")))))))="","",
IF($C12="Christopher Lobo",_xlfn.XLOOKUP($B12,PROSPER_Lobo!$1:$1,PROSPER_Lobo!$79:$79,""),
IF($C12="Naren Baliga",_xlfn.XLOOKUP($B12,PROSPER_Baliga!$1:$1,PROSPER_Baliga!$79:$79,""),
IF($C12="Thorsten Huhn",_xlfn.XLOOKUP($B12,PROSPER_Huhn!$1:$1,PROSPER_Huhn!$79:$79,""),
IF($C12="Nick Hull",_xlfn.XLOOKUP($B12,PROSPER_Hull!$1:$1,PROSPER_Hull!$79:$79,""),
IF($C12="Monika Kotwani",_xlfn.XLOOKUP($B12,PROSPER_Kotwani!$1:$1,PROSPER_Kotwani!$79:$79,""),
IF($C12="Jonathan Wellner",_xlfn.XLOOKUP($B12,PROSPER_Wellner!$1:$1,PROSPER_Wellner!$79:$79,""),
IF($C12="Travis Harvey",_xlfn.XLOOKUP($B12,PROSPER_Harvey!$1:$1,PROSPER_Harvey!$79:$79,""),"")))))))))</f>
        <v>No Comment</v>
      </c>
      <c r="KM12" s="141" t="str">
        <f t="shared" si="229"/>
        <v>N/A</v>
      </c>
      <c r="KN12" s="145" t="str">
        <f t="shared" si="230"/>
        <v>N/A</v>
      </c>
      <c r="KO12" s="146" t="str">
        <f t="shared" si="231"/>
        <v>N/A</v>
      </c>
      <c r="KP12" s="194" t="str">
        <f t="shared" si="232"/>
        <v>N/A</v>
      </c>
      <c r="KQ12" s="147">
        <f t="shared" si="233"/>
        <v>4.8730620155038755</v>
      </c>
      <c r="KR12" s="148"/>
      <c r="KS12" s="148"/>
      <c r="KT12" s="148"/>
      <c r="KU12" s="149"/>
    </row>
    <row r="13" spans="2:307" x14ac:dyDescent="0.25">
      <c r="B13" s="118" t="s">
        <v>157</v>
      </c>
      <c r="C13" s="119" t="s">
        <v>490</v>
      </c>
      <c r="D13" s="120" t="str">
        <f>_xlfn.XLOOKUP(B13,PROSPERInitial_Query!E:E,PROSPERInitial_Query!G:G,"",,-1)</f>
        <v/>
      </c>
      <c r="E13" s="121" t="str">
        <f t="shared" si="136"/>
        <v>Christophe Ferrando1 - PortfolioDesign Success</v>
      </c>
      <c r="F13" s="122" t="str">
        <f>_xlfn.XLOOKUP(E13,PROSPERDelta_Query!BK:BK,PROSPERDelta_Query!I:I,"",,-1)</f>
        <v/>
      </c>
      <c r="G13" s="123" t="str">
        <f t="shared" si="137"/>
        <v>N/A</v>
      </c>
      <c r="H13" s="124" t="str">
        <f>IF(IF(IF($C13="Christopher Lobo",_xlfn.XLOOKUP($B13,PROSPER_Lobo!$1:$1,PROSPER_Lobo!$2:$2,""),
IF($C13="Naren Baliga",_xlfn.XLOOKUP($B13,PROSPER_Baliga!$1:$1,PROSPER_Baliga!$2:$2,""),
IF($C13="Thorsten Huhn",_xlfn.XLOOKUP($B13,PROSPER_Huhn!$1:$1,PROSPER_Huhn!$2:$2,""),
IF($C13="Nick Hull",_xlfn.XLOOKUP($B13,PROSPER_Hull!$1:$1,PROSPER_Hull!$2:$2,""),
IF($C13="Monika Kotwani",_xlfn.XLOOKUP($B13,PROSPER_Kotwani!$1:$1,PROSPER_Kotwani!$2:$2,""),
IF($C13="Jonathan Wellner",_xlfn.XLOOKUP($B13,PROSPER_Wellner!$1:$1,PROSPER_Wellner!$2:$2,""),
IF($C13="Travis Harvey",_xlfn.XLOOKUP($B13,PROSPER_Harvey!$1:$1,PROSPER_Harvey!$2:$2,""),"")))))))="","",
IF($C13="Christopher Lobo",_xlfn.XLOOKUP($B13,PROSPER_Lobo!$1:$1,PROSPER_Lobo!$2:$2,""),
IF($C13="Naren Baliga",_xlfn.XLOOKUP($B13,PROSPER_Baliga!$1:$1,PROSPER_Baliga!$2:$2,""),
IF($C13="Thorsten Huhn",_xlfn.XLOOKUP($B13,PROSPER_Huhn!$1:$1,PROSPER_Huhn!$2:$2,""),
IF($C13="Nick Hull",_xlfn.XLOOKUP($B13,PROSPER_Hull!$1:$1,PROSPER_Hull!$2:$2,""),
IF($C13="Monika Kotwani",_xlfn.XLOOKUP($B13,PROSPER_Kotwani!$1:$1,PROSPER_Kotwani!$2:$2,""),
IF($C13="Jonathan Wellner",_xlfn.XLOOKUP($B13,PROSPER_Wellner!$1:$1,PROSPER_Wellner!$2:$2,""),
IF($C13="Travis Harvey",_xlfn.XLOOKUP($B13,PROSPER_Harvey!$1:$1,PROSPER_Harvey!$2:$2,""),""))))))))="","No Score",(IF(IF($C13="Christopher Lobo",_xlfn.XLOOKUP($B13,PROSPER_Lobo!$1:$1,PROSPER_Lobo!$2:$2,""),
IF($C13="Naren Baliga",_xlfn.XLOOKUP($B13,PROSPER_Baliga!$1:$1,PROSPER_Baliga!$2:$2,""),
IF($C13="Thorsten Huhn",_xlfn.XLOOKUP($B13,PROSPER_Huhn!$1:$1,PROSPER_Huhn!$2:$2,""),
IF($C13="Nick Hull",_xlfn.XLOOKUP($B13,PROSPER_Hull!$1:$1,PROSPER_Hull!$2:$2,""),
IF($C13="Monika Kotwani",_xlfn.XLOOKUP($B13,PROSPER_Kotwani!$1:$1,PROSPER_Kotwani!$2:$2,""),
IF($C13="Jonathan Wellner",_xlfn.XLOOKUP($B13,PROSPER_Wellner!$1:$1,PROSPER_Wellner!$2:$2,""),
IF($C13="Travis Harvey",_xlfn.XLOOKUP($B13,PROSPER_Harvey!$1:$1,PROSPER_Harvey!$2:$2,""),"")))))))="","",
IF($C13="Christopher Lobo",_xlfn.XLOOKUP($B13,PROSPER_Lobo!$1:$1,PROSPER_Lobo!$2:$2,""),
IF($C13="Naren Baliga",_xlfn.XLOOKUP($B13,PROSPER_Baliga!$1:$1,PROSPER_Baliga!$2:$2,""),
IF($C13="Thorsten Huhn",_xlfn.XLOOKUP($B13,PROSPER_Huhn!$1:$1,PROSPER_Huhn!$2:$2,""),
IF($C13="Nick Hull",_xlfn.XLOOKUP($B13,PROSPER_Hull!$1:$1,PROSPER_Hull!$2:$2,""),
IF($C13="Monika Kotwani",_xlfn.XLOOKUP($B13,PROSPER_Kotwani!$1:$1,PROSPER_Kotwani!$2:$2,""),
IF($C13="Jonathan Wellner",_xlfn.XLOOKUP($B13,PROSPER_Wellner!$1:$1,PROSPER_Wellner!$2:$2,""),
IF($C13="Travis Harvey",_xlfn.XLOOKUP($B13,PROSPER_Harvey!$1:$1,PROSPER_Harvey!$2:$2,""),""))))))))))</f>
        <v>No Score</v>
      </c>
      <c r="I13" s="125" t="str">
        <f>IF(IF(IF($C13="Christopher Lobo",_xlfn.XLOOKUP($B13,PROSPER_Lobo!$1:$1,PROSPER_Lobo!$3:$3,""),
IF($C13="Naren Baliga",_xlfn.XLOOKUP($B13,PROSPER_Baliga!$1:$1,PROSPER_Baliga!$3:$3,""),
IF($C13="Thorsten Huhn",_xlfn.XLOOKUP($B13,PROSPER_Huhn!$1:$1,PROSPER_Huhn!$3:$3,""),
IF($C13="Nick Hull",_xlfn.XLOOKUP($B13,PROSPER_Hull!$1:$1,PROSPER_Hull!$3:$3,""),
IF($C13="Monika Kotwani",_xlfn.XLOOKUP($B13,PROSPER_Kotwani!$1:$1,PROSPER_Kotwani!$3:$3,""),
IF($C13="Jonathan Wellner",_xlfn.XLOOKUP($B13,PROSPER_Wellner!$1:$1,PROSPER_Wellner!$3:$3,""),
IF($C13="Travis Harvey",_xlfn.XLOOKUP($B13,PROSPER_Harvey!$1:$1,PROSPER_Harvey!$3:$3,""),"")))))))="","",
IF($C13="Christopher Lobo",_xlfn.XLOOKUP($B13,PROSPER_Lobo!$1:$1,PROSPER_Lobo!$3:$3,""),
IF($C13="Naren Baliga",_xlfn.XLOOKUP($B13,PROSPER_Baliga!$1:$1,PROSPER_Baliga!$3:$3,""),
IF($C13="Thorsten Huhn",_xlfn.XLOOKUP($B13,PROSPER_Huhn!$1:$1,PROSPER_Huhn!$3:$3,""),
IF($C13="Nick Hull",_xlfn.XLOOKUP($B13,PROSPER_Hull!$1:$1,PROSPER_Hull!$3:$3,""),
IF($C13="Monika Kotwani",_xlfn.XLOOKUP($B13,PROSPER_Kotwani!$1:$1,PROSPER_Kotwani!$3:$3,""),
IF($C13="Jonathan Wellner",_xlfn.XLOOKUP($B13,PROSPER_Wellner!$1:$1,PROSPER_Wellner!$3:$3,""),
IF($C13="Travis Harvey",_xlfn.XLOOKUP($B13,PROSPER_Harvey!$1:$1,PROSPER_Harvey!$3:$3,""),""))))))))="","No Comment",IF(IF($C13="Christopher Lobo",_xlfn.XLOOKUP($B13,PROSPER_Lobo!$1:$1,PROSPER_Lobo!$3:$3,""),
IF($C13="Naren Baliga",_xlfn.XLOOKUP($B13,PROSPER_Baliga!$1:$1,PROSPER_Baliga!$3:$3,""),
IF($C13="Thorsten Huhn",_xlfn.XLOOKUP($B13,PROSPER_Huhn!$1:$1,PROSPER_Huhn!$3:$3,""),
IF($C13="Nick Hull",_xlfn.XLOOKUP($B13,PROSPER_Hull!$1:$1,PROSPER_Hull!$3:$3,""),
IF($C13="Monika Kotwani",_xlfn.XLOOKUP($B13,PROSPER_Kotwani!$1:$1,PROSPER_Kotwani!$3:$3,""),
IF($C13="Jonathan Wellner",_xlfn.XLOOKUP($B13,PROSPER_Wellner!$1:$1,PROSPER_Wellner!$3:$3,""),
IF($C13="Travis Harvey",_xlfn.XLOOKUP($B13,PROSPER_Harvey!$1:$1,PROSPER_Harvey!$3:$3,""),"")))))))="","",
IF($C13="Christopher Lobo",_xlfn.XLOOKUP($B13,PROSPER_Lobo!$1:$1,PROSPER_Lobo!$3:$3,""),
IF($C13="Naren Baliga",_xlfn.XLOOKUP($B13,PROSPER_Baliga!$1:$1,PROSPER_Baliga!$3:$3,""),
IF($C13="Thorsten Huhn",_xlfn.XLOOKUP($B13,PROSPER_Huhn!$1:$1,PROSPER_Huhn!$3:$3,""),
IF($C13="Nick Hull",_xlfn.XLOOKUP($B13,PROSPER_Hull!$1:$1,PROSPER_Hull!$3:$3,""),
IF($C13="Monika Kotwani",_xlfn.XLOOKUP($B13,PROSPER_Kotwani!$1:$1,PROSPER_Kotwani!$3:$3,""),
IF($C13="Jonathan Wellner",_xlfn.XLOOKUP($B13,PROSPER_Wellner!$1:$1,PROSPER_Wellner!$3:$3,""),
IF($C13="Travis Harvey",_xlfn.XLOOKUP($B13,PROSPER_Harvey!$1:$1,PROSPER_Harvey!$3:$3,""),"")))))))))</f>
        <v>No Comment</v>
      </c>
      <c r="J13" s="124">
        <f>IFERROR(ROUND(_xlfn.XLOOKUP(B13,DesignSuccessChallenge_Query!$E:$E,DesignSuccessChallenge_Query!$F:$F)/4.7,0),"Not Taken")</f>
        <v>4</v>
      </c>
      <c r="K13" s="150">
        <f t="shared" si="138"/>
        <v>4</v>
      </c>
      <c r="L13" s="120" t="str">
        <f>_xlfn.XLOOKUP(B13,PROSPERInitial_Query!$E:$E,PROSPERInitial_Query!$H:$H,"",,-1)</f>
        <v/>
      </c>
      <c r="M13" s="121" t="str">
        <f t="shared" si="3"/>
        <v>Christophe Ferrando1 - PortfolioPremium Engagement</v>
      </c>
      <c r="N13" s="126" t="str">
        <f>_xlfn.XLOOKUP(M13,PROSPERDelta_Query!BK:BK,PROSPERDelta_Query!J:J,"",,-1)</f>
        <v/>
      </c>
      <c r="O13" s="124" t="str">
        <f t="shared" si="139"/>
        <v>N/A</v>
      </c>
      <c r="P13" s="124" t="str">
        <f>IF(IF(IF($C13="Christopher Lobo",_xlfn.XLOOKUP($B13,PROSPER_Lobo!$1:$1,PROSPER_Lobo!$4:$4,""),
IF($C13="Naren Baliga",_xlfn.XLOOKUP($B13,PROSPER_Baliga!$1:$1,PROSPER_Baliga!$4:$4,""),
IF($C13="Thorsten Huhn",_xlfn.XLOOKUP($B13,PROSPER_Huhn!$1:$1,PROSPER_Huhn!$4:$4,""),
IF($C13="Nick Hull",_xlfn.XLOOKUP($B13,PROSPER_Hull!$1:$1,PROSPER_Hull!$4:$4,""),
IF($C13="Monika Kotwani",_xlfn.XLOOKUP($B13,PROSPER_Kotwani!$1:$1,PROSPER_Kotwani!$4:$4,""),
IF($C13="Jonathan Wellner",_xlfn.XLOOKUP($B13,PROSPER_Wellner!$1:$1,PROSPER_Wellner!$4:$4,""),
IF($C13="Travis Harvey",_xlfn.XLOOKUP($B13,PROSPER_Harvey!$1:$1,PROSPER_Harvey!$4:$4,""),"")))))))="","",
IF($C13="Christopher Lobo",_xlfn.XLOOKUP($B13,PROSPER_Lobo!$1:$1,PROSPER_Lobo!$4:$4,""),
IF($C13="Naren Baliga",_xlfn.XLOOKUP($B13,PROSPER_Baliga!$1:$1,PROSPER_Baliga!$4:$4,""),
IF($C13="Thorsten Huhn",_xlfn.XLOOKUP($B13,PROSPER_Huhn!$1:$1,PROSPER_Huhn!$4:$4,""),
IF($C13="Nick Hull",_xlfn.XLOOKUP($B13,PROSPER_Hull!$1:$1,PROSPER_Hull!$4:$4,""),
IF($C13="Monika Kotwani",_xlfn.XLOOKUP($B13,PROSPER_Kotwani!$1:$1,PROSPER_Kotwani!$4:$4,""),
IF($C13="Jonathan Wellner",_xlfn.XLOOKUP($B13,PROSPER_Wellner!$1:$1,PROSPER_Wellner!$4:$4,""),
IF($C13="Travis Harvey",_xlfn.XLOOKUP($B13,PROSPER_Harvey!$1:$1,PROSPER_Harvey!$4:$4,""),""))))))))="","No Score",IF(IF($C13="Christopher Lobo",_xlfn.XLOOKUP($B13,PROSPER_Lobo!$1:$1,PROSPER_Lobo!$4:$4,""),
IF($C13="Naren Baliga",_xlfn.XLOOKUP($B13,PROSPER_Baliga!$1:$1,PROSPER_Baliga!$4:$4,""),
IF($C13="Thorsten Huhn",_xlfn.XLOOKUP($B13,PROSPER_Huhn!$1:$1,PROSPER_Huhn!$4:$4,""),
IF($C13="Nick Hull",_xlfn.XLOOKUP($B13,PROSPER_Hull!$1:$1,PROSPER_Hull!$4:$4,""),
IF($C13="Monika Kotwani",_xlfn.XLOOKUP($B13,PROSPER_Kotwani!$1:$1,PROSPER_Kotwani!$4:$4,""),
IF($C13="Jonathan Wellner",_xlfn.XLOOKUP($B13,PROSPER_Wellner!$1:$1,PROSPER_Wellner!$4:$4,""),
IF($C13="Travis Harvey",_xlfn.XLOOKUP($B13,PROSPER_Harvey!$1:$1,PROSPER_Harvey!$4:$4,""),"")))))))="","",
IF($C13="Christopher Lobo",_xlfn.XLOOKUP($B13,PROSPER_Lobo!$1:$1,PROSPER_Lobo!$4:$4,""),
IF($C13="Naren Baliga",_xlfn.XLOOKUP($B13,PROSPER_Baliga!$1:$1,PROSPER_Baliga!$4:$4,""),
IF($C13="Thorsten Huhn",_xlfn.XLOOKUP($B13,PROSPER_Huhn!$1:$1,PROSPER_Huhn!$4:$4,""),
IF($C13="Nick Hull",_xlfn.XLOOKUP($B13,PROSPER_Hull!$1:$1,PROSPER_Hull!$4:$4,""),
IF($C13="Monika Kotwani",_xlfn.XLOOKUP($B13,PROSPER_Kotwani!$1:$1,PROSPER_Kotwani!$4:$4,""),
IF($C13="Jonathan Wellner",_xlfn.XLOOKUP($B13,PROSPER_Wellner!$1:$1,PROSPER_Wellner!$4:$4,""),
IF($C13="Travis Harvey",_xlfn.XLOOKUP($B13,PROSPER_Harvey!$1:$1,PROSPER_Harvey!$4:$4,""),"")))))))))</f>
        <v>No Score</v>
      </c>
      <c r="Q13" s="125" t="str">
        <f>IF(IF(IF($C13="Christopher Lobo",_xlfn.XLOOKUP($B13,PROSPER_Lobo!$1:$1,PROSPER_Lobo!$5:$5,""),
IF($C13="Naren Baliga",_xlfn.XLOOKUP($B13,PROSPER_Baliga!$1:$1,PROSPER_Baliga!$5:$5,""),
IF($C13="Thorsten Huhn",_xlfn.XLOOKUP($B13,PROSPER_Huhn!$1:$1,PROSPER_Huhn!$5:$5,""),
IF($C13="Nick Hull",_xlfn.XLOOKUP($B13,PROSPER_Hull!$1:$1,PROSPER_Hull!$5:$5,""),
IF($C13="Monika Kotwani",_xlfn.XLOOKUP($B13,PROSPER_Kotwani!$1:$1,PROSPER_Kotwani!$5:$5,""),
IF($C13="Jonathan Wellner",_xlfn.XLOOKUP($B13,PROSPER_Wellner!$1:$1,PROSPER_Wellner!$5:$5,""),
IF($C13="Travis Harvey",_xlfn.XLOOKUP($B13,PROSPER_Harvey!$1:$1,PROSPER_Harvey!$5:$5,""),"")))))))="","",
IF($C13="Christopher Lobo",_xlfn.XLOOKUP($B13,PROSPER_Lobo!$1:$1,PROSPER_Lobo!$5:$5,""),
IF($C13="Naren Baliga",_xlfn.XLOOKUP($B13,PROSPER_Baliga!$1:$1,PROSPER_Baliga!$5:$5,""),
IF($C13="Thorsten Huhn",_xlfn.XLOOKUP($B13,PROSPER_Huhn!$1:$1,PROSPER_Huhn!$5:$5,""),
IF($C13="Nick Hull",_xlfn.XLOOKUP($B13,PROSPER_Hull!$1:$1,PROSPER_Hull!$5:$5,""),
IF($C13="Monika Kotwani",_xlfn.XLOOKUP($B13,PROSPER_Kotwani!$1:$1,PROSPER_Kotwani!$5:$5,""),
IF($C13="Jonathan Wellner",_xlfn.XLOOKUP($B13,PROSPER_Wellner!$1:$1,PROSPER_Wellner!$5:$5,""),
IF($C13="Travis Harvey",_xlfn.XLOOKUP($B13,PROSPER_Harvey!$1:$1,PROSPER_Harvey!$5:$5,""),""))))))))="","No Comment",IF(IF($C13="Christopher Lobo",_xlfn.XLOOKUP($B13,PROSPER_Lobo!$1:$1,PROSPER_Lobo!$5:$5,""),
IF($C13="Naren Baliga",_xlfn.XLOOKUP($B13,PROSPER_Baliga!$1:$1,PROSPER_Baliga!$5:$5,""),
IF($C13="Thorsten Huhn",_xlfn.XLOOKUP($B13,PROSPER_Huhn!$1:$1,PROSPER_Huhn!$5:$5,""),
IF($C13="Nick Hull",_xlfn.XLOOKUP($B13,PROSPER_Hull!$1:$1,PROSPER_Hull!$5:$5,""),
IF($C13="Monika Kotwani",_xlfn.XLOOKUP($B13,PROSPER_Kotwani!$1:$1,PROSPER_Kotwani!$5:$5,""),
IF($C13="Jonathan Wellner",_xlfn.XLOOKUP($B13,PROSPER_Wellner!$1:$1,PROSPER_Wellner!$5:$5,""),
IF($C13="Travis Harvey",_xlfn.XLOOKUP($B13,PROSPER_Harvey!$1:$1,PROSPER_Harvey!$5:$5,""),"")))))))="","",
IF($C13="Christopher Lobo",_xlfn.XLOOKUP($B13,PROSPER_Lobo!$1:$1,PROSPER_Lobo!$5:$5,""),
IF($C13="Naren Baliga",_xlfn.XLOOKUP($B13,PROSPER_Baliga!$1:$1,PROSPER_Baliga!$5:$5,""),
IF($C13="Thorsten Huhn",_xlfn.XLOOKUP($B13,PROSPER_Huhn!$1:$1,PROSPER_Huhn!$5:$5,""),
IF($C13="Nick Hull",_xlfn.XLOOKUP($B13,PROSPER_Hull!$1:$1,PROSPER_Hull!$5:$5,""),
IF($C13="Monika Kotwani",_xlfn.XLOOKUP($B13,PROSPER_Kotwani!$1:$1,PROSPER_Kotwani!$5:$5,""),
IF($C13="Jonathan Wellner",_xlfn.XLOOKUP($B13,PROSPER_Wellner!$1:$1,PROSPER_Wellner!$5:$5,""),
IF($C13="Travis Harvey",_xlfn.XLOOKUP($B13,PROSPER_Harvey!$1:$1,PROSPER_Harvey!$5:$5,""),"")))))))))</f>
        <v>No Comment</v>
      </c>
      <c r="R13" s="124" t="s">
        <v>89</v>
      </c>
      <c r="S13" s="150" t="str">
        <f t="shared" si="140"/>
        <v>N/A</v>
      </c>
      <c r="T13" s="120" t="str">
        <f>_xlfn.XLOOKUP(B13,PROSPERInitial_Query!$E:$E,PROSPERInitial_Query!$I:$I,"",,-1)</f>
        <v/>
      </c>
      <c r="U13" s="121" t="str">
        <f t="shared" si="6"/>
        <v>Christophe Ferrando1 - PortfolioCloud Application Services</v>
      </c>
      <c r="V13" s="126" t="str">
        <f>_xlfn.XLOOKUP(U13,PROSPERDelta_Query!BK:BK,PROSPERDelta_Query!K:K,"",,-1)</f>
        <v/>
      </c>
      <c r="W13" s="124" t="str">
        <f t="shared" si="141"/>
        <v>N/A</v>
      </c>
      <c r="X13" s="124" t="str">
        <f>IF(IF(IF($C13="Christopher Lobo",_xlfn.XLOOKUP($B13,PROSPER_Lobo!$1:$1,PROSPER_Lobo!$6:$6,""),
IF($C13="Naren Baliga",_xlfn.XLOOKUP($B13,PROSPER_Baliga!$1:$1,PROSPER_Baliga!$6:$6,""),
IF($C13="Thorsten Huhn",_xlfn.XLOOKUP($B13,PROSPER_Huhn!$1:$1,PROSPER_Huhn!$6:$6,""),
IF($C13="Nick Hull",_xlfn.XLOOKUP($B13,PROSPER_Hull!$1:$1,PROSPER_Hull!$6:$6,""),
IF($C13="Monika Kotwani",_xlfn.XLOOKUP($B13,PROSPER_Kotwani!$1:$1,PROSPER_Kotwani!$6:$6,""),
IF($C13="Jonathan Wellner",_xlfn.XLOOKUP($B13,PROSPER_Wellner!$1:$1,PROSPER_Wellner!$6:$6,""),
IF($C13="Travis Harvey",_xlfn.XLOOKUP($B13,PROSPER_Harvey!$1:$1,PROSPER_Harvey!$6:$6,""),"")))))))="","",
IF($C13="Christopher Lobo",_xlfn.XLOOKUP($B13,PROSPER_Lobo!$1:$1,PROSPER_Lobo!$6:$6,""),
IF($C13="Naren Baliga",_xlfn.XLOOKUP($B13,PROSPER_Baliga!$1:$1,PROSPER_Baliga!$6:$6,""),
IF($C13="Thorsten Huhn",_xlfn.XLOOKUP($B13,PROSPER_Huhn!$1:$1,PROSPER_Huhn!$6:$6,""),
IF($C13="Nick Hull",_xlfn.XLOOKUP($B13,PROSPER_Hull!$1:$1,PROSPER_Hull!$6:$6,""),
IF($C13="Monika Kotwani",_xlfn.XLOOKUP($B13,PROSPER_Kotwani!$1:$1,PROSPER_Kotwani!$6:$6,""),
IF($C13="Jonathan Wellner",_xlfn.XLOOKUP($B13,PROSPER_Wellner!$1:$1,PROSPER_Wellner!$6:$6,""),
IF($C13="Travis Harvey",_xlfn.XLOOKUP($B13,PROSPER_Harvey!$1:$1,PROSPER_Harvey!$6:$6,""),""))))))))="","No Score",IF(IF($C13="Christopher Lobo",_xlfn.XLOOKUP($B13,PROSPER_Lobo!$1:$1,PROSPER_Lobo!$6:$6,""),
IF($C13="Naren Baliga",_xlfn.XLOOKUP($B13,PROSPER_Baliga!$1:$1,PROSPER_Baliga!$6:$6,""),
IF($C13="Thorsten Huhn",_xlfn.XLOOKUP($B13,PROSPER_Huhn!$1:$1,PROSPER_Huhn!$6:$6,""),
IF($C13="Nick Hull",_xlfn.XLOOKUP($B13,PROSPER_Hull!$1:$1,PROSPER_Hull!$6:$6,""),
IF($C13="Monika Kotwani",_xlfn.XLOOKUP($B13,PROSPER_Kotwani!$1:$1,PROSPER_Kotwani!$6:$6,""),
IF($C13="Jonathan Wellner",_xlfn.XLOOKUP($B13,PROSPER_Wellner!$1:$1,PROSPER_Wellner!$6:$6,""),
IF($C13="Travis Harvey",_xlfn.XLOOKUP($B13,PROSPER_Harvey!$1:$1,PROSPER_Harvey!$6:$6,""),"")))))))="","",
IF($C13="Christopher Lobo",_xlfn.XLOOKUP($B13,PROSPER_Lobo!$1:$1,PROSPER_Lobo!$6:$6,""),
IF($C13="Naren Baliga",_xlfn.XLOOKUP($B13,PROSPER_Baliga!$1:$1,PROSPER_Baliga!$6:$6,""),
IF($C13="Thorsten Huhn",_xlfn.XLOOKUP($B13,PROSPER_Huhn!$1:$1,PROSPER_Huhn!$6:$6,""),
IF($C13="Nick Hull",_xlfn.XLOOKUP($B13,PROSPER_Hull!$1:$1,PROSPER_Hull!$6:$6,""),
IF($C13="Monika Kotwani",_xlfn.XLOOKUP($B13,PROSPER_Kotwani!$1:$1,PROSPER_Kotwani!$6:$6,""),
IF($C13="Jonathan Wellner",_xlfn.XLOOKUP($B13,PROSPER_Wellner!$1:$1,PROSPER_Wellner!$6:$6,""),
IF($C13="Travis Harvey",_xlfn.XLOOKUP($B13,PROSPER_Harvey!$1:$1,PROSPER_Harvey!$6:$6,""),"")))))))))</f>
        <v>No Score</v>
      </c>
      <c r="Y13" s="125" t="str">
        <f>IF(IF(IF($C13="Christopher Lobo",_xlfn.XLOOKUP($B13,PROSPER_Lobo!$1:$1,PROSPER_Lobo!$7:$7,""),
IF($C13="Naren Baliga",_xlfn.XLOOKUP($B13,PROSPER_Baliga!$1:$1,PROSPER_Baliga!$7:$7,""),
IF($C13="Thorsten Huhn",_xlfn.XLOOKUP($B13,PROSPER_Huhn!$1:$1,PROSPER_Huhn!$7:$7,""),
IF($C13="Nick Hull",_xlfn.XLOOKUP($B13,PROSPER_Hull!$1:$1,PROSPER_Hull!$7:$7,""),
IF($C13="Monika Kotwani",_xlfn.XLOOKUP($B13,PROSPER_Kotwani!$1:$1,PROSPER_Kotwani!$7:$7,""),
IF($C13="Jonathan Wellner",_xlfn.XLOOKUP($B13,PROSPER_Wellner!$1:$1,PROSPER_Wellner!$7:$7,""),
IF($C13="Travis Harvey",_xlfn.XLOOKUP($B13,PROSPER_Harvey!$1:$1,PROSPER_Harvey!$7:$7,""),"")))))))="","",
IF($C13="Christopher Lobo",_xlfn.XLOOKUP($B13,PROSPER_Lobo!$1:$1,PROSPER_Lobo!$7:$7,""),
IF($C13="Naren Baliga",_xlfn.XLOOKUP($B13,PROSPER_Baliga!$1:$1,PROSPER_Baliga!$7:$7,""),
IF($C13="Thorsten Huhn",_xlfn.XLOOKUP($B13,PROSPER_Huhn!$1:$1,PROSPER_Huhn!$7:$7,""),
IF($C13="Nick Hull",_xlfn.XLOOKUP($B13,PROSPER_Hull!$1:$1,PROSPER_Hull!$7:$7,""),
IF($C13="Monika Kotwani",_xlfn.XLOOKUP($B13,PROSPER_Kotwani!$1:$1,PROSPER_Kotwani!$7:$7,""),
IF($C13="Jonathan Wellner",_xlfn.XLOOKUP($B13,PROSPER_Wellner!$1:$1,PROSPER_Wellner!$7:$7,""),
IF($C13="Travis Harvey",_xlfn.XLOOKUP($B13,PROSPER_Harvey!$1:$1,PROSPER_Harvey!$7:$7,""),""))))))))="","No Comment",IF(IF($C13="Christopher Lobo",_xlfn.XLOOKUP($B13,PROSPER_Lobo!$1:$1,PROSPER_Lobo!$7:$7,""),
IF($C13="Naren Baliga",_xlfn.XLOOKUP($B13,PROSPER_Baliga!$1:$1,PROSPER_Baliga!$7:$7,""),
IF($C13="Thorsten Huhn",_xlfn.XLOOKUP($B13,PROSPER_Huhn!$1:$1,PROSPER_Huhn!$7:$7,""),
IF($C13="Nick Hull",_xlfn.XLOOKUP($B13,PROSPER_Hull!$1:$1,PROSPER_Hull!$7:$7,""),
IF($C13="Monika Kotwani",_xlfn.XLOOKUP($B13,PROSPER_Kotwani!$1:$1,PROSPER_Kotwani!$7:$7,""),
IF($C13="Jonathan Wellner",_xlfn.XLOOKUP($B13,PROSPER_Wellner!$1:$1,PROSPER_Wellner!$7:$7,""),
IF($C13="Travis Harvey",_xlfn.XLOOKUP($B13,PROSPER_Harvey!$1:$1,PROSPER_Harvey!$7:$7,""),"")))))))="","",
IF($C13="Christopher Lobo",_xlfn.XLOOKUP($B13,PROSPER_Lobo!$1:$1,PROSPER_Lobo!$7:$7,""),
IF($C13="Naren Baliga",_xlfn.XLOOKUP($B13,PROSPER_Baliga!$1:$1,PROSPER_Baliga!$7:$7,""),
IF($C13="Thorsten Huhn",_xlfn.XLOOKUP($B13,PROSPER_Huhn!$1:$1,PROSPER_Huhn!$7:$7,""),
IF($C13="Nick Hull",_xlfn.XLOOKUP($B13,PROSPER_Hull!$1:$1,PROSPER_Hull!$7:$7,""),
IF($C13="Monika Kotwani",_xlfn.XLOOKUP($B13,PROSPER_Kotwani!$1:$1,PROSPER_Kotwani!$7:$7,""),
IF($C13="Jonathan Wellner",_xlfn.XLOOKUP($B13,PROSPER_Wellner!$1:$1,PROSPER_Wellner!$7:$7,""),
IF($C13="Travis Harvey",_xlfn.XLOOKUP($B13,PROSPER_Harvey!$1:$1,PROSPER_Harvey!$7:$7,""),"")))))))))</f>
        <v>No Comment</v>
      </c>
      <c r="Z13" s="124" t="s">
        <v>89</v>
      </c>
      <c r="AA13" s="150" t="str">
        <f t="shared" si="142"/>
        <v>N/A</v>
      </c>
      <c r="AB13" s="120" t="str">
        <f>_xlfn.XLOOKUP(B13,PROSPERInitial_Query!$E:$E,PROSPERInitial_Query!$J:$J,"",,-1)</f>
        <v/>
      </c>
      <c r="AC13" s="121" t="str">
        <f t="shared" si="9"/>
        <v>Christophe Ferrando1 - PortfolioPreferred Success</v>
      </c>
      <c r="AD13" s="126" t="str">
        <f>_xlfn.XLOOKUP(AC13,PROSPERDelta_Query!BK:BK,PROSPERDelta_Query!L:L,"",,-1)</f>
        <v/>
      </c>
      <c r="AE13" s="124" t="str">
        <f t="shared" si="143"/>
        <v>N/A</v>
      </c>
      <c r="AF13" s="124" t="str">
        <f>IF(IF(IF($C13="Christopher Lobo",_xlfn.XLOOKUP($B13,PROSPER_Lobo!$1:$1,PROSPER_Lobo!$8:$8,""),
IF($C13="Naren Baliga",_xlfn.XLOOKUP($B13,PROSPER_Baliga!$1:$1,PROSPER_Baliga!$8:$8,""),
IF($C13="Thorsten Huhn",_xlfn.XLOOKUP($B13,PROSPER_Huhn!$1:$1,PROSPER_Huhn!$8:$8,""),
IF($C13="Nick Hull",_xlfn.XLOOKUP($B13,PROSPER_Hull!$1:$1,PROSPER_Hull!$8:$8,""),
IF($C13="Monika Kotwani",_xlfn.XLOOKUP($B13,PROSPER_Kotwani!$1:$1,PROSPER_Kotwani!$8:$8,""),
IF($C13="Jonathan Wellner",_xlfn.XLOOKUP($B13,PROSPER_Wellner!$1:$1,PROSPER_Wellner!$8:$8,""),
IF($C13="Travis Harvey",_xlfn.XLOOKUP($B13,PROSPER_Harvey!$1:$1,PROSPER_Harvey!$8:$8,""),"")))))))="","",
IF($C13="Christopher Lobo",_xlfn.XLOOKUP($B13,PROSPER_Lobo!$1:$1,PROSPER_Lobo!$8:$8,""),
IF($C13="Naren Baliga",_xlfn.XLOOKUP($B13,PROSPER_Baliga!$1:$1,PROSPER_Baliga!$8:$8,""),
IF($C13="Thorsten Huhn",_xlfn.XLOOKUP($B13,PROSPER_Huhn!$1:$1,PROSPER_Huhn!$8:$8,""),
IF($C13="Nick Hull",_xlfn.XLOOKUP($B13,PROSPER_Hull!$1:$1,PROSPER_Hull!$8:$8,""),
IF($C13="Monika Kotwani",_xlfn.XLOOKUP($B13,PROSPER_Kotwani!$1:$1,PROSPER_Kotwani!$8:$8,""),
IF($C13="Jonathan Wellner",_xlfn.XLOOKUP($B13,PROSPER_Wellner!$1:$1,PROSPER_Wellner!$8:$8,""),
IF($C13="Travis Harvey",_xlfn.XLOOKUP($B13,PROSPER_Harvey!$1:$1,PROSPER_Harvey!$8:$8,""),""))))))))="","No Score",IF(IF($C13="Christopher Lobo",_xlfn.XLOOKUP($B13,PROSPER_Lobo!$1:$1,PROSPER_Lobo!$8:$8,""),
IF($C13="Naren Baliga",_xlfn.XLOOKUP($B13,PROSPER_Baliga!$1:$1,PROSPER_Baliga!$8:$8,""),
IF($C13="Thorsten Huhn",_xlfn.XLOOKUP($B13,PROSPER_Huhn!$1:$1,PROSPER_Huhn!$8:$8,""),
IF($C13="Nick Hull",_xlfn.XLOOKUP($B13,PROSPER_Hull!$1:$1,PROSPER_Hull!$8:$8,""),
IF($C13="Monika Kotwani",_xlfn.XLOOKUP($B13,PROSPER_Kotwani!$1:$1,PROSPER_Kotwani!$8:$8,""),
IF($C13="Jonathan Wellner",_xlfn.XLOOKUP($B13,PROSPER_Wellner!$1:$1,PROSPER_Wellner!$8:$8,""),
IF($C13="Travis Harvey",_xlfn.XLOOKUP($B13,PROSPER_Harvey!$1:$1,PROSPER_Harvey!$8:$8,""),"")))))))="","",
IF($C13="Christopher Lobo",_xlfn.XLOOKUP($B13,PROSPER_Lobo!$1:$1,PROSPER_Lobo!$8:$8,""),
IF($C13="Naren Baliga",_xlfn.XLOOKUP($B13,PROSPER_Baliga!$1:$1,PROSPER_Baliga!$8:$8,""),
IF($C13="Thorsten Huhn",_xlfn.XLOOKUP($B13,PROSPER_Huhn!$1:$1,PROSPER_Huhn!$8:$8,""),
IF($C13="Nick Hull",_xlfn.XLOOKUP($B13,PROSPER_Hull!$1:$1,PROSPER_Hull!$8:$8,""),
IF($C13="Monika Kotwani",_xlfn.XLOOKUP($B13,PROSPER_Kotwani!$1:$1,PROSPER_Kotwani!$8:$8,""),
IF($C13="Jonathan Wellner",_xlfn.XLOOKUP($B13,PROSPER_Wellner!$1:$1,PROSPER_Wellner!$8:$8,""),
IF($C13="Travis Harvey",_xlfn.XLOOKUP($B13,PROSPER_Harvey!$1:$1,PROSPER_Harvey!$8:$8,""),"")))))))))</f>
        <v>No Score</v>
      </c>
      <c r="AG13" s="125" t="str">
        <f>IF(IF(IF($C13="Christopher Lobo",_xlfn.XLOOKUP($B13,PROSPER_Lobo!$1:$1,PROSPER_Lobo!$9:$9,""),
IF($C13="Naren Baliga",_xlfn.XLOOKUP($B13,PROSPER_Baliga!$1:$1,PROSPER_Baliga!$9:$9,""),
IF($C13="Thorsten Huhn",_xlfn.XLOOKUP($B13,PROSPER_Huhn!$1:$1,PROSPER_Huhn!$9:$9,""),
IF($C13="Nick Hull",_xlfn.XLOOKUP($B13,PROSPER_Hull!$1:$1,PROSPER_Hull!$9:$9,""),
IF($C13="Monika Kotwani",_xlfn.XLOOKUP($B13,PROSPER_Kotwani!$1:$1,PROSPER_Kotwani!$9:$9,""),
IF($C13="Jonathan Wellner",_xlfn.XLOOKUP($B13,PROSPER_Wellner!$1:$1,PROSPER_Wellner!$9:$9,""),
IF($C13="Travis Harvey",_xlfn.XLOOKUP($B13,PROSPER_Harvey!$1:$1,PROSPER_Harvey!$9:$9,""),"")))))))="","",
IF($C13="Christopher Lobo",_xlfn.XLOOKUP($B13,PROSPER_Lobo!$1:$1,PROSPER_Lobo!$9:$9,""),
IF($C13="Naren Baliga",_xlfn.XLOOKUP($B13,PROSPER_Baliga!$1:$1,PROSPER_Baliga!$9:$9,""),
IF($C13="Thorsten Huhn",_xlfn.XLOOKUP($B13,PROSPER_Huhn!$1:$1,PROSPER_Huhn!$9:$9,""),
IF($C13="Nick Hull",_xlfn.XLOOKUP($B13,PROSPER_Hull!$1:$1,PROSPER_Hull!$9:$9,""),
IF($C13="Monika Kotwani",_xlfn.XLOOKUP($B13,PROSPER_Kotwani!$1:$1,PROSPER_Kotwani!$9:$9,""),
IF($C13="Jonathan Wellner",_xlfn.XLOOKUP($B13,PROSPER_Wellner!$1:$1,PROSPER_Wellner!$9:$9,""),
IF($C13="Travis Harvey",_xlfn.XLOOKUP($B13,PROSPER_Harvey!$1:$1,PROSPER_Harvey!$9:$9,""),""))))))))="","No Comment",IF(IF($C13="Christopher Lobo",_xlfn.XLOOKUP($B13,PROSPER_Lobo!$1:$1,PROSPER_Lobo!$9:$9,""),
IF($C13="Naren Baliga",_xlfn.XLOOKUP($B13,PROSPER_Baliga!$1:$1,PROSPER_Baliga!$9:$9,""),
IF($C13="Thorsten Huhn",_xlfn.XLOOKUP($B13,PROSPER_Huhn!$1:$1,PROSPER_Huhn!$9:$9,""),
IF($C13="Nick Hull",_xlfn.XLOOKUP($B13,PROSPER_Hull!$1:$1,PROSPER_Hull!$9:$9,""),
IF($C13="Monika Kotwani",_xlfn.XLOOKUP($B13,PROSPER_Kotwani!$1:$1,PROSPER_Kotwani!$9:$9,""),
IF($C13="Jonathan Wellner",_xlfn.XLOOKUP($B13,PROSPER_Wellner!$1:$1,PROSPER_Wellner!$9:$9,""),
IF($C13="Travis Harvey",_xlfn.XLOOKUP($B13,PROSPER_Harvey!$1:$1,PROSPER_Harvey!$9:$9,""),"")))))))="","",
IF($C13="Christopher Lobo",_xlfn.XLOOKUP($B13,PROSPER_Lobo!$1:$1,PROSPER_Lobo!$9:$9,""),
IF($C13="Naren Baliga",_xlfn.XLOOKUP($B13,PROSPER_Baliga!$1:$1,PROSPER_Baliga!$9:$9,""),
IF($C13="Thorsten Huhn",_xlfn.XLOOKUP($B13,PROSPER_Huhn!$1:$1,PROSPER_Huhn!$9:$9,""),
IF($C13="Nick Hull",_xlfn.XLOOKUP($B13,PROSPER_Hull!$1:$1,PROSPER_Hull!$9:$9,""),
IF($C13="Monika Kotwani",_xlfn.XLOOKUP($B13,PROSPER_Kotwani!$1:$1,PROSPER_Kotwani!$9:$9,""),
IF($C13="Jonathan Wellner",_xlfn.XLOOKUP($B13,PROSPER_Wellner!$1:$1,PROSPER_Wellner!$9:$9,""),
IF($C13="Travis Harvey",_xlfn.XLOOKUP($B13,PROSPER_Harvey!$1:$1,PROSPER_Harvey!$9:$9,""),"")))))))))</f>
        <v>No Comment</v>
      </c>
      <c r="AH13" s="124" t="s">
        <v>89</v>
      </c>
      <c r="AI13" s="150" t="str">
        <f t="shared" si="144"/>
        <v>N/A</v>
      </c>
      <c r="AJ13" s="120" t="str">
        <f>_xlfn.XLOOKUP(B13,PROSPERInitial_Query!$E:$E,PROSPERInitial_Query!$K:$K,"",,-1)</f>
        <v/>
      </c>
      <c r="AK13" s="121" t="str">
        <f t="shared" si="12"/>
        <v>Christophe Ferrando1 - PortfolioBrownfield</v>
      </c>
      <c r="AL13" s="126" t="str">
        <f>_xlfn.XLOOKUP(AK13,PROSPERDelta_Query!BK:BK,PROSPERDelta_Query!M:M,"",,-1)</f>
        <v/>
      </c>
      <c r="AM13" s="124" t="str">
        <f t="shared" si="145"/>
        <v>N/A</v>
      </c>
      <c r="AN13" s="124" t="str">
        <f>IF(IF(IF($C13="Christopher Lobo",_xlfn.XLOOKUP($B13,PROSPER_Lobo!$1:$1,PROSPER_Lobo!$10:$10,""),
IF($C13="Naren Baliga",_xlfn.XLOOKUP($B13,PROSPER_Baliga!$1:$1,PROSPER_Baliga!$10:$10,""),
IF($C13="Thorsten Huhn",_xlfn.XLOOKUP($B13,PROSPER_Huhn!$1:$1,PROSPER_Huhn!$10:$10,""),
IF($C13="Nick Hull",_xlfn.XLOOKUP($B13,PROSPER_Hull!$1:$1,PROSPER_Hull!$10:$10,""),
IF($C13="Monika Kotwani",_xlfn.XLOOKUP($B13,PROSPER_Kotwani!$1:$1,PROSPER_Kotwani!$10:$10,""),
IF($C13="Jonathan Wellner",_xlfn.XLOOKUP($B13,PROSPER_Wellner!$1:$1,PROSPER_Wellner!$10:$10,""),
IF($C13="Travis Harvey",_xlfn.XLOOKUP($B13,PROSPER_Harvey!$1:$1,PROSPER_Harvey!$10:$10,""),"")))))))="","",
IF($C13="Christopher Lobo",_xlfn.XLOOKUP($B13,PROSPER_Lobo!$1:$1,PROSPER_Lobo!$10:$10,""),
IF($C13="Naren Baliga",_xlfn.XLOOKUP($B13,PROSPER_Baliga!$1:$1,PROSPER_Baliga!$10:$10,""),
IF($C13="Thorsten Huhn",_xlfn.XLOOKUP($B13,PROSPER_Huhn!$1:$1,PROSPER_Huhn!$10:$10,""),
IF($C13="Nick Hull",_xlfn.XLOOKUP($B13,PROSPER_Hull!$1:$1,PROSPER_Hull!$10:$10,""),
IF($C13="Monika Kotwani",_xlfn.XLOOKUP($B13,PROSPER_Kotwani!$1:$1,PROSPER_Kotwani!$10:$10,""),
IF($C13="Jonathan Wellner",_xlfn.XLOOKUP($B13,PROSPER_Wellner!$1:$1,PROSPER_Wellner!$10:$10,""),
IF($C13="Travis Harvey",_xlfn.XLOOKUP($B13,PROSPER_Harvey!$1:$1,PROSPER_Harvey!$10:$10,""),""))))))))="","No Score",IF(IF($C13="Christopher Lobo",_xlfn.XLOOKUP($B13,PROSPER_Lobo!$1:$1,PROSPER_Lobo!$10:$10,""),
IF($C13="Naren Baliga",_xlfn.XLOOKUP($B13,PROSPER_Baliga!$1:$1,PROSPER_Baliga!$10:$10,""),
IF($C13="Thorsten Huhn",_xlfn.XLOOKUP($B13,PROSPER_Huhn!$1:$1,PROSPER_Huhn!$10:$10,""),
IF($C13="Nick Hull",_xlfn.XLOOKUP($B13,PROSPER_Hull!$1:$1,PROSPER_Hull!$10:$10,""),
IF($C13="Monika Kotwani",_xlfn.XLOOKUP($B13,PROSPER_Kotwani!$1:$1,PROSPER_Kotwani!$10:$10,""),
IF($C13="Jonathan Wellner",_xlfn.XLOOKUP($B13,PROSPER_Wellner!$1:$1,PROSPER_Wellner!$10:$10,""),
IF($C13="Travis Harvey",_xlfn.XLOOKUP($B13,PROSPER_Harvey!$1:$1,PROSPER_Harvey!$10:$10,""),"")))))))="","",
IF($C13="Christopher Lobo",_xlfn.XLOOKUP($B13,PROSPER_Lobo!$1:$1,PROSPER_Lobo!$10:$10,""),
IF($C13="Naren Baliga",_xlfn.XLOOKUP($B13,PROSPER_Baliga!$1:$1,PROSPER_Baliga!$10:$10,""),
IF($C13="Thorsten Huhn",_xlfn.XLOOKUP($B13,PROSPER_Huhn!$1:$1,PROSPER_Huhn!$10:$10,""),
IF($C13="Nick Hull",_xlfn.XLOOKUP($B13,PROSPER_Hull!$1:$1,PROSPER_Hull!$10:$10,""),
IF($C13="Monika Kotwani",_xlfn.XLOOKUP($B13,PROSPER_Kotwani!$1:$1,PROSPER_Kotwani!$10:$10,""),
IF($C13="Jonathan Wellner",_xlfn.XLOOKUP($B13,PROSPER_Wellner!$1:$1,PROSPER_Wellner!$10:$10,""),
IF($C13="Travis Harvey",_xlfn.XLOOKUP($B13,PROSPER_Harvey!$1:$1,PROSPER_Harvey!$10:$10,""),"")))))))))</f>
        <v>No Score</v>
      </c>
      <c r="AO13" s="125" t="str">
        <f>IF(IF(IF($C13="Christopher Lobo",_xlfn.XLOOKUP($B13,PROSPER_Lobo!$1:$1,PROSPER_Lobo!$11:$11,""),
IF($C13="Naren Baliga",_xlfn.XLOOKUP($B13,PROSPER_Baliga!$1:$1,PROSPER_Baliga!$11:$11,""),
IF($C13="Thorsten Huhn",_xlfn.XLOOKUP($B13,PROSPER_Huhn!$1:$1,PROSPER_Huhn!$11:$11,""),
IF($C13="Nick Hull",_xlfn.XLOOKUP($B13,PROSPER_Hull!$1:$1,PROSPER_Hull!$11:$11,""),
IF($C13="Monika Kotwani",_xlfn.XLOOKUP($B13,PROSPER_Kotwani!$1:$1,PROSPER_Kotwani!$11:$11,""),
IF($C13="Jonathan Wellner",_xlfn.XLOOKUP($B13,PROSPER_Wellner!$1:$1,PROSPER_Wellner!$11:$11,""),
IF($C13="Travis Harvey",_xlfn.XLOOKUP($B13,PROSPER_Harvey!$1:$1,PROSPER_Harvey!$11:$11,""),"")))))))="","",
IF($C13="Christopher Lobo",_xlfn.XLOOKUP($B13,PROSPER_Lobo!$1:$1,PROSPER_Lobo!$11:$11,""),
IF($C13="Naren Baliga",_xlfn.XLOOKUP($B13,PROSPER_Baliga!$1:$1,PROSPER_Baliga!$11:$11,""),
IF($C13="Thorsten Huhn",_xlfn.XLOOKUP($B13,PROSPER_Huhn!$1:$1,PROSPER_Huhn!$11:$11,""),
IF($C13="Nick Hull",_xlfn.XLOOKUP($B13,PROSPER_Hull!$1:$1,PROSPER_Hull!$11:$11,""),
IF($C13="Monika Kotwani",_xlfn.XLOOKUP($B13,PROSPER_Kotwani!$1:$1,PROSPER_Kotwani!$11:$11,""),
IF($C13="Jonathan Wellner",_xlfn.XLOOKUP($B13,PROSPER_Wellner!$1:$1,PROSPER_Wellner!$11:$11,""),
IF($C13="Travis Harvey",_xlfn.XLOOKUP($B13,PROSPER_Harvey!$1:$1,PROSPER_Harvey!$11:$11,""),""))))))))="","No Comment",IF(IF($C13="Christopher Lobo",_xlfn.XLOOKUP($B13,PROSPER_Lobo!$1:$1,PROSPER_Lobo!$11:$11,""),
IF($C13="Naren Baliga",_xlfn.XLOOKUP($B13,PROSPER_Baliga!$1:$1,PROSPER_Baliga!$11:$11,""),
IF($C13="Thorsten Huhn",_xlfn.XLOOKUP($B13,PROSPER_Huhn!$1:$1,PROSPER_Huhn!$11:$11,""),
IF($C13="Nick Hull",_xlfn.XLOOKUP($B13,PROSPER_Hull!$1:$1,PROSPER_Hull!$11:$11,""),
IF($C13="Monika Kotwani",_xlfn.XLOOKUP($B13,PROSPER_Kotwani!$1:$1,PROSPER_Kotwani!$11:$11,""),
IF($C13="Jonathan Wellner",_xlfn.XLOOKUP($B13,PROSPER_Wellner!$1:$1,PROSPER_Wellner!$11:$11,""),
IF($C13="Travis Harvey",_xlfn.XLOOKUP($B13,PROSPER_Harvey!$1:$1,PROSPER_Harvey!$11:$11,""),"")))))))="","",
IF($C13="Christopher Lobo",_xlfn.XLOOKUP($B13,PROSPER_Lobo!$1:$1,PROSPER_Lobo!$11:$11,""),
IF($C13="Naren Baliga",_xlfn.XLOOKUP($B13,PROSPER_Baliga!$1:$1,PROSPER_Baliga!$11:$11,""),
IF($C13="Thorsten Huhn",_xlfn.XLOOKUP($B13,PROSPER_Huhn!$1:$1,PROSPER_Huhn!$11:$11,""),
IF($C13="Nick Hull",_xlfn.XLOOKUP($B13,PROSPER_Hull!$1:$1,PROSPER_Hull!$11:$11,""),
IF($C13="Monika Kotwani",_xlfn.XLOOKUP($B13,PROSPER_Kotwani!$1:$1,PROSPER_Kotwani!$11:$11,""),
IF($C13="Jonathan Wellner",_xlfn.XLOOKUP($B13,PROSPER_Wellner!$1:$1,PROSPER_Wellner!$11:$11,""),
IF($C13="Travis Harvey",_xlfn.XLOOKUP($B13,PROSPER_Harvey!$1:$1,PROSPER_Harvey!$11:$11,""),"")))))))))</f>
        <v>No Comment</v>
      </c>
      <c r="AP13" s="124" t="s">
        <v>89</v>
      </c>
      <c r="AQ13" s="150" t="str">
        <f t="shared" si="146"/>
        <v>N/A</v>
      </c>
      <c r="AR13" s="120" t="str">
        <f>_xlfn.XLOOKUP(B13,PROSPERInitial_Query!$E:$E,PROSPERInitial_Query!$L:$L,"",,-1)</f>
        <v/>
      </c>
      <c r="AS13" s="121" t="str">
        <f t="shared" si="15"/>
        <v>Christophe Ferrando1 - PortfolioTraining &amp; Adoption</v>
      </c>
      <c r="AT13" s="126" t="str">
        <f>_xlfn.XLOOKUP(AS13,PROSPERDelta_Query!BK:BK,PROSPERDelta_Query!N:N,"",,-1)</f>
        <v/>
      </c>
      <c r="AU13" s="124" t="str">
        <f t="shared" si="147"/>
        <v>N/A</v>
      </c>
      <c r="AV13" s="124" t="str">
        <f>IF(IF(IF($C13="Christopher Lobo",_xlfn.XLOOKUP($B13,PROSPER_Lobo!$1:$1,PROSPER_Lobo!$12:$12,""),
IF($C13="Naren Baliga",_xlfn.XLOOKUP($B13,PROSPER_Baliga!$1:$1,PROSPER_Baliga!$12:$12,""),
IF($C13="Thorsten Huhn",_xlfn.XLOOKUP($B13,PROSPER_Huhn!$1:$1,PROSPER_Huhn!$12:$12,""),
IF($C13="Nick Hull",_xlfn.XLOOKUP($B13,PROSPER_Hull!$1:$1,PROSPER_Hull!$12:$12,""),
IF($C13="Monika Kotwani",_xlfn.XLOOKUP($B13,PROSPER_Kotwani!$1:$1,PROSPER_Kotwani!$12:$12,""),
IF($C13="Jonathan Wellner",_xlfn.XLOOKUP($B13,PROSPER_Wellner!$1:$1,PROSPER_Wellner!$12:$12,""),
IF($C13="Travis Harvey",_xlfn.XLOOKUP($B13,PROSPER_Harvey!$1:$1,PROSPER_Harvey!$12:$12,""),"")))))))="","",
IF($C13="Christopher Lobo",_xlfn.XLOOKUP($B13,PROSPER_Lobo!$1:$1,PROSPER_Lobo!$12:$12,""),
IF($C13="Naren Baliga",_xlfn.XLOOKUP($B13,PROSPER_Baliga!$1:$1,PROSPER_Baliga!$12:$12,""),
IF($C13="Thorsten Huhn",_xlfn.XLOOKUP($B13,PROSPER_Huhn!$1:$1,PROSPER_Huhn!$12:$12,""),
IF($C13="Nick Hull",_xlfn.XLOOKUP($B13,PROSPER_Hull!$1:$1,PROSPER_Hull!$12:$12,""),
IF($C13="Monika Kotwani",_xlfn.XLOOKUP($B13,PROSPER_Kotwani!$1:$1,PROSPER_Kotwani!$12:$12,""),
IF($C13="Jonathan Wellner",_xlfn.XLOOKUP($B13,PROSPER_Wellner!$1:$1,PROSPER_Wellner!$12:$12,""),
IF($C13="Travis Harvey",_xlfn.XLOOKUP($B13,PROSPER_Harvey!$1:$1,PROSPER_Harvey!$12:$12,""),""))))))))="","No Score",IF(IF($C13="Christopher Lobo",_xlfn.XLOOKUP($B13,PROSPER_Lobo!$1:$1,PROSPER_Lobo!$12:$12,""),
IF($C13="Naren Baliga",_xlfn.XLOOKUP($B13,PROSPER_Baliga!$1:$1,PROSPER_Baliga!$12:$12,""),
IF($C13="Thorsten Huhn",_xlfn.XLOOKUP($B13,PROSPER_Huhn!$1:$1,PROSPER_Huhn!$12:$12,""),
IF($C13="Nick Hull",_xlfn.XLOOKUP($B13,PROSPER_Hull!$1:$1,PROSPER_Hull!$12:$12,""),
IF($C13="Monika Kotwani",_xlfn.XLOOKUP($B13,PROSPER_Kotwani!$1:$1,PROSPER_Kotwani!$12:$12,""),
IF($C13="Jonathan Wellner",_xlfn.XLOOKUP($B13,PROSPER_Wellner!$1:$1,PROSPER_Wellner!$12:$12,""),
IF($C13="Travis Harvey",_xlfn.XLOOKUP($B13,PROSPER_Harvey!$1:$1,PROSPER_Harvey!$12:$12,""),"")))))))="","",
IF($C13="Christopher Lobo",_xlfn.XLOOKUP($B13,PROSPER_Lobo!$1:$1,PROSPER_Lobo!$12:$12,""),
IF($C13="Naren Baliga",_xlfn.XLOOKUP($B13,PROSPER_Baliga!$1:$1,PROSPER_Baliga!$12:$12,""),
IF($C13="Thorsten Huhn",_xlfn.XLOOKUP($B13,PROSPER_Huhn!$1:$1,PROSPER_Huhn!$12:$12,""),
IF($C13="Nick Hull",_xlfn.XLOOKUP($B13,PROSPER_Hull!$1:$1,PROSPER_Hull!$12:$12,""),
IF($C13="Monika Kotwani",_xlfn.XLOOKUP($B13,PROSPER_Kotwani!$1:$1,PROSPER_Kotwani!$12:$12,""),
IF($C13="Jonathan Wellner",_xlfn.XLOOKUP($B13,PROSPER_Wellner!$1:$1,PROSPER_Wellner!$12:$12,""),
IF($C13="Travis Harvey",_xlfn.XLOOKUP($B13,PROSPER_Harvey!$1:$1,PROSPER_Harvey!$12:$12,""),"")))))))))</f>
        <v>No Score</v>
      </c>
      <c r="AW13" s="125" t="str">
        <f>IF(IF(IF($C13="Christopher Lobo",_xlfn.XLOOKUP($B13,PROSPER_Lobo!$1:$1,PROSPER_Lobo!$13:$13,""),
IF($C13="Naren Baliga",_xlfn.XLOOKUP($B13,PROSPER_Baliga!$1:$1,PROSPER_Baliga!$13:$13,""),
IF($C13="Thorsten Huhn",_xlfn.XLOOKUP($B13,PROSPER_Huhn!$1:$1,PROSPER_Huhn!$13:$13,""),
IF($C13="Nick Hull",_xlfn.XLOOKUP($B13,PROSPER_Hull!$1:$1,PROSPER_Hull!$13:$13,""),
IF($C13="Monika Kotwani",_xlfn.XLOOKUP($B13,PROSPER_Kotwani!$1:$1,PROSPER_Kotwani!$13:$13,""),
IF($C13="Jonathan Wellner",_xlfn.XLOOKUP($B13,PROSPER_Wellner!$1:$1,PROSPER_Wellner!$13:$13,""),
IF($C13="Travis Harvey",_xlfn.XLOOKUP($B13,PROSPER_Harvey!$1:$1,PROSPER_Harvey!$13:$13,""),"")))))))="","",
IF($C13="Christopher Lobo",_xlfn.XLOOKUP($B13,PROSPER_Lobo!$1:$1,PROSPER_Lobo!$13:$13,""),
IF($C13="Naren Baliga",_xlfn.XLOOKUP($B13,PROSPER_Baliga!$1:$1,PROSPER_Baliga!$13:$13,""),
IF($C13="Thorsten Huhn",_xlfn.XLOOKUP($B13,PROSPER_Huhn!$1:$1,PROSPER_Huhn!$13:$13,""),
IF($C13="Nick Hull",_xlfn.XLOOKUP($B13,PROSPER_Hull!$1:$1,PROSPER_Hull!$13:$13,""),
IF($C13="Monika Kotwani",_xlfn.XLOOKUP($B13,PROSPER_Kotwani!$1:$1,PROSPER_Kotwani!$13:$13,""),
IF($C13="Jonathan Wellner",_xlfn.XLOOKUP($B13,PROSPER_Wellner!$1:$1,PROSPER_Wellner!$13:$13,""),
IF($C13="Travis Harvey",_xlfn.XLOOKUP($B13,PROSPER_Harvey!$1:$1,PROSPER_Harvey!$13:$13,""),""))))))))="","No Comment",IF(IF($C13="Christopher Lobo",_xlfn.XLOOKUP($B13,PROSPER_Lobo!$1:$1,PROSPER_Lobo!$13:$13,""),
IF($C13="Naren Baliga",_xlfn.XLOOKUP($B13,PROSPER_Baliga!$1:$1,PROSPER_Baliga!$13:$13,""),
IF($C13="Thorsten Huhn",_xlfn.XLOOKUP($B13,PROSPER_Huhn!$1:$1,PROSPER_Huhn!$13:$13,""),
IF($C13="Nick Hull",_xlfn.XLOOKUP($B13,PROSPER_Hull!$1:$1,PROSPER_Hull!$13:$13,""),
IF($C13="Monika Kotwani",_xlfn.XLOOKUP($B13,PROSPER_Kotwani!$1:$1,PROSPER_Kotwani!$13:$13,""),
IF($C13="Jonathan Wellner",_xlfn.XLOOKUP($B13,PROSPER_Wellner!$1:$1,PROSPER_Wellner!$13:$13,""),
IF($C13="Travis Harvey",_xlfn.XLOOKUP($B13,PROSPER_Harvey!$1:$1,PROSPER_Harvey!$13:$13,""),"")))))))="","",
IF($C13="Christopher Lobo",_xlfn.XLOOKUP($B13,PROSPER_Lobo!$1:$1,PROSPER_Lobo!$13:$13,""),
IF($C13="Naren Baliga",_xlfn.XLOOKUP($B13,PROSPER_Baliga!$1:$1,PROSPER_Baliga!$13:$13,""),
IF($C13="Thorsten Huhn",_xlfn.XLOOKUP($B13,PROSPER_Huhn!$1:$1,PROSPER_Huhn!$13:$13,""),
IF($C13="Nick Hull",_xlfn.XLOOKUP($B13,PROSPER_Hull!$1:$1,PROSPER_Hull!$13:$13,""),
IF($C13="Monika Kotwani",_xlfn.XLOOKUP($B13,PROSPER_Kotwani!$1:$1,PROSPER_Kotwani!$13:$13,""),
IF($C13="Jonathan Wellner",_xlfn.XLOOKUP($B13,PROSPER_Wellner!$1:$1,PROSPER_Wellner!$13:$13,""),
IF($C13="Travis Harvey",_xlfn.XLOOKUP($B13,PROSPER_Harvey!$1:$1,PROSPER_Harvey!$13:$13,""),"")))))))))</f>
        <v>No Comment</v>
      </c>
      <c r="AX13" s="124" t="s">
        <v>89</v>
      </c>
      <c r="AY13" s="150" t="str">
        <f t="shared" si="148"/>
        <v>N/A</v>
      </c>
      <c r="AZ13" s="120" t="str">
        <f>_xlfn.XLOOKUP(B13,PROSPERInitial_Query!$E:$E,PROSPERInitial_Query!$M:$M,"",,-1)</f>
        <v/>
      </c>
      <c r="BA13" s="121" t="str">
        <f t="shared" si="18"/>
        <v>Christophe Ferrando1 - PortfolioDMLT</v>
      </c>
      <c r="BB13" s="126" t="str">
        <f>_xlfn.XLOOKUP(BA13,PROSPERDelta_Query!BK:BK,PROSPERDelta_Query!O:O,"",,-1)</f>
        <v/>
      </c>
      <c r="BC13" s="124" t="str">
        <f t="shared" si="149"/>
        <v>N/A</v>
      </c>
      <c r="BD13" s="124" t="str">
        <f>IF(IF(IF($C13="Christopher Lobo",_xlfn.XLOOKUP($B13,PROSPER_Lobo!$1:$1,PROSPER_Lobo!$14:$14,""),
IF($C13="Naren Baliga",_xlfn.XLOOKUP($B13,PROSPER_Baliga!$1:$1,PROSPER_Baliga!$14:$14,""),
IF($C13="Thorsten Huhn",_xlfn.XLOOKUP($B13,PROSPER_Huhn!$1:$1,PROSPER_Huhn!$14:$14,""),
IF($C13="Nick Hull",_xlfn.XLOOKUP($B13,PROSPER_Hull!$1:$1,PROSPER_Hull!$14:$14,""),
IF($C13="Monika Kotwani",_xlfn.XLOOKUP($B13,PROSPER_Kotwani!$1:$1,PROSPER_Kotwani!$14:$14,""),
IF($C13="Jonathan Wellner",_xlfn.XLOOKUP($B13,PROSPER_Wellner!$1:$1,PROSPER_Wellner!$14:$14,""),
IF($C13="Travis Harvey",_xlfn.XLOOKUP($B13,PROSPER_Harvey!$1:$1,PROSPER_Harvey!$14:$14,""),"")))))))="","",
IF($C13="Christopher Lobo",_xlfn.XLOOKUP($B13,PROSPER_Lobo!$1:$1,PROSPER_Lobo!$14:$14,""),
IF($C13="Naren Baliga",_xlfn.XLOOKUP($B13,PROSPER_Baliga!$1:$1,PROSPER_Baliga!$14:$14,""),
IF($C13="Thorsten Huhn",_xlfn.XLOOKUP($B13,PROSPER_Huhn!$1:$1,PROSPER_Huhn!$14:$14,""),
IF($C13="Nick Hull",_xlfn.XLOOKUP($B13,PROSPER_Hull!$1:$1,PROSPER_Hull!$14:$14,""),
IF($C13="Monika Kotwani",_xlfn.XLOOKUP($B13,PROSPER_Kotwani!$1:$1,PROSPER_Kotwani!$14:$14,""),
IF($C13="Jonathan Wellner",_xlfn.XLOOKUP($B13,PROSPER_Wellner!$1:$1,PROSPER_Wellner!$14:$14,""),
IF($C13="Travis Harvey",_xlfn.XLOOKUP($B13,PROSPER_Harvey!$1:$1,PROSPER_Harvey!$14:$14,""),""))))))))="","No Score",IF(IF($C13="Christopher Lobo",_xlfn.XLOOKUP($B13,PROSPER_Lobo!$1:$1,PROSPER_Lobo!$14:$14,""),
IF($C13="Naren Baliga",_xlfn.XLOOKUP($B13,PROSPER_Baliga!$1:$1,PROSPER_Baliga!$14:$14,""),
IF($C13="Thorsten Huhn",_xlfn.XLOOKUP($B13,PROSPER_Huhn!$1:$1,PROSPER_Huhn!$14:$14,""),
IF($C13="Nick Hull",_xlfn.XLOOKUP($B13,PROSPER_Hull!$1:$1,PROSPER_Hull!$14:$14,""),
IF($C13="Monika Kotwani",_xlfn.XLOOKUP($B13,PROSPER_Kotwani!$1:$1,PROSPER_Kotwani!$14:$14,""),
IF($C13="Jonathan Wellner",_xlfn.XLOOKUP($B13,PROSPER_Wellner!$1:$1,PROSPER_Wellner!$14:$14,""),
IF($C13="Travis Harvey",_xlfn.XLOOKUP($B13,PROSPER_Harvey!$1:$1,PROSPER_Harvey!$14:$14,""),"")))))))="","",
IF($C13="Christopher Lobo",_xlfn.XLOOKUP($B13,PROSPER_Lobo!$1:$1,PROSPER_Lobo!$14:$14,""),
IF($C13="Naren Baliga",_xlfn.XLOOKUP($B13,PROSPER_Baliga!$1:$1,PROSPER_Baliga!$14:$14,""),
IF($C13="Thorsten Huhn",_xlfn.XLOOKUP($B13,PROSPER_Huhn!$1:$1,PROSPER_Huhn!$14:$14,""),
IF($C13="Nick Hull",_xlfn.XLOOKUP($B13,PROSPER_Hull!$1:$1,PROSPER_Hull!$14:$14,""),
IF($C13="Monika Kotwani",_xlfn.XLOOKUP($B13,PROSPER_Kotwani!$1:$1,PROSPER_Kotwani!$14:$14,""),
IF($C13="Jonathan Wellner",_xlfn.XLOOKUP($B13,PROSPER_Wellner!$1:$1,PROSPER_Wellner!$14:$14,""),
IF($C13="Travis Harvey",_xlfn.XLOOKUP($B13,PROSPER_Harvey!$1:$1,PROSPER_Harvey!$14:$14,""),"")))))))))</f>
        <v>No Score</v>
      </c>
      <c r="BE13" s="125" t="str">
        <f>IF(IF(IF($C13="Christopher Lobo",_xlfn.XLOOKUP($B13,PROSPER_Lobo!$1:$1,PROSPER_Lobo!$15:$15,""),
IF($C13="Naren Baliga",_xlfn.XLOOKUP($B13,PROSPER_Baliga!$1:$1,PROSPER_Baliga!$15:$15,""),
IF($C13="Thorsten Huhn",_xlfn.XLOOKUP($B13,PROSPER_Huhn!$1:$1,PROSPER_Huhn!$15:$15,""),
IF($C13="Nick Hull",_xlfn.XLOOKUP($B13,PROSPER_Hull!$1:$1,PROSPER_Hull!$15:$15,""),
IF($C13="Monika Kotwani",_xlfn.XLOOKUP($B13,PROSPER_Kotwani!$1:$1,PROSPER_Kotwani!$15:$15,""),
IF($C13="Jonathan Wellner",_xlfn.XLOOKUP($B13,PROSPER_Wellner!$1:$1,PROSPER_Wellner!$15:$15,""),
IF($C13="Travis Harvey",_xlfn.XLOOKUP($B13,PROSPER_Harvey!$1:$1,PROSPER_Harvey!$15:$15,""),"")))))))="","",
IF($C13="Christopher Lobo",_xlfn.XLOOKUP($B13,PROSPER_Lobo!$1:$1,PROSPER_Lobo!$15:$15,""),
IF($C13="Naren Baliga",_xlfn.XLOOKUP($B13,PROSPER_Baliga!$1:$1,PROSPER_Baliga!$15:$15,""),
IF($C13="Thorsten Huhn",_xlfn.XLOOKUP($B13,PROSPER_Huhn!$1:$1,PROSPER_Huhn!$15:$15,""),
IF($C13="Nick Hull",_xlfn.XLOOKUP($B13,PROSPER_Hull!$1:$1,PROSPER_Hull!$15:$15,""),
IF($C13="Monika Kotwani",_xlfn.XLOOKUP($B13,PROSPER_Kotwani!$1:$1,PROSPER_Kotwani!$15:$15,""),
IF($C13="Jonathan Wellner",_xlfn.XLOOKUP($B13,PROSPER_Wellner!$1:$1,PROSPER_Wellner!$15:$15,""),
IF($C13="Travis Harvey",_xlfn.XLOOKUP($B13,PROSPER_Harvey!$1:$1,PROSPER_Harvey!$15:$15,""),""))))))))="","No Comment",IF(IF($C13="Christopher Lobo",_xlfn.XLOOKUP($B13,PROSPER_Lobo!$1:$1,PROSPER_Lobo!$15:$15,""),
IF($C13="Naren Baliga",_xlfn.XLOOKUP($B13,PROSPER_Baliga!$1:$1,PROSPER_Baliga!$15:$15,""),
IF($C13="Thorsten Huhn",_xlfn.XLOOKUP($B13,PROSPER_Huhn!$1:$1,PROSPER_Huhn!$15:$15,""),
IF($C13="Nick Hull",_xlfn.XLOOKUP($B13,PROSPER_Hull!$1:$1,PROSPER_Hull!$15:$15,""),
IF($C13="Monika Kotwani",_xlfn.XLOOKUP($B13,PROSPER_Kotwani!$1:$1,PROSPER_Kotwani!$15:$15,""),
IF($C13="Jonathan Wellner",_xlfn.XLOOKUP($B13,PROSPER_Wellner!$1:$1,PROSPER_Wellner!$15:$15,""),
IF($C13="Travis Harvey",_xlfn.XLOOKUP($B13,PROSPER_Harvey!$1:$1,PROSPER_Harvey!$15:$15,""),"")))))))="","",
IF($C13="Christopher Lobo",_xlfn.XLOOKUP($B13,PROSPER_Lobo!$1:$1,PROSPER_Lobo!$15:$15,""),
IF($C13="Naren Baliga",_xlfn.XLOOKUP($B13,PROSPER_Baliga!$1:$1,PROSPER_Baliga!$15:$15,""),
IF($C13="Thorsten Huhn",_xlfn.XLOOKUP($B13,PROSPER_Huhn!$1:$1,PROSPER_Huhn!$15:$15,""),
IF($C13="Nick Hull",_xlfn.XLOOKUP($B13,PROSPER_Hull!$1:$1,PROSPER_Hull!$15:$15,""),
IF($C13="Monika Kotwani",_xlfn.XLOOKUP($B13,PROSPER_Kotwani!$1:$1,PROSPER_Kotwani!$15:$15,""),
IF($C13="Jonathan Wellner",_xlfn.XLOOKUP($B13,PROSPER_Wellner!$1:$1,PROSPER_Wellner!$15:$15,""),
IF($C13="Travis Harvey",_xlfn.XLOOKUP($B13,PROSPER_Harvey!$1:$1,PROSPER_Harvey!$15:$15,""),"")))))))))</f>
        <v>No Comment</v>
      </c>
      <c r="BF13" s="124" t="s">
        <v>89</v>
      </c>
      <c r="BG13" s="150" t="str">
        <f t="shared" si="150"/>
        <v>N/A</v>
      </c>
      <c r="BH13" s="120" t="str">
        <f>_xlfn.XLOOKUP(B13,PROSPERInitial_Query!$E:$E,PROSPERInitial_Query!$N:$N,"",,-1)</f>
        <v/>
      </c>
      <c r="BI13" s="121" t="str">
        <f t="shared" si="21"/>
        <v>Christophe Ferrando1 - PortfolioRevenue Management</v>
      </c>
      <c r="BJ13" s="126" t="str">
        <f>_xlfn.XLOOKUP(BI13,PROSPERDelta_Query!BK:BK,PROSPERDelta_Query!P:P,"",,-1)</f>
        <v/>
      </c>
      <c r="BK13" s="124" t="str">
        <f t="shared" si="151"/>
        <v>N/A</v>
      </c>
      <c r="BL13" s="124" t="str">
        <f>IF(IF(IF($C13="Christopher Lobo",_xlfn.XLOOKUP($B13,PROSPER_Lobo!$1:$1,PROSPER_Lobo!$16:$16,""),
IF($C13="Naren Baliga",_xlfn.XLOOKUP($B13,PROSPER_Baliga!$1:$1,PROSPER_Baliga!$16:$16,""),
IF($C13="Thorsten Huhn",_xlfn.XLOOKUP($B13,PROSPER_Huhn!$1:$1,PROSPER_Huhn!$16:$16,""),
IF($C13="Nick Hull",_xlfn.XLOOKUP($B13,PROSPER_Hull!$1:$1,PROSPER_Hull!$16:$16,""),
IF($C13="Monika Kotwani",_xlfn.XLOOKUP($B13,PROSPER_Kotwani!$1:$1,PROSPER_Kotwani!$16:$16,""),
IF($C13="Jonathan Wellner",_xlfn.XLOOKUP($B13,PROSPER_Wellner!$1:$1,PROSPER_Wellner!$16:$16,""),
IF($C13="Travis Harvey",_xlfn.XLOOKUP($B13,PROSPER_Harvey!$1:$1,PROSPER_Harvey!$16:$16,""),"")))))))="","",
IF($C13="Christopher Lobo",_xlfn.XLOOKUP($B13,PROSPER_Lobo!$1:$1,PROSPER_Lobo!$16:$16,""),
IF($C13="Naren Baliga",_xlfn.XLOOKUP($B13,PROSPER_Baliga!$1:$1,PROSPER_Baliga!$16:$16,""),
IF($C13="Thorsten Huhn",_xlfn.XLOOKUP($B13,PROSPER_Huhn!$1:$1,PROSPER_Huhn!$16:$16,""),
IF($C13="Nick Hull",_xlfn.XLOOKUP($B13,PROSPER_Hull!$1:$1,PROSPER_Hull!$16:$16,""),
IF($C13="Monika Kotwani",_xlfn.XLOOKUP($B13,PROSPER_Kotwani!$1:$1,PROSPER_Kotwani!$16:$16,""),
IF($C13="Jonathan Wellner",_xlfn.XLOOKUP($B13,PROSPER_Wellner!$1:$1,PROSPER_Wellner!$16:$16,""),
IF($C13="Travis Harvey",_xlfn.XLOOKUP($B13,PROSPER_Harvey!$1:$1,PROSPER_Harvey!$16:$16,""),""))))))))="","No Score",IF(IF($C13="Christopher Lobo",_xlfn.XLOOKUP($B13,PROSPER_Lobo!$1:$1,PROSPER_Lobo!$16:$16,""),
IF($C13="Naren Baliga",_xlfn.XLOOKUP($B13,PROSPER_Baliga!$1:$1,PROSPER_Baliga!$16:$16,""),
IF($C13="Thorsten Huhn",_xlfn.XLOOKUP($B13,PROSPER_Huhn!$1:$1,PROSPER_Huhn!$16:$16,""),
IF($C13="Nick Hull",_xlfn.XLOOKUP($B13,PROSPER_Hull!$1:$1,PROSPER_Hull!$16:$16,""),
IF($C13="Monika Kotwani",_xlfn.XLOOKUP($B13,PROSPER_Kotwani!$1:$1,PROSPER_Kotwani!$16:$16,""),
IF($C13="Jonathan Wellner",_xlfn.XLOOKUP($B13,PROSPER_Wellner!$1:$1,PROSPER_Wellner!$16:$16,""),
IF($C13="Travis Harvey",_xlfn.XLOOKUP($B13,PROSPER_Harvey!$1:$1,PROSPER_Harvey!$16:$16,""),"")))))))="","",
IF($C13="Christopher Lobo",_xlfn.XLOOKUP($B13,PROSPER_Lobo!$1:$1,PROSPER_Lobo!$16:$16,""),
IF($C13="Naren Baliga",_xlfn.XLOOKUP($B13,PROSPER_Baliga!$1:$1,PROSPER_Baliga!$16:$16,""),
IF($C13="Thorsten Huhn",_xlfn.XLOOKUP($B13,PROSPER_Huhn!$1:$1,PROSPER_Huhn!$16:$16,""),
IF($C13="Nick Hull",_xlfn.XLOOKUP($B13,PROSPER_Hull!$1:$1,PROSPER_Hull!$16:$16,""),
IF($C13="Monika Kotwani",_xlfn.XLOOKUP($B13,PROSPER_Kotwani!$1:$1,PROSPER_Kotwani!$16:$16,""),
IF($C13="Jonathan Wellner",_xlfn.XLOOKUP($B13,PROSPER_Wellner!$1:$1,PROSPER_Wellner!$16:$16,""),
IF($C13="Travis Harvey",_xlfn.XLOOKUP($B13,PROSPER_Harvey!$1:$1,PROSPER_Harvey!$16:$16,""),"")))))))))</f>
        <v>No Score</v>
      </c>
      <c r="BM13" s="125" t="str">
        <f>IF(IF(IF($C13="Christopher Lobo",_xlfn.XLOOKUP($B13,PROSPER_Lobo!$1:$1,PROSPER_Lobo!$17:$17,""),
IF($C13="Naren Baliga",_xlfn.XLOOKUP($B13,PROSPER_Baliga!$1:$1,PROSPER_Baliga!$17:$17,""),
IF($C13="Thorsten Huhn",_xlfn.XLOOKUP($B13,PROSPER_Huhn!$1:$1,PROSPER_Huhn!$17:$17,""),
IF($C13="Nick Hull",_xlfn.XLOOKUP($B13,PROSPER_Hull!$1:$1,PROSPER_Hull!$17:$17,""),
IF($C13="Monika Kotwani",_xlfn.XLOOKUP($B13,PROSPER_Kotwani!$1:$1,PROSPER_Kotwani!$17:$17,""),
IF($C13="Jonathan Wellner",_xlfn.XLOOKUP($B13,PROSPER_Wellner!$1:$1,PROSPER_Wellner!$17:$17,""),
IF($C13="Travis Harvey",_xlfn.XLOOKUP($B13,PROSPER_Harvey!$1:$1,PROSPER_Harvey!$17:$17,""),"")))))))="","",
IF($C13="Christopher Lobo",_xlfn.XLOOKUP($B13,PROSPER_Lobo!$1:$1,PROSPER_Lobo!$17:$17,""),
IF($C13="Naren Baliga",_xlfn.XLOOKUP($B13,PROSPER_Baliga!$1:$1,PROSPER_Baliga!$17:$17,""),
IF($C13="Thorsten Huhn",_xlfn.XLOOKUP($B13,PROSPER_Huhn!$1:$1,PROSPER_Huhn!$17:$17,""),
IF($C13="Nick Hull",_xlfn.XLOOKUP($B13,PROSPER_Hull!$1:$1,PROSPER_Hull!$17:$17,""),
IF($C13="Monika Kotwani",_xlfn.XLOOKUP($B13,PROSPER_Kotwani!$1:$1,PROSPER_Kotwani!$17:$17,""),
IF($C13="Jonathan Wellner",_xlfn.XLOOKUP($B13,PROSPER_Wellner!$1:$1,PROSPER_Wellner!$17:$17,""),
IF($C13="Travis Harvey",_xlfn.XLOOKUP($B13,PROSPER_Harvey!$1:$1,PROSPER_Harvey!$17:$17,""),""))))))))="","No Comment",IF(IF($C13="Christopher Lobo",_xlfn.XLOOKUP($B13,PROSPER_Lobo!$1:$1,PROSPER_Lobo!$17:$17,""),
IF($C13="Naren Baliga",_xlfn.XLOOKUP($B13,PROSPER_Baliga!$1:$1,PROSPER_Baliga!$17:$17,""),
IF($C13="Thorsten Huhn",_xlfn.XLOOKUP($B13,PROSPER_Huhn!$1:$1,PROSPER_Huhn!$17:$17,""),
IF($C13="Nick Hull",_xlfn.XLOOKUP($B13,PROSPER_Hull!$1:$1,PROSPER_Hull!$17:$17,""),
IF($C13="Monika Kotwani",_xlfn.XLOOKUP($B13,PROSPER_Kotwani!$1:$1,PROSPER_Kotwani!$17:$17,""),
IF($C13="Jonathan Wellner",_xlfn.XLOOKUP($B13,PROSPER_Wellner!$1:$1,PROSPER_Wellner!$17:$17,""),
IF($C13="Travis Harvey",_xlfn.XLOOKUP($B13,PROSPER_Harvey!$1:$1,PROSPER_Harvey!$17:$17,""),"")))))))="","",
IF($C13="Christopher Lobo",_xlfn.XLOOKUP($B13,PROSPER_Lobo!$1:$1,PROSPER_Lobo!$17:$17,""),
IF($C13="Naren Baliga",_xlfn.XLOOKUP($B13,PROSPER_Baliga!$1:$1,PROSPER_Baliga!$17:$17,""),
IF($C13="Thorsten Huhn",_xlfn.XLOOKUP($B13,PROSPER_Huhn!$1:$1,PROSPER_Huhn!$17:$17,""),
IF($C13="Nick Hull",_xlfn.XLOOKUP($B13,PROSPER_Hull!$1:$1,PROSPER_Hull!$17:$17,""),
IF($C13="Monika Kotwani",_xlfn.XLOOKUP($B13,PROSPER_Kotwani!$1:$1,PROSPER_Kotwani!$17:$17,""),
IF($C13="Jonathan Wellner",_xlfn.XLOOKUP($B13,PROSPER_Wellner!$1:$1,PROSPER_Wellner!$17:$17,""),
IF($C13="Travis Harvey",_xlfn.XLOOKUP($B13,PROSPER_Harvey!$1:$1,PROSPER_Harvey!$17:$17,""),"")))))))))</f>
        <v>No Comment</v>
      </c>
      <c r="BN13" s="124">
        <f>IFERROR(ROUND(_xlfn.XLOOKUP(B13,'RevenueChallenge_Query'!$E:$E,'RevenueChallenge_Query'!$F:$F)/3.2,0),"Not Taken")</f>
        <v>3</v>
      </c>
      <c r="BO13" s="150">
        <f t="shared" si="152"/>
        <v>3</v>
      </c>
      <c r="BP13" s="120" t="str">
        <f>_xlfn.XLOOKUP(B13,PROSPERInitial_Query!$E:$E,PROSPERInitial_Query!$O:$O,"",,-1)</f>
        <v/>
      </c>
      <c r="BQ13" s="121" t="str">
        <f t="shared" si="24"/>
        <v>Christophe Ferrando1 - PortfolioArtificial Intelligence</v>
      </c>
      <c r="BR13" s="126" t="str">
        <f>_xlfn.XLOOKUP(BQ13,PROSPERDelta_Query!BK:BK,PROSPERDelta_Query!Q:Q,"",,-1)</f>
        <v/>
      </c>
      <c r="BS13" s="124" t="str">
        <f t="shared" si="153"/>
        <v>N/A</v>
      </c>
      <c r="BT13" s="124" t="str">
        <f>IF(IF(IF($C13="Christopher Lobo",_xlfn.XLOOKUP($B13,PROSPER_Lobo!$1:$1,PROSPER_Lobo!$18:$18,""),
IF($C13="Naren Baliga",_xlfn.XLOOKUP($B13,PROSPER_Baliga!$1:$1,PROSPER_Baliga!$18:$18,""),
IF($C13="Thorsten Huhn",_xlfn.XLOOKUP($B13,PROSPER_Huhn!$1:$1,PROSPER_Huhn!$18:$18,""),
IF($C13="Nick Hull",_xlfn.XLOOKUP($B13,PROSPER_Hull!$1:$1,PROSPER_Hull!$18:$18,""),
IF($C13="Monika Kotwani",_xlfn.XLOOKUP($B13,PROSPER_Kotwani!$1:$1,PROSPER_Kotwani!$18:$18,""),
IF($C13="Jonathan Wellner",_xlfn.XLOOKUP($B13,PROSPER_Wellner!$1:$1,PROSPER_Wellner!$18:$18,""),
IF($C13="Travis Harvey",_xlfn.XLOOKUP($B13,PROSPER_Harvey!$1:$1,PROSPER_Harvey!$18:$18,""),"")))))))="","",
IF($C13="Christopher Lobo",_xlfn.XLOOKUP($B13,PROSPER_Lobo!$1:$1,PROSPER_Lobo!$18:$18,""),
IF($C13="Naren Baliga",_xlfn.XLOOKUP($B13,PROSPER_Baliga!$1:$1,PROSPER_Baliga!$18:$18,""),
IF($C13="Thorsten Huhn",_xlfn.XLOOKUP($B13,PROSPER_Huhn!$1:$1,PROSPER_Huhn!$18:$18,""),
IF($C13="Nick Hull",_xlfn.XLOOKUP($B13,PROSPER_Hull!$1:$1,PROSPER_Hull!$18:$18,""),
IF($C13="Monika Kotwani",_xlfn.XLOOKUP($B13,PROSPER_Kotwani!$1:$1,PROSPER_Kotwani!$18:$18,""),
IF($C13="Jonathan Wellner",_xlfn.XLOOKUP($B13,PROSPER_Wellner!$1:$1,PROSPER_Wellner!$18:$18,""),
IF($C13="Travis Harvey",_xlfn.XLOOKUP($B13,PROSPER_Harvey!$1:$1,PROSPER_Harvey!$18:$18,""),""))))))))="","No Score",IF(IF($C13="Christopher Lobo",_xlfn.XLOOKUP($B13,PROSPER_Lobo!$1:$1,PROSPER_Lobo!$18:$18,""),
IF($C13="Naren Baliga",_xlfn.XLOOKUP($B13,PROSPER_Baliga!$1:$1,PROSPER_Baliga!$18:$18,""),
IF($C13="Thorsten Huhn",_xlfn.XLOOKUP($B13,PROSPER_Huhn!$1:$1,PROSPER_Huhn!$18:$18,""),
IF($C13="Nick Hull",_xlfn.XLOOKUP($B13,PROSPER_Hull!$1:$1,PROSPER_Hull!$18:$18,""),
IF($C13="Monika Kotwani",_xlfn.XLOOKUP($B13,PROSPER_Kotwani!$1:$1,PROSPER_Kotwani!$18:$18,""),
IF($C13="Jonathan Wellner",_xlfn.XLOOKUP($B13,PROSPER_Wellner!$1:$1,PROSPER_Wellner!$18:$18,""),
IF($C13="Travis Harvey",_xlfn.XLOOKUP($B13,PROSPER_Harvey!$1:$1,PROSPER_Harvey!$18:$18,""),"")))))))="","",
IF($C13="Christopher Lobo",_xlfn.XLOOKUP($B13,PROSPER_Lobo!$1:$1,PROSPER_Lobo!$18:$18,""),
IF($C13="Naren Baliga",_xlfn.XLOOKUP($B13,PROSPER_Baliga!$1:$1,PROSPER_Baliga!$18:$18,""),
IF($C13="Thorsten Huhn",_xlfn.XLOOKUP($B13,PROSPER_Huhn!$1:$1,PROSPER_Huhn!$18:$18,""),
IF($C13="Nick Hull",_xlfn.XLOOKUP($B13,PROSPER_Hull!$1:$1,PROSPER_Hull!$18:$18,""),
IF($C13="Monika Kotwani",_xlfn.XLOOKUP($B13,PROSPER_Kotwani!$1:$1,PROSPER_Kotwani!$18:$18,""),
IF($C13="Jonathan Wellner",_xlfn.XLOOKUP($B13,PROSPER_Wellner!$1:$1,PROSPER_Wellner!$18:$18,""),
IF($C13="Travis Harvey",_xlfn.XLOOKUP($B13,PROSPER_Harvey!$1:$1,PROSPER_Harvey!$18:$18,""),"")))))))))</f>
        <v>No Score</v>
      </c>
      <c r="BU13" s="125" t="str">
        <f>IF(IF(IF($C13="Christopher Lobo",_xlfn.XLOOKUP($B13,PROSPER_Lobo!$1:$1,PROSPER_Lobo!$19:$19,""),
IF($C13="Naren Baliga",_xlfn.XLOOKUP($B13,PROSPER_Baliga!$1:$1,PROSPER_Baliga!$19:$19,""),
IF($C13="Thorsten Huhn",_xlfn.XLOOKUP($B13,PROSPER_Huhn!$1:$1,PROSPER_Huhn!$19:$19,""),
IF($C13="Nick Hull",_xlfn.XLOOKUP($B13,PROSPER_Hull!$1:$1,PROSPER_Hull!$19:$19,""),
IF($C13="Monika Kotwani",_xlfn.XLOOKUP($B13,PROSPER_Kotwani!$1:$1,PROSPER_Kotwani!$19:$19,""),
IF($C13="Jonathan Wellner",_xlfn.XLOOKUP($B13,PROSPER_Wellner!$1:$1,PROSPER_Wellner!$19:$19,""),
IF($C13="Travis Harvey",_xlfn.XLOOKUP($B13,PROSPER_Harvey!$1:$1,PROSPER_Harvey!$19:$19,""),"")))))))="","",
IF($C13="Christopher Lobo",_xlfn.XLOOKUP($B13,PROSPER_Lobo!$1:$1,PROSPER_Lobo!$19:$19,""),
IF($C13="Naren Baliga",_xlfn.XLOOKUP($B13,PROSPER_Baliga!$1:$1,PROSPER_Baliga!$19:$19,""),
IF($C13="Thorsten Huhn",_xlfn.XLOOKUP($B13,PROSPER_Huhn!$1:$1,PROSPER_Huhn!$19:$19,""),
IF($C13="Nick Hull",_xlfn.XLOOKUP($B13,PROSPER_Hull!$1:$1,PROSPER_Hull!$19:$19,""),
IF($C13="Monika Kotwani",_xlfn.XLOOKUP($B13,PROSPER_Kotwani!$1:$1,PROSPER_Kotwani!$19:$19,""),
IF($C13="Jonathan Wellner",_xlfn.XLOOKUP($B13,PROSPER_Wellner!$1:$1,PROSPER_Wellner!$19:$19,""),
IF($C13="Travis Harvey",_xlfn.XLOOKUP($B13,PROSPER_Harvey!$1:$1,PROSPER_Harvey!$19:$19,""),""))))))))="","No Comment",IF(IF($C13="Christopher Lobo",_xlfn.XLOOKUP($B13,PROSPER_Lobo!$1:$1,PROSPER_Lobo!$19:$19,""),
IF($C13="Naren Baliga",_xlfn.XLOOKUP($B13,PROSPER_Baliga!$1:$1,PROSPER_Baliga!$19:$19,""),
IF($C13="Thorsten Huhn",_xlfn.XLOOKUP($B13,PROSPER_Huhn!$1:$1,PROSPER_Huhn!$19:$19,""),
IF($C13="Nick Hull",_xlfn.XLOOKUP($B13,PROSPER_Hull!$1:$1,PROSPER_Hull!$19:$19,""),
IF($C13="Monika Kotwani",_xlfn.XLOOKUP($B13,PROSPER_Kotwani!$1:$1,PROSPER_Kotwani!$19:$19,""),
IF($C13="Jonathan Wellner",_xlfn.XLOOKUP($B13,PROSPER_Wellner!$1:$1,PROSPER_Wellner!$19:$19,""),
IF($C13="Travis Harvey",_xlfn.XLOOKUP($B13,PROSPER_Harvey!$1:$1,PROSPER_Harvey!$19:$19,""),"")))))))="","",
IF($C13="Christopher Lobo",_xlfn.XLOOKUP($B13,PROSPER_Lobo!$1:$1,PROSPER_Lobo!$19:$19,""),
IF($C13="Naren Baliga",_xlfn.XLOOKUP($B13,PROSPER_Baliga!$1:$1,PROSPER_Baliga!$19:$19,""),
IF($C13="Thorsten Huhn",_xlfn.XLOOKUP($B13,PROSPER_Huhn!$1:$1,PROSPER_Huhn!$19:$19,""),
IF($C13="Nick Hull",_xlfn.XLOOKUP($B13,PROSPER_Hull!$1:$1,PROSPER_Hull!$19:$19,""),
IF($C13="Monika Kotwani",_xlfn.XLOOKUP($B13,PROSPER_Kotwani!$1:$1,PROSPER_Kotwani!$19:$19,""),
IF($C13="Jonathan Wellner",_xlfn.XLOOKUP($B13,PROSPER_Wellner!$1:$1,PROSPER_Wellner!$19:$19,""),
IF($C13="Travis Harvey",_xlfn.XLOOKUP($B13,PROSPER_Harvey!$1:$1,PROSPER_Harvey!$19:$19,""),"")))))))))</f>
        <v>No Comment</v>
      </c>
      <c r="BV13" s="124" t="s">
        <v>89</v>
      </c>
      <c r="BW13" s="150" t="str">
        <f t="shared" si="154"/>
        <v>N/A</v>
      </c>
      <c r="BX13" s="127" t="str">
        <f t="shared" si="155"/>
        <v>N/A</v>
      </c>
      <c r="BY13" s="128" t="str">
        <f t="shared" si="156"/>
        <v>N/A</v>
      </c>
      <c r="BZ13" s="128">
        <f t="shared" si="157"/>
        <v>3.5</v>
      </c>
      <c r="CA13" s="129">
        <f t="shared" si="158"/>
        <v>3.5</v>
      </c>
      <c r="CB13" s="130" t="str">
        <f>_xlfn.XLOOKUP(B13,PROSPERInitial_Query!$E:$E,PROSPERInitial_Query!$AA:$AA,"",,-1)</f>
        <v/>
      </c>
      <c r="CC13" s="121" t="str">
        <f t="shared" si="31"/>
        <v>Christophe Ferrando2 - RelationshipAccount / Stakeholder 1Name</v>
      </c>
      <c r="CD13" s="121" t="str">
        <f>_xlfn.XLOOKUP(CC13,PROSPERDelta_Query!BK:BK,PROSPERDelta_Query!AC:AC,"",,-1)</f>
        <v/>
      </c>
      <c r="CE13" s="126" t="str">
        <f>_xlfn.XLOOKUP(B13,PROSPERInitial_Query!$E:$E,PROSPERInitial_Query!$Q:$Q,"",,-1)</f>
        <v/>
      </c>
      <c r="CF13" s="121" t="str">
        <f t="shared" si="32"/>
        <v>Christophe Ferrando2 - RelationshipAccount / Stakeholder 1Self Score</v>
      </c>
      <c r="CG13" s="126" t="str">
        <f>_xlfn.XLOOKUP(CF13,PROSPERDelta_Query!BK:BK,PROSPERDelta_Query!AM:AM,"",,-1)</f>
        <v/>
      </c>
      <c r="CH13" s="131" t="str">
        <f t="shared" si="159"/>
        <v/>
      </c>
      <c r="CI13" s="131" t="str">
        <f t="shared" si="160"/>
        <v>N/A</v>
      </c>
      <c r="CJ13" s="132" t="str">
        <f t="shared" si="161"/>
        <v>N/A</v>
      </c>
      <c r="CK13" s="132" t="str">
        <f>IF(IF(IF($C13="Christopher Lobo",_xlfn.XLOOKUP($B13,PROSPER_Lobo!$1:$1,PROSPER_Lobo!$21:$21,""),
IF($C13="Naren Baliga",_xlfn.XLOOKUP($B13,PROSPER_Baliga!$1:$1,PROSPER_Baliga!$21:$21,""),
IF($C13="Thorsten Huhn",_xlfn.XLOOKUP($B13,PROSPER_Huhn!$1:$1,PROSPER_Huhn!$21:$21,""),
IF($C13="Nick Hull",_xlfn.XLOOKUP($B13,PROSPER_Hull!$1:$1,PROSPER_Hull!$21:$21,""),
IF($C13="Monika Kotwani",_xlfn.XLOOKUP($B13,PROSPER_Kotwani!$1:$1,PROSPER_Kotwani!$21:$21,""),
IF($C13="Jonathan Wellner",_xlfn.XLOOKUP($B13,PROSPER_Wellner!$1:$1,PROSPER_Wellner!$21:$21,""),
IF($C13="Travis Harvey",_xlfn.XLOOKUP($B13,PROSPER_Harvey!$1:$1,PROSPER_Harvey!$21:$21,""),"")))))))="","",
IF($C13="Christopher Lobo",_xlfn.XLOOKUP($B13,PROSPER_Lobo!$1:$1,PROSPER_Lobo!$21:$21,""),
IF($C13="Naren Baliga",_xlfn.XLOOKUP($B13,PROSPER_Baliga!$1:$1,PROSPER_Baliga!$21:$21,""),
IF($C13="Thorsten Huhn",_xlfn.XLOOKUP($B13,PROSPER_Huhn!$1:$1,PROSPER_Huhn!$21:$21,""),
IF($C13="Nick Hull",_xlfn.XLOOKUP($B13,PROSPER_Hull!$1:$1,PROSPER_Hull!$21:$21,""),
IF($C13="Monika Kotwani",_xlfn.XLOOKUP($B13,PROSPER_Kotwani!$1:$1,PROSPER_Kotwani!$21:$21,""),
IF($C13="Jonathan Wellner",_xlfn.XLOOKUP($B13,PROSPER_Wellner!$1:$1,PROSPER_Wellner!$21:$21,""),
IF($C13="Travis Harvey",_xlfn.XLOOKUP($B13,PROSPER_Harvey!$1:$1,PROSPER_Harvey!$21:$21,""),""))))))))="","No Score",IF(IF($C13="Christopher Lobo",_xlfn.XLOOKUP($B13,PROSPER_Lobo!$1:$1,PROSPER_Lobo!$21:$21,""),
IF($C13="Naren Baliga",_xlfn.XLOOKUP($B13,PROSPER_Baliga!$1:$1,PROSPER_Baliga!$21:$21,""),
IF($C13="Thorsten Huhn",_xlfn.XLOOKUP($B13,PROSPER_Huhn!$1:$1,PROSPER_Huhn!$21:$21,""),
IF($C13="Nick Hull",_xlfn.XLOOKUP($B13,PROSPER_Hull!$1:$1,PROSPER_Hull!$21:$21,""),
IF($C13="Monika Kotwani",_xlfn.XLOOKUP($B13,PROSPER_Kotwani!$1:$1,PROSPER_Kotwani!$21:$21,""),
IF($C13="Jonathan Wellner",_xlfn.XLOOKUP($B13,PROSPER_Wellner!$1:$1,PROSPER_Wellner!$21:$21,""),
IF($C13="Travis Harvey",_xlfn.XLOOKUP($B13,PROSPER_Harvey!$1:$1,PROSPER_Harvey!$21:$21,""),"")))))))="","",
IF($C13="Christopher Lobo",_xlfn.XLOOKUP($B13,PROSPER_Lobo!$1:$1,PROSPER_Lobo!$21:$21,""),
IF($C13="Naren Baliga",_xlfn.XLOOKUP($B13,PROSPER_Baliga!$1:$1,PROSPER_Baliga!$21:$21,""),
IF($C13="Thorsten Huhn",_xlfn.XLOOKUP($B13,PROSPER_Huhn!$1:$1,PROSPER_Huhn!$21:$21,""),
IF($C13="Nick Hull",_xlfn.XLOOKUP($B13,PROSPER_Hull!$1:$1,PROSPER_Hull!$21:$21,""),
IF($C13="Monika Kotwani",_xlfn.XLOOKUP($B13,PROSPER_Kotwani!$1:$1,PROSPER_Kotwani!$21:$21,""),
IF($C13="Jonathan Wellner",_xlfn.XLOOKUP($B13,PROSPER_Wellner!$1:$1,PROSPER_Wellner!$21:$21,""),
IF($C13="Travis Harvey",_xlfn.XLOOKUP($B13,PROSPER_Harvey!$1:$1,PROSPER_Harvey!$21:$21,""),"")))))))))</f>
        <v>N/A</v>
      </c>
      <c r="CL13" s="131" t="str">
        <f>IF(IF(IF($C13="Christopher Lobo",_xlfn.XLOOKUP($B13,PROSPER_Lobo!$1:$1,PROSPER_Lobo!$22:$22,""),
IF($C13="Naren Baliga",_xlfn.XLOOKUP($B13,PROSPER_Baliga!$1:$1,PROSPER_Baliga!$22:$22,""),
IF($C13="Thorsten Huhn",_xlfn.XLOOKUP($B13,PROSPER_Huhn!$1:$1,PROSPER_Huhn!$22:$22,""),
IF($C13="Nick Hull",_xlfn.XLOOKUP($B13,PROSPER_Hull!$1:$1,PROSPER_Hull!$22:$22,""),
IF($C13="Monika Kotwani",_xlfn.XLOOKUP($B13,PROSPER_Kotwani!$1:$1,PROSPER_Kotwani!$22:$22,""),
IF($C13="Jonathan Wellner",_xlfn.XLOOKUP($B13,PROSPER_Wellner!$1:$1,PROSPER_Wellner!$22:$22,""),
IF($C13="Travis Harvey",_xlfn.XLOOKUP($B13,PROSPER_Harvey!$1:$1,PROSPER_Harvey!$22:$22,""),"")))))))="","",
IF($C13="Christopher Lobo",_xlfn.XLOOKUP($B13,PROSPER_Lobo!$1:$1,PROSPER_Lobo!$22:$22,""),
IF($C13="Naren Baliga",_xlfn.XLOOKUP($B13,PROSPER_Baliga!$1:$1,PROSPER_Baliga!$22:$22,""),
IF($C13="Thorsten Huhn",_xlfn.XLOOKUP($B13,PROSPER_Huhn!$1:$1,PROSPER_Huhn!$22:$22,""),
IF($C13="Nick Hull",_xlfn.XLOOKUP($B13,PROSPER_Hull!$1:$1,PROSPER_Hull!$22:$22,""),
IF($C13="Monika Kotwani",_xlfn.XLOOKUP($B13,PROSPER_Kotwani!$1:$1,PROSPER_Kotwani!$22:$22,""),
IF($C13="Jonathan Wellner",_xlfn.XLOOKUP($B13,PROSPER_Wellner!$1:$1,PROSPER_Wellner!$22:$22,""),
IF($C13="Travis Harvey",_xlfn.XLOOKUP($B13,PROSPER_Harvey!$1:$1,PROSPER_Harvey!$22:$22,""),""))))))))="","No Comment",IF(IF($C13="Christopher Lobo",_xlfn.XLOOKUP($B13,PROSPER_Lobo!$1:$1,PROSPER_Lobo!$22:$22,""),
IF($C13="Naren Baliga",_xlfn.XLOOKUP($B13,PROSPER_Baliga!$1:$1,PROSPER_Baliga!$22:$22,""),
IF($C13="Thorsten Huhn",_xlfn.XLOOKUP($B13,PROSPER_Huhn!$1:$1,PROSPER_Huhn!$22:$22,""),
IF($C13="Nick Hull",_xlfn.XLOOKUP($B13,PROSPER_Hull!$1:$1,PROSPER_Hull!$22:$22,""),
IF($C13="Monika Kotwani",_xlfn.XLOOKUP($B13,PROSPER_Kotwani!$1:$1,PROSPER_Kotwani!$22:$22,""),
IF($C13="Jonathan Wellner",_xlfn.XLOOKUP($B13,PROSPER_Wellner!$1:$1,PROSPER_Wellner!$22:$22,""),
IF($C13="Travis Harvey",_xlfn.XLOOKUP($B13,PROSPER_Harvey!$1:$1,PROSPER_Harvey!$22:$22,""),"")))))))="","",
IF($C13="Christopher Lobo",_xlfn.XLOOKUP($B13,PROSPER_Lobo!$1:$1,PROSPER_Lobo!$22:$22,""),
IF($C13="Naren Baliga",_xlfn.XLOOKUP($B13,PROSPER_Baliga!$1:$1,PROSPER_Baliga!$22:$22,""),
IF($C13="Thorsten Huhn",_xlfn.XLOOKUP($B13,PROSPER_Huhn!$1:$1,PROSPER_Huhn!$22:$22,""),
IF($C13="Nick Hull",_xlfn.XLOOKUP($B13,PROSPER_Hull!$1:$1,PROSPER_Hull!$22:$22,""),
IF($C13="Monika Kotwani",_xlfn.XLOOKUP($B13,PROSPER_Kotwani!$1:$1,PROSPER_Kotwani!$22:$22,""),
IF($C13="Jonathan Wellner",_xlfn.XLOOKUP($B13,PROSPER_Wellner!$1:$1,PROSPER_Wellner!$22:$22,""),
IF($C13="Travis Harvey",_xlfn.XLOOKUP($B13,PROSPER_Harvey!$1:$1,PROSPER_Harvey!$22:$22,""),"")))))))))</f>
        <v>N/A</v>
      </c>
      <c r="CM13" s="150" t="str">
        <f t="shared" si="162"/>
        <v>N/A</v>
      </c>
      <c r="CN13" s="130" t="str">
        <f>_xlfn.XLOOKUP(B13,PROSPERInitial_Query!$E:$E,PROSPERInitial_Query!$AB:$AB,"",,-1)</f>
        <v/>
      </c>
      <c r="CO13" s="121" t="str">
        <f t="shared" si="37"/>
        <v>Christophe Ferrando2 - RelationshipAccount / Stakeholder 2Name</v>
      </c>
      <c r="CP13" s="121" t="str">
        <f>_xlfn.XLOOKUP(CO13,PROSPERDelta_Query!BK:BK,PROSPERDelta_Query!AD:AD,"",,-1)</f>
        <v/>
      </c>
      <c r="CQ13" s="126" t="str">
        <f>_xlfn.XLOOKUP(B13,PROSPERInitial_Query!$E:$E,PROSPERInitial_Query!$R:$R,"",,-1)</f>
        <v/>
      </c>
      <c r="CR13" s="121" t="str">
        <f t="shared" si="38"/>
        <v>Christophe Ferrando2 - RelationshipAccount / Stakeholder 2Self Score</v>
      </c>
      <c r="CS13" s="126" t="str">
        <f>_xlfn.XLOOKUP(CR13,PROSPERDelta_Query!BK:BK,PROSPERDelta_Query!AN:AN,"",,-1)</f>
        <v/>
      </c>
      <c r="CT13" s="131" t="str">
        <f t="shared" si="163"/>
        <v/>
      </c>
      <c r="CU13" s="131" t="str">
        <f t="shared" si="164"/>
        <v>N/A</v>
      </c>
      <c r="CV13" s="132" t="str">
        <f t="shared" si="165"/>
        <v>N/A</v>
      </c>
      <c r="CW13" s="132" t="str">
        <f>IF(IF(IF($C13="Christopher Lobo",_xlfn.XLOOKUP($B13,PROSPER_Lobo!$1:$1,PROSPER_Lobo!$24:$24,""),
IF($C13="Naren Baliga",_xlfn.XLOOKUP($B13,PROSPER_Baliga!$1:$1,PROSPER_Baliga!$24:$24,""),
IF($C13="Thorsten Huhn",_xlfn.XLOOKUP($B13,PROSPER_Huhn!$1:$1,PROSPER_Huhn!$24:$24,""),
IF($C13="Nick Hull",_xlfn.XLOOKUP($B13,PROSPER_Hull!$1:$1,PROSPER_Hull!$24:$24,""),
IF($C13="Monika Kotwani",_xlfn.XLOOKUP($B13,PROSPER_Kotwani!$1:$1,PROSPER_Kotwani!$24:$24,""),
IF($C13="Jonathan Wellner",_xlfn.XLOOKUP($B13,PROSPER_Wellner!$1:$1,PROSPER_Wellner!$24:$24,""),
IF($C13="Travis Harvey",_xlfn.XLOOKUP($B13,PROSPER_Harvey!$1:$1,PROSPER_Harvey!$24:$24,""),"")))))))="","",
IF($C13="Christopher Lobo",_xlfn.XLOOKUP($B13,PROSPER_Lobo!$1:$1,PROSPER_Lobo!$24:$24,""),
IF($C13="Naren Baliga",_xlfn.XLOOKUP($B13,PROSPER_Baliga!$1:$1,PROSPER_Baliga!$24:$24,""),
IF($C13="Thorsten Huhn",_xlfn.XLOOKUP($B13,PROSPER_Huhn!$1:$1,PROSPER_Huhn!$24:$24,""),
IF($C13="Nick Hull",_xlfn.XLOOKUP($B13,PROSPER_Hull!$1:$1,PROSPER_Hull!$24:$24,""),
IF($C13="Monika Kotwani",_xlfn.XLOOKUP($B13,PROSPER_Kotwani!$1:$1,PROSPER_Kotwani!$24:$24,""),
IF($C13="Jonathan Wellner",_xlfn.XLOOKUP($B13,PROSPER_Wellner!$1:$1,PROSPER_Wellner!$24:$24,""),
IF($C13="Travis Harvey",_xlfn.XLOOKUP($B13,PROSPER_Harvey!$1:$1,PROSPER_Harvey!$24:$24,""),""))))))))="","No Score",IF(IF($C13="Christopher Lobo",_xlfn.XLOOKUP($B13,PROSPER_Lobo!$1:$1,PROSPER_Lobo!$24:$24,""),
IF($C13="Naren Baliga",_xlfn.XLOOKUP($B13,PROSPER_Baliga!$1:$1,PROSPER_Baliga!$24:$24,""),
IF($C13="Thorsten Huhn",_xlfn.XLOOKUP($B13,PROSPER_Huhn!$1:$1,PROSPER_Huhn!$24:$24,""),
IF($C13="Nick Hull",_xlfn.XLOOKUP($B13,PROSPER_Hull!$1:$1,PROSPER_Hull!$24:$24,""),
IF($C13="Monika Kotwani",_xlfn.XLOOKUP($B13,PROSPER_Kotwani!$1:$1,PROSPER_Kotwani!$24:$24,""),
IF($C13="Jonathan Wellner",_xlfn.XLOOKUP($B13,PROSPER_Wellner!$1:$1,PROSPER_Wellner!$24:$24,""),
IF($C13="Travis Harvey",_xlfn.XLOOKUP($B13,PROSPER_Harvey!$1:$1,PROSPER_Harvey!$24:$24,""),"")))))))="","",
IF($C13="Christopher Lobo",_xlfn.XLOOKUP($B13,PROSPER_Lobo!$1:$1,PROSPER_Lobo!$24:$24,""),
IF($C13="Naren Baliga",_xlfn.XLOOKUP($B13,PROSPER_Baliga!$1:$1,PROSPER_Baliga!$24:$24,""),
IF($C13="Thorsten Huhn",_xlfn.XLOOKUP($B13,PROSPER_Huhn!$1:$1,PROSPER_Huhn!$24:$24,""),
IF($C13="Nick Hull",_xlfn.XLOOKUP($B13,PROSPER_Hull!$1:$1,PROSPER_Hull!$24:$24,""),
IF($C13="Monika Kotwani",_xlfn.XLOOKUP($B13,PROSPER_Kotwani!$1:$1,PROSPER_Kotwani!$24:$24,""),
IF($C13="Jonathan Wellner",_xlfn.XLOOKUP($B13,PROSPER_Wellner!$1:$1,PROSPER_Wellner!$24:$24,""),
IF($C13="Travis Harvey",_xlfn.XLOOKUP($B13,PROSPER_Harvey!$1:$1,PROSPER_Harvey!$24:$24,""),"")))))))))</f>
        <v>N/A</v>
      </c>
      <c r="CX13" s="131" t="str">
        <f>IF(IF(IF($C13="Christopher Lobo",_xlfn.XLOOKUP($B13,PROSPER_Lobo!$1:$1,PROSPER_Lobo!$25:$25,""),
IF($C13="Naren Baliga",_xlfn.XLOOKUP($B13,PROSPER_Baliga!$1:$1,PROSPER_Baliga!$25:$25,""),
IF($C13="Thorsten Huhn",_xlfn.XLOOKUP($B13,PROSPER_Huhn!$1:$1,PROSPER_Huhn!$25:$25,""),
IF($C13="Nick Hull",_xlfn.XLOOKUP($B13,PROSPER_Hull!$1:$1,PROSPER_Hull!$25:$25,""),
IF($C13="Monika Kotwani",_xlfn.XLOOKUP($B13,PROSPER_Kotwani!$1:$1,PROSPER_Kotwani!$25:$25,""),
IF($C13="Jonathan Wellner",_xlfn.XLOOKUP($B13,PROSPER_Wellner!$1:$1,PROSPER_Wellner!$25:$25,""),
IF($C13="Travis Harvey",_xlfn.XLOOKUP($B13,PROSPER_Harvey!$1:$1,PROSPER_Harvey!$25:$25,""),"")))))))="","",
IF($C13="Christopher Lobo",_xlfn.XLOOKUP($B13,PROSPER_Lobo!$1:$1,PROSPER_Lobo!$25:$25,""),
IF($C13="Naren Baliga",_xlfn.XLOOKUP($B13,PROSPER_Baliga!$1:$1,PROSPER_Baliga!$25:$25,""),
IF($C13="Thorsten Huhn",_xlfn.XLOOKUP($B13,PROSPER_Huhn!$1:$1,PROSPER_Huhn!$25:$25,""),
IF($C13="Nick Hull",_xlfn.XLOOKUP($B13,PROSPER_Hull!$1:$1,PROSPER_Hull!$25:$25,""),
IF($C13="Monika Kotwani",_xlfn.XLOOKUP($B13,PROSPER_Kotwani!$1:$1,PROSPER_Kotwani!$25:$25,""),
IF($C13="Jonathan Wellner",_xlfn.XLOOKUP($B13,PROSPER_Wellner!$1:$1,PROSPER_Wellner!$25:$25,""),
IF($C13="Travis Harvey",_xlfn.XLOOKUP($B13,PROSPER_Harvey!$1:$1,PROSPER_Harvey!$25:$25,""),""))))))))="","No Comment",IF(IF($C13="Christopher Lobo",_xlfn.XLOOKUP($B13,PROSPER_Lobo!$1:$1,PROSPER_Lobo!$25:$25,""),
IF($C13="Naren Baliga",_xlfn.XLOOKUP($B13,PROSPER_Baliga!$1:$1,PROSPER_Baliga!$25:$25,""),
IF($C13="Thorsten Huhn",_xlfn.XLOOKUP($B13,PROSPER_Huhn!$1:$1,PROSPER_Huhn!$25:$25,""),
IF($C13="Nick Hull",_xlfn.XLOOKUP($B13,PROSPER_Hull!$1:$1,PROSPER_Hull!$25:$25,""),
IF($C13="Monika Kotwani",_xlfn.XLOOKUP($B13,PROSPER_Kotwani!$1:$1,PROSPER_Kotwani!$25:$25,""),
IF($C13="Jonathan Wellner",_xlfn.XLOOKUP($B13,PROSPER_Wellner!$1:$1,PROSPER_Wellner!$25:$25,""),
IF($C13="Travis Harvey",_xlfn.XLOOKUP($B13,PROSPER_Harvey!$1:$1,PROSPER_Harvey!$25:$25,""),"")))))))="","",
IF($C13="Christopher Lobo",_xlfn.XLOOKUP($B13,PROSPER_Lobo!$1:$1,PROSPER_Lobo!$25:$25,""),
IF($C13="Naren Baliga",_xlfn.XLOOKUP($B13,PROSPER_Baliga!$1:$1,PROSPER_Baliga!$25:$25,""),
IF($C13="Thorsten Huhn",_xlfn.XLOOKUP($B13,PROSPER_Huhn!$1:$1,PROSPER_Huhn!$25:$25,""),
IF($C13="Nick Hull",_xlfn.XLOOKUP($B13,PROSPER_Hull!$1:$1,PROSPER_Hull!$25:$25,""),
IF($C13="Monika Kotwani",_xlfn.XLOOKUP($B13,PROSPER_Kotwani!$1:$1,PROSPER_Kotwani!$25:$25,""),
IF($C13="Jonathan Wellner",_xlfn.XLOOKUP($B13,PROSPER_Wellner!$1:$1,PROSPER_Wellner!$25:$25,""),
IF($C13="Travis Harvey",_xlfn.XLOOKUP($B13,PROSPER_Harvey!$1:$1,PROSPER_Harvey!$25:$25,""),"")))))))))</f>
        <v>N/A</v>
      </c>
      <c r="CY13" s="150" t="str">
        <f t="shared" si="166"/>
        <v>N/A</v>
      </c>
      <c r="CZ13" s="130" t="str">
        <f>_xlfn.XLOOKUP(B13,PROSPERInitial_Query!$E:$E,PROSPERInitial_Query!$AC:$AC,"",,-1)</f>
        <v/>
      </c>
      <c r="DA13" s="121" t="str">
        <f t="shared" si="43"/>
        <v>Christophe Ferrando2 - RelationshipAccount / Stakeholder 3Name</v>
      </c>
      <c r="DB13" s="121" t="str">
        <f>_xlfn.XLOOKUP(DA13,PROSPERDelta_Query!BK:BK,PROSPERDelta_Query!AE:AE,"",,-1)</f>
        <v/>
      </c>
      <c r="DC13" s="126" t="str">
        <f>_xlfn.XLOOKUP(B13,PROSPERInitial_Query!$E:$E,PROSPERInitial_Query!$S:$S,"",,-1)</f>
        <v/>
      </c>
      <c r="DD13" s="121" t="str">
        <f t="shared" si="44"/>
        <v>Christophe Ferrando2 - RelationshipAccount / Stakeholder 3Self Score</v>
      </c>
      <c r="DE13" s="126" t="str">
        <f>_xlfn.XLOOKUP(DD13,PROSPERDelta_Query!BK:BK,PROSPERDelta_Query!AO:AO,"",,-1)</f>
        <v/>
      </c>
      <c r="DF13" s="131" t="str">
        <f t="shared" si="167"/>
        <v/>
      </c>
      <c r="DG13" s="131" t="str">
        <f t="shared" si="168"/>
        <v>N/A</v>
      </c>
      <c r="DH13" s="132" t="str">
        <f t="shared" si="169"/>
        <v>N/A</v>
      </c>
      <c r="DI13" s="132" t="str">
        <f>IF(IF(IF($C13="Christopher Lobo",_xlfn.XLOOKUP($B13,PROSPER_Lobo!$1:$1,PROSPER_Lobo!$27:$27,""),
IF($C13="Naren Baliga",_xlfn.XLOOKUP($B13,PROSPER_Baliga!$1:$1,PROSPER_Baliga!$27:$27,""),
IF($C13="Thorsten Huhn",_xlfn.XLOOKUP($B13,PROSPER_Huhn!$1:$1,PROSPER_Huhn!$27:$27,""),
IF($C13="Nick Hull",_xlfn.XLOOKUP($B13,PROSPER_Hull!$1:$1,PROSPER_Hull!$27:$27,""),
IF($C13="Monika Kotwani",_xlfn.XLOOKUP($B13,PROSPER_Kotwani!$1:$1,PROSPER_Kotwani!$27:$27,""),
IF($C13="Jonathan Wellner",_xlfn.XLOOKUP($B13,PROSPER_Wellner!$1:$1,PROSPER_Wellner!$27:$27,""),
IF($C13="Travis Harvey",_xlfn.XLOOKUP($B13,PROSPER_Harvey!$1:$1,PROSPER_Harvey!$27:$27,""),"")))))))="","",
IF($C13="Christopher Lobo",_xlfn.XLOOKUP($B13,PROSPER_Lobo!$1:$1,PROSPER_Lobo!$27:$27,""),
IF($C13="Naren Baliga",_xlfn.XLOOKUP($B13,PROSPER_Baliga!$1:$1,PROSPER_Baliga!$27:$27,""),
IF($C13="Thorsten Huhn",_xlfn.XLOOKUP($B13,PROSPER_Huhn!$1:$1,PROSPER_Huhn!$27:$27,""),
IF($C13="Nick Hull",_xlfn.XLOOKUP($B13,PROSPER_Hull!$1:$1,PROSPER_Hull!$27:$27,""),
IF($C13="Monika Kotwani",_xlfn.XLOOKUP($B13,PROSPER_Kotwani!$1:$1,PROSPER_Kotwani!$27:$27,""),
IF($C13="Jonathan Wellner",_xlfn.XLOOKUP($B13,PROSPER_Wellner!$1:$1,PROSPER_Wellner!$27:$27,""),
IF($C13="Travis Harvey",_xlfn.XLOOKUP($B13,PROSPER_Harvey!$1:$1,PROSPER_Harvey!$27:$27,""),""))))))))="","No Score",IF(IF($C13="Christopher Lobo",_xlfn.XLOOKUP($B13,PROSPER_Lobo!$1:$1,PROSPER_Lobo!$27:$27,""),
IF($C13="Naren Baliga",_xlfn.XLOOKUP($B13,PROSPER_Baliga!$1:$1,PROSPER_Baliga!$27:$27,""),
IF($C13="Thorsten Huhn",_xlfn.XLOOKUP($B13,PROSPER_Huhn!$1:$1,PROSPER_Huhn!$27:$27,""),
IF($C13="Nick Hull",_xlfn.XLOOKUP($B13,PROSPER_Hull!$1:$1,PROSPER_Hull!$27:$27,""),
IF($C13="Monika Kotwani",_xlfn.XLOOKUP($B13,PROSPER_Kotwani!$1:$1,PROSPER_Kotwani!$27:$27,""),
IF($C13="Jonathan Wellner",_xlfn.XLOOKUP($B13,PROSPER_Wellner!$1:$1,PROSPER_Wellner!$27:$27,""),
IF($C13="Travis Harvey",_xlfn.XLOOKUP($B13,PROSPER_Harvey!$1:$1,PROSPER_Harvey!$27:$27,""),"")))))))="","",
IF($C13="Christopher Lobo",_xlfn.XLOOKUP($B13,PROSPER_Lobo!$1:$1,PROSPER_Lobo!$27:$27,""),
IF($C13="Naren Baliga",_xlfn.XLOOKUP($B13,PROSPER_Baliga!$1:$1,PROSPER_Baliga!$27:$27,""),
IF($C13="Thorsten Huhn",_xlfn.XLOOKUP($B13,PROSPER_Huhn!$1:$1,PROSPER_Huhn!$27:$27,""),
IF($C13="Nick Hull",_xlfn.XLOOKUP($B13,PROSPER_Hull!$1:$1,PROSPER_Hull!$27:$27,""),
IF($C13="Monika Kotwani",_xlfn.XLOOKUP($B13,PROSPER_Kotwani!$1:$1,PROSPER_Kotwani!$27:$27,""),
IF($C13="Jonathan Wellner",_xlfn.XLOOKUP($B13,PROSPER_Wellner!$1:$1,PROSPER_Wellner!$27:$27,""),
IF($C13="Travis Harvey",_xlfn.XLOOKUP($B13,PROSPER_Harvey!$1:$1,PROSPER_Harvey!$27:$27,""),"")))))))))</f>
        <v>N/A</v>
      </c>
      <c r="DJ13" s="131" t="str">
        <f>IF(IF(IF($C13="Christopher Lobo",_xlfn.XLOOKUP($B13,PROSPER_Lobo!$1:$1,PROSPER_Lobo!$28:$28,""),
IF($C13="Naren Baliga",_xlfn.XLOOKUP($B13,PROSPER_Baliga!$1:$1,PROSPER_Baliga!$28:$28,""),
IF($C13="Thorsten Huhn",_xlfn.XLOOKUP($B13,PROSPER_Huhn!$1:$1,PROSPER_Huhn!$28:$28,""),
IF($C13="Nick Hull",_xlfn.XLOOKUP($B13,PROSPER_Hull!$1:$1,PROSPER_Hull!$28:$28,""),
IF($C13="Monika Kotwani",_xlfn.XLOOKUP($B13,PROSPER_Kotwani!$1:$1,PROSPER_Kotwani!$28:$28,""),
IF($C13="Jonathan Wellner",_xlfn.XLOOKUP($B13,PROSPER_Wellner!$1:$1,PROSPER_Wellner!$28:$28,""),
IF($C13="Travis Harvey",_xlfn.XLOOKUP($B13,PROSPER_Harvey!$1:$1,PROSPER_Harvey!$28:$28,""),"")))))))="","",
IF($C13="Christopher Lobo",_xlfn.XLOOKUP($B13,PROSPER_Lobo!$1:$1,PROSPER_Lobo!$28:$28,""),
IF($C13="Naren Baliga",_xlfn.XLOOKUP($B13,PROSPER_Baliga!$1:$1,PROSPER_Baliga!$28:$28,""),
IF($C13="Thorsten Huhn",_xlfn.XLOOKUP($B13,PROSPER_Huhn!$1:$1,PROSPER_Huhn!$28:$28,""),
IF($C13="Nick Hull",_xlfn.XLOOKUP($B13,PROSPER_Hull!$1:$1,PROSPER_Hull!$28:$28,""),
IF($C13="Monika Kotwani",_xlfn.XLOOKUP($B13,PROSPER_Kotwani!$1:$1,PROSPER_Kotwani!$28:$28,""),
IF($C13="Jonathan Wellner",_xlfn.XLOOKUP($B13,PROSPER_Wellner!$1:$1,PROSPER_Wellner!$28:$28,""),
IF($C13="Travis Harvey",_xlfn.XLOOKUP($B13,PROSPER_Harvey!$1:$1,PROSPER_Harvey!$28:$28,""),""))))))))="","No Comment",IF(IF($C13="Christopher Lobo",_xlfn.XLOOKUP($B13,PROSPER_Lobo!$1:$1,PROSPER_Lobo!$28:$28,""),
IF($C13="Naren Baliga",_xlfn.XLOOKUP($B13,PROSPER_Baliga!$1:$1,PROSPER_Baliga!$28:$28,""),
IF($C13="Thorsten Huhn",_xlfn.XLOOKUP($B13,PROSPER_Huhn!$1:$1,PROSPER_Huhn!$28:$28,""),
IF($C13="Nick Hull",_xlfn.XLOOKUP($B13,PROSPER_Hull!$1:$1,PROSPER_Hull!$28:$28,""),
IF($C13="Monika Kotwani",_xlfn.XLOOKUP($B13,PROSPER_Kotwani!$1:$1,PROSPER_Kotwani!$28:$28,""),
IF($C13="Jonathan Wellner",_xlfn.XLOOKUP($B13,PROSPER_Wellner!$1:$1,PROSPER_Wellner!$28:$28,""),
IF($C13="Travis Harvey",_xlfn.XLOOKUP($B13,PROSPER_Harvey!$1:$1,PROSPER_Harvey!$28:$28,""),"")))))))="","",
IF($C13="Christopher Lobo",_xlfn.XLOOKUP($B13,PROSPER_Lobo!$1:$1,PROSPER_Lobo!$28:$28,""),
IF($C13="Naren Baliga",_xlfn.XLOOKUP($B13,PROSPER_Baliga!$1:$1,PROSPER_Baliga!$28:$28,""),
IF($C13="Thorsten Huhn",_xlfn.XLOOKUP($B13,PROSPER_Huhn!$1:$1,PROSPER_Huhn!$28:$28,""),
IF($C13="Nick Hull",_xlfn.XLOOKUP($B13,PROSPER_Hull!$1:$1,PROSPER_Hull!$28:$28,""),
IF($C13="Monika Kotwani",_xlfn.XLOOKUP($B13,PROSPER_Kotwani!$1:$1,PROSPER_Kotwani!$28:$28,""),
IF($C13="Jonathan Wellner",_xlfn.XLOOKUP($B13,PROSPER_Wellner!$1:$1,PROSPER_Wellner!$28:$28,""),
IF($C13="Travis Harvey",_xlfn.XLOOKUP($B13,PROSPER_Harvey!$1:$1,PROSPER_Harvey!$28:$28,""),"")))))))))</f>
        <v>N/A</v>
      </c>
      <c r="DK13" s="150" t="str">
        <f t="shared" si="170"/>
        <v>N/A</v>
      </c>
      <c r="DL13" s="130" t="str">
        <f>_xlfn.XLOOKUP(B13,PROSPERInitial_Query!$E:$E,PROSPERInitial_Query!$AD:$AD,"",,-1)</f>
        <v/>
      </c>
      <c r="DM13" s="121" t="str">
        <f t="shared" si="49"/>
        <v>Christophe Ferrando2 - RelationshipAccount / Stakeholder 4Name</v>
      </c>
      <c r="DN13" s="121" t="str">
        <f>_xlfn.XLOOKUP(DM13,PROSPERDelta_Query!BK:BK,PROSPERDelta_Query!AF:AF,"",,-1)</f>
        <v/>
      </c>
      <c r="DO13" s="126" t="str">
        <f>_xlfn.XLOOKUP(B13,PROSPERInitial_Query!$E:$E,PROSPERInitial_Query!$T:$T,"",,-1)</f>
        <v/>
      </c>
      <c r="DP13" s="121" t="str">
        <f t="shared" si="50"/>
        <v>Christophe Ferrando2 - RelationshipAccount / Stakeholder 4Self Score</v>
      </c>
      <c r="DQ13" s="126" t="str">
        <f>_xlfn.XLOOKUP(DP13,PROSPERDelta_Query!BK:BK,PROSPERDelta_Query!AP:AP,"",,-1)</f>
        <v/>
      </c>
      <c r="DR13" s="131" t="str">
        <f t="shared" si="171"/>
        <v/>
      </c>
      <c r="DS13" s="131" t="str">
        <f t="shared" si="172"/>
        <v>N/A</v>
      </c>
      <c r="DT13" s="132" t="str">
        <f t="shared" si="173"/>
        <v>N/A</v>
      </c>
      <c r="DU13" s="132" t="str">
        <f>IF(IF(IF($C13="Christopher Lobo",_xlfn.XLOOKUP($B13,PROSPER_Lobo!$1:$1,PROSPER_Lobo!$30:$30,""),
IF($C13="Naren Baliga",_xlfn.XLOOKUP($B13,PROSPER_Baliga!$1:$1,PROSPER_Baliga!$30:$30,""),
IF($C13="Thorsten Huhn",_xlfn.XLOOKUP($B13,PROSPER_Huhn!$1:$1,PROSPER_Huhn!$30:$30,""),
IF($C13="Nick Hull",_xlfn.XLOOKUP($B13,PROSPER_Hull!$1:$1,PROSPER_Hull!$30:$30,""),
IF($C13="Monika Kotwani",_xlfn.XLOOKUP($B13,PROSPER_Kotwani!$1:$1,PROSPER_Kotwani!$30:$30,""),
IF($C13="Jonathan Wellner",_xlfn.XLOOKUP($B13,PROSPER_Wellner!$1:$1,PROSPER_Wellner!$30:$30,""),
IF($C13="Travis Harvey",_xlfn.XLOOKUP($B13,PROSPER_Harvey!$1:$1,PROSPER_Harvey!$30:$30,""),"")))))))="","",
IF($C13="Christopher Lobo",_xlfn.XLOOKUP($B13,PROSPER_Lobo!$1:$1,PROSPER_Lobo!$30:$30,""),
IF($C13="Naren Baliga",_xlfn.XLOOKUP($B13,PROSPER_Baliga!$1:$1,PROSPER_Baliga!$30:$30,""),
IF($C13="Thorsten Huhn",_xlfn.XLOOKUP($B13,PROSPER_Huhn!$1:$1,PROSPER_Huhn!$30:$30,""),
IF($C13="Nick Hull",_xlfn.XLOOKUP($B13,PROSPER_Hull!$1:$1,PROSPER_Hull!$30:$30,""),
IF($C13="Monika Kotwani",_xlfn.XLOOKUP($B13,PROSPER_Kotwani!$1:$1,PROSPER_Kotwani!$30:$30,""),
IF($C13="Jonathan Wellner",_xlfn.XLOOKUP($B13,PROSPER_Wellner!$1:$1,PROSPER_Wellner!$30:$30,""),
IF($C13="Travis Harvey",_xlfn.XLOOKUP($B13,PROSPER_Harvey!$1:$1,PROSPER_Harvey!$30:$30,""),""))))))))="","No Score",IF(IF($C13="Christopher Lobo",_xlfn.XLOOKUP($B13,PROSPER_Lobo!$1:$1,PROSPER_Lobo!$30:$30,""),
IF($C13="Naren Baliga",_xlfn.XLOOKUP($B13,PROSPER_Baliga!$1:$1,PROSPER_Baliga!$30:$30,""),
IF($C13="Thorsten Huhn",_xlfn.XLOOKUP($B13,PROSPER_Huhn!$1:$1,PROSPER_Huhn!$30:$30,""),
IF($C13="Nick Hull",_xlfn.XLOOKUP($B13,PROSPER_Hull!$1:$1,PROSPER_Hull!$30:$30,""),
IF($C13="Monika Kotwani",_xlfn.XLOOKUP($B13,PROSPER_Kotwani!$1:$1,PROSPER_Kotwani!$30:$30,""),
IF($C13="Jonathan Wellner",_xlfn.XLOOKUP($B13,PROSPER_Wellner!$1:$1,PROSPER_Wellner!$30:$30,""),
IF($C13="Travis Harvey",_xlfn.XLOOKUP($B13,PROSPER_Harvey!$1:$1,PROSPER_Harvey!$30:$30,""),"")))))))="","",
IF($C13="Christopher Lobo",_xlfn.XLOOKUP($B13,PROSPER_Lobo!$1:$1,PROSPER_Lobo!$30:$30,""),
IF($C13="Naren Baliga",_xlfn.XLOOKUP($B13,PROSPER_Baliga!$1:$1,PROSPER_Baliga!$30:$30,""),
IF($C13="Thorsten Huhn",_xlfn.XLOOKUP($B13,PROSPER_Huhn!$1:$1,PROSPER_Huhn!$30:$30,""),
IF($C13="Nick Hull",_xlfn.XLOOKUP($B13,PROSPER_Hull!$1:$1,PROSPER_Hull!$30:$30,""),
IF($C13="Monika Kotwani",_xlfn.XLOOKUP($B13,PROSPER_Kotwani!$1:$1,PROSPER_Kotwani!$30:$30,""),
IF($C13="Jonathan Wellner",_xlfn.XLOOKUP($B13,PROSPER_Wellner!$1:$1,PROSPER_Wellner!$30:$30,""),
IF($C13="Travis Harvey",_xlfn.XLOOKUP($B13,PROSPER_Harvey!$1:$1,PROSPER_Harvey!$30:$30,""),"")))))))))</f>
        <v>N/A</v>
      </c>
      <c r="DV13" s="131" t="str">
        <f>IF(IF(IF($C13="Christopher Lobo",_xlfn.XLOOKUP($B13,PROSPER_Lobo!$1:$1,PROSPER_Lobo!$31:$31,""),
IF($C13="Naren Baliga",_xlfn.XLOOKUP($B13,PROSPER_Baliga!$1:$1,PROSPER_Baliga!$31:$31,""),
IF($C13="Thorsten Huhn",_xlfn.XLOOKUP($B13,PROSPER_Huhn!$1:$1,PROSPER_Huhn!$31:$31,""),
IF($C13="Nick Hull",_xlfn.XLOOKUP($B13,PROSPER_Hull!$1:$1,PROSPER_Hull!$31:$31,""),
IF($C13="Monika Kotwani",_xlfn.XLOOKUP($B13,PROSPER_Kotwani!$1:$1,PROSPER_Kotwani!$31:$31,""),
IF($C13="Jonathan Wellner",_xlfn.XLOOKUP($B13,PROSPER_Wellner!$1:$1,PROSPER_Wellner!$31:$31,""),
IF($C13="Travis Harvey",_xlfn.XLOOKUP($B13,PROSPER_Harvey!$1:$1,PROSPER_Harvey!$31:$31,""),"")))))))="","",
IF($C13="Christopher Lobo",_xlfn.XLOOKUP($B13,PROSPER_Lobo!$1:$1,PROSPER_Lobo!$31:$31,""),
IF($C13="Naren Baliga",_xlfn.XLOOKUP($B13,PROSPER_Baliga!$1:$1,PROSPER_Baliga!$31:$31,""),
IF($C13="Thorsten Huhn",_xlfn.XLOOKUP($B13,PROSPER_Huhn!$1:$1,PROSPER_Huhn!$31:$31,""),
IF($C13="Nick Hull",_xlfn.XLOOKUP($B13,PROSPER_Hull!$1:$1,PROSPER_Hull!$31:$31,""),
IF($C13="Monika Kotwani",_xlfn.XLOOKUP($B13,PROSPER_Kotwani!$1:$1,PROSPER_Kotwani!$31:$31,""),
IF($C13="Jonathan Wellner",_xlfn.XLOOKUP($B13,PROSPER_Wellner!$1:$1,PROSPER_Wellner!$31:$31,""),
IF($C13="Travis Harvey",_xlfn.XLOOKUP($B13,PROSPER_Harvey!$1:$1,PROSPER_Harvey!$31:$31,""),""))))))))="","No Comment",IF(IF($C13="Christopher Lobo",_xlfn.XLOOKUP($B13,PROSPER_Lobo!$1:$1,PROSPER_Lobo!$31:$31,""),
IF($C13="Naren Baliga",_xlfn.XLOOKUP($B13,PROSPER_Baliga!$1:$1,PROSPER_Baliga!$31:$31,""),
IF($C13="Thorsten Huhn",_xlfn.XLOOKUP($B13,PROSPER_Huhn!$1:$1,PROSPER_Huhn!$31:$31,""),
IF($C13="Nick Hull",_xlfn.XLOOKUP($B13,PROSPER_Hull!$1:$1,PROSPER_Hull!$31:$31,""),
IF($C13="Monika Kotwani",_xlfn.XLOOKUP($B13,PROSPER_Kotwani!$1:$1,PROSPER_Kotwani!$31:$31,""),
IF($C13="Jonathan Wellner",_xlfn.XLOOKUP($B13,PROSPER_Wellner!$1:$1,PROSPER_Wellner!$31:$31,""),
IF($C13="Travis Harvey",_xlfn.XLOOKUP($B13,PROSPER_Harvey!$1:$1,PROSPER_Harvey!$31:$31,""),"")))))))="","",
IF($C13="Christopher Lobo",_xlfn.XLOOKUP($B13,PROSPER_Lobo!$1:$1,PROSPER_Lobo!$31:$31,""),
IF($C13="Naren Baliga",_xlfn.XLOOKUP($B13,PROSPER_Baliga!$1:$1,PROSPER_Baliga!$31:$31,""),
IF($C13="Thorsten Huhn",_xlfn.XLOOKUP($B13,PROSPER_Huhn!$1:$1,PROSPER_Huhn!$31:$31,""),
IF($C13="Nick Hull",_xlfn.XLOOKUP($B13,PROSPER_Hull!$1:$1,PROSPER_Hull!$31:$31,""),
IF($C13="Monika Kotwani",_xlfn.XLOOKUP($B13,PROSPER_Kotwani!$1:$1,PROSPER_Kotwani!$31:$31,""),
IF($C13="Jonathan Wellner",_xlfn.XLOOKUP($B13,PROSPER_Wellner!$1:$1,PROSPER_Wellner!$31:$31,""),
IF($C13="Travis Harvey",_xlfn.XLOOKUP($B13,PROSPER_Harvey!$1:$1,PROSPER_Harvey!$31:$31,""),"")))))))))</f>
        <v>N/A</v>
      </c>
      <c r="DW13" s="150" t="str">
        <f t="shared" si="174"/>
        <v>N/A</v>
      </c>
      <c r="DX13" s="130" t="str">
        <f>_xlfn.XLOOKUP(B13,PROSPERInitial_Query!$E:$E,PROSPERInitial_Query!$AE:$AE,"",,-1)</f>
        <v/>
      </c>
      <c r="DY13" s="121" t="str">
        <f t="shared" si="55"/>
        <v>Christophe Ferrando2 - RelationshipAccount / Stakeholder 5Name</v>
      </c>
      <c r="DZ13" s="121" t="str">
        <f>_xlfn.XLOOKUP(DY13,PROSPERDelta_Query!BK:BK,PROSPERDelta_Query!AG:AG,"",,-1)</f>
        <v/>
      </c>
      <c r="EA13" s="126" t="str">
        <f>_xlfn.XLOOKUP(B13,PROSPERInitial_Query!$E:$E,PROSPERInitial_Query!$U:$U,"",,-1)</f>
        <v/>
      </c>
      <c r="EB13" s="121" t="str">
        <f t="shared" si="56"/>
        <v>Christophe Ferrando2 - RelationshipAccount / Stakeholder 5Self Score</v>
      </c>
      <c r="EC13" s="126" t="str">
        <f>_xlfn.XLOOKUP(EB13,PROSPERDelta_Query!BK:BK,PROSPERDelta_Query!AQ:AQ,"",,-1)</f>
        <v/>
      </c>
      <c r="ED13" s="131" t="str">
        <f t="shared" si="175"/>
        <v/>
      </c>
      <c r="EE13" s="131" t="str">
        <f t="shared" si="176"/>
        <v>N/A</v>
      </c>
      <c r="EF13" s="132" t="str">
        <f t="shared" si="177"/>
        <v>N/A</v>
      </c>
      <c r="EG13" s="132" t="str">
        <f>IF(IF(IF($C13="Christopher Lobo",_xlfn.XLOOKUP($B13,PROSPER_Lobo!$1:$1,PROSPER_Lobo!$33:$33,""),
IF($C13="Naren Baliga",_xlfn.XLOOKUP($B13,PROSPER_Baliga!$1:$1,PROSPER_Baliga!$33:$33,""),
IF($C13="Thorsten Huhn",_xlfn.XLOOKUP($B13,PROSPER_Huhn!$1:$1,PROSPER_Huhn!$33:$33,""),
IF($C13="Nick Hull",_xlfn.XLOOKUP($B13,PROSPER_Hull!$1:$1,PROSPER_Hull!$33:$33,""),
IF($C13="Monika Kotwani",_xlfn.XLOOKUP($B13,PROSPER_Kotwani!$1:$1,PROSPER_Kotwani!$33:$33,""),
IF($C13="Jonathan Wellner",_xlfn.XLOOKUP($B13,PROSPER_Wellner!$1:$1,PROSPER_Wellner!$33:$33,""),
IF($C13="Travis Harvey",_xlfn.XLOOKUP($B13,PROSPER_Harvey!$1:$1,PROSPER_Harvey!$33:$33,""),"")))))))="","",
IF($C13="Christopher Lobo",_xlfn.XLOOKUP($B13,PROSPER_Lobo!$1:$1,PROSPER_Lobo!$33:$33,""),
IF($C13="Naren Baliga",_xlfn.XLOOKUP($B13,PROSPER_Baliga!$1:$1,PROSPER_Baliga!$33:$33,""),
IF($C13="Thorsten Huhn",_xlfn.XLOOKUP($B13,PROSPER_Huhn!$1:$1,PROSPER_Huhn!$33:$33,""),
IF($C13="Nick Hull",_xlfn.XLOOKUP($B13,PROSPER_Hull!$1:$1,PROSPER_Hull!$33:$33,""),
IF($C13="Monika Kotwani",_xlfn.XLOOKUP($B13,PROSPER_Kotwani!$1:$1,PROSPER_Kotwani!$33:$33,""),
IF($C13="Jonathan Wellner",_xlfn.XLOOKUP($B13,PROSPER_Wellner!$1:$1,PROSPER_Wellner!$33:$33,""),
IF($C13="Travis Harvey",_xlfn.XLOOKUP($B13,PROSPER_Harvey!$1:$1,PROSPER_Harvey!$33:$33,""),""))))))))="","No Score",IF(IF($C13="Christopher Lobo",_xlfn.XLOOKUP($B13,PROSPER_Lobo!$1:$1,PROSPER_Lobo!$33:$33,""),
IF($C13="Naren Baliga",_xlfn.XLOOKUP($B13,PROSPER_Baliga!$1:$1,PROSPER_Baliga!$33:$33,""),
IF($C13="Thorsten Huhn",_xlfn.XLOOKUP($B13,PROSPER_Huhn!$1:$1,PROSPER_Huhn!$33:$33,""),
IF($C13="Nick Hull",_xlfn.XLOOKUP($B13,PROSPER_Hull!$1:$1,PROSPER_Hull!$33:$33,""),
IF($C13="Monika Kotwani",_xlfn.XLOOKUP($B13,PROSPER_Kotwani!$1:$1,PROSPER_Kotwani!$33:$33,""),
IF($C13="Jonathan Wellner",_xlfn.XLOOKUP($B13,PROSPER_Wellner!$1:$1,PROSPER_Wellner!$33:$33,""),
IF($C13="Travis Harvey",_xlfn.XLOOKUP($B13,PROSPER_Harvey!$1:$1,PROSPER_Harvey!$33:$33,""),"")))))))="","",
IF($C13="Christopher Lobo",_xlfn.XLOOKUP($B13,PROSPER_Lobo!$1:$1,PROSPER_Lobo!$33:$33,""),
IF($C13="Naren Baliga",_xlfn.XLOOKUP($B13,PROSPER_Baliga!$1:$1,PROSPER_Baliga!$33:$33,""),
IF($C13="Thorsten Huhn",_xlfn.XLOOKUP($B13,PROSPER_Huhn!$1:$1,PROSPER_Huhn!$33:$33,""),
IF($C13="Nick Hull",_xlfn.XLOOKUP($B13,PROSPER_Hull!$1:$1,PROSPER_Hull!$33:$33,""),
IF($C13="Monika Kotwani",_xlfn.XLOOKUP($B13,PROSPER_Kotwani!$1:$1,PROSPER_Kotwani!$33:$33,""),
IF($C13="Jonathan Wellner",_xlfn.XLOOKUP($B13,PROSPER_Wellner!$1:$1,PROSPER_Wellner!$33:$33,""),
IF($C13="Travis Harvey",_xlfn.XLOOKUP($B13,PROSPER_Harvey!$1:$1,PROSPER_Harvey!$33:$33,""),"")))))))))</f>
        <v>N/A</v>
      </c>
      <c r="EH13" s="131" t="str">
        <f>IF(IF(IF($C13="Christopher Lobo",_xlfn.XLOOKUP($B13,PROSPER_Lobo!$1:$1,PROSPER_Lobo!$34:$34,""),
IF($C13="Naren Baliga",_xlfn.XLOOKUP($B13,PROSPER_Baliga!$1:$1,PROSPER_Baliga!$34:$34,""),
IF($C13="Thorsten Huhn",_xlfn.XLOOKUP($B13,PROSPER_Huhn!$1:$1,PROSPER_Huhn!$34:$34,""),
IF($C13="Nick Hull",_xlfn.XLOOKUP($B13,PROSPER_Hull!$1:$1,PROSPER_Hull!$34:$34,""),
IF($C13="Monika Kotwani",_xlfn.XLOOKUP($B13,PROSPER_Kotwani!$1:$1,PROSPER_Kotwani!$34:$34,""),
IF($C13="Jonathan Wellner",_xlfn.XLOOKUP($B13,PROSPER_Wellner!$1:$1,PROSPER_Wellner!$34:$34,""),
IF($C13="Travis Harvey",_xlfn.XLOOKUP($B13,PROSPER_Harvey!$1:$1,PROSPER_Harvey!$34:$34,""),"")))))))="","",
IF($C13="Christopher Lobo",_xlfn.XLOOKUP($B13,PROSPER_Lobo!$1:$1,PROSPER_Lobo!$34:$34,""),
IF($C13="Naren Baliga",_xlfn.XLOOKUP($B13,PROSPER_Baliga!$1:$1,PROSPER_Baliga!$34:$34,""),
IF($C13="Thorsten Huhn",_xlfn.XLOOKUP($B13,PROSPER_Huhn!$1:$1,PROSPER_Huhn!$34:$34,""),
IF($C13="Nick Hull",_xlfn.XLOOKUP($B13,PROSPER_Hull!$1:$1,PROSPER_Hull!$34:$34,""),
IF($C13="Monika Kotwani",_xlfn.XLOOKUP($B13,PROSPER_Kotwani!$1:$1,PROSPER_Kotwani!$34:$34,""),
IF($C13="Jonathan Wellner",_xlfn.XLOOKUP($B13,PROSPER_Wellner!$1:$1,PROSPER_Wellner!$34:$34,""),
IF($C13="Travis Harvey",_xlfn.XLOOKUP($B13,PROSPER_Harvey!$1:$1,PROSPER_Harvey!$34:$34,""),""))))))))="","No Comment",IF(IF($C13="Christopher Lobo",_xlfn.XLOOKUP($B13,PROSPER_Lobo!$1:$1,PROSPER_Lobo!$34:$34,""),
IF($C13="Naren Baliga",_xlfn.XLOOKUP($B13,PROSPER_Baliga!$1:$1,PROSPER_Baliga!$34:$34,""),
IF($C13="Thorsten Huhn",_xlfn.XLOOKUP($B13,PROSPER_Huhn!$1:$1,PROSPER_Huhn!$34:$34,""),
IF($C13="Nick Hull",_xlfn.XLOOKUP($B13,PROSPER_Hull!$1:$1,PROSPER_Hull!$34:$34,""),
IF($C13="Monika Kotwani",_xlfn.XLOOKUP($B13,PROSPER_Kotwani!$1:$1,PROSPER_Kotwani!$34:$34,""),
IF($C13="Jonathan Wellner",_xlfn.XLOOKUP($B13,PROSPER_Wellner!$1:$1,PROSPER_Wellner!$34:$34,""),
IF($C13="Travis Harvey",_xlfn.XLOOKUP($B13,PROSPER_Harvey!$1:$1,PROSPER_Harvey!$34:$34,""),"")))))))="","",
IF($C13="Christopher Lobo",_xlfn.XLOOKUP($B13,PROSPER_Lobo!$1:$1,PROSPER_Lobo!$34:$34,""),
IF($C13="Naren Baliga",_xlfn.XLOOKUP($B13,PROSPER_Baliga!$1:$1,PROSPER_Baliga!$34:$34,""),
IF($C13="Thorsten Huhn",_xlfn.XLOOKUP($B13,PROSPER_Huhn!$1:$1,PROSPER_Huhn!$34:$34,""),
IF($C13="Nick Hull",_xlfn.XLOOKUP($B13,PROSPER_Hull!$1:$1,PROSPER_Hull!$34:$34,""),
IF($C13="Monika Kotwani",_xlfn.XLOOKUP($B13,PROSPER_Kotwani!$1:$1,PROSPER_Kotwani!$34:$34,""),
IF($C13="Jonathan Wellner",_xlfn.XLOOKUP($B13,PROSPER_Wellner!$1:$1,PROSPER_Wellner!$34:$34,""),
IF($C13="Travis Harvey",_xlfn.XLOOKUP($B13,PROSPER_Harvey!$1:$1,PROSPER_Harvey!$34:$34,""),"")))))))))</f>
        <v>N/A</v>
      </c>
      <c r="EI13" s="150" t="str">
        <f t="shared" si="178"/>
        <v>N/A</v>
      </c>
      <c r="EJ13" s="130" t="str">
        <f>_xlfn.XLOOKUP(B13,PROSPERInitial_Query!$E:$E,PROSPERInitial_Query!$AF:$AF,"",,-1)</f>
        <v/>
      </c>
      <c r="EK13" s="121" t="str">
        <f t="shared" si="61"/>
        <v>Christophe Ferrando2 - RelationshipAccount / Stakeholder 6Name</v>
      </c>
      <c r="EL13" s="121" t="str">
        <f>_xlfn.XLOOKUP(EK13,PROSPERDelta_Query!BK:BK,PROSPERDelta_Query!AH:AH,"",,-1)</f>
        <v/>
      </c>
      <c r="EM13" s="126" t="str">
        <f>_xlfn.XLOOKUP(B13,PROSPERInitial_Query!$E:$E,PROSPERInitial_Query!$V:$V,"",,-1)</f>
        <v/>
      </c>
      <c r="EN13" s="121" t="str">
        <f t="shared" si="62"/>
        <v>Christophe Ferrando2 - RelationshipAccount / Stakeholder 6Self Score</v>
      </c>
      <c r="EO13" s="126" t="str">
        <f>_xlfn.XLOOKUP(EN13,PROSPERDelta_Query!BK:BK,PROSPERDelta_Query!AR:AR,"",,-1)</f>
        <v/>
      </c>
      <c r="EP13" s="131" t="str">
        <f t="shared" si="179"/>
        <v/>
      </c>
      <c r="EQ13" s="131" t="str">
        <f t="shared" si="180"/>
        <v>N/A</v>
      </c>
      <c r="ER13" s="132" t="str">
        <f t="shared" si="181"/>
        <v>N/A</v>
      </c>
      <c r="ES13" s="132" t="str">
        <f>IF(IF(IF($C13="Christopher Lobo",_xlfn.XLOOKUP($B13,PROSPER_Lobo!$1:$1,PROSPER_Lobo!$36:$36,""),
IF($C13="Naren Baliga",_xlfn.XLOOKUP($B13,PROSPER_Baliga!$1:$1,PROSPER_Baliga!$36:$36,""),
IF($C13="Thorsten Huhn",_xlfn.XLOOKUP($B13,PROSPER_Huhn!$1:$1,PROSPER_Huhn!$36:$36,""),
IF($C13="Nick Hull",_xlfn.XLOOKUP($B13,PROSPER_Hull!$1:$1,PROSPER_Hull!$36:$36,""),
IF($C13="Monika Kotwani",_xlfn.XLOOKUP($B13,PROSPER_Kotwani!$1:$1,PROSPER_Kotwani!$36:$36,""),
IF($C13="Jonathan Wellner",_xlfn.XLOOKUP($B13,PROSPER_Wellner!$1:$1,PROSPER_Wellner!$36:$36,""),
IF($C13="Travis Harvey",_xlfn.XLOOKUP($B13,PROSPER_Harvey!$1:$1,PROSPER_Harvey!$36:$36,""),"")))))))="","",
IF($C13="Christopher Lobo",_xlfn.XLOOKUP($B13,PROSPER_Lobo!$1:$1,PROSPER_Lobo!$36:$36,""),
IF($C13="Naren Baliga",_xlfn.XLOOKUP($B13,PROSPER_Baliga!$1:$1,PROSPER_Baliga!$36:$36,""),
IF($C13="Thorsten Huhn",_xlfn.XLOOKUP($B13,PROSPER_Huhn!$1:$1,PROSPER_Huhn!$36:$36,""),
IF($C13="Nick Hull",_xlfn.XLOOKUP($B13,PROSPER_Hull!$1:$1,PROSPER_Hull!$36:$36,""),
IF($C13="Monika Kotwani",_xlfn.XLOOKUP($B13,PROSPER_Kotwani!$1:$1,PROSPER_Kotwani!$36:$36,""),
IF($C13="Jonathan Wellner",_xlfn.XLOOKUP($B13,PROSPER_Wellner!$1:$1,PROSPER_Wellner!$36:$36,""),
IF($C13="Travis Harvey",_xlfn.XLOOKUP($B13,PROSPER_Harvey!$1:$1,PROSPER_Harvey!$36:$36,""),""))))))))="","No Score",IF(IF($C13="Christopher Lobo",_xlfn.XLOOKUP($B13,PROSPER_Lobo!$1:$1,PROSPER_Lobo!$36:$36,""),
IF($C13="Naren Baliga",_xlfn.XLOOKUP($B13,PROSPER_Baliga!$1:$1,PROSPER_Baliga!$36:$36,""),
IF($C13="Thorsten Huhn",_xlfn.XLOOKUP($B13,PROSPER_Huhn!$1:$1,PROSPER_Huhn!$36:$36,""),
IF($C13="Nick Hull",_xlfn.XLOOKUP($B13,PROSPER_Hull!$1:$1,PROSPER_Hull!$36:$36,""),
IF($C13="Monika Kotwani",_xlfn.XLOOKUP($B13,PROSPER_Kotwani!$1:$1,PROSPER_Kotwani!$36:$36,""),
IF($C13="Jonathan Wellner",_xlfn.XLOOKUP($B13,PROSPER_Wellner!$1:$1,PROSPER_Wellner!$36:$36,""),
IF($C13="Travis Harvey",_xlfn.XLOOKUP($B13,PROSPER_Harvey!$1:$1,PROSPER_Harvey!$36:$36,""),"")))))))="","",
IF($C13="Christopher Lobo",_xlfn.XLOOKUP($B13,PROSPER_Lobo!$1:$1,PROSPER_Lobo!$36:$36,""),
IF($C13="Naren Baliga",_xlfn.XLOOKUP($B13,PROSPER_Baliga!$1:$1,PROSPER_Baliga!$36:$36,""),
IF($C13="Thorsten Huhn",_xlfn.XLOOKUP($B13,PROSPER_Huhn!$1:$1,PROSPER_Huhn!$36:$36,""),
IF($C13="Nick Hull",_xlfn.XLOOKUP($B13,PROSPER_Hull!$1:$1,PROSPER_Hull!$36:$36,""),
IF($C13="Monika Kotwani",_xlfn.XLOOKUP($B13,PROSPER_Kotwani!$1:$1,PROSPER_Kotwani!$36:$36,""),
IF($C13="Jonathan Wellner",_xlfn.XLOOKUP($B13,PROSPER_Wellner!$1:$1,PROSPER_Wellner!$36:$36,""),
IF($C13="Travis Harvey",_xlfn.XLOOKUP($B13,PROSPER_Harvey!$1:$1,PROSPER_Harvey!$36:$36,""),"")))))))))</f>
        <v>N/A</v>
      </c>
      <c r="ET13" s="131" t="str">
        <f>IF(IF(IF($C13="Christopher Lobo",_xlfn.XLOOKUP($B13,PROSPER_Lobo!$1:$1,PROSPER_Lobo!$37:$37,""),
IF($C13="Naren Baliga",_xlfn.XLOOKUP($B13,PROSPER_Baliga!$1:$1,PROSPER_Baliga!$37:$37,""),
IF($C13="Thorsten Huhn",_xlfn.XLOOKUP($B13,PROSPER_Huhn!$1:$1,PROSPER_Huhn!$37:$37,""),
IF($C13="Nick Hull",_xlfn.XLOOKUP($B13,PROSPER_Hull!$1:$1,PROSPER_Hull!$37:$37,""),
IF($C13="Monika Kotwani",_xlfn.XLOOKUP($B13,PROSPER_Kotwani!$1:$1,PROSPER_Kotwani!$37:$37,""),
IF($C13="Jonathan Wellner",_xlfn.XLOOKUP($B13,PROSPER_Wellner!$1:$1,PROSPER_Wellner!$37:$37,""),
IF($C13="Travis Harvey",_xlfn.XLOOKUP($B13,PROSPER_Harvey!$1:$1,PROSPER_Harvey!$37:$37,""),"")))))))="","",
IF($C13="Christopher Lobo",_xlfn.XLOOKUP($B13,PROSPER_Lobo!$1:$1,PROSPER_Lobo!$37:$37,""),
IF($C13="Naren Baliga",_xlfn.XLOOKUP($B13,PROSPER_Baliga!$1:$1,PROSPER_Baliga!$37:$37,""),
IF($C13="Thorsten Huhn",_xlfn.XLOOKUP($B13,PROSPER_Huhn!$1:$1,PROSPER_Huhn!$37:$37,""),
IF($C13="Nick Hull",_xlfn.XLOOKUP($B13,PROSPER_Hull!$1:$1,PROSPER_Hull!$37:$37,""),
IF($C13="Monika Kotwani",_xlfn.XLOOKUP($B13,PROSPER_Kotwani!$1:$1,PROSPER_Kotwani!$37:$37,""),
IF($C13="Jonathan Wellner",_xlfn.XLOOKUP($B13,PROSPER_Wellner!$1:$1,PROSPER_Wellner!$37:$37,""),
IF($C13="Travis Harvey",_xlfn.XLOOKUP($B13,PROSPER_Harvey!$1:$1,PROSPER_Harvey!$37:$37,""),""))))))))="","No Comment",IF(IF($C13="Christopher Lobo",_xlfn.XLOOKUP($B13,PROSPER_Lobo!$1:$1,PROSPER_Lobo!$37:$37,""),
IF($C13="Naren Baliga",_xlfn.XLOOKUP($B13,PROSPER_Baliga!$1:$1,PROSPER_Baliga!$37:$37,""),
IF($C13="Thorsten Huhn",_xlfn.XLOOKUP($B13,PROSPER_Huhn!$1:$1,PROSPER_Huhn!$37:$37,""),
IF($C13="Nick Hull",_xlfn.XLOOKUP($B13,PROSPER_Hull!$1:$1,PROSPER_Hull!$37:$37,""),
IF($C13="Monika Kotwani",_xlfn.XLOOKUP($B13,PROSPER_Kotwani!$1:$1,PROSPER_Kotwani!$37:$37,""),
IF($C13="Jonathan Wellner",_xlfn.XLOOKUP($B13,PROSPER_Wellner!$1:$1,PROSPER_Wellner!$37:$37,""),
IF($C13="Travis Harvey",_xlfn.XLOOKUP($B13,PROSPER_Harvey!$1:$1,PROSPER_Harvey!$37:$37,""),"")))))))="","",
IF($C13="Christopher Lobo",_xlfn.XLOOKUP($B13,PROSPER_Lobo!$1:$1,PROSPER_Lobo!$37:$37,""),
IF($C13="Naren Baliga",_xlfn.XLOOKUP($B13,PROSPER_Baliga!$1:$1,PROSPER_Baliga!$37:$37,""),
IF($C13="Thorsten Huhn",_xlfn.XLOOKUP($B13,PROSPER_Huhn!$1:$1,PROSPER_Huhn!$37:$37,""),
IF($C13="Nick Hull",_xlfn.XLOOKUP($B13,PROSPER_Hull!$1:$1,PROSPER_Hull!$37:$37,""),
IF($C13="Monika Kotwani",_xlfn.XLOOKUP($B13,PROSPER_Kotwani!$1:$1,PROSPER_Kotwani!$37:$37,""),
IF($C13="Jonathan Wellner",_xlfn.XLOOKUP($B13,PROSPER_Wellner!$1:$1,PROSPER_Wellner!$37:$37,""),
IF($C13="Travis Harvey",_xlfn.XLOOKUP($B13,PROSPER_Harvey!$1:$1,PROSPER_Harvey!$37:$37,""),"")))))))))</f>
        <v>N/A</v>
      </c>
      <c r="EU13" s="150" t="str">
        <f t="shared" si="182"/>
        <v>N/A</v>
      </c>
      <c r="EV13" s="130" t="str">
        <f>_xlfn.XLOOKUP(B13,PROSPERInitial_Query!$E:$E,PROSPERInitial_Query!$AG:$AG,"",,-1)</f>
        <v/>
      </c>
      <c r="EW13" s="121" t="str">
        <f t="shared" si="67"/>
        <v>Christophe Ferrando2 - RelationshipAccount / Stakeholder 7Name</v>
      </c>
      <c r="EX13" s="121" t="str">
        <f>_xlfn.XLOOKUP(EW13,PROSPERDelta_Query!BK:BK,PROSPERDelta_Query!AI:AI,"",,-1)</f>
        <v/>
      </c>
      <c r="EY13" s="126" t="str">
        <f>_xlfn.XLOOKUP(B13,PROSPERInitial_Query!$E:$E,PROSPERInitial_Query!$W:$W,"",,-1)</f>
        <v/>
      </c>
      <c r="EZ13" s="121" t="str">
        <f t="shared" si="68"/>
        <v>Christophe Ferrando2 - RelationshipAccount / Stakeholder 7Self Score</v>
      </c>
      <c r="FA13" s="126" t="str">
        <f>_xlfn.XLOOKUP(EZ13,PROSPERDelta_Query!BK:BK,PROSPERDelta_Query!AS:AS,"",,-1)</f>
        <v/>
      </c>
      <c r="FB13" s="131" t="str">
        <f t="shared" si="183"/>
        <v/>
      </c>
      <c r="FC13" s="131" t="str">
        <f t="shared" si="184"/>
        <v>N/A</v>
      </c>
      <c r="FD13" s="132" t="str">
        <f t="shared" si="185"/>
        <v>N/A</v>
      </c>
      <c r="FE13" s="132" t="str">
        <f>IF(IF(IF($C13="Christopher Lobo",_xlfn.XLOOKUP($B13,PROSPER_Lobo!$1:$1,PROSPER_Lobo!$39:$39,""),
IF($C13="Naren Baliga",_xlfn.XLOOKUP($B13,PROSPER_Baliga!$1:$1,PROSPER_Baliga!$39:$39,""),
IF($C13="Thorsten Huhn",_xlfn.XLOOKUP($B13,PROSPER_Huhn!$1:$1,PROSPER_Huhn!$39:$39,""),
IF($C13="Nick Hull",_xlfn.XLOOKUP($B13,PROSPER_Hull!$1:$1,PROSPER_Hull!$39:$39,""),
IF($C13="Monika Kotwani",_xlfn.XLOOKUP($B13,PROSPER_Kotwani!$1:$1,PROSPER_Kotwani!$39:$39,""),
IF($C13="Jonathan Wellner",_xlfn.XLOOKUP($B13,PROSPER_Wellner!$1:$1,PROSPER_Wellner!$39:$39,""),
IF($C13="Travis Harvey",_xlfn.XLOOKUP($B13,PROSPER_Harvey!$1:$1,PROSPER_Harvey!$39:$39,""),"")))))))="","",
IF($C13="Christopher Lobo",_xlfn.XLOOKUP($B13,PROSPER_Lobo!$1:$1,PROSPER_Lobo!$39:$39,""),
IF($C13="Naren Baliga",_xlfn.XLOOKUP($B13,PROSPER_Baliga!$1:$1,PROSPER_Baliga!$39:$39,""),
IF($C13="Thorsten Huhn",_xlfn.XLOOKUP($B13,PROSPER_Huhn!$1:$1,PROSPER_Huhn!$39:$39,""),
IF($C13="Nick Hull",_xlfn.XLOOKUP($B13,PROSPER_Hull!$1:$1,PROSPER_Hull!$39:$39,""),
IF($C13="Monika Kotwani",_xlfn.XLOOKUP($B13,PROSPER_Kotwani!$1:$1,PROSPER_Kotwani!$39:$39,""),
IF($C13="Jonathan Wellner",_xlfn.XLOOKUP($B13,PROSPER_Wellner!$1:$1,PROSPER_Wellner!$39:$39,""),
IF($C13="Travis Harvey",_xlfn.XLOOKUP($B13,PROSPER_Harvey!$1:$1,PROSPER_Harvey!$39:$39,""),""))))))))="","No Score",IF(IF($C13="Christopher Lobo",_xlfn.XLOOKUP($B13,PROSPER_Lobo!$1:$1,PROSPER_Lobo!$39:$39,""),
IF($C13="Naren Baliga",_xlfn.XLOOKUP($B13,PROSPER_Baliga!$1:$1,PROSPER_Baliga!$39:$39,""),
IF($C13="Thorsten Huhn",_xlfn.XLOOKUP($B13,PROSPER_Huhn!$1:$1,PROSPER_Huhn!$39:$39,""),
IF($C13="Nick Hull",_xlfn.XLOOKUP($B13,PROSPER_Hull!$1:$1,PROSPER_Hull!$39:$39,""),
IF($C13="Monika Kotwani",_xlfn.XLOOKUP($B13,PROSPER_Kotwani!$1:$1,PROSPER_Kotwani!$39:$39,""),
IF($C13="Jonathan Wellner",_xlfn.XLOOKUP($B13,PROSPER_Wellner!$1:$1,PROSPER_Wellner!$39:$39,""),
IF($C13="Travis Harvey",_xlfn.XLOOKUP($B13,PROSPER_Harvey!$1:$1,PROSPER_Harvey!$39:$39,""),"")))))))="","",
IF($C13="Christopher Lobo",_xlfn.XLOOKUP($B13,PROSPER_Lobo!$1:$1,PROSPER_Lobo!$39:$39,""),
IF($C13="Naren Baliga",_xlfn.XLOOKUP($B13,PROSPER_Baliga!$1:$1,PROSPER_Baliga!$39:$39,""),
IF($C13="Thorsten Huhn",_xlfn.XLOOKUP($B13,PROSPER_Huhn!$1:$1,PROSPER_Huhn!$39:$39,""),
IF($C13="Nick Hull",_xlfn.XLOOKUP($B13,PROSPER_Hull!$1:$1,PROSPER_Hull!$39:$39,""),
IF($C13="Monika Kotwani",_xlfn.XLOOKUP($B13,PROSPER_Kotwani!$1:$1,PROSPER_Kotwani!$39:$39,""),
IF($C13="Jonathan Wellner",_xlfn.XLOOKUP($B13,PROSPER_Wellner!$1:$1,PROSPER_Wellner!$39:$39,""),
IF($C13="Travis Harvey",_xlfn.XLOOKUP($B13,PROSPER_Harvey!$1:$1,PROSPER_Harvey!$39:$39,""),"")))))))))</f>
        <v>N/A</v>
      </c>
      <c r="FF13" s="131" t="str">
        <f>IF(IF(IF($C13="Christopher Lobo",_xlfn.XLOOKUP($B13,PROSPER_Lobo!$1:$1,PROSPER_Lobo!$40:$40,""),
IF($C13="Naren Baliga",_xlfn.XLOOKUP($B13,PROSPER_Baliga!$1:$1,PROSPER_Baliga!$40:$40,""),
IF($C13="Thorsten Huhn",_xlfn.XLOOKUP($B13,PROSPER_Huhn!$1:$1,PROSPER_Huhn!$40:$40,""),
IF($C13="Nick Hull",_xlfn.XLOOKUP($B13,PROSPER_Hull!$1:$1,PROSPER_Hull!$40:$40,""),
IF($C13="Monika Kotwani",_xlfn.XLOOKUP($B13,PROSPER_Kotwani!$1:$1,PROSPER_Kotwani!$40:$40,""),
IF($C13="Jonathan Wellner",_xlfn.XLOOKUP($B13,PROSPER_Wellner!$1:$1,PROSPER_Wellner!$40:$40,""),
IF($C13="Travis Harvey",_xlfn.XLOOKUP($B13,PROSPER_Harvey!$1:$1,PROSPER_Harvey!$40:$40,""),"")))))))="","",
IF($C13="Christopher Lobo",_xlfn.XLOOKUP($B13,PROSPER_Lobo!$1:$1,PROSPER_Lobo!$40:$40,""),
IF($C13="Naren Baliga",_xlfn.XLOOKUP($B13,PROSPER_Baliga!$1:$1,PROSPER_Baliga!$40:$40,""),
IF($C13="Thorsten Huhn",_xlfn.XLOOKUP($B13,PROSPER_Huhn!$1:$1,PROSPER_Huhn!$40:$40,""),
IF($C13="Nick Hull",_xlfn.XLOOKUP($B13,PROSPER_Hull!$1:$1,PROSPER_Hull!$40:$40,""),
IF($C13="Monika Kotwani",_xlfn.XLOOKUP($B13,PROSPER_Kotwani!$1:$1,PROSPER_Kotwani!$40:$40,""),
IF($C13="Jonathan Wellner",_xlfn.XLOOKUP($B13,PROSPER_Wellner!$1:$1,PROSPER_Wellner!$40:$40,""),
IF($C13="Travis Harvey",_xlfn.XLOOKUP($B13,PROSPER_Harvey!$1:$1,PROSPER_Harvey!$40:$40,""),""))))))))="","No Comment",IF(IF($C13="Christopher Lobo",_xlfn.XLOOKUP($B13,PROSPER_Lobo!$1:$1,PROSPER_Lobo!$40:$40,""),
IF($C13="Naren Baliga",_xlfn.XLOOKUP($B13,PROSPER_Baliga!$1:$1,PROSPER_Baliga!$40:$40,""),
IF($C13="Thorsten Huhn",_xlfn.XLOOKUP($B13,PROSPER_Huhn!$1:$1,PROSPER_Huhn!$40:$40,""),
IF($C13="Nick Hull",_xlfn.XLOOKUP($B13,PROSPER_Hull!$1:$1,PROSPER_Hull!$40:$40,""),
IF($C13="Monika Kotwani",_xlfn.XLOOKUP($B13,PROSPER_Kotwani!$1:$1,PROSPER_Kotwani!$40:$40,""),
IF($C13="Jonathan Wellner",_xlfn.XLOOKUP($B13,PROSPER_Wellner!$1:$1,PROSPER_Wellner!$40:$40,""),
IF($C13="Travis Harvey",_xlfn.XLOOKUP($B13,PROSPER_Harvey!$1:$1,PROSPER_Harvey!$40:$40,""),"")))))))="","",
IF($C13="Christopher Lobo",_xlfn.XLOOKUP($B13,PROSPER_Lobo!$1:$1,PROSPER_Lobo!$40:$40,""),
IF($C13="Naren Baliga",_xlfn.XLOOKUP($B13,PROSPER_Baliga!$1:$1,PROSPER_Baliga!$40:$40,""),
IF($C13="Thorsten Huhn",_xlfn.XLOOKUP($B13,PROSPER_Huhn!$1:$1,PROSPER_Huhn!$40:$40,""),
IF($C13="Nick Hull",_xlfn.XLOOKUP($B13,PROSPER_Hull!$1:$1,PROSPER_Hull!$40:$40,""),
IF($C13="Monika Kotwani",_xlfn.XLOOKUP($B13,PROSPER_Kotwani!$1:$1,PROSPER_Kotwani!$40:$40,""),
IF($C13="Jonathan Wellner",_xlfn.XLOOKUP($B13,PROSPER_Wellner!$1:$1,PROSPER_Wellner!$40:$40,""),
IF($C13="Travis Harvey",_xlfn.XLOOKUP($B13,PROSPER_Harvey!$1:$1,PROSPER_Harvey!$40:$40,""),"")))))))))</f>
        <v>N/A</v>
      </c>
      <c r="FG13" s="150" t="str">
        <f t="shared" si="186"/>
        <v>N/A</v>
      </c>
      <c r="FH13" s="130" t="str">
        <f>_xlfn.XLOOKUP(B13,PROSPERInitial_Query!$E:$E,PROSPERInitial_Query!$AH:$AH,"",,-1)</f>
        <v/>
      </c>
      <c r="FI13" s="121" t="str">
        <f t="shared" si="73"/>
        <v>Christophe Ferrando2 - RelationshipAccount / Stakeholder 8Name</v>
      </c>
      <c r="FJ13" s="121" t="str">
        <f>_xlfn.XLOOKUP(FI13,PROSPERDelta_Query!BK:BK,PROSPERDelta_Query!AJ:AJ,"",,-1)</f>
        <v/>
      </c>
      <c r="FK13" s="126" t="str">
        <f>_xlfn.XLOOKUP(B13,PROSPERInitial_Query!$E:$E,PROSPERInitial_Query!$X:$X,"",,-1)</f>
        <v/>
      </c>
      <c r="FL13" s="121" t="str">
        <f t="shared" si="74"/>
        <v>Christophe Ferrando2 - RelationshipAccount / Stakeholder 8Self Score</v>
      </c>
      <c r="FM13" s="126" t="str">
        <f>_xlfn.XLOOKUP(FL13,PROSPERDelta_Query!BK:BK,PROSPERDelta_Query!AT:AT,"",,-1)</f>
        <v/>
      </c>
      <c r="FN13" s="131" t="str">
        <f t="shared" si="187"/>
        <v/>
      </c>
      <c r="FO13" s="131" t="str">
        <f t="shared" si="188"/>
        <v>N/A</v>
      </c>
      <c r="FP13" s="132" t="str">
        <f t="shared" si="189"/>
        <v>N/A</v>
      </c>
      <c r="FQ13" s="132" t="str">
        <f>IF(IF(IF($C13="Christopher Lobo",_xlfn.XLOOKUP($B13,PROSPER_Lobo!$1:$1,PROSPER_Lobo!$42:$42,""),
IF($C13="Naren Baliga",_xlfn.XLOOKUP($B13,PROSPER_Baliga!$1:$1,PROSPER_Baliga!$42:$42,""),
IF($C13="Thorsten Huhn",_xlfn.XLOOKUP($B13,PROSPER_Huhn!$1:$1,PROSPER_Huhn!$42:$42,""),
IF($C13="Nick Hull",_xlfn.XLOOKUP($B13,PROSPER_Hull!$1:$1,PROSPER_Hull!$42:$42,""),
IF($C13="Monika Kotwani",_xlfn.XLOOKUP($B13,PROSPER_Kotwani!$1:$1,PROSPER_Kotwani!$42:$42,""),
IF($C13="Jonathan Wellner",_xlfn.XLOOKUP($B13,PROSPER_Wellner!$1:$1,PROSPER_Wellner!$42:$42,""),
IF($C13="Travis Harvey",_xlfn.XLOOKUP($B13,PROSPER_Harvey!$1:$1,PROSPER_Harvey!$42:$42,""),"")))))))="","",
IF($C13="Christopher Lobo",_xlfn.XLOOKUP($B13,PROSPER_Lobo!$1:$1,PROSPER_Lobo!$42:$42,""),
IF($C13="Naren Baliga",_xlfn.XLOOKUP($B13,PROSPER_Baliga!$1:$1,PROSPER_Baliga!$42:$42,""),
IF($C13="Thorsten Huhn",_xlfn.XLOOKUP($B13,PROSPER_Huhn!$1:$1,PROSPER_Huhn!$42:$42,""),
IF($C13="Nick Hull",_xlfn.XLOOKUP($B13,PROSPER_Hull!$1:$1,PROSPER_Hull!$42:$42,""),
IF($C13="Monika Kotwani",_xlfn.XLOOKUP($B13,PROSPER_Kotwani!$1:$1,PROSPER_Kotwani!$42:$42,""),
IF($C13="Jonathan Wellner",_xlfn.XLOOKUP($B13,PROSPER_Wellner!$1:$1,PROSPER_Wellner!$42:$42,""),
IF($C13="Travis Harvey",_xlfn.XLOOKUP($B13,PROSPER_Harvey!$1:$1,PROSPER_Harvey!$42:$42,""),""))))))))="","No Score",IF(IF($C13="Christopher Lobo",_xlfn.XLOOKUP($B13,PROSPER_Lobo!$1:$1,PROSPER_Lobo!$42:$42,""),
IF($C13="Naren Baliga",_xlfn.XLOOKUP($B13,PROSPER_Baliga!$1:$1,PROSPER_Baliga!$42:$42,""),
IF($C13="Thorsten Huhn",_xlfn.XLOOKUP($B13,PROSPER_Huhn!$1:$1,PROSPER_Huhn!$42:$42,""),
IF($C13="Nick Hull",_xlfn.XLOOKUP($B13,PROSPER_Hull!$1:$1,PROSPER_Hull!$42:$42,""),
IF($C13="Monika Kotwani",_xlfn.XLOOKUP($B13,PROSPER_Kotwani!$1:$1,PROSPER_Kotwani!$42:$42,""),
IF($C13="Jonathan Wellner",_xlfn.XLOOKUP($B13,PROSPER_Wellner!$1:$1,PROSPER_Wellner!$42:$42,""),
IF($C13="Travis Harvey",_xlfn.XLOOKUP($B13,PROSPER_Harvey!$1:$1,PROSPER_Harvey!$42:$42,""),"")))))))="","",
IF($C13="Christopher Lobo",_xlfn.XLOOKUP($B13,PROSPER_Lobo!$1:$1,PROSPER_Lobo!$42:$42,""),
IF($C13="Naren Baliga",_xlfn.XLOOKUP($B13,PROSPER_Baliga!$1:$1,PROSPER_Baliga!$42:$42,""),
IF($C13="Thorsten Huhn",_xlfn.XLOOKUP($B13,PROSPER_Huhn!$1:$1,PROSPER_Huhn!$42:$42,""),
IF($C13="Nick Hull",_xlfn.XLOOKUP($B13,PROSPER_Hull!$1:$1,PROSPER_Hull!$42:$42,""),
IF($C13="Monika Kotwani",_xlfn.XLOOKUP($B13,PROSPER_Kotwani!$1:$1,PROSPER_Kotwani!$42:$42,""),
IF($C13="Jonathan Wellner",_xlfn.XLOOKUP($B13,PROSPER_Wellner!$1:$1,PROSPER_Wellner!$42:$42,""),
IF($C13="Travis Harvey",_xlfn.XLOOKUP($B13,PROSPER_Harvey!$1:$1,PROSPER_Harvey!$42:$42,""),"")))))))))</f>
        <v>N/A</v>
      </c>
      <c r="FR13" s="131" t="str">
        <f>IF(IF(IF($C13="Christopher Lobo",_xlfn.XLOOKUP($B13,PROSPER_Lobo!$1:$1,PROSPER_Lobo!$43:$43,""),
IF($C13="Naren Baliga",_xlfn.XLOOKUP($B13,PROSPER_Baliga!$1:$1,PROSPER_Baliga!$43:$43,""),
IF($C13="Thorsten Huhn",_xlfn.XLOOKUP($B13,PROSPER_Huhn!$1:$1,PROSPER_Huhn!$43:$43,""),
IF($C13="Nick Hull",_xlfn.XLOOKUP($B13,PROSPER_Hull!$1:$1,PROSPER_Hull!$43:$43,""),
IF($C13="Monika Kotwani",_xlfn.XLOOKUP($B13,PROSPER_Kotwani!$1:$1,PROSPER_Kotwani!$43:$43,""),
IF($C13="Jonathan Wellner",_xlfn.XLOOKUP($B13,PROSPER_Wellner!$1:$1,PROSPER_Wellner!$43:$43,""),
IF($C13="Travis Harvey",_xlfn.XLOOKUP($B13,PROSPER_Harvey!$1:$1,PROSPER_Harvey!$43:$43,""),"")))))))="","",
IF($C13="Christopher Lobo",_xlfn.XLOOKUP($B13,PROSPER_Lobo!$1:$1,PROSPER_Lobo!$43:$43,""),
IF($C13="Naren Baliga",_xlfn.XLOOKUP($B13,PROSPER_Baliga!$1:$1,PROSPER_Baliga!$43:$43,""),
IF($C13="Thorsten Huhn",_xlfn.XLOOKUP($B13,PROSPER_Huhn!$1:$1,PROSPER_Huhn!$43:$43,""),
IF($C13="Nick Hull",_xlfn.XLOOKUP($B13,PROSPER_Hull!$1:$1,PROSPER_Hull!$43:$43,""),
IF($C13="Monika Kotwani",_xlfn.XLOOKUP($B13,PROSPER_Kotwani!$1:$1,PROSPER_Kotwani!$43:$43,""),
IF($C13="Jonathan Wellner",_xlfn.XLOOKUP($B13,PROSPER_Wellner!$1:$1,PROSPER_Wellner!$43:$43,""),
IF($C13="Travis Harvey",_xlfn.XLOOKUP($B13,PROSPER_Harvey!$1:$1,PROSPER_Harvey!$43:$43,""),""))))))))="","No Comment",IF(IF($C13="Christopher Lobo",_xlfn.XLOOKUP($B13,PROSPER_Lobo!$1:$1,PROSPER_Lobo!$43:$43,""),
IF($C13="Naren Baliga",_xlfn.XLOOKUP($B13,PROSPER_Baliga!$1:$1,PROSPER_Baliga!$43:$43,""),
IF($C13="Thorsten Huhn",_xlfn.XLOOKUP($B13,PROSPER_Huhn!$1:$1,PROSPER_Huhn!$43:$43,""),
IF($C13="Nick Hull",_xlfn.XLOOKUP($B13,PROSPER_Hull!$1:$1,PROSPER_Hull!$43:$43,""),
IF($C13="Monika Kotwani",_xlfn.XLOOKUP($B13,PROSPER_Kotwani!$1:$1,PROSPER_Kotwani!$43:$43,""),
IF($C13="Jonathan Wellner",_xlfn.XLOOKUP($B13,PROSPER_Wellner!$1:$1,PROSPER_Wellner!$43:$43,""),
IF($C13="Travis Harvey",_xlfn.XLOOKUP($B13,PROSPER_Harvey!$1:$1,PROSPER_Harvey!$43:$43,""),"")))))))="","",
IF($C13="Christopher Lobo",_xlfn.XLOOKUP($B13,PROSPER_Lobo!$1:$1,PROSPER_Lobo!$43:$43,""),
IF($C13="Naren Baliga",_xlfn.XLOOKUP($B13,PROSPER_Baliga!$1:$1,PROSPER_Baliga!$43:$43,""),
IF($C13="Thorsten Huhn",_xlfn.XLOOKUP($B13,PROSPER_Huhn!$1:$1,PROSPER_Huhn!$43:$43,""),
IF($C13="Nick Hull",_xlfn.XLOOKUP($B13,PROSPER_Hull!$1:$1,PROSPER_Hull!$43:$43,""),
IF($C13="Monika Kotwani",_xlfn.XLOOKUP($B13,PROSPER_Kotwani!$1:$1,PROSPER_Kotwani!$43:$43,""),
IF($C13="Jonathan Wellner",_xlfn.XLOOKUP($B13,PROSPER_Wellner!$1:$1,PROSPER_Wellner!$43:$43,""),
IF($C13="Travis Harvey",_xlfn.XLOOKUP($B13,PROSPER_Harvey!$1:$1,PROSPER_Harvey!$43:$43,""),"")))))))))</f>
        <v>N/A</v>
      </c>
      <c r="FS13" s="150" t="str">
        <f t="shared" si="190"/>
        <v>N/A</v>
      </c>
      <c r="FT13" s="130" t="str">
        <f>_xlfn.XLOOKUP(B13,PROSPERInitial_Query!$E:$E,PROSPERInitial_Query!$AI:$AI,"",,-1)</f>
        <v/>
      </c>
      <c r="FU13" s="121" t="str">
        <f t="shared" si="79"/>
        <v>Christophe Ferrando2 - RelationshipAccount / Stakeholder 9Name</v>
      </c>
      <c r="FV13" s="121" t="str">
        <f>_xlfn.XLOOKUP(FU13,PROSPERDelta_Query!BK:BK,PROSPERDelta_Query!AK:AK,"",,-1)</f>
        <v/>
      </c>
      <c r="FW13" s="126" t="str">
        <f>_xlfn.XLOOKUP(B13,PROSPERInitial_Query!$E:$E,PROSPERInitial_Query!$Y:$Y,"",,-1)</f>
        <v/>
      </c>
      <c r="FX13" s="121" t="str">
        <f t="shared" si="80"/>
        <v>Christophe Ferrando2 - RelationshipAccount / Stakeholder 9Self Score</v>
      </c>
      <c r="FY13" s="126" t="str">
        <f>_xlfn.XLOOKUP(FX13,PROSPERDelta_Query!BK:BK,PROSPERDelta_Query!AU:AU,"",,-1)</f>
        <v/>
      </c>
      <c r="FZ13" s="131" t="str">
        <f t="shared" si="191"/>
        <v/>
      </c>
      <c r="GA13" s="131" t="str">
        <f t="shared" si="192"/>
        <v>N/A</v>
      </c>
      <c r="GB13" s="132" t="str">
        <f t="shared" si="193"/>
        <v>N/A</v>
      </c>
      <c r="GC13" s="132" t="str">
        <f>IF(IF(IF($C13="Christopher Lobo",_xlfn.XLOOKUP($B13,PROSPER_Lobo!$1:$1,PROSPER_Lobo!$45:$45,""),
IF($C13="Naren Baliga",_xlfn.XLOOKUP($B13,PROSPER_Baliga!$1:$1,PROSPER_Baliga!$45:$45,""),
IF($C13="Thorsten Huhn",_xlfn.XLOOKUP($B13,PROSPER_Huhn!$1:$1,PROSPER_Huhn!$45:$45,""),
IF($C13="Nick Hull",_xlfn.XLOOKUP($B13,PROSPER_Hull!$1:$1,PROSPER_Hull!$45:$45,""),
IF($C13="Monika Kotwani",_xlfn.XLOOKUP($B13,PROSPER_Kotwani!$1:$1,PROSPER_Kotwani!$45:$45,""),
IF($C13="Jonathan Wellner",_xlfn.XLOOKUP($B13,PROSPER_Wellner!$1:$1,PROSPER_Wellner!$45:$45,""),
IF($C13="Travis Harvey",_xlfn.XLOOKUP($B13,PROSPER_Harvey!$1:$1,PROSPER_Harvey!$45:$45,""),"")))))))="","",
IF($C13="Christopher Lobo",_xlfn.XLOOKUP($B13,PROSPER_Lobo!$1:$1,PROSPER_Lobo!$45:$45,""),
IF($C13="Naren Baliga",_xlfn.XLOOKUP($B13,PROSPER_Baliga!$1:$1,PROSPER_Baliga!$45:$45,""),
IF($C13="Thorsten Huhn",_xlfn.XLOOKUP($B13,PROSPER_Huhn!$1:$1,PROSPER_Huhn!$45:$45,""),
IF($C13="Nick Hull",_xlfn.XLOOKUP($B13,PROSPER_Hull!$1:$1,PROSPER_Hull!$45:$45,""),
IF($C13="Monika Kotwani",_xlfn.XLOOKUP($B13,PROSPER_Kotwani!$1:$1,PROSPER_Kotwani!$45:$45,""),
IF($C13="Jonathan Wellner",_xlfn.XLOOKUP($B13,PROSPER_Wellner!$1:$1,PROSPER_Wellner!$45:$45,""),
IF($C13="Travis Harvey",_xlfn.XLOOKUP($B13,PROSPER_Harvey!$1:$1,PROSPER_Harvey!$45:$45,""),""))))))))="","No Score",IF(IF($C13="Christopher Lobo",_xlfn.XLOOKUP($B13,PROSPER_Lobo!$1:$1,PROSPER_Lobo!$45:$45,""),
IF($C13="Naren Baliga",_xlfn.XLOOKUP($B13,PROSPER_Baliga!$1:$1,PROSPER_Baliga!$45:$45,""),
IF($C13="Thorsten Huhn",_xlfn.XLOOKUP($B13,PROSPER_Huhn!$1:$1,PROSPER_Huhn!$45:$45,""),
IF($C13="Nick Hull",_xlfn.XLOOKUP($B13,PROSPER_Hull!$1:$1,PROSPER_Hull!$45:$45,""),
IF($C13="Monika Kotwani",_xlfn.XLOOKUP($B13,PROSPER_Kotwani!$1:$1,PROSPER_Kotwani!$45:$45,""),
IF($C13="Jonathan Wellner",_xlfn.XLOOKUP($B13,PROSPER_Wellner!$1:$1,PROSPER_Wellner!$45:$45,""),
IF($C13="Travis Harvey",_xlfn.XLOOKUP($B13,PROSPER_Harvey!$1:$1,PROSPER_Harvey!$45:$45,""),"")))))))="","",
IF($C13="Christopher Lobo",_xlfn.XLOOKUP($B13,PROSPER_Lobo!$1:$1,PROSPER_Lobo!$45:$45,""),
IF($C13="Naren Baliga",_xlfn.XLOOKUP($B13,PROSPER_Baliga!$1:$1,PROSPER_Baliga!$45:$45,""),
IF($C13="Thorsten Huhn",_xlfn.XLOOKUP($B13,PROSPER_Huhn!$1:$1,PROSPER_Huhn!$45:$45,""),
IF($C13="Nick Hull",_xlfn.XLOOKUP($B13,PROSPER_Hull!$1:$1,PROSPER_Hull!$45:$45,""),
IF($C13="Monika Kotwani",_xlfn.XLOOKUP($B13,PROSPER_Kotwani!$1:$1,PROSPER_Kotwani!$45:$45,""),
IF($C13="Jonathan Wellner",_xlfn.XLOOKUP($B13,PROSPER_Wellner!$1:$1,PROSPER_Wellner!$45:$45,""),
IF($C13="Travis Harvey",_xlfn.XLOOKUP($B13,PROSPER_Harvey!$1:$1,PROSPER_Harvey!$45:$45,""),"")))))))))</f>
        <v>N/A</v>
      </c>
      <c r="GD13" s="131" t="str">
        <f>IF(IF(IF($C13="Christopher Lobo",_xlfn.XLOOKUP($B13,PROSPER_Lobo!$1:$1,PROSPER_Lobo!$46:$46,""),
IF($C13="Naren Baliga",_xlfn.XLOOKUP($B13,PROSPER_Baliga!$1:$1,PROSPER_Baliga!$46:$46,""),
IF($C13="Thorsten Huhn",_xlfn.XLOOKUP($B13,PROSPER_Huhn!$1:$1,PROSPER_Huhn!$46:$46,""),
IF($C13="Nick Hull",_xlfn.XLOOKUP($B13,PROSPER_Hull!$1:$1,PROSPER_Hull!$46:$46,""),
IF($C13="Monika Kotwani",_xlfn.XLOOKUP($B13,PROSPER_Kotwani!$1:$1,PROSPER_Kotwani!$46:$46,""),
IF($C13="Jonathan Wellner",_xlfn.XLOOKUP($B13,PROSPER_Wellner!$1:$1,PROSPER_Wellner!$46:$46,""),
IF($C13="Travis Harvey",_xlfn.XLOOKUP($B13,PROSPER_Harvey!$1:$1,PROSPER_Harvey!$46:$46,""),"")))))))="","",
IF($C13="Christopher Lobo",_xlfn.XLOOKUP($B13,PROSPER_Lobo!$1:$1,PROSPER_Lobo!$46:$46,""),
IF($C13="Naren Baliga",_xlfn.XLOOKUP($B13,PROSPER_Baliga!$1:$1,PROSPER_Baliga!$46:$46,""),
IF($C13="Thorsten Huhn",_xlfn.XLOOKUP($B13,PROSPER_Huhn!$1:$1,PROSPER_Huhn!$46:$46,""),
IF($C13="Nick Hull",_xlfn.XLOOKUP($B13,PROSPER_Hull!$1:$1,PROSPER_Hull!$46:$46,""),
IF($C13="Monika Kotwani",_xlfn.XLOOKUP($B13,PROSPER_Kotwani!$1:$1,PROSPER_Kotwani!$46:$46,""),
IF($C13="Jonathan Wellner",_xlfn.XLOOKUP($B13,PROSPER_Wellner!$1:$1,PROSPER_Wellner!$46:$46,""),
IF($C13="Travis Harvey",_xlfn.XLOOKUP($B13,PROSPER_Harvey!$1:$1,PROSPER_Harvey!$46:$46,""),""))))))))="","No Comment",IF(IF($C13="Christopher Lobo",_xlfn.XLOOKUP($B13,PROSPER_Lobo!$1:$1,PROSPER_Lobo!$46:$46,""),
IF($C13="Naren Baliga",_xlfn.XLOOKUP($B13,PROSPER_Baliga!$1:$1,PROSPER_Baliga!$46:$46,""),
IF($C13="Thorsten Huhn",_xlfn.XLOOKUP($B13,PROSPER_Huhn!$1:$1,PROSPER_Huhn!$46:$46,""),
IF($C13="Nick Hull",_xlfn.XLOOKUP($B13,PROSPER_Hull!$1:$1,PROSPER_Hull!$46:$46,""),
IF($C13="Monika Kotwani",_xlfn.XLOOKUP($B13,PROSPER_Kotwani!$1:$1,PROSPER_Kotwani!$46:$46,""),
IF($C13="Jonathan Wellner",_xlfn.XLOOKUP($B13,PROSPER_Wellner!$1:$1,PROSPER_Wellner!$46:$46,""),
IF($C13="Travis Harvey",_xlfn.XLOOKUP($B13,PROSPER_Harvey!$1:$1,PROSPER_Harvey!$46:$46,""),"")))))))="","",
IF($C13="Christopher Lobo",_xlfn.XLOOKUP($B13,PROSPER_Lobo!$1:$1,PROSPER_Lobo!$46:$46,""),
IF($C13="Naren Baliga",_xlfn.XLOOKUP($B13,PROSPER_Baliga!$1:$1,PROSPER_Baliga!$46:$46,""),
IF($C13="Thorsten Huhn",_xlfn.XLOOKUP($B13,PROSPER_Huhn!$1:$1,PROSPER_Huhn!$46:$46,""),
IF($C13="Nick Hull",_xlfn.XLOOKUP($B13,PROSPER_Hull!$1:$1,PROSPER_Hull!$46:$46,""),
IF($C13="Monika Kotwani",_xlfn.XLOOKUP($B13,PROSPER_Kotwani!$1:$1,PROSPER_Kotwani!$46:$46,""),
IF($C13="Jonathan Wellner",_xlfn.XLOOKUP($B13,PROSPER_Wellner!$1:$1,PROSPER_Wellner!$46:$46,""),
IF($C13="Travis Harvey",_xlfn.XLOOKUP($B13,PROSPER_Harvey!$1:$1,PROSPER_Harvey!$46:$46,""),"")))))))))</f>
        <v>N/A</v>
      </c>
      <c r="GE13" s="150" t="str">
        <f t="shared" si="194"/>
        <v>N/A</v>
      </c>
      <c r="GF13" s="130" t="str">
        <f>_xlfn.XLOOKUP(B13,PROSPERInitial_Query!$E:$E,PROSPERInitial_Query!$AJ:$AJ,"",,-1)</f>
        <v/>
      </c>
      <c r="GG13" s="121" t="str">
        <f t="shared" si="84"/>
        <v>Christophe Ferrando2 - RelationshipAccount / Stakeholder 10Name</v>
      </c>
      <c r="GH13" s="121" t="str">
        <f>_xlfn.XLOOKUP(GG13,PROSPERDelta_Query!BK:BK,PROSPERDelta_Query!AL:AL,"",,-1)</f>
        <v/>
      </c>
      <c r="GI13" s="126" t="str">
        <f>_xlfn.XLOOKUP(B13,PROSPERInitial_Query!$E:$E,PROSPERInitial_Query!$Z:$Z,"",,-1)</f>
        <v/>
      </c>
      <c r="GJ13" s="121" t="str">
        <f t="shared" si="85"/>
        <v>Christophe Ferrando2 - RelationshipAccount / Stakeholder 10Self Score</v>
      </c>
      <c r="GK13" s="126" t="str">
        <f>_xlfn.XLOOKUP(GJ13,PROSPERDelta_Query!BK:BK,PROSPERDelta_Query!AV:AV,"",,-1)</f>
        <v/>
      </c>
      <c r="GL13" s="131" t="str">
        <f t="shared" si="195"/>
        <v/>
      </c>
      <c r="GM13" s="131" t="str">
        <f t="shared" si="196"/>
        <v>N/A</v>
      </c>
      <c r="GN13" s="132" t="str">
        <f t="shared" si="197"/>
        <v>N/A</v>
      </c>
      <c r="GO13" s="132" t="str">
        <f>IF(IF(IF($C13="Christopher Lobo",_xlfn.XLOOKUP($B13,PROSPER_Lobo!$1:$1,PROSPER_Lobo!$48:$48,""),
IF($C13="Naren Baliga",_xlfn.XLOOKUP($B13,PROSPER_Baliga!$1:$1,PROSPER_Baliga!$48:$48,""),
IF($C13="Thorsten Huhn",_xlfn.XLOOKUP($B13,PROSPER_Huhn!$1:$1,PROSPER_Huhn!$48:$48,""),
IF($C13="Nick Hull",_xlfn.XLOOKUP($B13,PROSPER_Hull!$1:$1,PROSPER_Hull!$48:$48,""),
IF($C13="Monika Kotwani",_xlfn.XLOOKUP($B13,PROSPER_Kotwani!$1:$1,PROSPER_Kotwani!$48:$48,""),
IF($C13="Jonathan Wellner",_xlfn.XLOOKUP($B13,PROSPER_Wellner!$1:$1,PROSPER_Wellner!$48:$48,""),
IF($C13="Travis Harvey",_xlfn.XLOOKUP($B13,PROSPER_Harvey!$1:$1,PROSPER_Harvey!$48:$48,""),"")))))))="","",
IF($C13="Christopher Lobo",_xlfn.XLOOKUP($B13,PROSPER_Lobo!$1:$1,PROSPER_Lobo!$48:$48,""),
IF($C13="Naren Baliga",_xlfn.XLOOKUP($B13,PROSPER_Baliga!$1:$1,PROSPER_Baliga!$48:$48,""),
IF($C13="Thorsten Huhn",_xlfn.XLOOKUP($B13,PROSPER_Huhn!$1:$1,PROSPER_Huhn!$48:$48,""),
IF($C13="Nick Hull",_xlfn.XLOOKUP($B13,PROSPER_Hull!$1:$1,PROSPER_Hull!$48:$48,""),
IF($C13="Monika Kotwani",_xlfn.XLOOKUP($B13,PROSPER_Kotwani!$1:$1,PROSPER_Kotwani!$48:$48,""),
IF($C13="Jonathan Wellner",_xlfn.XLOOKUP($B13,PROSPER_Wellner!$1:$1,PROSPER_Wellner!$48:$48,""),
IF($C13="Travis Harvey",_xlfn.XLOOKUP($B13,PROSPER_Harvey!$1:$1,PROSPER_Harvey!$48:$48,""),""))))))))="","No Score",IF(IF($C13="Christopher Lobo",_xlfn.XLOOKUP($B13,PROSPER_Lobo!$1:$1,PROSPER_Lobo!$48:$48,""),
IF($C13="Naren Baliga",_xlfn.XLOOKUP($B13,PROSPER_Baliga!$1:$1,PROSPER_Baliga!$48:$48,""),
IF($C13="Thorsten Huhn",_xlfn.XLOOKUP($B13,PROSPER_Huhn!$1:$1,PROSPER_Huhn!$48:$48,""),
IF($C13="Nick Hull",_xlfn.XLOOKUP($B13,PROSPER_Hull!$1:$1,PROSPER_Hull!$48:$48,""),
IF($C13="Monika Kotwani",_xlfn.XLOOKUP($B13,PROSPER_Kotwani!$1:$1,PROSPER_Kotwani!$48:$48,""),
IF($C13="Jonathan Wellner",_xlfn.XLOOKUP($B13,PROSPER_Wellner!$1:$1,PROSPER_Wellner!$48:$48,""),
IF($C13="Travis Harvey",_xlfn.XLOOKUP($B13,PROSPER_Harvey!$1:$1,PROSPER_Harvey!$48:$48,""),"")))))))="","",
IF($C13="Christopher Lobo",_xlfn.XLOOKUP($B13,PROSPER_Lobo!$1:$1,PROSPER_Lobo!$48:$48,""),
IF($C13="Naren Baliga",_xlfn.XLOOKUP($B13,PROSPER_Baliga!$1:$1,PROSPER_Baliga!$48:$48,""),
IF($C13="Thorsten Huhn",_xlfn.XLOOKUP($B13,PROSPER_Huhn!$1:$1,PROSPER_Huhn!$48:$48,""),
IF($C13="Nick Hull",_xlfn.XLOOKUP($B13,PROSPER_Hull!$1:$1,PROSPER_Hull!$48:$48,""),
IF($C13="Monika Kotwani",_xlfn.XLOOKUP($B13,PROSPER_Kotwani!$1:$1,PROSPER_Kotwani!$48:$48,""),
IF($C13="Jonathan Wellner",_xlfn.XLOOKUP($B13,PROSPER_Wellner!$1:$1,PROSPER_Wellner!$48:$48,""),
IF($C13="Travis Harvey",_xlfn.XLOOKUP($B13,PROSPER_Harvey!$1:$1,PROSPER_Harvey!$48:$48,""),"")))))))))</f>
        <v>N/A</v>
      </c>
      <c r="GP13" s="131" t="str">
        <f>IF(IF(IF($C13="Christopher Lobo",_xlfn.XLOOKUP($B13,PROSPER_Lobo!$1:$1,PROSPER_Lobo!$49:$49,""),
IF($C13="Naren Baliga",_xlfn.XLOOKUP($B13,PROSPER_Baliga!$1:$1,PROSPER_Baliga!$49:$49,""),
IF($C13="Thorsten Huhn",_xlfn.XLOOKUP($B13,PROSPER_Huhn!$1:$1,PROSPER_Huhn!$49:$49,""),
IF($C13="Nick Hull",_xlfn.XLOOKUP($B13,PROSPER_Hull!$1:$1,PROSPER_Hull!$49:$49,""),
IF($C13="Monika Kotwani",_xlfn.XLOOKUP($B13,PROSPER_Kotwani!$1:$1,PROSPER_Kotwani!$49:$49,""),
IF($C13="Jonathan Wellner",_xlfn.XLOOKUP($B13,PROSPER_Wellner!$1:$1,PROSPER_Wellner!$49:$49,""),
IF($C13="Travis Harvey",_xlfn.XLOOKUP($B13,PROSPER_Harvey!$1:$1,PROSPER_Harvey!$49:$49,""),"")))))))="","",
IF($C13="Christopher Lobo",_xlfn.XLOOKUP($B13,PROSPER_Lobo!$1:$1,PROSPER_Lobo!$49:$49,""),
IF($C13="Naren Baliga",_xlfn.XLOOKUP($B13,PROSPER_Baliga!$1:$1,PROSPER_Baliga!$49:$49,""),
IF($C13="Thorsten Huhn",_xlfn.XLOOKUP($B13,PROSPER_Huhn!$1:$1,PROSPER_Huhn!$49:$49,""),
IF($C13="Nick Hull",_xlfn.XLOOKUP($B13,PROSPER_Hull!$1:$1,PROSPER_Hull!$49:$49,""),
IF($C13="Monika Kotwani",_xlfn.XLOOKUP($B13,PROSPER_Kotwani!$1:$1,PROSPER_Kotwani!$49:$49,""),
IF($C13="Jonathan Wellner",_xlfn.XLOOKUP($B13,PROSPER_Wellner!$1:$1,PROSPER_Wellner!$49:$49,""),
IF($C13="Travis Harvey",_xlfn.XLOOKUP($B13,PROSPER_Harvey!$1:$1,PROSPER_Harvey!$49:$49,""),""))))))))="","No Comment",IF(IF($C13="Christopher Lobo",_xlfn.XLOOKUP($B13,PROSPER_Lobo!$1:$1,PROSPER_Lobo!$49:$49,""),
IF($C13="Naren Baliga",_xlfn.XLOOKUP($B13,PROSPER_Baliga!$1:$1,PROSPER_Baliga!$49:$49,""),
IF($C13="Thorsten Huhn",_xlfn.XLOOKUP($B13,PROSPER_Huhn!$1:$1,PROSPER_Huhn!$49:$49,""),
IF($C13="Nick Hull",_xlfn.XLOOKUP($B13,PROSPER_Hull!$1:$1,PROSPER_Hull!$49:$49,""),
IF($C13="Monika Kotwani",_xlfn.XLOOKUP($B13,PROSPER_Kotwani!$1:$1,PROSPER_Kotwani!$49:$49,""),
IF($C13="Jonathan Wellner",_xlfn.XLOOKUP($B13,PROSPER_Wellner!$1:$1,PROSPER_Wellner!$49:$49,""),
IF($C13="Travis Harvey",_xlfn.XLOOKUP($B13,PROSPER_Harvey!$1:$1,PROSPER_Harvey!$49:$49,""),"")))))))="","",
IF($C13="Christopher Lobo",_xlfn.XLOOKUP($B13,PROSPER_Lobo!$1:$1,PROSPER_Lobo!$49:$49,""),
IF($C13="Naren Baliga",_xlfn.XLOOKUP($B13,PROSPER_Baliga!$1:$1,PROSPER_Baliga!$49:$49,""),
IF($C13="Thorsten Huhn",_xlfn.XLOOKUP($B13,PROSPER_Huhn!$1:$1,PROSPER_Huhn!$49:$49,""),
IF($C13="Nick Hull",_xlfn.XLOOKUP($B13,PROSPER_Hull!$1:$1,PROSPER_Hull!$49:$49,""),
IF($C13="Monika Kotwani",_xlfn.XLOOKUP($B13,PROSPER_Kotwani!$1:$1,PROSPER_Kotwani!$49:$49,""),
IF($C13="Jonathan Wellner",_xlfn.XLOOKUP($B13,PROSPER_Wellner!$1:$1,PROSPER_Wellner!$49:$49,""),
IF($C13="Travis Harvey",_xlfn.XLOOKUP($B13,PROSPER_Harvey!$1:$1,PROSPER_Harvey!$49:$49,""),"")))))))))</f>
        <v>N/A</v>
      </c>
      <c r="GQ13" s="150" t="str">
        <f t="shared" si="198"/>
        <v>N/A</v>
      </c>
      <c r="GR13" s="187" t="str">
        <f t="shared" si="199"/>
        <v>N/A</v>
      </c>
      <c r="GS13" s="128" t="str">
        <f t="shared" si="200"/>
        <v>N/A</v>
      </c>
      <c r="GT13" s="188" t="str">
        <f t="shared" si="201"/>
        <v>N/A</v>
      </c>
      <c r="GU13" s="133" t="str">
        <f>IF(IF(IF($C13="Christopher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Kotwani",_xlfn.XLOOKUP($B13,PROSPER_Kotwani!$1:$1,PROSPER_Kotwani!$54:$54,""),
IF($C13="Jonathan Wellner",_xlfn.XLOOKUP($B13,PROSPER_Wellner!$1:$1,PROSPER_Wellner!$54:$54,""),
IF($C13="Travis Harvey",_xlfn.XLOOKUP($B13,PROSPER_Harvey!$1:$1,PROSPER_Harvey!$54:$54,""),"")))))))="","",
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Kotwani",_xlfn.XLOOKUP($B13,PROSPER_Kotwani!$1:$1,PROSPER_Kotwani!$50:$50,""),
IF($C13="Jonathan Wellner",_xlfn.XLOOKUP($B13,PROSPER_Wellner!$1:$1,PROSPER_Wellner!$50:$50,""),
IF($C13="Travis Harvey",_xlfn.XLOOKUP($B13,PROSPER_Harvey!$1:$1,PROSPER_Harvey!$50:$50,""),""))))))))="","No Score",IF(IF($C13="Christopher Lobo",_xlfn.XLOOKUP($B13,PROSPER_Lobo!$1:$1,PROSPER_Lobo!$50:$50,""),
IF($C13="Naren Baliga",_xlfn.XLOOKUP($B13,PROSPER_Baliga!$1:$1,PROSPER_Baliga!$50:$50,""),
IF($C13="Thorsten Huhn",_xlfn.XLOOKUP($B13,PROSPER_Huhn!$1:$1,PROSPER_Huhn!$50:$50,""),
IF($C13="Nick Hull",_xlfn.XLOOKUP($B13,PROSPER_Hull!$1:$1,PROSPER_Hull!$50:$50,""),
IF($C13="Monika Kotwani",_xlfn.XLOOKUP($B13,PROSPER_Kotwani!$1:$1,PROSPER_Kotwani!$50:$50,""),
IF($C13="Jonathan Wellner",_xlfn.XLOOKUP($B13,PROSPER_Wellner!$1:$1,PROSPER_Wellner!$50:$50,""),
IF($C13="Travis Harvey",_xlfn.XLOOKUP($B13,PROSPER_Harvey!$1:$1,PROSPER_Harvey!$50:$50,""),"")))))))="","",
IF($C13="Christopher Lobo",_xlfn.XLOOKUP($B13,PROSPER_Lobo!$1:$1,PROSPER_Lobo!$50:$50,""),
IF($C13="Naren Baliga",_xlfn.XLOOKUP($B13,PROSPER_Baliga!$1:$1,PROSPER_Baliga!$50:$50,""),
IF($C13="Thorsten Huhn",_xlfn.XLOOKUP($B13,PROSPER_Huhn!$1:$1,PROSPER_Huhn!$50:$50,""),
IF($C13="Nick Hull",_xlfn.XLOOKUP($B13,PROSPER_Hull!$1:$1,PROSPER_Hull!$50:$50,""),
IF($C13="Monika Kotwani",_xlfn.XLOOKUP($B13,PROSPER_Kotwani!$1:$1,PROSPER_Kotwani!$50:$50,""),
IF($C13="Jonathan Wellner",_xlfn.XLOOKUP($B13,PROSPER_Wellner!$1:$1,PROSPER_Wellner!$50:$50,""),
IF($C13="Travis Harvey",_xlfn.XLOOKUP($B13,PROSPER_Harvey!$1:$1,PROSPER_Harvey!$50:$50,""),"")))))))))</f>
        <v>No Score</v>
      </c>
      <c r="GV13" s="134" t="str">
        <f>IF(IF(IF($C13="Christopher Lobo",_xlfn.XLOOKUP($B13,PROSPER_Lobo!$1:$1,PROSPER_Lobo!$51:$51,""),
IF($C13="Naren Baliga",_xlfn.XLOOKUP($B13,PROSPER_Baliga!$1:$1,PROSPER_Baliga!$51:$51,""),
IF($C13="Thorsten Huhn",_xlfn.XLOOKUP($B13,PROSPER_Huhn!$1:$1,PROSPER_Huhn!$51:$51,""),
IF($C13="Nick Hull",_xlfn.XLOOKUP($B13,PROSPER_Hull!$1:$1,PROSPER_Hull!$51:$51,""),
IF($C13="Monika Kotwani",_xlfn.XLOOKUP($B13,PROSPER_Kotwani!$1:$1,PROSPER_Kotwani!$51:$51,""),
IF($C13="Jonathan Wellner",_xlfn.XLOOKUP($B13,PROSPER_Wellner!$1:$1,PROSPER_Wellner!$51:$51,""),
IF($C13="Travis Harvey",_xlfn.XLOOKUP($B13,PROSPER_Harvey!$1:$1,PROSPER_Harvey!$51:$51,""),"")))))))="","",
IF($C13="Christopher Lobo",_xlfn.XLOOKUP($B13,PROSPER_Lobo!$1:$1,PROSPER_Lobo!$51:$51,""),
IF($C13="Naren Baliga",_xlfn.XLOOKUP($B13,PROSPER_Baliga!$1:$1,PROSPER_Baliga!$51:$51,""),
IF($C13="Thorsten Huhn",_xlfn.XLOOKUP($B13,PROSPER_Huhn!$1:$1,PROSPER_Huhn!$51:$51,""),
IF($C13="Nick Hull",_xlfn.XLOOKUP($B13,PROSPER_Hull!$1:$1,PROSPER_Hull!$51:$51,""),
IF($C13="Monika Kotwani",_xlfn.XLOOKUP($B13,PROSPER_Kotwani!$1:$1,PROSPER_Kotwani!$51:$51,""),
IF($C13="Jonathan Wellner",_xlfn.XLOOKUP($B13,PROSPER_Wellner!$1:$1,PROSPER_Wellner!$51:$51,""),
IF($C13="Travis Harvey",_xlfn.XLOOKUP($B13,PROSPER_Harvey!$1:$1,PROSPER_Harvey!$51:$51,""),""))))))))="","No Comment",IF(IF($C13="Christopher Lobo",_xlfn.XLOOKUP($B13,PROSPER_Lobo!$1:$1,PROSPER_Lobo!$51:$51,""),
IF($C13="Naren Baliga",_xlfn.XLOOKUP($B13,PROSPER_Baliga!$1:$1,PROSPER_Baliga!$51:$51,""),
IF($C13="Thorsten Huhn",_xlfn.XLOOKUP($B13,PROSPER_Huhn!$1:$1,PROSPER_Huhn!$51:$51,""),
IF($C13="Nick Hull",_xlfn.XLOOKUP($B13,PROSPER_Hull!$1:$1,PROSPER_Hull!$51:$51,""),
IF($C13="Monika Kotwani",_xlfn.XLOOKUP($B13,PROSPER_Kotwani!$1:$1,PROSPER_Kotwani!$51:$51,""),
IF($C13="Jonathan Wellner",_xlfn.XLOOKUP($B13,PROSPER_Wellner!$1:$1,PROSPER_Wellner!$51:$51,""),
IF($C13="Travis Harvey",_xlfn.XLOOKUP($B13,PROSPER_Harvey!$1:$1,PROSPER_Harvey!$51:$51,""),"")))))))="","",
IF($C13="Christopher Lobo",_xlfn.XLOOKUP($B13,PROSPER_Lobo!$1:$1,PROSPER_Lobo!$51:$51,""),
IF($C13="Naren Baliga",_xlfn.XLOOKUP($B13,PROSPER_Baliga!$1:$1,PROSPER_Baliga!$51:$51,""),
IF($C13="Thorsten Huhn",_xlfn.XLOOKUP($B13,PROSPER_Huhn!$1:$1,PROSPER_Huhn!$51:$51,""),
IF($C13="Nick Hull",_xlfn.XLOOKUP($B13,PROSPER_Hull!$1:$1,PROSPER_Hull!$51:$51,""),
IF($C13="Monika Kotwani",_xlfn.XLOOKUP($B13,PROSPER_Kotwani!$1:$1,PROSPER_Kotwani!$51:$51,""),
IF($C13="Jonathan Wellner",_xlfn.XLOOKUP($B13,PROSPER_Wellner!$1:$1,PROSPER_Wellner!$51:$51,""),
IF($C13="Travis Harvey",_xlfn.XLOOKUP($B13,PROSPER_Harvey!$1:$1,PROSPER_Harvey!$51:$51,""),"")))))))))</f>
        <v>No Comment</v>
      </c>
      <c r="GW13" s="133">
        <f>_xlfn.XLOOKUP($B13,Vlookups_Local!B:B,Vlookups_Local!E:E,"N/A")</f>
        <v>10</v>
      </c>
      <c r="GX13" s="134" t="str">
        <f>IF(IF(IF($C13="Christopher Lobo",_xlfn.XLOOKUP($B13,PROSPER_Lobo!$1:$1,PROSPER_Lobo!$53:$53,""),
IF($C13="Naren Baliga",_xlfn.XLOOKUP($B13,PROSPER_Baliga!$1:$1,PROSPER_Baliga!$53:$53,""),
IF($C13="Thorsten Huhn",_xlfn.XLOOKUP($B13,PROSPER_Huhn!$1:$1,PROSPER_Huhn!$53:$53,""),
IF($C13="Nick Hull",_xlfn.XLOOKUP($B13,PROSPER_Hull!$1:$1,PROSPER_Hull!$53:$53,""),
IF($C13="Monika Kotwani",_xlfn.XLOOKUP($B13,PROSPER_Kotwani!$1:$1,PROSPER_Kotwani!$53:$53,""),
IF($C13="Jonathan Wellner",_xlfn.XLOOKUP($B13,PROSPER_Wellner!$1:$1,PROSPER_Wellner!$53:$53,""),
IF($C13="Travis Harvey",_xlfn.XLOOKUP($B13,PROSPER_Harvey!$1:$1,PROSPER_Harvey!$53:$53,""),"")))))))="","",
IF($C13="Christopher Lobo",_xlfn.XLOOKUP($B13,PROSPER_Lobo!$1:$1,PROSPER_Lobo!$53:$53,""),
IF($C13="Naren Baliga",_xlfn.XLOOKUP($B13,PROSPER_Baliga!$1:$1,PROSPER_Baliga!$53:$53,""),
IF($C13="Thorsten Huhn",_xlfn.XLOOKUP($B13,PROSPER_Huhn!$1:$1,PROSPER_Huhn!$53:$53,""),
IF($C13="Nick Hull",_xlfn.XLOOKUP($B13,PROSPER_Hull!$1:$1,PROSPER_Hull!$53:$53,""),
IF($C13="Monika Kotwani",_xlfn.XLOOKUP($B13,PROSPER_Kotwani!$1:$1,PROSPER_Kotwani!$53:$53,""),
IF($C13="Jonathan Wellner",_xlfn.XLOOKUP($B13,PROSPER_Wellner!$1:$1,PROSPER_Wellner!$53:$53,""),
IF($C13="Travis Harvey",_xlfn.XLOOKUP($B13,PROSPER_Harvey!$1:$1,PROSPER_Harvey!$53:$53,""),""))))))))="","No Comment",IF(IF($C13="Christopher Lobo",_xlfn.XLOOKUP($B13,PROSPER_Lobo!$1:$1,PROSPER_Lobo!$53:$53,""),
IF($C13="Naren Baliga",_xlfn.XLOOKUP($B13,PROSPER_Baliga!$1:$1,PROSPER_Baliga!$53:$53,""),
IF($C13="Thorsten Huhn",_xlfn.XLOOKUP($B13,PROSPER_Huhn!$1:$1,PROSPER_Huhn!$53:$53,""),
IF($C13="Nick Hull",_xlfn.XLOOKUP($B13,PROSPER_Hull!$1:$1,PROSPER_Hull!$53:$53,""),
IF($C13="Monika Kotwani",_xlfn.XLOOKUP($B13,PROSPER_Kotwani!$1:$1,PROSPER_Kotwani!$53:$53,""),
IF($C13="Jonathan Wellner",_xlfn.XLOOKUP($B13,PROSPER_Wellner!$1:$1,PROSPER_Wellner!$53:$53,""),
IF($C13="Travis Harvey",_xlfn.XLOOKUP($B13,PROSPER_Harvey!$1:$1,PROSPER_Harvey!$53:$53,""),"")))))))="","",
IF($C13="Christopher Lobo",_xlfn.XLOOKUP($B13,PROSPER_Lobo!$1:$1,PROSPER_Lobo!$53:$53,""),
IF($C13="Naren Baliga",_xlfn.XLOOKUP($B13,PROSPER_Baliga!$1:$1,PROSPER_Baliga!$53:$53,""),
IF($C13="Thorsten Huhn",_xlfn.XLOOKUP($B13,PROSPER_Huhn!$1:$1,PROSPER_Huhn!$53:$53,""),
IF($C13="Nick Hull",_xlfn.XLOOKUP($B13,PROSPER_Hull!$1:$1,PROSPER_Hull!$53:$53,""),
IF($C13="Monika Kotwani",_xlfn.XLOOKUP($B13,PROSPER_Kotwani!$1:$1,PROSPER_Kotwani!$53:$53,""),
IF($C13="Jonathan Wellner",_xlfn.XLOOKUP($B13,PROSPER_Wellner!$1:$1,PROSPER_Wellner!$53:$53,""),
IF($C13="Travis Harvey",_xlfn.XLOOKUP($B13,PROSPER_Harvey!$1:$1,PROSPER_Harvey!$53:$53,""),"")))))))))</f>
        <v>No Comment</v>
      </c>
      <c r="GY13" s="133" t="str">
        <f>IF(IF(IF($C13="Christopher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Kotwani",_xlfn.XLOOKUP($B13,PROSPER_Kotwani!$1:$1,PROSPER_Kotwani!$54:$54,""),
IF($C13="Jonathan Wellner",_xlfn.XLOOKUP($B13,PROSPER_Wellner!$1:$1,PROSPER_Wellner!$54:$54,""),
IF($C13="Travis Harvey",_xlfn.XLOOKUP($B13,PROSPER_Harvey!$1:$1,PROSPER_Harvey!$54:$54,""),"")))))))="","",
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Kotwani",_xlfn.XLOOKUP($B13,PROSPER_Kotwani!$1:$1,PROSPER_Kotwani!$54:$54,""),
IF($C13="Jonathan Wellner",_xlfn.XLOOKUP($B13,PROSPER_Wellner!$1:$1,PROSPER_Wellner!$54:$54,""),
IF($C13="Travis Harvey",_xlfn.XLOOKUP($B13,PROSPER_Harvey!$1:$1,PROSPER_Harvey!$54:$54,""),""))))))))="","No Score",IF(IF($C13="Christopher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Kotwani",_xlfn.XLOOKUP($B13,PROSPER_Kotwani!$1:$1,PROSPER_Kotwani!$54:$54,""),
IF($C13="Jonathan Wellner",_xlfn.XLOOKUP($B13,PROSPER_Wellner!$1:$1,PROSPER_Wellner!$54:$54,""),
IF($C13="Travis Harvey",_xlfn.XLOOKUP($B13,PROSPER_Harvey!$1:$1,PROSPER_Harvey!$54:$54,""),"")))))))="","",
IF($C13="Christopher Lobo",_xlfn.XLOOKUP($B13,PROSPER_Lobo!$1:$1,PROSPER_Lobo!$54:$54,""),
IF($C13="Naren Baliga",_xlfn.XLOOKUP($B13,PROSPER_Baliga!$1:$1,PROSPER_Baliga!$54:$54,""),
IF($C13="Thorsten Huhn",_xlfn.XLOOKUP($B13,PROSPER_Huhn!$1:$1,PROSPER_Huhn!$54:$54,""),
IF($C13="Nick Hull",_xlfn.XLOOKUP($B13,PROSPER_Hull!$1:$1,PROSPER_Hull!$54:$54,""),
IF($C13="Monika Kotwani",_xlfn.XLOOKUP($B13,PROSPER_Kotwani!$1:$1,PROSPER_Kotwani!$54:$54,""),
IF($C13="Jonathan Wellner",_xlfn.XLOOKUP($B13,PROSPER_Wellner!$1:$1,PROSPER_Wellner!$54:$54,""),
IF($C13="Travis Harvey",_xlfn.XLOOKUP($B13,PROSPER_Harvey!$1:$1,PROSPER_Harvey!$54:$54,""),"")))))))))</f>
        <v>No Score</v>
      </c>
      <c r="GZ13" s="134" t="str">
        <f>IF(IF(IF($C13="Christopher Lobo",_xlfn.XLOOKUP($B13,PROSPER_Lobo!$1:$1,PROSPER_Lobo!$55:$55,""),
IF($C13="Naren Baliga",_xlfn.XLOOKUP($B13,PROSPER_Baliga!$1:$1,PROSPER_Baliga!$55:$55,""),
IF($C13="Thorsten Huhn",_xlfn.XLOOKUP($B13,PROSPER_Huhn!$1:$1,PROSPER_Huhn!$55:$55,""),
IF($C13="Nick Hull",_xlfn.XLOOKUP($B13,PROSPER_Hull!$1:$1,PROSPER_Hull!$55:$55,""),
IF($C13="Monika Kotwani",_xlfn.XLOOKUP($B13,PROSPER_Kotwani!$1:$1,PROSPER_Kotwani!$55:$55,""),
IF($C13="Jonathan Wellner",_xlfn.XLOOKUP($B13,PROSPER_Wellner!$1:$1,PROSPER_Wellner!$55:$55,""),
IF($C13="Travis Harvey",_xlfn.XLOOKUP($B13,PROSPER_Harvey!$1:$1,PROSPER_Harvey!$55:$55,""),"")))))))="","",
IF($C13="Christopher Lobo",_xlfn.XLOOKUP($B13,PROSPER_Lobo!$1:$1,PROSPER_Lobo!$55:$55,""),
IF($C13="Naren Baliga",_xlfn.XLOOKUP($B13,PROSPER_Baliga!$1:$1,PROSPER_Baliga!$55:$55,""),
IF($C13="Thorsten Huhn",_xlfn.XLOOKUP($B13,PROSPER_Huhn!$1:$1,PROSPER_Huhn!$55:$55,""),
IF($C13="Nick Hull",_xlfn.XLOOKUP($B13,PROSPER_Hull!$1:$1,PROSPER_Hull!$55:$55,""),
IF($C13="Monika Kotwani",_xlfn.XLOOKUP($B13,PROSPER_Kotwani!$1:$1,PROSPER_Kotwani!$55:$55,""),
IF($C13="Jonathan Wellner",_xlfn.XLOOKUP($B13,PROSPER_Wellner!$1:$1,PROSPER_Wellner!$55:$55,""),
IF($C13="Travis Harvey",_xlfn.XLOOKUP($B13,PROSPER_Harvey!$1:$1,PROSPER_Harvey!$55:$55,""),""))))))))="","No Comment",IF(IF($C13="Christopher Lobo",_xlfn.XLOOKUP($B13,PROSPER_Lobo!$1:$1,PROSPER_Lobo!$55:$55,""),
IF($C13="Naren Baliga",_xlfn.XLOOKUP($B13,PROSPER_Baliga!$1:$1,PROSPER_Baliga!$55:$55,""),
IF($C13="Thorsten Huhn",_xlfn.XLOOKUP($B13,PROSPER_Huhn!$1:$1,PROSPER_Huhn!$55:$55,""),
IF($C13="Nick Hull",_xlfn.XLOOKUP($B13,PROSPER_Hull!$1:$1,PROSPER_Hull!$55:$55,""),
IF($C13="Monika Kotwani",_xlfn.XLOOKUP($B13,PROSPER_Kotwani!$1:$1,PROSPER_Kotwani!$55:$55,""),
IF($C13="Jonathan Wellner",_xlfn.XLOOKUP($B13,PROSPER_Wellner!$1:$1,PROSPER_Wellner!$55:$55,""),
IF($C13="Travis Harvey",_xlfn.XLOOKUP($B13,PROSPER_Harvey!$1:$1,PROSPER_Harvey!$55:$55,""),"")))))))="","",
IF($C13="Christopher Lobo",_xlfn.XLOOKUP($B13,PROSPER_Lobo!$1:$1,PROSPER_Lobo!$55:$55,""),
IF($C13="Naren Baliga",_xlfn.XLOOKUP($B13,PROSPER_Baliga!$1:$1,PROSPER_Baliga!$55:$55,""),
IF($C13="Thorsten Huhn",_xlfn.XLOOKUP($B13,PROSPER_Huhn!$1:$1,PROSPER_Huhn!$55:$55,""),
IF($C13="Nick Hull",_xlfn.XLOOKUP($B13,PROSPER_Hull!$1:$1,PROSPER_Hull!$55:$55,""),
IF($C13="Monika Kotwani",_xlfn.XLOOKUP($B13,PROSPER_Kotwani!$1:$1,PROSPER_Kotwani!$55:$55,""),
IF($C13="Jonathan Wellner",_xlfn.XLOOKUP($B13,PROSPER_Wellner!$1:$1,PROSPER_Wellner!$55:$55,""),
IF($C13="Travis Harvey",_xlfn.XLOOKUP($B13,PROSPER_Harvey!$1:$1,PROSPER_Harvey!$55:$55,""),"")))))))))</f>
        <v>No Comment</v>
      </c>
      <c r="HA13" s="133" t="str">
        <f>IF(IF(IF($C13="Christopher Lobo",_xlfn.XLOOKUP($B13,PROSPER_Lobo!$1:$1,PROSPER_Lobo!$56:$56,""),
IF($C13="Naren Baliga",_xlfn.XLOOKUP($B13,PROSPER_Baliga!$1:$1,PROSPER_Baliga!$56:$56,""),
IF($C13="Thorsten Huhn",_xlfn.XLOOKUP($B13,PROSPER_Huhn!$1:$1,PROSPER_Huhn!$56:$56,""),
IF($C13="Nick Hull",_xlfn.XLOOKUP($B13,PROSPER_Hull!$1:$1,PROSPER_Hull!$56:$56,""),
IF($C13="Monika Kotwani",_xlfn.XLOOKUP($B13,PROSPER_Kotwani!$1:$1,PROSPER_Kotwani!$56:$56,""),
IF($C13="Jonathan Wellner",_xlfn.XLOOKUP($B13,PROSPER_Wellner!$1:$1,PROSPER_Wellner!$56:$56,""),
IF($C13="Travis Harvey",_xlfn.XLOOKUP($B13,PROSPER_Harvey!$1:$1,PROSPER_Harvey!$56:$56,""),"")))))))="","",
IF($C13="Christopher Lobo",_xlfn.XLOOKUP($B13,PROSPER_Lobo!$1:$1,PROSPER_Lobo!$56:$56,""),
IF($C13="Naren Baliga",_xlfn.XLOOKUP($B13,PROSPER_Baliga!$1:$1,PROSPER_Baliga!$56:$56,""),
IF($C13="Thorsten Huhn",_xlfn.XLOOKUP($B13,PROSPER_Huhn!$1:$1,PROSPER_Huhn!$56:$56,""),
IF($C13="Nick Hull",_xlfn.XLOOKUP($B13,PROSPER_Hull!$1:$1,PROSPER_Hull!$56:$56,""),
IF($C13="Monika Kotwani",_xlfn.XLOOKUP($B13,PROSPER_Kotwani!$1:$1,PROSPER_Kotwani!$56:$56,""),
IF($C13="Jonathan Wellner",_xlfn.XLOOKUP($B13,PROSPER_Wellner!$1:$1,PROSPER_Wellner!$56:$56,""),
IF($C13="Travis Harvey",_xlfn.XLOOKUP($B13,PROSPER_Harvey!$1:$1,PROSPER_Harvey!$56:$56,""),""))))))))="","No Score",IF(IF($C13="Christopher Lobo",_xlfn.XLOOKUP($B13,PROSPER_Lobo!$1:$1,PROSPER_Lobo!$56:$56,""),
IF($C13="Naren Baliga",_xlfn.XLOOKUP($B13,PROSPER_Baliga!$1:$1,PROSPER_Baliga!$56:$56,""),
IF($C13="Thorsten Huhn",_xlfn.XLOOKUP($B13,PROSPER_Huhn!$1:$1,PROSPER_Huhn!$56:$56,""),
IF($C13="Nick Hull",_xlfn.XLOOKUP($B13,PROSPER_Hull!$1:$1,PROSPER_Hull!$56:$56,""),
IF($C13="Monika Kotwani",_xlfn.XLOOKUP($B13,PROSPER_Kotwani!$1:$1,PROSPER_Kotwani!$56:$56,""),
IF($C13="Jonathan Wellner",_xlfn.XLOOKUP($B13,PROSPER_Wellner!$1:$1,PROSPER_Wellner!$56:$56,""),
IF($C13="Travis Harvey",_xlfn.XLOOKUP($B13,PROSPER_Harvey!$1:$1,PROSPER_Harvey!$56:$56,""),"")))))))="","",
IF($C13="Christopher Lobo",_xlfn.XLOOKUP($B13,PROSPER_Lobo!$1:$1,PROSPER_Lobo!$56:$56,""),
IF($C13="Naren Baliga",_xlfn.XLOOKUP($B13,PROSPER_Baliga!$1:$1,PROSPER_Baliga!$56:$56,""),
IF($C13="Thorsten Huhn",_xlfn.XLOOKUP($B13,PROSPER_Huhn!$1:$1,PROSPER_Huhn!$56:$56,""),
IF($C13="Nick Hull",_xlfn.XLOOKUP($B13,PROSPER_Hull!$1:$1,PROSPER_Hull!$56:$56,""),
IF($C13="Monika Kotwani",_xlfn.XLOOKUP($B13,PROSPER_Kotwani!$1:$1,PROSPER_Kotwani!$56:$56,""),
IF($C13="Jonathan Wellner",_xlfn.XLOOKUP($B13,PROSPER_Wellner!$1:$1,PROSPER_Wellner!$56:$56,""),
IF($C13="Travis Harvey",_xlfn.XLOOKUP($B13,PROSPER_Harvey!$1:$1,PROSPER_Harvey!$56:$56,""),"")))))))))</f>
        <v>No Score</v>
      </c>
      <c r="HB13" s="134" t="str">
        <f>IF(IF(IF($C13="Christopher Lobo",_xlfn.XLOOKUP($B13,PROSPER_Lobo!$1:$1,PROSPER_Lobo!$57:$57,""),
IF($C13="Naren Baliga",_xlfn.XLOOKUP($B13,PROSPER_Baliga!$1:$1,PROSPER_Baliga!$57:$57,""),
IF($C13="Thorsten Huhn",_xlfn.XLOOKUP($B13,PROSPER_Huhn!$1:$1,PROSPER_Huhn!$57:$57,""),
IF($C13="Nick Hull",_xlfn.XLOOKUP($B13,PROSPER_Hull!$1:$1,PROSPER_Hull!$57:$57,""),
IF($C13="Monika Kotwani",_xlfn.XLOOKUP($B13,PROSPER_Kotwani!$1:$1,PROSPER_Kotwani!$57:$57,""),
IF($C13="Jonathan Wellner",_xlfn.XLOOKUP($B13,PROSPER_Wellner!$1:$1,PROSPER_Wellner!$57:$57,""),
IF($C13="Travis Harvey",_xlfn.XLOOKUP($B13,PROSPER_Harvey!$1:$1,PROSPER_Harvey!$57:$57,""),"")))))))="","",
IF($C13="Christopher Lobo",_xlfn.XLOOKUP($B13,PROSPER_Lobo!$1:$1,PROSPER_Lobo!$57:$57,""),
IF($C13="Naren Baliga",_xlfn.XLOOKUP($B13,PROSPER_Baliga!$1:$1,PROSPER_Baliga!$57:$57,""),
IF($C13="Thorsten Huhn",_xlfn.XLOOKUP($B13,PROSPER_Huhn!$1:$1,PROSPER_Huhn!$57:$57,""),
IF($C13="Nick Hull",_xlfn.XLOOKUP($B13,PROSPER_Hull!$1:$1,PROSPER_Hull!$57:$57,""),
IF($C13="Monika Kotwani",_xlfn.XLOOKUP($B13,PROSPER_Kotwani!$1:$1,PROSPER_Kotwani!$57:$57,""),
IF($C13="Jonathan Wellner",_xlfn.XLOOKUP($B13,PROSPER_Wellner!$1:$1,PROSPER_Wellner!$57:$57,""),
IF($C13="Travis Harvey",_xlfn.XLOOKUP($B13,PROSPER_Harvey!$1:$1,PROSPER_Harvey!$57:$57,""),""))))))))="","No Comment",IF(IF($C13="Christopher Lobo",_xlfn.XLOOKUP($B13,PROSPER_Lobo!$1:$1,PROSPER_Lobo!$57:$57,""),
IF($C13="Naren Baliga",_xlfn.XLOOKUP($B13,PROSPER_Baliga!$1:$1,PROSPER_Baliga!$57:$57,""),
IF($C13="Thorsten Huhn",_xlfn.XLOOKUP($B13,PROSPER_Huhn!$1:$1,PROSPER_Huhn!$57:$57,""),
IF($C13="Nick Hull",_xlfn.XLOOKUP($B13,PROSPER_Hull!$1:$1,PROSPER_Hull!$57:$57,""),
IF($C13="Monika Kotwani",_xlfn.XLOOKUP($B13,PROSPER_Kotwani!$1:$1,PROSPER_Kotwani!$57:$57,""),
IF($C13="Jonathan Wellner",_xlfn.XLOOKUP($B13,PROSPER_Wellner!$1:$1,PROSPER_Wellner!$57:$57,""),
IF($C13="Travis Harvey",_xlfn.XLOOKUP($B13,PROSPER_Harvey!$1:$1,PROSPER_Harvey!$57:$57,""),"")))))))="","",
IF($C13="Christopher Lobo",_xlfn.XLOOKUP($B13,PROSPER_Lobo!$1:$1,PROSPER_Lobo!$57:$57,""),
IF($C13="Naren Baliga",_xlfn.XLOOKUP($B13,PROSPER_Baliga!$1:$1,PROSPER_Baliga!$57:$57,""),
IF($C13="Thorsten Huhn",_xlfn.XLOOKUP($B13,PROSPER_Huhn!$1:$1,PROSPER_Huhn!$57:$57,""),
IF($C13="Nick Hull",_xlfn.XLOOKUP($B13,PROSPER_Hull!$1:$1,PROSPER_Hull!$57:$57,""),
IF($C13="Monika Kotwani",_xlfn.XLOOKUP($B13,PROSPER_Kotwani!$1:$1,PROSPER_Kotwani!$57:$57,""),
IF($C13="Jonathan Wellner",_xlfn.XLOOKUP($B13,PROSPER_Wellner!$1:$1,PROSPER_Wellner!$57:$57,""),
IF($C13="Travis Harvey",_xlfn.XLOOKUP($B13,PROSPER_Harvey!$1:$1,PROSPER_Harvey!$57:$57,""),"")))))))))</f>
        <v>No Comment</v>
      </c>
      <c r="HC13" s="192">
        <f t="shared" si="202"/>
        <v>10</v>
      </c>
      <c r="HD13" s="135" t="str">
        <f>_xlfn.XLOOKUP(B13,PROSPERInitial_Query!$E:$E,PROSPERInitial_Query!$AK:$AK,"",,-1)</f>
        <v/>
      </c>
      <c r="HE13" s="136" t="str">
        <f t="shared" si="94"/>
        <v>Christophe Ferrando4 - SuccessServices Quality</v>
      </c>
      <c r="HF13" s="136" t="str">
        <f>_xlfn.XLOOKUP(HE13,PROSPERDelta_Query!BK:BK,PROSPERDelta_Query!AX:AX,"",,-1)</f>
        <v/>
      </c>
      <c r="HG13" s="137" t="str">
        <f t="shared" si="203"/>
        <v>N/A</v>
      </c>
      <c r="HH13" s="137" t="str">
        <f>IF(IF(IF($C13="Christopher Lobo",_xlfn.XLOOKUP($B13,PROSPER_Lobo!$1:$1,PROSPER_Lobo!$58:$58,""),
IF($C13="Naren Baliga",_xlfn.XLOOKUP($B13,PROSPER_Baliga!$1:$1,PROSPER_Baliga!$58:$58,""),
IF($C13="Thorsten Huhn",_xlfn.XLOOKUP($B13,PROSPER_Huhn!$1:$1,PROSPER_Huhn!$58:$58,""),
IF($C13="Nick Hull",_xlfn.XLOOKUP($B13,PROSPER_Hull!$1:$1,PROSPER_Hull!$58:$58,""),
IF($C13="Monika Kotwani",_xlfn.XLOOKUP($B13,PROSPER_Kotwani!$1:$1,PROSPER_Kotwani!$58:$58,""),
IF($C13="Jonathan Wellner",_xlfn.XLOOKUP($B13,PROSPER_Wellner!$1:$1,PROSPER_Wellner!$58:$58,""),
IF($C13="Travis Harvey",_xlfn.XLOOKUP($B13,PROSPER_Harvey!$1:$1,PROSPER_Harvey!$58:$58,""),"")))))))="","",
IF($C13="Christopher Lobo",_xlfn.XLOOKUP($B13,PROSPER_Lobo!$1:$1,PROSPER_Lobo!$58:$58,""),
IF($C13="Naren Baliga",_xlfn.XLOOKUP($B13,PROSPER_Baliga!$1:$1,PROSPER_Baliga!$58:$58,""),
IF($C13="Thorsten Huhn",_xlfn.XLOOKUP($B13,PROSPER_Huhn!$1:$1,PROSPER_Huhn!$58:$58,""),
IF($C13="Nick Hull",_xlfn.XLOOKUP($B13,PROSPER_Hull!$1:$1,PROSPER_Hull!$58:$58,""),
IF($C13="Monika Kotwani",_xlfn.XLOOKUP($B13,PROSPER_Kotwani!$1:$1,PROSPER_Kotwani!$58:$58,""),
IF($C13="Jonathan Wellner",_xlfn.XLOOKUP($B13,PROSPER_Wellner!$1:$1,PROSPER_Wellner!$58:$58,""),
IF($C13="Travis Harvey",_xlfn.XLOOKUP($B13,PROSPER_Harvey!$1:$1,PROSPER_Harvey!$58:$58,""),""))))))))="","No Score",IF(IF($C13="Christopher Lobo",_xlfn.XLOOKUP($B13,PROSPER_Lobo!$1:$1,PROSPER_Lobo!$58:$58,""),
IF($C13="Naren Baliga",_xlfn.XLOOKUP($B13,PROSPER_Baliga!$1:$1,PROSPER_Baliga!$58:$58,""),
IF($C13="Thorsten Huhn",_xlfn.XLOOKUP($B13,PROSPER_Huhn!$1:$1,PROSPER_Huhn!$58:$58,""),
IF($C13="Nick Hull",_xlfn.XLOOKUP($B13,PROSPER_Hull!$1:$1,PROSPER_Hull!$58:$58,""),
IF($C13="Monika Kotwani",_xlfn.XLOOKUP($B13,PROSPER_Kotwani!$1:$1,PROSPER_Kotwani!$58:$58,""),
IF($C13="Jonathan Wellner",_xlfn.XLOOKUP($B13,PROSPER_Wellner!$1:$1,PROSPER_Wellner!$58:$58,""),
IF($C13="Travis Harvey",_xlfn.XLOOKUP($B13,PROSPER_Harvey!$1:$1,PROSPER_Harvey!$58:$58,""),"")))))))="","",
IF($C13="Christopher Lobo",_xlfn.XLOOKUP($B13,PROSPER_Lobo!$1:$1,PROSPER_Lobo!$58:$58,""),
IF($C13="Naren Baliga",_xlfn.XLOOKUP($B13,PROSPER_Baliga!$1:$1,PROSPER_Baliga!$58:$58,""),
IF($C13="Thorsten Huhn",_xlfn.XLOOKUP($B13,PROSPER_Huhn!$1:$1,PROSPER_Huhn!$58:$58,""),
IF($C13="Nick Hull",_xlfn.XLOOKUP($B13,PROSPER_Hull!$1:$1,PROSPER_Hull!$58:$58,""),
IF($C13="Monika Kotwani",_xlfn.XLOOKUP($B13,PROSPER_Kotwani!$1:$1,PROSPER_Kotwani!$58:$58,""),
IF($C13="Jonathan Wellner",_xlfn.XLOOKUP($B13,PROSPER_Wellner!$1:$1,PROSPER_Wellner!$58:$58,""),
IF($C13="Travis Harvey",_xlfn.XLOOKUP($B13,PROSPER_Harvey!$1:$1,PROSPER_Harvey!$58:$58,""),"")))))))))</f>
        <v>No Score</v>
      </c>
      <c r="HI13" s="138" t="str">
        <f>IF(IF(IF($C13="Christopher Lobo",_xlfn.XLOOKUP($B13,PROSPER_Lobo!$1:$1,PROSPER_Lobo!$59:$59,""),
IF($C13="Naren Baliga",_xlfn.XLOOKUP($B13,PROSPER_Baliga!$1:$1,PROSPER_Baliga!$59:$59,""),
IF($C13="Thorsten Huhn",_xlfn.XLOOKUP($B13,PROSPER_Huhn!$1:$1,PROSPER_Huhn!$59:$59,""),
IF($C13="Nick Hull",_xlfn.XLOOKUP($B13,PROSPER_Hull!$1:$1,PROSPER_Hull!$59:$59,""),
IF($C13="Monika Kotwani",_xlfn.XLOOKUP($B13,PROSPER_Kotwani!$1:$1,PROSPER_Kotwani!$59:$59,""),
IF($C13="Jonathan Wellner",_xlfn.XLOOKUP($B13,PROSPER_Wellner!$1:$1,PROSPER_Wellner!$59:$59,""),
IF($C13="Travis Harvey",_xlfn.XLOOKUP($B13,PROSPER_Harvey!$1:$1,PROSPER_Harvey!$59:$59,""),"")))))))="","",
IF($C13="Christopher Lobo",_xlfn.XLOOKUP($B13,PROSPER_Lobo!$1:$1,PROSPER_Lobo!$59:$59,""),
IF($C13="Naren Baliga",_xlfn.XLOOKUP($B13,PROSPER_Baliga!$1:$1,PROSPER_Baliga!$59:$59,""),
IF($C13="Thorsten Huhn",_xlfn.XLOOKUP($B13,PROSPER_Huhn!$1:$1,PROSPER_Huhn!$59:$59,""),
IF($C13="Nick Hull",_xlfn.XLOOKUP($B13,PROSPER_Hull!$1:$1,PROSPER_Hull!$59:$59,""),
IF($C13="Monika Kotwani",_xlfn.XLOOKUP($B13,PROSPER_Kotwani!$1:$1,PROSPER_Kotwani!$59:$59,""),
IF($C13="Jonathan Wellner",_xlfn.XLOOKUP($B13,PROSPER_Wellner!$1:$1,PROSPER_Wellner!$59:$59,""),
IF($C13="Travis Harvey",_xlfn.XLOOKUP($B13,PROSPER_Harvey!$1:$1,PROSPER_Harvey!$59:$59,""),""))))))))="","No Comment",IF(IF($C13="Christopher Lobo",_xlfn.XLOOKUP($B13,PROSPER_Lobo!$1:$1,PROSPER_Lobo!$59:$59,""),
IF($C13="Naren Baliga",_xlfn.XLOOKUP($B13,PROSPER_Baliga!$1:$1,PROSPER_Baliga!$59:$59,""),
IF($C13="Thorsten Huhn",_xlfn.XLOOKUP($B13,PROSPER_Huhn!$1:$1,PROSPER_Huhn!$59:$59,""),
IF($C13="Nick Hull",_xlfn.XLOOKUP($B13,PROSPER_Hull!$1:$1,PROSPER_Hull!$59:$59,""),
IF($C13="Monika Kotwani",_xlfn.XLOOKUP($B13,PROSPER_Kotwani!$1:$1,PROSPER_Kotwani!$59:$59,""),
IF($C13="Jonathan Wellner",_xlfn.XLOOKUP($B13,PROSPER_Wellner!$1:$1,PROSPER_Wellner!$59:$59,""),
IF($C13="Travis Harvey",_xlfn.XLOOKUP($B13,PROSPER_Harvey!$1:$1,PROSPER_Harvey!$59:$59,""),"")))))))="","",
IF($C13="Christopher Lobo",_xlfn.XLOOKUP($B13,PROSPER_Lobo!$1:$1,PROSPER_Lobo!$59:$59,""),
IF($C13="Naren Baliga",_xlfn.XLOOKUP($B13,PROSPER_Baliga!$1:$1,PROSPER_Baliga!$59:$59,""),
IF($C13="Thorsten Huhn",_xlfn.XLOOKUP($B13,PROSPER_Huhn!$1:$1,PROSPER_Huhn!$59:$59,""),
IF($C13="Nick Hull",_xlfn.XLOOKUP($B13,PROSPER_Hull!$1:$1,PROSPER_Hull!$59:$59,""),
IF($C13="Monika Kotwani",_xlfn.XLOOKUP($B13,PROSPER_Kotwani!$1:$1,PROSPER_Kotwani!$59:$59,""),
IF($C13="Jonathan Wellner",_xlfn.XLOOKUP($B13,PROSPER_Wellner!$1:$1,PROSPER_Wellner!$59:$59,""),
IF($C13="Travis Harvey",_xlfn.XLOOKUP($B13,PROSPER_Harvey!$1:$1,PROSPER_Harvey!$59:$59,""),"")))))))))</f>
        <v>No Comment</v>
      </c>
      <c r="HJ13" s="188" t="str">
        <f t="shared" si="204"/>
        <v>N/A</v>
      </c>
      <c r="HK13" s="135" t="str">
        <f>_xlfn.XLOOKUP(B13,PROSPERInitial_Query!$E:$E,PROSPERInitial_Query!$AL:$AL,"",,-1)</f>
        <v/>
      </c>
      <c r="HL13" s="136" t="str">
        <f t="shared" si="97"/>
        <v>Christophe Ferrando4 - SuccessEscalation Management</v>
      </c>
      <c r="HM13" s="136" t="str">
        <f>_xlfn.XLOOKUP(HL13,PROSPERDelta_Query!BK:BK,PROSPERDelta_Query!AY:AY,"",,-1)</f>
        <v/>
      </c>
      <c r="HN13" s="137" t="str">
        <f t="shared" si="205"/>
        <v>N/A</v>
      </c>
      <c r="HO13" s="137" t="str">
        <f>IF(IF(IF($C13="Christopher Lobo",_xlfn.XLOOKUP($B13,PROSPER_Lobo!$1:$1,PROSPER_Lobo!$60:$60,""),
IF($C13="Naren Baliga",_xlfn.XLOOKUP($B13,PROSPER_Baliga!$1:$1,PROSPER_Baliga!$60:$60,""),
IF($C13="Thorsten Huhn",_xlfn.XLOOKUP($B13,PROSPER_Huhn!$1:$1,PROSPER_Huhn!$60:$60,""),
IF($C13="Nick Hull",_xlfn.XLOOKUP($B13,PROSPER_Hull!$1:$1,PROSPER_Hull!$60:$60,""),
IF($C13="Monika Kotwani",_xlfn.XLOOKUP($B13,PROSPER_Kotwani!$1:$1,PROSPER_Kotwani!$60:$60,""),
IF($C13="Jonathan Wellner",_xlfn.XLOOKUP($B13,PROSPER_Wellner!$1:$1,PROSPER_Wellner!$60:$60,""),
IF($C13="Travis Harvey",_xlfn.XLOOKUP($B13,PROSPER_Harvey!$1:$1,PROSPER_Harvey!$60:$60,""),"")))))))="","",
IF($C13="Christopher Lobo",_xlfn.XLOOKUP($B13,PROSPER_Lobo!$1:$1,PROSPER_Lobo!$60:$60,""),
IF($C13="Naren Baliga",_xlfn.XLOOKUP($B13,PROSPER_Baliga!$1:$1,PROSPER_Baliga!$60:$60,""),
IF($C13="Thorsten Huhn",_xlfn.XLOOKUP($B13,PROSPER_Huhn!$1:$1,PROSPER_Huhn!$60:$60,""),
IF($C13="Nick Hull",_xlfn.XLOOKUP($B13,PROSPER_Hull!$1:$1,PROSPER_Hull!$60:$60,""),
IF($C13="Monika Kotwani",_xlfn.XLOOKUP($B13,PROSPER_Kotwani!$1:$1,PROSPER_Kotwani!$60:$60,""),
IF($C13="Jonathan Wellner",_xlfn.XLOOKUP($B13,PROSPER_Wellner!$1:$1,PROSPER_Wellner!$60:$60,""),
IF($C13="Travis Harvey",_xlfn.XLOOKUP($B13,PROSPER_Harvey!$1:$1,PROSPER_Harvey!$60:$60,""),""))))))))="","No Score",IF(IF($C13="Christopher Lobo",_xlfn.XLOOKUP($B13,PROSPER_Lobo!$1:$1,PROSPER_Lobo!$60:$60,""),
IF($C13="Naren Baliga",_xlfn.XLOOKUP($B13,PROSPER_Baliga!$1:$1,PROSPER_Baliga!$60:$60,""),
IF($C13="Thorsten Huhn",_xlfn.XLOOKUP($B13,PROSPER_Huhn!$1:$1,PROSPER_Huhn!$60:$60,""),
IF($C13="Nick Hull",_xlfn.XLOOKUP($B13,PROSPER_Hull!$1:$1,PROSPER_Hull!$60:$60,""),
IF($C13="Monika Kotwani",_xlfn.XLOOKUP($B13,PROSPER_Kotwani!$1:$1,PROSPER_Kotwani!$60:$60,""),
IF($C13="Jonathan Wellner",_xlfn.XLOOKUP($B13,PROSPER_Wellner!$1:$1,PROSPER_Wellner!$60:$60,""),
IF($C13="Travis Harvey",_xlfn.XLOOKUP($B13,PROSPER_Harvey!$1:$1,PROSPER_Harvey!$60:$60,""),"")))))))="","",
IF($C13="Christopher Lobo",_xlfn.XLOOKUP($B13,PROSPER_Lobo!$1:$1,PROSPER_Lobo!$60:$60,""),
IF($C13="Naren Baliga",_xlfn.XLOOKUP($B13,PROSPER_Baliga!$1:$1,PROSPER_Baliga!$60:$60,""),
IF($C13="Thorsten Huhn",_xlfn.XLOOKUP($B13,PROSPER_Huhn!$1:$1,PROSPER_Huhn!$60:$60,""),
IF($C13="Nick Hull",_xlfn.XLOOKUP($B13,PROSPER_Hull!$1:$1,PROSPER_Hull!$60:$60,""),
IF($C13="Monika Kotwani",_xlfn.XLOOKUP($B13,PROSPER_Kotwani!$1:$1,PROSPER_Kotwani!$60:$60,""),
IF($C13="Jonathan Wellner",_xlfn.XLOOKUP($B13,PROSPER_Wellner!$1:$1,PROSPER_Wellner!$60:$60,""),
IF($C13="Travis Harvey",_xlfn.XLOOKUP($B13,PROSPER_Harvey!$1:$1,PROSPER_Harvey!$60:$60,""),"")))))))))</f>
        <v>No Score</v>
      </c>
      <c r="HP13" s="138" t="str">
        <f>IF(IF(IF($C13="Christopher Lobo",_xlfn.XLOOKUP($B13,PROSPER_Lobo!$1:$1,PROSPER_Lobo!$61:$61,""),
IF($C13="Naren Baliga",_xlfn.XLOOKUP($B13,PROSPER_Baliga!$1:$1,PROSPER_Baliga!$61:$61,""),
IF($C13="Thorsten Huhn",_xlfn.XLOOKUP($B13,PROSPER_Huhn!$1:$1,PROSPER_Huhn!$61:$61,""),
IF($C13="Nick Hull",_xlfn.XLOOKUP($B13,PROSPER_Hull!$1:$1,PROSPER_Hull!$61:$61,""),
IF($C13="Monika Kotwani",_xlfn.XLOOKUP($B13,PROSPER_Kotwani!$1:$1,PROSPER_Kotwani!$61:$61,""),
IF($C13="Jonathan Wellner",_xlfn.XLOOKUP($B13,PROSPER_Wellner!$1:$1,PROSPER_Wellner!$61:$61,""),
IF($C13="Travis Harvey",_xlfn.XLOOKUP($B13,PROSPER_Harvey!$1:$1,PROSPER_Harvey!$61:$61,""),"")))))))="","",
IF($C13="Christopher Lobo",_xlfn.XLOOKUP($B13,PROSPER_Lobo!$1:$1,PROSPER_Lobo!$61:$61,""),
IF($C13="Naren Baliga",_xlfn.XLOOKUP($B13,PROSPER_Baliga!$1:$1,PROSPER_Baliga!$61:$61,""),
IF($C13="Thorsten Huhn",_xlfn.XLOOKUP($B13,PROSPER_Huhn!$1:$1,PROSPER_Huhn!$61:$61,""),
IF($C13="Nick Hull",_xlfn.XLOOKUP($B13,PROSPER_Hull!$1:$1,PROSPER_Hull!$61:$61,""),
IF($C13="Monika Kotwani",_xlfn.XLOOKUP($B13,PROSPER_Kotwani!$1:$1,PROSPER_Kotwani!$61:$61,""),
IF($C13="Jonathan Wellner",_xlfn.XLOOKUP($B13,PROSPER_Wellner!$1:$1,PROSPER_Wellner!$61:$61,""),
IF($C13="Travis Harvey",_xlfn.XLOOKUP($B13,PROSPER_Harvey!$1:$1,PROSPER_Harvey!$61:$61,""),""))))))))="","No Comment",IF(IF($C13="Christopher Lobo",_xlfn.XLOOKUP($B13,PROSPER_Lobo!$1:$1,PROSPER_Lobo!$61:$61,""),
IF($C13="Naren Baliga",_xlfn.XLOOKUP($B13,PROSPER_Baliga!$1:$1,PROSPER_Baliga!$61:$61,""),
IF($C13="Thorsten Huhn",_xlfn.XLOOKUP($B13,PROSPER_Huhn!$1:$1,PROSPER_Huhn!$61:$61,""),
IF($C13="Nick Hull",_xlfn.XLOOKUP($B13,PROSPER_Hull!$1:$1,PROSPER_Hull!$61:$61,""),
IF($C13="Monika Kotwani",_xlfn.XLOOKUP($B13,PROSPER_Kotwani!$1:$1,PROSPER_Kotwani!$61:$61,""),
IF($C13="Jonathan Wellner",_xlfn.XLOOKUP($B13,PROSPER_Wellner!$1:$1,PROSPER_Wellner!$61:$61,""),
IF($C13="Travis Harvey",_xlfn.XLOOKUP($B13,PROSPER_Harvey!$1:$1,PROSPER_Harvey!$61:$61,""),"")))))))="","",
IF($C13="Christopher Lobo",_xlfn.XLOOKUP($B13,PROSPER_Lobo!$1:$1,PROSPER_Lobo!$61:$61,""),
IF($C13="Naren Baliga",_xlfn.XLOOKUP($B13,PROSPER_Baliga!$1:$1,PROSPER_Baliga!$61:$61,""),
IF($C13="Thorsten Huhn",_xlfn.XLOOKUP($B13,PROSPER_Huhn!$1:$1,PROSPER_Huhn!$61:$61,""),
IF($C13="Nick Hull",_xlfn.XLOOKUP($B13,PROSPER_Hull!$1:$1,PROSPER_Hull!$61:$61,""),
IF($C13="Monika Kotwani",_xlfn.XLOOKUP($B13,PROSPER_Kotwani!$1:$1,PROSPER_Kotwani!$61:$61,""),
IF($C13="Jonathan Wellner",_xlfn.XLOOKUP($B13,PROSPER_Wellner!$1:$1,PROSPER_Wellner!$61:$61,""),
IF($C13="Travis Harvey",_xlfn.XLOOKUP($B13,PROSPER_Harvey!$1:$1,PROSPER_Harvey!$61:$61,""),"")))))))))</f>
        <v>No Comment</v>
      </c>
      <c r="HQ13" s="188" t="str">
        <f t="shared" si="206"/>
        <v>N/A</v>
      </c>
      <c r="HR13" s="135" t="str">
        <f>_xlfn.XLOOKUP(B13,PROSPERInitial_Query!$E:$E,PROSPERInitial_Query!$AM:$AM,"",,-1)</f>
        <v/>
      </c>
      <c r="HS13" s="136" t="str">
        <f t="shared" si="100"/>
        <v>Christophe Ferrando4 - SuccessExpanding / Renewing the Business</v>
      </c>
      <c r="HT13" s="136" t="str">
        <f>_xlfn.XLOOKUP(HS13,PROSPERDelta_Query!BK:BK,PROSPERDelta_Query!AZ:AZ,"",,-1)</f>
        <v/>
      </c>
      <c r="HU13" s="137" t="str">
        <f t="shared" si="207"/>
        <v>N/A</v>
      </c>
      <c r="HV13" s="137" t="str">
        <f>IF(IF(IF($C13="Christopher Lobo",_xlfn.XLOOKUP($B13,PROSPER_Lobo!$1:$1,PROSPER_Lobo!$62:$62,""),
IF($C13="Naren Baliga",_xlfn.XLOOKUP($B13,PROSPER_Baliga!$1:$1,PROSPER_Baliga!$62:$62,""),
IF($C13="Thorsten Huhn",_xlfn.XLOOKUP($B13,PROSPER_Huhn!$1:$1,PROSPER_Huhn!$62:$62,""),
IF($C13="Nick Hull",_xlfn.XLOOKUP($B13,PROSPER_Hull!$1:$1,PROSPER_Hull!$62:$62,""),
IF($C13="Monika Kotwani",_xlfn.XLOOKUP($B13,PROSPER_Kotwani!$1:$1,PROSPER_Kotwani!$62:$62,""),
IF($C13="Jonathan Wellner",_xlfn.XLOOKUP($B13,PROSPER_Wellner!$1:$1,PROSPER_Wellner!$62:$62,""),
IF($C13="Travis Harvey",_xlfn.XLOOKUP($B13,PROSPER_Harvey!$1:$1,PROSPER_Harvey!$62:$62,""),"")))))))="","",
IF($C13="Christopher Lobo",_xlfn.XLOOKUP($B13,PROSPER_Lobo!$1:$1,PROSPER_Lobo!$62:$62,""),
IF($C13="Naren Baliga",_xlfn.XLOOKUP($B13,PROSPER_Baliga!$1:$1,PROSPER_Baliga!$62:$62,""),
IF($C13="Thorsten Huhn",_xlfn.XLOOKUP($B13,PROSPER_Huhn!$1:$1,PROSPER_Huhn!$62:$62,""),
IF($C13="Nick Hull",_xlfn.XLOOKUP($B13,PROSPER_Hull!$1:$1,PROSPER_Hull!$62:$62,""),
IF($C13="Monika Kotwani",_xlfn.XLOOKUP($B13,PROSPER_Kotwani!$1:$1,PROSPER_Kotwani!$62:$62,""),
IF($C13="Jonathan Wellner",_xlfn.XLOOKUP($B13,PROSPER_Wellner!$1:$1,PROSPER_Wellner!$62:$62,""),
IF($C13="Travis Harvey",_xlfn.XLOOKUP($B13,PROSPER_Harvey!$1:$1,PROSPER_Harvey!$62:$62,""),""))))))))="","No Score",IF(IF($C13="Christopher Lobo",_xlfn.XLOOKUP($B13,PROSPER_Lobo!$1:$1,PROSPER_Lobo!$62:$62,""),
IF($C13="Naren Baliga",_xlfn.XLOOKUP($B13,PROSPER_Baliga!$1:$1,PROSPER_Baliga!$62:$62,""),
IF($C13="Thorsten Huhn",_xlfn.XLOOKUP($B13,PROSPER_Huhn!$1:$1,PROSPER_Huhn!$62:$62,""),
IF($C13="Nick Hull",_xlfn.XLOOKUP($B13,PROSPER_Hull!$1:$1,PROSPER_Hull!$62:$62,""),
IF($C13="Monika Kotwani",_xlfn.XLOOKUP($B13,PROSPER_Kotwani!$1:$1,PROSPER_Kotwani!$62:$62,""),
IF($C13="Jonathan Wellner",_xlfn.XLOOKUP($B13,PROSPER_Wellner!$1:$1,PROSPER_Wellner!$62:$62,""),
IF($C13="Travis Harvey",_xlfn.XLOOKUP($B13,PROSPER_Harvey!$1:$1,PROSPER_Harvey!$62:$62,""),"")))))))="","",
IF($C13="Christopher Lobo",_xlfn.XLOOKUP($B13,PROSPER_Lobo!$1:$1,PROSPER_Lobo!$62:$62,""),
IF($C13="Naren Baliga",_xlfn.XLOOKUP($B13,PROSPER_Baliga!$1:$1,PROSPER_Baliga!$62:$62,""),
IF($C13="Thorsten Huhn",_xlfn.XLOOKUP($B13,PROSPER_Huhn!$1:$1,PROSPER_Huhn!$62:$62,""),
IF($C13="Nick Hull",_xlfn.XLOOKUP($B13,PROSPER_Hull!$1:$1,PROSPER_Hull!$62:$62,""),
IF($C13="Monika Kotwani",_xlfn.XLOOKUP($B13,PROSPER_Kotwani!$1:$1,PROSPER_Kotwani!$62:$62,""),
IF($C13="Jonathan Wellner",_xlfn.XLOOKUP($B13,PROSPER_Wellner!$1:$1,PROSPER_Wellner!$62:$62,""),
IF($C13="Travis Harvey",_xlfn.XLOOKUP($B13,PROSPER_Harvey!$1:$1,PROSPER_Harvey!$62:$62,""),"")))))))))</f>
        <v>No Score</v>
      </c>
      <c r="HW13" s="138" t="str">
        <f>IF(IF(IF($C13="Christopher Lobo",_xlfn.XLOOKUP($B13,PROSPER_Lobo!$1:$1,PROSPER_Lobo!$63:$63,""),
IF($C13="Naren Baliga",_xlfn.XLOOKUP($B13,PROSPER_Baliga!$1:$1,PROSPER_Baliga!$63:$63,""),
IF($C13="Thorsten Huhn",_xlfn.XLOOKUP($B13,PROSPER_Huhn!$1:$1,PROSPER_Huhn!$63:$63,""),
IF($C13="Nick Hull",_xlfn.XLOOKUP($B13,PROSPER_Hull!$1:$1,PROSPER_Hull!$63:$63,""),
IF($C13="Monika Kotwani",_xlfn.XLOOKUP($B13,PROSPER_Kotwani!$1:$1,PROSPER_Kotwani!$63:$63,""),
IF($C13="Jonathan Wellner",_xlfn.XLOOKUP($B13,PROSPER_Wellner!$1:$1,PROSPER_Wellner!$63:$63,""),
IF($C13="Travis Harvey",_xlfn.XLOOKUP($B13,PROSPER_Harvey!$1:$1,PROSPER_Harvey!$63:$63,""),"")))))))="","",
IF($C13="Christopher Lobo",_xlfn.XLOOKUP($B13,PROSPER_Lobo!$1:$1,PROSPER_Lobo!$63:$63,""),
IF($C13="Naren Baliga",_xlfn.XLOOKUP($B13,PROSPER_Baliga!$1:$1,PROSPER_Baliga!$63:$63,""),
IF($C13="Thorsten Huhn",_xlfn.XLOOKUP($B13,PROSPER_Huhn!$1:$1,PROSPER_Huhn!$63:$63,""),
IF($C13="Nick Hull",_xlfn.XLOOKUP($B13,PROSPER_Hull!$1:$1,PROSPER_Hull!$63:$63,""),
IF($C13="Monika Kotwani",_xlfn.XLOOKUP($B13,PROSPER_Kotwani!$1:$1,PROSPER_Kotwani!$63:$63,""),
IF($C13="Jonathan Wellner",_xlfn.XLOOKUP($B13,PROSPER_Wellner!$1:$1,PROSPER_Wellner!$63:$63,""),
IF($C13="Travis Harvey",_xlfn.XLOOKUP($B13,PROSPER_Harvey!$1:$1,PROSPER_Harvey!$63:$63,""),""))))))))="","No Comment",IF(IF($C13="Christopher Lobo",_xlfn.XLOOKUP($B13,PROSPER_Lobo!$1:$1,PROSPER_Lobo!$63:$63,""),
IF($C13="Naren Baliga",_xlfn.XLOOKUP($B13,PROSPER_Baliga!$1:$1,PROSPER_Baliga!$63:$63,""),
IF($C13="Thorsten Huhn",_xlfn.XLOOKUP($B13,PROSPER_Huhn!$1:$1,PROSPER_Huhn!$63:$63,""),
IF($C13="Nick Hull",_xlfn.XLOOKUP($B13,PROSPER_Hull!$1:$1,PROSPER_Hull!$63:$63,""),
IF($C13="Monika Kotwani",_xlfn.XLOOKUP($B13,PROSPER_Kotwani!$1:$1,PROSPER_Kotwani!$63:$63,""),
IF($C13="Jonathan Wellner",_xlfn.XLOOKUP($B13,PROSPER_Wellner!$1:$1,PROSPER_Wellner!$63:$63,""),
IF($C13="Travis Harvey",_xlfn.XLOOKUP($B13,PROSPER_Harvey!$1:$1,PROSPER_Harvey!$63:$63,""),"")))))))="","",
IF($C13="Christopher Lobo",_xlfn.XLOOKUP($B13,PROSPER_Lobo!$1:$1,PROSPER_Lobo!$63:$63,""),
IF($C13="Naren Baliga",_xlfn.XLOOKUP($B13,PROSPER_Baliga!$1:$1,PROSPER_Baliga!$63:$63,""),
IF($C13="Thorsten Huhn",_xlfn.XLOOKUP($B13,PROSPER_Huhn!$1:$1,PROSPER_Huhn!$63:$63,""),
IF($C13="Nick Hull",_xlfn.XLOOKUP($B13,PROSPER_Hull!$1:$1,PROSPER_Hull!$63:$63,""),
IF($C13="Monika Kotwani",_xlfn.XLOOKUP($B13,PROSPER_Kotwani!$1:$1,PROSPER_Kotwani!$63:$63,""),
IF($C13="Jonathan Wellner",_xlfn.XLOOKUP($B13,PROSPER_Wellner!$1:$1,PROSPER_Wellner!$63:$63,""),
IF($C13="Travis Harvey",_xlfn.XLOOKUP($B13,PROSPER_Harvey!$1:$1,PROSPER_Harvey!$63:$63,""),"")))))))))</f>
        <v>No Comment</v>
      </c>
      <c r="HX13" s="188" t="str">
        <f t="shared" si="208"/>
        <v>N/A</v>
      </c>
      <c r="HY13" s="135" t="str">
        <f>_xlfn.XLOOKUP(B13,PROSPERInitial_Query!$E:$E,PROSPERInitial_Query!$AN:$AN,"",,-1)</f>
        <v/>
      </c>
      <c r="HZ13" s="136" t="str">
        <f t="shared" si="103"/>
        <v>Christophe Ferrando4 - SuccessPre-Sales Participation</v>
      </c>
      <c r="IA13" s="136" t="str">
        <f>_xlfn.XLOOKUP(HZ13,PROSPERDelta_Query!BK:BK,PROSPERDelta_Query!BA:BA,"",,-1)</f>
        <v/>
      </c>
      <c r="IB13" s="137" t="str">
        <f t="shared" si="209"/>
        <v>N/A</v>
      </c>
      <c r="IC13" s="137" t="str">
        <f>IF(IF(IF($C13="Christopher Lobo",_xlfn.XLOOKUP($B13,PROSPER_Lobo!$1:$1,PROSPER_Lobo!$64:$64,""),
IF($C13="Naren Baliga",_xlfn.XLOOKUP($B13,PROSPER_Baliga!$1:$1,PROSPER_Baliga!$64:$64,""),
IF($C13="Thorsten Huhn",_xlfn.XLOOKUP($B13,PROSPER_Huhn!$1:$1,PROSPER_Huhn!$64:$64,""),
IF($C13="Nick Hull",_xlfn.XLOOKUP($B13,PROSPER_Hull!$1:$1,PROSPER_Hull!$64:$64,""),
IF($C13="Monika Kotwani",_xlfn.XLOOKUP($B13,PROSPER_Kotwani!$1:$1,PROSPER_Kotwani!$64:$64,""),
IF($C13="Jonathan Wellner",_xlfn.XLOOKUP($B13,PROSPER_Wellner!$1:$1,PROSPER_Wellner!$64:$64,""),
IF($C13="Travis Harvey",_xlfn.XLOOKUP($B13,PROSPER_Harvey!$1:$1,PROSPER_Harvey!$64:$64,""),"")))))))="","",
IF($C13="Christopher Lobo",_xlfn.XLOOKUP($B13,PROSPER_Lobo!$1:$1,PROSPER_Lobo!$64:$64,""),
IF($C13="Naren Baliga",_xlfn.XLOOKUP($B13,PROSPER_Baliga!$1:$1,PROSPER_Baliga!$64:$64,""),
IF($C13="Thorsten Huhn",_xlfn.XLOOKUP($B13,PROSPER_Huhn!$1:$1,PROSPER_Huhn!$64:$64,""),
IF($C13="Nick Hull",_xlfn.XLOOKUP($B13,PROSPER_Hull!$1:$1,PROSPER_Hull!$64:$64,""),
IF($C13="Monika Kotwani",_xlfn.XLOOKUP($B13,PROSPER_Kotwani!$1:$1,PROSPER_Kotwani!$64:$64,""),
IF($C13="Jonathan Wellner",_xlfn.XLOOKUP($B13,PROSPER_Wellner!$1:$1,PROSPER_Wellner!$64:$64,""),
IF($C13="Travis Harvey",_xlfn.XLOOKUP($B13,PROSPER_Harvey!$1:$1,PROSPER_Harvey!$64:$64,""),""))))))))="","No Score",IF(IF($C13="Christopher Lobo",_xlfn.XLOOKUP($B13,PROSPER_Lobo!$1:$1,PROSPER_Lobo!$64:$64,""),
IF($C13="Naren Baliga",_xlfn.XLOOKUP($B13,PROSPER_Baliga!$1:$1,PROSPER_Baliga!$64:$64,""),
IF($C13="Thorsten Huhn",_xlfn.XLOOKUP($B13,PROSPER_Huhn!$1:$1,PROSPER_Huhn!$64:$64,""),
IF($C13="Nick Hull",_xlfn.XLOOKUP($B13,PROSPER_Hull!$1:$1,PROSPER_Hull!$64:$64,""),
IF($C13="Monika Kotwani",_xlfn.XLOOKUP($B13,PROSPER_Kotwani!$1:$1,PROSPER_Kotwani!$64:$64,""),
IF($C13="Jonathan Wellner",_xlfn.XLOOKUP($B13,PROSPER_Wellner!$1:$1,PROSPER_Wellner!$64:$64,""),
IF($C13="Travis Harvey",_xlfn.XLOOKUP($B13,PROSPER_Harvey!$1:$1,PROSPER_Harvey!$64:$64,""),"")))))))="","",
IF($C13="Christopher Lobo",_xlfn.XLOOKUP($B13,PROSPER_Lobo!$1:$1,PROSPER_Lobo!$64:$64,""),
IF($C13="Naren Baliga",_xlfn.XLOOKUP($B13,PROSPER_Baliga!$1:$1,PROSPER_Baliga!$64:$64,""),
IF($C13="Thorsten Huhn",_xlfn.XLOOKUP($B13,PROSPER_Huhn!$1:$1,PROSPER_Huhn!$64:$64,""),
IF($C13="Nick Hull",_xlfn.XLOOKUP($B13,PROSPER_Hull!$1:$1,PROSPER_Hull!$64:$64,""),
IF($C13="Monika Kotwani",_xlfn.XLOOKUP($B13,PROSPER_Kotwani!$1:$1,PROSPER_Kotwani!$64:$64,""),
IF($C13="Jonathan Wellner",_xlfn.XLOOKUP($B13,PROSPER_Wellner!$1:$1,PROSPER_Wellner!$64:$64,""),
IF($C13="Travis Harvey",_xlfn.XLOOKUP($B13,PROSPER_Harvey!$1:$1,PROSPER_Harvey!$64:$64,""),"")))))))))</f>
        <v>No Score</v>
      </c>
      <c r="ID13" s="138" t="str">
        <f>IF(IF(IF($C13="Christopher Lobo",_xlfn.XLOOKUP($B13,PROSPER_Lobo!$1:$1,PROSPER_Lobo!$65:$65,""),
IF($C13="Naren Baliga",_xlfn.XLOOKUP($B13,PROSPER_Baliga!$1:$1,PROSPER_Baliga!$65:$65,""),
IF($C13="Thorsten Huhn",_xlfn.XLOOKUP($B13,PROSPER_Huhn!$1:$1,PROSPER_Huhn!$65:$65,""),
IF($C13="Nick Hull",_xlfn.XLOOKUP($B13,PROSPER_Hull!$1:$1,PROSPER_Hull!$65:$65,""),
IF($C13="Monika Kotwani",_xlfn.XLOOKUP($B13,PROSPER_Kotwani!$1:$1,PROSPER_Kotwani!$65:$65,""),
IF($C13="Jonathan Wellner",_xlfn.XLOOKUP($B13,PROSPER_Wellner!$1:$1,PROSPER_Wellner!$65:$65,""),
IF($C13="Travis Harvey",_xlfn.XLOOKUP($B13,PROSPER_Harvey!$1:$1,PROSPER_Harvey!$65:$65,""),"")))))))="","",
IF($C13="Christopher Lobo",_xlfn.XLOOKUP($B13,PROSPER_Lobo!$1:$1,PROSPER_Lobo!$65:$65,""),
IF($C13="Naren Baliga",_xlfn.XLOOKUP($B13,PROSPER_Baliga!$1:$1,PROSPER_Baliga!$65:$65,""),
IF($C13="Thorsten Huhn",_xlfn.XLOOKUP($B13,PROSPER_Huhn!$1:$1,PROSPER_Huhn!$65:$65,""),
IF($C13="Nick Hull",_xlfn.XLOOKUP($B13,PROSPER_Hull!$1:$1,PROSPER_Hull!$65:$65,""),
IF($C13="Monika Kotwani",_xlfn.XLOOKUP($B13,PROSPER_Kotwani!$1:$1,PROSPER_Kotwani!$65:$65,""),
IF($C13="Jonathan Wellner",_xlfn.XLOOKUP($B13,PROSPER_Wellner!$1:$1,PROSPER_Wellner!$65:$65,""),
IF($C13="Travis Harvey",_xlfn.XLOOKUP($B13,PROSPER_Harvey!$1:$1,PROSPER_Harvey!$65:$65,""),""))))))))="","No Comment",IF(IF($C13="Christopher Lobo",_xlfn.XLOOKUP($B13,PROSPER_Lobo!$1:$1,PROSPER_Lobo!$65:$65,""),
IF($C13="Naren Baliga",_xlfn.XLOOKUP($B13,PROSPER_Baliga!$1:$1,PROSPER_Baliga!$65:$65,""),
IF($C13="Thorsten Huhn",_xlfn.XLOOKUP($B13,PROSPER_Huhn!$1:$1,PROSPER_Huhn!$65:$65,""),
IF($C13="Nick Hull",_xlfn.XLOOKUP($B13,PROSPER_Hull!$1:$1,PROSPER_Hull!$65:$65,""),
IF($C13="Monika Kotwani",_xlfn.XLOOKUP($B13,PROSPER_Kotwani!$1:$1,PROSPER_Kotwani!$65:$65,""),
IF($C13="Jonathan Wellner",_xlfn.XLOOKUP($B13,PROSPER_Wellner!$1:$1,PROSPER_Wellner!$65:$65,""),
IF($C13="Travis Harvey",_xlfn.XLOOKUP($B13,PROSPER_Harvey!$1:$1,PROSPER_Harvey!$65:$65,""),"")))))))="","",
IF($C13="Christopher Lobo",_xlfn.XLOOKUP($B13,PROSPER_Lobo!$1:$1,PROSPER_Lobo!$65:$65,""),
IF($C13="Naren Baliga",_xlfn.XLOOKUP($B13,PROSPER_Baliga!$1:$1,PROSPER_Baliga!$65:$65,""),
IF($C13="Thorsten Huhn",_xlfn.XLOOKUP($B13,PROSPER_Huhn!$1:$1,PROSPER_Huhn!$65:$65,""),
IF($C13="Nick Hull",_xlfn.XLOOKUP($B13,PROSPER_Hull!$1:$1,PROSPER_Hull!$65:$65,""),
IF($C13="Monika Kotwani",_xlfn.XLOOKUP($B13,PROSPER_Kotwani!$1:$1,PROSPER_Kotwani!$65:$65,""),
IF($C13="Jonathan Wellner",_xlfn.XLOOKUP($B13,PROSPER_Wellner!$1:$1,PROSPER_Wellner!$65:$65,""),
IF($C13="Travis Harvey",_xlfn.XLOOKUP($B13,PROSPER_Harvey!$1:$1,PROSPER_Harvey!$65:$65,""),"")))))))))</f>
        <v>No Comment</v>
      </c>
      <c r="IE13" s="188" t="str">
        <f t="shared" si="210"/>
        <v>N/A</v>
      </c>
      <c r="IF13" s="135" t="str">
        <f>_xlfn.XLOOKUP(B13,PROSPERInitial_Query!$E:$E,PROSPERInitial_Query!$AO:$AO,"",,-1)</f>
        <v/>
      </c>
      <c r="IG13" s="136" t="str">
        <f t="shared" si="106"/>
        <v>Christophe Ferrando4 - SuccessP&amp;L Management</v>
      </c>
      <c r="IH13" s="136" t="str">
        <f>_xlfn.XLOOKUP(IG13,PROSPERDelta_Query!BK:BK,PROSPERDelta_Query!BB:BB,"",,-1)</f>
        <v/>
      </c>
      <c r="II13" s="137" t="str">
        <f t="shared" si="211"/>
        <v>N/A</v>
      </c>
      <c r="IJ13" s="137" t="str">
        <f>IF(IF(IF($C13="Christopher Lobo",_xlfn.XLOOKUP($B13,PROSPER_Lobo!$1:$1,PROSPER_Lobo!$66:$66,""),
IF($C13="Naren Baliga",_xlfn.XLOOKUP($B13,PROSPER_Baliga!$1:$1,PROSPER_Baliga!$66:$66,""),
IF($C13="Thorsten Huhn",_xlfn.XLOOKUP($B13,PROSPER_Huhn!$1:$1,PROSPER_Huhn!$66:$66,""),
IF($C13="Nick Hull",_xlfn.XLOOKUP($B13,PROSPER_Hull!$1:$1,PROSPER_Hull!$66:$66,""),
IF($C13="Monika Kotwani",_xlfn.XLOOKUP($B13,PROSPER_Kotwani!$1:$1,PROSPER_Kotwani!$66:$66,""),
IF($C13="Jonathan Wellner",_xlfn.XLOOKUP($B13,PROSPER_Wellner!$1:$1,PROSPER_Wellner!$66:$66,""),
IF($C13="Travis Harvey",_xlfn.XLOOKUP($B13,PROSPER_Harvey!$1:$1,PROSPER_Harvey!$66:$66,""),"")))))))="","",
IF($C13="Christopher Lobo",_xlfn.XLOOKUP($B13,PROSPER_Lobo!$1:$1,PROSPER_Lobo!$66:$66,""),
IF($C13="Naren Baliga",_xlfn.XLOOKUP($B13,PROSPER_Baliga!$1:$1,PROSPER_Baliga!$66:$66,""),
IF($C13="Thorsten Huhn",_xlfn.XLOOKUP($B13,PROSPER_Huhn!$1:$1,PROSPER_Huhn!$66:$66,""),
IF($C13="Nick Hull",_xlfn.XLOOKUP($B13,PROSPER_Hull!$1:$1,PROSPER_Hull!$66:$66,""),
IF($C13="Monika Kotwani",_xlfn.XLOOKUP($B13,PROSPER_Kotwani!$1:$1,PROSPER_Kotwani!$66:$66,""),
IF($C13="Jonathan Wellner",_xlfn.XLOOKUP($B13,PROSPER_Wellner!$1:$1,PROSPER_Wellner!$66:$66,""),
IF($C13="Travis Harvey",_xlfn.XLOOKUP($B13,PROSPER_Harvey!$1:$1,PROSPER_Harvey!$66:$66,""),""))))))))="","No Score",IF(IF($C13="Christopher Lobo",_xlfn.XLOOKUP($B13,PROSPER_Lobo!$1:$1,PROSPER_Lobo!$66:$66,""),
IF($C13="Naren Baliga",_xlfn.XLOOKUP($B13,PROSPER_Baliga!$1:$1,PROSPER_Baliga!$66:$66,""),
IF($C13="Thorsten Huhn",_xlfn.XLOOKUP($B13,PROSPER_Huhn!$1:$1,PROSPER_Huhn!$66:$66,""),
IF($C13="Nick Hull",_xlfn.XLOOKUP($B13,PROSPER_Hull!$1:$1,PROSPER_Hull!$66:$66,""),
IF($C13="Monika Kotwani",_xlfn.XLOOKUP($B13,PROSPER_Kotwani!$1:$1,PROSPER_Kotwani!$66:$66,""),
IF($C13="Jonathan Wellner",_xlfn.XLOOKUP($B13,PROSPER_Wellner!$1:$1,PROSPER_Wellner!$66:$66,""),
IF($C13="Travis Harvey",_xlfn.XLOOKUP($B13,PROSPER_Harvey!$1:$1,PROSPER_Harvey!$66:$66,""),"")))))))="","",
IF($C13="Christopher Lobo",_xlfn.XLOOKUP($B13,PROSPER_Lobo!$1:$1,PROSPER_Lobo!$66:$66,""),
IF($C13="Naren Baliga",_xlfn.XLOOKUP($B13,PROSPER_Baliga!$1:$1,PROSPER_Baliga!$66:$66,""),
IF($C13="Thorsten Huhn",_xlfn.XLOOKUP($B13,PROSPER_Huhn!$1:$1,PROSPER_Huhn!$66:$66,""),
IF($C13="Nick Hull",_xlfn.XLOOKUP($B13,PROSPER_Hull!$1:$1,PROSPER_Hull!$66:$66,""),
IF($C13="Monika Kotwani",_xlfn.XLOOKUP($B13,PROSPER_Kotwani!$1:$1,PROSPER_Kotwani!$66:$66,""),
IF($C13="Jonathan Wellner",_xlfn.XLOOKUP($B13,PROSPER_Wellner!$1:$1,PROSPER_Wellner!$66:$66,""),
IF($C13="Travis Harvey",_xlfn.XLOOKUP($B13,PROSPER_Harvey!$1:$1,PROSPER_Harvey!$66:$66,""),"")))))))))</f>
        <v>No Score</v>
      </c>
      <c r="IK13" s="138" t="str">
        <f>IF(IF(IF($C13="Christopher Lobo",_xlfn.XLOOKUP($B13,PROSPER_Lobo!$1:$1,PROSPER_Lobo!$67:$67,""),
IF($C13="Naren Baliga",_xlfn.XLOOKUP($B13,PROSPER_Baliga!$1:$1,PROSPER_Baliga!$67:$67,""),
IF($C13="Thorsten Huhn",_xlfn.XLOOKUP($B13,PROSPER_Huhn!$1:$1,PROSPER_Huhn!$67:$67,""),
IF($C13="Nick Hull",_xlfn.XLOOKUP($B13,PROSPER_Hull!$1:$1,PROSPER_Hull!$67:$67,""),
IF($C13="Monika Kotwani",_xlfn.XLOOKUP($B13,PROSPER_Kotwani!$1:$1,PROSPER_Kotwani!$67:$67,""),
IF($C13="Jonathan Wellner",_xlfn.XLOOKUP($B13,PROSPER_Wellner!$1:$1,PROSPER_Wellner!$67:$67,""),
IF($C13="Travis Harvey",_xlfn.XLOOKUP($B13,PROSPER_Harvey!$1:$1,PROSPER_Harvey!$67:$67,""),"")))))))="","",
IF($C13="Christopher Lobo",_xlfn.XLOOKUP($B13,PROSPER_Lobo!$1:$1,PROSPER_Lobo!$67:$67,""),
IF($C13="Naren Baliga",_xlfn.XLOOKUP($B13,PROSPER_Baliga!$1:$1,PROSPER_Baliga!$67:$67,""),
IF($C13="Thorsten Huhn",_xlfn.XLOOKUP($B13,PROSPER_Huhn!$1:$1,PROSPER_Huhn!$67:$67,""),
IF($C13="Nick Hull",_xlfn.XLOOKUP($B13,PROSPER_Hull!$1:$1,PROSPER_Hull!$67:$67,""),
IF($C13="Monika Kotwani",_xlfn.XLOOKUP($B13,PROSPER_Kotwani!$1:$1,PROSPER_Kotwani!$67:$67,""),
IF($C13="Jonathan Wellner",_xlfn.XLOOKUP($B13,PROSPER_Wellner!$1:$1,PROSPER_Wellner!$67:$67,""),
IF($C13="Travis Harvey",_xlfn.XLOOKUP($B13,PROSPER_Harvey!$1:$1,PROSPER_Harvey!$67:$67,""),""))))))))="","No Comment",IF(IF($C13="Christopher Lobo",_xlfn.XLOOKUP($B13,PROSPER_Lobo!$1:$1,PROSPER_Lobo!$67:$67,""),
IF($C13="Naren Baliga",_xlfn.XLOOKUP($B13,PROSPER_Baliga!$1:$1,PROSPER_Baliga!$67:$67,""),
IF($C13="Thorsten Huhn",_xlfn.XLOOKUP($B13,PROSPER_Huhn!$1:$1,PROSPER_Huhn!$67:$67,""),
IF($C13="Nick Hull",_xlfn.XLOOKUP($B13,PROSPER_Hull!$1:$1,PROSPER_Hull!$67:$67,""),
IF($C13="Monika Kotwani",_xlfn.XLOOKUP($B13,PROSPER_Kotwani!$1:$1,PROSPER_Kotwani!$67:$67,""),
IF($C13="Jonathan Wellner",_xlfn.XLOOKUP($B13,PROSPER_Wellner!$1:$1,PROSPER_Wellner!$67:$67,""),
IF($C13="Travis Harvey",_xlfn.XLOOKUP($B13,PROSPER_Harvey!$1:$1,PROSPER_Harvey!$67:$67,""),"")))))))="","",
IF($C13="Christopher Lobo",_xlfn.XLOOKUP($B13,PROSPER_Lobo!$1:$1,PROSPER_Lobo!$67:$67,""),
IF($C13="Naren Baliga",_xlfn.XLOOKUP($B13,PROSPER_Baliga!$1:$1,PROSPER_Baliga!$67:$67,""),
IF($C13="Thorsten Huhn",_xlfn.XLOOKUP($B13,PROSPER_Huhn!$1:$1,PROSPER_Huhn!$67:$67,""),
IF($C13="Nick Hull",_xlfn.XLOOKUP($B13,PROSPER_Hull!$1:$1,PROSPER_Hull!$67:$67,""),
IF($C13="Monika Kotwani",_xlfn.XLOOKUP($B13,PROSPER_Kotwani!$1:$1,PROSPER_Kotwani!$67:$67,""),
IF($C13="Jonathan Wellner",_xlfn.XLOOKUP($B13,PROSPER_Wellner!$1:$1,PROSPER_Wellner!$67:$67,""),
IF($C13="Travis Harvey",_xlfn.XLOOKUP($B13,PROSPER_Harvey!$1:$1,PROSPER_Harvey!$67:$67,""),"")))))))))</f>
        <v>No Comment</v>
      </c>
      <c r="IL13" s="188" t="str">
        <f t="shared" si="212"/>
        <v>N/A</v>
      </c>
      <c r="IM13" s="135" t="str">
        <f>_xlfn.XLOOKUP(B13,PROSPERInitial_Query!$E:$E,PROSPERInitial_Query!$AP:$AP,"",,-1)</f>
        <v/>
      </c>
      <c r="IN13" s="136" t="str">
        <f t="shared" si="109"/>
        <v>Christophe Ferrando4 - SuccessService Plan Management (PE)</v>
      </c>
      <c r="IO13" s="136" t="str">
        <f>_xlfn.XLOOKUP(IN13,PROSPERDelta_Query!BK:BK,PROSPERDelta_Query!BC:BC,"",,-1)</f>
        <v/>
      </c>
      <c r="IP13" s="137" t="str">
        <f t="shared" si="213"/>
        <v>N/A</v>
      </c>
      <c r="IQ13" s="137" t="str">
        <f>IF(IF(IF($C13="Christopher Lobo",_xlfn.XLOOKUP($B13,PROSPER_Lobo!$1:$1,PROSPER_Lobo!$68:$68,""),
IF($C13="Naren Baliga",_xlfn.XLOOKUP($B13,PROSPER_Baliga!$1:$1,PROSPER_Baliga!$68:$68,""),
IF($C13="Thorsten Huhn",_xlfn.XLOOKUP($B13,PROSPER_Huhn!$1:$1,PROSPER_Huhn!$68:$68,""),
IF($C13="Nick Hull",_xlfn.XLOOKUP($B13,PROSPER_Hull!$1:$1,PROSPER_Hull!$68:$68,""),
IF($C13="Monika Kotwani",_xlfn.XLOOKUP($B13,PROSPER_Kotwani!$1:$1,PROSPER_Kotwani!$68:$68,""),
IF($C13="Jonathan Wellner",_xlfn.XLOOKUP($B13,PROSPER_Wellner!$1:$1,PROSPER_Wellner!$68:$68,""),
IF($C13="Travis Harvey",_xlfn.XLOOKUP($B13,PROSPER_Harvey!$1:$1,PROSPER_Harvey!$68:$68,""),"")))))))="","",
IF($C13="Christopher Lobo",_xlfn.XLOOKUP($B13,PROSPER_Lobo!$1:$1,PROSPER_Lobo!$68:$68,""),
IF($C13="Naren Baliga",_xlfn.XLOOKUP($B13,PROSPER_Baliga!$1:$1,PROSPER_Baliga!$68:$68,""),
IF($C13="Thorsten Huhn",_xlfn.XLOOKUP($B13,PROSPER_Huhn!$1:$1,PROSPER_Huhn!$68:$68,""),
IF($C13="Nick Hull",_xlfn.XLOOKUP($B13,PROSPER_Hull!$1:$1,PROSPER_Hull!$68:$68,""),
IF($C13="Monika Kotwani",_xlfn.XLOOKUP($B13,PROSPER_Kotwani!$1:$1,PROSPER_Kotwani!$68:$68,""),
IF($C13="Jonathan Wellner",_xlfn.XLOOKUP($B13,PROSPER_Wellner!$1:$1,PROSPER_Wellner!$68:$68,""),
IF($C13="Travis Harvey",_xlfn.XLOOKUP($B13,PROSPER_Harvey!$1:$1,PROSPER_Harvey!$68:$68,""),""))))))))="","No Score",IF(IF($C13="Christopher Lobo",_xlfn.XLOOKUP($B13,PROSPER_Lobo!$1:$1,PROSPER_Lobo!$68:$68,""),
IF($C13="Naren Baliga",_xlfn.XLOOKUP($B13,PROSPER_Baliga!$1:$1,PROSPER_Baliga!$68:$68,""),
IF($C13="Thorsten Huhn",_xlfn.XLOOKUP($B13,PROSPER_Huhn!$1:$1,PROSPER_Huhn!$68:$68,""),
IF($C13="Nick Hull",_xlfn.XLOOKUP($B13,PROSPER_Hull!$1:$1,PROSPER_Hull!$68:$68,""),
IF($C13="Monika Kotwani",_xlfn.XLOOKUP($B13,PROSPER_Kotwani!$1:$1,PROSPER_Kotwani!$68:$68,""),
IF($C13="Jonathan Wellner",_xlfn.XLOOKUP($B13,PROSPER_Wellner!$1:$1,PROSPER_Wellner!$68:$68,""),
IF($C13="Travis Harvey",_xlfn.XLOOKUP($B13,PROSPER_Harvey!$1:$1,PROSPER_Harvey!$68:$68,""),"")))))))="","",
IF($C13="Christopher Lobo",_xlfn.XLOOKUP($B13,PROSPER_Lobo!$1:$1,PROSPER_Lobo!$68:$68,""),
IF($C13="Naren Baliga",_xlfn.XLOOKUP($B13,PROSPER_Baliga!$1:$1,PROSPER_Baliga!$68:$68,""),
IF($C13="Thorsten Huhn",_xlfn.XLOOKUP($B13,PROSPER_Huhn!$1:$1,PROSPER_Huhn!$68:$68,""),
IF($C13="Nick Hull",_xlfn.XLOOKUP($B13,PROSPER_Hull!$1:$1,PROSPER_Hull!$68:$68,""),
IF($C13="Monika Kotwani",_xlfn.XLOOKUP($B13,PROSPER_Kotwani!$1:$1,PROSPER_Kotwani!$68:$68,""),
IF($C13="Jonathan Wellner",_xlfn.XLOOKUP($B13,PROSPER_Wellner!$1:$1,PROSPER_Wellner!$68:$68,""),
IF($C13="Travis Harvey",_xlfn.XLOOKUP($B13,PROSPER_Harvey!$1:$1,PROSPER_Harvey!$68:$68,""),"")))))))))</f>
        <v>No Score</v>
      </c>
      <c r="IR13" s="138" t="str">
        <f>IF(IF(IF($C13="Christopher Lobo",_xlfn.XLOOKUP($B13,PROSPER_Lobo!$1:$1,PROSPER_Lobo!$69:$69,""),
IF($C13="Naren Baliga",_xlfn.XLOOKUP($B13,PROSPER_Baliga!$1:$1,PROSPER_Baliga!$69:$69,""),
IF($C13="Thorsten Huhn",_xlfn.XLOOKUP($B13,PROSPER_Huhn!$1:$1,PROSPER_Huhn!$69:$69,""),
IF($C13="Nick Hull",_xlfn.XLOOKUP($B13,PROSPER_Hull!$1:$1,PROSPER_Hull!$69:$69,""),
IF($C13="Monika Kotwani",_xlfn.XLOOKUP($B13,PROSPER_Kotwani!$1:$1,PROSPER_Kotwani!$69:$69,""),
IF($C13="Jonathan Wellner",_xlfn.XLOOKUP($B13,PROSPER_Wellner!$1:$1,PROSPER_Wellner!$69:$69,""),
IF($C13="Travis Harvey",_xlfn.XLOOKUP($B13,PROSPER_Harvey!$1:$1,PROSPER_Harvey!$69:$69,""),"")))))))="","",
IF($C13="Christopher Lobo",_xlfn.XLOOKUP($B13,PROSPER_Lobo!$1:$1,PROSPER_Lobo!$69:$69,""),
IF($C13="Naren Baliga",_xlfn.XLOOKUP($B13,PROSPER_Baliga!$1:$1,PROSPER_Baliga!$69:$69,""),
IF($C13="Thorsten Huhn",_xlfn.XLOOKUP($B13,PROSPER_Huhn!$1:$1,PROSPER_Huhn!$69:$69,""),
IF($C13="Nick Hull",_xlfn.XLOOKUP($B13,PROSPER_Hull!$1:$1,PROSPER_Hull!$69:$69,""),
IF($C13="Monika Kotwani",_xlfn.XLOOKUP($B13,PROSPER_Kotwani!$1:$1,PROSPER_Kotwani!$69:$69,""),
IF($C13="Jonathan Wellner",_xlfn.XLOOKUP($B13,PROSPER_Wellner!$1:$1,PROSPER_Wellner!$69:$69,""),
IF($C13="Travis Harvey",_xlfn.XLOOKUP($B13,PROSPER_Harvey!$1:$1,PROSPER_Harvey!$69:$69,""),""))))))))="","No Comment",IF(IF($C13="Christopher Lobo",_xlfn.XLOOKUP($B13,PROSPER_Lobo!$1:$1,PROSPER_Lobo!$69:$69,""),
IF($C13="Naren Baliga",_xlfn.XLOOKUP($B13,PROSPER_Baliga!$1:$1,PROSPER_Baliga!$69:$69,""),
IF($C13="Thorsten Huhn",_xlfn.XLOOKUP($B13,PROSPER_Huhn!$1:$1,PROSPER_Huhn!$69:$69,""),
IF($C13="Nick Hull",_xlfn.XLOOKUP($B13,PROSPER_Hull!$1:$1,PROSPER_Hull!$69:$69,""),
IF($C13="Monika Kotwani",_xlfn.XLOOKUP($B13,PROSPER_Kotwani!$1:$1,PROSPER_Kotwani!$69:$69,""),
IF($C13="Jonathan Wellner",_xlfn.XLOOKUP($B13,PROSPER_Wellner!$1:$1,PROSPER_Wellner!$69:$69,""),
IF($C13="Travis Harvey",_xlfn.XLOOKUP($B13,PROSPER_Harvey!$1:$1,PROSPER_Harvey!$69:$69,""),"")))))))="","",
IF($C13="Christopher Lobo",_xlfn.XLOOKUP($B13,PROSPER_Lobo!$1:$1,PROSPER_Lobo!$69:$69,""),
IF($C13="Naren Baliga",_xlfn.XLOOKUP($B13,PROSPER_Baliga!$1:$1,PROSPER_Baliga!$69:$69,""),
IF($C13="Thorsten Huhn",_xlfn.XLOOKUP($B13,PROSPER_Huhn!$1:$1,PROSPER_Huhn!$69:$69,""),
IF($C13="Nick Hull",_xlfn.XLOOKUP($B13,PROSPER_Hull!$1:$1,PROSPER_Hull!$69:$69,""),
IF($C13="Monika Kotwani",_xlfn.XLOOKUP($B13,PROSPER_Kotwani!$1:$1,PROSPER_Kotwani!$69:$69,""),
IF($C13="Jonathan Wellner",_xlfn.XLOOKUP($B13,PROSPER_Wellner!$1:$1,PROSPER_Wellner!$69:$69,""),
IF($C13="Travis Harvey",_xlfn.XLOOKUP($B13,PROSPER_Harvey!$1:$1,PROSPER_Harvey!$69:$69,""),"")))))))))</f>
        <v>No Comment</v>
      </c>
      <c r="IS13" s="188" t="str">
        <f t="shared" si="214"/>
        <v>N/A</v>
      </c>
      <c r="IT13" s="187" t="str">
        <f t="shared" si="215"/>
        <v>N/A</v>
      </c>
      <c r="IU13" s="128" t="str">
        <f t="shared" si="216"/>
        <v>N/A</v>
      </c>
      <c r="IV13" s="188" t="str">
        <f t="shared" si="217"/>
        <v>N/A</v>
      </c>
      <c r="IW13" s="139">
        <f>_xlfn.XLOOKUP($B13,Vlookups_Local!B:B,Vlookups_Local!F:F)</f>
        <v>0.69938650306748473</v>
      </c>
      <c r="IX13" s="140">
        <f>_xlfn.XLOOKUP($B13,Vlookups_Local!B:B,Vlookups_Local!G:G)</f>
        <v>0.69938650306748473</v>
      </c>
      <c r="IY13" s="140">
        <f>_xlfn.XLOOKUP($B13,Vlookups_Local!B:B,Vlookups_Local!H:H)</f>
        <v>0</v>
      </c>
      <c r="IZ13" s="141">
        <f t="shared" si="218"/>
        <v>6.9938650306748471</v>
      </c>
      <c r="JA13" s="142">
        <f>_xlfn.XLOOKUP($B13,LevelUp_Query!A:A,LevelUp_Query!C:C,"")</f>
        <v>113</v>
      </c>
      <c r="JB13" s="143" t="str">
        <f>_xlfn.XLOOKUP($B13,LevelUp_Query!A:A,LevelUp_Query!F:F,"")</f>
        <v>Peak 2 - Vinson</v>
      </c>
      <c r="JC13" s="143">
        <f>_xlfn.XLOOKUP($B13,LevelUp_Query!A:A,LevelUp_Query!E:E,"")</f>
        <v>0</v>
      </c>
      <c r="JD13" s="141">
        <f t="shared" si="219"/>
        <v>0</v>
      </c>
      <c r="JE13" s="144" t="str">
        <f>_xlfn.XLOOKUP(B13,PROSPERInitial_Query!$E:$E,PROSPERInitial_Query!$AQ:$AQ,"",,-1)</f>
        <v/>
      </c>
      <c r="JF13" s="136" t="str">
        <f t="shared" si="117"/>
        <v>Christophe Ferrando7 - ResponsibilityGiving Back (L&amp;L)</v>
      </c>
      <c r="JG13" s="136" t="str">
        <f>_xlfn.XLOOKUP(JF13,PROSPERDelta_Query!BK:BK,PROSPERDelta_Query!BE:BE,"",,-1)</f>
        <v/>
      </c>
      <c r="JH13" s="137" t="str">
        <f t="shared" si="220"/>
        <v>N/A</v>
      </c>
      <c r="JI13" s="137" t="str">
        <f>IF(IF(IF($C13="Christopher Lobo",_xlfn.XLOOKUP($B13,PROSPER_Lobo!$1:$1,PROSPER_Lobo!$70:$70,""),
IF($C13="Naren Baliga",_xlfn.XLOOKUP($B13,PROSPER_Baliga!$1:$1,PROSPER_Baliga!$70:$70,""),
IF($C13="Thorsten Huhn",_xlfn.XLOOKUP($B13,PROSPER_Huhn!$1:$1,PROSPER_Huhn!$70:$70,""),
IF($C13="Nick Hull",_xlfn.XLOOKUP($B13,PROSPER_Hull!$1:$1,PROSPER_Hull!$70:$70,""),
IF($C13="Monika Kotwani",_xlfn.XLOOKUP($B13,PROSPER_Kotwani!$1:$1,PROSPER_Kotwani!$70:$70,""),
IF($C13="Jonathan Wellner",_xlfn.XLOOKUP($B13,PROSPER_Wellner!$1:$1,PROSPER_Wellner!$70:$70,""),
IF($C13="Travis Harvey",_xlfn.XLOOKUP($B13,PROSPER_Harvey!$1:$1,PROSPER_Harvey!$70:$70,""),"")))))))="","",
IF($C13="Christopher Lobo",_xlfn.XLOOKUP($B13,PROSPER_Lobo!$1:$1,PROSPER_Lobo!$70:$70,""),
IF($C13="Naren Baliga",_xlfn.XLOOKUP($B13,PROSPER_Baliga!$1:$1,PROSPER_Baliga!$70:$70,""),
IF($C13="Thorsten Huhn",_xlfn.XLOOKUP($B13,PROSPER_Huhn!$1:$1,PROSPER_Huhn!$70:$70,""),
IF($C13="Nick Hull",_xlfn.XLOOKUP($B13,PROSPER_Hull!$1:$1,PROSPER_Hull!$70:$70,""),
IF($C13="Monika Kotwani",_xlfn.XLOOKUP($B13,PROSPER_Kotwani!$1:$1,PROSPER_Kotwani!$70:$70,""),
IF($C13="Jonathan Wellner",_xlfn.XLOOKUP($B13,PROSPER_Wellner!$1:$1,PROSPER_Wellner!$70:$70,""),
IF($C13="Travis Harvey",_xlfn.XLOOKUP($B13,PROSPER_Harvey!$1:$1,PROSPER_Harvey!$70:$70,""),""))))))))="","No Score",IF(IF($C13="Christopher Lobo",_xlfn.XLOOKUP($B13,PROSPER_Lobo!$1:$1,PROSPER_Lobo!$70:$70,""),
IF($C13="Naren Baliga",_xlfn.XLOOKUP($B13,PROSPER_Baliga!$1:$1,PROSPER_Baliga!$70:$70,""),
IF($C13="Thorsten Huhn",_xlfn.XLOOKUP($B13,PROSPER_Huhn!$1:$1,PROSPER_Huhn!$70:$70,""),
IF($C13="Nick Hull",_xlfn.XLOOKUP($B13,PROSPER_Hull!$1:$1,PROSPER_Hull!$70:$70,""),
IF($C13="Monika Kotwani",_xlfn.XLOOKUP($B13,PROSPER_Kotwani!$1:$1,PROSPER_Kotwani!$70:$70,""),
IF($C13="Jonathan Wellner",_xlfn.XLOOKUP($B13,PROSPER_Wellner!$1:$1,PROSPER_Wellner!$70:$70,""),
IF($C13="Travis Harvey",_xlfn.XLOOKUP($B13,PROSPER_Harvey!$1:$1,PROSPER_Harvey!$70:$70,""),"")))))))="","",
IF($C13="Christopher Lobo",_xlfn.XLOOKUP($B13,PROSPER_Lobo!$1:$1,PROSPER_Lobo!$70:$70,""),
IF($C13="Naren Baliga",_xlfn.XLOOKUP($B13,PROSPER_Baliga!$1:$1,PROSPER_Baliga!$70:$70,""),
IF($C13="Thorsten Huhn",_xlfn.XLOOKUP($B13,PROSPER_Huhn!$1:$1,PROSPER_Huhn!$70:$70,""),
IF($C13="Nick Hull",_xlfn.XLOOKUP($B13,PROSPER_Hull!$1:$1,PROSPER_Hull!$70:$70,""),
IF($C13="Monika Kotwani",_xlfn.XLOOKUP($B13,PROSPER_Kotwani!$1:$1,PROSPER_Kotwani!$70:$70,""),
IF($C13="Jonathan Wellner",_xlfn.XLOOKUP($B13,PROSPER_Wellner!$1:$1,PROSPER_Wellner!$70:$70,""),
IF($C13="Travis Harvey",_xlfn.XLOOKUP($B13,PROSPER_Harvey!$1:$1,PROSPER_Harvey!$70:$70,""),"")))))))))</f>
        <v>No Score</v>
      </c>
      <c r="JJ13" s="138" t="str">
        <f>IF(IF(IF($C13="Christopher Lobo",_xlfn.XLOOKUP($B13,PROSPER_Lobo!$1:$1,PROSPER_Lobo!$71:$71,""),
IF($C13="Naren Baliga",_xlfn.XLOOKUP($B13,PROSPER_Baliga!$1:$1,PROSPER_Baliga!$71:$71,""),
IF($C13="Thorsten Huhn",_xlfn.XLOOKUP($B13,PROSPER_Huhn!$1:$1,PROSPER_Huhn!$71:$71,""),
IF($C13="Nick Hull",_xlfn.XLOOKUP($B13,PROSPER_Hull!$1:$1,PROSPER_Hull!$71:$71,""),
IF($C13="Monika Kotwani",_xlfn.XLOOKUP($B13,PROSPER_Kotwani!$1:$1,PROSPER_Kotwani!$71:$71,""),
IF($C13="Jonathan Wellner",_xlfn.XLOOKUP($B13,PROSPER_Wellner!$1:$1,PROSPER_Wellner!$71:$71,""),
IF($C13="Travis Harvey",_xlfn.XLOOKUP($B13,PROSPER_Harvey!$1:$1,PROSPER_Harvey!$71:$71,""),"")))))))="","",
IF($C13="Christopher Lobo",_xlfn.XLOOKUP($B13,PROSPER_Lobo!$1:$1,PROSPER_Lobo!$71:$71,""),
IF($C13="Naren Baliga",_xlfn.XLOOKUP($B13,PROSPER_Baliga!$1:$1,PROSPER_Baliga!$71:$71,""),
IF($C13="Thorsten Huhn",_xlfn.XLOOKUP($B13,PROSPER_Huhn!$1:$1,PROSPER_Huhn!$71:$71,""),
IF($C13="Nick Hull",_xlfn.XLOOKUP($B13,PROSPER_Hull!$1:$1,PROSPER_Hull!$71:$71,""),
IF($C13="Monika Kotwani",_xlfn.XLOOKUP($B13,PROSPER_Kotwani!$1:$1,PROSPER_Kotwani!$71:$71,""),
IF($C13="Jonathan Wellner",_xlfn.XLOOKUP($B13,PROSPER_Wellner!$1:$1,PROSPER_Wellner!$71:$71,""),
IF($C13="Travis Harvey",_xlfn.XLOOKUP($B13,PROSPER_Harvey!$1:$1,PROSPER_Harvey!$71:$71,""),""))))))))="","No Comment",IF(IF($C13="Christopher Lobo",_xlfn.XLOOKUP($B13,PROSPER_Lobo!$1:$1,PROSPER_Lobo!$71:$71,""),
IF($C13="Naren Baliga",_xlfn.XLOOKUP($B13,PROSPER_Baliga!$1:$1,PROSPER_Baliga!$71:$71,""),
IF($C13="Thorsten Huhn",_xlfn.XLOOKUP($B13,PROSPER_Huhn!$1:$1,PROSPER_Huhn!$71:$71,""),
IF($C13="Nick Hull",_xlfn.XLOOKUP($B13,PROSPER_Hull!$1:$1,PROSPER_Hull!$71:$71,""),
IF($C13="Monika Kotwani",_xlfn.XLOOKUP($B13,PROSPER_Kotwani!$1:$1,PROSPER_Kotwani!$71:$71,""),
IF($C13="Jonathan Wellner",_xlfn.XLOOKUP($B13,PROSPER_Wellner!$1:$1,PROSPER_Wellner!$71:$71,""),
IF($C13="Travis Harvey",_xlfn.XLOOKUP($B13,PROSPER_Harvey!$1:$1,PROSPER_Harvey!$71:$71,""),"")))))))="","",
IF($C13="Christopher Lobo",_xlfn.XLOOKUP($B13,PROSPER_Lobo!$1:$1,PROSPER_Lobo!$71:$71,""),
IF($C13="Naren Baliga",_xlfn.XLOOKUP($B13,PROSPER_Baliga!$1:$1,PROSPER_Baliga!$71:$71,""),
IF($C13="Thorsten Huhn",_xlfn.XLOOKUP($B13,PROSPER_Huhn!$1:$1,PROSPER_Huhn!$71:$71,""),
IF($C13="Nick Hull",_xlfn.XLOOKUP($B13,PROSPER_Hull!$1:$1,PROSPER_Hull!$71:$71,""),
IF($C13="Monika Kotwani",_xlfn.XLOOKUP($B13,PROSPER_Kotwani!$1:$1,PROSPER_Kotwani!$71:$71,""),
IF($C13="Jonathan Wellner",_xlfn.XLOOKUP($B13,PROSPER_Wellner!$1:$1,PROSPER_Wellner!$71:$71,""),
IF($C13="Travis Harvey",_xlfn.XLOOKUP($B13,PROSPER_Harvey!$1:$1,PROSPER_Harvey!$71:$71,""),"")))))))))</f>
        <v>No Comment</v>
      </c>
      <c r="JK13" s="141" t="str">
        <f t="shared" si="221"/>
        <v>N/A</v>
      </c>
      <c r="JL13" s="135" t="str">
        <f>_xlfn.XLOOKUP(B13,PROSPERInitial_Query!$E:$E,PROSPERInitial_Query!$AR:$AR,"",,-1)</f>
        <v/>
      </c>
      <c r="JM13" s="136" t="str">
        <f t="shared" si="120"/>
        <v>Christophe Ferrando7 - ResponsibilityExecutive Communication</v>
      </c>
      <c r="JN13" s="136" t="str">
        <f>_xlfn.XLOOKUP(JM13,PROSPERDelta_Query!BK:BK,PROSPERDelta_Query!BF:BF,"",,-1)</f>
        <v/>
      </c>
      <c r="JO13" s="137" t="str">
        <f t="shared" si="222"/>
        <v>N/A</v>
      </c>
      <c r="JP13" s="137" t="str">
        <f>IF(IF(IF($C13="Christopher Lobo",_xlfn.XLOOKUP($B13,PROSPER_Lobo!$1:$1,PROSPER_Lobo!$72:$72,""),
IF($C13="Naren Baliga",_xlfn.XLOOKUP($B13,PROSPER_Baliga!$1:$1,PROSPER_Baliga!$72:$72,""),
IF($C13="Thorsten Huhn",_xlfn.XLOOKUP($B13,PROSPER_Huhn!$1:$1,PROSPER_Huhn!$72:$72,""),
IF($C13="Nick Hull",_xlfn.XLOOKUP($B13,PROSPER_Hull!$1:$1,PROSPER_Hull!$72:$72,""),
IF($C13="Monika Kotwani",_xlfn.XLOOKUP($B13,PROSPER_Kotwani!$1:$1,PROSPER_Kotwani!$72:$72,""),
IF($C13="Jonathan Wellner",_xlfn.XLOOKUP($B13,PROSPER_Wellner!$1:$1,PROSPER_Wellner!$72:$72,""),
IF($C13="Travis Harvey",_xlfn.XLOOKUP($B13,PROSPER_Harvey!$1:$1,PROSPER_Harvey!$72:$72,""),"")))))))="","",
IF($C13="Christopher Lobo",_xlfn.XLOOKUP($B13,PROSPER_Lobo!$1:$1,PROSPER_Lobo!$72:$72,""),
IF($C13="Naren Baliga",_xlfn.XLOOKUP($B13,PROSPER_Baliga!$1:$1,PROSPER_Baliga!$72:$72,""),
IF($C13="Thorsten Huhn",_xlfn.XLOOKUP($B13,PROSPER_Huhn!$1:$1,PROSPER_Huhn!$72:$72,""),
IF($C13="Nick Hull",_xlfn.XLOOKUP($B13,PROSPER_Hull!$1:$1,PROSPER_Hull!$72:$72,""),
IF($C13="Monika Kotwani",_xlfn.XLOOKUP($B13,PROSPER_Kotwani!$1:$1,PROSPER_Kotwani!$72:$72,""),
IF($C13="Jonathan Wellner",_xlfn.XLOOKUP($B13,PROSPER_Wellner!$1:$1,PROSPER_Wellner!$72:$72,""),
IF($C13="Travis Harvey",_xlfn.XLOOKUP($B13,PROSPER_Harvey!$1:$1,PROSPER_Harvey!$72:$72,""),""))))))))="","No Score",IF(IF($C13="Christopher Lobo",_xlfn.XLOOKUP($B13,PROSPER_Lobo!$1:$1,PROSPER_Lobo!$72:$72,""),
IF($C13="Naren Baliga",_xlfn.XLOOKUP($B13,PROSPER_Baliga!$1:$1,PROSPER_Baliga!$72:$72,""),
IF($C13="Thorsten Huhn",_xlfn.XLOOKUP($B13,PROSPER_Huhn!$1:$1,PROSPER_Huhn!$72:$72,""),
IF($C13="Nick Hull",_xlfn.XLOOKUP($B13,PROSPER_Hull!$1:$1,PROSPER_Hull!$72:$72,""),
IF($C13="Monika Kotwani",_xlfn.XLOOKUP($B13,PROSPER_Kotwani!$1:$1,PROSPER_Kotwani!$72:$72,""),
IF($C13="Jonathan Wellner",_xlfn.XLOOKUP($B13,PROSPER_Wellner!$1:$1,PROSPER_Wellner!$72:$72,""),
IF($C13="Travis Harvey",_xlfn.XLOOKUP($B13,PROSPER_Harvey!$1:$1,PROSPER_Harvey!$72:$72,""),"")))))))="","",
IF($C13="Christopher Lobo",_xlfn.XLOOKUP($B13,PROSPER_Lobo!$1:$1,PROSPER_Lobo!$72:$72,""),
IF($C13="Naren Baliga",_xlfn.XLOOKUP($B13,PROSPER_Baliga!$1:$1,PROSPER_Baliga!$72:$72,""),
IF($C13="Thorsten Huhn",_xlfn.XLOOKUP($B13,PROSPER_Huhn!$1:$1,PROSPER_Huhn!$72:$72,""),
IF($C13="Nick Hull",_xlfn.XLOOKUP($B13,PROSPER_Hull!$1:$1,PROSPER_Hull!$72:$72,""),
IF($C13="Monika Kotwani",_xlfn.XLOOKUP($B13,PROSPER_Kotwani!$1:$1,PROSPER_Kotwani!$72:$72,""),
IF($C13="Jonathan Wellner",_xlfn.XLOOKUP($B13,PROSPER_Wellner!$1:$1,PROSPER_Wellner!$72:$72,""),
IF($C13="Travis Harvey",_xlfn.XLOOKUP($B13,PROSPER_Harvey!$1:$1,PROSPER_Harvey!$72:$72,""),"")))))))))</f>
        <v>No Score</v>
      </c>
      <c r="JQ13" s="138" t="str">
        <f>IF(IF(IF($C13="Christopher Lobo",_xlfn.XLOOKUP($B13,PROSPER_Lobo!$1:$1,PROSPER_Lobo!$73:$73,""),
IF($C13="Naren Baliga",_xlfn.XLOOKUP($B13,PROSPER_Baliga!$1:$1,PROSPER_Baliga!$73:$73,""),
IF($C13="Thorsten Huhn",_xlfn.XLOOKUP($B13,PROSPER_Huhn!$1:$1,PROSPER_Huhn!$73:$73,""),
IF($C13="Nick Hull",_xlfn.XLOOKUP($B13,PROSPER_Hull!$1:$1,PROSPER_Hull!$73:$73,""),
IF($C13="Monika Kotwani",_xlfn.XLOOKUP($B13,PROSPER_Kotwani!$1:$1,PROSPER_Kotwani!$73:$73,""),
IF($C13="Jonathan Wellner",_xlfn.XLOOKUP($B13,PROSPER_Wellner!$1:$1,PROSPER_Wellner!$73:$73,""),
IF($C13="Travis Harvey",_xlfn.XLOOKUP($B13,PROSPER_Harvey!$1:$1,PROSPER_Harvey!$73:$73,""),"")))))))="","",
IF($C13="Christopher Lobo",_xlfn.XLOOKUP($B13,PROSPER_Lobo!$1:$1,PROSPER_Lobo!$73:$73,""),
IF($C13="Naren Baliga",_xlfn.XLOOKUP($B13,PROSPER_Baliga!$1:$1,PROSPER_Baliga!$73:$73,""),
IF($C13="Thorsten Huhn",_xlfn.XLOOKUP($B13,PROSPER_Huhn!$1:$1,PROSPER_Huhn!$73:$73,""),
IF($C13="Nick Hull",_xlfn.XLOOKUP($B13,PROSPER_Hull!$1:$1,PROSPER_Hull!$73:$73,""),
IF($C13="Monika Kotwani",_xlfn.XLOOKUP($B13,PROSPER_Kotwani!$1:$1,PROSPER_Kotwani!$73:$73,""),
IF($C13="Jonathan Wellner",_xlfn.XLOOKUP($B13,PROSPER_Wellner!$1:$1,PROSPER_Wellner!$73:$73,""),
IF($C13="Travis Harvey",_xlfn.XLOOKUP($B13,PROSPER_Harvey!$1:$1,PROSPER_Harvey!$73:$73,""),""))))))))="","No Comment",IF(IF($C13="Christopher Lobo",_xlfn.XLOOKUP($B13,PROSPER_Lobo!$1:$1,PROSPER_Lobo!$73:$73,""),
IF($C13="Naren Baliga",_xlfn.XLOOKUP($B13,PROSPER_Baliga!$1:$1,PROSPER_Baliga!$73:$73,""),
IF($C13="Thorsten Huhn",_xlfn.XLOOKUP($B13,PROSPER_Huhn!$1:$1,PROSPER_Huhn!$73:$73,""),
IF($C13="Nick Hull",_xlfn.XLOOKUP($B13,PROSPER_Hull!$1:$1,PROSPER_Hull!$73:$73,""),
IF($C13="Monika Kotwani",_xlfn.XLOOKUP($B13,PROSPER_Kotwani!$1:$1,PROSPER_Kotwani!$73:$73,""),
IF($C13="Jonathan Wellner",_xlfn.XLOOKUP($B13,PROSPER_Wellner!$1:$1,PROSPER_Wellner!$73:$73,""),
IF($C13="Travis Harvey",_xlfn.XLOOKUP($B13,PROSPER_Harvey!$1:$1,PROSPER_Harvey!$73:$73,""),"")))))))="","",
IF($C13="Christopher Lobo",_xlfn.XLOOKUP($B13,PROSPER_Lobo!$1:$1,PROSPER_Lobo!$73:$73,""),
IF($C13="Naren Baliga",_xlfn.XLOOKUP($B13,PROSPER_Baliga!$1:$1,PROSPER_Baliga!$73:$73,""),
IF($C13="Thorsten Huhn",_xlfn.XLOOKUP($B13,PROSPER_Huhn!$1:$1,PROSPER_Huhn!$73:$73,""),
IF($C13="Nick Hull",_xlfn.XLOOKUP($B13,PROSPER_Hull!$1:$1,PROSPER_Hull!$73:$73,""),
IF($C13="Monika Kotwani",_xlfn.XLOOKUP($B13,PROSPER_Kotwani!$1:$1,PROSPER_Kotwani!$73:$73,""),
IF($C13="Jonathan Wellner",_xlfn.XLOOKUP($B13,PROSPER_Wellner!$1:$1,PROSPER_Wellner!$73:$73,""),
IF($C13="Travis Harvey",_xlfn.XLOOKUP($B13,PROSPER_Harvey!$1:$1,PROSPER_Harvey!$73:$73,""),"")))))))))</f>
        <v>No Comment</v>
      </c>
      <c r="JR13" s="141" t="str">
        <f t="shared" si="223"/>
        <v>N/A</v>
      </c>
      <c r="JS13" s="135" t="str">
        <f>_xlfn.XLOOKUP(B13,PROSPERInitial_Query!$E:$E,PROSPERInitial_Query!$AS:$AS,"",,-1)</f>
        <v/>
      </c>
      <c r="JT13" s="136" t="str">
        <f t="shared" si="123"/>
        <v>Christophe Ferrando7 - ResponsibilityCulture Champion</v>
      </c>
      <c r="JU13" s="136" t="str">
        <f>_xlfn.XLOOKUP(JT13,PROSPERDelta_Query!BK:BK,PROSPERDelta_Query!BG:BG,"",,-1)</f>
        <v/>
      </c>
      <c r="JV13" s="137" t="str">
        <f t="shared" si="224"/>
        <v>N/A</v>
      </c>
      <c r="JW13" s="137" t="str">
        <f>IF(IF(IF($C13="Christopher Lobo",_xlfn.XLOOKUP($B13,PROSPER_Lobo!$1:$1,PROSPER_Lobo!$74:$74,""),
IF($C13="Naren Baliga",_xlfn.XLOOKUP($B13,PROSPER_Baliga!$1:$1,PROSPER_Baliga!$74:$74,""),
IF($C13="Thorsten Huhn",_xlfn.XLOOKUP($B13,PROSPER_Huhn!$1:$1,PROSPER_Huhn!$74:$74,""),
IF($C13="Nick Hull",_xlfn.XLOOKUP($B13,PROSPER_Hull!$1:$1,PROSPER_Hull!$74:$74,""),
IF($C13="Monika Kotwani",_xlfn.XLOOKUP($B13,PROSPER_Kotwani!$1:$1,PROSPER_Kotwani!$74:$74,""),
IF($C13="Jonathan Wellner",_xlfn.XLOOKUP($B13,PROSPER_Wellner!$1:$1,PROSPER_Wellner!$74:$74,""),
IF($C13="Travis Harvey",_xlfn.XLOOKUP($B13,PROSPER_Harvey!$1:$1,PROSPER_Harvey!$74:$74,""),"")))))))="","",
IF($C13="Christopher Lobo",_xlfn.XLOOKUP($B13,PROSPER_Lobo!$1:$1,PROSPER_Lobo!$74:$74,""),
IF($C13="Naren Baliga",_xlfn.XLOOKUP($B13,PROSPER_Baliga!$1:$1,PROSPER_Baliga!$74:$74,""),
IF($C13="Thorsten Huhn",_xlfn.XLOOKUP($B13,PROSPER_Huhn!$1:$1,PROSPER_Huhn!$74:$74,""),
IF($C13="Nick Hull",_xlfn.XLOOKUP($B13,PROSPER_Hull!$1:$1,PROSPER_Hull!$74:$74,""),
IF($C13="Monika Kotwani",_xlfn.XLOOKUP($B13,PROSPER_Kotwani!$1:$1,PROSPER_Kotwani!$74:$74,""),
IF($C13="Jonathan Wellner",_xlfn.XLOOKUP($B13,PROSPER_Wellner!$1:$1,PROSPER_Wellner!$74:$74,""),
IF($C13="Travis Harvey",_xlfn.XLOOKUP($B13,PROSPER_Harvey!$1:$1,PROSPER_Harvey!$74:$74,""),""))))))))="","No Score",IF(IF($C13="Christopher Lobo",_xlfn.XLOOKUP($B13,PROSPER_Lobo!$1:$1,PROSPER_Lobo!$74:$74,""),
IF($C13="Naren Baliga",_xlfn.XLOOKUP($B13,PROSPER_Baliga!$1:$1,PROSPER_Baliga!$74:$74,""),
IF($C13="Thorsten Huhn",_xlfn.XLOOKUP($B13,PROSPER_Huhn!$1:$1,PROSPER_Huhn!$74:$74,""),
IF($C13="Nick Hull",_xlfn.XLOOKUP($B13,PROSPER_Hull!$1:$1,PROSPER_Hull!$74:$74,""),
IF($C13="Monika Kotwani",_xlfn.XLOOKUP($B13,PROSPER_Kotwani!$1:$1,PROSPER_Kotwani!$74:$74,""),
IF($C13="Jonathan Wellner",_xlfn.XLOOKUP($B13,PROSPER_Wellner!$1:$1,PROSPER_Wellner!$74:$74,""),
IF($C13="Travis Harvey",_xlfn.XLOOKUP($B13,PROSPER_Harvey!$1:$1,PROSPER_Harvey!$74:$74,""),"")))))))="","",
IF($C13="Christopher Lobo",_xlfn.XLOOKUP($B13,PROSPER_Lobo!$1:$1,PROSPER_Lobo!$74:$74,""),
IF($C13="Naren Baliga",_xlfn.XLOOKUP($B13,PROSPER_Baliga!$1:$1,PROSPER_Baliga!$74:$74,""),
IF($C13="Thorsten Huhn",_xlfn.XLOOKUP($B13,PROSPER_Huhn!$1:$1,PROSPER_Huhn!$74:$74,""),
IF($C13="Nick Hull",_xlfn.XLOOKUP($B13,PROSPER_Hull!$1:$1,PROSPER_Hull!$74:$74,""),
IF($C13="Monika Kotwani",_xlfn.XLOOKUP($B13,PROSPER_Kotwani!$1:$1,PROSPER_Kotwani!$74:$74,""),
IF($C13="Jonathan Wellner",_xlfn.XLOOKUP($B13,PROSPER_Wellner!$1:$1,PROSPER_Wellner!$74:$74,""),
IF($C13="Travis Harvey",_xlfn.XLOOKUP($B13,PROSPER_Harvey!$1:$1,PROSPER_Harvey!$74:$74,""),"")))))))))</f>
        <v>No Score</v>
      </c>
      <c r="JX13" s="138" t="str">
        <f>IF(IF(IF($C13="Christopher Lobo",_xlfn.XLOOKUP($B13,PROSPER_Lobo!$1:$1,PROSPER_Lobo!$75:$75,""),
IF($C13="Naren Baliga",_xlfn.XLOOKUP($B13,PROSPER_Baliga!$1:$1,PROSPER_Baliga!$75:$75,""),
IF($C13="Thorsten Huhn",_xlfn.XLOOKUP($B13,PROSPER_Huhn!$1:$1,PROSPER_Huhn!$75:$75,""),
IF($C13="Nick Hull",_xlfn.XLOOKUP($B13,PROSPER_Hull!$1:$1,PROSPER_Hull!$75:$75,""),
IF($C13="Monika Kotwani",_xlfn.XLOOKUP($B13,PROSPER_Kotwani!$1:$1,PROSPER_Kotwani!$75:$75,""),
IF($C13="Jonathan Wellner",_xlfn.XLOOKUP($B13,PROSPER_Wellner!$1:$1,PROSPER_Wellner!$75:$75,""),
IF($C13="Travis Harvey",_xlfn.XLOOKUP($B13,PROSPER_Harvey!$1:$1,PROSPER_Harvey!$75:$75,""),"")))))))="","",
IF($C13="Christopher Lobo",_xlfn.XLOOKUP($B13,PROSPER_Lobo!$1:$1,PROSPER_Lobo!$75:$75,""),
IF($C13="Naren Baliga",_xlfn.XLOOKUP($B13,PROSPER_Baliga!$1:$1,PROSPER_Baliga!$75:$75,""),
IF($C13="Thorsten Huhn",_xlfn.XLOOKUP($B13,PROSPER_Huhn!$1:$1,PROSPER_Huhn!$75:$75,""),
IF($C13="Nick Hull",_xlfn.XLOOKUP($B13,PROSPER_Hull!$1:$1,PROSPER_Hull!$75:$75,""),
IF($C13="Monika Kotwani",_xlfn.XLOOKUP($B13,PROSPER_Kotwani!$1:$1,PROSPER_Kotwani!$75:$75,""),
IF($C13="Jonathan Wellner",_xlfn.XLOOKUP($B13,PROSPER_Wellner!$1:$1,PROSPER_Wellner!$75:$75,""),
IF($C13="Travis Harvey",_xlfn.XLOOKUP($B13,PROSPER_Harvey!$1:$1,PROSPER_Harvey!$75:$75,""),""))))))))="","No Comment",IF(IF($C13="Christopher Lobo",_xlfn.XLOOKUP($B13,PROSPER_Lobo!$1:$1,PROSPER_Lobo!$75:$75,""),
IF($C13="Naren Baliga",_xlfn.XLOOKUP($B13,PROSPER_Baliga!$1:$1,PROSPER_Baliga!$75:$75,""),
IF($C13="Thorsten Huhn",_xlfn.XLOOKUP($B13,PROSPER_Huhn!$1:$1,PROSPER_Huhn!$75:$75,""),
IF($C13="Nick Hull",_xlfn.XLOOKUP($B13,PROSPER_Hull!$1:$1,PROSPER_Hull!$75:$75,""),
IF($C13="Monika Kotwani",_xlfn.XLOOKUP($B13,PROSPER_Kotwani!$1:$1,PROSPER_Kotwani!$75:$75,""),
IF($C13="Jonathan Wellner",_xlfn.XLOOKUP($B13,PROSPER_Wellner!$1:$1,PROSPER_Wellner!$75:$75,""),
IF($C13="Travis Harvey",_xlfn.XLOOKUP($B13,PROSPER_Harvey!$1:$1,PROSPER_Harvey!$75:$75,""),"")))))))="","",
IF($C13="Christopher Lobo",_xlfn.XLOOKUP($B13,PROSPER_Lobo!$1:$1,PROSPER_Lobo!$75:$75,""),
IF($C13="Naren Baliga",_xlfn.XLOOKUP($B13,PROSPER_Baliga!$1:$1,PROSPER_Baliga!$75:$75,""),
IF($C13="Thorsten Huhn",_xlfn.XLOOKUP($B13,PROSPER_Huhn!$1:$1,PROSPER_Huhn!$75:$75,""),
IF($C13="Nick Hull",_xlfn.XLOOKUP($B13,PROSPER_Hull!$1:$1,PROSPER_Hull!$75:$75,""),
IF($C13="Monika Kotwani",_xlfn.XLOOKUP($B13,PROSPER_Kotwani!$1:$1,PROSPER_Kotwani!$75:$75,""),
IF($C13="Jonathan Wellner",_xlfn.XLOOKUP($B13,PROSPER_Wellner!$1:$1,PROSPER_Wellner!$75:$75,""),
IF($C13="Travis Harvey",_xlfn.XLOOKUP($B13,PROSPER_Harvey!$1:$1,PROSPER_Harvey!$75:$75,""),"")))))))))</f>
        <v>No Comment</v>
      </c>
      <c r="JY13" s="141" t="str">
        <f t="shared" si="225"/>
        <v>N/A</v>
      </c>
      <c r="JZ13" s="135" t="str">
        <f>_xlfn.XLOOKUP(B13,PROSPERInitial_Query!$E:$E,PROSPERInitial_Query!$AT:$AT,"",,-1)</f>
        <v/>
      </c>
      <c r="KA13" s="136" t="str">
        <f t="shared" si="126"/>
        <v>Christophe Ferrando7 - ResponsibilityPeople Management</v>
      </c>
      <c r="KB13" s="136" t="str">
        <f>_xlfn.XLOOKUP(KA13,PROSPERDelta_Query!BK:BK,PROSPERDelta_Query!BH:BH,"",,-1)</f>
        <v/>
      </c>
      <c r="KC13" s="137" t="str">
        <f t="shared" si="226"/>
        <v>N/A</v>
      </c>
      <c r="KD13" s="137" t="str">
        <f>IF(IF(IF($C13="Christopher Lobo",_xlfn.XLOOKUP($B13,PROSPER_Lobo!$1:$1,PROSPER_Lobo!$76:$76,""),
IF($C13="Naren Baliga",_xlfn.XLOOKUP($B13,PROSPER_Baliga!$1:$1,PROSPER_Baliga!$76:$76,""),
IF($C13="Thorsten Huhn",_xlfn.XLOOKUP($B13,PROSPER_Huhn!$1:$1,PROSPER_Huhn!$76:$76,""),
IF($C13="Nick Hull",_xlfn.XLOOKUP($B13,PROSPER_Hull!$1:$1,PROSPER_Hull!$76:$76,""),
IF($C13="Monika Kotwani",_xlfn.XLOOKUP($B13,PROSPER_Kotwani!$1:$1,PROSPER_Kotwani!$76:$76,""),
IF($C13="Jonathan Wellner",_xlfn.XLOOKUP($B13,PROSPER_Wellner!$1:$1,PROSPER_Wellner!$76:$76,""),
IF($C13="Travis Harvey",_xlfn.XLOOKUP($B13,PROSPER_Harvey!$1:$1,PROSPER_Harvey!$76:$76,""),"")))))))="","",
IF($C13="Christopher Lobo",_xlfn.XLOOKUP($B13,PROSPER_Lobo!$1:$1,PROSPER_Lobo!$76:$76,""),
IF($C13="Naren Baliga",_xlfn.XLOOKUP($B13,PROSPER_Baliga!$1:$1,PROSPER_Baliga!$76:$76,""),
IF($C13="Thorsten Huhn",_xlfn.XLOOKUP($B13,PROSPER_Huhn!$1:$1,PROSPER_Huhn!$76:$76,""),
IF($C13="Nick Hull",_xlfn.XLOOKUP($B13,PROSPER_Hull!$1:$1,PROSPER_Hull!$76:$76,""),
IF($C13="Monika Kotwani",_xlfn.XLOOKUP($B13,PROSPER_Kotwani!$1:$1,PROSPER_Kotwani!$76:$76,""),
IF($C13="Jonathan Wellner",_xlfn.XLOOKUP($B13,PROSPER_Wellner!$1:$1,PROSPER_Wellner!$76:$76,""),
IF($C13="Travis Harvey",_xlfn.XLOOKUP($B13,PROSPER_Harvey!$1:$1,PROSPER_Harvey!$76:$76,""),""))))))))="","No Score",IF(IF($C13="Christopher Lobo",_xlfn.XLOOKUP($B13,PROSPER_Lobo!$1:$1,PROSPER_Lobo!$76:$76,""),
IF($C13="Naren Baliga",_xlfn.XLOOKUP($B13,PROSPER_Baliga!$1:$1,PROSPER_Baliga!$76:$76,""),
IF($C13="Thorsten Huhn",_xlfn.XLOOKUP($B13,PROSPER_Huhn!$1:$1,PROSPER_Huhn!$76:$76,""),
IF($C13="Nick Hull",_xlfn.XLOOKUP($B13,PROSPER_Hull!$1:$1,PROSPER_Hull!$76:$76,""),
IF($C13="Monika Kotwani",_xlfn.XLOOKUP($B13,PROSPER_Kotwani!$1:$1,PROSPER_Kotwani!$76:$76,""),
IF($C13="Jonathan Wellner",_xlfn.XLOOKUP($B13,PROSPER_Wellner!$1:$1,PROSPER_Wellner!$76:$76,""),
IF($C13="Travis Harvey",_xlfn.XLOOKUP($B13,PROSPER_Harvey!$1:$1,PROSPER_Harvey!$76:$76,""),"")))))))="","",
IF($C13="Christopher Lobo",_xlfn.XLOOKUP($B13,PROSPER_Lobo!$1:$1,PROSPER_Lobo!$76:$76,""),
IF($C13="Naren Baliga",_xlfn.XLOOKUP($B13,PROSPER_Baliga!$1:$1,PROSPER_Baliga!$76:$76,""),
IF($C13="Thorsten Huhn",_xlfn.XLOOKUP($B13,PROSPER_Huhn!$1:$1,PROSPER_Huhn!$76:$76,""),
IF($C13="Nick Hull",_xlfn.XLOOKUP($B13,PROSPER_Hull!$1:$1,PROSPER_Hull!$76:$76,""),
IF($C13="Monika Kotwani",_xlfn.XLOOKUP($B13,PROSPER_Kotwani!$1:$1,PROSPER_Kotwani!$76:$76,""),
IF($C13="Jonathan Wellner",_xlfn.XLOOKUP($B13,PROSPER_Wellner!$1:$1,PROSPER_Wellner!$76:$76,""),
IF($C13="Travis Harvey",_xlfn.XLOOKUP($B13,PROSPER_Harvey!$1:$1,PROSPER_Harvey!$76:$76,""),"")))))))))</f>
        <v>No Score</v>
      </c>
      <c r="KE13" s="138" t="str">
        <f>IF(IF(IF($C13="Christopher Lobo",_xlfn.XLOOKUP($B13,PROSPER_Lobo!$1:$1,PROSPER_Lobo!$77:$77,""),
IF($C13="Naren Baliga",_xlfn.XLOOKUP($B13,PROSPER_Baliga!$1:$1,PROSPER_Baliga!$77:$77,""),
IF($C13="Thorsten Huhn",_xlfn.XLOOKUP($B13,PROSPER_Huhn!$1:$1,PROSPER_Huhn!$77:$77,""),
IF($C13="Nick Hull",_xlfn.XLOOKUP($B13,PROSPER_Hull!$1:$1,PROSPER_Hull!$77:$77,""),
IF($C13="Monika Kotwani",_xlfn.XLOOKUP($B13,PROSPER_Kotwani!$1:$1,PROSPER_Kotwani!$77:$77,""),
IF($C13="Jonathan Wellner",_xlfn.XLOOKUP($B13,PROSPER_Wellner!$1:$1,PROSPER_Wellner!$77:$77,""),
IF($C13="Travis Harvey",_xlfn.XLOOKUP($B13,PROSPER_Harvey!$1:$1,PROSPER_Harvey!$77:$77,""),"")))))))="","",
IF($C13="Christopher Lobo",_xlfn.XLOOKUP($B13,PROSPER_Lobo!$1:$1,PROSPER_Lobo!$77:$77,""),
IF($C13="Naren Baliga",_xlfn.XLOOKUP($B13,PROSPER_Baliga!$1:$1,PROSPER_Baliga!$77:$77,""),
IF($C13="Thorsten Huhn",_xlfn.XLOOKUP($B13,PROSPER_Huhn!$1:$1,PROSPER_Huhn!$77:$77,""),
IF($C13="Nick Hull",_xlfn.XLOOKUP($B13,PROSPER_Hull!$1:$1,PROSPER_Hull!$77:$77,""),
IF($C13="Monika Kotwani",_xlfn.XLOOKUP($B13,PROSPER_Kotwani!$1:$1,PROSPER_Kotwani!$77:$77,""),
IF($C13="Jonathan Wellner",_xlfn.XLOOKUP($B13,PROSPER_Wellner!$1:$1,PROSPER_Wellner!$77:$77,""),
IF($C13="Travis Harvey",_xlfn.XLOOKUP($B13,PROSPER_Harvey!$1:$1,PROSPER_Harvey!$77:$77,""),""))))))))="","No Comment",IF(IF($C13="Christopher Lobo",_xlfn.XLOOKUP($B13,PROSPER_Lobo!$1:$1,PROSPER_Lobo!$77:$77,""),
IF($C13="Naren Baliga",_xlfn.XLOOKUP($B13,PROSPER_Baliga!$1:$1,PROSPER_Baliga!$77:$77,""),
IF($C13="Thorsten Huhn",_xlfn.XLOOKUP($B13,PROSPER_Huhn!$1:$1,PROSPER_Huhn!$77:$77,""),
IF($C13="Nick Hull",_xlfn.XLOOKUP($B13,PROSPER_Hull!$1:$1,PROSPER_Hull!$77:$77,""),
IF($C13="Monika Kotwani",_xlfn.XLOOKUP($B13,PROSPER_Kotwani!$1:$1,PROSPER_Kotwani!$77:$77,""),
IF($C13="Jonathan Wellner",_xlfn.XLOOKUP($B13,PROSPER_Wellner!$1:$1,PROSPER_Wellner!$77:$77,""),
IF($C13="Travis Harvey",_xlfn.XLOOKUP($B13,PROSPER_Harvey!$1:$1,PROSPER_Harvey!$77:$77,""),"")))))))="","",
IF($C13="Christopher Lobo",_xlfn.XLOOKUP($B13,PROSPER_Lobo!$1:$1,PROSPER_Lobo!$77:$77,""),
IF($C13="Naren Baliga",_xlfn.XLOOKUP($B13,PROSPER_Baliga!$1:$1,PROSPER_Baliga!$77:$77,""),
IF($C13="Thorsten Huhn",_xlfn.XLOOKUP($B13,PROSPER_Huhn!$1:$1,PROSPER_Huhn!$77:$77,""),
IF($C13="Nick Hull",_xlfn.XLOOKUP($B13,PROSPER_Hull!$1:$1,PROSPER_Hull!$77:$77,""),
IF($C13="Monika Kotwani",_xlfn.XLOOKUP($B13,PROSPER_Kotwani!$1:$1,PROSPER_Kotwani!$77:$77,""),
IF($C13="Jonathan Wellner",_xlfn.XLOOKUP($B13,PROSPER_Wellner!$1:$1,PROSPER_Wellner!$77:$77,""),
IF($C13="Travis Harvey",_xlfn.XLOOKUP($B13,PROSPER_Harvey!$1:$1,PROSPER_Harvey!$77:$77,""),"")))))))))</f>
        <v>No Comment</v>
      </c>
      <c r="KF13" s="141" t="str">
        <f t="shared" si="227"/>
        <v>N/A</v>
      </c>
      <c r="KG13" s="135" t="str">
        <f>_xlfn.XLOOKUP(B13,PROSPERInitial_Query!$E:$E,PROSPERInitial_Query!$AU:$AU,"",,-1)</f>
        <v/>
      </c>
      <c r="KH13" s="136" t="str">
        <f t="shared" si="129"/>
        <v>Christophe Ferrando7 - ResponsibilitySelf Sufficiency</v>
      </c>
      <c r="KI13" s="136" t="str">
        <f>_xlfn.XLOOKUP(KH13,PROSPERDelta_Query!BK:BK,PROSPERDelta_Query!BI:BI,"",,-1)</f>
        <v/>
      </c>
      <c r="KJ13" s="137" t="str">
        <f t="shared" si="228"/>
        <v>N/A</v>
      </c>
      <c r="KK13" s="137" t="str">
        <f>IF(IF(IF($C13="Christopher Lobo",_xlfn.XLOOKUP($B13,PROSPER_Lobo!$1:$1,PROSPER_Lobo!$78:$78,""),
IF($C13="Naren Baliga",_xlfn.XLOOKUP($B13,PROSPER_Baliga!$1:$1,PROSPER_Baliga!$78:$78,""),
IF($C13="Thorsten Huhn",_xlfn.XLOOKUP($B13,PROSPER_Huhn!$1:$1,PROSPER_Huhn!$78:$78,""),
IF($C13="Nick Hull",_xlfn.XLOOKUP($B13,PROSPER_Hull!$1:$1,PROSPER_Hull!$78:$78,""),
IF($C13="Monika Kotwani",_xlfn.XLOOKUP($B13,PROSPER_Kotwani!$1:$1,PROSPER_Kotwani!$78:$78,""),
IF($C13="Jonathan Wellner",_xlfn.XLOOKUP($B13,PROSPER_Wellner!$1:$1,PROSPER_Wellner!$78:$78,""),
IF($C13="Travis Harvey",_xlfn.XLOOKUP($B13,PROSPER_Harvey!$1:$1,PROSPER_Harvey!$78:$78,""),"")))))))="","",
IF($C13="Christopher Lobo",_xlfn.XLOOKUP($B13,PROSPER_Lobo!$1:$1,PROSPER_Lobo!$78:$78,""),
IF($C13="Naren Baliga",_xlfn.XLOOKUP($B13,PROSPER_Baliga!$1:$1,PROSPER_Baliga!$78:$78,""),
IF($C13="Thorsten Huhn",_xlfn.XLOOKUP($B13,PROSPER_Huhn!$1:$1,PROSPER_Huhn!$78:$78,""),
IF($C13="Nick Hull",_xlfn.XLOOKUP($B13,PROSPER_Hull!$1:$1,PROSPER_Hull!$78:$78,""),
IF($C13="Monika Kotwani",_xlfn.XLOOKUP($B13,PROSPER_Kotwani!$1:$1,PROSPER_Kotwani!$78:$78,""),
IF($C13="Jonathan Wellner",_xlfn.XLOOKUP($B13,PROSPER_Wellner!$1:$1,PROSPER_Wellner!$78:$78,""),
IF($C13="Travis Harvey",_xlfn.XLOOKUP($B13,PROSPER_Harvey!$1:$1,PROSPER_Harvey!$78:$78,""),""))))))))="","No Score",IF(IF($C13="Christopher Lobo",_xlfn.XLOOKUP($B13,PROSPER_Lobo!$1:$1,PROSPER_Lobo!$78:$78,""),
IF($C13="Naren Baliga",_xlfn.XLOOKUP($B13,PROSPER_Baliga!$1:$1,PROSPER_Baliga!$78:$78,""),
IF($C13="Thorsten Huhn",_xlfn.XLOOKUP($B13,PROSPER_Huhn!$1:$1,PROSPER_Huhn!$78:$78,""),
IF($C13="Nick Hull",_xlfn.XLOOKUP($B13,PROSPER_Hull!$1:$1,PROSPER_Hull!$78:$78,""),
IF($C13="Monika Kotwani",_xlfn.XLOOKUP($B13,PROSPER_Kotwani!$1:$1,PROSPER_Kotwani!$78:$78,""),
IF($C13="Jonathan Wellner",_xlfn.XLOOKUP($B13,PROSPER_Wellner!$1:$1,PROSPER_Wellner!$78:$78,""),
IF($C13="Travis Harvey",_xlfn.XLOOKUP($B13,PROSPER_Harvey!$1:$1,PROSPER_Harvey!$78:$78,""),"")))))))="","",
IF($C13="Christopher Lobo",_xlfn.XLOOKUP($B13,PROSPER_Lobo!$1:$1,PROSPER_Lobo!$78:$78,""),
IF($C13="Naren Baliga",_xlfn.XLOOKUP($B13,PROSPER_Baliga!$1:$1,PROSPER_Baliga!$78:$78,""),
IF($C13="Thorsten Huhn",_xlfn.XLOOKUP($B13,PROSPER_Huhn!$1:$1,PROSPER_Huhn!$78:$78,""),
IF($C13="Nick Hull",_xlfn.XLOOKUP($B13,PROSPER_Hull!$1:$1,PROSPER_Hull!$78:$78,""),
IF($C13="Monika Kotwani",_xlfn.XLOOKUP($B13,PROSPER_Kotwani!$1:$1,PROSPER_Kotwani!$78:$78,""),
IF($C13="Jonathan Wellner",_xlfn.XLOOKUP($B13,PROSPER_Wellner!$1:$1,PROSPER_Wellner!$78:$78,""),
IF($C13="Travis Harvey",_xlfn.XLOOKUP($B13,PROSPER_Harvey!$1:$1,PROSPER_Harvey!$78:$78,""),"")))))))))</f>
        <v>No Score</v>
      </c>
      <c r="KL13" s="138" t="str">
        <f>IF(IF(IF($C13="Christopher Lobo",_xlfn.XLOOKUP($B13,PROSPER_Lobo!$1:$1,PROSPER_Lobo!$79:$79,""),
IF($C13="Naren Baliga",_xlfn.XLOOKUP($B13,PROSPER_Baliga!$1:$1,PROSPER_Baliga!$79:$79,""),
IF($C13="Thorsten Huhn",_xlfn.XLOOKUP($B13,PROSPER_Huhn!$1:$1,PROSPER_Huhn!$79:$79,""),
IF($C13="Nick Hull",_xlfn.XLOOKUP($B13,PROSPER_Hull!$1:$1,PROSPER_Hull!$79:$79,""),
IF($C13="Monika Kotwani",_xlfn.XLOOKUP($B13,PROSPER_Kotwani!$1:$1,PROSPER_Kotwani!$79:$79,""),
IF($C13="Jonathan Wellner",_xlfn.XLOOKUP($B13,PROSPER_Wellner!$1:$1,PROSPER_Wellner!$79:$79,""),
IF($C13="Travis Harvey",_xlfn.XLOOKUP($B13,PROSPER_Harvey!$1:$1,PROSPER_Harvey!$79:$79,""),"")))))))="","",
IF($C13="Christopher Lobo",_xlfn.XLOOKUP($B13,PROSPER_Lobo!$1:$1,PROSPER_Lobo!$79:$79,""),
IF($C13="Naren Baliga",_xlfn.XLOOKUP($B13,PROSPER_Baliga!$1:$1,PROSPER_Baliga!$79:$79,""),
IF($C13="Thorsten Huhn",_xlfn.XLOOKUP($B13,PROSPER_Huhn!$1:$1,PROSPER_Huhn!$79:$79,""),
IF($C13="Nick Hull",_xlfn.XLOOKUP($B13,PROSPER_Hull!$1:$1,PROSPER_Hull!$79:$79,""),
IF($C13="Monika Kotwani",_xlfn.XLOOKUP($B13,PROSPER_Kotwani!$1:$1,PROSPER_Kotwani!$79:$79,""),
IF($C13="Jonathan Wellner",_xlfn.XLOOKUP($B13,PROSPER_Wellner!$1:$1,PROSPER_Wellner!$79:$79,""),
IF($C13="Travis Harvey",_xlfn.XLOOKUP($B13,PROSPER_Harvey!$1:$1,PROSPER_Harvey!$79:$79,""),""))))))))="","No Comment",IF(IF($C13="Christopher Lobo",_xlfn.XLOOKUP($B13,PROSPER_Lobo!$1:$1,PROSPER_Lobo!$79:$79,""),
IF($C13="Naren Baliga",_xlfn.XLOOKUP($B13,PROSPER_Baliga!$1:$1,PROSPER_Baliga!$79:$79,""),
IF($C13="Thorsten Huhn",_xlfn.XLOOKUP($B13,PROSPER_Huhn!$1:$1,PROSPER_Huhn!$79:$79,""),
IF($C13="Nick Hull",_xlfn.XLOOKUP($B13,PROSPER_Hull!$1:$1,PROSPER_Hull!$79:$79,""),
IF($C13="Monika Kotwani",_xlfn.XLOOKUP($B13,PROSPER_Kotwani!$1:$1,PROSPER_Kotwani!$79:$79,""),
IF($C13="Jonathan Wellner",_xlfn.XLOOKUP($B13,PROSPER_Wellner!$1:$1,PROSPER_Wellner!$79:$79,""),
IF($C13="Travis Harvey",_xlfn.XLOOKUP($B13,PROSPER_Harvey!$1:$1,PROSPER_Harvey!$79:$79,""),"")))))))="","",
IF($C13="Christopher Lobo",_xlfn.XLOOKUP($B13,PROSPER_Lobo!$1:$1,PROSPER_Lobo!$79:$79,""),
IF($C13="Naren Baliga",_xlfn.XLOOKUP($B13,PROSPER_Baliga!$1:$1,PROSPER_Baliga!$79:$79,""),
IF($C13="Thorsten Huhn",_xlfn.XLOOKUP($B13,PROSPER_Huhn!$1:$1,PROSPER_Huhn!$79:$79,""),
IF($C13="Nick Hull",_xlfn.XLOOKUP($B13,PROSPER_Hull!$1:$1,PROSPER_Hull!$79:$79,""),
IF($C13="Monika Kotwani",_xlfn.XLOOKUP($B13,PROSPER_Kotwani!$1:$1,PROSPER_Kotwani!$79:$79,""),
IF($C13="Jonathan Wellner",_xlfn.XLOOKUP($B13,PROSPER_Wellner!$1:$1,PROSPER_Wellner!$79:$79,""),
IF($C13="Travis Harvey",_xlfn.XLOOKUP($B13,PROSPER_Harvey!$1:$1,PROSPER_Harvey!$79:$79,""),"")))))))))</f>
        <v>No Comment</v>
      </c>
      <c r="KM13" s="141" t="str">
        <f t="shared" si="229"/>
        <v>N/A</v>
      </c>
      <c r="KN13" s="145" t="str">
        <f t="shared" si="230"/>
        <v>N/A</v>
      </c>
      <c r="KO13" s="146" t="str">
        <f t="shared" si="231"/>
        <v>N/A</v>
      </c>
      <c r="KP13" s="194" t="str">
        <f t="shared" si="232"/>
        <v>N/A</v>
      </c>
      <c r="KQ13" s="147">
        <f t="shared" si="233"/>
        <v>5.1234662576687118</v>
      </c>
      <c r="KR13" s="148"/>
      <c r="KS13" s="148"/>
      <c r="KT13" s="148"/>
      <c r="KU13" s="149"/>
    </row>
    <row r="14" spans="2:307" x14ac:dyDescent="0.25">
      <c r="B14" s="118" t="s">
        <v>162</v>
      </c>
      <c r="C14" s="119" t="s">
        <v>491</v>
      </c>
      <c r="D14" s="120" t="str">
        <f>_xlfn.XLOOKUP(B14,PROSPERInitial_Query!E:E,PROSPERInitial_Query!G:G,"",,-1)</f>
        <v/>
      </c>
      <c r="E14" s="121" t="str">
        <f t="shared" si="136"/>
        <v>Clark Jones1 - PortfolioDesign Success</v>
      </c>
      <c r="F14" s="122" t="str">
        <f>_xlfn.XLOOKUP(E14,PROSPERDelta_Query!BK:BK,PROSPERDelta_Query!I:I,"",,-1)</f>
        <v/>
      </c>
      <c r="G14" s="123" t="str">
        <f t="shared" si="137"/>
        <v>N/A</v>
      </c>
      <c r="H14" s="124" t="str">
        <f>IF(IF(IF($C14="Christopher Lobo",_xlfn.XLOOKUP($B14,PROSPER_Lobo!$1:$1,PROSPER_Lobo!$2:$2,""),
IF($C14="Naren Baliga",_xlfn.XLOOKUP($B14,PROSPER_Baliga!$1:$1,PROSPER_Baliga!$2:$2,""),
IF($C14="Thorsten Huhn",_xlfn.XLOOKUP($B14,PROSPER_Huhn!$1:$1,PROSPER_Huhn!$2:$2,""),
IF($C14="Nick Hull",_xlfn.XLOOKUP($B14,PROSPER_Hull!$1:$1,PROSPER_Hull!$2:$2,""),
IF($C14="Monika Kotwani",_xlfn.XLOOKUP($B14,PROSPER_Kotwani!$1:$1,PROSPER_Kotwani!$2:$2,""),
IF($C14="Jonathan Wellner",_xlfn.XLOOKUP($B14,PROSPER_Wellner!$1:$1,PROSPER_Wellner!$2:$2,""),
IF($C14="Travis Harvey",_xlfn.XLOOKUP($B14,PROSPER_Harvey!$1:$1,PROSPER_Harvey!$2:$2,""),"")))))))="","",
IF($C14="Christopher Lobo",_xlfn.XLOOKUP($B14,PROSPER_Lobo!$1:$1,PROSPER_Lobo!$2:$2,""),
IF($C14="Naren Baliga",_xlfn.XLOOKUP($B14,PROSPER_Baliga!$1:$1,PROSPER_Baliga!$2:$2,""),
IF($C14="Thorsten Huhn",_xlfn.XLOOKUP($B14,PROSPER_Huhn!$1:$1,PROSPER_Huhn!$2:$2,""),
IF($C14="Nick Hull",_xlfn.XLOOKUP($B14,PROSPER_Hull!$1:$1,PROSPER_Hull!$2:$2,""),
IF($C14="Monika Kotwani",_xlfn.XLOOKUP($B14,PROSPER_Kotwani!$1:$1,PROSPER_Kotwani!$2:$2,""),
IF($C14="Jonathan Wellner",_xlfn.XLOOKUP($B14,PROSPER_Wellner!$1:$1,PROSPER_Wellner!$2:$2,""),
IF($C14="Travis Harvey",_xlfn.XLOOKUP($B14,PROSPER_Harvey!$1:$1,PROSPER_Harvey!$2:$2,""),""))))))))="","No Score",(IF(IF($C14="Christopher Lobo",_xlfn.XLOOKUP($B14,PROSPER_Lobo!$1:$1,PROSPER_Lobo!$2:$2,""),
IF($C14="Naren Baliga",_xlfn.XLOOKUP($B14,PROSPER_Baliga!$1:$1,PROSPER_Baliga!$2:$2,""),
IF($C14="Thorsten Huhn",_xlfn.XLOOKUP($B14,PROSPER_Huhn!$1:$1,PROSPER_Huhn!$2:$2,""),
IF($C14="Nick Hull",_xlfn.XLOOKUP($B14,PROSPER_Hull!$1:$1,PROSPER_Hull!$2:$2,""),
IF($C14="Monika Kotwani",_xlfn.XLOOKUP($B14,PROSPER_Kotwani!$1:$1,PROSPER_Kotwani!$2:$2,""),
IF($C14="Jonathan Wellner",_xlfn.XLOOKUP($B14,PROSPER_Wellner!$1:$1,PROSPER_Wellner!$2:$2,""),
IF($C14="Travis Harvey",_xlfn.XLOOKUP($B14,PROSPER_Harvey!$1:$1,PROSPER_Harvey!$2:$2,""),"")))))))="","",
IF($C14="Christopher Lobo",_xlfn.XLOOKUP($B14,PROSPER_Lobo!$1:$1,PROSPER_Lobo!$2:$2,""),
IF($C14="Naren Baliga",_xlfn.XLOOKUP($B14,PROSPER_Baliga!$1:$1,PROSPER_Baliga!$2:$2,""),
IF($C14="Thorsten Huhn",_xlfn.XLOOKUP($B14,PROSPER_Huhn!$1:$1,PROSPER_Huhn!$2:$2,""),
IF($C14="Nick Hull",_xlfn.XLOOKUP($B14,PROSPER_Hull!$1:$1,PROSPER_Hull!$2:$2,""),
IF($C14="Monika Kotwani",_xlfn.XLOOKUP($B14,PROSPER_Kotwani!$1:$1,PROSPER_Kotwani!$2:$2,""),
IF($C14="Jonathan Wellner",_xlfn.XLOOKUP($B14,PROSPER_Wellner!$1:$1,PROSPER_Wellner!$2:$2,""),
IF($C14="Travis Harvey",_xlfn.XLOOKUP($B14,PROSPER_Harvey!$1:$1,PROSPER_Harvey!$2:$2,""),""))))))))))</f>
        <v>No Score</v>
      </c>
      <c r="I14" s="125" t="str">
        <f>IF(IF(IF($C14="Christopher Lobo",_xlfn.XLOOKUP($B14,PROSPER_Lobo!$1:$1,PROSPER_Lobo!$3:$3,""),
IF($C14="Naren Baliga",_xlfn.XLOOKUP($B14,PROSPER_Baliga!$1:$1,PROSPER_Baliga!$3:$3,""),
IF($C14="Thorsten Huhn",_xlfn.XLOOKUP($B14,PROSPER_Huhn!$1:$1,PROSPER_Huhn!$3:$3,""),
IF($C14="Nick Hull",_xlfn.XLOOKUP($B14,PROSPER_Hull!$1:$1,PROSPER_Hull!$3:$3,""),
IF($C14="Monika Kotwani",_xlfn.XLOOKUP($B14,PROSPER_Kotwani!$1:$1,PROSPER_Kotwani!$3:$3,""),
IF($C14="Jonathan Wellner",_xlfn.XLOOKUP($B14,PROSPER_Wellner!$1:$1,PROSPER_Wellner!$3:$3,""),
IF($C14="Travis Harvey",_xlfn.XLOOKUP($B14,PROSPER_Harvey!$1:$1,PROSPER_Harvey!$3:$3,""),"")))))))="","",
IF($C14="Christopher Lobo",_xlfn.XLOOKUP($B14,PROSPER_Lobo!$1:$1,PROSPER_Lobo!$3:$3,""),
IF($C14="Naren Baliga",_xlfn.XLOOKUP($B14,PROSPER_Baliga!$1:$1,PROSPER_Baliga!$3:$3,""),
IF($C14="Thorsten Huhn",_xlfn.XLOOKUP($B14,PROSPER_Huhn!$1:$1,PROSPER_Huhn!$3:$3,""),
IF($C14="Nick Hull",_xlfn.XLOOKUP($B14,PROSPER_Hull!$1:$1,PROSPER_Hull!$3:$3,""),
IF($C14="Monika Kotwani",_xlfn.XLOOKUP($B14,PROSPER_Kotwani!$1:$1,PROSPER_Kotwani!$3:$3,""),
IF($C14="Jonathan Wellner",_xlfn.XLOOKUP($B14,PROSPER_Wellner!$1:$1,PROSPER_Wellner!$3:$3,""),
IF($C14="Travis Harvey",_xlfn.XLOOKUP($B14,PROSPER_Harvey!$1:$1,PROSPER_Harvey!$3:$3,""),""))))))))="","No Comment",IF(IF($C14="Christopher Lobo",_xlfn.XLOOKUP($B14,PROSPER_Lobo!$1:$1,PROSPER_Lobo!$3:$3,""),
IF($C14="Naren Baliga",_xlfn.XLOOKUP($B14,PROSPER_Baliga!$1:$1,PROSPER_Baliga!$3:$3,""),
IF($C14="Thorsten Huhn",_xlfn.XLOOKUP($B14,PROSPER_Huhn!$1:$1,PROSPER_Huhn!$3:$3,""),
IF($C14="Nick Hull",_xlfn.XLOOKUP($B14,PROSPER_Hull!$1:$1,PROSPER_Hull!$3:$3,""),
IF($C14="Monika Kotwani",_xlfn.XLOOKUP($B14,PROSPER_Kotwani!$1:$1,PROSPER_Kotwani!$3:$3,""),
IF($C14="Jonathan Wellner",_xlfn.XLOOKUP($B14,PROSPER_Wellner!$1:$1,PROSPER_Wellner!$3:$3,""),
IF($C14="Travis Harvey",_xlfn.XLOOKUP($B14,PROSPER_Harvey!$1:$1,PROSPER_Harvey!$3:$3,""),"")))))))="","",
IF($C14="Christopher Lobo",_xlfn.XLOOKUP($B14,PROSPER_Lobo!$1:$1,PROSPER_Lobo!$3:$3,""),
IF($C14="Naren Baliga",_xlfn.XLOOKUP($B14,PROSPER_Baliga!$1:$1,PROSPER_Baliga!$3:$3,""),
IF($C14="Thorsten Huhn",_xlfn.XLOOKUP($B14,PROSPER_Huhn!$1:$1,PROSPER_Huhn!$3:$3,""),
IF($C14="Nick Hull",_xlfn.XLOOKUP($B14,PROSPER_Hull!$1:$1,PROSPER_Hull!$3:$3,""),
IF($C14="Monika Kotwani",_xlfn.XLOOKUP($B14,PROSPER_Kotwani!$1:$1,PROSPER_Kotwani!$3:$3,""),
IF($C14="Jonathan Wellner",_xlfn.XLOOKUP($B14,PROSPER_Wellner!$1:$1,PROSPER_Wellner!$3:$3,""),
IF($C14="Travis Harvey",_xlfn.XLOOKUP($B14,PROSPER_Harvey!$1:$1,PROSPER_Harvey!$3:$3,""),"")))))))))</f>
        <v>No Comment</v>
      </c>
      <c r="J14" s="124">
        <f>IFERROR(ROUND(_xlfn.XLOOKUP(B14,DesignSuccessChallenge_Query!$E:$E,DesignSuccessChallenge_Query!$F:$F)/4.7,0),"Not Taken")</f>
        <v>6</v>
      </c>
      <c r="K14" s="150">
        <f t="shared" si="138"/>
        <v>6</v>
      </c>
      <c r="L14" s="120" t="str">
        <f>_xlfn.XLOOKUP(B14,PROSPERInitial_Query!$E:$E,PROSPERInitial_Query!$H:$H,"",,-1)</f>
        <v/>
      </c>
      <c r="M14" s="121" t="str">
        <f t="shared" si="3"/>
        <v>Clark Jones1 - PortfolioPremium Engagement</v>
      </c>
      <c r="N14" s="126" t="str">
        <f>_xlfn.XLOOKUP(M14,PROSPERDelta_Query!BK:BK,PROSPERDelta_Query!J:J,"",,-1)</f>
        <v/>
      </c>
      <c r="O14" s="124" t="str">
        <f t="shared" si="139"/>
        <v>N/A</v>
      </c>
      <c r="P14" s="124" t="str">
        <f>IF(IF(IF($C14="Christopher Lobo",_xlfn.XLOOKUP($B14,PROSPER_Lobo!$1:$1,PROSPER_Lobo!$4:$4,""),
IF($C14="Naren Baliga",_xlfn.XLOOKUP($B14,PROSPER_Baliga!$1:$1,PROSPER_Baliga!$4:$4,""),
IF($C14="Thorsten Huhn",_xlfn.XLOOKUP($B14,PROSPER_Huhn!$1:$1,PROSPER_Huhn!$4:$4,""),
IF($C14="Nick Hull",_xlfn.XLOOKUP($B14,PROSPER_Hull!$1:$1,PROSPER_Hull!$4:$4,""),
IF($C14="Monika Kotwani",_xlfn.XLOOKUP($B14,PROSPER_Kotwani!$1:$1,PROSPER_Kotwani!$4:$4,""),
IF($C14="Jonathan Wellner",_xlfn.XLOOKUP($B14,PROSPER_Wellner!$1:$1,PROSPER_Wellner!$4:$4,""),
IF($C14="Travis Harvey",_xlfn.XLOOKUP($B14,PROSPER_Harvey!$1:$1,PROSPER_Harvey!$4:$4,""),"")))))))="","",
IF($C14="Christopher Lobo",_xlfn.XLOOKUP($B14,PROSPER_Lobo!$1:$1,PROSPER_Lobo!$4:$4,""),
IF($C14="Naren Baliga",_xlfn.XLOOKUP($B14,PROSPER_Baliga!$1:$1,PROSPER_Baliga!$4:$4,""),
IF($C14="Thorsten Huhn",_xlfn.XLOOKUP($B14,PROSPER_Huhn!$1:$1,PROSPER_Huhn!$4:$4,""),
IF($C14="Nick Hull",_xlfn.XLOOKUP($B14,PROSPER_Hull!$1:$1,PROSPER_Hull!$4:$4,""),
IF($C14="Monika Kotwani",_xlfn.XLOOKUP($B14,PROSPER_Kotwani!$1:$1,PROSPER_Kotwani!$4:$4,""),
IF($C14="Jonathan Wellner",_xlfn.XLOOKUP($B14,PROSPER_Wellner!$1:$1,PROSPER_Wellner!$4:$4,""),
IF($C14="Travis Harvey",_xlfn.XLOOKUP($B14,PROSPER_Harvey!$1:$1,PROSPER_Harvey!$4:$4,""),""))))))))="","No Score",IF(IF($C14="Christopher Lobo",_xlfn.XLOOKUP($B14,PROSPER_Lobo!$1:$1,PROSPER_Lobo!$4:$4,""),
IF($C14="Naren Baliga",_xlfn.XLOOKUP($B14,PROSPER_Baliga!$1:$1,PROSPER_Baliga!$4:$4,""),
IF($C14="Thorsten Huhn",_xlfn.XLOOKUP($B14,PROSPER_Huhn!$1:$1,PROSPER_Huhn!$4:$4,""),
IF($C14="Nick Hull",_xlfn.XLOOKUP($B14,PROSPER_Hull!$1:$1,PROSPER_Hull!$4:$4,""),
IF($C14="Monika Kotwani",_xlfn.XLOOKUP($B14,PROSPER_Kotwani!$1:$1,PROSPER_Kotwani!$4:$4,""),
IF($C14="Jonathan Wellner",_xlfn.XLOOKUP($B14,PROSPER_Wellner!$1:$1,PROSPER_Wellner!$4:$4,""),
IF($C14="Travis Harvey",_xlfn.XLOOKUP($B14,PROSPER_Harvey!$1:$1,PROSPER_Harvey!$4:$4,""),"")))))))="","",
IF($C14="Christopher Lobo",_xlfn.XLOOKUP($B14,PROSPER_Lobo!$1:$1,PROSPER_Lobo!$4:$4,""),
IF($C14="Naren Baliga",_xlfn.XLOOKUP($B14,PROSPER_Baliga!$1:$1,PROSPER_Baliga!$4:$4,""),
IF($C14="Thorsten Huhn",_xlfn.XLOOKUP($B14,PROSPER_Huhn!$1:$1,PROSPER_Huhn!$4:$4,""),
IF($C14="Nick Hull",_xlfn.XLOOKUP($B14,PROSPER_Hull!$1:$1,PROSPER_Hull!$4:$4,""),
IF($C14="Monika Kotwani",_xlfn.XLOOKUP($B14,PROSPER_Kotwani!$1:$1,PROSPER_Kotwani!$4:$4,""),
IF($C14="Jonathan Wellner",_xlfn.XLOOKUP($B14,PROSPER_Wellner!$1:$1,PROSPER_Wellner!$4:$4,""),
IF($C14="Travis Harvey",_xlfn.XLOOKUP($B14,PROSPER_Harvey!$1:$1,PROSPER_Harvey!$4:$4,""),"")))))))))</f>
        <v>No Score</v>
      </c>
      <c r="Q14" s="125" t="str">
        <f>IF(IF(IF($C14="Christopher Lobo",_xlfn.XLOOKUP($B14,PROSPER_Lobo!$1:$1,PROSPER_Lobo!$5:$5,""),
IF($C14="Naren Baliga",_xlfn.XLOOKUP($B14,PROSPER_Baliga!$1:$1,PROSPER_Baliga!$5:$5,""),
IF($C14="Thorsten Huhn",_xlfn.XLOOKUP($B14,PROSPER_Huhn!$1:$1,PROSPER_Huhn!$5:$5,""),
IF($C14="Nick Hull",_xlfn.XLOOKUP($B14,PROSPER_Hull!$1:$1,PROSPER_Hull!$5:$5,""),
IF($C14="Monika Kotwani",_xlfn.XLOOKUP($B14,PROSPER_Kotwani!$1:$1,PROSPER_Kotwani!$5:$5,""),
IF($C14="Jonathan Wellner",_xlfn.XLOOKUP($B14,PROSPER_Wellner!$1:$1,PROSPER_Wellner!$5:$5,""),
IF($C14="Travis Harvey",_xlfn.XLOOKUP($B14,PROSPER_Harvey!$1:$1,PROSPER_Harvey!$5:$5,""),"")))))))="","",
IF($C14="Christopher Lobo",_xlfn.XLOOKUP($B14,PROSPER_Lobo!$1:$1,PROSPER_Lobo!$5:$5,""),
IF($C14="Naren Baliga",_xlfn.XLOOKUP($B14,PROSPER_Baliga!$1:$1,PROSPER_Baliga!$5:$5,""),
IF($C14="Thorsten Huhn",_xlfn.XLOOKUP($B14,PROSPER_Huhn!$1:$1,PROSPER_Huhn!$5:$5,""),
IF($C14="Nick Hull",_xlfn.XLOOKUP($B14,PROSPER_Hull!$1:$1,PROSPER_Hull!$5:$5,""),
IF($C14="Monika Kotwani",_xlfn.XLOOKUP($B14,PROSPER_Kotwani!$1:$1,PROSPER_Kotwani!$5:$5,""),
IF($C14="Jonathan Wellner",_xlfn.XLOOKUP($B14,PROSPER_Wellner!$1:$1,PROSPER_Wellner!$5:$5,""),
IF($C14="Travis Harvey",_xlfn.XLOOKUP($B14,PROSPER_Harvey!$1:$1,PROSPER_Harvey!$5:$5,""),""))))))))="","No Comment",IF(IF($C14="Christopher Lobo",_xlfn.XLOOKUP($B14,PROSPER_Lobo!$1:$1,PROSPER_Lobo!$5:$5,""),
IF($C14="Naren Baliga",_xlfn.XLOOKUP($B14,PROSPER_Baliga!$1:$1,PROSPER_Baliga!$5:$5,""),
IF($C14="Thorsten Huhn",_xlfn.XLOOKUP($B14,PROSPER_Huhn!$1:$1,PROSPER_Huhn!$5:$5,""),
IF($C14="Nick Hull",_xlfn.XLOOKUP($B14,PROSPER_Hull!$1:$1,PROSPER_Hull!$5:$5,""),
IF($C14="Monika Kotwani",_xlfn.XLOOKUP($B14,PROSPER_Kotwani!$1:$1,PROSPER_Kotwani!$5:$5,""),
IF($C14="Jonathan Wellner",_xlfn.XLOOKUP($B14,PROSPER_Wellner!$1:$1,PROSPER_Wellner!$5:$5,""),
IF($C14="Travis Harvey",_xlfn.XLOOKUP($B14,PROSPER_Harvey!$1:$1,PROSPER_Harvey!$5:$5,""),"")))))))="","",
IF($C14="Christopher Lobo",_xlfn.XLOOKUP($B14,PROSPER_Lobo!$1:$1,PROSPER_Lobo!$5:$5,""),
IF($C14="Naren Baliga",_xlfn.XLOOKUP($B14,PROSPER_Baliga!$1:$1,PROSPER_Baliga!$5:$5,""),
IF($C14="Thorsten Huhn",_xlfn.XLOOKUP($B14,PROSPER_Huhn!$1:$1,PROSPER_Huhn!$5:$5,""),
IF($C14="Nick Hull",_xlfn.XLOOKUP($B14,PROSPER_Hull!$1:$1,PROSPER_Hull!$5:$5,""),
IF($C14="Monika Kotwani",_xlfn.XLOOKUP($B14,PROSPER_Kotwani!$1:$1,PROSPER_Kotwani!$5:$5,""),
IF($C14="Jonathan Wellner",_xlfn.XLOOKUP($B14,PROSPER_Wellner!$1:$1,PROSPER_Wellner!$5:$5,""),
IF($C14="Travis Harvey",_xlfn.XLOOKUP($B14,PROSPER_Harvey!$1:$1,PROSPER_Harvey!$5:$5,""),"")))))))))</f>
        <v>No Comment</v>
      </c>
      <c r="R14" s="124" t="s">
        <v>89</v>
      </c>
      <c r="S14" s="150" t="str">
        <f t="shared" si="140"/>
        <v>N/A</v>
      </c>
      <c r="T14" s="120" t="str">
        <f>_xlfn.XLOOKUP(B14,PROSPERInitial_Query!$E:$E,PROSPERInitial_Query!$I:$I,"",,-1)</f>
        <v/>
      </c>
      <c r="U14" s="121" t="str">
        <f t="shared" si="6"/>
        <v>Clark Jones1 - PortfolioCloud Application Services</v>
      </c>
      <c r="V14" s="126" t="str">
        <f>_xlfn.XLOOKUP(U14,PROSPERDelta_Query!BK:BK,PROSPERDelta_Query!K:K,"",,-1)</f>
        <v/>
      </c>
      <c r="W14" s="124" t="str">
        <f t="shared" si="141"/>
        <v>N/A</v>
      </c>
      <c r="X14" s="124" t="str">
        <f>IF(IF(IF($C14="Christopher Lobo",_xlfn.XLOOKUP($B14,PROSPER_Lobo!$1:$1,PROSPER_Lobo!$6:$6,""),
IF($C14="Naren Baliga",_xlfn.XLOOKUP($B14,PROSPER_Baliga!$1:$1,PROSPER_Baliga!$6:$6,""),
IF($C14="Thorsten Huhn",_xlfn.XLOOKUP($B14,PROSPER_Huhn!$1:$1,PROSPER_Huhn!$6:$6,""),
IF($C14="Nick Hull",_xlfn.XLOOKUP($B14,PROSPER_Hull!$1:$1,PROSPER_Hull!$6:$6,""),
IF($C14="Monika Kotwani",_xlfn.XLOOKUP($B14,PROSPER_Kotwani!$1:$1,PROSPER_Kotwani!$6:$6,""),
IF($C14="Jonathan Wellner",_xlfn.XLOOKUP($B14,PROSPER_Wellner!$1:$1,PROSPER_Wellner!$6:$6,""),
IF($C14="Travis Harvey",_xlfn.XLOOKUP($B14,PROSPER_Harvey!$1:$1,PROSPER_Harvey!$6:$6,""),"")))))))="","",
IF($C14="Christopher Lobo",_xlfn.XLOOKUP($B14,PROSPER_Lobo!$1:$1,PROSPER_Lobo!$6:$6,""),
IF($C14="Naren Baliga",_xlfn.XLOOKUP($B14,PROSPER_Baliga!$1:$1,PROSPER_Baliga!$6:$6,""),
IF($C14="Thorsten Huhn",_xlfn.XLOOKUP($B14,PROSPER_Huhn!$1:$1,PROSPER_Huhn!$6:$6,""),
IF($C14="Nick Hull",_xlfn.XLOOKUP($B14,PROSPER_Hull!$1:$1,PROSPER_Hull!$6:$6,""),
IF($C14="Monika Kotwani",_xlfn.XLOOKUP($B14,PROSPER_Kotwani!$1:$1,PROSPER_Kotwani!$6:$6,""),
IF($C14="Jonathan Wellner",_xlfn.XLOOKUP($B14,PROSPER_Wellner!$1:$1,PROSPER_Wellner!$6:$6,""),
IF($C14="Travis Harvey",_xlfn.XLOOKUP($B14,PROSPER_Harvey!$1:$1,PROSPER_Harvey!$6:$6,""),""))))))))="","No Score",IF(IF($C14="Christopher Lobo",_xlfn.XLOOKUP($B14,PROSPER_Lobo!$1:$1,PROSPER_Lobo!$6:$6,""),
IF($C14="Naren Baliga",_xlfn.XLOOKUP($B14,PROSPER_Baliga!$1:$1,PROSPER_Baliga!$6:$6,""),
IF($C14="Thorsten Huhn",_xlfn.XLOOKUP($B14,PROSPER_Huhn!$1:$1,PROSPER_Huhn!$6:$6,""),
IF($C14="Nick Hull",_xlfn.XLOOKUP($B14,PROSPER_Hull!$1:$1,PROSPER_Hull!$6:$6,""),
IF($C14="Monika Kotwani",_xlfn.XLOOKUP($B14,PROSPER_Kotwani!$1:$1,PROSPER_Kotwani!$6:$6,""),
IF($C14="Jonathan Wellner",_xlfn.XLOOKUP($B14,PROSPER_Wellner!$1:$1,PROSPER_Wellner!$6:$6,""),
IF($C14="Travis Harvey",_xlfn.XLOOKUP($B14,PROSPER_Harvey!$1:$1,PROSPER_Harvey!$6:$6,""),"")))))))="","",
IF($C14="Christopher Lobo",_xlfn.XLOOKUP($B14,PROSPER_Lobo!$1:$1,PROSPER_Lobo!$6:$6,""),
IF($C14="Naren Baliga",_xlfn.XLOOKUP($B14,PROSPER_Baliga!$1:$1,PROSPER_Baliga!$6:$6,""),
IF($C14="Thorsten Huhn",_xlfn.XLOOKUP($B14,PROSPER_Huhn!$1:$1,PROSPER_Huhn!$6:$6,""),
IF($C14="Nick Hull",_xlfn.XLOOKUP($B14,PROSPER_Hull!$1:$1,PROSPER_Hull!$6:$6,""),
IF($C14="Monika Kotwani",_xlfn.XLOOKUP($B14,PROSPER_Kotwani!$1:$1,PROSPER_Kotwani!$6:$6,""),
IF($C14="Jonathan Wellner",_xlfn.XLOOKUP($B14,PROSPER_Wellner!$1:$1,PROSPER_Wellner!$6:$6,""),
IF($C14="Travis Harvey",_xlfn.XLOOKUP($B14,PROSPER_Harvey!$1:$1,PROSPER_Harvey!$6:$6,""),"")))))))))</f>
        <v>No Score</v>
      </c>
      <c r="Y14" s="125" t="str">
        <f>IF(IF(IF($C14="Christopher Lobo",_xlfn.XLOOKUP($B14,PROSPER_Lobo!$1:$1,PROSPER_Lobo!$7:$7,""),
IF($C14="Naren Baliga",_xlfn.XLOOKUP($B14,PROSPER_Baliga!$1:$1,PROSPER_Baliga!$7:$7,""),
IF($C14="Thorsten Huhn",_xlfn.XLOOKUP($B14,PROSPER_Huhn!$1:$1,PROSPER_Huhn!$7:$7,""),
IF($C14="Nick Hull",_xlfn.XLOOKUP($B14,PROSPER_Hull!$1:$1,PROSPER_Hull!$7:$7,""),
IF($C14="Monika Kotwani",_xlfn.XLOOKUP($B14,PROSPER_Kotwani!$1:$1,PROSPER_Kotwani!$7:$7,""),
IF($C14="Jonathan Wellner",_xlfn.XLOOKUP($B14,PROSPER_Wellner!$1:$1,PROSPER_Wellner!$7:$7,""),
IF($C14="Travis Harvey",_xlfn.XLOOKUP($B14,PROSPER_Harvey!$1:$1,PROSPER_Harvey!$7:$7,""),"")))))))="","",
IF($C14="Christopher Lobo",_xlfn.XLOOKUP($B14,PROSPER_Lobo!$1:$1,PROSPER_Lobo!$7:$7,""),
IF($C14="Naren Baliga",_xlfn.XLOOKUP($B14,PROSPER_Baliga!$1:$1,PROSPER_Baliga!$7:$7,""),
IF($C14="Thorsten Huhn",_xlfn.XLOOKUP($B14,PROSPER_Huhn!$1:$1,PROSPER_Huhn!$7:$7,""),
IF($C14="Nick Hull",_xlfn.XLOOKUP($B14,PROSPER_Hull!$1:$1,PROSPER_Hull!$7:$7,""),
IF($C14="Monika Kotwani",_xlfn.XLOOKUP($B14,PROSPER_Kotwani!$1:$1,PROSPER_Kotwani!$7:$7,""),
IF($C14="Jonathan Wellner",_xlfn.XLOOKUP($B14,PROSPER_Wellner!$1:$1,PROSPER_Wellner!$7:$7,""),
IF($C14="Travis Harvey",_xlfn.XLOOKUP($B14,PROSPER_Harvey!$1:$1,PROSPER_Harvey!$7:$7,""),""))))))))="","No Comment",IF(IF($C14="Christopher Lobo",_xlfn.XLOOKUP($B14,PROSPER_Lobo!$1:$1,PROSPER_Lobo!$7:$7,""),
IF($C14="Naren Baliga",_xlfn.XLOOKUP($B14,PROSPER_Baliga!$1:$1,PROSPER_Baliga!$7:$7,""),
IF($C14="Thorsten Huhn",_xlfn.XLOOKUP($B14,PROSPER_Huhn!$1:$1,PROSPER_Huhn!$7:$7,""),
IF($C14="Nick Hull",_xlfn.XLOOKUP($B14,PROSPER_Hull!$1:$1,PROSPER_Hull!$7:$7,""),
IF($C14="Monika Kotwani",_xlfn.XLOOKUP($B14,PROSPER_Kotwani!$1:$1,PROSPER_Kotwani!$7:$7,""),
IF($C14="Jonathan Wellner",_xlfn.XLOOKUP($B14,PROSPER_Wellner!$1:$1,PROSPER_Wellner!$7:$7,""),
IF($C14="Travis Harvey",_xlfn.XLOOKUP($B14,PROSPER_Harvey!$1:$1,PROSPER_Harvey!$7:$7,""),"")))))))="","",
IF($C14="Christopher Lobo",_xlfn.XLOOKUP($B14,PROSPER_Lobo!$1:$1,PROSPER_Lobo!$7:$7,""),
IF($C14="Naren Baliga",_xlfn.XLOOKUP($B14,PROSPER_Baliga!$1:$1,PROSPER_Baliga!$7:$7,""),
IF($C14="Thorsten Huhn",_xlfn.XLOOKUP($B14,PROSPER_Huhn!$1:$1,PROSPER_Huhn!$7:$7,""),
IF($C14="Nick Hull",_xlfn.XLOOKUP($B14,PROSPER_Hull!$1:$1,PROSPER_Hull!$7:$7,""),
IF($C14="Monika Kotwani",_xlfn.XLOOKUP($B14,PROSPER_Kotwani!$1:$1,PROSPER_Kotwani!$7:$7,""),
IF($C14="Jonathan Wellner",_xlfn.XLOOKUP($B14,PROSPER_Wellner!$1:$1,PROSPER_Wellner!$7:$7,""),
IF($C14="Travis Harvey",_xlfn.XLOOKUP($B14,PROSPER_Harvey!$1:$1,PROSPER_Harvey!$7:$7,""),"")))))))))</f>
        <v>No Comment</v>
      </c>
      <c r="Z14" s="124" t="s">
        <v>89</v>
      </c>
      <c r="AA14" s="150" t="str">
        <f t="shared" si="142"/>
        <v>N/A</v>
      </c>
      <c r="AB14" s="120" t="str">
        <f>_xlfn.XLOOKUP(B14,PROSPERInitial_Query!$E:$E,PROSPERInitial_Query!$J:$J,"",,-1)</f>
        <v/>
      </c>
      <c r="AC14" s="121" t="str">
        <f t="shared" si="9"/>
        <v>Clark Jones1 - PortfolioPreferred Success</v>
      </c>
      <c r="AD14" s="126" t="str">
        <f>_xlfn.XLOOKUP(AC14,PROSPERDelta_Query!BK:BK,PROSPERDelta_Query!L:L,"",,-1)</f>
        <v/>
      </c>
      <c r="AE14" s="124" t="str">
        <f t="shared" si="143"/>
        <v>N/A</v>
      </c>
      <c r="AF14" s="124" t="str">
        <f>IF(IF(IF($C14="Christopher Lobo",_xlfn.XLOOKUP($B14,PROSPER_Lobo!$1:$1,PROSPER_Lobo!$8:$8,""),
IF($C14="Naren Baliga",_xlfn.XLOOKUP($B14,PROSPER_Baliga!$1:$1,PROSPER_Baliga!$8:$8,""),
IF($C14="Thorsten Huhn",_xlfn.XLOOKUP($B14,PROSPER_Huhn!$1:$1,PROSPER_Huhn!$8:$8,""),
IF($C14="Nick Hull",_xlfn.XLOOKUP($B14,PROSPER_Hull!$1:$1,PROSPER_Hull!$8:$8,""),
IF($C14="Monika Kotwani",_xlfn.XLOOKUP($B14,PROSPER_Kotwani!$1:$1,PROSPER_Kotwani!$8:$8,""),
IF($C14="Jonathan Wellner",_xlfn.XLOOKUP($B14,PROSPER_Wellner!$1:$1,PROSPER_Wellner!$8:$8,""),
IF($C14="Travis Harvey",_xlfn.XLOOKUP($B14,PROSPER_Harvey!$1:$1,PROSPER_Harvey!$8:$8,""),"")))))))="","",
IF($C14="Christopher Lobo",_xlfn.XLOOKUP($B14,PROSPER_Lobo!$1:$1,PROSPER_Lobo!$8:$8,""),
IF($C14="Naren Baliga",_xlfn.XLOOKUP($B14,PROSPER_Baliga!$1:$1,PROSPER_Baliga!$8:$8,""),
IF($C14="Thorsten Huhn",_xlfn.XLOOKUP($B14,PROSPER_Huhn!$1:$1,PROSPER_Huhn!$8:$8,""),
IF($C14="Nick Hull",_xlfn.XLOOKUP($B14,PROSPER_Hull!$1:$1,PROSPER_Hull!$8:$8,""),
IF($C14="Monika Kotwani",_xlfn.XLOOKUP($B14,PROSPER_Kotwani!$1:$1,PROSPER_Kotwani!$8:$8,""),
IF($C14="Jonathan Wellner",_xlfn.XLOOKUP($B14,PROSPER_Wellner!$1:$1,PROSPER_Wellner!$8:$8,""),
IF($C14="Travis Harvey",_xlfn.XLOOKUP($B14,PROSPER_Harvey!$1:$1,PROSPER_Harvey!$8:$8,""),""))))))))="","No Score",IF(IF($C14="Christopher Lobo",_xlfn.XLOOKUP($B14,PROSPER_Lobo!$1:$1,PROSPER_Lobo!$8:$8,""),
IF($C14="Naren Baliga",_xlfn.XLOOKUP($B14,PROSPER_Baliga!$1:$1,PROSPER_Baliga!$8:$8,""),
IF($C14="Thorsten Huhn",_xlfn.XLOOKUP($B14,PROSPER_Huhn!$1:$1,PROSPER_Huhn!$8:$8,""),
IF($C14="Nick Hull",_xlfn.XLOOKUP($B14,PROSPER_Hull!$1:$1,PROSPER_Hull!$8:$8,""),
IF($C14="Monika Kotwani",_xlfn.XLOOKUP($B14,PROSPER_Kotwani!$1:$1,PROSPER_Kotwani!$8:$8,""),
IF($C14="Jonathan Wellner",_xlfn.XLOOKUP($B14,PROSPER_Wellner!$1:$1,PROSPER_Wellner!$8:$8,""),
IF($C14="Travis Harvey",_xlfn.XLOOKUP($B14,PROSPER_Harvey!$1:$1,PROSPER_Harvey!$8:$8,""),"")))))))="","",
IF($C14="Christopher Lobo",_xlfn.XLOOKUP($B14,PROSPER_Lobo!$1:$1,PROSPER_Lobo!$8:$8,""),
IF($C14="Naren Baliga",_xlfn.XLOOKUP($B14,PROSPER_Baliga!$1:$1,PROSPER_Baliga!$8:$8,""),
IF($C14="Thorsten Huhn",_xlfn.XLOOKUP($B14,PROSPER_Huhn!$1:$1,PROSPER_Huhn!$8:$8,""),
IF($C14="Nick Hull",_xlfn.XLOOKUP($B14,PROSPER_Hull!$1:$1,PROSPER_Hull!$8:$8,""),
IF($C14="Monika Kotwani",_xlfn.XLOOKUP($B14,PROSPER_Kotwani!$1:$1,PROSPER_Kotwani!$8:$8,""),
IF($C14="Jonathan Wellner",_xlfn.XLOOKUP($B14,PROSPER_Wellner!$1:$1,PROSPER_Wellner!$8:$8,""),
IF($C14="Travis Harvey",_xlfn.XLOOKUP($B14,PROSPER_Harvey!$1:$1,PROSPER_Harvey!$8:$8,""),"")))))))))</f>
        <v>No Score</v>
      </c>
      <c r="AG14" s="125" t="str">
        <f>IF(IF(IF($C14="Christopher Lobo",_xlfn.XLOOKUP($B14,PROSPER_Lobo!$1:$1,PROSPER_Lobo!$9:$9,""),
IF($C14="Naren Baliga",_xlfn.XLOOKUP($B14,PROSPER_Baliga!$1:$1,PROSPER_Baliga!$9:$9,""),
IF($C14="Thorsten Huhn",_xlfn.XLOOKUP($B14,PROSPER_Huhn!$1:$1,PROSPER_Huhn!$9:$9,""),
IF($C14="Nick Hull",_xlfn.XLOOKUP($B14,PROSPER_Hull!$1:$1,PROSPER_Hull!$9:$9,""),
IF($C14="Monika Kotwani",_xlfn.XLOOKUP($B14,PROSPER_Kotwani!$1:$1,PROSPER_Kotwani!$9:$9,""),
IF($C14="Jonathan Wellner",_xlfn.XLOOKUP($B14,PROSPER_Wellner!$1:$1,PROSPER_Wellner!$9:$9,""),
IF($C14="Travis Harvey",_xlfn.XLOOKUP($B14,PROSPER_Harvey!$1:$1,PROSPER_Harvey!$9:$9,""),"")))))))="","",
IF($C14="Christopher Lobo",_xlfn.XLOOKUP($B14,PROSPER_Lobo!$1:$1,PROSPER_Lobo!$9:$9,""),
IF($C14="Naren Baliga",_xlfn.XLOOKUP($B14,PROSPER_Baliga!$1:$1,PROSPER_Baliga!$9:$9,""),
IF($C14="Thorsten Huhn",_xlfn.XLOOKUP($B14,PROSPER_Huhn!$1:$1,PROSPER_Huhn!$9:$9,""),
IF($C14="Nick Hull",_xlfn.XLOOKUP($B14,PROSPER_Hull!$1:$1,PROSPER_Hull!$9:$9,""),
IF($C14="Monika Kotwani",_xlfn.XLOOKUP($B14,PROSPER_Kotwani!$1:$1,PROSPER_Kotwani!$9:$9,""),
IF($C14="Jonathan Wellner",_xlfn.XLOOKUP($B14,PROSPER_Wellner!$1:$1,PROSPER_Wellner!$9:$9,""),
IF($C14="Travis Harvey",_xlfn.XLOOKUP($B14,PROSPER_Harvey!$1:$1,PROSPER_Harvey!$9:$9,""),""))))))))="","No Comment",IF(IF($C14="Christopher Lobo",_xlfn.XLOOKUP($B14,PROSPER_Lobo!$1:$1,PROSPER_Lobo!$9:$9,""),
IF($C14="Naren Baliga",_xlfn.XLOOKUP($B14,PROSPER_Baliga!$1:$1,PROSPER_Baliga!$9:$9,""),
IF($C14="Thorsten Huhn",_xlfn.XLOOKUP($B14,PROSPER_Huhn!$1:$1,PROSPER_Huhn!$9:$9,""),
IF($C14="Nick Hull",_xlfn.XLOOKUP($B14,PROSPER_Hull!$1:$1,PROSPER_Hull!$9:$9,""),
IF($C14="Monika Kotwani",_xlfn.XLOOKUP($B14,PROSPER_Kotwani!$1:$1,PROSPER_Kotwani!$9:$9,""),
IF($C14="Jonathan Wellner",_xlfn.XLOOKUP($B14,PROSPER_Wellner!$1:$1,PROSPER_Wellner!$9:$9,""),
IF($C14="Travis Harvey",_xlfn.XLOOKUP($B14,PROSPER_Harvey!$1:$1,PROSPER_Harvey!$9:$9,""),"")))))))="","",
IF($C14="Christopher Lobo",_xlfn.XLOOKUP($B14,PROSPER_Lobo!$1:$1,PROSPER_Lobo!$9:$9,""),
IF($C14="Naren Baliga",_xlfn.XLOOKUP($B14,PROSPER_Baliga!$1:$1,PROSPER_Baliga!$9:$9,""),
IF($C14="Thorsten Huhn",_xlfn.XLOOKUP($B14,PROSPER_Huhn!$1:$1,PROSPER_Huhn!$9:$9,""),
IF($C14="Nick Hull",_xlfn.XLOOKUP($B14,PROSPER_Hull!$1:$1,PROSPER_Hull!$9:$9,""),
IF($C14="Monika Kotwani",_xlfn.XLOOKUP($B14,PROSPER_Kotwani!$1:$1,PROSPER_Kotwani!$9:$9,""),
IF($C14="Jonathan Wellner",_xlfn.XLOOKUP($B14,PROSPER_Wellner!$1:$1,PROSPER_Wellner!$9:$9,""),
IF($C14="Travis Harvey",_xlfn.XLOOKUP($B14,PROSPER_Harvey!$1:$1,PROSPER_Harvey!$9:$9,""),"")))))))))</f>
        <v>No Comment</v>
      </c>
      <c r="AH14" s="124" t="s">
        <v>89</v>
      </c>
      <c r="AI14" s="150" t="str">
        <f t="shared" si="144"/>
        <v>N/A</v>
      </c>
      <c r="AJ14" s="120" t="str">
        <f>_xlfn.XLOOKUP(B14,PROSPERInitial_Query!$E:$E,PROSPERInitial_Query!$K:$K,"",,-1)</f>
        <v/>
      </c>
      <c r="AK14" s="121" t="str">
        <f t="shared" si="12"/>
        <v>Clark Jones1 - PortfolioBrownfield</v>
      </c>
      <c r="AL14" s="126" t="str">
        <f>_xlfn.XLOOKUP(AK14,PROSPERDelta_Query!BK:BK,PROSPERDelta_Query!M:M,"",,-1)</f>
        <v/>
      </c>
      <c r="AM14" s="124" t="str">
        <f t="shared" si="145"/>
        <v>N/A</v>
      </c>
      <c r="AN14" s="124" t="str">
        <f>IF(IF(IF($C14="Christopher Lobo",_xlfn.XLOOKUP($B14,PROSPER_Lobo!$1:$1,PROSPER_Lobo!$10:$10,""),
IF($C14="Naren Baliga",_xlfn.XLOOKUP($B14,PROSPER_Baliga!$1:$1,PROSPER_Baliga!$10:$10,""),
IF($C14="Thorsten Huhn",_xlfn.XLOOKUP($B14,PROSPER_Huhn!$1:$1,PROSPER_Huhn!$10:$10,""),
IF($C14="Nick Hull",_xlfn.XLOOKUP($B14,PROSPER_Hull!$1:$1,PROSPER_Hull!$10:$10,""),
IF($C14="Monika Kotwani",_xlfn.XLOOKUP($B14,PROSPER_Kotwani!$1:$1,PROSPER_Kotwani!$10:$10,""),
IF($C14="Jonathan Wellner",_xlfn.XLOOKUP($B14,PROSPER_Wellner!$1:$1,PROSPER_Wellner!$10:$10,""),
IF($C14="Travis Harvey",_xlfn.XLOOKUP($B14,PROSPER_Harvey!$1:$1,PROSPER_Harvey!$10:$10,""),"")))))))="","",
IF($C14="Christopher Lobo",_xlfn.XLOOKUP($B14,PROSPER_Lobo!$1:$1,PROSPER_Lobo!$10:$10,""),
IF($C14="Naren Baliga",_xlfn.XLOOKUP($B14,PROSPER_Baliga!$1:$1,PROSPER_Baliga!$10:$10,""),
IF($C14="Thorsten Huhn",_xlfn.XLOOKUP($B14,PROSPER_Huhn!$1:$1,PROSPER_Huhn!$10:$10,""),
IF($C14="Nick Hull",_xlfn.XLOOKUP($B14,PROSPER_Hull!$1:$1,PROSPER_Hull!$10:$10,""),
IF($C14="Monika Kotwani",_xlfn.XLOOKUP($B14,PROSPER_Kotwani!$1:$1,PROSPER_Kotwani!$10:$10,""),
IF($C14="Jonathan Wellner",_xlfn.XLOOKUP($B14,PROSPER_Wellner!$1:$1,PROSPER_Wellner!$10:$10,""),
IF($C14="Travis Harvey",_xlfn.XLOOKUP($B14,PROSPER_Harvey!$1:$1,PROSPER_Harvey!$10:$10,""),""))))))))="","No Score",IF(IF($C14="Christopher Lobo",_xlfn.XLOOKUP($B14,PROSPER_Lobo!$1:$1,PROSPER_Lobo!$10:$10,""),
IF($C14="Naren Baliga",_xlfn.XLOOKUP($B14,PROSPER_Baliga!$1:$1,PROSPER_Baliga!$10:$10,""),
IF($C14="Thorsten Huhn",_xlfn.XLOOKUP($B14,PROSPER_Huhn!$1:$1,PROSPER_Huhn!$10:$10,""),
IF($C14="Nick Hull",_xlfn.XLOOKUP($B14,PROSPER_Hull!$1:$1,PROSPER_Hull!$10:$10,""),
IF($C14="Monika Kotwani",_xlfn.XLOOKUP($B14,PROSPER_Kotwani!$1:$1,PROSPER_Kotwani!$10:$10,""),
IF($C14="Jonathan Wellner",_xlfn.XLOOKUP($B14,PROSPER_Wellner!$1:$1,PROSPER_Wellner!$10:$10,""),
IF($C14="Travis Harvey",_xlfn.XLOOKUP($B14,PROSPER_Harvey!$1:$1,PROSPER_Harvey!$10:$10,""),"")))))))="","",
IF($C14="Christopher Lobo",_xlfn.XLOOKUP($B14,PROSPER_Lobo!$1:$1,PROSPER_Lobo!$10:$10,""),
IF($C14="Naren Baliga",_xlfn.XLOOKUP($B14,PROSPER_Baliga!$1:$1,PROSPER_Baliga!$10:$10,""),
IF($C14="Thorsten Huhn",_xlfn.XLOOKUP($B14,PROSPER_Huhn!$1:$1,PROSPER_Huhn!$10:$10,""),
IF($C14="Nick Hull",_xlfn.XLOOKUP($B14,PROSPER_Hull!$1:$1,PROSPER_Hull!$10:$10,""),
IF($C14="Monika Kotwani",_xlfn.XLOOKUP($B14,PROSPER_Kotwani!$1:$1,PROSPER_Kotwani!$10:$10,""),
IF($C14="Jonathan Wellner",_xlfn.XLOOKUP($B14,PROSPER_Wellner!$1:$1,PROSPER_Wellner!$10:$10,""),
IF($C14="Travis Harvey",_xlfn.XLOOKUP($B14,PROSPER_Harvey!$1:$1,PROSPER_Harvey!$10:$10,""),"")))))))))</f>
        <v>No Score</v>
      </c>
      <c r="AO14" s="125" t="str">
        <f>IF(IF(IF($C14="Christopher Lobo",_xlfn.XLOOKUP($B14,PROSPER_Lobo!$1:$1,PROSPER_Lobo!$11:$11,""),
IF($C14="Naren Baliga",_xlfn.XLOOKUP($B14,PROSPER_Baliga!$1:$1,PROSPER_Baliga!$11:$11,""),
IF($C14="Thorsten Huhn",_xlfn.XLOOKUP($B14,PROSPER_Huhn!$1:$1,PROSPER_Huhn!$11:$11,""),
IF($C14="Nick Hull",_xlfn.XLOOKUP($B14,PROSPER_Hull!$1:$1,PROSPER_Hull!$11:$11,""),
IF($C14="Monika Kotwani",_xlfn.XLOOKUP($B14,PROSPER_Kotwani!$1:$1,PROSPER_Kotwani!$11:$11,""),
IF($C14="Jonathan Wellner",_xlfn.XLOOKUP($B14,PROSPER_Wellner!$1:$1,PROSPER_Wellner!$11:$11,""),
IF($C14="Travis Harvey",_xlfn.XLOOKUP($B14,PROSPER_Harvey!$1:$1,PROSPER_Harvey!$11:$11,""),"")))))))="","",
IF($C14="Christopher Lobo",_xlfn.XLOOKUP($B14,PROSPER_Lobo!$1:$1,PROSPER_Lobo!$11:$11,""),
IF($C14="Naren Baliga",_xlfn.XLOOKUP($B14,PROSPER_Baliga!$1:$1,PROSPER_Baliga!$11:$11,""),
IF($C14="Thorsten Huhn",_xlfn.XLOOKUP($B14,PROSPER_Huhn!$1:$1,PROSPER_Huhn!$11:$11,""),
IF($C14="Nick Hull",_xlfn.XLOOKUP($B14,PROSPER_Hull!$1:$1,PROSPER_Hull!$11:$11,""),
IF($C14="Monika Kotwani",_xlfn.XLOOKUP($B14,PROSPER_Kotwani!$1:$1,PROSPER_Kotwani!$11:$11,""),
IF($C14="Jonathan Wellner",_xlfn.XLOOKUP($B14,PROSPER_Wellner!$1:$1,PROSPER_Wellner!$11:$11,""),
IF($C14="Travis Harvey",_xlfn.XLOOKUP($B14,PROSPER_Harvey!$1:$1,PROSPER_Harvey!$11:$11,""),""))))))))="","No Comment",IF(IF($C14="Christopher Lobo",_xlfn.XLOOKUP($B14,PROSPER_Lobo!$1:$1,PROSPER_Lobo!$11:$11,""),
IF($C14="Naren Baliga",_xlfn.XLOOKUP($B14,PROSPER_Baliga!$1:$1,PROSPER_Baliga!$11:$11,""),
IF($C14="Thorsten Huhn",_xlfn.XLOOKUP($B14,PROSPER_Huhn!$1:$1,PROSPER_Huhn!$11:$11,""),
IF($C14="Nick Hull",_xlfn.XLOOKUP($B14,PROSPER_Hull!$1:$1,PROSPER_Hull!$11:$11,""),
IF($C14="Monika Kotwani",_xlfn.XLOOKUP($B14,PROSPER_Kotwani!$1:$1,PROSPER_Kotwani!$11:$11,""),
IF($C14="Jonathan Wellner",_xlfn.XLOOKUP($B14,PROSPER_Wellner!$1:$1,PROSPER_Wellner!$11:$11,""),
IF($C14="Travis Harvey",_xlfn.XLOOKUP($B14,PROSPER_Harvey!$1:$1,PROSPER_Harvey!$11:$11,""),"")))))))="","",
IF($C14="Christopher Lobo",_xlfn.XLOOKUP($B14,PROSPER_Lobo!$1:$1,PROSPER_Lobo!$11:$11,""),
IF($C14="Naren Baliga",_xlfn.XLOOKUP($B14,PROSPER_Baliga!$1:$1,PROSPER_Baliga!$11:$11,""),
IF($C14="Thorsten Huhn",_xlfn.XLOOKUP($B14,PROSPER_Huhn!$1:$1,PROSPER_Huhn!$11:$11,""),
IF($C14="Nick Hull",_xlfn.XLOOKUP($B14,PROSPER_Hull!$1:$1,PROSPER_Hull!$11:$11,""),
IF($C14="Monika Kotwani",_xlfn.XLOOKUP($B14,PROSPER_Kotwani!$1:$1,PROSPER_Kotwani!$11:$11,""),
IF($C14="Jonathan Wellner",_xlfn.XLOOKUP($B14,PROSPER_Wellner!$1:$1,PROSPER_Wellner!$11:$11,""),
IF($C14="Travis Harvey",_xlfn.XLOOKUP($B14,PROSPER_Harvey!$1:$1,PROSPER_Harvey!$11:$11,""),"")))))))))</f>
        <v>No Comment</v>
      </c>
      <c r="AP14" s="124" t="s">
        <v>89</v>
      </c>
      <c r="AQ14" s="150" t="str">
        <f t="shared" si="146"/>
        <v>N/A</v>
      </c>
      <c r="AR14" s="120" t="str">
        <f>_xlfn.XLOOKUP(B14,PROSPERInitial_Query!$E:$E,PROSPERInitial_Query!$L:$L,"",,-1)</f>
        <v/>
      </c>
      <c r="AS14" s="121" t="str">
        <f t="shared" si="15"/>
        <v>Clark Jones1 - PortfolioTraining &amp; Adoption</v>
      </c>
      <c r="AT14" s="126" t="str">
        <f>_xlfn.XLOOKUP(AS14,PROSPERDelta_Query!BK:BK,PROSPERDelta_Query!N:N,"",,-1)</f>
        <v/>
      </c>
      <c r="AU14" s="124" t="str">
        <f t="shared" si="147"/>
        <v>N/A</v>
      </c>
      <c r="AV14" s="124" t="str">
        <f>IF(IF(IF($C14="Christopher Lobo",_xlfn.XLOOKUP($B14,PROSPER_Lobo!$1:$1,PROSPER_Lobo!$12:$12,""),
IF($C14="Naren Baliga",_xlfn.XLOOKUP($B14,PROSPER_Baliga!$1:$1,PROSPER_Baliga!$12:$12,""),
IF($C14="Thorsten Huhn",_xlfn.XLOOKUP($B14,PROSPER_Huhn!$1:$1,PROSPER_Huhn!$12:$12,""),
IF($C14="Nick Hull",_xlfn.XLOOKUP($B14,PROSPER_Hull!$1:$1,PROSPER_Hull!$12:$12,""),
IF($C14="Monika Kotwani",_xlfn.XLOOKUP($B14,PROSPER_Kotwani!$1:$1,PROSPER_Kotwani!$12:$12,""),
IF($C14="Jonathan Wellner",_xlfn.XLOOKUP($B14,PROSPER_Wellner!$1:$1,PROSPER_Wellner!$12:$12,""),
IF($C14="Travis Harvey",_xlfn.XLOOKUP($B14,PROSPER_Harvey!$1:$1,PROSPER_Harvey!$12:$12,""),"")))))))="","",
IF($C14="Christopher Lobo",_xlfn.XLOOKUP($B14,PROSPER_Lobo!$1:$1,PROSPER_Lobo!$12:$12,""),
IF($C14="Naren Baliga",_xlfn.XLOOKUP($B14,PROSPER_Baliga!$1:$1,PROSPER_Baliga!$12:$12,""),
IF($C14="Thorsten Huhn",_xlfn.XLOOKUP($B14,PROSPER_Huhn!$1:$1,PROSPER_Huhn!$12:$12,""),
IF($C14="Nick Hull",_xlfn.XLOOKUP($B14,PROSPER_Hull!$1:$1,PROSPER_Hull!$12:$12,""),
IF($C14="Monika Kotwani",_xlfn.XLOOKUP($B14,PROSPER_Kotwani!$1:$1,PROSPER_Kotwani!$12:$12,""),
IF($C14="Jonathan Wellner",_xlfn.XLOOKUP($B14,PROSPER_Wellner!$1:$1,PROSPER_Wellner!$12:$12,""),
IF($C14="Travis Harvey",_xlfn.XLOOKUP($B14,PROSPER_Harvey!$1:$1,PROSPER_Harvey!$12:$12,""),""))))))))="","No Score",IF(IF($C14="Christopher Lobo",_xlfn.XLOOKUP($B14,PROSPER_Lobo!$1:$1,PROSPER_Lobo!$12:$12,""),
IF($C14="Naren Baliga",_xlfn.XLOOKUP($B14,PROSPER_Baliga!$1:$1,PROSPER_Baliga!$12:$12,""),
IF($C14="Thorsten Huhn",_xlfn.XLOOKUP($B14,PROSPER_Huhn!$1:$1,PROSPER_Huhn!$12:$12,""),
IF($C14="Nick Hull",_xlfn.XLOOKUP($B14,PROSPER_Hull!$1:$1,PROSPER_Hull!$12:$12,""),
IF($C14="Monika Kotwani",_xlfn.XLOOKUP($B14,PROSPER_Kotwani!$1:$1,PROSPER_Kotwani!$12:$12,""),
IF($C14="Jonathan Wellner",_xlfn.XLOOKUP($B14,PROSPER_Wellner!$1:$1,PROSPER_Wellner!$12:$12,""),
IF($C14="Travis Harvey",_xlfn.XLOOKUP($B14,PROSPER_Harvey!$1:$1,PROSPER_Harvey!$12:$12,""),"")))))))="","",
IF($C14="Christopher Lobo",_xlfn.XLOOKUP($B14,PROSPER_Lobo!$1:$1,PROSPER_Lobo!$12:$12,""),
IF($C14="Naren Baliga",_xlfn.XLOOKUP($B14,PROSPER_Baliga!$1:$1,PROSPER_Baliga!$12:$12,""),
IF($C14="Thorsten Huhn",_xlfn.XLOOKUP($B14,PROSPER_Huhn!$1:$1,PROSPER_Huhn!$12:$12,""),
IF($C14="Nick Hull",_xlfn.XLOOKUP($B14,PROSPER_Hull!$1:$1,PROSPER_Hull!$12:$12,""),
IF($C14="Monika Kotwani",_xlfn.XLOOKUP($B14,PROSPER_Kotwani!$1:$1,PROSPER_Kotwani!$12:$12,""),
IF($C14="Jonathan Wellner",_xlfn.XLOOKUP($B14,PROSPER_Wellner!$1:$1,PROSPER_Wellner!$12:$12,""),
IF($C14="Travis Harvey",_xlfn.XLOOKUP($B14,PROSPER_Harvey!$1:$1,PROSPER_Harvey!$12:$12,""),"")))))))))</f>
        <v>No Score</v>
      </c>
      <c r="AW14" s="125" t="str">
        <f>IF(IF(IF($C14="Christopher Lobo",_xlfn.XLOOKUP($B14,PROSPER_Lobo!$1:$1,PROSPER_Lobo!$13:$13,""),
IF($C14="Naren Baliga",_xlfn.XLOOKUP($B14,PROSPER_Baliga!$1:$1,PROSPER_Baliga!$13:$13,""),
IF($C14="Thorsten Huhn",_xlfn.XLOOKUP($B14,PROSPER_Huhn!$1:$1,PROSPER_Huhn!$13:$13,""),
IF($C14="Nick Hull",_xlfn.XLOOKUP($B14,PROSPER_Hull!$1:$1,PROSPER_Hull!$13:$13,""),
IF($C14="Monika Kotwani",_xlfn.XLOOKUP($B14,PROSPER_Kotwani!$1:$1,PROSPER_Kotwani!$13:$13,""),
IF($C14="Jonathan Wellner",_xlfn.XLOOKUP($B14,PROSPER_Wellner!$1:$1,PROSPER_Wellner!$13:$13,""),
IF($C14="Travis Harvey",_xlfn.XLOOKUP($B14,PROSPER_Harvey!$1:$1,PROSPER_Harvey!$13:$13,""),"")))))))="","",
IF($C14="Christopher Lobo",_xlfn.XLOOKUP($B14,PROSPER_Lobo!$1:$1,PROSPER_Lobo!$13:$13,""),
IF($C14="Naren Baliga",_xlfn.XLOOKUP($B14,PROSPER_Baliga!$1:$1,PROSPER_Baliga!$13:$13,""),
IF($C14="Thorsten Huhn",_xlfn.XLOOKUP($B14,PROSPER_Huhn!$1:$1,PROSPER_Huhn!$13:$13,""),
IF($C14="Nick Hull",_xlfn.XLOOKUP($B14,PROSPER_Hull!$1:$1,PROSPER_Hull!$13:$13,""),
IF($C14="Monika Kotwani",_xlfn.XLOOKUP($B14,PROSPER_Kotwani!$1:$1,PROSPER_Kotwani!$13:$13,""),
IF($C14="Jonathan Wellner",_xlfn.XLOOKUP($B14,PROSPER_Wellner!$1:$1,PROSPER_Wellner!$13:$13,""),
IF($C14="Travis Harvey",_xlfn.XLOOKUP($B14,PROSPER_Harvey!$1:$1,PROSPER_Harvey!$13:$13,""),""))))))))="","No Comment",IF(IF($C14="Christopher Lobo",_xlfn.XLOOKUP($B14,PROSPER_Lobo!$1:$1,PROSPER_Lobo!$13:$13,""),
IF($C14="Naren Baliga",_xlfn.XLOOKUP($B14,PROSPER_Baliga!$1:$1,PROSPER_Baliga!$13:$13,""),
IF($C14="Thorsten Huhn",_xlfn.XLOOKUP($B14,PROSPER_Huhn!$1:$1,PROSPER_Huhn!$13:$13,""),
IF($C14="Nick Hull",_xlfn.XLOOKUP($B14,PROSPER_Hull!$1:$1,PROSPER_Hull!$13:$13,""),
IF($C14="Monika Kotwani",_xlfn.XLOOKUP($B14,PROSPER_Kotwani!$1:$1,PROSPER_Kotwani!$13:$13,""),
IF($C14="Jonathan Wellner",_xlfn.XLOOKUP($B14,PROSPER_Wellner!$1:$1,PROSPER_Wellner!$13:$13,""),
IF($C14="Travis Harvey",_xlfn.XLOOKUP($B14,PROSPER_Harvey!$1:$1,PROSPER_Harvey!$13:$13,""),"")))))))="","",
IF($C14="Christopher Lobo",_xlfn.XLOOKUP($B14,PROSPER_Lobo!$1:$1,PROSPER_Lobo!$13:$13,""),
IF($C14="Naren Baliga",_xlfn.XLOOKUP($B14,PROSPER_Baliga!$1:$1,PROSPER_Baliga!$13:$13,""),
IF($C14="Thorsten Huhn",_xlfn.XLOOKUP($B14,PROSPER_Huhn!$1:$1,PROSPER_Huhn!$13:$13,""),
IF($C14="Nick Hull",_xlfn.XLOOKUP($B14,PROSPER_Hull!$1:$1,PROSPER_Hull!$13:$13,""),
IF($C14="Monika Kotwani",_xlfn.XLOOKUP($B14,PROSPER_Kotwani!$1:$1,PROSPER_Kotwani!$13:$13,""),
IF($C14="Jonathan Wellner",_xlfn.XLOOKUP($B14,PROSPER_Wellner!$1:$1,PROSPER_Wellner!$13:$13,""),
IF($C14="Travis Harvey",_xlfn.XLOOKUP($B14,PROSPER_Harvey!$1:$1,PROSPER_Harvey!$13:$13,""),"")))))))))</f>
        <v>No Comment</v>
      </c>
      <c r="AX14" s="124" t="s">
        <v>89</v>
      </c>
      <c r="AY14" s="150" t="str">
        <f t="shared" si="148"/>
        <v>N/A</v>
      </c>
      <c r="AZ14" s="120" t="str">
        <f>_xlfn.XLOOKUP(B14,PROSPERInitial_Query!$E:$E,PROSPERInitial_Query!$M:$M,"",,-1)</f>
        <v/>
      </c>
      <c r="BA14" s="121" t="str">
        <f t="shared" si="18"/>
        <v>Clark Jones1 - PortfolioDMLT</v>
      </c>
      <c r="BB14" s="126" t="str">
        <f>_xlfn.XLOOKUP(BA14,PROSPERDelta_Query!BK:BK,PROSPERDelta_Query!O:O,"",,-1)</f>
        <v/>
      </c>
      <c r="BC14" s="124" t="str">
        <f t="shared" si="149"/>
        <v>N/A</v>
      </c>
      <c r="BD14" s="124" t="str">
        <f>IF(IF(IF($C14="Christopher Lobo",_xlfn.XLOOKUP($B14,PROSPER_Lobo!$1:$1,PROSPER_Lobo!$14:$14,""),
IF($C14="Naren Baliga",_xlfn.XLOOKUP($B14,PROSPER_Baliga!$1:$1,PROSPER_Baliga!$14:$14,""),
IF($C14="Thorsten Huhn",_xlfn.XLOOKUP($B14,PROSPER_Huhn!$1:$1,PROSPER_Huhn!$14:$14,""),
IF($C14="Nick Hull",_xlfn.XLOOKUP($B14,PROSPER_Hull!$1:$1,PROSPER_Hull!$14:$14,""),
IF($C14="Monika Kotwani",_xlfn.XLOOKUP($B14,PROSPER_Kotwani!$1:$1,PROSPER_Kotwani!$14:$14,""),
IF($C14="Jonathan Wellner",_xlfn.XLOOKUP($B14,PROSPER_Wellner!$1:$1,PROSPER_Wellner!$14:$14,""),
IF($C14="Travis Harvey",_xlfn.XLOOKUP($B14,PROSPER_Harvey!$1:$1,PROSPER_Harvey!$14:$14,""),"")))))))="","",
IF($C14="Christopher Lobo",_xlfn.XLOOKUP($B14,PROSPER_Lobo!$1:$1,PROSPER_Lobo!$14:$14,""),
IF($C14="Naren Baliga",_xlfn.XLOOKUP($B14,PROSPER_Baliga!$1:$1,PROSPER_Baliga!$14:$14,""),
IF($C14="Thorsten Huhn",_xlfn.XLOOKUP($B14,PROSPER_Huhn!$1:$1,PROSPER_Huhn!$14:$14,""),
IF($C14="Nick Hull",_xlfn.XLOOKUP($B14,PROSPER_Hull!$1:$1,PROSPER_Hull!$14:$14,""),
IF($C14="Monika Kotwani",_xlfn.XLOOKUP($B14,PROSPER_Kotwani!$1:$1,PROSPER_Kotwani!$14:$14,""),
IF($C14="Jonathan Wellner",_xlfn.XLOOKUP($B14,PROSPER_Wellner!$1:$1,PROSPER_Wellner!$14:$14,""),
IF($C14="Travis Harvey",_xlfn.XLOOKUP($B14,PROSPER_Harvey!$1:$1,PROSPER_Harvey!$14:$14,""),""))))))))="","No Score",IF(IF($C14="Christopher Lobo",_xlfn.XLOOKUP($B14,PROSPER_Lobo!$1:$1,PROSPER_Lobo!$14:$14,""),
IF($C14="Naren Baliga",_xlfn.XLOOKUP($B14,PROSPER_Baliga!$1:$1,PROSPER_Baliga!$14:$14,""),
IF($C14="Thorsten Huhn",_xlfn.XLOOKUP($B14,PROSPER_Huhn!$1:$1,PROSPER_Huhn!$14:$14,""),
IF($C14="Nick Hull",_xlfn.XLOOKUP($B14,PROSPER_Hull!$1:$1,PROSPER_Hull!$14:$14,""),
IF($C14="Monika Kotwani",_xlfn.XLOOKUP($B14,PROSPER_Kotwani!$1:$1,PROSPER_Kotwani!$14:$14,""),
IF($C14="Jonathan Wellner",_xlfn.XLOOKUP($B14,PROSPER_Wellner!$1:$1,PROSPER_Wellner!$14:$14,""),
IF($C14="Travis Harvey",_xlfn.XLOOKUP($B14,PROSPER_Harvey!$1:$1,PROSPER_Harvey!$14:$14,""),"")))))))="","",
IF($C14="Christopher Lobo",_xlfn.XLOOKUP($B14,PROSPER_Lobo!$1:$1,PROSPER_Lobo!$14:$14,""),
IF($C14="Naren Baliga",_xlfn.XLOOKUP($B14,PROSPER_Baliga!$1:$1,PROSPER_Baliga!$14:$14,""),
IF($C14="Thorsten Huhn",_xlfn.XLOOKUP($B14,PROSPER_Huhn!$1:$1,PROSPER_Huhn!$14:$14,""),
IF($C14="Nick Hull",_xlfn.XLOOKUP($B14,PROSPER_Hull!$1:$1,PROSPER_Hull!$14:$14,""),
IF($C14="Monika Kotwani",_xlfn.XLOOKUP($B14,PROSPER_Kotwani!$1:$1,PROSPER_Kotwani!$14:$14,""),
IF($C14="Jonathan Wellner",_xlfn.XLOOKUP($B14,PROSPER_Wellner!$1:$1,PROSPER_Wellner!$14:$14,""),
IF($C14="Travis Harvey",_xlfn.XLOOKUP($B14,PROSPER_Harvey!$1:$1,PROSPER_Harvey!$14:$14,""),"")))))))))</f>
        <v>No Score</v>
      </c>
      <c r="BE14" s="125" t="str">
        <f>IF(IF(IF($C14="Christopher Lobo",_xlfn.XLOOKUP($B14,PROSPER_Lobo!$1:$1,PROSPER_Lobo!$15:$15,""),
IF($C14="Naren Baliga",_xlfn.XLOOKUP($B14,PROSPER_Baliga!$1:$1,PROSPER_Baliga!$15:$15,""),
IF($C14="Thorsten Huhn",_xlfn.XLOOKUP($B14,PROSPER_Huhn!$1:$1,PROSPER_Huhn!$15:$15,""),
IF($C14="Nick Hull",_xlfn.XLOOKUP($B14,PROSPER_Hull!$1:$1,PROSPER_Hull!$15:$15,""),
IF($C14="Monika Kotwani",_xlfn.XLOOKUP($B14,PROSPER_Kotwani!$1:$1,PROSPER_Kotwani!$15:$15,""),
IF($C14="Jonathan Wellner",_xlfn.XLOOKUP($B14,PROSPER_Wellner!$1:$1,PROSPER_Wellner!$15:$15,""),
IF($C14="Travis Harvey",_xlfn.XLOOKUP($B14,PROSPER_Harvey!$1:$1,PROSPER_Harvey!$15:$15,""),"")))))))="","",
IF($C14="Christopher Lobo",_xlfn.XLOOKUP($B14,PROSPER_Lobo!$1:$1,PROSPER_Lobo!$15:$15,""),
IF($C14="Naren Baliga",_xlfn.XLOOKUP($B14,PROSPER_Baliga!$1:$1,PROSPER_Baliga!$15:$15,""),
IF($C14="Thorsten Huhn",_xlfn.XLOOKUP($B14,PROSPER_Huhn!$1:$1,PROSPER_Huhn!$15:$15,""),
IF($C14="Nick Hull",_xlfn.XLOOKUP($B14,PROSPER_Hull!$1:$1,PROSPER_Hull!$15:$15,""),
IF($C14="Monika Kotwani",_xlfn.XLOOKUP($B14,PROSPER_Kotwani!$1:$1,PROSPER_Kotwani!$15:$15,""),
IF($C14="Jonathan Wellner",_xlfn.XLOOKUP($B14,PROSPER_Wellner!$1:$1,PROSPER_Wellner!$15:$15,""),
IF($C14="Travis Harvey",_xlfn.XLOOKUP($B14,PROSPER_Harvey!$1:$1,PROSPER_Harvey!$15:$15,""),""))))))))="","No Comment",IF(IF($C14="Christopher Lobo",_xlfn.XLOOKUP($B14,PROSPER_Lobo!$1:$1,PROSPER_Lobo!$15:$15,""),
IF($C14="Naren Baliga",_xlfn.XLOOKUP($B14,PROSPER_Baliga!$1:$1,PROSPER_Baliga!$15:$15,""),
IF($C14="Thorsten Huhn",_xlfn.XLOOKUP($B14,PROSPER_Huhn!$1:$1,PROSPER_Huhn!$15:$15,""),
IF($C14="Nick Hull",_xlfn.XLOOKUP($B14,PROSPER_Hull!$1:$1,PROSPER_Hull!$15:$15,""),
IF($C14="Monika Kotwani",_xlfn.XLOOKUP($B14,PROSPER_Kotwani!$1:$1,PROSPER_Kotwani!$15:$15,""),
IF($C14="Jonathan Wellner",_xlfn.XLOOKUP($B14,PROSPER_Wellner!$1:$1,PROSPER_Wellner!$15:$15,""),
IF($C14="Travis Harvey",_xlfn.XLOOKUP($B14,PROSPER_Harvey!$1:$1,PROSPER_Harvey!$15:$15,""),"")))))))="","",
IF($C14="Christopher Lobo",_xlfn.XLOOKUP($B14,PROSPER_Lobo!$1:$1,PROSPER_Lobo!$15:$15,""),
IF($C14="Naren Baliga",_xlfn.XLOOKUP($B14,PROSPER_Baliga!$1:$1,PROSPER_Baliga!$15:$15,""),
IF($C14="Thorsten Huhn",_xlfn.XLOOKUP($B14,PROSPER_Huhn!$1:$1,PROSPER_Huhn!$15:$15,""),
IF($C14="Nick Hull",_xlfn.XLOOKUP($B14,PROSPER_Hull!$1:$1,PROSPER_Hull!$15:$15,""),
IF($C14="Monika Kotwani",_xlfn.XLOOKUP($B14,PROSPER_Kotwani!$1:$1,PROSPER_Kotwani!$15:$15,""),
IF($C14="Jonathan Wellner",_xlfn.XLOOKUP($B14,PROSPER_Wellner!$1:$1,PROSPER_Wellner!$15:$15,""),
IF($C14="Travis Harvey",_xlfn.XLOOKUP($B14,PROSPER_Harvey!$1:$1,PROSPER_Harvey!$15:$15,""),"")))))))))</f>
        <v>No Comment</v>
      </c>
      <c r="BF14" s="124" t="s">
        <v>89</v>
      </c>
      <c r="BG14" s="150" t="str">
        <f t="shared" si="150"/>
        <v>N/A</v>
      </c>
      <c r="BH14" s="120" t="str">
        <f>_xlfn.XLOOKUP(B14,PROSPERInitial_Query!$E:$E,PROSPERInitial_Query!$N:$N,"",,-1)</f>
        <v/>
      </c>
      <c r="BI14" s="121" t="str">
        <f t="shared" si="21"/>
        <v>Clark Jones1 - PortfolioRevenue Management</v>
      </c>
      <c r="BJ14" s="126" t="str">
        <f>_xlfn.XLOOKUP(BI14,PROSPERDelta_Query!BK:BK,PROSPERDelta_Query!P:P,"",,-1)</f>
        <v/>
      </c>
      <c r="BK14" s="124" t="str">
        <f t="shared" si="151"/>
        <v>N/A</v>
      </c>
      <c r="BL14" s="124" t="str">
        <f>IF(IF(IF($C14="Christopher Lobo",_xlfn.XLOOKUP($B14,PROSPER_Lobo!$1:$1,PROSPER_Lobo!$16:$16,""),
IF($C14="Naren Baliga",_xlfn.XLOOKUP($B14,PROSPER_Baliga!$1:$1,PROSPER_Baliga!$16:$16,""),
IF($C14="Thorsten Huhn",_xlfn.XLOOKUP($B14,PROSPER_Huhn!$1:$1,PROSPER_Huhn!$16:$16,""),
IF($C14="Nick Hull",_xlfn.XLOOKUP($B14,PROSPER_Hull!$1:$1,PROSPER_Hull!$16:$16,""),
IF($C14="Monika Kotwani",_xlfn.XLOOKUP($B14,PROSPER_Kotwani!$1:$1,PROSPER_Kotwani!$16:$16,""),
IF($C14="Jonathan Wellner",_xlfn.XLOOKUP($B14,PROSPER_Wellner!$1:$1,PROSPER_Wellner!$16:$16,""),
IF($C14="Travis Harvey",_xlfn.XLOOKUP($B14,PROSPER_Harvey!$1:$1,PROSPER_Harvey!$16:$16,""),"")))))))="","",
IF($C14="Christopher Lobo",_xlfn.XLOOKUP($B14,PROSPER_Lobo!$1:$1,PROSPER_Lobo!$16:$16,""),
IF($C14="Naren Baliga",_xlfn.XLOOKUP($B14,PROSPER_Baliga!$1:$1,PROSPER_Baliga!$16:$16,""),
IF($C14="Thorsten Huhn",_xlfn.XLOOKUP($B14,PROSPER_Huhn!$1:$1,PROSPER_Huhn!$16:$16,""),
IF($C14="Nick Hull",_xlfn.XLOOKUP($B14,PROSPER_Hull!$1:$1,PROSPER_Hull!$16:$16,""),
IF($C14="Monika Kotwani",_xlfn.XLOOKUP($B14,PROSPER_Kotwani!$1:$1,PROSPER_Kotwani!$16:$16,""),
IF($C14="Jonathan Wellner",_xlfn.XLOOKUP($B14,PROSPER_Wellner!$1:$1,PROSPER_Wellner!$16:$16,""),
IF($C14="Travis Harvey",_xlfn.XLOOKUP($B14,PROSPER_Harvey!$1:$1,PROSPER_Harvey!$16:$16,""),""))))))))="","No Score",IF(IF($C14="Christopher Lobo",_xlfn.XLOOKUP($B14,PROSPER_Lobo!$1:$1,PROSPER_Lobo!$16:$16,""),
IF($C14="Naren Baliga",_xlfn.XLOOKUP($B14,PROSPER_Baliga!$1:$1,PROSPER_Baliga!$16:$16,""),
IF($C14="Thorsten Huhn",_xlfn.XLOOKUP($B14,PROSPER_Huhn!$1:$1,PROSPER_Huhn!$16:$16,""),
IF($C14="Nick Hull",_xlfn.XLOOKUP($B14,PROSPER_Hull!$1:$1,PROSPER_Hull!$16:$16,""),
IF($C14="Monika Kotwani",_xlfn.XLOOKUP($B14,PROSPER_Kotwani!$1:$1,PROSPER_Kotwani!$16:$16,""),
IF($C14="Jonathan Wellner",_xlfn.XLOOKUP($B14,PROSPER_Wellner!$1:$1,PROSPER_Wellner!$16:$16,""),
IF($C14="Travis Harvey",_xlfn.XLOOKUP($B14,PROSPER_Harvey!$1:$1,PROSPER_Harvey!$16:$16,""),"")))))))="","",
IF($C14="Christopher Lobo",_xlfn.XLOOKUP($B14,PROSPER_Lobo!$1:$1,PROSPER_Lobo!$16:$16,""),
IF($C14="Naren Baliga",_xlfn.XLOOKUP($B14,PROSPER_Baliga!$1:$1,PROSPER_Baliga!$16:$16,""),
IF($C14="Thorsten Huhn",_xlfn.XLOOKUP($B14,PROSPER_Huhn!$1:$1,PROSPER_Huhn!$16:$16,""),
IF($C14="Nick Hull",_xlfn.XLOOKUP($B14,PROSPER_Hull!$1:$1,PROSPER_Hull!$16:$16,""),
IF($C14="Monika Kotwani",_xlfn.XLOOKUP($B14,PROSPER_Kotwani!$1:$1,PROSPER_Kotwani!$16:$16,""),
IF($C14="Jonathan Wellner",_xlfn.XLOOKUP($B14,PROSPER_Wellner!$1:$1,PROSPER_Wellner!$16:$16,""),
IF($C14="Travis Harvey",_xlfn.XLOOKUP($B14,PROSPER_Harvey!$1:$1,PROSPER_Harvey!$16:$16,""),"")))))))))</f>
        <v>No Score</v>
      </c>
      <c r="BM14" s="125" t="str">
        <f>IF(IF(IF($C14="Christopher Lobo",_xlfn.XLOOKUP($B14,PROSPER_Lobo!$1:$1,PROSPER_Lobo!$17:$17,""),
IF($C14="Naren Baliga",_xlfn.XLOOKUP($B14,PROSPER_Baliga!$1:$1,PROSPER_Baliga!$17:$17,""),
IF($C14="Thorsten Huhn",_xlfn.XLOOKUP($B14,PROSPER_Huhn!$1:$1,PROSPER_Huhn!$17:$17,""),
IF($C14="Nick Hull",_xlfn.XLOOKUP($B14,PROSPER_Hull!$1:$1,PROSPER_Hull!$17:$17,""),
IF($C14="Monika Kotwani",_xlfn.XLOOKUP($B14,PROSPER_Kotwani!$1:$1,PROSPER_Kotwani!$17:$17,""),
IF($C14="Jonathan Wellner",_xlfn.XLOOKUP($B14,PROSPER_Wellner!$1:$1,PROSPER_Wellner!$17:$17,""),
IF($C14="Travis Harvey",_xlfn.XLOOKUP($B14,PROSPER_Harvey!$1:$1,PROSPER_Harvey!$17:$17,""),"")))))))="","",
IF($C14="Christopher Lobo",_xlfn.XLOOKUP($B14,PROSPER_Lobo!$1:$1,PROSPER_Lobo!$17:$17,""),
IF($C14="Naren Baliga",_xlfn.XLOOKUP($B14,PROSPER_Baliga!$1:$1,PROSPER_Baliga!$17:$17,""),
IF($C14="Thorsten Huhn",_xlfn.XLOOKUP($B14,PROSPER_Huhn!$1:$1,PROSPER_Huhn!$17:$17,""),
IF($C14="Nick Hull",_xlfn.XLOOKUP($B14,PROSPER_Hull!$1:$1,PROSPER_Hull!$17:$17,""),
IF($C14="Monika Kotwani",_xlfn.XLOOKUP($B14,PROSPER_Kotwani!$1:$1,PROSPER_Kotwani!$17:$17,""),
IF($C14="Jonathan Wellner",_xlfn.XLOOKUP($B14,PROSPER_Wellner!$1:$1,PROSPER_Wellner!$17:$17,""),
IF($C14="Travis Harvey",_xlfn.XLOOKUP($B14,PROSPER_Harvey!$1:$1,PROSPER_Harvey!$17:$17,""),""))))))))="","No Comment",IF(IF($C14="Christopher Lobo",_xlfn.XLOOKUP($B14,PROSPER_Lobo!$1:$1,PROSPER_Lobo!$17:$17,""),
IF($C14="Naren Baliga",_xlfn.XLOOKUP($B14,PROSPER_Baliga!$1:$1,PROSPER_Baliga!$17:$17,""),
IF($C14="Thorsten Huhn",_xlfn.XLOOKUP($B14,PROSPER_Huhn!$1:$1,PROSPER_Huhn!$17:$17,""),
IF($C14="Nick Hull",_xlfn.XLOOKUP($B14,PROSPER_Hull!$1:$1,PROSPER_Hull!$17:$17,""),
IF($C14="Monika Kotwani",_xlfn.XLOOKUP($B14,PROSPER_Kotwani!$1:$1,PROSPER_Kotwani!$17:$17,""),
IF($C14="Jonathan Wellner",_xlfn.XLOOKUP($B14,PROSPER_Wellner!$1:$1,PROSPER_Wellner!$17:$17,""),
IF($C14="Travis Harvey",_xlfn.XLOOKUP($B14,PROSPER_Harvey!$1:$1,PROSPER_Harvey!$17:$17,""),"")))))))="","",
IF($C14="Christopher Lobo",_xlfn.XLOOKUP($B14,PROSPER_Lobo!$1:$1,PROSPER_Lobo!$17:$17,""),
IF($C14="Naren Baliga",_xlfn.XLOOKUP($B14,PROSPER_Baliga!$1:$1,PROSPER_Baliga!$17:$17,""),
IF($C14="Thorsten Huhn",_xlfn.XLOOKUP($B14,PROSPER_Huhn!$1:$1,PROSPER_Huhn!$17:$17,""),
IF($C14="Nick Hull",_xlfn.XLOOKUP($B14,PROSPER_Hull!$1:$1,PROSPER_Hull!$17:$17,""),
IF($C14="Monika Kotwani",_xlfn.XLOOKUP($B14,PROSPER_Kotwani!$1:$1,PROSPER_Kotwani!$17:$17,""),
IF($C14="Jonathan Wellner",_xlfn.XLOOKUP($B14,PROSPER_Wellner!$1:$1,PROSPER_Wellner!$17:$17,""),
IF($C14="Travis Harvey",_xlfn.XLOOKUP($B14,PROSPER_Harvey!$1:$1,PROSPER_Harvey!$17:$17,""),"")))))))))</f>
        <v>No Comment</v>
      </c>
      <c r="BN14" s="124">
        <f>IFERROR(ROUND(_xlfn.XLOOKUP(B14,'RevenueChallenge_Query'!$E:$E,'RevenueChallenge_Query'!$F:$F)/3.2,0),"Not Taken")</f>
        <v>8</v>
      </c>
      <c r="BO14" s="150">
        <f t="shared" si="152"/>
        <v>8</v>
      </c>
      <c r="BP14" s="120" t="str">
        <f>_xlfn.XLOOKUP(B14,PROSPERInitial_Query!$E:$E,PROSPERInitial_Query!$O:$O,"",,-1)</f>
        <v/>
      </c>
      <c r="BQ14" s="121" t="str">
        <f t="shared" si="24"/>
        <v>Clark Jones1 - PortfolioArtificial Intelligence</v>
      </c>
      <c r="BR14" s="126" t="str">
        <f>_xlfn.XLOOKUP(BQ14,PROSPERDelta_Query!BK:BK,PROSPERDelta_Query!Q:Q,"",,-1)</f>
        <v/>
      </c>
      <c r="BS14" s="124" t="str">
        <f t="shared" si="153"/>
        <v>N/A</v>
      </c>
      <c r="BT14" s="124" t="str">
        <f>IF(IF(IF($C14="Christopher Lobo",_xlfn.XLOOKUP($B14,PROSPER_Lobo!$1:$1,PROSPER_Lobo!$18:$18,""),
IF($C14="Naren Baliga",_xlfn.XLOOKUP($B14,PROSPER_Baliga!$1:$1,PROSPER_Baliga!$18:$18,""),
IF($C14="Thorsten Huhn",_xlfn.XLOOKUP($B14,PROSPER_Huhn!$1:$1,PROSPER_Huhn!$18:$18,""),
IF($C14="Nick Hull",_xlfn.XLOOKUP($B14,PROSPER_Hull!$1:$1,PROSPER_Hull!$18:$18,""),
IF($C14="Monika Kotwani",_xlfn.XLOOKUP($B14,PROSPER_Kotwani!$1:$1,PROSPER_Kotwani!$18:$18,""),
IF($C14="Jonathan Wellner",_xlfn.XLOOKUP($B14,PROSPER_Wellner!$1:$1,PROSPER_Wellner!$18:$18,""),
IF($C14="Travis Harvey",_xlfn.XLOOKUP($B14,PROSPER_Harvey!$1:$1,PROSPER_Harvey!$18:$18,""),"")))))))="","",
IF($C14="Christopher Lobo",_xlfn.XLOOKUP($B14,PROSPER_Lobo!$1:$1,PROSPER_Lobo!$18:$18,""),
IF($C14="Naren Baliga",_xlfn.XLOOKUP($B14,PROSPER_Baliga!$1:$1,PROSPER_Baliga!$18:$18,""),
IF($C14="Thorsten Huhn",_xlfn.XLOOKUP($B14,PROSPER_Huhn!$1:$1,PROSPER_Huhn!$18:$18,""),
IF($C14="Nick Hull",_xlfn.XLOOKUP($B14,PROSPER_Hull!$1:$1,PROSPER_Hull!$18:$18,""),
IF($C14="Monika Kotwani",_xlfn.XLOOKUP($B14,PROSPER_Kotwani!$1:$1,PROSPER_Kotwani!$18:$18,""),
IF($C14="Jonathan Wellner",_xlfn.XLOOKUP($B14,PROSPER_Wellner!$1:$1,PROSPER_Wellner!$18:$18,""),
IF($C14="Travis Harvey",_xlfn.XLOOKUP($B14,PROSPER_Harvey!$1:$1,PROSPER_Harvey!$18:$18,""),""))))))))="","No Score",IF(IF($C14="Christopher Lobo",_xlfn.XLOOKUP($B14,PROSPER_Lobo!$1:$1,PROSPER_Lobo!$18:$18,""),
IF($C14="Naren Baliga",_xlfn.XLOOKUP($B14,PROSPER_Baliga!$1:$1,PROSPER_Baliga!$18:$18,""),
IF($C14="Thorsten Huhn",_xlfn.XLOOKUP($B14,PROSPER_Huhn!$1:$1,PROSPER_Huhn!$18:$18,""),
IF($C14="Nick Hull",_xlfn.XLOOKUP($B14,PROSPER_Hull!$1:$1,PROSPER_Hull!$18:$18,""),
IF($C14="Monika Kotwani",_xlfn.XLOOKUP($B14,PROSPER_Kotwani!$1:$1,PROSPER_Kotwani!$18:$18,""),
IF($C14="Jonathan Wellner",_xlfn.XLOOKUP($B14,PROSPER_Wellner!$1:$1,PROSPER_Wellner!$18:$18,""),
IF($C14="Travis Harvey",_xlfn.XLOOKUP($B14,PROSPER_Harvey!$1:$1,PROSPER_Harvey!$18:$18,""),"")))))))="","",
IF($C14="Christopher Lobo",_xlfn.XLOOKUP($B14,PROSPER_Lobo!$1:$1,PROSPER_Lobo!$18:$18,""),
IF($C14="Naren Baliga",_xlfn.XLOOKUP($B14,PROSPER_Baliga!$1:$1,PROSPER_Baliga!$18:$18,""),
IF($C14="Thorsten Huhn",_xlfn.XLOOKUP($B14,PROSPER_Huhn!$1:$1,PROSPER_Huhn!$18:$18,""),
IF($C14="Nick Hull",_xlfn.XLOOKUP($B14,PROSPER_Hull!$1:$1,PROSPER_Hull!$18:$18,""),
IF($C14="Monika Kotwani",_xlfn.XLOOKUP($B14,PROSPER_Kotwani!$1:$1,PROSPER_Kotwani!$18:$18,""),
IF($C14="Jonathan Wellner",_xlfn.XLOOKUP($B14,PROSPER_Wellner!$1:$1,PROSPER_Wellner!$18:$18,""),
IF($C14="Travis Harvey",_xlfn.XLOOKUP($B14,PROSPER_Harvey!$1:$1,PROSPER_Harvey!$18:$18,""),"")))))))))</f>
        <v>No Score</v>
      </c>
      <c r="BU14" s="125" t="str">
        <f>IF(IF(IF($C14="Christopher Lobo",_xlfn.XLOOKUP($B14,PROSPER_Lobo!$1:$1,PROSPER_Lobo!$19:$19,""),
IF($C14="Naren Baliga",_xlfn.XLOOKUP($B14,PROSPER_Baliga!$1:$1,PROSPER_Baliga!$19:$19,""),
IF($C14="Thorsten Huhn",_xlfn.XLOOKUP($B14,PROSPER_Huhn!$1:$1,PROSPER_Huhn!$19:$19,""),
IF($C14="Nick Hull",_xlfn.XLOOKUP($B14,PROSPER_Hull!$1:$1,PROSPER_Hull!$19:$19,""),
IF($C14="Monika Kotwani",_xlfn.XLOOKUP($B14,PROSPER_Kotwani!$1:$1,PROSPER_Kotwani!$19:$19,""),
IF($C14="Jonathan Wellner",_xlfn.XLOOKUP($B14,PROSPER_Wellner!$1:$1,PROSPER_Wellner!$19:$19,""),
IF($C14="Travis Harvey",_xlfn.XLOOKUP($B14,PROSPER_Harvey!$1:$1,PROSPER_Harvey!$19:$19,""),"")))))))="","",
IF($C14="Christopher Lobo",_xlfn.XLOOKUP($B14,PROSPER_Lobo!$1:$1,PROSPER_Lobo!$19:$19,""),
IF($C14="Naren Baliga",_xlfn.XLOOKUP($B14,PROSPER_Baliga!$1:$1,PROSPER_Baliga!$19:$19,""),
IF($C14="Thorsten Huhn",_xlfn.XLOOKUP($B14,PROSPER_Huhn!$1:$1,PROSPER_Huhn!$19:$19,""),
IF($C14="Nick Hull",_xlfn.XLOOKUP($B14,PROSPER_Hull!$1:$1,PROSPER_Hull!$19:$19,""),
IF($C14="Monika Kotwani",_xlfn.XLOOKUP($B14,PROSPER_Kotwani!$1:$1,PROSPER_Kotwani!$19:$19,""),
IF($C14="Jonathan Wellner",_xlfn.XLOOKUP($B14,PROSPER_Wellner!$1:$1,PROSPER_Wellner!$19:$19,""),
IF($C14="Travis Harvey",_xlfn.XLOOKUP($B14,PROSPER_Harvey!$1:$1,PROSPER_Harvey!$19:$19,""),""))))))))="","No Comment",IF(IF($C14="Christopher Lobo",_xlfn.XLOOKUP($B14,PROSPER_Lobo!$1:$1,PROSPER_Lobo!$19:$19,""),
IF($C14="Naren Baliga",_xlfn.XLOOKUP($B14,PROSPER_Baliga!$1:$1,PROSPER_Baliga!$19:$19,""),
IF($C14="Thorsten Huhn",_xlfn.XLOOKUP($B14,PROSPER_Huhn!$1:$1,PROSPER_Huhn!$19:$19,""),
IF($C14="Nick Hull",_xlfn.XLOOKUP($B14,PROSPER_Hull!$1:$1,PROSPER_Hull!$19:$19,""),
IF($C14="Monika Kotwani",_xlfn.XLOOKUP($B14,PROSPER_Kotwani!$1:$1,PROSPER_Kotwani!$19:$19,""),
IF($C14="Jonathan Wellner",_xlfn.XLOOKUP($B14,PROSPER_Wellner!$1:$1,PROSPER_Wellner!$19:$19,""),
IF($C14="Travis Harvey",_xlfn.XLOOKUP($B14,PROSPER_Harvey!$1:$1,PROSPER_Harvey!$19:$19,""),"")))))))="","",
IF($C14="Christopher Lobo",_xlfn.XLOOKUP($B14,PROSPER_Lobo!$1:$1,PROSPER_Lobo!$19:$19,""),
IF($C14="Naren Baliga",_xlfn.XLOOKUP($B14,PROSPER_Baliga!$1:$1,PROSPER_Baliga!$19:$19,""),
IF($C14="Thorsten Huhn",_xlfn.XLOOKUP($B14,PROSPER_Huhn!$1:$1,PROSPER_Huhn!$19:$19,""),
IF($C14="Nick Hull",_xlfn.XLOOKUP($B14,PROSPER_Hull!$1:$1,PROSPER_Hull!$19:$19,""),
IF($C14="Monika Kotwani",_xlfn.XLOOKUP($B14,PROSPER_Kotwani!$1:$1,PROSPER_Kotwani!$19:$19,""),
IF($C14="Jonathan Wellner",_xlfn.XLOOKUP($B14,PROSPER_Wellner!$1:$1,PROSPER_Wellner!$19:$19,""),
IF($C14="Travis Harvey",_xlfn.XLOOKUP($B14,PROSPER_Harvey!$1:$1,PROSPER_Harvey!$19:$19,""),"")))))))))</f>
        <v>No Comment</v>
      </c>
      <c r="BV14" s="124" t="s">
        <v>89</v>
      </c>
      <c r="BW14" s="150" t="str">
        <f t="shared" si="154"/>
        <v>N/A</v>
      </c>
      <c r="BX14" s="127" t="str">
        <f t="shared" si="155"/>
        <v>N/A</v>
      </c>
      <c r="BY14" s="128" t="str">
        <f t="shared" si="156"/>
        <v>N/A</v>
      </c>
      <c r="BZ14" s="128">
        <f t="shared" si="157"/>
        <v>7</v>
      </c>
      <c r="CA14" s="129">
        <f t="shared" si="158"/>
        <v>7</v>
      </c>
      <c r="CB14" s="130" t="str">
        <f>_xlfn.XLOOKUP(B14,PROSPERInitial_Query!$E:$E,PROSPERInitial_Query!$AA:$AA,"",,-1)</f>
        <v/>
      </c>
      <c r="CC14" s="121" t="str">
        <f t="shared" si="31"/>
        <v>Clark Jones2 - RelationshipAccount / Stakeholder 1Name</v>
      </c>
      <c r="CD14" s="121" t="str">
        <f>_xlfn.XLOOKUP(CC14,PROSPERDelta_Query!BK:BK,PROSPERDelta_Query!AC:AC,"",,-1)</f>
        <v/>
      </c>
      <c r="CE14" s="126" t="str">
        <f>_xlfn.XLOOKUP(B14,PROSPERInitial_Query!$E:$E,PROSPERInitial_Query!$Q:$Q,"",,-1)</f>
        <v/>
      </c>
      <c r="CF14" s="121" t="str">
        <f t="shared" si="32"/>
        <v>Clark Jones2 - RelationshipAccount / Stakeholder 1Self Score</v>
      </c>
      <c r="CG14" s="126" t="str">
        <f>_xlfn.XLOOKUP(CF14,PROSPERDelta_Query!BK:BK,PROSPERDelta_Query!AM:AM,"",,-1)</f>
        <v/>
      </c>
      <c r="CH14" s="131" t="str">
        <f t="shared" si="159"/>
        <v/>
      </c>
      <c r="CI14" s="131" t="str">
        <f t="shared" si="160"/>
        <v>N/A</v>
      </c>
      <c r="CJ14" s="132" t="str">
        <f t="shared" si="161"/>
        <v>N/A</v>
      </c>
      <c r="CK14" s="132" t="str">
        <f>IF(IF(IF($C14="Christopher Lobo",_xlfn.XLOOKUP($B14,PROSPER_Lobo!$1:$1,PROSPER_Lobo!$21:$21,""),
IF($C14="Naren Baliga",_xlfn.XLOOKUP($B14,PROSPER_Baliga!$1:$1,PROSPER_Baliga!$21:$21,""),
IF($C14="Thorsten Huhn",_xlfn.XLOOKUP($B14,PROSPER_Huhn!$1:$1,PROSPER_Huhn!$21:$21,""),
IF($C14="Nick Hull",_xlfn.XLOOKUP($B14,PROSPER_Hull!$1:$1,PROSPER_Hull!$21:$21,""),
IF($C14="Monika Kotwani",_xlfn.XLOOKUP($B14,PROSPER_Kotwani!$1:$1,PROSPER_Kotwani!$21:$21,""),
IF($C14="Jonathan Wellner",_xlfn.XLOOKUP($B14,PROSPER_Wellner!$1:$1,PROSPER_Wellner!$21:$21,""),
IF($C14="Travis Harvey",_xlfn.XLOOKUP($B14,PROSPER_Harvey!$1:$1,PROSPER_Harvey!$21:$21,""),"")))))))="","",
IF($C14="Christopher Lobo",_xlfn.XLOOKUP($B14,PROSPER_Lobo!$1:$1,PROSPER_Lobo!$21:$21,""),
IF($C14="Naren Baliga",_xlfn.XLOOKUP($B14,PROSPER_Baliga!$1:$1,PROSPER_Baliga!$21:$21,""),
IF($C14="Thorsten Huhn",_xlfn.XLOOKUP($B14,PROSPER_Huhn!$1:$1,PROSPER_Huhn!$21:$21,""),
IF($C14="Nick Hull",_xlfn.XLOOKUP($B14,PROSPER_Hull!$1:$1,PROSPER_Hull!$21:$21,""),
IF($C14="Monika Kotwani",_xlfn.XLOOKUP($B14,PROSPER_Kotwani!$1:$1,PROSPER_Kotwani!$21:$21,""),
IF($C14="Jonathan Wellner",_xlfn.XLOOKUP($B14,PROSPER_Wellner!$1:$1,PROSPER_Wellner!$21:$21,""),
IF($C14="Travis Harvey",_xlfn.XLOOKUP($B14,PROSPER_Harvey!$1:$1,PROSPER_Harvey!$21:$21,""),""))))))))="","No Score",IF(IF($C14="Christopher Lobo",_xlfn.XLOOKUP($B14,PROSPER_Lobo!$1:$1,PROSPER_Lobo!$21:$21,""),
IF($C14="Naren Baliga",_xlfn.XLOOKUP($B14,PROSPER_Baliga!$1:$1,PROSPER_Baliga!$21:$21,""),
IF($C14="Thorsten Huhn",_xlfn.XLOOKUP($B14,PROSPER_Huhn!$1:$1,PROSPER_Huhn!$21:$21,""),
IF($C14="Nick Hull",_xlfn.XLOOKUP($B14,PROSPER_Hull!$1:$1,PROSPER_Hull!$21:$21,""),
IF($C14="Monika Kotwani",_xlfn.XLOOKUP($B14,PROSPER_Kotwani!$1:$1,PROSPER_Kotwani!$21:$21,""),
IF($C14="Jonathan Wellner",_xlfn.XLOOKUP($B14,PROSPER_Wellner!$1:$1,PROSPER_Wellner!$21:$21,""),
IF($C14="Travis Harvey",_xlfn.XLOOKUP($B14,PROSPER_Harvey!$1:$1,PROSPER_Harvey!$21:$21,""),"")))))))="","",
IF($C14="Christopher Lobo",_xlfn.XLOOKUP($B14,PROSPER_Lobo!$1:$1,PROSPER_Lobo!$21:$21,""),
IF($C14="Naren Baliga",_xlfn.XLOOKUP($B14,PROSPER_Baliga!$1:$1,PROSPER_Baliga!$21:$21,""),
IF($C14="Thorsten Huhn",_xlfn.XLOOKUP($B14,PROSPER_Huhn!$1:$1,PROSPER_Huhn!$21:$21,""),
IF($C14="Nick Hull",_xlfn.XLOOKUP($B14,PROSPER_Hull!$1:$1,PROSPER_Hull!$21:$21,""),
IF($C14="Monika Kotwani",_xlfn.XLOOKUP($B14,PROSPER_Kotwani!$1:$1,PROSPER_Kotwani!$21:$21,""),
IF($C14="Jonathan Wellner",_xlfn.XLOOKUP($B14,PROSPER_Wellner!$1:$1,PROSPER_Wellner!$21:$21,""),
IF($C14="Travis Harvey",_xlfn.XLOOKUP($B14,PROSPER_Harvey!$1:$1,PROSPER_Harvey!$21:$21,""),"")))))))))</f>
        <v>N/A</v>
      </c>
      <c r="CL14" s="131" t="str">
        <f>IF(IF(IF($C14="Christopher Lobo",_xlfn.XLOOKUP($B14,PROSPER_Lobo!$1:$1,PROSPER_Lobo!$22:$22,""),
IF($C14="Naren Baliga",_xlfn.XLOOKUP($B14,PROSPER_Baliga!$1:$1,PROSPER_Baliga!$22:$22,""),
IF($C14="Thorsten Huhn",_xlfn.XLOOKUP($B14,PROSPER_Huhn!$1:$1,PROSPER_Huhn!$22:$22,""),
IF($C14="Nick Hull",_xlfn.XLOOKUP($B14,PROSPER_Hull!$1:$1,PROSPER_Hull!$22:$22,""),
IF($C14="Monika Kotwani",_xlfn.XLOOKUP($B14,PROSPER_Kotwani!$1:$1,PROSPER_Kotwani!$22:$22,""),
IF($C14="Jonathan Wellner",_xlfn.XLOOKUP($B14,PROSPER_Wellner!$1:$1,PROSPER_Wellner!$22:$22,""),
IF($C14="Travis Harvey",_xlfn.XLOOKUP($B14,PROSPER_Harvey!$1:$1,PROSPER_Harvey!$22:$22,""),"")))))))="","",
IF($C14="Christopher Lobo",_xlfn.XLOOKUP($B14,PROSPER_Lobo!$1:$1,PROSPER_Lobo!$22:$22,""),
IF($C14="Naren Baliga",_xlfn.XLOOKUP($B14,PROSPER_Baliga!$1:$1,PROSPER_Baliga!$22:$22,""),
IF($C14="Thorsten Huhn",_xlfn.XLOOKUP($B14,PROSPER_Huhn!$1:$1,PROSPER_Huhn!$22:$22,""),
IF($C14="Nick Hull",_xlfn.XLOOKUP($B14,PROSPER_Hull!$1:$1,PROSPER_Hull!$22:$22,""),
IF($C14="Monika Kotwani",_xlfn.XLOOKUP($B14,PROSPER_Kotwani!$1:$1,PROSPER_Kotwani!$22:$22,""),
IF($C14="Jonathan Wellner",_xlfn.XLOOKUP($B14,PROSPER_Wellner!$1:$1,PROSPER_Wellner!$22:$22,""),
IF($C14="Travis Harvey",_xlfn.XLOOKUP($B14,PROSPER_Harvey!$1:$1,PROSPER_Harvey!$22:$22,""),""))))))))="","No Comment",IF(IF($C14="Christopher Lobo",_xlfn.XLOOKUP($B14,PROSPER_Lobo!$1:$1,PROSPER_Lobo!$22:$22,""),
IF($C14="Naren Baliga",_xlfn.XLOOKUP($B14,PROSPER_Baliga!$1:$1,PROSPER_Baliga!$22:$22,""),
IF($C14="Thorsten Huhn",_xlfn.XLOOKUP($B14,PROSPER_Huhn!$1:$1,PROSPER_Huhn!$22:$22,""),
IF($C14="Nick Hull",_xlfn.XLOOKUP($B14,PROSPER_Hull!$1:$1,PROSPER_Hull!$22:$22,""),
IF($C14="Monika Kotwani",_xlfn.XLOOKUP($B14,PROSPER_Kotwani!$1:$1,PROSPER_Kotwani!$22:$22,""),
IF($C14="Jonathan Wellner",_xlfn.XLOOKUP($B14,PROSPER_Wellner!$1:$1,PROSPER_Wellner!$22:$22,""),
IF($C14="Travis Harvey",_xlfn.XLOOKUP($B14,PROSPER_Harvey!$1:$1,PROSPER_Harvey!$22:$22,""),"")))))))="","",
IF($C14="Christopher Lobo",_xlfn.XLOOKUP($B14,PROSPER_Lobo!$1:$1,PROSPER_Lobo!$22:$22,""),
IF($C14="Naren Baliga",_xlfn.XLOOKUP($B14,PROSPER_Baliga!$1:$1,PROSPER_Baliga!$22:$22,""),
IF($C14="Thorsten Huhn",_xlfn.XLOOKUP($B14,PROSPER_Huhn!$1:$1,PROSPER_Huhn!$22:$22,""),
IF($C14="Nick Hull",_xlfn.XLOOKUP($B14,PROSPER_Hull!$1:$1,PROSPER_Hull!$22:$22,""),
IF($C14="Monika Kotwani",_xlfn.XLOOKUP($B14,PROSPER_Kotwani!$1:$1,PROSPER_Kotwani!$22:$22,""),
IF($C14="Jonathan Wellner",_xlfn.XLOOKUP($B14,PROSPER_Wellner!$1:$1,PROSPER_Wellner!$22:$22,""),
IF($C14="Travis Harvey",_xlfn.XLOOKUP($B14,PROSPER_Harvey!$1:$1,PROSPER_Harvey!$22:$22,""),"")))))))))</f>
        <v>N/A</v>
      </c>
      <c r="CM14" s="150" t="str">
        <f t="shared" si="162"/>
        <v>N/A</v>
      </c>
      <c r="CN14" s="130" t="str">
        <f>_xlfn.XLOOKUP(B14,PROSPERInitial_Query!$E:$E,PROSPERInitial_Query!$AB:$AB,"",,-1)</f>
        <v/>
      </c>
      <c r="CO14" s="121" t="str">
        <f t="shared" si="37"/>
        <v>Clark Jones2 - RelationshipAccount / Stakeholder 2Name</v>
      </c>
      <c r="CP14" s="121" t="str">
        <f>_xlfn.XLOOKUP(CO14,PROSPERDelta_Query!BK:BK,PROSPERDelta_Query!AD:AD,"",,-1)</f>
        <v/>
      </c>
      <c r="CQ14" s="126" t="str">
        <f>_xlfn.XLOOKUP(B14,PROSPERInitial_Query!$E:$E,PROSPERInitial_Query!$R:$R,"",,-1)</f>
        <v/>
      </c>
      <c r="CR14" s="121" t="str">
        <f t="shared" si="38"/>
        <v>Clark Jones2 - RelationshipAccount / Stakeholder 2Self Score</v>
      </c>
      <c r="CS14" s="126" t="str">
        <f>_xlfn.XLOOKUP(CR14,PROSPERDelta_Query!BK:BK,PROSPERDelta_Query!AN:AN,"",,-1)</f>
        <v/>
      </c>
      <c r="CT14" s="131" t="str">
        <f t="shared" si="163"/>
        <v/>
      </c>
      <c r="CU14" s="131" t="str">
        <f t="shared" si="164"/>
        <v>N/A</v>
      </c>
      <c r="CV14" s="132" t="str">
        <f t="shared" si="165"/>
        <v>N/A</v>
      </c>
      <c r="CW14" s="132" t="str">
        <f>IF(IF(IF($C14="Christopher Lobo",_xlfn.XLOOKUP($B14,PROSPER_Lobo!$1:$1,PROSPER_Lobo!$24:$24,""),
IF($C14="Naren Baliga",_xlfn.XLOOKUP($B14,PROSPER_Baliga!$1:$1,PROSPER_Baliga!$24:$24,""),
IF($C14="Thorsten Huhn",_xlfn.XLOOKUP($B14,PROSPER_Huhn!$1:$1,PROSPER_Huhn!$24:$24,""),
IF($C14="Nick Hull",_xlfn.XLOOKUP($B14,PROSPER_Hull!$1:$1,PROSPER_Hull!$24:$24,""),
IF($C14="Monika Kotwani",_xlfn.XLOOKUP($B14,PROSPER_Kotwani!$1:$1,PROSPER_Kotwani!$24:$24,""),
IF($C14="Jonathan Wellner",_xlfn.XLOOKUP($B14,PROSPER_Wellner!$1:$1,PROSPER_Wellner!$24:$24,""),
IF($C14="Travis Harvey",_xlfn.XLOOKUP($B14,PROSPER_Harvey!$1:$1,PROSPER_Harvey!$24:$24,""),"")))))))="","",
IF($C14="Christopher Lobo",_xlfn.XLOOKUP($B14,PROSPER_Lobo!$1:$1,PROSPER_Lobo!$24:$24,""),
IF($C14="Naren Baliga",_xlfn.XLOOKUP($B14,PROSPER_Baliga!$1:$1,PROSPER_Baliga!$24:$24,""),
IF($C14="Thorsten Huhn",_xlfn.XLOOKUP($B14,PROSPER_Huhn!$1:$1,PROSPER_Huhn!$24:$24,""),
IF($C14="Nick Hull",_xlfn.XLOOKUP($B14,PROSPER_Hull!$1:$1,PROSPER_Hull!$24:$24,""),
IF($C14="Monika Kotwani",_xlfn.XLOOKUP($B14,PROSPER_Kotwani!$1:$1,PROSPER_Kotwani!$24:$24,""),
IF($C14="Jonathan Wellner",_xlfn.XLOOKUP($B14,PROSPER_Wellner!$1:$1,PROSPER_Wellner!$24:$24,""),
IF($C14="Travis Harvey",_xlfn.XLOOKUP($B14,PROSPER_Harvey!$1:$1,PROSPER_Harvey!$24:$24,""),""))))))))="","No Score",IF(IF($C14="Christopher Lobo",_xlfn.XLOOKUP($B14,PROSPER_Lobo!$1:$1,PROSPER_Lobo!$24:$24,""),
IF($C14="Naren Baliga",_xlfn.XLOOKUP($B14,PROSPER_Baliga!$1:$1,PROSPER_Baliga!$24:$24,""),
IF($C14="Thorsten Huhn",_xlfn.XLOOKUP($B14,PROSPER_Huhn!$1:$1,PROSPER_Huhn!$24:$24,""),
IF($C14="Nick Hull",_xlfn.XLOOKUP($B14,PROSPER_Hull!$1:$1,PROSPER_Hull!$24:$24,""),
IF($C14="Monika Kotwani",_xlfn.XLOOKUP($B14,PROSPER_Kotwani!$1:$1,PROSPER_Kotwani!$24:$24,""),
IF($C14="Jonathan Wellner",_xlfn.XLOOKUP($B14,PROSPER_Wellner!$1:$1,PROSPER_Wellner!$24:$24,""),
IF($C14="Travis Harvey",_xlfn.XLOOKUP($B14,PROSPER_Harvey!$1:$1,PROSPER_Harvey!$24:$24,""),"")))))))="","",
IF($C14="Christopher Lobo",_xlfn.XLOOKUP($B14,PROSPER_Lobo!$1:$1,PROSPER_Lobo!$24:$24,""),
IF($C14="Naren Baliga",_xlfn.XLOOKUP($B14,PROSPER_Baliga!$1:$1,PROSPER_Baliga!$24:$24,""),
IF($C14="Thorsten Huhn",_xlfn.XLOOKUP($B14,PROSPER_Huhn!$1:$1,PROSPER_Huhn!$24:$24,""),
IF($C14="Nick Hull",_xlfn.XLOOKUP($B14,PROSPER_Hull!$1:$1,PROSPER_Hull!$24:$24,""),
IF($C14="Monika Kotwani",_xlfn.XLOOKUP($B14,PROSPER_Kotwani!$1:$1,PROSPER_Kotwani!$24:$24,""),
IF($C14="Jonathan Wellner",_xlfn.XLOOKUP($B14,PROSPER_Wellner!$1:$1,PROSPER_Wellner!$24:$24,""),
IF($C14="Travis Harvey",_xlfn.XLOOKUP($B14,PROSPER_Harvey!$1:$1,PROSPER_Harvey!$24:$24,""),"")))))))))</f>
        <v>N/A</v>
      </c>
      <c r="CX14" s="131" t="str">
        <f>IF(IF(IF($C14="Christopher Lobo",_xlfn.XLOOKUP($B14,PROSPER_Lobo!$1:$1,PROSPER_Lobo!$25:$25,""),
IF($C14="Naren Baliga",_xlfn.XLOOKUP($B14,PROSPER_Baliga!$1:$1,PROSPER_Baliga!$25:$25,""),
IF($C14="Thorsten Huhn",_xlfn.XLOOKUP($B14,PROSPER_Huhn!$1:$1,PROSPER_Huhn!$25:$25,""),
IF($C14="Nick Hull",_xlfn.XLOOKUP($B14,PROSPER_Hull!$1:$1,PROSPER_Hull!$25:$25,""),
IF($C14="Monika Kotwani",_xlfn.XLOOKUP($B14,PROSPER_Kotwani!$1:$1,PROSPER_Kotwani!$25:$25,""),
IF($C14="Jonathan Wellner",_xlfn.XLOOKUP($B14,PROSPER_Wellner!$1:$1,PROSPER_Wellner!$25:$25,""),
IF($C14="Travis Harvey",_xlfn.XLOOKUP($B14,PROSPER_Harvey!$1:$1,PROSPER_Harvey!$25:$25,""),"")))))))="","",
IF($C14="Christopher Lobo",_xlfn.XLOOKUP($B14,PROSPER_Lobo!$1:$1,PROSPER_Lobo!$25:$25,""),
IF($C14="Naren Baliga",_xlfn.XLOOKUP($B14,PROSPER_Baliga!$1:$1,PROSPER_Baliga!$25:$25,""),
IF($C14="Thorsten Huhn",_xlfn.XLOOKUP($B14,PROSPER_Huhn!$1:$1,PROSPER_Huhn!$25:$25,""),
IF($C14="Nick Hull",_xlfn.XLOOKUP($B14,PROSPER_Hull!$1:$1,PROSPER_Hull!$25:$25,""),
IF($C14="Monika Kotwani",_xlfn.XLOOKUP($B14,PROSPER_Kotwani!$1:$1,PROSPER_Kotwani!$25:$25,""),
IF($C14="Jonathan Wellner",_xlfn.XLOOKUP($B14,PROSPER_Wellner!$1:$1,PROSPER_Wellner!$25:$25,""),
IF($C14="Travis Harvey",_xlfn.XLOOKUP($B14,PROSPER_Harvey!$1:$1,PROSPER_Harvey!$25:$25,""),""))))))))="","No Comment",IF(IF($C14="Christopher Lobo",_xlfn.XLOOKUP($B14,PROSPER_Lobo!$1:$1,PROSPER_Lobo!$25:$25,""),
IF($C14="Naren Baliga",_xlfn.XLOOKUP($B14,PROSPER_Baliga!$1:$1,PROSPER_Baliga!$25:$25,""),
IF($C14="Thorsten Huhn",_xlfn.XLOOKUP($B14,PROSPER_Huhn!$1:$1,PROSPER_Huhn!$25:$25,""),
IF($C14="Nick Hull",_xlfn.XLOOKUP($B14,PROSPER_Hull!$1:$1,PROSPER_Hull!$25:$25,""),
IF($C14="Monika Kotwani",_xlfn.XLOOKUP($B14,PROSPER_Kotwani!$1:$1,PROSPER_Kotwani!$25:$25,""),
IF($C14="Jonathan Wellner",_xlfn.XLOOKUP($B14,PROSPER_Wellner!$1:$1,PROSPER_Wellner!$25:$25,""),
IF($C14="Travis Harvey",_xlfn.XLOOKUP($B14,PROSPER_Harvey!$1:$1,PROSPER_Harvey!$25:$25,""),"")))))))="","",
IF($C14="Christopher Lobo",_xlfn.XLOOKUP($B14,PROSPER_Lobo!$1:$1,PROSPER_Lobo!$25:$25,""),
IF($C14="Naren Baliga",_xlfn.XLOOKUP($B14,PROSPER_Baliga!$1:$1,PROSPER_Baliga!$25:$25,""),
IF($C14="Thorsten Huhn",_xlfn.XLOOKUP($B14,PROSPER_Huhn!$1:$1,PROSPER_Huhn!$25:$25,""),
IF($C14="Nick Hull",_xlfn.XLOOKUP($B14,PROSPER_Hull!$1:$1,PROSPER_Hull!$25:$25,""),
IF($C14="Monika Kotwani",_xlfn.XLOOKUP($B14,PROSPER_Kotwani!$1:$1,PROSPER_Kotwani!$25:$25,""),
IF($C14="Jonathan Wellner",_xlfn.XLOOKUP($B14,PROSPER_Wellner!$1:$1,PROSPER_Wellner!$25:$25,""),
IF($C14="Travis Harvey",_xlfn.XLOOKUP($B14,PROSPER_Harvey!$1:$1,PROSPER_Harvey!$25:$25,""),"")))))))))</f>
        <v>N/A</v>
      </c>
      <c r="CY14" s="150" t="str">
        <f t="shared" si="166"/>
        <v>N/A</v>
      </c>
      <c r="CZ14" s="130" t="str">
        <f>_xlfn.XLOOKUP(B14,PROSPERInitial_Query!$E:$E,PROSPERInitial_Query!$AC:$AC,"",,-1)</f>
        <v/>
      </c>
      <c r="DA14" s="121" t="str">
        <f t="shared" si="43"/>
        <v>Clark Jones2 - RelationshipAccount / Stakeholder 3Name</v>
      </c>
      <c r="DB14" s="121" t="str">
        <f>_xlfn.XLOOKUP(DA14,PROSPERDelta_Query!BK:BK,PROSPERDelta_Query!AE:AE,"",,-1)</f>
        <v/>
      </c>
      <c r="DC14" s="126" t="str">
        <f>_xlfn.XLOOKUP(B14,PROSPERInitial_Query!$E:$E,PROSPERInitial_Query!$S:$S,"",,-1)</f>
        <v/>
      </c>
      <c r="DD14" s="121" t="str">
        <f t="shared" si="44"/>
        <v>Clark Jones2 - RelationshipAccount / Stakeholder 3Self Score</v>
      </c>
      <c r="DE14" s="126" t="str">
        <f>_xlfn.XLOOKUP(DD14,PROSPERDelta_Query!BK:BK,PROSPERDelta_Query!AO:AO,"",,-1)</f>
        <v/>
      </c>
      <c r="DF14" s="131" t="str">
        <f t="shared" si="167"/>
        <v/>
      </c>
      <c r="DG14" s="131" t="str">
        <f t="shared" si="168"/>
        <v>N/A</v>
      </c>
      <c r="DH14" s="132" t="str">
        <f t="shared" si="169"/>
        <v>N/A</v>
      </c>
      <c r="DI14" s="132" t="str">
        <f>IF(IF(IF($C14="Christopher Lobo",_xlfn.XLOOKUP($B14,PROSPER_Lobo!$1:$1,PROSPER_Lobo!$27:$27,""),
IF($C14="Naren Baliga",_xlfn.XLOOKUP($B14,PROSPER_Baliga!$1:$1,PROSPER_Baliga!$27:$27,""),
IF($C14="Thorsten Huhn",_xlfn.XLOOKUP($B14,PROSPER_Huhn!$1:$1,PROSPER_Huhn!$27:$27,""),
IF($C14="Nick Hull",_xlfn.XLOOKUP($B14,PROSPER_Hull!$1:$1,PROSPER_Hull!$27:$27,""),
IF($C14="Monika Kotwani",_xlfn.XLOOKUP($B14,PROSPER_Kotwani!$1:$1,PROSPER_Kotwani!$27:$27,""),
IF($C14="Jonathan Wellner",_xlfn.XLOOKUP($B14,PROSPER_Wellner!$1:$1,PROSPER_Wellner!$27:$27,""),
IF($C14="Travis Harvey",_xlfn.XLOOKUP($B14,PROSPER_Harvey!$1:$1,PROSPER_Harvey!$27:$27,""),"")))))))="","",
IF($C14="Christopher Lobo",_xlfn.XLOOKUP($B14,PROSPER_Lobo!$1:$1,PROSPER_Lobo!$27:$27,""),
IF($C14="Naren Baliga",_xlfn.XLOOKUP($B14,PROSPER_Baliga!$1:$1,PROSPER_Baliga!$27:$27,""),
IF($C14="Thorsten Huhn",_xlfn.XLOOKUP($B14,PROSPER_Huhn!$1:$1,PROSPER_Huhn!$27:$27,""),
IF($C14="Nick Hull",_xlfn.XLOOKUP($B14,PROSPER_Hull!$1:$1,PROSPER_Hull!$27:$27,""),
IF($C14="Monika Kotwani",_xlfn.XLOOKUP($B14,PROSPER_Kotwani!$1:$1,PROSPER_Kotwani!$27:$27,""),
IF($C14="Jonathan Wellner",_xlfn.XLOOKUP($B14,PROSPER_Wellner!$1:$1,PROSPER_Wellner!$27:$27,""),
IF($C14="Travis Harvey",_xlfn.XLOOKUP($B14,PROSPER_Harvey!$1:$1,PROSPER_Harvey!$27:$27,""),""))))))))="","No Score",IF(IF($C14="Christopher Lobo",_xlfn.XLOOKUP($B14,PROSPER_Lobo!$1:$1,PROSPER_Lobo!$27:$27,""),
IF($C14="Naren Baliga",_xlfn.XLOOKUP($B14,PROSPER_Baliga!$1:$1,PROSPER_Baliga!$27:$27,""),
IF($C14="Thorsten Huhn",_xlfn.XLOOKUP($B14,PROSPER_Huhn!$1:$1,PROSPER_Huhn!$27:$27,""),
IF($C14="Nick Hull",_xlfn.XLOOKUP($B14,PROSPER_Hull!$1:$1,PROSPER_Hull!$27:$27,""),
IF($C14="Monika Kotwani",_xlfn.XLOOKUP($B14,PROSPER_Kotwani!$1:$1,PROSPER_Kotwani!$27:$27,""),
IF($C14="Jonathan Wellner",_xlfn.XLOOKUP($B14,PROSPER_Wellner!$1:$1,PROSPER_Wellner!$27:$27,""),
IF($C14="Travis Harvey",_xlfn.XLOOKUP($B14,PROSPER_Harvey!$1:$1,PROSPER_Harvey!$27:$27,""),"")))))))="","",
IF($C14="Christopher Lobo",_xlfn.XLOOKUP($B14,PROSPER_Lobo!$1:$1,PROSPER_Lobo!$27:$27,""),
IF($C14="Naren Baliga",_xlfn.XLOOKUP($B14,PROSPER_Baliga!$1:$1,PROSPER_Baliga!$27:$27,""),
IF($C14="Thorsten Huhn",_xlfn.XLOOKUP($B14,PROSPER_Huhn!$1:$1,PROSPER_Huhn!$27:$27,""),
IF($C14="Nick Hull",_xlfn.XLOOKUP($B14,PROSPER_Hull!$1:$1,PROSPER_Hull!$27:$27,""),
IF($C14="Monika Kotwani",_xlfn.XLOOKUP($B14,PROSPER_Kotwani!$1:$1,PROSPER_Kotwani!$27:$27,""),
IF($C14="Jonathan Wellner",_xlfn.XLOOKUP($B14,PROSPER_Wellner!$1:$1,PROSPER_Wellner!$27:$27,""),
IF($C14="Travis Harvey",_xlfn.XLOOKUP($B14,PROSPER_Harvey!$1:$1,PROSPER_Harvey!$27:$27,""),"")))))))))</f>
        <v>N/A</v>
      </c>
      <c r="DJ14" s="131" t="str">
        <f>IF(IF(IF($C14="Christopher Lobo",_xlfn.XLOOKUP($B14,PROSPER_Lobo!$1:$1,PROSPER_Lobo!$28:$28,""),
IF($C14="Naren Baliga",_xlfn.XLOOKUP($B14,PROSPER_Baliga!$1:$1,PROSPER_Baliga!$28:$28,""),
IF($C14="Thorsten Huhn",_xlfn.XLOOKUP($B14,PROSPER_Huhn!$1:$1,PROSPER_Huhn!$28:$28,""),
IF($C14="Nick Hull",_xlfn.XLOOKUP($B14,PROSPER_Hull!$1:$1,PROSPER_Hull!$28:$28,""),
IF($C14="Monika Kotwani",_xlfn.XLOOKUP($B14,PROSPER_Kotwani!$1:$1,PROSPER_Kotwani!$28:$28,""),
IF($C14="Jonathan Wellner",_xlfn.XLOOKUP($B14,PROSPER_Wellner!$1:$1,PROSPER_Wellner!$28:$28,""),
IF($C14="Travis Harvey",_xlfn.XLOOKUP($B14,PROSPER_Harvey!$1:$1,PROSPER_Harvey!$28:$28,""),"")))))))="","",
IF($C14="Christopher Lobo",_xlfn.XLOOKUP($B14,PROSPER_Lobo!$1:$1,PROSPER_Lobo!$28:$28,""),
IF($C14="Naren Baliga",_xlfn.XLOOKUP($B14,PROSPER_Baliga!$1:$1,PROSPER_Baliga!$28:$28,""),
IF($C14="Thorsten Huhn",_xlfn.XLOOKUP($B14,PROSPER_Huhn!$1:$1,PROSPER_Huhn!$28:$28,""),
IF($C14="Nick Hull",_xlfn.XLOOKUP($B14,PROSPER_Hull!$1:$1,PROSPER_Hull!$28:$28,""),
IF($C14="Monika Kotwani",_xlfn.XLOOKUP($B14,PROSPER_Kotwani!$1:$1,PROSPER_Kotwani!$28:$28,""),
IF($C14="Jonathan Wellner",_xlfn.XLOOKUP($B14,PROSPER_Wellner!$1:$1,PROSPER_Wellner!$28:$28,""),
IF($C14="Travis Harvey",_xlfn.XLOOKUP($B14,PROSPER_Harvey!$1:$1,PROSPER_Harvey!$28:$28,""),""))))))))="","No Comment",IF(IF($C14="Christopher Lobo",_xlfn.XLOOKUP($B14,PROSPER_Lobo!$1:$1,PROSPER_Lobo!$28:$28,""),
IF($C14="Naren Baliga",_xlfn.XLOOKUP($B14,PROSPER_Baliga!$1:$1,PROSPER_Baliga!$28:$28,""),
IF($C14="Thorsten Huhn",_xlfn.XLOOKUP($B14,PROSPER_Huhn!$1:$1,PROSPER_Huhn!$28:$28,""),
IF($C14="Nick Hull",_xlfn.XLOOKUP($B14,PROSPER_Hull!$1:$1,PROSPER_Hull!$28:$28,""),
IF($C14="Monika Kotwani",_xlfn.XLOOKUP($B14,PROSPER_Kotwani!$1:$1,PROSPER_Kotwani!$28:$28,""),
IF($C14="Jonathan Wellner",_xlfn.XLOOKUP($B14,PROSPER_Wellner!$1:$1,PROSPER_Wellner!$28:$28,""),
IF($C14="Travis Harvey",_xlfn.XLOOKUP($B14,PROSPER_Harvey!$1:$1,PROSPER_Harvey!$28:$28,""),"")))))))="","",
IF($C14="Christopher Lobo",_xlfn.XLOOKUP($B14,PROSPER_Lobo!$1:$1,PROSPER_Lobo!$28:$28,""),
IF($C14="Naren Baliga",_xlfn.XLOOKUP($B14,PROSPER_Baliga!$1:$1,PROSPER_Baliga!$28:$28,""),
IF($C14="Thorsten Huhn",_xlfn.XLOOKUP($B14,PROSPER_Huhn!$1:$1,PROSPER_Huhn!$28:$28,""),
IF($C14="Nick Hull",_xlfn.XLOOKUP($B14,PROSPER_Hull!$1:$1,PROSPER_Hull!$28:$28,""),
IF($C14="Monika Kotwani",_xlfn.XLOOKUP($B14,PROSPER_Kotwani!$1:$1,PROSPER_Kotwani!$28:$28,""),
IF($C14="Jonathan Wellner",_xlfn.XLOOKUP($B14,PROSPER_Wellner!$1:$1,PROSPER_Wellner!$28:$28,""),
IF($C14="Travis Harvey",_xlfn.XLOOKUP($B14,PROSPER_Harvey!$1:$1,PROSPER_Harvey!$28:$28,""),"")))))))))</f>
        <v>N/A</v>
      </c>
      <c r="DK14" s="150" t="str">
        <f t="shared" si="170"/>
        <v>N/A</v>
      </c>
      <c r="DL14" s="130" t="str">
        <f>_xlfn.XLOOKUP(B14,PROSPERInitial_Query!$E:$E,PROSPERInitial_Query!$AD:$AD,"",,-1)</f>
        <v/>
      </c>
      <c r="DM14" s="121" t="str">
        <f t="shared" si="49"/>
        <v>Clark Jones2 - RelationshipAccount / Stakeholder 4Name</v>
      </c>
      <c r="DN14" s="121" t="str">
        <f>_xlfn.XLOOKUP(DM14,PROSPERDelta_Query!BK:BK,PROSPERDelta_Query!AF:AF,"",,-1)</f>
        <v/>
      </c>
      <c r="DO14" s="126" t="str">
        <f>_xlfn.XLOOKUP(B14,PROSPERInitial_Query!$E:$E,PROSPERInitial_Query!$T:$T,"",,-1)</f>
        <v/>
      </c>
      <c r="DP14" s="121" t="str">
        <f t="shared" si="50"/>
        <v>Clark Jones2 - RelationshipAccount / Stakeholder 4Self Score</v>
      </c>
      <c r="DQ14" s="126" t="str">
        <f>_xlfn.XLOOKUP(DP14,PROSPERDelta_Query!BK:BK,PROSPERDelta_Query!AP:AP,"",,-1)</f>
        <v/>
      </c>
      <c r="DR14" s="131" t="str">
        <f t="shared" si="171"/>
        <v/>
      </c>
      <c r="DS14" s="131" t="str">
        <f t="shared" si="172"/>
        <v>N/A</v>
      </c>
      <c r="DT14" s="132" t="str">
        <f t="shared" si="173"/>
        <v>N/A</v>
      </c>
      <c r="DU14" s="132" t="str">
        <f>IF(IF(IF($C14="Christopher Lobo",_xlfn.XLOOKUP($B14,PROSPER_Lobo!$1:$1,PROSPER_Lobo!$30:$30,""),
IF($C14="Naren Baliga",_xlfn.XLOOKUP($B14,PROSPER_Baliga!$1:$1,PROSPER_Baliga!$30:$30,""),
IF($C14="Thorsten Huhn",_xlfn.XLOOKUP($B14,PROSPER_Huhn!$1:$1,PROSPER_Huhn!$30:$30,""),
IF($C14="Nick Hull",_xlfn.XLOOKUP($B14,PROSPER_Hull!$1:$1,PROSPER_Hull!$30:$30,""),
IF($C14="Monika Kotwani",_xlfn.XLOOKUP($B14,PROSPER_Kotwani!$1:$1,PROSPER_Kotwani!$30:$30,""),
IF($C14="Jonathan Wellner",_xlfn.XLOOKUP($B14,PROSPER_Wellner!$1:$1,PROSPER_Wellner!$30:$30,""),
IF($C14="Travis Harvey",_xlfn.XLOOKUP($B14,PROSPER_Harvey!$1:$1,PROSPER_Harvey!$30:$30,""),"")))))))="","",
IF($C14="Christopher Lobo",_xlfn.XLOOKUP($B14,PROSPER_Lobo!$1:$1,PROSPER_Lobo!$30:$30,""),
IF($C14="Naren Baliga",_xlfn.XLOOKUP($B14,PROSPER_Baliga!$1:$1,PROSPER_Baliga!$30:$30,""),
IF($C14="Thorsten Huhn",_xlfn.XLOOKUP($B14,PROSPER_Huhn!$1:$1,PROSPER_Huhn!$30:$30,""),
IF($C14="Nick Hull",_xlfn.XLOOKUP($B14,PROSPER_Hull!$1:$1,PROSPER_Hull!$30:$30,""),
IF($C14="Monika Kotwani",_xlfn.XLOOKUP($B14,PROSPER_Kotwani!$1:$1,PROSPER_Kotwani!$30:$30,""),
IF($C14="Jonathan Wellner",_xlfn.XLOOKUP($B14,PROSPER_Wellner!$1:$1,PROSPER_Wellner!$30:$30,""),
IF($C14="Travis Harvey",_xlfn.XLOOKUP($B14,PROSPER_Harvey!$1:$1,PROSPER_Harvey!$30:$30,""),""))))))))="","No Score",IF(IF($C14="Christopher Lobo",_xlfn.XLOOKUP($B14,PROSPER_Lobo!$1:$1,PROSPER_Lobo!$30:$30,""),
IF($C14="Naren Baliga",_xlfn.XLOOKUP($B14,PROSPER_Baliga!$1:$1,PROSPER_Baliga!$30:$30,""),
IF($C14="Thorsten Huhn",_xlfn.XLOOKUP($B14,PROSPER_Huhn!$1:$1,PROSPER_Huhn!$30:$30,""),
IF($C14="Nick Hull",_xlfn.XLOOKUP($B14,PROSPER_Hull!$1:$1,PROSPER_Hull!$30:$30,""),
IF($C14="Monika Kotwani",_xlfn.XLOOKUP($B14,PROSPER_Kotwani!$1:$1,PROSPER_Kotwani!$30:$30,""),
IF($C14="Jonathan Wellner",_xlfn.XLOOKUP($B14,PROSPER_Wellner!$1:$1,PROSPER_Wellner!$30:$30,""),
IF($C14="Travis Harvey",_xlfn.XLOOKUP($B14,PROSPER_Harvey!$1:$1,PROSPER_Harvey!$30:$30,""),"")))))))="","",
IF($C14="Christopher Lobo",_xlfn.XLOOKUP($B14,PROSPER_Lobo!$1:$1,PROSPER_Lobo!$30:$30,""),
IF($C14="Naren Baliga",_xlfn.XLOOKUP($B14,PROSPER_Baliga!$1:$1,PROSPER_Baliga!$30:$30,""),
IF($C14="Thorsten Huhn",_xlfn.XLOOKUP($B14,PROSPER_Huhn!$1:$1,PROSPER_Huhn!$30:$30,""),
IF($C14="Nick Hull",_xlfn.XLOOKUP($B14,PROSPER_Hull!$1:$1,PROSPER_Hull!$30:$30,""),
IF($C14="Monika Kotwani",_xlfn.XLOOKUP($B14,PROSPER_Kotwani!$1:$1,PROSPER_Kotwani!$30:$30,""),
IF($C14="Jonathan Wellner",_xlfn.XLOOKUP($B14,PROSPER_Wellner!$1:$1,PROSPER_Wellner!$30:$30,""),
IF($C14="Travis Harvey",_xlfn.XLOOKUP($B14,PROSPER_Harvey!$1:$1,PROSPER_Harvey!$30:$30,""),"")))))))))</f>
        <v>N/A</v>
      </c>
      <c r="DV14" s="131" t="str">
        <f>IF(IF(IF($C14="Christopher Lobo",_xlfn.XLOOKUP($B14,PROSPER_Lobo!$1:$1,PROSPER_Lobo!$31:$31,""),
IF($C14="Naren Baliga",_xlfn.XLOOKUP($B14,PROSPER_Baliga!$1:$1,PROSPER_Baliga!$31:$31,""),
IF($C14="Thorsten Huhn",_xlfn.XLOOKUP($B14,PROSPER_Huhn!$1:$1,PROSPER_Huhn!$31:$31,""),
IF($C14="Nick Hull",_xlfn.XLOOKUP($B14,PROSPER_Hull!$1:$1,PROSPER_Hull!$31:$31,""),
IF($C14="Monika Kotwani",_xlfn.XLOOKUP($B14,PROSPER_Kotwani!$1:$1,PROSPER_Kotwani!$31:$31,""),
IF($C14="Jonathan Wellner",_xlfn.XLOOKUP($B14,PROSPER_Wellner!$1:$1,PROSPER_Wellner!$31:$31,""),
IF($C14="Travis Harvey",_xlfn.XLOOKUP($B14,PROSPER_Harvey!$1:$1,PROSPER_Harvey!$31:$31,""),"")))))))="","",
IF($C14="Christopher Lobo",_xlfn.XLOOKUP($B14,PROSPER_Lobo!$1:$1,PROSPER_Lobo!$31:$31,""),
IF($C14="Naren Baliga",_xlfn.XLOOKUP($B14,PROSPER_Baliga!$1:$1,PROSPER_Baliga!$31:$31,""),
IF($C14="Thorsten Huhn",_xlfn.XLOOKUP($B14,PROSPER_Huhn!$1:$1,PROSPER_Huhn!$31:$31,""),
IF($C14="Nick Hull",_xlfn.XLOOKUP($B14,PROSPER_Hull!$1:$1,PROSPER_Hull!$31:$31,""),
IF($C14="Monika Kotwani",_xlfn.XLOOKUP($B14,PROSPER_Kotwani!$1:$1,PROSPER_Kotwani!$31:$31,""),
IF($C14="Jonathan Wellner",_xlfn.XLOOKUP($B14,PROSPER_Wellner!$1:$1,PROSPER_Wellner!$31:$31,""),
IF($C14="Travis Harvey",_xlfn.XLOOKUP($B14,PROSPER_Harvey!$1:$1,PROSPER_Harvey!$31:$31,""),""))))))))="","No Comment",IF(IF($C14="Christopher Lobo",_xlfn.XLOOKUP($B14,PROSPER_Lobo!$1:$1,PROSPER_Lobo!$31:$31,""),
IF($C14="Naren Baliga",_xlfn.XLOOKUP($B14,PROSPER_Baliga!$1:$1,PROSPER_Baliga!$31:$31,""),
IF($C14="Thorsten Huhn",_xlfn.XLOOKUP($B14,PROSPER_Huhn!$1:$1,PROSPER_Huhn!$31:$31,""),
IF($C14="Nick Hull",_xlfn.XLOOKUP($B14,PROSPER_Hull!$1:$1,PROSPER_Hull!$31:$31,""),
IF($C14="Monika Kotwani",_xlfn.XLOOKUP($B14,PROSPER_Kotwani!$1:$1,PROSPER_Kotwani!$31:$31,""),
IF($C14="Jonathan Wellner",_xlfn.XLOOKUP($B14,PROSPER_Wellner!$1:$1,PROSPER_Wellner!$31:$31,""),
IF($C14="Travis Harvey",_xlfn.XLOOKUP($B14,PROSPER_Harvey!$1:$1,PROSPER_Harvey!$31:$31,""),"")))))))="","",
IF($C14="Christopher Lobo",_xlfn.XLOOKUP($B14,PROSPER_Lobo!$1:$1,PROSPER_Lobo!$31:$31,""),
IF($C14="Naren Baliga",_xlfn.XLOOKUP($B14,PROSPER_Baliga!$1:$1,PROSPER_Baliga!$31:$31,""),
IF($C14="Thorsten Huhn",_xlfn.XLOOKUP($B14,PROSPER_Huhn!$1:$1,PROSPER_Huhn!$31:$31,""),
IF($C14="Nick Hull",_xlfn.XLOOKUP($B14,PROSPER_Hull!$1:$1,PROSPER_Hull!$31:$31,""),
IF($C14="Monika Kotwani",_xlfn.XLOOKUP($B14,PROSPER_Kotwani!$1:$1,PROSPER_Kotwani!$31:$31,""),
IF($C14="Jonathan Wellner",_xlfn.XLOOKUP($B14,PROSPER_Wellner!$1:$1,PROSPER_Wellner!$31:$31,""),
IF($C14="Travis Harvey",_xlfn.XLOOKUP($B14,PROSPER_Harvey!$1:$1,PROSPER_Harvey!$31:$31,""),"")))))))))</f>
        <v>N/A</v>
      </c>
      <c r="DW14" s="150" t="str">
        <f t="shared" si="174"/>
        <v>N/A</v>
      </c>
      <c r="DX14" s="130" t="str">
        <f>_xlfn.XLOOKUP(B14,PROSPERInitial_Query!$E:$E,PROSPERInitial_Query!$AE:$AE,"",,-1)</f>
        <v/>
      </c>
      <c r="DY14" s="121" t="str">
        <f t="shared" si="55"/>
        <v>Clark Jones2 - RelationshipAccount / Stakeholder 5Name</v>
      </c>
      <c r="DZ14" s="121" t="str">
        <f>_xlfn.XLOOKUP(DY14,PROSPERDelta_Query!BK:BK,PROSPERDelta_Query!AG:AG,"",,-1)</f>
        <v/>
      </c>
      <c r="EA14" s="126" t="str">
        <f>_xlfn.XLOOKUP(B14,PROSPERInitial_Query!$E:$E,PROSPERInitial_Query!$U:$U,"",,-1)</f>
        <v/>
      </c>
      <c r="EB14" s="121" t="str">
        <f t="shared" si="56"/>
        <v>Clark Jones2 - RelationshipAccount / Stakeholder 5Self Score</v>
      </c>
      <c r="EC14" s="126" t="str">
        <f>_xlfn.XLOOKUP(EB14,PROSPERDelta_Query!BK:BK,PROSPERDelta_Query!AQ:AQ,"",,-1)</f>
        <v/>
      </c>
      <c r="ED14" s="131" t="str">
        <f t="shared" si="175"/>
        <v/>
      </c>
      <c r="EE14" s="131" t="str">
        <f t="shared" si="176"/>
        <v>N/A</v>
      </c>
      <c r="EF14" s="132" t="str">
        <f t="shared" si="177"/>
        <v>N/A</v>
      </c>
      <c r="EG14" s="132" t="str">
        <f>IF(IF(IF($C14="Christopher Lobo",_xlfn.XLOOKUP($B14,PROSPER_Lobo!$1:$1,PROSPER_Lobo!$33:$33,""),
IF($C14="Naren Baliga",_xlfn.XLOOKUP($B14,PROSPER_Baliga!$1:$1,PROSPER_Baliga!$33:$33,""),
IF($C14="Thorsten Huhn",_xlfn.XLOOKUP($B14,PROSPER_Huhn!$1:$1,PROSPER_Huhn!$33:$33,""),
IF($C14="Nick Hull",_xlfn.XLOOKUP($B14,PROSPER_Hull!$1:$1,PROSPER_Hull!$33:$33,""),
IF($C14="Monika Kotwani",_xlfn.XLOOKUP($B14,PROSPER_Kotwani!$1:$1,PROSPER_Kotwani!$33:$33,""),
IF($C14="Jonathan Wellner",_xlfn.XLOOKUP($B14,PROSPER_Wellner!$1:$1,PROSPER_Wellner!$33:$33,""),
IF($C14="Travis Harvey",_xlfn.XLOOKUP($B14,PROSPER_Harvey!$1:$1,PROSPER_Harvey!$33:$33,""),"")))))))="","",
IF($C14="Christopher Lobo",_xlfn.XLOOKUP($B14,PROSPER_Lobo!$1:$1,PROSPER_Lobo!$33:$33,""),
IF($C14="Naren Baliga",_xlfn.XLOOKUP($B14,PROSPER_Baliga!$1:$1,PROSPER_Baliga!$33:$33,""),
IF($C14="Thorsten Huhn",_xlfn.XLOOKUP($B14,PROSPER_Huhn!$1:$1,PROSPER_Huhn!$33:$33,""),
IF($C14="Nick Hull",_xlfn.XLOOKUP($B14,PROSPER_Hull!$1:$1,PROSPER_Hull!$33:$33,""),
IF($C14="Monika Kotwani",_xlfn.XLOOKUP($B14,PROSPER_Kotwani!$1:$1,PROSPER_Kotwani!$33:$33,""),
IF($C14="Jonathan Wellner",_xlfn.XLOOKUP($B14,PROSPER_Wellner!$1:$1,PROSPER_Wellner!$33:$33,""),
IF($C14="Travis Harvey",_xlfn.XLOOKUP($B14,PROSPER_Harvey!$1:$1,PROSPER_Harvey!$33:$33,""),""))))))))="","No Score",IF(IF($C14="Christopher Lobo",_xlfn.XLOOKUP($B14,PROSPER_Lobo!$1:$1,PROSPER_Lobo!$33:$33,""),
IF($C14="Naren Baliga",_xlfn.XLOOKUP($B14,PROSPER_Baliga!$1:$1,PROSPER_Baliga!$33:$33,""),
IF($C14="Thorsten Huhn",_xlfn.XLOOKUP($B14,PROSPER_Huhn!$1:$1,PROSPER_Huhn!$33:$33,""),
IF($C14="Nick Hull",_xlfn.XLOOKUP($B14,PROSPER_Hull!$1:$1,PROSPER_Hull!$33:$33,""),
IF($C14="Monika Kotwani",_xlfn.XLOOKUP($B14,PROSPER_Kotwani!$1:$1,PROSPER_Kotwani!$33:$33,""),
IF($C14="Jonathan Wellner",_xlfn.XLOOKUP($B14,PROSPER_Wellner!$1:$1,PROSPER_Wellner!$33:$33,""),
IF($C14="Travis Harvey",_xlfn.XLOOKUP($B14,PROSPER_Harvey!$1:$1,PROSPER_Harvey!$33:$33,""),"")))))))="","",
IF($C14="Christopher Lobo",_xlfn.XLOOKUP($B14,PROSPER_Lobo!$1:$1,PROSPER_Lobo!$33:$33,""),
IF($C14="Naren Baliga",_xlfn.XLOOKUP($B14,PROSPER_Baliga!$1:$1,PROSPER_Baliga!$33:$33,""),
IF($C14="Thorsten Huhn",_xlfn.XLOOKUP($B14,PROSPER_Huhn!$1:$1,PROSPER_Huhn!$33:$33,""),
IF($C14="Nick Hull",_xlfn.XLOOKUP($B14,PROSPER_Hull!$1:$1,PROSPER_Hull!$33:$33,""),
IF($C14="Monika Kotwani",_xlfn.XLOOKUP($B14,PROSPER_Kotwani!$1:$1,PROSPER_Kotwani!$33:$33,""),
IF($C14="Jonathan Wellner",_xlfn.XLOOKUP($B14,PROSPER_Wellner!$1:$1,PROSPER_Wellner!$33:$33,""),
IF($C14="Travis Harvey",_xlfn.XLOOKUP($B14,PROSPER_Harvey!$1:$1,PROSPER_Harvey!$33:$33,""),"")))))))))</f>
        <v>N/A</v>
      </c>
      <c r="EH14" s="131" t="str">
        <f>IF(IF(IF($C14="Christopher Lobo",_xlfn.XLOOKUP($B14,PROSPER_Lobo!$1:$1,PROSPER_Lobo!$34:$34,""),
IF($C14="Naren Baliga",_xlfn.XLOOKUP($B14,PROSPER_Baliga!$1:$1,PROSPER_Baliga!$34:$34,""),
IF($C14="Thorsten Huhn",_xlfn.XLOOKUP($B14,PROSPER_Huhn!$1:$1,PROSPER_Huhn!$34:$34,""),
IF($C14="Nick Hull",_xlfn.XLOOKUP($B14,PROSPER_Hull!$1:$1,PROSPER_Hull!$34:$34,""),
IF($C14="Monika Kotwani",_xlfn.XLOOKUP($B14,PROSPER_Kotwani!$1:$1,PROSPER_Kotwani!$34:$34,""),
IF($C14="Jonathan Wellner",_xlfn.XLOOKUP($B14,PROSPER_Wellner!$1:$1,PROSPER_Wellner!$34:$34,""),
IF($C14="Travis Harvey",_xlfn.XLOOKUP($B14,PROSPER_Harvey!$1:$1,PROSPER_Harvey!$34:$34,""),"")))))))="","",
IF($C14="Christopher Lobo",_xlfn.XLOOKUP($B14,PROSPER_Lobo!$1:$1,PROSPER_Lobo!$34:$34,""),
IF($C14="Naren Baliga",_xlfn.XLOOKUP($B14,PROSPER_Baliga!$1:$1,PROSPER_Baliga!$34:$34,""),
IF($C14="Thorsten Huhn",_xlfn.XLOOKUP($B14,PROSPER_Huhn!$1:$1,PROSPER_Huhn!$34:$34,""),
IF($C14="Nick Hull",_xlfn.XLOOKUP($B14,PROSPER_Hull!$1:$1,PROSPER_Hull!$34:$34,""),
IF($C14="Monika Kotwani",_xlfn.XLOOKUP($B14,PROSPER_Kotwani!$1:$1,PROSPER_Kotwani!$34:$34,""),
IF($C14="Jonathan Wellner",_xlfn.XLOOKUP($B14,PROSPER_Wellner!$1:$1,PROSPER_Wellner!$34:$34,""),
IF($C14="Travis Harvey",_xlfn.XLOOKUP($B14,PROSPER_Harvey!$1:$1,PROSPER_Harvey!$34:$34,""),""))))))))="","No Comment",IF(IF($C14="Christopher Lobo",_xlfn.XLOOKUP($B14,PROSPER_Lobo!$1:$1,PROSPER_Lobo!$34:$34,""),
IF($C14="Naren Baliga",_xlfn.XLOOKUP($B14,PROSPER_Baliga!$1:$1,PROSPER_Baliga!$34:$34,""),
IF($C14="Thorsten Huhn",_xlfn.XLOOKUP($B14,PROSPER_Huhn!$1:$1,PROSPER_Huhn!$34:$34,""),
IF($C14="Nick Hull",_xlfn.XLOOKUP($B14,PROSPER_Hull!$1:$1,PROSPER_Hull!$34:$34,""),
IF($C14="Monika Kotwani",_xlfn.XLOOKUP($B14,PROSPER_Kotwani!$1:$1,PROSPER_Kotwani!$34:$34,""),
IF($C14="Jonathan Wellner",_xlfn.XLOOKUP($B14,PROSPER_Wellner!$1:$1,PROSPER_Wellner!$34:$34,""),
IF($C14="Travis Harvey",_xlfn.XLOOKUP($B14,PROSPER_Harvey!$1:$1,PROSPER_Harvey!$34:$34,""),"")))))))="","",
IF($C14="Christopher Lobo",_xlfn.XLOOKUP($B14,PROSPER_Lobo!$1:$1,PROSPER_Lobo!$34:$34,""),
IF($C14="Naren Baliga",_xlfn.XLOOKUP($B14,PROSPER_Baliga!$1:$1,PROSPER_Baliga!$34:$34,""),
IF($C14="Thorsten Huhn",_xlfn.XLOOKUP($B14,PROSPER_Huhn!$1:$1,PROSPER_Huhn!$34:$34,""),
IF($C14="Nick Hull",_xlfn.XLOOKUP($B14,PROSPER_Hull!$1:$1,PROSPER_Hull!$34:$34,""),
IF($C14="Monika Kotwani",_xlfn.XLOOKUP($B14,PROSPER_Kotwani!$1:$1,PROSPER_Kotwani!$34:$34,""),
IF($C14="Jonathan Wellner",_xlfn.XLOOKUP($B14,PROSPER_Wellner!$1:$1,PROSPER_Wellner!$34:$34,""),
IF($C14="Travis Harvey",_xlfn.XLOOKUP($B14,PROSPER_Harvey!$1:$1,PROSPER_Harvey!$34:$34,""),"")))))))))</f>
        <v>N/A</v>
      </c>
      <c r="EI14" s="150" t="str">
        <f t="shared" si="178"/>
        <v>N/A</v>
      </c>
      <c r="EJ14" s="130" t="str">
        <f>_xlfn.XLOOKUP(B14,PROSPERInitial_Query!$E:$E,PROSPERInitial_Query!$AF:$AF,"",,-1)</f>
        <v/>
      </c>
      <c r="EK14" s="121" t="str">
        <f t="shared" si="61"/>
        <v>Clark Jones2 - RelationshipAccount / Stakeholder 6Name</v>
      </c>
      <c r="EL14" s="121" t="str">
        <f>_xlfn.XLOOKUP(EK14,PROSPERDelta_Query!BK:BK,PROSPERDelta_Query!AH:AH,"",,-1)</f>
        <v/>
      </c>
      <c r="EM14" s="126" t="str">
        <f>_xlfn.XLOOKUP(B14,PROSPERInitial_Query!$E:$E,PROSPERInitial_Query!$V:$V,"",,-1)</f>
        <v/>
      </c>
      <c r="EN14" s="121" t="str">
        <f t="shared" si="62"/>
        <v>Clark Jones2 - RelationshipAccount / Stakeholder 6Self Score</v>
      </c>
      <c r="EO14" s="126" t="str">
        <f>_xlfn.XLOOKUP(EN14,PROSPERDelta_Query!BK:BK,PROSPERDelta_Query!AR:AR,"",,-1)</f>
        <v/>
      </c>
      <c r="EP14" s="131" t="str">
        <f t="shared" si="179"/>
        <v/>
      </c>
      <c r="EQ14" s="131" t="str">
        <f t="shared" si="180"/>
        <v>N/A</v>
      </c>
      <c r="ER14" s="132" t="str">
        <f t="shared" si="181"/>
        <v>N/A</v>
      </c>
      <c r="ES14" s="132" t="str">
        <f>IF(IF(IF($C14="Christopher Lobo",_xlfn.XLOOKUP($B14,PROSPER_Lobo!$1:$1,PROSPER_Lobo!$36:$36,""),
IF($C14="Naren Baliga",_xlfn.XLOOKUP($B14,PROSPER_Baliga!$1:$1,PROSPER_Baliga!$36:$36,""),
IF($C14="Thorsten Huhn",_xlfn.XLOOKUP($B14,PROSPER_Huhn!$1:$1,PROSPER_Huhn!$36:$36,""),
IF($C14="Nick Hull",_xlfn.XLOOKUP($B14,PROSPER_Hull!$1:$1,PROSPER_Hull!$36:$36,""),
IF($C14="Monika Kotwani",_xlfn.XLOOKUP($B14,PROSPER_Kotwani!$1:$1,PROSPER_Kotwani!$36:$36,""),
IF($C14="Jonathan Wellner",_xlfn.XLOOKUP($B14,PROSPER_Wellner!$1:$1,PROSPER_Wellner!$36:$36,""),
IF($C14="Travis Harvey",_xlfn.XLOOKUP($B14,PROSPER_Harvey!$1:$1,PROSPER_Harvey!$36:$36,""),"")))))))="","",
IF($C14="Christopher Lobo",_xlfn.XLOOKUP($B14,PROSPER_Lobo!$1:$1,PROSPER_Lobo!$36:$36,""),
IF($C14="Naren Baliga",_xlfn.XLOOKUP($B14,PROSPER_Baliga!$1:$1,PROSPER_Baliga!$36:$36,""),
IF($C14="Thorsten Huhn",_xlfn.XLOOKUP($B14,PROSPER_Huhn!$1:$1,PROSPER_Huhn!$36:$36,""),
IF($C14="Nick Hull",_xlfn.XLOOKUP($B14,PROSPER_Hull!$1:$1,PROSPER_Hull!$36:$36,""),
IF($C14="Monika Kotwani",_xlfn.XLOOKUP($B14,PROSPER_Kotwani!$1:$1,PROSPER_Kotwani!$36:$36,""),
IF($C14="Jonathan Wellner",_xlfn.XLOOKUP($B14,PROSPER_Wellner!$1:$1,PROSPER_Wellner!$36:$36,""),
IF($C14="Travis Harvey",_xlfn.XLOOKUP($B14,PROSPER_Harvey!$1:$1,PROSPER_Harvey!$36:$36,""),""))))))))="","No Score",IF(IF($C14="Christopher Lobo",_xlfn.XLOOKUP($B14,PROSPER_Lobo!$1:$1,PROSPER_Lobo!$36:$36,""),
IF($C14="Naren Baliga",_xlfn.XLOOKUP($B14,PROSPER_Baliga!$1:$1,PROSPER_Baliga!$36:$36,""),
IF($C14="Thorsten Huhn",_xlfn.XLOOKUP($B14,PROSPER_Huhn!$1:$1,PROSPER_Huhn!$36:$36,""),
IF($C14="Nick Hull",_xlfn.XLOOKUP($B14,PROSPER_Hull!$1:$1,PROSPER_Hull!$36:$36,""),
IF($C14="Monika Kotwani",_xlfn.XLOOKUP($B14,PROSPER_Kotwani!$1:$1,PROSPER_Kotwani!$36:$36,""),
IF($C14="Jonathan Wellner",_xlfn.XLOOKUP($B14,PROSPER_Wellner!$1:$1,PROSPER_Wellner!$36:$36,""),
IF($C14="Travis Harvey",_xlfn.XLOOKUP($B14,PROSPER_Harvey!$1:$1,PROSPER_Harvey!$36:$36,""),"")))))))="","",
IF($C14="Christopher Lobo",_xlfn.XLOOKUP($B14,PROSPER_Lobo!$1:$1,PROSPER_Lobo!$36:$36,""),
IF($C14="Naren Baliga",_xlfn.XLOOKUP($B14,PROSPER_Baliga!$1:$1,PROSPER_Baliga!$36:$36,""),
IF($C14="Thorsten Huhn",_xlfn.XLOOKUP($B14,PROSPER_Huhn!$1:$1,PROSPER_Huhn!$36:$36,""),
IF($C14="Nick Hull",_xlfn.XLOOKUP($B14,PROSPER_Hull!$1:$1,PROSPER_Hull!$36:$36,""),
IF($C14="Monika Kotwani",_xlfn.XLOOKUP($B14,PROSPER_Kotwani!$1:$1,PROSPER_Kotwani!$36:$36,""),
IF($C14="Jonathan Wellner",_xlfn.XLOOKUP($B14,PROSPER_Wellner!$1:$1,PROSPER_Wellner!$36:$36,""),
IF($C14="Travis Harvey",_xlfn.XLOOKUP($B14,PROSPER_Harvey!$1:$1,PROSPER_Harvey!$36:$36,""),"")))))))))</f>
        <v>N/A</v>
      </c>
      <c r="ET14" s="131" t="str">
        <f>IF(IF(IF($C14="Christopher Lobo",_xlfn.XLOOKUP($B14,PROSPER_Lobo!$1:$1,PROSPER_Lobo!$37:$37,""),
IF($C14="Naren Baliga",_xlfn.XLOOKUP($B14,PROSPER_Baliga!$1:$1,PROSPER_Baliga!$37:$37,""),
IF($C14="Thorsten Huhn",_xlfn.XLOOKUP($B14,PROSPER_Huhn!$1:$1,PROSPER_Huhn!$37:$37,""),
IF($C14="Nick Hull",_xlfn.XLOOKUP($B14,PROSPER_Hull!$1:$1,PROSPER_Hull!$37:$37,""),
IF($C14="Monika Kotwani",_xlfn.XLOOKUP($B14,PROSPER_Kotwani!$1:$1,PROSPER_Kotwani!$37:$37,""),
IF($C14="Jonathan Wellner",_xlfn.XLOOKUP($B14,PROSPER_Wellner!$1:$1,PROSPER_Wellner!$37:$37,""),
IF($C14="Travis Harvey",_xlfn.XLOOKUP($B14,PROSPER_Harvey!$1:$1,PROSPER_Harvey!$37:$37,""),"")))))))="","",
IF($C14="Christopher Lobo",_xlfn.XLOOKUP($B14,PROSPER_Lobo!$1:$1,PROSPER_Lobo!$37:$37,""),
IF($C14="Naren Baliga",_xlfn.XLOOKUP($B14,PROSPER_Baliga!$1:$1,PROSPER_Baliga!$37:$37,""),
IF($C14="Thorsten Huhn",_xlfn.XLOOKUP($B14,PROSPER_Huhn!$1:$1,PROSPER_Huhn!$37:$37,""),
IF($C14="Nick Hull",_xlfn.XLOOKUP($B14,PROSPER_Hull!$1:$1,PROSPER_Hull!$37:$37,""),
IF($C14="Monika Kotwani",_xlfn.XLOOKUP($B14,PROSPER_Kotwani!$1:$1,PROSPER_Kotwani!$37:$37,""),
IF($C14="Jonathan Wellner",_xlfn.XLOOKUP($B14,PROSPER_Wellner!$1:$1,PROSPER_Wellner!$37:$37,""),
IF($C14="Travis Harvey",_xlfn.XLOOKUP($B14,PROSPER_Harvey!$1:$1,PROSPER_Harvey!$37:$37,""),""))))))))="","No Comment",IF(IF($C14="Christopher Lobo",_xlfn.XLOOKUP($B14,PROSPER_Lobo!$1:$1,PROSPER_Lobo!$37:$37,""),
IF($C14="Naren Baliga",_xlfn.XLOOKUP($B14,PROSPER_Baliga!$1:$1,PROSPER_Baliga!$37:$37,""),
IF($C14="Thorsten Huhn",_xlfn.XLOOKUP($B14,PROSPER_Huhn!$1:$1,PROSPER_Huhn!$37:$37,""),
IF($C14="Nick Hull",_xlfn.XLOOKUP($B14,PROSPER_Hull!$1:$1,PROSPER_Hull!$37:$37,""),
IF($C14="Monika Kotwani",_xlfn.XLOOKUP($B14,PROSPER_Kotwani!$1:$1,PROSPER_Kotwani!$37:$37,""),
IF($C14="Jonathan Wellner",_xlfn.XLOOKUP($B14,PROSPER_Wellner!$1:$1,PROSPER_Wellner!$37:$37,""),
IF($C14="Travis Harvey",_xlfn.XLOOKUP($B14,PROSPER_Harvey!$1:$1,PROSPER_Harvey!$37:$37,""),"")))))))="","",
IF($C14="Christopher Lobo",_xlfn.XLOOKUP($B14,PROSPER_Lobo!$1:$1,PROSPER_Lobo!$37:$37,""),
IF($C14="Naren Baliga",_xlfn.XLOOKUP($B14,PROSPER_Baliga!$1:$1,PROSPER_Baliga!$37:$37,""),
IF($C14="Thorsten Huhn",_xlfn.XLOOKUP($B14,PROSPER_Huhn!$1:$1,PROSPER_Huhn!$37:$37,""),
IF($C14="Nick Hull",_xlfn.XLOOKUP($B14,PROSPER_Hull!$1:$1,PROSPER_Hull!$37:$37,""),
IF($C14="Monika Kotwani",_xlfn.XLOOKUP($B14,PROSPER_Kotwani!$1:$1,PROSPER_Kotwani!$37:$37,""),
IF($C14="Jonathan Wellner",_xlfn.XLOOKUP($B14,PROSPER_Wellner!$1:$1,PROSPER_Wellner!$37:$37,""),
IF($C14="Travis Harvey",_xlfn.XLOOKUP($B14,PROSPER_Harvey!$1:$1,PROSPER_Harvey!$37:$37,""),"")))))))))</f>
        <v>N/A</v>
      </c>
      <c r="EU14" s="150" t="str">
        <f t="shared" si="182"/>
        <v>N/A</v>
      </c>
      <c r="EV14" s="130" t="str">
        <f>_xlfn.XLOOKUP(B14,PROSPERInitial_Query!$E:$E,PROSPERInitial_Query!$AG:$AG,"",,-1)</f>
        <v/>
      </c>
      <c r="EW14" s="121" t="str">
        <f t="shared" si="67"/>
        <v>Clark Jones2 - RelationshipAccount / Stakeholder 7Name</v>
      </c>
      <c r="EX14" s="121" t="str">
        <f>_xlfn.XLOOKUP(EW14,PROSPERDelta_Query!BK:BK,PROSPERDelta_Query!AI:AI,"",,-1)</f>
        <v/>
      </c>
      <c r="EY14" s="126" t="str">
        <f>_xlfn.XLOOKUP(B14,PROSPERInitial_Query!$E:$E,PROSPERInitial_Query!$W:$W,"",,-1)</f>
        <v/>
      </c>
      <c r="EZ14" s="121" t="str">
        <f t="shared" si="68"/>
        <v>Clark Jones2 - RelationshipAccount / Stakeholder 7Self Score</v>
      </c>
      <c r="FA14" s="126" t="str">
        <f>_xlfn.XLOOKUP(EZ14,PROSPERDelta_Query!BK:BK,PROSPERDelta_Query!AS:AS,"",,-1)</f>
        <v/>
      </c>
      <c r="FB14" s="131" t="str">
        <f t="shared" si="183"/>
        <v/>
      </c>
      <c r="FC14" s="131" t="str">
        <f t="shared" si="184"/>
        <v>N/A</v>
      </c>
      <c r="FD14" s="132" t="str">
        <f t="shared" si="185"/>
        <v>N/A</v>
      </c>
      <c r="FE14" s="132" t="str">
        <f>IF(IF(IF($C14="Christopher Lobo",_xlfn.XLOOKUP($B14,PROSPER_Lobo!$1:$1,PROSPER_Lobo!$39:$39,""),
IF($C14="Naren Baliga",_xlfn.XLOOKUP($B14,PROSPER_Baliga!$1:$1,PROSPER_Baliga!$39:$39,""),
IF($C14="Thorsten Huhn",_xlfn.XLOOKUP($B14,PROSPER_Huhn!$1:$1,PROSPER_Huhn!$39:$39,""),
IF($C14="Nick Hull",_xlfn.XLOOKUP($B14,PROSPER_Hull!$1:$1,PROSPER_Hull!$39:$39,""),
IF($C14="Monika Kotwani",_xlfn.XLOOKUP($B14,PROSPER_Kotwani!$1:$1,PROSPER_Kotwani!$39:$39,""),
IF($C14="Jonathan Wellner",_xlfn.XLOOKUP($B14,PROSPER_Wellner!$1:$1,PROSPER_Wellner!$39:$39,""),
IF($C14="Travis Harvey",_xlfn.XLOOKUP($B14,PROSPER_Harvey!$1:$1,PROSPER_Harvey!$39:$39,""),"")))))))="","",
IF($C14="Christopher Lobo",_xlfn.XLOOKUP($B14,PROSPER_Lobo!$1:$1,PROSPER_Lobo!$39:$39,""),
IF($C14="Naren Baliga",_xlfn.XLOOKUP($B14,PROSPER_Baliga!$1:$1,PROSPER_Baliga!$39:$39,""),
IF($C14="Thorsten Huhn",_xlfn.XLOOKUP($B14,PROSPER_Huhn!$1:$1,PROSPER_Huhn!$39:$39,""),
IF($C14="Nick Hull",_xlfn.XLOOKUP($B14,PROSPER_Hull!$1:$1,PROSPER_Hull!$39:$39,""),
IF($C14="Monika Kotwani",_xlfn.XLOOKUP($B14,PROSPER_Kotwani!$1:$1,PROSPER_Kotwani!$39:$39,""),
IF($C14="Jonathan Wellner",_xlfn.XLOOKUP($B14,PROSPER_Wellner!$1:$1,PROSPER_Wellner!$39:$39,""),
IF($C14="Travis Harvey",_xlfn.XLOOKUP($B14,PROSPER_Harvey!$1:$1,PROSPER_Harvey!$39:$39,""),""))))))))="","No Score",IF(IF($C14="Christopher Lobo",_xlfn.XLOOKUP($B14,PROSPER_Lobo!$1:$1,PROSPER_Lobo!$39:$39,""),
IF($C14="Naren Baliga",_xlfn.XLOOKUP($B14,PROSPER_Baliga!$1:$1,PROSPER_Baliga!$39:$39,""),
IF($C14="Thorsten Huhn",_xlfn.XLOOKUP($B14,PROSPER_Huhn!$1:$1,PROSPER_Huhn!$39:$39,""),
IF($C14="Nick Hull",_xlfn.XLOOKUP($B14,PROSPER_Hull!$1:$1,PROSPER_Hull!$39:$39,""),
IF($C14="Monika Kotwani",_xlfn.XLOOKUP($B14,PROSPER_Kotwani!$1:$1,PROSPER_Kotwani!$39:$39,""),
IF($C14="Jonathan Wellner",_xlfn.XLOOKUP($B14,PROSPER_Wellner!$1:$1,PROSPER_Wellner!$39:$39,""),
IF($C14="Travis Harvey",_xlfn.XLOOKUP($B14,PROSPER_Harvey!$1:$1,PROSPER_Harvey!$39:$39,""),"")))))))="","",
IF($C14="Christopher Lobo",_xlfn.XLOOKUP($B14,PROSPER_Lobo!$1:$1,PROSPER_Lobo!$39:$39,""),
IF($C14="Naren Baliga",_xlfn.XLOOKUP($B14,PROSPER_Baliga!$1:$1,PROSPER_Baliga!$39:$39,""),
IF($C14="Thorsten Huhn",_xlfn.XLOOKUP($B14,PROSPER_Huhn!$1:$1,PROSPER_Huhn!$39:$39,""),
IF($C14="Nick Hull",_xlfn.XLOOKUP($B14,PROSPER_Hull!$1:$1,PROSPER_Hull!$39:$39,""),
IF($C14="Monika Kotwani",_xlfn.XLOOKUP($B14,PROSPER_Kotwani!$1:$1,PROSPER_Kotwani!$39:$39,""),
IF($C14="Jonathan Wellner",_xlfn.XLOOKUP($B14,PROSPER_Wellner!$1:$1,PROSPER_Wellner!$39:$39,""),
IF($C14="Travis Harvey",_xlfn.XLOOKUP($B14,PROSPER_Harvey!$1:$1,PROSPER_Harvey!$39:$39,""),"")))))))))</f>
        <v>N/A</v>
      </c>
      <c r="FF14" s="131" t="str">
        <f>IF(IF(IF($C14="Christopher Lobo",_xlfn.XLOOKUP($B14,PROSPER_Lobo!$1:$1,PROSPER_Lobo!$40:$40,""),
IF($C14="Naren Baliga",_xlfn.XLOOKUP($B14,PROSPER_Baliga!$1:$1,PROSPER_Baliga!$40:$40,""),
IF($C14="Thorsten Huhn",_xlfn.XLOOKUP($B14,PROSPER_Huhn!$1:$1,PROSPER_Huhn!$40:$40,""),
IF($C14="Nick Hull",_xlfn.XLOOKUP($B14,PROSPER_Hull!$1:$1,PROSPER_Hull!$40:$40,""),
IF($C14="Monika Kotwani",_xlfn.XLOOKUP($B14,PROSPER_Kotwani!$1:$1,PROSPER_Kotwani!$40:$40,""),
IF($C14="Jonathan Wellner",_xlfn.XLOOKUP($B14,PROSPER_Wellner!$1:$1,PROSPER_Wellner!$40:$40,""),
IF($C14="Travis Harvey",_xlfn.XLOOKUP($B14,PROSPER_Harvey!$1:$1,PROSPER_Harvey!$40:$40,""),"")))))))="","",
IF($C14="Christopher Lobo",_xlfn.XLOOKUP($B14,PROSPER_Lobo!$1:$1,PROSPER_Lobo!$40:$40,""),
IF($C14="Naren Baliga",_xlfn.XLOOKUP($B14,PROSPER_Baliga!$1:$1,PROSPER_Baliga!$40:$40,""),
IF($C14="Thorsten Huhn",_xlfn.XLOOKUP($B14,PROSPER_Huhn!$1:$1,PROSPER_Huhn!$40:$40,""),
IF($C14="Nick Hull",_xlfn.XLOOKUP($B14,PROSPER_Hull!$1:$1,PROSPER_Hull!$40:$40,""),
IF($C14="Monika Kotwani",_xlfn.XLOOKUP($B14,PROSPER_Kotwani!$1:$1,PROSPER_Kotwani!$40:$40,""),
IF($C14="Jonathan Wellner",_xlfn.XLOOKUP($B14,PROSPER_Wellner!$1:$1,PROSPER_Wellner!$40:$40,""),
IF($C14="Travis Harvey",_xlfn.XLOOKUP($B14,PROSPER_Harvey!$1:$1,PROSPER_Harvey!$40:$40,""),""))))))))="","No Comment",IF(IF($C14="Christopher Lobo",_xlfn.XLOOKUP($B14,PROSPER_Lobo!$1:$1,PROSPER_Lobo!$40:$40,""),
IF($C14="Naren Baliga",_xlfn.XLOOKUP($B14,PROSPER_Baliga!$1:$1,PROSPER_Baliga!$40:$40,""),
IF($C14="Thorsten Huhn",_xlfn.XLOOKUP($B14,PROSPER_Huhn!$1:$1,PROSPER_Huhn!$40:$40,""),
IF($C14="Nick Hull",_xlfn.XLOOKUP($B14,PROSPER_Hull!$1:$1,PROSPER_Hull!$40:$40,""),
IF($C14="Monika Kotwani",_xlfn.XLOOKUP($B14,PROSPER_Kotwani!$1:$1,PROSPER_Kotwani!$40:$40,""),
IF($C14="Jonathan Wellner",_xlfn.XLOOKUP($B14,PROSPER_Wellner!$1:$1,PROSPER_Wellner!$40:$40,""),
IF($C14="Travis Harvey",_xlfn.XLOOKUP($B14,PROSPER_Harvey!$1:$1,PROSPER_Harvey!$40:$40,""),"")))))))="","",
IF($C14="Christopher Lobo",_xlfn.XLOOKUP($B14,PROSPER_Lobo!$1:$1,PROSPER_Lobo!$40:$40,""),
IF($C14="Naren Baliga",_xlfn.XLOOKUP($B14,PROSPER_Baliga!$1:$1,PROSPER_Baliga!$40:$40,""),
IF($C14="Thorsten Huhn",_xlfn.XLOOKUP($B14,PROSPER_Huhn!$1:$1,PROSPER_Huhn!$40:$40,""),
IF($C14="Nick Hull",_xlfn.XLOOKUP($B14,PROSPER_Hull!$1:$1,PROSPER_Hull!$40:$40,""),
IF($C14="Monika Kotwani",_xlfn.XLOOKUP($B14,PROSPER_Kotwani!$1:$1,PROSPER_Kotwani!$40:$40,""),
IF($C14="Jonathan Wellner",_xlfn.XLOOKUP($B14,PROSPER_Wellner!$1:$1,PROSPER_Wellner!$40:$40,""),
IF($C14="Travis Harvey",_xlfn.XLOOKUP($B14,PROSPER_Harvey!$1:$1,PROSPER_Harvey!$40:$40,""),"")))))))))</f>
        <v>N/A</v>
      </c>
      <c r="FG14" s="150" t="str">
        <f t="shared" si="186"/>
        <v>N/A</v>
      </c>
      <c r="FH14" s="130" t="str">
        <f>_xlfn.XLOOKUP(B14,PROSPERInitial_Query!$E:$E,PROSPERInitial_Query!$AH:$AH,"",,-1)</f>
        <v/>
      </c>
      <c r="FI14" s="121" t="str">
        <f t="shared" si="73"/>
        <v>Clark Jones2 - RelationshipAccount / Stakeholder 8Name</v>
      </c>
      <c r="FJ14" s="121" t="str">
        <f>_xlfn.XLOOKUP(FI14,PROSPERDelta_Query!BK:BK,PROSPERDelta_Query!AJ:AJ,"",,-1)</f>
        <v/>
      </c>
      <c r="FK14" s="126" t="str">
        <f>_xlfn.XLOOKUP(B14,PROSPERInitial_Query!$E:$E,PROSPERInitial_Query!$X:$X,"",,-1)</f>
        <v/>
      </c>
      <c r="FL14" s="121" t="str">
        <f t="shared" si="74"/>
        <v>Clark Jones2 - RelationshipAccount / Stakeholder 8Self Score</v>
      </c>
      <c r="FM14" s="126" t="str">
        <f>_xlfn.XLOOKUP(FL14,PROSPERDelta_Query!BK:BK,PROSPERDelta_Query!AT:AT,"",,-1)</f>
        <v/>
      </c>
      <c r="FN14" s="131" t="str">
        <f t="shared" si="187"/>
        <v/>
      </c>
      <c r="FO14" s="131" t="str">
        <f t="shared" si="188"/>
        <v>N/A</v>
      </c>
      <c r="FP14" s="132" t="str">
        <f t="shared" si="189"/>
        <v>N/A</v>
      </c>
      <c r="FQ14" s="132" t="str">
        <f>IF(IF(IF($C14="Christopher Lobo",_xlfn.XLOOKUP($B14,PROSPER_Lobo!$1:$1,PROSPER_Lobo!$42:$42,""),
IF($C14="Naren Baliga",_xlfn.XLOOKUP($B14,PROSPER_Baliga!$1:$1,PROSPER_Baliga!$42:$42,""),
IF($C14="Thorsten Huhn",_xlfn.XLOOKUP($B14,PROSPER_Huhn!$1:$1,PROSPER_Huhn!$42:$42,""),
IF($C14="Nick Hull",_xlfn.XLOOKUP($B14,PROSPER_Hull!$1:$1,PROSPER_Hull!$42:$42,""),
IF($C14="Monika Kotwani",_xlfn.XLOOKUP($B14,PROSPER_Kotwani!$1:$1,PROSPER_Kotwani!$42:$42,""),
IF($C14="Jonathan Wellner",_xlfn.XLOOKUP($B14,PROSPER_Wellner!$1:$1,PROSPER_Wellner!$42:$42,""),
IF($C14="Travis Harvey",_xlfn.XLOOKUP($B14,PROSPER_Harvey!$1:$1,PROSPER_Harvey!$42:$42,""),"")))))))="","",
IF($C14="Christopher Lobo",_xlfn.XLOOKUP($B14,PROSPER_Lobo!$1:$1,PROSPER_Lobo!$42:$42,""),
IF($C14="Naren Baliga",_xlfn.XLOOKUP($B14,PROSPER_Baliga!$1:$1,PROSPER_Baliga!$42:$42,""),
IF($C14="Thorsten Huhn",_xlfn.XLOOKUP($B14,PROSPER_Huhn!$1:$1,PROSPER_Huhn!$42:$42,""),
IF($C14="Nick Hull",_xlfn.XLOOKUP($B14,PROSPER_Hull!$1:$1,PROSPER_Hull!$42:$42,""),
IF($C14="Monika Kotwani",_xlfn.XLOOKUP($B14,PROSPER_Kotwani!$1:$1,PROSPER_Kotwani!$42:$42,""),
IF($C14="Jonathan Wellner",_xlfn.XLOOKUP($B14,PROSPER_Wellner!$1:$1,PROSPER_Wellner!$42:$42,""),
IF($C14="Travis Harvey",_xlfn.XLOOKUP($B14,PROSPER_Harvey!$1:$1,PROSPER_Harvey!$42:$42,""),""))))))))="","No Score",IF(IF($C14="Christopher Lobo",_xlfn.XLOOKUP($B14,PROSPER_Lobo!$1:$1,PROSPER_Lobo!$42:$42,""),
IF($C14="Naren Baliga",_xlfn.XLOOKUP($B14,PROSPER_Baliga!$1:$1,PROSPER_Baliga!$42:$42,""),
IF($C14="Thorsten Huhn",_xlfn.XLOOKUP($B14,PROSPER_Huhn!$1:$1,PROSPER_Huhn!$42:$42,""),
IF($C14="Nick Hull",_xlfn.XLOOKUP($B14,PROSPER_Hull!$1:$1,PROSPER_Hull!$42:$42,""),
IF($C14="Monika Kotwani",_xlfn.XLOOKUP($B14,PROSPER_Kotwani!$1:$1,PROSPER_Kotwani!$42:$42,""),
IF($C14="Jonathan Wellner",_xlfn.XLOOKUP($B14,PROSPER_Wellner!$1:$1,PROSPER_Wellner!$42:$42,""),
IF($C14="Travis Harvey",_xlfn.XLOOKUP($B14,PROSPER_Harvey!$1:$1,PROSPER_Harvey!$42:$42,""),"")))))))="","",
IF($C14="Christopher Lobo",_xlfn.XLOOKUP($B14,PROSPER_Lobo!$1:$1,PROSPER_Lobo!$42:$42,""),
IF($C14="Naren Baliga",_xlfn.XLOOKUP($B14,PROSPER_Baliga!$1:$1,PROSPER_Baliga!$42:$42,""),
IF($C14="Thorsten Huhn",_xlfn.XLOOKUP($B14,PROSPER_Huhn!$1:$1,PROSPER_Huhn!$42:$42,""),
IF($C14="Nick Hull",_xlfn.XLOOKUP($B14,PROSPER_Hull!$1:$1,PROSPER_Hull!$42:$42,""),
IF($C14="Monika Kotwani",_xlfn.XLOOKUP($B14,PROSPER_Kotwani!$1:$1,PROSPER_Kotwani!$42:$42,""),
IF($C14="Jonathan Wellner",_xlfn.XLOOKUP($B14,PROSPER_Wellner!$1:$1,PROSPER_Wellner!$42:$42,""),
IF($C14="Travis Harvey",_xlfn.XLOOKUP($B14,PROSPER_Harvey!$1:$1,PROSPER_Harvey!$42:$42,""),"")))))))))</f>
        <v>N/A</v>
      </c>
      <c r="FR14" s="131" t="str">
        <f>IF(IF(IF($C14="Christopher Lobo",_xlfn.XLOOKUP($B14,PROSPER_Lobo!$1:$1,PROSPER_Lobo!$43:$43,""),
IF($C14="Naren Baliga",_xlfn.XLOOKUP($B14,PROSPER_Baliga!$1:$1,PROSPER_Baliga!$43:$43,""),
IF($C14="Thorsten Huhn",_xlfn.XLOOKUP($B14,PROSPER_Huhn!$1:$1,PROSPER_Huhn!$43:$43,""),
IF($C14="Nick Hull",_xlfn.XLOOKUP($B14,PROSPER_Hull!$1:$1,PROSPER_Hull!$43:$43,""),
IF($C14="Monika Kotwani",_xlfn.XLOOKUP($B14,PROSPER_Kotwani!$1:$1,PROSPER_Kotwani!$43:$43,""),
IF($C14="Jonathan Wellner",_xlfn.XLOOKUP($B14,PROSPER_Wellner!$1:$1,PROSPER_Wellner!$43:$43,""),
IF($C14="Travis Harvey",_xlfn.XLOOKUP($B14,PROSPER_Harvey!$1:$1,PROSPER_Harvey!$43:$43,""),"")))))))="","",
IF($C14="Christopher Lobo",_xlfn.XLOOKUP($B14,PROSPER_Lobo!$1:$1,PROSPER_Lobo!$43:$43,""),
IF($C14="Naren Baliga",_xlfn.XLOOKUP($B14,PROSPER_Baliga!$1:$1,PROSPER_Baliga!$43:$43,""),
IF($C14="Thorsten Huhn",_xlfn.XLOOKUP($B14,PROSPER_Huhn!$1:$1,PROSPER_Huhn!$43:$43,""),
IF($C14="Nick Hull",_xlfn.XLOOKUP($B14,PROSPER_Hull!$1:$1,PROSPER_Hull!$43:$43,""),
IF($C14="Monika Kotwani",_xlfn.XLOOKUP($B14,PROSPER_Kotwani!$1:$1,PROSPER_Kotwani!$43:$43,""),
IF($C14="Jonathan Wellner",_xlfn.XLOOKUP($B14,PROSPER_Wellner!$1:$1,PROSPER_Wellner!$43:$43,""),
IF($C14="Travis Harvey",_xlfn.XLOOKUP($B14,PROSPER_Harvey!$1:$1,PROSPER_Harvey!$43:$43,""),""))))))))="","No Comment",IF(IF($C14="Christopher Lobo",_xlfn.XLOOKUP($B14,PROSPER_Lobo!$1:$1,PROSPER_Lobo!$43:$43,""),
IF($C14="Naren Baliga",_xlfn.XLOOKUP($B14,PROSPER_Baliga!$1:$1,PROSPER_Baliga!$43:$43,""),
IF($C14="Thorsten Huhn",_xlfn.XLOOKUP($B14,PROSPER_Huhn!$1:$1,PROSPER_Huhn!$43:$43,""),
IF($C14="Nick Hull",_xlfn.XLOOKUP($B14,PROSPER_Hull!$1:$1,PROSPER_Hull!$43:$43,""),
IF($C14="Monika Kotwani",_xlfn.XLOOKUP($B14,PROSPER_Kotwani!$1:$1,PROSPER_Kotwani!$43:$43,""),
IF($C14="Jonathan Wellner",_xlfn.XLOOKUP($B14,PROSPER_Wellner!$1:$1,PROSPER_Wellner!$43:$43,""),
IF($C14="Travis Harvey",_xlfn.XLOOKUP($B14,PROSPER_Harvey!$1:$1,PROSPER_Harvey!$43:$43,""),"")))))))="","",
IF($C14="Christopher Lobo",_xlfn.XLOOKUP($B14,PROSPER_Lobo!$1:$1,PROSPER_Lobo!$43:$43,""),
IF($C14="Naren Baliga",_xlfn.XLOOKUP($B14,PROSPER_Baliga!$1:$1,PROSPER_Baliga!$43:$43,""),
IF($C14="Thorsten Huhn",_xlfn.XLOOKUP($B14,PROSPER_Huhn!$1:$1,PROSPER_Huhn!$43:$43,""),
IF($C14="Nick Hull",_xlfn.XLOOKUP($B14,PROSPER_Hull!$1:$1,PROSPER_Hull!$43:$43,""),
IF($C14="Monika Kotwani",_xlfn.XLOOKUP($B14,PROSPER_Kotwani!$1:$1,PROSPER_Kotwani!$43:$43,""),
IF($C14="Jonathan Wellner",_xlfn.XLOOKUP($B14,PROSPER_Wellner!$1:$1,PROSPER_Wellner!$43:$43,""),
IF($C14="Travis Harvey",_xlfn.XLOOKUP($B14,PROSPER_Harvey!$1:$1,PROSPER_Harvey!$43:$43,""),"")))))))))</f>
        <v>N/A</v>
      </c>
      <c r="FS14" s="150" t="str">
        <f t="shared" si="190"/>
        <v>N/A</v>
      </c>
      <c r="FT14" s="130" t="str">
        <f>_xlfn.XLOOKUP(B14,PROSPERInitial_Query!$E:$E,PROSPERInitial_Query!$AI:$AI,"",,-1)</f>
        <v/>
      </c>
      <c r="FU14" s="121" t="str">
        <f t="shared" si="79"/>
        <v>Clark Jones2 - RelationshipAccount / Stakeholder 9Name</v>
      </c>
      <c r="FV14" s="121" t="str">
        <f>_xlfn.XLOOKUP(FU14,PROSPERDelta_Query!BK:BK,PROSPERDelta_Query!AK:AK,"",,-1)</f>
        <v/>
      </c>
      <c r="FW14" s="126" t="str">
        <f>_xlfn.XLOOKUP(B14,PROSPERInitial_Query!$E:$E,PROSPERInitial_Query!$Y:$Y,"",,-1)</f>
        <v/>
      </c>
      <c r="FX14" s="121" t="str">
        <f t="shared" si="80"/>
        <v>Clark Jones2 - RelationshipAccount / Stakeholder 9Self Score</v>
      </c>
      <c r="FY14" s="126" t="str">
        <f>_xlfn.XLOOKUP(FX14,PROSPERDelta_Query!BK:BK,PROSPERDelta_Query!AU:AU,"",,-1)</f>
        <v/>
      </c>
      <c r="FZ14" s="131" t="str">
        <f t="shared" si="191"/>
        <v/>
      </c>
      <c r="GA14" s="131" t="str">
        <f t="shared" si="192"/>
        <v>N/A</v>
      </c>
      <c r="GB14" s="132" t="str">
        <f t="shared" si="193"/>
        <v>N/A</v>
      </c>
      <c r="GC14" s="132" t="str">
        <f>IF(IF(IF($C14="Christopher Lobo",_xlfn.XLOOKUP($B14,PROSPER_Lobo!$1:$1,PROSPER_Lobo!$45:$45,""),
IF($C14="Naren Baliga",_xlfn.XLOOKUP($B14,PROSPER_Baliga!$1:$1,PROSPER_Baliga!$45:$45,""),
IF($C14="Thorsten Huhn",_xlfn.XLOOKUP($B14,PROSPER_Huhn!$1:$1,PROSPER_Huhn!$45:$45,""),
IF($C14="Nick Hull",_xlfn.XLOOKUP($B14,PROSPER_Hull!$1:$1,PROSPER_Hull!$45:$45,""),
IF($C14="Monika Kotwani",_xlfn.XLOOKUP($B14,PROSPER_Kotwani!$1:$1,PROSPER_Kotwani!$45:$45,""),
IF($C14="Jonathan Wellner",_xlfn.XLOOKUP($B14,PROSPER_Wellner!$1:$1,PROSPER_Wellner!$45:$45,""),
IF($C14="Travis Harvey",_xlfn.XLOOKUP($B14,PROSPER_Harvey!$1:$1,PROSPER_Harvey!$45:$45,""),"")))))))="","",
IF($C14="Christopher Lobo",_xlfn.XLOOKUP($B14,PROSPER_Lobo!$1:$1,PROSPER_Lobo!$45:$45,""),
IF($C14="Naren Baliga",_xlfn.XLOOKUP($B14,PROSPER_Baliga!$1:$1,PROSPER_Baliga!$45:$45,""),
IF($C14="Thorsten Huhn",_xlfn.XLOOKUP($B14,PROSPER_Huhn!$1:$1,PROSPER_Huhn!$45:$45,""),
IF($C14="Nick Hull",_xlfn.XLOOKUP($B14,PROSPER_Hull!$1:$1,PROSPER_Hull!$45:$45,""),
IF($C14="Monika Kotwani",_xlfn.XLOOKUP($B14,PROSPER_Kotwani!$1:$1,PROSPER_Kotwani!$45:$45,""),
IF($C14="Jonathan Wellner",_xlfn.XLOOKUP($B14,PROSPER_Wellner!$1:$1,PROSPER_Wellner!$45:$45,""),
IF($C14="Travis Harvey",_xlfn.XLOOKUP($B14,PROSPER_Harvey!$1:$1,PROSPER_Harvey!$45:$45,""),""))))))))="","No Score",IF(IF($C14="Christopher Lobo",_xlfn.XLOOKUP($B14,PROSPER_Lobo!$1:$1,PROSPER_Lobo!$45:$45,""),
IF($C14="Naren Baliga",_xlfn.XLOOKUP($B14,PROSPER_Baliga!$1:$1,PROSPER_Baliga!$45:$45,""),
IF($C14="Thorsten Huhn",_xlfn.XLOOKUP($B14,PROSPER_Huhn!$1:$1,PROSPER_Huhn!$45:$45,""),
IF($C14="Nick Hull",_xlfn.XLOOKUP($B14,PROSPER_Hull!$1:$1,PROSPER_Hull!$45:$45,""),
IF($C14="Monika Kotwani",_xlfn.XLOOKUP($B14,PROSPER_Kotwani!$1:$1,PROSPER_Kotwani!$45:$45,""),
IF($C14="Jonathan Wellner",_xlfn.XLOOKUP($B14,PROSPER_Wellner!$1:$1,PROSPER_Wellner!$45:$45,""),
IF($C14="Travis Harvey",_xlfn.XLOOKUP($B14,PROSPER_Harvey!$1:$1,PROSPER_Harvey!$45:$45,""),"")))))))="","",
IF($C14="Christopher Lobo",_xlfn.XLOOKUP($B14,PROSPER_Lobo!$1:$1,PROSPER_Lobo!$45:$45,""),
IF($C14="Naren Baliga",_xlfn.XLOOKUP($B14,PROSPER_Baliga!$1:$1,PROSPER_Baliga!$45:$45,""),
IF($C14="Thorsten Huhn",_xlfn.XLOOKUP($B14,PROSPER_Huhn!$1:$1,PROSPER_Huhn!$45:$45,""),
IF($C14="Nick Hull",_xlfn.XLOOKUP($B14,PROSPER_Hull!$1:$1,PROSPER_Hull!$45:$45,""),
IF($C14="Monika Kotwani",_xlfn.XLOOKUP($B14,PROSPER_Kotwani!$1:$1,PROSPER_Kotwani!$45:$45,""),
IF($C14="Jonathan Wellner",_xlfn.XLOOKUP($B14,PROSPER_Wellner!$1:$1,PROSPER_Wellner!$45:$45,""),
IF($C14="Travis Harvey",_xlfn.XLOOKUP($B14,PROSPER_Harvey!$1:$1,PROSPER_Harvey!$45:$45,""),"")))))))))</f>
        <v>N/A</v>
      </c>
      <c r="GD14" s="131" t="str">
        <f>IF(IF(IF($C14="Christopher Lobo",_xlfn.XLOOKUP($B14,PROSPER_Lobo!$1:$1,PROSPER_Lobo!$46:$46,""),
IF($C14="Naren Baliga",_xlfn.XLOOKUP($B14,PROSPER_Baliga!$1:$1,PROSPER_Baliga!$46:$46,""),
IF($C14="Thorsten Huhn",_xlfn.XLOOKUP($B14,PROSPER_Huhn!$1:$1,PROSPER_Huhn!$46:$46,""),
IF($C14="Nick Hull",_xlfn.XLOOKUP($B14,PROSPER_Hull!$1:$1,PROSPER_Hull!$46:$46,""),
IF($C14="Monika Kotwani",_xlfn.XLOOKUP($B14,PROSPER_Kotwani!$1:$1,PROSPER_Kotwani!$46:$46,""),
IF($C14="Jonathan Wellner",_xlfn.XLOOKUP($B14,PROSPER_Wellner!$1:$1,PROSPER_Wellner!$46:$46,""),
IF($C14="Travis Harvey",_xlfn.XLOOKUP($B14,PROSPER_Harvey!$1:$1,PROSPER_Harvey!$46:$46,""),"")))))))="","",
IF($C14="Christopher Lobo",_xlfn.XLOOKUP($B14,PROSPER_Lobo!$1:$1,PROSPER_Lobo!$46:$46,""),
IF($C14="Naren Baliga",_xlfn.XLOOKUP($B14,PROSPER_Baliga!$1:$1,PROSPER_Baliga!$46:$46,""),
IF($C14="Thorsten Huhn",_xlfn.XLOOKUP($B14,PROSPER_Huhn!$1:$1,PROSPER_Huhn!$46:$46,""),
IF($C14="Nick Hull",_xlfn.XLOOKUP($B14,PROSPER_Hull!$1:$1,PROSPER_Hull!$46:$46,""),
IF($C14="Monika Kotwani",_xlfn.XLOOKUP($B14,PROSPER_Kotwani!$1:$1,PROSPER_Kotwani!$46:$46,""),
IF($C14="Jonathan Wellner",_xlfn.XLOOKUP($B14,PROSPER_Wellner!$1:$1,PROSPER_Wellner!$46:$46,""),
IF($C14="Travis Harvey",_xlfn.XLOOKUP($B14,PROSPER_Harvey!$1:$1,PROSPER_Harvey!$46:$46,""),""))))))))="","No Comment",IF(IF($C14="Christopher Lobo",_xlfn.XLOOKUP($B14,PROSPER_Lobo!$1:$1,PROSPER_Lobo!$46:$46,""),
IF($C14="Naren Baliga",_xlfn.XLOOKUP($B14,PROSPER_Baliga!$1:$1,PROSPER_Baliga!$46:$46,""),
IF($C14="Thorsten Huhn",_xlfn.XLOOKUP($B14,PROSPER_Huhn!$1:$1,PROSPER_Huhn!$46:$46,""),
IF($C14="Nick Hull",_xlfn.XLOOKUP($B14,PROSPER_Hull!$1:$1,PROSPER_Hull!$46:$46,""),
IF($C14="Monika Kotwani",_xlfn.XLOOKUP($B14,PROSPER_Kotwani!$1:$1,PROSPER_Kotwani!$46:$46,""),
IF($C14="Jonathan Wellner",_xlfn.XLOOKUP($B14,PROSPER_Wellner!$1:$1,PROSPER_Wellner!$46:$46,""),
IF($C14="Travis Harvey",_xlfn.XLOOKUP($B14,PROSPER_Harvey!$1:$1,PROSPER_Harvey!$46:$46,""),"")))))))="","",
IF($C14="Christopher Lobo",_xlfn.XLOOKUP($B14,PROSPER_Lobo!$1:$1,PROSPER_Lobo!$46:$46,""),
IF($C14="Naren Baliga",_xlfn.XLOOKUP($B14,PROSPER_Baliga!$1:$1,PROSPER_Baliga!$46:$46,""),
IF($C14="Thorsten Huhn",_xlfn.XLOOKUP($B14,PROSPER_Huhn!$1:$1,PROSPER_Huhn!$46:$46,""),
IF($C14="Nick Hull",_xlfn.XLOOKUP($B14,PROSPER_Hull!$1:$1,PROSPER_Hull!$46:$46,""),
IF($C14="Monika Kotwani",_xlfn.XLOOKUP($B14,PROSPER_Kotwani!$1:$1,PROSPER_Kotwani!$46:$46,""),
IF($C14="Jonathan Wellner",_xlfn.XLOOKUP($B14,PROSPER_Wellner!$1:$1,PROSPER_Wellner!$46:$46,""),
IF($C14="Travis Harvey",_xlfn.XLOOKUP($B14,PROSPER_Harvey!$1:$1,PROSPER_Harvey!$46:$46,""),"")))))))))</f>
        <v>N/A</v>
      </c>
      <c r="GE14" s="150" t="str">
        <f t="shared" si="194"/>
        <v>N/A</v>
      </c>
      <c r="GF14" s="130" t="str">
        <f>_xlfn.XLOOKUP(B14,PROSPERInitial_Query!$E:$E,PROSPERInitial_Query!$AJ:$AJ,"",,-1)</f>
        <v/>
      </c>
      <c r="GG14" s="121" t="str">
        <f t="shared" si="84"/>
        <v>Clark Jones2 - RelationshipAccount / Stakeholder 10Name</v>
      </c>
      <c r="GH14" s="121" t="str">
        <f>_xlfn.XLOOKUP(GG14,PROSPERDelta_Query!BK:BK,PROSPERDelta_Query!AL:AL,"",,-1)</f>
        <v/>
      </c>
      <c r="GI14" s="126" t="str">
        <f>_xlfn.XLOOKUP(B14,PROSPERInitial_Query!$E:$E,PROSPERInitial_Query!$Z:$Z,"",,-1)</f>
        <v/>
      </c>
      <c r="GJ14" s="121" t="str">
        <f t="shared" si="85"/>
        <v>Clark Jones2 - RelationshipAccount / Stakeholder 10Self Score</v>
      </c>
      <c r="GK14" s="126" t="str">
        <f>_xlfn.XLOOKUP(GJ14,PROSPERDelta_Query!BK:BK,PROSPERDelta_Query!AV:AV,"",,-1)</f>
        <v/>
      </c>
      <c r="GL14" s="131" t="str">
        <f t="shared" si="195"/>
        <v/>
      </c>
      <c r="GM14" s="131" t="str">
        <f t="shared" si="196"/>
        <v>N/A</v>
      </c>
      <c r="GN14" s="132" t="str">
        <f t="shared" si="197"/>
        <v>N/A</v>
      </c>
      <c r="GO14" s="132" t="str">
        <f>IF(IF(IF($C14="Christopher Lobo",_xlfn.XLOOKUP($B14,PROSPER_Lobo!$1:$1,PROSPER_Lobo!$48:$48,""),
IF($C14="Naren Baliga",_xlfn.XLOOKUP($B14,PROSPER_Baliga!$1:$1,PROSPER_Baliga!$48:$48,""),
IF($C14="Thorsten Huhn",_xlfn.XLOOKUP($B14,PROSPER_Huhn!$1:$1,PROSPER_Huhn!$48:$48,""),
IF($C14="Nick Hull",_xlfn.XLOOKUP($B14,PROSPER_Hull!$1:$1,PROSPER_Hull!$48:$48,""),
IF($C14="Monika Kotwani",_xlfn.XLOOKUP($B14,PROSPER_Kotwani!$1:$1,PROSPER_Kotwani!$48:$48,""),
IF($C14="Jonathan Wellner",_xlfn.XLOOKUP($B14,PROSPER_Wellner!$1:$1,PROSPER_Wellner!$48:$48,""),
IF($C14="Travis Harvey",_xlfn.XLOOKUP($B14,PROSPER_Harvey!$1:$1,PROSPER_Harvey!$48:$48,""),"")))))))="","",
IF($C14="Christopher Lobo",_xlfn.XLOOKUP($B14,PROSPER_Lobo!$1:$1,PROSPER_Lobo!$48:$48,""),
IF($C14="Naren Baliga",_xlfn.XLOOKUP($B14,PROSPER_Baliga!$1:$1,PROSPER_Baliga!$48:$48,""),
IF($C14="Thorsten Huhn",_xlfn.XLOOKUP($B14,PROSPER_Huhn!$1:$1,PROSPER_Huhn!$48:$48,""),
IF($C14="Nick Hull",_xlfn.XLOOKUP($B14,PROSPER_Hull!$1:$1,PROSPER_Hull!$48:$48,""),
IF($C14="Monika Kotwani",_xlfn.XLOOKUP($B14,PROSPER_Kotwani!$1:$1,PROSPER_Kotwani!$48:$48,""),
IF($C14="Jonathan Wellner",_xlfn.XLOOKUP($B14,PROSPER_Wellner!$1:$1,PROSPER_Wellner!$48:$48,""),
IF($C14="Travis Harvey",_xlfn.XLOOKUP($B14,PROSPER_Harvey!$1:$1,PROSPER_Harvey!$48:$48,""),""))))))))="","No Score",IF(IF($C14="Christopher Lobo",_xlfn.XLOOKUP($B14,PROSPER_Lobo!$1:$1,PROSPER_Lobo!$48:$48,""),
IF($C14="Naren Baliga",_xlfn.XLOOKUP($B14,PROSPER_Baliga!$1:$1,PROSPER_Baliga!$48:$48,""),
IF($C14="Thorsten Huhn",_xlfn.XLOOKUP($B14,PROSPER_Huhn!$1:$1,PROSPER_Huhn!$48:$48,""),
IF($C14="Nick Hull",_xlfn.XLOOKUP($B14,PROSPER_Hull!$1:$1,PROSPER_Hull!$48:$48,""),
IF($C14="Monika Kotwani",_xlfn.XLOOKUP($B14,PROSPER_Kotwani!$1:$1,PROSPER_Kotwani!$48:$48,""),
IF($C14="Jonathan Wellner",_xlfn.XLOOKUP($B14,PROSPER_Wellner!$1:$1,PROSPER_Wellner!$48:$48,""),
IF($C14="Travis Harvey",_xlfn.XLOOKUP($B14,PROSPER_Harvey!$1:$1,PROSPER_Harvey!$48:$48,""),"")))))))="","",
IF($C14="Christopher Lobo",_xlfn.XLOOKUP($B14,PROSPER_Lobo!$1:$1,PROSPER_Lobo!$48:$48,""),
IF($C14="Naren Baliga",_xlfn.XLOOKUP($B14,PROSPER_Baliga!$1:$1,PROSPER_Baliga!$48:$48,""),
IF($C14="Thorsten Huhn",_xlfn.XLOOKUP($B14,PROSPER_Huhn!$1:$1,PROSPER_Huhn!$48:$48,""),
IF($C14="Nick Hull",_xlfn.XLOOKUP($B14,PROSPER_Hull!$1:$1,PROSPER_Hull!$48:$48,""),
IF($C14="Monika Kotwani",_xlfn.XLOOKUP($B14,PROSPER_Kotwani!$1:$1,PROSPER_Kotwani!$48:$48,""),
IF($C14="Jonathan Wellner",_xlfn.XLOOKUP($B14,PROSPER_Wellner!$1:$1,PROSPER_Wellner!$48:$48,""),
IF($C14="Travis Harvey",_xlfn.XLOOKUP($B14,PROSPER_Harvey!$1:$1,PROSPER_Harvey!$48:$48,""),"")))))))))</f>
        <v>N/A</v>
      </c>
      <c r="GP14" s="131" t="str">
        <f>IF(IF(IF($C14="Christopher Lobo",_xlfn.XLOOKUP($B14,PROSPER_Lobo!$1:$1,PROSPER_Lobo!$49:$49,""),
IF($C14="Naren Baliga",_xlfn.XLOOKUP($B14,PROSPER_Baliga!$1:$1,PROSPER_Baliga!$49:$49,""),
IF($C14="Thorsten Huhn",_xlfn.XLOOKUP($B14,PROSPER_Huhn!$1:$1,PROSPER_Huhn!$49:$49,""),
IF($C14="Nick Hull",_xlfn.XLOOKUP($B14,PROSPER_Hull!$1:$1,PROSPER_Hull!$49:$49,""),
IF($C14="Monika Kotwani",_xlfn.XLOOKUP($B14,PROSPER_Kotwani!$1:$1,PROSPER_Kotwani!$49:$49,""),
IF($C14="Jonathan Wellner",_xlfn.XLOOKUP($B14,PROSPER_Wellner!$1:$1,PROSPER_Wellner!$49:$49,""),
IF($C14="Travis Harvey",_xlfn.XLOOKUP($B14,PROSPER_Harvey!$1:$1,PROSPER_Harvey!$49:$49,""),"")))))))="","",
IF($C14="Christopher Lobo",_xlfn.XLOOKUP($B14,PROSPER_Lobo!$1:$1,PROSPER_Lobo!$49:$49,""),
IF($C14="Naren Baliga",_xlfn.XLOOKUP($B14,PROSPER_Baliga!$1:$1,PROSPER_Baliga!$49:$49,""),
IF($C14="Thorsten Huhn",_xlfn.XLOOKUP($B14,PROSPER_Huhn!$1:$1,PROSPER_Huhn!$49:$49,""),
IF($C14="Nick Hull",_xlfn.XLOOKUP($B14,PROSPER_Hull!$1:$1,PROSPER_Hull!$49:$49,""),
IF($C14="Monika Kotwani",_xlfn.XLOOKUP($B14,PROSPER_Kotwani!$1:$1,PROSPER_Kotwani!$49:$49,""),
IF($C14="Jonathan Wellner",_xlfn.XLOOKUP($B14,PROSPER_Wellner!$1:$1,PROSPER_Wellner!$49:$49,""),
IF($C14="Travis Harvey",_xlfn.XLOOKUP($B14,PROSPER_Harvey!$1:$1,PROSPER_Harvey!$49:$49,""),""))))))))="","No Comment",IF(IF($C14="Christopher Lobo",_xlfn.XLOOKUP($B14,PROSPER_Lobo!$1:$1,PROSPER_Lobo!$49:$49,""),
IF($C14="Naren Baliga",_xlfn.XLOOKUP($B14,PROSPER_Baliga!$1:$1,PROSPER_Baliga!$49:$49,""),
IF($C14="Thorsten Huhn",_xlfn.XLOOKUP($B14,PROSPER_Huhn!$1:$1,PROSPER_Huhn!$49:$49,""),
IF($C14="Nick Hull",_xlfn.XLOOKUP($B14,PROSPER_Hull!$1:$1,PROSPER_Hull!$49:$49,""),
IF($C14="Monika Kotwani",_xlfn.XLOOKUP($B14,PROSPER_Kotwani!$1:$1,PROSPER_Kotwani!$49:$49,""),
IF($C14="Jonathan Wellner",_xlfn.XLOOKUP($B14,PROSPER_Wellner!$1:$1,PROSPER_Wellner!$49:$49,""),
IF($C14="Travis Harvey",_xlfn.XLOOKUP($B14,PROSPER_Harvey!$1:$1,PROSPER_Harvey!$49:$49,""),"")))))))="","",
IF($C14="Christopher Lobo",_xlfn.XLOOKUP($B14,PROSPER_Lobo!$1:$1,PROSPER_Lobo!$49:$49,""),
IF($C14="Naren Baliga",_xlfn.XLOOKUP($B14,PROSPER_Baliga!$1:$1,PROSPER_Baliga!$49:$49,""),
IF($C14="Thorsten Huhn",_xlfn.XLOOKUP($B14,PROSPER_Huhn!$1:$1,PROSPER_Huhn!$49:$49,""),
IF($C14="Nick Hull",_xlfn.XLOOKUP($B14,PROSPER_Hull!$1:$1,PROSPER_Hull!$49:$49,""),
IF($C14="Monika Kotwani",_xlfn.XLOOKUP($B14,PROSPER_Kotwani!$1:$1,PROSPER_Kotwani!$49:$49,""),
IF($C14="Jonathan Wellner",_xlfn.XLOOKUP($B14,PROSPER_Wellner!$1:$1,PROSPER_Wellner!$49:$49,""),
IF($C14="Travis Harvey",_xlfn.XLOOKUP($B14,PROSPER_Harvey!$1:$1,PROSPER_Harvey!$49:$49,""),"")))))))))</f>
        <v>N/A</v>
      </c>
      <c r="GQ14" s="150" t="str">
        <f t="shared" si="198"/>
        <v>N/A</v>
      </c>
      <c r="GR14" s="187" t="str">
        <f t="shared" si="199"/>
        <v>N/A</v>
      </c>
      <c r="GS14" s="128" t="str">
        <f t="shared" si="200"/>
        <v>N/A</v>
      </c>
      <c r="GT14" s="188" t="str">
        <f t="shared" si="201"/>
        <v>N/A</v>
      </c>
      <c r="GU14" s="133" t="str">
        <f>IF(IF(IF($C14="Christopher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Kotwani",_xlfn.XLOOKUP($B14,PROSPER_Kotwani!$1:$1,PROSPER_Kotwani!$54:$54,""),
IF($C14="Jonathan Wellner",_xlfn.XLOOKUP($B14,PROSPER_Wellner!$1:$1,PROSPER_Wellner!$54:$54,""),
IF($C14="Travis Harvey",_xlfn.XLOOKUP($B14,PROSPER_Harvey!$1:$1,PROSPER_Harvey!$54:$54,""),"")))))))="","",
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Kotwani",_xlfn.XLOOKUP($B14,PROSPER_Kotwani!$1:$1,PROSPER_Kotwani!$50:$50,""),
IF($C14="Jonathan Wellner",_xlfn.XLOOKUP($B14,PROSPER_Wellner!$1:$1,PROSPER_Wellner!$50:$50,""),
IF($C14="Travis Harvey",_xlfn.XLOOKUP($B14,PROSPER_Harvey!$1:$1,PROSPER_Harvey!$50:$50,""),""))))))))="","No Score",IF(IF($C14="Christopher Lobo",_xlfn.XLOOKUP($B14,PROSPER_Lobo!$1:$1,PROSPER_Lobo!$50:$50,""),
IF($C14="Naren Baliga",_xlfn.XLOOKUP($B14,PROSPER_Baliga!$1:$1,PROSPER_Baliga!$50:$50,""),
IF($C14="Thorsten Huhn",_xlfn.XLOOKUP($B14,PROSPER_Huhn!$1:$1,PROSPER_Huhn!$50:$50,""),
IF($C14="Nick Hull",_xlfn.XLOOKUP($B14,PROSPER_Hull!$1:$1,PROSPER_Hull!$50:$50,""),
IF($C14="Monika Kotwani",_xlfn.XLOOKUP($B14,PROSPER_Kotwani!$1:$1,PROSPER_Kotwani!$50:$50,""),
IF($C14="Jonathan Wellner",_xlfn.XLOOKUP($B14,PROSPER_Wellner!$1:$1,PROSPER_Wellner!$50:$50,""),
IF($C14="Travis Harvey",_xlfn.XLOOKUP($B14,PROSPER_Harvey!$1:$1,PROSPER_Harvey!$50:$50,""),"")))))))="","",
IF($C14="Christopher Lobo",_xlfn.XLOOKUP($B14,PROSPER_Lobo!$1:$1,PROSPER_Lobo!$50:$50,""),
IF($C14="Naren Baliga",_xlfn.XLOOKUP($B14,PROSPER_Baliga!$1:$1,PROSPER_Baliga!$50:$50,""),
IF($C14="Thorsten Huhn",_xlfn.XLOOKUP($B14,PROSPER_Huhn!$1:$1,PROSPER_Huhn!$50:$50,""),
IF($C14="Nick Hull",_xlfn.XLOOKUP($B14,PROSPER_Hull!$1:$1,PROSPER_Hull!$50:$50,""),
IF($C14="Monika Kotwani",_xlfn.XLOOKUP($B14,PROSPER_Kotwani!$1:$1,PROSPER_Kotwani!$50:$50,""),
IF($C14="Jonathan Wellner",_xlfn.XLOOKUP($B14,PROSPER_Wellner!$1:$1,PROSPER_Wellner!$50:$50,""),
IF($C14="Travis Harvey",_xlfn.XLOOKUP($B14,PROSPER_Harvey!$1:$1,PROSPER_Harvey!$50:$50,""),"")))))))))</f>
        <v>No Score</v>
      </c>
      <c r="GV14" s="134" t="str">
        <f>IF(IF(IF($C14="Christopher Lobo",_xlfn.XLOOKUP($B14,PROSPER_Lobo!$1:$1,PROSPER_Lobo!$51:$51,""),
IF($C14="Naren Baliga",_xlfn.XLOOKUP($B14,PROSPER_Baliga!$1:$1,PROSPER_Baliga!$51:$51,""),
IF($C14="Thorsten Huhn",_xlfn.XLOOKUP($B14,PROSPER_Huhn!$1:$1,PROSPER_Huhn!$51:$51,""),
IF($C14="Nick Hull",_xlfn.XLOOKUP($B14,PROSPER_Hull!$1:$1,PROSPER_Hull!$51:$51,""),
IF($C14="Monika Kotwani",_xlfn.XLOOKUP($B14,PROSPER_Kotwani!$1:$1,PROSPER_Kotwani!$51:$51,""),
IF($C14="Jonathan Wellner",_xlfn.XLOOKUP($B14,PROSPER_Wellner!$1:$1,PROSPER_Wellner!$51:$51,""),
IF($C14="Travis Harvey",_xlfn.XLOOKUP($B14,PROSPER_Harvey!$1:$1,PROSPER_Harvey!$51:$51,""),"")))))))="","",
IF($C14="Christopher Lobo",_xlfn.XLOOKUP($B14,PROSPER_Lobo!$1:$1,PROSPER_Lobo!$51:$51,""),
IF($C14="Naren Baliga",_xlfn.XLOOKUP($B14,PROSPER_Baliga!$1:$1,PROSPER_Baliga!$51:$51,""),
IF($C14="Thorsten Huhn",_xlfn.XLOOKUP($B14,PROSPER_Huhn!$1:$1,PROSPER_Huhn!$51:$51,""),
IF($C14="Nick Hull",_xlfn.XLOOKUP($B14,PROSPER_Hull!$1:$1,PROSPER_Hull!$51:$51,""),
IF($C14="Monika Kotwani",_xlfn.XLOOKUP($B14,PROSPER_Kotwani!$1:$1,PROSPER_Kotwani!$51:$51,""),
IF($C14="Jonathan Wellner",_xlfn.XLOOKUP($B14,PROSPER_Wellner!$1:$1,PROSPER_Wellner!$51:$51,""),
IF($C14="Travis Harvey",_xlfn.XLOOKUP($B14,PROSPER_Harvey!$1:$1,PROSPER_Harvey!$51:$51,""),""))))))))="","No Comment",IF(IF($C14="Christopher Lobo",_xlfn.XLOOKUP($B14,PROSPER_Lobo!$1:$1,PROSPER_Lobo!$51:$51,""),
IF($C14="Naren Baliga",_xlfn.XLOOKUP($B14,PROSPER_Baliga!$1:$1,PROSPER_Baliga!$51:$51,""),
IF($C14="Thorsten Huhn",_xlfn.XLOOKUP($B14,PROSPER_Huhn!$1:$1,PROSPER_Huhn!$51:$51,""),
IF($C14="Nick Hull",_xlfn.XLOOKUP($B14,PROSPER_Hull!$1:$1,PROSPER_Hull!$51:$51,""),
IF($C14="Monika Kotwani",_xlfn.XLOOKUP($B14,PROSPER_Kotwani!$1:$1,PROSPER_Kotwani!$51:$51,""),
IF($C14="Jonathan Wellner",_xlfn.XLOOKUP($B14,PROSPER_Wellner!$1:$1,PROSPER_Wellner!$51:$51,""),
IF($C14="Travis Harvey",_xlfn.XLOOKUP($B14,PROSPER_Harvey!$1:$1,PROSPER_Harvey!$51:$51,""),"")))))))="","",
IF($C14="Christopher Lobo",_xlfn.XLOOKUP($B14,PROSPER_Lobo!$1:$1,PROSPER_Lobo!$51:$51,""),
IF($C14="Naren Baliga",_xlfn.XLOOKUP($B14,PROSPER_Baliga!$1:$1,PROSPER_Baliga!$51:$51,""),
IF($C14="Thorsten Huhn",_xlfn.XLOOKUP($B14,PROSPER_Huhn!$1:$1,PROSPER_Huhn!$51:$51,""),
IF($C14="Nick Hull",_xlfn.XLOOKUP($B14,PROSPER_Hull!$1:$1,PROSPER_Hull!$51:$51,""),
IF($C14="Monika Kotwani",_xlfn.XLOOKUP($B14,PROSPER_Kotwani!$1:$1,PROSPER_Kotwani!$51:$51,""),
IF($C14="Jonathan Wellner",_xlfn.XLOOKUP($B14,PROSPER_Wellner!$1:$1,PROSPER_Wellner!$51:$51,""),
IF($C14="Travis Harvey",_xlfn.XLOOKUP($B14,PROSPER_Harvey!$1:$1,PROSPER_Harvey!$51:$51,""),"")))))))))</f>
        <v>No Comment</v>
      </c>
      <c r="GW14" s="133">
        <f>_xlfn.XLOOKUP($B14,Vlookups_Local!B:B,Vlookups_Local!E:E,"N/A")</f>
        <v>10</v>
      </c>
      <c r="GX14" s="134" t="str">
        <f>IF(IF(IF($C14="Christopher Lobo",_xlfn.XLOOKUP($B14,PROSPER_Lobo!$1:$1,PROSPER_Lobo!$53:$53,""),
IF($C14="Naren Baliga",_xlfn.XLOOKUP($B14,PROSPER_Baliga!$1:$1,PROSPER_Baliga!$53:$53,""),
IF($C14="Thorsten Huhn",_xlfn.XLOOKUP($B14,PROSPER_Huhn!$1:$1,PROSPER_Huhn!$53:$53,""),
IF($C14="Nick Hull",_xlfn.XLOOKUP($B14,PROSPER_Hull!$1:$1,PROSPER_Hull!$53:$53,""),
IF($C14="Monika Kotwani",_xlfn.XLOOKUP($B14,PROSPER_Kotwani!$1:$1,PROSPER_Kotwani!$53:$53,""),
IF($C14="Jonathan Wellner",_xlfn.XLOOKUP($B14,PROSPER_Wellner!$1:$1,PROSPER_Wellner!$53:$53,""),
IF($C14="Travis Harvey",_xlfn.XLOOKUP($B14,PROSPER_Harvey!$1:$1,PROSPER_Harvey!$53:$53,""),"")))))))="","",
IF($C14="Christopher Lobo",_xlfn.XLOOKUP($B14,PROSPER_Lobo!$1:$1,PROSPER_Lobo!$53:$53,""),
IF($C14="Naren Baliga",_xlfn.XLOOKUP($B14,PROSPER_Baliga!$1:$1,PROSPER_Baliga!$53:$53,""),
IF($C14="Thorsten Huhn",_xlfn.XLOOKUP($B14,PROSPER_Huhn!$1:$1,PROSPER_Huhn!$53:$53,""),
IF($C14="Nick Hull",_xlfn.XLOOKUP($B14,PROSPER_Hull!$1:$1,PROSPER_Hull!$53:$53,""),
IF($C14="Monika Kotwani",_xlfn.XLOOKUP($B14,PROSPER_Kotwani!$1:$1,PROSPER_Kotwani!$53:$53,""),
IF($C14="Jonathan Wellner",_xlfn.XLOOKUP($B14,PROSPER_Wellner!$1:$1,PROSPER_Wellner!$53:$53,""),
IF($C14="Travis Harvey",_xlfn.XLOOKUP($B14,PROSPER_Harvey!$1:$1,PROSPER_Harvey!$53:$53,""),""))))))))="","No Comment",IF(IF($C14="Christopher Lobo",_xlfn.XLOOKUP($B14,PROSPER_Lobo!$1:$1,PROSPER_Lobo!$53:$53,""),
IF($C14="Naren Baliga",_xlfn.XLOOKUP($B14,PROSPER_Baliga!$1:$1,PROSPER_Baliga!$53:$53,""),
IF($C14="Thorsten Huhn",_xlfn.XLOOKUP($B14,PROSPER_Huhn!$1:$1,PROSPER_Huhn!$53:$53,""),
IF($C14="Nick Hull",_xlfn.XLOOKUP($B14,PROSPER_Hull!$1:$1,PROSPER_Hull!$53:$53,""),
IF($C14="Monika Kotwani",_xlfn.XLOOKUP($B14,PROSPER_Kotwani!$1:$1,PROSPER_Kotwani!$53:$53,""),
IF($C14="Jonathan Wellner",_xlfn.XLOOKUP($B14,PROSPER_Wellner!$1:$1,PROSPER_Wellner!$53:$53,""),
IF($C14="Travis Harvey",_xlfn.XLOOKUP($B14,PROSPER_Harvey!$1:$1,PROSPER_Harvey!$53:$53,""),"")))))))="","",
IF($C14="Christopher Lobo",_xlfn.XLOOKUP($B14,PROSPER_Lobo!$1:$1,PROSPER_Lobo!$53:$53,""),
IF($C14="Naren Baliga",_xlfn.XLOOKUP($B14,PROSPER_Baliga!$1:$1,PROSPER_Baliga!$53:$53,""),
IF($C14="Thorsten Huhn",_xlfn.XLOOKUP($B14,PROSPER_Huhn!$1:$1,PROSPER_Huhn!$53:$53,""),
IF($C14="Nick Hull",_xlfn.XLOOKUP($B14,PROSPER_Hull!$1:$1,PROSPER_Hull!$53:$53,""),
IF($C14="Monika Kotwani",_xlfn.XLOOKUP($B14,PROSPER_Kotwani!$1:$1,PROSPER_Kotwani!$53:$53,""),
IF($C14="Jonathan Wellner",_xlfn.XLOOKUP($B14,PROSPER_Wellner!$1:$1,PROSPER_Wellner!$53:$53,""),
IF($C14="Travis Harvey",_xlfn.XLOOKUP($B14,PROSPER_Harvey!$1:$1,PROSPER_Harvey!$53:$53,""),"")))))))))</f>
        <v>No Comment</v>
      </c>
      <c r="GY14" s="133" t="str">
        <f>IF(IF(IF($C14="Christopher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Kotwani",_xlfn.XLOOKUP($B14,PROSPER_Kotwani!$1:$1,PROSPER_Kotwani!$54:$54,""),
IF($C14="Jonathan Wellner",_xlfn.XLOOKUP($B14,PROSPER_Wellner!$1:$1,PROSPER_Wellner!$54:$54,""),
IF($C14="Travis Harvey",_xlfn.XLOOKUP($B14,PROSPER_Harvey!$1:$1,PROSPER_Harvey!$54:$54,""),"")))))))="","",
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Kotwani",_xlfn.XLOOKUP($B14,PROSPER_Kotwani!$1:$1,PROSPER_Kotwani!$54:$54,""),
IF($C14="Jonathan Wellner",_xlfn.XLOOKUP($B14,PROSPER_Wellner!$1:$1,PROSPER_Wellner!$54:$54,""),
IF($C14="Travis Harvey",_xlfn.XLOOKUP($B14,PROSPER_Harvey!$1:$1,PROSPER_Harvey!$54:$54,""),""))))))))="","No Score",IF(IF($C14="Christopher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Kotwani",_xlfn.XLOOKUP($B14,PROSPER_Kotwani!$1:$1,PROSPER_Kotwani!$54:$54,""),
IF($C14="Jonathan Wellner",_xlfn.XLOOKUP($B14,PROSPER_Wellner!$1:$1,PROSPER_Wellner!$54:$54,""),
IF($C14="Travis Harvey",_xlfn.XLOOKUP($B14,PROSPER_Harvey!$1:$1,PROSPER_Harvey!$54:$54,""),"")))))))="","",
IF($C14="Christopher Lobo",_xlfn.XLOOKUP($B14,PROSPER_Lobo!$1:$1,PROSPER_Lobo!$54:$54,""),
IF($C14="Naren Baliga",_xlfn.XLOOKUP($B14,PROSPER_Baliga!$1:$1,PROSPER_Baliga!$54:$54,""),
IF($C14="Thorsten Huhn",_xlfn.XLOOKUP($B14,PROSPER_Huhn!$1:$1,PROSPER_Huhn!$54:$54,""),
IF($C14="Nick Hull",_xlfn.XLOOKUP($B14,PROSPER_Hull!$1:$1,PROSPER_Hull!$54:$54,""),
IF($C14="Monika Kotwani",_xlfn.XLOOKUP($B14,PROSPER_Kotwani!$1:$1,PROSPER_Kotwani!$54:$54,""),
IF($C14="Jonathan Wellner",_xlfn.XLOOKUP($B14,PROSPER_Wellner!$1:$1,PROSPER_Wellner!$54:$54,""),
IF($C14="Travis Harvey",_xlfn.XLOOKUP($B14,PROSPER_Harvey!$1:$1,PROSPER_Harvey!$54:$54,""),"")))))))))</f>
        <v>No Score</v>
      </c>
      <c r="GZ14" s="134" t="str">
        <f>IF(IF(IF($C14="Christopher Lobo",_xlfn.XLOOKUP($B14,PROSPER_Lobo!$1:$1,PROSPER_Lobo!$55:$55,""),
IF($C14="Naren Baliga",_xlfn.XLOOKUP($B14,PROSPER_Baliga!$1:$1,PROSPER_Baliga!$55:$55,""),
IF($C14="Thorsten Huhn",_xlfn.XLOOKUP($B14,PROSPER_Huhn!$1:$1,PROSPER_Huhn!$55:$55,""),
IF($C14="Nick Hull",_xlfn.XLOOKUP($B14,PROSPER_Hull!$1:$1,PROSPER_Hull!$55:$55,""),
IF($C14="Monika Kotwani",_xlfn.XLOOKUP($B14,PROSPER_Kotwani!$1:$1,PROSPER_Kotwani!$55:$55,""),
IF($C14="Jonathan Wellner",_xlfn.XLOOKUP($B14,PROSPER_Wellner!$1:$1,PROSPER_Wellner!$55:$55,""),
IF($C14="Travis Harvey",_xlfn.XLOOKUP($B14,PROSPER_Harvey!$1:$1,PROSPER_Harvey!$55:$55,""),"")))))))="","",
IF($C14="Christopher Lobo",_xlfn.XLOOKUP($B14,PROSPER_Lobo!$1:$1,PROSPER_Lobo!$55:$55,""),
IF($C14="Naren Baliga",_xlfn.XLOOKUP($B14,PROSPER_Baliga!$1:$1,PROSPER_Baliga!$55:$55,""),
IF($C14="Thorsten Huhn",_xlfn.XLOOKUP($B14,PROSPER_Huhn!$1:$1,PROSPER_Huhn!$55:$55,""),
IF($C14="Nick Hull",_xlfn.XLOOKUP($B14,PROSPER_Hull!$1:$1,PROSPER_Hull!$55:$55,""),
IF($C14="Monika Kotwani",_xlfn.XLOOKUP($B14,PROSPER_Kotwani!$1:$1,PROSPER_Kotwani!$55:$55,""),
IF($C14="Jonathan Wellner",_xlfn.XLOOKUP($B14,PROSPER_Wellner!$1:$1,PROSPER_Wellner!$55:$55,""),
IF($C14="Travis Harvey",_xlfn.XLOOKUP($B14,PROSPER_Harvey!$1:$1,PROSPER_Harvey!$55:$55,""),""))))))))="","No Comment",IF(IF($C14="Christopher Lobo",_xlfn.XLOOKUP($B14,PROSPER_Lobo!$1:$1,PROSPER_Lobo!$55:$55,""),
IF($C14="Naren Baliga",_xlfn.XLOOKUP($B14,PROSPER_Baliga!$1:$1,PROSPER_Baliga!$55:$55,""),
IF($C14="Thorsten Huhn",_xlfn.XLOOKUP($B14,PROSPER_Huhn!$1:$1,PROSPER_Huhn!$55:$55,""),
IF($C14="Nick Hull",_xlfn.XLOOKUP($B14,PROSPER_Hull!$1:$1,PROSPER_Hull!$55:$55,""),
IF($C14="Monika Kotwani",_xlfn.XLOOKUP($B14,PROSPER_Kotwani!$1:$1,PROSPER_Kotwani!$55:$55,""),
IF($C14="Jonathan Wellner",_xlfn.XLOOKUP($B14,PROSPER_Wellner!$1:$1,PROSPER_Wellner!$55:$55,""),
IF($C14="Travis Harvey",_xlfn.XLOOKUP($B14,PROSPER_Harvey!$1:$1,PROSPER_Harvey!$55:$55,""),"")))))))="","",
IF($C14="Christopher Lobo",_xlfn.XLOOKUP($B14,PROSPER_Lobo!$1:$1,PROSPER_Lobo!$55:$55,""),
IF($C14="Naren Baliga",_xlfn.XLOOKUP($B14,PROSPER_Baliga!$1:$1,PROSPER_Baliga!$55:$55,""),
IF($C14="Thorsten Huhn",_xlfn.XLOOKUP($B14,PROSPER_Huhn!$1:$1,PROSPER_Huhn!$55:$55,""),
IF($C14="Nick Hull",_xlfn.XLOOKUP($B14,PROSPER_Hull!$1:$1,PROSPER_Hull!$55:$55,""),
IF($C14="Monika Kotwani",_xlfn.XLOOKUP($B14,PROSPER_Kotwani!$1:$1,PROSPER_Kotwani!$55:$55,""),
IF($C14="Jonathan Wellner",_xlfn.XLOOKUP($B14,PROSPER_Wellner!$1:$1,PROSPER_Wellner!$55:$55,""),
IF($C14="Travis Harvey",_xlfn.XLOOKUP($B14,PROSPER_Harvey!$1:$1,PROSPER_Harvey!$55:$55,""),"")))))))))</f>
        <v>No Comment</v>
      </c>
      <c r="HA14" s="133" t="str">
        <f>IF(IF(IF($C14="Christopher Lobo",_xlfn.XLOOKUP($B14,PROSPER_Lobo!$1:$1,PROSPER_Lobo!$56:$56,""),
IF($C14="Naren Baliga",_xlfn.XLOOKUP($B14,PROSPER_Baliga!$1:$1,PROSPER_Baliga!$56:$56,""),
IF($C14="Thorsten Huhn",_xlfn.XLOOKUP($B14,PROSPER_Huhn!$1:$1,PROSPER_Huhn!$56:$56,""),
IF($C14="Nick Hull",_xlfn.XLOOKUP($B14,PROSPER_Hull!$1:$1,PROSPER_Hull!$56:$56,""),
IF($C14="Monika Kotwani",_xlfn.XLOOKUP($B14,PROSPER_Kotwani!$1:$1,PROSPER_Kotwani!$56:$56,""),
IF($C14="Jonathan Wellner",_xlfn.XLOOKUP($B14,PROSPER_Wellner!$1:$1,PROSPER_Wellner!$56:$56,""),
IF($C14="Travis Harvey",_xlfn.XLOOKUP($B14,PROSPER_Harvey!$1:$1,PROSPER_Harvey!$56:$56,""),"")))))))="","",
IF($C14="Christopher Lobo",_xlfn.XLOOKUP($B14,PROSPER_Lobo!$1:$1,PROSPER_Lobo!$56:$56,""),
IF($C14="Naren Baliga",_xlfn.XLOOKUP($B14,PROSPER_Baliga!$1:$1,PROSPER_Baliga!$56:$56,""),
IF($C14="Thorsten Huhn",_xlfn.XLOOKUP($B14,PROSPER_Huhn!$1:$1,PROSPER_Huhn!$56:$56,""),
IF($C14="Nick Hull",_xlfn.XLOOKUP($B14,PROSPER_Hull!$1:$1,PROSPER_Hull!$56:$56,""),
IF($C14="Monika Kotwani",_xlfn.XLOOKUP($B14,PROSPER_Kotwani!$1:$1,PROSPER_Kotwani!$56:$56,""),
IF($C14="Jonathan Wellner",_xlfn.XLOOKUP($B14,PROSPER_Wellner!$1:$1,PROSPER_Wellner!$56:$56,""),
IF($C14="Travis Harvey",_xlfn.XLOOKUP($B14,PROSPER_Harvey!$1:$1,PROSPER_Harvey!$56:$56,""),""))))))))="","No Score",IF(IF($C14="Christopher Lobo",_xlfn.XLOOKUP($B14,PROSPER_Lobo!$1:$1,PROSPER_Lobo!$56:$56,""),
IF($C14="Naren Baliga",_xlfn.XLOOKUP($B14,PROSPER_Baliga!$1:$1,PROSPER_Baliga!$56:$56,""),
IF($C14="Thorsten Huhn",_xlfn.XLOOKUP($B14,PROSPER_Huhn!$1:$1,PROSPER_Huhn!$56:$56,""),
IF($C14="Nick Hull",_xlfn.XLOOKUP($B14,PROSPER_Hull!$1:$1,PROSPER_Hull!$56:$56,""),
IF($C14="Monika Kotwani",_xlfn.XLOOKUP($B14,PROSPER_Kotwani!$1:$1,PROSPER_Kotwani!$56:$56,""),
IF($C14="Jonathan Wellner",_xlfn.XLOOKUP($B14,PROSPER_Wellner!$1:$1,PROSPER_Wellner!$56:$56,""),
IF($C14="Travis Harvey",_xlfn.XLOOKUP($B14,PROSPER_Harvey!$1:$1,PROSPER_Harvey!$56:$56,""),"")))))))="","",
IF($C14="Christopher Lobo",_xlfn.XLOOKUP($B14,PROSPER_Lobo!$1:$1,PROSPER_Lobo!$56:$56,""),
IF($C14="Naren Baliga",_xlfn.XLOOKUP($B14,PROSPER_Baliga!$1:$1,PROSPER_Baliga!$56:$56,""),
IF($C14="Thorsten Huhn",_xlfn.XLOOKUP($B14,PROSPER_Huhn!$1:$1,PROSPER_Huhn!$56:$56,""),
IF($C14="Nick Hull",_xlfn.XLOOKUP($B14,PROSPER_Hull!$1:$1,PROSPER_Hull!$56:$56,""),
IF($C14="Monika Kotwani",_xlfn.XLOOKUP($B14,PROSPER_Kotwani!$1:$1,PROSPER_Kotwani!$56:$56,""),
IF($C14="Jonathan Wellner",_xlfn.XLOOKUP($B14,PROSPER_Wellner!$1:$1,PROSPER_Wellner!$56:$56,""),
IF($C14="Travis Harvey",_xlfn.XLOOKUP($B14,PROSPER_Harvey!$1:$1,PROSPER_Harvey!$56:$56,""),"")))))))))</f>
        <v>No Score</v>
      </c>
      <c r="HB14" s="134" t="str">
        <f>IF(IF(IF($C14="Christopher Lobo",_xlfn.XLOOKUP($B14,PROSPER_Lobo!$1:$1,PROSPER_Lobo!$57:$57,""),
IF($C14="Naren Baliga",_xlfn.XLOOKUP($B14,PROSPER_Baliga!$1:$1,PROSPER_Baliga!$57:$57,""),
IF($C14="Thorsten Huhn",_xlfn.XLOOKUP($B14,PROSPER_Huhn!$1:$1,PROSPER_Huhn!$57:$57,""),
IF($C14="Nick Hull",_xlfn.XLOOKUP($B14,PROSPER_Hull!$1:$1,PROSPER_Hull!$57:$57,""),
IF($C14="Monika Kotwani",_xlfn.XLOOKUP($B14,PROSPER_Kotwani!$1:$1,PROSPER_Kotwani!$57:$57,""),
IF($C14="Jonathan Wellner",_xlfn.XLOOKUP($B14,PROSPER_Wellner!$1:$1,PROSPER_Wellner!$57:$57,""),
IF($C14="Travis Harvey",_xlfn.XLOOKUP($B14,PROSPER_Harvey!$1:$1,PROSPER_Harvey!$57:$57,""),"")))))))="","",
IF($C14="Christopher Lobo",_xlfn.XLOOKUP($B14,PROSPER_Lobo!$1:$1,PROSPER_Lobo!$57:$57,""),
IF($C14="Naren Baliga",_xlfn.XLOOKUP($B14,PROSPER_Baliga!$1:$1,PROSPER_Baliga!$57:$57,""),
IF($C14="Thorsten Huhn",_xlfn.XLOOKUP($B14,PROSPER_Huhn!$1:$1,PROSPER_Huhn!$57:$57,""),
IF($C14="Nick Hull",_xlfn.XLOOKUP($B14,PROSPER_Hull!$1:$1,PROSPER_Hull!$57:$57,""),
IF($C14="Monika Kotwani",_xlfn.XLOOKUP($B14,PROSPER_Kotwani!$1:$1,PROSPER_Kotwani!$57:$57,""),
IF($C14="Jonathan Wellner",_xlfn.XLOOKUP($B14,PROSPER_Wellner!$1:$1,PROSPER_Wellner!$57:$57,""),
IF($C14="Travis Harvey",_xlfn.XLOOKUP($B14,PROSPER_Harvey!$1:$1,PROSPER_Harvey!$57:$57,""),""))))))))="","No Comment",IF(IF($C14="Christopher Lobo",_xlfn.XLOOKUP($B14,PROSPER_Lobo!$1:$1,PROSPER_Lobo!$57:$57,""),
IF($C14="Naren Baliga",_xlfn.XLOOKUP($B14,PROSPER_Baliga!$1:$1,PROSPER_Baliga!$57:$57,""),
IF($C14="Thorsten Huhn",_xlfn.XLOOKUP($B14,PROSPER_Huhn!$1:$1,PROSPER_Huhn!$57:$57,""),
IF($C14="Nick Hull",_xlfn.XLOOKUP($B14,PROSPER_Hull!$1:$1,PROSPER_Hull!$57:$57,""),
IF($C14="Monika Kotwani",_xlfn.XLOOKUP($B14,PROSPER_Kotwani!$1:$1,PROSPER_Kotwani!$57:$57,""),
IF($C14="Jonathan Wellner",_xlfn.XLOOKUP($B14,PROSPER_Wellner!$1:$1,PROSPER_Wellner!$57:$57,""),
IF($C14="Travis Harvey",_xlfn.XLOOKUP($B14,PROSPER_Harvey!$1:$1,PROSPER_Harvey!$57:$57,""),"")))))))="","",
IF($C14="Christopher Lobo",_xlfn.XLOOKUP($B14,PROSPER_Lobo!$1:$1,PROSPER_Lobo!$57:$57,""),
IF($C14="Naren Baliga",_xlfn.XLOOKUP($B14,PROSPER_Baliga!$1:$1,PROSPER_Baliga!$57:$57,""),
IF($C14="Thorsten Huhn",_xlfn.XLOOKUP($B14,PROSPER_Huhn!$1:$1,PROSPER_Huhn!$57:$57,""),
IF($C14="Nick Hull",_xlfn.XLOOKUP($B14,PROSPER_Hull!$1:$1,PROSPER_Hull!$57:$57,""),
IF($C14="Monika Kotwani",_xlfn.XLOOKUP($B14,PROSPER_Kotwani!$1:$1,PROSPER_Kotwani!$57:$57,""),
IF($C14="Jonathan Wellner",_xlfn.XLOOKUP($B14,PROSPER_Wellner!$1:$1,PROSPER_Wellner!$57:$57,""),
IF($C14="Travis Harvey",_xlfn.XLOOKUP($B14,PROSPER_Harvey!$1:$1,PROSPER_Harvey!$57:$57,""),"")))))))))</f>
        <v>No Comment</v>
      </c>
      <c r="HC14" s="192">
        <f t="shared" si="202"/>
        <v>10</v>
      </c>
      <c r="HD14" s="135" t="str">
        <f>_xlfn.XLOOKUP(B14,PROSPERInitial_Query!$E:$E,PROSPERInitial_Query!$AK:$AK,"",,-1)</f>
        <v/>
      </c>
      <c r="HE14" s="136" t="str">
        <f t="shared" si="94"/>
        <v>Clark Jones4 - SuccessServices Quality</v>
      </c>
      <c r="HF14" s="136" t="str">
        <f>_xlfn.XLOOKUP(HE14,PROSPERDelta_Query!BK:BK,PROSPERDelta_Query!AX:AX,"",,-1)</f>
        <v/>
      </c>
      <c r="HG14" s="137" t="str">
        <f t="shared" si="203"/>
        <v>N/A</v>
      </c>
      <c r="HH14" s="137" t="str">
        <f>IF(IF(IF($C14="Christopher Lobo",_xlfn.XLOOKUP($B14,PROSPER_Lobo!$1:$1,PROSPER_Lobo!$58:$58,""),
IF($C14="Naren Baliga",_xlfn.XLOOKUP($B14,PROSPER_Baliga!$1:$1,PROSPER_Baliga!$58:$58,""),
IF($C14="Thorsten Huhn",_xlfn.XLOOKUP($B14,PROSPER_Huhn!$1:$1,PROSPER_Huhn!$58:$58,""),
IF($C14="Nick Hull",_xlfn.XLOOKUP($B14,PROSPER_Hull!$1:$1,PROSPER_Hull!$58:$58,""),
IF($C14="Monika Kotwani",_xlfn.XLOOKUP($B14,PROSPER_Kotwani!$1:$1,PROSPER_Kotwani!$58:$58,""),
IF($C14="Jonathan Wellner",_xlfn.XLOOKUP($B14,PROSPER_Wellner!$1:$1,PROSPER_Wellner!$58:$58,""),
IF($C14="Travis Harvey",_xlfn.XLOOKUP($B14,PROSPER_Harvey!$1:$1,PROSPER_Harvey!$58:$58,""),"")))))))="","",
IF($C14="Christopher Lobo",_xlfn.XLOOKUP($B14,PROSPER_Lobo!$1:$1,PROSPER_Lobo!$58:$58,""),
IF($C14="Naren Baliga",_xlfn.XLOOKUP($B14,PROSPER_Baliga!$1:$1,PROSPER_Baliga!$58:$58,""),
IF($C14="Thorsten Huhn",_xlfn.XLOOKUP($B14,PROSPER_Huhn!$1:$1,PROSPER_Huhn!$58:$58,""),
IF($C14="Nick Hull",_xlfn.XLOOKUP($B14,PROSPER_Hull!$1:$1,PROSPER_Hull!$58:$58,""),
IF($C14="Monika Kotwani",_xlfn.XLOOKUP($B14,PROSPER_Kotwani!$1:$1,PROSPER_Kotwani!$58:$58,""),
IF($C14="Jonathan Wellner",_xlfn.XLOOKUP($B14,PROSPER_Wellner!$1:$1,PROSPER_Wellner!$58:$58,""),
IF($C14="Travis Harvey",_xlfn.XLOOKUP($B14,PROSPER_Harvey!$1:$1,PROSPER_Harvey!$58:$58,""),""))))))))="","No Score",IF(IF($C14="Christopher Lobo",_xlfn.XLOOKUP($B14,PROSPER_Lobo!$1:$1,PROSPER_Lobo!$58:$58,""),
IF($C14="Naren Baliga",_xlfn.XLOOKUP($B14,PROSPER_Baliga!$1:$1,PROSPER_Baliga!$58:$58,""),
IF($C14="Thorsten Huhn",_xlfn.XLOOKUP($B14,PROSPER_Huhn!$1:$1,PROSPER_Huhn!$58:$58,""),
IF($C14="Nick Hull",_xlfn.XLOOKUP($B14,PROSPER_Hull!$1:$1,PROSPER_Hull!$58:$58,""),
IF($C14="Monika Kotwani",_xlfn.XLOOKUP($B14,PROSPER_Kotwani!$1:$1,PROSPER_Kotwani!$58:$58,""),
IF($C14="Jonathan Wellner",_xlfn.XLOOKUP($B14,PROSPER_Wellner!$1:$1,PROSPER_Wellner!$58:$58,""),
IF($C14="Travis Harvey",_xlfn.XLOOKUP($B14,PROSPER_Harvey!$1:$1,PROSPER_Harvey!$58:$58,""),"")))))))="","",
IF($C14="Christopher Lobo",_xlfn.XLOOKUP($B14,PROSPER_Lobo!$1:$1,PROSPER_Lobo!$58:$58,""),
IF($C14="Naren Baliga",_xlfn.XLOOKUP($B14,PROSPER_Baliga!$1:$1,PROSPER_Baliga!$58:$58,""),
IF($C14="Thorsten Huhn",_xlfn.XLOOKUP($B14,PROSPER_Huhn!$1:$1,PROSPER_Huhn!$58:$58,""),
IF($C14="Nick Hull",_xlfn.XLOOKUP($B14,PROSPER_Hull!$1:$1,PROSPER_Hull!$58:$58,""),
IF($C14="Monika Kotwani",_xlfn.XLOOKUP($B14,PROSPER_Kotwani!$1:$1,PROSPER_Kotwani!$58:$58,""),
IF($C14="Jonathan Wellner",_xlfn.XLOOKUP($B14,PROSPER_Wellner!$1:$1,PROSPER_Wellner!$58:$58,""),
IF($C14="Travis Harvey",_xlfn.XLOOKUP($B14,PROSPER_Harvey!$1:$1,PROSPER_Harvey!$58:$58,""),"")))))))))</f>
        <v>No Score</v>
      </c>
      <c r="HI14" s="138" t="str">
        <f>IF(IF(IF($C14="Christopher Lobo",_xlfn.XLOOKUP($B14,PROSPER_Lobo!$1:$1,PROSPER_Lobo!$59:$59,""),
IF($C14="Naren Baliga",_xlfn.XLOOKUP($B14,PROSPER_Baliga!$1:$1,PROSPER_Baliga!$59:$59,""),
IF($C14="Thorsten Huhn",_xlfn.XLOOKUP($B14,PROSPER_Huhn!$1:$1,PROSPER_Huhn!$59:$59,""),
IF($C14="Nick Hull",_xlfn.XLOOKUP($B14,PROSPER_Hull!$1:$1,PROSPER_Hull!$59:$59,""),
IF($C14="Monika Kotwani",_xlfn.XLOOKUP($B14,PROSPER_Kotwani!$1:$1,PROSPER_Kotwani!$59:$59,""),
IF($C14="Jonathan Wellner",_xlfn.XLOOKUP($B14,PROSPER_Wellner!$1:$1,PROSPER_Wellner!$59:$59,""),
IF($C14="Travis Harvey",_xlfn.XLOOKUP($B14,PROSPER_Harvey!$1:$1,PROSPER_Harvey!$59:$59,""),"")))))))="","",
IF($C14="Christopher Lobo",_xlfn.XLOOKUP($B14,PROSPER_Lobo!$1:$1,PROSPER_Lobo!$59:$59,""),
IF($C14="Naren Baliga",_xlfn.XLOOKUP($B14,PROSPER_Baliga!$1:$1,PROSPER_Baliga!$59:$59,""),
IF($C14="Thorsten Huhn",_xlfn.XLOOKUP($B14,PROSPER_Huhn!$1:$1,PROSPER_Huhn!$59:$59,""),
IF($C14="Nick Hull",_xlfn.XLOOKUP($B14,PROSPER_Hull!$1:$1,PROSPER_Hull!$59:$59,""),
IF($C14="Monika Kotwani",_xlfn.XLOOKUP($B14,PROSPER_Kotwani!$1:$1,PROSPER_Kotwani!$59:$59,""),
IF($C14="Jonathan Wellner",_xlfn.XLOOKUP($B14,PROSPER_Wellner!$1:$1,PROSPER_Wellner!$59:$59,""),
IF($C14="Travis Harvey",_xlfn.XLOOKUP($B14,PROSPER_Harvey!$1:$1,PROSPER_Harvey!$59:$59,""),""))))))))="","No Comment",IF(IF($C14="Christopher Lobo",_xlfn.XLOOKUP($B14,PROSPER_Lobo!$1:$1,PROSPER_Lobo!$59:$59,""),
IF($C14="Naren Baliga",_xlfn.XLOOKUP($B14,PROSPER_Baliga!$1:$1,PROSPER_Baliga!$59:$59,""),
IF($C14="Thorsten Huhn",_xlfn.XLOOKUP($B14,PROSPER_Huhn!$1:$1,PROSPER_Huhn!$59:$59,""),
IF($C14="Nick Hull",_xlfn.XLOOKUP($B14,PROSPER_Hull!$1:$1,PROSPER_Hull!$59:$59,""),
IF($C14="Monika Kotwani",_xlfn.XLOOKUP($B14,PROSPER_Kotwani!$1:$1,PROSPER_Kotwani!$59:$59,""),
IF($C14="Jonathan Wellner",_xlfn.XLOOKUP($B14,PROSPER_Wellner!$1:$1,PROSPER_Wellner!$59:$59,""),
IF($C14="Travis Harvey",_xlfn.XLOOKUP($B14,PROSPER_Harvey!$1:$1,PROSPER_Harvey!$59:$59,""),"")))))))="","",
IF($C14="Christopher Lobo",_xlfn.XLOOKUP($B14,PROSPER_Lobo!$1:$1,PROSPER_Lobo!$59:$59,""),
IF($C14="Naren Baliga",_xlfn.XLOOKUP($B14,PROSPER_Baliga!$1:$1,PROSPER_Baliga!$59:$59,""),
IF($C14="Thorsten Huhn",_xlfn.XLOOKUP($B14,PROSPER_Huhn!$1:$1,PROSPER_Huhn!$59:$59,""),
IF($C14="Nick Hull",_xlfn.XLOOKUP($B14,PROSPER_Hull!$1:$1,PROSPER_Hull!$59:$59,""),
IF($C14="Monika Kotwani",_xlfn.XLOOKUP($B14,PROSPER_Kotwani!$1:$1,PROSPER_Kotwani!$59:$59,""),
IF($C14="Jonathan Wellner",_xlfn.XLOOKUP($B14,PROSPER_Wellner!$1:$1,PROSPER_Wellner!$59:$59,""),
IF($C14="Travis Harvey",_xlfn.XLOOKUP($B14,PROSPER_Harvey!$1:$1,PROSPER_Harvey!$59:$59,""),"")))))))))</f>
        <v>No Comment</v>
      </c>
      <c r="HJ14" s="188" t="str">
        <f t="shared" si="204"/>
        <v>N/A</v>
      </c>
      <c r="HK14" s="135" t="str">
        <f>_xlfn.XLOOKUP(B14,PROSPERInitial_Query!$E:$E,PROSPERInitial_Query!$AL:$AL,"",,-1)</f>
        <v/>
      </c>
      <c r="HL14" s="136" t="str">
        <f t="shared" si="97"/>
        <v>Clark Jones4 - SuccessEscalation Management</v>
      </c>
      <c r="HM14" s="136" t="str">
        <f>_xlfn.XLOOKUP(HL14,PROSPERDelta_Query!BK:BK,PROSPERDelta_Query!AY:AY,"",,-1)</f>
        <v/>
      </c>
      <c r="HN14" s="137" t="str">
        <f t="shared" si="205"/>
        <v>N/A</v>
      </c>
      <c r="HO14" s="137" t="str">
        <f>IF(IF(IF($C14="Christopher Lobo",_xlfn.XLOOKUP($B14,PROSPER_Lobo!$1:$1,PROSPER_Lobo!$60:$60,""),
IF($C14="Naren Baliga",_xlfn.XLOOKUP($B14,PROSPER_Baliga!$1:$1,PROSPER_Baliga!$60:$60,""),
IF($C14="Thorsten Huhn",_xlfn.XLOOKUP($B14,PROSPER_Huhn!$1:$1,PROSPER_Huhn!$60:$60,""),
IF($C14="Nick Hull",_xlfn.XLOOKUP($B14,PROSPER_Hull!$1:$1,PROSPER_Hull!$60:$60,""),
IF($C14="Monika Kotwani",_xlfn.XLOOKUP($B14,PROSPER_Kotwani!$1:$1,PROSPER_Kotwani!$60:$60,""),
IF($C14="Jonathan Wellner",_xlfn.XLOOKUP($B14,PROSPER_Wellner!$1:$1,PROSPER_Wellner!$60:$60,""),
IF($C14="Travis Harvey",_xlfn.XLOOKUP($B14,PROSPER_Harvey!$1:$1,PROSPER_Harvey!$60:$60,""),"")))))))="","",
IF($C14="Christopher Lobo",_xlfn.XLOOKUP($B14,PROSPER_Lobo!$1:$1,PROSPER_Lobo!$60:$60,""),
IF($C14="Naren Baliga",_xlfn.XLOOKUP($B14,PROSPER_Baliga!$1:$1,PROSPER_Baliga!$60:$60,""),
IF($C14="Thorsten Huhn",_xlfn.XLOOKUP($B14,PROSPER_Huhn!$1:$1,PROSPER_Huhn!$60:$60,""),
IF($C14="Nick Hull",_xlfn.XLOOKUP($B14,PROSPER_Hull!$1:$1,PROSPER_Hull!$60:$60,""),
IF($C14="Monika Kotwani",_xlfn.XLOOKUP($B14,PROSPER_Kotwani!$1:$1,PROSPER_Kotwani!$60:$60,""),
IF($C14="Jonathan Wellner",_xlfn.XLOOKUP($B14,PROSPER_Wellner!$1:$1,PROSPER_Wellner!$60:$60,""),
IF($C14="Travis Harvey",_xlfn.XLOOKUP($B14,PROSPER_Harvey!$1:$1,PROSPER_Harvey!$60:$60,""),""))))))))="","No Score",IF(IF($C14="Christopher Lobo",_xlfn.XLOOKUP($B14,PROSPER_Lobo!$1:$1,PROSPER_Lobo!$60:$60,""),
IF($C14="Naren Baliga",_xlfn.XLOOKUP($B14,PROSPER_Baliga!$1:$1,PROSPER_Baliga!$60:$60,""),
IF($C14="Thorsten Huhn",_xlfn.XLOOKUP($B14,PROSPER_Huhn!$1:$1,PROSPER_Huhn!$60:$60,""),
IF($C14="Nick Hull",_xlfn.XLOOKUP($B14,PROSPER_Hull!$1:$1,PROSPER_Hull!$60:$60,""),
IF($C14="Monika Kotwani",_xlfn.XLOOKUP($B14,PROSPER_Kotwani!$1:$1,PROSPER_Kotwani!$60:$60,""),
IF($C14="Jonathan Wellner",_xlfn.XLOOKUP($B14,PROSPER_Wellner!$1:$1,PROSPER_Wellner!$60:$60,""),
IF($C14="Travis Harvey",_xlfn.XLOOKUP($B14,PROSPER_Harvey!$1:$1,PROSPER_Harvey!$60:$60,""),"")))))))="","",
IF($C14="Christopher Lobo",_xlfn.XLOOKUP($B14,PROSPER_Lobo!$1:$1,PROSPER_Lobo!$60:$60,""),
IF($C14="Naren Baliga",_xlfn.XLOOKUP($B14,PROSPER_Baliga!$1:$1,PROSPER_Baliga!$60:$60,""),
IF($C14="Thorsten Huhn",_xlfn.XLOOKUP($B14,PROSPER_Huhn!$1:$1,PROSPER_Huhn!$60:$60,""),
IF($C14="Nick Hull",_xlfn.XLOOKUP($B14,PROSPER_Hull!$1:$1,PROSPER_Hull!$60:$60,""),
IF($C14="Monika Kotwani",_xlfn.XLOOKUP($B14,PROSPER_Kotwani!$1:$1,PROSPER_Kotwani!$60:$60,""),
IF($C14="Jonathan Wellner",_xlfn.XLOOKUP($B14,PROSPER_Wellner!$1:$1,PROSPER_Wellner!$60:$60,""),
IF($C14="Travis Harvey",_xlfn.XLOOKUP($B14,PROSPER_Harvey!$1:$1,PROSPER_Harvey!$60:$60,""),"")))))))))</f>
        <v>No Score</v>
      </c>
      <c r="HP14" s="138" t="str">
        <f>IF(IF(IF($C14="Christopher Lobo",_xlfn.XLOOKUP($B14,PROSPER_Lobo!$1:$1,PROSPER_Lobo!$61:$61,""),
IF($C14="Naren Baliga",_xlfn.XLOOKUP($B14,PROSPER_Baliga!$1:$1,PROSPER_Baliga!$61:$61,""),
IF($C14="Thorsten Huhn",_xlfn.XLOOKUP($B14,PROSPER_Huhn!$1:$1,PROSPER_Huhn!$61:$61,""),
IF($C14="Nick Hull",_xlfn.XLOOKUP($B14,PROSPER_Hull!$1:$1,PROSPER_Hull!$61:$61,""),
IF($C14="Monika Kotwani",_xlfn.XLOOKUP($B14,PROSPER_Kotwani!$1:$1,PROSPER_Kotwani!$61:$61,""),
IF($C14="Jonathan Wellner",_xlfn.XLOOKUP($B14,PROSPER_Wellner!$1:$1,PROSPER_Wellner!$61:$61,""),
IF($C14="Travis Harvey",_xlfn.XLOOKUP($B14,PROSPER_Harvey!$1:$1,PROSPER_Harvey!$61:$61,""),"")))))))="","",
IF($C14="Christopher Lobo",_xlfn.XLOOKUP($B14,PROSPER_Lobo!$1:$1,PROSPER_Lobo!$61:$61,""),
IF($C14="Naren Baliga",_xlfn.XLOOKUP($B14,PROSPER_Baliga!$1:$1,PROSPER_Baliga!$61:$61,""),
IF($C14="Thorsten Huhn",_xlfn.XLOOKUP($B14,PROSPER_Huhn!$1:$1,PROSPER_Huhn!$61:$61,""),
IF($C14="Nick Hull",_xlfn.XLOOKUP($B14,PROSPER_Hull!$1:$1,PROSPER_Hull!$61:$61,""),
IF($C14="Monika Kotwani",_xlfn.XLOOKUP($B14,PROSPER_Kotwani!$1:$1,PROSPER_Kotwani!$61:$61,""),
IF($C14="Jonathan Wellner",_xlfn.XLOOKUP($B14,PROSPER_Wellner!$1:$1,PROSPER_Wellner!$61:$61,""),
IF($C14="Travis Harvey",_xlfn.XLOOKUP($B14,PROSPER_Harvey!$1:$1,PROSPER_Harvey!$61:$61,""),""))))))))="","No Comment",IF(IF($C14="Christopher Lobo",_xlfn.XLOOKUP($B14,PROSPER_Lobo!$1:$1,PROSPER_Lobo!$61:$61,""),
IF($C14="Naren Baliga",_xlfn.XLOOKUP($B14,PROSPER_Baliga!$1:$1,PROSPER_Baliga!$61:$61,""),
IF($C14="Thorsten Huhn",_xlfn.XLOOKUP($B14,PROSPER_Huhn!$1:$1,PROSPER_Huhn!$61:$61,""),
IF($C14="Nick Hull",_xlfn.XLOOKUP($B14,PROSPER_Hull!$1:$1,PROSPER_Hull!$61:$61,""),
IF($C14="Monika Kotwani",_xlfn.XLOOKUP($B14,PROSPER_Kotwani!$1:$1,PROSPER_Kotwani!$61:$61,""),
IF($C14="Jonathan Wellner",_xlfn.XLOOKUP($B14,PROSPER_Wellner!$1:$1,PROSPER_Wellner!$61:$61,""),
IF($C14="Travis Harvey",_xlfn.XLOOKUP($B14,PROSPER_Harvey!$1:$1,PROSPER_Harvey!$61:$61,""),"")))))))="","",
IF($C14="Christopher Lobo",_xlfn.XLOOKUP($B14,PROSPER_Lobo!$1:$1,PROSPER_Lobo!$61:$61,""),
IF($C14="Naren Baliga",_xlfn.XLOOKUP($B14,PROSPER_Baliga!$1:$1,PROSPER_Baliga!$61:$61,""),
IF($C14="Thorsten Huhn",_xlfn.XLOOKUP($B14,PROSPER_Huhn!$1:$1,PROSPER_Huhn!$61:$61,""),
IF($C14="Nick Hull",_xlfn.XLOOKUP($B14,PROSPER_Hull!$1:$1,PROSPER_Hull!$61:$61,""),
IF($C14="Monika Kotwani",_xlfn.XLOOKUP($B14,PROSPER_Kotwani!$1:$1,PROSPER_Kotwani!$61:$61,""),
IF($C14="Jonathan Wellner",_xlfn.XLOOKUP($B14,PROSPER_Wellner!$1:$1,PROSPER_Wellner!$61:$61,""),
IF($C14="Travis Harvey",_xlfn.XLOOKUP($B14,PROSPER_Harvey!$1:$1,PROSPER_Harvey!$61:$61,""),"")))))))))</f>
        <v>No Comment</v>
      </c>
      <c r="HQ14" s="188" t="str">
        <f t="shared" si="206"/>
        <v>N/A</v>
      </c>
      <c r="HR14" s="135" t="str">
        <f>_xlfn.XLOOKUP(B14,PROSPERInitial_Query!$E:$E,PROSPERInitial_Query!$AM:$AM,"",,-1)</f>
        <v/>
      </c>
      <c r="HS14" s="136" t="str">
        <f t="shared" si="100"/>
        <v>Clark Jones4 - SuccessExpanding / Renewing the Business</v>
      </c>
      <c r="HT14" s="136" t="str">
        <f>_xlfn.XLOOKUP(HS14,PROSPERDelta_Query!BK:BK,PROSPERDelta_Query!AZ:AZ,"",,-1)</f>
        <v/>
      </c>
      <c r="HU14" s="137" t="str">
        <f t="shared" si="207"/>
        <v>N/A</v>
      </c>
      <c r="HV14" s="137" t="str">
        <f>IF(IF(IF($C14="Christopher Lobo",_xlfn.XLOOKUP($B14,PROSPER_Lobo!$1:$1,PROSPER_Lobo!$62:$62,""),
IF($C14="Naren Baliga",_xlfn.XLOOKUP($B14,PROSPER_Baliga!$1:$1,PROSPER_Baliga!$62:$62,""),
IF($C14="Thorsten Huhn",_xlfn.XLOOKUP($B14,PROSPER_Huhn!$1:$1,PROSPER_Huhn!$62:$62,""),
IF($C14="Nick Hull",_xlfn.XLOOKUP($B14,PROSPER_Hull!$1:$1,PROSPER_Hull!$62:$62,""),
IF($C14="Monika Kotwani",_xlfn.XLOOKUP($B14,PROSPER_Kotwani!$1:$1,PROSPER_Kotwani!$62:$62,""),
IF($C14="Jonathan Wellner",_xlfn.XLOOKUP($B14,PROSPER_Wellner!$1:$1,PROSPER_Wellner!$62:$62,""),
IF($C14="Travis Harvey",_xlfn.XLOOKUP($B14,PROSPER_Harvey!$1:$1,PROSPER_Harvey!$62:$62,""),"")))))))="","",
IF($C14="Christopher Lobo",_xlfn.XLOOKUP($B14,PROSPER_Lobo!$1:$1,PROSPER_Lobo!$62:$62,""),
IF($C14="Naren Baliga",_xlfn.XLOOKUP($B14,PROSPER_Baliga!$1:$1,PROSPER_Baliga!$62:$62,""),
IF($C14="Thorsten Huhn",_xlfn.XLOOKUP($B14,PROSPER_Huhn!$1:$1,PROSPER_Huhn!$62:$62,""),
IF($C14="Nick Hull",_xlfn.XLOOKUP($B14,PROSPER_Hull!$1:$1,PROSPER_Hull!$62:$62,""),
IF($C14="Monika Kotwani",_xlfn.XLOOKUP($B14,PROSPER_Kotwani!$1:$1,PROSPER_Kotwani!$62:$62,""),
IF($C14="Jonathan Wellner",_xlfn.XLOOKUP($B14,PROSPER_Wellner!$1:$1,PROSPER_Wellner!$62:$62,""),
IF($C14="Travis Harvey",_xlfn.XLOOKUP($B14,PROSPER_Harvey!$1:$1,PROSPER_Harvey!$62:$62,""),""))))))))="","No Score",IF(IF($C14="Christopher Lobo",_xlfn.XLOOKUP($B14,PROSPER_Lobo!$1:$1,PROSPER_Lobo!$62:$62,""),
IF($C14="Naren Baliga",_xlfn.XLOOKUP($B14,PROSPER_Baliga!$1:$1,PROSPER_Baliga!$62:$62,""),
IF($C14="Thorsten Huhn",_xlfn.XLOOKUP($B14,PROSPER_Huhn!$1:$1,PROSPER_Huhn!$62:$62,""),
IF($C14="Nick Hull",_xlfn.XLOOKUP($B14,PROSPER_Hull!$1:$1,PROSPER_Hull!$62:$62,""),
IF($C14="Monika Kotwani",_xlfn.XLOOKUP($B14,PROSPER_Kotwani!$1:$1,PROSPER_Kotwani!$62:$62,""),
IF($C14="Jonathan Wellner",_xlfn.XLOOKUP($B14,PROSPER_Wellner!$1:$1,PROSPER_Wellner!$62:$62,""),
IF($C14="Travis Harvey",_xlfn.XLOOKUP($B14,PROSPER_Harvey!$1:$1,PROSPER_Harvey!$62:$62,""),"")))))))="","",
IF($C14="Christopher Lobo",_xlfn.XLOOKUP($B14,PROSPER_Lobo!$1:$1,PROSPER_Lobo!$62:$62,""),
IF($C14="Naren Baliga",_xlfn.XLOOKUP($B14,PROSPER_Baliga!$1:$1,PROSPER_Baliga!$62:$62,""),
IF($C14="Thorsten Huhn",_xlfn.XLOOKUP($B14,PROSPER_Huhn!$1:$1,PROSPER_Huhn!$62:$62,""),
IF($C14="Nick Hull",_xlfn.XLOOKUP($B14,PROSPER_Hull!$1:$1,PROSPER_Hull!$62:$62,""),
IF($C14="Monika Kotwani",_xlfn.XLOOKUP($B14,PROSPER_Kotwani!$1:$1,PROSPER_Kotwani!$62:$62,""),
IF($C14="Jonathan Wellner",_xlfn.XLOOKUP($B14,PROSPER_Wellner!$1:$1,PROSPER_Wellner!$62:$62,""),
IF($C14="Travis Harvey",_xlfn.XLOOKUP($B14,PROSPER_Harvey!$1:$1,PROSPER_Harvey!$62:$62,""),"")))))))))</f>
        <v>No Score</v>
      </c>
      <c r="HW14" s="138" t="str">
        <f>IF(IF(IF($C14="Christopher Lobo",_xlfn.XLOOKUP($B14,PROSPER_Lobo!$1:$1,PROSPER_Lobo!$63:$63,""),
IF($C14="Naren Baliga",_xlfn.XLOOKUP($B14,PROSPER_Baliga!$1:$1,PROSPER_Baliga!$63:$63,""),
IF($C14="Thorsten Huhn",_xlfn.XLOOKUP($B14,PROSPER_Huhn!$1:$1,PROSPER_Huhn!$63:$63,""),
IF($C14="Nick Hull",_xlfn.XLOOKUP($B14,PROSPER_Hull!$1:$1,PROSPER_Hull!$63:$63,""),
IF($C14="Monika Kotwani",_xlfn.XLOOKUP($B14,PROSPER_Kotwani!$1:$1,PROSPER_Kotwani!$63:$63,""),
IF($C14="Jonathan Wellner",_xlfn.XLOOKUP($B14,PROSPER_Wellner!$1:$1,PROSPER_Wellner!$63:$63,""),
IF($C14="Travis Harvey",_xlfn.XLOOKUP($B14,PROSPER_Harvey!$1:$1,PROSPER_Harvey!$63:$63,""),"")))))))="","",
IF($C14="Christopher Lobo",_xlfn.XLOOKUP($B14,PROSPER_Lobo!$1:$1,PROSPER_Lobo!$63:$63,""),
IF($C14="Naren Baliga",_xlfn.XLOOKUP($B14,PROSPER_Baliga!$1:$1,PROSPER_Baliga!$63:$63,""),
IF($C14="Thorsten Huhn",_xlfn.XLOOKUP($B14,PROSPER_Huhn!$1:$1,PROSPER_Huhn!$63:$63,""),
IF($C14="Nick Hull",_xlfn.XLOOKUP($B14,PROSPER_Hull!$1:$1,PROSPER_Hull!$63:$63,""),
IF($C14="Monika Kotwani",_xlfn.XLOOKUP($B14,PROSPER_Kotwani!$1:$1,PROSPER_Kotwani!$63:$63,""),
IF($C14="Jonathan Wellner",_xlfn.XLOOKUP($B14,PROSPER_Wellner!$1:$1,PROSPER_Wellner!$63:$63,""),
IF($C14="Travis Harvey",_xlfn.XLOOKUP($B14,PROSPER_Harvey!$1:$1,PROSPER_Harvey!$63:$63,""),""))))))))="","No Comment",IF(IF($C14="Christopher Lobo",_xlfn.XLOOKUP($B14,PROSPER_Lobo!$1:$1,PROSPER_Lobo!$63:$63,""),
IF($C14="Naren Baliga",_xlfn.XLOOKUP($B14,PROSPER_Baliga!$1:$1,PROSPER_Baliga!$63:$63,""),
IF($C14="Thorsten Huhn",_xlfn.XLOOKUP($B14,PROSPER_Huhn!$1:$1,PROSPER_Huhn!$63:$63,""),
IF($C14="Nick Hull",_xlfn.XLOOKUP($B14,PROSPER_Hull!$1:$1,PROSPER_Hull!$63:$63,""),
IF($C14="Monika Kotwani",_xlfn.XLOOKUP($B14,PROSPER_Kotwani!$1:$1,PROSPER_Kotwani!$63:$63,""),
IF($C14="Jonathan Wellner",_xlfn.XLOOKUP($B14,PROSPER_Wellner!$1:$1,PROSPER_Wellner!$63:$63,""),
IF($C14="Travis Harvey",_xlfn.XLOOKUP($B14,PROSPER_Harvey!$1:$1,PROSPER_Harvey!$63:$63,""),"")))))))="","",
IF($C14="Christopher Lobo",_xlfn.XLOOKUP($B14,PROSPER_Lobo!$1:$1,PROSPER_Lobo!$63:$63,""),
IF($C14="Naren Baliga",_xlfn.XLOOKUP($B14,PROSPER_Baliga!$1:$1,PROSPER_Baliga!$63:$63,""),
IF($C14="Thorsten Huhn",_xlfn.XLOOKUP($B14,PROSPER_Huhn!$1:$1,PROSPER_Huhn!$63:$63,""),
IF($C14="Nick Hull",_xlfn.XLOOKUP($B14,PROSPER_Hull!$1:$1,PROSPER_Hull!$63:$63,""),
IF($C14="Monika Kotwani",_xlfn.XLOOKUP($B14,PROSPER_Kotwani!$1:$1,PROSPER_Kotwani!$63:$63,""),
IF($C14="Jonathan Wellner",_xlfn.XLOOKUP($B14,PROSPER_Wellner!$1:$1,PROSPER_Wellner!$63:$63,""),
IF($C14="Travis Harvey",_xlfn.XLOOKUP($B14,PROSPER_Harvey!$1:$1,PROSPER_Harvey!$63:$63,""),"")))))))))</f>
        <v>No Comment</v>
      </c>
      <c r="HX14" s="188" t="str">
        <f t="shared" si="208"/>
        <v>N/A</v>
      </c>
      <c r="HY14" s="135" t="str">
        <f>_xlfn.XLOOKUP(B14,PROSPERInitial_Query!$E:$E,PROSPERInitial_Query!$AN:$AN,"",,-1)</f>
        <v/>
      </c>
      <c r="HZ14" s="136" t="str">
        <f t="shared" si="103"/>
        <v>Clark Jones4 - SuccessPre-Sales Participation</v>
      </c>
      <c r="IA14" s="136" t="str">
        <f>_xlfn.XLOOKUP(HZ14,PROSPERDelta_Query!BK:BK,PROSPERDelta_Query!BA:BA,"",,-1)</f>
        <v/>
      </c>
      <c r="IB14" s="137" t="str">
        <f t="shared" si="209"/>
        <v>N/A</v>
      </c>
      <c r="IC14" s="137" t="str">
        <f>IF(IF(IF($C14="Christopher Lobo",_xlfn.XLOOKUP($B14,PROSPER_Lobo!$1:$1,PROSPER_Lobo!$64:$64,""),
IF($C14="Naren Baliga",_xlfn.XLOOKUP($B14,PROSPER_Baliga!$1:$1,PROSPER_Baliga!$64:$64,""),
IF($C14="Thorsten Huhn",_xlfn.XLOOKUP($B14,PROSPER_Huhn!$1:$1,PROSPER_Huhn!$64:$64,""),
IF($C14="Nick Hull",_xlfn.XLOOKUP($B14,PROSPER_Hull!$1:$1,PROSPER_Hull!$64:$64,""),
IF($C14="Monika Kotwani",_xlfn.XLOOKUP($B14,PROSPER_Kotwani!$1:$1,PROSPER_Kotwani!$64:$64,""),
IF($C14="Jonathan Wellner",_xlfn.XLOOKUP($B14,PROSPER_Wellner!$1:$1,PROSPER_Wellner!$64:$64,""),
IF($C14="Travis Harvey",_xlfn.XLOOKUP($B14,PROSPER_Harvey!$1:$1,PROSPER_Harvey!$64:$64,""),"")))))))="","",
IF($C14="Christopher Lobo",_xlfn.XLOOKUP($B14,PROSPER_Lobo!$1:$1,PROSPER_Lobo!$64:$64,""),
IF($C14="Naren Baliga",_xlfn.XLOOKUP($B14,PROSPER_Baliga!$1:$1,PROSPER_Baliga!$64:$64,""),
IF($C14="Thorsten Huhn",_xlfn.XLOOKUP($B14,PROSPER_Huhn!$1:$1,PROSPER_Huhn!$64:$64,""),
IF($C14="Nick Hull",_xlfn.XLOOKUP($B14,PROSPER_Hull!$1:$1,PROSPER_Hull!$64:$64,""),
IF($C14="Monika Kotwani",_xlfn.XLOOKUP($B14,PROSPER_Kotwani!$1:$1,PROSPER_Kotwani!$64:$64,""),
IF($C14="Jonathan Wellner",_xlfn.XLOOKUP($B14,PROSPER_Wellner!$1:$1,PROSPER_Wellner!$64:$64,""),
IF($C14="Travis Harvey",_xlfn.XLOOKUP($B14,PROSPER_Harvey!$1:$1,PROSPER_Harvey!$64:$64,""),""))))))))="","No Score",IF(IF($C14="Christopher Lobo",_xlfn.XLOOKUP($B14,PROSPER_Lobo!$1:$1,PROSPER_Lobo!$64:$64,""),
IF($C14="Naren Baliga",_xlfn.XLOOKUP($B14,PROSPER_Baliga!$1:$1,PROSPER_Baliga!$64:$64,""),
IF($C14="Thorsten Huhn",_xlfn.XLOOKUP($B14,PROSPER_Huhn!$1:$1,PROSPER_Huhn!$64:$64,""),
IF($C14="Nick Hull",_xlfn.XLOOKUP($B14,PROSPER_Hull!$1:$1,PROSPER_Hull!$64:$64,""),
IF($C14="Monika Kotwani",_xlfn.XLOOKUP($B14,PROSPER_Kotwani!$1:$1,PROSPER_Kotwani!$64:$64,""),
IF($C14="Jonathan Wellner",_xlfn.XLOOKUP($B14,PROSPER_Wellner!$1:$1,PROSPER_Wellner!$64:$64,""),
IF($C14="Travis Harvey",_xlfn.XLOOKUP($B14,PROSPER_Harvey!$1:$1,PROSPER_Harvey!$64:$64,""),"")))))))="","",
IF($C14="Christopher Lobo",_xlfn.XLOOKUP($B14,PROSPER_Lobo!$1:$1,PROSPER_Lobo!$64:$64,""),
IF($C14="Naren Baliga",_xlfn.XLOOKUP($B14,PROSPER_Baliga!$1:$1,PROSPER_Baliga!$64:$64,""),
IF($C14="Thorsten Huhn",_xlfn.XLOOKUP($B14,PROSPER_Huhn!$1:$1,PROSPER_Huhn!$64:$64,""),
IF($C14="Nick Hull",_xlfn.XLOOKUP($B14,PROSPER_Hull!$1:$1,PROSPER_Hull!$64:$64,""),
IF($C14="Monika Kotwani",_xlfn.XLOOKUP($B14,PROSPER_Kotwani!$1:$1,PROSPER_Kotwani!$64:$64,""),
IF($C14="Jonathan Wellner",_xlfn.XLOOKUP($B14,PROSPER_Wellner!$1:$1,PROSPER_Wellner!$64:$64,""),
IF($C14="Travis Harvey",_xlfn.XLOOKUP($B14,PROSPER_Harvey!$1:$1,PROSPER_Harvey!$64:$64,""),"")))))))))</f>
        <v>No Score</v>
      </c>
      <c r="ID14" s="138" t="str">
        <f>IF(IF(IF($C14="Christopher Lobo",_xlfn.XLOOKUP($B14,PROSPER_Lobo!$1:$1,PROSPER_Lobo!$65:$65,""),
IF($C14="Naren Baliga",_xlfn.XLOOKUP($B14,PROSPER_Baliga!$1:$1,PROSPER_Baliga!$65:$65,""),
IF($C14="Thorsten Huhn",_xlfn.XLOOKUP($B14,PROSPER_Huhn!$1:$1,PROSPER_Huhn!$65:$65,""),
IF($C14="Nick Hull",_xlfn.XLOOKUP($B14,PROSPER_Hull!$1:$1,PROSPER_Hull!$65:$65,""),
IF($C14="Monika Kotwani",_xlfn.XLOOKUP($B14,PROSPER_Kotwani!$1:$1,PROSPER_Kotwani!$65:$65,""),
IF($C14="Jonathan Wellner",_xlfn.XLOOKUP($B14,PROSPER_Wellner!$1:$1,PROSPER_Wellner!$65:$65,""),
IF($C14="Travis Harvey",_xlfn.XLOOKUP($B14,PROSPER_Harvey!$1:$1,PROSPER_Harvey!$65:$65,""),"")))))))="","",
IF($C14="Christopher Lobo",_xlfn.XLOOKUP($B14,PROSPER_Lobo!$1:$1,PROSPER_Lobo!$65:$65,""),
IF($C14="Naren Baliga",_xlfn.XLOOKUP($B14,PROSPER_Baliga!$1:$1,PROSPER_Baliga!$65:$65,""),
IF($C14="Thorsten Huhn",_xlfn.XLOOKUP($B14,PROSPER_Huhn!$1:$1,PROSPER_Huhn!$65:$65,""),
IF($C14="Nick Hull",_xlfn.XLOOKUP($B14,PROSPER_Hull!$1:$1,PROSPER_Hull!$65:$65,""),
IF($C14="Monika Kotwani",_xlfn.XLOOKUP($B14,PROSPER_Kotwani!$1:$1,PROSPER_Kotwani!$65:$65,""),
IF($C14="Jonathan Wellner",_xlfn.XLOOKUP($B14,PROSPER_Wellner!$1:$1,PROSPER_Wellner!$65:$65,""),
IF($C14="Travis Harvey",_xlfn.XLOOKUP($B14,PROSPER_Harvey!$1:$1,PROSPER_Harvey!$65:$65,""),""))))))))="","No Comment",IF(IF($C14="Christopher Lobo",_xlfn.XLOOKUP($B14,PROSPER_Lobo!$1:$1,PROSPER_Lobo!$65:$65,""),
IF($C14="Naren Baliga",_xlfn.XLOOKUP($B14,PROSPER_Baliga!$1:$1,PROSPER_Baliga!$65:$65,""),
IF($C14="Thorsten Huhn",_xlfn.XLOOKUP($B14,PROSPER_Huhn!$1:$1,PROSPER_Huhn!$65:$65,""),
IF($C14="Nick Hull",_xlfn.XLOOKUP($B14,PROSPER_Hull!$1:$1,PROSPER_Hull!$65:$65,""),
IF($C14="Monika Kotwani",_xlfn.XLOOKUP($B14,PROSPER_Kotwani!$1:$1,PROSPER_Kotwani!$65:$65,""),
IF($C14="Jonathan Wellner",_xlfn.XLOOKUP($B14,PROSPER_Wellner!$1:$1,PROSPER_Wellner!$65:$65,""),
IF($C14="Travis Harvey",_xlfn.XLOOKUP($B14,PROSPER_Harvey!$1:$1,PROSPER_Harvey!$65:$65,""),"")))))))="","",
IF($C14="Christopher Lobo",_xlfn.XLOOKUP($B14,PROSPER_Lobo!$1:$1,PROSPER_Lobo!$65:$65,""),
IF($C14="Naren Baliga",_xlfn.XLOOKUP($B14,PROSPER_Baliga!$1:$1,PROSPER_Baliga!$65:$65,""),
IF($C14="Thorsten Huhn",_xlfn.XLOOKUP($B14,PROSPER_Huhn!$1:$1,PROSPER_Huhn!$65:$65,""),
IF($C14="Nick Hull",_xlfn.XLOOKUP($B14,PROSPER_Hull!$1:$1,PROSPER_Hull!$65:$65,""),
IF($C14="Monika Kotwani",_xlfn.XLOOKUP($B14,PROSPER_Kotwani!$1:$1,PROSPER_Kotwani!$65:$65,""),
IF($C14="Jonathan Wellner",_xlfn.XLOOKUP($B14,PROSPER_Wellner!$1:$1,PROSPER_Wellner!$65:$65,""),
IF($C14="Travis Harvey",_xlfn.XLOOKUP($B14,PROSPER_Harvey!$1:$1,PROSPER_Harvey!$65:$65,""),"")))))))))</f>
        <v>No Comment</v>
      </c>
      <c r="IE14" s="188" t="str">
        <f t="shared" si="210"/>
        <v>N/A</v>
      </c>
      <c r="IF14" s="135" t="str">
        <f>_xlfn.XLOOKUP(B14,PROSPERInitial_Query!$E:$E,PROSPERInitial_Query!$AO:$AO,"",,-1)</f>
        <v/>
      </c>
      <c r="IG14" s="136" t="str">
        <f t="shared" si="106"/>
        <v>Clark Jones4 - SuccessP&amp;L Management</v>
      </c>
      <c r="IH14" s="136" t="str">
        <f>_xlfn.XLOOKUP(IG14,PROSPERDelta_Query!BK:BK,PROSPERDelta_Query!BB:BB,"",,-1)</f>
        <v/>
      </c>
      <c r="II14" s="137" t="str">
        <f t="shared" si="211"/>
        <v>N/A</v>
      </c>
      <c r="IJ14" s="137" t="str">
        <f>IF(IF(IF($C14="Christopher Lobo",_xlfn.XLOOKUP($B14,PROSPER_Lobo!$1:$1,PROSPER_Lobo!$66:$66,""),
IF($C14="Naren Baliga",_xlfn.XLOOKUP($B14,PROSPER_Baliga!$1:$1,PROSPER_Baliga!$66:$66,""),
IF($C14="Thorsten Huhn",_xlfn.XLOOKUP($B14,PROSPER_Huhn!$1:$1,PROSPER_Huhn!$66:$66,""),
IF($C14="Nick Hull",_xlfn.XLOOKUP($B14,PROSPER_Hull!$1:$1,PROSPER_Hull!$66:$66,""),
IF($C14="Monika Kotwani",_xlfn.XLOOKUP($B14,PROSPER_Kotwani!$1:$1,PROSPER_Kotwani!$66:$66,""),
IF($C14="Jonathan Wellner",_xlfn.XLOOKUP($B14,PROSPER_Wellner!$1:$1,PROSPER_Wellner!$66:$66,""),
IF($C14="Travis Harvey",_xlfn.XLOOKUP($B14,PROSPER_Harvey!$1:$1,PROSPER_Harvey!$66:$66,""),"")))))))="","",
IF($C14="Christopher Lobo",_xlfn.XLOOKUP($B14,PROSPER_Lobo!$1:$1,PROSPER_Lobo!$66:$66,""),
IF($C14="Naren Baliga",_xlfn.XLOOKUP($B14,PROSPER_Baliga!$1:$1,PROSPER_Baliga!$66:$66,""),
IF($C14="Thorsten Huhn",_xlfn.XLOOKUP($B14,PROSPER_Huhn!$1:$1,PROSPER_Huhn!$66:$66,""),
IF($C14="Nick Hull",_xlfn.XLOOKUP($B14,PROSPER_Hull!$1:$1,PROSPER_Hull!$66:$66,""),
IF($C14="Monika Kotwani",_xlfn.XLOOKUP($B14,PROSPER_Kotwani!$1:$1,PROSPER_Kotwani!$66:$66,""),
IF($C14="Jonathan Wellner",_xlfn.XLOOKUP($B14,PROSPER_Wellner!$1:$1,PROSPER_Wellner!$66:$66,""),
IF($C14="Travis Harvey",_xlfn.XLOOKUP($B14,PROSPER_Harvey!$1:$1,PROSPER_Harvey!$66:$66,""),""))))))))="","No Score",IF(IF($C14="Christopher Lobo",_xlfn.XLOOKUP($B14,PROSPER_Lobo!$1:$1,PROSPER_Lobo!$66:$66,""),
IF($C14="Naren Baliga",_xlfn.XLOOKUP($B14,PROSPER_Baliga!$1:$1,PROSPER_Baliga!$66:$66,""),
IF($C14="Thorsten Huhn",_xlfn.XLOOKUP($B14,PROSPER_Huhn!$1:$1,PROSPER_Huhn!$66:$66,""),
IF($C14="Nick Hull",_xlfn.XLOOKUP($B14,PROSPER_Hull!$1:$1,PROSPER_Hull!$66:$66,""),
IF($C14="Monika Kotwani",_xlfn.XLOOKUP($B14,PROSPER_Kotwani!$1:$1,PROSPER_Kotwani!$66:$66,""),
IF($C14="Jonathan Wellner",_xlfn.XLOOKUP($B14,PROSPER_Wellner!$1:$1,PROSPER_Wellner!$66:$66,""),
IF($C14="Travis Harvey",_xlfn.XLOOKUP($B14,PROSPER_Harvey!$1:$1,PROSPER_Harvey!$66:$66,""),"")))))))="","",
IF($C14="Christopher Lobo",_xlfn.XLOOKUP($B14,PROSPER_Lobo!$1:$1,PROSPER_Lobo!$66:$66,""),
IF($C14="Naren Baliga",_xlfn.XLOOKUP($B14,PROSPER_Baliga!$1:$1,PROSPER_Baliga!$66:$66,""),
IF($C14="Thorsten Huhn",_xlfn.XLOOKUP($B14,PROSPER_Huhn!$1:$1,PROSPER_Huhn!$66:$66,""),
IF($C14="Nick Hull",_xlfn.XLOOKUP($B14,PROSPER_Hull!$1:$1,PROSPER_Hull!$66:$66,""),
IF($C14="Monika Kotwani",_xlfn.XLOOKUP($B14,PROSPER_Kotwani!$1:$1,PROSPER_Kotwani!$66:$66,""),
IF($C14="Jonathan Wellner",_xlfn.XLOOKUP($B14,PROSPER_Wellner!$1:$1,PROSPER_Wellner!$66:$66,""),
IF($C14="Travis Harvey",_xlfn.XLOOKUP($B14,PROSPER_Harvey!$1:$1,PROSPER_Harvey!$66:$66,""),"")))))))))</f>
        <v>No Score</v>
      </c>
      <c r="IK14" s="138" t="str">
        <f>IF(IF(IF($C14="Christopher Lobo",_xlfn.XLOOKUP($B14,PROSPER_Lobo!$1:$1,PROSPER_Lobo!$67:$67,""),
IF($C14="Naren Baliga",_xlfn.XLOOKUP($B14,PROSPER_Baliga!$1:$1,PROSPER_Baliga!$67:$67,""),
IF($C14="Thorsten Huhn",_xlfn.XLOOKUP($B14,PROSPER_Huhn!$1:$1,PROSPER_Huhn!$67:$67,""),
IF($C14="Nick Hull",_xlfn.XLOOKUP($B14,PROSPER_Hull!$1:$1,PROSPER_Hull!$67:$67,""),
IF($C14="Monika Kotwani",_xlfn.XLOOKUP($B14,PROSPER_Kotwani!$1:$1,PROSPER_Kotwani!$67:$67,""),
IF($C14="Jonathan Wellner",_xlfn.XLOOKUP($B14,PROSPER_Wellner!$1:$1,PROSPER_Wellner!$67:$67,""),
IF($C14="Travis Harvey",_xlfn.XLOOKUP($B14,PROSPER_Harvey!$1:$1,PROSPER_Harvey!$67:$67,""),"")))))))="","",
IF($C14="Christopher Lobo",_xlfn.XLOOKUP($B14,PROSPER_Lobo!$1:$1,PROSPER_Lobo!$67:$67,""),
IF($C14="Naren Baliga",_xlfn.XLOOKUP($B14,PROSPER_Baliga!$1:$1,PROSPER_Baliga!$67:$67,""),
IF($C14="Thorsten Huhn",_xlfn.XLOOKUP($B14,PROSPER_Huhn!$1:$1,PROSPER_Huhn!$67:$67,""),
IF($C14="Nick Hull",_xlfn.XLOOKUP($B14,PROSPER_Hull!$1:$1,PROSPER_Hull!$67:$67,""),
IF($C14="Monika Kotwani",_xlfn.XLOOKUP($B14,PROSPER_Kotwani!$1:$1,PROSPER_Kotwani!$67:$67,""),
IF($C14="Jonathan Wellner",_xlfn.XLOOKUP($B14,PROSPER_Wellner!$1:$1,PROSPER_Wellner!$67:$67,""),
IF($C14="Travis Harvey",_xlfn.XLOOKUP($B14,PROSPER_Harvey!$1:$1,PROSPER_Harvey!$67:$67,""),""))))))))="","No Comment",IF(IF($C14="Christopher Lobo",_xlfn.XLOOKUP($B14,PROSPER_Lobo!$1:$1,PROSPER_Lobo!$67:$67,""),
IF($C14="Naren Baliga",_xlfn.XLOOKUP($B14,PROSPER_Baliga!$1:$1,PROSPER_Baliga!$67:$67,""),
IF($C14="Thorsten Huhn",_xlfn.XLOOKUP($B14,PROSPER_Huhn!$1:$1,PROSPER_Huhn!$67:$67,""),
IF($C14="Nick Hull",_xlfn.XLOOKUP($B14,PROSPER_Hull!$1:$1,PROSPER_Hull!$67:$67,""),
IF($C14="Monika Kotwani",_xlfn.XLOOKUP($B14,PROSPER_Kotwani!$1:$1,PROSPER_Kotwani!$67:$67,""),
IF($C14="Jonathan Wellner",_xlfn.XLOOKUP($B14,PROSPER_Wellner!$1:$1,PROSPER_Wellner!$67:$67,""),
IF($C14="Travis Harvey",_xlfn.XLOOKUP($B14,PROSPER_Harvey!$1:$1,PROSPER_Harvey!$67:$67,""),"")))))))="","",
IF($C14="Christopher Lobo",_xlfn.XLOOKUP($B14,PROSPER_Lobo!$1:$1,PROSPER_Lobo!$67:$67,""),
IF($C14="Naren Baliga",_xlfn.XLOOKUP($B14,PROSPER_Baliga!$1:$1,PROSPER_Baliga!$67:$67,""),
IF($C14="Thorsten Huhn",_xlfn.XLOOKUP($B14,PROSPER_Huhn!$1:$1,PROSPER_Huhn!$67:$67,""),
IF($C14="Nick Hull",_xlfn.XLOOKUP($B14,PROSPER_Hull!$1:$1,PROSPER_Hull!$67:$67,""),
IF($C14="Monika Kotwani",_xlfn.XLOOKUP($B14,PROSPER_Kotwani!$1:$1,PROSPER_Kotwani!$67:$67,""),
IF($C14="Jonathan Wellner",_xlfn.XLOOKUP($B14,PROSPER_Wellner!$1:$1,PROSPER_Wellner!$67:$67,""),
IF($C14="Travis Harvey",_xlfn.XLOOKUP($B14,PROSPER_Harvey!$1:$1,PROSPER_Harvey!$67:$67,""),"")))))))))</f>
        <v>No Comment</v>
      </c>
      <c r="IL14" s="188" t="str">
        <f t="shared" si="212"/>
        <v>N/A</v>
      </c>
      <c r="IM14" s="135" t="str">
        <f>_xlfn.XLOOKUP(B14,PROSPERInitial_Query!$E:$E,PROSPERInitial_Query!$AP:$AP,"",,-1)</f>
        <v/>
      </c>
      <c r="IN14" s="136" t="str">
        <f t="shared" si="109"/>
        <v>Clark Jones4 - SuccessService Plan Management (PE)</v>
      </c>
      <c r="IO14" s="136" t="str">
        <f>_xlfn.XLOOKUP(IN14,PROSPERDelta_Query!BK:BK,PROSPERDelta_Query!BC:BC,"",,-1)</f>
        <v/>
      </c>
      <c r="IP14" s="137" t="str">
        <f t="shared" si="213"/>
        <v>N/A</v>
      </c>
      <c r="IQ14" s="137" t="str">
        <f>IF(IF(IF($C14="Christopher Lobo",_xlfn.XLOOKUP($B14,PROSPER_Lobo!$1:$1,PROSPER_Lobo!$68:$68,""),
IF($C14="Naren Baliga",_xlfn.XLOOKUP($B14,PROSPER_Baliga!$1:$1,PROSPER_Baliga!$68:$68,""),
IF($C14="Thorsten Huhn",_xlfn.XLOOKUP($B14,PROSPER_Huhn!$1:$1,PROSPER_Huhn!$68:$68,""),
IF($C14="Nick Hull",_xlfn.XLOOKUP($B14,PROSPER_Hull!$1:$1,PROSPER_Hull!$68:$68,""),
IF($C14="Monika Kotwani",_xlfn.XLOOKUP($B14,PROSPER_Kotwani!$1:$1,PROSPER_Kotwani!$68:$68,""),
IF($C14="Jonathan Wellner",_xlfn.XLOOKUP($B14,PROSPER_Wellner!$1:$1,PROSPER_Wellner!$68:$68,""),
IF($C14="Travis Harvey",_xlfn.XLOOKUP($B14,PROSPER_Harvey!$1:$1,PROSPER_Harvey!$68:$68,""),"")))))))="","",
IF($C14="Christopher Lobo",_xlfn.XLOOKUP($B14,PROSPER_Lobo!$1:$1,PROSPER_Lobo!$68:$68,""),
IF($C14="Naren Baliga",_xlfn.XLOOKUP($B14,PROSPER_Baliga!$1:$1,PROSPER_Baliga!$68:$68,""),
IF($C14="Thorsten Huhn",_xlfn.XLOOKUP($B14,PROSPER_Huhn!$1:$1,PROSPER_Huhn!$68:$68,""),
IF($C14="Nick Hull",_xlfn.XLOOKUP($B14,PROSPER_Hull!$1:$1,PROSPER_Hull!$68:$68,""),
IF($C14="Monika Kotwani",_xlfn.XLOOKUP($B14,PROSPER_Kotwani!$1:$1,PROSPER_Kotwani!$68:$68,""),
IF($C14="Jonathan Wellner",_xlfn.XLOOKUP($B14,PROSPER_Wellner!$1:$1,PROSPER_Wellner!$68:$68,""),
IF($C14="Travis Harvey",_xlfn.XLOOKUP($B14,PROSPER_Harvey!$1:$1,PROSPER_Harvey!$68:$68,""),""))))))))="","No Score",IF(IF($C14="Christopher Lobo",_xlfn.XLOOKUP($B14,PROSPER_Lobo!$1:$1,PROSPER_Lobo!$68:$68,""),
IF($C14="Naren Baliga",_xlfn.XLOOKUP($B14,PROSPER_Baliga!$1:$1,PROSPER_Baliga!$68:$68,""),
IF($C14="Thorsten Huhn",_xlfn.XLOOKUP($B14,PROSPER_Huhn!$1:$1,PROSPER_Huhn!$68:$68,""),
IF($C14="Nick Hull",_xlfn.XLOOKUP($B14,PROSPER_Hull!$1:$1,PROSPER_Hull!$68:$68,""),
IF($C14="Monika Kotwani",_xlfn.XLOOKUP($B14,PROSPER_Kotwani!$1:$1,PROSPER_Kotwani!$68:$68,""),
IF($C14="Jonathan Wellner",_xlfn.XLOOKUP($B14,PROSPER_Wellner!$1:$1,PROSPER_Wellner!$68:$68,""),
IF($C14="Travis Harvey",_xlfn.XLOOKUP($B14,PROSPER_Harvey!$1:$1,PROSPER_Harvey!$68:$68,""),"")))))))="","",
IF($C14="Christopher Lobo",_xlfn.XLOOKUP($B14,PROSPER_Lobo!$1:$1,PROSPER_Lobo!$68:$68,""),
IF($C14="Naren Baliga",_xlfn.XLOOKUP($B14,PROSPER_Baliga!$1:$1,PROSPER_Baliga!$68:$68,""),
IF($C14="Thorsten Huhn",_xlfn.XLOOKUP($B14,PROSPER_Huhn!$1:$1,PROSPER_Huhn!$68:$68,""),
IF($C14="Nick Hull",_xlfn.XLOOKUP($B14,PROSPER_Hull!$1:$1,PROSPER_Hull!$68:$68,""),
IF($C14="Monika Kotwani",_xlfn.XLOOKUP($B14,PROSPER_Kotwani!$1:$1,PROSPER_Kotwani!$68:$68,""),
IF($C14="Jonathan Wellner",_xlfn.XLOOKUP($B14,PROSPER_Wellner!$1:$1,PROSPER_Wellner!$68:$68,""),
IF($C14="Travis Harvey",_xlfn.XLOOKUP($B14,PROSPER_Harvey!$1:$1,PROSPER_Harvey!$68:$68,""),"")))))))))</f>
        <v>No Score</v>
      </c>
      <c r="IR14" s="138" t="str">
        <f>IF(IF(IF($C14="Christopher Lobo",_xlfn.XLOOKUP($B14,PROSPER_Lobo!$1:$1,PROSPER_Lobo!$69:$69,""),
IF($C14="Naren Baliga",_xlfn.XLOOKUP($B14,PROSPER_Baliga!$1:$1,PROSPER_Baliga!$69:$69,""),
IF($C14="Thorsten Huhn",_xlfn.XLOOKUP($B14,PROSPER_Huhn!$1:$1,PROSPER_Huhn!$69:$69,""),
IF($C14="Nick Hull",_xlfn.XLOOKUP($B14,PROSPER_Hull!$1:$1,PROSPER_Hull!$69:$69,""),
IF($C14="Monika Kotwani",_xlfn.XLOOKUP($B14,PROSPER_Kotwani!$1:$1,PROSPER_Kotwani!$69:$69,""),
IF($C14="Jonathan Wellner",_xlfn.XLOOKUP($B14,PROSPER_Wellner!$1:$1,PROSPER_Wellner!$69:$69,""),
IF($C14="Travis Harvey",_xlfn.XLOOKUP($B14,PROSPER_Harvey!$1:$1,PROSPER_Harvey!$69:$69,""),"")))))))="","",
IF($C14="Christopher Lobo",_xlfn.XLOOKUP($B14,PROSPER_Lobo!$1:$1,PROSPER_Lobo!$69:$69,""),
IF($C14="Naren Baliga",_xlfn.XLOOKUP($B14,PROSPER_Baliga!$1:$1,PROSPER_Baliga!$69:$69,""),
IF($C14="Thorsten Huhn",_xlfn.XLOOKUP($B14,PROSPER_Huhn!$1:$1,PROSPER_Huhn!$69:$69,""),
IF($C14="Nick Hull",_xlfn.XLOOKUP($B14,PROSPER_Hull!$1:$1,PROSPER_Hull!$69:$69,""),
IF($C14="Monika Kotwani",_xlfn.XLOOKUP($B14,PROSPER_Kotwani!$1:$1,PROSPER_Kotwani!$69:$69,""),
IF($C14="Jonathan Wellner",_xlfn.XLOOKUP($B14,PROSPER_Wellner!$1:$1,PROSPER_Wellner!$69:$69,""),
IF($C14="Travis Harvey",_xlfn.XLOOKUP($B14,PROSPER_Harvey!$1:$1,PROSPER_Harvey!$69:$69,""),""))))))))="","No Comment",IF(IF($C14="Christopher Lobo",_xlfn.XLOOKUP($B14,PROSPER_Lobo!$1:$1,PROSPER_Lobo!$69:$69,""),
IF($C14="Naren Baliga",_xlfn.XLOOKUP($B14,PROSPER_Baliga!$1:$1,PROSPER_Baliga!$69:$69,""),
IF($C14="Thorsten Huhn",_xlfn.XLOOKUP($B14,PROSPER_Huhn!$1:$1,PROSPER_Huhn!$69:$69,""),
IF($C14="Nick Hull",_xlfn.XLOOKUP($B14,PROSPER_Hull!$1:$1,PROSPER_Hull!$69:$69,""),
IF($C14="Monika Kotwani",_xlfn.XLOOKUP($B14,PROSPER_Kotwani!$1:$1,PROSPER_Kotwani!$69:$69,""),
IF($C14="Jonathan Wellner",_xlfn.XLOOKUP($B14,PROSPER_Wellner!$1:$1,PROSPER_Wellner!$69:$69,""),
IF($C14="Travis Harvey",_xlfn.XLOOKUP($B14,PROSPER_Harvey!$1:$1,PROSPER_Harvey!$69:$69,""),"")))))))="","",
IF($C14="Christopher Lobo",_xlfn.XLOOKUP($B14,PROSPER_Lobo!$1:$1,PROSPER_Lobo!$69:$69,""),
IF($C14="Naren Baliga",_xlfn.XLOOKUP($B14,PROSPER_Baliga!$1:$1,PROSPER_Baliga!$69:$69,""),
IF($C14="Thorsten Huhn",_xlfn.XLOOKUP($B14,PROSPER_Huhn!$1:$1,PROSPER_Huhn!$69:$69,""),
IF($C14="Nick Hull",_xlfn.XLOOKUP($B14,PROSPER_Hull!$1:$1,PROSPER_Hull!$69:$69,""),
IF($C14="Monika Kotwani",_xlfn.XLOOKUP($B14,PROSPER_Kotwani!$1:$1,PROSPER_Kotwani!$69:$69,""),
IF($C14="Jonathan Wellner",_xlfn.XLOOKUP($B14,PROSPER_Wellner!$1:$1,PROSPER_Wellner!$69:$69,""),
IF($C14="Travis Harvey",_xlfn.XLOOKUP($B14,PROSPER_Harvey!$1:$1,PROSPER_Harvey!$69:$69,""),"")))))))))</f>
        <v>No Comment</v>
      </c>
      <c r="IS14" s="188" t="str">
        <f t="shared" si="214"/>
        <v>N/A</v>
      </c>
      <c r="IT14" s="187" t="str">
        <f t="shared" si="215"/>
        <v>N/A</v>
      </c>
      <c r="IU14" s="128" t="str">
        <f t="shared" si="216"/>
        <v>N/A</v>
      </c>
      <c r="IV14" s="188" t="str">
        <f t="shared" si="217"/>
        <v>N/A</v>
      </c>
      <c r="IW14" s="139">
        <f>_xlfn.XLOOKUP($B14,Vlookups_Local!B:B,Vlookups_Local!F:F)</f>
        <v>1.0454545454545454</v>
      </c>
      <c r="IX14" s="140">
        <f>_xlfn.XLOOKUP($B14,Vlookups_Local!B:B,Vlookups_Local!G:G)</f>
        <v>1.0454545454545454</v>
      </c>
      <c r="IY14" s="140">
        <f>_xlfn.XLOOKUP($B14,Vlookups_Local!B:B,Vlookups_Local!H:H)</f>
        <v>0</v>
      </c>
      <c r="IZ14" s="141">
        <f t="shared" si="218"/>
        <v>10</v>
      </c>
      <c r="JA14" s="142">
        <f>_xlfn.XLOOKUP($B14,LevelUp_Query!A:A,LevelUp_Query!C:C,"")</f>
        <v>66</v>
      </c>
      <c r="JB14" s="143" t="str">
        <f>_xlfn.XLOOKUP($B14,LevelUp_Query!A:A,LevelUp_Query!F:F,"")</f>
        <v>π</v>
      </c>
      <c r="JC14" s="143">
        <f>_xlfn.XLOOKUP($B14,LevelUp_Query!A:A,LevelUp_Query!E:E,"")</f>
        <v>0</v>
      </c>
      <c r="JD14" s="141">
        <f t="shared" si="219"/>
        <v>0</v>
      </c>
      <c r="JE14" s="144" t="str">
        <f>_xlfn.XLOOKUP(B14,PROSPERInitial_Query!$E:$E,PROSPERInitial_Query!$AQ:$AQ,"",,-1)</f>
        <v/>
      </c>
      <c r="JF14" s="136" t="str">
        <f t="shared" si="117"/>
        <v>Clark Jones7 - ResponsibilityGiving Back (L&amp;L)</v>
      </c>
      <c r="JG14" s="136" t="str">
        <f>_xlfn.XLOOKUP(JF14,PROSPERDelta_Query!BK:BK,PROSPERDelta_Query!BE:BE,"",,-1)</f>
        <v/>
      </c>
      <c r="JH14" s="137" t="str">
        <f t="shared" si="220"/>
        <v>N/A</v>
      </c>
      <c r="JI14" s="137" t="str">
        <f>IF(IF(IF($C14="Christopher Lobo",_xlfn.XLOOKUP($B14,PROSPER_Lobo!$1:$1,PROSPER_Lobo!$70:$70,""),
IF($C14="Naren Baliga",_xlfn.XLOOKUP($B14,PROSPER_Baliga!$1:$1,PROSPER_Baliga!$70:$70,""),
IF($C14="Thorsten Huhn",_xlfn.XLOOKUP($B14,PROSPER_Huhn!$1:$1,PROSPER_Huhn!$70:$70,""),
IF($C14="Nick Hull",_xlfn.XLOOKUP($B14,PROSPER_Hull!$1:$1,PROSPER_Hull!$70:$70,""),
IF($C14="Monika Kotwani",_xlfn.XLOOKUP($B14,PROSPER_Kotwani!$1:$1,PROSPER_Kotwani!$70:$70,""),
IF($C14="Jonathan Wellner",_xlfn.XLOOKUP($B14,PROSPER_Wellner!$1:$1,PROSPER_Wellner!$70:$70,""),
IF($C14="Travis Harvey",_xlfn.XLOOKUP($B14,PROSPER_Harvey!$1:$1,PROSPER_Harvey!$70:$70,""),"")))))))="","",
IF($C14="Christopher Lobo",_xlfn.XLOOKUP($B14,PROSPER_Lobo!$1:$1,PROSPER_Lobo!$70:$70,""),
IF($C14="Naren Baliga",_xlfn.XLOOKUP($B14,PROSPER_Baliga!$1:$1,PROSPER_Baliga!$70:$70,""),
IF($C14="Thorsten Huhn",_xlfn.XLOOKUP($B14,PROSPER_Huhn!$1:$1,PROSPER_Huhn!$70:$70,""),
IF($C14="Nick Hull",_xlfn.XLOOKUP($B14,PROSPER_Hull!$1:$1,PROSPER_Hull!$70:$70,""),
IF($C14="Monika Kotwani",_xlfn.XLOOKUP($B14,PROSPER_Kotwani!$1:$1,PROSPER_Kotwani!$70:$70,""),
IF($C14="Jonathan Wellner",_xlfn.XLOOKUP($B14,PROSPER_Wellner!$1:$1,PROSPER_Wellner!$70:$70,""),
IF($C14="Travis Harvey",_xlfn.XLOOKUP($B14,PROSPER_Harvey!$1:$1,PROSPER_Harvey!$70:$70,""),""))))))))="","No Score",IF(IF($C14="Christopher Lobo",_xlfn.XLOOKUP($B14,PROSPER_Lobo!$1:$1,PROSPER_Lobo!$70:$70,""),
IF($C14="Naren Baliga",_xlfn.XLOOKUP($B14,PROSPER_Baliga!$1:$1,PROSPER_Baliga!$70:$70,""),
IF($C14="Thorsten Huhn",_xlfn.XLOOKUP($B14,PROSPER_Huhn!$1:$1,PROSPER_Huhn!$70:$70,""),
IF($C14="Nick Hull",_xlfn.XLOOKUP($B14,PROSPER_Hull!$1:$1,PROSPER_Hull!$70:$70,""),
IF($C14="Monika Kotwani",_xlfn.XLOOKUP($B14,PROSPER_Kotwani!$1:$1,PROSPER_Kotwani!$70:$70,""),
IF($C14="Jonathan Wellner",_xlfn.XLOOKUP($B14,PROSPER_Wellner!$1:$1,PROSPER_Wellner!$70:$70,""),
IF($C14="Travis Harvey",_xlfn.XLOOKUP($B14,PROSPER_Harvey!$1:$1,PROSPER_Harvey!$70:$70,""),"")))))))="","",
IF($C14="Christopher Lobo",_xlfn.XLOOKUP($B14,PROSPER_Lobo!$1:$1,PROSPER_Lobo!$70:$70,""),
IF($C14="Naren Baliga",_xlfn.XLOOKUP($B14,PROSPER_Baliga!$1:$1,PROSPER_Baliga!$70:$70,""),
IF($C14="Thorsten Huhn",_xlfn.XLOOKUP($B14,PROSPER_Huhn!$1:$1,PROSPER_Huhn!$70:$70,""),
IF($C14="Nick Hull",_xlfn.XLOOKUP($B14,PROSPER_Hull!$1:$1,PROSPER_Hull!$70:$70,""),
IF($C14="Monika Kotwani",_xlfn.XLOOKUP($B14,PROSPER_Kotwani!$1:$1,PROSPER_Kotwani!$70:$70,""),
IF($C14="Jonathan Wellner",_xlfn.XLOOKUP($B14,PROSPER_Wellner!$1:$1,PROSPER_Wellner!$70:$70,""),
IF($C14="Travis Harvey",_xlfn.XLOOKUP($B14,PROSPER_Harvey!$1:$1,PROSPER_Harvey!$70:$70,""),"")))))))))</f>
        <v>No Score</v>
      </c>
      <c r="JJ14" s="138" t="str">
        <f>IF(IF(IF($C14="Christopher Lobo",_xlfn.XLOOKUP($B14,PROSPER_Lobo!$1:$1,PROSPER_Lobo!$71:$71,""),
IF($C14="Naren Baliga",_xlfn.XLOOKUP($B14,PROSPER_Baliga!$1:$1,PROSPER_Baliga!$71:$71,""),
IF($C14="Thorsten Huhn",_xlfn.XLOOKUP($B14,PROSPER_Huhn!$1:$1,PROSPER_Huhn!$71:$71,""),
IF($C14="Nick Hull",_xlfn.XLOOKUP($B14,PROSPER_Hull!$1:$1,PROSPER_Hull!$71:$71,""),
IF($C14="Monika Kotwani",_xlfn.XLOOKUP($B14,PROSPER_Kotwani!$1:$1,PROSPER_Kotwani!$71:$71,""),
IF($C14="Jonathan Wellner",_xlfn.XLOOKUP($B14,PROSPER_Wellner!$1:$1,PROSPER_Wellner!$71:$71,""),
IF($C14="Travis Harvey",_xlfn.XLOOKUP($B14,PROSPER_Harvey!$1:$1,PROSPER_Harvey!$71:$71,""),"")))))))="","",
IF($C14="Christopher Lobo",_xlfn.XLOOKUP($B14,PROSPER_Lobo!$1:$1,PROSPER_Lobo!$71:$71,""),
IF($C14="Naren Baliga",_xlfn.XLOOKUP($B14,PROSPER_Baliga!$1:$1,PROSPER_Baliga!$71:$71,""),
IF($C14="Thorsten Huhn",_xlfn.XLOOKUP($B14,PROSPER_Huhn!$1:$1,PROSPER_Huhn!$71:$71,""),
IF($C14="Nick Hull",_xlfn.XLOOKUP($B14,PROSPER_Hull!$1:$1,PROSPER_Hull!$71:$71,""),
IF($C14="Monika Kotwani",_xlfn.XLOOKUP($B14,PROSPER_Kotwani!$1:$1,PROSPER_Kotwani!$71:$71,""),
IF($C14="Jonathan Wellner",_xlfn.XLOOKUP($B14,PROSPER_Wellner!$1:$1,PROSPER_Wellner!$71:$71,""),
IF($C14="Travis Harvey",_xlfn.XLOOKUP($B14,PROSPER_Harvey!$1:$1,PROSPER_Harvey!$71:$71,""),""))))))))="","No Comment",IF(IF($C14="Christopher Lobo",_xlfn.XLOOKUP($B14,PROSPER_Lobo!$1:$1,PROSPER_Lobo!$71:$71,""),
IF($C14="Naren Baliga",_xlfn.XLOOKUP($B14,PROSPER_Baliga!$1:$1,PROSPER_Baliga!$71:$71,""),
IF($C14="Thorsten Huhn",_xlfn.XLOOKUP($B14,PROSPER_Huhn!$1:$1,PROSPER_Huhn!$71:$71,""),
IF($C14="Nick Hull",_xlfn.XLOOKUP($B14,PROSPER_Hull!$1:$1,PROSPER_Hull!$71:$71,""),
IF($C14="Monika Kotwani",_xlfn.XLOOKUP($B14,PROSPER_Kotwani!$1:$1,PROSPER_Kotwani!$71:$71,""),
IF($C14="Jonathan Wellner",_xlfn.XLOOKUP($B14,PROSPER_Wellner!$1:$1,PROSPER_Wellner!$71:$71,""),
IF($C14="Travis Harvey",_xlfn.XLOOKUP($B14,PROSPER_Harvey!$1:$1,PROSPER_Harvey!$71:$71,""),"")))))))="","",
IF($C14="Christopher Lobo",_xlfn.XLOOKUP($B14,PROSPER_Lobo!$1:$1,PROSPER_Lobo!$71:$71,""),
IF($C14="Naren Baliga",_xlfn.XLOOKUP($B14,PROSPER_Baliga!$1:$1,PROSPER_Baliga!$71:$71,""),
IF($C14="Thorsten Huhn",_xlfn.XLOOKUP($B14,PROSPER_Huhn!$1:$1,PROSPER_Huhn!$71:$71,""),
IF($C14="Nick Hull",_xlfn.XLOOKUP($B14,PROSPER_Hull!$1:$1,PROSPER_Hull!$71:$71,""),
IF($C14="Monika Kotwani",_xlfn.XLOOKUP($B14,PROSPER_Kotwani!$1:$1,PROSPER_Kotwani!$71:$71,""),
IF($C14="Jonathan Wellner",_xlfn.XLOOKUP($B14,PROSPER_Wellner!$1:$1,PROSPER_Wellner!$71:$71,""),
IF($C14="Travis Harvey",_xlfn.XLOOKUP($B14,PROSPER_Harvey!$1:$1,PROSPER_Harvey!$71:$71,""),"")))))))))</f>
        <v>No Comment</v>
      </c>
      <c r="JK14" s="141" t="str">
        <f t="shared" si="221"/>
        <v>N/A</v>
      </c>
      <c r="JL14" s="135" t="str">
        <f>_xlfn.XLOOKUP(B14,PROSPERInitial_Query!$E:$E,PROSPERInitial_Query!$AR:$AR,"",,-1)</f>
        <v/>
      </c>
      <c r="JM14" s="136" t="str">
        <f t="shared" si="120"/>
        <v>Clark Jones7 - ResponsibilityExecutive Communication</v>
      </c>
      <c r="JN14" s="136" t="str">
        <f>_xlfn.XLOOKUP(JM14,PROSPERDelta_Query!BK:BK,PROSPERDelta_Query!BF:BF,"",,-1)</f>
        <v/>
      </c>
      <c r="JO14" s="137" t="str">
        <f t="shared" si="222"/>
        <v>N/A</v>
      </c>
      <c r="JP14" s="137" t="str">
        <f>IF(IF(IF($C14="Christopher Lobo",_xlfn.XLOOKUP($B14,PROSPER_Lobo!$1:$1,PROSPER_Lobo!$72:$72,""),
IF($C14="Naren Baliga",_xlfn.XLOOKUP($B14,PROSPER_Baliga!$1:$1,PROSPER_Baliga!$72:$72,""),
IF($C14="Thorsten Huhn",_xlfn.XLOOKUP($B14,PROSPER_Huhn!$1:$1,PROSPER_Huhn!$72:$72,""),
IF($C14="Nick Hull",_xlfn.XLOOKUP($B14,PROSPER_Hull!$1:$1,PROSPER_Hull!$72:$72,""),
IF($C14="Monika Kotwani",_xlfn.XLOOKUP($B14,PROSPER_Kotwani!$1:$1,PROSPER_Kotwani!$72:$72,""),
IF($C14="Jonathan Wellner",_xlfn.XLOOKUP($B14,PROSPER_Wellner!$1:$1,PROSPER_Wellner!$72:$72,""),
IF($C14="Travis Harvey",_xlfn.XLOOKUP($B14,PROSPER_Harvey!$1:$1,PROSPER_Harvey!$72:$72,""),"")))))))="","",
IF($C14="Christopher Lobo",_xlfn.XLOOKUP($B14,PROSPER_Lobo!$1:$1,PROSPER_Lobo!$72:$72,""),
IF($C14="Naren Baliga",_xlfn.XLOOKUP($B14,PROSPER_Baliga!$1:$1,PROSPER_Baliga!$72:$72,""),
IF($C14="Thorsten Huhn",_xlfn.XLOOKUP($B14,PROSPER_Huhn!$1:$1,PROSPER_Huhn!$72:$72,""),
IF($C14="Nick Hull",_xlfn.XLOOKUP($B14,PROSPER_Hull!$1:$1,PROSPER_Hull!$72:$72,""),
IF($C14="Monika Kotwani",_xlfn.XLOOKUP($B14,PROSPER_Kotwani!$1:$1,PROSPER_Kotwani!$72:$72,""),
IF($C14="Jonathan Wellner",_xlfn.XLOOKUP($B14,PROSPER_Wellner!$1:$1,PROSPER_Wellner!$72:$72,""),
IF($C14="Travis Harvey",_xlfn.XLOOKUP($B14,PROSPER_Harvey!$1:$1,PROSPER_Harvey!$72:$72,""),""))))))))="","No Score",IF(IF($C14="Christopher Lobo",_xlfn.XLOOKUP($B14,PROSPER_Lobo!$1:$1,PROSPER_Lobo!$72:$72,""),
IF($C14="Naren Baliga",_xlfn.XLOOKUP($B14,PROSPER_Baliga!$1:$1,PROSPER_Baliga!$72:$72,""),
IF($C14="Thorsten Huhn",_xlfn.XLOOKUP($B14,PROSPER_Huhn!$1:$1,PROSPER_Huhn!$72:$72,""),
IF($C14="Nick Hull",_xlfn.XLOOKUP($B14,PROSPER_Hull!$1:$1,PROSPER_Hull!$72:$72,""),
IF($C14="Monika Kotwani",_xlfn.XLOOKUP($B14,PROSPER_Kotwani!$1:$1,PROSPER_Kotwani!$72:$72,""),
IF($C14="Jonathan Wellner",_xlfn.XLOOKUP($B14,PROSPER_Wellner!$1:$1,PROSPER_Wellner!$72:$72,""),
IF($C14="Travis Harvey",_xlfn.XLOOKUP($B14,PROSPER_Harvey!$1:$1,PROSPER_Harvey!$72:$72,""),"")))))))="","",
IF($C14="Christopher Lobo",_xlfn.XLOOKUP($B14,PROSPER_Lobo!$1:$1,PROSPER_Lobo!$72:$72,""),
IF($C14="Naren Baliga",_xlfn.XLOOKUP($B14,PROSPER_Baliga!$1:$1,PROSPER_Baliga!$72:$72,""),
IF($C14="Thorsten Huhn",_xlfn.XLOOKUP($B14,PROSPER_Huhn!$1:$1,PROSPER_Huhn!$72:$72,""),
IF($C14="Nick Hull",_xlfn.XLOOKUP($B14,PROSPER_Hull!$1:$1,PROSPER_Hull!$72:$72,""),
IF($C14="Monika Kotwani",_xlfn.XLOOKUP($B14,PROSPER_Kotwani!$1:$1,PROSPER_Kotwani!$72:$72,""),
IF($C14="Jonathan Wellner",_xlfn.XLOOKUP($B14,PROSPER_Wellner!$1:$1,PROSPER_Wellner!$72:$72,""),
IF($C14="Travis Harvey",_xlfn.XLOOKUP($B14,PROSPER_Harvey!$1:$1,PROSPER_Harvey!$72:$72,""),"")))))))))</f>
        <v>No Score</v>
      </c>
      <c r="JQ14" s="138" t="str">
        <f>IF(IF(IF($C14="Christopher Lobo",_xlfn.XLOOKUP($B14,PROSPER_Lobo!$1:$1,PROSPER_Lobo!$73:$73,""),
IF($C14="Naren Baliga",_xlfn.XLOOKUP($B14,PROSPER_Baliga!$1:$1,PROSPER_Baliga!$73:$73,""),
IF($C14="Thorsten Huhn",_xlfn.XLOOKUP($B14,PROSPER_Huhn!$1:$1,PROSPER_Huhn!$73:$73,""),
IF($C14="Nick Hull",_xlfn.XLOOKUP($B14,PROSPER_Hull!$1:$1,PROSPER_Hull!$73:$73,""),
IF($C14="Monika Kotwani",_xlfn.XLOOKUP($B14,PROSPER_Kotwani!$1:$1,PROSPER_Kotwani!$73:$73,""),
IF($C14="Jonathan Wellner",_xlfn.XLOOKUP($B14,PROSPER_Wellner!$1:$1,PROSPER_Wellner!$73:$73,""),
IF($C14="Travis Harvey",_xlfn.XLOOKUP($B14,PROSPER_Harvey!$1:$1,PROSPER_Harvey!$73:$73,""),"")))))))="","",
IF($C14="Christopher Lobo",_xlfn.XLOOKUP($B14,PROSPER_Lobo!$1:$1,PROSPER_Lobo!$73:$73,""),
IF($C14="Naren Baliga",_xlfn.XLOOKUP($B14,PROSPER_Baliga!$1:$1,PROSPER_Baliga!$73:$73,""),
IF($C14="Thorsten Huhn",_xlfn.XLOOKUP($B14,PROSPER_Huhn!$1:$1,PROSPER_Huhn!$73:$73,""),
IF($C14="Nick Hull",_xlfn.XLOOKUP($B14,PROSPER_Hull!$1:$1,PROSPER_Hull!$73:$73,""),
IF($C14="Monika Kotwani",_xlfn.XLOOKUP($B14,PROSPER_Kotwani!$1:$1,PROSPER_Kotwani!$73:$73,""),
IF($C14="Jonathan Wellner",_xlfn.XLOOKUP($B14,PROSPER_Wellner!$1:$1,PROSPER_Wellner!$73:$73,""),
IF($C14="Travis Harvey",_xlfn.XLOOKUP($B14,PROSPER_Harvey!$1:$1,PROSPER_Harvey!$73:$73,""),""))))))))="","No Comment",IF(IF($C14="Christopher Lobo",_xlfn.XLOOKUP($B14,PROSPER_Lobo!$1:$1,PROSPER_Lobo!$73:$73,""),
IF($C14="Naren Baliga",_xlfn.XLOOKUP($B14,PROSPER_Baliga!$1:$1,PROSPER_Baliga!$73:$73,""),
IF($C14="Thorsten Huhn",_xlfn.XLOOKUP($B14,PROSPER_Huhn!$1:$1,PROSPER_Huhn!$73:$73,""),
IF($C14="Nick Hull",_xlfn.XLOOKUP($B14,PROSPER_Hull!$1:$1,PROSPER_Hull!$73:$73,""),
IF($C14="Monika Kotwani",_xlfn.XLOOKUP($B14,PROSPER_Kotwani!$1:$1,PROSPER_Kotwani!$73:$73,""),
IF($C14="Jonathan Wellner",_xlfn.XLOOKUP($B14,PROSPER_Wellner!$1:$1,PROSPER_Wellner!$73:$73,""),
IF($C14="Travis Harvey",_xlfn.XLOOKUP($B14,PROSPER_Harvey!$1:$1,PROSPER_Harvey!$73:$73,""),"")))))))="","",
IF($C14="Christopher Lobo",_xlfn.XLOOKUP($B14,PROSPER_Lobo!$1:$1,PROSPER_Lobo!$73:$73,""),
IF($C14="Naren Baliga",_xlfn.XLOOKUP($B14,PROSPER_Baliga!$1:$1,PROSPER_Baliga!$73:$73,""),
IF($C14="Thorsten Huhn",_xlfn.XLOOKUP($B14,PROSPER_Huhn!$1:$1,PROSPER_Huhn!$73:$73,""),
IF($C14="Nick Hull",_xlfn.XLOOKUP($B14,PROSPER_Hull!$1:$1,PROSPER_Hull!$73:$73,""),
IF($C14="Monika Kotwani",_xlfn.XLOOKUP($B14,PROSPER_Kotwani!$1:$1,PROSPER_Kotwani!$73:$73,""),
IF($C14="Jonathan Wellner",_xlfn.XLOOKUP($B14,PROSPER_Wellner!$1:$1,PROSPER_Wellner!$73:$73,""),
IF($C14="Travis Harvey",_xlfn.XLOOKUP($B14,PROSPER_Harvey!$1:$1,PROSPER_Harvey!$73:$73,""),"")))))))))</f>
        <v>No Comment</v>
      </c>
      <c r="JR14" s="141" t="str">
        <f t="shared" si="223"/>
        <v>N/A</v>
      </c>
      <c r="JS14" s="135" t="str">
        <f>_xlfn.XLOOKUP(B14,PROSPERInitial_Query!$E:$E,PROSPERInitial_Query!$AS:$AS,"",,-1)</f>
        <v/>
      </c>
      <c r="JT14" s="136" t="str">
        <f t="shared" si="123"/>
        <v>Clark Jones7 - ResponsibilityCulture Champion</v>
      </c>
      <c r="JU14" s="136" t="str">
        <f>_xlfn.XLOOKUP(JT14,PROSPERDelta_Query!BK:BK,PROSPERDelta_Query!BG:BG,"",,-1)</f>
        <v/>
      </c>
      <c r="JV14" s="137" t="str">
        <f t="shared" si="224"/>
        <v>N/A</v>
      </c>
      <c r="JW14" s="137" t="str">
        <f>IF(IF(IF($C14="Christopher Lobo",_xlfn.XLOOKUP($B14,PROSPER_Lobo!$1:$1,PROSPER_Lobo!$74:$74,""),
IF($C14="Naren Baliga",_xlfn.XLOOKUP($B14,PROSPER_Baliga!$1:$1,PROSPER_Baliga!$74:$74,""),
IF($C14="Thorsten Huhn",_xlfn.XLOOKUP($B14,PROSPER_Huhn!$1:$1,PROSPER_Huhn!$74:$74,""),
IF($C14="Nick Hull",_xlfn.XLOOKUP($B14,PROSPER_Hull!$1:$1,PROSPER_Hull!$74:$74,""),
IF($C14="Monika Kotwani",_xlfn.XLOOKUP($B14,PROSPER_Kotwani!$1:$1,PROSPER_Kotwani!$74:$74,""),
IF($C14="Jonathan Wellner",_xlfn.XLOOKUP($B14,PROSPER_Wellner!$1:$1,PROSPER_Wellner!$74:$74,""),
IF($C14="Travis Harvey",_xlfn.XLOOKUP($B14,PROSPER_Harvey!$1:$1,PROSPER_Harvey!$74:$74,""),"")))))))="","",
IF($C14="Christopher Lobo",_xlfn.XLOOKUP($B14,PROSPER_Lobo!$1:$1,PROSPER_Lobo!$74:$74,""),
IF($C14="Naren Baliga",_xlfn.XLOOKUP($B14,PROSPER_Baliga!$1:$1,PROSPER_Baliga!$74:$74,""),
IF($C14="Thorsten Huhn",_xlfn.XLOOKUP($B14,PROSPER_Huhn!$1:$1,PROSPER_Huhn!$74:$74,""),
IF($C14="Nick Hull",_xlfn.XLOOKUP($B14,PROSPER_Hull!$1:$1,PROSPER_Hull!$74:$74,""),
IF($C14="Monika Kotwani",_xlfn.XLOOKUP($B14,PROSPER_Kotwani!$1:$1,PROSPER_Kotwani!$74:$74,""),
IF($C14="Jonathan Wellner",_xlfn.XLOOKUP($B14,PROSPER_Wellner!$1:$1,PROSPER_Wellner!$74:$74,""),
IF($C14="Travis Harvey",_xlfn.XLOOKUP($B14,PROSPER_Harvey!$1:$1,PROSPER_Harvey!$74:$74,""),""))))))))="","No Score",IF(IF($C14="Christopher Lobo",_xlfn.XLOOKUP($B14,PROSPER_Lobo!$1:$1,PROSPER_Lobo!$74:$74,""),
IF($C14="Naren Baliga",_xlfn.XLOOKUP($B14,PROSPER_Baliga!$1:$1,PROSPER_Baliga!$74:$74,""),
IF($C14="Thorsten Huhn",_xlfn.XLOOKUP($B14,PROSPER_Huhn!$1:$1,PROSPER_Huhn!$74:$74,""),
IF($C14="Nick Hull",_xlfn.XLOOKUP($B14,PROSPER_Hull!$1:$1,PROSPER_Hull!$74:$74,""),
IF($C14="Monika Kotwani",_xlfn.XLOOKUP($B14,PROSPER_Kotwani!$1:$1,PROSPER_Kotwani!$74:$74,""),
IF($C14="Jonathan Wellner",_xlfn.XLOOKUP($B14,PROSPER_Wellner!$1:$1,PROSPER_Wellner!$74:$74,""),
IF($C14="Travis Harvey",_xlfn.XLOOKUP($B14,PROSPER_Harvey!$1:$1,PROSPER_Harvey!$74:$74,""),"")))))))="","",
IF($C14="Christopher Lobo",_xlfn.XLOOKUP($B14,PROSPER_Lobo!$1:$1,PROSPER_Lobo!$74:$74,""),
IF($C14="Naren Baliga",_xlfn.XLOOKUP($B14,PROSPER_Baliga!$1:$1,PROSPER_Baliga!$74:$74,""),
IF($C14="Thorsten Huhn",_xlfn.XLOOKUP($B14,PROSPER_Huhn!$1:$1,PROSPER_Huhn!$74:$74,""),
IF($C14="Nick Hull",_xlfn.XLOOKUP($B14,PROSPER_Hull!$1:$1,PROSPER_Hull!$74:$74,""),
IF($C14="Monika Kotwani",_xlfn.XLOOKUP($B14,PROSPER_Kotwani!$1:$1,PROSPER_Kotwani!$74:$74,""),
IF($C14="Jonathan Wellner",_xlfn.XLOOKUP($B14,PROSPER_Wellner!$1:$1,PROSPER_Wellner!$74:$74,""),
IF($C14="Travis Harvey",_xlfn.XLOOKUP($B14,PROSPER_Harvey!$1:$1,PROSPER_Harvey!$74:$74,""),"")))))))))</f>
        <v>No Score</v>
      </c>
      <c r="JX14" s="138" t="str">
        <f>IF(IF(IF($C14="Christopher Lobo",_xlfn.XLOOKUP($B14,PROSPER_Lobo!$1:$1,PROSPER_Lobo!$75:$75,""),
IF($C14="Naren Baliga",_xlfn.XLOOKUP($B14,PROSPER_Baliga!$1:$1,PROSPER_Baliga!$75:$75,""),
IF($C14="Thorsten Huhn",_xlfn.XLOOKUP($B14,PROSPER_Huhn!$1:$1,PROSPER_Huhn!$75:$75,""),
IF($C14="Nick Hull",_xlfn.XLOOKUP($B14,PROSPER_Hull!$1:$1,PROSPER_Hull!$75:$75,""),
IF($C14="Monika Kotwani",_xlfn.XLOOKUP($B14,PROSPER_Kotwani!$1:$1,PROSPER_Kotwani!$75:$75,""),
IF($C14="Jonathan Wellner",_xlfn.XLOOKUP($B14,PROSPER_Wellner!$1:$1,PROSPER_Wellner!$75:$75,""),
IF($C14="Travis Harvey",_xlfn.XLOOKUP($B14,PROSPER_Harvey!$1:$1,PROSPER_Harvey!$75:$75,""),"")))))))="","",
IF($C14="Christopher Lobo",_xlfn.XLOOKUP($B14,PROSPER_Lobo!$1:$1,PROSPER_Lobo!$75:$75,""),
IF($C14="Naren Baliga",_xlfn.XLOOKUP($B14,PROSPER_Baliga!$1:$1,PROSPER_Baliga!$75:$75,""),
IF($C14="Thorsten Huhn",_xlfn.XLOOKUP($B14,PROSPER_Huhn!$1:$1,PROSPER_Huhn!$75:$75,""),
IF($C14="Nick Hull",_xlfn.XLOOKUP($B14,PROSPER_Hull!$1:$1,PROSPER_Hull!$75:$75,""),
IF($C14="Monika Kotwani",_xlfn.XLOOKUP($B14,PROSPER_Kotwani!$1:$1,PROSPER_Kotwani!$75:$75,""),
IF($C14="Jonathan Wellner",_xlfn.XLOOKUP($B14,PROSPER_Wellner!$1:$1,PROSPER_Wellner!$75:$75,""),
IF($C14="Travis Harvey",_xlfn.XLOOKUP($B14,PROSPER_Harvey!$1:$1,PROSPER_Harvey!$75:$75,""),""))))))))="","No Comment",IF(IF($C14="Christopher Lobo",_xlfn.XLOOKUP($B14,PROSPER_Lobo!$1:$1,PROSPER_Lobo!$75:$75,""),
IF($C14="Naren Baliga",_xlfn.XLOOKUP($B14,PROSPER_Baliga!$1:$1,PROSPER_Baliga!$75:$75,""),
IF($C14="Thorsten Huhn",_xlfn.XLOOKUP($B14,PROSPER_Huhn!$1:$1,PROSPER_Huhn!$75:$75,""),
IF($C14="Nick Hull",_xlfn.XLOOKUP($B14,PROSPER_Hull!$1:$1,PROSPER_Hull!$75:$75,""),
IF($C14="Monika Kotwani",_xlfn.XLOOKUP($B14,PROSPER_Kotwani!$1:$1,PROSPER_Kotwani!$75:$75,""),
IF($C14="Jonathan Wellner",_xlfn.XLOOKUP($B14,PROSPER_Wellner!$1:$1,PROSPER_Wellner!$75:$75,""),
IF($C14="Travis Harvey",_xlfn.XLOOKUP($B14,PROSPER_Harvey!$1:$1,PROSPER_Harvey!$75:$75,""),"")))))))="","",
IF($C14="Christopher Lobo",_xlfn.XLOOKUP($B14,PROSPER_Lobo!$1:$1,PROSPER_Lobo!$75:$75,""),
IF($C14="Naren Baliga",_xlfn.XLOOKUP($B14,PROSPER_Baliga!$1:$1,PROSPER_Baliga!$75:$75,""),
IF($C14="Thorsten Huhn",_xlfn.XLOOKUP($B14,PROSPER_Huhn!$1:$1,PROSPER_Huhn!$75:$75,""),
IF($C14="Nick Hull",_xlfn.XLOOKUP($B14,PROSPER_Hull!$1:$1,PROSPER_Hull!$75:$75,""),
IF($C14="Monika Kotwani",_xlfn.XLOOKUP($B14,PROSPER_Kotwani!$1:$1,PROSPER_Kotwani!$75:$75,""),
IF($C14="Jonathan Wellner",_xlfn.XLOOKUP($B14,PROSPER_Wellner!$1:$1,PROSPER_Wellner!$75:$75,""),
IF($C14="Travis Harvey",_xlfn.XLOOKUP($B14,PROSPER_Harvey!$1:$1,PROSPER_Harvey!$75:$75,""),"")))))))))</f>
        <v>No Comment</v>
      </c>
      <c r="JY14" s="141" t="str">
        <f t="shared" si="225"/>
        <v>N/A</v>
      </c>
      <c r="JZ14" s="135" t="str">
        <f>_xlfn.XLOOKUP(B14,PROSPERInitial_Query!$E:$E,PROSPERInitial_Query!$AT:$AT,"",,-1)</f>
        <v/>
      </c>
      <c r="KA14" s="136" t="str">
        <f t="shared" si="126"/>
        <v>Clark Jones7 - ResponsibilityPeople Management</v>
      </c>
      <c r="KB14" s="136" t="str">
        <f>_xlfn.XLOOKUP(KA14,PROSPERDelta_Query!BK:BK,PROSPERDelta_Query!BH:BH,"",,-1)</f>
        <v/>
      </c>
      <c r="KC14" s="137" t="str">
        <f t="shared" si="226"/>
        <v>N/A</v>
      </c>
      <c r="KD14" s="137" t="str">
        <f>IF(IF(IF($C14="Christopher Lobo",_xlfn.XLOOKUP($B14,PROSPER_Lobo!$1:$1,PROSPER_Lobo!$76:$76,""),
IF($C14="Naren Baliga",_xlfn.XLOOKUP($B14,PROSPER_Baliga!$1:$1,PROSPER_Baliga!$76:$76,""),
IF($C14="Thorsten Huhn",_xlfn.XLOOKUP($B14,PROSPER_Huhn!$1:$1,PROSPER_Huhn!$76:$76,""),
IF($C14="Nick Hull",_xlfn.XLOOKUP($B14,PROSPER_Hull!$1:$1,PROSPER_Hull!$76:$76,""),
IF($C14="Monika Kotwani",_xlfn.XLOOKUP($B14,PROSPER_Kotwani!$1:$1,PROSPER_Kotwani!$76:$76,""),
IF($C14="Jonathan Wellner",_xlfn.XLOOKUP($B14,PROSPER_Wellner!$1:$1,PROSPER_Wellner!$76:$76,""),
IF($C14="Travis Harvey",_xlfn.XLOOKUP($B14,PROSPER_Harvey!$1:$1,PROSPER_Harvey!$76:$76,""),"")))))))="","",
IF($C14="Christopher Lobo",_xlfn.XLOOKUP($B14,PROSPER_Lobo!$1:$1,PROSPER_Lobo!$76:$76,""),
IF($C14="Naren Baliga",_xlfn.XLOOKUP($B14,PROSPER_Baliga!$1:$1,PROSPER_Baliga!$76:$76,""),
IF($C14="Thorsten Huhn",_xlfn.XLOOKUP($B14,PROSPER_Huhn!$1:$1,PROSPER_Huhn!$76:$76,""),
IF($C14="Nick Hull",_xlfn.XLOOKUP($B14,PROSPER_Hull!$1:$1,PROSPER_Hull!$76:$76,""),
IF($C14="Monika Kotwani",_xlfn.XLOOKUP($B14,PROSPER_Kotwani!$1:$1,PROSPER_Kotwani!$76:$76,""),
IF($C14="Jonathan Wellner",_xlfn.XLOOKUP($B14,PROSPER_Wellner!$1:$1,PROSPER_Wellner!$76:$76,""),
IF($C14="Travis Harvey",_xlfn.XLOOKUP($B14,PROSPER_Harvey!$1:$1,PROSPER_Harvey!$76:$76,""),""))))))))="","No Score",IF(IF($C14="Christopher Lobo",_xlfn.XLOOKUP($B14,PROSPER_Lobo!$1:$1,PROSPER_Lobo!$76:$76,""),
IF($C14="Naren Baliga",_xlfn.XLOOKUP($B14,PROSPER_Baliga!$1:$1,PROSPER_Baliga!$76:$76,""),
IF($C14="Thorsten Huhn",_xlfn.XLOOKUP($B14,PROSPER_Huhn!$1:$1,PROSPER_Huhn!$76:$76,""),
IF($C14="Nick Hull",_xlfn.XLOOKUP($B14,PROSPER_Hull!$1:$1,PROSPER_Hull!$76:$76,""),
IF($C14="Monika Kotwani",_xlfn.XLOOKUP($B14,PROSPER_Kotwani!$1:$1,PROSPER_Kotwani!$76:$76,""),
IF($C14="Jonathan Wellner",_xlfn.XLOOKUP($B14,PROSPER_Wellner!$1:$1,PROSPER_Wellner!$76:$76,""),
IF($C14="Travis Harvey",_xlfn.XLOOKUP($B14,PROSPER_Harvey!$1:$1,PROSPER_Harvey!$76:$76,""),"")))))))="","",
IF($C14="Christopher Lobo",_xlfn.XLOOKUP($B14,PROSPER_Lobo!$1:$1,PROSPER_Lobo!$76:$76,""),
IF($C14="Naren Baliga",_xlfn.XLOOKUP($B14,PROSPER_Baliga!$1:$1,PROSPER_Baliga!$76:$76,""),
IF($C14="Thorsten Huhn",_xlfn.XLOOKUP($B14,PROSPER_Huhn!$1:$1,PROSPER_Huhn!$76:$76,""),
IF($C14="Nick Hull",_xlfn.XLOOKUP($B14,PROSPER_Hull!$1:$1,PROSPER_Hull!$76:$76,""),
IF($C14="Monika Kotwani",_xlfn.XLOOKUP($B14,PROSPER_Kotwani!$1:$1,PROSPER_Kotwani!$76:$76,""),
IF($C14="Jonathan Wellner",_xlfn.XLOOKUP($B14,PROSPER_Wellner!$1:$1,PROSPER_Wellner!$76:$76,""),
IF($C14="Travis Harvey",_xlfn.XLOOKUP($B14,PROSPER_Harvey!$1:$1,PROSPER_Harvey!$76:$76,""),"")))))))))</f>
        <v>No Score</v>
      </c>
      <c r="KE14" s="138" t="str">
        <f>IF(IF(IF($C14="Christopher Lobo",_xlfn.XLOOKUP($B14,PROSPER_Lobo!$1:$1,PROSPER_Lobo!$77:$77,""),
IF($C14="Naren Baliga",_xlfn.XLOOKUP($B14,PROSPER_Baliga!$1:$1,PROSPER_Baliga!$77:$77,""),
IF($C14="Thorsten Huhn",_xlfn.XLOOKUP($B14,PROSPER_Huhn!$1:$1,PROSPER_Huhn!$77:$77,""),
IF($C14="Nick Hull",_xlfn.XLOOKUP($B14,PROSPER_Hull!$1:$1,PROSPER_Hull!$77:$77,""),
IF($C14="Monika Kotwani",_xlfn.XLOOKUP($B14,PROSPER_Kotwani!$1:$1,PROSPER_Kotwani!$77:$77,""),
IF($C14="Jonathan Wellner",_xlfn.XLOOKUP($B14,PROSPER_Wellner!$1:$1,PROSPER_Wellner!$77:$77,""),
IF($C14="Travis Harvey",_xlfn.XLOOKUP($B14,PROSPER_Harvey!$1:$1,PROSPER_Harvey!$77:$77,""),"")))))))="","",
IF($C14="Christopher Lobo",_xlfn.XLOOKUP($B14,PROSPER_Lobo!$1:$1,PROSPER_Lobo!$77:$77,""),
IF($C14="Naren Baliga",_xlfn.XLOOKUP($B14,PROSPER_Baliga!$1:$1,PROSPER_Baliga!$77:$77,""),
IF($C14="Thorsten Huhn",_xlfn.XLOOKUP($B14,PROSPER_Huhn!$1:$1,PROSPER_Huhn!$77:$77,""),
IF($C14="Nick Hull",_xlfn.XLOOKUP($B14,PROSPER_Hull!$1:$1,PROSPER_Hull!$77:$77,""),
IF($C14="Monika Kotwani",_xlfn.XLOOKUP($B14,PROSPER_Kotwani!$1:$1,PROSPER_Kotwani!$77:$77,""),
IF($C14="Jonathan Wellner",_xlfn.XLOOKUP($B14,PROSPER_Wellner!$1:$1,PROSPER_Wellner!$77:$77,""),
IF($C14="Travis Harvey",_xlfn.XLOOKUP($B14,PROSPER_Harvey!$1:$1,PROSPER_Harvey!$77:$77,""),""))))))))="","No Comment",IF(IF($C14="Christopher Lobo",_xlfn.XLOOKUP($B14,PROSPER_Lobo!$1:$1,PROSPER_Lobo!$77:$77,""),
IF($C14="Naren Baliga",_xlfn.XLOOKUP($B14,PROSPER_Baliga!$1:$1,PROSPER_Baliga!$77:$77,""),
IF($C14="Thorsten Huhn",_xlfn.XLOOKUP($B14,PROSPER_Huhn!$1:$1,PROSPER_Huhn!$77:$77,""),
IF($C14="Nick Hull",_xlfn.XLOOKUP($B14,PROSPER_Hull!$1:$1,PROSPER_Hull!$77:$77,""),
IF($C14="Monika Kotwani",_xlfn.XLOOKUP($B14,PROSPER_Kotwani!$1:$1,PROSPER_Kotwani!$77:$77,""),
IF($C14="Jonathan Wellner",_xlfn.XLOOKUP($B14,PROSPER_Wellner!$1:$1,PROSPER_Wellner!$77:$77,""),
IF($C14="Travis Harvey",_xlfn.XLOOKUP($B14,PROSPER_Harvey!$1:$1,PROSPER_Harvey!$77:$77,""),"")))))))="","",
IF($C14="Christopher Lobo",_xlfn.XLOOKUP($B14,PROSPER_Lobo!$1:$1,PROSPER_Lobo!$77:$77,""),
IF($C14="Naren Baliga",_xlfn.XLOOKUP($B14,PROSPER_Baliga!$1:$1,PROSPER_Baliga!$77:$77,""),
IF($C14="Thorsten Huhn",_xlfn.XLOOKUP($B14,PROSPER_Huhn!$1:$1,PROSPER_Huhn!$77:$77,""),
IF($C14="Nick Hull",_xlfn.XLOOKUP($B14,PROSPER_Hull!$1:$1,PROSPER_Hull!$77:$77,""),
IF($C14="Monika Kotwani",_xlfn.XLOOKUP($B14,PROSPER_Kotwani!$1:$1,PROSPER_Kotwani!$77:$77,""),
IF($C14="Jonathan Wellner",_xlfn.XLOOKUP($B14,PROSPER_Wellner!$1:$1,PROSPER_Wellner!$77:$77,""),
IF($C14="Travis Harvey",_xlfn.XLOOKUP($B14,PROSPER_Harvey!$1:$1,PROSPER_Harvey!$77:$77,""),"")))))))))</f>
        <v>No Comment</v>
      </c>
      <c r="KF14" s="141" t="str">
        <f t="shared" si="227"/>
        <v>N/A</v>
      </c>
      <c r="KG14" s="135" t="str">
        <f>_xlfn.XLOOKUP(B14,PROSPERInitial_Query!$E:$E,PROSPERInitial_Query!$AU:$AU,"",,-1)</f>
        <v/>
      </c>
      <c r="KH14" s="136" t="str">
        <f t="shared" si="129"/>
        <v>Clark Jones7 - ResponsibilitySelf Sufficiency</v>
      </c>
      <c r="KI14" s="136" t="str">
        <f>_xlfn.XLOOKUP(KH14,PROSPERDelta_Query!BK:BK,PROSPERDelta_Query!BI:BI,"",,-1)</f>
        <v/>
      </c>
      <c r="KJ14" s="137" t="str">
        <f t="shared" si="228"/>
        <v>N/A</v>
      </c>
      <c r="KK14" s="137" t="str">
        <f>IF(IF(IF($C14="Christopher Lobo",_xlfn.XLOOKUP($B14,PROSPER_Lobo!$1:$1,PROSPER_Lobo!$78:$78,""),
IF($C14="Naren Baliga",_xlfn.XLOOKUP($B14,PROSPER_Baliga!$1:$1,PROSPER_Baliga!$78:$78,""),
IF($C14="Thorsten Huhn",_xlfn.XLOOKUP($B14,PROSPER_Huhn!$1:$1,PROSPER_Huhn!$78:$78,""),
IF($C14="Nick Hull",_xlfn.XLOOKUP($B14,PROSPER_Hull!$1:$1,PROSPER_Hull!$78:$78,""),
IF($C14="Monika Kotwani",_xlfn.XLOOKUP($B14,PROSPER_Kotwani!$1:$1,PROSPER_Kotwani!$78:$78,""),
IF($C14="Jonathan Wellner",_xlfn.XLOOKUP($B14,PROSPER_Wellner!$1:$1,PROSPER_Wellner!$78:$78,""),
IF($C14="Travis Harvey",_xlfn.XLOOKUP($B14,PROSPER_Harvey!$1:$1,PROSPER_Harvey!$78:$78,""),"")))))))="","",
IF($C14="Christopher Lobo",_xlfn.XLOOKUP($B14,PROSPER_Lobo!$1:$1,PROSPER_Lobo!$78:$78,""),
IF($C14="Naren Baliga",_xlfn.XLOOKUP($B14,PROSPER_Baliga!$1:$1,PROSPER_Baliga!$78:$78,""),
IF($C14="Thorsten Huhn",_xlfn.XLOOKUP($B14,PROSPER_Huhn!$1:$1,PROSPER_Huhn!$78:$78,""),
IF($C14="Nick Hull",_xlfn.XLOOKUP($B14,PROSPER_Hull!$1:$1,PROSPER_Hull!$78:$78,""),
IF($C14="Monika Kotwani",_xlfn.XLOOKUP($B14,PROSPER_Kotwani!$1:$1,PROSPER_Kotwani!$78:$78,""),
IF($C14="Jonathan Wellner",_xlfn.XLOOKUP($B14,PROSPER_Wellner!$1:$1,PROSPER_Wellner!$78:$78,""),
IF($C14="Travis Harvey",_xlfn.XLOOKUP($B14,PROSPER_Harvey!$1:$1,PROSPER_Harvey!$78:$78,""),""))))))))="","No Score",IF(IF($C14="Christopher Lobo",_xlfn.XLOOKUP($B14,PROSPER_Lobo!$1:$1,PROSPER_Lobo!$78:$78,""),
IF($C14="Naren Baliga",_xlfn.XLOOKUP($B14,PROSPER_Baliga!$1:$1,PROSPER_Baliga!$78:$78,""),
IF($C14="Thorsten Huhn",_xlfn.XLOOKUP($B14,PROSPER_Huhn!$1:$1,PROSPER_Huhn!$78:$78,""),
IF($C14="Nick Hull",_xlfn.XLOOKUP($B14,PROSPER_Hull!$1:$1,PROSPER_Hull!$78:$78,""),
IF($C14="Monika Kotwani",_xlfn.XLOOKUP($B14,PROSPER_Kotwani!$1:$1,PROSPER_Kotwani!$78:$78,""),
IF($C14="Jonathan Wellner",_xlfn.XLOOKUP($B14,PROSPER_Wellner!$1:$1,PROSPER_Wellner!$78:$78,""),
IF($C14="Travis Harvey",_xlfn.XLOOKUP($B14,PROSPER_Harvey!$1:$1,PROSPER_Harvey!$78:$78,""),"")))))))="","",
IF($C14="Christopher Lobo",_xlfn.XLOOKUP($B14,PROSPER_Lobo!$1:$1,PROSPER_Lobo!$78:$78,""),
IF($C14="Naren Baliga",_xlfn.XLOOKUP($B14,PROSPER_Baliga!$1:$1,PROSPER_Baliga!$78:$78,""),
IF($C14="Thorsten Huhn",_xlfn.XLOOKUP($B14,PROSPER_Huhn!$1:$1,PROSPER_Huhn!$78:$78,""),
IF($C14="Nick Hull",_xlfn.XLOOKUP($B14,PROSPER_Hull!$1:$1,PROSPER_Hull!$78:$78,""),
IF($C14="Monika Kotwani",_xlfn.XLOOKUP($B14,PROSPER_Kotwani!$1:$1,PROSPER_Kotwani!$78:$78,""),
IF($C14="Jonathan Wellner",_xlfn.XLOOKUP($B14,PROSPER_Wellner!$1:$1,PROSPER_Wellner!$78:$78,""),
IF($C14="Travis Harvey",_xlfn.XLOOKUP($B14,PROSPER_Harvey!$1:$1,PROSPER_Harvey!$78:$78,""),"")))))))))</f>
        <v>No Score</v>
      </c>
      <c r="KL14" s="138" t="str">
        <f>IF(IF(IF($C14="Christopher Lobo",_xlfn.XLOOKUP($B14,PROSPER_Lobo!$1:$1,PROSPER_Lobo!$79:$79,""),
IF($C14="Naren Baliga",_xlfn.XLOOKUP($B14,PROSPER_Baliga!$1:$1,PROSPER_Baliga!$79:$79,""),
IF($C14="Thorsten Huhn",_xlfn.XLOOKUP($B14,PROSPER_Huhn!$1:$1,PROSPER_Huhn!$79:$79,""),
IF($C14="Nick Hull",_xlfn.XLOOKUP($B14,PROSPER_Hull!$1:$1,PROSPER_Hull!$79:$79,""),
IF($C14="Monika Kotwani",_xlfn.XLOOKUP($B14,PROSPER_Kotwani!$1:$1,PROSPER_Kotwani!$79:$79,""),
IF($C14="Jonathan Wellner",_xlfn.XLOOKUP($B14,PROSPER_Wellner!$1:$1,PROSPER_Wellner!$79:$79,""),
IF($C14="Travis Harvey",_xlfn.XLOOKUP($B14,PROSPER_Harvey!$1:$1,PROSPER_Harvey!$79:$79,""),"")))))))="","",
IF($C14="Christopher Lobo",_xlfn.XLOOKUP($B14,PROSPER_Lobo!$1:$1,PROSPER_Lobo!$79:$79,""),
IF($C14="Naren Baliga",_xlfn.XLOOKUP($B14,PROSPER_Baliga!$1:$1,PROSPER_Baliga!$79:$79,""),
IF($C14="Thorsten Huhn",_xlfn.XLOOKUP($B14,PROSPER_Huhn!$1:$1,PROSPER_Huhn!$79:$79,""),
IF($C14="Nick Hull",_xlfn.XLOOKUP($B14,PROSPER_Hull!$1:$1,PROSPER_Hull!$79:$79,""),
IF($C14="Monika Kotwani",_xlfn.XLOOKUP($B14,PROSPER_Kotwani!$1:$1,PROSPER_Kotwani!$79:$79,""),
IF($C14="Jonathan Wellner",_xlfn.XLOOKUP($B14,PROSPER_Wellner!$1:$1,PROSPER_Wellner!$79:$79,""),
IF($C14="Travis Harvey",_xlfn.XLOOKUP($B14,PROSPER_Harvey!$1:$1,PROSPER_Harvey!$79:$79,""),""))))))))="","No Comment",IF(IF($C14="Christopher Lobo",_xlfn.XLOOKUP($B14,PROSPER_Lobo!$1:$1,PROSPER_Lobo!$79:$79,""),
IF($C14="Naren Baliga",_xlfn.XLOOKUP($B14,PROSPER_Baliga!$1:$1,PROSPER_Baliga!$79:$79,""),
IF($C14="Thorsten Huhn",_xlfn.XLOOKUP($B14,PROSPER_Huhn!$1:$1,PROSPER_Huhn!$79:$79,""),
IF($C14="Nick Hull",_xlfn.XLOOKUP($B14,PROSPER_Hull!$1:$1,PROSPER_Hull!$79:$79,""),
IF($C14="Monika Kotwani",_xlfn.XLOOKUP($B14,PROSPER_Kotwani!$1:$1,PROSPER_Kotwani!$79:$79,""),
IF($C14="Jonathan Wellner",_xlfn.XLOOKUP($B14,PROSPER_Wellner!$1:$1,PROSPER_Wellner!$79:$79,""),
IF($C14="Travis Harvey",_xlfn.XLOOKUP($B14,PROSPER_Harvey!$1:$1,PROSPER_Harvey!$79:$79,""),"")))))))="","",
IF($C14="Christopher Lobo",_xlfn.XLOOKUP($B14,PROSPER_Lobo!$1:$1,PROSPER_Lobo!$79:$79,""),
IF($C14="Naren Baliga",_xlfn.XLOOKUP($B14,PROSPER_Baliga!$1:$1,PROSPER_Baliga!$79:$79,""),
IF($C14="Thorsten Huhn",_xlfn.XLOOKUP($B14,PROSPER_Huhn!$1:$1,PROSPER_Huhn!$79:$79,""),
IF($C14="Nick Hull",_xlfn.XLOOKUP($B14,PROSPER_Hull!$1:$1,PROSPER_Hull!$79:$79,""),
IF($C14="Monika Kotwani",_xlfn.XLOOKUP($B14,PROSPER_Kotwani!$1:$1,PROSPER_Kotwani!$79:$79,""),
IF($C14="Jonathan Wellner",_xlfn.XLOOKUP($B14,PROSPER_Wellner!$1:$1,PROSPER_Wellner!$79:$79,""),
IF($C14="Travis Harvey",_xlfn.XLOOKUP($B14,PROSPER_Harvey!$1:$1,PROSPER_Harvey!$79:$79,""),"")))))))))</f>
        <v>No Comment</v>
      </c>
      <c r="KM14" s="141" t="str">
        <f t="shared" si="229"/>
        <v>N/A</v>
      </c>
      <c r="KN14" s="145" t="str">
        <f t="shared" si="230"/>
        <v>N/A</v>
      </c>
      <c r="KO14" s="146" t="str">
        <f t="shared" si="231"/>
        <v>N/A</v>
      </c>
      <c r="KP14" s="194" t="str">
        <f t="shared" si="232"/>
        <v>N/A</v>
      </c>
      <c r="KQ14" s="147">
        <f t="shared" si="233"/>
        <v>6.75</v>
      </c>
      <c r="KR14" s="148"/>
      <c r="KS14" s="148"/>
      <c r="KT14" s="148"/>
      <c r="KU14" s="149"/>
    </row>
    <row r="15" spans="2:307" x14ac:dyDescent="0.25">
      <c r="B15" s="118" t="s">
        <v>119</v>
      </c>
      <c r="C15" s="119" t="s">
        <v>158</v>
      </c>
      <c r="D15" s="120" t="str">
        <f>_xlfn.XLOOKUP(B15,PROSPERInitial_Query!E:E,PROSPERInitial_Query!G:G,"",,-1)</f>
        <v/>
      </c>
      <c r="E15" s="121" t="str">
        <f t="shared" si="136"/>
        <v>Daisy Carlos1 - PortfolioDesign Success</v>
      </c>
      <c r="F15" s="122" t="str">
        <f>_xlfn.XLOOKUP(E15,PROSPERDelta_Query!BK:BK,PROSPERDelta_Query!I:I,"",,-1)</f>
        <v/>
      </c>
      <c r="G15" s="123" t="str">
        <f t="shared" si="137"/>
        <v>N/A</v>
      </c>
      <c r="H15" s="124" t="str">
        <f>IF(IF(IF($C15="Christopher Lobo",_xlfn.XLOOKUP($B15,PROSPER_Lobo!$1:$1,PROSPER_Lobo!$2:$2,""),
IF($C15="Naren Baliga",_xlfn.XLOOKUP($B15,PROSPER_Baliga!$1:$1,PROSPER_Baliga!$2:$2,""),
IF($C15="Thorsten Huhn",_xlfn.XLOOKUP($B15,PROSPER_Huhn!$1:$1,PROSPER_Huhn!$2:$2,""),
IF($C15="Nick Hull",_xlfn.XLOOKUP($B15,PROSPER_Hull!$1:$1,PROSPER_Hull!$2:$2,""),
IF($C15="Monika Kotwani",_xlfn.XLOOKUP($B15,PROSPER_Kotwani!$1:$1,PROSPER_Kotwani!$2:$2,""),
IF($C15="Jonathan Wellner",_xlfn.XLOOKUP($B15,PROSPER_Wellner!$1:$1,PROSPER_Wellner!$2:$2,""),
IF($C15="Travis Harvey",_xlfn.XLOOKUP($B15,PROSPER_Harvey!$1:$1,PROSPER_Harvey!$2:$2,""),"")))))))="","",
IF($C15="Christopher Lobo",_xlfn.XLOOKUP($B15,PROSPER_Lobo!$1:$1,PROSPER_Lobo!$2:$2,""),
IF($C15="Naren Baliga",_xlfn.XLOOKUP($B15,PROSPER_Baliga!$1:$1,PROSPER_Baliga!$2:$2,""),
IF($C15="Thorsten Huhn",_xlfn.XLOOKUP($B15,PROSPER_Huhn!$1:$1,PROSPER_Huhn!$2:$2,""),
IF($C15="Nick Hull",_xlfn.XLOOKUP($B15,PROSPER_Hull!$1:$1,PROSPER_Hull!$2:$2,""),
IF($C15="Monika Kotwani",_xlfn.XLOOKUP($B15,PROSPER_Kotwani!$1:$1,PROSPER_Kotwani!$2:$2,""),
IF($C15="Jonathan Wellner",_xlfn.XLOOKUP($B15,PROSPER_Wellner!$1:$1,PROSPER_Wellner!$2:$2,""),
IF($C15="Travis Harvey",_xlfn.XLOOKUP($B15,PROSPER_Harvey!$1:$1,PROSPER_Harvey!$2:$2,""),""))))))))="","No Score",(IF(IF($C15="Christopher Lobo",_xlfn.XLOOKUP($B15,PROSPER_Lobo!$1:$1,PROSPER_Lobo!$2:$2,""),
IF($C15="Naren Baliga",_xlfn.XLOOKUP($B15,PROSPER_Baliga!$1:$1,PROSPER_Baliga!$2:$2,""),
IF($C15="Thorsten Huhn",_xlfn.XLOOKUP($B15,PROSPER_Huhn!$1:$1,PROSPER_Huhn!$2:$2,""),
IF($C15="Nick Hull",_xlfn.XLOOKUP($B15,PROSPER_Hull!$1:$1,PROSPER_Hull!$2:$2,""),
IF($C15="Monika Kotwani",_xlfn.XLOOKUP($B15,PROSPER_Kotwani!$1:$1,PROSPER_Kotwani!$2:$2,""),
IF($C15="Jonathan Wellner",_xlfn.XLOOKUP($B15,PROSPER_Wellner!$1:$1,PROSPER_Wellner!$2:$2,""),
IF($C15="Travis Harvey",_xlfn.XLOOKUP($B15,PROSPER_Harvey!$1:$1,PROSPER_Harvey!$2:$2,""),"")))))))="","",
IF($C15="Christopher Lobo",_xlfn.XLOOKUP($B15,PROSPER_Lobo!$1:$1,PROSPER_Lobo!$2:$2,""),
IF($C15="Naren Baliga",_xlfn.XLOOKUP($B15,PROSPER_Baliga!$1:$1,PROSPER_Baliga!$2:$2,""),
IF($C15="Thorsten Huhn",_xlfn.XLOOKUP($B15,PROSPER_Huhn!$1:$1,PROSPER_Huhn!$2:$2,""),
IF($C15="Nick Hull",_xlfn.XLOOKUP($B15,PROSPER_Hull!$1:$1,PROSPER_Hull!$2:$2,""),
IF($C15="Monika Kotwani",_xlfn.XLOOKUP($B15,PROSPER_Kotwani!$1:$1,PROSPER_Kotwani!$2:$2,""),
IF($C15="Jonathan Wellner",_xlfn.XLOOKUP($B15,PROSPER_Wellner!$1:$1,PROSPER_Wellner!$2:$2,""),
IF($C15="Travis Harvey",_xlfn.XLOOKUP($B15,PROSPER_Harvey!$1:$1,PROSPER_Harvey!$2:$2,""),""))))))))))</f>
        <v>No Score</v>
      </c>
      <c r="I15" s="125" t="str">
        <f>IF(IF(IF($C15="Christopher Lobo",_xlfn.XLOOKUP($B15,PROSPER_Lobo!$1:$1,PROSPER_Lobo!$3:$3,""),
IF($C15="Naren Baliga",_xlfn.XLOOKUP($B15,PROSPER_Baliga!$1:$1,PROSPER_Baliga!$3:$3,""),
IF($C15="Thorsten Huhn",_xlfn.XLOOKUP($B15,PROSPER_Huhn!$1:$1,PROSPER_Huhn!$3:$3,""),
IF($C15="Nick Hull",_xlfn.XLOOKUP($B15,PROSPER_Hull!$1:$1,PROSPER_Hull!$3:$3,""),
IF($C15="Monika Kotwani",_xlfn.XLOOKUP($B15,PROSPER_Kotwani!$1:$1,PROSPER_Kotwani!$3:$3,""),
IF($C15="Jonathan Wellner",_xlfn.XLOOKUP($B15,PROSPER_Wellner!$1:$1,PROSPER_Wellner!$3:$3,""),
IF($C15="Travis Harvey",_xlfn.XLOOKUP($B15,PROSPER_Harvey!$1:$1,PROSPER_Harvey!$3:$3,""),"")))))))="","",
IF($C15="Christopher Lobo",_xlfn.XLOOKUP($B15,PROSPER_Lobo!$1:$1,PROSPER_Lobo!$3:$3,""),
IF($C15="Naren Baliga",_xlfn.XLOOKUP($B15,PROSPER_Baliga!$1:$1,PROSPER_Baliga!$3:$3,""),
IF($C15="Thorsten Huhn",_xlfn.XLOOKUP($B15,PROSPER_Huhn!$1:$1,PROSPER_Huhn!$3:$3,""),
IF($C15="Nick Hull",_xlfn.XLOOKUP($B15,PROSPER_Hull!$1:$1,PROSPER_Hull!$3:$3,""),
IF($C15="Monika Kotwani",_xlfn.XLOOKUP($B15,PROSPER_Kotwani!$1:$1,PROSPER_Kotwani!$3:$3,""),
IF($C15="Jonathan Wellner",_xlfn.XLOOKUP($B15,PROSPER_Wellner!$1:$1,PROSPER_Wellner!$3:$3,""),
IF($C15="Travis Harvey",_xlfn.XLOOKUP($B15,PROSPER_Harvey!$1:$1,PROSPER_Harvey!$3:$3,""),""))))))))="","No Comment",IF(IF($C15="Christopher Lobo",_xlfn.XLOOKUP($B15,PROSPER_Lobo!$1:$1,PROSPER_Lobo!$3:$3,""),
IF($C15="Naren Baliga",_xlfn.XLOOKUP($B15,PROSPER_Baliga!$1:$1,PROSPER_Baliga!$3:$3,""),
IF($C15="Thorsten Huhn",_xlfn.XLOOKUP($B15,PROSPER_Huhn!$1:$1,PROSPER_Huhn!$3:$3,""),
IF($C15="Nick Hull",_xlfn.XLOOKUP($B15,PROSPER_Hull!$1:$1,PROSPER_Hull!$3:$3,""),
IF($C15="Monika Kotwani",_xlfn.XLOOKUP($B15,PROSPER_Kotwani!$1:$1,PROSPER_Kotwani!$3:$3,""),
IF($C15="Jonathan Wellner",_xlfn.XLOOKUP($B15,PROSPER_Wellner!$1:$1,PROSPER_Wellner!$3:$3,""),
IF($C15="Travis Harvey",_xlfn.XLOOKUP($B15,PROSPER_Harvey!$1:$1,PROSPER_Harvey!$3:$3,""),"")))))))="","",
IF($C15="Christopher Lobo",_xlfn.XLOOKUP($B15,PROSPER_Lobo!$1:$1,PROSPER_Lobo!$3:$3,""),
IF($C15="Naren Baliga",_xlfn.XLOOKUP($B15,PROSPER_Baliga!$1:$1,PROSPER_Baliga!$3:$3,""),
IF($C15="Thorsten Huhn",_xlfn.XLOOKUP($B15,PROSPER_Huhn!$1:$1,PROSPER_Huhn!$3:$3,""),
IF($C15="Nick Hull",_xlfn.XLOOKUP($B15,PROSPER_Hull!$1:$1,PROSPER_Hull!$3:$3,""),
IF($C15="Monika Kotwani",_xlfn.XLOOKUP($B15,PROSPER_Kotwani!$1:$1,PROSPER_Kotwani!$3:$3,""),
IF($C15="Jonathan Wellner",_xlfn.XLOOKUP($B15,PROSPER_Wellner!$1:$1,PROSPER_Wellner!$3:$3,""),
IF($C15="Travis Harvey",_xlfn.XLOOKUP($B15,PROSPER_Harvey!$1:$1,PROSPER_Harvey!$3:$3,""),"")))))))))</f>
        <v>No Comment</v>
      </c>
      <c r="J15" s="124">
        <f>IFERROR(ROUND(_xlfn.XLOOKUP(B15,DesignSuccessChallenge_Query!$E:$E,DesignSuccessChallenge_Query!$F:$F)/4.7,0),"Not Taken")</f>
        <v>3</v>
      </c>
      <c r="K15" s="150">
        <f t="shared" si="138"/>
        <v>3</v>
      </c>
      <c r="L15" s="120" t="str">
        <f>_xlfn.XLOOKUP(B15,PROSPERInitial_Query!$E:$E,PROSPERInitial_Query!$H:$H,"",,-1)</f>
        <v/>
      </c>
      <c r="M15" s="121" t="str">
        <f t="shared" si="3"/>
        <v>Daisy Carlos1 - PortfolioPremium Engagement</v>
      </c>
      <c r="N15" s="126" t="str">
        <f>_xlfn.XLOOKUP(M15,PROSPERDelta_Query!BK:BK,PROSPERDelta_Query!J:J,"",,-1)</f>
        <v/>
      </c>
      <c r="O15" s="124" t="str">
        <f t="shared" si="139"/>
        <v>N/A</v>
      </c>
      <c r="P15" s="124" t="str">
        <f>IF(IF(IF($C15="Christopher Lobo",_xlfn.XLOOKUP($B15,PROSPER_Lobo!$1:$1,PROSPER_Lobo!$4:$4,""),
IF($C15="Naren Baliga",_xlfn.XLOOKUP($B15,PROSPER_Baliga!$1:$1,PROSPER_Baliga!$4:$4,""),
IF($C15="Thorsten Huhn",_xlfn.XLOOKUP($B15,PROSPER_Huhn!$1:$1,PROSPER_Huhn!$4:$4,""),
IF($C15="Nick Hull",_xlfn.XLOOKUP($B15,PROSPER_Hull!$1:$1,PROSPER_Hull!$4:$4,""),
IF($C15="Monika Kotwani",_xlfn.XLOOKUP($B15,PROSPER_Kotwani!$1:$1,PROSPER_Kotwani!$4:$4,""),
IF($C15="Jonathan Wellner",_xlfn.XLOOKUP($B15,PROSPER_Wellner!$1:$1,PROSPER_Wellner!$4:$4,""),
IF($C15="Travis Harvey",_xlfn.XLOOKUP($B15,PROSPER_Harvey!$1:$1,PROSPER_Harvey!$4:$4,""),"")))))))="","",
IF($C15="Christopher Lobo",_xlfn.XLOOKUP($B15,PROSPER_Lobo!$1:$1,PROSPER_Lobo!$4:$4,""),
IF($C15="Naren Baliga",_xlfn.XLOOKUP($B15,PROSPER_Baliga!$1:$1,PROSPER_Baliga!$4:$4,""),
IF($C15="Thorsten Huhn",_xlfn.XLOOKUP($B15,PROSPER_Huhn!$1:$1,PROSPER_Huhn!$4:$4,""),
IF($C15="Nick Hull",_xlfn.XLOOKUP($B15,PROSPER_Hull!$1:$1,PROSPER_Hull!$4:$4,""),
IF($C15="Monika Kotwani",_xlfn.XLOOKUP($B15,PROSPER_Kotwani!$1:$1,PROSPER_Kotwani!$4:$4,""),
IF($C15="Jonathan Wellner",_xlfn.XLOOKUP($B15,PROSPER_Wellner!$1:$1,PROSPER_Wellner!$4:$4,""),
IF($C15="Travis Harvey",_xlfn.XLOOKUP($B15,PROSPER_Harvey!$1:$1,PROSPER_Harvey!$4:$4,""),""))))))))="","No Score",IF(IF($C15="Christopher Lobo",_xlfn.XLOOKUP($B15,PROSPER_Lobo!$1:$1,PROSPER_Lobo!$4:$4,""),
IF($C15="Naren Baliga",_xlfn.XLOOKUP($B15,PROSPER_Baliga!$1:$1,PROSPER_Baliga!$4:$4,""),
IF($C15="Thorsten Huhn",_xlfn.XLOOKUP($B15,PROSPER_Huhn!$1:$1,PROSPER_Huhn!$4:$4,""),
IF($C15="Nick Hull",_xlfn.XLOOKUP($B15,PROSPER_Hull!$1:$1,PROSPER_Hull!$4:$4,""),
IF($C15="Monika Kotwani",_xlfn.XLOOKUP($B15,PROSPER_Kotwani!$1:$1,PROSPER_Kotwani!$4:$4,""),
IF($C15="Jonathan Wellner",_xlfn.XLOOKUP($B15,PROSPER_Wellner!$1:$1,PROSPER_Wellner!$4:$4,""),
IF($C15="Travis Harvey",_xlfn.XLOOKUP($B15,PROSPER_Harvey!$1:$1,PROSPER_Harvey!$4:$4,""),"")))))))="","",
IF($C15="Christopher Lobo",_xlfn.XLOOKUP($B15,PROSPER_Lobo!$1:$1,PROSPER_Lobo!$4:$4,""),
IF($C15="Naren Baliga",_xlfn.XLOOKUP($B15,PROSPER_Baliga!$1:$1,PROSPER_Baliga!$4:$4,""),
IF($C15="Thorsten Huhn",_xlfn.XLOOKUP($B15,PROSPER_Huhn!$1:$1,PROSPER_Huhn!$4:$4,""),
IF($C15="Nick Hull",_xlfn.XLOOKUP($B15,PROSPER_Hull!$1:$1,PROSPER_Hull!$4:$4,""),
IF($C15="Monika Kotwani",_xlfn.XLOOKUP($B15,PROSPER_Kotwani!$1:$1,PROSPER_Kotwani!$4:$4,""),
IF($C15="Jonathan Wellner",_xlfn.XLOOKUP($B15,PROSPER_Wellner!$1:$1,PROSPER_Wellner!$4:$4,""),
IF($C15="Travis Harvey",_xlfn.XLOOKUP($B15,PROSPER_Harvey!$1:$1,PROSPER_Harvey!$4:$4,""),"")))))))))</f>
        <v>No Score</v>
      </c>
      <c r="Q15" s="125" t="str">
        <f>IF(IF(IF($C15="Christopher Lobo",_xlfn.XLOOKUP($B15,PROSPER_Lobo!$1:$1,PROSPER_Lobo!$5:$5,""),
IF($C15="Naren Baliga",_xlfn.XLOOKUP($B15,PROSPER_Baliga!$1:$1,PROSPER_Baliga!$5:$5,""),
IF($C15="Thorsten Huhn",_xlfn.XLOOKUP($B15,PROSPER_Huhn!$1:$1,PROSPER_Huhn!$5:$5,""),
IF($C15="Nick Hull",_xlfn.XLOOKUP($B15,PROSPER_Hull!$1:$1,PROSPER_Hull!$5:$5,""),
IF($C15="Monika Kotwani",_xlfn.XLOOKUP($B15,PROSPER_Kotwani!$1:$1,PROSPER_Kotwani!$5:$5,""),
IF($C15="Jonathan Wellner",_xlfn.XLOOKUP($B15,PROSPER_Wellner!$1:$1,PROSPER_Wellner!$5:$5,""),
IF($C15="Travis Harvey",_xlfn.XLOOKUP($B15,PROSPER_Harvey!$1:$1,PROSPER_Harvey!$5:$5,""),"")))))))="","",
IF($C15="Christopher Lobo",_xlfn.XLOOKUP($B15,PROSPER_Lobo!$1:$1,PROSPER_Lobo!$5:$5,""),
IF($C15="Naren Baliga",_xlfn.XLOOKUP($B15,PROSPER_Baliga!$1:$1,PROSPER_Baliga!$5:$5,""),
IF($C15="Thorsten Huhn",_xlfn.XLOOKUP($B15,PROSPER_Huhn!$1:$1,PROSPER_Huhn!$5:$5,""),
IF($C15="Nick Hull",_xlfn.XLOOKUP($B15,PROSPER_Hull!$1:$1,PROSPER_Hull!$5:$5,""),
IF($C15="Monika Kotwani",_xlfn.XLOOKUP($B15,PROSPER_Kotwani!$1:$1,PROSPER_Kotwani!$5:$5,""),
IF($C15="Jonathan Wellner",_xlfn.XLOOKUP($B15,PROSPER_Wellner!$1:$1,PROSPER_Wellner!$5:$5,""),
IF($C15="Travis Harvey",_xlfn.XLOOKUP($B15,PROSPER_Harvey!$1:$1,PROSPER_Harvey!$5:$5,""),""))))))))="","No Comment",IF(IF($C15="Christopher Lobo",_xlfn.XLOOKUP($B15,PROSPER_Lobo!$1:$1,PROSPER_Lobo!$5:$5,""),
IF($C15="Naren Baliga",_xlfn.XLOOKUP($B15,PROSPER_Baliga!$1:$1,PROSPER_Baliga!$5:$5,""),
IF($C15="Thorsten Huhn",_xlfn.XLOOKUP($B15,PROSPER_Huhn!$1:$1,PROSPER_Huhn!$5:$5,""),
IF($C15="Nick Hull",_xlfn.XLOOKUP($B15,PROSPER_Hull!$1:$1,PROSPER_Hull!$5:$5,""),
IF($C15="Monika Kotwani",_xlfn.XLOOKUP($B15,PROSPER_Kotwani!$1:$1,PROSPER_Kotwani!$5:$5,""),
IF($C15="Jonathan Wellner",_xlfn.XLOOKUP($B15,PROSPER_Wellner!$1:$1,PROSPER_Wellner!$5:$5,""),
IF($C15="Travis Harvey",_xlfn.XLOOKUP($B15,PROSPER_Harvey!$1:$1,PROSPER_Harvey!$5:$5,""),"")))))))="","",
IF($C15="Christopher Lobo",_xlfn.XLOOKUP($B15,PROSPER_Lobo!$1:$1,PROSPER_Lobo!$5:$5,""),
IF($C15="Naren Baliga",_xlfn.XLOOKUP($B15,PROSPER_Baliga!$1:$1,PROSPER_Baliga!$5:$5,""),
IF($C15="Thorsten Huhn",_xlfn.XLOOKUP($B15,PROSPER_Huhn!$1:$1,PROSPER_Huhn!$5:$5,""),
IF($C15="Nick Hull",_xlfn.XLOOKUP($B15,PROSPER_Hull!$1:$1,PROSPER_Hull!$5:$5,""),
IF($C15="Monika Kotwani",_xlfn.XLOOKUP($B15,PROSPER_Kotwani!$1:$1,PROSPER_Kotwani!$5:$5,""),
IF($C15="Jonathan Wellner",_xlfn.XLOOKUP($B15,PROSPER_Wellner!$1:$1,PROSPER_Wellner!$5:$5,""),
IF($C15="Travis Harvey",_xlfn.XLOOKUP($B15,PROSPER_Harvey!$1:$1,PROSPER_Harvey!$5:$5,""),"")))))))))</f>
        <v>No Comment</v>
      </c>
      <c r="R15" s="124" t="s">
        <v>89</v>
      </c>
      <c r="S15" s="150" t="str">
        <f t="shared" si="140"/>
        <v>N/A</v>
      </c>
      <c r="T15" s="120" t="str">
        <f>_xlfn.XLOOKUP(B15,PROSPERInitial_Query!$E:$E,PROSPERInitial_Query!$I:$I,"",,-1)</f>
        <v/>
      </c>
      <c r="U15" s="121" t="str">
        <f t="shared" si="6"/>
        <v>Daisy Carlos1 - PortfolioCloud Application Services</v>
      </c>
      <c r="V15" s="126" t="str">
        <f>_xlfn.XLOOKUP(U15,PROSPERDelta_Query!BK:BK,PROSPERDelta_Query!K:K,"",,-1)</f>
        <v/>
      </c>
      <c r="W15" s="124" t="str">
        <f t="shared" si="141"/>
        <v>N/A</v>
      </c>
      <c r="X15" s="124" t="str">
        <f>IF(IF(IF($C15="Christopher Lobo",_xlfn.XLOOKUP($B15,PROSPER_Lobo!$1:$1,PROSPER_Lobo!$6:$6,""),
IF($C15="Naren Baliga",_xlfn.XLOOKUP($B15,PROSPER_Baliga!$1:$1,PROSPER_Baliga!$6:$6,""),
IF($C15="Thorsten Huhn",_xlfn.XLOOKUP($B15,PROSPER_Huhn!$1:$1,PROSPER_Huhn!$6:$6,""),
IF($C15="Nick Hull",_xlfn.XLOOKUP($B15,PROSPER_Hull!$1:$1,PROSPER_Hull!$6:$6,""),
IF($C15="Monika Kotwani",_xlfn.XLOOKUP($B15,PROSPER_Kotwani!$1:$1,PROSPER_Kotwani!$6:$6,""),
IF($C15="Jonathan Wellner",_xlfn.XLOOKUP($B15,PROSPER_Wellner!$1:$1,PROSPER_Wellner!$6:$6,""),
IF($C15="Travis Harvey",_xlfn.XLOOKUP($B15,PROSPER_Harvey!$1:$1,PROSPER_Harvey!$6:$6,""),"")))))))="","",
IF($C15="Christopher Lobo",_xlfn.XLOOKUP($B15,PROSPER_Lobo!$1:$1,PROSPER_Lobo!$6:$6,""),
IF($C15="Naren Baliga",_xlfn.XLOOKUP($B15,PROSPER_Baliga!$1:$1,PROSPER_Baliga!$6:$6,""),
IF($C15="Thorsten Huhn",_xlfn.XLOOKUP($B15,PROSPER_Huhn!$1:$1,PROSPER_Huhn!$6:$6,""),
IF($C15="Nick Hull",_xlfn.XLOOKUP($B15,PROSPER_Hull!$1:$1,PROSPER_Hull!$6:$6,""),
IF($C15="Monika Kotwani",_xlfn.XLOOKUP($B15,PROSPER_Kotwani!$1:$1,PROSPER_Kotwani!$6:$6,""),
IF($C15="Jonathan Wellner",_xlfn.XLOOKUP($B15,PROSPER_Wellner!$1:$1,PROSPER_Wellner!$6:$6,""),
IF($C15="Travis Harvey",_xlfn.XLOOKUP($B15,PROSPER_Harvey!$1:$1,PROSPER_Harvey!$6:$6,""),""))))))))="","No Score",IF(IF($C15="Christopher Lobo",_xlfn.XLOOKUP($B15,PROSPER_Lobo!$1:$1,PROSPER_Lobo!$6:$6,""),
IF($C15="Naren Baliga",_xlfn.XLOOKUP($B15,PROSPER_Baliga!$1:$1,PROSPER_Baliga!$6:$6,""),
IF($C15="Thorsten Huhn",_xlfn.XLOOKUP($B15,PROSPER_Huhn!$1:$1,PROSPER_Huhn!$6:$6,""),
IF($C15="Nick Hull",_xlfn.XLOOKUP($B15,PROSPER_Hull!$1:$1,PROSPER_Hull!$6:$6,""),
IF($C15="Monika Kotwani",_xlfn.XLOOKUP($B15,PROSPER_Kotwani!$1:$1,PROSPER_Kotwani!$6:$6,""),
IF($C15="Jonathan Wellner",_xlfn.XLOOKUP($B15,PROSPER_Wellner!$1:$1,PROSPER_Wellner!$6:$6,""),
IF($C15="Travis Harvey",_xlfn.XLOOKUP($B15,PROSPER_Harvey!$1:$1,PROSPER_Harvey!$6:$6,""),"")))))))="","",
IF($C15="Christopher Lobo",_xlfn.XLOOKUP($B15,PROSPER_Lobo!$1:$1,PROSPER_Lobo!$6:$6,""),
IF($C15="Naren Baliga",_xlfn.XLOOKUP($B15,PROSPER_Baliga!$1:$1,PROSPER_Baliga!$6:$6,""),
IF($C15="Thorsten Huhn",_xlfn.XLOOKUP($B15,PROSPER_Huhn!$1:$1,PROSPER_Huhn!$6:$6,""),
IF($C15="Nick Hull",_xlfn.XLOOKUP($B15,PROSPER_Hull!$1:$1,PROSPER_Hull!$6:$6,""),
IF($C15="Monika Kotwani",_xlfn.XLOOKUP($B15,PROSPER_Kotwani!$1:$1,PROSPER_Kotwani!$6:$6,""),
IF($C15="Jonathan Wellner",_xlfn.XLOOKUP($B15,PROSPER_Wellner!$1:$1,PROSPER_Wellner!$6:$6,""),
IF($C15="Travis Harvey",_xlfn.XLOOKUP($B15,PROSPER_Harvey!$1:$1,PROSPER_Harvey!$6:$6,""),"")))))))))</f>
        <v>No Score</v>
      </c>
      <c r="Y15" s="125" t="str">
        <f>IF(IF(IF($C15="Christopher Lobo",_xlfn.XLOOKUP($B15,PROSPER_Lobo!$1:$1,PROSPER_Lobo!$7:$7,""),
IF($C15="Naren Baliga",_xlfn.XLOOKUP($B15,PROSPER_Baliga!$1:$1,PROSPER_Baliga!$7:$7,""),
IF($C15="Thorsten Huhn",_xlfn.XLOOKUP($B15,PROSPER_Huhn!$1:$1,PROSPER_Huhn!$7:$7,""),
IF($C15="Nick Hull",_xlfn.XLOOKUP($B15,PROSPER_Hull!$1:$1,PROSPER_Hull!$7:$7,""),
IF($C15="Monika Kotwani",_xlfn.XLOOKUP($B15,PROSPER_Kotwani!$1:$1,PROSPER_Kotwani!$7:$7,""),
IF($C15="Jonathan Wellner",_xlfn.XLOOKUP($B15,PROSPER_Wellner!$1:$1,PROSPER_Wellner!$7:$7,""),
IF($C15="Travis Harvey",_xlfn.XLOOKUP($B15,PROSPER_Harvey!$1:$1,PROSPER_Harvey!$7:$7,""),"")))))))="","",
IF($C15="Christopher Lobo",_xlfn.XLOOKUP($B15,PROSPER_Lobo!$1:$1,PROSPER_Lobo!$7:$7,""),
IF($C15="Naren Baliga",_xlfn.XLOOKUP($B15,PROSPER_Baliga!$1:$1,PROSPER_Baliga!$7:$7,""),
IF($C15="Thorsten Huhn",_xlfn.XLOOKUP($B15,PROSPER_Huhn!$1:$1,PROSPER_Huhn!$7:$7,""),
IF($C15="Nick Hull",_xlfn.XLOOKUP($B15,PROSPER_Hull!$1:$1,PROSPER_Hull!$7:$7,""),
IF($C15="Monika Kotwani",_xlfn.XLOOKUP($B15,PROSPER_Kotwani!$1:$1,PROSPER_Kotwani!$7:$7,""),
IF($C15="Jonathan Wellner",_xlfn.XLOOKUP($B15,PROSPER_Wellner!$1:$1,PROSPER_Wellner!$7:$7,""),
IF($C15="Travis Harvey",_xlfn.XLOOKUP($B15,PROSPER_Harvey!$1:$1,PROSPER_Harvey!$7:$7,""),""))))))))="","No Comment",IF(IF($C15="Christopher Lobo",_xlfn.XLOOKUP($B15,PROSPER_Lobo!$1:$1,PROSPER_Lobo!$7:$7,""),
IF($C15="Naren Baliga",_xlfn.XLOOKUP($B15,PROSPER_Baliga!$1:$1,PROSPER_Baliga!$7:$7,""),
IF($C15="Thorsten Huhn",_xlfn.XLOOKUP($B15,PROSPER_Huhn!$1:$1,PROSPER_Huhn!$7:$7,""),
IF($C15="Nick Hull",_xlfn.XLOOKUP($B15,PROSPER_Hull!$1:$1,PROSPER_Hull!$7:$7,""),
IF($C15="Monika Kotwani",_xlfn.XLOOKUP($B15,PROSPER_Kotwani!$1:$1,PROSPER_Kotwani!$7:$7,""),
IF($C15="Jonathan Wellner",_xlfn.XLOOKUP($B15,PROSPER_Wellner!$1:$1,PROSPER_Wellner!$7:$7,""),
IF($C15="Travis Harvey",_xlfn.XLOOKUP($B15,PROSPER_Harvey!$1:$1,PROSPER_Harvey!$7:$7,""),"")))))))="","",
IF($C15="Christopher Lobo",_xlfn.XLOOKUP($B15,PROSPER_Lobo!$1:$1,PROSPER_Lobo!$7:$7,""),
IF($C15="Naren Baliga",_xlfn.XLOOKUP($B15,PROSPER_Baliga!$1:$1,PROSPER_Baliga!$7:$7,""),
IF($C15="Thorsten Huhn",_xlfn.XLOOKUP($B15,PROSPER_Huhn!$1:$1,PROSPER_Huhn!$7:$7,""),
IF($C15="Nick Hull",_xlfn.XLOOKUP($B15,PROSPER_Hull!$1:$1,PROSPER_Hull!$7:$7,""),
IF($C15="Monika Kotwani",_xlfn.XLOOKUP($B15,PROSPER_Kotwani!$1:$1,PROSPER_Kotwani!$7:$7,""),
IF($C15="Jonathan Wellner",_xlfn.XLOOKUP($B15,PROSPER_Wellner!$1:$1,PROSPER_Wellner!$7:$7,""),
IF($C15="Travis Harvey",_xlfn.XLOOKUP($B15,PROSPER_Harvey!$1:$1,PROSPER_Harvey!$7:$7,""),"")))))))))</f>
        <v>No Comment</v>
      </c>
      <c r="Z15" s="124" t="s">
        <v>89</v>
      </c>
      <c r="AA15" s="150" t="str">
        <f t="shared" si="142"/>
        <v>N/A</v>
      </c>
      <c r="AB15" s="120" t="str">
        <f>_xlfn.XLOOKUP(B15,PROSPERInitial_Query!$E:$E,PROSPERInitial_Query!$J:$J,"",,-1)</f>
        <v/>
      </c>
      <c r="AC15" s="121" t="str">
        <f t="shared" si="9"/>
        <v>Daisy Carlos1 - PortfolioPreferred Success</v>
      </c>
      <c r="AD15" s="126" t="str">
        <f>_xlfn.XLOOKUP(AC15,PROSPERDelta_Query!BK:BK,PROSPERDelta_Query!L:L,"",,-1)</f>
        <v/>
      </c>
      <c r="AE15" s="124" t="str">
        <f t="shared" si="143"/>
        <v>N/A</v>
      </c>
      <c r="AF15" s="124" t="str">
        <f>IF(IF(IF($C15="Christopher Lobo",_xlfn.XLOOKUP($B15,PROSPER_Lobo!$1:$1,PROSPER_Lobo!$8:$8,""),
IF($C15="Naren Baliga",_xlfn.XLOOKUP($B15,PROSPER_Baliga!$1:$1,PROSPER_Baliga!$8:$8,""),
IF($C15="Thorsten Huhn",_xlfn.XLOOKUP($B15,PROSPER_Huhn!$1:$1,PROSPER_Huhn!$8:$8,""),
IF($C15="Nick Hull",_xlfn.XLOOKUP($B15,PROSPER_Hull!$1:$1,PROSPER_Hull!$8:$8,""),
IF($C15="Monika Kotwani",_xlfn.XLOOKUP($B15,PROSPER_Kotwani!$1:$1,PROSPER_Kotwani!$8:$8,""),
IF($C15="Jonathan Wellner",_xlfn.XLOOKUP($B15,PROSPER_Wellner!$1:$1,PROSPER_Wellner!$8:$8,""),
IF($C15="Travis Harvey",_xlfn.XLOOKUP($B15,PROSPER_Harvey!$1:$1,PROSPER_Harvey!$8:$8,""),"")))))))="","",
IF($C15="Christopher Lobo",_xlfn.XLOOKUP($B15,PROSPER_Lobo!$1:$1,PROSPER_Lobo!$8:$8,""),
IF($C15="Naren Baliga",_xlfn.XLOOKUP($B15,PROSPER_Baliga!$1:$1,PROSPER_Baliga!$8:$8,""),
IF($C15="Thorsten Huhn",_xlfn.XLOOKUP($B15,PROSPER_Huhn!$1:$1,PROSPER_Huhn!$8:$8,""),
IF($C15="Nick Hull",_xlfn.XLOOKUP($B15,PROSPER_Hull!$1:$1,PROSPER_Hull!$8:$8,""),
IF($C15="Monika Kotwani",_xlfn.XLOOKUP($B15,PROSPER_Kotwani!$1:$1,PROSPER_Kotwani!$8:$8,""),
IF($C15="Jonathan Wellner",_xlfn.XLOOKUP($B15,PROSPER_Wellner!$1:$1,PROSPER_Wellner!$8:$8,""),
IF($C15="Travis Harvey",_xlfn.XLOOKUP($B15,PROSPER_Harvey!$1:$1,PROSPER_Harvey!$8:$8,""),""))))))))="","No Score",IF(IF($C15="Christopher Lobo",_xlfn.XLOOKUP($B15,PROSPER_Lobo!$1:$1,PROSPER_Lobo!$8:$8,""),
IF($C15="Naren Baliga",_xlfn.XLOOKUP($B15,PROSPER_Baliga!$1:$1,PROSPER_Baliga!$8:$8,""),
IF($C15="Thorsten Huhn",_xlfn.XLOOKUP($B15,PROSPER_Huhn!$1:$1,PROSPER_Huhn!$8:$8,""),
IF($C15="Nick Hull",_xlfn.XLOOKUP($B15,PROSPER_Hull!$1:$1,PROSPER_Hull!$8:$8,""),
IF($C15="Monika Kotwani",_xlfn.XLOOKUP($B15,PROSPER_Kotwani!$1:$1,PROSPER_Kotwani!$8:$8,""),
IF($C15="Jonathan Wellner",_xlfn.XLOOKUP($B15,PROSPER_Wellner!$1:$1,PROSPER_Wellner!$8:$8,""),
IF($C15="Travis Harvey",_xlfn.XLOOKUP($B15,PROSPER_Harvey!$1:$1,PROSPER_Harvey!$8:$8,""),"")))))))="","",
IF($C15="Christopher Lobo",_xlfn.XLOOKUP($B15,PROSPER_Lobo!$1:$1,PROSPER_Lobo!$8:$8,""),
IF($C15="Naren Baliga",_xlfn.XLOOKUP($B15,PROSPER_Baliga!$1:$1,PROSPER_Baliga!$8:$8,""),
IF($C15="Thorsten Huhn",_xlfn.XLOOKUP($B15,PROSPER_Huhn!$1:$1,PROSPER_Huhn!$8:$8,""),
IF($C15="Nick Hull",_xlfn.XLOOKUP($B15,PROSPER_Hull!$1:$1,PROSPER_Hull!$8:$8,""),
IF($C15="Monika Kotwani",_xlfn.XLOOKUP($B15,PROSPER_Kotwani!$1:$1,PROSPER_Kotwani!$8:$8,""),
IF($C15="Jonathan Wellner",_xlfn.XLOOKUP($B15,PROSPER_Wellner!$1:$1,PROSPER_Wellner!$8:$8,""),
IF($C15="Travis Harvey",_xlfn.XLOOKUP($B15,PROSPER_Harvey!$1:$1,PROSPER_Harvey!$8:$8,""),"")))))))))</f>
        <v>No Score</v>
      </c>
      <c r="AG15" s="125" t="str">
        <f>IF(IF(IF($C15="Christopher Lobo",_xlfn.XLOOKUP($B15,PROSPER_Lobo!$1:$1,PROSPER_Lobo!$9:$9,""),
IF($C15="Naren Baliga",_xlfn.XLOOKUP($B15,PROSPER_Baliga!$1:$1,PROSPER_Baliga!$9:$9,""),
IF($C15="Thorsten Huhn",_xlfn.XLOOKUP($B15,PROSPER_Huhn!$1:$1,PROSPER_Huhn!$9:$9,""),
IF($C15="Nick Hull",_xlfn.XLOOKUP($B15,PROSPER_Hull!$1:$1,PROSPER_Hull!$9:$9,""),
IF($C15="Monika Kotwani",_xlfn.XLOOKUP($B15,PROSPER_Kotwani!$1:$1,PROSPER_Kotwani!$9:$9,""),
IF($C15="Jonathan Wellner",_xlfn.XLOOKUP($B15,PROSPER_Wellner!$1:$1,PROSPER_Wellner!$9:$9,""),
IF($C15="Travis Harvey",_xlfn.XLOOKUP($B15,PROSPER_Harvey!$1:$1,PROSPER_Harvey!$9:$9,""),"")))))))="","",
IF($C15="Christopher Lobo",_xlfn.XLOOKUP($B15,PROSPER_Lobo!$1:$1,PROSPER_Lobo!$9:$9,""),
IF($C15="Naren Baliga",_xlfn.XLOOKUP($B15,PROSPER_Baliga!$1:$1,PROSPER_Baliga!$9:$9,""),
IF($C15="Thorsten Huhn",_xlfn.XLOOKUP($B15,PROSPER_Huhn!$1:$1,PROSPER_Huhn!$9:$9,""),
IF($C15="Nick Hull",_xlfn.XLOOKUP($B15,PROSPER_Hull!$1:$1,PROSPER_Hull!$9:$9,""),
IF($C15="Monika Kotwani",_xlfn.XLOOKUP($B15,PROSPER_Kotwani!$1:$1,PROSPER_Kotwani!$9:$9,""),
IF($C15="Jonathan Wellner",_xlfn.XLOOKUP($B15,PROSPER_Wellner!$1:$1,PROSPER_Wellner!$9:$9,""),
IF($C15="Travis Harvey",_xlfn.XLOOKUP($B15,PROSPER_Harvey!$1:$1,PROSPER_Harvey!$9:$9,""),""))))))))="","No Comment",IF(IF($C15="Christopher Lobo",_xlfn.XLOOKUP($B15,PROSPER_Lobo!$1:$1,PROSPER_Lobo!$9:$9,""),
IF($C15="Naren Baliga",_xlfn.XLOOKUP($B15,PROSPER_Baliga!$1:$1,PROSPER_Baliga!$9:$9,""),
IF($C15="Thorsten Huhn",_xlfn.XLOOKUP($B15,PROSPER_Huhn!$1:$1,PROSPER_Huhn!$9:$9,""),
IF($C15="Nick Hull",_xlfn.XLOOKUP($B15,PROSPER_Hull!$1:$1,PROSPER_Hull!$9:$9,""),
IF($C15="Monika Kotwani",_xlfn.XLOOKUP($B15,PROSPER_Kotwani!$1:$1,PROSPER_Kotwani!$9:$9,""),
IF($C15="Jonathan Wellner",_xlfn.XLOOKUP($B15,PROSPER_Wellner!$1:$1,PROSPER_Wellner!$9:$9,""),
IF($C15="Travis Harvey",_xlfn.XLOOKUP($B15,PROSPER_Harvey!$1:$1,PROSPER_Harvey!$9:$9,""),"")))))))="","",
IF($C15="Christopher Lobo",_xlfn.XLOOKUP($B15,PROSPER_Lobo!$1:$1,PROSPER_Lobo!$9:$9,""),
IF($C15="Naren Baliga",_xlfn.XLOOKUP($B15,PROSPER_Baliga!$1:$1,PROSPER_Baliga!$9:$9,""),
IF($C15="Thorsten Huhn",_xlfn.XLOOKUP($B15,PROSPER_Huhn!$1:$1,PROSPER_Huhn!$9:$9,""),
IF($C15="Nick Hull",_xlfn.XLOOKUP($B15,PROSPER_Hull!$1:$1,PROSPER_Hull!$9:$9,""),
IF($C15="Monika Kotwani",_xlfn.XLOOKUP($B15,PROSPER_Kotwani!$1:$1,PROSPER_Kotwani!$9:$9,""),
IF($C15="Jonathan Wellner",_xlfn.XLOOKUP($B15,PROSPER_Wellner!$1:$1,PROSPER_Wellner!$9:$9,""),
IF($C15="Travis Harvey",_xlfn.XLOOKUP($B15,PROSPER_Harvey!$1:$1,PROSPER_Harvey!$9:$9,""),"")))))))))</f>
        <v>No Comment</v>
      </c>
      <c r="AH15" s="124" t="s">
        <v>89</v>
      </c>
      <c r="AI15" s="150" t="str">
        <f t="shared" si="144"/>
        <v>N/A</v>
      </c>
      <c r="AJ15" s="120" t="str">
        <f>_xlfn.XLOOKUP(B15,PROSPERInitial_Query!$E:$E,PROSPERInitial_Query!$K:$K,"",,-1)</f>
        <v/>
      </c>
      <c r="AK15" s="121" t="str">
        <f t="shared" si="12"/>
        <v>Daisy Carlos1 - PortfolioBrownfield</v>
      </c>
      <c r="AL15" s="126" t="str">
        <f>_xlfn.XLOOKUP(AK15,PROSPERDelta_Query!BK:BK,PROSPERDelta_Query!M:M,"",,-1)</f>
        <v/>
      </c>
      <c r="AM15" s="124" t="str">
        <f t="shared" si="145"/>
        <v>N/A</v>
      </c>
      <c r="AN15" s="124" t="str">
        <f>IF(IF(IF($C15="Christopher Lobo",_xlfn.XLOOKUP($B15,PROSPER_Lobo!$1:$1,PROSPER_Lobo!$10:$10,""),
IF($C15="Naren Baliga",_xlfn.XLOOKUP($B15,PROSPER_Baliga!$1:$1,PROSPER_Baliga!$10:$10,""),
IF($C15="Thorsten Huhn",_xlfn.XLOOKUP($B15,PROSPER_Huhn!$1:$1,PROSPER_Huhn!$10:$10,""),
IF($C15="Nick Hull",_xlfn.XLOOKUP($B15,PROSPER_Hull!$1:$1,PROSPER_Hull!$10:$10,""),
IF($C15="Monika Kotwani",_xlfn.XLOOKUP($B15,PROSPER_Kotwani!$1:$1,PROSPER_Kotwani!$10:$10,""),
IF($C15="Jonathan Wellner",_xlfn.XLOOKUP($B15,PROSPER_Wellner!$1:$1,PROSPER_Wellner!$10:$10,""),
IF($C15="Travis Harvey",_xlfn.XLOOKUP($B15,PROSPER_Harvey!$1:$1,PROSPER_Harvey!$10:$10,""),"")))))))="","",
IF($C15="Christopher Lobo",_xlfn.XLOOKUP($B15,PROSPER_Lobo!$1:$1,PROSPER_Lobo!$10:$10,""),
IF($C15="Naren Baliga",_xlfn.XLOOKUP($B15,PROSPER_Baliga!$1:$1,PROSPER_Baliga!$10:$10,""),
IF($C15="Thorsten Huhn",_xlfn.XLOOKUP($B15,PROSPER_Huhn!$1:$1,PROSPER_Huhn!$10:$10,""),
IF($C15="Nick Hull",_xlfn.XLOOKUP($B15,PROSPER_Hull!$1:$1,PROSPER_Hull!$10:$10,""),
IF($C15="Monika Kotwani",_xlfn.XLOOKUP($B15,PROSPER_Kotwani!$1:$1,PROSPER_Kotwani!$10:$10,""),
IF($C15="Jonathan Wellner",_xlfn.XLOOKUP($B15,PROSPER_Wellner!$1:$1,PROSPER_Wellner!$10:$10,""),
IF($C15="Travis Harvey",_xlfn.XLOOKUP($B15,PROSPER_Harvey!$1:$1,PROSPER_Harvey!$10:$10,""),""))))))))="","No Score",IF(IF($C15="Christopher Lobo",_xlfn.XLOOKUP($B15,PROSPER_Lobo!$1:$1,PROSPER_Lobo!$10:$10,""),
IF($C15="Naren Baliga",_xlfn.XLOOKUP($B15,PROSPER_Baliga!$1:$1,PROSPER_Baliga!$10:$10,""),
IF($C15="Thorsten Huhn",_xlfn.XLOOKUP($B15,PROSPER_Huhn!$1:$1,PROSPER_Huhn!$10:$10,""),
IF($C15="Nick Hull",_xlfn.XLOOKUP($B15,PROSPER_Hull!$1:$1,PROSPER_Hull!$10:$10,""),
IF($C15="Monika Kotwani",_xlfn.XLOOKUP($B15,PROSPER_Kotwani!$1:$1,PROSPER_Kotwani!$10:$10,""),
IF($C15="Jonathan Wellner",_xlfn.XLOOKUP($B15,PROSPER_Wellner!$1:$1,PROSPER_Wellner!$10:$10,""),
IF($C15="Travis Harvey",_xlfn.XLOOKUP($B15,PROSPER_Harvey!$1:$1,PROSPER_Harvey!$10:$10,""),"")))))))="","",
IF($C15="Christopher Lobo",_xlfn.XLOOKUP($B15,PROSPER_Lobo!$1:$1,PROSPER_Lobo!$10:$10,""),
IF($C15="Naren Baliga",_xlfn.XLOOKUP($B15,PROSPER_Baliga!$1:$1,PROSPER_Baliga!$10:$10,""),
IF($C15="Thorsten Huhn",_xlfn.XLOOKUP($B15,PROSPER_Huhn!$1:$1,PROSPER_Huhn!$10:$10,""),
IF($C15="Nick Hull",_xlfn.XLOOKUP($B15,PROSPER_Hull!$1:$1,PROSPER_Hull!$10:$10,""),
IF($C15="Monika Kotwani",_xlfn.XLOOKUP($B15,PROSPER_Kotwani!$1:$1,PROSPER_Kotwani!$10:$10,""),
IF($C15="Jonathan Wellner",_xlfn.XLOOKUP($B15,PROSPER_Wellner!$1:$1,PROSPER_Wellner!$10:$10,""),
IF($C15="Travis Harvey",_xlfn.XLOOKUP($B15,PROSPER_Harvey!$1:$1,PROSPER_Harvey!$10:$10,""),"")))))))))</f>
        <v>No Score</v>
      </c>
      <c r="AO15" s="125" t="str">
        <f>IF(IF(IF($C15="Christopher Lobo",_xlfn.XLOOKUP($B15,PROSPER_Lobo!$1:$1,PROSPER_Lobo!$11:$11,""),
IF($C15="Naren Baliga",_xlfn.XLOOKUP($B15,PROSPER_Baliga!$1:$1,PROSPER_Baliga!$11:$11,""),
IF($C15="Thorsten Huhn",_xlfn.XLOOKUP($B15,PROSPER_Huhn!$1:$1,PROSPER_Huhn!$11:$11,""),
IF($C15="Nick Hull",_xlfn.XLOOKUP($B15,PROSPER_Hull!$1:$1,PROSPER_Hull!$11:$11,""),
IF($C15="Monika Kotwani",_xlfn.XLOOKUP($B15,PROSPER_Kotwani!$1:$1,PROSPER_Kotwani!$11:$11,""),
IF($C15="Jonathan Wellner",_xlfn.XLOOKUP($B15,PROSPER_Wellner!$1:$1,PROSPER_Wellner!$11:$11,""),
IF($C15="Travis Harvey",_xlfn.XLOOKUP($B15,PROSPER_Harvey!$1:$1,PROSPER_Harvey!$11:$11,""),"")))))))="","",
IF($C15="Christopher Lobo",_xlfn.XLOOKUP($B15,PROSPER_Lobo!$1:$1,PROSPER_Lobo!$11:$11,""),
IF($C15="Naren Baliga",_xlfn.XLOOKUP($B15,PROSPER_Baliga!$1:$1,PROSPER_Baliga!$11:$11,""),
IF($C15="Thorsten Huhn",_xlfn.XLOOKUP($B15,PROSPER_Huhn!$1:$1,PROSPER_Huhn!$11:$11,""),
IF($C15="Nick Hull",_xlfn.XLOOKUP($B15,PROSPER_Hull!$1:$1,PROSPER_Hull!$11:$11,""),
IF($C15="Monika Kotwani",_xlfn.XLOOKUP($B15,PROSPER_Kotwani!$1:$1,PROSPER_Kotwani!$11:$11,""),
IF($C15="Jonathan Wellner",_xlfn.XLOOKUP($B15,PROSPER_Wellner!$1:$1,PROSPER_Wellner!$11:$11,""),
IF($C15="Travis Harvey",_xlfn.XLOOKUP($B15,PROSPER_Harvey!$1:$1,PROSPER_Harvey!$11:$11,""),""))))))))="","No Comment",IF(IF($C15="Christopher Lobo",_xlfn.XLOOKUP($B15,PROSPER_Lobo!$1:$1,PROSPER_Lobo!$11:$11,""),
IF($C15="Naren Baliga",_xlfn.XLOOKUP($B15,PROSPER_Baliga!$1:$1,PROSPER_Baliga!$11:$11,""),
IF($C15="Thorsten Huhn",_xlfn.XLOOKUP($B15,PROSPER_Huhn!$1:$1,PROSPER_Huhn!$11:$11,""),
IF($C15="Nick Hull",_xlfn.XLOOKUP($B15,PROSPER_Hull!$1:$1,PROSPER_Hull!$11:$11,""),
IF($C15="Monika Kotwani",_xlfn.XLOOKUP($B15,PROSPER_Kotwani!$1:$1,PROSPER_Kotwani!$11:$11,""),
IF($C15="Jonathan Wellner",_xlfn.XLOOKUP($B15,PROSPER_Wellner!$1:$1,PROSPER_Wellner!$11:$11,""),
IF($C15="Travis Harvey",_xlfn.XLOOKUP($B15,PROSPER_Harvey!$1:$1,PROSPER_Harvey!$11:$11,""),"")))))))="","",
IF($C15="Christopher Lobo",_xlfn.XLOOKUP($B15,PROSPER_Lobo!$1:$1,PROSPER_Lobo!$11:$11,""),
IF($C15="Naren Baliga",_xlfn.XLOOKUP($B15,PROSPER_Baliga!$1:$1,PROSPER_Baliga!$11:$11,""),
IF($C15="Thorsten Huhn",_xlfn.XLOOKUP($B15,PROSPER_Huhn!$1:$1,PROSPER_Huhn!$11:$11,""),
IF($C15="Nick Hull",_xlfn.XLOOKUP($B15,PROSPER_Hull!$1:$1,PROSPER_Hull!$11:$11,""),
IF($C15="Monika Kotwani",_xlfn.XLOOKUP($B15,PROSPER_Kotwani!$1:$1,PROSPER_Kotwani!$11:$11,""),
IF($C15="Jonathan Wellner",_xlfn.XLOOKUP($B15,PROSPER_Wellner!$1:$1,PROSPER_Wellner!$11:$11,""),
IF($C15="Travis Harvey",_xlfn.XLOOKUP($B15,PROSPER_Harvey!$1:$1,PROSPER_Harvey!$11:$11,""),"")))))))))</f>
        <v>No Comment</v>
      </c>
      <c r="AP15" s="124" t="s">
        <v>89</v>
      </c>
      <c r="AQ15" s="150" t="str">
        <f t="shared" si="146"/>
        <v>N/A</v>
      </c>
      <c r="AR15" s="120" t="str">
        <f>_xlfn.XLOOKUP(B15,PROSPERInitial_Query!$E:$E,PROSPERInitial_Query!$L:$L,"",,-1)</f>
        <v/>
      </c>
      <c r="AS15" s="121" t="str">
        <f t="shared" si="15"/>
        <v>Daisy Carlos1 - PortfolioTraining &amp; Adoption</v>
      </c>
      <c r="AT15" s="126" t="str">
        <f>_xlfn.XLOOKUP(AS15,PROSPERDelta_Query!BK:BK,PROSPERDelta_Query!N:N,"",,-1)</f>
        <v/>
      </c>
      <c r="AU15" s="124" t="str">
        <f t="shared" si="147"/>
        <v>N/A</v>
      </c>
      <c r="AV15" s="124" t="str">
        <f>IF(IF(IF($C15="Christopher Lobo",_xlfn.XLOOKUP($B15,PROSPER_Lobo!$1:$1,PROSPER_Lobo!$12:$12,""),
IF($C15="Naren Baliga",_xlfn.XLOOKUP($B15,PROSPER_Baliga!$1:$1,PROSPER_Baliga!$12:$12,""),
IF($C15="Thorsten Huhn",_xlfn.XLOOKUP($B15,PROSPER_Huhn!$1:$1,PROSPER_Huhn!$12:$12,""),
IF($C15="Nick Hull",_xlfn.XLOOKUP($B15,PROSPER_Hull!$1:$1,PROSPER_Hull!$12:$12,""),
IF($C15="Monika Kotwani",_xlfn.XLOOKUP($B15,PROSPER_Kotwani!$1:$1,PROSPER_Kotwani!$12:$12,""),
IF($C15="Jonathan Wellner",_xlfn.XLOOKUP($B15,PROSPER_Wellner!$1:$1,PROSPER_Wellner!$12:$12,""),
IF($C15="Travis Harvey",_xlfn.XLOOKUP($B15,PROSPER_Harvey!$1:$1,PROSPER_Harvey!$12:$12,""),"")))))))="","",
IF($C15="Christopher Lobo",_xlfn.XLOOKUP($B15,PROSPER_Lobo!$1:$1,PROSPER_Lobo!$12:$12,""),
IF($C15="Naren Baliga",_xlfn.XLOOKUP($B15,PROSPER_Baliga!$1:$1,PROSPER_Baliga!$12:$12,""),
IF($C15="Thorsten Huhn",_xlfn.XLOOKUP($B15,PROSPER_Huhn!$1:$1,PROSPER_Huhn!$12:$12,""),
IF($C15="Nick Hull",_xlfn.XLOOKUP($B15,PROSPER_Hull!$1:$1,PROSPER_Hull!$12:$12,""),
IF($C15="Monika Kotwani",_xlfn.XLOOKUP($B15,PROSPER_Kotwani!$1:$1,PROSPER_Kotwani!$12:$12,""),
IF($C15="Jonathan Wellner",_xlfn.XLOOKUP($B15,PROSPER_Wellner!$1:$1,PROSPER_Wellner!$12:$12,""),
IF($C15="Travis Harvey",_xlfn.XLOOKUP($B15,PROSPER_Harvey!$1:$1,PROSPER_Harvey!$12:$12,""),""))))))))="","No Score",IF(IF($C15="Christopher Lobo",_xlfn.XLOOKUP($B15,PROSPER_Lobo!$1:$1,PROSPER_Lobo!$12:$12,""),
IF($C15="Naren Baliga",_xlfn.XLOOKUP($B15,PROSPER_Baliga!$1:$1,PROSPER_Baliga!$12:$12,""),
IF($C15="Thorsten Huhn",_xlfn.XLOOKUP($B15,PROSPER_Huhn!$1:$1,PROSPER_Huhn!$12:$12,""),
IF($C15="Nick Hull",_xlfn.XLOOKUP($B15,PROSPER_Hull!$1:$1,PROSPER_Hull!$12:$12,""),
IF($C15="Monika Kotwani",_xlfn.XLOOKUP($B15,PROSPER_Kotwani!$1:$1,PROSPER_Kotwani!$12:$12,""),
IF($C15="Jonathan Wellner",_xlfn.XLOOKUP($B15,PROSPER_Wellner!$1:$1,PROSPER_Wellner!$12:$12,""),
IF($C15="Travis Harvey",_xlfn.XLOOKUP($B15,PROSPER_Harvey!$1:$1,PROSPER_Harvey!$12:$12,""),"")))))))="","",
IF($C15="Christopher Lobo",_xlfn.XLOOKUP($B15,PROSPER_Lobo!$1:$1,PROSPER_Lobo!$12:$12,""),
IF($C15="Naren Baliga",_xlfn.XLOOKUP($B15,PROSPER_Baliga!$1:$1,PROSPER_Baliga!$12:$12,""),
IF($C15="Thorsten Huhn",_xlfn.XLOOKUP($B15,PROSPER_Huhn!$1:$1,PROSPER_Huhn!$12:$12,""),
IF($C15="Nick Hull",_xlfn.XLOOKUP($B15,PROSPER_Hull!$1:$1,PROSPER_Hull!$12:$12,""),
IF($C15="Monika Kotwani",_xlfn.XLOOKUP($B15,PROSPER_Kotwani!$1:$1,PROSPER_Kotwani!$12:$12,""),
IF($C15="Jonathan Wellner",_xlfn.XLOOKUP($B15,PROSPER_Wellner!$1:$1,PROSPER_Wellner!$12:$12,""),
IF($C15="Travis Harvey",_xlfn.XLOOKUP($B15,PROSPER_Harvey!$1:$1,PROSPER_Harvey!$12:$12,""),"")))))))))</f>
        <v>No Score</v>
      </c>
      <c r="AW15" s="125" t="str">
        <f>IF(IF(IF($C15="Christopher Lobo",_xlfn.XLOOKUP($B15,PROSPER_Lobo!$1:$1,PROSPER_Lobo!$13:$13,""),
IF($C15="Naren Baliga",_xlfn.XLOOKUP($B15,PROSPER_Baliga!$1:$1,PROSPER_Baliga!$13:$13,""),
IF($C15="Thorsten Huhn",_xlfn.XLOOKUP($B15,PROSPER_Huhn!$1:$1,PROSPER_Huhn!$13:$13,""),
IF($C15="Nick Hull",_xlfn.XLOOKUP($B15,PROSPER_Hull!$1:$1,PROSPER_Hull!$13:$13,""),
IF($C15="Monika Kotwani",_xlfn.XLOOKUP($B15,PROSPER_Kotwani!$1:$1,PROSPER_Kotwani!$13:$13,""),
IF($C15="Jonathan Wellner",_xlfn.XLOOKUP($B15,PROSPER_Wellner!$1:$1,PROSPER_Wellner!$13:$13,""),
IF($C15="Travis Harvey",_xlfn.XLOOKUP($B15,PROSPER_Harvey!$1:$1,PROSPER_Harvey!$13:$13,""),"")))))))="","",
IF($C15="Christopher Lobo",_xlfn.XLOOKUP($B15,PROSPER_Lobo!$1:$1,PROSPER_Lobo!$13:$13,""),
IF($C15="Naren Baliga",_xlfn.XLOOKUP($B15,PROSPER_Baliga!$1:$1,PROSPER_Baliga!$13:$13,""),
IF($C15="Thorsten Huhn",_xlfn.XLOOKUP($B15,PROSPER_Huhn!$1:$1,PROSPER_Huhn!$13:$13,""),
IF($C15="Nick Hull",_xlfn.XLOOKUP($B15,PROSPER_Hull!$1:$1,PROSPER_Hull!$13:$13,""),
IF($C15="Monika Kotwani",_xlfn.XLOOKUP($B15,PROSPER_Kotwani!$1:$1,PROSPER_Kotwani!$13:$13,""),
IF($C15="Jonathan Wellner",_xlfn.XLOOKUP($B15,PROSPER_Wellner!$1:$1,PROSPER_Wellner!$13:$13,""),
IF($C15="Travis Harvey",_xlfn.XLOOKUP($B15,PROSPER_Harvey!$1:$1,PROSPER_Harvey!$13:$13,""),""))))))))="","No Comment",IF(IF($C15="Christopher Lobo",_xlfn.XLOOKUP($B15,PROSPER_Lobo!$1:$1,PROSPER_Lobo!$13:$13,""),
IF($C15="Naren Baliga",_xlfn.XLOOKUP($B15,PROSPER_Baliga!$1:$1,PROSPER_Baliga!$13:$13,""),
IF($C15="Thorsten Huhn",_xlfn.XLOOKUP($B15,PROSPER_Huhn!$1:$1,PROSPER_Huhn!$13:$13,""),
IF($C15="Nick Hull",_xlfn.XLOOKUP($B15,PROSPER_Hull!$1:$1,PROSPER_Hull!$13:$13,""),
IF($C15="Monika Kotwani",_xlfn.XLOOKUP($B15,PROSPER_Kotwani!$1:$1,PROSPER_Kotwani!$13:$13,""),
IF($C15="Jonathan Wellner",_xlfn.XLOOKUP($B15,PROSPER_Wellner!$1:$1,PROSPER_Wellner!$13:$13,""),
IF($C15="Travis Harvey",_xlfn.XLOOKUP($B15,PROSPER_Harvey!$1:$1,PROSPER_Harvey!$13:$13,""),"")))))))="","",
IF($C15="Christopher Lobo",_xlfn.XLOOKUP($B15,PROSPER_Lobo!$1:$1,PROSPER_Lobo!$13:$13,""),
IF($C15="Naren Baliga",_xlfn.XLOOKUP($B15,PROSPER_Baliga!$1:$1,PROSPER_Baliga!$13:$13,""),
IF($C15="Thorsten Huhn",_xlfn.XLOOKUP($B15,PROSPER_Huhn!$1:$1,PROSPER_Huhn!$13:$13,""),
IF($C15="Nick Hull",_xlfn.XLOOKUP($B15,PROSPER_Hull!$1:$1,PROSPER_Hull!$13:$13,""),
IF($C15="Monika Kotwani",_xlfn.XLOOKUP($B15,PROSPER_Kotwani!$1:$1,PROSPER_Kotwani!$13:$13,""),
IF($C15="Jonathan Wellner",_xlfn.XLOOKUP($B15,PROSPER_Wellner!$1:$1,PROSPER_Wellner!$13:$13,""),
IF($C15="Travis Harvey",_xlfn.XLOOKUP($B15,PROSPER_Harvey!$1:$1,PROSPER_Harvey!$13:$13,""),"")))))))))</f>
        <v>No Comment</v>
      </c>
      <c r="AX15" s="124" t="s">
        <v>89</v>
      </c>
      <c r="AY15" s="150" t="str">
        <f t="shared" si="148"/>
        <v>N/A</v>
      </c>
      <c r="AZ15" s="120" t="str">
        <f>_xlfn.XLOOKUP(B15,PROSPERInitial_Query!$E:$E,PROSPERInitial_Query!$M:$M,"",,-1)</f>
        <v/>
      </c>
      <c r="BA15" s="121" t="str">
        <f t="shared" si="18"/>
        <v>Daisy Carlos1 - PortfolioDMLT</v>
      </c>
      <c r="BB15" s="126" t="str">
        <f>_xlfn.XLOOKUP(BA15,PROSPERDelta_Query!BK:BK,PROSPERDelta_Query!O:O,"",,-1)</f>
        <v/>
      </c>
      <c r="BC15" s="124" t="str">
        <f t="shared" si="149"/>
        <v>N/A</v>
      </c>
      <c r="BD15" s="124" t="str">
        <f>IF(IF(IF($C15="Christopher Lobo",_xlfn.XLOOKUP($B15,PROSPER_Lobo!$1:$1,PROSPER_Lobo!$14:$14,""),
IF($C15="Naren Baliga",_xlfn.XLOOKUP($B15,PROSPER_Baliga!$1:$1,PROSPER_Baliga!$14:$14,""),
IF($C15="Thorsten Huhn",_xlfn.XLOOKUP($B15,PROSPER_Huhn!$1:$1,PROSPER_Huhn!$14:$14,""),
IF($C15="Nick Hull",_xlfn.XLOOKUP($B15,PROSPER_Hull!$1:$1,PROSPER_Hull!$14:$14,""),
IF($C15="Monika Kotwani",_xlfn.XLOOKUP($B15,PROSPER_Kotwani!$1:$1,PROSPER_Kotwani!$14:$14,""),
IF($C15="Jonathan Wellner",_xlfn.XLOOKUP($B15,PROSPER_Wellner!$1:$1,PROSPER_Wellner!$14:$14,""),
IF($C15="Travis Harvey",_xlfn.XLOOKUP($B15,PROSPER_Harvey!$1:$1,PROSPER_Harvey!$14:$14,""),"")))))))="","",
IF($C15="Christopher Lobo",_xlfn.XLOOKUP($B15,PROSPER_Lobo!$1:$1,PROSPER_Lobo!$14:$14,""),
IF($C15="Naren Baliga",_xlfn.XLOOKUP($B15,PROSPER_Baliga!$1:$1,PROSPER_Baliga!$14:$14,""),
IF($C15="Thorsten Huhn",_xlfn.XLOOKUP($B15,PROSPER_Huhn!$1:$1,PROSPER_Huhn!$14:$14,""),
IF($C15="Nick Hull",_xlfn.XLOOKUP($B15,PROSPER_Hull!$1:$1,PROSPER_Hull!$14:$14,""),
IF($C15="Monika Kotwani",_xlfn.XLOOKUP($B15,PROSPER_Kotwani!$1:$1,PROSPER_Kotwani!$14:$14,""),
IF($C15="Jonathan Wellner",_xlfn.XLOOKUP($B15,PROSPER_Wellner!$1:$1,PROSPER_Wellner!$14:$14,""),
IF($C15="Travis Harvey",_xlfn.XLOOKUP($B15,PROSPER_Harvey!$1:$1,PROSPER_Harvey!$14:$14,""),""))))))))="","No Score",IF(IF($C15="Christopher Lobo",_xlfn.XLOOKUP($B15,PROSPER_Lobo!$1:$1,PROSPER_Lobo!$14:$14,""),
IF($C15="Naren Baliga",_xlfn.XLOOKUP($B15,PROSPER_Baliga!$1:$1,PROSPER_Baliga!$14:$14,""),
IF($C15="Thorsten Huhn",_xlfn.XLOOKUP($B15,PROSPER_Huhn!$1:$1,PROSPER_Huhn!$14:$14,""),
IF($C15="Nick Hull",_xlfn.XLOOKUP($B15,PROSPER_Hull!$1:$1,PROSPER_Hull!$14:$14,""),
IF($C15="Monika Kotwani",_xlfn.XLOOKUP($B15,PROSPER_Kotwani!$1:$1,PROSPER_Kotwani!$14:$14,""),
IF($C15="Jonathan Wellner",_xlfn.XLOOKUP($B15,PROSPER_Wellner!$1:$1,PROSPER_Wellner!$14:$14,""),
IF($C15="Travis Harvey",_xlfn.XLOOKUP($B15,PROSPER_Harvey!$1:$1,PROSPER_Harvey!$14:$14,""),"")))))))="","",
IF($C15="Christopher Lobo",_xlfn.XLOOKUP($B15,PROSPER_Lobo!$1:$1,PROSPER_Lobo!$14:$14,""),
IF($C15="Naren Baliga",_xlfn.XLOOKUP($B15,PROSPER_Baliga!$1:$1,PROSPER_Baliga!$14:$14,""),
IF($C15="Thorsten Huhn",_xlfn.XLOOKUP($B15,PROSPER_Huhn!$1:$1,PROSPER_Huhn!$14:$14,""),
IF($C15="Nick Hull",_xlfn.XLOOKUP($B15,PROSPER_Hull!$1:$1,PROSPER_Hull!$14:$14,""),
IF($C15="Monika Kotwani",_xlfn.XLOOKUP($B15,PROSPER_Kotwani!$1:$1,PROSPER_Kotwani!$14:$14,""),
IF($C15="Jonathan Wellner",_xlfn.XLOOKUP($B15,PROSPER_Wellner!$1:$1,PROSPER_Wellner!$14:$14,""),
IF($C15="Travis Harvey",_xlfn.XLOOKUP($B15,PROSPER_Harvey!$1:$1,PROSPER_Harvey!$14:$14,""),"")))))))))</f>
        <v>No Score</v>
      </c>
      <c r="BE15" s="125" t="str">
        <f>IF(IF(IF($C15="Christopher Lobo",_xlfn.XLOOKUP($B15,PROSPER_Lobo!$1:$1,PROSPER_Lobo!$15:$15,""),
IF($C15="Naren Baliga",_xlfn.XLOOKUP($B15,PROSPER_Baliga!$1:$1,PROSPER_Baliga!$15:$15,""),
IF($C15="Thorsten Huhn",_xlfn.XLOOKUP($B15,PROSPER_Huhn!$1:$1,PROSPER_Huhn!$15:$15,""),
IF($C15="Nick Hull",_xlfn.XLOOKUP($B15,PROSPER_Hull!$1:$1,PROSPER_Hull!$15:$15,""),
IF($C15="Monika Kotwani",_xlfn.XLOOKUP($B15,PROSPER_Kotwani!$1:$1,PROSPER_Kotwani!$15:$15,""),
IF($C15="Jonathan Wellner",_xlfn.XLOOKUP($B15,PROSPER_Wellner!$1:$1,PROSPER_Wellner!$15:$15,""),
IF($C15="Travis Harvey",_xlfn.XLOOKUP($B15,PROSPER_Harvey!$1:$1,PROSPER_Harvey!$15:$15,""),"")))))))="","",
IF($C15="Christopher Lobo",_xlfn.XLOOKUP($B15,PROSPER_Lobo!$1:$1,PROSPER_Lobo!$15:$15,""),
IF($C15="Naren Baliga",_xlfn.XLOOKUP($B15,PROSPER_Baliga!$1:$1,PROSPER_Baliga!$15:$15,""),
IF($C15="Thorsten Huhn",_xlfn.XLOOKUP($B15,PROSPER_Huhn!$1:$1,PROSPER_Huhn!$15:$15,""),
IF($C15="Nick Hull",_xlfn.XLOOKUP($B15,PROSPER_Hull!$1:$1,PROSPER_Hull!$15:$15,""),
IF($C15="Monika Kotwani",_xlfn.XLOOKUP($B15,PROSPER_Kotwani!$1:$1,PROSPER_Kotwani!$15:$15,""),
IF($C15="Jonathan Wellner",_xlfn.XLOOKUP($B15,PROSPER_Wellner!$1:$1,PROSPER_Wellner!$15:$15,""),
IF($C15="Travis Harvey",_xlfn.XLOOKUP($B15,PROSPER_Harvey!$1:$1,PROSPER_Harvey!$15:$15,""),""))))))))="","No Comment",IF(IF($C15="Christopher Lobo",_xlfn.XLOOKUP($B15,PROSPER_Lobo!$1:$1,PROSPER_Lobo!$15:$15,""),
IF($C15="Naren Baliga",_xlfn.XLOOKUP($B15,PROSPER_Baliga!$1:$1,PROSPER_Baliga!$15:$15,""),
IF($C15="Thorsten Huhn",_xlfn.XLOOKUP($B15,PROSPER_Huhn!$1:$1,PROSPER_Huhn!$15:$15,""),
IF($C15="Nick Hull",_xlfn.XLOOKUP($B15,PROSPER_Hull!$1:$1,PROSPER_Hull!$15:$15,""),
IF($C15="Monika Kotwani",_xlfn.XLOOKUP($B15,PROSPER_Kotwani!$1:$1,PROSPER_Kotwani!$15:$15,""),
IF($C15="Jonathan Wellner",_xlfn.XLOOKUP($B15,PROSPER_Wellner!$1:$1,PROSPER_Wellner!$15:$15,""),
IF($C15="Travis Harvey",_xlfn.XLOOKUP($B15,PROSPER_Harvey!$1:$1,PROSPER_Harvey!$15:$15,""),"")))))))="","",
IF($C15="Christopher Lobo",_xlfn.XLOOKUP($B15,PROSPER_Lobo!$1:$1,PROSPER_Lobo!$15:$15,""),
IF($C15="Naren Baliga",_xlfn.XLOOKUP($B15,PROSPER_Baliga!$1:$1,PROSPER_Baliga!$15:$15,""),
IF($C15="Thorsten Huhn",_xlfn.XLOOKUP($B15,PROSPER_Huhn!$1:$1,PROSPER_Huhn!$15:$15,""),
IF($C15="Nick Hull",_xlfn.XLOOKUP($B15,PROSPER_Hull!$1:$1,PROSPER_Hull!$15:$15,""),
IF($C15="Monika Kotwani",_xlfn.XLOOKUP($B15,PROSPER_Kotwani!$1:$1,PROSPER_Kotwani!$15:$15,""),
IF($C15="Jonathan Wellner",_xlfn.XLOOKUP($B15,PROSPER_Wellner!$1:$1,PROSPER_Wellner!$15:$15,""),
IF($C15="Travis Harvey",_xlfn.XLOOKUP($B15,PROSPER_Harvey!$1:$1,PROSPER_Harvey!$15:$15,""),"")))))))))</f>
        <v>No Comment</v>
      </c>
      <c r="BF15" s="124" t="s">
        <v>89</v>
      </c>
      <c r="BG15" s="150" t="str">
        <f t="shared" si="150"/>
        <v>N/A</v>
      </c>
      <c r="BH15" s="120" t="str">
        <f>_xlfn.XLOOKUP(B15,PROSPERInitial_Query!$E:$E,PROSPERInitial_Query!$N:$N,"",,-1)</f>
        <v/>
      </c>
      <c r="BI15" s="121" t="str">
        <f t="shared" si="21"/>
        <v>Daisy Carlos1 - PortfolioRevenue Management</v>
      </c>
      <c r="BJ15" s="126" t="str">
        <f>_xlfn.XLOOKUP(BI15,PROSPERDelta_Query!BK:BK,PROSPERDelta_Query!P:P,"",,-1)</f>
        <v/>
      </c>
      <c r="BK15" s="124" t="str">
        <f t="shared" si="151"/>
        <v>N/A</v>
      </c>
      <c r="BL15" s="124" t="str">
        <f>IF(IF(IF($C15="Christopher Lobo",_xlfn.XLOOKUP($B15,PROSPER_Lobo!$1:$1,PROSPER_Lobo!$16:$16,""),
IF($C15="Naren Baliga",_xlfn.XLOOKUP($B15,PROSPER_Baliga!$1:$1,PROSPER_Baliga!$16:$16,""),
IF($C15="Thorsten Huhn",_xlfn.XLOOKUP($B15,PROSPER_Huhn!$1:$1,PROSPER_Huhn!$16:$16,""),
IF($C15="Nick Hull",_xlfn.XLOOKUP($B15,PROSPER_Hull!$1:$1,PROSPER_Hull!$16:$16,""),
IF($C15="Monika Kotwani",_xlfn.XLOOKUP($B15,PROSPER_Kotwani!$1:$1,PROSPER_Kotwani!$16:$16,""),
IF($C15="Jonathan Wellner",_xlfn.XLOOKUP($B15,PROSPER_Wellner!$1:$1,PROSPER_Wellner!$16:$16,""),
IF($C15="Travis Harvey",_xlfn.XLOOKUP($B15,PROSPER_Harvey!$1:$1,PROSPER_Harvey!$16:$16,""),"")))))))="","",
IF($C15="Christopher Lobo",_xlfn.XLOOKUP($B15,PROSPER_Lobo!$1:$1,PROSPER_Lobo!$16:$16,""),
IF($C15="Naren Baliga",_xlfn.XLOOKUP($B15,PROSPER_Baliga!$1:$1,PROSPER_Baliga!$16:$16,""),
IF($C15="Thorsten Huhn",_xlfn.XLOOKUP($B15,PROSPER_Huhn!$1:$1,PROSPER_Huhn!$16:$16,""),
IF($C15="Nick Hull",_xlfn.XLOOKUP($B15,PROSPER_Hull!$1:$1,PROSPER_Hull!$16:$16,""),
IF($C15="Monika Kotwani",_xlfn.XLOOKUP($B15,PROSPER_Kotwani!$1:$1,PROSPER_Kotwani!$16:$16,""),
IF($C15="Jonathan Wellner",_xlfn.XLOOKUP($B15,PROSPER_Wellner!$1:$1,PROSPER_Wellner!$16:$16,""),
IF($C15="Travis Harvey",_xlfn.XLOOKUP($B15,PROSPER_Harvey!$1:$1,PROSPER_Harvey!$16:$16,""),""))))))))="","No Score",IF(IF($C15="Christopher Lobo",_xlfn.XLOOKUP($B15,PROSPER_Lobo!$1:$1,PROSPER_Lobo!$16:$16,""),
IF($C15="Naren Baliga",_xlfn.XLOOKUP($B15,PROSPER_Baliga!$1:$1,PROSPER_Baliga!$16:$16,""),
IF($C15="Thorsten Huhn",_xlfn.XLOOKUP($B15,PROSPER_Huhn!$1:$1,PROSPER_Huhn!$16:$16,""),
IF($C15="Nick Hull",_xlfn.XLOOKUP($B15,PROSPER_Hull!$1:$1,PROSPER_Hull!$16:$16,""),
IF($C15="Monika Kotwani",_xlfn.XLOOKUP($B15,PROSPER_Kotwani!$1:$1,PROSPER_Kotwani!$16:$16,""),
IF($C15="Jonathan Wellner",_xlfn.XLOOKUP($B15,PROSPER_Wellner!$1:$1,PROSPER_Wellner!$16:$16,""),
IF($C15="Travis Harvey",_xlfn.XLOOKUP($B15,PROSPER_Harvey!$1:$1,PROSPER_Harvey!$16:$16,""),"")))))))="","",
IF($C15="Christopher Lobo",_xlfn.XLOOKUP($B15,PROSPER_Lobo!$1:$1,PROSPER_Lobo!$16:$16,""),
IF($C15="Naren Baliga",_xlfn.XLOOKUP($B15,PROSPER_Baliga!$1:$1,PROSPER_Baliga!$16:$16,""),
IF($C15="Thorsten Huhn",_xlfn.XLOOKUP($B15,PROSPER_Huhn!$1:$1,PROSPER_Huhn!$16:$16,""),
IF($C15="Nick Hull",_xlfn.XLOOKUP($B15,PROSPER_Hull!$1:$1,PROSPER_Hull!$16:$16,""),
IF($C15="Monika Kotwani",_xlfn.XLOOKUP($B15,PROSPER_Kotwani!$1:$1,PROSPER_Kotwani!$16:$16,""),
IF($C15="Jonathan Wellner",_xlfn.XLOOKUP($B15,PROSPER_Wellner!$1:$1,PROSPER_Wellner!$16:$16,""),
IF($C15="Travis Harvey",_xlfn.XLOOKUP($B15,PROSPER_Harvey!$1:$1,PROSPER_Harvey!$16:$16,""),"")))))))))</f>
        <v>No Score</v>
      </c>
      <c r="BM15" s="125" t="str">
        <f>IF(IF(IF($C15="Christopher Lobo",_xlfn.XLOOKUP($B15,PROSPER_Lobo!$1:$1,PROSPER_Lobo!$17:$17,""),
IF($C15="Naren Baliga",_xlfn.XLOOKUP($B15,PROSPER_Baliga!$1:$1,PROSPER_Baliga!$17:$17,""),
IF($C15="Thorsten Huhn",_xlfn.XLOOKUP($B15,PROSPER_Huhn!$1:$1,PROSPER_Huhn!$17:$17,""),
IF($C15="Nick Hull",_xlfn.XLOOKUP($B15,PROSPER_Hull!$1:$1,PROSPER_Hull!$17:$17,""),
IF($C15="Monika Kotwani",_xlfn.XLOOKUP($B15,PROSPER_Kotwani!$1:$1,PROSPER_Kotwani!$17:$17,""),
IF($C15="Jonathan Wellner",_xlfn.XLOOKUP($B15,PROSPER_Wellner!$1:$1,PROSPER_Wellner!$17:$17,""),
IF($C15="Travis Harvey",_xlfn.XLOOKUP($B15,PROSPER_Harvey!$1:$1,PROSPER_Harvey!$17:$17,""),"")))))))="","",
IF($C15="Christopher Lobo",_xlfn.XLOOKUP($B15,PROSPER_Lobo!$1:$1,PROSPER_Lobo!$17:$17,""),
IF($C15="Naren Baliga",_xlfn.XLOOKUP($B15,PROSPER_Baliga!$1:$1,PROSPER_Baliga!$17:$17,""),
IF($C15="Thorsten Huhn",_xlfn.XLOOKUP($B15,PROSPER_Huhn!$1:$1,PROSPER_Huhn!$17:$17,""),
IF($C15="Nick Hull",_xlfn.XLOOKUP($B15,PROSPER_Hull!$1:$1,PROSPER_Hull!$17:$17,""),
IF($C15="Monika Kotwani",_xlfn.XLOOKUP($B15,PROSPER_Kotwani!$1:$1,PROSPER_Kotwani!$17:$17,""),
IF($C15="Jonathan Wellner",_xlfn.XLOOKUP($B15,PROSPER_Wellner!$1:$1,PROSPER_Wellner!$17:$17,""),
IF($C15="Travis Harvey",_xlfn.XLOOKUP($B15,PROSPER_Harvey!$1:$1,PROSPER_Harvey!$17:$17,""),""))))))))="","No Comment",IF(IF($C15="Christopher Lobo",_xlfn.XLOOKUP($B15,PROSPER_Lobo!$1:$1,PROSPER_Lobo!$17:$17,""),
IF($C15="Naren Baliga",_xlfn.XLOOKUP($B15,PROSPER_Baliga!$1:$1,PROSPER_Baliga!$17:$17,""),
IF($C15="Thorsten Huhn",_xlfn.XLOOKUP($B15,PROSPER_Huhn!$1:$1,PROSPER_Huhn!$17:$17,""),
IF($C15="Nick Hull",_xlfn.XLOOKUP($B15,PROSPER_Hull!$1:$1,PROSPER_Hull!$17:$17,""),
IF($C15="Monika Kotwani",_xlfn.XLOOKUP($B15,PROSPER_Kotwani!$1:$1,PROSPER_Kotwani!$17:$17,""),
IF($C15="Jonathan Wellner",_xlfn.XLOOKUP($B15,PROSPER_Wellner!$1:$1,PROSPER_Wellner!$17:$17,""),
IF($C15="Travis Harvey",_xlfn.XLOOKUP($B15,PROSPER_Harvey!$1:$1,PROSPER_Harvey!$17:$17,""),"")))))))="","",
IF($C15="Christopher Lobo",_xlfn.XLOOKUP($B15,PROSPER_Lobo!$1:$1,PROSPER_Lobo!$17:$17,""),
IF($C15="Naren Baliga",_xlfn.XLOOKUP($B15,PROSPER_Baliga!$1:$1,PROSPER_Baliga!$17:$17,""),
IF($C15="Thorsten Huhn",_xlfn.XLOOKUP($B15,PROSPER_Huhn!$1:$1,PROSPER_Huhn!$17:$17,""),
IF($C15="Nick Hull",_xlfn.XLOOKUP($B15,PROSPER_Hull!$1:$1,PROSPER_Hull!$17:$17,""),
IF($C15="Monika Kotwani",_xlfn.XLOOKUP($B15,PROSPER_Kotwani!$1:$1,PROSPER_Kotwani!$17:$17,""),
IF($C15="Jonathan Wellner",_xlfn.XLOOKUP($B15,PROSPER_Wellner!$1:$1,PROSPER_Wellner!$17:$17,""),
IF($C15="Travis Harvey",_xlfn.XLOOKUP($B15,PROSPER_Harvey!$1:$1,PROSPER_Harvey!$17:$17,""),"")))))))))</f>
        <v>No Comment</v>
      </c>
      <c r="BN15" s="124">
        <f>IFERROR(ROUND(_xlfn.XLOOKUP(B15,'RevenueChallenge_Query'!$E:$E,'RevenueChallenge_Query'!$F:$F)/3.2,0),"Not Taken")</f>
        <v>6</v>
      </c>
      <c r="BO15" s="150">
        <f t="shared" si="152"/>
        <v>6</v>
      </c>
      <c r="BP15" s="120" t="str">
        <f>_xlfn.XLOOKUP(B15,PROSPERInitial_Query!$E:$E,PROSPERInitial_Query!$O:$O,"",,-1)</f>
        <v/>
      </c>
      <c r="BQ15" s="121" t="str">
        <f t="shared" si="24"/>
        <v>Daisy Carlos1 - PortfolioArtificial Intelligence</v>
      </c>
      <c r="BR15" s="126" t="str">
        <f>_xlfn.XLOOKUP(BQ15,PROSPERDelta_Query!BK:BK,PROSPERDelta_Query!Q:Q,"",,-1)</f>
        <v/>
      </c>
      <c r="BS15" s="124" t="str">
        <f t="shared" si="153"/>
        <v>N/A</v>
      </c>
      <c r="BT15" s="124" t="str">
        <f>IF(IF(IF($C15="Christopher Lobo",_xlfn.XLOOKUP($B15,PROSPER_Lobo!$1:$1,PROSPER_Lobo!$18:$18,""),
IF($C15="Naren Baliga",_xlfn.XLOOKUP($B15,PROSPER_Baliga!$1:$1,PROSPER_Baliga!$18:$18,""),
IF($C15="Thorsten Huhn",_xlfn.XLOOKUP($B15,PROSPER_Huhn!$1:$1,PROSPER_Huhn!$18:$18,""),
IF($C15="Nick Hull",_xlfn.XLOOKUP($B15,PROSPER_Hull!$1:$1,PROSPER_Hull!$18:$18,""),
IF($C15="Monika Kotwani",_xlfn.XLOOKUP($B15,PROSPER_Kotwani!$1:$1,PROSPER_Kotwani!$18:$18,""),
IF($C15="Jonathan Wellner",_xlfn.XLOOKUP($B15,PROSPER_Wellner!$1:$1,PROSPER_Wellner!$18:$18,""),
IF($C15="Travis Harvey",_xlfn.XLOOKUP($B15,PROSPER_Harvey!$1:$1,PROSPER_Harvey!$18:$18,""),"")))))))="","",
IF($C15="Christopher Lobo",_xlfn.XLOOKUP($B15,PROSPER_Lobo!$1:$1,PROSPER_Lobo!$18:$18,""),
IF($C15="Naren Baliga",_xlfn.XLOOKUP($B15,PROSPER_Baliga!$1:$1,PROSPER_Baliga!$18:$18,""),
IF($C15="Thorsten Huhn",_xlfn.XLOOKUP($B15,PROSPER_Huhn!$1:$1,PROSPER_Huhn!$18:$18,""),
IF($C15="Nick Hull",_xlfn.XLOOKUP($B15,PROSPER_Hull!$1:$1,PROSPER_Hull!$18:$18,""),
IF($C15="Monika Kotwani",_xlfn.XLOOKUP($B15,PROSPER_Kotwani!$1:$1,PROSPER_Kotwani!$18:$18,""),
IF($C15="Jonathan Wellner",_xlfn.XLOOKUP($B15,PROSPER_Wellner!$1:$1,PROSPER_Wellner!$18:$18,""),
IF($C15="Travis Harvey",_xlfn.XLOOKUP($B15,PROSPER_Harvey!$1:$1,PROSPER_Harvey!$18:$18,""),""))))))))="","No Score",IF(IF($C15="Christopher Lobo",_xlfn.XLOOKUP($B15,PROSPER_Lobo!$1:$1,PROSPER_Lobo!$18:$18,""),
IF($C15="Naren Baliga",_xlfn.XLOOKUP($B15,PROSPER_Baliga!$1:$1,PROSPER_Baliga!$18:$18,""),
IF($C15="Thorsten Huhn",_xlfn.XLOOKUP($B15,PROSPER_Huhn!$1:$1,PROSPER_Huhn!$18:$18,""),
IF($C15="Nick Hull",_xlfn.XLOOKUP($B15,PROSPER_Hull!$1:$1,PROSPER_Hull!$18:$18,""),
IF($C15="Monika Kotwani",_xlfn.XLOOKUP($B15,PROSPER_Kotwani!$1:$1,PROSPER_Kotwani!$18:$18,""),
IF($C15="Jonathan Wellner",_xlfn.XLOOKUP($B15,PROSPER_Wellner!$1:$1,PROSPER_Wellner!$18:$18,""),
IF($C15="Travis Harvey",_xlfn.XLOOKUP($B15,PROSPER_Harvey!$1:$1,PROSPER_Harvey!$18:$18,""),"")))))))="","",
IF($C15="Christopher Lobo",_xlfn.XLOOKUP($B15,PROSPER_Lobo!$1:$1,PROSPER_Lobo!$18:$18,""),
IF($C15="Naren Baliga",_xlfn.XLOOKUP($B15,PROSPER_Baliga!$1:$1,PROSPER_Baliga!$18:$18,""),
IF($C15="Thorsten Huhn",_xlfn.XLOOKUP($B15,PROSPER_Huhn!$1:$1,PROSPER_Huhn!$18:$18,""),
IF($C15="Nick Hull",_xlfn.XLOOKUP($B15,PROSPER_Hull!$1:$1,PROSPER_Hull!$18:$18,""),
IF($C15="Monika Kotwani",_xlfn.XLOOKUP($B15,PROSPER_Kotwani!$1:$1,PROSPER_Kotwani!$18:$18,""),
IF($C15="Jonathan Wellner",_xlfn.XLOOKUP($B15,PROSPER_Wellner!$1:$1,PROSPER_Wellner!$18:$18,""),
IF($C15="Travis Harvey",_xlfn.XLOOKUP($B15,PROSPER_Harvey!$1:$1,PROSPER_Harvey!$18:$18,""),"")))))))))</f>
        <v>No Score</v>
      </c>
      <c r="BU15" s="125" t="str">
        <f>IF(IF(IF($C15="Christopher Lobo",_xlfn.XLOOKUP($B15,PROSPER_Lobo!$1:$1,PROSPER_Lobo!$19:$19,""),
IF($C15="Naren Baliga",_xlfn.XLOOKUP($B15,PROSPER_Baliga!$1:$1,PROSPER_Baliga!$19:$19,""),
IF($C15="Thorsten Huhn",_xlfn.XLOOKUP($B15,PROSPER_Huhn!$1:$1,PROSPER_Huhn!$19:$19,""),
IF($C15="Nick Hull",_xlfn.XLOOKUP($B15,PROSPER_Hull!$1:$1,PROSPER_Hull!$19:$19,""),
IF($C15="Monika Kotwani",_xlfn.XLOOKUP($B15,PROSPER_Kotwani!$1:$1,PROSPER_Kotwani!$19:$19,""),
IF($C15="Jonathan Wellner",_xlfn.XLOOKUP($B15,PROSPER_Wellner!$1:$1,PROSPER_Wellner!$19:$19,""),
IF($C15="Travis Harvey",_xlfn.XLOOKUP($B15,PROSPER_Harvey!$1:$1,PROSPER_Harvey!$19:$19,""),"")))))))="","",
IF($C15="Christopher Lobo",_xlfn.XLOOKUP($B15,PROSPER_Lobo!$1:$1,PROSPER_Lobo!$19:$19,""),
IF($C15="Naren Baliga",_xlfn.XLOOKUP($B15,PROSPER_Baliga!$1:$1,PROSPER_Baliga!$19:$19,""),
IF($C15="Thorsten Huhn",_xlfn.XLOOKUP($B15,PROSPER_Huhn!$1:$1,PROSPER_Huhn!$19:$19,""),
IF($C15="Nick Hull",_xlfn.XLOOKUP($B15,PROSPER_Hull!$1:$1,PROSPER_Hull!$19:$19,""),
IF($C15="Monika Kotwani",_xlfn.XLOOKUP($B15,PROSPER_Kotwani!$1:$1,PROSPER_Kotwani!$19:$19,""),
IF($C15="Jonathan Wellner",_xlfn.XLOOKUP($B15,PROSPER_Wellner!$1:$1,PROSPER_Wellner!$19:$19,""),
IF($C15="Travis Harvey",_xlfn.XLOOKUP($B15,PROSPER_Harvey!$1:$1,PROSPER_Harvey!$19:$19,""),""))))))))="","No Comment",IF(IF($C15="Christopher Lobo",_xlfn.XLOOKUP($B15,PROSPER_Lobo!$1:$1,PROSPER_Lobo!$19:$19,""),
IF($C15="Naren Baliga",_xlfn.XLOOKUP($B15,PROSPER_Baliga!$1:$1,PROSPER_Baliga!$19:$19,""),
IF($C15="Thorsten Huhn",_xlfn.XLOOKUP($B15,PROSPER_Huhn!$1:$1,PROSPER_Huhn!$19:$19,""),
IF($C15="Nick Hull",_xlfn.XLOOKUP($B15,PROSPER_Hull!$1:$1,PROSPER_Hull!$19:$19,""),
IF($C15="Monika Kotwani",_xlfn.XLOOKUP($B15,PROSPER_Kotwani!$1:$1,PROSPER_Kotwani!$19:$19,""),
IF($C15="Jonathan Wellner",_xlfn.XLOOKUP($B15,PROSPER_Wellner!$1:$1,PROSPER_Wellner!$19:$19,""),
IF($C15="Travis Harvey",_xlfn.XLOOKUP($B15,PROSPER_Harvey!$1:$1,PROSPER_Harvey!$19:$19,""),"")))))))="","",
IF($C15="Christopher Lobo",_xlfn.XLOOKUP($B15,PROSPER_Lobo!$1:$1,PROSPER_Lobo!$19:$19,""),
IF($C15="Naren Baliga",_xlfn.XLOOKUP($B15,PROSPER_Baliga!$1:$1,PROSPER_Baliga!$19:$19,""),
IF($C15="Thorsten Huhn",_xlfn.XLOOKUP($B15,PROSPER_Huhn!$1:$1,PROSPER_Huhn!$19:$19,""),
IF($C15="Nick Hull",_xlfn.XLOOKUP($B15,PROSPER_Hull!$1:$1,PROSPER_Hull!$19:$19,""),
IF($C15="Monika Kotwani",_xlfn.XLOOKUP($B15,PROSPER_Kotwani!$1:$1,PROSPER_Kotwani!$19:$19,""),
IF($C15="Jonathan Wellner",_xlfn.XLOOKUP($B15,PROSPER_Wellner!$1:$1,PROSPER_Wellner!$19:$19,""),
IF($C15="Travis Harvey",_xlfn.XLOOKUP($B15,PROSPER_Harvey!$1:$1,PROSPER_Harvey!$19:$19,""),"")))))))))</f>
        <v>No Comment</v>
      </c>
      <c r="BV15" s="124" t="s">
        <v>89</v>
      </c>
      <c r="BW15" s="150" t="str">
        <f t="shared" si="154"/>
        <v>N/A</v>
      </c>
      <c r="BX15" s="127" t="str">
        <f t="shared" si="155"/>
        <v>N/A</v>
      </c>
      <c r="BY15" s="128" t="str">
        <f t="shared" si="156"/>
        <v>N/A</v>
      </c>
      <c r="BZ15" s="128">
        <f t="shared" si="157"/>
        <v>4.5</v>
      </c>
      <c r="CA15" s="129">
        <f t="shared" si="158"/>
        <v>4.5</v>
      </c>
      <c r="CB15" s="130" t="str">
        <f>_xlfn.XLOOKUP(B15,PROSPERInitial_Query!$E:$E,PROSPERInitial_Query!$AA:$AA,"",,-1)</f>
        <v/>
      </c>
      <c r="CC15" s="121" t="str">
        <f t="shared" si="31"/>
        <v>Daisy Carlos2 - RelationshipAccount / Stakeholder 1Name</v>
      </c>
      <c r="CD15" s="121" t="str">
        <f>_xlfn.XLOOKUP(CC15,PROSPERDelta_Query!BK:BK,PROSPERDelta_Query!AC:AC,"",,-1)</f>
        <v/>
      </c>
      <c r="CE15" s="126" t="str">
        <f>_xlfn.XLOOKUP(B15,PROSPERInitial_Query!$E:$E,PROSPERInitial_Query!$Q:$Q,"",,-1)</f>
        <v/>
      </c>
      <c r="CF15" s="121" t="str">
        <f t="shared" si="32"/>
        <v>Daisy Carlos2 - RelationshipAccount / Stakeholder 1Self Score</v>
      </c>
      <c r="CG15" s="126" t="str">
        <f>_xlfn.XLOOKUP(CF15,PROSPERDelta_Query!BK:BK,PROSPERDelta_Query!AM:AM,"",,-1)</f>
        <v/>
      </c>
      <c r="CH15" s="131" t="str">
        <f t="shared" si="159"/>
        <v/>
      </c>
      <c r="CI15" s="131" t="str">
        <f t="shared" si="160"/>
        <v>N/A</v>
      </c>
      <c r="CJ15" s="132" t="str">
        <f t="shared" si="161"/>
        <v>N/A</v>
      </c>
      <c r="CK15" s="132" t="str">
        <f>IF(IF(IF($C15="Christopher Lobo",_xlfn.XLOOKUP($B15,PROSPER_Lobo!$1:$1,PROSPER_Lobo!$21:$21,""),
IF($C15="Naren Baliga",_xlfn.XLOOKUP($B15,PROSPER_Baliga!$1:$1,PROSPER_Baliga!$21:$21,""),
IF($C15="Thorsten Huhn",_xlfn.XLOOKUP($B15,PROSPER_Huhn!$1:$1,PROSPER_Huhn!$21:$21,""),
IF($C15="Nick Hull",_xlfn.XLOOKUP($B15,PROSPER_Hull!$1:$1,PROSPER_Hull!$21:$21,""),
IF($C15="Monika Kotwani",_xlfn.XLOOKUP($B15,PROSPER_Kotwani!$1:$1,PROSPER_Kotwani!$21:$21,""),
IF($C15="Jonathan Wellner",_xlfn.XLOOKUP($B15,PROSPER_Wellner!$1:$1,PROSPER_Wellner!$21:$21,""),
IF($C15="Travis Harvey",_xlfn.XLOOKUP($B15,PROSPER_Harvey!$1:$1,PROSPER_Harvey!$21:$21,""),"")))))))="","",
IF($C15="Christopher Lobo",_xlfn.XLOOKUP($B15,PROSPER_Lobo!$1:$1,PROSPER_Lobo!$21:$21,""),
IF($C15="Naren Baliga",_xlfn.XLOOKUP($B15,PROSPER_Baliga!$1:$1,PROSPER_Baliga!$21:$21,""),
IF($C15="Thorsten Huhn",_xlfn.XLOOKUP($B15,PROSPER_Huhn!$1:$1,PROSPER_Huhn!$21:$21,""),
IF($C15="Nick Hull",_xlfn.XLOOKUP($B15,PROSPER_Hull!$1:$1,PROSPER_Hull!$21:$21,""),
IF($C15="Monika Kotwani",_xlfn.XLOOKUP($B15,PROSPER_Kotwani!$1:$1,PROSPER_Kotwani!$21:$21,""),
IF($C15="Jonathan Wellner",_xlfn.XLOOKUP($B15,PROSPER_Wellner!$1:$1,PROSPER_Wellner!$21:$21,""),
IF($C15="Travis Harvey",_xlfn.XLOOKUP($B15,PROSPER_Harvey!$1:$1,PROSPER_Harvey!$21:$21,""),""))))))))="","No Score",IF(IF($C15="Christopher Lobo",_xlfn.XLOOKUP($B15,PROSPER_Lobo!$1:$1,PROSPER_Lobo!$21:$21,""),
IF($C15="Naren Baliga",_xlfn.XLOOKUP($B15,PROSPER_Baliga!$1:$1,PROSPER_Baliga!$21:$21,""),
IF($C15="Thorsten Huhn",_xlfn.XLOOKUP($B15,PROSPER_Huhn!$1:$1,PROSPER_Huhn!$21:$21,""),
IF($C15="Nick Hull",_xlfn.XLOOKUP($B15,PROSPER_Hull!$1:$1,PROSPER_Hull!$21:$21,""),
IF($C15="Monika Kotwani",_xlfn.XLOOKUP($B15,PROSPER_Kotwani!$1:$1,PROSPER_Kotwani!$21:$21,""),
IF($C15="Jonathan Wellner",_xlfn.XLOOKUP($B15,PROSPER_Wellner!$1:$1,PROSPER_Wellner!$21:$21,""),
IF($C15="Travis Harvey",_xlfn.XLOOKUP($B15,PROSPER_Harvey!$1:$1,PROSPER_Harvey!$21:$21,""),"")))))))="","",
IF($C15="Christopher Lobo",_xlfn.XLOOKUP($B15,PROSPER_Lobo!$1:$1,PROSPER_Lobo!$21:$21,""),
IF($C15="Naren Baliga",_xlfn.XLOOKUP($B15,PROSPER_Baliga!$1:$1,PROSPER_Baliga!$21:$21,""),
IF($C15="Thorsten Huhn",_xlfn.XLOOKUP($B15,PROSPER_Huhn!$1:$1,PROSPER_Huhn!$21:$21,""),
IF($C15="Nick Hull",_xlfn.XLOOKUP($B15,PROSPER_Hull!$1:$1,PROSPER_Hull!$21:$21,""),
IF($C15="Monika Kotwani",_xlfn.XLOOKUP($B15,PROSPER_Kotwani!$1:$1,PROSPER_Kotwani!$21:$21,""),
IF($C15="Jonathan Wellner",_xlfn.XLOOKUP($B15,PROSPER_Wellner!$1:$1,PROSPER_Wellner!$21:$21,""),
IF($C15="Travis Harvey",_xlfn.XLOOKUP($B15,PROSPER_Harvey!$1:$1,PROSPER_Harvey!$21:$21,""),"")))))))))</f>
        <v>N/A</v>
      </c>
      <c r="CL15" s="131" t="str">
        <f>IF(IF(IF($C15="Christopher Lobo",_xlfn.XLOOKUP($B15,PROSPER_Lobo!$1:$1,PROSPER_Lobo!$22:$22,""),
IF($C15="Naren Baliga",_xlfn.XLOOKUP($B15,PROSPER_Baliga!$1:$1,PROSPER_Baliga!$22:$22,""),
IF($C15="Thorsten Huhn",_xlfn.XLOOKUP($B15,PROSPER_Huhn!$1:$1,PROSPER_Huhn!$22:$22,""),
IF($C15="Nick Hull",_xlfn.XLOOKUP($B15,PROSPER_Hull!$1:$1,PROSPER_Hull!$22:$22,""),
IF($C15="Monika Kotwani",_xlfn.XLOOKUP($B15,PROSPER_Kotwani!$1:$1,PROSPER_Kotwani!$22:$22,""),
IF($C15="Jonathan Wellner",_xlfn.XLOOKUP($B15,PROSPER_Wellner!$1:$1,PROSPER_Wellner!$22:$22,""),
IF($C15="Travis Harvey",_xlfn.XLOOKUP($B15,PROSPER_Harvey!$1:$1,PROSPER_Harvey!$22:$22,""),"")))))))="","",
IF($C15="Christopher Lobo",_xlfn.XLOOKUP($B15,PROSPER_Lobo!$1:$1,PROSPER_Lobo!$22:$22,""),
IF($C15="Naren Baliga",_xlfn.XLOOKUP($B15,PROSPER_Baliga!$1:$1,PROSPER_Baliga!$22:$22,""),
IF($C15="Thorsten Huhn",_xlfn.XLOOKUP($B15,PROSPER_Huhn!$1:$1,PROSPER_Huhn!$22:$22,""),
IF($C15="Nick Hull",_xlfn.XLOOKUP($B15,PROSPER_Hull!$1:$1,PROSPER_Hull!$22:$22,""),
IF($C15="Monika Kotwani",_xlfn.XLOOKUP($B15,PROSPER_Kotwani!$1:$1,PROSPER_Kotwani!$22:$22,""),
IF($C15="Jonathan Wellner",_xlfn.XLOOKUP($B15,PROSPER_Wellner!$1:$1,PROSPER_Wellner!$22:$22,""),
IF($C15="Travis Harvey",_xlfn.XLOOKUP($B15,PROSPER_Harvey!$1:$1,PROSPER_Harvey!$22:$22,""),""))))))))="","No Comment",IF(IF($C15="Christopher Lobo",_xlfn.XLOOKUP($B15,PROSPER_Lobo!$1:$1,PROSPER_Lobo!$22:$22,""),
IF($C15="Naren Baliga",_xlfn.XLOOKUP($B15,PROSPER_Baliga!$1:$1,PROSPER_Baliga!$22:$22,""),
IF($C15="Thorsten Huhn",_xlfn.XLOOKUP($B15,PROSPER_Huhn!$1:$1,PROSPER_Huhn!$22:$22,""),
IF($C15="Nick Hull",_xlfn.XLOOKUP($B15,PROSPER_Hull!$1:$1,PROSPER_Hull!$22:$22,""),
IF($C15="Monika Kotwani",_xlfn.XLOOKUP($B15,PROSPER_Kotwani!$1:$1,PROSPER_Kotwani!$22:$22,""),
IF($C15="Jonathan Wellner",_xlfn.XLOOKUP($B15,PROSPER_Wellner!$1:$1,PROSPER_Wellner!$22:$22,""),
IF($C15="Travis Harvey",_xlfn.XLOOKUP($B15,PROSPER_Harvey!$1:$1,PROSPER_Harvey!$22:$22,""),"")))))))="","",
IF($C15="Christopher Lobo",_xlfn.XLOOKUP($B15,PROSPER_Lobo!$1:$1,PROSPER_Lobo!$22:$22,""),
IF($C15="Naren Baliga",_xlfn.XLOOKUP($B15,PROSPER_Baliga!$1:$1,PROSPER_Baliga!$22:$22,""),
IF($C15="Thorsten Huhn",_xlfn.XLOOKUP($B15,PROSPER_Huhn!$1:$1,PROSPER_Huhn!$22:$22,""),
IF($C15="Nick Hull",_xlfn.XLOOKUP($B15,PROSPER_Hull!$1:$1,PROSPER_Hull!$22:$22,""),
IF($C15="Monika Kotwani",_xlfn.XLOOKUP($B15,PROSPER_Kotwani!$1:$1,PROSPER_Kotwani!$22:$22,""),
IF($C15="Jonathan Wellner",_xlfn.XLOOKUP($B15,PROSPER_Wellner!$1:$1,PROSPER_Wellner!$22:$22,""),
IF($C15="Travis Harvey",_xlfn.XLOOKUP($B15,PROSPER_Harvey!$1:$1,PROSPER_Harvey!$22:$22,""),"")))))))))</f>
        <v>N/A</v>
      </c>
      <c r="CM15" s="150" t="str">
        <f t="shared" si="162"/>
        <v>N/A</v>
      </c>
      <c r="CN15" s="130" t="str">
        <f>_xlfn.XLOOKUP(B15,PROSPERInitial_Query!$E:$E,PROSPERInitial_Query!$AB:$AB,"",,-1)</f>
        <v/>
      </c>
      <c r="CO15" s="121" t="str">
        <f t="shared" si="37"/>
        <v>Daisy Carlos2 - RelationshipAccount / Stakeholder 2Name</v>
      </c>
      <c r="CP15" s="121" t="str">
        <f>_xlfn.XLOOKUP(CO15,PROSPERDelta_Query!BK:BK,PROSPERDelta_Query!AD:AD,"",,-1)</f>
        <v/>
      </c>
      <c r="CQ15" s="126" t="str">
        <f>_xlfn.XLOOKUP(B15,PROSPERInitial_Query!$E:$E,PROSPERInitial_Query!$R:$R,"",,-1)</f>
        <v/>
      </c>
      <c r="CR15" s="121" t="str">
        <f t="shared" si="38"/>
        <v>Daisy Carlos2 - RelationshipAccount / Stakeholder 2Self Score</v>
      </c>
      <c r="CS15" s="126" t="str">
        <f>_xlfn.XLOOKUP(CR15,PROSPERDelta_Query!BK:BK,PROSPERDelta_Query!AN:AN,"",,-1)</f>
        <v/>
      </c>
      <c r="CT15" s="131" t="str">
        <f t="shared" si="163"/>
        <v/>
      </c>
      <c r="CU15" s="131" t="str">
        <f t="shared" si="164"/>
        <v>N/A</v>
      </c>
      <c r="CV15" s="132" t="str">
        <f t="shared" si="165"/>
        <v>N/A</v>
      </c>
      <c r="CW15" s="132" t="str">
        <f>IF(IF(IF($C15="Christopher Lobo",_xlfn.XLOOKUP($B15,PROSPER_Lobo!$1:$1,PROSPER_Lobo!$24:$24,""),
IF($C15="Naren Baliga",_xlfn.XLOOKUP($B15,PROSPER_Baliga!$1:$1,PROSPER_Baliga!$24:$24,""),
IF($C15="Thorsten Huhn",_xlfn.XLOOKUP($B15,PROSPER_Huhn!$1:$1,PROSPER_Huhn!$24:$24,""),
IF($C15="Nick Hull",_xlfn.XLOOKUP($B15,PROSPER_Hull!$1:$1,PROSPER_Hull!$24:$24,""),
IF($C15="Monika Kotwani",_xlfn.XLOOKUP($B15,PROSPER_Kotwani!$1:$1,PROSPER_Kotwani!$24:$24,""),
IF($C15="Jonathan Wellner",_xlfn.XLOOKUP($B15,PROSPER_Wellner!$1:$1,PROSPER_Wellner!$24:$24,""),
IF($C15="Travis Harvey",_xlfn.XLOOKUP($B15,PROSPER_Harvey!$1:$1,PROSPER_Harvey!$24:$24,""),"")))))))="","",
IF($C15="Christopher Lobo",_xlfn.XLOOKUP($B15,PROSPER_Lobo!$1:$1,PROSPER_Lobo!$24:$24,""),
IF($C15="Naren Baliga",_xlfn.XLOOKUP($B15,PROSPER_Baliga!$1:$1,PROSPER_Baliga!$24:$24,""),
IF($C15="Thorsten Huhn",_xlfn.XLOOKUP($B15,PROSPER_Huhn!$1:$1,PROSPER_Huhn!$24:$24,""),
IF($C15="Nick Hull",_xlfn.XLOOKUP($B15,PROSPER_Hull!$1:$1,PROSPER_Hull!$24:$24,""),
IF($C15="Monika Kotwani",_xlfn.XLOOKUP($B15,PROSPER_Kotwani!$1:$1,PROSPER_Kotwani!$24:$24,""),
IF($C15="Jonathan Wellner",_xlfn.XLOOKUP($B15,PROSPER_Wellner!$1:$1,PROSPER_Wellner!$24:$24,""),
IF($C15="Travis Harvey",_xlfn.XLOOKUP($B15,PROSPER_Harvey!$1:$1,PROSPER_Harvey!$24:$24,""),""))))))))="","No Score",IF(IF($C15="Christopher Lobo",_xlfn.XLOOKUP($B15,PROSPER_Lobo!$1:$1,PROSPER_Lobo!$24:$24,""),
IF($C15="Naren Baliga",_xlfn.XLOOKUP($B15,PROSPER_Baliga!$1:$1,PROSPER_Baliga!$24:$24,""),
IF($C15="Thorsten Huhn",_xlfn.XLOOKUP($B15,PROSPER_Huhn!$1:$1,PROSPER_Huhn!$24:$24,""),
IF($C15="Nick Hull",_xlfn.XLOOKUP($B15,PROSPER_Hull!$1:$1,PROSPER_Hull!$24:$24,""),
IF($C15="Monika Kotwani",_xlfn.XLOOKUP($B15,PROSPER_Kotwani!$1:$1,PROSPER_Kotwani!$24:$24,""),
IF($C15="Jonathan Wellner",_xlfn.XLOOKUP($B15,PROSPER_Wellner!$1:$1,PROSPER_Wellner!$24:$24,""),
IF($C15="Travis Harvey",_xlfn.XLOOKUP($B15,PROSPER_Harvey!$1:$1,PROSPER_Harvey!$24:$24,""),"")))))))="","",
IF($C15="Christopher Lobo",_xlfn.XLOOKUP($B15,PROSPER_Lobo!$1:$1,PROSPER_Lobo!$24:$24,""),
IF($C15="Naren Baliga",_xlfn.XLOOKUP($B15,PROSPER_Baliga!$1:$1,PROSPER_Baliga!$24:$24,""),
IF($C15="Thorsten Huhn",_xlfn.XLOOKUP($B15,PROSPER_Huhn!$1:$1,PROSPER_Huhn!$24:$24,""),
IF($C15="Nick Hull",_xlfn.XLOOKUP($B15,PROSPER_Hull!$1:$1,PROSPER_Hull!$24:$24,""),
IF($C15="Monika Kotwani",_xlfn.XLOOKUP($B15,PROSPER_Kotwani!$1:$1,PROSPER_Kotwani!$24:$24,""),
IF($C15="Jonathan Wellner",_xlfn.XLOOKUP($B15,PROSPER_Wellner!$1:$1,PROSPER_Wellner!$24:$24,""),
IF($C15="Travis Harvey",_xlfn.XLOOKUP($B15,PROSPER_Harvey!$1:$1,PROSPER_Harvey!$24:$24,""),"")))))))))</f>
        <v>N/A</v>
      </c>
      <c r="CX15" s="131" t="str">
        <f>IF(IF(IF($C15="Christopher Lobo",_xlfn.XLOOKUP($B15,PROSPER_Lobo!$1:$1,PROSPER_Lobo!$25:$25,""),
IF($C15="Naren Baliga",_xlfn.XLOOKUP($B15,PROSPER_Baliga!$1:$1,PROSPER_Baliga!$25:$25,""),
IF($C15="Thorsten Huhn",_xlfn.XLOOKUP($B15,PROSPER_Huhn!$1:$1,PROSPER_Huhn!$25:$25,""),
IF($C15="Nick Hull",_xlfn.XLOOKUP($B15,PROSPER_Hull!$1:$1,PROSPER_Hull!$25:$25,""),
IF($C15="Monika Kotwani",_xlfn.XLOOKUP($B15,PROSPER_Kotwani!$1:$1,PROSPER_Kotwani!$25:$25,""),
IF($C15="Jonathan Wellner",_xlfn.XLOOKUP($B15,PROSPER_Wellner!$1:$1,PROSPER_Wellner!$25:$25,""),
IF($C15="Travis Harvey",_xlfn.XLOOKUP($B15,PROSPER_Harvey!$1:$1,PROSPER_Harvey!$25:$25,""),"")))))))="","",
IF($C15="Christopher Lobo",_xlfn.XLOOKUP($B15,PROSPER_Lobo!$1:$1,PROSPER_Lobo!$25:$25,""),
IF($C15="Naren Baliga",_xlfn.XLOOKUP($B15,PROSPER_Baliga!$1:$1,PROSPER_Baliga!$25:$25,""),
IF($C15="Thorsten Huhn",_xlfn.XLOOKUP($B15,PROSPER_Huhn!$1:$1,PROSPER_Huhn!$25:$25,""),
IF($C15="Nick Hull",_xlfn.XLOOKUP($B15,PROSPER_Hull!$1:$1,PROSPER_Hull!$25:$25,""),
IF($C15="Monika Kotwani",_xlfn.XLOOKUP($B15,PROSPER_Kotwani!$1:$1,PROSPER_Kotwani!$25:$25,""),
IF($C15="Jonathan Wellner",_xlfn.XLOOKUP($B15,PROSPER_Wellner!$1:$1,PROSPER_Wellner!$25:$25,""),
IF($C15="Travis Harvey",_xlfn.XLOOKUP($B15,PROSPER_Harvey!$1:$1,PROSPER_Harvey!$25:$25,""),""))))))))="","No Comment",IF(IF($C15="Christopher Lobo",_xlfn.XLOOKUP($B15,PROSPER_Lobo!$1:$1,PROSPER_Lobo!$25:$25,""),
IF($C15="Naren Baliga",_xlfn.XLOOKUP($B15,PROSPER_Baliga!$1:$1,PROSPER_Baliga!$25:$25,""),
IF($C15="Thorsten Huhn",_xlfn.XLOOKUP($B15,PROSPER_Huhn!$1:$1,PROSPER_Huhn!$25:$25,""),
IF($C15="Nick Hull",_xlfn.XLOOKUP($B15,PROSPER_Hull!$1:$1,PROSPER_Hull!$25:$25,""),
IF($C15="Monika Kotwani",_xlfn.XLOOKUP($B15,PROSPER_Kotwani!$1:$1,PROSPER_Kotwani!$25:$25,""),
IF($C15="Jonathan Wellner",_xlfn.XLOOKUP($B15,PROSPER_Wellner!$1:$1,PROSPER_Wellner!$25:$25,""),
IF($C15="Travis Harvey",_xlfn.XLOOKUP($B15,PROSPER_Harvey!$1:$1,PROSPER_Harvey!$25:$25,""),"")))))))="","",
IF($C15="Christopher Lobo",_xlfn.XLOOKUP($B15,PROSPER_Lobo!$1:$1,PROSPER_Lobo!$25:$25,""),
IF($C15="Naren Baliga",_xlfn.XLOOKUP($B15,PROSPER_Baliga!$1:$1,PROSPER_Baliga!$25:$25,""),
IF($C15="Thorsten Huhn",_xlfn.XLOOKUP($B15,PROSPER_Huhn!$1:$1,PROSPER_Huhn!$25:$25,""),
IF($C15="Nick Hull",_xlfn.XLOOKUP($B15,PROSPER_Hull!$1:$1,PROSPER_Hull!$25:$25,""),
IF($C15="Monika Kotwani",_xlfn.XLOOKUP($B15,PROSPER_Kotwani!$1:$1,PROSPER_Kotwani!$25:$25,""),
IF($C15="Jonathan Wellner",_xlfn.XLOOKUP($B15,PROSPER_Wellner!$1:$1,PROSPER_Wellner!$25:$25,""),
IF($C15="Travis Harvey",_xlfn.XLOOKUP($B15,PROSPER_Harvey!$1:$1,PROSPER_Harvey!$25:$25,""),"")))))))))</f>
        <v>N/A</v>
      </c>
      <c r="CY15" s="150" t="str">
        <f t="shared" si="166"/>
        <v>N/A</v>
      </c>
      <c r="CZ15" s="130" t="str">
        <f>_xlfn.XLOOKUP(B15,PROSPERInitial_Query!$E:$E,PROSPERInitial_Query!$AC:$AC,"",,-1)</f>
        <v/>
      </c>
      <c r="DA15" s="121" t="str">
        <f t="shared" si="43"/>
        <v>Daisy Carlos2 - RelationshipAccount / Stakeholder 3Name</v>
      </c>
      <c r="DB15" s="121" t="str">
        <f>_xlfn.XLOOKUP(DA15,PROSPERDelta_Query!BK:BK,PROSPERDelta_Query!AE:AE,"",,-1)</f>
        <v/>
      </c>
      <c r="DC15" s="126" t="str">
        <f>_xlfn.XLOOKUP(B15,PROSPERInitial_Query!$E:$E,PROSPERInitial_Query!$S:$S,"",,-1)</f>
        <v/>
      </c>
      <c r="DD15" s="121" t="str">
        <f t="shared" si="44"/>
        <v>Daisy Carlos2 - RelationshipAccount / Stakeholder 3Self Score</v>
      </c>
      <c r="DE15" s="126" t="str">
        <f>_xlfn.XLOOKUP(DD15,PROSPERDelta_Query!BK:BK,PROSPERDelta_Query!AO:AO,"",,-1)</f>
        <v/>
      </c>
      <c r="DF15" s="131" t="str">
        <f t="shared" si="167"/>
        <v/>
      </c>
      <c r="DG15" s="131" t="str">
        <f t="shared" si="168"/>
        <v>N/A</v>
      </c>
      <c r="DH15" s="132" t="str">
        <f t="shared" si="169"/>
        <v>N/A</v>
      </c>
      <c r="DI15" s="132" t="str">
        <f>IF(IF(IF($C15="Christopher Lobo",_xlfn.XLOOKUP($B15,PROSPER_Lobo!$1:$1,PROSPER_Lobo!$27:$27,""),
IF($C15="Naren Baliga",_xlfn.XLOOKUP($B15,PROSPER_Baliga!$1:$1,PROSPER_Baliga!$27:$27,""),
IF($C15="Thorsten Huhn",_xlfn.XLOOKUP($B15,PROSPER_Huhn!$1:$1,PROSPER_Huhn!$27:$27,""),
IF($C15="Nick Hull",_xlfn.XLOOKUP($B15,PROSPER_Hull!$1:$1,PROSPER_Hull!$27:$27,""),
IF($C15="Monika Kotwani",_xlfn.XLOOKUP($B15,PROSPER_Kotwani!$1:$1,PROSPER_Kotwani!$27:$27,""),
IF($C15="Jonathan Wellner",_xlfn.XLOOKUP($B15,PROSPER_Wellner!$1:$1,PROSPER_Wellner!$27:$27,""),
IF($C15="Travis Harvey",_xlfn.XLOOKUP($B15,PROSPER_Harvey!$1:$1,PROSPER_Harvey!$27:$27,""),"")))))))="","",
IF($C15="Christopher Lobo",_xlfn.XLOOKUP($B15,PROSPER_Lobo!$1:$1,PROSPER_Lobo!$27:$27,""),
IF($C15="Naren Baliga",_xlfn.XLOOKUP($B15,PROSPER_Baliga!$1:$1,PROSPER_Baliga!$27:$27,""),
IF($C15="Thorsten Huhn",_xlfn.XLOOKUP($B15,PROSPER_Huhn!$1:$1,PROSPER_Huhn!$27:$27,""),
IF($C15="Nick Hull",_xlfn.XLOOKUP($B15,PROSPER_Hull!$1:$1,PROSPER_Hull!$27:$27,""),
IF($C15="Monika Kotwani",_xlfn.XLOOKUP($B15,PROSPER_Kotwani!$1:$1,PROSPER_Kotwani!$27:$27,""),
IF($C15="Jonathan Wellner",_xlfn.XLOOKUP($B15,PROSPER_Wellner!$1:$1,PROSPER_Wellner!$27:$27,""),
IF($C15="Travis Harvey",_xlfn.XLOOKUP($B15,PROSPER_Harvey!$1:$1,PROSPER_Harvey!$27:$27,""),""))))))))="","No Score",IF(IF($C15="Christopher Lobo",_xlfn.XLOOKUP($B15,PROSPER_Lobo!$1:$1,PROSPER_Lobo!$27:$27,""),
IF($C15="Naren Baliga",_xlfn.XLOOKUP($B15,PROSPER_Baliga!$1:$1,PROSPER_Baliga!$27:$27,""),
IF($C15="Thorsten Huhn",_xlfn.XLOOKUP($B15,PROSPER_Huhn!$1:$1,PROSPER_Huhn!$27:$27,""),
IF($C15="Nick Hull",_xlfn.XLOOKUP($B15,PROSPER_Hull!$1:$1,PROSPER_Hull!$27:$27,""),
IF($C15="Monika Kotwani",_xlfn.XLOOKUP($B15,PROSPER_Kotwani!$1:$1,PROSPER_Kotwani!$27:$27,""),
IF($C15="Jonathan Wellner",_xlfn.XLOOKUP($B15,PROSPER_Wellner!$1:$1,PROSPER_Wellner!$27:$27,""),
IF($C15="Travis Harvey",_xlfn.XLOOKUP($B15,PROSPER_Harvey!$1:$1,PROSPER_Harvey!$27:$27,""),"")))))))="","",
IF($C15="Christopher Lobo",_xlfn.XLOOKUP($B15,PROSPER_Lobo!$1:$1,PROSPER_Lobo!$27:$27,""),
IF($C15="Naren Baliga",_xlfn.XLOOKUP($B15,PROSPER_Baliga!$1:$1,PROSPER_Baliga!$27:$27,""),
IF($C15="Thorsten Huhn",_xlfn.XLOOKUP($B15,PROSPER_Huhn!$1:$1,PROSPER_Huhn!$27:$27,""),
IF($C15="Nick Hull",_xlfn.XLOOKUP($B15,PROSPER_Hull!$1:$1,PROSPER_Hull!$27:$27,""),
IF($C15="Monika Kotwani",_xlfn.XLOOKUP($B15,PROSPER_Kotwani!$1:$1,PROSPER_Kotwani!$27:$27,""),
IF($C15="Jonathan Wellner",_xlfn.XLOOKUP($B15,PROSPER_Wellner!$1:$1,PROSPER_Wellner!$27:$27,""),
IF($C15="Travis Harvey",_xlfn.XLOOKUP($B15,PROSPER_Harvey!$1:$1,PROSPER_Harvey!$27:$27,""),"")))))))))</f>
        <v>N/A</v>
      </c>
      <c r="DJ15" s="131" t="str">
        <f>IF(IF(IF($C15="Christopher Lobo",_xlfn.XLOOKUP($B15,PROSPER_Lobo!$1:$1,PROSPER_Lobo!$28:$28,""),
IF($C15="Naren Baliga",_xlfn.XLOOKUP($B15,PROSPER_Baliga!$1:$1,PROSPER_Baliga!$28:$28,""),
IF($C15="Thorsten Huhn",_xlfn.XLOOKUP($B15,PROSPER_Huhn!$1:$1,PROSPER_Huhn!$28:$28,""),
IF($C15="Nick Hull",_xlfn.XLOOKUP($B15,PROSPER_Hull!$1:$1,PROSPER_Hull!$28:$28,""),
IF($C15="Monika Kotwani",_xlfn.XLOOKUP($B15,PROSPER_Kotwani!$1:$1,PROSPER_Kotwani!$28:$28,""),
IF($C15="Jonathan Wellner",_xlfn.XLOOKUP($B15,PROSPER_Wellner!$1:$1,PROSPER_Wellner!$28:$28,""),
IF($C15="Travis Harvey",_xlfn.XLOOKUP($B15,PROSPER_Harvey!$1:$1,PROSPER_Harvey!$28:$28,""),"")))))))="","",
IF($C15="Christopher Lobo",_xlfn.XLOOKUP($B15,PROSPER_Lobo!$1:$1,PROSPER_Lobo!$28:$28,""),
IF($C15="Naren Baliga",_xlfn.XLOOKUP($B15,PROSPER_Baliga!$1:$1,PROSPER_Baliga!$28:$28,""),
IF($C15="Thorsten Huhn",_xlfn.XLOOKUP($B15,PROSPER_Huhn!$1:$1,PROSPER_Huhn!$28:$28,""),
IF($C15="Nick Hull",_xlfn.XLOOKUP($B15,PROSPER_Hull!$1:$1,PROSPER_Hull!$28:$28,""),
IF($C15="Monika Kotwani",_xlfn.XLOOKUP($B15,PROSPER_Kotwani!$1:$1,PROSPER_Kotwani!$28:$28,""),
IF($C15="Jonathan Wellner",_xlfn.XLOOKUP($B15,PROSPER_Wellner!$1:$1,PROSPER_Wellner!$28:$28,""),
IF($C15="Travis Harvey",_xlfn.XLOOKUP($B15,PROSPER_Harvey!$1:$1,PROSPER_Harvey!$28:$28,""),""))))))))="","No Comment",IF(IF($C15="Christopher Lobo",_xlfn.XLOOKUP($B15,PROSPER_Lobo!$1:$1,PROSPER_Lobo!$28:$28,""),
IF($C15="Naren Baliga",_xlfn.XLOOKUP($B15,PROSPER_Baliga!$1:$1,PROSPER_Baliga!$28:$28,""),
IF($C15="Thorsten Huhn",_xlfn.XLOOKUP($B15,PROSPER_Huhn!$1:$1,PROSPER_Huhn!$28:$28,""),
IF($C15="Nick Hull",_xlfn.XLOOKUP($B15,PROSPER_Hull!$1:$1,PROSPER_Hull!$28:$28,""),
IF($C15="Monika Kotwani",_xlfn.XLOOKUP($B15,PROSPER_Kotwani!$1:$1,PROSPER_Kotwani!$28:$28,""),
IF($C15="Jonathan Wellner",_xlfn.XLOOKUP($B15,PROSPER_Wellner!$1:$1,PROSPER_Wellner!$28:$28,""),
IF($C15="Travis Harvey",_xlfn.XLOOKUP($B15,PROSPER_Harvey!$1:$1,PROSPER_Harvey!$28:$28,""),"")))))))="","",
IF($C15="Christopher Lobo",_xlfn.XLOOKUP($B15,PROSPER_Lobo!$1:$1,PROSPER_Lobo!$28:$28,""),
IF($C15="Naren Baliga",_xlfn.XLOOKUP($B15,PROSPER_Baliga!$1:$1,PROSPER_Baliga!$28:$28,""),
IF($C15="Thorsten Huhn",_xlfn.XLOOKUP($B15,PROSPER_Huhn!$1:$1,PROSPER_Huhn!$28:$28,""),
IF($C15="Nick Hull",_xlfn.XLOOKUP($B15,PROSPER_Hull!$1:$1,PROSPER_Hull!$28:$28,""),
IF($C15="Monika Kotwani",_xlfn.XLOOKUP($B15,PROSPER_Kotwani!$1:$1,PROSPER_Kotwani!$28:$28,""),
IF($C15="Jonathan Wellner",_xlfn.XLOOKUP($B15,PROSPER_Wellner!$1:$1,PROSPER_Wellner!$28:$28,""),
IF($C15="Travis Harvey",_xlfn.XLOOKUP($B15,PROSPER_Harvey!$1:$1,PROSPER_Harvey!$28:$28,""),"")))))))))</f>
        <v>N/A</v>
      </c>
      <c r="DK15" s="150" t="str">
        <f t="shared" si="170"/>
        <v>N/A</v>
      </c>
      <c r="DL15" s="130" t="str">
        <f>_xlfn.XLOOKUP(B15,PROSPERInitial_Query!$E:$E,PROSPERInitial_Query!$AD:$AD,"",,-1)</f>
        <v/>
      </c>
      <c r="DM15" s="121" t="str">
        <f t="shared" si="49"/>
        <v>Daisy Carlos2 - RelationshipAccount / Stakeholder 4Name</v>
      </c>
      <c r="DN15" s="121" t="str">
        <f>_xlfn.XLOOKUP(DM15,PROSPERDelta_Query!BK:BK,PROSPERDelta_Query!AF:AF,"",,-1)</f>
        <v/>
      </c>
      <c r="DO15" s="126" t="str">
        <f>_xlfn.XLOOKUP(B15,PROSPERInitial_Query!$E:$E,PROSPERInitial_Query!$T:$T,"",,-1)</f>
        <v/>
      </c>
      <c r="DP15" s="121" t="str">
        <f t="shared" si="50"/>
        <v>Daisy Carlos2 - RelationshipAccount / Stakeholder 4Self Score</v>
      </c>
      <c r="DQ15" s="126" t="str">
        <f>_xlfn.XLOOKUP(DP15,PROSPERDelta_Query!BK:BK,PROSPERDelta_Query!AP:AP,"",,-1)</f>
        <v/>
      </c>
      <c r="DR15" s="131" t="str">
        <f t="shared" si="171"/>
        <v/>
      </c>
      <c r="DS15" s="131" t="str">
        <f t="shared" si="172"/>
        <v>N/A</v>
      </c>
      <c r="DT15" s="132" t="str">
        <f t="shared" si="173"/>
        <v>N/A</v>
      </c>
      <c r="DU15" s="132" t="str">
        <f>IF(IF(IF($C15="Christopher Lobo",_xlfn.XLOOKUP($B15,PROSPER_Lobo!$1:$1,PROSPER_Lobo!$30:$30,""),
IF($C15="Naren Baliga",_xlfn.XLOOKUP($B15,PROSPER_Baliga!$1:$1,PROSPER_Baliga!$30:$30,""),
IF($C15="Thorsten Huhn",_xlfn.XLOOKUP($B15,PROSPER_Huhn!$1:$1,PROSPER_Huhn!$30:$30,""),
IF($C15="Nick Hull",_xlfn.XLOOKUP($B15,PROSPER_Hull!$1:$1,PROSPER_Hull!$30:$30,""),
IF($C15="Monika Kotwani",_xlfn.XLOOKUP($B15,PROSPER_Kotwani!$1:$1,PROSPER_Kotwani!$30:$30,""),
IF($C15="Jonathan Wellner",_xlfn.XLOOKUP($B15,PROSPER_Wellner!$1:$1,PROSPER_Wellner!$30:$30,""),
IF($C15="Travis Harvey",_xlfn.XLOOKUP($B15,PROSPER_Harvey!$1:$1,PROSPER_Harvey!$30:$30,""),"")))))))="","",
IF($C15="Christopher Lobo",_xlfn.XLOOKUP($B15,PROSPER_Lobo!$1:$1,PROSPER_Lobo!$30:$30,""),
IF($C15="Naren Baliga",_xlfn.XLOOKUP($B15,PROSPER_Baliga!$1:$1,PROSPER_Baliga!$30:$30,""),
IF($C15="Thorsten Huhn",_xlfn.XLOOKUP($B15,PROSPER_Huhn!$1:$1,PROSPER_Huhn!$30:$30,""),
IF($C15="Nick Hull",_xlfn.XLOOKUP($B15,PROSPER_Hull!$1:$1,PROSPER_Hull!$30:$30,""),
IF($C15="Monika Kotwani",_xlfn.XLOOKUP($B15,PROSPER_Kotwani!$1:$1,PROSPER_Kotwani!$30:$30,""),
IF($C15="Jonathan Wellner",_xlfn.XLOOKUP($B15,PROSPER_Wellner!$1:$1,PROSPER_Wellner!$30:$30,""),
IF($C15="Travis Harvey",_xlfn.XLOOKUP($B15,PROSPER_Harvey!$1:$1,PROSPER_Harvey!$30:$30,""),""))))))))="","No Score",IF(IF($C15="Christopher Lobo",_xlfn.XLOOKUP($B15,PROSPER_Lobo!$1:$1,PROSPER_Lobo!$30:$30,""),
IF($C15="Naren Baliga",_xlfn.XLOOKUP($B15,PROSPER_Baliga!$1:$1,PROSPER_Baliga!$30:$30,""),
IF($C15="Thorsten Huhn",_xlfn.XLOOKUP($B15,PROSPER_Huhn!$1:$1,PROSPER_Huhn!$30:$30,""),
IF($C15="Nick Hull",_xlfn.XLOOKUP($B15,PROSPER_Hull!$1:$1,PROSPER_Hull!$30:$30,""),
IF($C15="Monika Kotwani",_xlfn.XLOOKUP($B15,PROSPER_Kotwani!$1:$1,PROSPER_Kotwani!$30:$30,""),
IF($C15="Jonathan Wellner",_xlfn.XLOOKUP($B15,PROSPER_Wellner!$1:$1,PROSPER_Wellner!$30:$30,""),
IF($C15="Travis Harvey",_xlfn.XLOOKUP($B15,PROSPER_Harvey!$1:$1,PROSPER_Harvey!$30:$30,""),"")))))))="","",
IF($C15="Christopher Lobo",_xlfn.XLOOKUP($B15,PROSPER_Lobo!$1:$1,PROSPER_Lobo!$30:$30,""),
IF($C15="Naren Baliga",_xlfn.XLOOKUP($B15,PROSPER_Baliga!$1:$1,PROSPER_Baliga!$30:$30,""),
IF($C15="Thorsten Huhn",_xlfn.XLOOKUP($B15,PROSPER_Huhn!$1:$1,PROSPER_Huhn!$30:$30,""),
IF($C15="Nick Hull",_xlfn.XLOOKUP($B15,PROSPER_Hull!$1:$1,PROSPER_Hull!$30:$30,""),
IF($C15="Monika Kotwani",_xlfn.XLOOKUP($B15,PROSPER_Kotwani!$1:$1,PROSPER_Kotwani!$30:$30,""),
IF($C15="Jonathan Wellner",_xlfn.XLOOKUP($B15,PROSPER_Wellner!$1:$1,PROSPER_Wellner!$30:$30,""),
IF($C15="Travis Harvey",_xlfn.XLOOKUP($B15,PROSPER_Harvey!$1:$1,PROSPER_Harvey!$30:$30,""),"")))))))))</f>
        <v>N/A</v>
      </c>
      <c r="DV15" s="131" t="str">
        <f>IF(IF(IF($C15="Christopher Lobo",_xlfn.XLOOKUP($B15,PROSPER_Lobo!$1:$1,PROSPER_Lobo!$31:$31,""),
IF($C15="Naren Baliga",_xlfn.XLOOKUP($B15,PROSPER_Baliga!$1:$1,PROSPER_Baliga!$31:$31,""),
IF($C15="Thorsten Huhn",_xlfn.XLOOKUP($B15,PROSPER_Huhn!$1:$1,PROSPER_Huhn!$31:$31,""),
IF($C15="Nick Hull",_xlfn.XLOOKUP($B15,PROSPER_Hull!$1:$1,PROSPER_Hull!$31:$31,""),
IF($C15="Monika Kotwani",_xlfn.XLOOKUP($B15,PROSPER_Kotwani!$1:$1,PROSPER_Kotwani!$31:$31,""),
IF($C15="Jonathan Wellner",_xlfn.XLOOKUP($B15,PROSPER_Wellner!$1:$1,PROSPER_Wellner!$31:$31,""),
IF($C15="Travis Harvey",_xlfn.XLOOKUP($B15,PROSPER_Harvey!$1:$1,PROSPER_Harvey!$31:$31,""),"")))))))="","",
IF($C15="Christopher Lobo",_xlfn.XLOOKUP($B15,PROSPER_Lobo!$1:$1,PROSPER_Lobo!$31:$31,""),
IF($C15="Naren Baliga",_xlfn.XLOOKUP($B15,PROSPER_Baliga!$1:$1,PROSPER_Baliga!$31:$31,""),
IF($C15="Thorsten Huhn",_xlfn.XLOOKUP($B15,PROSPER_Huhn!$1:$1,PROSPER_Huhn!$31:$31,""),
IF($C15="Nick Hull",_xlfn.XLOOKUP($B15,PROSPER_Hull!$1:$1,PROSPER_Hull!$31:$31,""),
IF($C15="Monika Kotwani",_xlfn.XLOOKUP($B15,PROSPER_Kotwani!$1:$1,PROSPER_Kotwani!$31:$31,""),
IF($C15="Jonathan Wellner",_xlfn.XLOOKUP($B15,PROSPER_Wellner!$1:$1,PROSPER_Wellner!$31:$31,""),
IF($C15="Travis Harvey",_xlfn.XLOOKUP($B15,PROSPER_Harvey!$1:$1,PROSPER_Harvey!$31:$31,""),""))))))))="","No Comment",IF(IF($C15="Christopher Lobo",_xlfn.XLOOKUP($B15,PROSPER_Lobo!$1:$1,PROSPER_Lobo!$31:$31,""),
IF($C15="Naren Baliga",_xlfn.XLOOKUP($B15,PROSPER_Baliga!$1:$1,PROSPER_Baliga!$31:$31,""),
IF($C15="Thorsten Huhn",_xlfn.XLOOKUP($B15,PROSPER_Huhn!$1:$1,PROSPER_Huhn!$31:$31,""),
IF($C15="Nick Hull",_xlfn.XLOOKUP($B15,PROSPER_Hull!$1:$1,PROSPER_Hull!$31:$31,""),
IF($C15="Monika Kotwani",_xlfn.XLOOKUP($B15,PROSPER_Kotwani!$1:$1,PROSPER_Kotwani!$31:$31,""),
IF($C15="Jonathan Wellner",_xlfn.XLOOKUP($B15,PROSPER_Wellner!$1:$1,PROSPER_Wellner!$31:$31,""),
IF($C15="Travis Harvey",_xlfn.XLOOKUP($B15,PROSPER_Harvey!$1:$1,PROSPER_Harvey!$31:$31,""),"")))))))="","",
IF($C15="Christopher Lobo",_xlfn.XLOOKUP($B15,PROSPER_Lobo!$1:$1,PROSPER_Lobo!$31:$31,""),
IF($C15="Naren Baliga",_xlfn.XLOOKUP($B15,PROSPER_Baliga!$1:$1,PROSPER_Baliga!$31:$31,""),
IF($C15="Thorsten Huhn",_xlfn.XLOOKUP($B15,PROSPER_Huhn!$1:$1,PROSPER_Huhn!$31:$31,""),
IF($C15="Nick Hull",_xlfn.XLOOKUP($B15,PROSPER_Hull!$1:$1,PROSPER_Hull!$31:$31,""),
IF($C15="Monika Kotwani",_xlfn.XLOOKUP($B15,PROSPER_Kotwani!$1:$1,PROSPER_Kotwani!$31:$31,""),
IF($C15="Jonathan Wellner",_xlfn.XLOOKUP($B15,PROSPER_Wellner!$1:$1,PROSPER_Wellner!$31:$31,""),
IF($C15="Travis Harvey",_xlfn.XLOOKUP($B15,PROSPER_Harvey!$1:$1,PROSPER_Harvey!$31:$31,""),"")))))))))</f>
        <v>N/A</v>
      </c>
      <c r="DW15" s="150" t="str">
        <f t="shared" si="174"/>
        <v>N/A</v>
      </c>
      <c r="DX15" s="130" t="str">
        <f>_xlfn.XLOOKUP(B15,PROSPERInitial_Query!$E:$E,PROSPERInitial_Query!$AE:$AE,"",,-1)</f>
        <v/>
      </c>
      <c r="DY15" s="121" t="str">
        <f t="shared" si="55"/>
        <v>Daisy Carlos2 - RelationshipAccount / Stakeholder 5Name</v>
      </c>
      <c r="DZ15" s="121" t="str">
        <f>_xlfn.XLOOKUP(DY15,PROSPERDelta_Query!BK:BK,PROSPERDelta_Query!AG:AG,"",,-1)</f>
        <v/>
      </c>
      <c r="EA15" s="126" t="str">
        <f>_xlfn.XLOOKUP(B15,PROSPERInitial_Query!$E:$E,PROSPERInitial_Query!$U:$U,"",,-1)</f>
        <v/>
      </c>
      <c r="EB15" s="121" t="str">
        <f t="shared" si="56"/>
        <v>Daisy Carlos2 - RelationshipAccount / Stakeholder 5Self Score</v>
      </c>
      <c r="EC15" s="126" t="str">
        <f>_xlfn.XLOOKUP(EB15,PROSPERDelta_Query!BK:BK,PROSPERDelta_Query!AQ:AQ,"",,-1)</f>
        <v/>
      </c>
      <c r="ED15" s="131" t="str">
        <f t="shared" si="175"/>
        <v/>
      </c>
      <c r="EE15" s="131" t="str">
        <f t="shared" si="176"/>
        <v>N/A</v>
      </c>
      <c r="EF15" s="132" t="str">
        <f t="shared" si="177"/>
        <v>N/A</v>
      </c>
      <c r="EG15" s="132" t="str">
        <f>IF(IF(IF($C15="Christopher Lobo",_xlfn.XLOOKUP($B15,PROSPER_Lobo!$1:$1,PROSPER_Lobo!$33:$33,""),
IF($C15="Naren Baliga",_xlfn.XLOOKUP($B15,PROSPER_Baliga!$1:$1,PROSPER_Baliga!$33:$33,""),
IF($C15="Thorsten Huhn",_xlfn.XLOOKUP($B15,PROSPER_Huhn!$1:$1,PROSPER_Huhn!$33:$33,""),
IF($C15="Nick Hull",_xlfn.XLOOKUP($B15,PROSPER_Hull!$1:$1,PROSPER_Hull!$33:$33,""),
IF($C15="Monika Kotwani",_xlfn.XLOOKUP($B15,PROSPER_Kotwani!$1:$1,PROSPER_Kotwani!$33:$33,""),
IF($C15="Jonathan Wellner",_xlfn.XLOOKUP($B15,PROSPER_Wellner!$1:$1,PROSPER_Wellner!$33:$33,""),
IF($C15="Travis Harvey",_xlfn.XLOOKUP($B15,PROSPER_Harvey!$1:$1,PROSPER_Harvey!$33:$33,""),"")))))))="","",
IF($C15="Christopher Lobo",_xlfn.XLOOKUP($B15,PROSPER_Lobo!$1:$1,PROSPER_Lobo!$33:$33,""),
IF($C15="Naren Baliga",_xlfn.XLOOKUP($B15,PROSPER_Baliga!$1:$1,PROSPER_Baliga!$33:$33,""),
IF($C15="Thorsten Huhn",_xlfn.XLOOKUP($B15,PROSPER_Huhn!$1:$1,PROSPER_Huhn!$33:$33,""),
IF($C15="Nick Hull",_xlfn.XLOOKUP($B15,PROSPER_Hull!$1:$1,PROSPER_Hull!$33:$33,""),
IF($C15="Monika Kotwani",_xlfn.XLOOKUP($B15,PROSPER_Kotwani!$1:$1,PROSPER_Kotwani!$33:$33,""),
IF($C15="Jonathan Wellner",_xlfn.XLOOKUP($B15,PROSPER_Wellner!$1:$1,PROSPER_Wellner!$33:$33,""),
IF($C15="Travis Harvey",_xlfn.XLOOKUP($B15,PROSPER_Harvey!$1:$1,PROSPER_Harvey!$33:$33,""),""))))))))="","No Score",IF(IF($C15="Christopher Lobo",_xlfn.XLOOKUP($B15,PROSPER_Lobo!$1:$1,PROSPER_Lobo!$33:$33,""),
IF($C15="Naren Baliga",_xlfn.XLOOKUP($B15,PROSPER_Baliga!$1:$1,PROSPER_Baliga!$33:$33,""),
IF($C15="Thorsten Huhn",_xlfn.XLOOKUP($B15,PROSPER_Huhn!$1:$1,PROSPER_Huhn!$33:$33,""),
IF($C15="Nick Hull",_xlfn.XLOOKUP($B15,PROSPER_Hull!$1:$1,PROSPER_Hull!$33:$33,""),
IF($C15="Monika Kotwani",_xlfn.XLOOKUP($B15,PROSPER_Kotwani!$1:$1,PROSPER_Kotwani!$33:$33,""),
IF($C15="Jonathan Wellner",_xlfn.XLOOKUP($B15,PROSPER_Wellner!$1:$1,PROSPER_Wellner!$33:$33,""),
IF($C15="Travis Harvey",_xlfn.XLOOKUP($B15,PROSPER_Harvey!$1:$1,PROSPER_Harvey!$33:$33,""),"")))))))="","",
IF($C15="Christopher Lobo",_xlfn.XLOOKUP($B15,PROSPER_Lobo!$1:$1,PROSPER_Lobo!$33:$33,""),
IF($C15="Naren Baliga",_xlfn.XLOOKUP($B15,PROSPER_Baliga!$1:$1,PROSPER_Baliga!$33:$33,""),
IF($C15="Thorsten Huhn",_xlfn.XLOOKUP($B15,PROSPER_Huhn!$1:$1,PROSPER_Huhn!$33:$33,""),
IF($C15="Nick Hull",_xlfn.XLOOKUP($B15,PROSPER_Hull!$1:$1,PROSPER_Hull!$33:$33,""),
IF($C15="Monika Kotwani",_xlfn.XLOOKUP($B15,PROSPER_Kotwani!$1:$1,PROSPER_Kotwani!$33:$33,""),
IF($C15="Jonathan Wellner",_xlfn.XLOOKUP($B15,PROSPER_Wellner!$1:$1,PROSPER_Wellner!$33:$33,""),
IF($C15="Travis Harvey",_xlfn.XLOOKUP($B15,PROSPER_Harvey!$1:$1,PROSPER_Harvey!$33:$33,""),"")))))))))</f>
        <v>N/A</v>
      </c>
      <c r="EH15" s="131" t="str">
        <f>IF(IF(IF($C15="Christopher Lobo",_xlfn.XLOOKUP($B15,PROSPER_Lobo!$1:$1,PROSPER_Lobo!$34:$34,""),
IF($C15="Naren Baliga",_xlfn.XLOOKUP($B15,PROSPER_Baliga!$1:$1,PROSPER_Baliga!$34:$34,""),
IF($C15="Thorsten Huhn",_xlfn.XLOOKUP($B15,PROSPER_Huhn!$1:$1,PROSPER_Huhn!$34:$34,""),
IF($C15="Nick Hull",_xlfn.XLOOKUP($B15,PROSPER_Hull!$1:$1,PROSPER_Hull!$34:$34,""),
IF($C15="Monika Kotwani",_xlfn.XLOOKUP($B15,PROSPER_Kotwani!$1:$1,PROSPER_Kotwani!$34:$34,""),
IF($C15="Jonathan Wellner",_xlfn.XLOOKUP($B15,PROSPER_Wellner!$1:$1,PROSPER_Wellner!$34:$34,""),
IF($C15="Travis Harvey",_xlfn.XLOOKUP($B15,PROSPER_Harvey!$1:$1,PROSPER_Harvey!$34:$34,""),"")))))))="","",
IF($C15="Christopher Lobo",_xlfn.XLOOKUP($B15,PROSPER_Lobo!$1:$1,PROSPER_Lobo!$34:$34,""),
IF($C15="Naren Baliga",_xlfn.XLOOKUP($B15,PROSPER_Baliga!$1:$1,PROSPER_Baliga!$34:$34,""),
IF($C15="Thorsten Huhn",_xlfn.XLOOKUP($B15,PROSPER_Huhn!$1:$1,PROSPER_Huhn!$34:$34,""),
IF($C15="Nick Hull",_xlfn.XLOOKUP($B15,PROSPER_Hull!$1:$1,PROSPER_Hull!$34:$34,""),
IF($C15="Monika Kotwani",_xlfn.XLOOKUP($B15,PROSPER_Kotwani!$1:$1,PROSPER_Kotwani!$34:$34,""),
IF($C15="Jonathan Wellner",_xlfn.XLOOKUP($B15,PROSPER_Wellner!$1:$1,PROSPER_Wellner!$34:$34,""),
IF($C15="Travis Harvey",_xlfn.XLOOKUP($B15,PROSPER_Harvey!$1:$1,PROSPER_Harvey!$34:$34,""),""))))))))="","No Comment",IF(IF($C15="Christopher Lobo",_xlfn.XLOOKUP($B15,PROSPER_Lobo!$1:$1,PROSPER_Lobo!$34:$34,""),
IF($C15="Naren Baliga",_xlfn.XLOOKUP($B15,PROSPER_Baliga!$1:$1,PROSPER_Baliga!$34:$34,""),
IF($C15="Thorsten Huhn",_xlfn.XLOOKUP($B15,PROSPER_Huhn!$1:$1,PROSPER_Huhn!$34:$34,""),
IF($C15="Nick Hull",_xlfn.XLOOKUP($B15,PROSPER_Hull!$1:$1,PROSPER_Hull!$34:$34,""),
IF($C15="Monika Kotwani",_xlfn.XLOOKUP($B15,PROSPER_Kotwani!$1:$1,PROSPER_Kotwani!$34:$34,""),
IF($C15="Jonathan Wellner",_xlfn.XLOOKUP($B15,PROSPER_Wellner!$1:$1,PROSPER_Wellner!$34:$34,""),
IF($C15="Travis Harvey",_xlfn.XLOOKUP($B15,PROSPER_Harvey!$1:$1,PROSPER_Harvey!$34:$34,""),"")))))))="","",
IF($C15="Christopher Lobo",_xlfn.XLOOKUP($B15,PROSPER_Lobo!$1:$1,PROSPER_Lobo!$34:$34,""),
IF($C15="Naren Baliga",_xlfn.XLOOKUP($B15,PROSPER_Baliga!$1:$1,PROSPER_Baliga!$34:$34,""),
IF($C15="Thorsten Huhn",_xlfn.XLOOKUP($B15,PROSPER_Huhn!$1:$1,PROSPER_Huhn!$34:$34,""),
IF($C15="Nick Hull",_xlfn.XLOOKUP($B15,PROSPER_Hull!$1:$1,PROSPER_Hull!$34:$34,""),
IF($C15="Monika Kotwani",_xlfn.XLOOKUP($B15,PROSPER_Kotwani!$1:$1,PROSPER_Kotwani!$34:$34,""),
IF($C15="Jonathan Wellner",_xlfn.XLOOKUP($B15,PROSPER_Wellner!$1:$1,PROSPER_Wellner!$34:$34,""),
IF($C15="Travis Harvey",_xlfn.XLOOKUP($B15,PROSPER_Harvey!$1:$1,PROSPER_Harvey!$34:$34,""),"")))))))))</f>
        <v>N/A</v>
      </c>
      <c r="EI15" s="150" t="str">
        <f t="shared" si="178"/>
        <v>N/A</v>
      </c>
      <c r="EJ15" s="130" t="str">
        <f>_xlfn.XLOOKUP(B15,PROSPERInitial_Query!$E:$E,PROSPERInitial_Query!$AF:$AF,"",,-1)</f>
        <v/>
      </c>
      <c r="EK15" s="121" t="str">
        <f t="shared" si="61"/>
        <v>Daisy Carlos2 - RelationshipAccount / Stakeholder 6Name</v>
      </c>
      <c r="EL15" s="121" t="str">
        <f>_xlfn.XLOOKUP(EK15,PROSPERDelta_Query!BK:BK,PROSPERDelta_Query!AH:AH,"",,-1)</f>
        <v/>
      </c>
      <c r="EM15" s="126" t="str">
        <f>_xlfn.XLOOKUP(B15,PROSPERInitial_Query!$E:$E,PROSPERInitial_Query!$V:$V,"",,-1)</f>
        <v/>
      </c>
      <c r="EN15" s="121" t="str">
        <f t="shared" si="62"/>
        <v>Daisy Carlos2 - RelationshipAccount / Stakeholder 6Self Score</v>
      </c>
      <c r="EO15" s="126" t="str">
        <f>_xlfn.XLOOKUP(EN15,PROSPERDelta_Query!BK:BK,PROSPERDelta_Query!AR:AR,"",,-1)</f>
        <v/>
      </c>
      <c r="EP15" s="131" t="str">
        <f t="shared" si="179"/>
        <v/>
      </c>
      <c r="EQ15" s="131" t="str">
        <f t="shared" si="180"/>
        <v>N/A</v>
      </c>
      <c r="ER15" s="132" t="str">
        <f t="shared" si="181"/>
        <v>N/A</v>
      </c>
      <c r="ES15" s="132" t="str">
        <f>IF(IF(IF($C15="Christopher Lobo",_xlfn.XLOOKUP($B15,PROSPER_Lobo!$1:$1,PROSPER_Lobo!$36:$36,""),
IF($C15="Naren Baliga",_xlfn.XLOOKUP($B15,PROSPER_Baliga!$1:$1,PROSPER_Baliga!$36:$36,""),
IF($C15="Thorsten Huhn",_xlfn.XLOOKUP($B15,PROSPER_Huhn!$1:$1,PROSPER_Huhn!$36:$36,""),
IF($C15="Nick Hull",_xlfn.XLOOKUP($B15,PROSPER_Hull!$1:$1,PROSPER_Hull!$36:$36,""),
IF($C15="Monika Kotwani",_xlfn.XLOOKUP($B15,PROSPER_Kotwani!$1:$1,PROSPER_Kotwani!$36:$36,""),
IF($C15="Jonathan Wellner",_xlfn.XLOOKUP($B15,PROSPER_Wellner!$1:$1,PROSPER_Wellner!$36:$36,""),
IF($C15="Travis Harvey",_xlfn.XLOOKUP($B15,PROSPER_Harvey!$1:$1,PROSPER_Harvey!$36:$36,""),"")))))))="","",
IF($C15="Christopher Lobo",_xlfn.XLOOKUP($B15,PROSPER_Lobo!$1:$1,PROSPER_Lobo!$36:$36,""),
IF($C15="Naren Baliga",_xlfn.XLOOKUP($B15,PROSPER_Baliga!$1:$1,PROSPER_Baliga!$36:$36,""),
IF($C15="Thorsten Huhn",_xlfn.XLOOKUP($B15,PROSPER_Huhn!$1:$1,PROSPER_Huhn!$36:$36,""),
IF($C15="Nick Hull",_xlfn.XLOOKUP($B15,PROSPER_Hull!$1:$1,PROSPER_Hull!$36:$36,""),
IF($C15="Monika Kotwani",_xlfn.XLOOKUP($B15,PROSPER_Kotwani!$1:$1,PROSPER_Kotwani!$36:$36,""),
IF($C15="Jonathan Wellner",_xlfn.XLOOKUP($B15,PROSPER_Wellner!$1:$1,PROSPER_Wellner!$36:$36,""),
IF($C15="Travis Harvey",_xlfn.XLOOKUP($B15,PROSPER_Harvey!$1:$1,PROSPER_Harvey!$36:$36,""),""))))))))="","No Score",IF(IF($C15="Christopher Lobo",_xlfn.XLOOKUP($B15,PROSPER_Lobo!$1:$1,PROSPER_Lobo!$36:$36,""),
IF($C15="Naren Baliga",_xlfn.XLOOKUP($B15,PROSPER_Baliga!$1:$1,PROSPER_Baliga!$36:$36,""),
IF($C15="Thorsten Huhn",_xlfn.XLOOKUP($B15,PROSPER_Huhn!$1:$1,PROSPER_Huhn!$36:$36,""),
IF($C15="Nick Hull",_xlfn.XLOOKUP($B15,PROSPER_Hull!$1:$1,PROSPER_Hull!$36:$36,""),
IF($C15="Monika Kotwani",_xlfn.XLOOKUP($B15,PROSPER_Kotwani!$1:$1,PROSPER_Kotwani!$36:$36,""),
IF($C15="Jonathan Wellner",_xlfn.XLOOKUP($B15,PROSPER_Wellner!$1:$1,PROSPER_Wellner!$36:$36,""),
IF($C15="Travis Harvey",_xlfn.XLOOKUP($B15,PROSPER_Harvey!$1:$1,PROSPER_Harvey!$36:$36,""),"")))))))="","",
IF($C15="Christopher Lobo",_xlfn.XLOOKUP($B15,PROSPER_Lobo!$1:$1,PROSPER_Lobo!$36:$36,""),
IF($C15="Naren Baliga",_xlfn.XLOOKUP($B15,PROSPER_Baliga!$1:$1,PROSPER_Baliga!$36:$36,""),
IF($C15="Thorsten Huhn",_xlfn.XLOOKUP($B15,PROSPER_Huhn!$1:$1,PROSPER_Huhn!$36:$36,""),
IF($C15="Nick Hull",_xlfn.XLOOKUP($B15,PROSPER_Hull!$1:$1,PROSPER_Hull!$36:$36,""),
IF($C15="Monika Kotwani",_xlfn.XLOOKUP($B15,PROSPER_Kotwani!$1:$1,PROSPER_Kotwani!$36:$36,""),
IF($C15="Jonathan Wellner",_xlfn.XLOOKUP($B15,PROSPER_Wellner!$1:$1,PROSPER_Wellner!$36:$36,""),
IF($C15="Travis Harvey",_xlfn.XLOOKUP($B15,PROSPER_Harvey!$1:$1,PROSPER_Harvey!$36:$36,""),"")))))))))</f>
        <v>N/A</v>
      </c>
      <c r="ET15" s="131" t="str">
        <f>IF(IF(IF($C15="Christopher Lobo",_xlfn.XLOOKUP($B15,PROSPER_Lobo!$1:$1,PROSPER_Lobo!$37:$37,""),
IF($C15="Naren Baliga",_xlfn.XLOOKUP($B15,PROSPER_Baliga!$1:$1,PROSPER_Baliga!$37:$37,""),
IF($C15="Thorsten Huhn",_xlfn.XLOOKUP($B15,PROSPER_Huhn!$1:$1,PROSPER_Huhn!$37:$37,""),
IF($C15="Nick Hull",_xlfn.XLOOKUP($B15,PROSPER_Hull!$1:$1,PROSPER_Hull!$37:$37,""),
IF($C15="Monika Kotwani",_xlfn.XLOOKUP($B15,PROSPER_Kotwani!$1:$1,PROSPER_Kotwani!$37:$37,""),
IF($C15="Jonathan Wellner",_xlfn.XLOOKUP($B15,PROSPER_Wellner!$1:$1,PROSPER_Wellner!$37:$37,""),
IF($C15="Travis Harvey",_xlfn.XLOOKUP($B15,PROSPER_Harvey!$1:$1,PROSPER_Harvey!$37:$37,""),"")))))))="","",
IF($C15="Christopher Lobo",_xlfn.XLOOKUP($B15,PROSPER_Lobo!$1:$1,PROSPER_Lobo!$37:$37,""),
IF($C15="Naren Baliga",_xlfn.XLOOKUP($B15,PROSPER_Baliga!$1:$1,PROSPER_Baliga!$37:$37,""),
IF($C15="Thorsten Huhn",_xlfn.XLOOKUP($B15,PROSPER_Huhn!$1:$1,PROSPER_Huhn!$37:$37,""),
IF($C15="Nick Hull",_xlfn.XLOOKUP($B15,PROSPER_Hull!$1:$1,PROSPER_Hull!$37:$37,""),
IF($C15="Monika Kotwani",_xlfn.XLOOKUP($B15,PROSPER_Kotwani!$1:$1,PROSPER_Kotwani!$37:$37,""),
IF($C15="Jonathan Wellner",_xlfn.XLOOKUP($B15,PROSPER_Wellner!$1:$1,PROSPER_Wellner!$37:$37,""),
IF($C15="Travis Harvey",_xlfn.XLOOKUP($B15,PROSPER_Harvey!$1:$1,PROSPER_Harvey!$37:$37,""),""))))))))="","No Comment",IF(IF($C15="Christopher Lobo",_xlfn.XLOOKUP($B15,PROSPER_Lobo!$1:$1,PROSPER_Lobo!$37:$37,""),
IF($C15="Naren Baliga",_xlfn.XLOOKUP($B15,PROSPER_Baliga!$1:$1,PROSPER_Baliga!$37:$37,""),
IF($C15="Thorsten Huhn",_xlfn.XLOOKUP($B15,PROSPER_Huhn!$1:$1,PROSPER_Huhn!$37:$37,""),
IF($C15="Nick Hull",_xlfn.XLOOKUP($B15,PROSPER_Hull!$1:$1,PROSPER_Hull!$37:$37,""),
IF($C15="Monika Kotwani",_xlfn.XLOOKUP($B15,PROSPER_Kotwani!$1:$1,PROSPER_Kotwani!$37:$37,""),
IF($C15="Jonathan Wellner",_xlfn.XLOOKUP($B15,PROSPER_Wellner!$1:$1,PROSPER_Wellner!$37:$37,""),
IF($C15="Travis Harvey",_xlfn.XLOOKUP($B15,PROSPER_Harvey!$1:$1,PROSPER_Harvey!$37:$37,""),"")))))))="","",
IF($C15="Christopher Lobo",_xlfn.XLOOKUP($B15,PROSPER_Lobo!$1:$1,PROSPER_Lobo!$37:$37,""),
IF($C15="Naren Baliga",_xlfn.XLOOKUP($B15,PROSPER_Baliga!$1:$1,PROSPER_Baliga!$37:$37,""),
IF($C15="Thorsten Huhn",_xlfn.XLOOKUP($B15,PROSPER_Huhn!$1:$1,PROSPER_Huhn!$37:$37,""),
IF($C15="Nick Hull",_xlfn.XLOOKUP($B15,PROSPER_Hull!$1:$1,PROSPER_Hull!$37:$37,""),
IF($C15="Monika Kotwani",_xlfn.XLOOKUP($B15,PROSPER_Kotwani!$1:$1,PROSPER_Kotwani!$37:$37,""),
IF($C15="Jonathan Wellner",_xlfn.XLOOKUP($B15,PROSPER_Wellner!$1:$1,PROSPER_Wellner!$37:$37,""),
IF($C15="Travis Harvey",_xlfn.XLOOKUP($B15,PROSPER_Harvey!$1:$1,PROSPER_Harvey!$37:$37,""),"")))))))))</f>
        <v>N/A</v>
      </c>
      <c r="EU15" s="150" t="str">
        <f t="shared" si="182"/>
        <v>N/A</v>
      </c>
      <c r="EV15" s="130" t="str">
        <f>_xlfn.XLOOKUP(B15,PROSPERInitial_Query!$E:$E,PROSPERInitial_Query!$AG:$AG,"",,-1)</f>
        <v/>
      </c>
      <c r="EW15" s="121" t="str">
        <f t="shared" si="67"/>
        <v>Daisy Carlos2 - RelationshipAccount / Stakeholder 7Name</v>
      </c>
      <c r="EX15" s="121" t="str">
        <f>_xlfn.XLOOKUP(EW15,PROSPERDelta_Query!BK:BK,PROSPERDelta_Query!AI:AI,"",,-1)</f>
        <v/>
      </c>
      <c r="EY15" s="126" t="str">
        <f>_xlfn.XLOOKUP(B15,PROSPERInitial_Query!$E:$E,PROSPERInitial_Query!$W:$W,"",,-1)</f>
        <v/>
      </c>
      <c r="EZ15" s="121" t="str">
        <f t="shared" si="68"/>
        <v>Daisy Carlos2 - RelationshipAccount / Stakeholder 7Self Score</v>
      </c>
      <c r="FA15" s="126" t="str">
        <f>_xlfn.XLOOKUP(EZ15,PROSPERDelta_Query!BK:BK,PROSPERDelta_Query!AS:AS,"",,-1)</f>
        <v/>
      </c>
      <c r="FB15" s="131" t="str">
        <f t="shared" si="183"/>
        <v/>
      </c>
      <c r="FC15" s="131" t="str">
        <f t="shared" si="184"/>
        <v>N/A</v>
      </c>
      <c r="FD15" s="132" t="str">
        <f t="shared" si="185"/>
        <v>N/A</v>
      </c>
      <c r="FE15" s="132" t="str">
        <f>IF(IF(IF($C15="Christopher Lobo",_xlfn.XLOOKUP($B15,PROSPER_Lobo!$1:$1,PROSPER_Lobo!$39:$39,""),
IF($C15="Naren Baliga",_xlfn.XLOOKUP($B15,PROSPER_Baliga!$1:$1,PROSPER_Baliga!$39:$39,""),
IF($C15="Thorsten Huhn",_xlfn.XLOOKUP($B15,PROSPER_Huhn!$1:$1,PROSPER_Huhn!$39:$39,""),
IF($C15="Nick Hull",_xlfn.XLOOKUP($B15,PROSPER_Hull!$1:$1,PROSPER_Hull!$39:$39,""),
IF($C15="Monika Kotwani",_xlfn.XLOOKUP($B15,PROSPER_Kotwani!$1:$1,PROSPER_Kotwani!$39:$39,""),
IF($C15="Jonathan Wellner",_xlfn.XLOOKUP($B15,PROSPER_Wellner!$1:$1,PROSPER_Wellner!$39:$39,""),
IF($C15="Travis Harvey",_xlfn.XLOOKUP($B15,PROSPER_Harvey!$1:$1,PROSPER_Harvey!$39:$39,""),"")))))))="","",
IF($C15="Christopher Lobo",_xlfn.XLOOKUP($B15,PROSPER_Lobo!$1:$1,PROSPER_Lobo!$39:$39,""),
IF($C15="Naren Baliga",_xlfn.XLOOKUP($B15,PROSPER_Baliga!$1:$1,PROSPER_Baliga!$39:$39,""),
IF($C15="Thorsten Huhn",_xlfn.XLOOKUP($B15,PROSPER_Huhn!$1:$1,PROSPER_Huhn!$39:$39,""),
IF($C15="Nick Hull",_xlfn.XLOOKUP($B15,PROSPER_Hull!$1:$1,PROSPER_Hull!$39:$39,""),
IF($C15="Monika Kotwani",_xlfn.XLOOKUP($B15,PROSPER_Kotwani!$1:$1,PROSPER_Kotwani!$39:$39,""),
IF($C15="Jonathan Wellner",_xlfn.XLOOKUP($B15,PROSPER_Wellner!$1:$1,PROSPER_Wellner!$39:$39,""),
IF($C15="Travis Harvey",_xlfn.XLOOKUP($B15,PROSPER_Harvey!$1:$1,PROSPER_Harvey!$39:$39,""),""))))))))="","No Score",IF(IF($C15="Christopher Lobo",_xlfn.XLOOKUP($B15,PROSPER_Lobo!$1:$1,PROSPER_Lobo!$39:$39,""),
IF($C15="Naren Baliga",_xlfn.XLOOKUP($B15,PROSPER_Baliga!$1:$1,PROSPER_Baliga!$39:$39,""),
IF($C15="Thorsten Huhn",_xlfn.XLOOKUP($B15,PROSPER_Huhn!$1:$1,PROSPER_Huhn!$39:$39,""),
IF($C15="Nick Hull",_xlfn.XLOOKUP($B15,PROSPER_Hull!$1:$1,PROSPER_Hull!$39:$39,""),
IF($C15="Monika Kotwani",_xlfn.XLOOKUP($B15,PROSPER_Kotwani!$1:$1,PROSPER_Kotwani!$39:$39,""),
IF($C15="Jonathan Wellner",_xlfn.XLOOKUP($B15,PROSPER_Wellner!$1:$1,PROSPER_Wellner!$39:$39,""),
IF($C15="Travis Harvey",_xlfn.XLOOKUP($B15,PROSPER_Harvey!$1:$1,PROSPER_Harvey!$39:$39,""),"")))))))="","",
IF($C15="Christopher Lobo",_xlfn.XLOOKUP($B15,PROSPER_Lobo!$1:$1,PROSPER_Lobo!$39:$39,""),
IF($C15="Naren Baliga",_xlfn.XLOOKUP($B15,PROSPER_Baliga!$1:$1,PROSPER_Baliga!$39:$39,""),
IF($C15="Thorsten Huhn",_xlfn.XLOOKUP($B15,PROSPER_Huhn!$1:$1,PROSPER_Huhn!$39:$39,""),
IF($C15="Nick Hull",_xlfn.XLOOKUP($B15,PROSPER_Hull!$1:$1,PROSPER_Hull!$39:$39,""),
IF($C15="Monika Kotwani",_xlfn.XLOOKUP($B15,PROSPER_Kotwani!$1:$1,PROSPER_Kotwani!$39:$39,""),
IF($C15="Jonathan Wellner",_xlfn.XLOOKUP($B15,PROSPER_Wellner!$1:$1,PROSPER_Wellner!$39:$39,""),
IF($C15="Travis Harvey",_xlfn.XLOOKUP($B15,PROSPER_Harvey!$1:$1,PROSPER_Harvey!$39:$39,""),"")))))))))</f>
        <v>N/A</v>
      </c>
      <c r="FF15" s="131" t="str">
        <f>IF(IF(IF($C15="Christopher Lobo",_xlfn.XLOOKUP($B15,PROSPER_Lobo!$1:$1,PROSPER_Lobo!$40:$40,""),
IF($C15="Naren Baliga",_xlfn.XLOOKUP($B15,PROSPER_Baliga!$1:$1,PROSPER_Baliga!$40:$40,""),
IF($C15="Thorsten Huhn",_xlfn.XLOOKUP($B15,PROSPER_Huhn!$1:$1,PROSPER_Huhn!$40:$40,""),
IF($C15="Nick Hull",_xlfn.XLOOKUP($B15,PROSPER_Hull!$1:$1,PROSPER_Hull!$40:$40,""),
IF($C15="Monika Kotwani",_xlfn.XLOOKUP($B15,PROSPER_Kotwani!$1:$1,PROSPER_Kotwani!$40:$40,""),
IF($C15="Jonathan Wellner",_xlfn.XLOOKUP($B15,PROSPER_Wellner!$1:$1,PROSPER_Wellner!$40:$40,""),
IF($C15="Travis Harvey",_xlfn.XLOOKUP($B15,PROSPER_Harvey!$1:$1,PROSPER_Harvey!$40:$40,""),"")))))))="","",
IF($C15="Christopher Lobo",_xlfn.XLOOKUP($B15,PROSPER_Lobo!$1:$1,PROSPER_Lobo!$40:$40,""),
IF($C15="Naren Baliga",_xlfn.XLOOKUP($B15,PROSPER_Baliga!$1:$1,PROSPER_Baliga!$40:$40,""),
IF($C15="Thorsten Huhn",_xlfn.XLOOKUP($B15,PROSPER_Huhn!$1:$1,PROSPER_Huhn!$40:$40,""),
IF($C15="Nick Hull",_xlfn.XLOOKUP($B15,PROSPER_Hull!$1:$1,PROSPER_Hull!$40:$40,""),
IF($C15="Monika Kotwani",_xlfn.XLOOKUP($B15,PROSPER_Kotwani!$1:$1,PROSPER_Kotwani!$40:$40,""),
IF($C15="Jonathan Wellner",_xlfn.XLOOKUP($B15,PROSPER_Wellner!$1:$1,PROSPER_Wellner!$40:$40,""),
IF($C15="Travis Harvey",_xlfn.XLOOKUP($B15,PROSPER_Harvey!$1:$1,PROSPER_Harvey!$40:$40,""),""))))))))="","No Comment",IF(IF($C15="Christopher Lobo",_xlfn.XLOOKUP($B15,PROSPER_Lobo!$1:$1,PROSPER_Lobo!$40:$40,""),
IF($C15="Naren Baliga",_xlfn.XLOOKUP($B15,PROSPER_Baliga!$1:$1,PROSPER_Baliga!$40:$40,""),
IF($C15="Thorsten Huhn",_xlfn.XLOOKUP($B15,PROSPER_Huhn!$1:$1,PROSPER_Huhn!$40:$40,""),
IF($C15="Nick Hull",_xlfn.XLOOKUP($B15,PROSPER_Hull!$1:$1,PROSPER_Hull!$40:$40,""),
IF($C15="Monika Kotwani",_xlfn.XLOOKUP($B15,PROSPER_Kotwani!$1:$1,PROSPER_Kotwani!$40:$40,""),
IF($C15="Jonathan Wellner",_xlfn.XLOOKUP($B15,PROSPER_Wellner!$1:$1,PROSPER_Wellner!$40:$40,""),
IF($C15="Travis Harvey",_xlfn.XLOOKUP($B15,PROSPER_Harvey!$1:$1,PROSPER_Harvey!$40:$40,""),"")))))))="","",
IF($C15="Christopher Lobo",_xlfn.XLOOKUP($B15,PROSPER_Lobo!$1:$1,PROSPER_Lobo!$40:$40,""),
IF($C15="Naren Baliga",_xlfn.XLOOKUP($B15,PROSPER_Baliga!$1:$1,PROSPER_Baliga!$40:$40,""),
IF($C15="Thorsten Huhn",_xlfn.XLOOKUP($B15,PROSPER_Huhn!$1:$1,PROSPER_Huhn!$40:$40,""),
IF($C15="Nick Hull",_xlfn.XLOOKUP($B15,PROSPER_Hull!$1:$1,PROSPER_Hull!$40:$40,""),
IF($C15="Monika Kotwani",_xlfn.XLOOKUP($B15,PROSPER_Kotwani!$1:$1,PROSPER_Kotwani!$40:$40,""),
IF($C15="Jonathan Wellner",_xlfn.XLOOKUP($B15,PROSPER_Wellner!$1:$1,PROSPER_Wellner!$40:$40,""),
IF($C15="Travis Harvey",_xlfn.XLOOKUP($B15,PROSPER_Harvey!$1:$1,PROSPER_Harvey!$40:$40,""),"")))))))))</f>
        <v>N/A</v>
      </c>
      <c r="FG15" s="150" t="str">
        <f t="shared" si="186"/>
        <v>N/A</v>
      </c>
      <c r="FH15" s="130" t="str">
        <f>_xlfn.XLOOKUP(B15,PROSPERInitial_Query!$E:$E,PROSPERInitial_Query!$AH:$AH,"",,-1)</f>
        <v/>
      </c>
      <c r="FI15" s="121" t="str">
        <f t="shared" si="73"/>
        <v>Daisy Carlos2 - RelationshipAccount / Stakeholder 8Name</v>
      </c>
      <c r="FJ15" s="121" t="str">
        <f>_xlfn.XLOOKUP(FI15,PROSPERDelta_Query!BK:BK,PROSPERDelta_Query!AJ:AJ,"",,-1)</f>
        <v/>
      </c>
      <c r="FK15" s="126" t="str">
        <f>_xlfn.XLOOKUP(B15,PROSPERInitial_Query!$E:$E,PROSPERInitial_Query!$X:$X,"",,-1)</f>
        <v/>
      </c>
      <c r="FL15" s="121" t="str">
        <f t="shared" si="74"/>
        <v>Daisy Carlos2 - RelationshipAccount / Stakeholder 8Self Score</v>
      </c>
      <c r="FM15" s="126" t="str">
        <f>_xlfn.XLOOKUP(FL15,PROSPERDelta_Query!BK:BK,PROSPERDelta_Query!AT:AT,"",,-1)</f>
        <v/>
      </c>
      <c r="FN15" s="131" t="str">
        <f t="shared" si="187"/>
        <v/>
      </c>
      <c r="FO15" s="131" t="str">
        <f t="shared" si="188"/>
        <v>N/A</v>
      </c>
      <c r="FP15" s="132" t="str">
        <f t="shared" si="189"/>
        <v>N/A</v>
      </c>
      <c r="FQ15" s="132" t="str">
        <f>IF(IF(IF($C15="Christopher Lobo",_xlfn.XLOOKUP($B15,PROSPER_Lobo!$1:$1,PROSPER_Lobo!$42:$42,""),
IF($C15="Naren Baliga",_xlfn.XLOOKUP($B15,PROSPER_Baliga!$1:$1,PROSPER_Baliga!$42:$42,""),
IF($C15="Thorsten Huhn",_xlfn.XLOOKUP($B15,PROSPER_Huhn!$1:$1,PROSPER_Huhn!$42:$42,""),
IF($C15="Nick Hull",_xlfn.XLOOKUP($B15,PROSPER_Hull!$1:$1,PROSPER_Hull!$42:$42,""),
IF($C15="Monika Kotwani",_xlfn.XLOOKUP($B15,PROSPER_Kotwani!$1:$1,PROSPER_Kotwani!$42:$42,""),
IF($C15="Jonathan Wellner",_xlfn.XLOOKUP($B15,PROSPER_Wellner!$1:$1,PROSPER_Wellner!$42:$42,""),
IF($C15="Travis Harvey",_xlfn.XLOOKUP($B15,PROSPER_Harvey!$1:$1,PROSPER_Harvey!$42:$42,""),"")))))))="","",
IF($C15="Christopher Lobo",_xlfn.XLOOKUP($B15,PROSPER_Lobo!$1:$1,PROSPER_Lobo!$42:$42,""),
IF($C15="Naren Baliga",_xlfn.XLOOKUP($B15,PROSPER_Baliga!$1:$1,PROSPER_Baliga!$42:$42,""),
IF($C15="Thorsten Huhn",_xlfn.XLOOKUP($B15,PROSPER_Huhn!$1:$1,PROSPER_Huhn!$42:$42,""),
IF($C15="Nick Hull",_xlfn.XLOOKUP($B15,PROSPER_Hull!$1:$1,PROSPER_Hull!$42:$42,""),
IF($C15="Monika Kotwani",_xlfn.XLOOKUP($B15,PROSPER_Kotwani!$1:$1,PROSPER_Kotwani!$42:$42,""),
IF($C15="Jonathan Wellner",_xlfn.XLOOKUP($B15,PROSPER_Wellner!$1:$1,PROSPER_Wellner!$42:$42,""),
IF($C15="Travis Harvey",_xlfn.XLOOKUP($B15,PROSPER_Harvey!$1:$1,PROSPER_Harvey!$42:$42,""),""))))))))="","No Score",IF(IF($C15="Christopher Lobo",_xlfn.XLOOKUP($B15,PROSPER_Lobo!$1:$1,PROSPER_Lobo!$42:$42,""),
IF($C15="Naren Baliga",_xlfn.XLOOKUP($B15,PROSPER_Baliga!$1:$1,PROSPER_Baliga!$42:$42,""),
IF($C15="Thorsten Huhn",_xlfn.XLOOKUP($B15,PROSPER_Huhn!$1:$1,PROSPER_Huhn!$42:$42,""),
IF($C15="Nick Hull",_xlfn.XLOOKUP($B15,PROSPER_Hull!$1:$1,PROSPER_Hull!$42:$42,""),
IF($C15="Monika Kotwani",_xlfn.XLOOKUP($B15,PROSPER_Kotwani!$1:$1,PROSPER_Kotwani!$42:$42,""),
IF($C15="Jonathan Wellner",_xlfn.XLOOKUP($B15,PROSPER_Wellner!$1:$1,PROSPER_Wellner!$42:$42,""),
IF($C15="Travis Harvey",_xlfn.XLOOKUP($B15,PROSPER_Harvey!$1:$1,PROSPER_Harvey!$42:$42,""),"")))))))="","",
IF($C15="Christopher Lobo",_xlfn.XLOOKUP($B15,PROSPER_Lobo!$1:$1,PROSPER_Lobo!$42:$42,""),
IF($C15="Naren Baliga",_xlfn.XLOOKUP($B15,PROSPER_Baliga!$1:$1,PROSPER_Baliga!$42:$42,""),
IF($C15="Thorsten Huhn",_xlfn.XLOOKUP($B15,PROSPER_Huhn!$1:$1,PROSPER_Huhn!$42:$42,""),
IF($C15="Nick Hull",_xlfn.XLOOKUP($B15,PROSPER_Hull!$1:$1,PROSPER_Hull!$42:$42,""),
IF($C15="Monika Kotwani",_xlfn.XLOOKUP($B15,PROSPER_Kotwani!$1:$1,PROSPER_Kotwani!$42:$42,""),
IF($C15="Jonathan Wellner",_xlfn.XLOOKUP($B15,PROSPER_Wellner!$1:$1,PROSPER_Wellner!$42:$42,""),
IF($C15="Travis Harvey",_xlfn.XLOOKUP($B15,PROSPER_Harvey!$1:$1,PROSPER_Harvey!$42:$42,""),"")))))))))</f>
        <v>N/A</v>
      </c>
      <c r="FR15" s="131" t="str">
        <f>IF(IF(IF($C15="Christopher Lobo",_xlfn.XLOOKUP($B15,PROSPER_Lobo!$1:$1,PROSPER_Lobo!$43:$43,""),
IF($C15="Naren Baliga",_xlfn.XLOOKUP($B15,PROSPER_Baliga!$1:$1,PROSPER_Baliga!$43:$43,""),
IF($C15="Thorsten Huhn",_xlfn.XLOOKUP($B15,PROSPER_Huhn!$1:$1,PROSPER_Huhn!$43:$43,""),
IF($C15="Nick Hull",_xlfn.XLOOKUP($B15,PROSPER_Hull!$1:$1,PROSPER_Hull!$43:$43,""),
IF($C15="Monika Kotwani",_xlfn.XLOOKUP($B15,PROSPER_Kotwani!$1:$1,PROSPER_Kotwani!$43:$43,""),
IF($C15="Jonathan Wellner",_xlfn.XLOOKUP($B15,PROSPER_Wellner!$1:$1,PROSPER_Wellner!$43:$43,""),
IF($C15="Travis Harvey",_xlfn.XLOOKUP($B15,PROSPER_Harvey!$1:$1,PROSPER_Harvey!$43:$43,""),"")))))))="","",
IF($C15="Christopher Lobo",_xlfn.XLOOKUP($B15,PROSPER_Lobo!$1:$1,PROSPER_Lobo!$43:$43,""),
IF($C15="Naren Baliga",_xlfn.XLOOKUP($B15,PROSPER_Baliga!$1:$1,PROSPER_Baliga!$43:$43,""),
IF($C15="Thorsten Huhn",_xlfn.XLOOKUP($B15,PROSPER_Huhn!$1:$1,PROSPER_Huhn!$43:$43,""),
IF($C15="Nick Hull",_xlfn.XLOOKUP($B15,PROSPER_Hull!$1:$1,PROSPER_Hull!$43:$43,""),
IF($C15="Monika Kotwani",_xlfn.XLOOKUP($B15,PROSPER_Kotwani!$1:$1,PROSPER_Kotwani!$43:$43,""),
IF($C15="Jonathan Wellner",_xlfn.XLOOKUP($B15,PROSPER_Wellner!$1:$1,PROSPER_Wellner!$43:$43,""),
IF($C15="Travis Harvey",_xlfn.XLOOKUP($B15,PROSPER_Harvey!$1:$1,PROSPER_Harvey!$43:$43,""),""))))))))="","No Comment",IF(IF($C15="Christopher Lobo",_xlfn.XLOOKUP($B15,PROSPER_Lobo!$1:$1,PROSPER_Lobo!$43:$43,""),
IF($C15="Naren Baliga",_xlfn.XLOOKUP($B15,PROSPER_Baliga!$1:$1,PROSPER_Baliga!$43:$43,""),
IF($C15="Thorsten Huhn",_xlfn.XLOOKUP($B15,PROSPER_Huhn!$1:$1,PROSPER_Huhn!$43:$43,""),
IF($C15="Nick Hull",_xlfn.XLOOKUP($B15,PROSPER_Hull!$1:$1,PROSPER_Hull!$43:$43,""),
IF($C15="Monika Kotwani",_xlfn.XLOOKUP($B15,PROSPER_Kotwani!$1:$1,PROSPER_Kotwani!$43:$43,""),
IF($C15="Jonathan Wellner",_xlfn.XLOOKUP($B15,PROSPER_Wellner!$1:$1,PROSPER_Wellner!$43:$43,""),
IF($C15="Travis Harvey",_xlfn.XLOOKUP($B15,PROSPER_Harvey!$1:$1,PROSPER_Harvey!$43:$43,""),"")))))))="","",
IF($C15="Christopher Lobo",_xlfn.XLOOKUP($B15,PROSPER_Lobo!$1:$1,PROSPER_Lobo!$43:$43,""),
IF($C15="Naren Baliga",_xlfn.XLOOKUP($B15,PROSPER_Baliga!$1:$1,PROSPER_Baliga!$43:$43,""),
IF($C15="Thorsten Huhn",_xlfn.XLOOKUP($B15,PROSPER_Huhn!$1:$1,PROSPER_Huhn!$43:$43,""),
IF($C15="Nick Hull",_xlfn.XLOOKUP($B15,PROSPER_Hull!$1:$1,PROSPER_Hull!$43:$43,""),
IF($C15="Monika Kotwani",_xlfn.XLOOKUP($B15,PROSPER_Kotwani!$1:$1,PROSPER_Kotwani!$43:$43,""),
IF($C15="Jonathan Wellner",_xlfn.XLOOKUP($B15,PROSPER_Wellner!$1:$1,PROSPER_Wellner!$43:$43,""),
IF($C15="Travis Harvey",_xlfn.XLOOKUP($B15,PROSPER_Harvey!$1:$1,PROSPER_Harvey!$43:$43,""),"")))))))))</f>
        <v>N/A</v>
      </c>
      <c r="FS15" s="150" t="str">
        <f t="shared" si="190"/>
        <v>N/A</v>
      </c>
      <c r="FT15" s="130" t="str">
        <f>_xlfn.XLOOKUP(B15,PROSPERInitial_Query!$E:$E,PROSPERInitial_Query!$AI:$AI,"",,-1)</f>
        <v/>
      </c>
      <c r="FU15" s="121" t="str">
        <f t="shared" si="79"/>
        <v>Daisy Carlos2 - RelationshipAccount / Stakeholder 9Name</v>
      </c>
      <c r="FV15" s="121" t="str">
        <f>_xlfn.XLOOKUP(FU15,PROSPERDelta_Query!BK:BK,PROSPERDelta_Query!AK:AK,"",,-1)</f>
        <v/>
      </c>
      <c r="FW15" s="126" t="str">
        <f>_xlfn.XLOOKUP(B15,PROSPERInitial_Query!$E:$E,PROSPERInitial_Query!$Y:$Y,"",,-1)</f>
        <v/>
      </c>
      <c r="FX15" s="121" t="str">
        <f t="shared" si="80"/>
        <v>Daisy Carlos2 - RelationshipAccount / Stakeholder 9Self Score</v>
      </c>
      <c r="FY15" s="126" t="str">
        <f>_xlfn.XLOOKUP(FX15,PROSPERDelta_Query!BK:BK,PROSPERDelta_Query!AU:AU,"",,-1)</f>
        <v/>
      </c>
      <c r="FZ15" s="131" t="str">
        <f t="shared" si="191"/>
        <v/>
      </c>
      <c r="GA15" s="131" t="str">
        <f t="shared" si="192"/>
        <v>N/A</v>
      </c>
      <c r="GB15" s="132" t="str">
        <f t="shared" si="193"/>
        <v>N/A</v>
      </c>
      <c r="GC15" s="132" t="str">
        <f>IF(IF(IF($C15="Christopher Lobo",_xlfn.XLOOKUP($B15,PROSPER_Lobo!$1:$1,PROSPER_Lobo!$45:$45,""),
IF($C15="Naren Baliga",_xlfn.XLOOKUP($B15,PROSPER_Baliga!$1:$1,PROSPER_Baliga!$45:$45,""),
IF($C15="Thorsten Huhn",_xlfn.XLOOKUP($B15,PROSPER_Huhn!$1:$1,PROSPER_Huhn!$45:$45,""),
IF($C15="Nick Hull",_xlfn.XLOOKUP($B15,PROSPER_Hull!$1:$1,PROSPER_Hull!$45:$45,""),
IF($C15="Monika Kotwani",_xlfn.XLOOKUP($B15,PROSPER_Kotwani!$1:$1,PROSPER_Kotwani!$45:$45,""),
IF($C15="Jonathan Wellner",_xlfn.XLOOKUP($B15,PROSPER_Wellner!$1:$1,PROSPER_Wellner!$45:$45,""),
IF($C15="Travis Harvey",_xlfn.XLOOKUP($B15,PROSPER_Harvey!$1:$1,PROSPER_Harvey!$45:$45,""),"")))))))="","",
IF($C15="Christopher Lobo",_xlfn.XLOOKUP($B15,PROSPER_Lobo!$1:$1,PROSPER_Lobo!$45:$45,""),
IF($C15="Naren Baliga",_xlfn.XLOOKUP($B15,PROSPER_Baliga!$1:$1,PROSPER_Baliga!$45:$45,""),
IF($C15="Thorsten Huhn",_xlfn.XLOOKUP($B15,PROSPER_Huhn!$1:$1,PROSPER_Huhn!$45:$45,""),
IF($C15="Nick Hull",_xlfn.XLOOKUP($B15,PROSPER_Hull!$1:$1,PROSPER_Hull!$45:$45,""),
IF($C15="Monika Kotwani",_xlfn.XLOOKUP($B15,PROSPER_Kotwani!$1:$1,PROSPER_Kotwani!$45:$45,""),
IF($C15="Jonathan Wellner",_xlfn.XLOOKUP($B15,PROSPER_Wellner!$1:$1,PROSPER_Wellner!$45:$45,""),
IF($C15="Travis Harvey",_xlfn.XLOOKUP($B15,PROSPER_Harvey!$1:$1,PROSPER_Harvey!$45:$45,""),""))))))))="","No Score",IF(IF($C15="Christopher Lobo",_xlfn.XLOOKUP($B15,PROSPER_Lobo!$1:$1,PROSPER_Lobo!$45:$45,""),
IF($C15="Naren Baliga",_xlfn.XLOOKUP($B15,PROSPER_Baliga!$1:$1,PROSPER_Baliga!$45:$45,""),
IF($C15="Thorsten Huhn",_xlfn.XLOOKUP($B15,PROSPER_Huhn!$1:$1,PROSPER_Huhn!$45:$45,""),
IF($C15="Nick Hull",_xlfn.XLOOKUP($B15,PROSPER_Hull!$1:$1,PROSPER_Hull!$45:$45,""),
IF($C15="Monika Kotwani",_xlfn.XLOOKUP($B15,PROSPER_Kotwani!$1:$1,PROSPER_Kotwani!$45:$45,""),
IF($C15="Jonathan Wellner",_xlfn.XLOOKUP($B15,PROSPER_Wellner!$1:$1,PROSPER_Wellner!$45:$45,""),
IF($C15="Travis Harvey",_xlfn.XLOOKUP($B15,PROSPER_Harvey!$1:$1,PROSPER_Harvey!$45:$45,""),"")))))))="","",
IF($C15="Christopher Lobo",_xlfn.XLOOKUP($B15,PROSPER_Lobo!$1:$1,PROSPER_Lobo!$45:$45,""),
IF($C15="Naren Baliga",_xlfn.XLOOKUP($B15,PROSPER_Baliga!$1:$1,PROSPER_Baliga!$45:$45,""),
IF($C15="Thorsten Huhn",_xlfn.XLOOKUP($B15,PROSPER_Huhn!$1:$1,PROSPER_Huhn!$45:$45,""),
IF($C15="Nick Hull",_xlfn.XLOOKUP($B15,PROSPER_Hull!$1:$1,PROSPER_Hull!$45:$45,""),
IF($C15="Monika Kotwani",_xlfn.XLOOKUP($B15,PROSPER_Kotwani!$1:$1,PROSPER_Kotwani!$45:$45,""),
IF($C15="Jonathan Wellner",_xlfn.XLOOKUP($B15,PROSPER_Wellner!$1:$1,PROSPER_Wellner!$45:$45,""),
IF($C15="Travis Harvey",_xlfn.XLOOKUP($B15,PROSPER_Harvey!$1:$1,PROSPER_Harvey!$45:$45,""),"")))))))))</f>
        <v>N/A</v>
      </c>
      <c r="GD15" s="131" t="str">
        <f>IF(IF(IF($C15="Christopher Lobo",_xlfn.XLOOKUP($B15,PROSPER_Lobo!$1:$1,PROSPER_Lobo!$46:$46,""),
IF($C15="Naren Baliga",_xlfn.XLOOKUP($B15,PROSPER_Baliga!$1:$1,PROSPER_Baliga!$46:$46,""),
IF($C15="Thorsten Huhn",_xlfn.XLOOKUP($B15,PROSPER_Huhn!$1:$1,PROSPER_Huhn!$46:$46,""),
IF($C15="Nick Hull",_xlfn.XLOOKUP($B15,PROSPER_Hull!$1:$1,PROSPER_Hull!$46:$46,""),
IF($C15="Monika Kotwani",_xlfn.XLOOKUP($B15,PROSPER_Kotwani!$1:$1,PROSPER_Kotwani!$46:$46,""),
IF($C15="Jonathan Wellner",_xlfn.XLOOKUP($B15,PROSPER_Wellner!$1:$1,PROSPER_Wellner!$46:$46,""),
IF($C15="Travis Harvey",_xlfn.XLOOKUP($B15,PROSPER_Harvey!$1:$1,PROSPER_Harvey!$46:$46,""),"")))))))="","",
IF($C15="Christopher Lobo",_xlfn.XLOOKUP($B15,PROSPER_Lobo!$1:$1,PROSPER_Lobo!$46:$46,""),
IF($C15="Naren Baliga",_xlfn.XLOOKUP($B15,PROSPER_Baliga!$1:$1,PROSPER_Baliga!$46:$46,""),
IF($C15="Thorsten Huhn",_xlfn.XLOOKUP($B15,PROSPER_Huhn!$1:$1,PROSPER_Huhn!$46:$46,""),
IF($C15="Nick Hull",_xlfn.XLOOKUP($B15,PROSPER_Hull!$1:$1,PROSPER_Hull!$46:$46,""),
IF($C15="Monika Kotwani",_xlfn.XLOOKUP($B15,PROSPER_Kotwani!$1:$1,PROSPER_Kotwani!$46:$46,""),
IF($C15="Jonathan Wellner",_xlfn.XLOOKUP($B15,PROSPER_Wellner!$1:$1,PROSPER_Wellner!$46:$46,""),
IF($C15="Travis Harvey",_xlfn.XLOOKUP($B15,PROSPER_Harvey!$1:$1,PROSPER_Harvey!$46:$46,""),""))))))))="","No Comment",IF(IF($C15="Christopher Lobo",_xlfn.XLOOKUP($B15,PROSPER_Lobo!$1:$1,PROSPER_Lobo!$46:$46,""),
IF($C15="Naren Baliga",_xlfn.XLOOKUP($B15,PROSPER_Baliga!$1:$1,PROSPER_Baliga!$46:$46,""),
IF($C15="Thorsten Huhn",_xlfn.XLOOKUP($B15,PROSPER_Huhn!$1:$1,PROSPER_Huhn!$46:$46,""),
IF($C15="Nick Hull",_xlfn.XLOOKUP($B15,PROSPER_Hull!$1:$1,PROSPER_Hull!$46:$46,""),
IF($C15="Monika Kotwani",_xlfn.XLOOKUP($B15,PROSPER_Kotwani!$1:$1,PROSPER_Kotwani!$46:$46,""),
IF($C15="Jonathan Wellner",_xlfn.XLOOKUP($B15,PROSPER_Wellner!$1:$1,PROSPER_Wellner!$46:$46,""),
IF($C15="Travis Harvey",_xlfn.XLOOKUP($B15,PROSPER_Harvey!$1:$1,PROSPER_Harvey!$46:$46,""),"")))))))="","",
IF($C15="Christopher Lobo",_xlfn.XLOOKUP($B15,PROSPER_Lobo!$1:$1,PROSPER_Lobo!$46:$46,""),
IF($C15="Naren Baliga",_xlfn.XLOOKUP($B15,PROSPER_Baliga!$1:$1,PROSPER_Baliga!$46:$46,""),
IF($C15="Thorsten Huhn",_xlfn.XLOOKUP($B15,PROSPER_Huhn!$1:$1,PROSPER_Huhn!$46:$46,""),
IF($C15="Nick Hull",_xlfn.XLOOKUP($B15,PROSPER_Hull!$1:$1,PROSPER_Hull!$46:$46,""),
IF($C15="Monika Kotwani",_xlfn.XLOOKUP($B15,PROSPER_Kotwani!$1:$1,PROSPER_Kotwani!$46:$46,""),
IF($C15="Jonathan Wellner",_xlfn.XLOOKUP($B15,PROSPER_Wellner!$1:$1,PROSPER_Wellner!$46:$46,""),
IF($C15="Travis Harvey",_xlfn.XLOOKUP($B15,PROSPER_Harvey!$1:$1,PROSPER_Harvey!$46:$46,""),"")))))))))</f>
        <v>N/A</v>
      </c>
      <c r="GE15" s="150" t="str">
        <f t="shared" si="194"/>
        <v>N/A</v>
      </c>
      <c r="GF15" s="130" t="str">
        <f>_xlfn.XLOOKUP(B15,PROSPERInitial_Query!$E:$E,PROSPERInitial_Query!$AJ:$AJ,"",,-1)</f>
        <v/>
      </c>
      <c r="GG15" s="121" t="str">
        <f t="shared" si="84"/>
        <v>Daisy Carlos2 - RelationshipAccount / Stakeholder 10Name</v>
      </c>
      <c r="GH15" s="121" t="str">
        <f>_xlfn.XLOOKUP(GG15,PROSPERDelta_Query!BK:BK,PROSPERDelta_Query!AL:AL,"",,-1)</f>
        <v/>
      </c>
      <c r="GI15" s="126" t="str">
        <f>_xlfn.XLOOKUP(B15,PROSPERInitial_Query!$E:$E,PROSPERInitial_Query!$Z:$Z,"",,-1)</f>
        <v/>
      </c>
      <c r="GJ15" s="121" t="str">
        <f t="shared" si="85"/>
        <v>Daisy Carlos2 - RelationshipAccount / Stakeholder 10Self Score</v>
      </c>
      <c r="GK15" s="126" t="str">
        <f>_xlfn.XLOOKUP(GJ15,PROSPERDelta_Query!BK:BK,PROSPERDelta_Query!AV:AV,"",,-1)</f>
        <v/>
      </c>
      <c r="GL15" s="131" t="str">
        <f t="shared" si="195"/>
        <v/>
      </c>
      <c r="GM15" s="131" t="str">
        <f t="shared" si="196"/>
        <v>N/A</v>
      </c>
      <c r="GN15" s="132" t="str">
        <f t="shared" si="197"/>
        <v>N/A</v>
      </c>
      <c r="GO15" s="132" t="str">
        <f>IF(IF(IF($C15="Christopher Lobo",_xlfn.XLOOKUP($B15,PROSPER_Lobo!$1:$1,PROSPER_Lobo!$48:$48,""),
IF($C15="Naren Baliga",_xlfn.XLOOKUP($B15,PROSPER_Baliga!$1:$1,PROSPER_Baliga!$48:$48,""),
IF($C15="Thorsten Huhn",_xlfn.XLOOKUP($B15,PROSPER_Huhn!$1:$1,PROSPER_Huhn!$48:$48,""),
IF($C15="Nick Hull",_xlfn.XLOOKUP($B15,PROSPER_Hull!$1:$1,PROSPER_Hull!$48:$48,""),
IF($C15="Monika Kotwani",_xlfn.XLOOKUP($B15,PROSPER_Kotwani!$1:$1,PROSPER_Kotwani!$48:$48,""),
IF($C15="Jonathan Wellner",_xlfn.XLOOKUP($B15,PROSPER_Wellner!$1:$1,PROSPER_Wellner!$48:$48,""),
IF($C15="Travis Harvey",_xlfn.XLOOKUP($B15,PROSPER_Harvey!$1:$1,PROSPER_Harvey!$48:$48,""),"")))))))="","",
IF($C15="Christopher Lobo",_xlfn.XLOOKUP($B15,PROSPER_Lobo!$1:$1,PROSPER_Lobo!$48:$48,""),
IF($C15="Naren Baliga",_xlfn.XLOOKUP($B15,PROSPER_Baliga!$1:$1,PROSPER_Baliga!$48:$48,""),
IF($C15="Thorsten Huhn",_xlfn.XLOOKUP($B15,PROSPER_Huhn!$1:$1,PROSPER_Huhn!$48:$48,""),
IF($C15="Nick Hull",_xlfn.XLOOKUP($B15,PROSPER_Hull!$1:$1,PROSPER_Hull!$48:$48,""),
IF($C15="Monika Kotwani",_xlfn.XLOOKUP($B15,PROSPER_Kotwani!$1:$1,PROSPER_Kotwani!$48:$48,""),
IF($C15="Jonathan Wellner",_xlfn.XLOOKUP($B15,PROSPER_Wellner!$1:$1,PROSPER_Wellner!$48:$48,""),
IF($C15="Travis Harvey",_xlfn.XLOOKUP($B15,PROSPER_Harvey!$1:$1,PROSPER_Harvey!$48:$48,""),""))))))))="","No Score",IF(IF($C15="Christopher Lobo",_xlfn.XLOOKUP($B15,PROSPER_Lobo!$1:$1,PROSPER_Lobo!$48:$48,""),
IF($C15="Naren Baliga",_xlfn.XLOOKUP($B15,PROSPER_Baliga!$1:$1,PROSPER_Baliga!$48:$48,""),
IF($C15="Thorsten Huhn",_xlfn.XLOOKUP($B15,PROSPER_Huhn!$1:$1,PROSPER_Huhn!$48:$48,""),
IF($C15="Nick Hull",_xlfn.XLOOKUP($B15,PROSPER_Hull!$1:$1,PROSPER_Hull!$48:$48,""),
IF($C15="Monika Kotwani",_xlfn.XLOOKUP($B15,PROSPER_Kotwani!$1:$1,PROSPER_Kotwani!$48:$48,""),
IF($C15="Jonathan Wellner",_xlfn.XLOOKUP($B15,PROSPER_Wellner!$1:$1,PROSPER_Wellner!$48:$48,""),
IF($C15="Travis Harvey",_xlfn.XLOOKUP($B15,PROSPER_Harvey!$1:$1,PROSPER_Harvey!$48:$48,""),"")))))))="","",
IF($C15="Christopher Lobo",_xlfn.XLOOKUP($B15,PROSPER_Lobo!$1:$1,PROSPER_Lobo!$48:$48,""),
IF($C15="Naren Baliga",_xlfn.XLOOKUP($B15,PROSPER_Baliga!$1:$1,PROSPER_Baliga!$48:$48,""),
IF($C15="Thorsten Huhn",_xlfn.XLOOKUP($B15,PROSPER_Huhn!$1:$1,PROSPER_Huhn!$48:$48,""),
IF($C15="Nick Hull",_xlfn.XLOOKUP($B15,PROSPER_Hull!$1:$1,PROSPER_Hull!$48:$48,""),
IF($C15="Monika Kotwani",_xlfn.XLOOKUP($B15,PROSPER_Kotwani!$1:$1,PROSPER_Kotwani!$48:$48,""),
IF($C15="Jonathan Wellner",_xlfn.XLOOKUP($B15,PROSPER_Wellner!$1:$1,PROSPER_Wellner!$48:$48,""),
IF($C15="Travis Harvey",_xlfn.XLOOKUP($B15,PROSPER_Harvey!$1:$1,PROSPER_Harvey!$48:$48,""),"")))))))))</f>
        <v>N/A</v>
      </c>
      <c r="GP15" s="131" t="str">
        <f>IF(IF(IF($C15="Christopher Lobo",_xlfn.XLOOKUP($B15,PROSPER_Lobo!$1:$1,PROSPER_Lobo!$49:$49,""),
IF($C15="Naren Baliga",_xlfn.XLOOKUP($B15,PROSPER_Baliga!$1:$1,PROSPER_Baliga!$49:$49,""),
IF($C15="Thorsten Huhn",_xlfn.XLOOKUP($B15,PROSPER_Huhn!$1:$1,PROSPER_Huhn!$49:$49,""),
IF($C15="Nick Hull",_xlfn.XLOOKUP($B15,PROSPER_Hull!$1:$1,PROSPER_Hull!$49:$49,""),
IF($C15="Monika Kotwani",_xlfn.XLOOKUP($B15,PROSPER_Kotwani!$1:$1,PROSPER_Kotwani!$49:$49,""),
IF($C15="Jonathan Wellner",_xlfn.XLOOKUP($B15,PROSPER_Wellner!$1:$1,PROSPER_Wellner!$49:$49,""),
IF($C15="Travis Harvey",_xlfn.XLOOKUP($B15,PROSPER_Harvey!$1:$1,PROSPER_Harvey!$49:$49,""),"")))))))="","",
IF($C15="Christopher Lobo",_xlfn.XLOOKUP($B15,PROSPER_Lobo!$1:$1,PROSPER_Lobo!$49:$49,""),
IF($C15="Naren Baliga",_xlfn.XLOOKUP($B15,PROSPER_Baliga!$1:$1,PROSPER_Baliga!$49:$49,""),
IF($C15="Thorsten Huhn",_xlfn.XLOOKUP($B15,PROSPER_Huhn!$1:$1,PROSPER_Huhn!$49:$49,""),
IF($C15="Nick Hull",_xlfn.XLOOKUP($B15,PROSPER_Hull!$1:$1,PROSPER_Hull!$49:$49,""),
IF($C15="Monika Kotwani",_xlfn.XLOOKUP($B15,PROSPER_Kotwani!$1:$1,PROSPER_Kotwani!$49:$49,""),
IF($C15="Jonathan Wellner",_xlfn.XLOOKUP($B15,PROSPER_Wellner!$1:$1,PROSPER_Wellner!$49:$49,""),
IF($C15="Travis Harvey",_xlfn.XLOOKUP($B15,PROSPER_Harvey!$1:$1,PROSPER_Harvey!$49:$49,""),""))))))))="","No Comment",IF(IF($C15="Christopher Lobo",_xlfn.XLOOKUP($B15,PROSPER_Lobo!$1:$1,PROSPER_Lobo!$49:$49,""),
IF($C15="Naren Baliga",_xlfn.XLOOKUP($B15,PROSPER_Baliga!$1:$1,PROSPER_Baliga!$49:$49,""),
IF($C15="Thorsten Huhn",_xlfn.XLOOKUP($B15,PROSPER_Huhn!$1:$1,PROSPER_Huhn!$49:$49,""),
IF($C15="Nick Hull",_xlfn.XLOOKUP($B15,PROSPER_Hull!$1:$1,PROSPER_Hull!$49:$49,""),
IF($C15="Monika Kotwani",_xlfn.XLOOKUP($B15,PROSPER_Kotwani!$1:$1,PROSPER_Kotwani!$49:$49,""),
IF($C15="Jonathan Wellner",_xlfn.XLOOKUP($B15,PROSPER_Wellner!$1:$1,PROSPER_Wellner!$49:$49,""),
IF($C15="Travis Harvey",_xlfn.XLOOKUP($B15,PROSPER_Harvey!$1:$1,PROSPER_Harvey!$49:$49,""),"")))))))="","",
IF($C15="Christopher Lobo",_xlfn.XLOOKUP($B15,PROSPER_Lobo!$1:$1,PROSPER_Lobo!$49:$49,""),
IF($C15="Naren Baliga",_xlfn.XLOOKUP($B15,PROSPER_Baliga!$1:$1,PROSPER_Baliga!$49:$49,""),
IF($C15="Thorsten Huhn",_xlfn.XLOOKUP($B15,PROSPER_Huhn!$1:$1,PROSPER_Huhn!$49:$49,""),
IF($C15="Nick Hull",_xlfn.XLOOKUP($B15,PROSPER_Hull!$1:$1,PROSPER_Hull!$49:$49,""),
IF($C15="Monika Kotwani",_xlfn.XLOOKUP($B15,PROSPER_Kotwani!$1:$1,PROSPER_Kotwani!$49:$49,""),
IF($C15="Jonathan Wellner",_xlfn.XLOOKUP($B15,PROSPER_Wellner!$1:$1,PROSPER_Wellner!$49:$49,""),
IF($C15="Travis Harvey",_xlfn.XLOOKUP($B15,PROSPER_Harvey!$1:$1,PROSPER_Harvey!$49:$49,""),"")))))))))</f>
        <v>N/A</v>
      </c>
      <c r="GQ15" s="150" t="str">
        <f t="shared" si="198"/>
        <v>N/A</v>
      </c>
      <c r="GR15" s="187" t="str">
        <f t="shared" si="199"/>
        <v>N/A</v>
      </c>
      <c r="GS15" s="128" t="str">
        <f t="shared" si="200"/>
        <v>N/A</v>
      </c>
      <c r="GT15" s="188" t="str">
        <f t="shared" si="201"/>
        <v>N/A</v>
      </c>
      <c r="GU15" s="133" t="str">
        <f>IF(IF(IF($C15="Christopher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Kotwani",_xlfn.XLOOKUP($B15,PROSPER_Kotwani!$1:$1,PROSPER_Kotwani!$54:$54,""),
IF($C15="Jonathan Wellner",_xlfn.XLOOKUP($B15,PROSPER_Wellner!$1:$1,PROSPER_Wellner!$54:$54,""),
IF($C15="Travis Harvey",_xlfn.XLOOKUP($B15,PROSPER_Harvey!$1:$1,PROSPER_Harvey!$54:$54,""),"")))))))="","",
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Kotwani",_xlfn.XLOOKUP($B15,PROSPER_Kotwani!$1:$1,PROSPER_Kotwani!$50:$50,""),
IF($C15="Jonathan Wellner",_xlfn.XLOOKUP($B15,PROSPER_Wellner!$1:$1,PROSPER_Wellner!$50:$50,""),
IF($C15="Travis Harvey",_xlfn.XLOOKUP($B15,PROSPER_Harvey!$1:$1,PROSPER_Harvey!$50:$50,""),""))))))))="","No Score",IF(IF($C15="Christopher Lobo",_xlfn.XLOOKUP($B15,PROSPER_Lobo!$1:$1,PROSPER_Lobo!$50:$50,""),
IF($C15="Naren Baliga",_xlfn.XLOOKUP($B15,PROSPER_Baliga!$1:$1,PROSPER_Baliga!$50:$50,""),
IF($C15="Thorsten Huhn",_xlfn.XLOOKUP($B15,PROSPER_Huhn!$1:$1,PROSPER_Huhn!$50:$50,""),
IF($C15="Nick Hull",_xlfn.XLOOKUP($B15,PROSPER_Hull!$1:$1,PROSPER_Hull!$50:$50,""),
IF($C15="Monika Kotwani",_xlfn.XLOOKUP($B15,PROSPER_Kotwani!$1:$1,PROSPER_Kotwani!$50:$50,""),
IF($C15="Jonathan Wellner",_xlfn.XLOOKUP($B15,PROSPER_Wellner!$1:$1,PROSPER_Wellner!$50:$50,""),
IF($C15="Travis Harvey",_xlfn.XLOOKUP($B15,PROSPER_Harvey!$1:$1,PROSPER_Harvey!$50:$50,""),"")))))))="","",
IF($C15="Christopher Lobo",_xlfn.XLOOKUP($B15,PROSPER_Lobo!$1:$1,PROSPER_Lobo!$50:$50,""),
IF($C15="Naren Baliga",_xlfn.XLOOKUP($B15,PROSPER_Baliga!$1:$1,PROSPER_Baliga!$50:$50,""),
IF($C15="Thorsten Huhn",_xlfn.XLOOKUP($B15,PROSPER_Huhn!$1:$1,PROSPER_Huhn!$50:$50,""),
IF($C15="Nick Hull",_xlfn.XLOOKUP($B15,PROSPER_Hull!$1:$1,PROSPER_Hull!$50:$50,""),
IF($C15="Monika Kotwani",_xlfn.XLOOKUP($B15,PROSPER_Kotwani!$1:$1,PROSPER_Kotwani!$50:$50,""),
IF($C15="Jonathan Wellner",_xlfn.XLOOKUP($B15,PROSPER_Wellner!$1:$1,PROSPER_Wellner!$50:$50,""),
IF($C15="Travis Harvey",_xlfn.XLOOKUP($B15,PROSPER_Harvey!$1:$1,PROSPER_Harvey!$50:$50,""),"")))))))))</f>
        <v>No Score</v>
      </c>
      <c r="GV15" s="134" t="str">
        <f>IF(IF(IF($C15="Christopher Lobo",_xlfn.XLOOKUP($B15,PROSPER_Lobo!$1:$1,PROSPER_Lobo!$51:$51,""),
IF($C15="Naren Baliga",_xlfn.XLOOKUP($B15,PROSPER_Baliga!$1:$1,PROSPER_Baliga!$51:$51,""),
IF($C15="Thorsten Huhn",_xlfn.XLOOKUP($B15,PROSPER_Huhn!$1:$1,PROSPER_Huhn!$51:$51,""),
IF($C15="Nick Hull",_xlfn.XLOOKUP($B15,PROSPER_Hull!$1:$1,PROSPER_Hull!$51:$51,""),
IF($C15="Monika Kotwani",_xlfn.XLOOKUP($B15,PROSPER_Kotwani!$1:$1,PROSPER_Kotwani!$51:$51,""),
IF($C15="Jonathan Wellner",_xlfn.XLOOKUP($B15,PROSPER_Wellner!$1:$1,PROSPER_Wellner!$51:$51,""),
IF($C15="Travis Harvey",_xlfn.XLOOKUP($B15,PROSPER_Harvey!$1:$1,PROSPER_Harvey!$51:$51,""),"")))))))="","",
IF($C15="Christopher Lobo",_xlfn.XLOOKUP($B15,PROSPER_Lobo!$1:$1,PROSPER_Lobo!$51:$51,""),
IF($C15="Naren Baliga",_xlfn.XLOOKUP($B15,PROSPER_Baliga!$1:$1,PROSPER_Baliga!$51:$51,""),
IF($C15="Thorsten Huhn",_xlfn.XLOOKUP($B15,PROSPER_Huhn!$1:$1,PROSPER_Huhn!$51:$51,""),
IF($C15="Nick Hull",_xlfn.XLOOKUP($B15,PROSPER_Hull!$1:$1,PROSPER_Hull!$51:$51,""),
IF($C15="Monika Kotwani",_xlfn.XLOOKUP($B15,PROSPER_Kotwani!$1:$1,PROSPER_Kotwani!$51:$51,""),
IF($C15="Jonathan Wellner",_xlfn.XLOOKUP($B15,PROSPER_Wellner!$1:$1,PROSPER_Wellner!$51:$51,""),
IF($C15="Travis Harvey",_xlfn.XLOOKUP($B15,PROSPER_Harvey!$1:$1,PROSPER_Harvey!$51:$51,""),""))))))))="","No Comment",IF(IF($C15="Christopher Lobo",_xlfn.XLOOKUP($B15,PROSPER_Lobo!$1:$1,PROSPER_Lobo!$51:$51,""),
IF($C15="Naren Baliga",_xlfn.XLOOKUP($B15,PROSPER_Baliga!$1:$1,PROSPER_Baliga!$51:$51,""),
IF($C15="Thorsten Huhn",_xlfn.XLOOKUP($B15,PROSPER_Huhn!$1:$1,PROSPER_Huhn!$51:$51,""),
IF($C15="Nick Hull",_xlfn.XLOOKUP($B15,PROSPER_Hull!$1:$1,PROSPER_Hull!$51:$51,""),
IF($C15="Monika Kotwani",_xlfn.XLOOKUP($B15,PROSPER_Kotwani!$1:$1,PROSPER_Kotwani!$51:$51,""),
IF($C15="Jonathan Wellner",_xlfn.XLOOKUP($B15,PROSPER_Wellner!$1:$1,PROSPER_Wellner!$51:$51,""),
IF($C15="Travis Harvey",_xlfn.XLOOKUP($B15,PROSPER_Harvey!$1:$1,PROSPER_Harvey!$51:$51,""),"")))))))="","",
IF($C15="Christopher Lobo",_xlfn.XLOOKUP($B15,PROSPER_Lobo!$1:$1,PROSPER_Lobo!$51:$51,""),
IF($C15="Naren Baliga",_xlfn.XLOOKUP($B15,PROSPER_Baliga!$1:$1,PROSPER_Baliga!$51:$51,""),
IF($C15="Thorsten Huhn",_xlfn.XLOOKUP($B15,PROSPER_Huhn!$1:$1,PROSPER_Huhn!$51:$51,""),
IF($C15="Nick Hull",_xlfn.XLOOKUP($B15,PROSPER_Hull!$1:$1,PROSPER_Hull!$51:$51,""),
IF($C15="Monika Kotwani",_xlfn.XLOOKUP($B15,PROSPER_Kotwani!$1:$1,PROSPER_Kotwani!$51:$51,""),
IF($C15="Jonathan Wellner",_xlfn.XLOOKUP($B15,PROSPER_Wellner!$1:$1,PROSPER_Wellner!$51:$51,""),
IF($C15="Travis Harvey",_xlfn.XLOOKUP($B15,PROSPER_Harvey!$1:$1,PROSPER_Harvey!$51:$51,""),"")))))))))</f>
        <v>No Comment</v>
      </c>
      <c r="GW15" s="133">
        <f>_xlfn.XLOOKUP($B15,Vlookups_Local!B:B,Vlookups_Local!E:E,"N/A")</f>
        <v>0</v>
      </c>
      <c r="GX15" s="134" t="str">
        <f>IF(IF(IF($C15="Christopher Lobo",_xlfn.XLOOKUP($B15,PROSPER_Lobo!$1:$1,PROSPER_Lobo!$53:$53,""),
IF($C15="Naren Baliga",_xlfn.XLOOKUP($B15,PROSPER_Baliga!$1:$1,PROSPER_Baliga!$53:$53,""),
IF($C15="Thorsten Huhn",_xlfn.XLOOKUP($B15,PROSPER_Huhn!$1:$1,PROSPER_Huhn!$53:$53,""),
IF($C15="Nick Hull",_xlfn.XLOOKUP($B15,PROSPER_Hull!$1:$1,PROSPER_Hull!$53:$53,""),
IF($C15="Monika Kotwani",_xlfn.XLOOKUP($B15,PROSPER_Kotwani!$1:$1,PROSPER_Kotwani!$53:$53,""),
IF($C15="Jonathan Wellner",_xlfn.XLOOKUP($B15,PROSPER_Wellner!$1:$1,PROSPER_Wellner!$53:$53,""),
IF($C15="Travis Harvey",_xlfn.XLOOKUP($B15,PROSPER_Harvey!$1:$1,PROSPER_Harvey!$53:$53,""),"")))))))="","",
IF($C15="Christopher Lobo",_xlfn.XLOOKUP($B15,PROSPER_Lobo!$1:$1,PROSPER_Lobo!$53:$53,""),
IF($C15="Naren Baliga",_xlfn.XLOOKUP($B15,PROSPER_Baliga!$1:$1,PROSPER_Baliga!$53:$53,""),
IF($C15="Thorsten Huhn",_xlfn.XLOOKUP($B15,PROSPER_Huhn!$1:$1,PROSPER_Huhn!$53:$53,""),
IF($C15="Nick Hull",_xlfn.XLOOKUP($B15,PROSPER_Hull!$1:$1,PROSPER_Hull!$53:$53,""),
IF($C15="Monika Kotwani",_xlfn.XLOOKUP($B15,PROSPER_Kotwani!$1:$1,PROSPER_Kotwani!$53:$53,""),
IF($C15="Jonathan Wellner",_xlfn.XLOOKUP($B15,PROSPER_Wellner!$1:$1,PROSPER_Wellner!$53:$53,""),
IF($C15="Travis Harvey",_xlfn.XLOOKUP($B15,PROSPER_Harvey!$1:$1,PROSPER_Harvey!$53:$53,""),""))))))))="","No Comment",IF(IF($C15="Christopher Lobo",_xlfn.XLOOKUP($B15,PROSPER_Lobo!$1:$1,PROSPER_Lobo!$53:$53,""),
IF($C15="Naren Baliga",_xlfn.XLOOKUP($B15,PROSPER_Baliga!$1:$1,PROSPER_Baliga!$53:$53,""),
IF($C15="Thorsten Huhn",_xlfn.XLOOKUP($B15,PROSPER_Huhn!$1:$1,PROSPER_Huhn!$53:$53,""),
IF($C15="Nick Hull",_xlfn.XLOOKUP($B15,PROSPER_Hull!$1:$1,PROSPER_Hull!$53:$53,""),
IF($C15="Monika Kotwani",_xlfn.XLOOKUP($B15,PROSPER_Kotwani!$1:$1,PROSPER_Kotwani!$53:$53,""),
IF($C15="Jonathan Wellner",_xlfn.XLOOKUP($B15,PROSPER_Wellner!$1:$1,PROSPER_Wellner!$53:$53,""),
IF($C15="Travis Harvey",_xlfn.XLOOKUP($B15,PROSPER_Harvey!$1:$1,PROSPER_Harvey!$53:$53,""),"")))))))="","",
IF($C15="Christopher Lobo",_xlfn.XLOOKUP($B15,PROSPER_Lobo!$1:$1,PROSPER_Lobo!$53:$53,""),
IF($C15="Naren Baliga",_xlfn.XLOOKUP($B15,PROSPER_Baliga!$1:$1,PROSPER_Baliga!$53:$53,""),
IF($C15="Thorsten Huhn",_xlfn.XLOOKUP($B15,PROSPER_Huhn!$1:$1,PROSPER_Huhn!$53:$53,""),
IF($C15="Nick Hull",_xlfn.XLOOKUP($B15,PROSPER_Hull!$1:$1,PROSPER_Hull!$53:$53,""),
IF($C15="Monika Kotwani",_xlfn.XLOOKUP($B15,PROSPER_Kotwani!$1:$1,PROSPER_Kotwani!$53:$53,""),
IF($C15="Jonathan Wellner",_xlfn.XLOOKUP($B15,PROSPER_Wellner!$1:$1,PROSPER_Wellner!$53:$53,""),
IF($C15="Travis Harvey",_xlfn.XLOOKUP($B15,PROSPER_Harvey!$1:$1,PROSPER_Harvey!$53:$53,""),"")))))))))</f>
        <v>No Comment</v>
      </c>
      <c r="GY15" s="133" t="str">
        <f>IF(IF(IF($C15="Christopher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Kotwani",_xlfn.XLOOKUP($B15,PROSPER_Kotwani!$1:$1,PROSPER_Kotwani!$54:$54,""),
IF($C15="Jonathan Wellner",_xlfn.XLOOKUP($B15,PROSPER_Wellner!$1:$1,PROSPER_Wellner!$54:$54,""),
IF($C15="Travis Harvey",_xlfn.XLOOKUP($B15,PROSPER_Harvey!$1:$1,PROSPER_Harvey!$54:$54,""),"")))))))="","",
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Kotwani",_xlfn.XLOOKUP($B15,PROSPER_Kotwani!$1:$1,PROSPER_Kotwani!$54:$54,""),
IF($C15="Jonathan Wellner",_xlfn.XLOOKUP($B15,PROSPER_Wellner!$1:$1,PROSPER_Wellner!$54:$54,""),
IF($C15="Travis Harvey",_xlfn.XLOOKUP($B15,PROSPER_Harvey!$1:$1,PROSPER_Harvey!$54:$54,""),""))))))))="","No Score",IF(IF($C15="Christopher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Kotwani",_xlfn.XLOOKUP($B15,PROSPER_Kotwani!$1:$1,PROSPER_Kotwani!$54:$54,""),
IF($C15="Jonathan Wellner",_xlfn.XLOOKUP($B15,PROSPER_Wellner!$1:$1,PROSPER_Wellner!$54:$54,""),
IF($C15="Travis Harvey",_xlfn.XLOOKUP($B15,PROSPER_Harvey!$1:$1,PROSPER_Harvey!$54:$54,""),"")))))))="","",
IF($C15="Christopher Lobo",_xlfn.XLOOKUP($B15,PROSPER_Lobo!$1:$1,PROSPER_Lobo!$54:$54,""),
IF($C15="Naren Baliga",_xlfn.XLOOKUP($B15,PROSPER_Baliga!$1:$1,PROSPER_Baliga!$54:$54,""),
IF($C15="Thorsten Huhn",_xlfn.XLOOKUP($B15,PROSPER_Huhn!$1:$1,PROSPER_Huhn!$54:$54,""),
IF($C15="Nick Hull",_xlfn.XLOOKUP($B15,PROSPER_Hull!$1:$1,PROSPER_Hull!$54:$54,""),
IF($C15="Monika Kotwani",_xlfn.XLOOKUP($B15,PROSPER_Kotwani!$1:$1,PROSPER_Kotwani!$54:$54,""),
IF($C15="Jonathan Wellner",_xlfn.XLOOKUP($B15,PROSPER_Wellner!$1:$1,PROSPER_Wellner!$54:$54,""),
IF($C15="Travis Harvey",_xlfn.XLOOKUP($B15,PROSPER_Harvey!$1:$1,PROSPER_Harvey!$54:$54,""),"")))))))))</f>
        <v>No Score</v>
      </c>
      <c r="GZ15" s="134" t="str">
        <f>IF(IF(IF($C15="Christopher Lobo",_xlfn.XLOOKUP($B15,PROSPER_Lobo!$1:$1,PROSPER_Lobo!$55:$55,""),
IF($C15="Naren Baliga",_xlfn.XLOOKUP($B15,PROSPER_Baliga!$1:$1,PROSPER_Baliga!$55:$55,""),
IF($C15="Thorsten Huhn",_xlfn.XLOOKUP($B15,PROSPER_Huhn!$1:$1,PROSPER_Huhn!$55:$55,""),
IF($C15="Nick Hull",_xlfn.XLOOKUP($B15,PROSPER_Hull!$1:$1,PROSPER_Hull!$55:$55,""),
IF($C15="Monika Kotwani",_xlfn.XLOOKUP($B15,PROSPER_Kotwani!$1:$1,PROSPER_Kotwani!$55:$55,""),
IF($C15="Jonathan Wellner",_xlfn.XLOOKUP($B15,PROSPER_Wellner!$1:$1,PROSPER_Wellner!$55:$55,""),
IF($C15="Travis Harvey",_xlfn.XLOOKUP($B15,PROSPER_Harvey!$1:$1,PROSPER_Harvey!$55:$55,""),"")))))))="","",
IF($C15="Christopher Lobo",_xlfn.XLOOKUP($B15,PROSPER_Lobo!$1:$1,PROSPER_Lobo!$55:$55,""),
IF($C15="Naren Baliga",_xlfn.XLOOKUP($B15,PROSPER_Baliga!$1:$1,PROSPER_Baliga!$55:$55,""),
IF($C15="Thorsten Huhn",_xlfn.XLOOKUP($B15,PROSPER_Huhn!$1:$1,PROSPER_Huhn!$55:$55,""),
IF($C15="Nick Hull",_xlfn.XLOOKUP($B15,PROSPER_Hull!$1:$1,PROSPER_Hull!$55:$55,""),
IF($C15="Monika Kotwani",_xlfn.XLOOKUP($B15,PROSPER_Kotwani!$1:$1,PROSPER_Kotwani!$55:$55,""),
IF($C15="Jonathan Wellner",_xlfn.XLOOKUP($B15,PROSPER_Wellner!$1:$1,PROSPER_Wellner!$55:$55,""),
IF($C15="Travis Harvey",_xlfn.XLOOKUP($B15,PROSPER_Harvey!$1:$1,PROSPER_Harvey!$55:$55,""),""))))))))="","No Comment",IF(IF($C15="Christopher Lobo",_xlfn.XLOOKUP($B15,PROSPER_Lobo!$1:$1,PROSPER_Lobo!$55:$55,""),
IF($C15="Naren Baliga",_xlfn.XLOOKUP($B15,PROSPER_Baliga!$1:$1,PROSPER_Baliga!$55:$55,""),
IF($C15="Thorsten Huhn",_xlfn.XLOOKUP($B15,PROSPER_Huhn!$1:$1,PROSPER_Huhn!$55:$55,""),
IF($C15="Nick Hull",_xlfn.XLOOKUP($B15,PROSPER_Hull!$1:$1,PROSPER_Hull!$55:$55,""),
IF($C15="Monika Kotwani",_xlfn.XLOOKUP($B15,PROSPER_Kotwani!$1:$1,PROSPER_Kotwani!$55:$55,""),
IF($C15="Jonathan Wellner",_xlfn.XLOOKUP($B15,PROSPER_Wellner!$1:$1,PROSPER_Wellner!$55:$55,""),
IF($C15="Travis Harvey",_xlfn.XLOOKUP($B15,PROSPER_Harvey!$1:$1,PROSPER_Harvey!$55:$55,""),"")))))))="","",
IF($C15="Christopher Lobo",_xlfn.XLOOKUP($B15,PROSPER_Lobo!$1:$1,PROSPER_Lobo!$55:$55,""),
IF($C15="Naren Baliga",_xlfn.XLOOKUP($B15,PROSPER_Baliga!$1:$1,PROSPER_Baliga!$55:$55,""),
IF($C15="Thorsten Huhn",_xlfn.XLOOKUP($B15,PROSPER_Huhn!$1:$1,PROSPER_Huhn!$55:$55,""),
IF($C15="Nick Hull",_xlfn.XLOOKUP($B15,PROSPER_Hull!$1:$1,PROSPER_Hull!$55:$55,""),
IF($C15="Monika Kotwani",_xlfn.XLOOKUP($B15,PROSPER_Kotwani!$1:$1,PROSPER_Kotwani!$55:$55,""),
IF($C15="Jonathan Wellner",_xlfn.XLOOKUP($B15,PROSPER_Wellner!$1:$1,PROSPER_Wellner!$55:$55,""),
IF($C15="Travis Harvey",_xlfn.XLOOKUP($B15,PROSPER_Harvey!$1:$1,PROSPER_Harvey!$55:$55,""),"")))))))))</f>
        <v>No Comment</v>
      </c>
      <c r="HA15" s="133" t="str">
        <f>IF(IF(IF($C15="Christopher Lobo",_xlfn.XLOOKUP($B15,PROSPER_Lobo!$1:$1,PROSPER_Lobo!$56:$56,""),
IF($C15="Naren Baliga",_xlfn.XLOOKUP($B15,PROSPER_Baliga!$1:$1,PROSPER_Baliga!$56:$56,""),
IF($C15="Thorsten Huhn",_xlfn.XLOOKUP($B15,PROSPER_Huhn!$1:$1,PROSPER_Huhn!$56:$56,""),
IF($C15="Nick Hull",_xlfn.XLOOKUP($B15,PROSPER_Hull!$1:$1,PROSPER_Hull!$56:$56,""),
IF($C15="Monika Kotwani",_xlfn.XLOOKUP($B15,PROSPER_Kotwani!$1:$1,PROSPER_Kotwani!$56:$56,""),
IF($C15="Jonathan Wellner",_xlfn.XLOOKUP($B15,PROSPER_Wellner!$1:$1,PROSPER_Wellner!$56:$56,""),
IF($C15="Travis Harvey",_xlfn.XLOOKUP($B15,PROSPER_Harvey!$1:$1,PROSPER_Harvey!$56:$56,""),"")))))))="","",
IF($C15="Christopher Lobo",_xlfn.XLOOKUP($B15,PROSPER_Lobo!$1:$1,PROSPER_Lobo!$56:$56,""),
IF($C15="Naren Baliga",_xlfn.XLOOKUP($B15,PROSPER_Baliga!$1:$1,PROSPER_Baliga!$56:$56,""),
IF($C15="Thorsten Huhn",_xlfn.XLOOKUP($B15,PROSPER_Huhn!$1:$1,PROSPER_Huhn!$56:$56,""),
IF($C15="Nick Hull",_xlfn.XLOOKUP($B15,PROSPER_Hull!$1:$1,PROSPER_Hull!$56:$56,""),
IF($C15="Monika Kotwani",_xlfn.XLOOKUP($B15,PROSPER_Kotwani!$1:$1,PROSPER_Kotwani!$56:$56,""),
IF($C15="Jonathan Wellner",_xlfn.XLOOKUP($B15,PROSPER_Wellner!$1:$1,PROSPER_Wellner!$56:$56,""),
IF($C15="Travis Harvey",_xlfn.XLOOKUP($B15,PROSPER_Harvey!$1:$1,PROSPER_Harvey!$56:$56,""),""))))))))="","No Score",IF(IF($C15="Christopher Lobo",_xlfn.XLOOKUP($B15,PROSPER_Lobo!$1:$1,PROSPER_Lobo!$56:$56,""),
IF($C15="Naren Baliga",_xlfn.XLOOKUP($B15,PROSPER_Baliga!$1:$1,PROSPER_Baliga!$56:$56,""),
IF($C15="Thorsten Huhn",_xlfn.XLOOKUP($B15,PROSPER_Huhn!$1:$1,PROSPER_Huhn!$56:$56,""),
IF($C15="Nick Hull",_xlfn.XLOOKUP($B15,PROSPER_Hull!$1:$1,PROSPER_Hull!$56:$56,""),
IF($C15="Monika Kotwani",_xlfn.XLOOKUP($B15,PROSPER_Kotwani!$1:$1,PROSPER_Kotwani!$56:$56,""),
IF($C15="Jonathan Wellner",_xlfn.XLOOKUP($B15,PROSPER_Wellner!$1:$1,PROSPER_Wellner!$56:$56,""),
IF($C15="Travis Harvey",_xlfn.XLOOKUP($B15,PROSPER_Harvey!$1:$1,PROSPER_Harvey!$56:$56,""),"")))))))="","",
IF($C15="Christopher Lobo",_xlfn.XLOOKUP($B15,PROSPER_Lobo!$1:$1,PROSPER_Lobo!$56:$56,""),
IF($C15="Naren Baliga",_xlfn.XLOOKUP($B15,PROSPER_Baliga!$1:$1,PROSPER_Baliga!$56:$56,""),
IF($C15="Thorsten Huhn",_xlfn.XLOOKUP($B15,PROSPER_Huhn!$1:$1,PROSPER_Huhn!$56:$56,""),
IF($C15="Nick Hull",_xlfn.XLOOKUP($B15,PROSPER_Hull!$1:$1,PROSPER_Hull!$56:$56,""),
IF($C15="Monika Kotwani",_xlfn.XLOOKUP($B15,PROSPER_Kotwani!$1:$1,PROSPER_Kotwani!$56:$56,""),
IF($C15="Jonathan Wellner",_xlfn.XLOOKUP($B15,PROSPER_Wellner!$1:$1,PROSPER_Wellner!$56:$56,""),
IF($C15="Travis Harvey",_xlfn.XLOOKUP($B15,PROSPER_Harvey!$1:$1,PROSPER_Harvey!$56:$56,""),"")))))))))</f>
        <v>No Score</v>
      </c>
      <c r="HB15" s="134" t="str">
        <f>IF(IF(IF($C15="Christopher Lobo",_xlfn.XLOOKUP($B15,PROSPER_Lobo!$1:$1,PROSPER_Lobo!$57:$57,""),
IF($C15="Naren Baliga",_xlfn.XLOOKUP($B15,PROSPER_Baliga!$1:$1,PROSPER_Baliga!$57:$57,""),
IF($C15="Thorsten Huhn",_xlfn.XLOOKUP($B15,PROSPER_Huhn!$1:$1,PROSPER_Huhn!$57:$57,""),
IF($C15="Nick Hull",_xlfn.XLOOKUP($B15,PROSPER_Hull!$1:$1,PROSPER_Hull!$57:$57,""),
IF($C15="Monika Kotwani",_xlfn.XLOOKUP($B15,PROSPER_Kotwani!$1:$1,PROSPER_Kotwani!$57:$57,""),
IF($C15="Jonathan Wellner",_xlfn.XLOOKUP($B15,PROSPER_Wellner!$1:$1,PROSPER_Wellner!$57:$57,""),
IF($C15="Travis Harvey",_xlfn.XLOOKUP($B15,PROSPER_Harvey!$1:$1,PROSPER_Harvey!$57:$57,""),"")))))))="","",
IF($C15="Christopher Lobo",_xlfn.XLOOKUP($B15,PROSPER_Lobo!$1:$1,PROSPER_Lobo!$57:$57,""),
IF($C15="Naren Baliga",_xlfn.XLOOKUP($B15,PROSPER_Baliga!$1:$1,PROSPER_Baliga!$57:$57,""),
IF($C15="Thorsten Huhn",_xlfn.XLOOKUP($B15,PROSPER_Huhn!$1:$1,PROSPER_Huhn!$57:$57,""),
IF($C15="Nick Hull",_xlfn.XLOOKUP($B15,PROSPER_Hull!$1:$1,PROSPER_Hull!$57:$57,""),
IF($C15="Monika Kotwani",_xlfn.XLOOKUP($B15,PROSPER_Kotwani!$1:$1,PROSPER_Kotwani!$57:$57,""),
IF($C15="Jonathan Wellner",_xlfn.XLOOKUP($B15,PROSPER_Wellner!$1:$1,PROSPER_Wellner!$57:$57,""),
IF($C15="Travis Harvey",_xlfn.XLOOKUP($B15,PROSPER_Harvey!$1:$1,PROSPER_Harvey!$57:$57,""),""))))))))="","No Comment",IF(IF($C15="Christopher Lobo",_xlfn.XLOOKUP($B15,PROSPER_Lobo!$1:$1,PROSPER_Lobo!$57:$57,""),
IF($C15="Naren Baliga",_xlfn.XLOOKUP($B15,PROSPER_Baliga!$1:$1,PROSPER_Baliga!$57:$57,""),
IF($C15="Thorsten Huhn",_xlfn.XLOOKUP($B15,PROSPER_Huhn!$1:$1,PROSPER_Huhn!$57:$57,""),
IF($C15="Nick Hull",_xlfn.XLOOKUP($B15,PROSPER_Hull!$1:$1,PROSPER_Hull!$57:$57,""),
IF($C15="Monika Kotwani",_xlfn.XLOOKUP($B15,PROSPER_Kotwani!$1:$1,PROSPER_Kotwani!$57:$57,""),
IF($C15="Jonathan Wellner",_xlfn.XLOOKUP($B15,PROSPER_Wellner!$1:$1,PROSPER_Wellner!$57:$57,""),
IF($C15="Travis Harvey",_xlfn.XLOOKUP($B15,PROSPER_Harvey!$1:$1,PROSPER_Harvey!$57:$57,""),"")))))))="","",
IF($C15="Christopher Lobo",_xlfn.XLOOKUP($B15,PROSPER_Lobo!$1:$1,PROSPER_Lobo!$57:$57,""),
IF($C15="Naren Baliga",_xlfn.XLOOKUP($B15,PROSPER_Baliga!$1:$1,PROSPER_Baliga!$57:$57,""),
IF($C15="Thorsten Huhn",_xlfn.XLOOKUP($B15,PROSPER_Huhn!$1:$1,PROSPER_Huhn!$57:$57,""),
IF($C15="Nick Hull",_xlfn.XLOOKUP($B15,PROSPER_Hull!$1:$1,PROSPER_Hull!$57:$57,""),
IF($C15="Monika Kotwani",_xlfn.XLOOKUP($B15,PROSPER_Kotwani!$1:$1,PROSPER_Kotwani!$57:$57,""),
IF($C15="Jonathan Wellner",_xlfn.XLOOKUP($B15,PROSPER_Wellner!$1:$1,PROSPER_Wellner!$57:$57,""),
IF($C15="Travis Harvey",_xlfn.XLOOKUP($B15,PROSPER_Harvey!$1:$1,PROSPER_Harvey!$57:$57,""),"")))))))))</f>
        <v>No Comment</v>
      </c>
      <c r="HC15" s="192">
        <f t="shared" si="202"/>
        <v>0</v>
      </c>
      <c r="HD15" s="135" t="str">
        <f>_xlfn.XLOOKUP(B15,PROSPERInitial_Query!$E:$E,PROSPERInitial_Query!$AK:$AK,"",,-1)</f>
        <v/>
      </c>
      <c r="HE15" s="136" t="str">
        <f t="shared" si="94"/>
        <v>Daisy Carlos4 - SuccessServices Quality</v>
      </c>
      <c r="HF15" s="136" t="str">
        <f>_xlfn.XLOOKUP(HE15,PROSPERDelta_Query!BK:BK,PROSPERDelta_Query!AX:AX,"",,-1)</f>
        <v/>
      </c>
      <c r="HG15" s="137" t="str">
        <f t="shared" si="203"/>
        <v>N/A</v>
      </c>
      <c r="HH15" s="137" t="str">
        <f>IF(IF(IF($C15="Christopher Lobo",_xlfn.XLOOKUP($B15,PROSPER_Lobo!$1:$1,PROSPER_Lobo!$58:$58,""),
IF($C15="Naren Baliga",_xlfn.XLOOKUP($B15,PROSPER_Baliga!$1:$1,PROSPER_Baliga!$58:$58,""),
IF($C15="Thorsten Huhn",_xlfn.XLOOKUP($B15,PROSPER_Huhn!$1:$1,PROSPER_Huhn!$58:$58,""),
IF($C15="Nick Hull",_xlfn.XLOOKUP($B15,PROSPER_Hull!$1:$1,PROSPER_Hull!$58:$58,""),
IF($C15="Monika Kotwani",_xlfn.XLOOKUP($B15,PROSPER_Kotwani!$1:$1,PROSPER_Kotwani!$58:$58,""),
IF($C15="Jonathan Wellner",_xlfn.XLOOKUP($B15,PROSPER_Wellner!$1:$1,PROSPER_Wellner!$58:$58,""),
IF($C15="Travis Harvey",_xlfn.XLOOKUP($B15,PROSPER_Harvey!$1:$1,PROSPER_Harvey!$58:$58,""),"")))))))="","",
IF($C15="Christopher Lobo",_xlfn.XLOOKUP($B15,PROSPER_Lobo!$1:$1,PROSPER_Lobo!$58:$58,""),
IF($C15="Naren Baliga",_xlfn.XLOOKUP($B15,PROSPER_Baliga!$1:$1,PROSPER_Baliga!$58:$58,""),
IF($C15="Thorsten Huhn",_xlfn.XLOOKUP($B15,PROSPER_Huhn!$1:$1,PROSPER_Huhn!$58:$58,""),
IF($C15="Nick Hull",_xlfn.XLOOKUP($B15,PROSPER_Hull!$1:$1,PROSPER_Hull!$58:$58,""),
IF($C15="Monika Kotwani",_xlfn.XLOOKUP($B15,PROSPER_Kotwani!$1:$1,PROSPER_Kotwani!$58:$58,""),
IF($C15="Jonathan Wellner",_xlfn.XLOOKUP($B15,PROSPER_Wellner!$1:$1,PROSPER_Wellner!$58:$58,""),
IF($C15="Travis Harvey",_xlfn.XLOOKUP($B15,PROSPER_Harvey!$1:$1,PROSPER_Harvey!$58:$58,""),""))))))))="","No Score",IF(IF($C15="Christopher Lobo",_xlfn.XLOOKUP($B15,PROSPER_Lobo!$1:$1,PROSPER_Lobo!$58:$58,""),
IF($C15="Naren Baliga",_xlfn.XLOOKUP($B15,PROSPER_Baliga!$1:$1,PROSPER_Baliga!$58:$58,""),
IF($C15="Thorsten Huhn",_xlfn.XLOOKUP($B15,PROSPER_Huhn!$1:$1,PROSPER_Huhn!$58:$58,""),
IF($C15="Nick Hull",_xlfn.XLOOKUP($B15,PROSPER_Hull!$1:$1,PROSPER_Hull!$58:$58,""),
IF($C15="Monika Kotwani",_xlfn.XLOOKUP($B15,PROSPER_Kotwani!$1:$1,PROSPER_Kotwani!$58:$58,""),
IF($C15="Jonathan Wellner",_xlfn.XLOOKUP($B15,PROSPER_Wellner!$1:$1,PROSPER_Wellner!$58:$58,""),
IF($C15="Travis Harvey",_xlfn.XLOOKUP($B15,PROSPER_Harvey!$1:$1,PROSPER_Harvey!$58:$58,""),"")))))))="","",
IF($C15="Christopher Lobo",_xlfn.XLOOKUP($B15,PROSPER_Lobo!$1:$1,PROSPER_Lobo!$58:$58,""),
IF($C15="Naren Baliga",_xlfn.XLOOKUP($B15,PROSPER_Baliga!$1:$1,PROSPER_Baliga!$58:$58,""),
IF($C15="Thorsten Huhn",_xlfn.XLOOKUP($B15,PROSPER_Huhn!$1:$1,PROSPER_Huhn!$58:$58,""),
IF($C15="Nick Hull",_xlfn.XLOOKUP($B15,PROSPER_Hull!$1:$1,PROSPER_Hull!$58:$58,""),
IF($C15="Monika Kotwani",_xlfn.XLOOKUP($B15,PROSPER_Kotwani!$1:$1,PROSPER_Kotwani!$58:$58,""),
IF($C15="Jonathan Wellner",_xlfn.XLOOKUP($B15,PROSPER_Wellner!$1:$1,PROSPER_Wellner!$58:$58,""),
IF($C15="Travis Harvey",_xlfn.XLOOKUP($B15,PROSPER_Harvey!$1:$1,PROSPER_Harvey!$58:$58,""),"")))))))))</f>
        <v>No Score</v>
      </c>
      <c r="HI15" s="138" t="str">
        <f>IF(IF(IF($C15="Christopher Lobo",_xlfn.XLOOKUP($B15,PROSPER_Lobo!$1:$1,PROSPER_Lobo!$59:$59,""),
IF($C15="Naren Baliga",_xlfn.XLOOKUP($B15,PROSPER_Baliga!$1:$1,PROSPER_Baliga!$59:$59,""),
IF($C15="Thorsten Huhn",_xlfn.XLOOKUP($B15,PROSPER_Huhn!$1:$1,PROSPER_Huhn!$59:$59,""),
IF($C15="Nick Hull",_xlfn.XLOOKUP($B15,PROSPER_Hull!$1:$1,PROSPER_Hull!$59:$59,""),
IF($C15="Monika Kotwani",_xlfn.XLOOKUP($B15,PROSPER_Kotwani!$1:$1,PROSPER_Kotwani!$59:$59,""),
IF($C15="Jonathan Wellner",_xlfn.XLOOKUP($B15,PROSPER_Wellner!$1:$1,PROSPER_Wellner!$59:$59,""),
IF($C15="Travis Harvey",_xlfn.XLOOKUP($B15,PROSPER_Harvey!$1:$1,PROSPER_Harvey!$59:$59,""),"")))))))="","",
IF($C15="Christopher Lobo",_xlfn.XLOOKUP($B15,PROSPER_Lobo!$1:$1,PROSPER_Lobo!$59:$59,""),
IF($C15="Naren Baliga",_xlfn.XLOOKUP($B15,PROSPER_Baliga!$1:$1,PROSPER_Baliga!$59:$59,""),
IF($C15="Thorsten Huhn",_xlfn.XLOOKUP($B15,PROSPER_Huhn!$1:$1,PROSPER_Huhn!$59:$59,""),
IF($C15="Nick Hull",_xlfn.XLOOKUP($B15,PROSPER_Hull!$1:$1,PROSPER_Hull!$59:$59,""),
IF($C15="Monika Kotwani",_xlfn.XLOOKUP($B15,PROSPER_Kotwani!$1:$1,PROSPER_Kotwani!$59:$59,""),
IF($C15="Jonathan Wellner",_xlfn.XLOOKUP($B15,PROSPER_Wellner!$1:$1,PROSPER_Wellner!$59:$59,""),
IF($C15="Travis Harvey",_xlfn.XLOOKUP($B15,PROSPER_Harvey!$1:$1,PROSPER_Harvey!$59:$59,""),""))))))))="","No Comment",IF(IF($C15="Christopher Lobo",_xlfn.XLOOKUP($B15,PROSPER_Lobo!$1:$1,PROSPER_Lobo!$59:$59,""),
IF($C15="Naren Baliga",_xlfn.XLOOKUP($B15,PROSPER_Baliga!$1:$1,PROSPER_Baliga!$59:$59,""),
IF($C15="Thorsten Huhn",_xlfn.XLOOKUP($B15,PROSPER_Huhn!$1:$1,PROSPER_Huhn!$59:$59,""),
IF($C15="Nick Hull",_xlfn.XLOOKUP($B15,PROSPER_Hull!$1:$1,PROSPER_Hull!$59:$59,""),
IF($C15="Monika Kotwani",_xlfn.XLOOKUP($B15,PROSPER_Kotwani!$1:$1,PROSPER_Kotwani!$59:$59,""),
IF($C15="Jonathan Wellner",_xlfn.XLOOKUP($B15,PROSPER_Wellner!$1:$1,PROSPER_Wellner!$59:$59,""),
IF($C15="Travis Harvey",_xlfn.XLOOKUP($B15,PROSPER_Harvey!$1:$1,PROSPER_Harvey!$59:$59,""),"")))))))="","",
IF($C15="Christopher Lobo",_xlfn.XLOOKUP($B15,PROSPER_Lobo!$1:$1,PROSPER_Lobo!$59:$59,""),
IF($C15="Naren Baliga",_xlfn.XLOOKUP($B15,PROSPER_Baliga!$1:$1,PROSPER_Baliga!$59:$59,""),
IF($C15="Thorsten Huhn",_xlfn.XLOOKUP($B15,PROSPER_Huhn!$1:$1,PROSPER_Huhn!$59:$59,""),
IF($C15="Nick Hull",_xlfn.XLOOKUP($B15,PROSPER_Hull!$1:$1,PROSPER_Hull!$59:$59,""),
IF($C15="Monika Kotwani",_xlfn.XLOOKUP($B15,PROSPER_Kotwani!$1:$1,PROSPER_Kotwani!$59:$59,""),
IF($C15="Jonathan Wellner",_xlfn.XLOOKUP($B15,PROSPER_Wellner!$1:$1,PROSPER_Wellner!$59:$59,""),
IF($C15="Travis Harvey",_xlfn.XLOOKUP($B15,PROSPER_Harvey!$1:$1,PROSPER_Harvey!$59:$59,""),"")))))))))</f>
        <v>No Comment</v>
      </c>
      <c r="HJ15" s="188" t="str">
        <f t="shared" si="204"/>
        <v>N/A</v>
      </c>
      <c r="HK15" s="135" t="str">
        <f>_xlfn.XLOOKUP(B15,PROSPERInitial_Query!$E:$E,PROSPERInitial_Query!$AL:$AL,"",,-1)</f>
        <v/>
      </c>
      <c r="HL15" s="136" t="str">
        <f t="shared" si="97"/>
        <v>Daisy Carlos4 - SuccessEscalation Management</v>
      </c>
      <c r="HM15" s="136" t="str">
        <f>_xlfn.XLOOKUP(HL15,PROSPERDelta_Query!BK:BK,PROSPERDelta_Query!AY:AY,"",,-1)</f>
        <v/>
      </c>
      <c r="HN15" s="137" t="str">
        <f t="shared" si="205"/>
        <v>N/A</v>
      </c>
      <c r="HO15" s="137" t="str">
        <f>IF(IF(IF($C15="Christopher Lobo",_xlfn.XLOOKUP($B15,PROSPER_Lobo!$1:$1,PROSPER_Lobo!$60:$60,""),
IF($C15="Naren Baliga",_xlfn.XLOOKUP($B15,PROSPER_Baliga!$1:$1,PROSPER_Baliga!$60:$60,""),
IF($C15="Thorsten Huhn",_xlfn.XLOOKUP($B15,PROSPER_Huhn!$1:$1,PROSPER_Huhn!$60:$60,""),
IF($C15="Nick Hull",_xlfn.XLOOKUP($B15,PROSPER_Hull!$1:$1,PROSPER_Hull!$60:$60,""),
IF($C15="Monika Kotwani",_xlfn.XLOOKUP($B15,PROSPER_Kotwani!$1:$1,PROSPER_Kotwani!$60:$60,""),
IF($C15="Jonathan Wellner",_xlfn.XLOOKUP($B15,PROSPER_Wellner!$1:$1,PROSPER_Wellner!$60:$60,""),
IF($C15="Travis Harvey",_xlfn.XLOOKUP($B15,PROSPER_Harvey!$1:$1,PROSPER_Harvey!$60:$60,""),"")))))))="","",
IF($C15="Christopher Lobo",_xlfn.XLOOKUP($B15,PROSPER_Lobo!$1:$1,PROSPER_Lobo!$60:$60,""),
IF($C15="Naren Baliga",_xlfn.XLOOKUP($B15,PROSPER_Baliga!$1:$1,PROSPER_Baliga!$60:$60,""),
IF($C15="Thorsten Huhn",_xlfn.XLOOKUP($B15,PROSPER_Huhn!$1:$1,PROSPER_Huhn!$60:$60,""),
IF($C15="Nick Hull",_xlfn.XLOOKUP($B15,PROSPER_Hull!$1:$1,PROSPER_Hull!$60:$60,""),
IF($C15="Monika Kotwani",_xlfn.XLOOKUP($B15,PROSPER_Kotwani!$1:$1,PROSPER_Kotwani!$60:$60,""),
IF($C15="Jonathan Wellner",_xlfn.XLOOKUP($B15,PROSPER_Wellner!$1:$1,PROSPER_Wellner!$60:$60,""),
IF($C15="Travis Harvey",_xlfn.XLOOKUP($B15,PROSPER_Harvey!$1:$1,PROSPER_Harvey!$60:$60,""),""))))))))="","No Score",IF(IF($C15="Christopher Lobo",_xlfn.XLOOKUP($B15,PROSPER_Lobo!$1:$1,PROSPER_Lobo!$60:$60,""),
IF($C15="Naren Baliga",_xlfn.XLOOKUP($B15,PROSPER_Baliga!$1:$1,PROSPER_Baliga!$60:$60,""),
IF($C15="Thorsten Huhn",_xlfn.XLOOKUP($B15,PROSPER_Huhn!$1:$1,PROSPER_Huhn!$60:$60,""),
IF($C15="Nick Hull",_xlfn.XLOOKUP($B15,PROSPER_Hull!$1:$1,PROSPER_Hull!$60:$60,""),
IF($C15="Monika Kotwani",_xlfn.XLOOKUP($B15,PROSPER_Kotwani!$1:$1,PROSPER_Kotwani!$60:$60,""),
IF($C15="Jonathan Wellner",_xlfn.XLOOKUP($B15,PROSPER_Wellner!$1:$1,PROSPER_Wellner!$60:$60,""),
IF($C15="Travis Harvey",_xlfn.XLOOKUP($B15,PROSPER_Harvey!$1:$1,PROSPER_Harvey!$60:$60,""),"")))))))="","",
IF($C15="Christopher Lobo",_xlfn.XLOOKUP($B15,PROSPER_Lobo!$1:$1,PROSPER_Lobo!$60:$60,""),
IF($C15="Naren Baliga",_xlfn.XLOOKUP($B15,PROSPER_Baliga!$1:$1,PROSPER_Baliga!$60:$60,""),
IF($C15="Thorsten Huhn",_xlfn.XLOOKUP($B15,PROSPER_Huhn!$1:$1,PROSPER_Huhn!$60:$60,""),
IF($C15="Nick Hull",_xlfn.XLOOKUP($B15,PROSPER_Hull!$1:$1,PROSPER_Hull!$60:$60,""),
IF($C15="Monika Kotwani",_xlfn.XLOOKUP($B15,PROSPER_Kotwani!$1:$1,PROSPER_Kotwani!$60:$60,""),
IF($C15="Jonathan Wellner",_xlfn.XLOOKUP($B15,PROSPER_Wellner!$1:$1,PROSPER_Wellner!$60:$60,""),
IF($C15="Travis Harvey",_xlfn.XLOOKUP($B15,PROSPER_Harvey!$1:$1,PROSPER_Harvey!$60:$60,""),"")))))))))</f>
        <v>No Score</v>
      </c>
      <c r="HP15" s="138" t="str">
        <f>IF(IF(IF($C15="Christopher Lobo",_xlfn.XLOOKUP($B15,PROSPER_Lobo!$1:$1,PROSPER_Lobo!$61:$61,""),
IF($C15="Naren Baliga",_xlfn.XLOOKUP($B15,PROSPER_Baliga!$1:$1,PROSPER_Baliga!$61:$61,""),
IF($C15="Thorsten Huhn",_xlfn.XLOOKUP($B15,PROSPER_Huhn!$1:$1,PROSPER_Huhn!$61:$61,""),
IF($C15="Nick Hull",_xlfn.XLOOKUP($B15,PROSPER_Hull!$1:$1,PROSPER_Hull!$61:$61,""),
IF($C15="Monika Kotwani",_xlfn.XLOOKUP($B15,PROSPER_Kotwani!$1:$1,PROSPER_Kotwani!$61:$61,""),
IF($C15="Jonathan Wellner",_xlfn.XLOOKUP($B15,PROSPER_Wellner!$1:$1,PROSPER_Wellner!$61:$61,""),
IF($C15="Travis Harvey",_xlfn.XLOOKUP($B15,PROSPER_Harvey!$1:$1,PROSPER_Harvey!$61:$61,""),"")))))))="","",
IF($C15="Christopher Lobo",_xlfn.XLOOKUP($B15,PROSPER_Lobo!$1:$1,PROSPER_Lobo!$61:$61,""),
IF($C15="Naren Baliga",_xlfn.XLOOKUP($B15,PROSPER_Baliga!$1:$1,PROSPER_Baliga!$61:$61,""),
IF($C15="Thorsten Huhn",_xlfn.XLOOKUP($B15,PROSPER_Huhn!$1:$1,PROSPER_Huhn!$61:$61,""),
IF($C15="Nick Hull",_xlfn.XLOOKUP($B15,PROSPER_Hull!$1:$1,PROSPER_Hull!$61:$61,""),
IF($C15="Monika Kotwani",_xlfn.XLOOKUP($B15,PROSPER_Kotwani!$1:$1,PROSPER_Kotwani!$61:$61,""),
IF($C15="Jonathan Wellner",_xlfn.XLOOKUP($B15,PROSPER_Wellner!$1:$1,PROSPER_Wellner!$61:$61,""),
IF($C15="Travis Harvey",_xlfn.XLOOKUP($B15,PROSPER_Harvey!$1:$1,PROSPER_Harvey!$61:$61,""),""))))))))="","No Comment",IF(IF($C15="Christopher Lobo",_xlfn.XLOOKUP($B15,PROSPER_Lobo!$1:$1,PROSPER_Lobo!$61:$61,""),
IF($C15="Naren Baliga",_xlfn.XLOOKUP($B15,PROSPER_Baliga!$1:$1,PROSPER_Baliga!$61:$61,""),
IF($C15="Thorsten Huhn",_xlfn.XLOOKUP($B15,PROSPER_Huhn!$1:$1,PROSPER_Huhn!$61:$61,""),
IF($C15="Nick Hull",_xlfn.XLOOKUP($B15,PROSPER_Hull!$1:$1,PROSPER_Hull!$61:$61,""),
IF($C15="Monika Kotwani",_xlfn.XLOOKUP($B15,PROSPER_Kotwani!$1:$1,PROSPER_Kotwani!$61:$61,""),
IF($C15="Jonathan Wellner",_xlfn.XLOOKUP($B15,PROSPER_Wellner!$1:$1,PROSPER_Wellner!$61:$61,""),
IF($C15="Travis Harvey",_xlfn.XLOOKUP($B15,PROSPER_Harvey!$1:$1,PROSPER_Harvey!$61:$61,""),"")))))))="","",
IF($C15="Christopher Lobo",_xlfn.XLOOKUP($B15,PROSPER_Lobo!$1:$1,PROSPER_Lobo!$61:$61,""),
IF($C15="Naren Baliga",_xlfn.XLOOKUP($B15,PROSPER_Baliga!$1:$1,PROSPER_Baliga!$61:$61,""),
IF($C15="Thorsten Huhn",_xlfn.XLOOKUP($B15,PROSPER_Huhn!$1:$1,PROSPER_Huhn!$61:$61,""),
IF($C15="Nick Hull",_xlfn.XLOOKUP($B15,PROSPER_Hull!$1:$1,PROSPER_Hull!$61:$61,""),
IF($C15="Monika Kotwani",_xlfn.XLOOKUP($B15,PROSPER_Kotwani!$1:$1,PROSPER_Kotwani!$61:$61,""),
IF($C15="Jonathan Wellner",_xlfn.XLOOKUP($B15,PROSPER_Wellner!$1:$1,PROSPER_Wellner!$61:$61,""),
IF($C15="Travis Harvey",_xlfn.XLOOKUP($B15,PROSPER_Harvey!$1:$1,PROSPER_Harvey!$61:$61,""),"")))))))))</f>
        <v>No Comment</v>
      </c>
      <c r="HQ15" s="188" t="str">
        <f t="shared" si="206"/>
        <v>N/A</v>
      </c>
      <c r="HR15" s="135" t="str">
        <f>_xlfn.XLOOKUP(B15,PROSPERInitial_Query!$E:$E,PROSPERInitial_Query!$AM:$AM,"",,-1)</f>
        <v/>
      </c>
      <c r="HS15" s="136" t="str">
        <f t="shared" si="100"/>
        <v>Daisy Carlos4 - SuccessExpanding / Renewing the Business</v>
      </c>
      <c r="HT15" s="136" t="str">
        <f>_xlfn.XLOOKUP(HS15,PROSPERDelta_Query!BK:BK,PROSPERDelta_Query!AZ:AZ,"",,-1)</f>
        <v/>
      </c>
      <c r="HU15" s="137" t="str">
        <f t="shared" si="207"/>
        <v>N/A</v>
      </c>
      <c r="HV15" s="137" t="str">
        <f>IF(IF(IF($C15="Christopher Lobo",_xlfn.XLOOKUP($B15,PROSPER_Lobo!$1:$1,PROSPER_Lobo!$62:$62,""),
IF($C15="Naren Baliga",_xlfn.XLOOKUP($B15,PROSPER_Baliga!$1:$1,PROSPER_Baliga!$62:$62,""),
IF($C15="Thorsten Huhn",_xlfn.XLOOKUP($B15,PROSPER_Huhn!$1:$1,PROSPER_Huhn!$62:$62,""),
IF($C15="Nick Hull",_xlfn.XLOOKUP($B15,PROSPER_Hull!$1:$1,PROSPER_Hull!$62:$62,""),
IF($C15="Monika Kotwani",_xlfn.XLOOKUP($B15,PROSPER_Kotwani!$1:$1,PROSPER_Kotwani!$62:$62,""),
IF($C15="Jonathan Wellner",_xlfn.XLOOKUP($B15,PROSPER_Wellner!$1:$1,PROSPER_Wellner!$62:$62,""),
IF($C15="Travis Harvey",_xlfn.XLOOKUP($B15,PROSPER_Harvey!$1:$1,PROSPER_Harvey!$62:$62,""),"")))))))="","",
IF($C15="Christopher Lobo",_xlfn.XLOOKUP($B15,PROSPER_Lobo!$1:$1,PROSPER_Lobo!$62:$62,""),
IF($C15="Naren Baliga",_xlfn.XLOOKUP($B15,PROSPER_Baliga!$1:$1,PROSPER_Baliga!$62:$62,""),
IF($C15="Thorsten Huhn",_xlfn.XLOOKUP($B15,PROSPER_Huhn!$1:$1,PROSPER_Huhn!$62:$62,""),
IF($C15="Nick Hull",_xlfn.XLOOKUP($B15,PROSPER_Hull!$1:$1,PROSPER_Hull!$62:$62,""),
IF($C15="Monika Kotwani",_xlfn.XLOOKUP($B15,PROSPER_Kotwani!$1:$1,PROSPER_Kotwani!$62:$62,""),
IF($C15="Jonathan Wellner",_xlfn.XLOOKUP($B15,PROSPER_Wellner!$1:$1,PROSPER_Wellner!$62:$62,""),
IF($C15="Travis Harvey",_xlfn.XLOOKUP($B15,PROSPER_Harvey!$1:$1,PROSPER_Harvey!$62:$62,""),""))))))))="","No Score",IF(IF($C15="Christopher Lobo",_xlfn.XLOOKUP($B15,PROSPER_Lobo!$1:$1,PROSPER_Lobo!$62:$62,""),
IF($C15="Naren Baliga",_xlfn.XLOOKUP($B15,PROSPER_Baliga!$1:$1,PROSPER_Baliga!$62:$62,""),
IF($C15="Thorsten Huhn",_xlfn.XLOOKUP($B15,PROSPER_Huhn!$1:$1,PROSPER_Huhn!$62:$62,""),
IF($C15="Nick Hull",_xlfn.XLOOKUP($B15,PROSPER_Hull!$1:$1,PROSPER_Hull!$62:$62,""),
IF($C15="Monika Kotwani",_xlfn.XLOOKUP($B15,PROSPER_Kotwani!$1:$1,PROSPER_Kotwani!$62:$62,""),
IF($C15="Jonathan Wellner",_xlfn.XLOOKUP($B15,PROSPER_Wellner!$1:$1,PROSPER_Wellner!$62:$62,""),
IF($C15="Travis Harvey",_xlfn.XLOOKUP($B15,PROSPER_Harvey!$1:$1,PROSPER_Harvey!$62:$62,""),"")))))))="","",
IF($C15="Christopher Lobo",_xlfn.XLOOKUP($B15,PROSPER_Lobo!$1:$1,PROSPER_Lobo!$62:$62,""),
IF($C15="Naren Baliga",_xlfn.XLOOKUP($B15,PROSPER_Baliga!$1:$1,PROSPER_Baliga!$62:$62,""),
IF($C15="Thorsten Huhn",_xlfn.XLOOKUP($B15,PROSPER_Huhn!$1:$1,PROSPER_Huhn!$62:$62,""),
IF($C15="Nick Hull",_xlfn.XLOOKUP($B15,PROSPER_Hull!$1:$1,PROSPER_Hull!$62:$62,""),
IF($C15="Monika Kotwani",_xlfn.XLOOKUP($B15,PROSPER_Kotwani!$1:$1,PROSPER_Kotwani!$62:$62,""),
IF($C15="Jonathan Wellner",_xlfn.XLOOKUP($B15,PROSPER_Wellner!$1:$1,PROSPER_Wellner!$62:$62,""),
IF($C15="Travis Harvey",_xlfn.XLOOKUP($B15,PROSPER_Harvey!$1:$1,PROSPER_Harvey!$62:$62,""),"")))))))))</f>
        <v>No Score</v>
      </c>
      <c r="HW15" s="138" t="str">
        <f>IF(IF(IF($C15="Christopher Lobo",_xlfn.XLOOKUP($B15,PROSPER_Lobo!$1:$1,PROSPER_Lobo!$63:$63,""),
IF($C15="Naren Baliga",_xlfn.XLOOKUP($B15,PROSPER_Baliga!$1:$1,PROSPER_Baliga!$63:$63,""),
IF($C15="Thorsten Huhn",_xlfn.XLOOKUP($B15,PROSPER_Huhn!$1:$1,PROSPER_Huhn!$63:$63,""),
IF($C15="Nick Hull",_xlfn.XLOOKUP($B15,PROSPER_Hull!$1:$1,PROSPER_Hull!$63:$63,""),
IF($C15="Monika Kotwani",_xlfn.XLOOKUP($B15,PROSPER_Kotwani!$1:$1,PROSPER_Kotwani!$63:$63,""),
IF($C15="Jonathan Wellner",_xlfn.XLOOKUP($B15,PROSPER_Wellner!$1:$1,PROSPER_Wellner!$63:$63,""),
IF($C15="Travis Harvey",_xlfn.XLOOKUP($B15,PROSPER_Harvey!$1:$1,PROSPER_Harvey!$63:$63,""),"")))))))="","",
IF($C15="Christopher Lobo",_xlfn.XLOOKUP($B15,PROSPER_Lobo!$1:$1,PROSPER_Lobo!$63:$63,""),
IF($C15="Naren Baliga",_xlfn.XLOOKUP($B15,PROSPER_Baliga!$1:$1,PROSPER_Baliga!$63:$63,""),
IF($C15="Thorsten Huhn",_xlfn.XLOOKUP($B15,PROSPER_Huhn!$1:$1,PROSPER_Huhn!$63:$63,""),
IF($C15="Nick Hull",_xlfn.XLOOKUP($B15,PROSPER_Hull!$1:$1,PROSPER_Hull!$63:$63,""),
IF($C15="Monika Kotwani",_xlfn.XLOOKUP($B15,PROSPER_Kotwani!$1:$1,PROSPER_Kotwani!$63:$63,""),
IF($C15="Jonathan Wellner",_xlfn.XLOOKUP($B15,PROSPER_Wellner!$1:$1,PROSPER_Wellner!$63:$63,""),
IF($C15="Travis Harvey",_xlfn.XLOOKUP($B15,PROSPER_Harvey!$1:$1,PROSPER_Harvey!$63:$63,""),""))))))))="","No Comment",IF(IF($C15="Christopher Lobo",_xlfn.XLOOKUP($B15,PROSPER_Lobo!$1:$1,PROSPER_Lobo!$63:$63,""),
IF($C15="Naren Baliga",_xlfn.XLOOKUP($B15,PROSPER_Baliga!$1:$1,PROSPER_Baliga!$63:$63,""),
IF($C15="Thorsten Huhn",_xlfn.XLOOKUP($B15,PROSPER_Huhn!$1:$1,PROSPER_Huhn!$63:$63,""),
IF($C15="Nick Hull",_xlfn.XLOOKUP($B15,PROSPER_Hull!$1:$1,PROSPER_Hull!$63:$63,""),
IF($C15="Monika Kotwani",_xlfn.XLOOKUP($B15,PROSPER_Kotwani!$1:$1,PROSPER_Kotwani!$63:$63,""),
IF($C15="Jonathan Wellner",_xlfn.XLOOKUP($B15,PROSPER_Wellner!$1:$1,PROSPER_Wellner!$63:$63,""),
IF($C15="Travis Harvey",_xlfn.XLOOKUP($B15,PROSPER_Harvey!$1:$1,PROSPER_Harvey!$63:$63,""),"")))))))="","",
IF($C15="Christopher Lobo",_xlfn.XLOOKUP($B15,PROSPER_Lobo!$1:$1,PROSPER_Lobo!$63:$63,""),
IF($C15="Naren Baliga",_xlfn.XLOOKUP($B15,PROSPER_Baliga!$1:$1,PROSPER_Baliga!$63:$63,""),
IF($C15="Thorsten Huhn",_xlfn.XLOOKUP($B15,PROSPER_Huhn!$1:$1,PROSPER_Huhn!$63:$63,""),
IF($C15="Nick Hull",_xlfn.XLOOKUP($B15,PROSPER_Hull!$1:$1,PROSPER_Hull!$63:$63,""),
IF($C15="Monika Kotwani",_xlfn.XLOOKUP($B15,PROSPER_Kotwani!$1:$1,PROSPER_Kotwani!$63:$63,""),
IF($C15="Jonathan Wellner",_xlfn.XLOOKUP($B15,PROSPER_Wellner!$1:$1,PROSPER_Wellner!$63:$63,""),
IF($C15="Travis Harvey",_xlfn.XLOOKUP($B15,PROSPER_Harvey!$1:$1,PROSPER_Harvey!$63:$63,""),"")))))))))</f>
        <v>No Comment</v>
      </c>
      <c r="HX15" s="188" t="str">
        <f t="shared" si="208"/>
        <v>N/A</v>
      </c>
      <c r="HY15" s="135" t="str">
        <f>_xlfn.XLOOKUP(B15,PROSPERInitial_Query!$E:$E,PROSPERInitial_Query!$AN:$AN,"",,-1)</f>
        <v/>
      </c>
      <c r="HZ15" s="136" t="str">
        <f t="shared" si="103"/>
        <v>Daisy Carlos4 - SuccessPre-Sales Participation</v>
      </c>
      <c r="IA15" s="136" t="str">
        <f>_xlfn.XLOOKUP(HZ15,PROSPERDelta_Query!BK:BK,PROSPERDelta_Query!BA:BA,"",,-1)</f>
        <v/>
      </c>
      <c r="IB15" s="137" t="str">
        <f t="shared" si="209"/>
        <v>N/A</v>
      </c>
      <c r="IC15" s="137" t="str">
        <f>IF(IF(IF($C15="Christopher Lobo",_xlfn.XLOOKUP($B15,PROSPER_Lobo!$1:$1,PROSPER_Lobo!$64:$64,""),
IF($C15="Naren Baliga",_xlfn.XLOOKUP($B15,PROSPER_Baliga!$1:$1,PROSPER_Baliga!$64:$64,""),
IF($C15="Thorsten Huhn",_xlfn.XLOOKUP($B15,PROSPER_Huhn!$1:$1,PROSPER_Huhn!$64:$64,""),
IF($C15="Nick Hull",_xlfn.XLOOKUP($B15,PROSPER_Hull!$1:$1,PROSPER_Hull!$64:$64,""),
IF($C15="Monika Kotwani",_xlfn.XLOOKUP($B15,PROSPER_Kotwani!$1:$1,PROSPER_Kotwani!$64:$64,""),
IF($C15="Jonathan Wellner",_xlfn.XLOOKUP($B15,PROSPER_Wellner!$1:$1,PROSPER_Wellner!$64:$64,""),
IF($C15="Travis Harvey",_xlfn.XLOOKUP($B15,PROSPER_Harvey!$1:$1,PROSPER_Harvey!$64:$64,""),"")))))))="","",
IF($C15="Christopher Lobo",_xlfn.XLOOKUP($B15,PROSPER_Lobo!$1:$1,PROSPER_Lobo!$64:$64,""),
IF($C15="Naren Baliga",_xlfn.XLOOKUP($B15,PROSPER_Baliga!$1:$1,PROSPER_Baliga!$64:$64,""),
IF($C15="Thorsten Huhn",_xlfn.XLOOKUP($B15,PROSPER_Huhn!$1:$1,PROSPER_Huhn!$64:$64,""),
IF($C15="Nick Hull",_xlfn.XLOOKUP($B15,PROSPER_Hull!$1:$1,PROSPER_Hull!$64:$64,""),
IF($C15="Monika Kotwani",_xlfn.XLOOKUP($B15,PROSPER_Kotwani!$1:$1,PROSPER_Kotwani!$64:$64,""),
IF($C15="Jonathan Wellner",_xlfn.XLOOKUP($B15,PROSPER_Wellner!$1:$1,PROSPER_Wellner!$64:$64,""),
IF($C15="Travis Harvey",_xlfn.XLOOKUP($B15,PROSPER_Harvey!$1:$1,PROSPER_Harvey!$64:$64,""),""))))))))="","No Score",IF(IF($C15="Christopher Lobo",_xlfn.XLOOKUP($B15,PROSPER_Lobo!$1:$1,PROSPER_Lobo!$64:$64,""),
IF($C15="Naren Baliga",_xlfn.XLOOKUP($B15,PROSPER_Baliga!$1:$1,PROSPER_Baliga!$64:$64,""),
IF($C15="Thorsten Huhn",_xlfn.XLOOKUP($B15,PROSPER_Huhn!$1:$1,PROSPER_Huhn!$64:$64,""),
IF($C15="Nick Hull",_xlfn.XLOOKUP($B15,PROSPER_Hull!$1:$1,PROSPER_Hull!$64:$64,""),
IF($C15="Monika Kotwani",_xlfn.XLOOKUP($B15,PROSPER_Kotwani!$1:$1,PROSPER_Kotwani!$64:$64,""),
IF($C15="Jonathan Wellner",_xlfn.XLOOKUP($B15,PROSPER_Wellner!$1:$1,PROSPER_Wellner!$64:$64,""),
IF($C15="Travis Harvey",_xlfn.XLOOKUP($B15,PROSPER_Harvey!$1:$1,PROSPER_Harvey!$64:$64,""),"")))))))="","",
IF($C15="Christopher Lobo",_xlfn.XLOOKUP($B15,PROSPER_Lobo!$1:$1,PROSPER_Lobo!$64:$64,""),
IF($C15="Naren Baliga",_xlfn.XLOOKUP($B15,PROSPER_Baliga!$1:$1,PROSPER_Baliga!$64:$64,""),
IF($C15="Thorsten Huhn",_xlfn.XLOOKUP($B15,PROSPER_Huhn!$1:$1,PROSPER_Huhn!$64:$64,""),
IF($C15="Nick Hull",_xlfn.XLOOKUP($B15,PROSPER_Hull!$1:$1,PROSPER_Hull!$64:$64,""),
IF($C15="Monika Kotwani",_xlfn.XLOOKUP($B15,PROSPER_Kotwani!$1:$1,PROSPER_Kotwani!$64:$64,""),
IF($C15="Jonathan Wellner",_xlfn.XLOOKUP($B15,PROSPER_Wellner!$1:$1,PROSPER_Wellner!$64:$64,""),
IF($C15="Travis Harvey",_xlfn.XLOOKUP($B15,PROSPER_Harvey!$1:$1,PROSPER_Harvey!$64:$64,""),"")))))))))</f>
        <v>No Score</v>
      </c>
      <c r="ID15" s="138" t="str">
        <f>IF(IF(IF($C15="Christopher Lobo",_xlfn.XLOOKUP($B15,PROSPER_Lobo!$1:$1,PROSPER_Lobo!$65:$65,""),
IF($C15="Naren Baliga",_xlfn.XLOOKUP($B15,PROSPER_Baliga!$1:$1,PROSPER_Baliga!$65:$65,""),
IF($C15="Thorsten Huhn",_xlfn.XLOOKUP($B15,PROSPER_Huhn!$1:$1,PROSPER_Huhn!$65:$65,""),
IF($C15="Nick Hull",_xlfn.XLOOKUP($B15,PROSPER_Hull!$1:$1,PROSPER_Hull!$65:$65,""),
IF($C15="Monika Kotwani",_xlfn.XLOOKUP($B15,PROSPER_Kotwani!$1:$1,PROSPER_Kotwani!$65:$65,""),
IF($C15="Jonathan Wellner",_xlfn.XLOOKUP($B15,PROSPER_Wellner!$1:$1,PROSPER_Wellner!$65:$65,""),
IF($C15="Travis Harvey",_xlfn.XLOOKUP($B15,PROSPER_Harvey!$1:$1,PROSPER_Harvey!$65:$65,""),"")))))))="","",
IF($C15="Christopher Lobo",_xlfn.XLOOKUP($B15,PROSPER_Lobo!$1:$1,PROSPER_Lobo!$65:$65,""),
IF($C15="Naren Baliga",_xlfn.XLOOKUP($B15,PROSPER_Baliga!$1:$1,PROSPER_Baliga!$65:$65,""),
IF($C15="Thorsten Huhn",_xlfn.XLOOKUP($B15,PROSPER_Huhn!$1:$1,PROSPER_Huhn!$65:$65,""),
IF($C15="Nick Hull",_xlfn.XLOOKUP($B15,PROSPER_Hull!$1:$1,PROSPER_Hull!$65:$65,""),
IF($C15="Monika Kotwani",_xlfn.XLOOKUP($B15,PROSPER_Kotwani!$1:$1,PROSPER_Kotwani!$65:$65,""),
IF($C15="Jonathan Wellner",_xlfn.XLOOKUP($B15,PROSPER_Wellner!$1:$1,PROSPER_Wellner!$65:$65,""),
IF($C15="Travis Harvey",_xlfn.XLOOKUP($B15,PROSPER_Harvey!$1:$1,PROSPER_Harvey!$65:$65,""),""))))))))="","No Comment",IF(IF($C15="Christopher Lobo",_xlfn.XLOOKUP($B15,PROSPER_Lobo!$1:$1,PROSPER_Lobo!$65:$65,""),
IF($C15="Naren Baliga",_xlfn.XLOOKUP($B15,PROSPER_Baliga!$1:$1,PROSPER_Baliga!$65:$65,""),
IF($C15="Thorsten Huhn",_xlfn.XLOOKUP($B15,PROSPER_Huhn!$1:$1,PROSPER_Huhn!$65:$65,""),
IF($C15="Nick Hull",_xlfn.XLOOKUP($B15,PROSPER_Hull!$1:$1,PROSPER_Hull!$65:$65,""),
IF($C15="Monika Kotwani",_xlfn.XLOOKUP($B15,PROSPER_Kotwani!$1:$1,PROSPER_Kotwani!$65:$65,""),
IF($C15="Jonathan Wellner",_xlfn.XLOOKUP($B15,PROSPER_Wellner!$1:$1,PROSPER_Wellner!$65:$65,""),
IF($C15="Travis Harvey",_xlfn.XLOOKUP($B15,PROSPER_Harvey!$1:$1,PROSPER_Harvey!$65:$65,""),"")))))))="","",
IF($C15="Christopher Lobo",_xlfn.XLOOKUP($B15,PROSPER_Lobo!$1:$1,PROSPER_Lobo!$65:$65,""),
IF($C15="Naren Baliga",_xlfn.XLOOKUP($B15,PROSPER_Baliga!$1:$1,PROSPER_Baliga!$65:$65,""),
IF($C15="Thorsten Huhn",_xlfn.XLOOKUP($B15,PROSPER_Huhn!$1:$1,PROSPER_Huhn!$65:$65,""),
IF($C15="Nick Hull",_xlfn.XLOOKUP($B15,PROSPER_Hull!$1:$1,PROSPER_Hull!$65:$65,""),
IF($C15="Monika Kotwani",_xlfn.XLOOKUP($B15,PROSPER_Kotwani!$1:$1,PROSPER_Kotwani!$65:$65,""),
IF($C15="Jonathan Wellner",_xlfn.XLOOKUP($B15,PROSPER_Wellner!$1:$1,PROSPER_Wellner!$65:$65,""),
IF($C15="Travis Harvey",_xlfn.XLOOKUP($B15,PROSPER_Harvey!$1:$1,PROSPER_Harvey!$65:$65,""),"")))))))))</f>
        <v>No Comment</v>
      </c>
      <c r="IE15" s="188" t="str">
        <f t="shared" si="210"/>
        <v>N/A</v>
      </c>
      <c r="IF15" s="135" t="str">
        <f>_xlfn.XLOOKUP(B15,PROSPERInitial_Query!$E:$E,PROSPERInitial_Query!$AO:$AO,"",,-1)</f>
        <v/>
      </c>
      <c r="IG15" s="136" t="str">
        <f t="shared" si="106"/>
        <v>Daisy Carlos4 - SuccessP&amp;L Management</v>
      </c>
      <c r="IH15" s="136" t="str">
        <f>_xlfn.XLOOKUP(IG15,PROSPERDelta_Query!BK:BK,PROSPERDelta_Query!BB:BB,"",,-1)</f>
        <v/>
      </c>
      <c r="II15" s="137" t="str">
        <f t="shared" si="211"/>
        <v>N/A</v>
      </c>
      <c r="IJ15" s="137" t="str">
        <f>IF(IF(IF($C15="Christopher Lobo",_xlfn.XLOOKUP($B15,PROSPER_Lobo!$1:$1,PROSPER_Lobo!$66:$66,""),
IF($C15="Naren Baliga",_xlfn.XLOOKUP($B15,PROSPER_Baliga!$1:$1,PROSPER_Baliga!$66:$66,""),
IF($C15="Thorsten Huhn",_xlfn.XLOOKUP($B15,PROSPER_Huhn!$1:$1,PROSPER_Huhn!$66:$66,""),
IF($C15="Nick Hull",_xlfn.XLOOKUP($B15,PROSPER_Hull!$1:$1,PROSPER_Hull!$66:$66,""),
IF($C15="Monika Kotwani",_xlfn.XLOOKUP($B15,PROSPER_Kotwani!$1:$1,PROSPER_Kotwani!$66:$66,""),
IF($C15="Jonathan Wellner",_xlfn.XLOOKUP($B15,PROSPER_Wellner!$1:$1,PROSPER_Wellner!$66:$66,""),
IF($C15="Travis Harvey",_xlfn.XLOOKUP($B15,PROSPER_Harvey!$1:$1,PROSPER_Harvey!$66:$66,""),"")))))))="","",
IF($C15="Christopher Lobo",_xlfn.XLOOKUP($B15,PROSPER_Lobo!$1:$1,PROSPER_Lobo!$66:$66,""),
IF($C15="Naren Baliga",_xlfn.XLOOKUP($B15,PROSPER_Baliga!$1:$1,PROSPER_Baliga!$66:$66,""),
IF($C15="Thorsten Huhn",_xlfn.XLOOKUP($B15,PROSPER_Huhn!$1:$1,PROSPER_Huhn!$66:$66,""),
IF($C15="Nick Hull",_xlfn.XLOOKUP($B15,PROSPER_Hull!$1:$1,PROSPER_Hull!$66:$66,""),
IF($C15="Monika Kotwani",_xlfn.XLOOKUP($B15,PROSPER_Kotwani!$1:$1,PROSPER_Kotwani!$66:$66,""),
IF($C15="Jonathan Wellner",_xlfn.XLOOKUP($B15,PROSPER_Wellner!$1:$1,PROSPER_Wellner!$66:$66,""),
IF($C15="Travis Harvey",_xlfn.XLOOKUP($B15,PROSPER_Harvey!$1:$1,PROSPER_Harvey!$66:$66,""),""))))))))="","No Score",IF(IF($C15="Christopher Lobo",_xlfn.XLOOKUP($B15,PROSPER_Lobo!$1:$1,PROSPER_Lobo!$66:$66,""),
IF($C15="Naren Baliga",_xlfn.XLOOKUP($B15,PROSPER_Baliga!$1:$1,PROSPER_Baliga!$66:$66,""),
IF($C15="Thorsten Huhn",_xlfn.XLOOKUP($B15,PROSPER_Huhn!$1:$1,PROSPER_Huhn!$66:$66,""),
IF($C15="Nick Hull",_xlfn.XLOOKUP($B15,PROSPER_Hull!$1:$1,PROSPER_Hull!$66:$66,""),
IF($C15="Monika Kotwani",_xlfn.XLOOKUP($B15,PROSPER_Kotwani!$1:$1,PROSPER_Kotwani!$66:$66,""),
IF($C15="Jonathan Wellner",_xlfn.XLOOKUP($B15,PROSPER_Wellner!$1:$1,PROSPER_Wellner!$66:$66,""),
IF($C15="Travis Harvey",_xlfn.XLOOKUP($B15,PROSPER_Harvey!$1:$1,PROSPER_Harvey!$66:$66,""),"")))))))="","",
IF($C15="Christopher Lobo",_xlfn.XLOOKUP($B15,PROSPER_Lobo!$1:$1,PROSPER_Lobo!$66:$66,""),
IF($C15="Naren Baliga",_xlfn.XLOOKUP($B15,PROSPER_Baliga!$1:$1,PROSPER_Baliga!$66:$66,""),
IF($C15="Thorsten Huhn",_xlfn.XLOOKUP($B15,PROSPER_Huhn!$1:$1,PROSPER_Huhn!$66:$66,""),
IF($C15="Nick Hull",_xlfn.XLOOKUP($B15,PROSPER_Hull!$1:$1,PROSPER_Hull!$66:$66,""),
IF($C15="Monika Kotwani",_xlfn.XLOOKUP($B15,PROSPER_Kotwani!$1:$1,PROSPER_Kotwani!$66:$66,""),
IF($C15="Jonathan Wellner",_xlfn.XLOOKUP($B15,PROSPER_Wellner!$1:$1,PROSPER_Wellner!$66:$66,""),
IF($C15="Travis Harvey",_xlfn.XLOOKUP($B15,PROSPER_Harvey!$1:$1,PROSPER_Harvey!$66:$66,""),"")))))))))</f>
        <v>No Score</v>
      </c>
      <c r="IK15" s="138" t="str">
        <f>IF(IF(IF($C15="Christopher Lobo",_xlfn.XLOOKUP($B15,PROSPER_Lobo!$1:$1,PROSPER_Lobo!$67:$67,""),
IF($C15="Naren Baliga",_xlfn.XLOOKUP($B15,PROSPER_Baliga!$1:$1,PROSPER_Baliga!$67:$67,""),
IF($C15="Thorsten Huhn",_xlfn.XLOOKUP($B15,PROSPER_Huhn!$1:$1,PROSPER_Huhn!$67:$67,""),
IF($C15="Nick Hull",_xlfn.XLOOKUP($B15,PROSPER_Hull!$1:$1,PROSPER_Hull!$67:$67,""),
IF($C15="Monika Kotwani",_xlfn.XLOOKUP($B15,PROSPER_Kotwani!$1:$1,PROSPER_Kotwani!$67:$67,""),
IF($C15="Jonathan Wellner",_xlfn.XLOOKUP($B15,PROSPER_Wellner!$1:$1,PROSPER_Wellner!$67:$67,""),
IF($C15="Travis Harvey",_xlfn.XLOOKUP($B15,PROSPER_Harvey!$1:$1,PROSPER_Harvey!$67:$67,""),"")))))))="","",
IF($C15="Christopher Lobo",_xlfn.XLOOKUP($B15,PROSPER_Lobo!$1:$1,PROSPER_Lobo!$67:$67,""),
IF($C15="Naren Baliga",_xlfn.XLOOKUP($B15,PROSPER_Baliga!$1:$1,PROSPER_Baliga!$67:$67,""),
IF($C15="Thorsten Huhn",_xlfn.XLOOKUP($B15,PROSPER_Huhn!$1:$1,PROSPER_Huhn!$67:$67,""),
IF($C15="Nick Hull",_xlfn.XLOOKUP($B15,PROSPER_Hull!$1:$1,PROSPER_Hull!$67:$67,""),
IF($C15="Monika Kotwani",_xlfn.XLOOKUP($B15,PROSPER_Kotwani!$1:$1,PROSPER_Kotwani!$67:$67,""),
IF($C15="Jonathan Wellner",_xlfn.XLOOKUP($B15,PROSPER_Wellner!$1:$1,PROSPER_Wellner!$67:$67,""),
IF($C15="Travis Harvey",_xlfn.XLOOKUP($B15,PROSPER_Harvey!$1:$1,PROSPER_Harvey!$67:$67,""),""))))))))="","No Comment",IF(IF($C15="Christopher Lobo",_xlfn.XLOOKUP($B15,PROSPER_Lobo!$1:$1,PROSPER_Lobo!$67:$67,""),
IF($C15="Naren Baliga",_xlfn.XLOOKUP($B15,PROSPER_Baliga!$1:$1,PROSPER_Baliga!$67:$67,""),
IF($C15="Thorsten Huhn",_xlfn.XLOOKUP($B15,PROSPER_Huhn!$1:$1,PROSPER_Huhn!$67:$67,""),
IF($C15="Nick Hull",_xlfn.XLOOKUP($B15,PROSPER_Hull!$1:$1,PROSPER_Hull!$67:$67,""),
IF($C15="Monika Kotwani",_xlfn.XLOOKUP($B15,PROSPER_Kotwani!$1:$1,PROSPER_Kotwani!$67:$67,""),
IF($C15="Jonathan Wellner",_xlfn.XLOOKUP($B15,PROSPER_Wellner!$1:$1,PROSPER_Wellner!$67:$67,""),
IF($C15="Travis Harvey",_xlfn.XLOOKUP($B15,PROSPER_Harvey!$1:$1,PROSPER_Harvey!$67:$67,""),"")))))))="","",
IF($C15="Christopher Lobo",_xlfn.XLOOKUP($B15,PROSPER_Lobo!$1:$1,PROSPER_Lobo!$67:$67,""),
IF($C15="Naren Baliga",_xlfn.XLOOKUP($B15,PROSPER_Baliga!$1:$1,PROSPER_Baliga!$67:$67,""),
IF($C15="Thorsten Huhn",_xlfn.XLOOKUP($B15,PROSPER_Huhn!$1:$1,PROSPER_Huhn!$67:$67,""),
IF($C15="Nick Hull",_xlfn.XLOOKUP($B15,PROSPER_Hull!$1:$1,PROSPER_Hull!$67:$67,""),
IF($C15="Monika Kotwani",_xlfn.XLOOKUP($B15,PROSPER_Kotwani!$1:$1,PROSPER_Kotwani!$67:$67,""),
IF($C15="Jonathan Wellner",_xlfn.XLOOKUP($B15,PROSPER_Wellner!$1:$1,PROSPER_Wellner!$67:$67,""),
IF($C15="Travis Harvey",_xlfn.XLOOKUP($B15,PROSPER_Harvey!$1:$1,PROSPER_Harvey!$67:$67,""),"")))))))))</f>
        <v>No Comment</v>
      </c>
      <c r="IL15" s="188" t="str">
        <f t="shared" si="212"/>
        <v>N/A</v>
      </c>
      <c r="IM15" s="135" t="str">
        <f>_xlfn.XLOOKUP(B15,PROSPERInitial_Query!$E:$E,PROSPERInitial_Query!$AP:$AP,"",,-1)</f>
        <v/>
      </c>
      <c r="IN15" s="136" t="str">
        <f t="shared" si="109"/>
        <v>Daisy Carlos4 - SuccessService Plan Management (PE)</v>
      </c>
      <c r="IO15" s="136" t="str">
        <f>_xlfn.XLOOKUP(IN15,PROSPERDelta_Query!BK:BK,PROSPERDelta_Query!BC:BC,"",,-1)</f>
        <v/>
      </c>
      <c r="IP15" s="137" t="str">
        <f t="shared" si="213"/>
        <v>N/A</v>
      </c>
      <c r="IQ15" s="137" t="str">
        <f>IF(IF(IF($C15="Christopher Lobo",_xlfn.XLOOKUP($B15,PROSPER_Lobo!$1:$1,PROSPER_Lobo!$68:$68,""),
IF($C15="Naren Baliga",_xlfn.XLOOKUP($B15,PROSPER_Baliga!$1:$1,PROSPER_Baliga!$68:$68,""),
IF($C15="Thorsten Huhn",_xlfn.XLOOKUP($B15,PROSPER_Huhn!$1:$1,PROSPER_Huhn!$68:$68,""),
IF($C15="Nick Hull",_xlfn.XLOOKUP($B15,PROSPER_Hull!$1:$1,PROSPER_Hull!$68:$68,""),
IF($C15="Monika Kotwani",_xlfn.XLOOKUP($B15,PROSPER_Kotwani!$1:$1,PROSPER_Kotwani!$68:$68,""),
IF($C15="Jonathan Wellner",_xlfn.XLOOKUP($B15,PROSPER_Wellner!$1:$1,PROSPER_Wellner!$68:$68,""),
IF($C15="Travis Harvey",_xlfn.XLOOKUP($B15,PROSPER_Harvey!$1:$1,PROSPER_Harvey!$68:$68,""),"")))))))="","",
IF($C15="Christopher Lobo",_xlfn.XLOOKUP($B15,PROSPER_Lobo!$1:$1,PROSPER_Lobo!$68:$68,""),
IF($C15="Naren Baliga",_xlfn.XLOOKUP($B15,PROSPER_Baliga!$1:$1,PROSPER_Baliga!$68:$68,""),
IF($C15="Thorsten Huhn",_xlfn.XLOOKUP($B15,PROSPER_Huhn!$1:$1,PROSPER_Huhn!$68:$68,""),
IF($C15="Nick Hull",_xlfn.XLOOKUP($B15,PROSPER_Hull!$1:$1,PROSPER_Hull!$68:$68,""),
IF($C15="Monika Kotwani",_xlfn.XLOOKUP($B15,PROSPER_Kotwani!$1:$1,PROSPER_Kotwani!$68:$68,""),
IF($C15="Jonathan Wellner",_xlfn.XLOOKUP($B15,PROSPER_Wellner!$1:$1,PROSPER_Wellner!$68:$68,""),
IF($C15="Travis Harvey",_xlfn.XLOOKUP($B15,PROSPER_Harvey!$1:$1,PROSPER_Harvey!$68:$68,""),""))))))))="","No Score",IF(IF($C15="Christopher Lobo",_xlfn.XLOOKUP($B15,PROSPER_Lobo!$1:$1,PROSPER_Lobo!$68:$68,""),
IF($C15="Naren Baliga",_xlfn.XLOOKUP($B15,PROSPER_Baliga!$1:$1,PROSPER_Baliga!$68:$68,""),
IF($C15="Thorsten Huhn",_xlfn.XLOOKUP($B15,PROSPER_Huhn!$1:$1,PROSPER_Huhn!$68:$68,""),
IF($C15="Nick Hull",_xlfn.XLOOKUP($B15,PROSPER_Hull!$1:$1,PROSPER_Hull!$68:$68,""),
IF($C15="Monika Kotwani",_xlfn.XLOOKUP($B15,PROSPER_Kotwani!$1:$1,PROSPER_Kotwani!$68:$68,""),
IF($C15="Jonathan Wellner",_xlfn.XLOOKUP($B15,PROSPER_Wellner!$1:$1,PROSPER_Wellner!$68:$68,""),
IF($C15="Travis Harvey",_xlfn.XLOOKUP($B15,PROSPER_Harvey!$1:$1,PROSPER_Harvey!$68:$68,""),"")))))))="","",
IF($C15="Christopher Lobo",_xlfn.XLOOKUP($B15,PROSPER_Lobo!$1:$1,PROSPER_Lobo!$68:$68,""),
IF($C15="Naren Baliga",_xlfn.XLOOKUP($B15,PROSPER_Baliga!$1:$1,PROSPER_Baliga!$68:$68,""),
IF($C15="Thorsten Huhn",_xlfn.XLOOKUP($B15,PROSPER_Huhn!$1:$1,PROSPER_Huhn!$68:$68,""),
IF($C15="Nick Hull",_xlfn.XLOOKUP($B15,PROSPER_Hull!$1:$1,PROSPER_Hull!$68:$68,""),
IF($C15="Monika Kotwani",_xlfn.XLOOKUP($B15,PROSPER_Kotwani!$1:$1,PROSPER_Kotwani!$68:$68,""),
IF($C15="Jonathan Wellner",_xlfn.XLOOKUP($B15,PROSPER_Wellner!$1:$1,PROSPER_Wellner!$68:$68,""),
IF($C15="Travis Harvey",_xlfn.XLOOKUP($B15,PROSPER_Harvey!$1:$1,PROSPER_Harvey!$68:$68,""),"")))))))))</f>
        <v>No Score</v>
      </c>
      <c r="IR15" s="138" t="str">
        <f>IF(IF(IF($C15="Christopher Lobo",_xlfn.XLOOKUP($B15,PROSPER_Lobo!$1:$1,PROSPER_Lobo!$69:$69,""),
IF($C15="Naren Baliga",_xlfn.XLOOKUP($B15,PROSPER_Baliga!$1:$1,PROSPER_Baliga!$69:$69,""),
IF($C15="Thorsten Huhn",_xlfn.XLOOKUP($B15,PROSPER_Huhn!$1:$1,PROSPER_Huhn!$69:$69,""),
IF($C15="Nick Hull",_xlfn.XLOOKUP($B15,PROSPER_Hull!$1:$1,PROSPER_Hull!$69:$69,""),
IF($C15="Monika Kotwani",_xlfn.XLOOKUP($B15,PROSPER_Kotwani!$1:$1,PROSPER_Kotwani!$69:$69,""),
IF($C15="Jonathan Wellner",_xlfn.XLOOKUP($B15,PROSPER_Wellner!$1:$1,PROSPER_Wellner!$69:$69,""),
IF($C15="Travis Harvey",_xlfn.XLOOKUP($B15,PROSPER_Harvey!$1:$1,PROSPER_Harvey!$69:$69,""),"")))))))="","",
IF($C15="Christopher Lobo",_xlfn.XLOOKUP($B15,PROSPER_Lobo!$1:$1,PROSPER_Lobo!$69:$69,""),
IF($C15="Naren Baliga",_xlfn.XLOOKUP($B15,PROSPER_Baliga!$1:$1,PROSPER_Baliga!$69:$69,""),
IF($C15="Thorsten Huhn",_xlfn.XLOOKUP($B15,PROSPER_Huhn!$1:$1,PROSPER_Huhn!$69:$69,""),
IF($C15="Nick Hull",_xlfn.XLOOKUP($B15,PROSPER_Hull!$1:$1,PROSPER_Hull!$69:$69,""),
IF($C15="Monika Kotwani",_xlfn.XLOOKUP($B15,PROSPER_Kotwani!$1:$1,PROSPER_Kotwani!$69:$69,""),
IF($C15="Jonathan Wellner",_xlfn.XLOOKUP($B15,PROSPER_Wellner!$1:$1,PROSPER_Wellner!$69:$69,""),
IF($C15="Travis Harvey",_xlfn.XLOOKUP($B15,PROSPER_Harvey!$1:$1,PROSPER_Harvey!$69:$69,""),""))))))))="","No Comment",IF(IF($C15="Christopher Lobo",_xlfn.XLOOKUP($B15,PROSPER_Lobo!$1:$1,PROSPER_Lobo!$69:$69,""),
IF($C15="Naren Baliga",_xlfn.XLOOKUP($B15,PROSPER_Baliga!$1:$1,PROSPER_Baliga!$69:$69,""),
IF($C15="Thorsten Huhn",_xlfn.XLOOKUP($B15,PROSPER_Huhn!$1:$1,PROSPER_Huhn!$69:$69,""),
IF($C15="Nick Hull",_xlfn.XLOOKUP($B15,PROSPER_Hull!$1:$1,PROSPER_Hull!$69:$69,""),
IF($C15="Monika Kotwani",_xlfn.XLOOKUP($B15,PROSPER_Kotwani!$1:$1,PROSPER_Kotwani!$69:$69,""),
IF($C15="Jonathan Wellner",_xlfn.XLOOKUP($B15,PROSPER_Wellner!$1:$1,PROSPER_Wellner!$69:$69,""),
IF($C15="Travis Harvey",_xlfn.XLOOKUP($B15,PROSPER_Harvey!$1:$1,PROSPER_Harvey!$69:$69,""),"")))))))="","",
IF($C15="Christopher Lobo",_xlfn.XLOOKUP($B15,PROSPER_Lobo!$1:$1,PROSPER_Lobo!$69:$69,""),
IF($C15="Naren Baliga",_xlfn.XLOOKUP($B15,PROSPER_Baliga!$1:$1,PROSPER_Baliga!$69:$69,""),
IF($C15="Thorsten Huhn",_xlfn.XLOOKUP($B15,PROSPER_Huhn!$1:$1,PROSPER_Huhn!$69:$69,""),
IF($C15="Nick Hull",_xlfn.XLOOKUP($B15,PROSPER_Hull!$1:$1,PROSPER_Hull!$69:$69,""),
IF($C15="Monika Kotwani",_xlfn.XLOOKUP($B15,PROSPER_Kotwani!$1:$1,PROSPER_Kotwani!$69:$69,""),
IF($C15="Jonathan Wellner",_xlfn.XLOOKUP($B15,PROSPER_Wellner!$1:$1,PROSPER_Wellner!$69:$69,""),
IF($C15="Travis Harvey",_xlfn.XLOOKUP($B15,PROSPER_Harvey!$1:$1,PROSPER_Harvey!$69:$69,""),"")))))))))</f>
        <v>No Comment</v>
      </c>
      <c r="IS15" s="188" t="str">
        <f t="shared" si="214"/>
        <v>N/A</v>
      </c>
      <c r="IT15" s="187" t="str">
        <f t="shared" si="215"/>
        <v>N/A</v>
      </c>
      <c r="IU15" s="128" t="str">
        <f t="shared" si="216"/>
        <v>N/A</v>
      </c>
      <c r="IV15" s="188" t="str">
        <f t="shared" si="217"/>
        <v>N/A</v>
      </c>
      <c r="IW15" s="139">
        <f>_xlfn.XLOOKUP($B15,Vlookups_Local!B:B,Vlookups_Local!F:F)</f>
        <v>0.87688821752265866</v>
      </c>
      <c r="IX15" s="140">
        <f>_xlfn.XLOOKUP($B15,Vlookups_Local!B:B,Vlookups_Local!G:G)</f>
        <v>0.85649546827794565</v>
      </c>
      <c r="IY15" s="140">
        <f>_xlfn.XLOOKUP($B15,Vlookups_Local!B:B,Vlookups_Local!H:H)</f>
        <v>2.0392749244712988E-2</v>
      </c>
      <c r="IZ15" s="141">
        <f t="shared" si="218"/>
        <v>8.7688821752265866</v>
      </c>
      <c r="JA15" s="142">
        <f>_xlfn.XLOOKUP($B15,LevelUp_Query!A:A,LevelUp_Query!C:C,"")</f>
        <v>35</v>
      </c>
      <c r="JB15" s="143" t="str">
        <f>_xlfn.XLOOKUP($B15,LevelUp_Query!A:A,LevelUp_Query!F:F,"")</f>
        <v>T</v>
      </c>
      <c r="JC15" s="143">
        <f>_xlfn.XLOOKUP($B15,LevelUp_Query!A:A,LevelUp_Query!E:E,"")</f>
        <v>5</v>
      </c>
      <c r="JD15" s="141">
        <f t="shared" si="219"/>
        <v>6</v>
      </c>
      <c r="JE15" s="144" t="str">
        <f>_xlfn.XLOOKUP(B15,PROSPERInitial_Query!$E:$E,PROSPERInitial_Query!$AQ:$AQ,"",,-1)</f>
        <v/>
      </c>
      <c r="JF15" s="136" t="str">
        <f t="shared" si="117"/>
        <v>Daisy Carlos7 - ResponsibilityGiving Back (L&amp;L)</v>
      </c>
      <c r="JG15" s="136" t="str">
        <f>_xlfn.XLOOKUP(JF15,PROSPERDelta_Query!BK:BK,PROSPERDelta_Query!BE:BE,"",,-1)</f>
        <v/>
      </c>
      <c r="JH15" s="137" t="str">
        <f t="shared" si="220"/>
        <v>N/A</v>
      </c>
      <c r="JI15" s="137" t="str">
        <f>IF(IF(IF($C15="Christopher Lobo",_xlfn.XLOOKUP($B15,PROSPER_Lobo!$1:$1,PROSPER_Lobo!$70:$70,""),
IF($C15="Naren Baliga",_xlfn.XLOOKUP($B15,PROSPER_Baliga!$1:$1,PROSPER_Baliga!$70:$70,""),
IF($C15="Thorsten Huhn",_xlfn.XLOOKUP($B15,PROSPER_Huhn!$1:$1,PROSPER_Huhn!$70:$70,""),
IF($C15="Nick Hull",_xlfn.XLOOKUP($B15,PROSPER_Hull!$1:$1,PROSPER_Hull!$70:$70,""),
IF($C15="Monika Kotwani",_xlfn.XLOOKUP($B15,PROSPER_Kotwani!$1:$1,PROSPER_Kotwani!$70:$70,""),
IF($C15="Jonathan Wellner",_xlfn.XLOOKUP($B15,PROSPER_Wellner!$1:$1,PROSPER_Wellner!$70:$70,""),
IF($C15="Travis Harvey",_xlfn.XLOOKUP($B15,PROSPER_Harvey!$1:$1,PROSPER_Harvey!$70:$70,""),"")))))))="","",
IF($C15="Christopher Lobo",_xlfn.XLOOKUP($B15,PROSPER_Lobo!$1:$1,PROSPER_Lobo!$70:$70,""),
IF($C15="Naren Baliga",_xlfn.XLOOKUP($B15,PROSPER_Baliga!$1:$1,PROSPER_Baliga!$70:$70,""),
IF($C15="Thorsten Huhn",_xlfn.XLOOKUP($B15,PROSPER_Huhn!$1:$1,PROSPER_Huhn!$70:$70,""),
IF($C15="Nick Hull",_xlfn.XLOOKUP($B15,PROSPER_Hull!$1:$1,PROSPER_Hull!$70:$70,""),
IF($C15="Monika Kotwani",_xlfn.XLOOKUP($B15,PROSPER_Kotwani!$1:$1,PROSPER_Kotwani!$70:$70,""),
IF($C15="Jonathan Wellner",_xlfn.XLOOKUP($B15,PROSPER_Wellner!$1:$1,PROSPER_Wellner!$70:$70,""),
IF($C15="Travis Harvey",_xlfn.XLOOKUP($B15,PROSPER_Harvey!$1:$1,PROSPER_Harvey!$70:$70,""),""))))))))="","No Score",IF(IF($C15="Christopher Lobo",_xlfn.XLOOKUP($B15,PROSPER_Lobo!$1:$1,PROSPER_Lobo!$70:$70,""),
IF($C15="Naren Baliga",_xlfn.XLOOKUP($B15,PROSPER_Baliga!$1:$1,PROSPER_Baliga!$70:$70,""),
IF($C15="Thorsten Huhn",_xlfn.XLOOKUP($B15,PROSPER_Huhn!$1:$1,PROSPER_Huhn!$70:$70,""),
IF($C15="Nick Hull",_xlfn.XLOOKUP($B15,PROSPER_Hull!$1:$1,PROSPER_Hull!$70:$70,""),
IF($C15="Monika Kotwani",_xlfn.XLOOKUP($B15,PROSPER_Kotwani!$1:$1,PROSPER_Kotwani!$70:$70,""),
IF($C15="Jonathan Wellner",_xlfn.XLOOKUP($B15,PROSPER_Wellner!$1:$1,PROSPER_Wellner!$70:$70,""),
IF($C15="Travis Harvey",_xlfn.XLOOKUP($B15,PROSPER_Harvey!$1:$1,PROSPER_Harvey!$70:$70,""),"")))))))="","",
IF($C15="Christopher Lobo",_xlfn.XLOOKUP($B15,PROSPER_Lobo!$1:$1,PROSPER_Lobo!$70:$70,""),
IF($C15="Naren Baliga",_xlfn.XLOOKUP($B15,PROSPER_Baliga!$1:$1,PROSPER_Baliga!$70:$70,""),
IF($C15="Thorsten Huhn",_xlfn.XLOOKUP($B15,PROSPER_Huhn!$1:$1,PROSPER_Huhn!$70:$70,""),
IF($C15="Nick Hull",_xlfn.XLOOKUP($B15,PROSPER_Hull!$1:$1,PROSPER_Hull!$70:$70,""),
IF($C15="Monika Kotwani",_xlfn.XLOOKUP($B15,PROSPER_Kotwani!$1:$1,PROSPER_Kotwani!$70:$70,""),
IF($C15="Jonathan Wellner",_xlfn.XLOOKUP($B15,PROSPER_Wellner!$1:$1,PROSPER_Wellner!$70:$70,""),
IF($C15="Travis Harvey",_xlfn.XLOOKUP($B15,PROSPER_Harvey!$1:$1,PROSPER_Harvey!$70:$70,""),"")))))))))</f>
        <v>No Score</v>
      </c>
      <c r="JJ15" s="138" t="str">
        <f>IF(IF(IF($C15="Christopher Lobo",_xlfn.XLOOKUP($B15,PROSPER_Lobo!$1:$1,PROSPER_Lobo!$71:$71,""),
IF($C15="Naren Baliga",_xlfn.XLOOKUP($B15,PROSPER_Baliga!$1:$1,PROSPER_Baliga!$71:$71,""),
IF($C15="Thorsten Huhn",_xlfn.XLOOKUP($B15,PROSPER_Huhn!$1:$1,PROSPER_Huhn!$71:$71,""),
IF($C15="Nick Hull",_xlfn.XLOOKUP($B15,PROSPER_Hull!$1:$1,PROSPER_Hull!$71:$71,""),
IF($C15="Monika Kotwani",_xlfn.XLOOKUP($B15,PROSPER_Kotwani!$1:$1,PROSPER_Kotwani!$71:$71,""),
IF($C15="Jonathan Wellner",_xlfn.XLOOKUP($B15,PROSPER_Wellner!$1:$1,PROSPER_Wellner!$71:$71,""),
IF($C15="Travis Harvey",_xlfn.XLOOKUP($B15,PROSPER_Harvey!$1:$1,PROSPER_Harvey!$71:$71,""),"")))))))="","",
IF($C15="Christopher Lobo",_xlfn.XLOOKUP($B15,PROSPER_Lobo!$1:$1,PROSPER_Lobo!$71:$71,""),
IF($C15="Naren Baliga",_xlfn.XLOOKUP($B15,PROSPER_Baliga!$1:$1,PROSPER_Baliga!$71:$71,""),
IF($C15="Thorsten Huhn",_xlfn.XLOOKUP($B15,PROSPER_Huhn!$1:$1,PROSPER_Huhn!$71:$71,""),
IF($C15="Nick Hull",_xlfn.XLOOKUP($B15,PROSPER_Hull!$1:$1,PROSPER_Hull!$71:$71,""),
IF($C15="Monika Kotwani",_xlfn.XLOOKUP($B15,PROSPER_Kotwani!$1:$1,PROSPER_Kotwani!$71:$71,""),
IF($C15="Jonathan Wellner",_xlfn.XLOOKUP($B15,PROSPER_Wellner!$1:$1,PROSPER_Wellner!$71:$71,""),
IF($C15="Travis Harvey",_xlfn.XLOOKUP($B15,PROSPER_Harvey!$1:$1,PROSPER_Harvey!$71:$71,""),""))))))))="","No Comment",IF(IF($C15="Christopher Lobo",_xlfn.XLOOKUP($B15,PROSPER_Lobo!$1:$1,PROSPER_Lobo!$71:$71,""),
IF($C15="Naren Baliga",_xlfn.XLOOKUP($B15,PROSPER_Baliga!$1:$1,PROSPER_Baliga!$71:$71,""),
IF($C15="Thorsten Huhn",_xlfn.XLOOKUP($B15,PROSPER_Huhn!$1:$1,PROSPER_Huhn!$71:$71,""),
IF($C15="Nick Hull",_xlfn.XLOOKUP($B15,PROSPER_Hull!$1:$1,PROSPER_Hull!$71:$71,""),
IF($C15="Monika Kotwani",_xlfn.XLOOKUP($B15,PROSPER_Kotwani!$1:$1,PROSPER_Kotwani!$71:$71,""),
IF($C15="Jonathan Wellner",_xlfn.XLOOKUP($B15,PROSPER_Wellner!$1:$1,PROSPER_Wellner!$71:$71,""),
IF($C15="Travis Harvey",_xlfn.XLOOKUP($B15,PROSPER_Harvey!$1:$1,PROSPER_Harvey!$71:$71,""),"")))))))="","",
IF($C15="Christopher Lobo",_xlfn.XLOOKUP($B15,PROSPER_Lobo!$1:$1,PROSPER_Lobo!$71:$71,""),
IF($C15="Naren Baliga",_xlfn.XLOOKUP($B15,PROSPER_Baliga!$1:$1,PROSPER_Baliga!$71:$71,""),
IF($C15="Thorsten Huhn",_xlfn.XLOOKUP($B15,PROSPER_Huhn!$1:$1,PROSPER_Huhn!$71:$71,""),
IF($C15="Nick Hull",_xlfn.XLOOKUP($B15,PROSPER_Hull!$1:$1,PROSPER_Hull!$71:$71,""),
IF($C15="Monika Kotwani",_xlfn.XLOOKUP($B15,PROSPER_Kotwani!$1:$1,PROSPER_Kotwani!$71:$71,""),
IF($C15="Jonathan Wellner",_xlfn.XLOOKUP($B15,PROSPER_Wellner!$1:$1,PROSPER_Wellner!$71:$71,""),
IF($C15="Travis Harvey",_xlfn.XLOOKUP($B15,PROSPER_Harvey!$1:$1,PROSPER_Harvey!$71:$71,""),"")))))))))</f>
        <v>No Comment</v>
      </c>
      <c r="JK15" s="141" t="str">
        <f t="shared" si="221"/>
        <v>N/A</v>
      </c>
      <c r="JL15" s="135" t="str">
        <f>_xlfn.XLOOKUP(B15,PROSPERInitial_Query!$E:$E,PROSPERInitial_Query!$AR:$AR,"",,-1)</f>
        <v/>
      </c>
      <c r="JM15" s="136" t="str">
        <f t="shared" si="120"/>
        <v>Daisy Carlos7 - ResponsibilityExecutive Communication</v>
      </c>
      <c r="JN15" s="136" t="str">
        <f>_xlfn.XLOOKUP(JM15,PROSPERDelta_Query!BK:BK,PROSPERDelta_Query!BF:BF,"",,-1)</f>
        <v/>
      </c>
      <c r="JO15" s="137" t="str">
        <f t="shared" si="222"/>
        <v>N/A</v>
      </c>
      <c r="JP15" s="137" t="str">
        <f>IF(IF(IF($C15="Christopher Lobo",_xlfn.XLOOKUP($B15,PROSPER_Lobo!$1:$1,PROSPER_Lobo!$72:$72,""),
IF($C15="Naren Baliga",_xlfn.XLOOKUP($B15,PROSPER_Baliga!$1:$1,PROSPER_Baliga!$72:$72,""),
IF($C15="Thorsten Huhn",_xlfn.XLOOKUP($B15,PROSPER_Huhn!$1:$1,PROSPER_Huhn!$72:$72,""),
IF($C15="Nick Hull",_xlfn.XLOOKUP($B15,PROSPER_Hull!$1:$1,PROSPER_Hull!$72:$72,""),
IF($C15="Monika Kotwani",_xlfn.XLOOKUP($B15,PROSPER_Kotwani!$1:$1,PROSPER_Kotwani!$72:$72,""),
IF($C15="Jonathan Wellner",_xlfn.XLOOKUP($B15,PROSPER_Wellner!$1:$1,PROSPER_Wellner!$72:$72,""),
IF($C15="Travis Harvey",_xlfn.XLOOKUP($B15,PROSPER_Harvey!$1:$1,PROSPER_Harvey!$72:$72,""),"")))))))="","",
IF($C15="Christopher Lobo",_xlfn.XLOOKUP($B15,PROSPER_Lobo!$1:$1,PROSPER_Lobo!$72:$72,""),
IF($C15="Naren Baliga",_xlfn.XLOOKUP($B15,PROSPER_Baliga!$1:$1,PROSPER_Baliga!$72:$72,""),
IF($C15="Thorsten Huhn",_xlfn.XLOOKUP($B15,PROSPER_Huhn!$1:$1,PROSPER_Huhn!$72:$72,""),
IF($C15="Nick Hull",_xlfn.XLOOKUP($B15,PROSPER_Hull!$1:$1,PROSPER_Hull!$72:$72,""),
IF($C15="Monika Kotwani",_xlfn.XLOOKUP($B15,PROSPER_Kotwani!$1:$1,PROSPER_Kotwani!$72:$72,""),
IF($C15="Jonathan Wellner",_xlfn.XLOOKUP($B15,PROSPER_Wellner!$1:$1,PROSPER_Wellner!$72:$72,""),
IF($C15="Travis Harvey",_xlfn.XLOOKUP($B15,PROSPER_Harvey!$1:$1,PROSPER_Harvey!$72:$72,""),""))))))))="","No Score",IF(IF($C15="Christopher Lobo",_xlfn.XLOOKUP($B15,PROSPER_Lobo!$1:$1,PROSPER_Lobo!$72:$72,""),
IF($C15="Naren Baliga",_xlfn.XLOOKUP($B15,PROSPER_Baliga!$1:$1,PROSPER_Baliga!$72:$72,""),
IF($C15="Thorsten Huhn",_xlfn.XLOOKUP($B15,PROSPER_Huhn!$1:$1,PROSPER_Huhn!$72:$72,""),
IF($C15="Nick Hull",_xlfn.XLOOKUP($B15,PROSPER_Hull!$1:$1,PROSPER_Hull!$72:$72,""),
IF($C15="Monika Kotwani",_xlfn.XLOOKUP($B15,PROSPER_Kotwani!$1:$1,PROSPER_Kotwani!$72:$72,""),
IF($C15="Jonathan Wellner",_xlfn.XLOOKUP($B15,PROSPER_Wellner!$1:$1,PROSPER_Wellner!$72:$72,""),
IF($C15="Travis Harvey",_xlfn.XLOOKUP($B15,PROSPER_Harvey!$1:$1,PROSPER_Harvey!$72:$72,""),"")))))))="","",
IF($C15="Christopher Lobo",_xlfn.XLOOKUP($B15,PROSPER_Lobo!$1:$1,PROSPER_Lobo!$72:$72,""),
IF($C15="Naren Baliga",_xlfn.XLOOKUP($B15,PROSPER_Baliga!$1:$1,PROSPER_Baliga!$72:$72,""),
IF($C15="Thorsten Huhn",_xlfn.XLOOKUP($B15,PROSPER_Huhn!$1:$1,PROSPER_Huhn!$72:$72,""),
IF($C15="Nick Hull",_xlfn.XLOOKUP($B15,PROSPER_Hull!$1:$1,PROSPER_Hull!$72:$72,""),
IF($C15="Monika Kotwani",_xlfn.XLOOKUP($B15,PROSPER_Kotwani!$1:$1,PROSPER_Kotwani!$72:$72,""),
IF($C15="Jonathan Wellner",_xlfn.XLOOKUP($B15,PROSPER_Wellner!$1:$1,PROSPER_Wellner!$72:$72,""),
IF($C15="Travis Harvey",_xlfn.XLOOKUP($B15,PROSPER_Harvey!$1:$1,PROSPER_Harvey!$72:$72,""),"")))))))))</f>
        <v>No Score</v>
      </c>
      <c r="JQ15" s="138" t="str">
        <f>IF(IF(IF($C15="Christopher Lobo",_xlfn.XLOOKUP($B15,PROSPER_Lobo!$1:$1,PROSPER_Lobo!$73:$73,""),
IF($C15="Naren Baliga",_xlfn.XLOOKUP($B15,PROSPER_Baliga!$1:$1,PROSPER_Baliga!$73:$73,""),
IF($C15="Thorsten Huhn",_xlfn.XLOOKUP($B15,PROSPER_Huhn!$1:$1,PROSPER_Huhn!$73:$73,""),
IF($C15="Nick Hull",_xlfn.XLOOKUP($B15,PROSPER_Hull!$1:$1,PROSPER_Hull!$73:$73,""),
IF($C15="Monika Kotwani",_xlfn.XLOOKUP($B15,PROSPER_Kotwani!$1:$1,PROSPER_Kotwani!$73:$73,""),
IF($C15="Jonathan Wellner",_xlfn.XLOOKUP($B15,PROSPER_Wellner!$1:$1,PROSPER_Wellner!$73:$73,""),
IF($C15="Travis Harvey",_xlfn.XLOOKUP($B15,PROSPER_Harvey!$1:$1,PROSPER_Harvey!$73:$73,""),"")))))))="","",
IF($C15="Christopher Lobo",_xlfn.XLOOKUP($B15,PROSPER_Lobo!$1:$1,PROSPER_Lobo!$73:$73,""),
IF($C15="Naren Baliga",_xlfn.XLOOKUP($B15,PROSPER_Baliga!$1:$1,PROSPER_Baliga!$73:$73,""),
IF($C15="Thorsten Huhn",_xlfn.XLOOKUP($B15,PROSPER_Huhn!$1:$1,PROSPER_Huhn!$73:$73,""),
IF($C15="Nick Hull",_xlfn.XLOOKUP($B15,PROSPER_Hull!$1:$1,PROSPER_Hull!$73:$73,""),
IF($C15="Monika Kotwani",_xlfn.XLOOKUP($B15,PROSPER_Kotwani!$1:$1,PROSPER_Kotwani!$73:$73,""),
IF($C15="Jonathan Wellner",_xlfn.XLOOKUP($B15,PROSPER_Wellner!$1:$1,PROSPER_Wellner!$73:$73,""),
IF($C15="Travis Harvey",_xlfn.XLOOKUP($B15,PROSPER_Harvey!$1:$1,PROSPER_Harvey!$73:$73,""),""))))))))="","No Comment",IF(IF($C15="Christopher Lobo",_xlfn.XLOOKUP($B15,PROSPER_Lobo!$1:$1,PROSPER_Lobo!$73:$73,""),
IF($C15="Naren Baliga",_xlfn.XLOOKUP($B15,PROSPER_Baliga!$1:$1,PROSPER_Baliga!$73:$73,""),
IF($C15="Thorsten Huhn",_xlfn.XLOOKUP($B15,PROSPER_Huhn!$1:$1,PROSPER_Huhn!$73:$73,""),
IF($C15="Nick Hull",_xlfn.XLOOKUP($B15,PROSPER_Hull!$1:$1,PROSPER_Hull!$73:$73,""),
IF($C15="Monika Kotwani",_xlfn.XLOOKUP($B15,PROSPER_Kotwani!$1:$1,PROSPER_Kotwani!$73:$73,""),
IF($C15="Jonathan Wellner",_xlfn.XLOOKUP($B15,PROSPER_Wellner!$1:$1,PROSPER_Wellner!$73:$73,""),
IF($C15="Travis Harvey",_xlfn.XLOOKUP($B15,PROSPER_Harvey!$1:$1,PROSPER_Harvey!$73:$73,""),"")))))))="","",
IF($C15="Christopher Lobo",_xlfn.XLOOKUP($B15,PROSPER_Lobo!$1:$1,PROSPER_Lobo!$73:$73,""),
IF($C15="Naren Baliga",_xlfn.XLOOKUP($B15,PROSPER_Baliga!$1:$1,PROSPER_Baliga!$73:$73,""),
IF($C15="Thorsten Huhn",_xlfn.XLOOKUP($B15,PROSPER_Huhn!$1:$1,PROSPER_Huhn!$73:$73,""),
IF($C15="Nick Hull",_xlfn.XLOOKUP($B15,PROSPER_Hull!$1:$1,PROSPER_Hull!$73:$73,""),
IF($C15="Monika Kotwani",_xlfn.XLOOKUP($B15,PROSPER_Kotwani!$1:$1,PROSPER_Kotwani!$73:$73,""),
IF($C15="Jonathan Wellner",_xlfn.XLOOKUP($B15,PROSPER_Wellner!$1:$1,PROSPER_Wellner!$73:$73,""),
IF($C15="Travis Harvey",_xlfn.XLOOKUP($B15,PROSPER_Harvey!$1:$1,PROSPER_Harvey!$73:$73,""),"")))))))))</f>
        <v>No Comment</v>
      </c>
      <c r="JR15" s="141" t="str">
        <f t="shared" si="223"/>
        <v>N/A</v>
      </c>
      <c r="JS15" s="135" t="str">
        <f>_xlfn.XLOOKUP(B15,PROSPERInitial_Query!$E:$E,PROSPERInitial_Query!$AS:$AS,"",,-1)</f>
        <v/>
      </c>
      <c r="JT15" s="136" t="str">
        <f t="shared" si="123"/>
        <v>Daisy Carlos7 - ResponsibilityCulture Champion</v>
      </c>
      <c r="JU15" s="136" t="str">
        <f>_xlfn.XLOOKUP(JT15,PROSPERDelta_Query!BK:BK,PROSPERDelta_Query!BG:BG,"",,-1)</f>
        <v/>
      </c>
      <c r="JV15" s="137" t="str">
        <f t="shared" si="224"/>
        <v>N/A</v>
      </c>
      <c r="JW15" s="137" t="str">
        <f>IF(IF(IF($C15="Christopher Lobo",_xlfn.XLOOKUP($B15,PROSPER_Lobo!$1:$1,PROSPER_Lobo!$74:$74,""),
IF($C15="Naren Baliga",_xlfn.XLOOKUP($B15,PROSPER_Baliga!$1:$1,PROSPER_Baliga!$74:$74,""),
IF($C15="Thorsten Huhn",_xlfn.XLOOKUP($B15,PROSPER_Huhn!$1:$1,PROSPER_Huhn!$74:$74,""),
IF($C15="Nick Hull",_xlfn.XLOOKUP($B15,PROSPER_Hull!$1:$1,PROSPER_Hull!$74:$74,""),
IF($C15="Monika Kotwani",_xlfn.XLOOKUP($B15,PROSPER_Kotwani!$1:$1,PROSPER_Kotwani!$74:$74,""),
IF($C15="Jonathan Wellner",_xlfn.XLOOKUP($B15,PROSPER_Wellner!$1:$1,PROSPER_Wellner!$74:$74,""),
IF($C15="Travis Harvey",_xlfn.XLOOKUP($B15,PROSPER_Harvey!$1:$1,PROSPER_Harvey!$74:$74,""),"")))))))="","",
IF($C15="Christopher Lobo",_xlfn.XLOOKUP($B15,PROSPER_Lobo!$1:$1,PROSPER_Lobo!$74:$74,""),
IF($C15="Naren Baliga",_xlfn.XLOOKUP($B15,PROSPER_Baliga!$1:$1,PROSPER_Baliga!$74:$74,""),
IF($C15="Thorsten Huhn",_xlfn.XLOOKUP($B15,PROSPER_Huhn!$1:$1,PROSPER_Huhn!$74:$74,""),
IF($C15="Nick Hull",_xlfn.XLOOKUP($B15,PROSPER_Hull!$1:$1,PROSPER_Hull!$74:$74,""),
IF($C15="Monika Kotwani",_xlfn.XLOOKUP($B15,PROSPER_Kotwani!$1:$1,PROSPER_Kotwani!$74:$74,""),
IF($C15="Jonathan Wellner",_xlfn.XLOOKUP($B15,PROSPER_Wellner!$1:$1,PROSPER_Wellner!$74:$74,""),
IF($C15="Travis Harvey",_xlfn.XLOOKUP($B15,PROSPER_Harvey!$1:$1,PROSPER_Harvey!$74:$74,""),""))))))))="","No Score",IF(IF($C15="Christopher Lobo",_xlfn.XLOOKUP($B15,PROSPER_Lobo!$1:$1,PROSPER_Lobo!$74:$74,""),
IF($C15="Naren Baliga",_xlfn.XLOOKUP($B15,PROSPER_Baliga!$1:$1,PROSPER_Baliga!$74:$74,""),
IF($C15="Thorsten Huhn",_xlfn.XLOOKUP($B15,PROSPER_Huhn!$1:$1,PROSPER_Huhn!$74:$74,""),
IF($C15="Nick Hull",_xlfn.XLOOKUP($B15,PROSPER_Hull!$1:$1,PROSPER_Hull!$74:$74,""),
IF($C15="Monika Kotwani",_xlfn.XLOOKUP($B15,PROSPER_Kotwani!$1:$1,PROSPER_Kotwani!$74:$74,""),
IF($C15="Jonathan Wellner",_xlfn.XLOOKUP($B15,PROSPER_Wellner!$1:$1,PROSPER_Wellner!$74:$74,""),
IF($C15="Travis Harvey",_xlfn.XLOOKUP($B15,PROSPER_Harvey!$1:$1,PROSPER_Harvey!$74:$74,""),"")))))))="","",
IF($C15="Christopher Lobo",_xlfn.XLOOKUP($B15,PROSPER_Lobo!$1:$1,PROSPER_Lobo!$74:$74,""),
IF($C15="Naren Baliga",_xlfn.XLOOKUP($B15,PROSPER_Baliga!$1:$1,PROSPER_Baliga!$74:$74,""),
IF($C15="Thorsten Huhn",_xlfn.XLOOKUP($B15,PROSPER_Huhn!$1:$1,PROSPER_Huhn!$74:$74,""),
IF($C15="Nick Hull",_xlfn.XLOOKUP($B15,PROSPER_Hull!$1:$1,PROSPER_Hull!$74:$74,""),
IF($C15="Monika Kotwani",_xlfn.XLOOKUP($B15,PROSPER_Kotwani!$1:$1,PROSPER_Kotwani!$74:$74,""),
IF($C15="Jonathan Wellner",_xlfn.XLOOKUP($B15,PROSPER_Wellner!$1:$1,PROSPER_Wellner!$74:$74,""),
IF($C15="Travis Harvey",_xlfn.XLOOKUP($B15,PROSPER_Harvey!$1:$1,PROSPER_Harvey!$74:$74,""),"")))))))))</f>
        <v>No Score</v>
      </c>
      <c r="JX15" s="138" t="str">
        <f>IF(IF(IF($C15="Christopher Lobo",_xlfn.XLOOKUP($B15,PROSPER_Lobo!$1:$1,PROSPER_Lobo!$75:$75,""),
IF($C15="Naren Baliga",_xlfn.XLOOKUP($B15,PROSPER_Baliga!$1:$1,PROSPER_Baliga!$75:$75,""),
IF($C15="Thorsten Huhn",_xlfn.XLOOKUP($B15,PROSPER_Huhn!$1:$1,PROSPER_Huhn!$75:$75,""),
IF($C15="Nick Hull",_xlfn.XLOOKUP($B15,PROSPER_Hull!$1:$1,PROSPER_Hull!$75:$75,""),
IF($C15="Monika Kotwani",_xlfn.XLOOKUP($B15,PROSPER_Kotwani!$1:$1,PROSPER_Kotwani!$75:$75,""),
IF($C15="Jonathan Wellner",_xlfn.XLOOKUP($B15,PROSPER_Wellner!$1:$1,PROSPER_Wellner!$75:$75,""),
IF($C15="Travis Harvey",_xlfn.XLOOKUP($B15,PROSPER_Harvey!$1:$1,PROSPER_Harvey!$75:$75,""),"")))))))="","",
IF($C15="Christopher Lobo",_xlfn.XLOOKUP($B15,PROSPER_Lobo!$1:$1,PROSPER_Lobo!$75:$75,""),
IF($C15="Naren Baliga",_xlfn.XLOOKUP($B15,PROSPER_Baliga!$1:$1,PROSPER_Baliga!$75:$75,""),
IF($C15="Thorsten Huhn",_xlfn.XLOOKUP($B15,PROSPER_Huhn!$1:$1,PROSPER_Huhn!$75:$75,""),
IF($C15="Nick Hull",_xlfn.XLOOKUP($B15,PROSPER_Hull!$1:$1,PROSPER_Hull!$75:$75,""),
IF($C15="Monika Kotwani",_xlfn.XLOOKUP($B15,PROSPER_Kotwani!$1:$1,PROSPER_Kotwani!$75:$75,""),
IF($C15="Jonathan Wellner",_xlfn.XLOOKUP($B15,PROSPER_Wellner!$1:$1,PROSPER_Wellner!$75:$75,""),
IF($C15="Travis Harvey",_xlfn.XLOOKUP($B15,PROSPER_Harvey!$1:$1,PROSPER_Harvey!$75:$75,""),""))))))))="","No Comment",IF(IF($C15="Christopher Lobo",_xlfn.XLOOKUP($B15,PROSPER_Lobo!$1:$1,PROSPER_Lobo!$75:$75,""),
IF($C15="Naren Baliga",_xlfn.XLOOKUP($B15,PROSPER_Baliga!$1:$1,PROSPER_Baliga!$75:$75,""),
IF($C15="Thorsten Huhn",_xlfn.XLOOKUP($B15,PROSPER_Huhn!$1:$1,PROSPER_Huhn!$75:$75,""),
IF($C15="Nick Hull",_xlfn.XLOOKUP($B15,PROSPER_Hull!$1:$1,PROSPER_Hull!$75:$75,""),
IF($C15="Monika Kotwani",_xlfn.XLOOKUP($B15,PROSPER_Kotwani!$1:$1,PROSPER_Kotwani!$75:$75,""),
IF($C15="Jonathan Wellner",_xlfn.XLOOKUP($B15,PROSPER_Wellner!$1:$1,PROSPER_Wellner!$75:$75,""),
IF($C15="Travis Harvey",_xlfn.XLOOKUP($B15,PROSPER_Harvey!$1:$1,PROSPER_Harvey!$75:$75,""),"")))))))="","",
IF($C15="Christopher Lobo",_xlfn.XLOOKUP($B15,PROSPER_Lobo!$1:$1,PROSPER_Lobo!$75:$75,""),
IF($C15="Naren Baliga",_xlfn.XLOOKUP($B15,PROSPER_Baliga!$1:$1,PROSPER_Baliga!$75:$75,""),
IF($C15="Thorsten Huhn",_xlfn.XLOOKUP($B15,PROSPER_Huhn!$1:$1,PROSPER_Huhn!$75:$75,""),
IF($C15="Nick Hull",_xlfn.XLOOKUP($B15,PROSPER_Hull!$1:$1,PROSPER_Hull!$75:$75,""),
IF($C15="Monika Kotwani",_xlfn.XLOOKUP($B15,PROSPER_Kotwani!$1:$1,PROSPER_Kotwani!$75:$75,""),
IF($C15="Jonathan Wellner",_xlfn.XLOOKUP($B15,PROSPER_Wellner!$1:$1,PROSPER_Wellner!$75:$75,""),
IF($C15="Travis Harvey",_xlfn.XLOOKUP($B15,PROSPER_Harvey!$1:$1,PROSPER_Harvey!$75:$75,""),"")))))))))</f>
        <v>No Comment</v>
      </c>
      <c r="JY15" s="141" t="str">
        <f t="shared" si="225"/>
        <v>N/A</v>
      </c>
      <c r="JZ15" s="135" t="str">
        <f>_xlfn.XLOOKUP(B15,PROSPERInitial_Query!$E:$E,PROSPERInitial_Query!$AT:$AT,"",,-1)</f>
        <v/>
      </c>
      <c r="KA15" s="136" t="str">
        <f t="shared" si="126"/>
        <v>Daisy Carlos7 - ResponsibilityPeople Management</v>
      </c>
      <c r="KB15" s="136" t="str">
        <f>_xlfn.XLOOKUP(KA15,PROSPERDelta_Query!BK:BK,PROSPERDelta_Query!BH:BH,"",,-1)</f>
        <v/>
      </c>
      <c r="KC15" s="137" t="str">
        <f t="shared" si="226"/>
        <v>N/A</v>
      </c>
      <c r="KD15" s="137" t="str">
        <f>IF(IF(IF($C15="Christopher Lobo",_xlfn.XLOOKUP($B15,PROSPER_Lobo!$1:$1,PROSPER_Lobo!$76:$76,""),
IF($C15="Naren Baliga",_xlfn.XLOOKUP($B15,PROSPER_Baliga!$1:$1,PROSPER_Baliga!$76:$76,""),
IF($C15="Thorsten Huhn",_xlfn.XLOOKUP($B15,PROSPER_Huhn!$1:$1,PROSPER_Huhn!$76:$76,""),
IF($C15="Nick Hull",_xlfn.XLOOKUP($B15,PROSPER_Hull!$1:$1,PROSPER_Hull!$76:$76,""),
IF($C15="Monika Kotwani",_xlfn.XLOOKUP($B15,PROSPER_Kotwani!$1:$1,PROSPER_Kotwani!$76:$76,""),
IF($C15="Jonathan Wellner",_xlfn.XLOOKUP($B15,PROSPER_Wellner!$1:$1,PROSPER_Wellner!$76:$76,""),
IF($C15="Travis Harvey",_xlfn.XLOOKUP($B15,PROSPER_Harvey!$1:$1,PROSPER_Harvey!$76:$76,""),"")))))))="","",
IF($C15="Christopher Lobo",_xlfn.XLOOKUP($B15,PROSPER_Lobo!$1:$1,PROSPER_Lobo!$76:$76,""),
IF($C15="Naren Baliga",_xlfn.XLOOKUP($B15,PROSPER_Baliga!$1:$1,PROSPER_Baliga!$76:$76,""),
IF($C15="Thorsten Huhn",_xlfn.XLOOKUP($B15,PROSPER_Huhn!$1:$1,PROSPER_Huhn!$76:$76,""),
IF($C15="Nick Hull",_xlfn.XLOOKUP($B15,PROSPER_Hull!$1:$1,PROSPER_Hull!$76:$76,""),
IF($C15="Monika Kotwani",_xlfn.XLOOKUP($B15,PROSPER_Kotwani!$1:$1,PROSPER_Kotwani!$76:$76,""),
IF($C15="Jonathan Wellner",_xlfn.XLOOKUP($B15,PROSPER_Wellner!$1:$1,PROSPER_Wellner!$76:$76,""),
IF($C15="Travis Harvey",_xlfn.XLOOKUP($B15,PROSPER_Harvey!$1:$1,PROSPER_Harvey!$76:$76,""),""))))))))="","No Score",IF(IF($C15="Christopher Lobo",_xlfn.XLOOKUP($B15,PROSPER_Lobo!$1:$1,PROSPER_Lobo!$76:$76,""),
IF($C15="Naren Baliga",_xlfn.XLOOKUP($B15,PROSPER_Baliga!$1:$1,PROSPER_Baliga!$76:$76,""),
IF($C15="Thorsten Huhn",_xlfn.XLOOKUP($B15,PROSPER_Huhn!$1:$1,PROSPER_Huhn!$76:$76,""),
IF($C15="Nick Hull",_xlfn.XLOOKUP($B15,PROSPER_Hull!$1:$1,PROSPER_Hull!$76:$76,""),
IF($C15="Monika Kotwani",_xlfn.XLOOKUP($B15,PROSPER_Kotwani!$1:$1,PROSPER_Kotwani!$76:$76,""),
IF($C15="Jonathan Wellner",_xlfn.XLOOKUP($B15,PROSPER_Wellner!$1:$1,PROSPER_Wellner!$76:$76,""),
IF($C15="Travis Harvey",_xlfn.XLOOKUP($B15,PROSPER_Harvey!$1:$1,PROSPER_Harvey!$76:$76,""),"")))))))="","",
IF($C15="Christopher Lobo",_xlfn.XLOOKUP($B15,PROSPER_Lobo!$1:$1,PROSPER_Lobo!$76:$76,""),
IF($C15="Naren Baliga",_xlfn.XLOOKUP($B15,PROSPER_Baliga!$1:$1,PROSPER_Baliga!$76:$76,""),
IF($C15="Thorsten Huhn",_xlfn.XLOOKUP($B15,PROSPER_Huhn!$1:$1,PROSPER_Huhn!$76:$76,""),
IF($C15="Nick Hull",_xlfn.XLOOKUP($B15,PROSPER_Hull!$1:$1,PROSPER_Hull!$76:$76,""),
IF($C15="Monika Kotwani",_xlfn.XLOOKUP($B15,PROSPER_Kotwani!$1:$1,PROSPER_Kotwani!$76:$76,""),
IF($C15="Jonathan Wellner",_xlfn.XLOOKUP($B15,PROSPER_Wellner!$1:$1,PROSPER_Wellner!$76:$76,""),
IF($C15="Travis Harvey",_xlfn.XLOOKUP($B15,PROSPER_Harvey!$1:$1,PROSPER_Harvey!$76:$76,""),"")))))))))</f>
        <v>No Score</v>
      </c>
      <c r="KE15" s="138" t="str">
        <f>IF(IF(IF($C15="Christopher Lobo",_xlfn.XLOOKUP($B15,PROSPER_Lobo!$1:$1,PROSPER_Lobo!$77:$77,""),
IF($C15="Naren Baliga",_xlfn.XLOOKUP($B15,PROSPER_Baliga!$1:$1,PROSPER_Baliga!$77:$77,""),
IF($C15="Thorsten Huhn",_xlfn.XLOOKUP($B15,PROSPER_Huhn!$1:$1,PROSPER_Huhn!$77:$77,""),
IF($C15="Nick Hull",_xlfn.XLOOKUP($B15,PROSPER_Hull!$1:$1,PROSPER_Hull!$77:$77,""),
IF($C15="Monika Kotwani",_xlfn.XLOOKUP($B15,PROSPER_Kotwani!$1:$1,PROSPER_Kotwani!$77:$77,""),
IF($C15="Jonathan Wellner",_xlfn.XLOOKUP($B15,PROSPER_Wellner!$1:$1,PROSPER_Wellner!$77:$77,""),
IF($C15="Travis Harvey",_xlfn.XLOOKUP($B15,PROSPER_Harvey!$1:$1,PROSPER_Harvey!$77:$77,""),"")))))))="","",
IF($C15="Christopher Lobo",_xlfn.XLOOKUP($B15,PROSPER_Lobo!$1:$1,PROSPER_Lobo!$77:$77,""),
IF($C15="Naren Baliga",_xlfn.XLOOKUP($B15,PROSPER_Baliga!$1:$1,PROSPER_Baliga!$77:$77,""),
IF($C15="Thorsten Huhn",_xlfn.XLOOKUP($B15,PROSPER_Huhn!$1:$1,PROSPER_Huhn!$77:$77,""),
IF($C15="Nick Hull",_xlfn.XLOOKUP($B15,PROSPER_Hull!$1:$1,PROSPER_Hull!$77:$77,""),
IF($C15="Monika Kotwani",_xlfn.XLOOKUP($B15,PROSPER_Kotwani!$1:$1,PROSPER_Kotwani!$77:$77,""),
IF($C15="Jonathan Wellner",_xlfn.XLOOKUP($B15,PROSPER_Wellner!$1:$1,PROSPER_Wellner!$77:$77,""),
IF($C15="Travis Harvey",_xlfn.XLOOKUP($B15,PROSPER_Harvey!$1:$1,PROSPER_Harvey!$77:$77,""),""))))))))="","No Comment",IF(IF($C15="Christopher Lobo",_xlfn.XLOOKUP($B15,PROSPER_Lobo!$1:$1,PROSPER_Lobo!$77:$77,""),
IF($C15="Naren Baliga",_xlfn.XLOOKUP($B15,PROSPER_Baliga!$1:$1,PROSPER_Baliga!$77:$77,""),
IF($C15="Thorsten Huhn",_xlfn.XLOOKUP($B15,PROSPER_Huhn!$1:$1,PROSPER_Huhn!$77:$77,""),
IF($C15="Nick Hull",_xlfn.XLOOKUP($B15,PROSPER_Hull!$1:$1,PROSPER_Hull!$77:$77,""),
IF($C15="Monika Kotwani",_xlfn.XLOOKUP($B15,PROSPER_Kotwani!$1:$1,PROSPER_Kotwani!$77:$77,""),
IF($C15="Jonathan Wellner",_xlfn.XLOOKUP($B15,PROSPER_Wellner!$1:$1,PROSPER_Wellner!$77:$77,""),
IF($C15="Travis Harvey",_xlfn.XLOOKUP($B15,PROSPER_Harvey!$1:$1,PROSPER_Harvey!$77:$77,""),"")))))))="","",
IF($C15="Christopher Lobo",_xlfn.XLOOKUP($B15,PROSPER_Lobo!$1:$1,PROSPER_Lobo!$77:$77,""),
IF($C15="Naren Baliga",_xlfn.XLOOKUP($B15,PROSPER_Baliga!$1:$1,PROSPER_Baliga!$77:$77,""),
IF($C15="Thorsten Huhn",_xlfn.XLOOKUP($B15,PROSPER_Huhn!$1:$1,PROSPER_Huhn!$77:$77,""),
IF($C15="Nick Hull",_xlfn.XLOOKUP($B15,PROSPER_Hull!$1:$1,PROSPER_Hull!$77:$77,""),
IF($C15="Monika Kotwani",_xlfn.XLOOKUP($B15,PROSPER_Kotwani!$1:$1,PROSPER_Kotwani!$77:$77,""),
IF($C15="Jonathan Wellner",_xlfn.XLOOKUP($B15,PROSPER_Wellner!$1:$1,PROSPER_Wellner!$77:$77,""),
IF($C15="Travis Harvey",_xlfn.XLOOKUP($B15,PROSPER_Harvey!$1:$1,PROSPER_Harvey!$77:$77,""),"")))))))))</f>
        <v>No Comment</v>
      </c>
      <c r="KF15" s="141" t="str">
        <f t="shared" si="227"/>
        <v>N/A</v>
      </c>
      <c r="KG15" s="135" t="str">
        <f>_xlfn.XLOOKUP(B15,PROSPERInitial_Query!$E:$E,PROSPERInitial_Query!$AU:$AU,"",,-1)</f>
        <v/>
      </c>
      <c r="KH15" s="136" t="str">
        <f t="shared" si="129"/>
        <v>Daisy Carlos7 - ResponsibilitySelf Sufficiency</v>
      </c>
      <c r="KI15" s="136" t="str">
        <f>_xlfn.XLOOKUP(KH15,PROSPERDelta_Query!BK:BK,PROSPERDelta_Query!BI:BI,"",,-1)</f>
        <v/>
      </c>
      <c r="KJ15" s="137" t="str">
        <f t="shared" si="228"/>
        <v>N/A</v>
      </c>
      <c r="KK15" s="137" t="str">
        <f>IF(IF(IF($C15="Christopher Lobo",_xlfn.XLOOKUP($B15,PROSPER_Lobo!$1:$1,PROSPER_Lobo!$78:$78,""),
IF($C15="Naren Baliga",_xlfn.XLOOKUP($B15,PROSPER_Baliga!$1:$1,PROSPER_Baliga!$78:$78,""),
IF($C15="Thorsten Huhn",_xlfn.XLOOKUP($B15,PROSPER_Huhn!$1:$1,PROSPER_Huhn!$78:$78,""),
IF($C15="Nick Hull",_xlfn.XLOOKUP($B15,PROSPER_Hull!$1:$1,PROSPER_Hull!$78:$78,""),
IF($C15="Monika Kotwani",_xlfn.XLOOKUP($B15,PROSPER_Kotwani!$1:$1,PROSPER_Kotwani!$78:$78,""),
IF($C15="Jonathan Wellner",_xlfn.XLOOKUP($B15,PROSPER_Wellner!$1:$1,PROSPER_Wellner!$78:$78,""),
IF($C15="Travis Harvey",_xlfn.XLOOKUP($B15,PROSPER_Harvey!$1:$1,PROSPER_Harvey!$78:$78,""),"")))))))="","",
IF($C15="Christopher Lobo",_xlfn.XLOOKUP($B15,PROSPER_Lobo!$1:$1,PROSPER_Lobo!$78:$78,""),
IF($C15="Naren Baliga",_xlfn.XLOOKUP($B15,PROSPER_Baliga!$1:$1,PROSPER_Baliga!$78:$78,""),
IF($C15="Thorsten Huhn",_xlfn.XLOOKUP($B15,PROSPER_Huhn!$1:$1,PROSPER_Huhn!$78:$78,""),
IF($C15="Nick Hull",_xlfn.XLOOKUP($B15,PROSPER_Hull!$1:$1,PROSPER_Hull!$78:$78,""),
IF($C15="Monika Kotwani",_xlfn.XLOOKUP($B15,PROSPER_Kotwani!$1:$1,PROSPER_Kotwani!$78:$78,""),
IF($C15="Jonathan Wellner",_xlfn.XLOOKUP($B15,PROSPER_Wellner!$1:$1,PROSPER_Wellner!$78:$78,""),
IF($C15="Travis Harvey",_xlfn.XLOOKUP($B15,PROSPER_Harvey!$1:$1,PROSPER_Harvey!$78:$78,""),""))))))))="","No Score",IF(IF($C15="Christopher Lobo",_xlfn.XLOOKUP($B15,PROSPER_Lobo!$1:$1,PROSPER_Lobo!$78:$78,""),
IF($C15="Naren Baliga",_xlfn.XLOOKUP($B15,PROSPER_Baliga!$1:$1,PROSPER_Baliga!$78:$78,""),
IF($C15="Thorsten Huhn",_xlfn.XLOOKUP($B15,PROSPER_Huhn!$1:$1,PROSPER_Huhn!$78:$78,""),
IF($C15="Nick Hull",_xlfn.XLOOKUP($B15,PROSPER_Hull!$1:$1,PROSPER_Hull!$78:$78,""),
IF($C15="Monika Kotwani",_xlfn.XLOOKUP($B15,PROSPER_Kotwani!$1:$1,PROSPER_Kotwani!$78:$78,""),
IF($C15="Jonathan Wellner",_xlfn.XLOOKUP($B15,PROSPER_Wellner!$1:$1,PROSPER_Wellner!$78:$78,""),
IF($C15="Travis Harvey",_xlfn.XLOOKUP($B15,PROSPER_Harvey!$1:$1,PROSPER_Harvey!$78:$78,""),"")))))))="","",
IF($C15="Christopher Lobo",_xlfn.XLOOKUP($B15,PROSPER_Lobo!$1:$1,PROSPER_Lobo!$78:$78,""),
IF($C15="Naren Baliga",_xlfn.XLOOKUP($B15,PROSPER_Baliga!$1:$1,PROSPER_Baliga!$78:$78,""),
IF($C15="Thorsten Huhn",_xlfn.XLOOKUP($B15,PROSPER_Huhn!$1:$1,PROSPER_Huhn!$78:$78,""),
IF($C15="Nick Hull",_xlfn.XLOOKUP($B15,PROSPER_Hull!$1:$1,PROSPER_Hull!$78:$78,""),
IF($C15="Monika Kotwani",_xlfn.XLOOKUP($B15,PROSPER_Kotwani!$1:$1,PROSPER_Kotwani!$78:$78,""),
IF($C15="Jonathan Wellner",_xlfn.XLOOKUP($B15,PROSPER_Wellner!$1:$1,PROSPER_Wellner!$78:$78,""),
IF($C15="Travis Harvey",_xlfn.XLOOKUP($B15,PROSPER_Harvey!$1:$1,PROSPER_Harvey!$78:$78,""),"")))))))))</f>
        <v>No Score</v>
      </c>
      <c r="KL15" s="138" t="str">
        <f>IF(IF(IF($C15="Christopher Lobo",_xlfn.XLOOKUP($B15,PROSPER_Lobo!$1:$1,PROSPER_Lobo!$79:$79,""),
IF($C15="Naren Baliga",_xlfn.XLOOKUP($B15,PROSPER_Baliga!$1:$1,PROSPER_Baliga!$79:$79,""),
IF($C15="Thorsten Huhn",_xlfn.XLOOKUP($B15,PROSPER_Huhn!$1:$1,PROSPER_Huhn!$79:$79,""),
IF($C15="Nick Hull",_xlfn.XLOOKUP($B15,PROSPER_Hull!$1:$1,PROSPER_Hull!$79:$79,""),
IF($C15="Monika Kotwani",_xlfn.XLOOKUP($B15,PROSPER_Kotwani!$1:$1,PROSPER_Kotwani!$79:$79,""),
IF($C15="Jonathan Wellner",_xlfn.XLOOKUP($B15,PROSPER_Wellner!$1:$1,PROSPER_Wellner!$79:$79,""),
IF($C15="Travis Harvey",_xlfn.XLOOKUP($B15,PROSPER_Harvey!$1:$1,PROSPER_Harvey!$79:$79,""),"")))))))="","",
IF($C15="Christopher Lobo",_xlfn.XLOOKUP($B15,PROSPER_Lobo!$1:$1,PROSPER_Lobo!$79:$79,""),
IF($C15="Naren Baliga",_xlfn.XLOOKUP($B15,PROSPER_Baliga!$1:$1,PROSPER_Baliga!$79:$79,""),
IF($C15="Thorsten Huhn",_xlfn.XLOOKUP($B15,PROSPER_Huhn!$1:$1,PROSPER_Huhn!$79:$79,""),
IF($C15="Nick Hull",_xlfn.XLOOKUP($B15,PROSPER_Hull!$1:$1,PROSPER_Hull!$79:$79,""),
IF($C15="Monika Kotwani",_xlfn.XLOOKUP($B15,PROSPER_Kotwani!$1:$1,PROSPER_Kotwani!$79:$79,""),
IF($C15="Jonathan Wellner",_xlfn.XLOOKUP($B15,PROSPER_Wellner!$1:$1,PROSPER_Wellner!$79:$79,""),
IF($C15="Travis Harvey",_xlfn.XLOOKUP($B15,PROSPER_Harvey!$1:$1,PROSPER_Harvey!$79:$79,""),""))))))))="","No Comment",IF(IF($C15="Christopher Lobo",_xlfn.XLOOKUP($B15,PROSPER_Lobo!$1:$1,PROSPER_Lobo!$79:$79,""),
IF($C15="Naren Baliga",_xlfn.XLOOKUP($B15,PROSPER_Baliga!$1:$1,PROSPER_Baliga!$79:$79,""),
IF($C15="Thorsten Huhn",_xlfn.XLOOKUP($B15,PROSPER_Huhn!$1:$1,PROSPER_Huhn!$79:$79,""),
IF($C15="Nick Hull",_xlfn.XLOOKUP($B15,PROSPER_Hull!$1:$1,PROSPER_Hull!$79:$79,""),
IF($C15="Monika Kotwani",_xlfn.XLOOKUP($B15,PROSPER_Kotwani!$1:$1,PROSPER_Kotwani!$79:$79,""),
IF($C15="Jonathan Wellner",_xlfn.XLOOKUP($B15,PROSPER_Wellner!$1:$1,PROSPER_Wellner!$79:$79,""),
IF($C15="Travis Harvey",_xlfn.XLOOKUP($B15,PROSPER_Harvey!$1:$1,PROSPER_Harvey!$79:$79,""),"")))))))="","",
IF($C15="Christopher Lobo",_xlfn.XLOOKUP($B15,PROSPER_Lobo!$1:$1,PROSPER_Lobo!$79:$79,""),
IF($C15="Naren Baliga",_xlfn.XLOOKUP($B15,PROSPER_Baliga!$1:$1,PROSPER_Baliga!$79:$79,""),
IF($C15="Thorsten Huhn",_xlfn.XLOOKUP($B15,PROSPER_Huhn!$1:$1,PROSPER_Huhn!$79:$79,""),
IF($C15="Nick Hull",_xlfn.XLOOKUP($B15,PROSPER_Hull!$1:$1,PROSPER_Hull!$79:$79,""),
IF($C15="Monika Kotwani",_xlfn.XLOOKUP($B15,PROSPER_Kotwani!$1:$1,PROSPER_Kotwani!$79:$79,""),
IF($C15="Jonathan Wellner",_xlfn.XLOOKUP($B15,PROSPER_Wellner!$1:$1,PROSPER_Wellner!$79:$79,""),
IF($C15="Travis Harvey",_xlfn.XLOOKUP($B15,PROSPER_Harvey!$1:$1,PROSPER_Harvey!$79:$79,""),"")))))))))</f>
        <v>No Comment</v>
      </c>
      <c r="KM15" s="141" t="str">
        <f t="shared" si="229"/>
        <v>N/A</v>
      </c>
      <c r="KN15" s="145" t="str">
        <f t="shared" si="230"/>
        <v>N/A</v>
      </c>
      <c r="KO15" s="146" t="str">
        <f t="shared" si="231"/>
        <v>N/A</v>
      </c>
      <c r="KP15" s="194" t="str">
        <f t="shared" si="232"/>
        <v>N/A</v>
      </c>
      <c r="KQ15" s="147">
        <f t="shared" si="233"/>
        <v>4.8172205438066467</v>
      </c>
      <c r="KR15" s="148"/>
      <c r="KS15" s="148"/>
      <c r="KT15" s="148"/>
      <c r="KU15" s="149"/>
    </row>
    <row r="16" spans="2:307" x14ac:dyDescent="0.25">
      <c r="B16" s="118" t="s">
        <v>163</v>
      </c>
      <c r="C16" s="119" t="s">
        <v>491</v>
      </c>
      <c r="D16" s="120" t="str">
        <f>_xlfn.XLOOKUP(B16,PROSPERInitial_Query!E:E,PROSPERInitial_Query!G:G,"",,-1)</f>
        <v/>
      </c>
      <c r="E16" s="121" t="str">
        <f t="shared" si="136"/>
        <v>Damian Scott1 - PortfolioDesign Success</v>
      </c>
      <c r="F16" s="122" t="str">
        <f>_xlfn.XLOOKUP(E16,PROSPERDelta_Query!BK:BK,PROSPERDelta_Query!I:I,"",,-1)</f>
        <v/>
      </c>
      <c r="G16" s="123" t="str">
        <f t="shared" si="137"/>
        <v>N/A</v>
      </c>
      <c r="H16" s="124" t="str">
        <f>IF(IF(IF($C16="Christopher Lobo",_xlfn.XLOOKUP($B16,PROSPER_Lobo!$1:$1,PROSPER_Lobo!$2:$2,""),
IF($C16="Naren Baliga",_xlfn.XLOOKUP($B16,PROSPER_Baliga!$1:$1,PROSPER_Baliga!$2:$2,""),
IF($C16="Thorsten Huhn",_xlfn.XLOOKUP($B16,PROSPER_Huhn!$1:$1,PROSPER_Huhn!$2:$2,""),
IF($C16="Nick Hull",_xlfn.XLOOKUP($B16,PROSPER_Hull!$1:$1,PROSPER_Hull!$2:$2,""),
IF($C16="Monika Kotwani",_xlfn.XLOOKUP($B16,PROSPER_Kotwani!$1:$1,PROSPER_Kotwani!$2:$2,""),
IF($C16="Jonathan Wellner",_xlfn.XLOOKUP($B16,PROSPER_Wellner!$1:$1,PROSPER_Wellner!$2:$2,""),
IF($C16="Travis Harvey",_xlfn.XLOOKUP($B16,PROSPER_Harvey!$1:$1,PROSPER_Harvey!$2:$2,""),"")))))))="","",
IF($C16="Christopher Lobo",_xlfn.XLOOKUP($B16,PROSPER_Lobo!$1:$1,PROSPER_Lobo!$2:$2,""),
IF($C16="Naren Baliga",_xlfn.XLOOKUP($B16,PROSPER_Baliga!$1:$1,PROSPER_Baliga!$2:$2,""),
IF($C16="Thorsten Huhn",_xlfn.XLOOKUP($B16,PROSPER_Huhn!$1:$1,PROSPER_Huhn!$2:$2,""),
IF($C16="Nick Hull",_xlfn.XLOOKUP($B16,PROSPER_Hull!$1:$1,PROSPER_Hull!$2:$2,""),
IF($C16="Monika Kotwani",_xlfn.XLOOKUP($B16,PROSPER_Kotwani!$1:$1,PROSPER_Kotwani!$2:$2,""),
IF($C16="Jonathan Wellner",_xlfn.XLOOKUP($B16,PROSPER_Wellner!$1:$1,PROSPER_Wellner!$2:$2,""),
IF($C16="Travis Harvey",_xlfn.XLOOKUP($B16,PROSPER_Harvey!$1:$1,PROSPER_Harvey!$2:$2,""),""))))))))="","No Score",(IF(IF($C16="Christopher Lobo",_xlfn.XLOOKUP($B16,PROSPER_Lobo!$1:$1,PROSPER_Lobo!$2:$2,""),
IF($C16="Naren Baliga",_xlfn.XLOOKUP($B16,PROSPER_Baliga!$1:$1,PROSPER_Baliga!$2:$2,""),
IF($C16="Thorsten Huhn",_xlfn.XLOOKUP($B16,PROSPER_Huhn!$1:$1,PROSPER_Huhn!$2:$2,""),
IF($C16="Nick Hull",_xlfn.XLOOKUP($B16,PROSPER_Hull!$1:$1,PROSPER_Hull!$2:$2,""),
IF($C16="Monika Kotwani",_xlfn.XLOOKUP($B16,PROSPER_Kotwani!$1:$1,PROSPER_Kotwani!$2:$2,""),
IF($C16="Jonathan Wellner",_xlfn.XLOOKUP($B16,PROSPER_Wellner!$1:$1,PROSPER_Wellner!$2:$2,""),
IF($C16="Travis Harvey",_xlfn.XLOOKUP($B16,PROSPER_Harvey!$1:$1,PROSPER_Harvey!$2:$2,""),"")))))))="","",
IF($C16="Christopher Lobo",_xlfn.XLOOKUP($B16,PROSPER_Lobo!$1:$1,PROSPER_Lobo!$2:$2,""),
IF($C16="Naren Baliga",_xlfn.XLOOKUP($B16,PROSPER_Baliga!$1:$1,PROSPER_Baliga!$2:$2,""),
IF($C16="Thorsten Huhn",_xlfn.XLOOKUP($B16,PROSPER_Huhn!$1:$1,PROSPER_Huhn!$2:$2,""),
IF($C16="Nick Hull",_xlfn.XLOOKUP($B16,PROSPER_Hull!$1:$1,PROSPER_Hull!$2:$2,""),
IF($C16="Monika Kotwani",_xlfn.XLOOKUP($B16,PROSPER_Kotwani!$1:$1,PROSPER_Kotwani!$2:$2,""),
IF($C16="Jonathan Wellner",_xlfn.XLOOKUP($B16,PROSPER_Wellner!$1:$1,PROSPER_Wellner!$2:$2,""),
IF($C16="Travis Harvey",_xlfn.XLOOKUP($B16,PROSPER_Harvey!$1:$1,PROSPER_Harvey!$2:$2,""),""))))))))))</f>
        <v>No Score</v>
      </c>
      <c r="I16" s="125" t="str">
        <f>IF(IF(IF($C16="Christopher Lobo",_xlfn.XLOOKUP($B16,PROSPER_Lobo!$1:$1,PROSPER_Lobo!$3:$3,""),
IF($C16="Naren Baliga",_xlfn.XLOOKUP($B16,PROSPER_Baliga!$1:$1,PROSPER_Baliga!$3:$3,""),
IF($C16="Thorsten Huhn",_xlfn.XLOOKUP($B16,PROSPER_Huhn!$1:$1,PROSPER_Huhn!$3:$3,""),
IF($C16="Nick Hull",_xlfn.XLOOKUP($B16,PROSPER_Hull!$1:$1,PROSPER_Hull!$3:$3,""),
IF($C16="Monika Kotwani",_xlfn.XLOOKUP($B16,PROSPER_Kotwani!$1:$1,PROSPER_Kotwani!$3:$3,""),
IF($C16="Jonathan Wellner",_xlfn.XLOOKUP($B16,PROSPER_Wellner!$1:$1,PROSPER_Wellner!$3:$3,""),
IF($C16="Travis Harvey",_xlfn.XLOOKUP($B16,PROSPER_Harvey!$1:$1,PROSPER_Harvey!$3:$3,""),"")))))))="","",
IF($C16="Christopher Lobo",_xlfn.XLOOKUP($B16,PROSPER_Lobo!$1:$1,PROSPER_Lobo!$3:$3,""),
IF($C16="Naren Baliga",_xlfn.XLOOKUP($B16,PROSPER_Baliga!$1:$1,PROSPER_Baliga!$3:$3,""),
IF($C16="Thorsten Huhn",_xlfn.XLOOKUP($B16,PROSPER_Huhn!$1:$1,PROSPER_Huhn!$3:$3,""),
IF($C16="Nick Hull",_xlfn.XLOOKUP($B16,PROSPER_Hull!$1:$1,PROSPER_Hull!$3:$3,""),
IF($C16="Monika Kotwani",_xlfn.XLOOKUP($B16,PROSPER_Kotwani!$1:$1,PROSPER_Kotwani!$3:$3,""),
IF($C16="Jonathan Wellner",_xlfn.XLOOKUP($B16,PROSPER_Wellner!$1:$1,PROSPER_Wellner!$3:$3,""),
IF($C16="Travis Harvey",_xlfn.XLOOKUP($B16,PROSPER_Harvey!$1:$1,PROSPER_Harvey!$3:$3,""),""))))))))="","No Comment",IF(IF($C16="Christopher Lobo",_xlfn.XLOOKUP($B16,PROSPER_Lobo!$1:$1,PROSPER_Lobo!$3:$3,""),
IF($C16="Naren Baliga",_xlfn.XLOOKUP($B16,PROSPER_Baliga!$1:$1,PROSPER_Baliga!$3:$3,""),
IF($C16="Thorsten Huhn",_xlfn.XLOOKUP($B16,PROSPER_Huhn!$1:$1,PROSPER_Huhn!$3:$3,""),
IF($C16="Nick Hull",_xlfn.XLOOKUP($B16,PROSPER_Hull!$1:$1,PROSPER_Hull!$3:$3,""),
IF($C16="Monika Kotwani",_xlfn.XLOOKUP($B16,PROSPER_Kotwani!$1:$1,PROSPER_Kotwani!$3:$3,""),
IF($C16="Jonathan Wellner",_xlfn.XLOOKUP($B16,PROSPER_Wellner!$1:$1,PROSPER_Wellner!$3:$3,""),
IF($C16="Travis Harvey",_xlfn.XLOOKUP($B16,PROSPER_Harvey!$1:$1,PROSPER_Harvey!$3:$3,""),"")))))))="","",
IF($C16="Christopher Lobo",_xlfn.XLOOKUP($B16,PROSPER_Lobo!$1:$1,PROSPER_Lobo!$3:$3,""),
IF($C16="Naren Baliga",_xlfn.XLOOKUP($B16,PROSPER_Baliga!$1:$1,PROSPER_Baliga!$3:$3,""),
IF($C16="Thorsten Huhn",_xlfn.XLOOKUP($B16,PROSPER_Huhn!$1:$1,PROSPER_Huhn!$3:$3,""),
IF($C16="Nick Hull",_xlfn.XLOOKUP($B16,PROSPER_Hull!$1:$1,PROSPER_Hull!$3:$3,""),
IF($C16="Monika Kotwani",_xlfn.XLOOKUP($B16,PROSPER_Kotwani!$1:$1,PROSPER_Kotwani!$3:$3,""),
IF($C16="Jonathan Wellner",_xlfn.XLOOKUP($B16,PROSPER_Wellner!$1:$1,PROSPER_Wellner!$3:$3,""),
IF($C16="Travis Harvey",_xlfn.XLOOKUP($B16,PROSPER_Harvey!$1:$1,PROSPER_Harvey!$3:$3,""),"")))))))))</f>
        <v>No Comment</v>
      </c>
      <c r="J16" s="124">
        <f>IFERROR(ROUND(_xlfn.XLOOKUP(B16,DesignSuccessChallenge_Query!$E:$E,DesignSuccessChallenge_Query!$F:$F)/4.7,0),"Not Taken")</f>
        <v>6</v>
      </c>
      <c r="K16" s="150">
        <f t="shared" si="138"/>
        <v>6</v>
      </c>
      <c r="L16" s="120" t="str">
        <f>_xlfn.XLOOKUP(B16,PROSPERInitial_Query!$E:$E,PROSPERInitial_Query!$H:$H,"",,-1)</f>
        <v/>
      </c>
      <c r="M16" s="121" t="str">
        <f t="shared" si="3"/>
        <v>Damian Scott1 - PortfolioPremium Engagement</v>
      </c>
      <c r="N16" s="126" t="str">
        <f>_xlfn.XLOOKUP(M16,PROSPERDelta_Query!BK:BK,PROSPERDelta_Query!J:J,"",,-1)</f>
        <v/>
      </c>
      <c r="O16" s="124" t="str">
        <f t="shared" si="139"/>
        <v>N/A</v>
      </c>
      <c r="P16" s="124" t="str">
        <f>IF(IF(IF($C16="Christopher Lobo",_xlfn.XLOOKUP($B16,PROSPER_Lobo!$1:$1,PROSPER_Lobo!$4:$4,""),
IF($C16="Naren Baliga",_xlfn.XLOOKUP($B16,PROSPER_Baliga!$1:$1,PROSPER_Baliga!$4:$4,""),
IF($C16="Thorsten Huhn",_xlfn.XLOOKUP($B16,PROSPER_Huhn!$1:$1,PROSPER_Huhn!$4:$4,""),
IF($C16="Nick Hull",_xlfn.XLOOKUP($B16,PROSPER_Hull!$1:$1,PROSPER_Hull!$4:$4,""),
IF($C16="Monika Kotwani",_xlfn.XLOOKUP($B16,PROSPER_Kotwani!$1:$1,PROSPER_Kotwani!$4:$4,""),
IF($C16="Jonathan Wellner",_xlfn.XLOOKUP($B16,PROSPER_Wellner!$1:$1,PROSPER_Wellner!$4:$4,""),
IF($C16="Travis Harvey",_xlfn.XLOOKUP($B16,PROSPER_Harvey!$1:$1,PROSPER_Harvey!$4:$4,""),"")))))))="","",
IF($C16="Christopher Lobo",_xlfn.XLOOKUP($B16,PROSPER_Lobo!$1:$1,PROSPER_Lobo!$4:$4,""),
IF($C16="Naren Baliga",_xlfn.XLOOKUP($B16,PROSPER_Baliga!$1:$1,PROSPER_Baliga!$4:$4,""),
IF($C16="Thorsten Huhn",_xlfn.XLOOKUP($B16,PROSPER_Huhn!$1:$1,PROSPER_Huhn!$4:$4,""),
IF($C16="Nick Hull",_xlfn.XLOOKUP($B16,PROSPER_Hull!$1:$1,PROSPER_Hull!$4:$4,""),
IF($C16="Monika Kotwani",_xlfn.XLOOKUP($B16,PROSPER_Kotwani!$1:$1,PROSPER_Kotwani!$4:$4,""),
IF($C16="Jonathan Wellner",_xlfn.XLOOKUP($B16,PROSPER_Wellner!$1:$1,PROSPER_Wellner!$4:$4,""),
IF($C16="Travis Harvey",_xlfn.XLOOKUP($B16,PROSPER_Harvey!$1:$1,PROSPER_Harvey!$4:$4,""),""))))))))="","No Score",IF(IF($C16="Christopher Lobo",_xlfn.XLOOKUP($B16,PROSPER_Lobo!$1:$1,PROSPER_Lobo!$4:$4,""),
IF($C16="Naren Baliga",_xlfn.XLOOKUP($B16,PROSPER_Baliga!$1:$1,PROSPER_Baliga!$4:$4,""),
IF($C16="Thorsten Huhn",_xlfn.XLOOKUP($B16,PROSPER_Huhn!$1:$1,PROSPER_Huhn!$4:$4,""),
IF($C16="Nick Hull",_xlfn.XLOOKUP($B16,PROSPER_Hull!$1:$1,PROSPER_Hull!$4:$4,""),
IF($C16="Monika Kotwani",_xlfn.XLOOKUP($B16,PROSPER_Kotwani!$1:$1,PROSPER_Kotwani!$4:$4,""),
IF($C16="Jonathan Wellner",_xlfn.XLOOKUP($B16,PROSPER_Wellner!$1:$1,PROSPER_Wellner!$4:$4,""),
IF($C16="Travis Harvey",_xlfn.XLOOKUP($B16,PROSPER_Harvey!$1:$1,PROSPER_Harvey!$4:$4,""),"")))))))="","",
IF($C16="Christopher Lobo",_xlfn.XLOOKUP($B16,PROSPER_Lobo!$1:$1,PROSPER_Lobo!$4:$4,""),
IF($C16="Naren Baliga",_xlfn.XLOOKUP($B16,PROSPER_Baliga!$1:$1,PROSPER_Baliga!$4:$4,""),
IF($C16="Thorsten Huhn",_xlfn.XLOOKUP($B16,PROSPER_Huhn!$1:$1,PROSPER_Huhn!$4:$4,""),
IF($C16="Nick Hull",_xlfn.XLOOKUP($B16,PROSPER_Hull!$1:$1,PROSPER_Hull!$4:$4,""),
IF($C16="Monika Kotwani",_xlfn.XLOOKUP($B16,PROSPER_Kotwani!$1:$1,PROSPER_Kotwani!$4:$4,""),
IF($C16="Jonathan Wellner",_xlfn.XLOOKUP($B16,PROSPER_Wellner!$1:$1,PROSPER_Wellner!$4:$4,""),
IF($C16="Travis Harvey",_xlfn.XLOOKUP($B16,PROSPER_Harvey!$1:$1,PROSPER_Harvey!$4:$4,""),"")))))))))</f>
        <v>No Score</v>
      </c>
      <c r="Q16" s="125" t="str">
        <f>IF(IF(IF($C16="Christopher Lobo",_xlfn.XLOOKUP($B16,PROSPER_Lobo!$1:$1,PROSPER_Lobo!$5:$5,""),
IF($C16="Naren Baliga",_xlfn.XLOOKUP($B16,PROSPER_Baliga!$1:$1,PROSPER_Baliga!$5:$5,""),
IF($C16="Thorsten Huhn",_xlfn.XLOOKUP($B16,PROSPER_Huhn!$1:$1,PROSPER_Huhn!$5:$5,""),
IF($C16="Nick Hull",_xlfn.XLOOKUP($B16,PROSPER_Hull!$1:$1,PROSPER_Hull!$5:$5,""),
IF($C16="Monika Kotwani",_xlfn.XLOOKUP($B16,PROSPER_Kotwani!$1:$1,PROSPER_Kotwani!$5:$5,""),
IF($C16="Jonathan Wellner",_xlfn.XLOOKUP($B16,PROSPER_Wellner!$1:$1,PROSPER_Wellner!$5:$5,""),
IF($C16="Travis Harvey",_xlfn.XLOOKUP($B16,PROSPER_Harvey!$1:$1,PROSPER_Harvey!$5:$5,""),"")))))))="","",
IF($C16="Christopher Lobo",_xlfn.XLOOKUP($B16,PROSPER_Lobo!$1:$1,PROSPER_Lobo!$5:$5,""),
IF($C16="Naren Baliga",_xlfn.XLOOKUP($B16,PROSPER_Baliga!$1:$1,PROSPER_Baliga!$5:$5,""),
IF($C16="Thorsten Huhn",_xlfn.XLOOKUP($B16,PROSPER_Huhn!$1:$1,PROSPER_Huhn!$5:$5,""),
IF($C16="Nick Hull",_xlfn.XLOOKUP($B16,PROSPER_Hull!$1:$1,PROSPER_Hull!$5:$5,""),
IF($C16="Monika Kotwani",_xlfn.XLOOKUP($B16,PROSPER_Kotwani!$1:$1,PROSPER_Kotwani!$5:$5,""),
IF($C16="Jonathan Wellner",_xlfn.XLOOKUP($B16,PROSPER_Wellner!$1:$1,PROSPER_Wellner!$5:$5,""),
IF($C16="Travis Harvey",_xlfn.XLOOKUP($B16,PROSPER_Harvey!$1:$1,PROSPER_Harvey!$5:$5,""),""))))))))="","No Comment",IF(IF($C16="Christopher Lobo",_xlfn.XLOOKUP($B16,PROSPER_Lobo!$1:$1,PROSPER_Lobo!$5:$5,""),
IF($C16="Naren Baliga",_xlfn.XLOOKUP($B16,PROSPER_Baliga!$1:$1,PROSPER_Baliga!$5:$5,""),
IF($C16="Thorsten Huhn",_xlfn.XLOOKUP($B16,PROSPER_Huhn!$1:$1,PROSPER_Huhn!$5:$5,""),
IF($C16="Nick Hull",_xlfn.XLOOKUP($B16,PROSPER_Hull!$1:$1,PROSPER_Hull!$5:$5,""),
IF($C16="Monika Kotwani",_xlfn.XLOOKUP($B16,PROSPER_Kotwani!$1:$1,PROSPER_Kotwani!$5:$5,""),
IF($C16="Jonathan Wellner",_xlfn.XLOOKUP($B16,PROSPER_Wellner!$1:$1,PROSPER_Wellner!$5:$5,""),
IF($C16="Travis Harvey",_xlfn.XLOOKUP($B16,PROSPER_Harvey!$1:$1,PROSPER_Harvey!$5:$5,""),"")))))))="","",
IF($C16="Christopher Lobo",_xlfn.XLOOKUP($B16,PROSPER_Lobo!$1:$1,PROSPER_Lobo!$5:$5,""),
IF($C16="Naren Baliga",_xlfn.XLOOKUP($B16,PROSPER_Baliga!$1:$1,PROSPER_Baliga!$5:$5,""),
IF($C16="Thorsten Huhn",_xlfn.XLOOKUP($B16,PROSPER_Huhn!$1:$1,PROSPER_Huhn!$5:$5,""),
IF($C16="Nick Hull",_xlfn.XLOOKUP($B16,PROSPER_Hull!$1:$1,PROSPER_Hull!$5:$5,""),
IF($C16="Monika Kotwani",_xlfn.XLOOKUP($B16,PROSPER_Kotwani!$1:$1,PROSPER_Kotwani!$5:$5,""),
IF($C16="Jonathan Wellner",_xlfn.XLOOKUP($B16,PROSPER_Wellner!$1:$1,PROSPER_Wellner!$5:$5,""),
IF($C16="Travis Harvey",_xlfn.XLOOKUP($B16,PROSPER_Harvey!$1:$1,PROSPER_Harvey!$5:$5,""),"")))))))))</f>
        <v>No Comment</v>
      </c>
      <c r="R16" s="124" t="s">
        <v>89</v>
      </c>
      <c r="S16" s="150" t="str">
        <f t="shared" si="140"/>
        <v>N/A</v>
      </c>
      <c r="T16" s="120" t="str">
        <f>_xlfn.XLOOKUP(B16,PROSPERInitial_Query!$E:$E,PROSPERInitial_Query!$I:$I,"",,-1)</f>
        <v/>
      </c>
      <c r="U16" s="121" t="str">
        <f t="shared" si="6"/>
        <v>Damian Scott1 - PortfolioCloud Application Services</v>
      </c>
      <c r="V16" s="126" t="str">
        <f>_xlfn.XLOOKUP(U16,PROSPERDelta_Query!BK:BK,PROSPERDelta_Query!K:K,"",,-1)</f>
        <v/>
      </c>
      <c r="W16" s="124" t="str">
        <f t="shared" si="141"/>
        <v>N/A</v>
      </c>
      <c r="X16" s="124" t="str">
        <f>IF(IF(IF($C16="Christopher Lobo",_xlfn.XLOOKUP($B16,PROSPER_Lobo!$1:$1,PROSPER_Lobo!$6:$6,""),
IF($C16="Naren Baliga",_xlfn.XLOOKUP($B16,PROSPER_Baliga!$1:$1,PROSPER_Baliga!$6:$6,""),
IF($C16="Thorsten Huhn",_xlfn.XLOOKUP($B16,PROSPER_Huhn!$1:$1,PROSPER_Huhn!$6:$6,""),
IF($C16="Nick Hull",_xlfn.XLOOKUP($B16,PROSPER_Hull!$1:$1,PROSPER_Hull!$6:$6,""),
IF($C16="Monika Kotwani",_xlfn.XLOOKUP($B16,PROSPER_Kotwani!$1:$1,PROSPER_Kotwani!$6:$6,""),
IF($C16="Jonathan Wellner",_xlfn.XLOOKUP($B16,PROSPER_Wellner!$1:$1,PROSPER_Wellner!$6:$6,""),
IF($C16="Travis Harvey",_xlfn.XLOOKUP($B16,PROSPER_Harvey!$1:$1,PROSPER_Harvey!$6:$6,""),"")))))))="","",
IF($C16="Christopher Lobo",_xlfn.XLOOKUP($B16,PROSPER_Lobo!$1:$1,PROSPER_Lobo!$6:$6,""),
IF($C16="Naren Baliga",_xlfn.XLOOKUP($B16,PROSPER_Baliga!$1:$1,PROSPER_Baliga!$6:$6,""),
IF($C16="Thorsten Huhn",_xlfn.XLOOKUP($B16,PROSPER_Huhn!$1:$1,PROSPER_Huhn!$6:$6,""),
IF($C16="Nick Hull",_xlfn.XLOOKUP($B16,PROSPER_Hull!$1:$1,PROSPER_Hull!$6:$6,""),
IF($C16="Monika Kotwani",_xlfn.XLOOKUP($B16,PROSPER_Kotwani!$1:$1,PROSPER_Kotwani!$6:$6,""),
IF($C16="Jonathan Wellner",_xlfn.XLOOKUP($B16,PROSPER_Wellner!$1:$1,PROSPER_Wellner!$6:$6,""),
IF($C16="Travis Harvey",_xlfn.XLOOKUP($B16,PROSPER_Harvey!$1:$1,PROSPER_Harvey!$6:$6,""),""))))))))="","No Score",IF(IF($C16="Christopher Lobo",_xlfn.XLOOKUP($B16,PROSPER_Lobo!$1:$1,PROSPER_Lobo!$6:$6,""),
IF($C16="Naren Baliga",_xlfn.XLOOKUP($B16,PROSPER_Baliga!$1:$1,PROSPER_Baliga!$6:$6,""),
IF($C16="Thorsten Huhn",_xlfn.XLOOKUP($B16,PROSPER_Huhn!$1:$1,PROSPER_Huhn!$6:$6,""),
IF($C16="Nick Hull",_xlfn.XLOOKUP($B16,PROSPER_Hull!$1:$1,PROSPER_Hull!$6:$6,""),
IF($C16="Monika Kotwani",_xlfn.XLOOKUP($B16,PROSPER_Kotwani!$1:$1,PROSPER_Kotwani!$6:$6,""),
IF($C16="Jonathan Wellner",_xlfn.XLOOKUP($B16,PROSPER_Wellner!$1:$1,PROSPER_Wellner!$6:$6,""),
IF($C16="Travis Harvey",_xlfn.XLOOKUP($B16,PROSPER_Harvey!$1:$1,PROSPER_Harvey!$6:$6,""),"")))))))="","",
IF($C16="Christopher Lobo",_xlfn.XLOOKUP($B16,PROSPER_Lobo!$1:$1,PROSPER_Lobo!$6:$6,""),
IF($C16="Naren Baliga",_xlfn.XLOOKUP($B16,PROSPER_Baliga!$1:$1,PROSPER_Baliga!$6:$6,""),
IF($C16="Thorsten Huhn",_xlfn.XLOOKUP($B16,PROSPER_Huhn!$1:$1,PROSPER_Huhn!$6:$6,""),
IF($C16="Nick Hull",_xlfn.XLOOKUP($B16,PROSPER_Hull!$1:$1,PROSPER_Hull!$6:$6,""),
IF($C16="Monika Kotwani",_xlfn.XLOOKUP($B16,PROSPER_Kotwani!$1:$1,PROSPER_Kotwani!$6:$6,""),
IF($C16="Jonathan Wellner",_xlfn.XLOOKUP($B16,PROSPER_Wellner!$1:$1,PROSPER_Wellner!$6:$6,""),
IF($C16="Travis Harvey",_xlfn.XLOOKUP($B16,PROSPER_Harvey!$1:$1,PROSPER_Harvey!$6:$6,""),"")))))))))</f>
        <v>No Score</v>
      </c>
      <c r="Y16" s="125" t="str">
        <f>IF(IF(IF($C16="Christopher Lobo",_xlfn.XLOOKUP($B16,PROSPER_Lobo!$1:$1,PROSPER_Lobo!$7:$7,""),
IF($C16="Naren Baliga",_xlfn.XLOOKUP($B16,PROSPER_Baliga!$1:$1,PROSPER_Baliga!$7:$7,""),
IF($C16="Thorsten Huhn",_xlfn.XLOOKUP($B16,PROSPER_Huhn!$1:$1,PROSPER_Huhn!$7:$7,""),
IF($C16="Nick Hull",_xlfn.XLOOKUP($B16,PROSPER_Hull!$1:$1,PROSPER_Hull!$7:$7,""),
IF($C16="Monika Kotwani",_xlfn.XLOOKUP($B16,PROSPER_Kotwani!$1:$1,PROSPER_Kotwani!$7:$7,""),
IF($C16="Jonathan Wellner",_xlfn.XLOOKUP($B16,PROSPER_Wellner!$1:$1,PROSPER_Wellner!$7:$7,""),
IF($C16="Travis Harvey",_xlfn.XLOOKUP($B16,PROSPER_Harvey!$1:$1,PROSPER_Harvey!$7:$7,""),"")))))))="","",
IF($C16="Christopher Lobo",_xlfn.XLOOKUP($B16,PROSPER_Lobo!$1:$1,PROSPER_Lobo!$7:$7,""),
IF($C16="Naren Baliga",_xlfn.XLOOKUP($B16,PROSPER_Baliga!$1:$1,PROSPER_Baliga!$7:$7,""),
IF($C16="Thorsten Huhn",_xlfn.XLOOKUP($B16,PROSPER_Huhn!$1:$1,PROSPER_Huhn!$7:$7,""),
IF($C16="Nick Hull",_xlfn.XLOOKUP($B16,PROSPER_Hull!$1:$1,PROSPER_Hull!$7:$7,""),
IF($C16="Monika Kotwani",_xlfn.XLOOKUP($B16,PROSPER_Kotwani!$1:$1,PROSPER_Kotwani!$7:$7,""),
IF($C16="Jonathan Wellner",_xlfn.XLOOKUP($B16,PROSPER_Wellner!$1:$1,PROSPER_Wellner!$7:$7,""),
IF($C16="Travis Harvey",_xlfn.XLOOKUP($B16,PROSPER_Harvey!$1:$1,PROSPER_Harvey!$7:$7,""),""))))))))="","No Comment",IF(IF($C16="Christopher Lobo",_xlfn.XLOOKUP($B16,PROSPER_Lobo!$1:$1,PROSPER_Lobo!$7:$7,""),
IF($C16="Naren Baliga",_xlfn.XLOOKUP($B16,PROSPER_Baliga!$1:$1,PROSPER_Baliga!$7:$7,""),
IF($C16="Thorsten Huhn",_xlfn.XLOOKUP($B16,PROSPER_Huhn!$1:$1,PROSPER_Huhn!$7:$7,""),
IF($C16="Nick Hull",_xlfn.XLOOKUP($B16,PROSPER_Hull!$1:$1,PROSPER_Hull!$7:$7,""),
IF($C16="Monika Kotwani",_xlfn.XLOOKUP($B16,PROSPER_Kotwani!$1:$1,PROSPER_Kotwani!$7:$7,""),
IF($C16="Jonathan Wellner",_xlfn.XLOOKUP($B16,PROSPER_Wellner!$1:$1,PROSPER_Wellner!$7:$7,""),
IF($C16="Travis Harvey",_xlfn.XLOOKUP($B16,PROSPER_Harvey!$1:$1,PROSPER_Harvey!$7:$7,""),"")))))))="","",
IF($C16="Christopher Lobo",_xlfn.XLOOKUP($B16,PROSPER_Lobo!$1:$1,PROSPER_Lobo!$7:$7,""),
IF($C16="Naren Baliga",_xlfn.XLOOKUP($B16,PROSPER_Baliga!$1:$1,PROSPER_Baliga!$7:$7,""),
IF($C16="Thorsten Huhn",_xlfn.XLOOKUP($B16,PROSPER_Huhn!$1:$1,PROSPER_Huhn!$7:$7,""),
IF($C16="Nick Hull",_xlfn.XLOOKUP($B16,PROSPER_Hull!$1:$1,PROSPER_Hull!$7:$7,""),
IF($C16="Monika Kotwani",_xlfn.XLOOKUP($B16,PROSPER_Kotwani!$1:$1,PROSPER_Kotwani!$7:$7,""),
IF($C16="Jonathan Wellner",_xlfn.XLOOKUP($B16,PROSPER_Wellner!$1:$1,PROSPER_Wellner!$7:$7,""),
IF($C16="Travis Harvey",_xlfn.XLOOKUP($B16,PROSPER_Harvey!$1:$1,PROSPER_Harvey!$7:$7,""),"")))))))))</f>
        <v>No Comment</v>
      </c>
      <c r="Z16" s="124" t="s">
        <v>89</v>
      </c>
      <c r="AA16" s="150" t="str">
        <f t="shared" si="142"/>
        <v>N/A</v>
      </c>
      <c r="AB16" s="120" t="str">
        <f>_xlfn.XLOOKUP(B16,PROSPERInitial_Query!$E:$E,PROSPERInitial_Query!$J:$J,"",,-1)</f>
        <v/>
      </c>
      <c r="AC16" s="121" t="str">
        <f t="shared" si="9"/>
        <v>Damian Scott1 - PortfolioPreferred Success</v>
      </c>
      <c r="AD16" s="126" t="str">
        <f>_xlfn.XLOOKUP(AC16,PROSPERDelta_Query!BK:BK,PROSPERDelta_Query!L:L,"",,-1)</f>
        <v/>
      </c>
      <c r="AE16" s="124" t="str">
        <f t="shared" si="143"/>
        <v>N/A</v>
      </c>
      <c r="AF16" s="124" t="str">
        <f>IF(IF(IF($C16="Christopher Lobo",_xlfn.XLOOKUP($B16,PROSPER_Lobo!$1:$1,PROSPER_Lobo!$8:$8,""),
IF($C16="Naren Baliga",_xlfn.XLOOKUP($B16,PROSPER_Baliga!$1:$1,PROSPER_Baliga!$8:$8,""),
IF($C16="Thorsten Huhn",_xlfn.XLOOKUP($B16,PROSPER_Huhn!$1:$1,PROSPER_Huhn!$8:$8,""),
IF($C16="Nick Hull",_xlfn.XLOOKUP($B16,PROSPER_Hull!$1:$1,PROSPER_Hull!$8:$8,""),
IF($C16="Monika Kotwani",_xlfn.XLOOKUP($B16,PROSPER_Kotwani!$1:$1,PROSPER_Kotwani!$8:$8,""),
IF($C16="Jonathan Wellner",_xlfn.XLOOKUP($B16,PROSPER_Wellner!$1:$1,PROSPER_Wellner!$8:$8,""),
IF($C16="Travis Harvey",_xlfn.XLOOKUP($B16,PROSPER_Harvey!$1:$1,PROSPER_Harvey!$8:$8,""),"")))))))="","",
IF($C16="Christopher Lobo",_xlfn.XLOOKUP($B16,PROSPER_Lobo!$1:$1,PROSPER_Lobo!$8:$8,""),
IF($C16="Naren Baliga",_xlfn.XLOOKUP($B16,PROSPER_Baliga!$1:$1,PROSPER_Baliga!$8:$8,""),
IF($C16="Thorsten Huhn",_xlfn.XLOOKUP($B16,PROSPER_Huhn!$1:$1,PROSPER_Huhn!$8:$8,""),
IF($C16="Nick Hull",_xlfn.XLOOKUP($B16,PROSPER_Hull!$1:$1,PROSPER_Hull!$8:$8,""),
IF($C16="Monika Kotwani",_xlfn.XLOOKUP($B16,PROSPER_Kotwani!$1:$1,PROSPER_Kotwani!$8:$8,""),
IF($C16="Jonathan Wellner",_xlfn.XLOOKUP($B16,PROSPER_Wellner!$1:$1,PROSPER_Wellner!$8:$8,""),
IF($C16="Travis Harvey",_xlfn.XLOOKUP($B16,PROSPER_Harvey!$1:$1,PROSPER_Harvey!$8:$8,""),""))))))))="","No Score",IF(IF($C16="Christopher Lobo",_xlfn.XLOOKUP($B16,PROSPER_Lobo!$1:$1,PROSPER_Lobo!$8:$8,""),
IF($C16="Naren Baliga",_xlfn.XLOOKUP($B16,PROSPER_Baliga!$1:$1,PROSPER_Baliga!$8:$8,""),
IF($C16="Thorsten Huhn",_xlfn.XLOOKUP($B16,PROSPER_Huhn!$1:$1,PROSPER_Huhn!$8:$8,""),
IF($C16="Nick Hull",_xlfn.XLOOKUP($B16,PROSPER_Hull!$1:$1,PROSPER_Hull!$8:$8,""),
IF($C16="Monika Kotwani",_xlfn.XLOOKUP($B16,PROSPER_Kotwani!$1:$1,PROSPER_Kotwani!$8:$8,""),
IF($C16="Jonathan Wellner",_xlfn.XLOOKUP($B16,PROSPER_Wellner!$1:$1,PROSPER_Wellner!$8:$8,""),
IF($C16="Travis Harvey",_xlfn.XLOOKUP($B16,PROSPER_Harvey!$1:$1,PROSPER_Harvey!$8:$8,""),"")))))))="","",
IF($C16="Christopher Lobo",_xlfn.XLOOKUP($B16,PROSPER_Lobo!$1:$1,PROSPER_Lobo!$8:$8,""),
IF($C16="Naren Baliga",_xlfn.XLOOKUP($B16,PROSPER_Baliga!$1:$1,PROSPER_Baliga!$8:$8,""),
IF($C16="Thorsten Huhn",_xlfn.XLOOKUP($B16,PROSPER_Huhn!$1:$1,PROSPER_Huhn!$8:$8,""),
IF($C16="Nick Hull",_xlfn.XLOOKUP($B16,PROSPER_Hull!$1:$1,PROSPER_Hull!$8:$8,""),
IF($C16="Monika Kotwani",_xlfn.XLOOKUP($B16,PROSPER_Kotwani!$1:$1,PROSPER_Kotwani!$8:$8,""),
IF($C16="Jonathan Wellner",_xlfn.XLOOKUP($B16,PROSPER_Wellner!$1:$1,PROSPER_Wellner!$8:$8,""),
IF($C16="Travis Harvey",_xlfn.XLOOKUP($B16,PROSPER_Harvey!$1:$1,PROSPER_Harvey!$8:$8,""),"")))))))))</f>
        <v>No Score</v>
      </c>
      <c r="AG16" s="125" t="str">
        <f>IF(IF(IF($C16="Christopher Lobo",_xlfn.XLOOKUP($B16,PROSPER_Lobo!$1:$1,PROSPER_Lobo!$9:$9,""),
IF($C16="Naren Baliga",_xlfn.XLOOKUP($B16,PROSPER_Baliga!$1:$1,PROSPER_Baliga!$9:$9,""),
IF($C16="Thorsten Huhn",_xlfn.XLOOKUP($B16,PROSPER_Huhn!$1:$1,PROSPER_Huhn!$9:$9,""),
IF($C16="Nick Hull",_xlfn.XLOOKUP($B16,PROSPER_Hull!$1:$1,PROSPER_Hull!$9:$9,""),
IF($C16="Monika Kotwani",_xlfn.XLOOKUP($B16,PROSPER_Kotwani!$1:$1,PROSPER_Kotwani!$9:$9,""),
IF($C16="Jonathan Wellner",_xlfn.XLOOKUP($B16,PROSPER_Wellner!$1:$1,PROSPER_Wellner!$9:$9,""),
IF($C16="Travis Harvey",_xlfn.XLOOKUP($B16,PROSPER_Harvey!$1:$1,PROSPER_Harvey!$9:$9,""),"")))))))="","",
IF($C16="Christopher Lobo",_xlfn.XLOOKUP($B16,PROSPER_Lobo!$1:$1,PROSPER_Lobo!$9:$9,""),
IF($C16="Naren Baliga",_xlfn.XLOOKUP($B16,PROSPER_Baliga!$1:$1,PROSPER_Baliga!$9:$9,""),
IF($C16="Thorsten Huhn",_xlfn.XLOOKUP($B16,PROSPER_Huhn!$1:$1,PROSPER_Huhn!$9:$9,""),
IF($C16="Nick Hull",_xlfn.XLOOKUP($B16,PROSPER_Hull!$1:$1,PROSPER_Hull!$9:$9,""),
IF($C16="Monika Kotwani",_xlfn.XLOOKUP($B16,PROSPER_Kotwani!$1:$1,PROSPER_Kotwani!$9:$9,""),
IF($C16="Jonathan Wellner",_xlfn.XLOOKUP($B16,PROSPER_Wellner!$1:$1,PROSPER_Wellner!$9:$9,""),
IF($C16="Travis Harvey",_xlfn.XLOOKUP($B16,PROSPER_Harvey!$1:$1,PROSPER_Harvey!$9:$9,""),""))))))))="","No Comment",IF(IF($C16="Christopher Lobo",_xlfn.XLOOKUP($B16,PROSPER_Lobo!$1:$1,PROSPER_Lobo!$9:$9,""),
IF($C16="Naren Baliga",_xlfn.XLOOKUP($B16,PROSPER_Baliga!$1:$1,PROSPER_Baliga!$9:$9,""),
IF($C16="Thorsten Huhn",_xlfn.XLOOKUP($B16,PROSPER_Huhn!$1:$1,PROSPER_Huhn!$9:$9,""),
IF($C16="Nick Hull",_xlfn.XLOOKUP($B16,PROSPER_Hull!$1:$1,PROSPER_Hull!$9:$9,""),
IF($C16="Monika Kotwani",_xlfn.XLOOKUP($B16,PROSPER_Kotwani!$1:$1,PROSPER_Kotwani!$9:$9,""),
IF($C16="Jonathan Wellner",_xlfn.XLOOKUP($B16,PROSPER_Wellner!$1:$1,PROSPER_Wellner!$9:$9,""),
IF($C16="Travis Harvey",_xlfn.XLOOKUP($B16,PROSPER_Harvey!$1:$1,PROSPER_Harvey!$9:$9,""),"")))))))="","",
IF($C16="Christopher Lobo",_xlfn.XLOOKUP($B16,PROSPER_Lobo!$1:$1,PROSPER_Lobo!$9:$9,""),
IF($C16="Naren Baliga",_xlfn.XLOOKUP($B16,PROSPER_Baliga!$1:$1,PROSPER_Baliga!$9:$9,""),
IF($C16="Thorsten Huhn",_xlfn.XLOOKUP($B16,PROSPER_Huhn!$1:$1,PROSPER_Huhn!$9:$9,""),
IF($C16="Nick Hull",_xlfn.XLOOKUP($B16,PROSPER_Hull!$1:$1,PROSPER_Hull!$9:$9,""),
IF($C16="Monika Kotwani",_xlfn.XLOOKUP($B16,PROSPER_Kotwani!$1:$1,PROSPER_Kotwani!$9:$9,""),
IF($C16="Jonathan Wellner",_xlfn.XLOOKUP($B16,PROSPER_Wellner!$1:$1,PROSPER_Wellner!$9:$9,""),
IF($C16="Travis Harvey",_xlfn.XLOOKUP($B16,PROSPER_Harvey!$1:$1,PROSPER_Harvey!$9:$9,""),"")))))))))</f>
        <v>No Comment</v>
      </c>
      <c r="AH16" s="124" t="s">
        <v>89</v>
      </c>
      <c r="AI16" s="150" t="str">
        <f t="shared" si="144"/>
        <v>N/A</v>
      </c>
      <c r="AJ16" s="120" t="str">
        <f>_xlfn.XLOOKUP(B16,PROSPERInitial_Query!$E:$E,PROSPERInitial_Query!$K:$K,"",,-1)</f>
        <v/>
      </c>
      <c r="AK16" s="121" t="str">
        <f t="shared" si="12"/>
        <v>Damian Scott1 - PortfolioBrownfield</v>
      </c>
      <c r="AL16" s="126" t="str">
        <f>_xlfn.XLOOKUP(AK16,PROSPERDelta_Query!BK:BK,PROSPERDelta_Query!M:M,"",,-1)</f>
        <v/>
      </c>
      <c r="AM16" s="124" t="str">
        <f t="shared" si="145"/>
        <v>N/A</v>
      </c>
      <c r="AN16" s="124" t="str">
        <f>IF(IF(IF($C16="Christopher Lobo",_xlfn.XLOOKUP($B16,PROSPER_Lobo!$1:$1,PROSPER_Lobo!$10:$10,""),
IF($C16="Naren Baliga",_xlfn.XLOOKUP($B16,PROSPER_Baliga!$1:$1,PROSPER_Baliga!$10:$10,""),
IF($C16="Thorsten Huhn",_xlfn.XLOOKUP($B16,PROSPER_Huhn!$1:$1,PROSPER_Huhn!$10:$10,""),
IF($C16="Nick Hull",_xlfn.XLOOKUP($B16,PROSPER_Hull!$1:$1,PROSPER_Hull!$10:$10,""),
IF($C16="Monika Kotwani",_xlfn.XLOOKUP($B16,PROSPER_Kotwani!$1:$1,PROSPER_Kotwani!$10:$10,""),
IF($C16="Jonathan Wellner",_xlfn.XLOOKUP($B16,PROSPER_Wellner!$1:$1,PROSPER_Wellner!$10:$10,""),
IF($C16="Travis Harvey",_xlfn.XLOOKUP($B16,PROSPER_Harvey!$1:$1,PROSPER_Harvey!$10:$10,""),"")))))))="","",
IF($C16="Christopher Lobo",_xlfn.XLOOKUP($B16,PROSPER_Lobo!$1:$1,PROSPER_Lobo!$10:$10,""),
IF($C16="Naren Baliga",_xlfn.XLOOKUP($B16,PROSPER_Baliga!$1:$1,PROSPER_Baliga!$10:$10,""),
IF($C16="Thorsten Huhn",_xlfn.XLOOKUP($B16,PROSPER_Huhn!$1:$1,PROSPER_Huhn!$10:$10,""),
IF($C16="Nick Hull",_xlfn.XLOOKUP($B16,PROSPER_Hull!$1:$1,PROSPER_Hull!$10:$10,""),
IF($C16="Monika Kotwani",_xlfn.XLOOKUP($B16,PROSPER_Kotwani!$1:$1,PROSPER_Kotwani!$10:$10,""),
IF($C16="Jonathan Wellner",_xlfn.XLOOKUP($B16,PROSPER_Wellner!$1:$1,PROSPER_Wellner!$10:$10,""),
IF($C16="Travis Harvey",_xlfn.XLOOKUP($B16,PROSPER_Harvey!$1:$1,PROSPER_Harvey!$10:$10,""),""))))))))="","No Score",IF(IF($C16="Christopher Lobo",_xlfn.XLOOKUP($B16,PROSPER_Lobo!$1:$1,PROSPER_Lobo!$10:$10,""),
IF($C16="Naren Baliga",_xlfn.XLOOKUP($B16,PROSPER_Baliga!$1:$1,PROSPER_Baliga!$10:$10,""),
IF($C16="Thorsten Huhn",_xlfn.XLOOKUP($B16,PROSPER_Huhn!$1:$1,PROSPER_Huhn!$10:$10,""),
IF($C16="Nick Hull",_xlfn.XLOOKUP($B16,PROSPER_Hull!$1:$1,PROSPER_Hull!$10:$10,""),
IF($C16="Monika Kotwani",_xlfn.XLOOKUP($B16,PROSPER_Kotwani!$1:$1,PROSPER_Kotwani!$10:$10,""),
IF($C16="Jonathan Wellner",_xlfn.XLOOKUP($B16,PROSPER_Wellner!$1:$1,PROSPER_Wellner!$10:$10,""),
IF($C16="Travis Harvey",_xlfn.XLOOKUP($B16,PROSPER_Harvey!$1:$1,PROSPER_Harvey!$10:$10,""),"")))))))="","",
IF($C16="Christopher Lobo",_xlfn.XLOOKUP($B16,PROSPER_Lobo!$1:$1,PROSPER_Lobo!$10:$10,""),
IF($C16="Naren Baliga",_xlfn.XLOOKUP($B16,PROSPER_Baliga!$1:$1,PROSPER_Baliga!$10:$10,""),
IF($C16="Thorsten Huhn",_xlfn.XLOOKUP($B16,PROSPER_Huhn!$1:$1,PROSPER_Huhn!$10:$10,""),
IF($C16="Nick Hull",_xlfn.XLOOKUP($B16,PROSPER_Hull!$1:$1,PROSPER_Hull!$10:$10,""),
IF($C16="Monika Kotwani",_xlfn.XLOOKUP($B16,PROSPER_Kotwani!$1:$1,PROSPER_Kotwani!$10:$10,""),
IF($C16="Jonathan Wellner",_xlfn.XLOOKUP($B16,PROSPER_Wellner!$1:$1,PROSPER_Wellner!$10:$10,""),
IF($C16="Travis Harvey",_xlfn.XLOOKUP($B16,PROSPER_Harvey!$1:$1,PROSPER_Harvey!$10:$10,""),"")))))))))</f>
        <v>No Score</v>
      </c>
      <c r="AO16" s="125" t="str">
        <f>IF(IF(IF($C16="Christopher Lobo",_xlfn.XLOOKUP($B16,PROSPER_Lobo!$1:$1,PROSPER_Lobo!$11:$11,""),
IF($C16="Naren Baliga",_xlfn.XLOOKUP($B16,PROSPER_Baliga!$1:$1,PROSPER_Baliga!$11:$11,""),
IF($C16="Thorsten Huhn",_xlfn.XLOOKUP($B16,PROSPER_Huhn!$1:$1,PROSPER_Huhn!$11:$11,""),
IF($C16="Nick Hull",_xlfn.XLOOKUP($B16,PROSPER_Hull!$1:$1,PROSPER_Hull!$11:$11,""),
IF($C16="Monika Kotwani",_xlfn.XLOOKUP($B16,PROSPER_Kotwani!$1:$1,PROSPER_Kotwani!$11:$11,""),
IF($C16="Jonathan Wellner",_xlfn.XLOOKUP($B16,PROSPER_Wellner!$1:$1,PROSPER_Wellner!$11:$11,""),
IF($C16="Travis Harvey",_xlfn.XLOOKUP($B16,PROSPER_Harvey!$1:$1,PROSPER_Harvey!$11:$11,""),"")))))))="","",
IF($C16="Christopher Lobo",_xlfn.XLOOKUP($B16,PROSPER_Lobo!$1:$1,PROSPER_Lobo!$11:$11,""),
IF($C16="Naren Baliga",_xlfn.XLOOKUP($B16,PROSPER_Baliga!$1:$1,PROSPER_Baliga!$11:$11,""),
IF($C16="Thorsten Huhn",_xlfn.XLOOKUP($B16,PROSPER_Huhn!$1:$1,PROSPER_Huhn!$11:$11,""),
IF($C16="Nick Hull",_xlfn.XLOOKUP($B16,PROSPER_Hull!$1:$1,PROSPER_Hull!$11:$11,""),
IF($C16="Monika Kotwani",_xlfn.XLOOKUP($B16,PROSPER_Kotwani!$1:$1,PROSPER_Kotwani!$11:$11,""),
IF($C16="Jonathan Wellner",_xlfn.XLOOKUP($B16,PROSPER_Wellner!$1:$1,PROSPER_Wellner!$11:$11,""),
IF($C16="Travis Harvey",_xlfn.XLOOKUP($B16,PROSPER_Harvey!$1:$1,PROSPER_Harvey!$11:$11,""),""))))))))="","No Comment",IF(IF($C16="Christopher Lobo",_xlfn.XLOOKUP($B16,PROSPER_Lobo!$1:$1,PROSPER_Lobo!$11:$11,""),
IF($C16="Naren Baliga",_xlfn.XLOOKUP($B16,PROSPER_Baliga!$1:$1,PROSPER_Baliga!$11:$11,""),
IF($C16="Thorsten Huhn",_xlfn.XLOOKUP($B16,PROSPER_Huhn!$1:$1,PROSPER_Huhn!$11:$11,""),
IF($C16="Nick Hull",_xlfn.XLOOKUP($B16,PROSPER_Hull!$1:$1,PROSPER_Hull!$11:$11,""),
IF($C16="Monika Kotwani",_xlfn.XLOOKUP($B16,PROSPER_Kotwani!$1:$1,PROSPER_Kotwani!$11:$11,""),
IF($C16="Jonathan Wellner",_xlfn.XLOOKUP($B16,PROSPER_Wellner!$1:$1,PROSPER_Wellner!$11:$11,""),
IF($C16="Travis Harvey",_xlfn.XLOOKUP($B16,PROSPER_Harvey!$1:$1,PROSPER_Harvey!$11:$11,""),"")))))))="","",
IF($C16="Christopher Lobo",_xlfn.XLOOKUP($B16,PROSPER_Lobo!$1:$1,PROSPER_Lobo!$11:$11,""),
IF($C16="Naren Baliga",_xlfn.XLOOKUP($B16,PROSPER_Baliga!$1:$1,PROSPER_Baliga!$11:$11,""),
IF($C16="Thorsten Huhn",_xlfn.XLOOKUP($B16,PROSPER_Huhn!$1:$1,PROSPER_Huhn!$11:$11,""),
IF($C16="Nick Hull",_xlfn.XLOOKUP($B16,PROSPER_Hull!$1:$1,PROSPER_Hull!$11:$11,""),
IF($C16="Monika Kotwani",_xlfn.XLOOKUP($B16,PROSPER_Kotwani!$1:$1,PROSPER_Kotwani!$11:$11,""),
IF($C16="Jonathan Wellner",_xlfn.XLOOKUP($B16,PROSPER_Wellner!$1:$1,PROSPER_Wellner!$11:$11,""),
IF($C16="Travis Harvey",_xlfn.XLOOKUP($B16,PROSPER_Harvey!$1:$1,PROSPER_Harvey!$11:$11,""),"")))))))))</f>
        <v>No Comment</v>
      </c>
      <c r="AP16" s="124" t="s">
        <v>89</v>
      </c>
      <c r="AQ16" s="150" t="str">
        <f t="shared" si="146"/>
        <v>N/A</v>
      </c>
      <c r="AR16" s="120" t="str">
        <f>_xlfn.XLOOKUP(B16,PROSPERInitial_Query!$E:$E,PROSPERInitial_Query!$L:$L,"",,-1)</f>
        <v/>
      </c>
      <c r="AS16" s="121" t="str">
        <f t="shared" si="15"/>
        <v>Damian Scott1 - PortfolioTraining &amp; Adoption</v>
      </c>
      <c r="AT16" s="126" t="str">
        <f>_xlfn.XLOOKUP(AS16,PROSPERDelta_Query!BK:BK,PROSPERDelta_Query!N:N,"",,-1)</f>
        <v/>
      </c>
      <c r="AU16" s="124" t="str">
        <f t="shared" si="147"/>
        <v>N/A</v>
      </c>
      <c r="AV16" s="124" t="str">
        <f>IF(IF(IF($C16="Christopher Lobo",_xlfn.XLOOKUP($B16,PROSPER_Lobo!$1:$1,PROSPER_Lobo!$12:$12,""),
IF($C16="Naren Baliga",_xlfn.XLOOKUP($B16,PROSPER_Baliga!$1:$1,PROSPER_Baliga!$12:$12,""),
IF($C16="Thorsten Huhn",_xlfn.XLOOKUP($B16,PROSPER_Huhn!$1:$1,PROSPER_Huhn!$12:$12,""),
IF($C16="Nick Hull",_xlfn.XLOOKUP($B16,PROSPER_Hull!$1:$1,PROSPER_Hull!$12:$12,""),
IF($C16="Monika Kotwani",_xlfn.XLOOKUP($B16,PROSPER_Kotwani!$1:$1,PROSPER_Kotwani!$12:$12,""),
IF($C16="Jonathan Wellner",_xlfn.XLOOKUP($B16,PROSPER_Wellner!$1:$1,PROSPER_Wellner!$12:$12,""),
IF($C16="Travis Harvey",_xlfn.XLOOKUP($B16,PROSPER_Harvey!$1:$1,PROSPER_Harvey!$12:$12,""),"")))))))="","",
IF($C16="Christopher Lobo",_xlfn.XLOOKUP($B16,PROSPER_Lobo!$1:$1,PROSPER_Lobo!$12:$12,""),
IF($C16="Naren Baliga",_xlfn.XLOOKUP($B16,PROSPER_Baliga!$1:$1,PROSPER_Baliga!$12:$12,""),
IF($C16="Thorsten Huhn",_xlfn.XLOOKUP($B16,PROSPER_Huhn!$1:$1,PROSPER_Huhn!$12:$12,""),
IF($C16="Nick Hull",_xlfn.XLOOKUP($B16,PROSPER_Hull!$1:$1,PROSPER_Hull!$12:$12,""),
IF($C16="Monika Kotwani",_xlfn.XLOOKUP($B16,PROSPER_Kotwani!$1:$1,PROSPER_Kotwani!$12:$12,""),
IF($C16="Jonathan Wellner",_xlfn.XLOOKUP($B16,PROSPER_Wellner!$1:$1,PROSPER_Wellner!$12:$12,""),
IF($C16="Travis Harvey",_xlfn.XLOOKUP($B16,PROSPER_Harvey!$1:$1,PROSPER_Harvey!$12:$12,""),""))))))))="","No Score",IF(IF($C16="Christopher Lobo",_xlfn.XLOOKUP($B16,PROSPER_Lobo!$1:$1,PROSPER_Lobo!$12:$12,""),
IF($C16="Naren Baliga",_xlfn.XLOOKUP($B16,PROSPER_Baliga!$1:$1,PROSPER_Baliga!$12:$12,""),
IF($C16="Thorsten Huhn",_xlfn.XLOOKUP($B16,PROSPER_Huhn!$1:$1,PROSPER_Huhn!$12:$12,""),
IF($C16="Nick Hull",_xlfn.XLOOKUP($B16,PROSPER_Hull!$1:$1,PROSPER_Hull!$12:$12,""),
IF($C16="Monika Kotwani",_xlfn.XLOOKUP($B16,PROSPER_Kotwani!$1:$1,PROSPER_Kotwani!$12:$12,""),
IF($C16="Jonathan Wellner",_xlfn.XLOOKUP($B16,PROSPER_Wellner!$1:$1,PROSPER_Wellner!$12:$12,""),
IF($C16="Travis Harvey",_xlfn.XLOOKUP($B16,PROSPER_Harvey!$1:$1,PROSPER_Harvey!$12:$12,""),"")))))))="","",
IF($C16="Christopher Lobo",_xlfn.XLOOKUP($B16,PROSPER_Lobo!$1:$1,PROSPER_Lobo!$12:$12,""),
IF($C16="Naren Baliga",_xlfn.XLOOKUP($B16,PROSPER_Baliga!$1:$1,PROSPER_Baliga!$12:$12,""),
IF($C16="Thorsten Huhn",_xlfn.XLOOKUP($B16,PROSPER_Huhn!$1:$1,PROSPER_Huhn!$12:$12,""),
IF($C16="Nick Hull",_xlfn.XLOOKUP($B16,PROSPER_Hull!$1:$1,PROSPER_Hull!$12:$12,""),
IF($C16="Monika Kotwani",_xlfn.XLOOKUP($B16,PROSPER_Kotwani!$1:$1,PROSPER_Kotwani!$12:$12,""),
IF($C16="Jonathan Wellner",_xlfn.XLOOKUP($B16,PROSPER_Wellner!$1:$1,PROSPER_Wellner!$12:$12,""),
IF($C16="Travis Harvey",_xlfn.XLOOKUP($B16,PROSPER_Harvey!$1:$1,PROSPER_Harvey!$12:$12,""),"")))))))))</f>
        <v>No Score</v>
      </c>
      <c r="AW16" s="125" t="str">
        <f>IF(IF(IF($C16="Christopher Lobo",_xlfn.XLOOKUP($B16,PROSPER_Lobo!$1:$1,PROSPER_Lobo!$13:$13,""),
IF($C16="Naren Baliga",_xlfn.XLOOKUP($B16,PROSPER_Baliga!$1:$1,PROSPER_Baliga!$13:$13,""),
IF($C16="Thorsten Huhn",_xlfn.XLOOKUP($B16,PROSPER_Huhn!$1:$1,PROSPER_Huhn!$13:$13,""),
IF($C16="Nick Hull",_xlfn.XLOOKUP($B16,PROSPER_Hull!$1:$1,PROSPER_Hull!$13:$13,""),
IF($C16="Monika Kotwani",_xlfn.XLOOKUP($B16,PROSPER_Kotwani!$1:$1,PROSPER_Kotwani!$13:$13,""),
IF($C16="Jonathan Wellner",_xlfn.XLOOKUP($B16,PROSPER_Wellner!$1:$1,PROSPER_Wellner!$13:$13,""),
IF($C16="Travis Harvey",_xlfn.XLOOKUP($B16,PROSPER_Harvey!$1:$1,PROSPER_Harvey!$13:$13,""),"")))))))="","",
IF($C16="Christopher Lobo",_xlfn.XLOOKUP($B16,PROSPER_Lobo!$1:$1,PROSPER_Lobo!$13:$13,""),
IF($C16="Naren Baliga",_xlfn.XLOOKUP($B16,PROSPER_Baliga!$1:$1,PROSPER_Baliga!$13:$13,""),
IF($C16="Thorsten Huhn",_xlfn.XLOOKUP($B16,PROSPER_Huhn!$1:$1,PROSPER_Huhn!$13:$13,""),
IF($C16="Nick Hull",_xlfn.XLOOKUP($B16,PROSPER_Hull!$1:$1,PROSPER_Hull!$13:$13,""),
IF($C16="Monika Kotwani",_xlfn.XLOOKUP($B16,PROSPER_Kotwani!$1:$1,PROSPER_Kotwani!$13:$13,""),
IF($C16="Jonathan Wellner",_xlfn.XLOOKUP($B16,PROSPER_Wellner!$1:$1,PROSPER_Wellner!$13:$13,""),
IF($C16="Travis Harvey",_xlfn.XLOOKUP($B16,PROSPER_Harvey!$1:$1,PROSPER_Harvey!$13:$13,""),""))))))))="","No Comment",IF(IF($C16="Christopher Lobo",_xlfn.XLOOKUP($B16,PROSPER_Lobo!$1:$1,PROSPER_Lobo!$13:$13,""),
IF($C16="Naren Baliga",_xlfn.XLOOKUP($B16,PROSPER_Baliga!$1:$1,PROSPER_Baliga!$13:$13,""),
IF($C16="Thorsten Huhn",_xlfn.XLOOKUP($B16,PROSPER_Huhn!$1:$1,PROSPER_Huhn!$13:$13,""),
IF($C16="Nick Hull",_xlfn.XLOOKUP($B16,PROSPER_Hull!$1:$1,PROSPER_Hull!$13:$13,""),
IF($C16="Monika Kotwani",_xlfn.XLOOKUP($B16,PROSPER_Kotwani!$1:$1,PROSPER_Kotwani!$13:$13,""),
IF($C16="Jonathan Wellner",_xlfn.XLOOKUP($B16,PROSPER_Wellner!$1:$1,PROSPER_Wellner!$13:$13,""),
IF($C16="Travis Harvey",_xlfn.XLOOKUP($B16,PROSPER_Harvey!$1:$1,PROSPER_Harvey!$13:$13,""),"")))))))="","",
IF($C16="Christopher Lobo",_xlfn.XLOOKUP($B16,PROSPER_Lobo!$1:$1,PROSPER_Lobo!$13:$13,""),
IF($C16="Naren Baliga",_xlfn.XLOOKUP($B16,PROSPER_Baliga!$1:$1,PROSPER_Baliga!$13:$13,""),
IF($C16="Thorsten Huhn",_xlfn.XLOOKUP($B16,PROSPER_Huhn!$1:$1,PROSPER_Huhn!$13:$13,""),
IF($C16="Nick Hull",_xlfn.XLOOKUP($B16,PROSPER_Hull!$1:$1,PROSPER_Hull!$13:$13,""),
IF($C16="Monika Kotwani",_xlfn.XLOOKUP($B16,PROSPER_Kotwani!$1:$1,PROSPER_Kotwani!$13:$13,""),
IF($C16="Jonathan Wellner",_xlfn.XLOOKUP($B16,PROSPER_Wellner!$1:$1,PROSPER_Wellner!$13:$13,""),
IF($C16="Travis Harvey",_xlfn.XLOOKUP($B16,PROSPER_Harvey!$1:$1,PROSPER_Harvey!$13:$13,""),"")))))))))</f>
        <v>No Comment</v>
      </c>
      <c r="AX16" s="124" t="s">
        <v>89</v>
      </c>
      <c r="AY16" s="150" t="str">
        <f t="shared" si="148"/>
        <v>N/A</v>
      </c>
      <c r="AZ16" s="120" t="str">
        <f>_xlfn.XLOOKUP(B16,PROSPERInitial_Query!$E:$E,PROSPERInitial_Query!$M:$M,"",,-1)</f>
        <v/>
      </c>
      <c r="BA16" s="121" t="str">
        <f t="shared" si="18"/>
        <v>Damian Scott1 - PortfolioDMLT</v>
      </c>
      <c r="BB16" s="126" t="str">
        <f>_xlfn.XLOOKUP(BA16,PROSPERDelta_Query!BK:BK,PROSPERDelta_Query!O:O,"",,-1)</f>
        <v/>
      </c>
      <c r="BC16" s="124" t="str">
        <f t="shared" si="149"/>
        <v>N/A</v>
      </c>
      <c r="BD16" s="124" t="str">
        <f>IF(IF(IF($C16="Christopher Lobo",_xlfn.XLOOKUP($B16,PROSPER_Lobo!$1:$1,PROSPER_Lobo!$14:$14,""),
IF($C16="Naren Baliga",_xlfn.XLOOKUP($B16,PROSPER_Baliga!$1:$1,PROSPER_Baliga!$14:$14,""),
IF($C16="Thorsten Huhn",_xlfn.XLOOKUP($B16,PROSPER_Huhn!$1:$1,PROSPER_Huhn!$14:$14,""),
IF($C16="Nick Hull",_xlfn.XLOOKUP($B16,PROSPER_Hull!$1:$1,PROSPER_Hull!$14:$14,""),
IF($C16="Monika Kotwani",_xlfn.XLOOKUP($B16,PROSPER_Kotwani!$1:$1,PROSPER_Kotwani!$14:$14,""),
IF($C16="Jonathan Wellner",_xlfn.XLOOKUP($B16,PROSPER_Wellner!$1:$1,PROSPER_Wellner!$14:$14,""),
IF($C16="Travis Harvey",_xlfn.XLOOKUP($B16,PROSPER_Harvey!$1:$1,PROSPER_Harvey!$14:$14,""),"")))))))="","",
IF($C16="Christopher Lobo",_xlfn.XLOOKUP($B16,PROSPER_Lobo!$1:$1,PROSPER_Lobo!$14:$14,""),
IF($C16="Naren Baliga",_xlfn.XLOOKUP($B16,PROSPER_Baliga!$1:$1,PROSPER_Baliga!$14:$14,""),
IF($C16="Thorsten Huhn",_xlfn.XLOOKUP($B16,PROSPER_Huhn!$1:$1,PROSPER_Huhn!$14:$14,""),
IF($C16="Nick Hull",_xlfn.XLOOKUP($B16,PROSPER_Hull!$1:$1,PROSPER_Hull!$14:$14,""),
IF($C16="Monika Kotwani",_xlfn.XLOOKUP($B16,PROSPER_Kotwani!$1:$1,PROSPER_Kotwani!$14:$14,""),
IF($C16="Jonathan Wellner",_xlfn.XLOOKUP($B16,PROSPER_Wellner!$1:$1,PROSPER_Wellner!$14:$14,""),
IF($C16="Travis Harvey",_xlfn.XLOOKUP($B16,PROSPER_Harvey!$1:$1,PROSPER_Harvey!$14:$14,""),""))))))))="","No Score",IF(IF($C16="Christopher Lobo",_xlfn.XLOOKUP($B16,PROSPER_Lobo!$1:$1,PROSPER_Lobo!$14:$14,""),
IF($C16="Naren Baliga",_xlfn.XLOOKUP($B16,PROSPER_Baliga!$1:$1,PROSPER_Baliga!$14:$14,""),
IF($C16="Thorsten Huhn",_xlfn.XLOOKUP($B16,PROSPER_Huhn!$1:$1,PROSPER_Huhn!$14:$14,""),
IF($C16="Nick Hull",_xlfn.XLOOKUP($B16,PROSPER_Hull!$1:$1,PROSPER_Hull!$14:$14,""),
IF($C16="Monika Kotwani",_xlfn.XLOOKUP($B16,PROSPER_Kotwani!$1:$1,PROSPER_Kotwani!$14:$14,""),
IF($C16="Jonathan Wellner",_xlfn.XLOOKUP($B16,PROSPER_Wellner!$1:$1,PROSPER_Wellner!$14:$14,""),
IF($C16="Travis Harvey",_xlfn.XLOOKUP($B16,PROSPER_Harvey!$1:$1,PROSPER_Harvey!$14:$14,""),"")))))))="","",
IF($C16="Christopher Lobo",_xlfn.XLOOKUP($B16,PROSPER_Lobo!$1:$1,PROSPER_Lobo!$14:$14,""),
IF($C16="Naren Baliga",_xlfn.XLOOKUP($B16,PROSPER_Baliga!$1:$1,PROSPER_Baliga!$14:$14,""),
IF($C16="Thorsten Huhn",_xlfn.XLOOKUP($B16,PROSPER_Huhn!$1:$1,PROSPER_Huhn!$14:$14,""),
IF($C16="Nick Hull",_xlfn.XLOOKUP($B16,PROSPER_Hull!$1:$1,PROSPER_Hull!$14:$14,""),
IF($C16="Monika Kotwani",_xlfn.XLOOKUP($B16,PROSPER_Kotwani!$1:$1,PROSPER_Kotwani!$14:$14,""),
IF($C16="Jonathan Wellner",_xlfn.XLOOKUP($B16,PROSPER_Wellner!$1:$1,PROSPER_Wellner!$14:$14,""),
IF($C16="Travis Harvey",_xlfn.XLOOKUP($B16,PROSPER_Harvey!$1:$1,PROSPER_Harvey!$14:$14,""),"")))))))))</f>
        <v>No Score</v>
      </c>
      <c r="BE16" s="125" t="str">
        <f>IF(IF(IF($C16="Christopher Lobo",_xlfn.XLOOKUP($B16,PROSPER_Lobo!$1:$1,PROSPER_Lobo!$15:$15,""),
IF($C16="Naren Baliga",_xlfn.XLOOKUP($B16,PROSPER_Baliga!$1:$1,PROSPER_Baliga!$15:$15,""),
IF($C16="Thorsten Huhn",_xlfn.XLOOKUP($B16,PROSPER_Huhn!$1:$1,PROSPER_Huhn!$15:$15,""),
IF($C16="Nick Hull",_xlfn.XLOOKUP($B16,PROSPER_Hull!$1:$1,PROSPER_Hull!$15:$15,""),
IF($C16="Monika Kotwani",_xlfn.XLOOKUP($B16,PROSPER_Kotwani!$1:$1,PROSPER_Kotwani!$15:$15,""),
IF($C16="Jonathan Wellner",_xlfn.XLOOKUP($B16,PROSPER_Wellner!$1:$1,PROSPER_Wellner!$15:$15,""),
IF($C16="Travis Harvey",_xlfn.XLOOKUP($B16,PROSPER_Harvey!$1:$1,PROSPER_Harvey!$15:$15,""),"")))))))="","",
IF($C16="Christopher Lobo",_xlfn.XLOOKUP($B16,PROSPER_Lobo!$1:$1,PROSPER_Lobo!$15:$15,""),
IF($C16="Naren Baliga",_xlfn.XLOOKUP($B16,PROSPER_Baliga!$1:$1,PROSPER_Baliga!$15:$15,""),
IF($C16="Thorsten Huhn",_xlfn.XLOOKUP($B16,PROSPER_Huhn!$1:$1,PROSPER_Huhn!$15:$15,""),
IF($C16="Nick Hull",_xlfn.XLOOKUP($B16,PROSPER_Hull!$1:$1,PROSPER_Hull!$15:$15,""),
IF($C16="Monika Kotwani",_xlfn.XLOOKUP($B16,PROSPER_Kotwani!$1:$1,PROSPER_Kotwani!$15:$15,""),
IF($C16="Jonathan Wellner",_xlfn.XLOOKUP($B16,PROSPER_Wellner!$1:$1,PROSPER_Wellner!$15:$15,""),
IF($C16="Travis Harvey",_xlfn.XLOOKUP($B16,PROSPER_Harvey!$1:$1,PROSPER_Harvey!$15:$15,""),""))))))))="","No Comment",IF(IF($C16="Christopher Lobo",_xlfn.XLOOKUP($B16,PROSPER_Lobo!$1:$1,PROSPER_Lobo!$15:$15,""),
IF($C16="Naren Baliga",_xlfn.XLOOKUP($B16,PROSPER_Baliga!$1:$1,PROSPER_Baliga!$15:$15,""),
IF($C16="Thorsten Huhn",_xlfn.XLOOKUP($B16,PROSPER_Huhn!$1:$1,PROSPER_Huhn!$15:$15,""),
IF($C16="Nick Hull",_xlfn.XLOOKUP($B16,PROSPER_Hull!$1:$1,PROSPER_Hull!$15:$15,""),
IF($C16="Monika Kotwani",_xlfn.XLOOKUP($B16,PROSPER_Kotwani!$1:$1,PROSPER_Kotwani!$15:$15,""),
IF($C16="Jonathan Wellner",_xlfn.XLOOKUP($B16,PROSPER_Wellner!$1:$1,PROSPER_Wellner!$15:$15,""),
IF($C16="Travis Harvey",_xlfn.XLOOKUP($B16,PROSPER_Harvey!$1:$1,PROSPER_Harvey!$15:$15,""),"")))))))="","",
IF($C16="Christopher Lobo",_xlfn.XLOOKUP($B16,PROSPER_Lobo!$1:$1,PROSPER_Lobo!$15:$15,""),
IF($C16="Naren Baliga",_xlfn.XLOOKUP($B16,PROSPER_Baliga!$1:$1,PROSPER_Baliga!$15:$15,""),
IF($C16="Thorsten Huhn",_xlfn.XLOOKUP($B16,PROSPER_Huhn!$1:$1,PROSPER_Huhn!$15:$15,""),
IF($C16="Nick Hull",_xlfn.XLOOKUP($B16,PROSPER_Hull!$1:$1,PROSPER_Hull!$15:$15,""),
IF($C16="Monika Kotwani",_xlfn.XLOOKUP($B16,PROSPER_Kotwani!$1:$1,PROSPER_Kotwani!$15:$15,""),
IF($C16="Jonathan Wellner",_xlfn.XLOOKUP($B16,PROSPER_Wellner!$1:$1,PROSPER_Wellner!$15:$15,""),
IF($C16="Travis Harvey",_xlfn.XLOOKUP($B16,PROSPER_Harvey!$1:$1,PROSPER_Harvey!$15:$15,""),"")))))))))</f>
        <v>No Comment</v>
      </c>
      <c r="BF16" s="124" t="s">
        <v>89</v>
      </c>
      <c r="BG16" s="150" t="str">
        <f t="shared" si="150"/>
        <v>N/A</v>
      </c>
      <c r="BH16" s="120" t="str">
        <f>_xlfn.XLOOKUP(B16,PROSPERInitial_Query!$E:$E,PROSPERInitial_Query!$N:$N,"",,-1)</f>
        <v/>
      </c>
      <c r="BI16" s="121" t="str">
        <f t="shared" si="21"/>
        <v>Damian Scott1 - PortfolioRevenue Management</v>
      </c>
      <c r="BJ16" s="126" t="str">
        <f>_xlfn.XLOOKUP(BI16,PROSPERDelta_Query!BK:BK,PROSPERDelta_Query!P:P,"",,-1)</f>
        <v/>
      </c>
      <c r="BK16" s="124" t="str">
        <f t="shared" si="151"/>
        <v>N/A</v>
      </c>
      <c r="BL16" s="124" t="str">
        <f>IF(IF(IF($C16="Christopher Lobo",_xlfn.XLOOKUP($B16,PROSPER_Lobo!$1:$1,PROSPER_Lobo!$16:$16,""),
IF($C16="Naren Baliga",_xlfn.XLOOKUP($B16,PROSPER_Baliga!$1:$1,PROSPER_Baliga!$16:$16,""),
IF($C16="Thorsten Huhn",_xlfn.XLOOKUP($B16,PROSPER_Huhn!$1:$1,PROSPER_Huhn!$16:$16,""),
IF($C16="Nick Hull",_xlfn.XLOOKUP($B16,PROSPER_Hull!$1:$1,PROSPER_Hull!$16:$16,""),
IF($C16="Monika Kotwani",_xlfn.XLOOKUP($B16,PROSPER_Kotwani!$1:$1,PROSPER_Kotwani!$16:$16,""),
IF($C16="Jonathan Wellner",_xlfn.XLOOKUP($B16,PROSPER_Wellner!$1:$1,PROSPER_Wellner!$16:$16,""),
IF($C16="Travis Harvey",_xlfn.XLOOKUP($B16,PROSPER_Harvey!$1:$1,PROSPER_Harvey!$16:$16,""),"")))))))="","",
IF($C16="Christopher Lobo",_xlfn.XLOOKUP($B16,PROSPER_Lobo!$1:$1,PROSPER_Lobo!$16:$16,""),
IF($C16="Naren Baliga",_xlfn.XLOOKUP($B16,PROSPER_Baliga!$1:$1,PROSPER_Baliga!$16:$16,""),
IF($C16="Thorsten Huhn",_xlfn.XLOOKUP($B16,PROSPER_Huhn!$1:$1,PROSPER_Huhn!$16:$16,""),
IF($C16="Nick Hull",_xlfn.XLOOKUP($B16,PROSPER_Hull!$1:$1,PROSPER_Hull!$16:$16,""),
IF($C16="Monika Kotwani",_xlfn.XLOOKUP($B16,PROSPER_Kotwani!$1:$1,PROSPER_Kotwani!$16:$16,""),
IF($C16="Jonathan Wellner",_xlfn.XLOOKUP($B16,PROSPER_Wellner!$1:$1,PROSPER_Wellner!$16:$16,""),
IF($C16="Travis Harvey",_xlfn.XLOOKUP($B16,PROSPER_Harvey!$1:$1,PROSPER_Harvey!$16:$16,""),""))))))))="","No Score",IF(IF($C16="Christopher Lobo",_xlfn.XLOOKUP($B16,PROSPER_Lobo!$1:$1,PROSPER_Lobo!$16:$16,""),
IF($C16="Naren Baliga",_xlfn.XLOOKUP($B16,PROSPER_Baliga!$1:$1,PROSPER_Baliga!$16:$16,""),
IF($C16="Thorsten Huhn",_xlfn.XLOOKUP($B16,PROSPER_Huhn!$1:$1,PROSPER_Huhn!$16:$16,""),
IF($C16="Nick Hull",_xlfn.XLOOKUP($B16,PROSPER_Hull!$1:$1,PROSPER_Hull!$16:$16,""),
IF($C16="Monika Kotwani",_xlfn.XLOOKUP($B16,PROSPER_Kotwani!$1:$1,PROSPER_Kotwani!$16:$16,""),
IF($C16="Jonathan Wellner",_xlfn.XLOOKUP($B16,PROSPER_Wellner!$1:$1,PROSPER_Wellner!$16:$16,""),
IF($C16="Travis Harvey",_xlfn.XLOOKUP($B16,PROSPER_Harvey!$1:$1,PROSPER_Harvey!$16:$16,""),"")))))))="","",
IF($C16="Christopher Lobo",_xlfn.XLOOKUP($B16,PROSPER_Lobo!$1:$1,PROSPER_Lobo!$16:$16,""),
IF($C16="Naren Baliga",_xlfn.XLOOKUP($B16,PROSPER_Baliga!$1:$1,PROSPER_Baliga!$16:$16,""),
IF($C16="Thorsten Huhn",_xlfn.XLOOKUP($B16,PROSPER_Huhn!$1:$1,PROSPER_Huhn!$16:$16,""),
IF($C16="Nick Hull",_xlfn.XLOOKUP($B16,PROSPER_Hull!$1:$1,PROSPER_Hull!$16:$16,""),
IF($C16="Monika Kotwani",_xlfn.XLOOKUP($B16,PROSPER_Kotwani!$1:$1,PROSPER_Kotwani!$16:$16,""),
IF($C16="Jonathan Wellner",_xlfn.XLOOKUP($B16,PROSPER_Wellner!$1:$1,PROSPER_Wellner!$16:$16,""),
IF($C16="Travis Harvey",_xlfn.XLOOKUP($B16,PROSPER_Harvey!$1:$1,PROSPER_Harvey!$16:$16,""),"")))))))))</f>
        <v>No Score</v>
      </c>
      <c r="BM16" s="125" t="str">
        <f>IF(IF(IF($C16="Christopher Lobo",_xlfn.XLOOKUP($B16,PROSPER_Lobo!$1:$1,PROSPER_Lobo!$17:$17,""),
IF($C16="Naren Baliga",_xlfn.XLOOKUP($B16,PROSPER_Baliga!$1:$1,PROSPER_Baliga!$17:$17,""),
IF($C16="Thorsten Huhn",_xlfn.XLOOKUP($B16,PROSPER_Huhn!$1:$1,PROSPER_Huhn!$17:$17,""),
IF($C16="Nick Hull",_xlfn.XLOOKUP($B16,PROSPER_Hull!$1:$1,PROSPER_Hull!$17:$17,""),
IF($C16="Monika Kotwani",_xlfn.XLOOKUP($B16,PROSPER_Kotwani!$1:$1,PROSPER_Kotwani!$17:$17,""),
IF($C16="Jonathan Wellner",_xlfn.XLOOKUP($B16,PROSPER_Wellner!$1:$1,PROSPER_Wellner!$17:$17,""),
IF($C16="Travis Harvey",_xlfn.XLOOKUP($B16,PROSPER_Harvey!$1:$1,PROSPER_Harvey!$17:$17,""),"")))))))="","",
IF($C16="Christopher Lobo",_xlfn.XLOOKUP($B16,PROSPER_Lobo!$1:$1,PROSPER_Lobo!$17:$17,""),
IF($C16="Naren Baliga",_xlfn.XLOOKUP($B16,PROSPER_Baliga!$1:$1,PROSPER_Baliga!$17:$17,""),
IF($C16="Thorsten Huhn",_xlfn.XLOOKUP($B16,PROSPER_Huhn!$1:$1,PROSPER_Huhn!$17:$17,""),
IF($C16="Nick Hull",_xlfn.XLOOKUP($B16,PROSPER_Hull!$1:$1,PROSPER_Hull!$17:$17,""),
IF($C16="Monika Kotwani",_xlfn.XLOOKUP($B16,PROSPER_Kotwani!$1:$1,PROSPER_Kotwani!$17:$17,""),
IF($C16="Jonathan Wellner",_xlfn.XLOOKUP($B16,PROSPER_Wellner!$1:$1,PROSPER_Wellner!$17:$17,""),
IF($C16="Travis Harvey",_xlfn.XLOOKUP($B16,PROSPER_Harvey!$1:$1,PROSPER_Harvey!$17:$17,""),""))))))))="","No Comment",IF(IF($C16="Christopher Lobo",_xlfn.XLOOKUP($B16,PROSPER_Lobo!$1:$1,PROSPER_Lobo!$17:$17,""),
IF($C16="Naren Baliga",_xlfn.XLOOKUP($B16,PROSPER_Baliga!$1:$1,PROSPER_Baliga!$17:$17,""),
IF($C16="Thorsten Huhn",_xlfn.XLOOKUP($B16,PROSPER_Huhn!$1:$1,PROSPER_Huhn!$17:$17,""),
IF($C16="Nick Hull",_xlfn.XLOOKUP($B16,PROSPER_Hull!$1:$1,PROSPER_Hull!$17:$17,""),
IF($C16="Monika Kotwani",_xlfn.XLOOKUP($B16,PROSPER_Kotwani!$1:$1,PROSPER_Kotwani!$17:$17,""),
IF($C16="Jonathan Wellner",_xlfn.XLOOKUP($B16,PROSPER_Wellner!$1:$1,PROSPER_Wellner!$17:$17,""),
IF($C16="Travis Harvey",_xlfn.XLOOKUP($B16,PROSPER_Harvey!$1:$1,PROSPER_Harvey!$17:$17,""),"")))))))="","",
IF($C16="Christopher Lobo",_xlfn.XLOOKUP($B16,PROSPER_Lobo!$1:$1,PROSPER_Lobo!$17:$17,""),
IF($C16="Naren Baliga",_xlfn.XLOOKUP($B16,PROSPER_Baliga!$1:$1,PROSPER_Baliga!$17:$17,""),
IF($C16="Thorsten Huhn",_xlfn.XLOOKUP($B16,PROSPER_Huhn!$1:$1,PROSPER_Huhn!$17:$17,""),
IF($C16="Nick Hull",_xlfn.XLOOKUP($B16,PROSPER_Hull!$1:$1,PROSPER_Hull!$17:$17,""),
IF($C16="Monika Kotwani",_xlfn.XLOOKUP($B16,PROSPER_Kotwani!$1:$1,PROSPER_Kotwani!$17:$17,""),
IF($C16="Jonathan Wellner",_xlfn.XLOOKUP($B16,PROSPER_Wellner!$1:$1,PROSPER_Wellner!$17:$17,""),
IF($C16="Travis Harvey",_xlfn.XLOOKUP($B16,PROSPER_Harvey!$1:$1,PROSPER_Harvey!$17:$17,""),"")))))))))</f>
        <v>No Comment</v>
      </c>
      <c r="BN16" s="124">
        <f>IFERROR(ROUND(_xlfn.XLOOKUP(B16,'RevenueChallenge_Query'!$E:$E,'RevenueChallenge_Query'!$F:$F)/3.2,0),"Not Taken")</f>
        <v>8</v>
      </c>
      <c r="BO16" s="150">
        <f t="shared" si="152"/>
        <v>8</v>
      </c>
      <c r="BP16" s="120" t="str">
        <f>_xlfn.XLOOKUP(B16,PROSPERInitial_Query!$E:$E,PROSPERInitial_Query!$O:$O,"",,-1)</f>
        <v/>
      </c>
      <c r="BQ16" s="121" t="str">
        <f t="shared" si="24"/>
        <v>Damian Scott1 - PortfolioArtificial Intelligence</v>
      </c>
      <c r="BR16" s="126" t="str">
        <f>_xlfn.XLOOKUP(BQ16,PROSPERDelta_Query!BK:BK,PROSPERDelta_Query!Q:Q,"",,-1)</f>
        <v/>
      </c>
      <c r="BS16" s="124" t="str">
        <f t="shared" si="153"/>
        <v>N/A</v>
      </c>
      <c r="BT16" s="124" t="str">
        <f>IF(IF(IF($C16="Christopher Lobo",_xlfn.XLOOKUP($B16,PROSPER_Lobo!$1:$1,PROSPER_Lobo!$18:$18,""),
IF($C16="Naren Baliga",_xlfn.XLOOKUP($B16,PROSPER_Baliga!$1:$1,PROSPER_Baliga!$18:$18,""),
IF($C16="Thorsten Huhn",_xlfn.XLOOKUP($B16,PROSPER_Huhn!$1:$1,PROSPER_Huhn!$18:$18,""),
IF($C16="Nick Hull",_xlfn.XLOOKUP($B16,PROSPER_Hull!$1:$1,PROSPER_Hull!$18:$18,""),
IF($C16="Monika Kotwani",_xlfn.XLOOKUP($B16,PROSPER_Kotwani!$1:$1,PROSPER_Kotwani!$18:$18,""),
IF($C16="Jonathan Wellner",_xlfn.XLOOKUP($B16,PROSPER_Wellner!$1:$1,PROSPER_Wellner!$18:$18,""),
IF($C16="Travis Harvey",_xlfn.XLOOKUP($B16,PROSPER_Harvey!$1:$1,PROSPER_Harvey!$18:$18,""),"")))))))="","",
IF($C16="Christopher Lobo",_xlfn.XLOOKUP($B16,PROSPER_Lobo!$1:$1,PROSPER_Lobo!$18:$18,""),
IF($C16="Naren Baliga",_xlfn.XLOOKUP($B16,PROSPER_Baliga!$1:$1,PROSPER_Baliga!$18:$18,""),
IF($C16="Thorsten Huhn",_xlfn.XLOOKUP($B16,PROSPER_Huhn!$1:$1,PROSPER_Huhn!$18:$18,""),
IF($C16="Nick Hull",_xlfn.XLOOKUP($B16,PROSPER_Hull!$1:$1,PROSPER_Hull!$18:$18,""),
IF($C16="Monika Kotwani",_xlfn.XLOOKUP($B16,PROSPER_Kotwani!$1:$1,PROSPER_Kotwani!$18:$18,""),
IF($C16="Jonathan Wellner",_xlfn.XLOOKUP($B16,PROSPER_Wellner!$1:$1,PROSPER_Wellner!$18:$18,""),
IF($C16="Travis Harvey",_xlfn.XLOOKUP($B16,PROSPER_Harvey!$1:$1,PROSPER_Harvey!$18:$18,""),""))))))))="","No Score",IF(IF($C16="Christopher Lobo",_xlfn.XLOOKUP($B16,PROSPER_Lobo!$1:$1,PROSPER_Lobo!$18:$18,""),
IF($C16="Naren Baliga",_xlfn.XLOOKUP($B16,PROSPER_Baliga!$1:$1,PROSPER_Baliga!$18:$18,""),
IF($C16="Thorsten Huhn",_xlfn.XLOOKUP($B16,PROSPER_Huhn!$1:$1,PROSPER_Huhn!$18:$18,""),
IF($C16="Nick Hull",_xlfn.XLOOKUP($B16,PROSPER_Hull!$1:$1,PROSPER_Hull!$18:$18,""),
IF($C16="Monika Kotwani",_xlfn.XLOOKUP($B16,PROSPER_Kotwani!$1:$1,PROSPER_Kotwani!$18:$18,""),
IF($C16="Jonathan Wellner",_xlfn.XLOOKUP($B16,PROSPER_Wellner!$1:$1,PROSPER_Wellner!$18:$18,""),
IF($C16="Travis Harvey",_xlfn.XLOOKUP($B16,PROSPER_Harvey!$1:$1,PROSPER_Harvey!$18:$18,""),"")))))))="","",
IF($C16="Christopher Lobo",_xlfn.XLOOKUP($B16,PROSPER_Lobo!$1:$1,PROSPER_Lobo!$18:$18,""),
IF($C16="Naren Baliga",_xlfn.XLOOKUP($B16,PROSPER_Baliga!$1:$1,PROSPER_Baliga!$18:$18,""),
IF($C16="Thorsten Huhn",_xlfn.XLOOKUP($B16,PROSPER_Huhn!$1:$1,PROSPER_Huhn!$18:$18,""),
IF($C16="Nick Hull",_xlfn.XLOOKUP($B16,PROSPER_Hull!$1:$1,PROSPER_Hull!$18:$18,""),
IF($C16="Monika Kotwani",_xlfn.XLOOKUP($B16,PROSPER_Kotwani!$1:$1,PROSPER_Kotwani!$18:$18,""),
IF($C16="Jonathan Wellner",_xlfn.XLOOKUP($B16,PROSPER_Wellner!$1:$1,PROSPER_Wellner!$18:$18,""),
IF($C16="Travis Harvey",_xlfn.XLOOKUP($B16,PROSPER_Harvey!$1:$1,PROSPER_Harvey!$18:$18,""),"")))))))))</f>
        <v>No Score</v>
      </c>
      <c r="BU16" s="125" t="str">
        <f>IF(IF(IF($C16="Christopher Lobo",_xlfn.XLOOKUP($B16,PROSPER_Lobo!$1:$1,PROSPER_Lobo!$19:$19,""),
IF($C16="Naren Baliga",_xlfn.XLOOKUP($B16,PROSPER_Baliga!$1:$1,PROSPER_Baliga!$19:$19,""),
IF($C16="Thorsten Huhn",_xlfn.XLOOKUP($B16,PROSPER_Huhn!$1:$1,PROSPER_Huhn!$19:$19,""),
IF($C16="Nick Hull",_xlfn.XLOOKUP($B16,PROSPER_Hull!$1:$1,PROSPER_Hull!$19:$19,""),
IF($C16="Monika Kotwani",_xlfn.XLOOKUP($B16,PROSPER_Kotwani!$1:$1,PROSPER_Kotwani!$19:$19,""),
IF($C16="Jonathan Wellner",_xlfn.XLOOKUP($B16,PROSPER_Wellner!$1:$1,PROSPER_Wellner!$19:$19,""),
IF($C16="Travis Harvey",_xlfn.XLOOKUP($B16,PROSPER_Harvey!$1:$1,PROSPER_Harvey!$19:$19,""),"")))))))="","",
IF($C16="Christopher Lobo",_xlfn.XLOOKUP($B16,PROSPER_Lobo!$1:$1,PROSPER_Lobo!$19:$19,""),
IF($C16="Naren Baliga",_xlfn.XLOOKUP($B16,PROSPER_Baliga!$1:$1,PROSPER_Baliga!$19:$19,""),
IF($C16="Thorsten Huhn",_xlfn.XLOOKUP($B16,PROSPER_Huhn!$1:$1,PROSPER_Huhn!$19:$19,""),
IF($C16="Nick Hull",_xlfn.XLOOKUP($B16,PROSPER_Hull!$1:$1,PROSPER_Hull!$19:$19,""),
IF($C16="Monika Kotwani",_xlfn.XLOOKUP($B16,PROSPER_Kotwani!$1:$1,PROSPER_Kotwani!$19:$19,""),
IF($C16="Jonathan Wellner",_xlfn.XLOOKUP($B16,PROSPER_Wellner!$1:$1,PROSPER_Wellner!$19:$19,""),
IF($C16="Travis Harvey",_xlfn.XLOOKUP($B16,PROSPER_Harvey!$1:$1,PROSPER_Harvey!$19:$19,""),""))))))))="","No Comment",IF(IF($C16="Christopher Lobo",_xlfn.XLOOKUP($B16,PROSPER_Lobo!$1:$1,PROSPER_Lobo!$19:$19,""),
IF($C16="Naren Baliga",_xlfn.XLOOKUP($B16,PROSPER_Baliga!$1:$1,PROSPER_Baliga!$19:$19,""),
IF($C16="Thorsten Huhn",_xlfn.XLOOKUP($B16,PROSPER_Huhn!$1:$1,PROSPER_Huhn!$19:$19,""),
IF($C16="Nick Hull",_xlfn.XLOOKUP($B16,PROSPER_Hull!$1:$1,PROSPER_Hull!$19:$19,""),
IF($C16="Monika Kotwani",_xlfn.XLOOKUP($B16,PROSPER_Kotwani!$1:$1,PROSPER_Kotwani!$19:$19,""),
IF($C16="Jonathan Wellner",_xlfn.XLOOKUP($B16,PROSPER_Wellner!$1:$1,PROSPER_Wellner!$19:$19,""),
IF($C16="Travis Harvey",_xlfn.XLOOKUP($B16,PROSPER_Harvey!$1:$1,PROSPER_Harvey!$19:$19,""),"")))))))="","",
IF($C16="Christopher Lobo",_xlfn.XLOOKUP($B16,PROSPER_Lobo!$1:$1,PROSPER_Lobo!$19:$19,""),
IF($C16="Naren Baliga",_xlfn.XLOOKUP($B16,PROSPER_Baliga!$1:$1,PROSPER_Baliga!$19:$19,""),
IF($C16="Thorsten Huhn",_xlfn.XLOOKUP($B16,PROSPER_Huhn!$1:$1,PROSPER_Huhn!$19:$19,""),
IF($C16="Nick Hull",_xlfn.XLOOKUP($B16,PROSPER_Hull!$1:$1,PROSPER_Hull!$19:$19,""),
IF($C16="Monika Kotwani",_xlfn.XLOOKUP($B16,PROSPER_Kotwani!$1:$1,PROSPER_Kotwani!$19:$19,""),
IF($C16="Jonathan Wellner",_xlfn.XLOOKUP($B16,PROSPER_Wellner!$1:$1,PROSPER_Wellner!$19:$19,""),
IF($C16="Travis Harvey",_xlfn.XLOOKUP($B16,PROSPER_Harvey!$1:$1,PROSPER_Harvey!$19:$19,""),"")))))))))</f>
        <v>No Comment</v>
      </c>
      <c r="BV16" s="124" t="s">
        <v>89</v>
      </c>
      <c r="BW16" s="150" t="str">
        <f t="shared" si="154"/>
        <v>N/A</v>
      </c>
      <c r="BX16" s="127" t="str">
        <f t="shared" si="155"/>
        <v>N/A</v>
      </c>
      <c r="BY16" s="128" t="str">
        <f t="shared" si="156"/>
        <v>N/A</v>
      </c>
      <c r="BZ16" s="128">
        <f t="shared" si="157"/>
        <v>7</v>
      </c>
      <c r="CA16" s="129">
        <f t="shared" si="158"/>
        <v>7</v>
      </c>
      <c r="CB16" s="130" t="str">
        <f>_xlfn.XLOOKUP(B16,PROSPERInitial_Query!$E:$E,PROSPERInitial_Query!$AA:$AA,"",,-1)</f>
        <v/>
      </c>
      <c r="CC16" s="121" t="str">
        <f t="shared" si="31"/>
        <v>Damian Scott2 - RelationshipAccount / Stakeholder 1Name</v>
      </c>
      <c r="CD16" s="121" t="str">
        <f>_xlfn.XLOOKUP(CC16,PROSPERDelta_Query!BK:BK,PROSPERDelta_Query!AC:AC,"",,-1)</f>
        <v/>
      </c>
      <c r="CE16" s="126" t="str">
        <f>_xlfn.XLOOKUP(B16,PROSPERInitial_Query!$E:$E,PROSPERInitial_Query!$Q:$Q,"",,-1)</f>
        <v/>
      </c>
      <c r="CF16" s="121" t="str">
        <f t="shared" si="32"/>
        <v>Damian Scott2 - RelationshipAccount / Stakeholder 1Self Score</v>
      </c>
      <c r="CG16" s="126" t="str">
        <f>_xlfn.XLOOKUP(CF16,PROSPERDelta_Query!BK:BK,PROSPERDelta_Query!AM:AM,"",,-1)</f>
        <v/>
      </c>
      <c r="CH16" s="131" t="str">
        <f t="shared" si="159"/>
        <v/>
      </c>
      <c r="CI16" s="131" t="str">
        <f t="shared" si="160"/>
        <v>N/A</v>
      </c>
      <c r="CJ16" s="132" t="str">
        <f t="shared" si="161"/>
        <v>N/A</v>
      </c>
      <c r="CK16" s="132" t="str">
        <f>IF(IF(IF($C16="Christopher Lobo",_xlfn.XLOOKUP($B16,PROSPER_Lobo!$1:$1,PROSPER_Lobo!$21:$21,""),
IF($C16="Naren Baliga",_xlfn.XLOOKUP($B16,PROSPER_Baliga!$1:$1,PROSPER_Baliga!$21:$21,""),
IF($C16="Thorsten Huhn",_xlfn.XLOOKUP($B16,PROSPER_Huhn!$1:$1,PROSPER_Huhn!$21:$21,""),
IF($C16="Nick Hull",_xlfn.XLOOKUP($B16,PROSPER_Hull!$1:$1,PROSPER_Hull!$21:$21,""),
IF($C16="Monika Kotwani",_xlfn.XLOOKUP($B16,PROSPER_Kotwani!$1:$1,PROSPER_Kotwani!$21:$21,""),
IF($C16="Jonathan Wellner",_xlfn.XLOOKUP($B16,PROSPER_Wellner!$1:$1,PROSPER_Wellner!$21:$21,""),
IF($C16="Travis Harvey",_xlfn.XLOOKUP($B16,PROSPER_Harvey!$1:$1,PROSPER_Harvey!$21:$21,""),"")))))))="","",
IF($C16="Christopher Lobo",_xlfn.XLOOKUP($B16,PROSPER_Lobo!$1:$1,PROSPER_Lobo!$21:$21,""),
IF($C16="Naren Baliga",_xlfn.XLOOKUP($B16,PROSPER_Baliga!$1:$1,PROSPER_Baliga!$21:$21,""),
IF($C16="Thorsten Huhn",_xlfn.XLOOKUP($B16,PROSPER_Huhn!$1:$1,PROSPER_Huhn!$21:$21,""),
IF($C16="Nick Hull",_xlfn.XLOOKUP($B16,PROSPER_Hull!$1:$1,PROSPER_Hull!$21:$21,""),
IF($C16="Monika Kotwani",_xlfn.XLOOKUP($B16,PROSPER_Kotwani!$1:$1,PROSPER_Kotwani!$21:$21,""),
IF($C16="Jonathan Wellner",_xlfn.XLOOKUP($B16,PROSPER_Wellner!$1:$1,PROSPER_Wellner!$21:$21,""),
IF($C16="Travis Harvey",_xlfn.XLOOKUP($B16,PROSPER_Harvey!$1:$1,PROSPER_Harvey!$21:$21,""),""))))))))="","No Score",IF(IF($C16="Christopher Lobo",_xlfn.XLOOKUP($B16,PROSPER_Lobo!$1:$1,PROSPER_Lobo!$21:$21,""),
IF($C16="Naren Baliga",_xlfn.XLOOKUP($B16,PROSPER_Baliga!$1:$1,PROSPER_Baliga!$21:$21,""),
IF($C16="Thorsten Huhn",_xlfn.XLOOKUP($B16,PROSPER_Huhn!$1:$1,PROSPER_Huhn!$21:$21,""),
IF($C16="Nick Hull",_xlfn.XLOOKUP($B16,PROSPER_Hull!$1:$1,PROSPER_Hull!$21:$21,""),
IF($C16="Monika Kotwani",_xlfn.XLOOKUP($B16,PROSPER_Kotwani!$1:$1,PROSPER_Kotwani!$21:$21,""),
IF($C16="Jonathan Wellner",_xlfn.XLOOKUP($B16,PROSPER_Wellner!$1:$1,PROSPER_Wellner!$21:$21,""),
IF($C16="Travis Harvey",_xlfn.XLOOKUP($B16,PROSPER_Harvey!$1:$1,PROSPER_Harvey!$21:$21,""),"")))))))="","",
IF($C16="Christopher Lobo",_xlfn.XLOOKUP($B16,PROSPER_Lobo!$1:$1,PROSPER_Lobo!$21:$21,""),
IF($C16="Naren Baliga",_xlfn.XLOOKUP($B16,PROSPER_Baliga!$1:$1,PROSPER_Baliga!$21:$21,""),
IF($C16="Thorsten Huhn",_xlfn.XLOOKUP($B16,PROSPER_Huhn!$1:$1,PROSPER_Huhn!$21:$21,""),
IF($C16="Nick Hull",_xlfn.XLOOKUP($B16,PROSPER_Hull!$1:$1,PROSPER_Hull!$21:$21,""),
IF($C16="Monika Kotwani",_xlfn.XLOOKUP($B16,PROSPER_Kotwani!$1:$1,PROSPER_Kotwani!$21:$21,""),
IF($C16="Jonathan Wellner",_xlfn.XLOOKUP($B16,PROSPER_Wellner!$1:$1,PROSPER_Wellner!$21:$21,""),
IF($C16="Travis Harvey",_xlfn.XLOOKUP($B16,PROSPER_Harvey!$1:$1,PROSPER_Harvey!$21:$21,""),"")))))))))</f>
        <v>N/A</v>
      </c>
      <c r="CL16" s="131" t="str">
        <f>IF(IF(IF($C16="Christopher Lobo",_xlfn.XLOOKUP($B16,PROSPER_Lobo!$1:$1,PROSPER_Lobo!$22:$22,""),
IF($C16="Naren Baliga",_xlfn.XLOOKUP($B16,PROSPER_Baliga!$1:$1,PROSPER_Baliga!$22:$22,""),
IF($C16="Thorsten Huhn",_xlfn.XLOOKUP($B16,PROSPER_Huhn!$1:$1,PROSPER_Huhn!$22:$22,""),
IF($C16="Nick Hull",_xlfn.XLOOKUP($B16,PROSPER_Hull!$1:$1,PROSPER_Hull!$22:$22,""),
IF($C16="Monika Kotwani",_xlfn.XLOOKUP($B16,PROSPER_Kotwani!$1:$1,PROSPER_Kotwani!$22:$22,""),
IF($C16="Jonathan Wellner",_xlfn.XLOOKUP($B16,PROSPER_Wellner!$1:$1,PROSPER_Wellner!$22:$22,""),
IF($C16="Travis Harvey",_xlfn.XLOOKUP($B16,PROSPER_Harvey!$1:$1,PROSPER_Harvey!$22:$22,""),"")))))))="","",
IF($C16="Christopher Lobo",_xlfn.XLOOKUP($B16,PROSPER_Lobo!$1:$1,PROSPER_Lobo!$22:$22,""),
IF($C16="Naren Baliga",_xlfn.XLOOKUP($B16,PROSPER_Baliga!$1:$1,PROSPER_Baliga!$22:$22,""),
IF($C16="Thorsten Huhn",_xlfn.XLOOKUP($B16,PROSPER_Huhn!$1:$1,PROSPER_Huhn!$22:$22,""),
IF($C16="Nick Hull",_xlfn.XLOOKUP($B16,PROSPER_Hull!$1:$1,PROSPER_Hull!$22:$22,""),
IF($C16="Monika Kotwani",_xlfn.XLOOKUP($B16,PROSPER_Kotwani!$1:$1,PROSPER_Kotwani!$22:$22,""),
IF($C16="Jonathan Wellner",_xlfn.XLOOKUP($B16,PROSPER_Wellner!$1:$1,PROSPER_Wellner!$22:$22,""),
IF($C16="Travis Harvey",_xlfn.XLOOKUP($B16,PROSPER_Harvey!$1:$1,PROSPER_Harvey!$22:$22,""),""))))))))="","No Comment",IF(IF($C16="Christopher Lobo",_xlfn.XLOOKUP($B16,PROSPER_Lobo!$1:$1,PROSPER_Lobo!$22:$22,""),
IF($C16="Naren Baliga",_xlfn.XLOOKUP($B16,PROSPER_Baliga!$1:$1,PROSPER_Baliga!$22:$22,""),
IF($C16="Thorsten Huhn",_xlfn.XLOOKUP($B16,PROSPER_Huhn!$1:$1,PROSPER_Huhn!$22:$22,""),
IF($C16="Nick Hull",_xlfn.XLOOKUP($B16,PROSPER_Hull!$1:$1,PROSPER_Hull!$22:$22,""),
IF($C16="Monika Kotwani",_xlfn.XLOOKUP($B16,PROSPER_Kotwani!$1:$1,PROSPER_Kotwani!$22:$22,""),
IF($C16="Jonathan Wellner",_xlfn.XLOOKUP($B16,PROSPER_Wellner!$1:$1,PROSPER_Wellner!$22:$22,""),
IF($C16="Travis Harvey",_xlfn.XLOOKUP($B16,PROSPER_Harvey!$1:$1,PROSPER_Harvey!$22:$22,""),"")))))))="","",
IF($C16="Christopher Lobo",_xlfn.XLOOKUP($B16,PROSPER_Lobo!$1:$1,PROSPER_Lobo!$22:$22,""),
IF($C16="Naren Baliga",_xlfn.XLOOKUP($B16,PROSPER_Baliga!$1:$1,PROSPER_Baliga!$22:$22,""),
IF($C16="Thorsten Huhn",_xlfn.XLOOKUP($B16,PROSPER_Huhn!$1:$1,PROSPER_Huhn!$22:$22,""),
IF($C16="Nick Hull",_xlfn.XLOOKUP($B16,PROSPER_Hull!$1:$1,PROSPER_Hull!$22:$22,""),
IF($C16="Monika Kotwani",_xlfn.XLOOKUP($B16,PROSPER_Kotwani!$1:$1,PROSPER_Kotwani!$22:$22,""),
IF($C16="Jonathan Wellner",_xlfn.XLOOKUP($B16,PROSPER_Wellner!$1:$1,PROSPER_Wellner!$22:$22,""),
IF($C16="Travis Harvey",_xlfn.XLOOKUP($B16,PROSPER_Harvey!$1:$1,PROSPER_Harvey!$22:$22,""),"")))))))))</f>
        <v>N/A</v>
      </c>
      <c r="CM16" s="150" t="str">
        <f t="shared" si="162"/>
        <v>N/A</v>
      </c>
      <c r="CN16" s="130" t="str">
        <f>_xlfn.XLOOKUP(B16,PROSPERInitial_Query!$E:$E,PROSPERInitial_Query!$AB:$AB,"",,-1)</f>
        <v/>
      </c>
      <c r="CO16" s="121" t="str">
        <f t="shared" si="37"/>
        <v>Damian Scott2 - RelationshipAccount / Stakeholder 2Name</v>
      </c>
      <c r="CP16" s="121" t="str">
        <f>_xlfn.XLOOKUP(CO16,PROSPERDelta_Query!BK:BK,PROSPERDelta_Query!AD:AD,"",,-1)</f>
        <v/>
      </c>
      <c r="CQ16" s="126" t="str">
        <f>_xlfn.XLOOKUP(B16,PROSPERInitial_Query!$E:$E,PROSPERInitial_Query!$R:$R,"",,-1)</f>
        <v/>
      </c>
      <c r="CR16" s="121" t="str">
        <f t="shared" si="38"/>
        <v>Damian Scott2 - RelationshipAccount / Stakeholder 2Self Score</v>
      </c>
      <c r="CS16" s="126" t="str">
        <f>_xlfn.XLOOKUP(CR16,PROSPERDelta_Query!BK:BK,PROSPERDelta_Query!AN:AN,"",,-1)</f>
        <v/>
      </c>
      <c r="CT16" s="131" t="str">
        <f t="shared" si="163"/>
        <v/>
      </c>
      <c r="CU16" s="131" t="str">
        <f t="shared" si="164"/>
        <v>N/A</v>
      </c>
      <c r="CV16" s="132" t="str">
        <f t="shared" si="165"/>
        <v>N/A</v>
      </c>
      <c r="CW16" s="132" t="str">
        <f>IF(IF(IF($C16="Christopher Lobo",_xlfn.XLOOKUP($B16,PROSPER_Lobo!$1:$1,PROSPER_Lobo!$24:$24,""),
IF($C16="Naren Baliga",_xlfn.XLOOKUP($B16,PROSPER_Baliga!$1:$1,PROSPER_Baliga!$24:$24,""),
IF($C16="Thorsten Huhn",_xlfn.XLOOKUP($B16,PROSPER_Huhn!$1:$1,PROSPER_Huhn!$24:$24,""),
IF($C16="Nick Hull",_xlfn.XLOOKUP($B16,PROSPER_Hull!$1:$1,PROSPER_Hull!$24:$24,""),
IF($C16="Monika Kotwani",_xlfn.XLOOKUP($B16,PROSPER_Kotwani!$1:$1,PROSPER_Kotwani!$24:$24,""),
IF($C16="Jonathan Wellner",_xlfn.XLOOKUP($B16,PROSPER_Wellner!$1:$1,PROSPER_Wellner!$24:$24,""),
IF($C16="Travis Harvey",_xlfn.XLOOKUP($B16,PROSPER_Harvey!$1:$1,PROSPER_Harvey!$24:$24,""),"")))))))="","",
IF($C16="Christopher Lobo",_xlfn.XLOOKUP($B16,PROSPER_Lobo!$1:$1,PROSPER_Lobo!$24:$24,""),
IF($C16="Naren Baliga",_xlfn.XLOOKUP($B16,PROSPER_Baliga!$1:$1,PROSPER_Baliga!$24:$24,""),
IF($C16="Thorsten Huhn",_xlfn.XLOOKUP($B16,PROSPER_Huhn!$1:$1,PROSPER_Huhn!$24:$24,""),
IF($C16="Nick Hull",_xlfn.XLOOKUP($B16,PROSPER_Hull!$1:$1,PROSPER_Hull!$24:$24,""),
IF($C16="Monika Kotwani",_xlfn.XLOOKUP($B16,PROSPER_Kotwani!$1:$1,PROSPER_Kotwani!$24:$24,""),
IF($C16="Jonathan Wellner",_xlfn.XLOOKUP($B16,PROSPER_Wellner!$1:$1,PROSPER_Wellner!$24:$24,""),
IF($C16="Travis Harvey",_xlfn.XLOOKUP($B16,PROSPER_Harvey!$1:$1,PROSPER_Harvey!$24:$24,""),""))))))))="","No Score",IF(IF($C16="Christopher Lobo",_xlfn.XLOOKUP($B16,PROSPER_Lobo!$1:$1,PROSPER_Lobo!$24:$24,""),
IF($C16="Naren Baliga",_xlfn.XLOOKUP($B16,PROSPER_Baliga!$1:$1,PROSPER_Baliga!$24:$24,""),
IF($C16="Thorsten Huhn",_xlfn.XLOOKUP($B16,PROSPER_Huhn!$1:$1,PROSPER_Huhn!$24:$24,""),
IF($C16="Nick Hull",_xlfn.XLOOKUP($B16,PROSPER_Hull!$1:$1,PROSPER_Hull!$24:$24,""),
IF($C16="Monika Kotwani",_xlfn.XLOOKUP($B16,PROSPER_Kotwani!$1:$1,PROSPER_Kotwani!$24:$24,""),
IF($C16="Jonathan Wellner",_xlfn.XLOOKUP($B16,PROSPER_Wellner!$1:$1,PROSPER_Wellner!$24:$24,""),
IF($C16="Travis Harvey",_xlfn.XLOOKUP($B16,PROSPER_Harvey!$1:$1,PROSPER_Harvey!$24:$24,""),"")))))))="","",
IF($C16="Christopher Lobo",_xlfn.XLOOKUP($B16,PROSPER_Lobo!$1:$1,PROSPER_Lobo!$24:$24,""),
IF($C16="Naren Baliga",_xlfn.XLOOKUP($B16,PROSPER_Baliga!$1:$1,PROSPER_Baliga!$24:$24,""),
IF($C16="Thorsten Huhn",_xlfn.XLOOKUP($B16,PROSPER_Huhn!$1:$1,PROSPER_Huhn!$24:$24,""),
IF($C16="Nick Hull",_xlfn.XLOOKUP($B16,PROSPER_Hull!$1:$1,PROSPER_Hull!$24:$24,""),
IF($C16="Monika Kotwani",_xlfn.XLOOKUP($B16,PROSPER_Kotwani!$1:$1,PROSPER_Kotwani!$24:$24,""),
IF($C16="Jonathan Wellner",_xlfn.XLOOKUP($B16,PROSPER_Wellner!$1:$1,PROSPER_Wellner!$24:$24,""),
IF($C16="Travis Harvey",_xlfn.XLOOKUP($B16,PROSPER_Harvey!$1:$1,PROSPER_Harvey!$24:$24,""),"")))))))))</f>
        <v>N/A</v>
      </c>
      <c r="CX16" s="131" t="str">
        <f>IF(IF(IF($C16="Christopher Lobo",_xlfn.XLOOKUP($B16,PROSPER_Lobo!$1:$1,PROSPER_Lobo!$25:$25,""),
IF($C16="Naren Baliga",_xlfn.XLOOKUP($B16,PROSPER_Baliga!$1:$1,PROSPER_Baliga!$25:$25,""),
IF($C16="Thorsten Huhn",_xlfn.XLOOKUP($B16,PROSPER_Huhn!$1:$1,PROSPER_Huhn!$25:$25,""),
IF($C16="Nick Hull",_xlfn.XLOOKUP($B16,PROSPER_Hull!$1:$1,PROSPER_Hull!$25:$25,""),
IF($C16="Monika Kotwani",_xlfn.XLOOKUP($B16,PROSPER_Kotwani!$1:$1,PROSPER_Kotwani!$25:$25,""),
IF($C16="Jonathan Wellner",_xlfn.XLOOKUP($B16,PROSPER_Wellner!$1:$1,PROSPER_Wellner!$25:$25,""),
IF($C16="Travis Harvey",_xlfn.XLOOKUP($B16,PROSPER_Harvey!$1:$1,PROSPER_Harvey!$25:$25,""),"")))))))="","",
IF($C16="Christopher Lobo",_xlfn.XLOOKUP($B16,PROSPER_Lobo!$1:$1,PROSPER_Lobo!$25:$25,""),
IF($C16="Naren Baliga",_xlfn.XLOOKUP($B16,PROSPER_Baliga!$1:$1,PROSPER_Baliga!$25:$25,""),
IF($C16="Thorsten Huhn",_xlfn.XLOOKUP($B16,PROSPER_Huhn!$1:$1,PROSPER_Huhn!$25:$25,""),
IF($C16="Nick Hull",_xlfn.XLOOKUP($B16,PROSPER_Hull!$1:$1,PROSPER_Hull!$25:$25,""),
IF($C16="Monika Kotwani",_xlfn.XLOOKUP($B16,PROSPER_Kotwani!$1:$1,PROSPER_Kotwani!$25:$25,""),
IF($C16="Jonathan Wellner",_xlfn.XLOOKUP($B16,PROSPER_Wellner!$1:$1,PROSPER_Wellner!$25:$25,""),
IF($C16="Travis Harvey",_xlfn.XLOOKUP($B16,PROSPER_Harvey!$1:$1,PROSPER_Harvey!$25:$25,""),""))))))))="","No Comment",IF(IF($C16="Christopher Lobo",_xlfn.XLOOKUP($B16,PROSPER_Lobo!$1:$1,PROSPER_Lobo!$25:$25,""),
IF($C16="Naren Baliga",_xlfn.XLOOKUP($B16,PROSPER_Baliga!$1:$1,PROSPER_Baliga!$25:$25,""),
IF($C16="Thorsten Huhn",_xlfn.XLOOKUP($B16,PROSPER_Huhn!$1:$1,PROSPER_Huhn!$25:$25,""),
IF($C16="Nick Hull",_xlfn.XLOOKUP($B16,PROSPER_Hull!$1:$1,PROSPER_Hull!$25:$25,""),
IF($C16="Monika Kotwani",_xlfn.XLOOKUP($B16,PROSPER_Kotwani!$1:$1,PROSPER_Kotwani!$25:$25,""),
IF($C16="Jonathan Wellner",_xlfn.XLOOKUP($B16,PROSPER_Wellner!$1:$1,PROSPER_Wellner!$25:$25,""),
IF($C16="Travis Harvey",_xlfn.XLOOKUP($B16,PROSPER_Harvey!$1:$1,PROSPER_Harvey!$25:$25,""),"")))))))="","",
IF($C16="Christopher Lobo",_xlfn.XLOOKUP($B16,PROSPER_Lobo!$1:$1,PROSPER_Lobo!$25:$25,""),
IF($C16="Naren Baliga",_xlfn.XLOOKUP($B16,PROSPER_Baliga!$1:$1,PROSPER_Baliga!$25:$25,""),
IF($C16="Thorsten Huhn",_xlfn.XLOOKUP($B16,PROSPER_Huhn!$1:$1,PROSPER_Huhn!$25:$25,""),
IF($C16="Nick Hull",_xlfn.XLOOKUP($B16,PROSPER_Hull!$1:$1,PROSPER_Hull!$25:$25,""),
IF($C16="Monika Kotwani",_xlfn.XLOOKUP($B16,PROSPER_Kotwani!$1:$1,PROSPER_Kotwani!$25:$25,""),
IF($C16="Jonathan Wellner",_xlfn.XLOOKUP($B16,PROSPER_Wellner!$1:$1,PROSPER_Wellner!$25:$25,""),
IF($C16="Travis Harvey",_xlfn.XLOOKUP($B16,PROSPER_Harvey!$1:$1,PROSPER_Harvey!$25:$25,""),"")))))))))</f>
        <v>N/A</v>
      </c>
      <c r="CY16" s="150" t="str">
        <f t="shared" si="166"/>
        <v>N/A</v>
      </c>
      <c r="CZ16" s="130" t="str">
        <f>_xlfn.XLOOKUP(B16,PROSPERInitial_Query!$E:$E,PROSPERInitial_Query!$AC:$AC,"",,-1)</f>
        <v/>
      </c>
      <c r="DA16" s="121" t="str">
        <f t="shared" si="43"/>
        <v>Damian Scott2 - RelationshipAccount / Stakeholder 3Name</v>
      </c>
      <c r="DB16" s="121" t="str">
        <f>_xlfn.XLOOKUP(DA16,PROSPERDelta_Query!BK:BK,PROSPERDelta_Query!AE:AE,"",,-1)</f>
        <v/>
      </c>
      <c r="DC16" s="126" t="str">
        <f>_xlfn.XLOOKUP(B16,PROSPERInitial_Query!$E:$E,PROSPERInitial_Query!$S:$S,"",,-1)</f>
        <v/>
      </c>
      <c r="DD16" s="121" t="str">
        <f t="shared" si="44"/>
        <v>Damian Scott2 - RelationshipAccount / Stakeholder 3Self Score</v>
      </c>
      <c r="DE16" s="126" t="str">
        <f>_xlfn.XLOOKUP(DD16,PROSPERDelta_Query!BK:BK,PROSPERDelta_Query!AO:AO,"",,-1)</f>
        <v/>
      </c>
      <c r="DF16" s="131" t="str">
        <f t="shared" si="167"/>
        <v/>
      </c>
      <c r="DG16" s="131" t="str">
        <f t="shared" si="168"/>
        <v>N/A</v>
      </c>
      <c r="DH16" s="132" t="str">
        <f t="shared" si="169"/>
        <v>N/A</v>
      </c>
      <c r="DI16" s="132" t="str">
        <f>IF(IF(IF($C16="Christopher Lobo",_xlfn.XLOOKUP($B16,PROSPER_Lobo!$1:$1,PROSPER_Lobo!$27:$27,""),
IF($C16="Naren Baliga",_xlfn.XLOOKUP($B16,PROSPER_Baliga!$1:$1,PROSPER_Baliga!$27:$27,""),
IF($C16="Thorsten Huhn",_xlfn.XLOOKUP($B16,PROSPER_Huhn!$1:$1,PROSPER_Huhn!$27:$27,""),
IF($C16="Nick Hull",_xlfn.XLOOKUP($B16,PROSPER_Hull!$1:$1,PROSPER_Hull!$27:$27,""),
IF($C16="Monika Kotwani",_xlfn.XLOOKUP($B16,PROSPER_Kotwani!$1:$1,PROSPER_Kotwani!$27:$27,""),
IF($C16="Jonathan Wellner",_xlfn.XLOOKUP($B16,PROSPER_Wellner!$1:$1,PROSPER_Wellner!$27:$27,""),
IF($C16="Travis Harvey",_xlfn.XLOOKUP($B16,PROSPER_Harvey!$1:$1,PROSPER_Harvey!$27:$27,""),"")))))))="","",
IF($C16="Christopher Lobo",_xlfn.XLOOKUP($B16,PROSPER_Lobo!$1:$1,PROSPER_Lobo!$27:$27,""),
IF($C16="Naren Baliga",_xlfn.XLOOKUP($B16,PROSPER_Baliga!$1:$1,PROSPER_Baliga!$27:$27,""),
IF($C16="Thorsten Huhn",_xlfn.XLOOKUP($B16,PROSPER_Huhn!$1:$1,PROSPER_Huhn!$27:$27,""),
IF($C16="Nick Hull",_xlfn.XLOOKUP($B16,PROSPER_Hull!$1:$1,PROSPER_Hull!$27:$27,""),
IF($C16="Monika Kotwani",_xlfn.XLOOKUP($B16,PROSPER_Kotwani!$1:$1,PROSPER_Kotwani!$27:$27,""),
IF($C16="Jonathan Wellner",_xlfn.XLOOKUP($B16,PROSPER_Wellner!$1:$1,PROSPER_Wellner!$27:$27,""),
IF($C16="Travis Harvey",_xlfn.XLOOKUP($B16,PROSPER_Harvey!$1:$1,PROSPER_Harvey!$27:$27,""),""))))))))="","No Score",IF(IF($C16="Christopher Lobo",_xlfn.XLOOKUP($B16,PROSPER_Lobo!$1:$1,PROSPER_Lobo!$27:$27,""),
IF($C16="Naren Baliga",_xlfn.XLOOKUP($B16,PROSPER_Baliga!$1:$1,PROSPER_Baliga!$27:$27,""),
IF($C16="Thorsten Huhn",_xlfn.XLOOKUP($B16,PROSPER_Huhn!$1:$1,PROSPER_Huhn!$27:$27,""),
IF($C16="Nick Hull",_xlfn.XLOOKUP($B16,PROSPER_Hull!$1:$1,PROSPER_Hull!$27:$27,""),
IF($C16="Monika Kotwani",_xlfn.XLOOKUP($B16,PROSPER_Kotwani!$1:$1,PROSPER_Kotwani!$27:$27,""),
IF($C16="Jonathan Wellner",_xlfn.XLOOKUP($B16,PROSPER_Wellner!$1:$1,PROSPER_Wellner!$27:$27,""),
IF($C16="Travis Harvey",_xlfn.XLOOKUP($B16,PROSPER_Harvey!$1:$1,PROSPER_Harvey!$27:$27,""),"")))))))="","",
IF($C16="Christopher Lobo",_xlfn.XLOOKUP($B16,PROSPER_Lobo!$1:$1,PROSPER_Lobo!$27:$27,""),
IF($C16="Naren Baliga",_xlfn.XLOOKUP($B16,PROSPER_Baliga!$1:$1,PROSPER_Baliga!$27:$27,""),
IF($C16="Thorsten Huhn",_xlfn.XLOOKUP($B16,PROSPER_Huhn!$1:$1,PROSPER_Huhn!$27:$27,""),
IF($C16="Nick Hull",_xlfn.XLOOKUP($B16,PROSPER_Hull!$1:$1,PROSPER_Hull!$27:$27,""),
IF($C16="Monika Kotwani",_xlfn.XLOOKUP($B16,PROSPER_Kotwani!$1:$1,PROSPER_Kotwani!$27:$27,""),
IF($C16="Jonathan Wellner",_xlfn.XLOOKUP($B16,PROSPER_Wellner!$1:$1,PROSPER_Wellner!$27:$27,""),
IF($C16="Travis Harvey",_xlfn.XLOOKUP($B16,PROSPER_Harvey!$1:$1,PROSPER_Harvey!$27:$27,""),"")))))))))</f>
        <v>N/A</v>
      </c>
      <c r="DJ16" s="131" t="str">
        <f>IF(IF(IF($C16="Christopher Lobo",_xlfn.XLOOKUP($B16,PROSPER_Lobo!$1:$1,PROSPER_Lobo!$28:$28,""),
IF($C16="Naren Baliga",_xlfn.XLOOKUP($B16,PROSPER_Baliga!$1:$1,PROSPER_Baliga!$28:$28,""),
IF($C16="Thorsten Huhn",_xlfn.XLOOKUP($B16,PROSPER_Huhn!$1:$1,PROSPER_Huhn!$28:$28,""),
IF($C16="Nick Hull",_xlfn.XLOOKUP($B16,PROSPER_Hull!$1:$1,PROSPER_Hull!$28:$28,""),
IF($C16="Monika Kotwani",_xlfn.XLOOKUP($B16,PROSPER_Kotwani!$1:$1,PROSPER_Kotwani!$28:$28,""),
IF($C16="Jonathan Wellner",_xlfn.XLOOKUP($B16,PROSPER_Wellner!$1:$1,PROSPER_Wellner!$28:$28,""),
IF($C16="Travis Harvey",_xlfn.XLOOKUP($B16,PROSPER_Harvey!$1:$1,PROSPER_Harvey!$28:$28,""),"")))))))="","",
IF($C16="Christopher Lobo",_xlfn.XLOOKUP($B16,PROSPER_Lobo!$1:$1,PROSPER_Lobo!$28:$28,""),
IF($C16="Naren Baliga",_xlfn.XLOOKUP($B16,PROSPER_Baliga!$1:$1,PROSPER_Baliga!$28:$28,""),
IF($C16="Thorsten Huhn",_xlfn.XLOOKUP($B16,PROSPER_Huhn!$1:$1,PROSPER_Huhn!$28:$28,""),
IF($C16="Nick Hull",_xlfn.XLOOKUP($B16,PROSPER_Hull!$1:$1,PROSPER_Hull!$28:$28,""),
IF($C16="Monika Kotwani",_xlfn.XLOOKUP($B16,PROSPER_Kotwani!$1:$1,PROSPER_Kotwani!$28:$28,""),
IF($C16="Jonathan Wellner",_xlfn.XLOOKUP($B16,PROSPER_Wellner!$1:$1,PROSPER_Wellner!$28:$28,""),
IF($C16="Travis Harvey",_xlfn.XLOOKUP($B16,PROSPER_Harvey!$1:$1,PROSPER_Harvey!$28:$28,""),""))))))))="","No Comment",IF(IF($C16="Christopher Lobo",_xlfn.XLOOKUP($B16,PROSPER_Lobo!$1:$1,PROSPER_Lobo!$28:$28,""),
IF($C16="Naren Baliga",_xlfn.XLOOKUP($B16,PROSPER_Baliga!$1:$1,PROSPER_Baliga!$28:$28,""),
IF($C16="Thorsten Huhn",_xlfn.XLOOKUP($B16,PROSPER_Huhn!$1:$1,PROSPER_Huhn!$28:$28,""),
IF($C16="Nick Hull",_xlfn.XLOOKUP($B16,PROSPER_Hull!$1:$1,PROSPER_Hull!$28:$28,""),
IF($C16="Monika Kotwani",_xlfn.XLOOKUP($B16,PROSPER_Kotwani!$1:$1,PROSPER_Kotwani!$28:$28,""),
IF($C16="Jonathan Wellner",_xlfn.XLOOKUP($B16,PROSPER_Wellner!$1:$1,PROSPER_Wellner!$28:$28,""),
IF($C16="Travis Harvey",_xlfn.XLOOKUP($B16,PROSPER_Harvey!$1:$1,PROSPER_Harvey!$28:$28,""),"")))))))="","",
IF($C16="Christopher Lobo",_xlfn.XLOOKUP($B16,PROSPER_Lobo!$1:$1,PROSPER_Lobo!$28:$28,""),
IF($C16="Naren Baliga",_xlfn.XLOOKUP($B16,PROSPER_Baliga!$1:$1,PROSPER_Baliga!$28:$28,""),
IF($C16="Thorsten Huhn",_xlfn.XLOOKUP($B16,PROSPER_Huhn!$1:$1,PROSPER_Huhn!$28:$28,""),
IF($C16="Nick Hull",_xlfn.XLOOKUP($B16,PROSPER_Hull!$1:$1,PROSPER_Hull!$28:$28,""),
IF($C16="Monika Kotwani",_xlfn.XLOOKUP($B16,PROSPER_Kotwani!$1:$1,PROSPER_Kotwani!$28:$28,""),
IF($C16="Jonathan Wellner",_xlfn.XLOOKUP($B16,PROSPER_Wellner!$1:$1,PROSPER_Wellner!$28:$28,""),
IF($C16="Travis Harvey",_xlfn.XLOOKUP($B16,PROSPER_Harvey!$1:$1,PROSPER_Harvey!$28:$28,""),"")))))))))</f>
        <v>N/A</v>
      </c>
      <c r="DK16" s="150" t="str">
        <f t="shared" si="170"/>
        <v>N/A</v>
      </c>
      <c r="DL16" s="130" t="str">
        <f>_xlfn.XLOOKUP(B16,PROSPERInitial_Query!$E:$E,PROSPERInitial_Query!$AD:$AD,"",,-1)</f>
        <v/>
      </c>
      <c r="DM16" s="121" t="str">
        <f t="shared" si="49"/>
        <v>Damian Scott2 - RelationshipAccount / Stakeholder 4Name</v>
      </c>
      <c r="DN16" s="121" t="str">
        <f>_xlfn.XLOOKUP(DM16,PROSPERDelta_Query!BK:BK,PROSPERDelta_Query!AF:AF,"",,-1)</f>
        <v/>
      </c>
      <c r="DO16" s="126" t="str">
        <f>_xlfn.XLOOKUP(B16,PROSPERInitial_Query!$E:$E,PROSPERInitial_Query!$T:$T,"",,-1)</f>
        <v/>
      </c>
      <c r="DP16" s="121" t="str">
        <f t="shared" si="50"/>
        <v>Damian Scott2 - RelationshipAccount / Stakeholder 4Self Score</v>
      </c>
      <c r="DQ16" s="126" t="str">
        <f>_xlfn.XLOOKUP(DP16,PROSPERDelta_Query!BK:BK,PROSPERDelta_Query!AP:AP,"",,-1)</f>
        <v/>
      </c>
      <c r="DR16" s="131" t="str">
        <f t="shared" si="171"/>
        <v/>
      </c>
      <c r="DS16" s="131" t="str">
        <f t="shared" si="172"/>
        <v>N/A</v>
      </c>
      <c r="DT16" s="132" t="str">
        <f t="shared" si="173"/>
        <v>N/A</v>
      </c>
      <c r="DU16" s="132" t="str">
        <f>IF(IF(IF($C16="Christopher Lobo",_xlfn.XLOOKUP($B16,PROSPER_Lobo!$1:$1,PROSPER_Lobo!$30:$30,""),
IF($C16="Naren Baliga",_xlfn.XLOOKUP($B16,PROSPER_Baliga!$1:$1,PROSPER_Baliga!$30:$30,""),
IF($C16="Thorsten Huhn",_xlfn.XLOOKUP($B16,PROSPER_Huhn!$1:$1,PROSPER_Huhn!$30:$30,""),
IF($C16="Nick Hull",_xlfn.XLOOKUP($B16,PROSPER_Hull!$1:$1,PROSPER_Hull!$30:$30,""),
IF($C16="Monika Kotwani",_xlfn.XLOOKUP($B16,PROSPER_Kotwani!$1:$1,PROSPER_Kotwani!$30:$30,""),
IF($C16="Jonathan Wellner",_xlfn.XLOOKUP($B16,PROSPER_Wellner!$1:$1,PROSPER_Wellner!$30:$30,""),
IF($C16="Travis Harvey",_xlfn.XLOOKUP($B16,PROSPER_Harvey!$1:$1,PROSPER_Harvey!$30:$30,""),"")))))))="","",
IF($C16="Christopher Lobo",_xlfn.XLOOKUP($B16,PROSPER_Lobo!$1:$1,PROSPER_Lobo!$30:$30,""),
IF($C16="Naren Baliga",_xlfn.XLOOKUP($B16,PROSPER_Baliga!$1:$1,PROSPER_Baliga!$30:$30,""),
IF($C16="Thorsten Huhn",_xlfn.XLOOKUP($B16,PROSPER_Huhn!$1:$1,PROSPER_Huhn!$30:$30,""),
IF($C16="Nick Hull",_xlfn.XLOOKUP($B16,PROSPER_Hull!$1:$1,PROSPER_Hull!$30:$30,""),
IF($C16="Monika Kotwani",_xlfn.XLOOKUP($B16,PROSPER_Kotwani!$1:$1,PROSPER_Kotwani!$30:$30,""),
IF($C16="Jonathan Wellner",_xlfn.XLOOKUP($B16,PROSPER_Wellner!$1:$1,PROSPER_Wellner!$30:$30,""),
IF($C16="Travis Harvey",_xlfn.XLOOKUP($B16,PROSPER_Harvey!$1:$1,PROSPER_Harvey!$30:$30,""),""))))))))="","No Score",IF(IF($C16="Christopher Lobo",_xlfn.XLOOKUP($B16,PROSPER_Lobo!$1:$1,PROSPER_Lobo!$30:$30,""),
IF($C16="Naren Baliga",_xlfn.XLOOKUP($B16,PROSPER_Baliga!$1:$1,PROSPER_Baliga!$30:$30,""),
IF($C16="Thorsten Huhn",_xlfn.XLOOKUP($B16,PROSPER_Huhn!$1:$1,PROSPER_Huhn!$30:$30,""),
IF($C16="Nick Hull",_xlfn.XLOOKUP($B16,PROSPER_Hull!$1:$1,PROSPER_Hull!$30:$30,""),
IF($C16="Monika Kotwani",_xlfn.XLOOKUP($B16,PROSPER_Kotwani!$1:$1,PROSPER_Kotwani!$30:$30,""),
IF($C16="Jonathan Wellner",_xlfn.XLOOKUP($B16,PROSPER_Wellner!$1:$1,PROSPER_Wellner!$30:$30,""),
IF($C16="Travis Harvey",_xlfn.XLOOKUP($B16,PROSPER_Harvey!$1:$1,PROSPER_Harvey!$30:$30,""),"")))))))="","",
IF($C16="Christopher Lobo",_xlfn.XLOOKUP($B16,PROSPER_Lobo!$1:$1,PROSPER_Lobo!$30:$30,""),
IF($C16="Naren Baliga",_xlfn.XLOOKUP($B16,PROSPER_Baliga!$1:$1,PROSPER_Baliga!$30:$30,""),
IF($C16="Thorsten Huhn",_xlfn.XLOOKUP($B16,PROSPER_Huhn!$1:$1,PROSPER_Huhn!$30:$30,""),
IF($C16="Nick Hull",_xlfn.XLOOKUP($B16,PROSPER_Hull!$1:$1,PROSPER_Hull!$30:$30,""),
IF($C16="Monika Kotwani",_xlfn.XLOOKUP($B16,PROSPER_Kotwani!$1:$1,PROSPER_Kotwani!$30:$30,""),
IF($C16="Jonathan Wellner",_xlfn.XLOOKUP($B16,PROSPER_Wellner!$1:$1,PROSPER_Wellner!$30:$30,""),
IF($C16="Travis Harvey",_xlfn.XLOOKUP($B16,PROSPER_Harvey!$1:$1,PROSPER_Harvey!$30:$30,""),"")))))))))</f>
        <v>N/A</v>
      </c>
      <c r="DV16" s="131" t="str">
        <f>IF(IF(IF($C16="Christopher Lobo",_xlfn.XLOOKUP($B16,PROSPER_Lobo!$1:$1,PROSPER_Lobo!$31:$31,""),
IF($C16="Naren Baliga",_xlfn.XLOOKUP($B16,PROSPER_Baliga!$1:$1,PROSPER_Baliga!$31:$31,""),
IF($C16="Thorsten Huhn",_xlfn.XLOOKUP($B16,PROSPER_Huhn!$1:$1,PROSPER_Huhn!$31:$31,""),
IF($C16="Nick Hull",_xlfn.XLOOKUP($B16,PROSPER_Hull!$1:$1,PROSPER_Hull!$31:$31,""),
IF($C16="Monika Kotwani",_xlfn.XLOOKUP($B16,PROSPER_Kotwani!$1:$1,PROSPER_Kotwani!$31:$31,""),
IF($C16="Jonathan Wellner",_xlfn.XLOOKUP($B16,PROSPER_Wellner!$1:$1,PROSPER_Wellner!$31:$31,""),
IF($C16="Travis Harvey",_xlfn.XLOOKUP($B16,PROSPER_Harvey!$1:$1,PROSPER_Harvey!$31:$31,""),"")))))))="","",
IF($C16="Christopher Lobo",_xlfn.XLOOKUP($B16,PROSPER_Lobo!$1:$1,PROSPER_Lobo!$31:$31,""),
IF($C16="Naren Baliga",_xlfn.XLOOKUP($B16,PROSPER_Baliga!$1:$1,PROSPER_Baliga!$31:$31,""),
IF($C16="Thorsten Huhn",_xlfn.XLOOKUP($B16,PROSPER_Huhn!$1:$1,PROSPER_Huhn!$31:$31,""),
IF($C16="Nick Hull",_xlfn.XLOOKUP($B16,PROSPER_Hull!$1:$1,PROSPER_Hull!$31:$31,""),
IF($C16="Monika Kotwani",_xlfn.XLOOKUP($B16,PROSPER_Kotwani!$1:$1,PROSPER_Kotwani!$31:$31,""),
IF($C16="Jonathan Wellner",_xlfn.XLOOKUP($B16,PROSPER_Wellner!$1:$1,PROSPER_Wellner!$31:$31,""),
IF($C16="Travis Harvey",_xlfn.XLOOKUP($B16,PROSPER_Harvey!$1:$1,PROSPER_Harvey!$31:$31,""),""))))))))="","No Comment",IF(IF($C16="Christopher Lobo",_xlfn.XLOOKUP($B16,PROSPER_Lobo!$1:$1,PROSPER_Lobo!$31:$31,""),
IF($C16="Naren Baliga",_xlfn.XLOOKUP($B16,PROSPER_Baliga!$1:$1,PROSPER_Baliga!$31:$31,""),
IF($C16="Thorsten Huhn",_xlfn.XLOOKUP($B16,PROSPER_Huhn!$1:$1,PROSPER_Huhn!$31:$31,""),
IF($C16="Nick Hull",_xlfn.XLOOKUP($B16,PROSPER_Hull!$1:$1,PROSPER_Hull!$31:$31,""),
IF($C16="Monika Kotwani",_xlfn.XLOOKUP($B16,PROSPER_Kotwani!$1:$1,PROSPER_Kotwani!$31:$31,""),
IF($C16="Jonathan Wellner",_xlfn.XLOOKUP($B16,PROSPER_Wellner!$1:$1,PROSPER_Wellner!$31:$31,""),
IF($C16="Travis Harvey",_xlfn.XLOOKUP($B16,PROSPER_Harvey!$1:$1,PROSPER_Harvey!$31:$31,""),"")))))))="","",
IF($C16="Christopher Lobo",_xlfn.XLOOKUP($B16,PROSPER_Lobo!$1:$1,PROSPER_Lobo!$31:$31,""),
IF($C16="Naren Baliga",_xlfn.XLOOKUP($B16,PROSPER_Baliga!$1:$1,PROSPER_Baliga!$31:$31,""),
IF($C16="Thorsten Huhn",_xlfn.XLOOKUP($B16,PROSPER_Huhn!$1:$1,PROSPER_Huhn!$31:$31,""),
IF($C16="Nick Hull",_xlfn.XLOOKUP($B16,PROSPER_Hull!$1:$1,PROSPER_Hull!$31:$31,""),
IF($C16="Monika Kotwani",_xlfn.XLOOKUP($B16,PROSPER_Kotwani!$1:$1,PROSPER_Kotwani!$31:$31,""),
IF($C16="Jonathan Wellner",_xlfn.XLOOKUP($B16,PROSPER_Wellner!$1:$1,PROSPER_Wellner!$31:$31,""),
IF($C16="Travis Harvey",_xlfn.XLOOKUP($B16,PROSPER_Harvey!$1:$1,PROSPER_Harvey!$31:$31,""),"")))))))))</f>
        <v>N/A</v>
      </c>
      <c r="DW16" s="150" t="str">
        <f t="shared" si="174"/>
        <v>N/A</v>
      </c>
      <c r="DX16" s="130" t="str">
        <f>_xlfn.XLOOKUP(B16,PROSPERInitial_Query!$E:$E,PROSPERInitial_Query!$AE:$AE,"",,-1)</f>
        <v/>
      </c>
      <c r="DY16" s="121" t="str">
        <f t="shared" si="55"/>
        <v>Damian Scott2 - RelationshipAccount / Stakeholder 5Name</v>
      </c>
      <c r="DZ16" s="121" t="str">
        <f>_xlfn.XLOOKUP(DY16,PROSPERDelta_Query!BK:BK,PROSPERDelta_Query!AG:AG,"",,-1)</f>
        <v/>
      </c>
      <c r="EA16" s="126" t="str">
        <f>_xlfn.XLOOKUP(B16,PROSPERInitial_Query!$E:$E,PROSPERInitial_Query!$U:$U,"",,-1)</f>
        <v/>
      </c>
      <c r="EB16" s="121" t="str">
        <f t="shared" si="56"/>
        <v>Damian Scott2 - RelationshipAccount / Stakeholder 5Self Score</v>
      </c>
      <c r="EC16" s="126" t="str">
        <f>_xlfn.XLOOKUP(EB16,PROSPERDelta_Query!BK:BK,PROSPERDelta_Query!AQ:AQ,"",,-1)</f>
        <v/>
      </c>
      <c r="ED16" s="131" t="str">
        <f t="shared" si="175"/>
        <v/>
      </c>
      <c r="EE16" s="131" t="str">
        <f t="shared" si="176"/>
        <v>N/A</v>
      </c>
      <c r="EF16" s="132" t="str">
        <f t="shared" si="177"/>
        <v>N/A</v>
      </c>
      <c r="EG16" s="132" t="str">
        <f>IF(IF(IF($C16="Christopher Lobo",_xlfn.XLOOKUP($B16,PROSPER_Lobo!$1:$1,PROSPER_Lobo!$33:$33,""),
IF($C16="Naren Baliga",_xlfn.XLOOKUP($B16,PROSPER_Baliga!$1:$1,PROSPER_Baliga!$33:$33,""),
IF($C16="Thorsten Huhn",_xlfn.XLOOKUP($B16,PROSPER_Huhn!$1:$1,PROSPER_Huhn!$33:$33,""),
IF($C16="Nick Hull",_xlfn.XLOOKUP($B16,PROSPER_Hull!$1:$1,PROSPER_Hull!$33:$33,""),
IF($C16="Monika Kotwani",_xlfn.XLOOKUP($B16,PROSPER_Kotwani!$1:$1,PROSPER_Kotwani!$33:$33,""),
IF($C16="Jonathan Wellner",_xlfn.XLOOKUP($B16,PROSPER_Wellner!$1:$1,PROSPER_Wellner!$33:$33,""),
IF($C16="Travis Harvey",_xlfn.XLOOKUP($B16,PROSPER_Harvey!$1:$1,PROSPER_Harvey!$33:$33,""),"")))))))="","",
IF($C16="Christopher Lobo",_xlfn.XLOOKUP($B16,PROSPER_Lobo!$1:$1,PROSPER_Lobo!$33:$33,""),
IF($C16="Naren Baliga",_xlfn.XLOOKUP($B16,PROSPER_Baliga!$1:$1,PROSPER_Baliga!$33:$33,""),
IF($C16="Thorsten Huhn",_xlfn.XLOOKUP($B16,PROSPER_Huhn!$1:$1,PROSPER_Huhn!$33:$33,""),
IF($C16="Nick Hull",_xlfn.XLOOKUP($B16,PROSPER_Hull!$1:$1,PROSPER_Hull!$33:$33,""),
IF($C16="Monika Kotwani",_xlfn.XLOOKUP($B16,PROSPER_Kotwani!$1:$1,PROSPER_Kotwani!$33:$33,""),
IF($C16="Jonathan Wellner",_xlfn.XLOOKUP($B16,PROSPER_Wellner!$1:$1,PROSPER_Wellner!$33:$33,""),
IF($C16="Travis Harvey",_xlfn.XLOOKUP($B16,PROSPER_Harvey!$1:$1,PROSPER_Harvey!$33:$33,""),""))))))))="","No Score",IF(IF($C16="Christopher Lobo",_xlfn.XLOOKUP($B16,PROSPER_Lobo!$1:$1,PROSPER_Lobo!$33:$33,""),
IF($C16="Naren Baliga",_xlfn.XLOOKUP($B16,PROSPER_Baliga!$1:$1,PROSPER_Baliga!$33:$33,""),
IF($C16="Thorsten Huhn",_xlfn.XLOOKUP($B16,PROSPER_Huhn!$1:$1,PROSPER_Huhn!$33:$33,""),
IF($C16="Nick Hull",_xlfn.XLOOKUP($B16,PROSPER_Hull!$1:$1,PROSPER_Hull!$33:$33,""),
IF($C16="Monika Kotwani",_xlfn.XLOOKUP($B16,PROSPER_Kotwani!$1:$1,PROSPER_Kotwani!$33:$33,""),
IF($C16="Jonathan Wellner",_xlfn.XLOOKUP($B16,PROSPER_Wellner!$1:$1,PROSPER_Wellner!$33:$33,""),
IF($C16="Travis Harvey",_xlfn.XLOOKUP($B16,PROSPER_Harvey!$1:$1,PROSPER_Harvey!$33:$33,""),"")))))))="","",
IF($C16="Christopher Lobo",_xlfn.XLOOKUP($B16,PROSPER_Lobo!$1:$1,PROSPER_Lobo!$33:$33,""),
IF($C16="Naren Baliga",_xlfn.XLOOKUP($B16,PROSPER_Baliga!$1:$1,PROSPER_Baliga!$33:$33,""),
IF($C16="Thorsten Huhn",_xlfn.XLOOKUP($B16,PROSPER_Huhn!$1:$1,PROSPER_Huhn!$33:$33,""),
IF($C16="Nick Hull",_xlfn.XLOOKUP($B16,PROSPER_Hull!$1:$1,PROSPER_Hull!$33:$33,""),
IF($C16="Monika Kotwani",_xlfn.XLOOKUP($B16,PROSPER_Kotwani!$1:$1,PROSPER_Kotwani!$33:$33,""),
IF($C16="Jonathan Wellner",_xlfn.XLOOKUP($B16,PROSPER_Wellner!$1:$1,PROSPER_Wellner!$33:$33,""),
IF($C16="Travis Harvey",_xlfn.XLOOKUP($B16,PROSPER_Harvey!$1:$1,PROSPER_Harvey!$33:$33,""),"")))))))))</f>
        <v>N/A</v>
      </c>
      <c r="EH16" s="131" t="str">
        <f>IF(IF(IF($C16="Christopher Lobo",_xlfn.XLOOKUP($B16,PROSPER_Lobo!$1:$1,PROSPER_Lobo!$34:$34,""),
IF($C16="Naren Baliga",_xlfn.XLOOKUP($B16,PROSPER_Baliga!$1:$1,PROSPER_Baliga!$34:$34,""),
IF($C16="Thorsten Huhn",_xlfn.XLOOKUP($B16,PROSPER_Huhn!$1:$1,PROSPER_Huhn!$34:$34,""),
IF($C16="Nick Hull",_xlfn.XLOOKUP($B16,PROSPER_Hull!$1:$1,PROSPER_Hull!$34:$34,""),
IF($C16="Monika Kotwani",_xlfn.XLOOKUP($B16,PROSPER_Kotwani!$1:$1,PROSPER_Kotwani!$34:$34,""),
IF($C16="Jonathan Wellner",_xlfn.XLOOKUP($B16,PROSPER_Wellner!$1:$1,PROSPER_Wellner!$34:$34,""),
IF($C16="Travis Harvey",_xlfn.XLOOKUP($B16,PROSPER_Harvey!$1:$1,PROSPER_Harvey!$34:$34,""),"")))))))="","",
IF($C16="Christopher Lobo",_xlfn.XLOOKUP($B16,PROSPER_Lobo!$1:$1,PROSPER_Lobo!$34:$34,""),
IF($C16="Naren Baliga",_xlfn.XLOOKUP($B16,PROSPER_Baliga!$1:$1,PROSPER_Baliga!$34:$34,""),
IF($C16="Thorsten Huhn",_xlfn.XLOOKUP($B16,PROSPER_Huhn!$1:$1,PROSPER_Huhn!$34:$34,""),
IF($C16="Nick Hull",_xlfn.XLOOKUP($B16,PROSPER_Hull!$1:$1,PROSPER_Hull!$34:$34,""),
IF($C16="Monika Kotwani",_xlfn.XLOOKUP($B16,PROSPER_Kotwani!$1:$1,PROSPER_Kotwani!$34:$34,""),
IF($C16="Jonathan Wellner",_xlfn.XLOOKUP($B16,PROSPER_Wellner!$1:$1,PROSPER_Wellner!$34:$34,""),
IF($C16="Travis Harvey",_xlfn.XLOOKUP($B16,PROSPER_Harvey!$1:$1,PROSPER_Harvey!$34:$34,""),""))))))))="","No Comment",IF(IF($C16="Christopher Lobo",_xlfn.XLOOKUP($B16,PROSPER_Lobo!$1:$1,PROSPER_Lobo!$34:$34,""),
IF($C16="Naren Baliga",_xlfn.XLOOKUP($B16,PROSPER_Baliga!$1:$1,PROSPER_Baliga!$34:$34,""),
IF($C16="Thorsten Huhn",_xlfn.XLOOKUP($B16,PROSPER_Huhn!$1:$1,PROSPER_Huhn!$34:$34,""),
IF($C16="Nick Hull",_xlfn.XLOOKUP($B16,PROSPER_Hull!$1:$1,PROSPER_Hull!$34:$34,""),
IF($C16="Monika Kotwani",_xlfn.XLOOKUP($B16,PROSPER_Kotwani!$1:$1,PROSPER_Kotwani!$34:$34,""),
IF($C16="Jonathan Wellner",_xlfn.XLOOKUP($B16,PROSPER_Wellner!$1:$1,PROSPER_Wellner!$34:$34,""),
IF($C16="Travis Harvey",_xlfn.XLOOKUP($B16,PROSPER_Harvey!$1:$1,PROSPER_Harvey!$34:$34,""),"")))))))="","",
IF($C16="Christopher Lobo",_xlfn.XLOOKUP($B16,PROSPER_Lobo!$1:$1,PROSPER_Lobo!$34:$34,""),
IF($C16="Naren Baliga",_xlfn.XLOOKUP($B16,PROSPER_Baliga!$1:$1,PROSPER_Baliga!$34:$34,""),
IF($C16="Thorsten Huhn",_xlfn.XLOOKUP($B16,PROSPER_Huhn!$1:$1,PROSPER_Huhn!$34:$34,""),
IF($C16="Nick Hull",_xlfn.XLOOKUP($B16,PROSPER_Hull!$1:$1,PROSPER_Hull!$34:$34,""),
IF($C16="Monika Kotwani",_xlfn.XLOOKUP($B16,PROSPER_Kotwani!$1:$1,PROSPER_Kotwani!$34:$34,""),
IF($C16="Jonathan Wellner",_xlfn.XLOOKUP($B16,PROSPER_Wellner!$1:$1,PROSPER_Wellner!$34:$34,""),
IF($C16="Travis Harvey",_xlfn.XLOOKUP($B16,PROSPER_Harvey!$1:$1,PROSPER_Harvey!$34:$34,""),"")))))))))</f>
        <v>N/A</v>
      </c>
      <c r="EI16" s="150" t="str">
        <f t="shared" si="178"/>
        <v>N/A</v>
      </c>
      <c r="EJ16" s="130" t="str">
        <f>_xlfn.XLOOKUP(B16,PROSPERInitial_Query!$E:$E,PROSPERInitial_Query!$AF:$AF,"",,-1)</f>
        <v/>
      </c>
      <c r="EK16" s="121" t="str">
        <f t="shared" si="61"/>
        <v>Damian Scott2 - RelationshipAccount / Stakeholder 6Name</v>
      </c>
      <c r="EL16" s="121" t="str">
        <f>_xlfn.XLOOKUP(EK16,PROSPERDelta_Query!BK:BK,PROSPERDelta_Query!AH:AH,"",,-1)</f>
        <v/>
      </c>
      <c r="EM16" s="126" t="str">
        <f>_xlfn.XLOOKUP(B16,PROSPERInitial_Query!$E:$E,PROSPERInitial_Query!$V:$V,"",,-1)</f>
        <v/>
      </c>
      <c r="EN16" s="121" t="str">
        <f t="shared" si="62"/>
        <v>Damian Scott2 - RelationshipAccount / Stakeholder 6Self Score</v>
      </c>
      <c r="EO16" s="126" t="str">
        <f>_xlfn.XLOOKUP(EN16,PROSPERDelta_Query!BK:BK,PROSPERDelta_Query!AR:AR,"",,-1)</f>
        <v/>
      </c>
      <c r="EP16" s="131" t="str">
        <f t="shared" si="179"/>
        <v/>
      </c>
      <c r="EQ16" s="131" t="str">
        <f t="shared" si="180"/>
        <v>N/A</v>
      </c>
      <c r="ER16" s="132" t="str">
        <f t="shared" si="181"/>
        <v>N/A</v>
      </c>
      <c r="ES16" s="132" t="str">
        <f>IF(IF(IF($C16="Christopher Lobo",_xlfn.XLOOKUP($B16,PROSPER_Lobo!$1:$1,PROSPER_Lobo!$36:$36,""),
IF($C16="Naren Baliga",_xlfn.XLOOKUP($B16,PROSPER_Baliga!$1:$1,PROSPER_Baliga!$36:$36,""),
IF($C16="Thorsten Huhn",_xlfn.XLOOKUP($B16,PROSPER_Huhn!$1:$1,PROSPER_Huhn!$36:$36,""),
IF($C16="Nick Hull",_xlfn.XLOOKUP($B16,PROSPER_Hull!$1:$1,PROSPER_Hull!$36:$36,""),
IF($C16="Monika Kotwani",_xlfn.XLOOKUP($B16,PROSPER_Kotwani!$1:$1,PROSPER_Kotwani!$36:$36,""),
IF($C16="Jonathan Wellner",_xlfn.XLOOKUP($B16,PROSPER_Wellner!$1:$1,PROSPER_Wellner!$36:$36,""),
IF($C16="Travis Harvey",_xlfn.XLOOKUP($B16,PROSPER_Harvey!$1:$1,PROSPER_Harvey!$36:$36,""),"")))))))="","",
IF($C16="Christopher Lobo",_xlfn.XLOOKUP($B16,PROSPER_Lobo!$1:$1,PROSPER_Lobo!$36:$36,""),
IF($C16="Naren Baliga",_xlfn.XLOOKUP($B16,PROSPER_Baliga!$1:$1,PROSPER_Baliga!$36:$36,""),
IF($C16="Thorsten Huhn",_xlfn.XLOOKUP($B16,PROSPER_Huhn!$1:$1,PROSPER_Huhn!$36:$36,""),
IF($C16="Nick Hull",_xlfn.XLOOKUP($B16,PROSPER_Hull!$1:$1,PROSPER_Hull!$36:$36,""),
IF($C16="Monika Kotwani",_xlfn.XLOOKUP($B16,PROSPER_Kotwani!$1:$1,PROSPER_Kotwani!$36:$36,""),
IF($C16="Jonathan Wellner",_xlfn.XLOOKUP($B16,PROSPER_Wellner!$1:$1,PROSPER_Wellner!$36:$36,""),
IF($C16="Travis Harvey",_xlfn.XLOOKUP($B16,PROSPER_Harvey!$1:$1,PROSPER_Harvey!$36:$36,""),""))))))))="","No Score",IF(IF($C16="Christopher Lobo",_xlfn.XLOOKUP($B16,PROSPER_Lobo!$1:$1,PROSPER_Lobo!$36:$36,""),
IF($C16="Naren Baliga",_xlfn.XLOOKUP($B16,PROSPER_Baliga!$1:$1,PROSPER_Baliga!$36:$36,""),
IF($C16="Thorsten Huhn",_xlfn.XLOOKUP($B16,PROSPER_Huhn!$1:$1,PROSPER_Huhn!$36:$36,""),
IF($C16="Nick Hull",_xlfn.XLOOKUP($B16,PROSPER_Hull!$1:$1,PROSPER_Hull!$36:$36,""),
IF($C16="Monika Kotwani",_xlfn.XLOOKUP($B16,PROSPER_Kotwani!$1:$1,PROSPER_Kotwani!$36:$36,""),
IF($C16="Jonathan Wellner",_xlfn.XLOOKUP($B16,PROSPER_Wellner!$1:$1,PROSPER_Wellner!$36:$36,""),
IF($C16="Travis Harvey",_xlfn.XLOOKUP($B16,PROSPER_Harvey!$1:$1,PROSPER_Harvey!$36:$36,""),"")))))))="","",
IF($C16="Christopher Lobo",_xlfn.XLOOKUP($B16,PROSPER_Lobo!$1:$1,PROSPER_Lobo!$36:$36,""),
IF($C16="Naren Baliga",_xlfn.XLOOKUP($B16,PROSPER_Baliga!$1:$1,PROSPER_Baliga!$36:$36,""),
IF($C16="Thorsten Huhn",_xlfn.XLOOKUP($B16,PROSPER_Huhn!$1:$1,PROSPER_Huhn!$36:$36,""),
IF($C16="Nick Hull",_xlfn.XLOOKUP($B16,PROSPER_Hull!$1:$1,PROSPER_Hull!$36:$36,""),
IF($C16="Monika Kotwani",_xlfn.XLOOKUP($B16,PROSPER_Kotwani!$1:$1,PROSPER_Kotwani!$36:$36,""),
IF($C16="Jonathan Wellner",_xlfn.XLOOKUP($B16,PROSPER_Wellner!$1:$1,PROSPER_Wellner!$36:$36,""),
IF($C16="Travis Harvey",_xlfn.XLOOKUP($B16,PROSPER_Harvey!$1:$1,PROSPER_Harvey!$36:$36,""),"")))))))))</f>
        <v>N/A</v>
      </c>
      <c r="ET16" s="131" t="str">
        <f>IF(IF(IF($C16="Christopher Lobo",_xlfn.XLOOKUP($B16,PROSPER_Lobo!$1:$1,PROSPER_Lobo!$37:$37,""),
IF($C16="Naren Baliga",_xlfn.XLOOKUP($B16,PROSPER_Baliga!$1:$1,PROSPER_Baliga!$37:$37,""),
IF($C16="Thorsten Huhn",_xlfn.XLOOKUP($B16,PROSPER_Huhn!$1:$1,PROSPER_Huhn!$37:$37,""),
IF($C16="Nick Hull",_xlfn.XLOOKUP($B16,PROSPER_Hull!$1:$1,PROSPER_Hull!$37:$37,""),
IF($C16="Monika Kotwani",_xlfn.XLOOKUP($B16,PROSPER_Kotwani!$1:$1,PROSPER_Kotwani!$37:$37,""),
IF($C16="Jonathan Wellner",_xlfn.XLOOKUP($B16,PROSPER_Wellner!$1:$1,PROSPER_Wellner!$37:$37,""),
IF($C16="Travis Harvey",_xlfn.XLOOKUP($B16,PROSPER_Harvey!$1:$1,PROSPER_Harvey!$37:$37,""),"")))))))="","",
IF($C16="Christopher Lobo",_xlfn.XLOOKUP($B16,PROSPER_Lobo!$1:$1,PROSPER_Lobo!$37:$37,""),
IF($C16="Naren Baliga",_xlfn.XLOOKUP($B16,PROSPER_Baliga!$1:$1,PROSPER_Baliga!$37:$37,""),
IF($C16="Thorsten Huhn",_xlfn.XLOOKUP($B16,PROSPER_Huhn!$1:$1,PROSPER_Huhn!$37:$37,""),
IF($C16="Nick Hull",_xlfn.XLOOKUP($B16,PROSPER_Hull!$1:$1,PROSPER_Hull!$37:$37,""),
IF($C16="Monika Kotwani",_xlfn.XLOOKUP($B16,PROSPER_Kotwani!$1:$1,PROSPER_Kotwani!$37:$37,""),
IF($C16="Jonathan Wellner",_xlfn.XLOOKUP($B16,PROSPER_Wellner!$1:$1,PROSPER_Wellner!$37:$37,""),
IF($C16="Travis Harvey",_xlfn.XLOOKUP($B16,PROSPER_Harvey!$1:$1,PROSPER_Harvey!$37:$37,""),""))))))))="","No Comment",IF(IF($C16="Christopher Lobo",_xlfn.XLOOKUP($B16,PROSPER_Lobo!$1:$1,PROSPER_Lobo!$37:$37,""),
IF($C16="Naren Baliga",_xlfn.XLOOKUP($B16,PROSPER_Baliga!$1:$1,PROSPER_Baliga!$37:$37,""),
IF($C16="Thorsten Huhn",_xlfn.XLOOKUP($B16,PROSPER_Huhn!$1:$1,PROSPER_Huhn!$37:$37,""),
IF($C16="Nick Hull",_xlfn.XLOOKUP($B16,PROSPER_Hull!$1:$1,PROSPER_Hull!$37:$37,""),
IF($C16="Monika Kotwani",_xlfn.XLOOKUP($B16,PROSPER_Kotwani!$1:$1,PROSPER_Kotwani!$37:$37,""),
IF($C16="Jonathan Wellner",_xlfn.XLOOKUP($B16,PROSPER_Wellner!$1:$1,PROSPER_Wellner!$37:$37,""),
IF($C16="Travis Harvey",_xlfn.XLOOKUP($B16,PROSPER_Harvey!$1:$1,PROSPER_Harvey!$37:$37,""),"")))))))="","",
IF($C16="Christopher Lobo",_xlfn.XLOOKUP($B16,PROSPER_Lobo!$1:$1,PROSPER_Lobo!$37:$37,""),
IF($C16="Naren Baliga",_xlfn.XLOOKUP($B16,PROSPER_Baliga!$1:$1,PROSPER_Baliga!$37:$37,""),
IF($C16="Thorsten Huhn",_xlfn.XLOOKUP($B16,PROSPER_Huhn!$1:$1,PROSPER_Huhn!$37:$37,""),
IF($C16="Nick Hull",_xlfn.XLOOKUP($B16,PROSPER_Hull!$1:$1,PROSPER_Hull!$37:$37,""),
IF($C16="Monika Kotwani",_xlfn.XLOOKUP($B16,PROSPER_Kotwani!$1:$1,PROSPER_Kotwani!$37:$37,""),
IF($C16="Jonathan Wellner",_xlfn.XLOOKUP($B16,PROSPER_Wellner!$1:$1,PROSPER_Wellner!$37:$37,""),
IF($C16="Travis Harvey",_xlfn.XLOOKUP($B16,PROSPER_Harvey!$1:$1,PROSPER_Harvey!$37:$37,""),"")))))))))</f>
        <v>N/A</v>
      </c>
      <c r="EU16" s="150" t="str">
        <f t="shared" si="182"/>
        <v>N/A</v>
      </c>
      <c r="EV16" s="130" t="str">
        <f>_xlfn.XLOOKUP(B16,PROSPERInitial_Query!$E:$E,PROSPERInitial_Query!$AG:$AG,"",,-1)</f>
        <v/>
      </c>
      <c r="EW16" s="121" t="str">
        <f t="shared" si="67"/>
        <v>Damian Scott2 - RelationshipAccount / Stakeholder 7Name</v>
      </c>
      <c r="EX16" s="121" t="str">
        <f>_xlfn.XLOOKUP(EW16,PROSPERDelta_Query!BK:BK,PROSPERDelta_Query!AI:AI,"",,-1)</f>
        <v/>
      </c>
      <c r="EY16" s="126" t="str">
        <f>_xlfn.XLOOKUP(B16,PROSPERInitial_Query!$E:$E,PROSPERInitial_Query!$W:$W,"",,-1)</f>
        <v/>
      </c>
      <c r="EZ16" s="121" t="str">
        <f t="shared" si="68"/>
        <v>Damian Scott2 - RelationshipAccount / Stakeholder 7Self Score</v>
      </c>
      <c r="FA16" s="126" t="str">
        <f>_xlfn.XLOOKUP(EZ16,PROSPERDelta_Query!BK:BK,PROSPERDelta_Query!AS:AS,"",,-1)</f>
        <v/>
      </c>
      <c r="FB16" s="131" t="str">
        <f t="shared" si="183"/>
        <v/>
      </c>
      <c r="FC16" s="131" t="str">
        <f t="shared" si="184"/>
        <v>N/A</v>
      </c>
      <c r="FD16" s="132" t="str">
        <f t="shared" si="185"/>
        <v>N/A</v>
      </c>
      <c r="FE16" s="132" t="str">
        <f>IF(IF(IF($C16="Christopher Lobo",_xlfn.XLOOKUP($B16,PROSPER_Lobo!$1:$1,PROSPER_Lobo!$39:$39,""),
IF($C16="Naren Baliga",_xlfn.XLOOKUP($B16,PROSPER_Baliga!$1:$1,PROSPER_Baliga!$39:$39,""),
IF($C16="Thorsten Huhn",_xlfn.XLOOKUP($B16,PROSPER_Huhn!$1:$1,PROSPER_Huhn!$39:$39,""),
IF($C16="Nick Hull",_xlfn.XLOOKUP($B16,PROSPER_Hull!$1:$1,PROSPER_Hull!$39:$39,""),
IF($C16="Monika Kotwani",_xlfn.XLOOKUP($B16,PROSPER_Kotwani!$1:$1,PROSPER_Kotwani!$39:$39,""),
IF($C16="Jonathan Wellner",_xlfn.XLOOKUP($B16,PROSPER_Wellner!$1:$1,PROSPER_Wellner!$39:$39,""),
IF($C16="Travis Harvey",_xlfn.XLOOKUP($B16,PROSPER_Harvey!$1:$1,PROSPER_Harvey!$39:$39,""),"")))))))="","",
IF($C16="Christopher Lobo",_xlfn.XLOOKUP($B16,PROSPER_Lobo!$1:$1,PROSPER_Lobo!$39:$39,""),
IF($C16="Naren Baliga",_xlfn.XLOOKUP($B16,PROSPER_Baliga!$1:$1,PROSPER_Baliga!$39:$39,""),
IF($C16="Thorsten Huhn",_xlfn.XLOOKUP($B16,PROSPER_Huhn!$1:$1,PROSPER_Huhn!$39:$39,""),
IF($C16="Nick Hull",_xlfn.XLOOKUP($B16,PROSPER_Hull!$1:$1,PROSPER_Hull!$39:$39,""),
IF($C16="Monika Kotwani",_xlfn.XLOOKUP($B16,PROSPER_Kotwani!$1:$1,PROSPER_Kotwani!$39:$39,""),
IF($C16="Jonathan Wellner",_xlfn.XLOOKUP($B16,PROSPER_Wellner!$1:$1,PROSPER_Wellner!$39:$39,""),
IF($C16="Travis Harvey",_xlfn.XLOOKUP($B16,PROSPER_Harvey!$1:$1,PROSPER_Harvey!$39:$39,""),""))))))))="","No Score",IF(IF($C16="Christopher Lobo",_xlfn.XLOOKUP($B16,PROSPER_Lobo!$1:$1,PROSPER_Lobo!$39:$39,""),
IF($C16="Naren Baliga",_xlfn.XLOOKUP($B16,PROSPER_Baliga!$1:$1,PROSPER_Baliga!$39:$39,""),
IF($C16="Thorsten Huhn",_xlfn.XLOOKUP($B16,PROSPER_Huhn!$1:$1,PROSPER_Huhn!$39:$39,""),
IF($C16="Nick Hull",_xlfn.XLOOKUP($B16,PROSPER_Hull!$1:$1,PROSPER_Hull!$39:$39,""),
IF($C16="Monika Kotwani",_xlfn.XLOOKUP($B16,PROSPER_Kotwani!$1:$1,PROSPER_Kotwani!$39:$39,""),
IF($C16="Jonathan Wellner",_xlfn.XLOOKUP($B16,PROSPER_Wellner!$1:$1,PROSPER_Wellner!$39:$39,""),
IF($C16="Travis Harvey",_xlfn.XLOOKUP($B16,PROSPER_Harvey!$1:$1,PROSPER_Harvey!$39:$39,""),"")))))))="","",
IF($C16="Christopher Lobo",_xlfn.XLOOKUP($B16,PROSPER_Lobo!$1:$1,PROSPER_Lobo!$39:$39,""),
IF($C16="Naren Baliga",_xlfn.XLOOKUP($B16,PROSPER_Baliga!$1:$1,PROSPER_Baliga!$39:$39,""),
IF($C16="Thorsten Huhn",_xlfn.XLOOKUP($B16,PROSPER_Huhn!$1:$1,PROSPER_Huhn!$39:$39,""),
IF($C16="Nick Hull",_xlfn.XLOOKUP($B16,PROSPER_Hull!$1:$1,PROSPER_Hull!$39:$39,""),
IF($C16="Monika Kotwani",_xlfn.XLOOKUP($B16,PROSPER_Kotwani!$1:$1,PROSPER_Kotwani!$39:$39,""),
IF($C16="Jonathan Wellner",_xlfn.XLOOKUP($B16,PROSPER_Wellner!$1:$1,PROSPER_Wellner!$39:$39,""),
IF($C16="Travis Harvey",_xlfn.XLOOKUP($B16,PROSPER_Harvey!$1:$1,PROSPER_Harvey!$39:$39,""),"")))))))))</f>
        <v>N/A</v>
      </c>
      <c r="FF16" s="131" t="str">
        <f>IF(IF(IF($C16="Christopher Lobo",_xlfn.XLOOKUP($B16,PROSPER_Lobo!$1:$1,PROSPER_Lobo!$40:$40,""),
IF($C16="Naren Baliga",_xlfn.XLOOKUP($B16,PROSPER_Baliga!$1:$1,PROSPER_Baliga!$40:$40,""),
IF($C16="Thorsten Huhn",_xlfn.XLOOKUP($B16,PROSPER_Huhn!$1:$1,PROSPER_Huhn!$40:$40,""),
IF($C16="Nick Hull",_xlfn.XLOOKUP($B16,PROSPER_Hull!$1:$1,PROSPER_Hull!$40:$40,""),
IF($C16="Monika Kotwani",_xlfn.XLOOKUP($B16,PROSPER_Kotwani!$1:$1,PROSPER_Kotwani!$40:$40,""),
IF($C16="Jonathan Wellner",_xlfn.XLOOKUP($B16,PROSPER_Wellner!$1:$1,PROSPER_Wellner!$40:$40,""),
IF($C16="Travis Harvey",_xlfn.XLOOKUP($B16,PROSPER_Harvey!$1:$1,PROSPER_Harvey!$40:$40,""),"")))))))="","",
IF($C16="Christopher Lobo",_xlfn.XLOOKUP($B16,PROSPER_Lobo!$1:$1,PROSPER_Lobo!$40:$40,""),
IF($C16="Naren Baliga",_xlfn.XLOOKUP($B16,PROSPER_Baliga!$1:$1,PROSPER_Baliga!$40:$40,""),
IF($C16="Thorsten Huhn",_xlfn.XLOOKUP($B16,PROSPER_Huhn!$1:$1,PROSPER_Huhn!$40:$40,""),
IF($C16="Nick Hull",_xlfn.XLOOKUP($B16,PROSPER_Hull!$1:$1,PROSPER_Hull!$40:$40,""),
IF($C16="Monika Kotwani",_xlfn.XLOOKUP($B16,PROSPER_Kotwani!$1:$1,PROSPER_Kotwani!$40:$40,""),
IF($C16="Jonathan Wellner",_xlfn.XLOOKUP($B16,PROSPER_Wellner!$1:$1,PROSPER_Wellner!$40:$40,""),
IF($C16="Travis Harvey",_xlfn.XLOOKUP($B16,PROSPER_Harvey!$1:$1,PROSPER_Harvey!$40:$40,""),""))))))))="","No Comment",IF(IF($C16="Christopher Lobo",_xlfn.XLOOKUP($B16,PROSPER_Lobo!$1:$1,PROSPER_Lobo!$40:$40,""),
IF($C16="Naren Baliga",_xlfn.XLOOKUP($B16,PROSPER_Baliga!$1:$1,PROSPER_Baliga!$40:$40,""),
IF($C16="Thorsten Huhn",_xlfn.XLOOKUP($B16,PROSPER_Huhn!$1:$1,PROSPER_Huhn!$40:$40,""),
IF($C16="Nick Hull",_xlfn.XLOOKUP($B16,PROSPER_Hull!$1:$1,PROSPER_Hull!$40:$40,""),
IF($C16="Monika Kotwani",_xlfn.XLOOKUP($B16,PROSPER_Kotwani!$1:$1,PROSPER_Kotwani!$40:$40,""),
IF($C16="Jonathan Wellner",_xlfn.XLOOKUP($B16,PROSPER_Wellner!$1:$1,PROSPER_Wellner!$40:$40,""),
IF($C16="Travis Harvey",_xlfn.XLOOKUP($B16,PROSPER_Harvey!$1:$1,PROSPER_Harvey!$40:$40,""),"")))))))="","",
IF($C16="Christopher Lobo",_xlfn.XLOOKUP($B16,PROSPER_Lobo!$1:$1,PROSPER_Lobo!$40:$40,""),
IF($C16="Naren Baliga",_xlfn.XLOOKUP($B16,PROSPER_Baliga!$1:$1,PROSPER_Baliga!$40:$40,""),
IF($C16="Thorsten Huhn",_xlfn.XLOOKUP($B16,PROSPER_Huhn!$1:$1,PROSPER_Huhn!$40:$40,""),
IF($C16="Nick Hull",_xlfn.XLOOKUP($B16,PROSPER_Hull!$1:$1,PROSPER_Hull!$40:$40,""),
IF($C16="Monika Kotwani",_xlfn.XLOOKUP($B16,PROSPER_Kotwani!$1:$1,PROSPER_Kotwani!$40:$40,""),
IF($C16="Jonathan Wellner",_xlfn.XLOOKUP($B16,PROSPER_Wellner!$1:$1,PROSPER_Wellner!$40:$40,""),
IF($C16="Travis Harvey",_xlfn.XLOOKUP($B16,PROSPER_Harvey!$1:$1,PROSPER_Harvey!$40:$40,""),"")))))))))</f>
        <v>N/A</v>
      </c>
      <c r="FG16" s="150" t="str">
        <f t="shared" si="186"/>
        <v>N/A</v>
      </c>
      <c r="FH16" s="130" t="str">
        <f>_xlfn.XLOOKUP(B16,PROSPERInitial_Query!$E:$E,PROSPERInitial_Query!$AH:$AH,"",,-1)</f>
        <v/>
      </c>
      <c r="FI16" s="121" t="str">
        <f t="shared" si="73"/>
        <v>Damian Scott2 - RelationshipAccount / Stakeholder 8Name</v>
      </c>
      <c r="FJ16" s="121" t="str">
        <f>_xlfn.XLOOKUP(FI16,PROSPERDelta_Query!BK:BK,PROSPERDelta_Query!AJ:AJ,"",,-1)</f>
        <v/>
      </c>
      <c r="FK16" s="126" t="str">
        <f>_xlfn.XLOOKUP(B16,PROSPERInitial_Query!$E:$E,PROSPERInitial_Query!$X:$X,"",,-1)</f>
        <v/>
      </c>
      <c r="FL16" s="121" t="str">
        <f t="shared" si="74"/>
        <v>Damian Scott2 - RelationshipAccount / Stakeholder 8Self Score</v>
      </c>
      <c r="FM16" s="126" t="str">
        <f>_xlfn.XLOOKUP(FL16,PROSPERDelta_Query!BK:BK,PROSPERDelta_Query!AT:AT,"",,-1)</f>
        <v/>
      </c>
      <c r="FN16" s="131" t="str">
        <f t="shared" si="187"/>
        <v/>
      </c>
      <c r="FO16" s="131" t="str">
        <f t="shared" si="188"/>
        <v>N/A</v>
      </c>
      <c r="FP16" s="132" t="str">
        <f t="shared" si="189"/>
        <v>N/A</v>
      </c>
      <c r="FQ16" s="132" t="str">
        <f>IF(IF(IF($C16="Christopher Lobo",_xlfn.XLOOKUP($B16,PROSPER_Lobo!$1:$1,PROSPER_Lobo!$42:$42,""),
IF($C16="Naren Baliga",_xlfn.XLOOKUP($B16,PROSPER_Baliga!$1:$1,PROSPER_Baliga!$42:$42,""),
IF($C16="Thorsten Huhn",_xlfn.XLOOKUP($B16,PROSPER_Huhn!$1:$1,PROSPER_Huhn!$42:$42,""),
IF($C16="Nick Hull",_xlfn.XLOOKUP($B16,PROSPER_Hull!$1:$1,PROSPER_Hull!$42:$42,""),
IF($C16="Monika Kotwani",_xlfn.XLOOKUP($B16,PROSPER_Kotwani!$1:$1,PROSPER_Kotwani!$42:$42,""),
IF($C16="Jonathan Wellner",_xlfn.XLOOKUP($B16,PROSPER_Wellner!$1:$1,PROSPER_Wellner!$42:$42,""),
IF($C16="Travis Harvey",_xlfn.XLOOKUP($B16,PROSPER_Harvey!$1:$1,PROSPER_Harvey!$42:$42,""),"")))))))="","",
IF($C16="Christopher Lobo",_xlfn.XLOOKUP($B16,PROSPER_Lobo!$1:$1,PROSPER_Lobo!$42:$42,""),
IF($C16="Naren Baliga",_xlfn.XLOOKUP($B16,PROSPER_Baliga!$1:$1,PROSPER_Baliga!$42:$42,""),
IF($C16="Thorsten Huhn",_xlfn.XLOOKUP($B16,PROSPER_Huhn!$1:$1,PROSPER_Huhn!$42:$42,""),
IF($C16="Nick Hull",_xlfn.XLOOKUP($B16,PROSPER_Hull!$1:$1,PROSPER_Hull!$42:$42,""),
IF($C16="Monika Kotwani",_xlfn.XLOOKUP($B16,PROSPER_Kotwani!$1:$1,PROSPER_Kotwani!$42:$42,""),
IF($C16="Jonathan Wellner",_xlfn.XLOOKUP($B16,PROSPER_Wellner!$1:$1,PROSPER_Wellner!$42:$42,""),
IF($C16="Travis Harvey",_xlfn.XLOOKUP($B16,PROSPER_Harvey!$1:$1,PROSPER_Harvey!$42:$42,""),""))))))))="","No Score",IF(IF($C16="Christopher Lobo",_xlfn.XLOOKUP($B16,PROSPER_Lobo!$1:$1,PROSPER_Lobo!$42:$42,""),
IF($C16="Naren Baliga",_xlfn.XLOOKUP($B16,PROSPER_Baliga!$1:$1,PROSPER_Baliga!$42:$42,""),
IF($C16="Thorsten Huhn",_xlfn.XLOOKUP($B16,PROSPER_Huhn!$1:$1,PROSPER_Huhn!$42:$42,""),
IF($C16="Nick Hull",_xlfn.XLOOKUP($B16,PROSPER_Hull!$1:$1,PROSPER_Hull!$42:$42,""),
IF($C16="Monika Kotwani",_xlfn.XLOOKUP($B16,PROSPER_Kotwani!$1:$1,PROSPER_Kotwani!$42:$42,""),
IF($C16="Jonathan Wellner",_xlfn.XLOOKUP($B16,PROSPER_Wellner!$1:$1,PROSPER_Wellner!$42:$42,""),
IF($C16="Travis Harvey",_xlfn.XLOOKUP($B16,PROSPER_Harvey!$1:$1,PROSPER_Harvey!$42:$42,""),"")))))))="","",
IF($C16="Christopher Lobo",_xlfn.XLOOKUP($B16,PROSPER_Lobo!$1:$1,PROSPER_Lobo!$42:$42,""),
IF($C16="Naren Baliga",_xlfn.XLOOKUP($B16,PROSPER_Baliga!$1:$1,PROSPER_Baliga!$42:$42,""),
IF($C16="Thorsten Huhn",_xlfn.XLOOKUP($B16,PROSPER_Huhn!$1:$1,PROSPER_Huhn!$42:$42,""),
IF($C16="Nick Hull",_xlfn.XLOOKUP($B16,PROSPER_Hull!$1:$1,PROSPER_Hull!$42:$42,""),
IF($C16="Monika Kotwani",_xlfn.XLOOKUP($B16,PROSPER_Kotwani!$1:$1,PROSPER_Kotwani!$42:$42,""),
IF($C16="Jonathan Wellner",_xlfn.XLOOKUP($B16,PROSPER_Wellner!$1:$1,PROSPER_Wellner!$42:$42,""),
IF($C16="Travis Harvey",_xlfn.XLOOKUP($B16,PROSPER_Harvey!$1:$1,PROSPER_Harvey!$42:$42,""),"")))))))))</f>
        <v>N/A</v>
      </c>
      <c r="FR16" s="131" t="str">
        <f>IF(IF(IF($C16="Christopher Lobo",_xlfn.XLOOKUP($B16,PROSPER_Lobo!$1:$1,PROSPER_Lobo!$43:$43,""),
IF($C16="Naren Baliga",_xlfn.XLOOKUP($B16,PROSPER_Baliga!$1:$1,PROSPER_Baliga!$43:$43,""),
IF($C16="Thorsten Huhn",_xlfn.XLOOKUP($B16,PROSPER_Huhn!$1:$1,PROSPER_Huhn!$43:$43,""),
IF($C16="Nick Hull",_xlfn.XLOOKUP($B16,PROSPER_Hull!$1:$1,PROSPER_Hull!$43:$43,""),
IF($C16="Monika Kotwani",_xlfn.XLOOKUP($B16,PROSPER_Kotwani!$1:$1,PROSPER_Kotwani!$43:$43,""),
IF($C16="Jonathan Wellner",_xlfn.XLOOKUP($B16,PROSPER_Wellner!$1:$1,PROSPER_Wellner!$43:$43,""),
IF($C16="Travis Harvey",_xlfn.XLOOKUP($B16,PROSPER_Harvey!$1:$1,PROSPER_Harvey!$43:$43,""),"")))))))="","",
IF($C16="Christopher Lobo",_xlfn.XLOOKUP($B16,PROSPER_Lobo!$1:$1,PROSPER_Lobo!$43:$43,""),
IF($C16="Naren Baliga",_xlfn.XLOOKUP($B16,PROSPER_Baliga!$1:$1,PROSPER_Baliga!$43:$43,""),
IF($C16="Thorsten Huhn",_xlfn.XLOOKUP($B16,PROSPER_Huhn!$1:$1,PROSPER_Huhn!$43:$43,""),
IF($C16="Nick Hull",_xlfn.XLOOKUP($B16,PROSPER_Hull!$1:$1,PROSPER_Hull!$43:$43,""),
IF($C16="Monika Kotwani",_xlfn.XLOOKUP($B16,PROSPER_Kotwani!$1:$1,PROSPER_Kotwani!$43:$43,""),
IF($C16="Jonathan Wellner",_xlfn.XLOOKUP($B16,PROSPER_Wellner!$1:$1,PROSPER_Wellner!$43:$43,""),
IF($C16="Travis Harvey",_xlfn.XLOOKUP($B16,PROSPER_Harvey!$1:$1,PROSPER_Harvey!$43:$43,""),""))))))))="","No Comment",IF(IF($C16="Christopher Lobo",_xlfn.XLOOKUP($B16,PROSPER_Lobo!$1:$1,PROSPER_Lobo!$43:$43,""),
IF($C16="Naren Baliga",_xlfn.XLOOKUP($B16,PROSPER_Baliga!$1:$1,PROSPER_Baliga!$43:$43,""),
IF($C16="Thorsten Huhn",_xlfn.XLOOKUP($B16,PROSPER_Huhn!$1:$1,PROSPER_Huhn!$43:$43,""),
IF($C16="Nick Hull",_xlfn.XLOOKUP($B16,PROSPER_Hull!$1:$1,PROSPER_Hull!$43:$43,""),
IF($C16="Monika Kotwani",_xlfn.XLOOKUP($B16,PROSPER_Kotwani!$1:$1,PROSPER_Kotwani!$43:$43,""),
IF($C16="Jonathan Wellner",_xlfn.XLOOKUP($B16,PROSPER_Wellner!$1:$1,PROSPER_Wellner!$43:$43,""),
IF($C16="Travis Harvey",_xlfn.XLOOKUP($B16,PROSPER_Harvey!$1:$1,PROSPER_Harvey!$43:$43,""),"")))))))="","",
IF($C16="Christopher Lobo",_xlfn.XLOOKUP($B16,PROSPER_Lobo!$1:$1,PROSPER_Lobo!$43:$43,""),
IF($C16="Naren Baliga",_xlfn.XLOOKUP($B16,PROSPER_Baliga!$1:$1,PROSPER_Baliga!$43:$43,""),
IF($C16="Thorsten Huhn",_xlfn.XLOOKUP($B16,PROSPER_Huhn!$1:$1,PROSPER_Huhn!$43:$43,""),
IF($C16="Nick Hull",_xlfn.XLOOKUP($B16,PROSPER_Hull!$1:$1,PROSPER_Hull!$43:$43,""),
IF($C16="Monika Kotwani",_xlfn.XLOOKUP($B16,PROSPER_Kotwani!$1:$1,PROSPER_Kotwani!$43:$43,""),
IF($C16="Jonathan Wellner",_xlfn.XLOOKUP($B16,PROSPER_Wellner!$1:$1,PROSPER_Wellner!$43:$43,""),
IF($C16="Travis Harvey",_xlfn.XLOOKUP($B16,PROSPER_Harvey!$1:$1,PROSPER_Harvey!$43:$43,""),"")))))))))</f>
        <v>N/A</v>
      </c>
      <c r="FS16" s="150" t="str">
        <f t="shared" si="190"/>
        <v>N/A</v>
      </c>
      <c r="FT16" s="130" t="str">
        <f>_xlfn.XLOOKUP(B16,PROSPERInitial_Query!$E:$E,PROSPERInitial_Query!$AI:$AI,"",,-1)</f>
        <v/>
      </c>
      <c r="FU16" s="121" t="str">
        <f t="shared" si="79"/>
        <v>Damian Scott2 - RelationshipAccount / Stakeholder 9Name</v>
      </c>
      <c r="FV16" s="121" t="str">
        <f>_xlfn.XLOOKUP(FU16,PROSPERDelta_Query!BK:BK,PROSPERDelta_Query!AK:AK,"",,-1)</f>
        <v/>
      </c>
      <c r="FW16" s="126" t="str">
        <f>_xlfn.XLOOKUP(B16,PROSPERInitial_Query!$E:$E,PROSPERInitial_Query!$Y:$Y,"",,-1)</f>
        <v/>
      </c>
      <c r="FX16" s="121" t="str">
        <f t="shared" si="80"/>
        <v>Damian Scott2 - RelationshipAccount / Stakeholder 9Self Score</v>
      </c>
      <c r="FY16" s="126" t="str">
        <f>_xlfn.XLOOKUP(FX16,PROSPERDelta_Query!BK:BK,PROSPERDelta_Query!AU:AU,"",,-1)</f>
        <v/>
      </c>
      <c r="FZ16" s="131" t="str">
        <f t="shared" si="191"/>
        <v/>
      </c>
      <c r="GA16" s="131" t="str">
        <f t="shared" si="192"/>
        <v>N/A</v>
      </c>
      <c r="GB16" s="132" t="str">
        <f t="shared" si="193"/>
        <v>N/A</v>
      </c>
      <c r="GC16" s="132" t="str">
        <f>IF(IF(IF($C16="Christopher Lobo",_xlfn.XLOOKUP($B16,PROSPER_Lobo!$1:$1,PROSPER_Lobo!$45:$45,""),
IF($C16="Naren Baliga",_xlfn.XLOOKUP($B16,PROSPER_Baliga!$1:$1,PROSPER_Baliga!$45:$45,""),
IF($C16="Thorsten Huhn",_xlfn.XLOOKUP($B16,PROSPER_Huhn!$1:$1,PROSPER_Huhn!$45:$45,""),
IF($C16="Nick Hull",_xlfn.XLOOKUP($B16,PROSPER_Hull!$1:$1,PROSPER_Hull!$45:$45,""),
IF($C16="Monika Kotwani",_xlfn.XLOOKUP($B16,PROSPER_Kotwani!$1:$1,PROSPER_Kotwani!$45:$45,""),
IF($C16="Jonathan Wellner",_xlfn.XLOOKUP($B16,PROSPER_Wellner!$1:$1,PROSPER_Wellner!$45:$45,""),
IF($C16="Travis Harvey",_xlfn.XLOOKUP($B16,PROSPER_Harvey!$1:$1,PROSPER_Harvey!$45:$45,""),"")))))))="","",
IF($C16="Christopher Lobo",_xlfn.XLOOKUP($B16,PROSPER_Lobo!$1:$1,PROSPER_Lobo!$45:$45,""),
IF($C16="Naren Baliga",_xlfn.XLOOKUP($B16,PROSPER_Baliga!$1:$1,PROSPER_Baliga!$45:$45,""),
IF($C16="Thorsten Huhn",_xlfn.XLOOKUP($B16,PROSPER_Huhn!$1:$1,PROSPER_Huhn!$45:$45,""),
IF($C16="Nick Hull",_xlfn.XLOOKUP($B16,PROSPER_Hull!$1:$1,PROSPER_Hull!$45:$45,""),
IF($C16="Monika Kotwani",_xlfn.XLOOKUP($B16,PROSPER_Kotwani!$1:$1,PROSPER_Kotwani!$45:$45,""),
IF($C16="Jonathan Wellner",_xlfn.XLOOKUP($B16,PROSPER_Wellner!$1:$1,PROSPER_Wellner!$45:$45,""),
IF($C16="Travis Harvey",_xlfn.XLOOKUP($B16,PROSPER_Harvey!$1:$1,PROSPER_Harvey!$45:$45,""),""))))))))="","No Score",IF(IF($C16="Christopher Lobo",_xlfn.XLOOKUP($B16,PROSPER_Lobo!$1:$1,PROSPER_Lobo!$45:$45,""),
IF($C16="Naren Baliga",_xlfn.XLOOKUP($B16,PROSPER_Baliga!$1:$1,PROSPER_Baliga!$45:$45,""),
IF($C16="Thorsten Huhn",_xlfn.XLOOKUP($B16,PROSPER_Huhn!$1:$1,PROSPER_Huhn!$45:$45,""),
IF($C16="Nick Hull",_xlfn.XLOOKUP($B16,PROSPER_Hull!$1:$1,PROSPER_Hull!$45:$45,""),
IF($C16="Monika Kotwani",_xlfn.XLOOKUP($B16,PROSPER_Kotwani!$1:$1,PROSPER_Kotwani!$45:$45,""),
IF($C16="Jonathan Wellner",_xlfn.XLOOKUP($B16,PROSPER_Wellner!$1:$1,PROSPER_Wellner!$45:$45,""),
IF($C16="Travis Harvey",_xlfn.XLOOKUP($B16,PROSPER_Harvey!$1:$1,PROSPER_Harvey!$45:$45,""),"")))))))="","",
IF($C16="Christopher Lobo",_xlfn.XLOOKUP($B16,PROSPER_Lobo!$1:$1,PROSPER_Lobo!$45:$45,""),
IF($C16="Naren Baliga",_xlfn.XLOOKUP($B16,PROSPER_Baliga!$1:$1,PROSPER_Baliga!$45:$45,""),
IF($C16="Thorsten Huhn",_xlfn.XLOOKUP($B16,PROSPER_Huhn!$1:$1,PROSPER_Huhn!$45:$45,""),
IF($C16="Nick Hull",_xlfn.XLOOKUP($B16,PROSPER_Hull!$1:$1,PROSPER_Hull!$45:$45,""),
IF($C16="Monika Kotwani",_xlfn.XLOOKUP($B16,PROSPER_Kotwani!$1:$1,PROSPER_Kotwani!$45:$45,""),
IF($C16="Jonathan Wellner",_xlfn.XLOOKUP($B16,PROSPER_Wellner!$1:$1,PROSPER_Wellner!$45:$45,""),
IF($C16="Travis Harvey",_xlfn.XLOOKUP($B16,PROSPER_Harvey!$1:$1,PROSPER_Harvey!$45:$45,""),"")))))))))</f>
        <v>N/A</v>
      </c>
      <c r="GD16" s="131" t="str">
        <f>IF(IF(IF($C16="Christopher Lobo",_xlfn.XLOOKUP($B16,PROSPER_Lobo!$1:$1,PROSPER_Lobo!$46:$46,""),
IF($C16="Naren Baliga",_xlfn.XLOOKUP($B16,PROSPER_Baliga!$1:$1,PROSPER_Baliga!$46:$46,""),
IF($C16="Thorsten Huhn",_xlfn.XLOOKUP($B16,PROSPER_Huhn!$1:$1,PROSPER_Huhn!$46:$46,""),
IF($C16="Nick Hull",_xlfn.XLOOKUP($B16,PROSPER_Hull!$1:$1,PROSPER_Hull!$46:$46,""),
IF($C16="Monika Kotwani",_xlfn.XLOOKUP($B16,PROSPER_Kotwani!$1:$1,PROSPER_Kotwani!$46:$46,""),
IF($C16="Jonathan Wellner",_xlfn.XLOOKUP($B16,PROSPER_Wellner!$1:$1,PROSPER_Wellner!$46:$46,""),
IF($C16="Travis Harvey",_xlfn.XLOOKUP($B16,PROSPER_Harvey!$1:$1,PROSPER_Harvey!$46:$46,""),"")))))))="","",
IF($C16="Christopher Lobo",_xlfn.XLOOKUP($B16,PROSPER_Lobo!$1:$1,PROSPER_Lobo!$46:$46,""),
IF($C16="Naren Baliga",_xlfn.XLOOKUP($B16,PROSPER_Baliga!$1:$1,PROSPER_Baliga!$46:$46,""),
IF($C16="Thorsten Huhn",_xlfn.XLOOKUP($B16,PROSPER_Huhn!$1:$1,PROSPER_Huhn!$46:$46,""),
IF($C16="Nick Hull",_xlfn.XLOOKUP($B16,PROSPER_Hull!$1:$1,PROSPER_Hull!$46:$46,""),
IF($C16="Monika Kotwani",_xlfn.XLOOKUP($B16,PROSPER_Kotwani!$1:$1,PROSPER_Kotwani!$46:$46,""),
IF($C16="Jonathan Wellner",_xlfn.XLOOKUP($B16,PROSPER_Wellner!$1:$1,PROSPER_Wellner!$46:$46,""),
IF($C16="Travis Harvey",_xlfn.XLOOKUP($B16,PROSPER_Harvey!$1:$1,PROSPER_Harvey!$46:$46,""),""))))))))="","No Comment",IF(IF($C16="Christopher Lobo",_xlfn.XLOOKUP($B16,PROSPER_Lobo!$1:$1,PROSPER_Lobo!$46:$46,""),
IF($C16="Naren Baliga",_xlfn.XLOOKUP($B16,PROSPER_Baliga!$1:$1,PROSPER_Baliga!$46:$46,""),
IF($C16="Thorsten Huhn",_xlfn.XLOOKUP($B16,PROSPER_Huhn!$1:$1,PROSPER_Huhn!$46:$46,""),
IF($C16="Nick Hull",_xlfn.XLOOKUP($B16,PROSPER_Hull!$1:$1,PROSPER_Hull!$46:$46,""),
IF($C16="Monika Kotwani",_xlfn.XLOOKUP($B16,PROSPER_Kotwani!$1:$1,PROSPER_Kotwani!$46:$46,""),
IF($C16="Jonathan Wellner",_xlfn.XLOOKUP($B16,PROSPER_Wellner!$1:$1,PROSPER_Wellner!$46:$46,""),
IF($C16="Travis Harvey",_xlfn.XLOOKUP($B16,PROSPER_Harvey!$1:$1,PROSPER_Harvey!$46:$46,""),"")))))))="","",
IF($C16="Christopher Lobo",_xlfn.XLOOKUP($B16,PROSPER_Lobo!$1:$1,PROSPER_Lobo!$46:$46,""),
IF($C16="Naren Baliga",_xlfn.XLOOKUP($B16,PROSPER_Baliga!$1:$1,PROSPER_Baliga!$46:$46,""),
IF($C16="Thorsten Huhn",_xlfn.XLOOKUP($B16,PROSPER_Huhn!$1:$1,PROSPER_Huhn!$46:$46,""),
IF($C16="Nick Hull",_xlfn.XLOOKUP($B16,PROSPER_Hull!$1:$1,PROSPER_Hull!$46:$46,""),
IF($C16="Monika Kotwani",_xlfn.XLOOKUP($B16,PROSPER_Kotwani!$1:$1,PROSPER_Kotwani!$46:$46,""),
IF($C16="Jonathan Wellner",_xlfn.XLOOKUP($B16,PROSPER_Wellner!$1:$1,PROSPER_Wellner!$46:$46,""),
IF($C16="Travis Harvey",_xlfn.XLOOKUP($B16,PROSPER_Harvey!$1:$1,PROSPER_Harvey!$46:$46,""),"")))))))))</f>
        <v>N/A</v>
      </c>
      <c r="GE16" s="150" t="str">
        <f t="shared" si="194"/>
        <v>N/A</v>
      </c>
      <c r="GF16" s="130" t="str">
        <f>_xlfn.XLOOKUP(B16,PROSPERInitial_Query!$E:$E,PROSPERInitial_Query!$AJ:$AJ,"",,-1)</f>
        <v/>
      </c>
      <c r="GG16" s="121" t="str">
        <f t="shared" si="84"/>
        <v>Damian Scott2 - RelationshipAccount / Stakeholder 10Name</v>
      </c>
      <c r="GH16" s="121" t="str">
        <f>_xlfn.XLOOKUP(GG16,PROSPERDelta_Query!BK:BK,PROSPERDelta_Query!AL:AL,"",,-1)</f>
        <v/>
      </c>
      <c r="GI16" s="126" t="str">
        <f>_xlfn.XLOOKUP(B16,PROSPERInitial_Query!$E:$E,PROSPERInitial_Query!$Z:$Z,"",,-1)</f>
        <v/>
      </c>
      <c r="GJ16" s="121" t="str">
        <f t="shared" si="85"/>
        <v>Damian Scott2 - RelationshipAccount / Stakeholder 10Self Score</v>
      </c>
      <c r="GK16" s="126" t="str">
        <f>_xlfn.XLOOKUP(GJ16,PROSPERDelta_Query!BK:BK,PROSPERDelta_Query!AV:AV,"",,-1)</f>
        <v/>
      </c>
      <c r="GL16" s="131" t="str">
        <f t="shared" si="195"/>
        <v/>
      </c>
      <c r="GM16" s="131" t="str">
        <f t="shared" si="196"/>
        <v>N/A</v>
      </c>
      <c r="GN16" s="132" t="str">
        <f t="shared" si="197"/>
        <v>N/A</v>
      </c>
      <c r="GO16" s="132" t="str">
        <f>IF(IF(IF($C16="Christopher Lobo",_xlfn.XLOOKUP($B16,PROSPER_Lobo!$1:$1,PROSPER_Lobo!$48:$48,""),
IF($C16="Naren Baliga",_xlfn.XLOOKUP($B16,PROSPER_Baliga!$1:$1,PROSPER_Baliga!$48:$48,""),
IF($C16="Thorsten Huhn",_xlfn.XLOOKUP($B16,PROSPER_Huhn!$1:$1,PROSPER_Huhn!$48:$48,""),
IF($C16="Nick Hull",_xlfn.XLOOKUP($B16,PROSPER_Hull!$1:$1,PROSPER_Hull!$48:$48,""),
IF($C16="Monika Kotwani",_xlfn.XLOOKUP($B16,PROSPER_Kotwani!$1:$1,PROSPER_Kotwani!$48:$48,""),
IF($C16="Jonathan Wellner",_xlfn.XLOOKUP($B16,PROSPER_Wellner!$1:$1,PROSPER_Wellner!$48:$48,""),
IF($C16="Travis Harvey",_xlfn.XLOOKUP($B16,PROSPER_Harvey!$1:$1,PROSPER_Harvey!$48:$48,""),"")))))))="","",
IF($C16="Christopher Lobo",_xlfn.XLOOKUP($B16,PROSPER_Lobo!$1:$1,PROSPER_Lobo!$48:$48,""),
IF($C16="Naren Baliga",_xlfn.XLOOKUP($B16,PROSPER_Baliga!$1:$1,PROSPER_Baliga!$48:$48,""),
IF($C16="Thorsten Huhn",_xlfn.XLOOKUP($B16,PROSPER_Huhn!$1:$1,PROSPER_Huhn!$48:$48,""),
IF($C16="Nick Hull",_xlfn.XLOOKUP($B16,PROSPER_Hull!$1:$1,PROSPER_Hull!$48:$48,""),
IF($C16="Monika Kotwani",_xlfn.XLOOKUP($B16,PROSPER_Kotwani!$1:$1,PROSPER_Kotwani!$48:$48,""),
IF($C16="Jonathan Wellner",_xlfn.XLOOKUP($B16,PROSPER_Wellner!$1:$1,PROSPER_Wellner!$48:$48,""),
IF($C16="Travis Harvey",_xlfn.XLOOKUP($B16,PROSPER_Harvey!$1:$1,PROSPER_Harvey!$48:$48,""),""))))))))="","No Score",IF(IF($C16="Christopher Lobo",_xlfn.XLOOKUP($B16,PROSPER_Lobo!$1:$1,PROSPER_Lobo!$48:$48,""),
IF($C16="Naren Baliga",_xlfn.XLOOKUP($B16,PROSPER_Baliga!$1:$1,PROSPER_Baliga!$48:$48,""),
IF($C16="Thorsten Huhn",_xlfn.XLOOKUP($B16,PROSPER_Huhn!$1:$1,PROSPER_Huhn!$48:$48,""),
IF($C16="Nick Hull",_xlfn.XLOOKUP($B16,PROSPER_Hull!$1:$1,PROSPER_Hull!$48:$48,""),
IF($C16="Monika Kotwani",_xlfn.XLOOKUP($B16,PROSPER_Kotwani!$1:$1,PROSPER_Kotwani!$48:$48,""),
IF($C16="Jonathan Wellner",_xlfn.XLOOKUP($B16,PROSPER_Wellner!$1:$1,PROSPER_Wellner!$48:$48,""),
IF($C16="Travis Harvey",_xlfn.XLOOKUP($B16,PROSPER_Harvey!$1:$1,PROSPER_Harvey!$48:$48,""),"")))))))="","",
IF($C16="Christopher Lobo",_xlfn.XLOOKUP($B16,PROSPER_Lobo!$1:$1,PROSPER_Lobo!$48:$48,""),
IF($C16="Naren Baliga",_xlfn.XLOOKUP($B16,PROSPER_Baliga!$1:$1,PROSPER_Baliga!$48:$48,""),
IF($C16="Thorsten Huhn",_xlfn.XLOOKUP($B16,PROSPER_Huhn!$1:$1,PROSPER_Huhn!$48:$48,""),
IF($C16="Nick Hull",_xlfn.XLOOKUP($B16,PROSPER_Hull!$1:$1,PROSPER_Hull!$48:$48,""),
IF($C16="Monika Kotwani",_xlfn.XLOOKUP($B16,PROSPER_Kotwani!$1:$1,PROSPER_Kotwani!$48:$48,""),
IF($C16="Jonathan Wellner",_xlfn.XLOOKUP($B16,PROSPER_Wellner!$1:$1,PROSPER_Wellner!$48:$48,""),
IF($C16="Travis Harvey",_xlfn.XLOOKUP($B16,PROSPER_Harvey!$1:$1,PROSPER_Harvey!$48:$48,""),"")))))))))</f>
        <v>N/A</v>
      </c>
      <c r="GP16" s="131" t="str">
        <f>IF(IF(IF($C16="Christopher Lobo",_xlfn.XLOOKUP($B16,PROSPER_Lobo!$1:$1,PROSPER_Lobo!$49:$49,""),
IF($C16="Naren Baliga",_xlfn.XLOOKUP($B16,PROSPER_Baliga!$1:$1,PROSPER_Baliga!$49:$49,""),
IF($C16="Thorsten Huhn",_xlfn.XLOOKUP($B16,PROSPER_Huhn!$1:$1,PROSPER_Huhn!$49:$49,""),
IF($C16="Nick Hull",_xlfn.XLOOKUP($B16,PROSPER_Hull!$1:$1,PROSPER_Hull!$49:$49,""),
IF($C16="Monika Kotwani",_xlfn.XLOOKUP($B16,PROSPER_Kotwani!$1:$1,PROSPER_Kotwani!$49:$49,""),
IF($C16="Jonathan Wellner",_xlfn.XLOOKUP($B16,PROSPER_Wellner!$1:$1,PROSPER_Wellner!$49:$49,""),
IF($C16="Travis Harvey",_xlfn.XLOOKUP($B16,PROSPER_Harvey!$1:$1,PROSPER_Harvey!$49:$49,""),"")))))))="","",
IF($C16="Christopher Lobo",_xlfn.XLOOKUP($B16,PROSPER_Lobo!$1:$1,PROSPER_Lobo!$49:$49,""),
IF($C16="Naren Baliga",_xlfn.XLOOKUP($B16,PROSPER_Baliga!$1:$1,PROSPER_Baliga!$49:$49,""),
IF($C16="Thorsten Huhn",_xlfn.XLOOKUP($B16,PROSPER_Huhn!$1:$1,PROSPER_Huhn!$49:$49,""),
IF($C16="Nick Hull",_xlfn.XLOOKUP($B16,PROSPER_Hull!$1:$1,PROSPER_Hull!$49:$49,""),
IF($C16="Monika Kotwani",_xlfn.XLOOKUP($B16,PROSPER_Kotwani!$1:$1,PROSPER_Kotwani!$49:$49,""),
IF($C16="Jonathan Wellner",_xlfn.XLOOKUP($B16,PROSPER_Wellner!$1:$1,PROSPER_Wellner!$49:$49,""),
IF($C16="Travis Harvey",_xlfn.XLOOKUP($B16,PROSPER_Harvey!$1:$1,PROSPER_Harvey!$49:$49,""),""))))))))="","No Comment",IF(IF($C16="Christopher Lobo",_xlfn.XLOOKUP($B16,PROSPER_Lobo!$1:$1,PROSPER_Lobo!$49:$49,""),
IF($C16="Naren Baliga",_xlfn.XLOOKUP($B16,PROSPER_Baliga!$1:$1,PROSPER_Baliga!$49:$49,""),
IF($C16="Thorsten Huhn",_xlfn.XLOOKUP($B16,PROSPER_Huhn!$1:$1,PROSPER_Huhn!$49:$49,""),
IF($C16="Nick Hull",_xlfn.XLOOKUP($B16,PROSPER_Hull!$1:$1,PROSPER_Hull!$49:$49,""),
IF($C16="Monika Kotwani",_xlfn.XLOOKUP($B16,PROSPER_Kotwani!$1:$1,PROSPER_Kotwani!$49:$49,""),
IF($C16="Jonathan Wellner",_xlfn.XLOOKUP($B16,PROSPER_Wellner!$1:$1,PROSPER_Wellner!$49:$49,""),
IF($C16="Travis Harvey",_xlfn.XLOOKUP($B16,PROSPER_Harvey!$1:$1,PROSPER_Harvey!$49:$49,""),"")))))))="","",
IF($C16="Christopher Lobo",_xlfn.XLOOKUP($B16,PROSPER_Lobo!$1:$1,PROSPER_Lobo!$49:$49,""),
IF($C16="Naren Baliga",_xlfn.XLOOKUP($B16,PROSPER_Baliga!$1:$1,PROSPER_Baliga!$49:$49,""),
IF($C16="Thorsten Huhn",_xlfn.XLOOKUP($B16,PROSPER_Huhn!$1:$1,PROSPER_Huhn!$49:$49,""),
IF($C16="Nick Hull",_xlfn.XLOOKUP($B16,PROSPER_Hull!$1:$1,PROSPER_Hull!$49:$49,""),
IF($C16="Monika Kotwani",_xlfn.XLOOKUP($B16,PROSPER_Kotwani!$1:$1,PROSPER_Kotwani!$49:$49,""),
IF($C16="Jonathan Wellner",_xlfn.XLOOKUP($B16,PROSPER_Wellner!$1:$1,PROSPER_Wellner!$49:$49,""),
IF($C16="Travis Harvey",_xlfn.XLOOKUP($B16,PROSPER_Harvey!$1:$1,PROSPER_Harvey!$49:$49,""),"")))))))))</f>
        <v>N/A</v>
      </c>
      <c r="GQ16" s="150" t="str">
        <f t="shared" si="198"/>
        <v>N/A</v>
      </c>
      <c r="GR16" s="187" t="str">
        <f t="shared" si="199"/>
        <v>N/A</v>
      </c>
      <c r="GS16" s="128" t="str">
        <f t="shared" si="200"/>
        <v>N/A</v>
      </c>
      <c r="GT16" s="188" t="str">
        <f t="shared" si="201"/>
        <v>N/A</v>
      </c>
      <c r="GU16" s="133" t="str">
        <f>IF(IF(IF($C16="Christopher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Kotwani",_xlfn.XLOOKUP($B16,PROSPER_Kotwani!$1:$1,PROSPER_Kotwani!$54:$54,""),
IF($C16="Jonathan Wellner",_xlfn.XLOOKUP($B16,PROSPER_Wellner!$1:$1,PROSPER_Wellner!$54:$54,""),
IF($C16="Travis Harvey",_xlfn.XLOOKUP($B16,PROSPER_Harvey!$1:$1,PROSPER_Harvey!$54:$54,""),"")))))))="","",
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Kotwani",_xlfn.XLOOKUP($B16,PROSPER_Kotwani!$1:$1,PROSPER_Kotwani!$50:$50,""),
IF($C16="Jonathan Wellner",_xlfn.XLOOKUP($B16,PROSPER_Wellner!$1:$1,PROSPER_Wellner!$50:$50,""),
IF($C16="Travis Harvey",_xlfn.XLOOKUP($B16,PROSPER_Harvey!$1:$1,PROSPER_Harvey!$50:$50,""),""))))))))="","No Score",IF(IF($C16="Christopher Lobo",_xlfn.XLOOKUP($B16,PROSPER_Lobo!$1:$1,PROSPER_Lobo!$50:$50,""),
IF($C16="Naren Baliga",_xlfn.XLOOKUP($B16,PROSPER_Baliga!$1:$1,PROSPER_Baliga!$50:$50,""),
IF($C16="Thorsten Huhn",_xlfn.XLOOKUP($B16,PROSPER_Huhn!$1:$1,PROSPER_Huhn!$50:$50,""),
IF($C16="Nick Hull",_xlfn.XLOOKUP($B16,PROSPER_Hull!$1:$1,PROSPER_Hull!$50:$50,""),
IF($C16="Monika Kotwani",_xlfn.XLOOKUP($B16,PROSPER_Kotwani!$1:$1,PROSPER_Kotwani!$50:$50,""),
IF($C16="Jonathan Wellner",_xlfn.XLOOKUP($B16,PROSPER_Wellner!$1:$1,PROSPER_Wellner!$50:$50,""),
IF($C16="Travis Harvey",_xlfn.XLOOKUP($B16,PROSPER_Harvey!$1:$1,PROSPER_Harvey!$50:$50,""),"")))))))="","",
IF($C16="Christopher Lobo",_xlfn.XLOOKUP($B16,PROSPER_Lobo!$1:$1,PROSPER_Lobo!$50:$50,""),
IF($C16="Naren Baliga",_xlfn.XLOOKUP($B16,PROSPER_Baliga!$1:$1,PROSPER_Baliga!$50:$50,""),
IF($C16="Thorsten Huhn",_xlfn.XLOOKUP($B16,PROSPER_Huhn!$1:$1,PROSPER_Huhn!$50:$50,""),
IF($C16="Nick Hull",_xlfn.XLOOKUP($B16,PROSPER_Hull!$1:$1,PROSPER_Hull!$50:$50,""),
IF($C16="Monika Kotwani",_xlfn.XLOOKUP($B16,PROSPER_Kotwani!$1:$1,PROSPER_Kotwani!$50:$50,""),
IF($C16="Jonathan Wellner",_xlfn.XLOOKUP($B16,PROSPER_Wellner!$1:$1,PROSPER_Wellner!$50:$50,""),
IF($C16="Travis Harvey",_xlfn.XLOOKUP($B16,PROSPER_Harvey!$1:$1,PROSPER_Harvey!$50:$50,""),"")))))))))</f>
        <v>No Score</v>
      </c>
      <c r="GV16" s="134" t="str">
        <f>IF(IF(IF($C16="Christopher Lobo",_xlfn.XLOOKUP($B16,PROSPER_Lobo!$1:$1,PROSPER_Lobo!$51:$51,""),
IF($C16="Naren Baliga",_xlfn.XLOOKUP($B16,PROSPER_Baliga!$1:$1,PROSPER_Baliga!$51:$51,""),
IF($C16="Thorsten Huhn",_xlfn.XLOOKUP($B16,PROSPER_Huhn!$1:$1,PROSPER_Huhn!$51:$51,""),
IF($C16="Nick Hull",_xlfn.XLOOKUP($B16,PROSPER_Hull!$1:$1,PROSPER_Hull!$51:$51,""),
IF($C16="Monika Kotwani",_xlfn.XLOOKUP($B16,PROSPER_Kotwani!$1:$1,PROSPER_Kotwani!$51:$51,""),
IF($C16="Jonathan Wellner",_xlfn.XLOOKUP($B16,PROSPER_Wellner!$1:$1,PROSPER_Wellner!$51:$51,""),
IF($C16="Travis Harvey",_xlfn.XLOOKUP($B16,PROSPER_Harvey!$1:$1,PROSPER_Harvey!$51:$51,""),"")))))))="","",
IF($C16="Christopher Lobo",_xlfn.XLOOKUP($B16,PROSPER_Lobo!$1:$1,PROSPER_Lobo!$51:$51,""),
IF($C16="Naren Baliga",_xlfn.XLOOKUP($B16,PROSPER_Baliga!$1:$1,PROSPER_Baliga!$51:$51,""),
IF($C16="Thorsten Huhn",_xlfn.XLOOKUP($B16,PROSPER_Huhn!$1:$1,PROSPER_Huhn!$51:$51,""),
IF($C16="Nick Hull",_xlfn.XLOOKUP($B16,PROSPER_Hull!$1:$1,PROSPER_Hull!$51:$51,""),
IF($C16="Monika Kotwani",_xlfn.XLOOKUP($B16,PROSPER_Kotwani!$1:$1,PROSPER_Kotwani!$51:$51,""),
IF($C16="Jonathan Wellner",_xlfn.XLOOKUP($B16,PROSPER_Wellner!$1:$1,PROSPER_Wellner!$51:$51,""),
IF($C16="Travis Harvey",_xlfn.XLOOKUP($B16,PROSPER_Harvey!$1:$1,PROSPER_Harvey!$51:$51,""),""))))))))="","No Comment",IF(IF($C16="Christopher Lobo",_xlfn.XLOOKUP($B16,PROSPER_Lobo!$1:$1,PROSPER_Lobo!$51:$51,""),
IF($C16="Naren Baliga",_xlfn.XLOOKUP($B16,PROSPER_Baliga!$1:$1,PROSPER_Baliga!$51:$51,""),
IF($C16="Thorsten Huhn",_xlfn.XLOOKUP($B16,PROSPER_Huhn!$1:$1,PROSPER_Huhn!$51:$51,""),
IF($C16="Nick Hull",_xlfn.XLOOKUP($B16,PROSPER_Hull!$1:$1,PROSPER_Hull!$51:$51,""),
IF($C16="Monika Kotwani",_xlfn.XLOOKUP($B16,PROSPER_Kotwani!$1:$1,PROSPER_Kotwani!$51:$51,""),
IF($C16="Jonathan Wellner",_xlfn.XLOOKUP($B16,PROSPER_Wellner!$1:$1,PROSPER_Wellner!$51:$51,""),
IF($C16="Travis Harvey",_xlfn.XLOOKUP($B16,PROSPER_Harvey!$1:$1,PROSPER_Harvey!$51:$51,""),"")))))))="","",
IF($C16="Christopher Lobo",_xlfn.XLOOKUP($B16,PROSPER_Lobo!$1:$1,PROSPER_Lobo!$51:$51,""),
IF($C16="Naren Baliga",_xlfn.XLOOKUP($B16,PROSPER_Baliga!$1:$1,PROSPER_Baliga!$51:$51,""),
IF($C16="Thorsten Huhn",_xlfn.XLOOKUP($B16,PROSPER_Huhn!$1:$1,PROSPER_Huhn!$51:$51,""),
IF($C16="Nick Hull",_xlfn.XLOOKUP($B16,PROSPER_Hull!$1:$1,PROSPER_Hull!$51:$51,""),
IF($C16="Monika Kotwani",_xlfn.XLOOKUP($B16,PROSPER_Kotwani!$1:$1,PROSPER_Kotwani!$51:$51,""),
IF($C16="Jonathan Wellner",_xlfn.XLOOKUP($B16,PROSPER_Wellner!$1:$1,PROSPER_Wellner!$51:$51,""),
IF($C16="Travis Harvey",_xlfn.XLOOKUP($B16,PROSPER_Harvey!$1:$1,PROSPER_Harvey!$51:$51,""),"")))))))))</f>
        <v>No Comment</v>
      </c>
      <c r="GW16" s="133">
        <f>_xlfn.XLOOKUP($B16,Vlookups_Local!B:B,Vlookups_Local!E:E,"N/A")</f>
        <v>2</v>
      </c>
      <c r="GX16" s="134" t="str">
        <f>IF(IF(IF($C16="Christopher Lobo",_xlfn.XLOOKUP($B16,PROSPER_Lobo!$1:$1,PROSPER_Lobo!$53:$53,""),
IF($C16="Naren Baliga",_xlfn.XLOOKUP($B16,PROSPER_Baliga!$1:$1,PROSPER_Baliga!$53:$53,""),
IF($C16="Thorsten Huhn",_xlfn.XLOOKUP($B16,PROSPER_Huhn!$1:$1,PROSPER_Huhn!$53:$53,""),
IF($C16="Nick Hull",_xlfn.XLOOKUP($B16,PROSPER_Hull!$1:$1,PROSPER_Hull!$53:$53,""),
IF($C16="Monika Kotwani",_xlfn.XLOOKUP($B16,PROSPER_Kotwani!$1:$1,PROSPER_Kotwani!$53:$53,""),
IF($C16="Jonathan Wellner",_xlfn.XLOOKUP($B16,PROSPER_Wellner!$1:$1,PROSPER_Wellner!$53:$53,""),
IF($C16="Travis Harvey",_xlfn.XLOOKUP($B16,PROSPER_Harvey!$1:$1,PROSPER_Harvey!$53:$53,""),"")))))))="","",
IF($C16="Christopher Lobo",_xlfn.XLOOKUP($B16,PROSPER_Lobo!$1:$1,PROSPER_Lobo!$53:$53,""),
IF($C16="Naren Baliga",_xlfn.XLOOKUP($B16,PROSPER_Baliga!$1:$1,PROSPER_Baliga!$53:$53,""),
IF($C16="Thorsten Huhn",_xlfn.XLOOKUP($B16,PROSPER_Huhn!$1:$1,PROSPER_Huhn!$53:$53,""),
IF($C16="Nick Hull",_xlfn.XLOOKUP($B16,PROSPER_Hull!$1:$1,PROSPER_Hull!$53:$53,""),
IF($C16="Monika Kotwani",_xlfn.XLOOKUP($B16,PROSPER_Kotwani!$1:$1,PROSPER_Kotwani!$53:$53,""),
IF($C16="Jonathan Wellner",_xlfn.XLOOKUP($B16,PROSPER_Wellner!$1:$1,PROSPER_Wellner!$53:$53,""),
IF($C16="Travis Harvey",_xlfn.XLOOKUP($B16,PROSPER_Harvey!$1:$1,PROSPER_Harvey!$53:$53,""),""))))))))="","No Comment",IF(IF($C16="Christopher Lobo",_xlfn.XLOOKUP($B16,PROSPER_Lobo!$1:$1,PROSPER_Lobo!$53:$53,""),
IF($C16="Naren Baliga",_xlfn.XLOOKUP($B16,PROSPER_Baliga!$1:$1,PROSPER_Baliga!$53:$53,""),
IF($C16="Thorsten Huhn",_xlfn.XLOOKUP($B16,PROSPER_Huhn!$1:$1,PROSPER_Huhn!$53:$53,""),
IF($C16="Nick Hull",_xlfn.XLOOKUP($B16,PROSPER_Hull!$1:$1,PROSPER_Hull!$53:$53,""),
IF($C16="Monika Kotwani",_xlfn.XLOOKUP($B16,PROSPER_Kotwani!$1:$1,PROSPER_Kotwani!$53:$53,""),
IF($C16="Jonathan Wellner",_xlfn.XLOOKUP($B16,PROSPER_Wellner!$1:$1,PROSPER_Wellner!$53:$53,""),
IF($C16="Travis Harvey",_xlfn.XLOOKUP($B16,PROSPER_Harvey!$1:$1,PROSPER_Harvey!$53:$53,""),"")))))))="","",
IF($C16="Christopher Lobo",_xlfn.XLOOKUP($B16,PROSPER_Lobo!$1:$1,PROSPER_Lobo!$53:$53,""),
IF($C16="Naren Baliga",_xlfn.XLOOKUP($B16,PROSPER_Baliga!$1:$1,PROSPER_Baliga!$53:$53,""),
IF($C16="Thorsten Huhn",_xlfn.XLOOKUP($B16,PROSPER_Huhn!$1:$1,PROSPER_Huhn!$53:$53,""),
IF($C16="Nick Hull",_xlfn.XLOOKUP($B16,PROSPER_Hull!$1:$1,PROSPER_Hull!$53:$53,""),
IF($C16="Monika Kotwani",_xlfn.XLOOKUP($B16,PROSPER_Kotwani!$1:$1,PROSPER_Kotwani!$53:$53,""),
IF($C16="Jonathan Wellner",_xlfn.XLOOKUP($B16,PROSPER_Wellner!$1:$1,PROSPER_Wellner!$53:$53,""),
IF($C16="Travis Harvey",_xlfn.XLOOKUP($B16,PROSPER_Harvey!$1:$1,PROSPER_Harvey!$53:$53,""),"")))))))))</f>
        <v>No Comment</v>
      </c>
      <c r="GY16" s="133" t="str">
        <f>IF(IF(IF($C16="Christopher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Kotwani",_xlfn.XLOOKUP($B16,PROSPER_Kotwani!$1:$1,PROSPER_Kotwani!$54:$54,""),
IF($C16="Jonathan Wellner",_xlfn.XLOOKUP($B16,PROSPER_Wellner!$1:$1,PROSPER_Wellner!$54:$54,""),
IF($C16="Travis Harvey",_xlfn.XLOOKUP($B16,PROSPER_Harvey!$1:$1,PROSPER_Harvey!$54:$54,""),"")))))))="","",
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Kotwani",_xlfn.XLOOKUP($B16,PROSPER_Kotwani!$1:$1,PROSPER_Kotwani!$54:$54,""),
IF($C16="Jonathan Wellner",_xlfn.XLOOKUP($B16,PROSPER_Wellner!$1:$1,PROSPER_Wellner!$54:$54,""),
IF($C16="Travis Harvey",_xlfn.XLOOKUP($B16,PROSPER_Harvey!$1:$1,PROSPER_Harvey!$54:$54,""),""))))))))="","No Score",IF(IF($C16="Christopher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Kotwani",_xlfn.XLOOKUP($B16,PROSPER_Kotwani!$1:$1,PROSPER_Kotwani!$54:$54,""),
IF($C16="Jonathan Wellner",_xlfn.XLOOKUP($B16,PROSPER_Wellner!$1:$1,PROSPER_Wellner!$54:$54,""),
IF($C16="Travis Harvey",_xlfn.XLOOKUP($B16,PROSPER_Harvey!$1:$1,PROSPER_Harvey!$54:$54,""),"")))))))="","",
IF($C16="Christopher Lobo",_xlfn.XLOOKUP($B16,PROSPER_Lobo!$1:$1,PROSPER_Lobo!$54:$54,""),
IF($C16="Naren Baliga",_xlfn.XLOOKUP($B16,PROSPER_Baliga!$1:$1,PROSPER_Baliga!$54:$54,""),
IF($C16="Thorsten Huhn",_xlfn.XLOOKUP($B16,PROSPER_Huhn!$1:$1,PROSPER_Huhn!$54:$54,""),
IF($C16="Nick Hull",_xlfn.XLOOKUP($B16,PROSPER_Hull!$1:$1,PROSPER_Hull!$54:$54,""),
IF($C16="Monika Kotwani",_xlfn.XLOOKUP($B16,PROSPER_Kotwani!$1:$1,PROSPER_Kotwani!$54:$54,""),
IF($C16="Jonathan Wellner",_xlfn.XLOOKUP($B16,PROSPER_Wellner!$1:$1,PROSPER_Wellner!$54:$54,""),
IF($C16="Travis Harvey",_xlfn.XLOOKUP($B16,PROSPER_Harvey!$1:$1,PROSPER_Harvey!$54:$54,""),"")))))))))</f>
        <v>No Score</v>
      </c>
      <c r="GZ16" s="134" t="str">
        <f>IF(IF(IF($C16="Christopher Lobo",_xlfn.XLOOKUP($B16,PROSPER_Lobo!$1:$1,PROSPER_Lobo!$55:$55,""),
IF($C16="Naren Baliga",_xlfn.XLOOKUP($B16,PROSPER_Baliga!$1:$1,PROSPER_Baliga!$55:$55,""),
IF($C16="Thorsten Huhn",_xlfn.XLOOKUP($B16,PROSPER_Huhn!$1:$1,PROSPER_Huhn!$55:$55,""),
IF($C16="Nick Hull",_xlfn.XLOOKUP($B16,PROSPER_Hull!$1:$1,PROSPER_Hull!$55:$55,""),
IF($C16="Monika Kotwani",_xlfn.XLOOKUP($B16,PROSPER_Kotwani!$1:$1,PROSPER_Kotwani!$55:$55,""),
IF($C16="Jonathan Wellner",_xlfn.XLOOKUP($B16,PROSPER_Wellner!$1:$1,PROSPER_Wellner!$55:$55,""),
IF($C16="Travis Harvey",_xlfn.XLOOKUP($B16,PROSPER_Harvey!$1:$1,PROSPER_Harvey!$55:$55,""),"")))))))="","",
IF($C16="Christopher Lobo",_xlfn.XLOOKUP($B16,PROSPER_Lobo!$1:$1,PROSPER_Lobo!$55:$55,""),
IF($C16="Naren Baliga",_xlfn.XLOOKUP($B16,PROSPER_Baliga!$1:$1,PROSPER_Baliga!$55:$55,""),
IF($C16="Thorsten Huhn",_xlfn.XLOOKUP($B16,PROSPER_Huhn!$1:$1,PROSPER_Huhn!$55:$55,""),
IF($C16="Nick Hull",_xlfn.XLOOKUP($B16,PROSPER_Hull!$1:$1,PROSPER_Hull!$55:$55,""),
IF($C16="Monika Kotwani",_xlfn.XLOOKUP($B16,PROSPER_Kotwani!$1:$1,PROSPER_Kotwani!$55:$55,""),
IF($C16="Jonathan Wellner",_xlfn.XLOOKUP($B16,PROSPER_Wellner!$1:$1,PROSPER_Wellner!$55:$55,""),
IF($C16="Travis Harvey",_xlfn.XLOOKUP($B16,PROSPER_Harvey!$1:$1,PROSPER_Harvey!$55:$55,""),""))))))))="","No Comment",IF(IF($C16="Christopher Lobo",_xlfn.XLOOKUP($B16,PROSPER_Lobo!$1:$1,PROSPER_Lobo!$55:$55,""),
IF($C16="Naren Baliga",_xlfn.XLOOKUP($B16,PROSPER_Baliga!$1:$1,PROSPER_Baliga!$55:$55,""),
IF($C16="Thorsten Huhn",_xlfn.XLOOKUP($B16,PROSPER_Huhn!$1:$1,PROSPER_Huhn!$55:$55,""),
IF($C16="Nick Hull",_xlfn.XLOOKUP($B16,PROSPER_Hull!$1:$1,PROSPER_Hull!$55:$55,""),
IF($C16="Monika Kotwani",_xlfn.XLOOKUP($B16,PROSPER_Kotwani!$1:$1,PROSPER_Kotwani!$55:$55,""),
IF($C16="Jonathan Wellner",_xlfn.XLOOKUP($B16,PROSPER_Wellner!$1:$1,PROSPER_Wellner!$55:$55,""),
IF($C16="Travis Harvey",_xlfn.XLOOKUP($B16,PROSPER_Harvey!$1:$1,PROSPER_Harvey!$55:$55,""),"")))))))="","",
IF($C16="Christopher Lobo",_xlfn.XLOOKUP($B16,PROSPER_Lobo!$1:$1,PROSPER_Lobo!$55:$55,""),
IF($C16="Naren Baliga",_xlfn.XLOOKUP($B16,PROSPER_Baliga!$1:$1,PROSPER_Baliga!$55:$55,""),
IF($C16="Thorsten Huhn",_xlfn.XLOOKUP($B16,PROSPER_Huhn!$1:$1,PROSPER_Huhn!$55:$55,""),
IF($C16="Nick Hull",_xlfn.XLOOKUP($B16,PROSPER_Hull!$1:$1,PROSPER_Hull!$55:$55,""),
IF($C16="Monika Kotwani",_xlfn.XLOOKUP($B16,PROSPER_Kotwani!$1:$1,PROSPER_Kotwani!$55:$55,""),
IF($C16="Jonathan Wellner",_xlfn.XLOOKUP($B16,PROSPER_Wellner!$1:$1,PROSPER_Wellner!$55:$55,""),
IF($C16="Travis Harvey",_xlfn.XLOOKUP($B16,PROSPER_Harvey!$1:$1,PROSPER_Harvey!$55:$55,""),"")))))))))</f>
        <v>No Comment</v>
      </c>
      <c r="HA16" s="133" t="str">
        <f>IF(IF(IF($C16="Christopher Lobo",_xlfn.XLOOKUP($B16,PROSPER_Lobo!$1:$1,PROSPER_Lobo!$56:$56,""),
IF($C16="Naren Baliga",_xlfn.XLOOKUP($B16,PROSPER_Baliga!$1:$1,PROSPER_Baliga!$56:$56,""),
IF($C16="Thorsten Huhn",_xlfn.XLOOKUP($B16,PROSPER_Huhn!$1:$1,PROSPER_Huhn!$56:$56,""),
IF($C16="Nick Hull",_xlfn.XLOOKUP($B16,PROSPER_Hull!$1:$1,PROSPER_Hull!$56:$56,""),
IF($C16="Monika Kotwani",_xlfn.XLOOKUP($B16,PROSPER_Kotwani!$1:$1,PROSPER_Kotwani!$56:$56,""),
IF($C16="Jonathan Wellner",_xlfn.XLOOKUP($B16,PROSPER_Wellner!$1:$1,PROSPER_Wellner!$56:$56,""),
IF($C16="Travis Harvey",_xlfn.XLOOKUP($B16,PROSPER_Harvey!$1:$1,PROSPER_Harvey!$56:$56,""),"")))))))="","",
IF($C16="Christopher Lobo",_xlfn.XLOOKUP($B16,PROSPER_Lobo!$1:$1,PROSPER_Lobo!$56:$56,""),
IF($C16="Naren Baliga",_xlfn.XLOOKUP($B16,PROSPER_Baliga!$1:$1,PROSPER_Baliga!$56:$56,""),
IF($C16="Thorsten Huhn",_xlfn.XLOOKUP($B16,PROSPER_Huhn!$1:$1,PROSPER_Huhn!$56:$56,""),
IF($C16="Nick Hull",_xlfn.XLOOKUP($B16,PROSPER_Hull!$1:$1,PROSPER_Hull!$56:$56,""),
IF($C16="Monika Kotwani",_xlfn.XLOOKUP($B16,PROSPER_Kotwani!$1:$1,PROSPER_Kotwani!$56:$56,""),
IF($C16="Jonathan Wellner",_xlfn.XLOOKUP($B16,PROSPER_Wellner!$1:$1,PROSPER_Wellner!$56:$56,""),
IF($C16="Travis Harvey",_xlfn.XLOOKUP($B16,PROSPER_Harvey!$1:$1,PROSPER_Harvey!$56:$56,""),""))))))))="","No Score",IF(IF($C16="Christopher Lobo",_xlfn.XLOOKUP($B16,PROSPER_Lobo!$1:$1,PROSPER_Lobo!$56:$56,""),
IF($C16="Naren Baliga",_xlfn.XLOOKUP($B16,PROSPER_Baliga!$1:$1,PROSPER_Baliga!$56:$56,""),
IF($C16="Thorsten Huhn",_xlfn.XLOOKUP($B16,PROSPER_Huhn!$1:$1,PROSPER_Huhn!$56:$56,""),
IF($C16="Nick Hull",_xlfn.XLOOKUP($B16,PROSPER_Hull!$1:$1,PROSPER_Hull!$56:$56,""),
IF($C16="Monika Kotwani",_xlfn.XLOOKUP($B16,PROSPER_Kotwani!$1:$1,PROSPER_Kotwani!$56:$56,""),
IF($C16="Jonathan Wellner",_xlfn.XLOOKUP($B16,PROSPER_Wellner!$1:$1,PROSPER_Wellner!$56:$56,""),
IF($C16="Travis Harvey",_xlfn.XLOOKUP($B16,PROSPER_Harvey!$1:$1,PROSPER_Harvey!$56:$56,""),"")))))))="","",
IF($C16="Christopher Lobo",_xlfn.XLOOKUP($B16,PROSPER_Lobo!$1:$1,PROSPER_Lobo!$56:$56,""),
IF($C16="Naren Baliga",_xlfn.XLOOKUP($B16,PROSPER_Baliga!$1:$1,PROSPER_Baliga!$56:$56,""),
IF($C16="Thorsten Huhn",_xlfn.XLOOKUP($B16,PROSPER_Huhn!$1:$1,PROSPER_Huhn!$56:$56,""),
IF($C16="Nick Hull",_xlfn.XLOOKUP($B16,PROSPER_Hull!$1:$1,PROSPER_Hull!$56:$56,""),
IF($C16="Monika Kotwani",_xlfn.XLOOKUP($B16,PROSPER_Kotwani!$1:$1,PROSPER_Kotwani!$56:$56,""),
IF($C16="Jonathan Wellner",_xlfn.XLOOKUP($B16,PROSPER_Wellner!$1:$1,PROSPER_Wellner!$56:$56,""),
IF($C16="Travis Harvey",_xlfn.XLOOKUP($B16,PROSPER_Harvey!$1:$1,PROSPER_Harvey!$56:$56,""),"")))))))))</f>
        <v>No Score</v>
      </c>
      <c r="HB16" s="134" t="str">
        <f>IF(IF(IF($C16="Christopher Lobo",_xlfn.XLOOKUP($B16,PROSPER_Lobo!$1:$1,PROSPER_Lobo!$57:$57,""),
IF($C16="Naren Baliga",_xlfn.XLOOKUP($B16,PROSPER_Baliga!$1:$1,PROSPER_Baliga!$57:$57,""),
IF($C16="Thorsten Huhn",_xlfn.XLOOKUP($B16,PROSPER_Huhn!$1:$1,PROSPER_Huhn!$57:$57,""),
IF($C16="Nick Hull",_xlfn.XLOOKUP($B16,PROSPER_Hull!$1:$1,PROSPER_Hull!$57:$57,""),
IF($C16="Monika Kotwani",_xlfn.XLOOKUP($B16,PROSPER_Kotwani!$1:$1,PROSPER_Kotwani!$57:$57,""),
IF($C16="Jonathan Wellner",_xlfn.XLOOKUP($B16,PROSPER_Wellner!$1:$1,PROSPER_Wellner!$57:$57,""),
IF($C16="Travis Harvey",_xlfn.XLOOKUP($B16,PROSPER_Harvey!$1:$1,PROSPER_Harvey!$57:$57,""),"")))))))="","",
IF($C16="Christopher Lobo",_xlfn.XLOOKUP($B16,PROSPER_Lobo!$1:$1,PROSPER_Lobo!$57:$57,""),
IF($C16="Naren Baliga",_xlfn.XLOOKUP($B16,PROSPER_Baliga!$1:$1,PROSPER_Baliga!$57:$57,""),
IF($C16="Thorsten Huhn",_xlfn.XLOOKUP($B16,PROSPER_Huhn!$1:$1,PROSPER_Huhn!$57:$57,""),
IF($C16="Nick Hull",_xlfn.XLOOKUP($B16,PROSPER_Hull!$1:$1,PROSPER_Hull!$57:$57,""),
IF($C16="Monika Kotwani",_xlfn.XLOOKUP($B16,PROSPER_Kotwani!$1:$1,PROSPER_Kotwani!$57:$57,""),
IF($C16="Jonathan Wellner",_xlfn.XLOOKUP($B16,PROSPER_Wellner!$1:$1,PROSPER_Wellner!$57:$57,""),
IF($C16="Travis Harvey",_xlfn.XLOOKUP($B16,PROSPER_Harvey!$1:$1,PROSPER_Harvey!$57:$57,""),""))))))))="","No Comment",IF(IF($C16="Christopher Lobo",_xlfn.XLOOKUP($B16,PROSPER_Lobo!$1:$1,PROSPER_Lobo!$57:$57,""),
IF($C16="Naren Baliga",_xlfn.XLOOKUP($B16,PROSPER_Baliga!$1:$1,PROSPER_Baliga!$57:$57,""),
IF($C16="Thorsten Huhn",_xlfn.XLOOKUP($B16,PROSPER_Huhn!$1:$1,PROSPER_Huhn!$57:$57,""),
IF($C16="Nick Hull",_xlfn.XLOOKUP($B16,PROSPER_Hull!$1:$1,PROSPER_Hull!$57:$57,""),
IF($C16="Monika Kotwani",_xlfn.XLOOKUP($B16,PROSPER_Kotwani!$1:$1,PROSPER_Kotwani!$57:$57,""),
IF($C16="Jonathan Wellner",_xlfn.XLOOKUP($B16,PROSPER_Wellner!$1:$1,PROSPER_Wellner!$57:$57,""),
IF($C16="Travis Harvey",_xlfn.XLOOKUP($B16,PROSPER_Harvey!$1:$1,PROSPER_Harvey!$57:$57,""),"")))))))="","",
IF($C16="Christopher Lobo",_xlfn.XLOOKUP($B16,PROSPER_Lobo!$1:$1,PROSPER_Lobo!$57:$57,""),
IF($C16="Naren Baliga",_xlfn.XLOOKUP($B16,PROSPER_Baliga!$1:$1,PROSPER_Baliga!$57:$57,""),
IF($C16="Thorsten Huhn",_xlfn.XLOOKUP($B16,PROSPER_Huhn!$1:$1,PROSPER_Huhn!$57:$57,""),
IF($C16="Nick Hull",_xlfn.XLOOKUP($B16,PROSPER_Hull!$1:$1,PROSPER_Hull!$57:$57,""),
IF($C16="Monika Kotwani",_xlfn.XLOOKUP($B16,PROSPER_Kotwani!$1:$1,PROSPER_Kotwani!$57:$57,""),
IF($C16="Jonathan Wellner",_xlfn.XLOOKUP($B16,PROSPER_Wellner!$1:$1,PROSPER_Wellner!$57:$57,""),
IF($C16="Travis Harvey",_xlfn.XLOOKUP($B16,PROSPER_Harvey!$1:$1,PROSPER_Harvey!$57:$57,""),"")))))))))</f>
        <v>No Comment</v>
      </c>
      <c r="HC16" s="192">
        <f t="shared" si="202"/>
        <v>2</v>
      </c>
      <c r="HD16" s="135" t="str">
        <f>_xlfn.XLOOKUP(B16,PROSPERInitial_Query!$E:$E,PROSPERInitial_Query!$AK:$AK,"",,-1)</f>
        <v/>
      </c>
      <c r="HE16" s="136" t="str">
        <f t="shared" si="94"/>
        <v>Damian Scott4 - SuccessServices Quality</v>
      </c>
      <c r="HF16" s="136" t="str">
        <f>_xlfn.XLOOKUP(HE16,PROSPERDelta_Query!BK:BK,PROSPERDelta_Query!AX:AX,"",,-1)</f>
        <v/>
      </c>
      <c r="HG16" s="137" t="str">
        <f t="shared" si="203"/>
        <v>N/A</v>
      </c>
      <c r="HH16" s="137" t="str">
        <f>IF(IF(IF($C16="Christopher Lobo",_xlfn.XLOOKUP($B16,PROSPER_Lobo!$1:$1,PROSPER_Lobo!$58:$58,""),
IF($C16="Naren Baliga",_xlfn.XLOOKUP($B16,PROSPER_Baliga!$1:$1,PROSPER_Baliga!$58:$58,""),
IF($C16="Thorsten Huhn",_xlfn.XLOOKUP($B16,PROSPER_Huhn!$1:$1,PROSPER_Huhn!$58:$58,""),
IF($C16="Nick Hull",_xlfn.XLOOKUP($B16,PROSPER_Hull!$1:$1,PROSPER_Hull!$58:$58,""),
IF($C16="Monika Kotwani",_xlfn.XLOOKUP($B16,PROSPER_Kotwani!$1:$1,PROSPER_Kotwani!$58:$58,""),
IF($C16="Jonathan Wellner",_xlfn.XLOOKUP($B16,PROSPER_Wellner!$1:$1,PROSPER_Wellner!$58:$58,""),
IF($C16="Travis Harvey",_xlfn.XLOOKUP($B16,PROSPER_Harvey!$1:$1,PROSPER_Harvey!$58:$58,""),"")))))))="","",
IF($C16="Christopher Lobo",_xlfn.XLOOKUP($B16,PROSPER_Lobo!$1:$1,PROSPER_Lobo!$58:$58,""),
IF($C16="Naren Baliga",_xlfn.XLOOKUP($B16,PROSPER_Baliga!$1:$1,PROSPER_Baliga!$58:$58,""),
IF($C16="Thorsten Huhn",_xlfn.XLOOKUP($B16,PROSPER_Huhn!$1:$1,PROSPER_Huhn!$58:$58,""),
IF($C16="Nick Hull",_xlfn.XLOOKUP($B16,PROSPER_Hull!$1:$1,PROSPER_Hull!$58:$58,""),
IF($C16="Monika Kotwani",_xlfn.XLOOKUP($B16,PROSPER_Kotwani!$1:$1,PROSPER_Kotwani!$58:$58,""),
IF($C16="Jonathan Wellner",_xlfn.XLOOKUP($B16,PROSPER_Wellner!$1:$1,PROSPER_Wellner!$58:$58,""),
IF($C16="Travis Harvey",_xlfn.XLOOKUP($B16,PROSPER_Harvey!$1:$1,PROSPER_Harvey!$58:$58,""),""))))))))="","No Score",IF(IF($C16="Christopher Lobo",_xlfn.XLOOKUP($B16,PROSPER_Lobo!$1:$1,PROSPER_Lobo!$58:$58,""),
IF($C16="Naren Baliga",_xlfn.XLOOKUP($B16,PROSPER_Baliga!$1:$1,PROSPER_Baliga!$58:$58,""),
IF($C16="Thorsten Huhn",_xlfn.XLOOKUP($B16,PROSPER_Huhn!$1:$1,PROSPER_Huhn!$58:$58,""),
IF($C16="Nick Hull",_xlfn.XLOOKUP($B16,PROSPER_Hull!$1:$1,PROSPER_Hull!$58:$58,""),
IF($C16="Monika Kotwani",_xlfn.XLOOKUP($B16,PROSPER_Kotwani!$1:$1,PROSPER_Kotwani!$58:$58,""),
IF($C16="Jonathan Wellner",_xlfn.XLOOKUP($B16,PROSPER_Wellner!$1:$1,PROSPER_Wellner!$58:$58,""),
IF($C16="Travis Harvey",_xlfn.XLOOKUP($B16,PROSPER_Harvey!$1:$1,PROSPER_Harvey!$58:$58,""),"")))))))="","",
IF($C16="Christopher Lobo",_xlfn.XLOOKUP($B16,PROSPER_Lobo!$1:$1,PROSPER_Lobo!$58:$58,""),
IF($C16="Naren Baliga",_xlfn.XLOOKUP($B16,PROSPER_Baliga!$1:$1,PROSPER_Baliga!$58:$58,""),
IF($C16="Thorsten Huhn",_xlfn.XLOOKUP($B16,PROSPER_Huhn!$1:$1,PROSPER_Huhn!$58:$58,""),
IF($C16="Nick Hull",_xlfn.XLOOKUP($B16,PROSPER_Hull!$1:$1,PROSPER_Hull!$58:$58,""),
IF($C16="Monika Kotwani",_xlfn.XLOOKUP($B16,PROSPER_Kotwani!$1:$1,PROSPER_Kotwani!$58:$58,""),
IF($C16="Jonathan Wellner",_xlfn.XLOOKUP($B16,PROSPER_Wellner!$1:$1,PROSPER_Wellner!$58:$58,""),
IF($C16="Travis Harvey",_xlfn.XLOOKUP($B16,PROSPER_Harvey!$1:$1,PROSPER_Harvey!$58:$58,""),"")))))))))</f>
        <v>No Score</v>
      </c>
      <c r="HI16" s="138" t="str">
        <f>IF(IF(IF($C16="Christopher Lobo",_xlfn.XLOOKUP($B16,PROSPER_Lobo!$1:$1,PROSPER_Lobo!$59:$59,""),
IF($C16="Naren Baliga",_xlfn.XLOOKUP($B16,PROSPER_Baliga!$1:$1,PROSPER_Baliga!$59:$59,""),
IF($C16="Thorsten Huhn",_xlfn.XLOOKUP($B16,PROSPER_Huhn!$1:$1,PROSPER_Huhn!$59:$59,""),
IF($C16="Nick Hull",_xlfn.XLOOKUP($B16,PROSPER_Hull!$1:$1,PROSPER_Hull!$59:$59,""),
IF($C16="Monika Kotwani",_xlfn.XLOOKUP($B16,PROSPER_Kotwani!$1:$1,PROSPER_Kotwani!$59:$59,""),
IF($C16="Jonathan Wellner",_xlfn.XLOOKUP($B16,PROSPER_Wellner!$1:$1,PROSPER_Wellner!$59:$59,""),
IF($C16="Travis Harvey",_xlfn.XLOOKUP($B16,PROSPER_Harvey!$1:$1,PROSPER_Harvey!$59:$59,""),"")))))))="","",
IF($C16="Christopher Lobo",_xlfn.XLOOKUP($B16,PROSPER_Lobo!$1:$1,PROSPER_Lobo!$59:$59,""),
IF($C16="Naren Baliga",_xlfn.XLOOKUP($B16,PROSPER_Baliga!$1:$1,PROSPER_Baliga!$59:$59,""),
IF($C16="Thorsten Huhn",_xlfn.XLOOKUP($B16,PROSPER_Huhn!$1:$1,PROSPER_Huhn!$59:$59,""),
IF($C16="Nick Hull",_xlfn.XLOOKUP($B16,PROSPER_Hull!$1:$1,PROSPER_Hull!$59:$59,""),
IF($C16="Monika Kotwani",_xlfn.XLOOKUP($B16,PROSPER_Kotwani!$1:$1,PROSPER_Kotwani!$59:$59,""),
IF($C16="Jonathan Wellner",_xlfn.XLOOKUP($B16,PROSPER_Wellner!$1:$1,PROSPER_Wellner!$59:$59,""),
IF($C16="Travis Harvey",_xlfn.XLOOKUP($B16,PROSPER_Harvey!$1:$1,PROSPER_Harvey!$59:$59,""),""))))))))="","No Comment",IF(IF($C16="Christopher Lobo",_xlfn.XLOOKUP($B16,PROSPER_Lobo!$1:$1,PROSPER_Lobo!$59:$59,""),
IF($C16="Naren Baliga",_xlfn.XLOOKUP($B16,PROSPER_Baliga!$1:$1,PROSPER_Baliga!$59:$59,""),
IF($C16="Thorsten Huhn",_xlfn.XLOOKUP($B16,PROSPER_Huhn!$1:$1,PROSPER_Huhn!$59:$59,""),
IF($C16="Nick Hull",_xlfn.XLOOKUP($B16,PROSPER_Hull!$1:$1,PROSPER_Hull!$59:$59,""),
IF($C16="Monika Kotwani",_xlfn.XLOOKUP($B16,PROSPER_Kotwani!$1:$1,PROSPER_Kotwani!$59:$59,""),
IF($C16="Jonathan Wellner",_xlfn.XLOOKUP($B16,PROSPER_Wellner!$1:$1,PROSPER_Wellner!$59:$59,""),
IF($C16="Travis Harvey",_xlfn.XLOOKUP($B16,PROSPER_Harvey!$1:$1,PROSPER_Harvey!$59:$59,""),"")))))))="","",
IF($C16="Christopher Lobo",_xlfn.XLOOKUP($B16,PROSPER_Lobo!$1:$1,PROSPER_Lobo!$59:$59,""),
IF($C16="Naren Baliga",_xlfn.XLOOKUP($B16,PROSPER_Baliga!$1:$1,PROSPER_Baliga!$59:$59,""),
IF($C16="Thorsten Huhn",_xlfn.XLOOKUP($B16,PROSPER_Huhn!$1:$1,PROSPER_Huhn!$59:$59,""),
IF($C16="Nick Hull",_xlfn.XLOOKUP($B16,PROSPER_Hull!$1:$1,PROSPER_Hull!$59:$59,""),
IF($C16="Monika Kotwani",_xlfn.XLOOKUP($B16,PROSPER_Kotwani!$1:$1,PROSPER_Kotwani!$59:$59,""),
IF($C16="Jonathan Wellner",_xlfn.XLOOKUP($B16,PROSPER_Wellner!$1:$1,PROSPER_Wellner!$59:$59,""),
IF($C16="Travis Harvey",_xlfn.XLOOKUP($B16,PROSPER_Harvey!$1:$1,PROSPER_Harvey!$59:$59,""),"")))))))))</f>
        <v>No Comment</v>
      </c>
      <c r="HJ16" s="188" t="str">
        <f t="shared" si="204"/>
        <v>N/A</v>
      </c>
      <c r="HK16" s="135" t="str">
        <f>_xlfn.XLOOKUP(B16,PROSPERInitial_Query!$E:$E,PROSPERInitial_Query!$AL:$AL,"",,-1)</f>
        <v/>
      </c>
      <c r="HL16" s="136" t="str">
        <f t="shared" si="97"/>
        <v>Damian Scott4 - SuccessEscalation Management</v>
      </c>
      <c r="HM16" s="136" t="str">
        <f>_xlfn.XLOOKUP(HL16,PROSPERDelta_Query!BK:BK,PROSPERDelta_Query!AY:AY,"",,-1)</f>
        <v/>
      </c>
      <c r="HN16" s="137" t="str">
        <f t="shared" si="205"/>
        <v>N/A</v>
      </c>
      <c r="HO16" s="137" t="str">
        <f>IF(IF(IF($C16="Christopher Lobo",_xlfn.XLOOKUP($B16,PROSPER_Lobo!$1:$1,PROSPER_Lobo!$60:$60,""),
IF($C16="Naren Baliga",_xlfn.XLOOKUP($B16,PROSPER_Baliga!$1:$1,PROSPER_Baliga!$60:$60,""),
IF($C16="Thorsten Huhn",_xlfn.XLOOKUP($B16,PROSPER_Huhn!$1:$1,PROSPER_Huhn!$60:$60,""),
IF($C16="Nick Hull",_xlfn.XLOOKUP($B16,PROSPER_Hull!$1:$1,PROSPER_Hull!$60:$60,""),
IF($C16="Monika Kotwani",_xlfn.XLOOKUP($B16,PROSPER_Kotwani!$1:$1,PROSPER_Kotwani!$60:$60,""),
IF($C16="Jonathan Wellner",_xlfn.XLOOKUP($B16,PROSPER_Wellner!$1:$1,PROSPER_Wellner!$60:$60,""),
IF($C16="Travis Harvey",_xlfn.XLOOKUP($B16,PROSPER_Harvey!$1:$1,PROSPER_Harvey!$60:$60,""),"")))))))="","",
IF($C16="Christopher Lobo",_xlfn.XLOOKUP($B16,PROSPER_Lobo!$1:$1,PROSPER_Lobo!$60:$60,""),
IF($C16="Naren Baliga",_xlfn.XLOOKUP($B16,PROSPER_Baliga!$1:$1,PROSPER_Baliga!$60:$60,""),
IF($C16="Thorsten Huhn",_xlfn.XLOOKUP($B16,PROSPER_Huhn!$1:$1,PROSPER_Huhn!$60:$60,""),
IF($C16="Nick Hull",_xlfn.XLOOKUP($B16,PROSPER_Hull!$1:$1,PROSPER_Hull!$60:$60,""),
IF($C16="Monika Kotwani",_xlfn.XLOOKUP($B16,PROSPER_Kotwani!$1:$1,PROSPER_Kotwani!$60:$60,""),
IF($C16="Jonathan Wellner",_xlfn.XLOOKUP($B16,PROSPER_Wellner!$1:$1,PROSPER_Wellner!$60:$60,""),
IF($C16="Travis Harvey",_xlfn.XLOOKUP($B16,PROSPER_Harvey!$1:$1,PROSPER_Harvey!$60:$60,""),""))))))))="","No Score",IF(IF($C16="Christopher Lobo",_xlfn.XLOOKUP($B16,PROSPER_Lobo!$1:$1,PROSPER_Lobo!$60:$60,""),
IF($C16="Naren Baliga",_xlfn.XLOOKUP($B16,PROSPER_Baliga!$1:$1,PROSPER_Baliga!$60:$60,""),
IF($C16="Thorsten Huhn",_xlfn.XLOOKUP($B16,PROSPER_Huhn!$1:$1,PROSPER_Huhn!$60:$60,""),
IF($C16="Nick Hull",_xlfn.XLOOKUP($B16,PROSPER_Hull!$1:$1,PROSPER_Hull!$60:$60,""),
IF($C16="Monika Kotwani",_xlfn.XLOOKUP($B16,PROSPER_Kotwani!$1:$1,PROSPER_Kotwani!$60:$60,""),
IF($C16="Jonathan Wellner",_xlfn.XLOOKUP($B16,PROSPER_Wellner!$1:$1,PROSPER_Wellner!$60:$60,""),
IF($C16="Travis Harvey",_xlfn.XLOOKUP($B16,PROSPER_Harvey!$1:$1,PROSPER_Harvey!$60:$60,""),"")))))))="","",
IF($C16="Christopher Lobo",_xlfn.XLOOKUP($B16,PROSPER_Lobo!$1:$1,PROSPER_Lobo!$60:$60,""),
IF($C16="Naren Baliga",_xlfn.XLOOKUP($B16,PROSPER_Baliga!$1:$1,PROSPER_Baliga!$60:$60,""),
IF($C16="Thorsten Huhn",_xlfn.XLOOKUP($B16,PROSPER_Huhn!$1:$1,PROSPER_Huhn!$60:$60,""),
IF($C16="Nick Hull",_xlfn.XLOOKUP($B16,PROSPER_Hull!$1:$1,PROSPER_Hull!$60:$60,""),
IF($C16="Monika Kotwani",_xlfn.XLOOKUP($B16,PROSPER_Kotwani!$1:$1,PROSPER_Kotwani!$60:$60,""),
IF($C16="Jonathan Wellner",_xlfn.XLOOKUP($B16,PROSPER_Wellner!$1:$1,PROSPER_Wellner!$60:$60,""),
IF($C16="Travis Harvey",_xlfn.XLOOKUP($B16,PROSPER_Harvey!$1:$1,PROSPER_Harvey!$60:$60,""),"")))))))))</f>
        <v>No Score</v>
      </c>
      <c r="HP16" s="138" t="str">
        <f>IF(IF(IF($C16="Christopher Lobo",_xlfn.XLOOKUP($B16,PROSPER_Lobo!$1:$1,PROSPER_Lobo!$61:$61,""),
IF($C16="Naren Baliga",_xlfn.XLOOKUP($B16,PROSPER_Baliga!$1:$1,PROSPER_Baliga!$61:$61,""),
IF($C16="Thorsten Huhn",_xlfn.XLOOKUP($B16,PROSPER_Huhn!$1:$1,PROSPER_Huhn!$61:$61,""),
IF($C16="Nick Hull",_xlfn.XLOOKUP($B16,PROSPER_Hull!$1:$1,PROSPER_Hull!$61:$61,""),
IF($C16="Monika Kotwani",_xlfn.XLOOKUP($B16,PROSPER_Kotwani!$1:$1,PROSPER_Kotwani!$61:$61,""),
IF($C16="Jonathan Wellner",_xlfn.XLOOKUP($B16,PROSPER_Wellner!$1:$1,PROSPER_Wellner!$61:$61,""),
IF($C16="Travis Harvey",_xlfn.XLOOKUP($B16,PROSPER_Harvey!$1:$1,PROSPER_Harvey!$61:$61,""),"")))))))="","",
IF($C16="Christopher Lobo",_xlfn.XLOOKUP($B16,PROSPER_Lobo!$1:$1,PROSPER_Lobo!$61:$61,""),
IF($C16="Naren Baliga",_xlfn.XLOOKUP($B16,PROSPER_Baliga!$1:$1,PROSPER_Baliga!$61:$61,""),
IF($C16="Thorsten Huhn",_xlfn.XLOOKUP($B16,PROSPER_Huhn!$1:$1,PROSPER_Huhn!$61:$61,""),
IF($C16="Nick Hull",_xlfn.XLOOKUP($B16,PROSPER_Hull!$1:$1,PROSPER_Hull!$61:$61,""),
IF($C16="Monika Kotwani",_xlfn.XLOOKUP($B16,PROSPER_Kotwani!$1:$1,PROSPER_Kotwani!$61:$61,""),
IF($C16="Jonathan Wellner",_xlfn.XLOOKUP($B16,PROSPER_Wellner!$1:$1,PROSPER_Wellner!$61:$61,""),
IF($C16="Travis Harvey",_xlfn.XLOOKUP($B16,PROSPER_Harvey!$1:$1,PROSPER_Harvey!$61:$61,""),""))))))))="","No Comment",IF(IF($C16="Christopher Lobo",_xlfn.XLOOKUP($B16,PROSPER_Lobo!$1:$1,PROSPER_Lobo!$61:$61,""),
IF($C16="Naren Baliga",_xlfn.XLOOKUP($B16,PROSPER_Baliga!$1:$1,PROSPER_Baliga!$61:$61,""),
IF($C16="Thorsten Huhn",_xlfn.XLOOKUP($B16,PROSPER_Huhn!$1:$1,PROSPER_Huhn!$61:$61,""),
IF($C16="Nick Hull",_xlfn.XLOOKUP($B16,PROSPER_Hull!$1:$1,PROSPER_Hull!$61:$61,""),
IF($C16="Monika Kotwani",_xlfn.XLOOKUP($B16,PROSPER_Kotwani!$1:$1,PROSPER_Kotwani!$61:$61,""),
IF($C16="Jonathan Wellner",_xlfn.XLOOKUP($B16,PROSPER_Wellner!$1:$1,PROSPER_Wellner!$61:$61,""),
IF($C16="Travis Harvey",_xlfn.XLOOKUP($B16,PROSPER_Harvey!$1:$1,PROSPER_Harvey!$61:$61,""),"")))))))="","",
IF($C16="Christopher Lobo",_xlfn.XLOOKUP($B16,PROSPER_Lobo!$1:$1,PROSPER_Lobo!$61:$61,""),
IF($C16="Naren Baliga",_xlfn.XLOOKUP($B16,PROSPER_Baliga!$1:$1,PROSPER_Baliga!$61:$61,""),
IF($C16="Thorsten Huhn",_xlfn.XLOOKUP($B16,PROSPER_Huhn!$1:$1,PROSPER_Huhn!$61:$61,""),
IF($C16="Nick Hull",_xlfn.XLOOKUP($B16,PROSPER_Hull!$1:$1,PROSPER_Hull!$61:$61,""),
IF($C16="Monika Kotwani",_xlfn.XLOOKUP($B16,PROSPER_Kotwani!$1:$1,PROSPER_Kotwani!$61:$61,""),
IF($C16="Jonathan Wellner",_xlfn.XLOOKUP($B16,PROSPER_Wellner!$1:$1,PROSPER_Wellner!$61:$61,""),
IF($C16="Travis Harvey",_xlfn.XLOOKUP($B16,PROSPER_Harvey!$1:$1,PROSPER_Harvey!$61:$61,""),"")))))))))</f>
        <v>No Comment</v>
      </c>
      <c r="HQ16" s="188" t="str">
        <f t="shared" si="206"/>
        <v>N/A</v>
      </c>
      <c r="HR16" s="135" t="str">
        <f>_xlfn.XLOOKUP(B16,PROSPERInitial_Query!$E:$E,PROSPERInitial_Query!$AM:$AM,"",,-1)</f>
        <v/>
      </c>
      <c r="HS16" s="136" t="str">
        <f t="shared" si="100"/>
        <v>Damian Scott4 - SuccessExpanding / Renewing the Business</v>
      </c>
      <c r="HT16" s="136" t="str">
        <f>_xlfn.XLOOKUP(HS16,PROSPERDelta_Query!BK:BK,PROSPERDelta_Query!AZ:AZ,"",,-1)</f>
        <v/>
      </c>
      <c r="HU16" s="137" t="str">
        <f t="shared" si="207"/>
        <v>N/A</v>
      </c>
      <c r="HV16" s="137" t="str">
        <f>IF(IF(IF($C16="Christopher Lobo",_xlfn.XLOOKUP($B16,PROSPER_Lobo!$1:$1,PROSPER_Lobo!$62:$62,""),
IF($C16="Naren Baliga",_xlfn.XLOOKUP($B16,PROSPER_Baliga!$1:$1,PROSPER_Baliga!$62:$62,""),
IF($C16="Thorsten Huhn",_xlfn.XLOOKUP($B16,PROSPER_Huhn!$1:$1,PROSPER_Huhn!$62:$62,""),
IF($C16="Nick Hull",_xlfn.XLOOKUP($B16,PROSPER_Hull!$1:$1,PROSPER_Hull!$62:$62,""),
IF($C16="Monika Kotwani",_xlfn.XLOOKUP($B16,PROSPER_Kotwani!$1:$1,PROSPER_Kotwani!$62:$62,""),
IF($C16="Jonathan Wellner",_xlfn.XLOOKUP($B16,PROSPER_Wellner!$1:$1,PROSPER_Wellner!$62:$62,""),
IF($C16="Travis Harvey",_xlfn.XLOOKUP($B16,PROSPER_Harvey!$1:$1,PROSPER_Harvey!$62:$62,""),"")))))))="","",
IF($C16="Christopher Lobo",_xlfn.XLOOKUP($B16,PROSPER_Lobo!$1:$1,PROSPER_Lobo!$62:$62,""),
IF($C16="Naren Baliga",_xlfn.XLOOKUP($B16,PROSPER_Baliga!$1:$1,PROSPER_Baliga!$62:$62,""),
IF($C16="Thorsten Huhn",_xlfn.XLOOKUP($B16,PROSPER_Huhn!$1:$1,PROSPER_Huhn!$62:$62,""),
IF($C16="Nick Hull",_xlfn.XLOOKUP($B16,PROSPER_Hull!$1:$1,PROSPER_Hull!$62:$62,""),
IF($C16="Monika Kotwani",_xlfn.XLOOKUP($B16,PROSPER_Kotwani!$1:$1,PROSPER_Kotwani!$62:$62,""),
IF($C16="Jonathan Wellner",_xlfn.XLOOKUP($B16,PROSPER_Wellner!$1:$1,PROSPER_Wellner!$62:$62,""),
IF($C16="Travis Harvey",_xlfn.XLOOKUP($B16,PROSPER_Harvey!$1:$1,PROSPER_Harvey!$62:$62,""),""))))))))="","No Score",IF(IF($C16="Christopher Lobo",_xlfn.XLOOKUP($B16,PROSPER_Lobo!$1:$1,PROSPER_Lobo!$62:$62,""),
IF($C16="Naren Baliga",_xlfn.XLOOKUP($B16,PROSPER_Baliga!$1:$1,PROSPER_Baliga!$62:$62,""),
IF($C16="Thorsten Huhn",_xlfn.XLOOKUP($B16,PROSPER_Huhn!$1:$1,PROSPER_Huhn!$62:$62,""),
IF($C16="Nick Hull",_xlfn.XLOOKUP($B16,PROSPER_Hull!$1:$1,PROSPER_Hull!$62:$62,""),
IF($C16="Monika Kotwani",_xlfn.XLOOKUP($B16,PROSPER_Kotwani!$1:$1,PROSPER_Kotwani!$62:$62,""),
IF($C16="Jonathan Wellner",_xlfn.XLOOKUP($B16,PROSPER_Wellner!$1:$1,PROSPER_Wellner!$62:$62,""),
IF($C16="Travis Harvey",_xlfn.XLOOKUP($B16,PROSPER_Harvey!$1:$1,PROSPER_Harvey!$62:$62,""),"")))))))="","",
IF($C16="Christopher Lobo",_xlfn.XLOOKUP($B16,PROSPER_Lobo!$1:$1,PROSPER_Lobo!$62:$62,""),
IF($C16="Naren Baliga",_xlfn.XLOOKUP($B16,PROSPER_Baliga!$1:$1,PROSPER_Baliga!$62:$62,""),
IF($C16="Thorsten Huhn",_xlfn.XLOOKUP($B16,PROSPER_Huhn!$1:$1,PROSPER_Huhn!$62:$62,""),
IF($C16="Nick Hull",_xlfn.XLOOKUP($B16,PROSPER_Hull!$1:$1,PROSPER_Hull!$62:$62,""),
IF($C16="Monika Kotwani",_xlfn.XLOOKUP($B16,PROSPER_Kotwani!$1:$1,PROSPER_Kotwani!$62:$62,""),
IF($C16="Jonathan Wellner",_xlfn.XLOOKUP($B16,PROSPER_Wellner!$1:$1,PROSPER_Wellner!$62:$62,""),
IF($C16="Travis Harvey",_xlfn.XLOOKUP($B16,PROSPER_Harvey!$1:$1,PROSPER_Harvey!$62:$62,""),"")))))))))</f>
        <v>No Score</v>
      </c>
      <c r="HW16" s="138" t="str">
        <f>IF(IF(IF($C16="Christopher Lobo",_xlfn.XLOOKUP($B16,PROSPER_Lobo!$1:$1,PROSPER_Lobo!$63:$63,""),
IF($C16="Naren Baliga",_xlfn.XLOOKUP($B16,PROSPER_Baliga!$1:$1,PROSPER_Baliga!$63:$63,""),
IF($C16="Thorsten Huhn",_xlfn.XLOOKUP($B16,PROSPER_Huhn!$1:$1,PROSPER_Huhn!$63:$63,""),
IF($C16="Nick Hull",_xlfn.XLOOKUP($B16,PROSPER_Hull!$1:$1,PROSPER_Hull!$63:$63,""),
IF($C16="Monika Kotwani",_xlfn.XLOOKUP($B16,PROSPER_Kotwani!$1:$1,PROSPER_Kotwani!$63:$63,""),
IF($C16="Jonathan Wellner",_xlfn.XLOOKUP($B16,PROSPER_Wellner!$1:$1,PROSPER_Wellner!$63:$63,""),
IF($C16="Travis Harvey",_xlfn.XLOOKUP($B16,PROSPER_Harvey!$1:$1,PROSPER_Harvey!$63:$63,""),"")))))))="","",
IF($C16="Christopher Lobo",_xlfn.XLOOKUP($B16,PROSPER_Lobo!$1:$1,PROSPER_Lobo!$63:$63,""),
IF($C16="Naren Baliga",_xlfn.XLOOKUP($B16,PROSPER_Baliga!$1:$1,PROSPER_Baliga!$63:$63,""),
IF($C16="Thorsten Huhn",_xlfn.XLOOKUP($B16,PROSPER_Huhn!$1:$1,PROSPER_Huhn!$63:$63,""),
IF($C16="Nick Hull",_xlfn.XLOOKUP($B16,PROSPER_Hull!$1:$1,PROSPER_Hull!$63:$63,""),
IF($C16="Monika Kotwani",_xlfn.XLOOKUP($B16,PROSPER_Kotwani!$1:$1,PROSPER_Kotwani!$63:$63,""),
IF($C16="Jonathan Wellner",_xlfn.XLOOKUP($B16,PROSPER_Wellner!$1:$1,PROSPER_Wellner!$63:$63,""),
IF($C16="Travis Harvey",_xlfn.XLOOKUP($B16,PROSPER_Harvey!$1:$1,PROSPER_Harvey!$63:$63,""),""))))))))="","No Comment",IF(IF($C16="Christopher Lobo",_xlfn.XLOOKUP($B16,PROSPER_Lobo!$1:$1,PROSPER_Lobo!$63:$63,""),
IF($C16="Naren Baliga",_xlfn.XLOOKUP($B16,PROSPER_Baliga!$1:$1,PROSPER_Baliga!$63:$63,""),
IF($C16="Thorsten Huhn",_xlfn.XLOOKUP($B16,PROSPER_Huhn!$1:$1,PROSPER_Huhn!$63:$63,""),
IF($C16="Nick Hull",_xlfn.XLOOKUP($B16,PROSPER_Hull!$1:$1,PROSPER_Hull!$63:$63,""),
IF($C16="Monika Kotwani",_xlfn.XLOOKUP($B16,PROSPER_Kotwani!$1:$1,PROSPER_Kotwani!$63:$63,""),
IF($C16="Jonathan Wellner",_xlfn.XLOOKUP($B16,PROSPER_Wellner!$1:$1,PROSPER_Wellner!$63:$63,""),
IF($C16="Travis Harvey",_xlfn.XLOOKUP($B16,PROSPER_Harvey!$1:$1,PROSPER_Harvey!$63:$63,""),"")))))))="","",
IF($C16="Christopher Lobo",_xlfn.XLOOKUP($B16,PROSPER_Lobo!$1:$1,PROSPER_Lobo!$63:$63,""),
IF($C16="Naren Baliga",_xlfn.XLOOKUP($B16,PROSPER_Baliga!$1:$1,PROSPER_Baliga!$63:$63,""),
IF($C16="Thorsten Huhn",_xlfn.XLOOKUP($B16,PROSPER_Huhn!$1:$1,PROSPER_Huhn!$63:$63,""),
IF($C16="Nick Hull",_xlfn.XLOOKUP($B16,PROSPER_Hull!$1:$1,PROSPER_Hull!$63:$63,""),
IF($C16="Monika Kotwani",_xlfn.XLOOKUP($B16,PROSPER_Kotwani!$1:$1,PROSPER_Kotwani!$63:$63,""),
IF($C16="Jonathan Wellner",_xlfn.XLOOKUP($B16,PROSPER_Wellner!$1:$1,PROSPER_Wellner!$63:$63,""),
IF($C16="Travis Harvey",_xlfn.XLOOKUP($B16,PROSPER_Harvey!$1:$1,PROSPER_Harvey!$63:$63,""),"")))))))))</f>
        <v>No Comment</v>
      </c>
      <c r="HX16" s="188" t="str">
        <f t="shared" si="208"/>
        <v>N/A</v>
      </c>
      <c r="HY16" s="135" t="str">
        <f>_xlfn.XLOOKUP(B16,PROSPERInitial_Query!$E:$E,PROSPERInitial_Query!$AN:$AN,"",,-1)</f>
        <v/>
      </c>
      <c r="HZ16" s="136" t="str">
        <f t="shared" si="103"/>
        <v>Damian Scott4 - SuccessPre-Sales Participation</v>
      </c>
      <c r="IA16" s="136" t="str">
        <f>_xlfn.XLOOKUP(HZ16,PROSPERDelta_Query!BK:BK,PROSPERDelta_Query!BA:BA,"",,-1)</f>
        <v/>
      </c>
      <c r="IB16" s="137" t="str">
        <f t="shared" si="209"/>
        <v>N/A</v>
      </c>
      <c r="IC16" s="137" t="str">
        <f>IF(IF(IF($C16="Christopher Lobo",_xlfn.XLOOKUP($B16,PROSPER_Lobo!$1:$1,PROSPER_Lobo!$64:$64,""),
IF($C16="Naren Baliga",_xlfn.XLOOKUP($B16,PROSPER_Baliga!$1:$1,PROSPER_Baliga!$64:$64,""),
IF($C16="Thorsten Huhn",_xlfn.XLOOKUP($B16,PROSPER_Huhn!$1:$1,PROSPER_Huhn!$64:$64,""),
IF($C16="Nick Hull",_xlfn.XLOOKUP($B16,PROSPER_Hull!$1:$1,PROSPER_Hull!$64:$64,""),
IF($C16="Monika Kotwani",_xlfn.XLOOKUP($B16,PROSPER_Kotwani!$1:$1,PROSPER_Kotwani!$64:$64,""),
IF($C16="Jonathan Wellner",_xlfn.XLOOKUP($B16,PROSPER_Wellner!$1:$1,PROSPER_Wellner!$64:$64,""),
IF($C16="Travis Harvey",_xlfn.XLOOKUP($B16,PROSPER_Harvey!$1:$1,PROSPER_Harvey!$64:$64,""),"")))))))="","",
IF($C16="Christopher Lobo",_xlfn.XLOOKUP($B16,PROSPER_Lobo!$1:$1,PROSPER_Lobo!$64:$64,""),
IF($C16="Naren Baliga",_xlfn.XLOOKUP($B16,PROSPER_Baliga!$1:$1,PROSPER_Baliga!$64:$64,""),
IF($C16="Thorsten Huhn",_xlfn.XLOOKUP($B16,PROSPER_Huhn!$1:$1,PROSPER_Huhn!$64:$64,""),
IF($C16="Nick Hull",_xlfn.XLOOKUP($B16,PROSPER_Hull!$1:$1,PROSPER_Hull!$64:$64,""),
IF($C16="Monika Kotwani",_xlfn.XLOOKUP($B16,PROSPER_Kotwani!$1:$1,PROSPER_Kotwani!$64:$64,""),
IF($C16="Jonathan Wellner",_xlfn.XLOOKUP($B16,PROSPER_Wellner!$1:$1,PROSPER_Wellner!$64:$64,""),
IF($C16="Travis Harvey",_xlfn.XLOOKUP($B16,PROSPER_Harvey!$1:$1,PROSPER_Harvey!$64:$64,""),""))))))))="","No Score",IF(IF($C16="Christopher Lobo",_xlfn.XLOOKUP($B16,PROSPER_Lobo!$1:$1,PROSPER_Lobo!$64:$64,""),
IF($C16="Naren Baliga",_xlfn.XLOOKUP($B16,PROSPER_Baliga!$1:$1,PROSPER_Baliga!$64:$64,""),
IF($C16="Thorsten Huhn",_xlfn.XLOOKUP($B16,PROSPER_Huhn!$1:$1,PROSPER_Huhn!$64:$64,""),
IF($C16="Nick Hull",_xlfn.XLOOKUP($B16,PROSPER_Hull!$1:$1,PROSPER_Hull!$64:$64,""),
IF($C16="Monika Kotwani",_xlfn.XLOOKUP($B16,PROSPER_Kotwani!$1:$1,PROSPER_Kotwani!$64:$64,""),
IF($C16="Jonathan Wellner",_xlfn.XLOOKUP($B16,PROSPER_Wellner!$1:$1,PROSPER_Wellner!$64:$64,""),
IF($C16="Travis Harvey",_xlfn.XLOOKUP($B16,PROSPER_Harvey!$1:$1,PROSPER_Harvey!$64:$64,""),"")))))))="","",
IF($C16="Christopher Lobo",_xlfn.XLOOKUP($B16,PROSPER_Lobo!$1:$1,PROSPER_Lobo!$64:$64,""),
IF($C16="Naren Baliga",_xlfn.XLOOKUP($B16,PROSPER_Baliga!$1:$1,PROSPER_Baliga!$64:$64,""),
IF($C16="Thorsten Huhn",_xlfn.XLOOKUP($B16,PROSPER_Huhn!$1:$1,PROSPER_Huhn!$64:$64,""),
IF($C16="Nick Hull",_xlfn.XLOOKUP($B16,PROSPER_Hull!$1:$1,PROSPER_Hull!$64:$64,""),
IF($C16="Monika Kotwani",_xlfn.XLOOKUP($B16,PROSPER_Kotwani!$1:$1,PROSPER_Kotwani!$64:$64,""),
IF($C16="Jonathan Wellner",_xlfn.XLOOKUP($B16,PROSPER_Wellner!$1:$1,PROSPER_Wellner!$64:$64,""),
IF($C16="Travis Harvey",_xlfn.XLOOKUP($B16,PROSPER_Harvey!$1:$1,PROSPER_Harvey!$64:$64,""),"")))))))))</f>
        <v>No Score</v>
      </c>
      <c r="ID16" s="138" t="str">
        <f>IF(IF(IF($C16="Christopher Lobo",_xlfn.XLOOKUP($B16,PROSPER_Lobo!$1:$1,PROSPER_Lobo!$65:$65,""),
IF($C16="Naren Baliga",_xlfn.XLOOKUP($B16,PROSPER_Baliga!$1:$1,PROSPER_Baliga!$65:$65,""),
IF($C16="Thorsten Huhn",_xlfn.XLOOKUP($B16,PROSPER_Huhn!$1:$1,PROSPER_Huhn!$65:$65,""),
IF($C16="Nick Hull",_xlfn.XLOOKUP($B16,PROSPER_Hull!$1:$1,PROSPER_Hull!$65:$65,""),
IF($C16="Monika Kotwani",_xlfn.XLOOKUP($B16,PROSPER_Kotwani!$1:$1,PROSPER_Kotwani!$65:$65,""),
IF($C16="Jonathan Wellner",_xlfn.XLOOKUP($B16,PROSPER_Wellner!$1:$1,PROSPER_Wellner!$65:$65,""),
IF($C16="Travis Harvey",_xlfn.XLOOKUP($B16,PROSPER_Harvey!$1:$1,PROSPER_Harvey!$65:$65,""),"")))))))="","",
IF($C16="Christopher Lobo",_xlfn.XLOOKUP($B16,PROSPER_Lobo!$1:$1,PROSPER_Lobo!$65:$65,""),
IF($C16="Naren Baliga",_xlfn.XLOOKUP($B16,PROSPER_Baliga!$1:$1,PROSPER_Baliga!$65:$65,""),
IF($C16="Thorsten Huhn",_xlfn.XLOOKUP($B16,PROSPER_Huhn!$1:$1,PROSPER_Huhn!$65:$65,""),
IF($C16="Nick Hull",_xlfn.XLOOKUP($B16,PROSPER_Hull!$1:$1,PROSPER_Hull!$65:$65,""),
IF($C16="Monika Kotwani",_xlfn.XLOOKUP($B16,PROSPER_Kotwani!$1:$1,PROSPER_Kotwani!$65:$65,""),
IF($C16="Jonathan Wellner",_xlfn.XLOOKUP($B16,PROSPER_Wellner!$1:$1,PROSPER_Wellner!$65:$65,""),
IF($C16="Travis Harvey",_xlfn.XLOOKUP($B16,PROSPER_Harvey!$1:$1,PROSPER_Harvey!$65:$65,""),""))))))))="","No Comment",IF(IF($C16="Christopher Lobo",_xlfn.XLOOKUP($B16,PROSPER_Lobo!$1:$1,PROSPER_Lobo!$65:$65,""),
IF($C16="Naren Baliga",_xlfn.XLOOKUP($B16,PROSPER_Baliga!$1:$1,PROSPER_Baliga!$65:$65,""),
IF($C16="Thorsten Huhn",_xlfn.XLOOKUP($B16,PROSPER_Huhn!$1:$1,PROSPER_Huhn!$65:$65,""),
IF($C16="Nick Hull",_xlfn.XLOOKUP($B16,PROSPER_Hull!$1:$1,PROSPER_Hull!$65:$65,""),
IF($C16="Monika Kotwani",_xlfn.XLOOKUP($B16,PROSPER_Kotwani!$1:$1,PROSPER_Kotwani!$65:$65,""),
IF($C16="Jonathan Wellner",_xlfn.XLOOKUP($B16,PROSPER_Wellner!$1:$1,PROSPER_Wellner!$65:$65,""),
IF($C16="Travis Harvey",_xlfn.XLOOKUP($B16,PROSPER_Harvey!$1:$1,PROSPER_Harvey!$65:$65,""),"")))))))="","",
IF($C16="Christopher Lobo",_xlfn.XLOOKUP($B16,PROSPER_Lobo!$1:$1,PROSPER_Lobo!$65:$65,""),
IF($C16="Naren Baliga",_xlfn.XLOOKUP($B16,PROSPER_Baliga!$1:$1,PROSPER_Baliga!$65:$65,""),
IF($C16="Thorsten Huhn",_xlfn.XLOOKUP($B16,PROSPER_Huhn!$1:$1,PROSPER_Huhn!$65:$65,""),
IF($C16="Nick Hull",_xlfn.XLOOKUP($B16,PROSPER_Hull!$1:$1,PROSPER_Hull!$65:$65,""),
IF($C16="Monika Kotwani",_xlfn.XLOOKUP($B16,PROSPER_Kotwani!$1:$1,PROSPER_Kotwani!$65:$65,""),
IF($C16="Jonathan Wellner",_xlfn.XLOOKUP($B16,PROSPER_Wellner!$1:$1,PROSPER_Wellner!$65:$65,""),
IF($C16="Travis Harvey",_xlfn.XLOOKUP($B16,PROSPER_Harvey!$1:$1,PROSPER_Harvey!$65:$65,""),"")))))))))</f>
        <v>No Comment</v>
      </c>
      <c r="IE16" s="188" t="str">
        <f t="shared" si="210"/>
        <v>N/A</v>
      </c>
      <c r="IF16" s="135" t="str">
        <f>_xlfn.XLOOKUP(B16,PROSPERInitial_Query!$E:$E,PROSPERInitial_Query!$AO:$AO,"",,-1)</f>
        <v/>
      </c>
      <c r="IG16" s="136" t="str">
        <f t="shared" si="106"/>
        <v>Damian Scott4 - SuccessP&amp;L Management</v>
      </c>
      <c r="IH16" s="136" t="str">
        <f>_xlfn.XLOOKUP(IG16,PROSPERDelta_Query!BK:BK,PROSPERDelta_Query!BB:BB,"",,-1)</f>
        <v/>
      </c>
      <c r="II16" s="137" t="str">
        <f t="shared" si="211"/>
        <v>N/A</v>
      </c>
      <c r="IJ16" s="137" t="str">
        <f>IF(IF(IF($C16="Christopher Lobo",_xlfn.XLOOKUP($B16,PROSPER_Lobo!$1:$1,PROSPER_Lobo!$66:$66,""),
IF($C16="Naren Baliga",_xlfn.XLOOKUP($B16,PROSPER_Baliga!$1:$1,PROSPER_Baliga!$66:$66,""),
IF($C16="Thorsten Huhn",_xlfn.XLOOKUP($B16,PROSPER_Huhn!$1:$1,PROSPER_Huhn!$66:$66,""),
IF($C16="Nick Hull",_xlfn.XLOOKUP($B16,PROSPER_Hull!$1:$1,PROSPER_Hull!$66:$66,""),
IF($C16="Monika Kotwani",_xlfn.XLOOKUP($B16,PROSPER_Kotwani!$1:$1,PROSPER_Kotwani!$66:$66,""),
IF($C16="Jonathan Wellner",_xlfn.XLOOKUP($B16,PROSPER_Wellner!$1:$1,PROSPER_Wellner!$66:$66,""),
IF($C16="Travis Harvey",_xlfn.XLOOKUP($B16,PROSPER_Harvey!$1:$1,PROSPER_Harvey!$66:$66,""),"")))))))="","",
IF($C16="Christopher Lobo",_xlfn.XLOOKUP($B16,PROSPER_Lobo!$1:$1,PROSPER_Lobo!$66:$66,""),
IF($C16="Naren Baliga",_xlfn.XLOOKUP($B16,PROSPER_Baliga!$1:$1,PROSPER_Baliga!$66:$66,""),
IF($C16="Thorsten Huhn",_xlfn.XLOOKUP($B16,PROSPER_Huhn!$1:$1,PROSPER_Huhn!$66:$66,""),
IF($C16="Nick Hull",_xlfn.XLOOKUP($B16,PROSPER_Hull!$1:$1,PROSPER_Hull!$66:$66,""),
IF($C16="Monika Kotwani",_xlfn.XLOOKUP($B16,PROSPER_Kotwani!$1:$1,PROSPER_Kotwani!$66:$66,""),
IF($C16="Jonathan Wellner",_xlfn.XLOOKUP($B16,PROSPER_Wellner!$1:$1,PROSPER_Wellner!$66:$66,""),
IF($C16="Travis Harvey",_xlfn.XLOOKUP($B16,PROSPER_Harvey!$1:$1,PROSPER_Harvey!$66:$66,""),""))))))))="","No Score",IF(IF($C16="Christopher Lobo",_xlfn.XLOOKUP($B16,PROSPER_Lobo!$1:$1,PROSPER_Lobo!$66:$66,""),
IF($C16="Naren Baliga",_xlfn.XLOOKUP($B16,PROSPER_Baliga!$1:$1,PROSPER_Baliga!$66:$66,""),
IF($C16="Thorsten Huhn",_xlfn.XLOOKUP($B16,PROSPER_Huhn!$1:$1,PROSPER_Huhn!$66:$66,""),
IF($C16="Nick Hull",_xlfn.XLOOKUP($B16,PROSPER_Hull!$1:$1,PROSPER_Hull!$66:$66,""),
IF($C16="Monika Kotwani",_xlfn.XLOOKUP($B16,PROSPER_Kotwani!$1:$1,PROSPER_Kotwani!$66:$66,""),
IF($C16="Jonathan Wellner",_xlfn.XLOOKUP($B16,PROSPER_Wellner!$1:$1,PROSPER_Wellner!$66:$66,""),
IF($C16="Travis Harvey",_xlfn.XLOOKUP($B16,PROSPER_Harvey!$1:$1,PROSPER_Harvey!$66:$66,""),"")))))))="","",
IF($C16="Christopher Lobo",_xlfn.XLOOKUP($B16,PROSPER_Lobo!$1:$1,PROSPER_Lobo!$66:$66,""),
IF($C16="Naren Baliga",_xlfn.XLOOKUP($B16,PROSPER_Baliga!$1:$1,PROSPER_Baliga!$66:$66,""),
IF($C16="Thorsten Huhn",_xlfn.XLOOKUP($B16,PROSPER_Huhn!$1:$1,PROSPER_Huhn!$66:$66,""),
IF($C16="Nick Hull",_xlfn.XLOOKUP($B16,PROSPER_Hull!$1:$1,PROSPER_Hull!$66:$66,""),
IF($C16="Monika Kotwani",_xlfn.XLOOKUP($B16,PROSPER_Kotwani!$1:$1,PROSPER_Kotwani!$66:$66,""),
IF($C16="Jonathan Wellner",_xlfn.XLOOKUP($B16,PROSPER_Wellner!$1:$1,PROSPER_Wellner!$66:$66,""),
IF($C16="Travis Harvey",_xlfn.XLOOKUP($B16,PROSPER_Harvey!$1:$1,PROSPER_Harvey!$66:$66,""),"")))))))))</f>
        <v>No Score</v>
      </c>
      <c r="IK16" s="138" t="str">
        <f>IF(IF(IF($C16="Christopher Lobo",_xlfn.XLOOKUP($B16,PROSPER_Lobo!$1:$1,PROSPER_Lobo!$67:$67,""),
IF($C16="Naren Baliga",_xlfn.XLOOKUP($B16,PROSPER_Baliga!$1:$1,PROSPER_Baliga!$67:$67,""),
IF($C16="Thorsten Huhn",_xlfn.XLOOKUP($B16,PROSPER_Huhn!$1:$1,PROSPER_Huhn!$67:$67,""),
IF($C16="Nick Hull",_xlfn.XLOOKUP($B16,PROSPER_Hull!$1:$1,PROSPER_Hull!$67:$67,""),
IF($C16="Monika Kotwani",_xlfn.XLOOKUP($B16,PROSPER_Kotwani!$1:$1,PROSPER_Kotwani!$67:$67,""),
IF($C16="Jonathan Wellner",_xlfn.XLOOKUP($B16,PROSPER_Wellner!$1:$1,PROSPER_Wellner!$67:$67,""),
IF($C16="Travis Harvey",_xlfn.XLOOKUP($B16,PROSPER_Harvey!$1:$1,PROSPER_Harvey!$67:$67,""),"")))))))="","",
IF($C16="Christopher Lobo",_xlfn.XLOOKUP($B16,PROSPER_Lobo!$1:$1,PROSPER_Lobo!$67:$67,""),
IF($C16="Naren Baliga",_xlfn.XLOOKUP($B16,PROSPER_Baliga!$1:$1,PROSPER_Baliga!$67:$67,""),
IF($C16="Thorsten Huhn",_xlfn.XLOOKUP($B16,PROSPER_Huhn!$1:$1,PROSPER_Huhn!$67:$67,""),
IF($C16="Nick Hull",_xlfn.XLOOKUP($B16,PROSPER_Hull!$1:$1,PROSPER_Hull!$67:$67,""),
IF($C16="Monika Kotwani",_xlfn.XLOOKUP($B16,PROSPER_Kotwani!$1:$1,PROSPER_Kotwani!$67:$67,""),
IF($C16="Jonathan Wellner",_xlfn.XLOOKUP($B16,PROSPER_Wellner!$1:$1,PROSPER_Wellner!$67:$67,""),
IF($C16="Travis Harvey",_xlfn.XLOOKUP($B16,PROSPER_Harvey!$1:$1,PROSPER_Harvey!$67:$67,""),""))))))))="","No Comment",IF(IF($C16="Christopher Lobo",_xlfn.XLOOKUP($B16,PROSPER_Lobo!$1:$1,PROSPER_Lobo!$67:$67,""),
IF($C16="Naren Baliga",_xlfn.XLOOKUP($B16,PROSPER_Baliga!$1:$1,PROSPER_Baliga!$67:$67,""),
IF($C16="Thorsten Huhn",_xlfn.XLOOKUP($B16,PROSPER_Huhn!$1:$1,PROSPER_Huhn!$67:$67,""),
IF($C16="Nick Hull",_xlfn.XLOOKUP($B16,PROSPER_Hull!$1:$1,PROSPER_Hull!$67:$67,""),
IF($C16="Monika Kotwani",_xlfn.XLOOKUP($B16,PROSPER_Kotwani!$1:$1,PROSPER_Kotwani!$67:$67,""),
IF($C16="Jonathan Wellner",_xlfn.XLOOKUP($B16,PROSPER_Wellner!$1:$1,PROSPER_Wellner!$67:$67,""),
IF($C16="Travis Harvey",_xlfn.XLOOKUP($B16,PROSPER_Harvey!$1:$1,PROSPER_Harvey!$67:$67,""),"")))))))="","",
IF($C16="Christopher Lobo",_xlfn.XLOOKUP($B16,PROSPER_Lobo!$1:$1,PROSPER_Lobo!$67:$67,""),
IF($C16="Naren Baliga",_xlfn.XLOOKUP($B16,PROSPER_Baliga!$1:$1,PROSPER_Baliga!$67:$67,""),
IF($C16="Thorsten Huhn",_xlfn.XLOOKUP($B16,PROSPER_Huhn!$1:$1,PROSPER_Huhn!$67:$67,""),
IF($C16="Nick Hull",_xlfn.XLOOKUP($B16,PROSPER_Hull!$1:$1,PROSPER_Hull!$67:$67,""),
IF($C16="Monika Kotwani",_xlfn.XLOOKUP($B16,PROSPER_Kotwani!$1:$1,PROSPER_Kotwani!$67:$67,""),
IF($C16="Jonathan Wellner",_xlfn.XLOOKUP($B16,PROSPER_Wellner!$1:$1,PROSPER_Wellner!$67:$67,""),
IF($C16="Travis Harvey",_xlfn.XLOOKUP($B16,PROSPER_Harvey!$1:$1,PROSPER_Harvey!$67:$67,""),"")))))))))</f>
        <v>No Comment</v>
      </c>
      <c r="IL16" s="188" t="str">
        <f t="shared" si="212"/>
        <v>N/A</v>
      </c>
      <c r="IM16" s="135" t="str">
        <f>_xlfn.XLOOKUP(B16,PROSPERInitial_Query!$E:$E,PROSPERInitial_Query!$AP:$AP,"",,-1)</f>
        <v/>
      </c>
      <c r="IN16" s="136" t="str">
        <f t="shared" si="109"/>
        <v>Damian Scott4 - SuccessService Plan Management (PE)</v>
      </c>
      <c r="IO16" s="136" t="str">
        <f>_xlfn.XLOOKUP(IN16,PROSPERDelta_Query!BK:BK,PROSPERDelta_Query!BC:BC,"",,-1)</f>
        <v/>
      </c>
      <c r="IP16" s="137" t="str">
        <f t="shared" si="213"/>
        <v>N/A</v>
      </c>
      <c r="IQ16" s="137" t="str">
        <f>IF(IF(IF($C16="Christopher Lobo",_xlfn.XLOOKUP($B16,PROSPER_Lobo!$1:$1,PROSPER_Lobo!$68:$68,""),
IF($C16="Naren Baliga",_xlfn.XLOOKUP($B16,PROSPER_Baliga!$1:$1,PROSPER_Baliga!$68:$68,""),
IF($C16="Thorsten Huhn",_xlfn.XLOOKUP($B16,PROSPER_Huhn!$1:$1,PROSPER_Huhn!$68:$68,""),
IF($C16="Nick Hull",_xlfn.XLOOKUP($B16,PROSPER_Hull!$1:$1,PROSPER_Hull!$68:$68,""),
IF($C16="Monika Kotwani",_xlfn.XLOOKUP($B16,PROSPER_Kotwani!$1:$1,PROSPER_Kotwani!$68:$68,""),
IF($C16="Jonathan Wellner",_xlfn.XLOOKUP($B16,PROSPER_Wellner!$1:$1,PROSPER_Wellner!$68:$68,""),
IF($C16="Travis Harvey",_xlfn.XLOOKUP($B16,PROSPER_Harvey!$1:$1,PROSPER_Harvey!$68:$68,""),"")))))))="","",
IF($C16="Christopher Lobo",_xlfn.XLOOKUP($B16,PROSPER_Lobo!$1:$1,PROSPER_Lobo!$68:$68,""),
IF($C16="Naren Baliga",_xlfn.XLOOKUP($B16,PROSPER_Baliga!$1:$1,PROSPER_Baliga!$68:$68,""),
IF($C16="Thorsten Huhn",_xlfn.XLOOKUP($B16,PROSPER_Huhn!$1:$1,PROSPER_Huhn!$68:$68,""),
IF($C16="Nick Hull",_xlfn.XLOOKUP($B16,PROSPER_Hull!$1:$1,PROSPER_Hull!$68:$68,""),
IF($C16="Monika Kotwani",_xlfn.XLOOKUP($B16,PROSPER_Kotwani!$1:$1,PROSPER_Kotwani!$68:$68,""),
IF($C16="Jonathan Wellner",_xlfn.XLOOKUP($B16,PROSPER_Wellner!$1:$1,PROSPER_Wellner!$68:$68,""),
IF($C16="Travis Harvey",_xlfn.XLOOKUP($B16,PROSPER_Harvey!$1:$1,PROSPER_Harvey!$68:$68,""),""))))))))="","No Score",IF(IF($C16="Christopher Lobo",_xlfn.XLOOKUP($B16,PROSPER_Lobo!$1:$1,PROSPER_Lobo!$68:$68,""),
IF($C16="Naren Baliga",_xlfn.XLOOKUP($B16,PROSPER_Baliga!$1:$1,PROSPER_Baliga!$68:$68,""),
IF($C16="Thorsten Huhn",_xlfn.XLOOKUP($B16,PROSPER_Huhn!$1:$1,PROSPER_Huhn!$68:$68,""),
IF($C16="Nick Hull",_xlfn.XLOOKUP($B16,PROSPER_Hull!$1:$1,PROSPER_Hull!$68:$68,""),
IF($C16="Monika Kotwani",_xlfn.XLOOKUP($B16,PROSPER_Kotwani!$1:$1,PROSPER_Kotwani!$68:$68,""),
IF($C16="Jonathan Wellner",_xlfn.XLOOKUP($B16,PROSPER_Wellner!$1:$1,PROSPER_Wellner!$68:$68,""),
IF($C16="Travis Harvey",_xlfn.XLOOKUP($B16,PROSPER_Harvey!$1:$1,PROSPER_Harvey!$68:$68,""),"")))))))="","",
IF($C16="Christopher Lobo",_xlfn.XLOOKUP($B16,PROSPER_Lobo!$1:$1,PROSPER_Lobo!$68:$68,""),
IF($C16="Naren Baliga",_xlfn.XLOOKUP($B16,PROSPER_Baliga!$1:$1,PROSPER_Baliga!$68:$68,""),
IF($C16="Thorsten Huhn",_xlfn.XLOOKUP($B16,PROSPER_Huhn!$1:$1,PROSPER_Huhn!$68:$68,""),
IF($C16="Nick Hull",_xlfn.XLOOKUP($B16,PROSPER_Hull!$1:$1,PROSPER_Hull!$68:$68,""),
IF($C16="Monika Kotwani",_xlfn.XLOOKUP($B16,PROSPER_Kotwani!$1:$1,PROSPER_Kotwani!$68:$68,""),
IF($C16="Jonathan Wellner",_xlfn.XLOOKUP($B16,PROSPER_Wellner!$1:$1,PROSPER_Wellner!$68:$68,""),
IF($C16="Travis Harvey",_xlfn.XLOOKUP($B16,PROSPER_Harvey!$1:$1,PROSPER_Harvey!$68:$68,""),"")))))))))</f>
        <v>No Score</v>
      </c>
      <c r="IR16" s="138" t="str">
        <f>IF(IF(IF($C16="Christopher Lobo",_xlfn.XLOOKUP($B16,PROSPER_Lobo!$1:$1,PROSPER_Lobo!$69:$69,""),
IF($C16="Naren Baliga",_xlfn.XLOOKUP($B16,PROSPER_Baliga!$1:$1,PROSPER_Baliga!$69:$69,""),
IF($C16="Thorsten Huhn",_xlfn.XLOOKUP($B16,PROSPER_Huhn!$1:$1,PROSPER_Huhn!$69:$69,""),
IF($C16="Nick Hull",_xlfn.XLOOKUP($B16,PROSPER_Hull!$1:$1,PROSPER_Hull!$69:$69,""),
IF($C16="Monika Kotwani",_xlfn.XLOOKUP($B16,PROSPER_Kotwani!$1:$1,PROSPER_Kotwani!$69:$69,""),
IF($C16="Jonathan Wellner",_xlfn.XLOOKUP($B16,PROSPER_Wellner!$1:$1,PROSPER_Wellner!$69:$69,""),
IF($C16="Travis Harvey",_xlfn.XLOOKUP($B16,PROSPER_Harvey!$1:$1,PROSPER_Harvey!$69:$69,""),"")))))))="","",
IF($C16="Christopher Lobo",_xlfn.XLOOKUP($B16,PROSPER_Lobo!$1:$1,PROSPER_Lobo!$69:$69,""),
IF($C16="Naren Baliga",_xlfn.XLOOKUP($B16,PROSPER_Baliga!$1:$1,PROSPER_Baliga!$69:$69,""),
IF($C16="Thorsten Huhn",_xlfn.XLOOKUP($B16,PROSPER_Huhn!$1:$1,PROSPER_Huhn!$69:$69,""),
IF($C16="Nick Hull",_xlfn.XLOOKUP($B16,PROSPER_Hull!$1:$1,PROSPER_Hull!$69:$69,""),
IF($C16="Monika Kotwani",_xlfn.XLOOKUP($B16,PROSPER_Kotwani!$1:$1,PROSPER_Kotwani!$69:$69,""),
IF($C16="Jonathan Wellner",_xlfn.XLOOKUP($B16,PROSPER_Wellner!$1:$1,PROSPER_Wellner!$69:$69,""),
IF($C16="Travis Harvey",_xlfn.XLOOKUP($B16,PROSPER_Harvey!$1:$1,PROSPER_Harvey!$69:$69,""),""))))))))="","No Comment",IF(IF($C16="Christopher Lobo",_xlfn.XLOOKUP($B16,PROSPER_Lobo!$1:$1,PROSPER_Lobo!$69:$69,""),
IF($C16="Naren Baliga",_xlfn.XLOOKUP($B16,PROSPER_Baliga!$1:$1,PROSPER_Baliga!$69:$69,""),
IF($C16="Thorsten Huhn",_xlfn.XLOOKUP($B16,PROSPER_Huhn!$1:$1,PROSPER_Huhn!$69:$69,""),
IF($C16="Nick Hull",_xlfn.XLOOKUP($B16,PROSPER_Hull!$1:$1,PROSPER_Hull!$69:$69,""),
IF($C16="Monika Kotwani",_xlfn.XLOOKUP($B16,PROSPER_Kotwani!$1:$1,PROSPER_Kotwani!$69:$69,""),
IF($C16="Jonathan Wellner",_xlfn.XLOOKUP($B16,PROSPER_Wellner!$1:$1,PROSPER_Wellner!$69:$69,""),
IF($C16="Travis Harvey",_xlfn.XLOOKUP($B16,PROSPER_Harvey!$1:$1,PROSPER_Harvey!$69:$69,""),"")))))))="","",
IF($C16="Christopher Lobo",_xlfn.XLOOKUP($B16,PROSPER_Lobo!$1:$1,PROSPER_Lobo!$69:$69,""),
IF($C16="Naren Baliga",_xlfn.XLOOKUP($B16,PROSPER_Baliga!$1:$1,PROSPER_Baliga!$69:$69,""),
IF($C16="Thorsten Huhn",_xlfn.XLOOKUP($B16,PROSPER_Huhn!$1:$1,PROSPER_Huhn!$69:$69,""),
IF($C16="Nick Hull",_xlfn.XLOOKUP($B16,PROSPER_Hull!$1:$1,PROSPER_Hull!$69:$69,""),
IF($C16="Monika Kotwani",_xlfn.XLOOKUP($B16,PROSPER_Kotwani!$1:$1,PROSPER_Kotwani!$69:$69,""),
IF($C16="Jonathan Wellner",_xlfn.XLOOKUP($B16,PROSPER_Wellner!$1:$1,PROSPER_Wellner!$69:$69,""),
IF($C16="Travis Harvey",_xlfn.XLOOKUP($B16,PROSPER_Harvey!$1:$1,PROSPER_Harvey!$69:$69,""),"")))))))))</f>
        <v>No Comment</v>
      </c>
      <c r="IS16" s="188" t="str">
        <f t="shared" si="214"/>
        <v>N/A</v>
      </c>
      <c r="IT16" s="187" t="str">
        <f t="shared" si="215"/>
        <v>N/A</v>
      </c>
      <c r="IU16" s="128" t="str">
        <f t="shared" si="216"/>
        <v>N/A</v>
      </c>
      <c r="IV16" s="188" t="str">
        <f t="shared" si="217"/>
        <v>N/A</v>
      </c>
      <c r="IW16" s="139">
        <f>_xlfn.XLOOKUP($B16,Vlookups_Local!B:B,Vlookups_Local!F:F)</f>
        <v>0.99120234604105573</v>
      </c>
      <c r="IX16" s="140">
        <f>_xlfn.XLOOKUP($B16,Vlookups_Local!B:B,Vlookups_Local!G:G)</f>
        <v>0.99120234604105573</v>
      </c>
      <c r="IY16" s="140">
        <f>_xlfn.XLOOKUP($B16,Vlookups_Local!B:B,Vlookups_Local!H:H)</f>
        <v>0</v>
      </c>
      <c r="IZ16" s="141">
        <f t="shared" si="218"/>
        <v>9.9120234604105573</v>
      </c>
      <c r="JA16" s="142">
        <f>_xlfn.XLOOKUP($B16,LevelUp_Query!A:A,LevelUp_Query!C:C,"")</f>
        <v>50</v>
      </c>
      <c r="JB16" s="143" t="str">
        <f>_xlfn.XLOOKUP($B16,LevelUp_Query!A:A,LevelUp_Query!F:F,"")</f>
        <v>π</v>
      </c>
      <c r="JC16" s="143">
        <f>_xlfn.XLOOKUP($B16,LevelUp_Query!A:A,LevelUp_Query!E:E,"")</f>
        <v>5</v>
      </c>
      <c r="JD16" s="141">
        <f t="shared" si="219"/>
        <v>6</v>
      </c>
      <c r="JE16" s="144" t="str">
        <f>_xlfn.XLOOKUP(B16,PROSPERInitial_Query!$E:$E,PROSPERInitial_Query!$AQ:$AQ,"",,-1)</f>
        <v/>
      </c>
      <c r="JF16" s="136" t="str">
        <f t="shared" si="117"/>
        <v>Damian Scott7 - ResponsibilityGiving Back (L&amp;L)</v>
      </c>
      <c r="JG16" s="136" t="str">
        <f>_xlfn.XLOOKUP(JF16,PROSPERDelta_Query!BK:BK,PROSPERDelta_Query!BE:BE,"",,-1)</f>
        <v/>
      </c>
      <c r="JH16" s="137" t="str">
        <f t="shared" si="220"/>
        <v>N/A</v>
      </c>
      <c r="JI16" s="137" t="str">
        <f>IF(IF(IF($C16="Christopher Lobo",_xlfn.XLOOKUP($B16,PROSPER_Lobo!$1:$1,PROSPER_Lobo!$70:$70,""),
IF($C16="Naren Baliga",_xlfn.XLOOKUP($B16,PROSPER_Baliga!$1:$1,PROSPER_Baliga!$70:$70,""),
IF($C16="Thorsten Huhn",_xlfn.XLOOKUP($B16,PROSPER_Huhn!$1:$1,PROSPER_Huhn!$70:$70,""),
IF($C16="Nick Hull",_xlfn.XLOOKUP($B16,PROSPER_Hull!$1:$1,PROSPER_Hull!$70:$70,""),
IF($C16="Monika Kotwani",_xlfn.XLOOKUP($B16,PROSPER_Kotwani!$1:$1,PROSPER_Kotwani!$70:$70,""),
IF($C16="Jonathan Wellner",_xlfn.XLOOKUP($B16,PROSPER_Wellner!$1:$1,PROSPER_Wellner!$70:$70,""),
IF($C16="Travis Harvey",_xlfn.XLOOKUP($B16,PROSPER_Harvey!$1:$1,PROSPER_Harvey!$70:$70,""),"")))))))="","",
IF($C16="Christopher Lobo",_xlfn.XLOOKUP($B16,PROSPER_Lobo!$1:$1,PROSPER_Lobo!$70:$70,""),
IF($C16="Naren Baliga",_xlfn.XLOOKUP($B16,PROSPER_Baliga!$1:$1,PROSPER_Baliga!$70:$70,""),
IF($C16="Thorsten Huhn",_xlfn.XLOOKUP($B16,PROSPER_Huhn!$1:$1,PROSPER_Huhn!$70:$70,""),
IF($C16="Nick Hull",_xlfn.XLOOKUP($B16,PROSPER_Hull!$1:$1,PROSPER_Hull!$70:$70,""),
IF($C16="Monika Kotwani",_xlfn.XLOOKUP($B16,PROSPER_Kotwani!$1:$1,PROSPER_Kotwani!$70:$70,""),
IF($C16="Jonathan Wellner",_xlfn.XLOOKUP($B16,PROSPER_Wellner!$1:$1,PROSPER_Wellner!$70:$70,""),
IF($C16="Travis Harvey",_xlfn.XLOOKUP($B16,PROSPER_Harvey!$1:$1,PROSPER_Harvey!$70:$70,""),""))))))))="","No Score",IF(IF($C16="Christopher Lobo",_xlfn.XLOOKUP($B16,PROSPER_Lobo!$1:$1,PROSPER_Lobo!$70:$70,""),
IF($C16="Naren Baliga",_xlfn.XLOOKUP($B16,PROSPER_Baliga!$1:$1,PROSPER_Baliga!$70:$70,""),
IF($C16="Thorsten Huhn",_xlfn.XLOOKUP($B16,PROSPER_Huhn!$1:$1,PROSPER_Huhn!$70:$70,""),
IF($C16="Nick Hull",_xlfn.XLOOKUP($B16,PROSPER_Hull!$1:$1,PROSPER_Hull!$70:$70,""),
IF($C16="Monika Kotwani",_xlfn.XLOOKUP($B16,PROSPER_Kotwani!$1:$1,PROSPER_Kotwani!$70:$70,""),
IF($C16="Jonathan Wellner",_xlfn.XLOOKUP($B16,PROSPER_Wellner!$1:$1,PROSPER_Wellner!$70:$70,""),
IF($C16="Travis Harvey",_xlfn.XLOOKUP($B16,PROSPER_Harvey!$1:$1,PROSPER_Harvey!$70:$70,""),"")))))))="","",
IF($C16="Christopher Lobo",_xlfn.XLOOKUP($B16,PROSPER_Lobo!$1:$1,PROSPER_Lobo!$70:$70,""),
IF($C16="Naren Baliga",_xlfn.XLOOKUP($B16,PROSPER_Baliga!$1:$1,PROSPER_Baliga!$70:$70,""),
IF($C16="Thorsten Huhn",_xlfn.XLOOKUP($B16,PROSPER_Huhn!$1:$1,PROSPER_Huhn!$70:$70,""),
IF($C16="Nick Hull",_xlfn.XLOOKUP($B16,PROSPER_Hull!$1:$1,PROSPER_Hull!$70:$70,""),
IF($C16="Monika Kotwani",_xlfn.XLOOKUP($B16,PROSPER_Kotwani!$1:$1,PROSPER_Kotwani!$70:$70,""),
IF($C16="Jonathan Wellner",_xlfn.XLOOKUP($B16,PROSPER_Wellner!$1:$1,PROSPER_Wellner!$70:$70,""),
IF($C16="Travis Harvey",_xlfn.XLOOKUP($B16,PROSPER_Harvey!$1:$1,PROSPER_Harvey!$70:$70,""),"")))))))))</f>
        <v>No Score</v>
      </c>
      <c r="JJ16" s="138" t="str">
        <f>IF(IF(IF($C16="Christopher Lobo",_xlfn.XLOOKUP($B16,PROSPER_Lobo!$1:$1,PROSPER_Lobo!$71:$71,""),
IF($C16="Naren Baliga",_xlfn.XLOOKUP($B16,PROSPER_Baliga!$1:$1,PROSPER_Baliga!$71:$71,""),
IF($C16="Thorsten Huhn",_xlfn.XLOOKUP($B16,PROSPER_Huhn!$1:$1,PROSPER_Huhn!$71:$71,""),
IF($C16="Nick Hull",_xlfn.XLOOKUP($B16,PROSPER_Hull!$1:$1,PROSPER_Hull!$71:$71,""),
IF($C16="Monika Kotwani",_xlfn.XLOOKUP($B16,PROSPER_Kotwani!$1:$1,PROSPER_Kotwani!$71:$71,""),
IF($C16="Jonathan Wellner",_xlfn.XLOOKUP($B16,PROSPER_Wellner!$1:$1,PROSPER_Wellner!$71:$71,""),
IF($C16="Travis Harvey",_xlfn.XLOOKUP($B16,PROSPER_Harvey!$1:$1,PROSPER_Harvey!$71:$71,""),"")))))))="","",
IF($C16="Christopher Lobo",_xlfn.XLOOKUP($B16,PROSPER_Lobo!$1:$1,PROSPER_Lobo!$71:$71,""),
IF($C16="Naren Baliga",_xlfn.XLOOKUP($B16,PROSPER_Baliga!$1:$1,PROSPER_Baliga!$71:$71,""),
IF($C16="Thorsten Huhn",_xlfn.XLOOKUP($B16,PROSPER_Huhn!$1:$1,PROSPER_Huhn!$71:$71,""),
IF($C16="Nick Hull",_xlfn.XLOOKUP($B16,PROSPER_Hull!$1:$1,PROSPER_Hull!$71:$71,""),
IF($C16="Monika Kotwani",_xlfn.XLOOKUP($B16,PROSPER_Kotwani!$1:$1,PROSPER_Kotwani!$71:$71,""),
IF($C16="Jonathan Wellner",_xlfn.XLOOKUP($B16,PROSPER_Wellner!$1:$1,PROSPER_Wellner!$71:$71,""),
IF($C16="Travis Harvey",_xlfn.XLOOKUP($B16,PROSPER_Harvey!$1:$1,PROSPER_Harvey!$71:$71,""),""))))))))="","No Comment",IF(IF($C16="Christopher Lobo",_xlfn.XLOOKUP($B16,PROSPER_Lobo!$1:$1,PROSPER_Lobo!$71:$71,""),
IF($C16="Naren Baliga",_xlfn.XLOOKUP($B16,PROSPER_Baliga!$1:$1,PROSPER_Baliga!$71:$71,""),
IF($C16="Thorsten Huhn",_xlfn.XLOOKUP($B16,PROSPER_Huhn!$1:$1,PROSPER_Huhn!$71:$71,""),
IF($C16="Nick Hull",_xlfn.XLOOKUP($B16,PROSPER_Hull!$1:$1,PROSPER_Hull!$71:$71,""),
IF($C16="Monika Kotwani",_xlfn.XLOOKUP($B16,PROSPER_Kotwani!$1:$1,PROSPER_Kotwani!$71:$71,""),
IF($C16="Jonathan Wellner",_xlfn.XLOOKUP($B16,PROSPER_Wellner!$1:$1,PROSPER_Wellner!$71:$71,""),
IF($C16="Travis Harvey",_xlfn.XLOOKUP($B16,PROSPER_Harvey!$1:$1,PROSPER_Harvey!$71:$71,""),"")))))))="","",
IF($C16="Christopher Lobo",_xlfn.XLOOKUP($B16,PROSPER_Lobo!$1:$1,PROSPER_Lobo!$71:$71,""),
IF($C16="Naren Baliga",_xlfn.XLOOKUP($B16,PROSPER_Baliga!$1:$1,PROSPER_Baliga!$71:$71,""),
IF($C16="Thorsten Huhn",_xlfn.XLOOKUP($B16,PROSPER_Huhn!$1:$1,PROSPER_Huhn!$71:$71,""),
IF($C16="Nick Hull",_xlfn.XLOOKUP($B16,PROSPER_Hull!$1:$1,PROSPER_Hull!$71:$71,""),
IF($C16="Monika Kotwani",_xlfn.XLOOKUP($B16,PROSPER_Kotwani!$1:$1,PROSPER_Kotwani!$71:$71,""),
IF($C16="Jonathan Wellner",_xlfn.XLOOKUP($B16,PROSPER_Wellner!$1:$1,PROSPER_Wellner!$71:$71,""),
IF($C16="Travis Harvey",_xlfn.XLOOKUP($B16,PROSPER_Harvey!$1:$1,PROSPER_Harvey!$71:$71,""),"")))))))))</f>
        <v>No Comment</v>
      </c>
      <c r="JK16" s="141" t="str">
        <f t="shared" si="221"/>
        <v>N/A</v>
      </c>
      <c r="JL16" s="135" t="str">
        <f>_xlfn.XLOOKUP(B16,PROSPERInitial_Query!$E:$E,PROSPERInitial_Query!$AR:$AR,"",,-1)</f>
        <v/>
      </c>
      <c r="JM16" s="136" t="str">
        <f t="shared" si="120"/>
        <v>Damian Scott7 - ResponsibilityExecutive Communication</v>
      </c>
      <c r="JN16" s="136" t="str">
        <f>_xlfn.XLOOKUP(JM16,PROSPERDelta_Query!BK:BK,PROSPERDelta_Query!BF:BF,"",,-1)</f>
        <v/>
      </c>
      <c r="JO16" s="137" t="str">
        <f t="shared" si="222"/>
        <v>N/A</v>
      </c>
      <c r="JP16" s="137" t="str">
        <f>IF(IF(IF($C16="Christopher Lobo",_xlfn.XLOOKUP($B16,PROSPER_Lobo!$1:$1,PROSPER_Lobo!$72:$72,""),
IF($C16="Naren Baliga",_xlfn.XLOOKUP($B16,PROSPER_Baliga!$1:$1,PROSPER_Baliga!$72:$72,""),
IF($C16="Thorsten Huhn",_xlfn.XLOOKUP($B16,PROSPER_Huhn!$1:$1,PROSPER_Huhn!$72:$72,""),
IF($C16="Nick Hull",_xlfn.XLOOKUP($B16,PROSPER_Hull!$1:$1,PROSPER_Hull!$72:$72,""),
IF($C16="Monika Kotwani",_xlfn.XLOOKUP($B16,PROSPER_Kotwani!$1:$1,PROSPER_Kotwani!$72:$72,""),
IF($C16="Jonathan Wellner",_xlfn.XLOOKUP($B16,PROSPER_Wellner!$1:$1,PROSPER_Wellner!$72:$72,""),
IF($C16="Travis Harvey",_xlfn.XLOOKUP($B16,PROSPER_Harvey!$1:$1,PROSPER_Harvey!$72:$72,""),"")))))))="","",
IF($C16="Christopher Lobo",_xlfn.XLOOKUP($B16,PROSPER_Lobo!$1:$1,PROSPER_Lobo!$72:$72,""),
IF($C16="Naren Baliga",_xlfn.XLOOKUP($B16,PROSPER_Baliga!$1:$1,PROSPER_Baliga!$72:$72,""),
IF($C16="Thorsten Huhn",_xlfn.XLOOKUP($B16,PROSPER_Huhn!$1:$1,PROSPER_Huhn!$72:$72,""),
IF($C16="Nick Hull",_xlfn.XLOOKUP($B16,PROSPER_Hull!$1:$1,PROSPER_Hull!$72:$72,""),
IF($C16="Monika Kotwani",_xlfn.XLOOKUP($B16,PROSPER_Kotwani!$1:$1,PROSPER_Kotwani!$72:$72,""),
IF($C16="Jonathan Wellner",_xlfn.XLOOKUP($B16,PROSPER_Wellner!$1:$1,PROSPER_Wellner!$72:$72,""),
IF($C16="Travis Harvey",_xlfn.XLOOKUP($B16,PROSPER_Harvey!$1:$1,PROSPER_Harvey!$72:$72,""),""))))))))="","No Score",IF(IF($C16="Christopher Lobo",_xlfn.XLOOKUP($B16,PROSPER_Lobo!$1:$1,PROSPER_Lobo!$72:$72,""),
IF($C16="Naren Baliga",_xlfn.XLOOKUP($B16,PROSPER_Baliga!$1:$1,PROSPER_Baliga!$72:$72,""),
IF($C16="Thorsten Huhn",_xlfn.XLOOKUP($B16,PROSPER_Huhn!$1:$1,PROSPER_Huhn!$72:$72,""),
IF($C16="Nick Hull",_xlfn.XLOOKUP($B16,PROSPER_Hull!$1:$1,PROSPER_Hull!$72:$72,""),
IF($C16="Monika Kotwani",_xlfn.XLOOKUP($B16,PROSPER_Kotwani!$1:$1,PROSPER_Kotwani!$72:$72,""),
IF($C16="Jonathan Wellner",_xlfn.XLOOKUP($B16,PROSPER_Wellner!$1:$1,PROSPER_Wellner!$72:$72,""),
IF($C16="Travis Harvey",_xlfn.XLOOKUP($B16,PROSPER_Harvey!$1:$1,PROSPER_Harvey!$72:$72,""),"")))))))="","",
IF($C16="Christopher Lobo",_xlfn.XLOOKUP($B16,PROSPER_Lobo!$1:$1,PROSPER_Lobo!$72:$72,""),
IF($C16="Naren Baliga",_xlfn.XLOOKUP($B16,PROSPER_Baliga!$1:$1,PROSPER_Baliga!$72:$72,""),
IF($C16="Thorsten Huhn",_xlfn.XLOOKUP($B16,PROSPER_Huhn!$1:$1,PROSPER_Huhn!$72:$72,""),
IF($C16="Nick Hull",_xlfn.XLOOKUP($B16,PROSPER_Hull!$1:$1,PROSPER_Hull!$72:$72,""),
IF($C16="Monika Kotwani",_xlfn.XLOOKUP($B16,PROSPER_Kotwani!$1:$1,PROSPER_Kotwani!$72:$72,""),
IF($C16="Jonathan Wellner",_xlfn.XLOOKUP($B16,PROSPER_Wellner!$1:$1,PROSPER_Wellner!$72:$72,""),
IF($C16="Travis Harvey",_xlfn.XLOOKUP($B16,PROSPER_Harvey!$1:$1,PROSPER_Harvey!$72:$72,""),"")))))))))</f>
        <v>No Score</v>
      </c>
      <c r="JQ16" s="138" t="str">
        <f>IF(IF(IF($C16="Christopher Lobo",_xlfn.XLOOKUP($B16,PROSPER_Lobo!$1:$1,PROSPER_Lobo!$73:$73,""),
IF($C16="Naren Baliga",_xlfn.XLOOKUP($B16,PROSPER_Baliga!$1:$1,PROSPER_Baliga!$73:$73,""),
IF($C16="Thorsten Huhn",_xlfn.XLOOKUP($B16,PROSPER_Huhn!$1:$1,PROSPER_Huhn!$73:$73,""),
IF($C16="Nick Hull",_xlfn.XLOOKUP($B16,PROSPER_Hull!$1:$1,PROSPER_Hull!$73:$73,""),
IF($C16="Monika Kotwani",_xlfn.XLOOKUP($B16,PROSPER_Kotwani!$1:$1,PROSPER_Kotwani!$73:$73,""),
IF($C16="Jonathan Wellner",_xlfn.XLOOKUP($B16,PROSPER_Wellner!$1:$1,PROSPER_Wellner!$73:$73,""),
IF($C16="Travis Harvey",_xlfn.XLOOKUP($B16,PROSPER_Harvey!$1:$1,PROSPER_Harvey!$73:$73,""),"")))))))="","",
IF($C16="Christopher Lobo",_xlfn.XLOOKUP($B16,PROSPER_Lobo!$1:$1,PROSPER_Lobo!$73:$73,""),
IF($C16="Naren Baliga",_xlfn.XLOOKUP($B16,PROSPER_Baliga!$1:$1,PROSPER_Baliga!$73:$73,""),
IF($C16="Thorsten Huhn",_xlfn.XLOOKUP($B16,PROSPER_Huhn!$1:$1,PROSPER_Huhn!$73:$73,""),
IF($C16="Nick Hull",_xlfn.XLOOKUP($B16,PROSPER_Hull!$1:$1,PROSPER_Hull!$73:$73,""),
IF($C16="Monika Kotwani",_xlfn.XLOOKUP($B16,PROSPER_Kotwani!$1:$1,PROSPER_Kotwani!$73:$73,""),
IF($C16="Jonathan Wellner",_xlfn.XLOOKUP($B16,PROSPER_Wellner!$1:$1,PROSPER_Wellner!$73:$73,""),
IF($C16="Travis Harvey",_xlfn.XLOOKUP($B16,PROSPER_Harvey!$1:$1,PROSPER_Harvey!$73:$73,""),""))))))))="","No Comment",IF(IF($C16="Christopher Lobo",_xlfn.XLOOKUP($B16,PROSPER_Lobo!$1:$1,PROSPER_Lobo!$73:$73,""),
IF($C16="Naren Baliga",_xlfn.XLOOKUP($B16,PROSPER_Baliga!$1:$1,PROSPER_Baliga!$73:$73,""),
IF($C16="Thorsten Huhn",_xlfn.XLOOKUP($B16,PROSPER_Huhn!$1:$1,PROSPER_Huhn!$73:$73,""),
IF($C16="Nick Hull",_xlfn.XLOOKUP($B16,PROSPER_Hull!$1:$1,PROSPER_Hull!$73:$73,""),
IF($C16="Monika Kotwani",_xlfn.XLOOKUP($B16,PROSPER_Kotwani!$1:$1,PROSPER_Kotwani!$73:$73,""),
IF($C16="Jonathan Wellner",_xlfn.XLOOKUP($B16,PROSPER_Wellner!$1:$1,PROSPER_Wellner!$73:$73,""),
IF($C16="Travis Harvey",_xlfn.XLOOKUP($B16,PROSPER_Harvey!$1:$1,PROSPER_Harvey!$73:$73,""),"")))))))="","",
IF($C16="Christopher Lobo",_xlfn.XLOOKUP($B16,PROSPER_Lobo!$1:$1,PROSPER_Lobo!$73:$73,""),
IF($C16="Naren Baliga",_xlfn.XLOOKUP($B16,PROSPER_Baliga!$1:$1,PROSPER_Baliga!$73:$73,""),
IF($C16="Thorsten Huhn",_xlfn.XLOOKUP($B16,PROSPER_Huhn!$1:$1,PROSPER_Huhn!$73:$73,""),
IF($C16="Nick Hull",_xlfn.XLOOKUP($B16,PROSPER_Hull!$1:$1,PROSPER_Hull!$73:$73,""),
IF($C16="Monika Kotwani",_xlfn.XLOOKUP($B16,PROSPER_Kotwani!$1:$1,PROSPER_Kotwani!$73:$73,""),
IF($C16="Jonathan Wellner",_xlfn.XLOOKUP($B16,PROSPER_Wellner!$1:$1,PROSPER_Wellner!$73:$73,""),
IF($C16="Travis Harvey",_xlfn.XLOOKUP($B16,PROSPER_Harvey!$1:$1,PROSPER_Harvey!$73:$73,""),"")))))))))</f>
        <v>No Comment</v>
      </c>
      <c r="JR16" s="141" t="str">
        <f t="shared" si="223"/>
        <v>N/A</v>
      </c>
      <c r="JS16" s="135" t="str">
        <f>_xlfn.XLOOKUP(B16,PROSPERInitial_Query!$E:$E,PROSPERInitial_Query!$AS:$AS,"",,-1)</f>
        <v/>
      </c>
      <c r="JT16" s="136" t="str">
        <f t="shared" si="123"/>
        <v>Damian Scott7 - ResponsibilityCulture Champion</v>
      </c>
      <c r="JU16" s="136" t="str">
        <f>_xlfn.XLOOKUP(JT16,PROSPERDelta_Query!BK:BK,PROSPERDelta_Query!BG:BG,"",,-1)</f>
        <v/>
      </c>
      <c r="JV16" s="137" t="str">
        <f t="shared" si="224"/>
        <v>N/A</v>
      </c>
      <c r="JW16" s="137" t="str">
        <f>IF(IF(IF($C16="Christopher Lobo",_xlfn.XLOOKUP($B16,PROSPER_Lobo!$1:$1,PROSPER_Lobo!$74:$74,""),
IF($C16="Naren Baliga",_xlfn.XLOOKUP($B16,PROSPER_Baliga!$1:$1,PROSPER_Baliga!$74:$74,""),
IF($C16="Thorsten Huhn",_xlfn.XLOOKUP($B16,PROSPER_Huhn!$1:$1,PROSPER_Huhn!$74:$74,""),
IF($C16="Nick Hull",_xlfn.XLOOKUP($B16,PROSPER_Hull!$1:$1,PROSPER_Hull!$74:$74,""),
IF($C16="Monika Kotwani",_xlfn.XLOOKUP($B16,PROSPER_Kotwani!$1:$1,PROSPER_Kotwani!$74:$74,""),
IF($C16="Jonathan Wellner",_xlfn.XLOOKUP($B16,PROSPER_Wellner!$1:$1,PROSPER_Wellner!$74:$74,""),
IF($C16="Travis Harvey",_xlfn.XLOOKUP($B16,PROSPER_Harvey!$1:$1,PROSPER_Harvey!$74:$74,""),"")))))))="","",
IF($C16="Christopher Lobo",_xlfn.XLOOKUP($B16,PROSPER_Lobo!$1:$1,PROSPER_Lobo!$74:$74,""),
IF($C16="Naren Baliga",_xlfn.XLOOKUP($B16,PROSPER_Baliga!$1:$1,PROSPER_Baliga!$74:$74,""),
IF($C16="Thorsten Huhn",_xlfn.XLOOKUP($B16,PROSPER_Huhn!$1:$1,PROSPER_Huhn!$74:$74,""),
IF($C16="Nick Hull",_xlfn.XLOOKUP($B16,PROSPER_Hull!$1:$1,PROSPER_Hull!$74:$74,""),
IF($C16="Monika Kotwani",_xlfn.XLOOKUP($B16,PROSPER_Kotwani!$1:$1,PROSPER_Kotwani!$74:$74,""),
IF($C16="Jonathan Wellner",_xlfn.XLOOKUP($B16,PROSPER_Wellner!$1:$1,PROSPER_Wellner!$74:$74,""),
IF($C16="Travis Harvey",_xlfn.XLOOKUP($B16,PROSPER_Harvey!$1:$1,PROSPER_Harvey!$74:$74,""),""))))))))="","No Score",IF(IF($C16="Christopher Lobo",_xlfn.XLOOKUP($B16,PROSPER_Lobo!$1:$1,PROSPER_Lobo!$74:$74,""),
IF($C16="Naren Baliga",_xlfn.XLOOKUP($B16,PROSPER_Baliga!$1:$1,PROSPER_Baliga!$74:$74,""),
IF($C16="Thorsten Huhn",_xlfn.XLOOKUP($B16,PROSPER_Huhn!$1:$1,PROSPER_Huhn!$74:$74,""),
IF($C16="Nick Hull",_xlfn.XLOOKUP($B16,PROSPER_Hull!$1:$1,PROSPER_Hull!$74:$74,""),
IF($C16="Monika Kotwani",_xlfn.XLOOKUP($B16,PROSPER_Kotwani!$1:$1,PROSPER_Kotwani!$74:$74,""),
IF($C16="Jonathan Wellner",_xlfn.XLOOKUP($B16,PROSPER_Wellner!$1:$1,PROSPER_Wellner!$74:$74,""),
IF($C16="Travis Harvey",_xlfn.XLOOKUP($B16,PROSPER_Harvey!$1:$1,PROSPER_Harvey!$74:$74,""),"")))))))="","",
IF($C16="Christopher Lobo",_xlfn.XLOOKUP($B16,PROSPER_Lobo!$1:$1,PROSPER_Lobo!$74:$74,""),
IF($C16="Naren Baliga",_xlfn.XLOOKUP($B16,PROSPER_Baliga!$1:$1,PROSPER_Baliga!$74:$74,""),
IF($C16="Thorsten Huhn",_xlfn.XLOOKUP($B16,PROSPER_Huhn!$1:$1,PROSPER_Huhn!$74:$74,""),
IF($C16="Nick Hull",_xlfn.XLOOKUP($B16,PROSPER_Hull!$1:$1,PROSPER_Hull!$74:$74,""),
IF($C16="Monika Kotwani",_xlfn.XLOOKUP($B16,PROSPER_Kotwani!$1:$1,PROSPER_Kotwani!$74:$74,""),
IF($C16="Jonathan Wellner",_xlfn.XLOOKUP($B16,PROSPER_Wellner!$1:$1,PROSPER_Wellner!$74:$74,""),
IF($C16="Travis Harvey",_xlfn.XLOOKUP($B16,PROSPER_Harvey!$1:$1,PROSPER_Harvey!$74:$74,""),"")))))))))</f>
        <v>No Score</v>
      </c>
      <c r="JX16" s="138" t="str">
        <f>IF(IF(IF($C16="Christopher Lobo",_xlfn.XLOOKUP($B16,PROSPER_Lobo!$1:$1,PROSPER_Lobo!$75:$75,""),
IF($C16="Naren Baliga",_xlfn.XLOOKUP($B16,PROSPER_Baliga!$1:$1,PROSPER_Baliga!$75:$75,""),
IF($C16="Thorsten Huhn",_xlfn.XLOOKUP($B16,PROSPER_Huhn!$1:$1,PROSPER_Huhn!$75:$75,""),
IF($C16="Nick Hull",_xlfn.XLOOKUP($B16,PROSPER_Hull!$1:$1,PROSPER_Hull!$75:$75,""),
IF($C16="Monika Kotwani",_xlfn.XLOOKUP($B16,PROSPER_Kotwani!$1:$1,PROSPER_Kotwani!$75:$75,""),
IF($C16="Jonathan Wellner",_xlfn.XLOOKUP($B16,PROSPER_Wellner!$1:$1,PROSPER_Wellner!$75:$75,""),
IF($C16="Travis Harvey",_xlfn.XLOOKUP($B16,PROSPER_Harvey!$1:$1,PROSPER_Harvey!$75:$75,""),"")))))))="","",
IF($C16="Christopher Lobo",_xlfn.XLOOKUP($B16,PROSPER_Lobo!$1:$1,PROSPER_Lobo!$75:$75,""),
IF($C16="Naren Baliga",_xlfn.XLOOKUP($B16,PROSPER_Baliga!$1:$1,PROSPER_Baliga!$75:$75,""),
IF($C16="Thorsten Huhn",_xlfn.XLOOKUP($B16,PROSPER_Huhn!$1:$1,PROSPER_Huhn!$75:$75,""),
IF($C16="Nick Hull",_xlfn.XLOOKUP($B16,PROSPER_Hull!$1:$1,PROSPER_Hull!$75:$75,""),
IF($C16="Monika Kotwani",_xlfn.XLOOKUP($B16,PROSPER_Kotwani!$1:$1,PROSPER_Kotwani!$75:$75,""),
IF($C16="Jonathan Wellner",_xlfn.XLOOKUP($B16,PROSPER_Wellner!$1:$1,PROSPER_Wellner!$75:$75,""),
IF($C16="Travis Harvey",_xlfn.XLOOKUP($B16,PROSPER_Harvey!$1:$1,PROSPER_Harvey!$75:$75,""),""))))))))="","No Comment",IF(IF($C16="Christopher Lobo",_xlfn.XLOOKUP($B16,PROSPER_Lobo!$1:$1,PROSPER_Lobo!$75:$75,""),
IF($C16="Naren Baliga",_xlfn.XLOOKUP($B16,PROSPER_Baliga!$1:$1,PROSPER_Baliga!$75:$75,""),
IF($C16="Thorsten Huhn",_xlfn.XLOOKUP($B16,PROSPER_Huhn!$1:$1,PROSPER_Huhn!$75:$75,""),
IF($C16="Nick Hull",_xlfn.XLOOKUP($B16,PROSPER_Hull!$1:$1,PROSPER_Hull!$75:$75,""),
IF($C16="Monika Kotwani",_xlfn.XLOOKUP($B16,PROSPER_Kotwani!$1:$1,PROSPER_Kotwani!$75:$75,""),
IF($C16="Jonathan Wellner",_xlfn.XLOOKUP($B16,PROSPER_Wellner!$1:$1,PROSPER_Wellner!$75:$75,""),
IF($C16="Travis Harvey",_xlfn.XLOOKUP($B16,PROSPER_Harvey!$1:$1,PROSPER_Harvey!$75:$75,""),"")))))))="","",
IF($C16="Christopher Lobo",_xlfn.XLOOKUP($B16,PROSPER_Lobo!$1:$1,PROSPER_Lobo!$75:$75,""),
IF($C16="Naren Baliga",_xlfn.XLOOKUP($B16,PROSPER_Baliga!$1:$1,PROSPER_Baliga!$75:$75,""),
IF($C16="Thorsten Huhn",_xlfn.XLOOKUP($B16,PROSPER_Huhn!$1:$1,PROSPER_Huhn!$75:$75,""),
IF($C16="Nick Hull",_xlfn.XLOOKUP($B16,PROSPER_Hull!$1:$1,PROSPER_Hull!$75:$75,""),
IF($C16="Monika Kotwani",_xlfn.XLOOKUP($B16,PROSPER_Kotwani!$1:$1,PROSPER_Kotwani!$75:$75,""),
IF($C16="Jonathan Wellner",_xlfn.XLOOKUP($B16,PROSPER_Wellner!$1:$1,PROSPER_Wellner!$75:$75,""),
IF($C16="Travis Harvey",_xlfn.XLOOKUP($B16,PROSPER_Harvey!$1:$1,PROSPER_Harvey!$75:$75,""),"")))))))))</f>
        <v>No Comment</v>
      </c>
      <c r="JY16" s="141" t="str">
        <f t="shared" si="225"/>
        <v>N/A</v>
      </c>
      <c r="JZ16" s="135" t="str">
        <f>_xlfn.XLOOKUP(B16,PROSPERInitial_Query!$E:$E,PROSPERInitial_Query!$AT:$AT,"",,-1)</f>
        <v/>
      </c>
      <c r="KA16" s="136" t="str">
        <f t="shared" si="126"/>
        <v>Damian Scott7 - ResponsibilityPeople Management</v>
      </c>
      <c r="KB16" s="136" t="str">
        <f>_xlfn.XLOOKUP(KA16,PROSPERDelta_Query!BK:BK,PROSPERDelta_Query!BH:BH,"",,-1)</f>
        <v/>
      </c>
      <c r="KC16" s="137" t="str">
        <f t="shared" si="226"/>
        <v>N/A</v>
      </c>
      <c r="KD16" s="137" t="str">
        <f>IF(IF(IF($C16="Christopher Lobo",_xlfn.XLOOKUP($B16,PROSPER_Lobo!$1:$1,PROSPER_Lobo!$76:$76,""),
IF($C16="Naren Baliga",_xlfn.XLOOKUP($B16,PROSPER_Baliga!$1:$1,PROSPER_Baliga!$76:$76,""),
IF($C16="Thorsten Huhn",_xlfn.XLOOKUP($B16,PROSPER_Huhn!$1:$1,PROSPER_Huhn!$76:$76,""),
IF($C16="Nick Hull",_xlfn.XLOOKUP($B16,PROSPER_Hull!$1:$1,PROSPER_Hull!$76:$76,""),
IF($C16="Monika Kotwani",_xlfn.XLOOKUP($B16,PROSPER_Kotwani!$1:$1,PROSPER_Kotwani!$76:$76,""),
IF($C16="Jonathan Wellner",_xlfn.XLOOKUP($B16,PROSPER_Wellner!$1:$1,PROSPER_Wellner!$76:$76,""),
IF($C16="Travis Harvey",_xlfn.XLOOKUP($B16,PROSPER_Harvey!$1:$1,PROSPER_Harvey!$76:$76,""),"")))))))="","",
IF($C16="Christopher Lobo",_xlfn.XLOOKUP($B16,PROSPER_Lobo!$1:$1,PROSPER_Lobo!$76:$76,""),
IF($C16="Naren Baliga",_xlfn.XLOOKUP($B16,PROSPER_Baliga!$1:$1,PROSPER_Baliga!$76:$76,""),
IF($C16="Thorsten Huhn",_xlfn.XLOOKUP($B16,PROSPER_Huhn!$1:$1,PROSPER_Huhn!$76:$76,""),
IF($C16="Nick Hull",_xlfn.XLOOKUP($B16,PROSPER_Hull!$1:$1,PROSPER_Hull!$76:$76,""),
IF($C16="Monika Kotwani",_xlfn.XLOOKUP($B16,PROSPER_Kotwani!$1:$1,PROSPER_Kotwani!$76:$76,""),
IF($C16="Jonathan Wellner",_xlfn.XLOOKUP($B16,PROSPER_Wellner!$1:$1,PROSPER_Wellner!$76:$76,""),
IF($C16="Travis Harvey",_xlfn.XLOOKUP($B16,PROSPER_Harvey!$1:$1,PROSPER_Harvey!$76:$76,""),""))))))))="","No Score",IF(IF($C16="Christopher Lobo",_xlfn.XLOOKUP($B16,PROSPER_Lobo!$1:$1,PROSPER_Lobo!$76:$76,""),
IF($C16="Naren Baliga",_xlfn.XLOOKUP($B16,PROSPER_Baliga!$1:$1,PROSPER_Baliga!$76:$76,""),
IF($C16="Thorsten Huhn",_xlfn.XLOOKUP($B16,PROSPER_Huhn!$1:$1,PROSPER_Huhn!$76:$76,""),
IF($C16="Nick Hull",_xlfn.XLOOKUP($B16,PROSPER_Hull!$1:$1,PROSPER_Hull!$76:$76,""),
IF($C16="Monika Kotwani",_xlfn.XLOOKUP($B16,PROSPER_Kotwani!$1:$1,PROSPER_Kotwani!$76:$76,""),
IF($C16="Jonathan Wellner",_xlfn.XLOOKUP($B16,PROSPER_Wellner!$1:$1,PROSPER_Wellner!$76:$76,""),
IF($C16="Travis Harvey",_xlfn.XLOOKUP($B16,PROSPER_Harvey!$1:$1,PROSPER_Harvey!$76:$76,""),"")))))))="","",
IF($C16="Christopher Lobo",_xlfn.XLOOKUP($B16,PROSPER_Lobo!$1:$1,PROSPER_Lobo!$76:$76,""),
IF($C16="Naren Baliga",_xlfn.XLOOKUP($B16,PROSPER_Baliga!$1:$1,PROSPER_Baliga!$76:$76,""),
IF($C16="Thorsten Huhn",_xlfn.XLOOKUP($B16,PROSPER_Huhn!$1:$1,PROSPER_Huhn!$76:$76,""),
IF($C16="Nick Hull",_xlfn.XLOOKUP($B16,PROSPER_Hull!$1:$1,PROSPER_Hull!$76:$76,""),
IF($C16="Monika Kotwani",_xlfn.XLOOKUP($B16,PROSPER_Kotwani!$1:$1,PROSPER_Kotwani!$76:$76,""),
IF($C16="Jonathan Wellner",_xlfn.XLOOKUP($B16,PROSPER_Wellner!$1:$1,PROSPER_Wellner!$76:$76,""),
IF($C16="Travis Harvey",_xlfn.XLOOKUP($B16,PROSPER_Harvey!$1:$1,PROSPER_Harvey!$76:$76,""),"")))))))))</f>
        <v>No Score</v>
      </c>
      <c r="KE16" s="138" t="str">
        <f>IF(IF(IF($C16="Christopher Lobo",_xlfn.XLOOKUP($B16,PROSPER_Lobo!$1:$1,PROSPER_Lobo!$77:$77,""),
IF($C16="Naren Baliga",_xlfn.XLOOKUP($B16,PROSPER_Baliga!$1:$1,PROSPER_Baliga!$77:$77,""),
IF($C16="Thorsten Huhn",_xlfn.XLOOKUP($B16,PROSPER_Huhn!$1:$1,PROSPER_Huhn!$77:$77,""),
IF($C16="Nick Hull",_xlfn.XLOOKUP($B16,PROSPER_Hull!$1:$1,PROSPER_Hull!$77:$77,""),
IF($C16="Monika Kotwani",_xlfn.XLOOKUP($B16,PROSPER_Kotwani!$1:$1,PROSPER_Kotwani!$77:$77,""),
IF($C16="Jonathan Wellner",_xlfn.XLOOKUP($B16,PROSPER_Wellner!$1:$1,PROSPER_Wellner!$77:$77,""),
IF($C16="Travis Harvey",_xlfn.XLOOKUP($B16,PROSPER_Harvey!$1:$1,PROSPER_Harvey!$77:$77,""),"")))))))="","",
IF($C16="Christopher Lobo",_xlfn.XLOOKUP($B16,PROSPER_Lobo!$1:$1,PROSPER_Lobo!$77:$77,""),
IF($C16="Naren Baliga",_xlfn.XLOOKUP($B16,PROSPER_Baliga!$1:$1,PROSPER_Baliga!$77:$77,""),
IF($C16="Thorsten Huhn",_xlfn.XLOOKUP($B16,PROSPER_Huhn!$1:$1,PROSPER_Huhn!$77:$77,""),
IF($C16="Nick Hull",_xlfn.XLOOKUP($B16,PROSPER_Hull!$1:$1,PROSPER_Hull!$77:$77,""),
IF($C16="Monika Kotwani",_xlfn.XLOOKUP($B16,PROSPER_Kotwani!$1:$1,PROSPER_Kotwani!$77:$77,""),
IF($C16="Jonathan Wellner",_xlfn.XLOOKUP($B16,PROSPER_Wellner!$1:$1,PROSPER_Wellner!$77:$77,""),
IF($C16="Travis Harvey",_xlfn.XLOOKUP($B16,PROSPER_Harvey!$1:$1,PROSPER_Harvey!$77:$77,""),""))))))))="","No Comment",IF(IF($C16="Christopher Lobo",_xlfn.XLOOKUP($B16,PROSPER_Lobo!$1:$1,PROSPER_Lobo!$77:$77,""),
IF($C16="Naren Baliga",_xlfn.XLOOKUP($B16,PROSPER_Baliga!$1:$1,PROSPER_Baliga!$77:$77,""),
IF($C16="Thorsten Huhn",_xlfn.XLOOKUP($B16,PROSPER_Huhn!$1:$1,PROSPER_Huhn!$77:$77,""),
IF($C16="Nick Hull",_xlfn.XLOOKUP($B16,PROSPER_Hull!$1:$1,PROSPER_Hull!$77:$77,""),
IF($C16="Monika Kotwani",_xlfn.XLOOKUP($B16,PROSPER_Kotwani!$1:$1,PROSPER_Kotwani!$77:$77,""),
IF($C16="Jonathan Wellner",_xlfn.XLOOKUP($B16,PROSPER_Wellner!$1:$1,PROSPER_Wellner!$77:$77,""),
IF($C16="Travis Harvey",_xlfn.XLOOKUP($B16,PROSPER_Harvey!$1:$1,PROSPER_Harvey!$77:$77,""),"")))))))="","",
IF($C16="Christopher Lobo",_xlfn.XLOOKUP($B16,PROSPER_Lobo!$1:$1,PROSPER_Lobo!$77:$77,""),
IF($C16="Naren Baliga",_xlfn.XLOOKUP($B16,PROSPER_Baliga!$1:$1,PROSPER_Baliga!$77:$77,""),
IF($C16="Thorsten Huhn",_xlfn.XLOOKUP($B16,PROSPER_Huhn!$1:$1,PROSPER_Huhn!$77:$77,""),
IF($C16="Nick Hull",_xlfn.XLOOKUP($B16,PROSPER_Hull!$1:$1,PROSPER_Hull!$77:$77,""),
IF($C16="Monika Kotwani",_xlfn.XLOOKUP($B16,PROSPER_Kotwani!$1:$1,PROSPER_Kotwani!$77:$77,""),
IF($C16="Jonathan Wellner",_xlfn.XLOOKUP($B16,PROSPER_Wellner!$1:$1,PROSPER_Wellner!$77:$77,""),
IF($C16="Travis Harvey",_xlfn.XLOOKUP($B16,PROSPER_Harvey!$1:$1,PROSPER_Harvey!$77:$77,""),"")))))))))</f>
        <v>No Comment</v>
      </c>
      <c r="KF16" s="141" t="str">
        <f t="shared" si="227"/>
        <v>N/A</v>
      </c>
      <c r="KG16" s="135" t="str">
        <f>_xlfn.XLOOKUP(B16,PROSPERInitial_Query!$E:$E,PROSPERInitial_Query!$AU:$AU,"",,-1)</f>
        <v/>
      </c>
      <c r="KH16" s="136" t="str">
        <f t="shared" si="129"/>
        <v>Damian Scott7 - ResponsibilitySelf Sufficiency</v>
      </c>
      <c r="KI16" s="136" t="str">
        <f>_xlfn.XLOOKUP(KH16,PROSPERDelta_Query!BK:BK,PROSPERDelta_Query!BI:BI,"",,-1)</f>
        <v/>
      </c>
      <c r="KJ16" s="137" t="str">
        <f t="shared" si="228"/>
        <v>N/A</v>
      </c>
      <c r="KK16" s="137" t="str">
        <f>IF(IF(IF($C16="Christopher Lobo",_xlfn.XLOOKUP($B16,PROSPER_Lobo!$1:$1,PROSPER_Lobo!$78:$78,""),
IF($C16="Naren Baliga",_xlfn.XLOOKUP($B16,PROSPER_Baliga!$1:$1,PROSPER_Baliga!$78:$78,""),
IF($C16="Thorsten Huhn",_xlfn.XLOOKUP($B16,PROSPER_Huhn!$1:$1,PROSPER_Huhn!$78:$78,""),
IF($C16="Nick Hull",_xlfn.XLOOKUP($B16,PROSPER_Hull!$1:$1,PROSPER_Hull!$78:$78,""),
IF($C16="Monika Kotwani",_xlfn.XLOOKUP($B16,PROSPER_Kotwani!$1:$1,PROSPER_Kotwani!$78:$78,""),
IF($C16="Jonathan Wellner",_xlfn.XLOOKUP($B16,PROSPER_Wellner!$1:$1,PROSPER_Wellner!$78:$78,""),
IF($C16="Travis Harvey",_xlfn.XLOOKUP($B16,PROSPER_Harvey!$1:$1,PROSPER_Harvey!$78:$78,""),"")))))))="","",
IF($C16="Christopher Lobo",_xlfn.XLOOKUP($B16,PROSPER_Lobo!$1:$1,PROSPER_Lobo!$78:$78,""),
IF($C16="Naren Baliga",_xlfn.XLOOKUP($B16,PROSPER_Baliga!$1:$1,PROSPER_Baliga!$78:$78,""),
IF($C16="Thorsten Huhn",_xlfn.XLOOKUP($B16,PROSPER_Huhn!$1:$1,PROSPER_Huhn!$78:$78,""),
IF($C16="Nick Hull",_xlfn.XLOOKUP($B16,PROSPER_Hull!$1:$1,PROSPER_Hull!$78:$78,""),
IF($C16="Monika Kotwani",_xlfn.XLOOKUP($B16,PROSPER_Kotwani!$1:$1,PROSPER_Kotwani!$78:$78,""),
IF($C16="Jonathan Wellner",_xlfn.XLOOKUP($B16,PROSPER_Wellner!$1:$1,PROSPER_Wellner!$78:$78,""),
IF($C16="Travis Harvey",_xlfn.XLOOKUP($B16,PROSPER_Harvey!$1:$1,PROSPER_Harvey!$78:$78,""),""))))))))="","No Score",IF(IF($C16="Christopher Lobo",_xlfn.XLOOKUP($B16,PROSPER_Lobo!$1:$1,PROSPER_Lobo!$78:$78,""),
IF($C16="Naren Baliga",_xlfn.XLOOKUP($B16,PROSPER_Baliga!$1:$1,PROSPER_Baliga!$78:$78,""),
IF($C16="Thorsten Huhn",_xlfn.XLOOKUP($B16,PROSPER_Huhn!$1:$1,PROSPER_Huhn!$78:$78,""),
IF($C16="Nick Hull",_xlfn.XLOOKUP($B16,PROSPER_Hull!$1:$1,PROSPER_Hull!$78:$78,""),
IF($C16="Monika Kotwani",_xlfn.XLOOKUP($B16,PROSPER_Kotwani!$1:$1,PROSPER_Kotwani!$78:$78,""),
IF($C16="Jonathan Wellner",_xlfn.XLOOKUP($B16,PROSPER_Wellner!$1:$1,PROSPER_Wellner!$78:$78,""),
IF($C16="Travis Harvey",_xlfn.XLOOKUP($B16,PROSPER_Harvey!$1:$1,PROSPER_Harvey!$78:$78,""),"")))))))="","",
IF($C16="Christopher Lobo",_xlfn.XLOOKUP($B16,PROSPER_Lobo!$1:$1,PROSPER_Lobo!$78:$78,""),
IF($C16="Naren Baliga",_xlfn.XLOOKUP($B16,PROSPER_Baliga!$1:$1,PROSPER_Baliga!$78:$78,""),
IF($C16="Thorsten Huhn",_xlfn.XLOOKUP($B16,PROSPER_Huhn!$1:$1,PROSPER_Huhn!$78:$78,""),
IF($C16="Nick Hull",_xlfn.XLOOKUP($B16,PROSPER_Hull!$1:$1,PROSPER_Hull!$78:$78,""),
IF($C16="Monika Kotwani",_xlfn.XLOOKUP($B16,PROSPER_Kotwani!$1:$1,PROSPER_Kotwani!$78:$78,""),
IF($C16="Jonathan Wellner",_xlfn.XLOOKUP($B16,PROSPER_Wellner!$1:$1,PROSPER_Wellner!$78:$78,""),
IF($C16="Travis Harvey",_xlfn.XLOOKUP($B16,PROSPER_Harvey!$1:$1,PROSPER_Harvey!$78:$78,""),"")))))))))</f>
        <v>No Score</v>
      </c>
      <c r="KL16" s="138" t="str">
        <f>IF(IF(IF($C16="Christopher Lobo",_xlfn.XLOOKUP($B16,PROSPER_Lobo!$1:$1,PROSPER_Lobo!$79:$79,""),
IF($C16="Naren Baliga",_xlfn.XLOOKUP($B16,PROSPER_Baliga!$1:$1,PROSPER_Baliga!$79:$79,""),
IF($C16="Thorsten Huhn",_xlfn.XLOOKUP($B16,PROSPER_Huhn!$1:$1,PROSPER_Huhn!$79:$79,""),
IF($C16="Nick Hull",_xlfn.XLOOKUP($B16,PROSPER_Hull!$1:$1,PROSPER_Hull!$79:$79,""),
IF($C16="Monika Kotwani",_xlfn.XLOOKUP($B16,PROSPER_Kotwani!$1:$1,PROSPER_Kotwani!$79:$79,""),
IF($C16="Jonathan Wellner",_xlfn.XLOOKUP($B16,PROSPER_Wellner!$1:$1,PROSPER_Wellner!$79:$79,""),
IF($C16="Travis Harvey",_xlfn.XLOOKUP($B16,PROSPER_Harvey!$1:$1,PROSPER_Harvey!$79:$79,""),"")))))))="","",
IF($C16="Christopher Lobo",_xlfn.XLOOKUP($B16,PROSPER_Lobo!$1:$1,PROSPER_Lobo!$79:$79,""),
IF($C16="Naren Baliga",_xlfn.XLOOKUP($B16,PROSPER_Baliga!$1:$1,PROSPER_Baliga!$79:$79,""),
IF($C16="Thorsten Huhn",_xlfn.XLOOKUP($B16,PROSPER_Huhn!$1:$1,PROSPER_Huhn!$79:$79,""),
IF($C16="Nick Hull",_xlfn.XLOOKUP($B16,PROSPER_Hull!$1:$1,PROSPER_Hull!$79:$79,""),
IF($C16="Monika Kotwani",_xlfn.XLOOKUP($B16,PROSPER_Kotwani!$1:$1,PROSPER_Kotwani!$79:$79,""),
IF($C16="Jonathan Wellner",_xlfn.XLOOKUP($B16,PROSPER_Wellner!$1:$1,PROSPER_Wellner!$79:$79,""),
IF($C16="Travis Harvey",_xlfn.XLOOKUP($B16,PROSPER_Harvey!$1:$1,PROSPER_Harvey!$79:$79,""),""))))))))="","No Comment",IF(IF($C16="Christopher Lobo",_xlfn.XLOOKUP($B16,PROSPER_Lobo!$1:$1,PROSPER_Lobo!$79:$79,""),
IF($C16="Naren Baliga",_xlfn.XLOOKUP($B16,PROSPER_Baliga!$1:$1,PROSPER_Baliga!$79:$79,""),
IF($C16="Thorsten Huhn",_xlfn.XLOOKUP($B16,PROSPER_Huhn!$1:$1,PROSPER_Huhn!$79:$79,""),
IF($C16="Nick Hull",_xlfn.XLOOKUP($B16,PROSPER_Hull!$1:$1,PROSPER_Hull!$79:$79,""),
IF($C16="Monika Kotwani",_xlfn.XLOOKUP($B16,PROSPER_Kotwani!$1:$1,PROSPER_Kotwani!$79:$79,""),
IF($C16="Jonathan Wellner",_xlfn.XLOOKUP($B16,PROSPER_Wellner!$1:$1,PROSPER_Wellner!$79:$79,""),
IF($C16="Travis Harvey",_xlfn.XLOOKUP($B16,PROSPER_Harvey!$1:$1,PROSPER_Harvey!$79:$79,""),"")))))))="","",
IF($C16="Christopher Lobo",_xlfn.XLOOKUP($B16,PROSPER_Lobo!$1:$1,PROSPER_Lobo!$79:$79,""),
IF($C16="Naren Baliga",_xlfn.XLOOKUP($B16,PROSPER_Baliga!$1:$1,PROSPER_Baliga!$79:$79,""),
IF($C16="Thorsten Huhn",_xlfn.XLOOKUP($B16,PROSPER_Huhn!$1:$1,PROSPER_Huhn!$79:$79,""),
IF($C16="Nick Hull",_xlfn.XLOOKUP($B16,PROSPER_Hull!$1:$1,PROSPER_Hull!$79:$79,""),
IF($C16="Monika Kotwani",_xlfn.XLOOKUP($B16,PROSPER_Kotwani!$1:$1,PROSPER_Kotwani!$79:$79,""),
IF($C16="Jonathan Wellner",_xlfn.XLOOKUP($B16,PROSPER_Wellner!$1:$1,PROSPER_Wellner!$79:$79,""),
IF($C16="Travis Harvey",_xlfn.XLOOKUP($B16,PROSPER_Harvey!$1:$1,PROSPER_Harvey!$79:$79,""),"")))))))))</f>
        <v>No Comment</v>
      </c>
      <c r="KM16" s="141" t="str">
        <f t="shared" si="229"/>
        <v>N/A</v>
      </c>
      <c r="KN16" s="145" t="str">
        <f t="shared" si="230"/>
        <v>N/A</v>
      </c>
      <c r="KO16" s="146" t="str">
        <f t="shared" si="231"/>
        <v>N/A</v>
      </c>
      <c r="KP16" s="194" t="str">
        <f t="shared" si="232"/>
        <v>N/A</v>
      </c>
      <c r="KQ16" s="147">
        <f t="shared" si="233"/>
        <v>6.2280058651026398</v>
      </c>
      <c r="KR16" s="148"/>
      <c r="KS16" s="148"/>
      <c r="KT16" s="148"/>
      <c r="KU16" s="149"/>
    </row>
    <row r="17" spans="2:307" x14ac:dyDescent="0.25">
      <c r="B17" s="118" t="s">
        <v>148</v>
      </c>
      <c r="C17" s="119" t="s">
        <v>488</v>
      </c>
      <c r="D17" s="120" t="str">
        <f>_xlfn.XLOOKUP(B17,PROSPERInitial_Query!E:E,PROSPERInitial_Query!G:G,"",,-1)</f>
        <v/>
      </c>
      <c r="E17" s="121" t="str">
        <f t="shared" si="136"/>
        <v>Daniel Tow1 - PortfolioDesign Success</v>
      </c>
      <c r="F17" s="122" t="str">
        <f>_xlfn.XLOOKUP(E17,PROSPERDelta_Query!BK:BK,PROSPERDelta_Query!I:I,"",,-1)</f>
        <v/>
      </c>
      <c r="G17" s="123" t="str">
        <f t="shared" si="137"/>
        <v>N/A</v>
      </c>
      <c r="H17" s="124" t="str">
        <f>IF(IF(IF($C17="Christopher Lobo",_xlfn.XLOOKUP($B17,PROSPER_Lobo!$1:$1,PROSPER_Lobo!$2:$2,""),
IF($C17="Naren Baliga",_xlfn.XLOOKUP($B17,PROSPER_Baliga!$1:$1,PROSPER_Baliga!$2:$2,""),
IF($C17="Thorsten Huhn",_xlfn.XLOOKUP($B17,PROSPER_Huhn!$1:$1,PROSPER_Huhn!$2:$2,""),
IF($C17="Nick Hull",_xlfn.XLOOKUP($B17,PROSPER_Hull!$1:$1,PROSPER_Hull!$2:$2,""),
IF($C17="Monika Kotwani",_xlfn.XLOOKUP($B17,PROSPER_Kotwani!$1:$1,PROSPER_Kotwani!$2:$2,""),
IF($C17="Jonathan Wellner",_xlfn.XLOOKUP($B17,PROSPER_Wellner!$1:$1,PROSPER_Wellner!$2:$2,""),
IF($C17="Travis Harvey",_xlfn.XLOOKUP($B17,PROSPER_Harvey!$1:$1,PROSPER_Harvey!$2:$2,""),"")))))))="","",
IF($C17="Christopher Lobo",_xlfn.XLOOKUP($B17,PROSPER_Lobo!$1:$1,PROSPER_Lobo!$2:$2,""),
IF($C17="Naren Baliga",_xlfn.XLOOKUP($B17,PROSPER_Baliga!$1:$1,PROSPER_Baliga!$2:$2,""),
IF($C17="Thorsten Huhn",_xlfn.XLOOKUP($B17,PROSPER_Huhn!$1:$1,PROSPER_Huhn!$2:$2,""),
IF($C17="Nick Hull",_xlfn.XLOOKUP($B17,PROSPER_Hull!$1:$1,PROSPER_Hull!$2:$2,""),
IF($C17="Monika Kotwani",_xlfn.XLOOKUP($B17,PROSPER_Kotwani!$1:$1,PROSPER_Kotwani!$2:$2,""),
IF($C17="Jonathan Wellner",_xlfn.XLOOKUP($B17,PROSPER_Wellner!$1:$1,PROSPER_Wellner!$2:$2,""),
IF($C17="Travis Harvey",_xlfn.XLOOKUP($B17,PROSPER_Harvey!$1:$1,PROSPER_Harvey!$2:$2,""),""))))))))="","No Score",(IF(IF($C17="Christopher Lobo",_xlfn.XLOOKUP($B17,PROSPER_Lobo!$1:$1,PROSPER_Lobo!$2:$2,""),
IF($C17="Naren Baliga",_xlfn.XLOOKUP($B17,PROSPER_Baliga!$1:$1,PROSPER_Baliga!$2:$2,""),
IF($C17="Thorsten Huhn",_xlfn.XLOOKUP($B17,PROSPER_Huhn!$1:$1,PROSPER_Huhn!$2:$2,""),
IF($C17="Nick Hull",_xlfn.XLOOKUP($B17,PROSPER_Hull!$1:$1,PROSPER_Hull!$2:$2,""),
IF($C17="Monika Kotwani",_xlfn.XLOOKUP($B17,PROSPER_Kotwani!$1:$1,PROSPER_Kotwani!$2:$2,""),
IF($C17="Jonathan Wellner",_xlfn.XLOOKUP($B17,PROSPER_Wellner!$1:$1,PROSPER_Wellner!$2:$2,""),
IF($C17="Travis Harvey",_xlfn.XLOOKUP($B17,PROSPER_Harvey!$1:$1,PROSPER_Harvey!$2:$2,""),"")))))))="","",
IF($C17="Christopher Lobo",_xlfn.XLOOKUP($B17,PROSPER_Lobo!$1:$1,PROSPER_Lobo!$2:$2,""),
IF($C17="Naren Baliga",_xlfn.XLOOKUP($B17,PROSPER_Baliga!$1:$1,PROSPER_Baliga!$2:$2,""),
IF($C17="Thorsten Huhn",_xlfn.XLOOKUP($B17,PROSPER_Huhn!$1:$1,PROSPER_Huhn!$2:$2,""),
IF($C17="Nick Hull",_xlfn.XLOOKUP($B17,PROSPER_Hull!$1:$1,PROSPER_Hull!$2:$2,""),
IF($C17="Monika Kotwani",_xlfn.XLOOKUP($B17,PROSPER_Kotwani!$1:$1,PROSPER_Kotwani!$2:$2,""),
IF($C17="Jonathan Wellner",_xlfn.XLOOKUP($B17,PROSPER_Wellner!$1:$1,PROSPER_Wellner!$2:$2,""),
IF($C17="Travis Harvey",_xlfn.XLOOKUP($B17,PROSPER_Harvey!$1:$1,PROSPER_Harvey!$2:$2,""),""))))))))))</f>
        <v>No Score</v>
      </c>
      <c r="I17" s="125" t="str">
        <f>IF(IF(IF($C17="Christopher Lobo",_xlfn.XLOOKUP($B17,PROSPER_Lobo!$1:$1,PROSPER_Lobo!$3:$3,""),
IF($C17="Naren Baliga",_xlfn.XLOOKUP($B17,PROSPER_Baliga!$1:$1,PROSPER_Baliga!$3:$3,""),
IF($C17="Thorsten Huhn",_xlfn.XLOOKUP($B17,PROSPER_Huhn!$1:$1,PROSPER_Huhn!$3:$3,""),
IF($C17="Nick Hull",_xlfn.XLOOKUP($B17,PROSPER_Hull!$1:$1,PROSPER_Hull!$3:$3,""),
IF($C17="Monika Kotwani",_xlfn.XLOOKUP($B17,PROSPER_Kotwani!$1:$1,PROSPER_Kotwani!$3:$3,""),
IF($C17="Jonathan Wellner",_xlfn.XLOOKUP($B17,PROSPER_Wellner!$1:$1,PROSPER_Wellner!$3:$3,""),
IF($C17="Travis Harvey",_xlfn.XLOOKUP($B17,PROSPER_Harvey!$1:$1,PROSPER_Harvey!$3:$3,""),"")))))))="","",
IF($C17="Christopher Lobo",_xlfn.XLOOKUP($B17,PROSPER_Lobo!$1:$1,PROSPER_Lobo!$3:$3,""),
IF($C17="Naren Baliga",_xlfn.XLOOKUP($B17,PROSPER_Baliga!$1:$1,PROSPER_Baliga!$3:$3,""),
IF($C17="Thorsten Huhn",_xlfn.XLOOKUP($B17,PROSPER_Huhn!$1:$1,PROSPER_Huhn!$3:$3,""),
IF($C17="Nick Hull",_xlfn.XLOOKUP($B17,PROSPER_Hull!$1:$1,PROSPER_Hull!$3:$3,""),
IF($C17="Monika Kotwani",_xlfn.XLOOKUP($B17,PROSPER_Kotwani!$1:$1,PROSPER_Kotwani!$3:$3,""),
IF($C17="Jonathan Wellner",_xlfn.XLOOKUP($B17,PROSPER_Wellner!$1:$1,PROSPER_Wellner!$3:$3,""),
IF($C17="Travis Harvey",_xlfn.XLOOKUP($B17,PROSPER_Harvey!$1:$1,PROSPER_Harvey!$3:$3,""),""))))))))="","No Comment",IF(IF($C17="Christopher Lobo",_xlfn.XLOOKUP($B17,PROSPER_Lobo!$1:$1,PROSPER_Lobo!$3:$3,""),
IF($C17="Naren Baliga",_xlfn.XLOOKUP($B17,PROSPER_Baliga!$1:$1,PROSPER_Baliga!$3:$3,""),
IF($C17="Thorsten Huhn",_xlfn.XLOOKUP($B17,PROSPER_Huhn!$1:$1,PROSPER_Huhn!$3:$3,""),
IF($C17="Nick Hull",_xlfn.XLOOKUP($B17,PROSPER_Hull!$1:$1,PROSPER_Hull!$3:$3,""),
IF($C17="Monika Kotwani",_xlfn.XLOOKUP($B17,PROSPER_Kotwani!$1:$1,PROSPER_Kotwani!$3:$3,""),
IF($C17="Jonathan Wellner",_xlfn.XLOOKUP($B17,PROSPER_Wellner!$1:$1,PROSPER_Wellner!$3:$3,""),
IF($C17="Travis Harvey",_xlfn.XLOOKUP($B17,PROSPER_Harvey!$1:$1,PROSPER_Harvey!$3:$3,""),"")))))))="","",
IF($C17="Christopher Lobo",_xlfn.XLOOKUP($B17,PROSPER_Lobo!$1:$1,PROSPER_Lobo!$3:$3,""),
IF($C17="Naren Baliga",_xlfn.XLOOKUP($B17,PROSPER_Baliga!$1:$1,PROSPER_Baliga!$3:$3,""),
IF($C17="Thorsten Huhn",_xlfn.XLOOKUP($B17,PROSPER_Huhn!$1:$1,PROSPER_Huhn!$3:$3,""),
IF($C17="Nick Hull",_xlfn.XLOOKUP($B17,PROSPER_Hull!$1:$1,PROSPER_Hull!$3:$3,""),
IF($C17="Monika Kotwani",_xlfn.XLOOKUP($B17,PROSPER_Kotwani!$1:$1,PROSPER_Kotwani!$3:$3,""),
IF($C17="Jonathan Wellner",_xlfn.XLOOKUP($B17,PROSPER_Wellner!$1:$1,PROSPER_Wellner!$3:$3,""),
IF($C17="Travis Harvey",_xlfn.XLOOKUP($B17,PROSPER_Harvey!$1:$1,PROSPER_Harvey!$3:$3,""),"")))))))))</f>
        <v>No Comment</v>
      </c>
      <c r="J17" s="124" t="str">
        <f>IFERROR(ROUND(_xlfn.XLOOKUP(B17,DesignSuccessChallenge_Query!$E:$E,DesignSuccessChallenge_Query!$F:$F)/4.7,0),"Not Taken")</f>
        <v>Not Taken</v>
      </c>
      <c r="K17" s="150" t="str">
        <f t="shared" si="138"/>
        <v>N/A</v>
      </c>
      <c r="L17" s="120" t="str">
        <f>_xlfn.XLOOKUP(B17,PROSPERInitial_Query!$E:$E,PROSPERInitial_Query!$H:$H,"",,-1)</f>
        <v/>
      </c>
      <c r="M17" s="121" t="str">
        <f t="shared" si="3"/>
        <v>Daniel Tow1 - PortfolioPremium Engagement</v>
      </c>
      <c r="N17" s="126" t="str">
        <f>_xlfn.XLOOKUP(M17,PROSPERDelta_Query!BK:BK,PROSPERDelta_Query!J:J,"",,-1)</f>
        <v/>
      </c>
      <c r="O17" s="124" t="str">
        <f t="shared" si="139"/>
        <v>N/A</v>
      </c>
      <c r="P17" s="124" t="str">
        <f>IF(IF(IF($C17="Christopher Lobo",_xlfn.XLOOKUP($B17,PROSPER_Lobo!$1:$1,PROSPER_Lobo!$4:$4,""),
IF($C17="Naren Baliga",_xlfn.XLOOKUP($B17,PROSPER_Baliga!$1:$1,PROSPER_Baliga!$4:$4,""),
IF($C17="Thorsten Huhn",_xlfn.XLOOKUP($B17,PROSPER_Huhn!$1:$1,PROSPER_Huhn!$4:$4,""),
IF($C17="Nick Hull",_xlfn.XLOOKUP($B17,PROSPER_Hull!$1:$1,PROSPER_Hull!$4:$4,""),
IF($C17="Monika Kotwani",_xlfn.XLOOKUP($B17,PROSPER_Kotwani!$1:$1,PROSPER_Kotwani!$4:$4,""),
IF($C17="Jonathan Wellner",_xlfn.XLOOKUP($B17,PROSPER_Wellner!$1:$1,PROSPER_Wellner!$4:$4,""),
IF($C17="Travis Harvey",_xlfn.XLOOKUP($B17,PROSPER_Harvey!$1:$1,PROSPER_Harvey!$4:$4,""),"")))))))="","",
IF($C17="Christopher Lobo",_xlfn.XLOOKUP($B17,PROSPER_Lobo!$1:$1,PROSPER_Lobo!$4:$4,""),
IF($C17="Naren Baliga",_xlfn.XLOOKUP($B17,PROSPER_Baliga!$1:$1,PROSPER_Baliga!$4:$4,""),
IF($C17="Thorsten Huhn",_xlfn.XLOOKUP($B17,PROSPER_Huhn!$1:$1,PROSPER_Huhn!$4:$4,""),
IF($C17="Nick Hull",_xlfn.XLOOKUP($B17,PROSPER_Hull!$1:$1,PROSPER_Hull!$4:$4,""),
IF($C17="Monika Kotwani",_xlfn.XLOOKUP($B17,PROSPER_Kotwani!$1:$1,PROSPER_Kotwani!$4:$4,""),
IF($C17="Jonathan Wellner",_xlfn.XLOOKUP($B17,PROSPER_Wellner!$1:$1,PROSPER_Wellner!$4:$4,""),
IF($C17="Travis Harvey",_xlfn.XLOOKUP($B17,PROSPER_Harvey!$1:$1,PROSPER_Harvey!$4:$4,""),""))))))))="","No Score",IF(IF($C17="Christopher Lobo",_xlfn.XLOOKUP($B17,PROSPER_Lobo!$1:$1,PROSPER_Lobo!$4:$4,""),
IF($C17="Naren Baliga",_xlfn.XLOOKUP($B17,PROSPER_Baliga!$1:$1,PROSPER_Baliga!$4:$4,""),
IF($C17="Thorsten Huhn",_xlfn.XLOOKUP($B17,PROSPER_Huhn!$1:$1,PROSPER_Huhn!$4:$4,""),
IF($C17="Nick Hull",_xlfn.XLOOKUP($B17,PROSPER_Hull!$1:$1,PROSPER_Hull!$4:$4,""),
IF($C17="Monika Kotwani",_xlfn.XLOOKUP($B17,PROSPER_Kotwani!$1:$1,PROSPER_Kotwani!$4:$4,""),
IF($C17="Jonathan Wellner",_xlfn.XLOOKUP($B17,PROSPER_Wellner!$1:$1,PROSPER_Wellner!$4:$4,""),
IF($C17="Travis Harvey",_xlfn.XLOOKUP($B17,PROSPER_Harvey!$1:$1,PROSPER_Harvey!$4:$4,""),"")))))))="","",
IF($C17="Christopher Lobo",_xlfn.XLOOKUP($B17,PROSPER_Lobo!$1:$1,PROSPER_Lobo!$4:$4,""),
IF($C17="Naren Baliga",_xlfn.XLOOKUP($B17,PROSPER_Baliga!$1:$1,PROSPER_Baliga!$4:$4,""),
IF($C17="Thorsten Huhn",_xlfn.XLOOKUP($B17,PROSPER_Huhn!$1:$1,PROSPER_Huhn!$4:$4,""),
IF($C17="Nick Hull",_xlfn.XLOOKUP($B17,PROSPER_Hull!$1:$1,PROSPER_Hull!$4:$4,""),
IF($C17="Monika Kotwani",_xlfn.XLOOKUP($B17,PROSPER_Kotwani!$1:$1,PROSPER_Kotwani!$4:$4,""),
IF($C17="Jonathan Wellner",_xlfn.XLOOKUP($B17,PROSPER_Wellner!$1:$1,PROSPER_Wellner!$4:$4,""),
IF($C17="Travis Harvey",_xlfn.XLOOKUP($B17,PROSPER_Harvey!$1:$1,PROSPER_Harvey!$4:$4,""),"")))))))))</f>
        <v>No Score</v>
      </c>
      <c r="Q17" s="125" t="str">
        <f>IF(IF(IF($C17="Christopher Lobo",_xlfn.XLOOKUP($B17,PROSPER_Lobo!$1:$1,PROSPER_Lobo!$5:$5,""),
IF($C17="Naren Baliga",_xlfn.XLOOKUP($B17,PROSPER_Baliga!$1:$1,PROSPER_Baliga!$5:$5,""),
IF($C17="Thorsten Huhn",_xlfn.XLOOKUP($B17,PROSPER_Huhn!$1:$1,PROSPER_Huhn!$5:$5,""),
IF($C17="Nick Hull",_xlfn.XLOOKUP($B17,PROSPER_Hull!$1:$1,PROSPER_Hull!$5:$5,""),
IF($C17="Monika Kotwani",_xlfn.XLOOKUP($B17,PROSPER_Kotwani!$1:$1,PROSPER_Kotwani!$5:$5,""),
IF($C17="Jonathan Wellner",_xlfn.XLOOKUP($B17,PROSPER_Wellner!$1:$1,PROSPER_Wellner!$5:$5,""),
IF($C17="Travis Harvey",_xlfn.XLOOKUP($B17,PROSPER_Harvey!$1:$1,PROSPER_Harvey!$5:$5,""),"")))))))="","",
IF($C17="Christopher Lobo",_xlfn.XLOOKUP($B17,PROSPER_Lobo!$1:$1,PROSPER_Lobo!$5:$5,""),
IF($C17="Naren Baliga",_xlfn.XLOOKUP($B17,PROSPER_Baliga!$1:$1,PROSPER_Baliga!$5:$5,""),
IF($C17="Thorsten Huhn",_xlfn.XLOOKUP($B17,PROSPER_Huhn!$1:$1,PROSPER_Huhn!$5:$5,""),
IF($C17="Nick Hull",_xlfn.XLOOKUP($B17,PROSPER_Hull!$1:$1,PROSPER_Hull!$5:$5,""),
IF($C17="Monika Kotwani",_xlfn.XLOOKUP($B17,PROSPER_Kotwani!$1:$1,PROSPER_Kotwani!$5:$5,""),
IF($C17="Jonathan Wellner",_xlfn.XLOOKUP($B17,PROSPER_Wellner!$1:$1,PROSPER_Wellner!$5:$5,""),
IF($C17="Travis Harvey",_xlfn.XLOOKUP($B17,PROSPER_Harvey!$1:$1,PROSPER_Harvey!$5:$5,""),""))))))))="","No Comment",IF(IF($C17="Christopher Lobo",_xlfn.XLOOKUP($B17,PROSPER_Lobo!$1:$1,PROSPER_Lobo!$5:$5,""),
IF($C17="Naren Baliga",_xlfn.XLOOKUP($B17,PROSPER_Baliga!$1:$1,PROSPER_Baliga!$5:$5,""),
IF($C17="Thorsten Huhn",_xlfn.XLOOKUP($B17,PROSPER_Huhn!$1:$1,PROSPER_Huhn!$5:$5,""),
IF($C17="Nick Hull",_xlfn.XLOOKUP($B17,PROSPER_Hull!$1:$1,PROSPER_Hull!$5:$5,""),
IF($C17="Monika Kotwani",_xlfn.XLOOKUP($B17,PROSPER_Kotwani!$1:$1,PROSPER_Kotwani!$5:$5,""),
IF($C17="Jonathan Wellner",_xlfn.XLOOKUP($B17,PROSPER_Wellner!$1:$1,PROSPER_Wellner!$5:$5,""),
IF($C17="Travis Harvey",_xlfn.XLOOKUP($B17,PROSPER_Harvey!$1:$1,PROSPER_Harvey!$5:$5,""),"")))))))="","",
IF($C17="Christopher Lobo",_xlfn.XLOOKUP($B17,PROSPER_Lobo!$1:$1,PROSPER_Lobo!$5:$5,""),
IF($C17="Naren Baliga",_xlfn.XLOOKUP($B17,PROSPER_Baliga!$1:$1,PROSPER_Baliga!$5:$5,""),
IF($C17="Thorsten Huhn",_xlfn.XLOOKUP($B17,PROSPER_Huhn!$1:$1,PROSPER_Huhn!$5:$5,""),
IF($C17="Nick Hull",_xlfn.XLOOKUP($B17,PROSPER_Hull!$1:$1,PROSPER_Hull!$5:$5,""),
IF($C17="Monika Kotwani",_xlfn.XLOOKUP($B17,PROSPER_Kotwani!$1:$1,PROSPER_Kotwani!$5:$5,""),
IF($C17="Jonathan Wellner",_xlfn.XLOOKUP($B17,PROSPER_Wellner!$1:$1,PROSPER_Wellner!$5:$5,""),
IF($C17="Travis Harvey",_xlfn.XLOOKUP($B17,PROSPER_Harvey!$1:$1,PROSPER_Harvey!$5:$5,""),"")))))))))</f>
        <v>No Comment</v>
      </c>
      <c r="R17" s="124" t="s">
        <v>89</v>
      </c>
      <c r="S17" s="150" t="str">
        <f t="shared" si="140"/>
        <v>N/A</v>
      </c>
      <c r="T17" s="120" t="str">
        <f>_xlfn.XLOOKUP(B17,PROSPERInitial_Query!$E:$E,PROSPERInitial_Query!$I:$I,"",,-1)</f>
        <v/>
      </c>
      <c r="U17" s="121" t="str">
        <f t="shared" si="6"/>
        <v>Daniel Tow1 - PortfolioCloud Application Services</v>
      </c>
      <c r="V17" s="126" t="str">
        <f>_xlfn.XLOOKUP(U17,PROSPERDelta_Query!BK:BK,PROSPERDelta_Query!K:K,"",,-1)</f>
        <v/>
      </c>
      <c r="W17" s="124" t="str">
        <f t="shared" si="141"/>
        <v>N/A</v>
      </c>
      <c r="X17" s="124" t="str">
        <f>IF(IF(IF($C17="Christopher Lobo",_xlfn.XLOOKUP($B17,PROSPER_Lobo!$1:$1,PROSPER_Lobo!$6:$6,""),
IF($C17="Naren Baliga",_xlfn.XLOOKUP($B17,PROSPER_Baliga!$1:$1,PROSPER_Baliga!$6:$6,""),
IF($C17="Thorsten Huhn",_xlfn.XLOOKUP($B17,PROSPER_Huhn!$1:$1,PROSPER_Huhn!$6:$6,""),
IF($C17="Nick Hull",_xlfn.XLOOKUP($B17,PROSPER_Hull!$1:$1,PROSPER_Hull!$6:$6,""),
IF($C17="Monika Kotwani",_xlfn.XLOOKUP($B17,PROSPER_Kotwani!$1:$1,PROSPER_Kotwani!$6:$6,""),
IF($C17="Jonathan Wellner",_xlfn.XLOOKUP($B17,PROSPER_Wellner!$1:$1,PROSPER_Wellner!$6:$6,""),
IF($C17="Travis Harvey",_xlfn.XLOOKUP($B17,PROSPER_Harvey!$1:$1,PROSPER_Harvey!$6:$6,""),"")))))))="","",
IF($C17="Christopher Lobo",_xlfn.XLOOKUP($B17,PROSPER_Lobo!$1:$1,PROSPER_Lobo!$6:$6,""),
IF($C17="Naren Baliga",_xlfn.XLOOKUP($B17,PROSPER_Baliga!$1:$1,PROSPER_Baliga!$6:$6,""),
IF($C17="Thorsten Huhn",_xlfn.XLOOKUP($B17,PROSPER_Huhn!$1:$1,PROSPER_Huhn!$6:$6,""),
IF($C17="Nick Hull",_xlfn.XLOOKUP($B17,PROSPER_Hull!$1:$1,PROSPER_Hull!$6:$6,""),
IF($C17="Monika Kotwani",_xlfn.XLOOKUP($B17,PROSPER_Kotwani!$1:$1,PROSPER_Kotwani!$6:$6,""),
IF($C17="Jonathan Wellner",_xlfn.XLOOKUP($B17,PROSPER_Wellner!$1:$1,PROSPER_Wellner!$6:$6,""),
IF($C17="Travis Harvey",_xlfn.XLOOKUP($B17,PROSPER_Harvey!$1:$1,PROSPER_Harvey!$6:$6,""),""))))))))="","No Score",IF(IF($C17="Christopher Lobo",_xlfn.XLOOKUP($B17,PROSPER_Lobo!$1:$1,PROSPER_Lobo!$6:$6,""),
IF($C17="Naren Baliga",_xlfn.XLOOKUP($B17,PROSPER_Baliga!$1:$1,PROSPER_Baliga!$6:$6,""),
IF($C17="Thorsten Huhn",_xlfn.XLOOKUP($B17,PROSPER_Huhn!$1:$1,PROSPER_Huhn!$6:$6,""),
IF($C17="Nick Hull",_xlfn.XLOOKUP($B17,PROSPER_Hull!$1:$1,PROSPER_Hull!$6:$6,""),
IF($C17="Monika Kotwani",_xlfn.XLOOKUP($B17,PROSPER_Kotwani!$1:$1,PROSPER_Kotwani!$6:$6,""),
IF($C17="Jonathan Wellner",_xlfn.XLOOKUP($B17,PROSPER_Wellner!$1:$1,PROSPER_Wellner!$6:$6,""),
IF($C17="Travis Harvey",_xlfn.XLOOKUP($B17,PROSPER_Harvey!$1:$1,PROSPER_Harvey!$6:$6,""),"")))))))="","",
IF($C17="Christopher Lobo",_xlfn.XLOOKUP($B17,PROSPER_Lobo!$1:$1,PROSPER_Lobo!$6:$6,""),
IF($C17="Naren Baliga",_xlfn.XLOOKUP($B17,PROSPER_Baliga!$1:$1,PROSPER_Baliga!$6:$6,""),
IF($C17="Thorsten Huhn",_xlfn.XLOOKUP($B17,PROSPER_Huhn!$1:$1,PROSPER_Huhn!$6:$6,""),
IF($C17="Nick Hull",_xlfn.XLOOKUP($B17,PROSPER_Hull!$1:$1,PROSPER_Hull!$6:$6,""),
IF($C17="Monika Kotwani",_xlfn.XLOOKUP($B17,PROSPER_Kotwani!$1:$1,PROSPER_Kotwani!$6:$6,""),
IF($C17="Jonathan Wellner",_xlfn.XLOOKUP($B17,PROSPER_Wellner!$1:$1,PROSPER_Wellner!$6:$6,""),
IF($C17="Travis Harvey",_xlfn.XLOOKUP($B17,PROSPER_Harvey!$1:$1,PROSPER_Harvey!$6:$6,""),"")))))))))</f>
        <v>No Score</v>
      </c>
      <c r="Y17" s="125" t="str">
        <f>IF(IF(IF($C17="Christopher Lobo",_xlfn.XLOOKUP($B17,PROSPER_Lobo!$1:$1,PROSPER_Lobo!$7:$7,""),
IF($C17="Naren Baliga",_xlfn.XLOOKUP($B17,PROSPER_Baliga!$1:$1,PROSPER_Baliga!$7:$7,""),
IF($C17="Thorsten Huhn",_xlfn.XLOOKUP($B17,PROSPER_Huhn!$1:$1,PROSPER_Huhn!$7:$7,""),
IF($C17="Nick Hull",_xlfn.XLOOKUP($B17,PROSPER_Hull!$1:$1,PROSPER_Hull!$7:$7,""),
IF($C17="Monika Kotwani",_xlfn.XLOOKUP($B17,PROSPER_Kotwani!$1:$1,PROSPER_Kotwani!$7:$7,""),
IF($C17="Jonathan Wellner",_xlfn.XLOOKUP($B17,PROSPER_Wellner!$1:$1,PROSPER_Wellner!$7:$7,""),
IF($C17="Travis Harvey",_xlfn.XLOOKUP($B17,PROSPER_Harvey!$1:$1,PROSPER_Harvey!$7:$7,""),"")))))))="","",
IF($C17="Christopher Lobo",_xlfn.XLOOKUP($B17,PROSPER_Lobo!$1:$1,PROSPER_Lobo!$7:$7,""),
IF($C17="Naren Baliga",_xlfn.XLOOKUP($B17,PROSPER_Baliga!$1:$1,PROSPER_Baliga!$7:$7,""),
IF($C17="Thorsten Huhn",_xlfn.XLOOKUP($B17,PROSPER_Huhn!$1:$1,PROSPER_Huhn!$7:$7,""),
IF($C17="Nick Hull",_xlfn.XLOOKUP($B17,PROSPER_Hull!$1:$1,PROSPER_Hull!$7:$7,""),
IF($C17="Monika Kotwani",_xlfn.XLOOKUP($B17,PROSPER_Kotwani!$1:$1,PROSPER_Kotwani!$7:$7,""),
IF($C17="Jonathan Wellner",_xlfn.XLOOKUP($B17,PROSPER_Wellner!$1:$1,PROSPER_Wellner!$7:$7,""),
IF($C17="Travis Harvey",_xlfn.XLOOKUP($B17,PROSPER_Harvey!$1:$1,PROSPER_Harvey!$7:$7,""),""))))))))="","No Comment",IF(IF($C17="Christopher Lobo",_xlfn.XLOOKUP($B17,PROSPER_Lobo!$1:$1,PROSPER_Lobo!$7:$7,""),
IF($C17="Naren Baliga",_xlfn.XLOOKUP($B17,PROSPER_Baliga!$1:$1,PROSPER_Baliga!$7:$7,""),
IF($C17="Thorsten Huhn",_xlfn.XLOOKUP($B17,PROSPER_Huhn!$1:$1,PROSPER_Huhn!$7:$7,""),
IF($C17="Nick Hull",_xlfn.XLOOKUP($B17,PROSPER_Hull!$1:$1,PROSPER_Hull!$7:$7,""),
IF($C17="Monika Kotwani",_xlfn.XLOOKUP($B17,PROSPER_Kotwani!$1:$1,PROSPER_Kotwani!$7:$7,""),
IF($C17="Jonathan Wellner",_xlfn.XLOOKUP($B17,PROSPER_Wellner!$1:$1,PROSPER_Wellner!$7:$7,""),
IF($C17="Travis Harvey",_xlfn.XLOOKUP($B17,PROSPER_Harvey!$1:$1,PROSPER_Harvey!$7:$7,""),"")))))))="","",
IF($C17="Christopher Lobo",_xlfn.XLOOKUP($B17,PROSPER_Lobo!$1:$1,PROSPER_Lobo!$7:$7,""),
IF($C17="Naren Baliga",_xlfn.XLOOKUP($B17,PROSPER_Baliga!$1:$1,PROSPER_Baliga!$7:$7,""),
IF($C17="Thorsten Huhn",_xlfn.XLOOKUP($B17,PROSPER_Huhn!$1:$1,PROSPER_Huhn!$7:$7,""),
IF($C17="Nick Hull",_xlfn.XLOOKUP($B17,PROSPER_Hull!$1:$1,PROSPER_Hull!$7:$7,""),
IF($C17="Monika Kotwani",_xlfn.XLOOKUP($B17,PROSPER_Kotwani!$1:$1,PROSPER_Kotwani!$7:$7,""),
IF($C17="Jonathan Wellner",_xlfn.XLOOKUP($B17,PROSPER_Wellner!$1:$1,PROSPER_Wellner!$7:$7,""),
IF($C17="Travis Harvey",_xlfn.XLOOKUP($B17,PROSPER_Harvey!$1:$1,PROSPER_Harvey!$7:$7,""),"")))))))))</f>
        <v>No Comment</v>
      </c>
      <c r="Z17" s="124" t="s">
        <v>89</v>
      </c>
      <c r="AA17" s="150" t="str">
        <f t="shared" si="142"/>
        <v>N/A</v>
      </c>
      <c r="AB17" s="120" t="str">
        <f>_xlfn.XLOOKUP(B17,PROSPERInitial_Query!$E:$E,PROSPERInitial_Query!$J:$J,"",,-1)</f>
        <v/>
      </c>
      <c r="AC17" s="121" t="str">
        <f t="shared" si="9"/>
        <v>Daniel Tow1 - PortfolioPreferred Success</v>
      </c>
      <c r="AD17" s="126" t="str">
        <f>_xlfn.XLOOKUP(AC17,PROSPERDelta_Query!BK:BK,PROSPERDelta_Query!L:L,"",,-1)</f>
        <v/>
      </c>
      <c r="AE17" s="124" t="str">
        <f t="shared" si="143"/>
        <v>N/A</v>
      </c>
      <c r="AF17" s="124" t="str">
        <f>IF(IF(IF($C17="Christopher Lobo",_xlfn.XLOOKUP($B17,PROSPER_Lobo!$1:$1,PROSPER_Lobo!$8:$8,""),
IF($C17="Naren Baliga",_xlfn.XLOOKUP($B17,PROSPER_Baliga!$1:$1,PROSPER_Baliga!$8:$8,""),
IF($C17="Thorsten Huhn",_xlfn.XLOOKUP($B17,PROSPER_Huhn!$1:$1,PROSPER_Huhn!$8:$8,""),
IF($C17="Nick Hull",_xlfn.XLOOKUP($B17,PROSPER_Hull!$1:$1,PROSPER_Hull!$8:$8,""),
IF($C17="Monika Kotwani",_xlfn.XLOOKUP($B17,PROSPER_Kotwani!$1:$1,PROSPER_Kotwani!$8:$8,""),
IF($C17="Jonathan Wellner",_xlfn.XLOOKUP($B17,PROSPER_Wellner!$1:$1,PROSPER_Wellner!$8:$8,""),
IF($C17="Travis Harvey",_xlfn.XLOOKUP($B17,PROSPER_Harvey!$1:$1,PROSPER_Harvey!$8:$8,""),"")))))))="","",
IF($C17="Christopher Lobo",_xlfn.XLOOKUP($B17,PROSPER_Lobo!$1:$1,PROSPER_Lobo!$8:$8,""),
IF($C17="Naren Baliga",_xlfn.XLOOKUP($B17,PROSPER_Baliga!$1:$1,PROSPER_Baliga!$8:$8,""),
IF($C17="Thorsten Huhn",_xlfn.XLOOKUP($B17,PROSPER_Huhn!$1:$1,PROSPER_Huhn!$8:$8,""),
IF($C17="Nick Hull",_xlfn.XLOOKUP($B17,PROSPER_Hull!$1:$1,PROSPER_Hull!$8:$8,""),
IF($C17="Monika Kotwani",_xlfn.XLOOKUP($B17,PROSPER_Kotwani!$1:$1,PROSPER_Kotwani!$8:$8,""),
IF($C17="Jonathan Wellner",_xlfn.XLOOKUP($B17,PROSPER_Wellner!$1:$1,PROSPER_Wellner!$8:$8,""),
IF($C17="Travis Harvey",_xlfn.XLOOKUP($B17,PROSPER_Harvey!$1:$1,PROSPER_Harvey!$8:$8,""),""))))))))="","No Score",IF(IF($C17="Christopher Lobo",_xlfn.XLOOKUP($B17,PROSPER_Lobo!$1:$1,PROSPER_Lobo!$8:$8,""),
IF($C17="Naren Baliga",_xlfn.XLOOKUP($B17,PROSPER_Baliga!$1:$1,PROSPER_Baliga!$8:$8,""),
IF($C17="Thorsten Huhn",_xlfn.XLOOKUP($B17,PROSPER_Huhn!$1:$1,PROSPER_Huhn!$8:$8,""),
IF($C17="Nick Hull",_xlfn.XLOOKUP($B17,PROSPER_Hull!$1:$1,PROSPER_Hull!$8:$8,""),
IF($C17="Monika Kotwani",_xlfn.XLOOKUP($B17,PROSPER_Kotwani!$1:$1,PROSPER_Kotwani!$8:$8,""),
IF($C17="Jonathan Wellner",_xlfn.XLOOKUP($B17,PROSPER_Wellner!$1:$1,PROSPER_Wellner!$8:$8,""),
IF($C17="Travis Harvey",_xlfn.XLOOKUP($B17,PROSPER_Harvey!$1:$1,PROSPER_Harvey!$8:$8,""),"")))))))="","",
IF($C17="Christopher Lobo",_xlfn.XLOOKUP($B17,PROSPER_Lobo!$1:$1,PROSPER_Lobo!$8:$8,""),
IF($C17="Naren Baliga",_xlfn.XLOOKUP($B17,PROSPER_Baliga!$1:$1,PROSPER_Baliga!$8:$8,""),
IF($C17="Thorsten Huhn",_xlfn.XLOOKUP($B17,PROSPER_Huhn!$1:$1,PROSPER_Huhn!$8:$8,""),
IF($C17="Nick Hull",_xlfn.XLOOKUP($B17,PROSPER_Hull!$1:$1,PROSPER_Hull!$8:$8,""),
IF($C17="Monika Kotwani",_xlfn.XLOOKUP($B17,PROSPER_Kotwani!$1:$1,PROSPER_Kotwani!$8:$8,""),
IF($C17="Jonathan Wellner",_xlfn.XLOOKUP($B17,PROSPER_Wellner!$1:$1,PROSPER_Wellner!$8:$8,""),
IF($C17="Travis Harvey",_xlfn.XLOOKUP($B17,PROSPER_Harvey!$1:$1,PROSPER_Harvey!$8:$8,""),"")))))))))</f>
        <v>No Score</v>
      </c>
      <c r="AG17" s="125" t="str">
        <f>IF(IF(IF($C17="Christopher Lobo",_xlfn.XLOOKUP($B17,PROSPER_Lobo!$1:$1,PROSPER_Lobo!$9:$9,""),
IF($C17="Naren Baliga",_xlfn.XLOOKUP($B17,PROSPER_Baliga!$1:$1,PROSPER_Baliga!$9:$9,""),
IF($C17="Thorsten Huhn",_xlfn.XLOOKUP($B17,PROSPER_Huhn!$1:$1,PROSPER_Huhn!$9:$9,""),
IF($C17="Nick Hull",_xlfn.XLOOKUP($B17,PROSPER_Hull!$1:$1,PROSPER_Hull!$9:$9,""),
IF($C17="Monika Kotwani",_xlfn.XLOOKUP($B17,PROSPER_Kotwani!$1:$1,PROSPER_Kotwani!$9:$9,""),
IF($C17="Jonathan Wellner",_xlfn.XLOOKUP($B17,PROSPER_Wellner!$1:$1,PROSPER_Wellner!$9:$9,""),
IF($C17="Travis Harvey",_xlfn.XLOOKUP($B17,PROSPER_Harvey!$1:$1,PROSPER_Harvey!$9:$9,""),"")))))))="","",
IF($C17="Christopher Lobo",_xlfn.XLOOKUP($B17,PROSPER_Lobo!$1:$1,PROSPER_Lobo!$9:$9,""),
IF($C17="Naren Baliga",_xlfn.XLOOKUP($B17,PROSPER_Baliga!$1:$1,PROSPER_Baliga!$9:$9,""),
IF($C17="Thorsten Huhn",_xlfn.XLOOKUP($B17,PROSPER_Huhn!$1:$1,PROSPER_Huhn!$9:$9,""),
IF($C17="Nick Hull",_xlfn.XLOOKUP($B17,PROSPER_Hull!$1:$1,PROSPER_Hull!$9:$9,""),
IF($C17="Monika Kotwani",_xlfn.XLOOKUP($B17,PROSPER_Kotwani!$1:$1,PROSPER_Kotwani!$9:$9,""),
IF($C17="Jonathan Wellner",_xlfn.XLOOKUP($B17,PROSPER_Wellner!$1:$1,PROSPER_Wellner!$9:$9,""),
IF($C17="Travis Harvey",_xlfn.XLOOKUP($B17,PROSPER_Harvey!$1:$1,PROSPER_Harvey!$9:$9,""),""))))))))="","No Comment",IF(IF($C17="Christopher Lobo",_xlfn.XLOOKUP($B17,PROSPER_Lobo!$1:$1,PROSPER_Lobo!$9:$9,""),
IF($C17="Naren Baliga",_xlfn.XLOOKUP($B17,PROSPER_Baliga!$1:$1,PROSPER_Baliga!$9:$9,""),
IF($C17="Thorsten Huhn",_xlfn.XLOOKUP($B17,PROSPER_Huhn!$1:$1,PROSPER_Huhn!$9:$9,""),
IF($C17="Nick Hull",_xlfn.XLOOKUP($B17,PROSPER_Hull!$1:$1,PROSPER_Hull!$9:$9,""),
IF($C17="Monika Kotwani",_xlfn.XLOOKUP($B17,PROSPER_Kotwani!$1:$1,PROSPER_Kotwani!$9:$9,""),
IF($C17="Jonathan Wellner",_xlfn.XLOOKUP($B17,PROSPER_Wellner!$1:$1,PROSPER_Wellner!$9:$9,""),
IF($C17="Travis Harvey",_xlfn.XLOOKUP($B17,PROSPER_Harvey!$1:$1,PROSPER_Harvey!$9:$9,""),"")))))))="","",
IF($C17="Christopher Lobo",_xlfn.XLOOKUP($B17,PROSPER_Lobo!$1:$1,PROSPER_Lobo!$9:$9,""),
IF($C17="Naren Baliga",_xlfn.XLOOKUP($B17,PROSPER_Baliga!$1:$1,PROSPER_Baliga!$9:$9,""),
IF($C17="Thorsten Huhn",_xlfn.XLOOKUP($B17,PROSPER_Huhn!$1:$1,PROSPER_Huhn!$9:$9,""),
IF($C17="Nick Hull",_xlfn.XLOOKUP($B17,PROSPER_Hull!$1:$1,PROSPER_Hull!$9:$9,""),
IF($C17="Monika Kotwani",_xlfn.XLOOKUP($B17,PROSPER_Kotwani!$1:$1,PROSPER_Kotwani!$9:$9,""),
IF($C17="Jonathan Wellner",_xlfn.XLOOKUP($B17,PROSPER_Wellner!$1:$1,PROSPER_Wellner!$9:$9,""),
IF($C17="Travis Harvey",_xlfn.XLOOKUP($B17,PROSPER_Harvey!$1:$1,PROSPER_Harvey!$9:$9,""),"")))))))))</f>
        <v>No Comment</v>
      </c>
      <c r="AH17" s="124" t="s">
        <v>89</v>
      </c>
      <c r="AI17" s="150" t="str">
        <f t="shared" si="144"/>
        <v>N/A</v>
      </c>
      <c r="AJ17" s="120" t="str">
        <f>_xlfn.XLOOKUP(B17,PROSPERInitial_Query!$E:$E,PROSPERInitial_Query!$K:$K,"",,-1)</f>
        <v/>
      </c>
      <c r="AK17" s="121" t="str">
        <f t="shared" si="12"/>
        <v>Daniel Tow1 - PortfolioBrownfield</v>
      </c>
      <c r="AL17" s="126" t="str">
        <f>_xlfn.XLOOKUP(AK17,PROSPERDelta_Query!BK:BK,PROSPERDelta_Query!M:M,"",,-1)</f>
        <v/>
      </c>
      <c r="AM17" s="124" t="str">
        <f t="shared" si="145"/>
        <v>N/A</v>
      </c>
      <c r="AN17" s="124" t="str">
        <f>IF(IF(IF($C17="Christopher Lobo",_xlfn.XLOOKUP($B17,PROSPER_Lobo!$1:$1,PROSPER_Lobo!$10:$10,""),
IF($C17="Naren Baliga",_xlfn.XLOOKUP($B17,PROSPER_Baliga!$1:$1,PROSPER_Baliga!$10:$10,""),
IF($C17="Thorsten Huhn",_xlfn.XLOOKUP($B17,PROSPER_Huhn!$1:$1,PROSPER_Huhn!$10:$10,""),
IF($C17="Nick Hull",_xlfn.XLOOKUP($B17,PROSPER_Hull!$1:$1,PROSPER_Hull!$10:$10,""),
IF($C17="Monika Kotwani",_xlfn.XLOOKUP($B17,PROSPER_Kotwani!$1:$1,PROSPER_Kotwani!$10:$10,""),
IF($C17="Jonathan Wellner",_xlfn.XLOOKUP($B17,PROSPER_Wellner!$1:$1,PROSPER_Wellner!$10:$10,""),
IF($C17="Travis Harvey",_xlfn.XLOOKUP($B17,PROSPER_Harvey!$1:$1,PROSPER_Harvey!$10:$10,""),"")))))))="","",
IF($C17="Christopher Lobo",_xlfn.XLOOKUP($B17,PROSPER_Lobo!$1:$1,PROSPER_Lobo!$10:$10,""),
IF($C17="Naren Baliga",_xlfn.XLOOKUP($B17,PROSPER_Baliga!$1:$1,PROSPER_Baliga!$10:$10,""),
IF($C17="Thorsten Huhn",_xlfn.XLOOKUP($B17,PROSPER_Huhn!$1:$1,PROSPER_Huhn!$10:$10,""),
IF($C17="Nick Hull",_xlfn.XLOOKUP($B17,PROSPER_Hull!$1:$1,PROSPER_Hull!$10:$10,""),
IF($C17="Monika Kotwani",_xlfn.XLOOKUP($B17,PROSPER_Kotwani!$1:$1,PROSPER_Kotwani!$10:$10,""),
IF($C17="Jonathan Wellner",_xlfn.XLOOKUP($B17,PROSPER_Wellner!$1:$1,PROSPER_Wellner!$10:$10,""),
IF($C17="Travis Harvey",_xlfn.XLOOKUP($B17,PROSPER_Harvey!$1:$1,PROSPER_Harvey!$10:$10,""),""))))))))="","No Score",IF(IF($C17="Christopher Lobo",_xlfn.XLOOKUP($B17,PROSPER_Lobo!$1:$1,PROSPER_Lobo!$10:$10,""),
IF($C17="Naren Baliga",_xlfn.XLOOKUP($B17,PROSPER_Baliga!$1:$1,PROSPER_Baliga!$10:$10,""),
IF($C17="Thorsten Huhn",_xlfn.XLOOKUP($B17,PROSPER_Huhn!$1:$1,PROSPER_Huhn!$10:$10,""),
IF($C17="Nick Hull",_xlfn.XLOOKUP($B17,PROSPER_Hull!$1:$1,PROSPER_Hull!$10:$10,""),
IF($C17="Monika Kotwani",_xlfn.XLOOKUP($B17,PROSPER_Kotwani!$1:$1,PROSPER_Kotwani!$10:$10,""),
IF($C17="Jonathan Wellner",_xlfn.XLOOKUP($B17,PROSPER_Wellner!$1:$1,PROSPER_Wellner!$10:$10,""),
IF($C17="Travis Harvey",_xlfn.XLOOKUP($B17,PROSPER_Harvey!$1:$1,PROSPER_Harvey!$10:$10,""),"")))))))="","",
IF($C17="Christopher Lobo",_xlfn.XLOOKUP($B17,PROSPER_Lobo!$1:$1,PROSPER_Lobo!$10:$10,""),
IF($C17="Naren Baliga",_xlfn.XLOOKUP($B17,PROSPER_Baliga!$1:$1,PROSPER_Baliga!$10:$10,""),
IF($C17="Thorsten Huhn",_xlfn.XLOOKUP($B17,PROSPER_Huhn!$1:$1,PROSPER_Huhn!$10:$10,""),
IF($C17="Nick Hull",_xlfn.XLOOKUP($B17,PROSPER_Hull!$1:$1,PROSPER_Hull!$10:$10,""),
IF($C17="Monika Kotwani",_xlfn.XLOOKUP($B17,PROSPER_Kotwani!$1:$1,PROSPER_Kotwani!$10:$10,""),
IF($C17="Jonathan Wellner",_xlfn.XLOOKUP($B17,PROSPER_Wellner!$1:$1,PROSPER_Wellner!$10:$10,""),
IF($C17="Travis Harvey",_xlfn.XLOOKUP($B17,PROSPER_Harvey!$1:$1,PROSPER_Harvey!$10:$10,""),"")))))))))</f>
        <v>No Score</v>
      </c>
      <c r="AO17" s="125" t="str">
        <f>IF(IF(IF($C17="Christopher Lobo",_xlfn.XLOOKUP($B17,PROSPER_Lobo!$1:$1,PROSPER_Lobo!$11:$11,""),
IF($C17="Naren Baliga",_xlfn.XLOOKUP($B17,PROSPER_Baliga!$1:$1,PROSPER_Baliga!$11:$11,""),
IF($C17="Thorsten Huhn",_xlfn.XLOOKUP($B17,PROSPER_Huhn!$1:$1,PROSPER_Huhn!$11:$11,""),
IF($C17="Nick Hull",_xlfn.XLOOKUP($B17,PROSPER_Hull!$1:$1,PROSPER_Hull!$11:$11,""),
IF($C17="Monika Kotwani",_xlfn.XLOOKUP($B17,PROSPER_Kotwani!$1:$1,PROSPER_Kotwani!$11:$11,""),
IF($C17="Jonathan Wellner",_xlfn.XLOOKUP($B17,PROSPER_Wellner!$1:$1,PROSPER_Wellner!$11:$11,""),
IF($C17="Travis Harvey",_xlfn.XLOOKUP($B17,PROSPER_Harvey!$1:$1,PROSPER_Harvey!$11:$11,""),"")))))))="","",
IF($C17="Christopher Lobo",_xlfn.XLOOKUP($B17,PROSPER_Lobo!$1:$1,PROSPER_Lobo!$11:$11,""),
IF($C17="Naren Baliga",_xlfn.XLOOKUP($B17,PROSPER_Baliga!$1:$1,PROSPER_Baliga!$11:$11,""),
IF($C17="Thorsten Huhn",_xlfn.XLOOKUP($B17,PROSPER_Huhn!$1:$1,PROSPER_Huhn!$11:$11,""),
IF($C17="Nick Hull",_xlfn.XLOOKUP($B17,PROSPER_Hull!$1:$1,PROSPER_Hull!$11:$11,""),
IF($C17="Monika Kotwani",_xlfn.XLOOKUP($B17,PROSPER_Kotwani!$1:$1,PROSPER_Kotwani!$11:$11,""),
IF($C17="Jonathan Wellner",_xlfn.XLOOKUP($B17,PROSPER_Wellner!$1:$1,PROSPER_Wellner!$11:$11,""),
IF($C17="Travis Harvey",_xlfn.XLOOKUP($B17,PROSPER_Harvey!$1:$1,PROSPER_Harvey!$11:$11,""),""))))))))="","No Comment",IF(IF($C17="Christopher Lobo",_xlfn.XLOOKUP($B17,PROSPER_Lobo!$1:$1,PROSPER_Lobo!$11:$11,""),
IF($C17="Naren Baliga",_xlfn.XLOOKUP($B17,PROSPER_Baliga!$1:$1,PROSPER_Baliga!$11:$11,""),
IF($C17="Thorsten Huhn",_xlfn.XLOOKUP($B17,PROSPER_Huhn!$1:$1,PROSPER_Huhn!$11:$11,""),
IF($C17="Nick Hull",_xlfn.XLOOKUP($B17,PROSPER_Hull!$1:$1,PROSPER_Hull!$11:$11,""),
IF($C17="Monika Kotwani",_xlfn.XLOOKUP($B17,PROSPER_Kotwani!$1:$1,PROSPER_Kotwani!$11:$11,""),
IF($C17="Jonathan Wellner",_xlfn.XLOOKUP($B17,PROSPER_Wellner!$1:$1,PROSPER_Wellner!$11:$11,""),
IF($C17="Travis Harvey",_xlfn.XLOOKUP($B17,PROSPER_Harvey!$1:$1,PROSPER_Harvey!$11:$11,""),"")))))))="","",
IF($C17="Christopher Lobo",_xlfn.XLOOKUP($B17,PROSPER_Lobo!$1:$1,PROSPER_Lobo!$11:$11,""),
IF($C17="Naren Baliga",_xlfn.XLOOKUP($B17,PROSPER_Baliga!$1:$1,PROSPER_Baliga!$11:$11,""),
IF($C17="Thorsten Huhn",_xlfn.XLOOKUP($B17,PROSPER_Huhn!$1:$1,PROSPER_Huhn!$11:$11,""),
IF($C17="Nick Hull",_xlfn.XLOOKUP($B17,PROSPER_Hull!$1:$1,PROSPER_Hull!$11:$11,""),
IF($C17="Monika Kotwani",_xlfn.XLOOKUP($B17,PROSPER_Kotwani!$1:$1,PROSPER_Kotwani!$11:$11,""),
IF($C17="Jonathan Wellner",_xlfn.XLOOKUP($B17,PROSPER_Wellner!$1:$1,PROSPER_Wellner!$11:$11,""),
IF($C17="Travis Harvey",_xlfn.XLOOKUP($B17,PROSPER_Harvey!$1:$1,PROSPER_Harvey!$11:$11,""),"")))))))))</f>
        <v>No Comment</v>
      </c>
      <c r="AP17" s="124" t="s">
        <v>89</v>
      </c>
      <c r="AQ17" s="150" t="str">
        <f t="shared" si="146"/>
        <v>N/A</v>
      </c>
      <c r="AR17" s="120" t="str">
        <f>_xlfn.XLOOKUP(B17,PROSPERInitial_Query!$E:$E,PROSPERInitial_Query!$L:$L,"",,-1)</f>
        <v/>
      </c>
      <c r="AS17" s="121" t="str">
        <f t="shared" si="15"/>
        <v>Daniel Tow1 - PortfolioTraining &amp; Adoption</v>
      </c>
      <c r="AT17" s="126" t="str">
        <f>_xlfn.XLOOKUP(AS17,PROSPERDelta_Query!BK:BK,PROSPERDelta_Query!N:N,"",,-1)</f>
        <v/>
      </c>
      <c r="AU17" s="124" t="str">
        <f t="shared" si="147"/>
        <v>N/A</v>
      </c>
      <c r="AV17" s="124" t="str">
        <f>IF(IF(IF($C17="Christopher Lobo",_xlfn.XLOOKUP($B17,PROSPER_Lobo!$1:$1,PROSPER_Lobo!$12:$12,""),
IF($C17="Naren Baliga",_xlfn.XLOOKUP($B17,PROSPER_Baliga!$1:$1,PROSPER_Baliga!$12:$12,""),
IF($C17="Thorsten Huhn",_xlfn.XLOOKUP($B17,PROSPER_Huhn!$1:$1,PROSPER_Huhn!$12:$12,""),
IF($C17="Nick Hull",_xlfn.XLOOKUP($B17,PROSPER_Hull!$1:$1,PROSPER_Hull!$12:$12,""),
IF($C17="Monika Kotwani",_xlfn.XLOOKUP($B17,PROSPER_Kotwani!$1:$1,PROSPER_Kotwani!$12:$12,""),
IF($C17="Jonathan Wellner",_xlfn.XLOOKUP($B17,PROSPER_Wellner!$1:$1,PROSPER_Wellner!$12:$12,""),
IF($C17="Travis Harvey",_xlfn.XLOOKUP($B17,PROSPER_Harvey!$1:$1,PROSPER_Harvey!$12:$12,""),"")))))))="","",
IF($C17="Christopher Lobo",_xlfn.XLOOKUP($B17,PROSPER_Lobo!$1:$1,PROSPER_Lobo!$12:$12,""),
IF($C17="Naren Baliga",_xlfn.XLOOKUP($B17,PROSPER_Baliga!$1:$1,PROSPER_Baliga!$12:$12,""),
IF($C17="Thorsten Huhn",_xlfn.XLOOKUP($B17,PROSPER_Huhn!$1:$1,PROSPER_Huhn!$12:$12,""),
IF($C17="Nick Hull",_xlfn.XLOOKUP($B17,PROSPER_Hull!$1:$1,PROSPER_Hull!$12:$12,""),
IF($C17="Monika Kotwani",_xlfn.XLOOKUP($B17,PROSPER_Kotwani!$1:$1,PROSPER_Kotwani!$12:$12,""),
IF($C17="Jonathan Wellner",_xlfn.XLOOKUP($B17,PROSPER_Wellner!$1:$1,PROSPER_Wellner!$12:$12,""),
IF($C17="Travis Harvey",_xlfn.XLOOKUP($B17,PROSPER_Harvey!$1:$1,PROSPER_Harvey!$12:$12,""),""))))))))="","No Score",IF(IF($C17="Christopher Lobo",_xlfn.XLOOKUP($B17,PROSPER_Lobo!$1:$1,PROSPER_Lobo!$12:$12,""),
IF($C17="Naren Baliga",_xlfn.XLOOKUP($B17,PROSPER_Baliga!$1:$1,PROSPER_Baliga!$12:$12,""),
IF($C17="Thorsten Huhn",_xlfn.XLOOKUP($B17,PROSPER_Huhn!$1:$1,PROSPER_Huhn!$12:$12,""),
IF($C17="Nick Hull",_xlfn.XLOOKUP($B17,PROSPER_Hull!$1:$1,PROSPER_Hull!$12:$12,""),
IF($C17="Monika Kotwani",_xlfn.XLOOKUP($B17,PROSPER_Kotwani!$1:$1,PROSPER_Kotwani!$12:$12,""),
IF($C17="Jonathan Wellner",_xlfn.XLOOKUP($B17,PROSPER_Wellner!$1:$1,PROSPER_Wellner!$12:$12,""),
IF($C17="Travis Harvey",_xlfn.XLOOKUP($B17,PROSPER_Harvey!$1:$1,PROSPER_Harvey!$12:$12,""),"")))))))="","",
IF($C17="Christopher Lobo",_xlfn.XLOOKUP($B17,PROSPER_Lobo!$1:$1,PROSPER_Lobo!$12:$12,""),
IF($C17="Naren Baliga",_xlfn.XLOOKUP($B17,PROSPER_Baliga!$1:$1,PROSPER_Baliga!$12:$12,""),
IF($C17="Thorsten Huhn",_xlfn.XLOOKUP($B17,PROSPER_Huhn!$1:$1,PROSPER_Huhn!$12:$12,""),
IF($C17="Nick Hull",_xlfn.XLOOKUP($B17,PROSPER_Hull!$1:$1,PROSPER_Hull!$12:$12,""),
IF($C17="Monika Kotwani",_xlfn.XLOOKUP($B17,PROSPER_Kotwani!$1:$1,PROSPER_Kotwani!$12:$12,""),
IF($C17="Jonathan Wellner",_xlfn.XLOOKUP($B17,PROSPER_Wellner!$1:$1,PROSPER_Wellner!$12:$12,""),
IF($C17="Travis Harvey",_xlfn.XLOOKUP($B17,PROSPER_Harvey!$1:$1,PROSPER_Harvey!$12:$12,""),"")))))))))</f>
        <v>No Score</v>
      </c>
      <c r="AW17" s="125" t="str">
        <f>IF(IF(IF($C17="Christopher Lobo",_xlfn.XLOOKUP($B17,PROSPER_Lobo!$1:$1,PROSPER_Lobo!$13:$13,""),
IF($C17="Naren Baliga",_xlfn.XLOOKUP($B17,PROSPER_Baliga!$1:$1,PROSPER_Baliga!$13:$13,""),
IF($C17="Thorsten Huhn",_xlfn.XLOOKUP($B17,PROSPER_Huhn!$1:$1,PROSPER_Huhn!$13:$13,""),
IF($C17="Nick Hull",_xlfn.XLOOKUP($B17,PROSPER_Hull!$1:$1,PROSPER_Hull!$13:$13,""),
IF($C17="Monika Kotwani",_xlfn.XLOOKUP($B17,PROSPER_Kotwani!$1:$1,PROSPER_Kotwani!$13:$13,""),
IF($C17="Jonathan Wellner",_xlfn.XLOOKUP($B17,PROSPER_Wellner!$1:$1,PROSPER_Wellner!$13:$13,""),
IF($C17="Travis Harvey",_xlfn.XLOOKUP($B17,PROSPER_Harvey!$1:$1,PROSPER_Harvey!$13:$13,""),"")))))))="","",
IF($C17="Christopher Lobo",_xlfn.XLOOKUP($B17,PROSPER_Lobo!$1:$1,PROSPER_Lobo!$13:$13,""),
IF($C17="Naren Baliga",_xlfn.XLOOKUP($B17,PROSPER_Baliga!$1:$1,PROSPER_Baliga!$13:$13,""),
IF($C17="Thorsten Huhn",_xlfn.XLOOKUP($B17,PROSPER_Huhn!$1:$1,PROSPER_Huhn!$13:$13,""),
IF($C17="Nick Hull",_xlfn.XLOOKUP($B17,PROSPER_Hull!$1:$1,PROSPER_Hull!$13:$13,""),
IF($C17="Monika Kotwani",_xlfn.XLOOKUP($B17,PROSPER_Kotwani!$1:$1,PROSPER_Kotwani!$13:$13,""),
IF($C17="Jonathan Wellner",_xlfn.XLOOKUP($B17,PROSPER_Wellner!$1:$1,PROSPER_Wellner!$13:$13,""),
IF($C17="Travis Harvey",_xlfn.XLOOKUP($B17,PROSPER_Harvey!$1:$1,PROSPER_Harvey!$13:$13,""),""))))))))="","No Comment",IF(IF($C17="Christopher Lobo",_xlfn.XLOOKUP($B17,PROSPER_Lobo!$1:$1,PROSPER_Lobo!$13:$13,""),
IF($C17="Naren Baliga",_xlfn.XLOOKUP($B17,PROSPER_Baliga!$1:$1,PROSPER_Baliga!$13:$13,""),
IF($C17="Thorsten Huhn",_xlfn.XLOOKUP($B17,PROSPER_Huhn!$1:$1,PROSPER_Huhn!$13:$13,""),
IF($C17="Nick Hull",_xlfn.XLOOKUP($B17,PROSPER_Hull!$1:$1,PROSPER_Hull!$13:$13,""),
IF($C17="Monika Kotwani",_xlfn.XLOOKUP($B17,PROSPER_Kotwani!$1:$1,PROSPER_Kotwani!$13:$13,""),
IF($C17="Jonathan Wellner",_xlfn.XLOOKUP($B17,PROSPER_Wellner!$1:$1,PROSPER_Wellner!$13:$13,""),
IF($C17="Travis Harvey",_xlfn.XLOOKUP($B17,PROSPER_Harvey!$1:$1,PROSPER_Harvey!$13:$13,""),"")))))))="","",
IF($C17="Christopher Lobo",_xlfn.XLOOKUP($B17,PROSPER_Lobo!$1:$1,PROSPER_Lobo!$13:$13,""),
IF($C17="Naren Baliga",_xlfn.XLOOKUP($B17,PROSPER_Baliga!$1:$1,PROSPER_Baliga!$13:$13,""),
IF($C17="Thorsten Huhn",_xlfn.XLOOKUP($B17,PROSPER_Huhn!$1:$1,PROSPER_Huhn!$13:$13,""),
IF($C17="Nick Hull",_xlfn.XLOOKUP($B17,PROSPER_Hull!$1:$1,PROSPER_Hull!$13:$13,""),
IF($C17="Monika Kotwani",_xlfn.XLOOKUP($B17,PROSPER_Kotwani!$1:$1,PROSPER_Kotwani!$13:$13,""),
IF($C17="Jonathan Wellner",_xlfn.XLOOKUP($B17,PROSPER_Wellner!$1:$1,PROSPER_Wellner!$13:$13,""),
IF($C17="Travis Harvey",_xlfn.XLOOKUP($B17,PROSPER_Harvey!$1:$1,PROSPER_Harvey!$13:$13,""),"")))))))))</f>
        <v>No Comment</v>
      </c>
      <c r="AX17" s="124" t="s">
        <v>89</v>
      </c>
      <c r="AY17" s="150" t="str">
        <f t="shared" si="148"/>
        <v>N/A</v>
      </c>
      <c r="AZ17" s="120" t="str">
        <f>_xlfn.XLOOKUP(B17,PROSPERInitial_Query!$E:$E,PROSPERInitial_Query!$M:$M,"",,-1)</f>
        <v/>
      </c>
      <c r="BA17" s="121" t="str">
        <f t="shared" si="18"/>
        <v>Daniel Tow1 - PortfolioDMLT</v>
      </c>
      <c r="BB17" s="126" t="str">
        <f>_xlfn.XLOOKUP(BA17,PROSPERDelta_Query!BK:BK,PROSPERDelta_Query!O:O,"",,-1)</f>
        <v/>
      </c>
      <c r="BC17" s="124" t="str">
        <f t="shared" si="149"/>
        <v>N/A</v>
      </c>
      <c r="BD17" s="124" t="str">
        <f>IF(IF(IF($C17="Christopher Lobo",_xlfn.XLOOKUP($B17,PROSPER_Lobo!$1:$1,PROSPER_Lobo!$14:$14,""),
IF($C17="Naren Baliga",_xlfn.XLOOKUP($B17,PROSPER_Baliga!$1:$1,PROSPER_Baliga!$14:$14,""),
IF($C17="Thorsten Huhn",_xlfn.XLOOKUP($B17,PROSPER_Huhn!$1:$1,PROSPER_Huhn!$14:$14,""),
IF($C17="Nick Hull",_xlfn.XLOOKUP($B17,PROSPER_Hull!$1:$1,PROSPER_Hull!$14:$14,""),
IF($C17="Monika Kotwani",_xlfn.XLOOKUP($B17,PROSPER_Kotwani!$1:$1,PROSPER_Kotwani!$14:$14,""),
IF($C17="Jonathan Wellner",_xlfn.XLOOKUP($B17,PROSPER_Wellner!$1:$1,PROSPER_Wellner!$14:$14,""),
IF($C17="Travis Harvey",_xlfn.XLOOKUP($B17,PROSPER_Harvey!$1:$1,PROSPER_Harvey!$14:$14,""),"")))))))="","",
IF($C17="Christopher Lobo",_xlfn.XLOOKUP($B17,PROSPER_Lobo!$1:$1,PROSPER_Lobo!$14:$14,""),
IF($C17="Naren Baliga",_xlfn.XLOOKUP($B17,PROSPER_Baliga!$1:$1,PROSPER_Baliga!$14:$14,""),
IF($C17="Thorsten Huhn",_xlfn.XLOOKUP($B17,PROSPER_Huhn!$1:$1,PROSPER_Huhn!$14:$14,""),
IF($C17="Nick Hull",_xlfn.XLOOKUP($B17,PROSPER_Hull!$1:$1,PROSPER_Hull!$14:$14,""),
IF($C17="Monika Kotwani",_xlfn.XLOOKUP($B17,PROSPER_Kotwani!$1:$1,PROSPER_Kotwani!$14:$14,""),
IF($C17="Jonathan Wellner",_xlfn.XLOOKUP($B17,PROSPER_Wellner!$1:$1,PROSPER_Wellner!$14:$14,""),
IF($C17="Travis Harvey",_xlfn.XLOOKUP($B17,PROSPER_Harvey!$1:$1,PROSPER_Harvey!$14:$14,""),""))))))))="","No Score",IF(IF($C17="Christopher Lobo",_xlfn.XLOOKUP($B17,PROSPER_Lobo!$1:$1,PROSPER_Lobo!$14:$14,""),
IF($C17="Naren Baliga",_xlfn.XLOOKUP($B17,PROSPER_Baliga!$1:$1,PROSPER_Baliga!$14:$14,""),
IF($C17="Thorsten Huhn",_xlfn.XLOOKUP($B17,PROSPER_Huhn!$1:$1,PROSPER_Huhn!$14:$14,""),
IF($C17="Nick Hull",_xlfn.XLOOKUP($B17,PROSPER_Hull!$1:$1,PROSPER_Hull!$14:$14,""),
IF($C17="Monika Kotwani",_xlfn.XLOOKUP($B17,PROSPER_Kotwani!$1:$1,PROSPER_Kotwani!$14:$14,""),
IF($C17="Jonathan Wellner",_xlfn.XLOOKUP($B17,PROSPER_Wellner!$1:$1,PROSPER_Wellner!$14:$14,""),
IF($C17="Travis Harvey",_xlfn.XLOOKUP($B17,PROSPER_Harvey!$1:$1,PROSPER_Harvey!$14:$14,""),"")))))))="","",
IF($C17="Christopher Lobo",_xlfn.XLOOKUP($B17,PROSPER_Lobo!$1:$1,PROSPER_Lobo!$14:$14,""),
IF($C17="Naren Baliga",_xlfn.XLOOKUP($B17,PROSPER_Baliga!$1:$1,PROSPER_Baliga!$14:$14,""),
IF($C17="Thorsten Huhn",_xlfn.XLOOKUP($B17,PROSPER_Huhn!$1:$1,PROSPER_Huhn!$14:$14,""),
IF($C17="Nick Hull",_xlfn.XLOOKUP($B17,PROSPER_Hull!$1:$1,PROSPER_Hull!$14:$14,""),
IF($C17="Monika Kotwani",_xlfn.XLOOKUP($B17,PROSPER_Kotwani!$1:$1,PROSPER_Kotwani!$14:$14,""),
IF($C17="Jonathan Wellner",_xlfn.XLOOKUP($B17,PROSPER_Wellner!$1:$1,PROSPER_Wellner!$14:$14,""),
IF($C17="Travis Harvey",_xlfn.XLOOKUP($B17,PROSPER_Harvey!$1:$1,PROSPER_Harvey!$14:$14,""),"")))))))))</f>
        <v>No Score</v>
      </c>
      <c r="BE17" s="125" t="str">
        <f>IF(IF(IF($C17="Christopher Lobo",_xlfn.XLOOKUP($B17,PROSPER_Lobo!$1:$1,PROSPER_Lobo!$15:$15,""),
IF($C17="Naren Baliga",_xlfn.XLOOKUP($B17,PROSPER_Baliga!$1:$1,PROSPER_Baliga!$15:$15,""),
IF($C17="Thorsten Huhn",_xlfn.XLOOKUP($B17,PROSPER_Huhn!$1:$1,PROSPER_Huhn!$15:$15,""),
IF($C17="Nick Hull",_xlfn.XLOOKUP($B17,PROSPER_Hull!$1:$1,PROSPER_Hull!$15:$15,""),
IF($C17="Monika Kotwani",_xlfn.XLOOKUP($B17,PROSPER_Kotwani!$1:$1,PROSPER_Kotwani!$15:$15,""),
IF($C17="Jonathan Wellner",_xlfn.XLOOKUP($B17,PROSPER_Wellner!$1:$1,PROSPER_Wellner!$15:$15,""),
IF($C17="Travis Harvey",_xlfn.XLOOKUP($B17,PROSPER_Harvey!$1:$1,PROSPER_Harvey!$15:$15,""),"")))))))="","",
IF($C17="Christopher Lobo",_xlfn.XLOOKUP($B17,PROSPER_Lobo!$1:$1,PROSPER_Lobo!$15:$15,""),
IF($C17="Naren Baliga",_xlfn.XLOOKUP($B17,PROSPER_Baliga!$1:$1,PROSPER_Baliga!$15:$15,""),
IF($C17="Thorsten Huhn",_xlfn.XLOOKUP($B17,PROSPER_Huhn!$1:$1,PROSPER_Huhn!$15:$15,""),
IF($C17="Nick Hull",_xlfn.XLOOKUP($B17,PROSPER_Hull!$1:$1,PROSPER_Hull!$15:$15,""),
IF($C17="Monika Kotwani",_xlfn.XLOOKUP($B17,PROSPER_Kotwani!$1:$1,PROSPER_Kotwani!$15:$15,""),
IF($C17="Jonathan Wellner",_xlfn.XLOOKUP($B17,PROSPER_Wellner!$1:$1,PROSPER_Wellner!$15:$15,""),
IF($C17="Travis Harvey",_xlfn.XLOOKUP($B17,PROSPER_Harvey!$1:$1,PROSPER_Harvey!$15:$15,""),""))))))))="","No Comment",IF(IF($C17="Christopher Lobo",_xlfn.XLOOKUP($B17,PROSPER_Lobo!$1:$1,PROSPER_Lobo!$15:$15,""),
IF($C17="Naren Baliga",_xlfn.XLOOKUP($B17,PROSPER_Baliga!$1:$1,PROSPER_Baliga!$15:$15,""),
IF($C17="Thorsten Huhn",_xlfn.XLOOKUP($B17,PROSPER_Huhn!$1:$1,PROSPER_Huhn!$15:$15,""),
IF($C17="Nick Hull",_xlfn.XLOOKUP($B17,PROSPER_Hull!$1:$1,PROSPER_Hull!$15:$15,""),
IF($C17="Monika Kotwani",_xlfn.XLOOKUP($B17,PROSPER_Kotwani!$1:$1,PROSPER_Kotwani!$15:$15,""),
IF($C17="Jonathan Wellner",_xlfn.XLOOKUP($B17,PROSPER_Wellner!$1:$1,PROSPER_Wellner!$15:$15,""),
IF($C17="Travis Harvey",_xlfn.XLOOKUP($B17,PROSPER_Harvey!$1:$1,PROSPER_Harvey!$15:$15,""),"")))))))="","",
IF($C17="Christopher Lobo",_xlfn.XLOOKUP($B17,PROSPER_Lobo!$1:$1,PROSPER_Lobo!$15:$15,""),
IF($C17="Naren Baliga",_xlfn.XLOOKUP($B17,PROSPER_Baliga!$1:$1,PROSPER_Baliga!$15:$15,""),
IF($C17="Thorsten Huhn",_xlfn.XLOOKUP($B17,PROSPER_Huhn!$1:$1,PROSPER_Huhn!$15:$15,""),
IF($C17="Nick Hull",_xlfn.XLOOKUP($B17,PROSPER_Hull!$1:$1,PROSPER_Hull!$15:$15,""),
IF($C17="Monika Kotwani",_xlfn.XLOOKUP($B17,PROSPER_Kotwani!$1:$1,PROSPER_Kotwani!$15:$15,""),
IF($C17="Jonathan Wellner",_xlfn.XLOOKUP($B17,PROSPER_Wellner!$1:$1,PROSPER_Wellner!$15:$15,""),
IF($C17="Travis Harvey",_xlfn.XLOOKUP($B17,PROSPER_Harvey!$1:$1,PROSPER_Harvey!$15:$15,""),"")))))))))</f>
        <v>No Comment</v>
      </c>
      <c r="BF17" s="124" t="s">
        <v>89</v>
      </c>
      <c r="BG17" s="150" t="str">
        <f t="shared" si="150"/>
        <v>N/A</v>
      </c>
      <c r="BH17" s="120" t="str">
        <f>_xlfn.XLOOKUP(B17,PROSPERInitial_Query!$E:$E,PROSPERInitial_Query!$N:$N,"",,-1)</f>
        <v/>
      </c>
      <c r="BI17" s="121" t="str">
        <f t="shared" si="21"/>
        <v>Daniel Tow1 - PortfolioRevenue Management</v>
      </c>
      <c r="BJ17" s="126" t="str">
        <f>_xlfn.XLOOKUP(BI17,PROSPERDelta_Query!BK:BK,PROSPERDelta_Query!P:P,"",,-1)</f>
        <v/>
      </c>
      <c r="BK17" s="124" t="str">
        <f t="shared" si="151"/>
        <v>N/A</v>
      </c>
      <c r="BL17" s="124" t="str">
        <f>IF(IF(IF($C17="Christopher Lobo",_xlfn.XLOOKUP($B17,PROSPER_Lobo!$1:$1,PROSPER_Lobo!$16:$16,""),
IF($C17="Naren Baliga",_xlfn.XLOOKUP($B17,PROSPER_Baliga!$1:$1,PROSPER_Baliga!$16:$16,""),
IF($C17="Thorsten Huhn",_xlfn.XLOOKUP($B17,PROSPER_Huhn!$1:$1,PROSPER_Huhn!$16:$16,""),
IF($C17="Nick Hull",_xlfn.XLOOKUP($B17,PROSPER_Hull!$1:$1,PROSPER_Hull!$16:$16,""),
IF($C17="Monika Kotwani",_xlfn.XLOOKUP($B17,PROSPER_Kotwani!$1:$1,PROSPER_Kotwani!$16:$16,""),
IF($C17="Jonathan Wellner",_xlfn.XLOOKUP($B17,PROSPER_Wellner!$1:$1,PROSPER_Wellner!$16:$16,""),
IF($C17="Travis Harvey",_xlfn.XLOOKUP($B17,PROSPER_Harvey!$1:$1,PROSPER_Harvey!$16:$16,""),"")))))))="","",
IF($C17="Christopher Lobo",_xlfn.XLOOKUP($B17,PROSPER_Lobo!$1:$1,PROSPER_Lobo!$16:$16,""),
IF($C17="Naren Baliga",_xlfn.XLOOKUP($B17,PROSPER_Baliga!$1:$1,PROSPER_Baliga!$16:$16,""),
IF($C17="Thorsten Huhn",_xlfn.XLOOKUP($B17,PROSPER_Huhn!$1:$1,PROSPER_Huhn!$16:$16,""),
IF($C17="Nick Hull",_xlfn.XLOOKUP($B17,PROSPER_Hull!$1:$1,PROSPER_Hull!$16:$16,""),
IF($C17="Monika Kotwani",_xlfn.XLOOKUP($B17,PROSPER_Kotwani!$1:$1,PROSPER_Kotwani!$16:$16,""),
IF($C17="Jonathan Wellner",_xlfn.XLOOKUP($B17,PROSPER_Wellner!$1:$1,PROSPER_Wellner!$16:$16,""),
IF($C17="Travis Harvey",_xlfn.XLOOKUP($B17,PROSPER_Harvey!$1:$1,PROSPER_Harvey!$16:$16,""),""))))))))="","No Score",IF(IF($C17="Christopher Lobo",_xlfn.XLOOKUP($B17,PROSPER_Lobo!$1:$1,PROSPER_Lobo!$16:$16,""),
IF($C17="Naren Baliga",_xlfn.XLOOKUP($B17,PROSPER_Baliga!$1:$1,PROSPER_Baliga!$16:$16,""),
IF($C17="Thorsten Huhn",_xlfn.XLOOKUP($B17,PROSPER_Huhn!$1:$1,PROSPER_Huhn!$16:$16,""),
IF($C17="Nick Hull",_xlfn.XLOOKUP($B17,PROSPER_Hull!$1:$1,PROSPER_Hull!$16:$16,""),
IF($C17="Monika Kotwani",_xlfn.XLOOKUP($B17,PROSPER_Kotwani!$1:$1,PROSPER_Kotwani!$16:$16,""),
IF($C17="Jonathan Wellner",_xlfn.XLOOKUP($B17,PROSPER_Wellner!$1:$1,PROSPER_Wellner!$16:$16,""),
IF($C17="Travis Harvey",_xlfn.XLOOKUP($B17,PROSPER_Harvey!$1:$1,PROSPER_Harvey!$16:$16,""),"")))))))="","",
IF($C17="Christopher Lobo",_xlfn.XLOOKUP($B17,PROSPER_Lobo!$1:$1,PROSPER_Lobo!$16:$16,""),
IF($C17="Naren Baliga",_xlfn.XLOOKUP($B17,PROSPER_Baliga!$1:$1,PROSPER_Baliga!$16:$16,""),
IF($C17="Thorsten Huhn",_xlfn.XLOOKUP($B17,PROSPER_Huhn!$1:$1,PROSPER_Huhn!$16:$16,""),
IF($C17="Nick Hull",_xlfn.XLOOKUP($B17,PROSPER_Hull!$1:$1,PROSPER_Hull!$16:$16,""),
IF($C17="Monika Kotwani",_xlfn.XLOOKUP($B17,PROSPER_Kotwani!$1:$1,PROSPER_Kotwani!$16:$16,""),
IF($C17="Jonathan Wellner",_xlfn.XLOOKUP($B17,PROSPER_Wellner!$1:$1,PROSPER_Wellner!$16:$16,""),
IF($C17="Travis Harvey",_xlfn.XLOOKUP($B17,PROSPER_Harvey!$1:$1,PROSPER_Harvey!$16:$16,""),"")))))))))</f>
        <v>No Score</v>
      </c>
      <c r="BM17" s="125" t="str">
        <f>IF(IF(IF($C17="Christopher Lobo",_xlfn.XLOOKUP($B17,PROSPER_Lobo!$1:$1,PROSPER_Lobo!$17:$17,""),
IF($C17="Naren Baliga",_xlfn.XLOOKUP($B17,PROSPER_Baliga!$1:$1,PROSPER_Baliga!$17:$17,""),
IF($C17="Thorsten Huhn",_xlfn.XLOOKUP($B17,PROSPER_Huhn!$1:$1,PROSPER_Huhn!$17:$17,""),
IF($C17="Nick Hull",_xlfn.XLOOKUP($B17,PROSPER_Hull!$1:$1,PROSPER_Hull!$17:$17,""),
IF($C17="Monika Kotwani",_xlfn.XLOOKUP($B17,PROSPER_Kotwani!$1:$1,PROSPER_Kotwani!$17:$17,""),
IF($C17="Jonathan Wellner",_xlfn.XLOOKUP($B17,PROSPER_Wellner!$1:$1,PROSPER_Wellner!$17:$17,""),
IF($C17="Travis Harvey",_xlfn.XLOOKUP($B17,PROSPER_Harvey!$1:$1,PROSPER_Harvey!$17:$17,""),"")))))))="","",
IF($C17="Christopher Lobo",_xlfn.XLOOKUP($B17,PROSPER_Lobo!$1:$1,PROSPER_Lobo!$17:$17,""),
IF($C17="Naren Baliga",_xlfn.XLOOKUP($B17,PROSPER_Baliga!$1:$1,PROSPER_Baliga!$17:$17,""),
IF($C17="Thorsten Huhn",_xlfn.XLOOKUP($B17,PROSPER_Huhn!$1:$1,PROSPER_Huhn!$17:$17,""),
IF($C17="Nick Hull",_xlfn.XLOOKUP($B17,PROSPER_Hull!$1:$1,PROSPER_Hull!$17:$17,""),
IF($C17="Monika Kotwani",_xlfn.XLOOKUP($B17,PROSPER_Kotwani!$1:$1,PROSPER_Kotwani!$17:$17,""),
IF($C17="Jonathan Wellner",_xlfn.XLOOKUP($B17,PROSPER_Wellner!$1:$1,PROSPER_Wellner!$17:$17,""),
IF($C17="Travis Harvey",_xlfn.XLOOKUP($B17,PROSPER_Harvey!$1:$1,PROSPER_Harvey!$17:$17,""),""))))))))="","No Comment",IF(IF($C17="Christopher Lobo",_xlfn.XLOOKUP($B17,PROSPER_Lobo!$1:$1,PROSPER_Lobo!$17:$17,""),
IF($C17="Naren Baliga",_xlfn.XLOOKUP($B17,PROSPER_Baliga!$1:$1,PROSPER_Baliga!$17:$17,""),
IF($C17="Thorsten Huhn",_xlfn.XLOOKUP($B17,PROSPER_Huhn!$1:$1,PROSPER_Huhn!$17:$17,""),
IF($C17="Nick Hull",_xlfn.XLOOKUP($B17,PROSPER_Hull!$1:$1,PROSPER_Hull!$17:$17,""),
IF($C17="Monika Kotwani",_xlfn.XLOOKUP($B17,PROSPER_Kotwani!$1:$1,PROSPER_Kotwani!$17:$17,""),
IF($C17="Jonathan Wellner",_xlfn.XLOOKUP($B17,PROSPER_Wellner!$1:$1,PROSPER_Wellner!$17:$17,""),
IF($C17="Travis Harvey",_xlfn.XLOOKUP($B17,PROSPER_Harvey!$1:$1,PROSPER_Harvey!$17:$17,""),"")))))))="","",
IF($C17="Christopher Lobo",_xlfn.XLOOKUP($B17,PROSPER_Lobo!$1:$1,PROSPER_Lobo!$17:$17,""),
IF($C17="Naren Baliga",_xlfn.XLOOKUP($B17,PROSPER_Baliga!$1:$1,PROSPER_Baliga!$17:$17,""),
IF($C17="Thorsten Huhn",_xlfn.XLOOKUP($B17,PROSPER_Huhn!$1:$1,PROSPER_Huhn!$17:$17,""),
IF($C17="Nick Hull",_xlfn.XLOOKUP($B17,PROSPER_Hull!$1:$1,PROSPER_Hull!$17:$17,""),
IF($C17="Monika Kotwani",_xlfn.XLOOKUP($B17,PROSPER_Kotwani!$1:$1,PROSPER_Kotwani!$17:$17,""),
IF($C17="Jonathan Wellner",_xlfn.XLOOKUP($B17,PROSPER_Wellner!$1:$1,PROSPER_Wellner!$17:$17,""),
IF($C17="Travis Harvey",_xlfn.XLOOKUP($B17,PROSPER_Harvey!$1:$1,PROSPER_Harvey!$17:$17,""),"")))))))))</f>
        <v>No Comment</v>
      </c>
      <c r="BN17" s="124" t="str">
        <f>IFERROR(ROUND(_xlfn.XLOOKUP(B17,'RevenueChallenge_Query'!$E:$E,'RevenueChallenge_Query'!$F:$F)/3.2,0),"Not Taken")</f>
        <v>Not Taken</v>
      </c>
      <c r="BO17" s="150" t="str">
        <f t="shared" si="152"/>
        <v>N/A</v>
      </c>
      <c r="BP17" s="120" t="str">
        <f>_xlfn.XLOOKUP(B17,PROSPERInitial_Query!$E:$E,PROSPERInitial_Query!$O:$O,"",,-1)</f>
        <v/>
      </c>
      <c r="BQ17" s="121" t="str">
        <f t="shared" si="24"/>
        <v>Daniel Tow1 - PortfolioArtificial Intelligence</v>
      </c>
      <c r="BR17" s="126" t="str">
        <f>_xlfn.XLOOKUP(BQ17,PROSPERDelta_Query!BK:BK,PROSPERDelta_Query!Q:Q,"",,-1)</f>
        <v/>
      </c>
      <c r="BS17" s="124" t="str">
        <f t="shared" si="153"/>
        <v>N/A</v>
      </c>
      <c r="BT17" s="124" t="str">
        <f>IF(IF(IF($C17="Christopher Lobo",_xlfn.XLOOKUP($B17,PROSPER_Lobo!$1:$1,PROSPER_Lobo!$18:$18,""),
IF($C17="Naren Baliga",_xlfn.XLOOKUP($B17,PROSPER_Baliga!$1:$1,PROSPER_Baliga!$18:$18,""),
IF($C17="Thorsten Huhn",_xlfn.XLOOKUP($B17,PROSPER_Huhn!$1:$1,PROSPER_Huhn!$18:$18,""),
IF($C17="Nick Hull",_xlfn.XLOOKUP($B17,PROSPER_Hull!$1:$1,PROSPER_Hull!$18:$18,""),
IF($C17="Monika Kotwani",_xlfn.XLOOKUP($B17,PROSPER_Kotwani!$1:$1,PROSPER_Kotwani!$18:$18,""),
IF($C17="Jonathan Wellner",_xlfn.XLOOKUP($B17,PROSPER_Wellner!$1:$1,PROSPER_Wellner!$18:$18,""),
IF($C17="Travis Harvey",_xlfn.XLOOKUP($B17,PROSPER_Harvey!$1:$1,PROSPER_Harvey!$18:$18,""),"")))))))="","",
IF($C17="Christopher Lobo",_xlfn.XLOOKUP($B17,PROSPER_Lobo!$1:$1,PROSPER_Lobo!$18:$18,""),
IF($C17="Naren Baliga",_xlfn.XLOOKUP($B17,PROSPER_Baliga!$1:$1,PROSPER_Baliga!$18:$18,""),
IF($C17="Thorsten Huhn",_xlfn.XLOOKUP($B17,PROSPER_Huhn!$1:$1,PROSPER_Huhn!$18:$18,""),
IF($C17="Nick Hull",_xlfn.XLOOKUP($B17,PROSPER_Hull!$1:$1,PROSPER_Hull!$18:$18,""),
IF($C17="Monika Kotwani",_xlfn.XLOOKUP($B17,PROSPER_Kotwani!$1:$1,PROSPER_Kotwani!$18:$18,""),
IF($C17="Jonathan Wellner",_xlfn.XLOOKUP($B17,PROSPER_Wellner!$1:$1,PROSPER_Wellner!$18:$18,""),
IF($C17="Travis Harvey",_xlfn.XLOOKUP($B17,PROSPER_Harvey!$1:$1,PROSPER_Harvey!$18:$18,""),""))))))))="","No Score",IF(IF($C17="Christopher Lobo",_xlfn.XLOOKUP($B17,PROSPER_Lobo!$1:$1,PROSPER_Lobo!$18:$18,""),
IF($C17="Naren Baliga",_xlfn.XLOOKUP($B17,PROSPER_Baliga!$1:$1,PROSPER_Baliga!$18:$18,""),
IF($C17="Thorsten Huhn",_xlfn.XLOOKUP($B17,PROSPER_Huhn!$1:$1,PROSPER_Huhn!$18:$18,""),
IF($C17="Nick Hull",_xlfn.XLOOKUP($B17,PROSPER_Hull!$1:$1,PROSPER_Hull!$18:$18,""),
IF($C17="Monika Kotwani",_xlfn.XLOOKUP($B17,PROSPER_Kotwani!$1:$1,PROSPER_Kotwani!$18:$18,""),
IF($C17="Jonathan Wellner",_xlfn.XLOOKUP($B17,PROSPER_Wellner!$1:$1,PROSPER_Wellner!$18:$18,""),
IF($C17="Travis Harvey",_xlfn.XLOOKUP($B17,PROSPER_Harvey!$1:$1,PROSPER_Harvey!$18:$18,""),"")))))))="","",
IF($C17="Christopher Lobo",_xlfn.XLOOKUP($B17,PROSPER_Lobo!$1:$1,PROSPER_Lobo!$18:$18,""),
IF($C17="Naren Baliga",_xlfn.XLOOKUP($B17,PROSPER_Baliga!$1:$1,PROSPER_Baliga!$18:$18,""),
IF($C17="Thorsten Huhn",_xlfn.XLOOKUP($B17,PROSPER_Huhn!$1:$1,PROSPER_Huhn!$18:$18,""),
IF($C17="Nick Hull",_xlfn.XLOOKUP($B17,PROSPER_Hull!$1:$1,PROSPER_Hull!$18:$18,""),
IF($C17="Monika Kotwani",_xlfn.XLOOKUP($B17,PROSPER_Kotwani!$1:$1,PROSPER_Kotwani!$18:$18,""),
IF($C17="Jonathan Wellner",_xlfn.XLOOKUP($B17,PROSPER_Wellner!$1:$1,PROSPER_Wellner!$18:$18,""),
IF($C17="Travis Harvey",_xlfn.XLOOKUP($B17,PROSPER_Harvey!$1:$1,PROSPER_Harvey!$18:$18,""),"")))))))))</f>
        <v>No Score</v>
      </c>
      <c r="BU17" s="125" t="str">
        <f>IF(IF(IF($C17="Christopher Lobo",_xlfn.XLOOKUP($B17,PROSPER_Lobo!$1:$1,PROSPER_Lobo!$19:$19,""),
IF($C17="Naren Baliga",_xlfn.XLOOKUP($B17,PROSPER_Baliga!$1:$1,PROSPER_Baliga!$19:$19,""),
IF($C17="Thorsten Huhn",_xlfn.XLOOKUP($B17,PROSPER_Huhn!$1:$1,PROSPER_Huhn!$19:$19,""),
IF($C17="Nick Hull",_xlfn.XLOOKUP($B17,PROSPER_Hull!$1:$1,PROSPER_Hull!$19:$19,""),
IF($C17="Monika Kotwani",_xlfn.XLOOKUP($B17,PROSPER_Kotwani!$1:$1,PROSPER_Kotwani!$19:$19,""),
IF($C17="Jonathan Wellner",_xlfn.XLOOKUP($B17,PROSPER_Wellner!$1:$1,PROSPER_Wellner!$19:$19,""),
IF($C17="Travis Harvey",_xlfn.XLOOKUP($B17,PROSPER_Harvey!$1:$1,PROSPER_Harvey!$19:$19,""),"")))))))="","",
IF($C17="Christopher Lobo",_xlfn.XLOOKUP($B17,PROSPER_Lobo!$1:$1,PROSPER_Lobo!$19:$19,""),
IF($C17="Naren Baliga",_xlfn.XLOOKUP($B17,PROSPER_Baliga!$1:$1,PROSPER_Baliga!$19:$19,""),
IF($C17="Thorsten Huhn",_xlfn.XLOOKUP($B17,PROSPER_Huhn!$1:$1,PROSPER_Huhn!$19:$19,""),
IF($C17="Nick Hull",_xlfn.XLOOKUP($B17,PROSPER_Hull!$1:$1,PROSPER_Hull!$19:$19,""),
IF($C17="Monika Kotwani",_xlfn.XLOOKUP($B17,PROSPER_Kotwani!$1:$1,PROSPER_Kotwani!$19:$19,""),
IF($C17="Jonathan Wellner",_xlfn.XLOOKUP($B17,PROSPER_Wellner!$1:$1,PROSPER_Wellner!$19:$19,""),
IF($C17="Travis Harvey",_xlfn.XLOOKUP($B17,PROSPER_Harvey!$1:$1,PROSPER_Harvey!$19:$19,""),""))))))))="","No Comment",IF(IF($C17="Christopher Lobo",_xlfn.XLOOKUP($B17,PROSPER_Lobo!$1:$1,PROSPER_Lobo!$19:$19,""),
IF($C17="Naren Baliga",_xlfn.XLOOKUP($B17,PROSPER_Baliga!$1:$1,PROSPER_Baliga!$19:$19,""),
IF($C17="Thorsten Huhn",_xlfn.XLOOKUP($B17,PROSPER_Huhn!$1:$1,PROSPER_Huhn!$19:$19,""),
IF($C17="Nick Hull",_xlfn.XLOOKUP($B17,PROSPER_Hull!$1:$1,PROSPER_Hull!$19:$19,""),
IF($C17="Monika Kotwani",_xlfn.XLOOKUP($B17,PROSPER_Kotwani!$1:$1,PROSPER_Kotwani!$19:$19,""),
IF($C17="Jonathan Wellner",_xlfn.XLOOKUP($B17,PROSPER_Wellner!$1:$1,PROSPER_Wellner!$19:$19,""),
IF($C17="Travis Harvey",_xlfn.XLOOKUP($B17,PROSPER_Harvey!$1:$1,PROSPER_Harvey!$19:$19,""),"")))))))="","",
IF($C17="Christopher Lobo",_xlfn.XLOOKUP($B17,PROSPER_Lobo!$1:$1,PROSPER_Lobo!$19:$19,""),
IF($C17="Naren Baliga",_xlfn.XLOOKUP($B17,PROSPER_Baliga!$1:$1,PROSPER_Baliga!$19:$19,""),
IF($C17="Thorsten Huhn",_xlfn.XLOOKUP($B17,PROSPER_Huhn!$1:$1,PROSPER_Huhn!$19:$19,""),
IF($C17="Nick Hull",_xlfn.XLOOKUP($B17,PROSPER_Hull!$1:$1,PROSPER_Hull!$19:$19,""),
IF($C17="Monika Kotwani",_xlfn.XLOOKUP($B17,PROSPER_Kotwani!$1:$1,PROSPER_Kotwani!$19:$19,""),
IF($C17="Jonathan Wellner",_xlfn.XLOOKUP($B17,PROSPER_Wellner!$1:$1,PROSPER_Wellner!$19:$19,""),
IF($C17="Travis Harvey",_xlfn.XLOOKUP($B17,PROSPER_Harvey!$1:$1,PROSPER_Harvey!$19:$19,""),"")))))))))</f>
        <v>No Comment</v>
      </c>
      <c r="BV17" s="124" t="s">
        <v>89</v>
      </c>
      <c r="BW17" s="150" t="str">
        <f t="shared" si="154"/>
        <v>N/A</v>
      </c>
      <c r="BX17" s="127" t="str">
        <f t="shared" si="155"/>
        <v>N/A</v>
      </c>
      <c r="BY17" s="128" t="str">
        <f t="shared" si="156"/>
        <v>N/A</v>
      </c>
      <c r="BZ17" s="128" t="str">
        <f t="shared" si="157"/>
        <v>N/A</v>
      </c>
      <c r="CA17" s="129" t="str">
        <f t="shared" si="158"/>
        <v>N/A</v>
      </c>
      <c r="CB17" s="130" t="str">
        <f>_xlfn.XLOOKUP(B17,PROSPERInitial_Query!$E:$E,PROSPERInitial_Query!$AA:$AA,"",,-1)</f>
        <v/>
      </c>
      <c r="CC17" s="121" t="str">
        <f t="shared" si="31"/>
        <v>Daniel Tow2 - RelationshipAccount / Stakeholder 1Name</v>
      </c>
      <c r="CD17" s="121" t="str">
        <f>_xlfn.XLOOKUP(CC17,PROSPERDelta_Query!BK:BK,PROSPERDelta_Query!AC:AC,"",,-1)</f>
        <v/>
      </c>
      <c r="CE17" s="126" t="str">
        <f>_xlfn.XLOOKUP(B17,PROSPERInitial_Query!$E:$E,PROSPERInitial_Query!$Q:$Q,"",,-1)</f>
        <v/>
      </c>
      <c r="CF17" s="121" t="str">
        <f t="shared" si="32"/>
        <v>Daniel Tow2 - RelationshipAccount / Stakeholder 1Self Score</v>
      </c>
      <c r="CG17" s="126" t="str">
        <f>_xlfn.XLOOKUP(CF17,PROSPERDelta_Query!BK:BK,PROSPERDelta_Query!AM:AM,"",,-1)</f>
        <v/>
      </c>
      <c r="CH17" s="131" t="str">
        <f t="shared" si="159"/>
        <v/>
      </c>
      <c r="CI17" s="131" t="str">
        <f t="shared" si="160"/>
        <v>N/A</v>
      </c>
      <c r="CJ17" s="132" t="str">
        <f t="shared" si="161"/>
        <v>N/A</v>
      </c>
      <c r="CK17" s="132" t="str">
        <f>IF(IF(IF($C17="Christopher Lobo",_xlfn.XLOOKUP($B17,PROSPER_Lobo!$1:$1,PROSPER_Lobo!$21:$21,""),
IF($C17="Naren Baliga",_xlfn.XLOOKUP($B17,PROSPER_Baliga!$1:$1,PROSPER_Baliga!$21:$21,""),
IF($C17="Thorsten Huhn",_xlfn.XLOOKUP($B17,PROSPER_Huhn!$1:$1,PROSPER_Huhn!$21:$21,""),
IF($C17="Nick Hull",_xlfn.XLOOKUP($B17,PROSPER_Hull!$1:$1,PROSPER_Hull!$21:$21,""),
IF($C17="Monika Kotwani",_xlfn.XLOOKUP($B17,PROSPER_Kotwani!$1:$1,PROSPER_Kotwani!$21:$21,""),
IF($C17="Jonathan Wellner",_xlfn.XLOOKUP($B17,PROSPER_Wellner!$1:$1,PROSPER_Wellner!$21:$21,""),
IF($C17="Travis Harvey",_xlfn.XLOOKUP($B17,PROSPER_Harvey!$1:$1,PROSPER_Harvey!$21:$21,""),"")))))))="","",
IF($C17="Christopher Lobo",_xlfn.XLOOKUP($B17,PROSPER_Lobo!$1:$1,PROSPER_Lobo!$21:$21,""),
IF($C17="Naren Baliga",_xlfn.XLOOKUP($B17,PROSPER_Baliga!$1:$1,PROSPER_Baliga!$21:$21,""),
IF($C17="Thorsten Huhn",_xlfn.XLOOKUP($B17,PROSPER_Huhn!$1:$1,PROSPER_Huhn!$21:$21,""),
IF($C17="Nick Hull",_xlfn.XLOOKUP($B17,PROSPER_Hull!$1:$1,PROSPER_Hull!$21:$21,""),
IF($C17="Monika Kotwani",_xlfn.XLOOKUP($B17,PROSPER_Kotwani!$1:$1,PROSPER_Kotwani!$21:$21,""),
IF($C17="Jonathan Wellner",_xlfn.XLOOKUP($B17,PROSPER_Wellner!$1:$1,PROSPER_Wellner!$21:$21,""),
IF($C17="Travis Harvey",_xlfn.XLOOKUP($B17,PROSPER_Harvey!$1:$1,PROSPER_Harvey!$21:$21,""),""))))))))="","No Score",IF(IF($C17="Christopher Lobo",_xlfn.XLOOKUP($B17,PROSPER_Lobo!$1:$1,PROSPER_Lobo!$21:$21,""),
IF($C17="Naren Baliga",_xlfn.XLOOKUP($B17,PROSPER_Baliga!$1:$1,PROSPER_Baliga!$21:$21,""),
IF($C17="Thorsten Huhn",_xlfn.XLOOKUP($B17,PROSPER_Huhn!$1:$1,PROSPER_Huhn!$21:$21,""),
IF($C17="Nick Hull",_xlfn.XLOOKUP($B17,PROSPER_Hull!$1:$1,PROSPER_Hull!$21:$21,""),
IF($C17="Monika Kotwani",_xlfn.XLOOKUP($B17,PROSPER_Kotwani!$1:$1,PROSPER_Kotwani!$21:$21,""),
IF($C17="Jonathan Wellner",_xlfn.XLOOKUP($B17,PROSPER_Wellner!$1:$1,PROSPER_Wellner!$21:$21,""),
IF($C17="Travis Harvey",_xlfn.XLOOKUP($B17,PROSPER_Harvey!$1:$1,PROSPER_Harvey!$21:$21,""),"")))))))="","",
IF($C17="Christopher Lobo",_xlfn.XLOOKUP($B17,PROSPER_Lobo!$1:$1,PROSPER_Lobo!$21:$21,""),
IF($C17="Naren Baliga",_xlfn.XLOOKUP($B17,PROSPER_Baliga!$1:$1,PROSPER_Baliga!$21:$21,""),
IF($C17="Thorsten Huhn",_xlfn.XLOOKUP($B17,PROSPER_Huhn!$1:$1,PROSPER_Huhn!$21:$21,""),
IF($C17="Nick Hull",_xlfn.XLOOKUP($B17,PROSPER_Hull!$1:$1,PROSPER_Hull!$21:$21,""),
IF($C17="Monika Kotwani",_xlfn.XLOOKUP($B17,PROSPER_Kotwani!$1:$1,PROSPER_Kotwani!$21:$21,""),
IF($C17="Jonathan Wellner",_xlfn.XLOOKUP($B17,PROSPER_Wellner!$1:$1,PROSPER_Wellner!$21:$21,""),
IF($C17="Travis Harvey",_xlfn.XLOOKUP($B17,PROSPER_Harvey!$1:$1,PROSPER_Harvey!$21:$21,""),"")))))))))</f>
        <v>N/A</v>
      </c>
      <c r="CL17" s="131" t="str">
        <f>IF(IF(IF($C17="Christopher Lobo",_xlfn.XLOOKUP($B17,PROSPER_Lobo!$1:$1,PROSPER_Lobo!$22:$22,""),
IF($C17="Naren Baliga",_xlfn.XLOOKUP($B17,PROSPER_Baliga!$1:$1,PROSPER_Baliga!$22:$22,""),
IF($C17="Thorsten Huhn",_xlfn.XLOOKUP($B17,PROSPER_Huhn!$1:$1,PROSPER_Huhn!$22:$22,""),
IF($C17="Nick Hull",_xlfn.XLOOKUP($B17,PROSPER_Hull!$1:$1,PROSPER_Hull!$22:$22,""),
IF($C17="Monika Kotwani",_xlfn.XLOOKUP($B17,PROSPER_Kotwani!$1:$1,PROSPER_Kotwani!$22:$22,""),
IF($C17="Jonathan Wellner",_xlfn.XLOOKUP($B17,PROSPER_Wellner!$1:$1,PROSPER_Wellner!$22:$22,""),
IF($C17="Travis Harvey",_xlfn.XLOOKUP($B17,PROSPER_Harvey!$1:$1,PROSPER_Harvey!$22:$22,""),"")))))))="","",
IF($C17="Christopher Lobo",_xlfn.XLOOKUP($B17,PROSPER_Lobo!$1:$1,PROSPER_Lobo!$22:$22,""),
IF($C17="Naren Baliga",_xlfn.XLOOKUP($B17,PROSPER_Baliga!$1:$1,PROSPER_Baliga!$22:$22,""),
IF($C17="Thorsten Huhn",_xlfn.XLOOKUP($B17,PROSPER_Huhn!$1:$1,PROSPER_Huhn!$22:$22,""),
IF($C17="Nick Hull",_xlfn.XLOOKUP($B17,PROSPER_Hull!$1:$1,PROSPER_Hull!$22:$22,""),
IF($C17="Monika Kotwani",_xlfn.XLOOKUP($B17,PROSPER_Kotwani!$1:$1,PROSPER_Kotwani!$22:$22,""),
IF($C17="Jonathan Wellner",_xlfn.XLOOKUP($B17,PROSPER_Wellner!$1:$1,PROSPER_Wellner!$22:$22,""),
IF($C17="Travis Harvey",_xlfn.XLOOKUP($B17,PROSPER_Harvey!$1:$1,PROSPER_Harvey!$22:$22,""),""))))))))="","No Comment",IF(IF($C17="Christopher Lobo",_xlfn.XLOOKUP($B17,PROSPER_Lobo!$1:$1,PROSPER_Lobo!$22:$22,""),
IF($C17="Naren Baliga",_xlfn.XLOOKUP($B17,PROSPER_Baliga!$1:$1,PROSPER_Baliga!$22:$22,""),
IF($C17="Thorsten Huhn",_xlfn.XLOOKUP($B17,PROSPER_Huhn!$1:$1,PROSPER_Huhn!$22:$22,""),
IF($C17="Nick Hull",_xlfn.XLOOKUP($B17,PROSPER_Hull!$1:$1,PROSPER_Hull!$22:$22,""),
IF($C17="Monika Kotwani",_xlfn.XLOOKUP($B17,PROSPER_Kotwani!$1:$1,PROSPER_Kotwani!$22:$22,""),
IF($C17="Jonathan Wellner",_xlfn.XLOOKUP($B17,PROSPER_Wellner!$1:$1,PROSPER_Wellner!$22:$22,""),
IF($C17="Travis Harvey",_xlfn.XLOOKUP($B17,PROSPER_Harvey!$1:$1,PROSPER_Harvey!$22:$22,""),"")))))))="","",
IF($C17="Christopher Lobo",_xlfn.XLOOKUP($B17,PROSPER_Lobo!$1:$1,PROSPER_Lobo!$22:$22,""),
IF($C17="Naren Baliga",_xlfn.XLOOKUP($B17,PROSPER_Baliga!$1:$1,PROSPER_Baliga!$22:$22,""),
IF($C17="Thorsten Huhn",_xlfn.XLOOKUP($B17,PROSPER_Huhn!$1:$1,PROSPER_Huhn!$22:$22,""),
IF($C17="Nick Hull",_xlfn.XLOOKUP($B17,PROSPER_Hull!$1:$1,PROSPER_Hull!$22:$22,""),
IF($C17="Monika Kotwani",_xlfn.XLOOKUP($B17,PROSPER_Kotwani!$1:$1,PROSPER_Kotwani!$22:$22,""),
IF($C17="Jonathan Wellner",_xlfn.XLOOKUP($B17,PROSPER_Wellner!$1:$1,PROSPER_Wellner!$22:$22,""),
IF($C17="Travis Harvey",_xlfn.XLOOKUP($B17,PROSPER_Harvey!$1:$1,PROSPER_Harvey!$22:$22,""),"")))))))))</f>
        <v>N/A</v>
      </c>
      <c r="CM17" s="150" t="str">
        <f t="shared" si="162"/>
        <v>N/A</v>
      </c>
      <c r="CN17" s="130" t="str">
        <f>_xlfn.XLOOKUP(B17,PROSPERInitial_Query!$E:$E,PROSPERInitial_Query!$AB:$AB,"",,-1)</f>
        <v/>
      </c>
      <c r="CO17" s="121" t="str">
        <f t="shared" si="37"/>
        <v>Daniel Tow2 - RelationshipAccount / Stakeholder 2Name</v>
      </c>
      <c r="CP17" s="121" t="str">
        <f>_xlfn.XLOOKUP(CO17,PROSPERDelta_Query!BK:BK,PROSPERDelta_Query!AD:AD,"",,-1)</f>
        <v/>
      </c>
      <c r="CQ17" s="126" t="str">
        <f>_xlfn.XLOOKUP(B17,PROSPERInitial_Query!$E:$E,PROSPERInitial_Query!$R:$R,"",,-1)</f>
        <v/>
      </c>
      <c r="CR17" s="121" t="str">
        <f t="shared" si="38"/>
        <v>Daniel Tow2 - RelationshipAccount / Stakeholder 2Self Score</v>
      </c>
      <c r="CS17" s="126" t="str">
        <f>_xlfn.XLOOKUP(CR17,PROSPERDelta_Query!BK:BK,PROSPERDelta_Query!AN:AN,"",,-1)</f>
        <v/>
      </c>
      <c r="CT17" s="131" t="str">
        <f t="shared" si="163"/>
        <v/>
      </c>
      <c r="CU17" s="131" t="str">
        <f t="shared" si="164"/>
        <v>N/A</v>
      </c>
      <c r="CV17" s="132" t="str">
        <f t="shared" si="165"/>
        <v>N/A</v>
      </c>
      <c r="CW17" s="132" t="str">
        <f>IF(IF(IF($C17="Christopher Lobo",_xlfn.XLOOKUP($B17,PROSPER_Lobo!$1:$1,PROSPER_Lobo!$24:$24,""),
IF($C17="Naren Baliga",_xlfn.XLOOKUP($B17,PROSPER_Baliga!$1:$1,PROSPER_Baliga!$24:$24,""),
IF($C17="Thorsten Huhn",_xlfn.XLOOKUP($B17,PROSPER_Huhn!$1:$1,PROSPER_Huhn!$24:$24,""),
IF($C17="Nick Hull",_xlfn.XLOOKUP($B17,PROSPER_Hull!$1:$1,PROSPER_Hull!$24:$24,""),
IF($C17="Monika Kotwani",_xlfn.XLOOKUP($B17,PROSPER_Kotwani!$1:$1,PROSPER_Kotwani!$24:$24,""),
IF($C17="Jonathan Wellner",_xlfn.XLOOKUP($B17,PROSPER_Wellner!$1:$1,PROSPER_Wellner!$24:$24,""),
IF($C17="Travis Harvey",_xlfn.XLOOKUP($B17,PROSPER_Harvey!$1:$1,PROSPER_Harvey!$24:$24,""),"")))))))="","",
IF($C17="Christopher Lobo",_xlfn.XLOOKUP($B17,PROSPER_Lobo!$1:$1,PROSPER_Lobo!$24:$24,""),
IF($C17="Naren Baliga",_xlfn.XLOOKUP($B17,PROSPER_Baliga!$1:$1,PROSPER_Baliga!$24:$24,""),
IF($C17="Thorsten Huhn",_xlfn.XLOOKUP($B17,PROSPER_Huhn!$1:$1,PROSPER_Huhn!$24:$24,""),
IF($C17="Nick Hull",_xlfn.XLOOKUP($B17,PROSPER_Hull!$1:$1,PROSPER_Hull!$24:$24,""),
IF($C17="Monika Kotwani",_xlfn.XLOOKUP($B17,PROSPER_Kotwani!$1:$1,PROSPER_Kotwani!$24:$24,""),
IF($C17="Jonathan Wellner",_xlfn.XLOOKUP($B17,PROSPER_Wellner!$1:$1,PROSPER_Wellner!$24:$24,""),
IF($C17="Travis Harvey",_xlfn.XLOOKUP($B17,PROSPER_Harvey!$1:$1,PROSPER_Harvey!$24:$24,""),""))))))))="","No Score",IF(IF($C17="Christopher Lobo",_xlfn.XLOOKUP($B17,PROSPER_Lobo!$1:$1,PROSPER_Lobo!$24:$24,""),
IF($C17="Naren Baliga",_xlfn.XLOOKUP($B17,PROSPER_Baliga!$1:$1,PROSPER_Baliga!$24:$24,""),
IF($C17="Thorsten Huhn",_xlfn.XLOOKUP($B17,PROSPER_Huhn!$1:$1,PROSPER_Huhn!$24:$24,""),
IF($C17="Nick Hull",_xlfn.XLOOKUP($B17,PROSPER_Hull!$1:$1,PROSPER_Hull!$24:$24,""),
IF($C17="Monika Kotwani",_xlfn.XLOOKUP($B17,PROSPER_Kotwani!$1:$1,PROSPER_Kotwani!$24:$24,""),
IF($C17="Jonathan Wellner",_xlfn.XLOOKUP($B17,PROSPER_Wellner!$1:$1,PROSPER_Wellner!$24:$24,""),
IF($C17="Travis Harvey",_xlfn.XLOOKUP($B17,PROSPER_Harvey!$1:$1,PROSPER_Harvey!$24:$24,""),"")))))))="","",
IF($C17="Christopher Lobo",_xlfn.XLOOKUP($B17,PROSPER_Lobo!$1:$1,PROSPER_Lobo!$24:$24,""),
IF($C17="Naren Baliga",_xlfn.XLOOKUP($B17,PROSPER_Baliga!$1:$1,PROSPER_Baliga!$24:$24,""),
IF($C17="Thorsten Huhn",_xlfn.XLOOKUP($B17,PROSPER_Huhn!$1:$1,PROSPER_Huhn!$24:$24,""),
IF($C17="Nick Hull",_xlfn.XLOOKUP($B17,PROSPER_Hull!$1:$1,PROSPER_Hull!$24:$24,""),
IF($C17="Monika Kotwani",_xlfn.XLOOKUP($B17,PROSPER_Kotwani!$1:$1,PROSPER_Kotwani!$24:$24,""),
IF($C17="Jonathan Wellner",_xlfn.XLOOKUP($B17,PROSPER_Wellner!$1:$1,PROSPER_Wellner!$24:$24,""),
IF($C17="Travis Harvey",_xlfn.XLOOKUP($B17,PROSPER_Harvey!$1:$1,PROSPER_Harvey!$24:$24,""),"")))))))))</f>
        <v>N/A</v>
      </c>
      <c r="CX17" s="131" t="str">
        <f>IF(IF(IF($C17="Christopher Lobo",_xlfn.XLOOKUP($B17,PROSPER_Lobo!$1:$1,PROSPER_Lobo!$25:$25,""),
IF($C17="Naren Baliga",_xlfn.XLOOKUP($B17,PROSPER_Baliga!$1:$1,PROSPER_Baliga!$25:$25,""),
IF($C17="Thorsten Huhn",_xlfn.XLOOKUP($B17,PROSPER_Huhn!$1:$1,PROSPER_Huhn!$25:$25,""),
IF($C17="Nick Hull",_xlfn.XLOOKUP($B17,PROSPER_Hull!$1:$1,PROSPER_Hull!$25:$25,""),
IF($C17="Monika Kotwani",_xlfn.XLOOKUP($B17,PROSPER_Kotwani!$1:$1,PROSPER_Kotwani!$25:$25,""),
IF($C17="Jonathan Wellner",_xlfn.XLOOKUP($B17,PROSPER_Wellner!$1:$1,PROSPER_Wellner!$25:$25,""),
IF($C17="Travis Harvey",_xlfn.XLOOKUP($B17,PROSPER_Harvey!$1:$1,PROSPER_Harvey!$25:$25,""),"")))))))="","",
IF($C17="Christopher Lobo",_xlfn.XLOOKUP($B17,PROSPER_Lobo!$1:$1,PROSPER_Lobo!$25:$25,""),
IF($C17="Naren Baliga",_xlfn.XLOOKUP($B17,PROSPER_Baliga!$1:$1,PROSPER_Baliga!$25:$25,""),
IF($C17="Thorsten Huhn",_xlfn.XLOOKUP($B17,PROSPER_Huhn!$1:$1,PROSPER_Huhn!$25:$25,""),
IF($C17="Nick Hull",_xlfn.XLOOKUP($B17,PROSPER_Hull!$1:$1,PROSPER_Hull!$25:$25,""),
IF($C17="Monika Kotwani",_xlfn.XLOOKUP($B17,PROSPER_Kotwani!$1:$1,PROSPER_Kotwani!$25:$25,""),
IF($C17="Jonathan Wellner",_xlfn.XLOOKUP($B17,PROSPER_Wellner!$1:$1,PROSPER_Wellner!$25:$25,""),
IF($C17="Travis Harvey",_xlfn.XLOOKUP($B17,PROSPER_Harvey!$1:$1,PROSPER_Harvey!$25:$25,""),""))))))))="","No Comment",IF(IF($C17="Christopher Lobo",_xlfn.XLOOKUP($B17,PROSPER_Lobo!$1:$1,PROSPER_Lobo!$25:$25,""),
IF($C17="Naren Baliga",_xlfn.XLOOKUP($B17,PROSPER_Baliga!$1:$1,PROSPER_Baliga!$25:$25,""),
IF($C17="Thorsten Huhn",_xlfn.XLOOKUP($B17,PROSPER_Huhn!$1:$1,PROSPER_Huhn!$25:$25,""),
IF($C17="Nick Hull",_xlfn.XLOOKUP($B17,PROSPER_Hull!$1:$1,PROSPER_Hull!$25:$25,""),
IF($C17="Monika Kotwani",_xlfn.XLOOKUP($B17,PROSPER_Kotwani!$1:$1,PROSPER_Kotwani!$25:$25,""),
IF($C17="Jonathan Wellner",_xlfn.XLOOKUP($B17,PROSPER_Wellner!$1:$1,PROSPER_Wellner!$25:$25,""),
IF($C17="Travis Harvey",_xlfn.XLOOKUP($B17,PROSPER_Harvey!$1:$1,PROSPER_Harvey!$25:$25,""),"")))))))="","",
IF($C17="Christopher Lobo",_xlfn.XLOOKUP($B17,PROSPER_Lobo!$1:$1,PROSPER_Lobo!$25:$25,""),
IF($C17="Naren Baliga",_xlfn.XLOOKUP($B17,PROSPER_Baliga!$1:$1,PROSPER_Baliga!$25:$25,""),
IF($C17="Thorsten Huhn",_xlfn.XLOOKUP($B17,PROSPER_Huhn!$1:$1,PROSPER_Huhn!$25:$25,""),
IF($C17="Nick Hull",_xlfn.XLOOKUP($B17,PROSPER_Hull!$1:$1,PROSPER_Hull!$25:$25,""),
IF($C17="Monika Kotwani",_xlfn.XLOOKUP($B17,PROSPER_Kotwani!$1:$1,PROSPER_Kotwani!$25:$25,""),
IF($C17="Jonathan Wellner",_xlfn.XLOOKUP($B17,PROSPER_Wellner!$1:$1,PROSPER_Wellner!$25:$25,""),
IF($C17="Travis Harvey",_xlfn.XLOOKUP($B17,PROSPER_Harvey!$1:$1,PROSPER_Harvey!$25:$25,""),"")))))))))</f>
        <v>N/A</v>
      </c>
      <c r="CY17" s="150" t="str">
        <f t="shared" si="166"/>
        <v>N/A</v>
      </c>
      <c r="CZ17" s="130" t="str">
        <f>_xlfn.XLOOKUP(B17,PROSPERInitial_Query!$E:$E,PROSPERInitial_Query!$AC:$AC,"",,-1)</f>
        <v/>
      </c>
      <c r="DA17" s="121" t="str">
        <f t="shared" si="43"/>
        <v>Daniel Tow2 - RelationshipAccount / Stakeholder 3Name</v>
      </c>
      <c r="DB17" s="121" t="str">
        <f>_xlfn.XLOOKUP(DA17,PROSPERDelta_Query!BK:BK,PROSPERDelta_Query!AE:AE,"",,-1)</f>
        <v/>
      </c>
      <c r="DC17" s="126" t="str">
        <f>_xlfn.XLOOKUP(B17,PROSPERInitial_Query!$E:$E,PROSPERInitial_Query!$S:$S,"",,-1)</f>
        <v/>
      </c>
      <c r="DD17" s="121" t="str">
        <f t="shared" si="44"/>
        <v>Daniel Tow2 - RelationshipAccount / Stakeholder 3Self Score</v>
      </c>
      <c r="DE17" s="126" t="str">
        <f>_xlfn.XLOOKUP(DD17,PROSPERDelta_Query!BK:BK,PROSPERDelta_Query!AO:AO,"",,-1)</f>
        <v/>
      </c>
      <c r="DF17" s="131" t="str">
        <f t="shared" si="167"/>
        <v/>
      </c>
      <c r="DG17" s="131" t="str">
        <f t="shared" si="168"/>
        <v>N/A</v>
      </c>
      <c r="DH17" s="132" t="str">
        <f t="shared" si="169"/>
        <v>N/A</v>
      </c>
      <c r="DI17" s="132" t="str">
        <f>IF(IF(IF($C17="Christopher Lobo",_xlfn.XLOOKUP($B17,PROSPER_Lobo!$1:$1,PROSPER_Lobo!$27:$27,""),
IF($C17="Naren Baliga",_xlfn.XLOOKUP($B17,PROSPER_Baliga!$1:$1,PROSPER_Baliga!$27:$27,""),
IF($C17="Thorsten Huhn",_xlfn.XLOOKUP($B17,PROSPER_Huhn!$1:$1,PROSPER_Huhn!$27:$27,""),
IF($C17="Nick Hull",_xlfn.XLOOKUP($B17,PROSPER_Hull!$1:$1,PROSPER_Hull!$27:$27,""),
IF($C17="Monika Kotwani",_xlfn.XLOOKUP($B17,PROSPER_Kotwani!$1:$1,PROSPER_Kotwani!$27:$27,""),
IF($C17="Jonathan Wellner",_xlfn.XLOOKUP($B17,PROSPER_Wellner!$1:$1,PROSPER_Wellner!$27:$27,""),
IF($C17="Travis Harvey",_xlfn.XLOOKUP($B17,PROSPER_Harvey!$1:$1,PROSPER_Harvey!$27:$27,""),"")))))))="","",
IF($C17="Christopher Lobo",_xlfn.XLOOKUP($B17,PROSPER_Lobo!$1:$1,PROSPER_Lobo!$27:$27,""),
IF($C17="Naren Baliga",_xlfn.XLOOKUP($B17,PROSPER_Baliga!$1:$1,PROSPER_Baliga!$27:$27,""),
IF($C17="Thorsten Huhn",_xlfn.XLOOKUP($B17,PROSPER_Huhn!$1:$1,PROSPER_Huhn!$27:$27,""),
IF($C17="Nick Hull",_xlfn.XLOOKUP($B17,PROSPER_Hull!$1:$1,PROSPER_Hull!$27:$27,""),
IF($C17="Monika Kotwani",_xlfn.XLOOKUP($B17,PROSPER_Kotwani!$1:$1,PROSPER_Kotwani!$27:$27,""),
IF($C17="Jonathan Wellner",_xlfn.XLOOKUP($B17,PROSPER_Wellner!$1:$1,PROSPER_Wellner!$27:$27,""),
IF($C17="Travis Harvey",_xlfn.XLOOKUP($B17,PROSPER_Harvey!$1:$1,PROSPER_Harvey!$27:$27,""),""))))))))="","No Score",IF(IF($C17="Christopher Lobo",_xlfn.XLOOKUP($B17,PROSPER_Lobo!$1:$1,PROSPER_Lobo!$27:$27,""),
IF($C17="Naren Baliga",_xlfn.XLOOKUP($B17,PROSPER_Baliga!$1:$1,PROSPER_Baliga!$27:$27,""),
IF($C17="Thorsten Huhn",_xlfn.XLOOKUP($B17,PROSPER_Huhn!$1:$1,PROSPER_Huhn!$27:$27,""),
IF($C17="Nick Hull",_xlfn.XLOOKUP($B17,PROSPER_Hull!$1:$1,PROSPER_Hull!$27:$27,""),
IF($C17="Monika Kotwani",_xlfn.XLOOKUP($B17,PROSPER_Kotwani!$1:$1,PROSPER_Kotwani!$27:$27,""),
IF($C17="Jonathan Wellner",_xlfn.XLOOKUP($B17,PROSPER_Wellner!$1:$1,PROSPER_Wellner!$27:$27,""),
IF($C17="Travis Harvey",_xlfn.XLOOKUP($B17,PROSPER_Harvey!$1:$1,PROSPER_Harvey!$27:$27,""),"")))))))="","",
IF($C17="Christopher Lobo",_xlfn.XLOOKUP($B17,PROSPER_Lobo!$1:$1,PROSPER_Lobo!$27:$27,""),
IF($C17="Naren Baliga",_xlfn.XLOOKUP($B17,PROSPER_Baliga!$1:$1,PROSPER_Baliga!$27:$27,""),
IF($C17="Thorsten Huhn",_xlfn.XLOOKUP($B17,PROSPER_Huhn!$1:$1,PROSPER_Huhn!$27:$27,""),
IF($C17="Nick Hull",_xlfn.XLOOKUP($B17,PROSPER_Hull!$1:$1,PROSPER_Hull!$27:$27,""),
IF($C17="Monika Kotwani",_xlfn.XLOOKUP($B17,PROSPER_Kotwani!$1:$1,PROSPER_Kotwani!$27:$27,""),
IF($C17="Jonathan Wellner",_xlfn.XLOOKUP($B17,PROSPER_Wellner!$1:$1,PROSPER_Wellner!$27:$27,""),
IF($C17="Travis Harvey",_xlfn.XLOOKUP($B17,PROSPER_Harvey!$1:$1,PROSPER_Harvey!$27:$27,""),"")))))))))</f>
        <v>N/A</v>
      </c>
      <c r="DJ17" s="131" t="str">
        <f>IF(IF(IF($C17="Christopher Lobo",_xlfn.XLOOKUP($B17,PROSPER_Lobo!$1:$1,PROSPER_Lobo!$28:$28,""),
IF($C17="Naren Baliga",_xlfn.XLOOKUP($B17,PROSPER_Baliga!$1:$1,PROSPER_Baliga!$28:$28,""),
IF($C17="Thorsten Huhn",_xlfn.XLOOKUP($B17,PROSPER_Huhn!$1:$1,PROSPER_Huhn!$28:$28,""),
IF($C17="Nick Hull",_xlfn.XLOOKUP($B17,PROSPER_Hull!$1:$1,PROSPER_Hull!$28:$28,""),
IF($C17="Monika Kotwani",_xlfn.XLOOKUP($B17,PROSPER_Kotwani!$1:$1,PROSPER_Kotwani!$28:$28,""),
IF($C17="Jonathan Wellner",_xlfn.XLOOKUP($B17,PROSPER_Wellner!$1:$1,PROSPER_Wellner!$28:$28,""),
IF($C17="Travis Harvey",_xlfn.XLOOKUP($B17,PROSPER_Harvey!$1:$1,PROSPER_Harvey!$28:$28,""),"")))))))="","",
IF($C17="Christopher Lobo",_xlfn.XLOOKUP($B17,PROSPER_Lobo!$1:$1,PROSPER_Lobo!$28:$28,""),
IF($C17="Naren Baliga",_xlfn.XLOOKUP($B17,PROSPER_Baliga!$1:$1,PROSPER_Baliga!$28:$28,""),
IF($C17="Thorsten Huhn",_xlfn.XLOOKUP($B17,PROSPER_Huhn!$1:$1,PROSPER_Huhn!$28:$28,""),
IF($C17="Nick Hull",_xlfn.XLOOKUP($B17,PROSPER_Hull!$1:$1,PROSPER_Hull!$28:$28,""),
IF($C17="Monika Kotwani",_xlfn.XLOOKUP($B17,PROSPER_Kotwani!$1:$1,PROSPER_Kotwani!$28:$28,""),
IF($C17="Jonathan Wellner",_xlfn.XLOOKUP($B17,PROSPER_Wellner!$1:$1,PROSPER_Wellner!$28:$28,""),
IF($C17="Travis Harvey",_xlfn.XLOOKUP($B17,PROSPER_Harvey!$1:$1,PROSPER_Harvey!$28:$28,""),""))))))))="","No Comment",IF(IF($C17="Christopher Lobo",_xlfn.XLOOKUP($B17,PROSPER_Lobo!$1:$1,PROSPER_Lobo!$28:$28,""),
IF($C17="Naren Baliga",_xlfn.XLOOKUP($B17,PROSPER_Baliga!$1:$1,PROSPER_Baliga!$28:$28,""),
IF($C17="Thorsten Huhn",_xlfn.XLOOKUP($B17,PROSPER_Huhn!$1:$1,PROSPER_Huhn!$28:$28,""),
IF($C17="Nick Hull",_xlfn.XLOOKUP($B17,PROSPER_Hull!$1:$1,PROSPER_Hull!$28:$28,""),
IF($C17="Monika Kotwani",_xlfn.XLOOKUP($B17,PROSPER_Kotwani!$1:$1,PROSPER_Kotwani!$28:$28,""),
IF($C17="Jonathan Wellner",_xlfn.XLOOKUP($B17,PROSPER_Wellner!$1:$1,PROSPER_Wellner!$28:$28,""),
IF($C17="Travis Harvey",_xlfn.XLOOKUP($B17,PROSPER_Harvey!$1:$1,PROSPER_Harvey!$28:$28,""),"")))))))="","",
IF($C17="Christopher Lobo",_xlfn.XLOOKUP($B17,PROSPER_Lobo!$1:$1,PROSPER_Lobo!$28:$28,""),
IF($C17="Naren Baliga",_xlfn.XLOOKUP($B17,PROSPER_Baliga!$1:$1,PROSPER_Baliga!$28:$28,""),
IF($C17="Thorsten Huhn",_xlfn.XLOOKUP($B17,PROSPER_Huhn!$1:$1,PROSPER_Huhn!$28:$28,""),
IF($C17="Nick Hull",_xlfn.XLOOKUP($B17,PROSPER_Hull!$1:$1,PROSPER_Hull!$28:$28,""),
IF($C17="Monika Kotwani",_xlfn.XLOOKUP($B17,PROSPER_Kotwani!$1:$1,PROSPER_Kotwani!$28:$28,""),
IF($C17="Jonathan Wellner",_xlfn.XLOOKUP($B17,PROSPER_Wellner!$1:$1,PROSPER_Wellner!$28:$28,""),
IF($C17="Travis Harvey",_xlfn.XLOOKUP($B17,PROSPER_Harvey!$1:$1,PROSPER_Harvey!$28:$28,""),"")))))))))</f>
        <v>N/A</v>
      </c>
      <c r="DK17" s="150" t="str">
        <f t="shared" si="170"/>
        <v>N/A</v>
      </c>
      <c r="DL17" s="130" t="str">
        <f>_xlfn.XLOOKUP(B17,PROSPERInitial_Query!$E:$E,PROSPERInitial_Query!$AD:$AD,"",,-1)</f>
        <v/>
      </c>
      <c r="DM17" s="121" t="str">
        <f t="shared" si="49"/>
        <v>Daniel Tow2 - RelationshipAccount / Stakeholder 4Name</v>
      </c>
      <c r="DN17" s="121" t="str">
        <f>_xlfn.XLOOKUP(DM17,PROSPERDelta_Query!BK:BK,PROSPERDelta_Query!AF:AF,"",,-1)</f>
        <v/>
      </c>
      <c r="DO17" s="126" t="str">
        <f>_xlfn.XLOOKUP(B17,PROSPERInitial_Query!$E:$E,PROSPERInitial_Query!$T:$T,"",,-1)</f>
        <v/>
      </c>
      <c r="DP17" s="121" t="str">
        <f t="shared" si="50"/>
        <v>Daniel Tow2 - RelationshipAccount / Stakeholder 4Self Score</v>
      </c>
      <c r="DQ17" s="126" t="str">
        <f>_xlfn.XLOOKUP(DP17,PROSPERDelta_Query!BK:BK,PROSPERDelta_Query!AP:AP,"",,-1)</f>
        <v/>
      </c>
      <c r="DR17" s="131" t="str">
        <f t="shared" si="171"/>
        <v/>
      </c>
      <c r="DS17" s="131" t="str">
        <f t="shared" si="172"/>
        <v>N/A</v>
      </c>
      <c r="DT17" s="132" t="str">
        <f t="shared" si="173"/>
        <v>N/A</v>
      </c>
      <c r="DU17" s="132" t="str">
        <f>IF(IF(IF($C17="Christopher Lobo",_xlfn.XLOOKUP($B17,PROSPER_Lobo!$1:$1,PROSPER_Lobo!$30:$30,""),
IF($C17="Naren Baliga",_xlfn.XLOOKUP($B17,PROSPER_Baliga!$1:$1,PROSPER_Baliga!$30:$30,""),
IF($C17="Thorsten Huhn",_xlfn.XLOOKUP($B17,PROSPER_Huhn!$1:$1,PROSPER_Huhn!$30:$30,""),
IF($C17="Nick Hull",_xlfn.XLOOKUP($B17,PROSPER_Hull!$1:$1,PROSPER_Hull!$30:$30,""),
IF($C17="Monika Kotwani",_xlfn.XLOOKUP($B17,PROSPER_Kotwani!$1:$1,PROSPER_Kotwani!$30:$30,""),
IF($C17="Jonathan Wellner",_xlfn.XLOOKUP($B17,PROSPER_Wellner!$1:$1,PROSPER_Wellner!$30:$30,""),
IF($C17="Travis Harvey",_xlfn.XLOOKUP($B17,PROSPER_Harvey!$1:$1,PROSPER_Harvey!$30:$30,""),"")))))))="","",
IF($C17="Christopher Lobo",_xlfn.XLOOKUP($B17,PROSPER_Lobo!$1:$1,PROSPER_Lobo!$30:$30,""),
IF($C17="Naren Baliga",_xlfn.XLOOKUP($B17,PROSPER_Baliga!$1:$1,PROSPER_Baliga!$30:$30,""),
IF($C17="Thorsten Huhn",_xlfn.XLOOKUP($B17,PROSPER_Huhn!$1:$1,PROSPER_Huhn!$30:$30,""),
IF($C17="Nick Hull",_xlfn.XLOOKUP($B17,PROSPER_Hull!$1:$1,PROSPER_Hull!$30:$30,""),
IF($C17="Monika Kotwani",_xlfn.XLOOKUP($B17,PROSPER_Kotwani!$1:$1,PROSPER_Kotwani!$30:$30,""),
IF($C17="Jonathan Wellner",_xlfn.XLOOKUP($B17,PROSPER_Wellner!$1:$1,PROSPER_Wellner!$30:$30,""),
IF($C17="Travis Harvey",_xlfn.XLOOKUP($B17,PROSPER_Harvey!$1:$1,PROSPER_Harvey!$30:$30,""),""))))))))="","No Score",IF(IF($C17="Christopher Lobo",_xlfn.XLOOKUP($B17,PROSPER_Lobo!$1:$1,PROSPER_Lobo!$30:$30,""),
IF($C17="Naren Baliga",_xlfn.XLOOKUP($B17,PROSPER_Baliga!$1:$1,PROSPER_Baliga!$30:$30,""),
IF($C17="Thorsten Huhn",_xlfn.XLOOKUP($B17,PROSPER_Huhn!$1:$1,PROSPER_Huhn!$30:$30,""),
IF($C17="Nick Hull",_xlfn.XLOOKUP($B17,PROSPER_Hull!$1:$1,PROSPER_Hull!$30:$30,""),
IF($C17="Monika Kotwani",_xlfn.XLOOKUP($B17,PROSPER_Kotwani!$1:$1,PROSPER_Kotwani!$30:$30,""),
IF($C17="Jonathan Wellner",_xlfn.XLOOKUP($B17,PROSPER_Wellner!$1:$1,PROSPER_Wellner!$30:$30,""),
IF($C17="Travis Harvey",_xlfn.XLOOKUP($B17,PROSPER_Harvey!$1:$1,PROSPER_Harvey!$30:$30,""),"")))))))="","",
IF($C17="Christopher Lobo",_xlfn.XLOOKUP($B17,PROSPER_Lobo!$1:$1,PROSPER_Lobo!$30:$30,""),
IF($C17="Naren Baliga",_xlfn.XLOOKUP($B17,PROSPER_Baliga!$1:$1,PROSPER_Baliga!$30:$30,""),
IF($C17="Thorsten Huhn",_xlfn.XLOOKUP($B17,PROSPER_Huhn!$1:$1,PROSPER_Huhn!$30:$30,""),
IF($C17="Nick Hull",_xlfn.XLOOKUP($B17,PROSPER_Hull!$1:$1,PROSPER_Hull!$30:$30,""),
IF($C17="Monika Kotwani",_xlfn.XLOOKUP($B17,PROSPER_Kotwani!$1:$1,PROSPER_Kotwani!$30:$30,""),
IF($C17="Jonathan Wellner",_xlfn.XLOOKUP($B17,PROSPER_Wellner!$1:$1,PROSPER_Wellner!$30:$30,""),
IF($C17="Travis Harvey",_xlfn.XLOOKUP($B17,PROSPER_Harvey!$1:$1,PROSPER_Harvey!$30:$30,""),"")))))))))</f>
        <v>N/A</v>
      </c>
      <c r="DV17" s="131" t="str">
        <f>IF(IF(IF($C17="Christopher Lobo",_xlfn.XLOOKUP($B17,PROSPER_Lobo!$1:$1,PROSPER_Lobo!$31:$31,""),
IF($C17="Naren Baliga",_xlfn.XLOOKUP($B17,PROSPER_Baliga!$1:$1,PROSPER_Baliga!$31:$31,""),
IF($C17="Thorsten Huhn",_xlfn.XLOOKUP($B17,PROSPER_Huhn!$1:$1,PROSPER_Huhn!$31:$31,""),
IF($C17="Nick Hull",_xlfn.XLOOKUP($B17,PROSPER_Hull!$1:$1,PROSPER_Hull!$31:$31,""),
IF($C17="Monika Kotwani",_xlfn.XLOOKUP($B17,PROSPER_Kotwani!$1:$1,PROSPER_Kotwani!$31:$31,""),
IF($C17="Jonathan Wellner",_xlfn.XLOOKUP($B17,PROSPER_Wellner!$1:$1,PROSPER_Wellner!$31:$31,""),
IF($C17="Travis Harvey",_xlfn.XLOOKUP($B17,PROSPER_Harvey!$1:$1,PROSPER_Harvey!$31:$31,""),"")))))))="","",
IF($C17="Christopher Lobo",_xlfn.XLOOKUP($B17,PROSPER_Lobo!$1:$1,PROSPER_Lobo!$31:$31,""),
IF($C17="Naren Baliga",_xlfn.XLOOKUP($B17,PROSPER_Baliga!$1:$1,PROSPER_Baliga!$31:$31,""),
IF($C17="Thorsten Huhn",_xlfn.XLOOKUP($B17,PROSPER_Huhn!$1:$1,PROSPER_Huhn!$31:$31,""),
IF($C17="Nick Hull",_xlfn.XLOOKUP($B17,PROSPER_Hull!$1:$1,PROSPER_Hull!$31:$31,""),
IF($C17="Monika Kotwani",_xlfn.XLOOKUP($B17,PROSPER_Kotwani!$1:$1,PROSPER_Kotwani!$31:$31,""),
IF($C17="Jonathan Wellner",_xlfn.XLOOKUP($B17,PROSPER_Wellner!$1:$1,PROSPER_Wellner!$31:$31,""),
IF($C17="Travis Harvey",_xlfn.XLOOKUP($B17,PROSPER_Harvey!$1:$1,PROSPER_Harvey!$31:$31,""),""))))))))="","No Comment",IF(IF($C17="Christopher Lobo",_xlfn.XLOOKUP($B17,PROSPER_Lobo!$1:$1,PROSPER_Lobo!$31:$31,""),
IF($C17="Naren Baliga",_xlfn.XLOOKUP($B17,PROSPER_Baliga!$1:$1,PROSPER_Baliga!$31:$31,""),
IF($C17="Thorsten Huhn",_xlfn.XLOOKUP($B17,PROSPER_Huhn!$1:$1,PROSPER_Huhn!$31:$31,""),
IF($C17="Nick Hull",_xlfn.XLOOKUP($B17,PROSPER_Hull!$1:$1,PROSPER_Hull!$31:$31,""),
IF($C17="Monika Kotwani",_xlfn.XLOOKUP($B17,PROSPER_Kotwani!$1:$1,PROSPER_Kotwani!$31:$31,""),
IF($C17="Jonathan Wellner",_xlfn.XLOOKUP($B17,PROSPER_Wellner!$1:$1,PROSPER_Wellner!$31:$31,""),
IF($C17="Travis Harvey",_xlfn.XLOOKUP($B17,PROSPER_Harvey!$1:$1,PROSPER_Harvey!$31:$31,""),"")))))))="","",
IF($C17="Christopher Lobo",_xlfn.XLOOKUP($B17,PROSPER_Lobo!$1:$1,PROSPER_Lobo!$31:$31,""),
IF($C17="Naren Baliga",_xlfn.XLOOKUP($B17,PROSPER_Baliga!$1:$1,PROSPER_Baliga!$31:$31,""),
IF($C17="Thorsten Huhn",_xlfn.XLOOKUP($B17,PROSPER_Huhn!$1:$1,PROSPER_Huhn!$31:$31,""),
IF($C17="Nick Hull",_xlfn.XLOOKUP($B17,PROSPER_Hull!$1:$1,PROSPER_Hull!$31:$31,""),
IF($C17="Monika Kotwani",_xlfn.XLOOKUP($B17,PROSPER_Kotwani!$1:$1,PROSPER_Kotwani!$31:$31,""),
IF($C17="Jonathan Wellner",_xlfn.XLOOKUP($B17,PROSPER_Wellner!$1:$1,PROSPER_Wellner!$31:$31,""),
IF($C17="Travis Harvey",_xlfn.XLOOKUP($B17,PROSPER_Harvey!$1:$1,PROSPER_Harvey!$31:$31,""),"")))))))))</f>
        <v>N/A</v>
      </c>
      <c r="DW17" s="150" t="str">
        <f t="shared" si="174"/>
        <v>N/A</v>
      </c>
      <c r="DX17" s="130" t="str">
        <f>_xlfn.XLOOKUP(B17,PROSPERInitial_Query!$E:$E,PROSPERInitial_Query!$AE:$AE,"",,-1)</f>
        <v/>
      </c>
      <c r="DY17" s="121" t="str">
        <f t="shared" si="55"/>
        <v>Daniel Tow2 - RelationshipAccount / Stakeholder 5Name</v>
      </c>
      <c r="DZ17" s="121" t="str">
        <f>_xlfn.XLOOKUP(DY17,PROSPERDelta_Query!BK:BK,PROSPERDelta_Query!AG:AG,"",,-1)</f>
        <v/>
      </c>
      <c r="EA17" s="126" t="str">
        <f>_xlfn.XLOOKUP(B17,PROSPERInitial_Query!$E:$E,PROSPERInitial_Query!$U:$U,"",,-1)</f>
        <v/>
      </c>
      <c r="EB17" s="121" t="str">
        <f t="shared" si="56"/>
        <v>Daniel Tow2 - RelationshipAccount / Stakeholder 5Self Score</v>
      </c>
      <c r="EC17" s="126" t="str">
        <f>_xlfn.XLOOKUP(EB17,PROSPERDelta_Query!BK:BK,PROSPERDelta_Query!AQ:AQ,"",,-1)</f>
        <v/>
      </c>
      <c r="ED17" s="131" t="str">
        <f t="shared" si="175"/>
        <v/>
      </c>
      <c r="EE17" s="131" t="str">
        <f t="shared" si="176"/>
        <v>N/A</v>
      </c>
      <c r="EF17" s="132" t="str">
        <f t="shared" si="177"/>
        <v>N/A</v>
      </c>
      <c r="EG17" s="132" t="str">
        <f>IF(IF(IF($C17="Christopher Lobo",_xlfn.XLOOKUP($B17,PROSPER_Lobo!$1:$1,PROSPER_Lobo!$33:$33,""),
IF($C17="Naren Baliga",_xlfn.XLOOKUP($B17,PROSPER_Baliga!$1:$1,PROSPER_Baliga!$33:$33,""),
IF($C17="Thorsten Huhn",_xlfn.XLOOKUP($B17,PROSPER_Huhn!$1:$1,PROSPER_Huhn!$33:$33,""),
IF($C17="Nick Hull",_xlfn.XLOOKUP($B17,PROSPER_Hull!$1:$1,PROSPER_Hull!$33:$33,""),
IF($C17="Monika Kotwani",_xlfn.XLOOKUP($B17,PROSPER_Kotwani!$1:$1,PROSPER_Kotwani!$33:$33,""),
IF($C17="Jonathan Wellner",_xlfn.XLOOKUP($B17,PROSPER_Wellner!$1:$1,PROSPER_Wellner!$33:$33,""),
IF($C17="Travis Harvey",_xlfn.XLOOKUP($B17,PROSPER_Harvey!$1:$1,PROSPER_Harvey!$33:$33,""),"")))))))="","",
IF($C17="Christopher Lobo",_xlfn.XLOOKUP($B17,PROSPER_Lobo!$1:$1,PROSPER_Lobo!$33:$33,""),
IF($C17="Naren Baliga",_xlfn.XLOOKUP($B17,PROSPER_Baliga!$1:$1,PROSPER_Baliga!$33:$33,""),
IF($C17="Thorsten Huhn",_xlfn.XLOOKUP($B17,PROSPER_Huhn!$1:$1,PROSPER_Huhn!$33:$33,""),
IF($C17="Nick Hull",_xlfn.XLOOKUP($B17,PROSPER_Hull!$1:$1,PROSPER_Hull!$33:$33,""),
IF($C17="Monika Kotwani",_xlfn.XLOOKUP($B17,PROSPER_Kotwani!$1:$1,PROSPER_Kotwani!$33:$33,""),
IF($C17="Jonathan Wellner",_xlfn.XLOOKUP($B17,PROSPER_Wellner!$1:$1,PROSPER_Wellner!$33:$33,""),
IF($C17="Travis Harvey",_xlfn.XLOOKUP($B17,PROSPER_Harvey!$1:$1,PROSPER_Harvey!$33:$33,""),""))))))))="","No Score",IF(IF($C17="Christopher Lobo",_xlfn.XLOOKUP($B17,PROSPER_Lobo!$1:$1,PROSPER_Lobo!$33:$33,""),
IF($C17="Naren Baliga",_xlfn.XLOOKUP($B17,PROSPER_Baliga!$1:$1,PROSPER_Baliga!$33:$33,""),
IF($C17="Thorsten Huhn",_xlfn.XLOOKUP($B17,PROSPER_Huhn!$1:$1,PROSPER_Huhn!$33:$33,""),
IF($C17="Nick Hull",_xlfn.XLOOKUP($B17,PROSPER_Hull!$1:$1,PROSPER_Hull!$33:$33,""),
IF($C17="Monika Kotwani",_xlfn.XLOOKUP($B17,PROSPER_Kotwani!$1:$1,PROSPER_Kotwani!$33:$33,""),
IF($C17="Jonathan Wellner",_xlfn.XLOOKUP($B17,PROSPER_Wellner!$1:$1,PROSPER_Wellner!$33:$33,""),
IF($C17="Travis Harvey",_xlfn.XLOOKUP($B17,PROSPER_Harvey!$1:$1,PROSPER_Harvey!$33:$33,""),"")))))))="","",
IF($C17="Christopher Lobo",_xlfn.XLOOKUP($B17,PROSPER_Lobo!$1:$1,PROSPER_Lobo!$33:$33,""),
IF($C17="Naren Baliga",_xlfn.XLOOKUP($B17,PROSPER_Baliga!$1:$1,PROSPER_Baliga!$33:$33,""),
IF($C17="Thorsten Huhn",_xlfn.XLOOKUP($B17,PROSPER_Huhn!$1:$1,PROSPER_Huhn!$33:$33,""),
IF($C17="Nick Hull",_xlfn.XLOOKUP($B17,PROSPER_Hull!$1:$1,PROSPER_Hull!$33:$33,""),
IF($C17="Monika Kotwani",_xlfn.XLOOKUP($B17,PROSPER_Kotwani!$1:$1,PROSPER_Kotwani!$33:$33,""),
IF($C17="Jonathan Wellner",_xlfn.XLOOKUP($B17,PROSPER_Wellner!$1:$1,PROSPER_Wellner!$33:$33,""),
IF($C17="Travis Harvey",_xlfn.XLOOKUP($B17,PROSPER_Harvey!$1:$1,PROSPER_Harvey!$33:$33,""),"")))))))))</f>
        <v>N/A</v>
      </c>
      <c r="EH17" s="131" t="str">
        <f>IF(IF(IF($C17="Christopher Lobo",_xlfn.XLOOKUP($B17,PROSPER_Lobo!$1:$1,PROSPER_Lobo!$34:$34,""),
IF($C17="Naren Baliga",_xlfn.XLOOKUP($B17,PROSPER_Baliga!$1:$1,PROSPER_Baliga!$34:$34,""),
IF($C17="Thorsten Huhn",_xlfn.XLOOKUP($B17,PROSPER_Huhn!$1:$1,PROSPER_Huhn!$34:$34,""),
IF($C17="Nick Hull",_xlfn.XLOOKUP($B17,PROSPER_Hull!$1:$1,PROSPER_Hull!$34:$34,""),
IF($C17="Monika Kotwani",_xlfn.XLOOKUP($B17,PROSPER_Kotwani!$1:$1,PROSPER_Kotwani!$34:$34,""),
IF($C17="Jonathan Wellner",_xlfn.XLOOKUP($B17,PROSPER_Wellner!$1:$1,PROSPER_Wellner!$34:$34,""),
IF($C17="Travis Harvey",_xlfn.XLOOKUP($B17,PROSPER_Harvey!$1:$1,PROSPER_Harvey!$34:$34,""),"")))))))="","",
IF($C17="Christopher Lobo",_xlfn.XLOOKUP($B17,PROSPER_Lobo!$1:$1,PROSPER_Lobo!$34:$34,""),
IF($C17="Naren Baliga",_xlfn.XLOOKUP($B17,PROSPER_Baliga!$1:$1,PROSPER_Baliga!$34:$34,""),
IF($C17="Thorsten Huhn",_xlfn.XLOOKUP($B17,PROSPER_Huhn!$1:$1,PROSPER_Huhn!$34:$34,""),
IF($C17="Nick Hull",_xlfn.XLOOKUP($B17,PROSPER_Hull!$1:$1,PROSPER_Hull!$34:$34,""),
IF($C17="Monika Kotwani",_xlfn.XLOOKUP($B17,PROSPER_Kotwani!$1:$1,PROSPER_Kotwani!$34:$34,""),
IF($C17="Jonathan Wellner",_xlfn.XLOOKUP($B17,PROSPER_Wellner!$1:$1,PROSPER_Wellner!$34:$34,""),
IF($C17="Travis Harvey",_xlfn.XLOOKUP($B17,PROSPER_Harvey!$1:$1,PROSPER_Harvey!$34:$34,""),""))))))))="","No Comment",IF(IF($C17="Christopher Lobo",_xlfn.XLOOKUP($B17,PROSPER_Lobo!$1:$1,PROSPER_Lobo!$34:$34,""),
IF($C17="Naren Baliga",_xlfn.XLOOKUP($B17,PROSPER_Baliga!$1:$1,PROSPER_Baliga!$34:$34,""),
IF($C17="Thorsten Huhn",_xlfn.XLOOKUP($B17,PROSPER_Huhn!$1:$1,PROSPER_Huhn!$34:$34,""),
IF($C17="Nick Hull",_xlfn.XLOOKUP($B17,PROSPER_Hull!$1:$1,PROSPER_Hull!$34:$34,""),
IF($C17="Monika Kotwani",_xlfn.XLOOKUP($B17,PROSPER_Kotwani!$1:$1,PROSPER_Kotwani!$34:$34,""),
IF($C17="Jonathan Wellner",_xlfn.XLOOKUP($B17,PROSPER_Wellner!$1:$1,PROSPER_Wellner!$34:$34,""),
IF($C17="Travis Harvey",_xlfn.XLOOKUP($B17,PROSPER_Harvey!$1:$1,PROSPER_Harvey!$34:$34,""),"")))))))="","",
IF($C17="Christopher Lobo",_xlfn.XLOOKUP($B17,PROSPER_Lobo!$1:$1,PROSPER_Lobo!$34:$34,""),
IF($C17="Naren Baliga",_xlfn.XLOOKUP($B17,PROSPER_Baliga!$1:$1,PROSPER_Baliga!$34:$34,""),
IF($C17="Thorsten Huhn",_xlfn.XLOOKUP($B17,PROSPER_Huhn!$1:$1,PROSPER_Huhn!$34:$34,""),
IF($C17="Nick Hull",_xlfn.XLOOKUP($B17,PROSPER_Hull!$1:$1,PROSPER_Hull!$34:$34,""),
IF($C17="Monika Kotwani",_xlfn.XLOOKUP($B17,PROSPER_Kotwani!$1:$1,PROSPER_Kotwani!$34:$34,""),
IF($C17="Jonathan Wellner",_xlfn.XLOOKUP($B17,PROSPER_Wellner!$1:$1,PROSPER_Wellner!$34:$34,""),
IF($C17="Travis Harvey",_xlfn.XLOOKUP($B17,PROSPER_Harvey!$1:$1,PROSPER_Harvey!$34:$34,""),"")))))))))</f>
        <v>N/A</v>
      </c>
      <c r="EI17" s="150" t="str">
        <f t="shared" si="178"/>
        <v>N/A</v>
      </c>
      <c r="EJ17" s="130" t="str">
        <f>_xlfn.XLOOKUP(B17,PROSPERInitial_Query!$E:$E,PROSPERInitial_Query!$AF:$AF,"",,-1)</f>
        <v/>
      </c>
      <c r="EK17" s="121" t="str">
        <f t="shared" si="61"/>
        <v>Daniel Tow2 - RelationshipAccount / Stakeholder 6Name</v>
      </c>
      <c r="EL17" s="121" t="str">
        <f>_xlfn.XLOOKUP(EK17,PROSPERDelta_Query!BK:BK,PROSPERDelta_Query!AH:AH,"",,-1)</f>
        <v/>
      </c>
      <c r="EM17" s="126" t="str">
        <f>_xlfn.XLOOKUP(B17,PROSPERInitial_Query!$E:$E,PROSPERInitial_Query!$V:$V,"",,-1)</f>
        <v/>
      </c>
      <c r="EN17" s="121" t="str">
        <f t="shared" si="62"/>
        <v>Daniel Tow2 - RelationshipAccount / Stakeholder 6Self Score</v>
      </c>
      <c r="EO17" s="126" t="str">
        <f>_xlfn.XLOOKUP(EN17,PROSPERDelta_Query!BK:BK,PROSPERDelta_Query!AR:AR,"",,-1)</f>
        <v/>
      </c>
      <c r="EP17" s="131" t="str">
        <f t="shared" si="179"/>
        <v/>
      </c>
      <c r="EQ17" s="131" t="str">
        <f t="shared" si="180"/>
        <v>N/A</v>
      </c>
      <c r="ER17" s="132" t="str">
        <f t="shared" si="181"/>
        <v>N/A</v>
      </c>
      <c r="ES17" s="132" t="str">
        <f>IF(IF(IF($C17="Christopher Lobo",_xlfn.XLOOKUP($B17,PROSPER_Lobo!$1:$1,PROSPER_Lobo!$36:$36,""),
IF($C17="Naren Baliga",_xlfn.XLOOKUP($B17,PROSPER_Baliga!$1:$1,PROSPER_Baliga!$36:$36,""),
IF($C17="Thorsten Huhn",_xlfn.XLOOKUP($B17,PROSPER_Huhn!$1:$1,PROSPER_Huhn!$36:$36,""),
IF($C17="Nick Hull",_xlfn.XLOOKUP($B17,PROSPER_Hull!$1:$1,PROSPER_Hull!$36:$36,""),
IF($C17="Monika Kotwani",_xlfn.XLOOKUP($B17,PROSPER_Kotwani!$1:$1,PROSPER_Kotwani!$36:$36,""),
IF($C17="Jonathan Wellner",_xlfn.XLOOKUP($B17,PROSPER_Wellner!$1:$1,PROSPER_Wellner!$36:$36,""),
IF($C17="Travis Harvey",_xlfn.XLOOKUP($B17,PROSPER_Harvey!$1:$1,PROSPER_Harvey!$36:$36,""),"")))))))="","",
IF($C17="Christopher Lobo",_xlfn.XLOOKUP($B17,PROSPER_Lobo!$1:$1,PROSPER_Lobo!$36:$36,""),
IF($C17="Naren Baliga",_xlfn.XLOOKUP($B17,PROSPER_Baliga!$1:$1,PROSPER_Baliga!$36:$36,""),
IF($C17="Thorsten Huhn",_xlfn.XLOOKUP($B17,PROSPER_Huhn!$1:$1,PROSPER_Huhn!$36:$36,""),
IF($C17="Nick Hull",_xlfn.XLOOKUP($B17,PROSPER_Hull!$1:$1,PROSPER_Hull!$36:$36,""),
IF($C17="Monika Kotwani",_xlfn.XLOOKUP($B17,PROSPER_Kotwani!$1:$1,PROSPER_Kotwani!$36:$36,""),
IF($C17="Jonathan Wellner",_xlfn.XLOOKUP($B17,PROSPER_Wellner!$1:$1,PROSPER_Wellner!$36:$36,""),
IF($C17="Travis Harvey",_xlfn.XLOOKUP($B17,PROSPER_Harvey!$1:$1,PROSPER_Harvey!$36:$36,""),""))))))))="","No Score",IF(IF($C17="Christopher Lobo",_xlfn.XLOOKUP($B17,PROSPER_Lobo!$1:$1,PROSPER_Lobo!$36:$36,""),
IF($C17="Naren Baliga",_xlfn.XLOOKUP($B17,PROSPER_Baliga!$1:$1,PROSPER_Baliga!$36:$36,""),
IF($C17="Thorsten Huhn",_xlfn.XLOOKUP($B17,PROSPER_Huhn!$1:$1,PROSPER_Huhn!$36:$36,""),
IF($C17="Nick Hull",_xlfn.XLOOKUP($B17,PROSPER_Hull!$1:$1,PROSPER_Hull!$36:$36,""),
IF($C17="Monika Kotwani",_xlfn.XLOOKUP($B17,PROSPER_Kotwani!$1:$1,PROSPER_Kotwani!$36:$36,""),
IF($C17="Jonathan Wellner",_xlfn.XLOOKUP($B17,PROSPER_Wellner!$1:$1,PROSPER_Wellner!$36:$36,""),
IF($C17="Travis Harvey",_xlfn.XLOOKUP($B17,PROSPER_Harvey!$1:$1,PROSPER_Harvey!$36:$36,""),"")))))))="","",
IF($C17="Christopher Lobo",_xlfn.XLOOKUP($B17,PROSPER_Lobo!$1:$1,PROSPER_Lobo!$36:$36,""),
IF($C17="Naren Baliga",_xlfn.XLOOKUP($B17,PROSPER_Baliga!$1:$1,PROSPER_Baliga!$36:$36,""),
IF($C17="Thorsten Huhn",_xlfn.XLOOKUP($B17,PROSPER_Huhn!$1:$1,PROSPER_Huhn!$36:$36,""),
IF($C17="Nick Hull",_xlfn.XLOOKUP($B17,PROSPER_Hull!$1:$1,PROSPER_Hull!$36:$36,""),
IF($C17="Monika Kotwani",_xlfn.XLOOKUP($B17,PROSPER_Kotwani!$1:$1,PROSPER_Kotwani!$36:$36,""),
IF($C17="Jonathan Wellner",_xlfn.XLOOKUP($B17,PROSPER_Wellner!$1:$1,PROSPER_Wellner!$36:$36,""),
IF($C17="Travis Harvey",_xlfn.XLOOKUP($B17,PROSPER_Harvey!$1:$1,PROSPER_Harvey!$36:$36,""),"")))))))))</f>
        <v>N/A</v>
      </c>
      <c r="ET17" s="131" t="str">
        <f>IF(IF(IF($C17="Christopher Lobo",_xlfn.XLOOKUP($B17,PROSPER_Lobo!$1:$1,PROSPER_Lobo!$37:$37,""),
IF($C17="Naren Baliga",_xlfn.XLOOKUP($B17,PROSPER_Baliga!$1:$1,PROSPER_Baliga!$37:$37,""),
IF($C17="Thorsten Huhn",_xlfn.XLOOKUP($B17,PROSPER_Huhn!$1:$1,PROSPER_Huhn!$37:$37,""),
IF($C17="Nick Hull",_xlfn.XLOOKUP($B17,PROSPER_Hull!$1:$1,PROSPER_Hull!$37:$37,""),
IF($C17="Monika Kotwani",_xlfn.XLOOKUP($B17,PROSPER_Kotwani!$1:$1,PROSPER_Kotwani!$37:$37,""),
IF($C17="Jonathan Wellner",_xlfn.XLOOKUP($B17,PROSPER_Wellner!$1:$1,PROSPER_Wellner!$37:$37,""),
IF($C17="Travis Harvey",_xlfn.XLOOKUP($B17,PROSPER_Harvey!$1:$1,PROSPER_Harvey!$37:$37,""),"")))))))="","",
IF($C17="Christopher Lobo",_xlfn.XLOOKUP($B17,PROSPER_Lobo!$1:$1,PROSPER_Lobo!$37:$37,""),
IF($C17="Naren Baliga",_xlfn.XLOOKUP($B17,PROSPER_Baliga!$1:$1,PROSPER_Baliga!$37:$37,""),
IF($C17="Thorsten Huhn",_xlfn.XLOOKUP($B17,PROSPER_Huhn!$1:$1,PROSPER_Huhn!$37:$37,""),
IF($C17="Nick Hull",_xlfn.XLOOKUP($B17,PROSPER_Hull!$1:$1,PROSPER_Hull!$37:$37,""),
IF($C17="Monika Kotwani",_xlfn.XLOOKUP($B17,PROSPER_Kotwani!$1:$1,PROSPER_Kotwani!$37:$37,""),
IF($C17="Jonathan Wellner",_xlfn.XLOOKUP($B17,PROSPER_Wellner!$1:$1,PROSPER_Wellner!$37:$37,""),
IF($C17="Travis Harvey",_xlfn.XLOOKUP($B17,PROSPER_Harvey!$1:$1,PROSPER_Harvey!$37:$37,""),""))))))))="","No Comment",IF(IF($C17="Christopher Lobo",_xlfn.XLOOKUP($B17,PROSPER_Lobo!$1:$1,PROSPER_Lobo!$37:$37,""),
IF($C17="Naren Baliga",_xlfn.XLOOKUP($B17,PROSPER_Baliga!$1:$1,PROSPER_Baliga!$37:$37,""),
IF($C17="Thorsten Huhn",_xlfn.XLOOKUP($B17,PROSPER_Huhn!$1:$1,PROSPER_Huhn!$37:$37,""),
IF($C17="Nick Hull",_xlfn.XLOOKUP($B17,PROSPER_Hull!$1:$1,PROSPER_Hull!$37:$37,""),
IF($C17="Monika Kotwani",_xlfn.XLOOKUP($B17,PROSPER_Kotwani!$1:$1,PROSPER_Kotwani!$37:$37,""),
IF($C17="Jonathan Wellner",_xlfn.XLOOKUP($B17,PROSPER_Wellner!$1:$1,PROSPER_Wellner!$37:$37,""),
IF($C17="Travis Harvey",_xlfn.XLOOKUP($B17,PROSPER_Harvey!$1:$1,PROSPER_Harvey!$37:$37,""),"")))))))="","",
IF($C17="Christopher Lobo",_xlfn.XLOOKUP($B17,PROSPER_Lobo!$1:$1,PROSPER_Lobo!$37:$37,""),
IF($C17="Naren Baliga",_xlfn.XLOOKUP($B17,PROSPER_Baliga!$1:$1,PROSPER_Baliga!$37:$37,""),
IF($C17="Thorsten Huhn",_xlfn.XLOOKUP($B17,PROSPER_Huhn!$1:$1,PROSPER_Huhn!$37:$37,""),
IF($C17="Nick Hull",_xlfn.XLOOKUP($B17,PROSPER_Hull!$1:$1,PROSPER_Hull!$37:$37,""),
IF($C17="Monika Kotwani",_xlfn.XLOOKUP($B17,PROSPER_Kotwani!$1:$1,PROSPER_Kotwani!$37:$37,""),
IF($C17="Jonathan Wellner",_xlfn.XLOOKUP($B17,PROSPER_Wellner!$1:$1,PROSPER_Wellner!$37:$37,""),
IF($C17="Travis Harvey",_xlfn.XLOOKUP($B17,PROSPER_Harvey!$1:$1,PROSPER_Harvey!$37:$37,""),"")))))))))</f>
        <v>N/A</v>
      </c>
      <c r="EU17" s="150" t="str">
        <f t="shared" si="182"/>
        <v>N/A</v>
      </c>
      <c r="EV17" s="130" t="str">
        <f>_xlfn.XLOOKUP(B17,PROSPERInitial_Query!$E:$E,PROSPERInitial_Query!$AG:$AG,"",,-1)</f>
        <v/>
      </c>
      <c r="EW17" s="121" t="str">
        <f t="shared" si="67"/>
        <v>Daniel Tow2 - RelationshipAccount / Stakeholder 7Name</v>
      </c>
      <c r="EX17" s="121" t="str">
        <f>_xlfn.XLOOKUP(EW17,PROSPERDelta_Query!BK:BK,PROSPERDelta_Query!AI:AI,"",,-1)</f>
        <v/>
      </c>
      <c r="EY17" s="126" t="str">
        <f>_xlfn.XLOOKUP(B17,PROSPERInitial_Query!$E:$E,PROSPERInitial_Query!$W:$W,"",,-1)</f>
        <v/>
      </c>
      <c r="EZ17" s="121" t="str">
        <f t="shared" si="68"/>
        <v>Daniel Tow2 - RelationshipAccount / Stakeholder 7Self Score</v>
      </c>
      <c r="FA17" s="126" t="str">
        <f>_xlfn.XLOOKUP(EZ17,PROSPERDelta_Query!BK:BK,PROSPERDelta_Query!AS:AS,"",,-1)</f>
        <v/>
      </c>
      <c r="FB17" s="131" t="str">
        <f t="shared" si="183"/>
        <v/>
      </c>
      <c r="FC17" s="131" t="str">
        <f t="shared" si="184"/>
        <v>N/A</v>
      </c>
      <c r="FD17" s="132" t="str">
        <f t="shared" si="185"/>
        <v>N/A</v>
      </c>
      <c r="FE17" s="132" t="str">
        <f>IF(IF(IF($C17="Christopher Lobo",_xlfn.XLOOKUP($B17,PROSPER_Lobo!$1:$1,PROSPER_Lobo!$39:$39,""),
IF($C17="Naren Baliga",_xlfn.XLOOKUP($B17,PROSPER_Baliga!$1:$1,PROSPER_Baliga!$39:$39,""),
IF($C17="Thorsten Huhn",_xlfn.XLOOKUP($B17,PROSPER_Huhn!$1:$1,PROSPER_Huhn!$39:$39,""),
IF($C17="Nick Hull",_xlfn.XLOOKUP($B17,PROSPER_Hull!$1:$1,PROSPER_Hull!$39:$39,""),
IF($C17="Monika Kotwani",_xlfn.XLOOKUP($B17,PROSPER_Kotwani!$1:$1,PROSPER_Kotwani!$39:$39,""),
IF($C17="Jonathan Wellner",_xlfn.XLOOKUP($B17,PROSPER_Wellner!$1:$1,PROSPER_Wellner!$39:$39,""),
IF($C17="Travis Harvey",_xlfn.XLOOKUP($B17,PROSPER_Harvey!$1:$1,PROSPER_Harvey!$39:$39,""),"")))))))="","",
IF($C17="Christopher Lobo",_xlfn.XLOOKUP($B17,PROSPER_Lobo!$1:$1,PROSPER_Lobo!$39:$39,""),
IF($C17="Naren Baliga",_xlfn.XLOOKUP($B17,PROSPER_Baliga!$1:$1,PROSPER_Baliga!$39:$39,""),
IF($C17="Thorsten Huhn",_xlfn.XLOOKUP($B17,PROSPER_Huhn!$1:$1,PROSPER_Huhn!$39:$39,""),
IF($C17="Nick Hull",_xlfn.XLOOKUP($B17,PROSPER_Hull!$1:$1,PROSPER_Hull!$39:$39,""),
IF($C17="Monika Kotwani",_xlfn.XLOOKUP($B17,PROSPER_Kotwani!$1:$1,PROSPER_Kotwani!$39:$39,""),
IF($C17="Jonathan Wellner",_xlfn.XLOOKUP($B17,PROSPER_Wellner!$1:$1,PROSPER_Wellner!$39:$39,""),
IF($C17="Travis Harvey",_xlfn.XLOOKUP($B17,PROSPER_Harvey!$1:$1,PROSPER_Harvey!$39:$39,""),""))))))))="","No Score",IF(IF($C17="Christopher Lobo",_xlfn.XLOOKUP($B17,PROSPER_Lobo!$1:$1,PROSPER_Lobo!$39:$39,""),
IF($C17="Naren Baliga",_xlfn.XLOOKUP($B17,PROSPER_Baliga!$1:$1,PROSPER_Baliga!$39:$39,""),
IF($C17="Thorsten Huhn",_xlfn.XLOOKUP($B17,PROSPER_Huhn!$1:$1,PROSPER_Huhn!$39:$39,""),
IF($C17="Nick Hull",_xlfn.XLOOKUP($B17,PROSPER_Hull!$1:$1,PROSPER_Hull!$39:$39,""),
IF($C17="Monika Kotwani",_xlfn.XLOOKUP($B17,PROSPER_Kotwani!$1:$1,PROSPER_Kotwani!$39:$39,""),
IF($C17="Jonathan Wellner",_xlfn.XLOOKUP($B17,PROSPER_Wellner!$1:$1,PROSPER_Wellner!$39:$39,""),
IF($C17="Travis Harvey",_xlfn.XLOOKUP($B17,PROSPER_Harvey!$1:$1,PROSPER_Harvey!$39:$39,""),"")))))))="","",
IF($C17="Christopher Lobo",_xlfn.XLOOKUP($B17,PROSPER_Lobo!$1:$1,PROSPER_Lobo!$39:$39,""),
IF($C17="Naren Baliga",_xlfn.XLOOKUP($B17,PROSPER_Baliga!$1:$1,PROSPER_Baliga!$39:$39,""),
IF($C17="Thorsten Huhn",_xlfn.XLOOKUP($B17,PROSPER_Huhn!$1:$1,PROSPER_Huhn!$39:$39,""),
IF($C17="Nick Hull",_xlfn.XLOOKUP($B17,PROSPER_Hull!$1:$1,PROSPER_Hull!$39:$39,""),
IF($C17="Monika Kotwani",_xlfn.XLOOKUP($B17,PROSPER_Kotwani!$1:$1,PROSPER_Kotwani!$39:$39,""),
IF($C17="Jonathan Wellner",_xlfn.XLOOKUP($B17,PROSPER_Wellner!$1:$1,PROSPER_Wellner!$39:$39,""),
IF($C17="Travis Harvey",_xlfn.XLOOKUP($B17,PROSPER_Harvey!$1:$1,PROSPER_Harvey!$39:$39,""),"")))))))))</f>
        <v>N/A</v>
      </c>
      <c r="FF17" s="131" t="str">
        <f>IF(IF(IF($C17="Christopher Lobo",_xlfn.XLOOKUP($B17,PROSPER_Lobo!$1:$1,PROSPER_Lobo!$40:$40,""),
IF($C17="Naren Baliga",_xlfn.XLOOKUP($B17,PROSPER_Baliga!$1:$1,PROSPER_Baliga!$40:$40,""),
IF($C17="Thorsten Huhn",_xlfn.XLOOKUP($B17,PROSPER_Huhn!$1:$1,PROSPER_Huhn!$40:$40,""),
IF($C17="Nick Hull",_xlfn.XLOOKUP($B17,PROSPER_Hull!$1:$1,PROSPER_Hull!$40:$40,""),
IF($C17="Monika Kotwani",_xlfn.XLOOKUP($B17,PROSPER_Kotwani!$1:$1,PROSPER_Kotwani!$40:$40,""),
IF($C17="Jonathan Wellner",_xlfn.XLOOKUP($B17,PROSPER_Wellner!$1:$1,PROSPER_Wellner!$40:$40,""),
IF($C17="Travis Harvey",_xlfn.XLOOKUP($B17,PROSPER_Harvey!$1:$1,PROSPER_Harvey!$40:$40,""),"")))))))="","",
IF($C17="Christopher Lobo",_xlfn.XLOOKUP($B17,PROSPER_Lobo!$1:$1,PROSPER_Lobo!$40:$40,""),
IF($C17="Naren Baliga",_xlfn.XLOOKUP($B17,PROSPER_Baliga!$1:$1,PROSPER_Baliga!$40:$40,""),
IF($C17="Thorsten Huhn",_xlfn.XLOOKUP($B17,PROSPER_Huhn!$1:$1,PROSPER_Huhn!$40:$40,""),
IF($C17="Nick Hull",_xlfn.XLOOKUP($B17,PROSPER_Hull!$1:$1,PROSPER_Hull!$40:$40,""),
IF($C17="Monika Kotwani",_xlfn.XLOOKUP($B17,PROSPER_Kotwani!$1:$1,PROSPER_Kotwani!$40:$40,""),
IF($C17="Jonathan Wellner",_xlfn.XLOOKUP($B17,PROSPER_Wellner!$1:$1,PROSPER_Wellner!$40:$40,""),
IF($C17="Travis Harvey",_xlfn.XLOOKUP($B17,PROSPER_Harvey!$1:$1,PROSPER_Harvey!$40:$40,""),""))))))))="","No Comment",IF(IF($C17="Christopher Lobo",_xlfn.XLOOKUP($B17,PROSPER_Lobo!$1:$1,PROSPER_Lobo!$40:$40,""),
IF($C17="Naren Baliga",_xlfn.XLOOKUP($B17,PROSPER_Baliga!$1:$1,PROSPER_Baliga!$40:$40,""),
IF($C17="Thorsten Huhn",_xlfn.XLOOKUP($B17,PROSPER_Huhn!$1:$1,PROSPER_Huhn!$40:$40,""),
IF($C17="Nick Hull",_xlfn.XLOOKUP($B17,PROSPER_Hull!$1:$1,PROSPER_Hull!$40:$40,""),
IF($C17="Monika Kotwani",_xlfn.XLOOKUP($B17,PROSPER_Kotwani!$1:$1,PROSPER_Kotwani!$40:$40,""),
IF($C17="Jonathan Wellner",_xlfn.XLOOKUP($B17,PROSPER_Wellner!$1:$1,PROSPER_Wellner!$40:$40,""),
IF($C17="Travis Harvey",_xlfn.XLOOKUP($B17,PROSPER_Harvey!$1:$1,PROSPER_Harvey!$40:$40,""),"")))))))="","",
IF($C17="Christopher Lobo",_xlfn.XLOOKUP($B17,PROSPER_Lobo!$1:$1,PROSPER_Lobo!$40:$40,""),
IF($C17="Naren Baliga",_xlfn.XLOOKUP($B17,PROSPER_Baliga!$1:$1,PROSPER_Baliga!$40:$40,""),
IF($C17="Thorsten Huhn",_xlfn.XLOOKUP($B17,PROSPER_Huhn!$1:$1,PROSPER_Huhn!$40:$40,""),
IF($C17="Nick Hull",_xlfn.XLOOKUP($B17,PROSPER_Hull!$1:$1,PROSPER_Hull!$40:$40,""),
IF($C17="Monika Kotwani",_xlfn.XLOOKUP($B17,PROSPER_Kotwani!$1:$1,PROSPER_Kotwani!$40:$40,""),
IF($C17="Jonathan Wellner",_xlfn.XLOOKUP($B17,PROSPER_Wellner!$1:$1,PROSPER_Wellner!$40:$40,""),
IF($C17="Travis Harvey",_xlfn.XLOOKUP($B17,PROSPER_Harvey!$1:$1,PROSPER_Harvey!$40:$40,""),"")))))))))</f>
        <v>N/A</v>
      </c>
      <c r="FG17" s="150" t="str">
        <f t="shared" si="186"/>
        <v>N/A</v>
      </c>
      <c r="FH17" s="130" t="str">
        <f>_xlfn.XLOOKUP(B17,PROSPERInitial_Query!$E:$E,PROSPERInitial_Query!$AH:$AH,"",,-1)</f>
        <v/>
      </c>
      <c r="FI17" s="121" t="str">
        <f t="shared" si="73"/>
        <v>Daniel Tow2 - RelationshipAccount / Stakeholder 8Name</v>
      </c>
      <c r="FJ17" s="121" t="str">
        <f>_xlfn.XLOOKUP(FI17,PROSPERDelta_Query!BK:BK,PROSPERDelta_Query!AJ:AJ,"",,-1)</f>
        <v/>
      </c>
      <c r="FK17" s="126" t="str">
        <f>_xlfn.XLOOKUP(B17,PROSPERInitial_Query!$E:$E,PROSPERInitial_Query!$X:$X,"",,-1)</f>
        <v/>
      </c>
      <c r="FL17" s="121" t="str">
        <f t="shared" si="74"/>
        <v>Daniel Tow2 - RelationshipAccount / Stakeholder 8Self Score</v>
      </c>
      <c r="FM17" s="126" t="str">
        <f>_xlfn.XLOOKUP(FL17,PROSPERDelta_Query!BK:BK,PROSPERDelta_Query!AT:AT,"",,-1)</f>
        <v/>
      </c>
      <c r="FN17" s="131" t="str">
        <f t="shared" si="187"/>
        <v/>
      </c>
      <c r="FO17" s="131" t="str">
        <f t="shared" si="188"/>
        <v>N/A</v>
      </c>
      <c r="FP17" s="132" t="str">
        <f t="shared" si="189"/>
        <v>N/A</v>
      </c>
      <c r="FQ17" s="132" t="str">
        <f>IF(IF(IF($C17="Christopher Lobo",_xlfn.XLOOKUP($B17,PROSPER_Lobo!$1:$1,PROSPER_Lobo!$42:$42,""),
IF($C17="Naren Baliga",_xlfn.XLOOKUP($B17,PROSPER_Baliga!$1:$1,PROSPER_Baliga!$42:$42,""),
IF($C17="Thorsten Huhn",_xlfn.XLOOKUP($B17,PROSPER_Huhn!$1:$1,PROSPER_Huhn!$42:$42,""),
IF($C17="Nick Hull",_xlfn.XLOOKUP($B17,PROSPER_Hull!$1:$1,PROSPER_Hull!$42:$42,""),
IF($C17="Monika Kotwani",_xlfn.XLOOKUP($B17,PROSPER_Kotwani!$1:$1,PROSPER_Kotwani!$42:$42,""),
IF($C17="Jonathan Wellner",_xlfn.XLOOKUP($B17,PROSPER_Wellner!$1:$1,PROSPER_Wellner!$42:$42,""),
IF($C17="Travis Harvey",_xlfn.XLOOKUP($B17,PROSPER_Harvey!$1:$1,PROSPER_Harvey!$42:$42,""),"")))))))="","",
IF($C17="Christopher Lobo",_xlfn.XLOOKUP($B17,PROSPER_Lobo!$1:$1,PROSPER_Lobo!$42:$42,""),
IF($C17="Naren Baliga",_xlfn.XLOOKUP($B17,PROSPER_Baliga!$1:$1,PROSPER_Baliga!$42:$42,""),
IF($C17="Thorsten Huhn",_xlfn.XLOOKUP($B17,PROSPER_Huhn!$1:$1,PROSPER_Huhn!$42:$42,""),
IF($C17="Nick Hull",_xlfn.XLOOKUP($B17,PROSPER_Hull!$1:$1,PROSPER_Hull!$42:$42,""),
IF($C17="Monika Kotwani",_xlfn.XLOOKUP($B17,PROSPER_Kotwani!$1:$1,PROSPER_Kotwani!$42:$42,""),
IF($C17="Jonathan Wellner",_xlfn.XLOOKUP($B17,PROSPER_Wellner!$1:$1,PROSPER_Wellner!$42:$42,""),
IF($C17="Travis Harvey",_xlfn.XLOOKUP($B17,PROSPER_Harvey!$1:$1,PROSPER_Harvey!$42:$42,""),""))))))))="","No Score",IF(IF($C17="Christopher Lobo",_xlfn.XLOOKUP($B17,PROSPER_Lobo!$1:$1,PROSPER_Lobo!$42:$42,""),
IF($C17="Naren Baliga",_xlfn.XLOOKUP($B17,PROSPER_Baliga!$1:$1,PROSPER_Baliga!$42:$42,""),
IF($C17="Thorsten Huhn",_xlfn.XLOOKUP($B17,PROSPER_Huhn!$1:$1,PROSPER_Huhn!$42:$42,""),
IF($C17="Nick Hull",_xlfn.XLOOKUP($B17,PROSPER_Hull!$1:$1,PROSPER_Hull!$42:$42,""),
IF($C17="Monika Kotwani",_xlfn.XLOOKUP($B17,PROSPER_Kotwani!$1:$1,PROSPER_Kotwani!$42:$42,""),
IF($C17="Jonathan Wellner",_xlfn.XLOOKUP($B17,PROSPER_Wellner!$1:$1,PROSPER_Wellner!$42:$42,""),
IF($C17="Travis Harvey",_xlfn.XLOOKUP($B17,PROSPER_Harvey!$1:$1,PROSPER_Harvey!$42:$42,""),"")))))))="","",
IF($C17="Christopher Lobo",_xlfn.XLOOKUP($B17,PROSPER_Lobo!$1:$1,PROSPER_Lobo!$42:$42,""),
IF($C17="Naren Baliga",_xlfn.XLOOKUP($B17,PROSPER_Baliga!$1:$1,PROSPER_Baliga!$42:$42,""),
IF($C17="Thorsten Huhn",_xlfn.XLOOKUP($B17,PROSPER_Huhn!$1:$1,PROSPER_Huhn!$42:$42,""),
IF($C17="Nick Hull",_xlfn.XLOOKUP($B17,PROSPER_Hull!$1:$1,PROSPER_Hull!$42:$42,""),
IF($C17="Monika Kotwani",_xlfn.XLOOKUP($B17,PROSPER_Kotwani!$1:$1,PROSPER_Kotwani!$42:$42,""),
IF($C17="Jonathan Wellner",_xlfn.XLOOKUP($B17,PROSPER_Wellner!$1:$1,PROSPER_Wellner!$42:$42,""),
IF($C17="Travis Harvey",_xlfn.XLOOKUP($B17,PROSPER_Harvey!$1:$1,PROSPER_Harvey!$42:$42,""),"")))))))))</f>
        <v>N/A</v>
      </c>
      <c r="FR17" s="131" t="str">
        <f>IF(IF(IF($C17="Christopher Lobo",_xlfn.XLOOKUP($B17,PROSPER_Lobo!$1:$1,PROSPER_Lobo!$43:$43,""),
IF($C17="Naren Baliga",_xlfn.XLOOKUP($B17,PROSPER_Baliga!$1:$1,PROSPER_Baliga!$43:$43,""),
IF($C17="Thorsten Huhn",_xlfn.XLOOKUP($B17,PROSPER_Huhn!$1:$1,PROSPER_Huhn!$43:$43,""),
IF($C17="Nick Hull",_xlfn.XLOOKUP($B17,PROSPER_Hull!$1:$1,PROSPER_Hull!$43:$43,""),
IF($C17="Monika Kotwani",_xlfn.XLOOKUP($B17,PROSPER_Kotwani!$1:$1,PROSPER_Kotwani!$43:$43,""),
IF($C17="Jonathan Wellner",_xlfn.XLOOKUP($B17,PROSPER_Wellner!$1:$1,PROSPER_Wellner!$43:$43,""),
IF($C17="Travis Harvey",_xlfn.XLOOKUP($B17,PROSPER_Harvey!$1:$1,PROSPER_Harvey!$43:$43,""),"")))))))="","",
IF($C17="Christopher Lobo",_xlfn.XLOOKUP($B17,PROSPER_Lobo!$1:$1,PROSPER_Lobo!$43:$43,""),
IF($C17="Naren Baliga",_xlfn.XLOOKUP($B17,PROSPER_Baliga!$1:$1,PROSPER_Baliga!$43:$43,""),
IF($C17="Thorsten Huhn",_xlfn.XLOOKUP($B17,PROSPER_Huhn!$1:$1,PROSPER_Huhn!$43:$43,""),
IF($C17="Nick Hull",_xlfn.XLOOKUP($B17,PROSPER_Hull!$1:$1,PROSPER_Hull!$43:$43,""),
IF($C17="Monika Kotwani",_xlfn.XLOOKUP($B17,PROSPER_Kotwani!$1:$1,PROSPER_Kotwani!$43:$43,""),
IF($C17="Jonathan Wellner",_xlfn.XLOOKUP($B17,PROSPER_Wellner!$1:$1,PROSPER_Wellner!$43:$43,""),
IF($C17="Travis Harvey",_xlfn.XLOOKUP($B17,PROSPER_Harvey!$1:$1,PROSPER_Harvey!$43:$43,""),""))))))))="","No Comment",IF(IF($C17="Christopher Lobo",_xlfn.XLOOKUP($B17,PROSPER_Lobo!$1:$1,PROSPER_Lobo!$43:$43,""),
IF($C17="Naren Baliga",_xlfn.XLOOKUP($B17,PROSPER_Baliga!$1:$1,PROSPER_Baliga!$43:$43,""),
IF($C17="Thorsten Huhn",_xlfn.XLOOKUP($B17,PROSPER_Huhn!$1:$1,PROSPER_Huhn!$43:$43,""),
IF($C17="Nick Hull",_xlfn.XLOOKUP($B17,PROSPER_Hull!$1:$1,PROSPER_Hull!$43:$43,""),
IF($C17="Monika Kotwani",_xlfn.XLOOKUP($B17,PROSPER_Kotwani!$1:$1,PROSPER_Kotwani!$43:$43,""),
IF($C17="Jonathan Wellner",_xlfn.XLOOKUP($B17,PROSPER_Wellner!$1:$1,PROSPER_Wellner!$43:$43,""),
IF($C17="Travis Harvey",_xlfn.XLOOKUP($B17,PROSPER_Harvey!$1:$1,PROSPER_Harvey!$43:$43,""),"")))))))="","",
IF($C17="Christopher Lobo",_xlfn.XLOOKUP($B17,PROSPER_Lobo!$1:$1,PROSPER_Lobo!$43:$43,""),
IF($C17="Naren Baliga",_xlfn.XLOOKUP($B17,PROSPER_Baliga!$1:$1,PROSPER_Baliga!$43:$43,""),
IF($C17="Thorsten Huhn",_xlfn.XLOOKUP($B17,PROSPER_Huhn!$1:$1,PROSPER_Huhn!$43:$43,""),
IF($C17="Nick Hull",_xlfn.XLOOKUP($B17,PROSPER_Hull!$1:$1,PROSPER_Hull!$43:$43,""),
IF($C17="Monika Kotwani",_xlfn.XLOOKUP($B17,PROSPER_Kotwani!$1:$1,PROSPER_Kotwani!$43:$43,""),
IF($C17="Jonathan Wellner",_xlfn.XLOOKUP($B17,PROSPER_Wellner!$1:$1,PROSPER_Wellner!$43:$43,""),
IF($C17="Travis Harvey",_xlfn.XLOOKUP($B17,PROSPER_Harvey!$1:$1,PROSPER_Harvey!$43:$43,""),"")))))))))</f>
        <v>N/A</v>
      </c>
      <c r="FS17" s="150" t="str">
        <f t="shared" si="190"/>
        <v>N/A</v>
      </c>
      <c r="FT17" s="130" t="str">
        <f>_xlfn.XLOOKUP(B17,PROSPERInitial_Query!$E:$E,PROSPERInitial_Query!$AI:$AI,"",,-1)</f>
        <v/>
      </c>
      <c r="FU17" s="121" t="str">
        <f t="shared" si="79"/>
        <v>Daniel Tow2 - RelationshipAccount / Stakeholder 9Name</v>
      </c>
      <c r="FV17" s="121" t="str">
        <f>_xlfn.XLOOKUP(FU17,PROSPERDelta_Query!BK:BK,PROSPERDelta_Query!AK:AK,"",,-1)</f>
        <v/>
      </c>
      <c r="FW17" s="126" t="str">
        <f>_xlfn.XLOOKUP(B17,PROSPERInitial_Query!$E:$E,PROSPERInitial_Query!$Y:$Y,"",,-1)</f>
        <v/>
      </c>
      <c r="FX17" s="121" t="str">
        <f t="shared" si="80"/>
        <v>Daniel Tow2 - RelationshipAccount / Stakeholder 9Self Score</v>
      </c>
      <c r="FY17" s="126" t="str">
        <f>_xlfn.XLOOKUP(FX17,PROSPERDelta_Query!BK:BK,PROSPERDelta_Query!AU:AU,"",,-1)</f>
        <v/>
      </c>
      <c r="FZ17" s="131" t="str">
        <f t="shared" si="191"/>
        <v/>
      </c>
      <c r="GA17" s="131" t="str">
        <f t="shared" si="192"/>
        <v>N/A</v>
      </c>
      <c r="GB17" s="132" t="str">
        <f t="shared" si="193"/>
        <v>N/A</v>
      </c>
      <c r="GC17" s="132" t="str">
        <f>IF(IF(IF($C17="Christopher Lobo",_xlfn.XLOOKUP($B17,PROSPER_Lobo!$1:$1,PROSPER_Lobo!$45:$45,""),
IF($C17="Naren Baliga",_xlfn.XLOOKUP($B17,PROSPER_Baliga!$1:$1,PROSPER_Baliga!$45:$45,""),
IF($C17="Thorsten Huhn",_xlfn.XLOOKUP($B17,PROSPER_Huhn!$1:$1,PROSPER_Huhn!$45:$45,""),
IF($C17="Nick Hull",_xlfn.XLOOKUP($B17,PROSPER_Hull!$1:$1,PROSPER_Hull!$45:$45,""),
IF($C17="Monika Kotwani",_xlfn.XLOOKUP($B17,PROSPER_Kotwani!$1:$1,PROSPER_Kotwani!$45:$45,""),
IF($C17="Jonathan Wellner",_xlfn.XLOOKUP($B17,PROSPER_Wellner!$1:$1,PROSPER_Wellner!$45:$45,""),
IF($C17="Travis Harvey",_xlfn.XLOOKUP($B17,PROSPER_Harvey!$1:$1,PROSPER_Harvey!$45:$45,""),"")))))))="","",
IF($C17="Christopher Lobo",_xlfn.XLOOKUP($B17,PROSPER_Lobo!$1:$1,PROSPER_Lobo!$45:$45,""),
IF($C17="Naren Baliga",_xlfn.XLOOKUP($B17,PROSPER_Baliga!$1:$1,PROSPER_Baliga!$45:$45,""),
IF($C17="Thorsten Huhn",_xlfn.XLOOKUP($B17,PROSPER_Huhn!$1:$1,PROSPER_Huhn!$45:$45,""),
IF($C17="Nick Hull",_xlfn.XLOOKUP($B17,PROSPER_Hull!$1:$1,PROSPER_Hull!$45:$45,""),
IF($C17="Monika Kotwani",_xlfn.XLOOKUP($B17,PROSPER_Kotwani!$1:$1,PROSPER_Kotwani!$45:$45,""),
IF($C17="Jonathan Wellner",_xlfn.XLOOKUP($B17,PROSPER_Wellner!$1:$1,PROSPER_Wellner!$45:$45,""),
IF($C17="Travis Harvey",_xlfn.XLOOKUP($B17,PROSPER_Harvey!$1:$1,PROSPER_Harvey!$45:$45,""),""))))))))="","No Score",IF(IF($C17="Christopher Lobo",_xlfn.XLOOKUP($B17,PROSPER_Lobo!$1:$1,PROSPER_Lobo!$45:$45,""),
IF($C17="Naren Baliga",_xlfn.XLOOKUP($B17,PROSPER_Baliga!$1:$1,PROSPER_Baliga!$45:$45,""),
IF($C17="Thorsten Huhn",_xlfn.XLOOKUP($B17,PROSPER_Huhn!$1:$1,PROSPER_Huhn!$45:$45,""),
IF($C17="Nick Hull",_xlfn.XLOOKUP($B17,PROSPER_Hull!$1:$1,PROSPER_Hull!$45:$45,""),
IF($C17="Monika Kotwani",_xlfn.XLOOKUP($B17,PROSPER_Kotwani!$1:$1,PROSPER_Kotwani!$45:$45,""),
IF($C17="Jonathan Wellner",_xlfn.XLOOKUP($B17,PROSPER_Wellner!$1:$1,PROSPER_Wellner!$45:$45,""),
IF($C17="Travis Harvey",_xlfn.XLOOKUP($B17,PROSPER_Harvey!$1:$1,PROSPER_Harvey!$45:$45,""),"")))))))="","",
IF($C17="Christopher Lobo",_xlfn.XLOOKUP($B17,PROSPER_Lobo!$1:$1,PROSPER_Lobo!$45:$45,""),
IF($C17="Naren Baliga",_xlfn.XLOOKUP($B17,PROSPER_Baliga!$1:$1,PROSPER_Baliga!$45:$45,""),
IF($C17="Thorsten Huhn",_xlfn.XLOOKUP($B17,PROSPER_Huhn!$1:$1,PROSPER_Huhn!$45:$45,""),
IF($C17="Nick Hull",_xlfn.XLOOKUP($B17,PROSPER_Hull!$1:$1,PROSPER_Hull!$45:$45,""),
IF($C17="Monika Kotwani",_xlfn.XLOOKUP($B17,PROSPER_Kotwani!$1:$1,PROSPER_Kotwani!$45:$45,""),
IF($C17="Jonathan Wellner",_xlfn.XLOOKUP($B17,PROSPER_Wellner!$1:$1,PROSPER_Wellner!$45:$45,""),
IF($C17="Travis Harvey",_xlfn.XLOOKUP($B17,PROSPER_Harvey!$1:$1,PROSPER_Harvey!$45:$45,""),"")))))))))</f>
        <v>N/A</v>
      </c>
      <c r="GD17" s="131" t="str">
        <f>IF(IF(IF($C17="Christopher Lobo",_xlfn.XLOOKUP($B17,PROSPER_Lobo!$1:$1,PROSPER_Lobo!$46:$46,""),
IF($C17="Naren Baliga",_xlfn.XLOOKUP($B17,PROSPER_Baliga!$1:$1,PROSPER_Baliga!$46:$46,""),
IF($C17="Thorsten Huhn",_xlfn.XLOOKUP($B17,PROSPER_Huhn!$1:$1,PROSPER_Huhn!$46:$46,""),
IF($C17="Nick Hull",_xlfn.XLOOKUP($B17,PROSPER_Hull!$1:$1,PROSPER_Hull!$46:$46,""),
IF($C17="Monika Kotwani",_xlfn.XLOOKUP($B17,PROSPER_Kotwani!$1:$1,PROSPER_Kotwani!$46:$46,""),
IF($C17="Jonathan Wellner",_xlfn.XLOOKUP($B17,PROSPER_Wellner!$1:$1,PROSPER_Wellner!$46:$46,""),
IF($C17="Travis Harvey",_xlfn.XLOOKUP($B17,PROSPER_Harvey!$1:$1,PROSPER_Harvey!$46:$46,""),"")))))))="","",
IF($C17="Christopher Lobo",_xlfn.XLOOKUP($B17,PROSPER_Lobo!$1:$1,PROSPER_Lobo!$46:$46,""),
IF($C17="Naren Baliga",_xlfn.XLOOKUP($B17,PROSPER_Baliga!$1:$1,PROSPER_Baliga!$46:$46,""),
IF($C17="Thorsten Huhn",_xlfn.XLOOKUP($B17,PROSPER_Huhn!$1:$1,PROSPER_Huhn!$46:$46,""),
IF($C17="Nick Hull",_xlfn.XLOOKUP($B17,PROSPER_Hull!$1:$1,PROSPER_Hull!$46:$46,""),
IF($C17="Monika Kotwani",_xlfn.XLOOKUP($B17,PROSPER_Kotwani!$1:$1,PROSPER_Kotwani!$46:$46,""),
IF($C17="Jonathan Wellner",_xlfn.XLOOKUP($B17,PROSPER_Wellner!$1:$1,PROSPER_Wellner!$46:$46,""),
IF($C17="Travis Harvey",_xlfn.XLOOKUP($B17,PROSPER_Harvey!$1:$1,PROSPER_Harvey!$46:$46,""),""))))))))="","No Comment",IF(IF($C17="Christopher Lobo",_xlfn.XLOOKUP($B17,PROSPER_Lobo!$1:$1,PROSPER_Lobo!$46:$46,""),
IF($C17="Naren Baliga",_xlfn.XLOOKUP($B17,PROSPER_Baliga!$1:$1,PROSPER_Baliga!$46:$46,""),
IF($C17="Thorsten Huhn",_xlfn.XLOOKUP($B17,PROSPER_Huhn!$1:$1,PROSPER_Huhn!$46:$46,""),
IF($C17="Nick Hull",_xlfn.XLOOKUP($B17,PROSPER_Hull!$1:$1,PROSPER_Hull!$46:$46,""),
IF($C17="Monika Kotwani",_xlfn.XLOOKUP($B17,PROSPER_Kotwani!$1:$1,PROSPER_Kotwani!$46:$46,""),
IF($C17="Jonathan Wellner",_xlfn.XLOOKUP($B17,PROSPER_Wellner!$1:$1,PROSPER_Wellner!$46:$46,""),
IF($C17="Travis Harvey",_xlfn.XLOOKUP($B17,PROSPER_Harvey!$1:$1,PROSPER_Harvey!$46:$46,""),"")))))))="","",
IF($C17="Christopher Lobo",_xlfn.XLOOKUP($B17,PROSPER_Lobo!$1:$1,PROSPER_Lobo!$46:$46,""),
IF($C17="Naren Baliga",_xlfn.XLOOKUP($B17,PROSPER_Baliga!$1:$1,PROSPER_Baliga!$46:$46,""),
IF($C17="Thorsten Huhn",_xlfn.XLOOKUP($B17,PROSPER_Huhn!$1:$1,PROSPER_Huhn!$46:$46,""),
IF($C17="Nick Hull",_xlfn.XLOOKUP($B17,PROSPER_Hull!$1:$1,PROSPER_Hull!$46:$46,""),
IF($C17="Monika Kotwani",_xlfn.XLOOKUP($B17,PROSPER_Kotwani!$1:$1,PROSPER_Kotwani!$46:$46,""),
IF($C17="Jonathan Wellner",_xlfn.XLOOKUP($B17,PROSPER_Wellner!$1:$1,PROSPER_Wellner!$46:$46,""),
IF($C17="Travis Harvey",_xlfn.XLOOKUP($B17,PROSPER_Harvey!$1:$1,PROSPER_Harvey!$46:$46,""),"")))))))))</f>
        <v>N/A</v>
      </c>
      <c r="GE17" s="150" t="str">
        <f t="shared" si="194"/>
        <v>N/A</v>
      </c>
      <c r="GF17" s="130" t="str">
        <f>_xlfn.XLOOKUP(B17,PROSPERInitial_Query!$E:$E,PROSPERInitial_Query!$AJ:$AJ,"",,-1)</f>
        <v/>
      </c>
      <c r="GG17" s="121" t="str">
        <f t="shared" si="84"/>
        <v>Daniel Tow2 - RelationshipAccount / Stakeholder 10Name</v>
      </c>
      <c r="GH17" s="121" t="str">
        <f>_xlfn.XLOOKUP(GG17,PROSPERDelta_Query!BK:BK,PROSPERDelta_Query!AL:AL,"",,-1)</f>
        <v/>
      </c>
      <c r="GI17" s="126" t="str">
        <f>_xlfn.XLOOKUP(B17,PROSPERInitial_Query!$E:$E,PROSPERInitial_Query!$Z:$Z,"",,-1)</f>
        <v/>
      </c>
      <c r="GJ17" s="121" t="str">
        <f t="shared" si="85"/>
        <v>Daniel Tow2 - RelationshipAccount / Stakeholder 10Self Score</v>
      </c>
      <c r="GK17" s="126" t="str">
        <f>_xlfn.XLOOKUP(GJ17,PROSPERDelta_Query!BK:BK,PROSPERDelta_Query!AV:AV,"",,-1)</f>
        <v/>
      </c>
      <c r="GL17" s="131" t="str">
        <f t="shared" si="195"/>
        <v/>
      </c>
      <c r="GM17" s="131" t="str">
        <f t="shared" si="196"/>
        <v>N/A</v>
      </c>
      <c r="GN17" s="132" t="str">
        <f t="shared" si="197"/>
        <v>N/A</v>
      </c>
      <c r="GO17" s="132" t="str">
        <f>IF(IF(IF($C17="Christopher Lobo",_xlfn.XLOOKUP($B17,PROSPER_Lobo!$1:$1,PROSPER_Lobo!$48:$48,""),
IF($C17="Naren Baliga",_xlfn.XLOOKUP($B17,PROSPER_Baliga!$1:$1,PROSPER_Baliga!$48:$48,""),
IF($C17="Thorsten Huhn",_xlfn.XLOOKUP($B17,PROSPER_Huhn!$1:$1,PROSPER_Huhn!$48:$48,""),
IF($C17="Nick Hull",_xlfn.XLOOKUP($B17,PROSPER_Hull!$1:$1,PROSPER_Hull!$48:$48,""),
IF($C17="Monika Kotwani",_xlfn.XLOOKUP($B17,PROSPER_Kotwani!$1:$1,PROSPER_Kotwani!$48:$48,""),
IF($C17="Jonathan Wellner",_xlfn.XLOOKUP($B17,PROSPER_Wellner!$1:$1,PROSPER_Wellner!$48:$48,""),
IF($C17="Travis Harvey",_xlfn.XLOOKUP($B17,PROSPER_Harvey!$1:$1,PROSPER_Harvey!$48:$48,""),"")))))))="","",
IF($C17="Christopher Lobo",_xlfn.XLOOKUP($B17,PROSPER_Lobo!$1:$1,PROSPER_Lobo!$48:$48,""),
IF($C17="Naren Baliga",_xlfn.XLOOKUP($B17,PROSPER_Baliga!$1:$1,PROSPER_Baliga!$48:$48,""),
IF($C17="Thorsten Huhn",_xlfn.XLOOKUP($B17,PROSPER_Huhn!$1:$1,PROSPER_Huhn!$48:$48,""),
IF($C17="Nick Hull",_xlfn.XLOOKUP($B17,PROSPER_Hull!$1:$1,PROSPER_Hull!$48:$48,""),
IF($C17="Monika Kotwani",_xlfn.XLOOKUP($B17,PROSPER_Kotwani!$1:$1,PROSPER_Kotwani!$48:$48,""),
IF($C17="Jonathan Wellner",_xlfn.XLOOKUP($B17,PROSPER_Wellner!$1:$1,PROSPER_Wellner!$48:$48,""),
IF($C17="Travis Harvey",_xlfn.XLOOKUP($B17,PROSPER_Harvey!$1:$1,PROSPER_Harvey!$48:$48,""),""))))))))="","No Score",IF(IF($C17="Christopher Lobo",_xlfn.XLOOKUP($B17,PROSPER_Lobo!$1:$1,PROSPER_Lobo!$48:$48,""),
IF($C17="Naren Baliga",_xlfn.XLOOKUP($B17,PROSPER_Baliga!$1:$1,PROSPER_Baliga!$48:$48,""),
IF($C17="Thorsten Huhn",_xlfn.XLOOKUP($B17,PROSPER_Huhn!$1:$1,PROSPER_Huhn!$48:$48,""),
IF($C17="Nick Hull",_xlfn.XLOOKUP($B17,PROSPER_Hull!$1:$1,PROSPER_Hull!$48:$48,""),
IF($C17="Monika Kotwani",_xlfn.XLOOKUP($B17,PROSPER_Kotwani!$1:$1,PROSPER_Kotwani!$48:$48,""),
IF($C17="Jonathan Wellner",_xlfn.XLOOKUP($B17,PROSPER_Wellner!$1:$1,PROSPER_Wellner!$48:$48,""),
IF($C17="Travis Harvey",_xlfn.XLOOKUP($B17,PROSPER_Harvey!$1:$1,PROSPER_Harvey!$48:$48,""),"")))))))="","",
IF($C17="Christopher Lobo",_xlfn.XLOOKUP($B17,PROSPER_Lobo!$1:$1,PROSPER_Lobo!$48:$48,""),
IF($C17="Naren Baliga",_xlfn.XLOOKUP($B17,PROSPER_Baliga!$1:$1,PROSPER_Baliga!$48:$48,""),
IF($C17="Thorsten Huhn",_xlfn.XLOOKUP($B17,PROSPER_Huhn!$1:$1,PROSPER_Huhn!$48:$48,""),
IF($C17="Nick Hull",_xlfn.XLOOKUP($B17,PROSPER_Hull!$1:$1,PROSPER_Hull!$48:$48,""),
IF($C17="Monika Kotwani",_xlfn.XLOOKUP($B17,PROSPER_Kotwani!$1:$1,PROSPER_Kotwani!$48:$48,""),
IF($C17="Jonathan Wellner",_xlfn.XLOOKUP($B17,PROSPER_Wellner!$1:$1,PROSPER_Wellner!$48:$48,""),
IF($C17="Travis Harvey",_xlfn.XLOOKUP($B17,PROSPER_Harvey!$1:$1,PROSPER_Harvey!$48:$48,""),"")))))))))</f>
        <v>N/A</v>
      </c>
      <c r="GP17" s="131" t="str">
        <f>IF(IF(IF($C17="Christopher Lobo",_xlfn.XLOOKUP($B17,PROSPER_Lobo!$1:$1,PROSPER_Lobo!$49:$49,""),
IF($C17="Naren Baliga",_xlfn.XLOOKUP($B17,PROSPER_Baliga!$1:$1,PROSPER_Baliga!$49:$49,""),
IF($C17="Thorsten Huhn",_xlfn.XLOOKUP($B17,PROSPER_Huhn!$1:$1,PROSPER_Huhn!$49:$49,""),
IF($C17="Nick Hull",_xlfn.XLOOKUP($B17,PROSPER_Hull!$1:$1,PROSPER_Hull!$49:$49,""),
IF($C17="Monika Kotwani",_xlfn.XLOOKUP($B17,PROSPER_Kotwani!$1:$1,PROSPER_Kotwani!$49:$49,""),
IF($C17="Jonathan Wellner",_xlfn.XLOOKUP($B17,PROSPER_Wellner!$1:$1,PROSPER_Wellner!$49:$49,""),
IF($C17="Travis Harvey",_xlfn.XLOOKUP($B17,PROSPER_Harvey!$1:$1,PROSPER_Harvey!$49:$49,""),"")))))))="","",
IF($C17="Christopher Lobo",_xlfn.XLOOKUP($B17,PROSPER_Lobo!$1:$1,PROSPER_Lobo!$49:$49,""),
IF($C17="Naren Baliga",_xlfn.XLOOKUP($B17,PROSPER_Baliga!$1:$1,PROSPER_Baliga!$49:$49,""),
IF($C17="Thorsten Huhn",_xlfn.XLOOKUP($B17,PROSPER_Huhn!$1:$1,PROSPER_Huhn!$49:$49,""),
IF($C17="Nick Hull",_xlfn.XLOOKUP($B17,PROSPER_Hull!$1:$1,PROSPER_Hull!$49:$49,""),
IF($C17="Monika Kotwani",_xlfn.XLOOKUP($B17,PROSPER_Kotwani!$1:$1,PROSPER_Kotwani!$49:$49,""),
IF($C17="Jonathan Wellner",_xlfn.XLOOKUP($B17,PROSPER_Wellner!$1:$1,PROSPER_Wellner!$49:$49,""),
IF($C17="Travis Harvey",_xlfn.XLOOKUP($B17,PROSPER_Harvey!$1:$1,PROSPER_Harvey!$49:$49,""),""))))))))="","No Comment",IF(IF($C17="Christopher Lobo",_xlfn.XLOOKUP($B17,PROSPER_Lobo!$1:$1,PROSPER_Lobo!$49:$49,""),
IF($C17="Naren Baliga",_xlfn.XLOOKUP($B17,PROSPER_Baliga!$1:$1,PROSPER_Baliga!$49:$49,""),
IF($C17="Thorsten Huhn",_xlfn.XLOOKUP($B17,PROSPER_Huhn!$1:$1,PROSPER_Huhn!$49:$49,""),
IF($C17="Nick Hull",_xlfn.XLOOKUP($B17,PROSPER_Hull!$1:$1,PROSPER_Hull!$49:$49,""),
IF($C17="Monika Kotwani",_xlfn.XLOOKUP($B17,PROSPER_Kotwani!$1:$1,PROSPER_Kotwani!$49:$49,""),
IF($C17="Jonathan Wellner",_xlfn.XLOOKUP($B17,PROSPER_Wellner!$1:$1,PROSPER_Wellner!$49:$49,""),
IF($C17="Travis Harvey",_xlfn.XLOOKUP($B17,PROSPER_Harvey!$1:$1,PROSPER_Harvey!$49:$49,""),"")))))))="","",
IF($C17="Christopher Lobo",_xlfn.XLOOKUP($B17,PROSPER_Lobo!$1:$1,PROSPER_Lobo!$49:$49,""),
IF($C17="Naren Baliga",_xlfn.XLOOKUP($B17,PROSPER_Baliga!$1:$1,PROSPER_Baliga!$49:$49,""),
IF($C17="Thorsten Huhn",_xlfn.XLOOKUP($B17,PROSPER_Huhn!$1:$1,PROSPER_Huhn!$49:$49,""),
IF($C17="Nick Hull",_xlfn.XLOOKUP($B17,PROSPER_Hull!$1:$1,PROSPER_Hull!$49:$49,""),
IF($C17="Monika Kotwani",_xlfn.XLOOKUP($B17,PROSPER_Kotwani!$1:$1,PROSPER_Kotwani!$49:$49,""),
IF($C17="Jonathan Wellner",_xlfn.XLOOKUP($B17,PROSPER_Wellner!$1:$1,PROSPER_Wellner!$49:$49,""),
IF($C17="Travis Harvey",_xlfn.XLOOKUP($B17,PROSPER_Harvey!$1:$1,PROSPER_Harvey!$49:$49,""),"")))))))))</f>
        <v>N/A</v>
      </c>
      <c r="GQ17" s="150" t="str">
        <f t="shared" si="198"/>
        <v>N/A</v>
      </c>
      <c r="GR17" s="187" t="str">
        <f t="shared" si="199"/>
        <v>N/A</v>
      </c>
      <c r="GS17" s="128" t="str">
        <f t="shared" si="200"/>
        <v>N/A</v>
      </c>
      <c r="GT17" s="188" t="str">
        <f t="shared" si="201"/>
        <v>N/A</v>
      </c>
      <c r="GU17" s="133" t="str">
        <f>IF(IF(IF($C17="Christopher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Kotwani",_xlfn.XLOOKUP($B17,PROSPER_Kotwani!$1:$1,PROSPER_Kotwani!$54:$54,""),
IF($C17="Jonathan Wellner",_xlfn.XLOOKUP($B17,PROSPER_Wellner!$1:$1,PROSPER_Wellner!$54:$54,""),
IF($C17="Travis Harvey",_xlfn.XLOOKUP($B17,PROSPER_Harvey!$1:$1,PROSPER_Harvey!$54:$54,""),"")))))))="","",
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Kotwani",_xlfn.XLOOKUP($B17,PROSPER_Kotwani!$1:$1,PROSPER_Kotwani!$50:$50,""),
IF($C17="Jonathan Wellner",_xlfn.XLOOKUP($B17,PROSPER_Wellner!$1:$1,PROSPER_Wellner!$50:$50,""),
IF($C17="Travis Harvey",_xlfn.XLOOKUP($B17,PROSPER_Harvey!$1:$1,PROSPER_Harvey!$50:$50,""),""))))))))="","No Score",IF(IF($C17="Christopher Lobo",_xlfn.XLOOKUP($B17,PROSPER_Lobo!$1:$1,PROSPER_Lobo!$50:$50,""),
IF($C17="Naren Baliga",_xlfn.XLOOKUP($B17,PROSPER_Baliga!$1:$1,PROSPER_Baliga!$50:$50,""),
IF($C17="Thorsten Huhn",_xlfn.XLOOKUP($B17,PROSPER_Huhn!$1:$1,PROSPER_Huhn!$50:$50,""),
IF($C17="Nick Hull",_xlfn.XLOOKUP($B17,PROSPER_Hull!$1:$1,PROSPER_Hull!$50:$50,""),
IF($C17="Monika Kotwani",_xlfn.XLOOKUP($B17,PROSPER_Kotwani!$1:$1,PROSPER_Kotwani!$50:$50,""),
IF($C17="Jonathan Wellner",_xlfn.XLOOKUP($B17,PROSPER_Wellner!$1:$1,PROSPER_Wellner!$50:$50,""),
IF($C17="Travis Harvey",_xlfn.XLOOKUP($B17,PROSPER_Harvey!$1:$1,PROSPER_Harvey!$50:$50,""),"")))))))="","",
IF($C17="Christopher Lobo",_xlfn.XLOOKUP($B17,PROSPER_Lobo!$1:$1,PROSPER_Lobo!$50:$50,""),
IF($C17="Naren Baliga",_xlfn.XLOOKUP($B17,PROSPER_Baliga!$1:$1,PROSPER_Baliga!$50:$50,""),
IF($C17="Thorsten Huhn",_xlfn.XLOOKUP($B17,PROSPER_Huhn!$1:$1,PROSPER_Huhn!$50:$50,""),
IF($C17="Nick Hull",_xlfn.XLOOKUP($B17,PROSPER_Hull!$1:$1,PROSPER_Hull!$50:$50,""),
IF($C17="Monika Kotwani",_xlfn.XLOOKUP($B17,PROSPER_Kotwani!$1:$1,PROSPER_Kotwani!$50:$50,""),
IF($C17="Jonathan Wellner",_xlfn.XLOOKUP($B17,PROSPER_Wellner!$1:$1,PROSPER_Wellner!$50:$50,""),
IF($C17="Travis Harvey",_xlfn.XLOOKUP($B17,PROSPER_Harvey!$1:$1,PROSPER_Harvey!$50:$50,""),"")))))))))</f>
        <v>No Score</v>
      </c>
      <c r="GV17" s="134" t="str">
        <f>IF(IF(IF($C17="Christopher Lobo",_xlfn.XLOOKUP($B17,PROSPER_Lobo!$1:$1,PROSPER_Lobo!$51:$51,""),
IF($C17="Naren Baliga",_xlfn.XLOOKUP($B17,PROSPER_Baliga!$1:$1,PROSPER_Baliga!$51:$51,""),
IF($C17="Thorsten Huhn",_xlfn.XLOOKUP($B17,PROSPER_Huhn!$1:$1,PROSPER_Huhn!$51:$51,""),
IF($C17="Nick Hull",_xlfn.XLOOKUP($B17,PROSPER_Hull!$1:$1,PROSPER_Hull!$51:$51,""),
IF($C17="Monika Kotwani",_xlfn.XLOOKUP($B17,PROSPER_Kotwani!$1:$1,PROSPER_Kotwani!$51:$51,""),
IF($C17="Jonathan Wellner",_xlfn.XLOOKUP($B17,PROSPER_Wellner!$1:$1,PROSPER_Wellner!$51:$51,""),
IF($C17="Travis Harvey",_xlfn.XLOOKUP($B17,PROSPER_Harvey!$1:$1,PROSPER_Harvey!$51:$51,""),"")))))))="","",
IF($C17="Christopher Lobo",_xlfn.XLOOKUP($B17,PROSPER_Lobo!$1:$1,PROSPER_Lobo!$51:$51,""),
IF($C17="Naren Baliga",_xlfn.XLOOKUP($B17,PROSPER_Baliga!$1:$1,PROSPER_Baliga!$51:$51,""),
IF($C17="Thorsten Huhn",_xlfn.XLOOKUP($B17,PROSPER_Huhn!$1:$1,PROSPER_Huhn!$51:$51,""),
IF($C17="Nick Hull",_xlfn.XLOOKUP($B17,PROSPER_Hull!$1:$1,PROSPER_Hull!$51:$51,""),
IF($C17="Monika Kotwani",_xlfn.XLOOKUP($B17,PROSPER_Kotwani!$1:$1,PROSPER_Kotwani!$51:$51,""),
IF($C17="Jonathan Wellner",_xlfn.XLOOKUP($B17,PROSPER_Wellner!$1:$1,PROSPER_Wellner!$51:$51,""),
IF($C17="Travis Harvey",_xlfn.XLOOKUP($B17,PROSPER_Harvey!$1:$1,PROSPER_Harvey!$51:$51,""),""))))))))="","No Comment",IF(IF($C17="Christopher Lobo",_xlfn.XLOOKUP($B17,PROSPER_Lobo!$1:$1,PROSPER_Lobo!$51:$51,""),
IF($C17="Naren Baliga",_xlfn.XLOOKUP($B17,PROSPER_Baliga!$1:$1,PROSPER_Baliga!$51:$51,""),
IF($C17="Thorsten Huhn",_xlfn.XLOOKUP($B17,PROSPER_Huhn!$1:$1,PROSPER_Huhn!$51:$51,""),
IF($C17="Nick Hull",_xlfn.XLOOKUP($B17,PROSPER_Hull!$1:$1,PROSPER_Hull!$51:$51,""),
IF($C17="Monika Kotwani",_xlfn.XLOOKUP($B17,PROSPER_Kotwani!$1:$1,PROSPER_Kotwani!$51:$51,""),
IF($C17="Jonathan Wellner",_xlfn.XLOOKUP($B17,PROSPER_Wellner!$1:$1,PROSPER_Wellner!$51:$51,""),
IF($C17="Travis Harvey",_xlfn.XLOOKUP($B17,PROSPER_Harvey!$1:$1,PROSPER_Harvey!$51:$51,""),"")))))))="","",
IF($C17="Christopher Lobo",_xlfn.XLOOKUP($B17,PROSPER_Lobo!$1:$1,PROSPER_Lobo!$51:$51,""),
IF($C17="Naren Baliga",_xlfn.XLOOKUP($B17,PROSPER_Baliga!$1:$1,PROSPER_Baliga!$51:$51,""),
IF($C17="Thorsten Huhn",_xlfn.XLOOKUP($B17,PROSPER_Huhn!$1:$1,PROSPER_Huhn!$51:$51,""),
IF($C17="Nick Hull",_xlfn.XLOOKUP($B17,PROSPER_Hull!$1:$1,PROSPER_Hull!$51:$51,""),
IF($C17="Monika Kotwani",_xlfn.XLOOKUP($B17,PROSPER_Kotwani!$1:$1,PROSPER_Kotwani!$51:$51,""),
IF($C17="Jonathan Wellner",_xlfn.XLOOKUP($B17,PROSPER_Wellner!$1:$1,PROSPER_Wellner!$51:$51,""),
IF($C17="Travis Harvey",_xlfn.XLOOKUP($B17,PROSPER_Harvey!$1:$1,PROSPER_Harvey!$51:$51,""),"")))))))))</f>
        <v>No Comment</v>
      </c>
      <c r="GW17" s="133" t="str">
        <f>_xlfn.XLOOKUP($B17,Vlookups_Local!B:B,Vlookups_Local!E:E,"N/A")</f>
        <v>No Data</v>
      </c>
      <c r="GX17" s="134" t="str">
        <f>IF(IF(IF($C17="Christopher Lobo",_xlfn.XLOOKUP($B17,PROSPER_Lobo!$1:$1,PROSPER_Lobo!$53:$53,""),
IF($C17="Naren Baliga",_xlfn.XLOOKUP($B17,PROSPER_Baliga!$1:$1,PROSPER_Baliga!$53:$53,""),
IF($C17="Thorsten Huhn",_xlfn.XLOOKUP($B17,PROSPER_Huhn!$1:$1,PROSPER_Huhn!$53:$53,""),
IF($C17="Nick Hull",_xlfn.XLOOKUP($B17,PROSPER_Hull!$1:$1,PROSPER_Hull!$53:$53,""),
IF($C17="Monika Kotwani",_xlfn.XLOOKUP($B17,PROSPER_Kotwani!$1:$1,PROSPER_Kotwani!$53:$53,""),
IF($C17="Jonathan Wellner",_xlfn.XLOOKUP($B17,PROSPER_Wellner!$1:$1,PROSPER_Wellner!$53:$53,""),
IF($C17="Travis Harvey",_xlfn.XLOOKUP($B17,PROSPER_Harvey!$1:$1,PROSPER_Harvey!$53:$53,""),"")))))))="","",
IF($C17="Christopher Lobo",_xlfn.XLOOKUP($B17,PROSPER_Lobo!$1:$1,PROSPER_Lobo!$53:$53,""),
IF($C17="Naren Baliga",_xlfn.XLOOKUP($B17,PROSPER_Baliga!$1:$1,PROSPER_Baliga!$53:$53,""),
IF($C17="Thorsten Huhn",_xlfn.XLOOKUP($B17,PROSPER_Huhn!$1:$1,PROSPER_Huhn!$53:$53,""),
IF($C17="Nick Hull",_xlfn.XLOOKUP($B17,PROSPER_Hull!$1:$1,PROSPER_Hull!$53:$53,""),
IF($C17="Monika Kotwani",_xlfn.XLOOKUP($B17,PROSPER_Kotwani!$1:$1,PROSPER_Kotwani!$53:$53,""),
IF($C17="Jonathan Wellner",_xlfn.XLOOKUP($B17,PROSPER_Wellner!$1:$1,PROSPER_Wellner!$53:$53,""),
IF($C17="Travis Harvey",_xlfn.XLOOKUP($B17,PROSPER_Harvey!$1:$1,PROSPER_Harvey!$53:$53,""),""))))))))="","No Comment",IF(IF($C17="Christopher Lobo",_xlfn.XLOOKUP($B17,PROSPER_Lobo!$1:$1,PROSPER_Lobo!$53:$53,""),
IF($C17="Naren Baliga",_xlfn.XLOOKUP($B17,PROSPER_Baliga!$1:$1,PROSPER_Baliga!$53:$53,""),
IF($C17="Thorsten Huhn",_xlfn.XLOOKUP($B17,PROSPER_Huhn!$1:$1,PROSPER_Huhn!$53:$53,""),
IF($C17="Nick Hull",_xlfn.XLOOKUP($B17,PROSPER_Hull!$1:$1,PROSPER_Hull!$53:$53,""),
IF($C17="Monika Kotwani",_xlfn.XLOOKUP($B17,PROSPER_Kotwani!$1:$1,PROSPER_Kotwani!$53:$53,""),
IF($C17="Jonathan Wellner",_xlfn.XLOOKUP($B17,PROSPER_Wellner!$1:$1,PROSPER_Wellner!$53:$53,""),
IF($C17="Travis Harvey",_xlfn.XLOOKUP($B17,PROSPER_Harvey!$1:$1,PROSPER_Harvey!$53:$53,""),"")))))))="","",
IF($C17="Christopher Lobo",_xlfn.XLOOKUP($B17,PROSPER_Lobo!$1:$1,PROSPER_Lobo!$53:$53,""),
IF($C17="Naren Baliga",_xlfn.XLOOKUP($B17,PROSPER_Baliga!$1:$1,PROSPER_Baliga!$53:$53,""),
IF($C17="Thorsten Huhn",_xlfn.XLOOKUP($B17,PROSPER_Huhn!$1:$1,PROSPER_Huhn!$53:$53,""),
IF($C17="Nick Hull",_xlfn.XLOOKUP($B17,PROSPER_Hull!$1:$1,PROSPER_Hull!$53:$53,""),
IF($C17="Monika Kotwani",_xlfn.XLOOKUP($B17,PROSPER_Kotwani!$1:$1,PROSPER_Kotwani!$53:$53,""),
IF($C17="Jonathan Wellner",_xlfn.XLOOKUP($B17,PROSPER_Wellner!$1:$1,PROSPER_Wellner!$53:$53,""),
IF($C17="Travis Harvey",_xlfn.XLOOKUP($B17,PROSPER_Harvey!$1:$1,PROSPER_Harvey!$53:$53,""),"")))))))))</f>
        <v>No Comment</v>
      </c>
      <c r="GY17" s="133" t="str">
        <f>IF(IF(IF($C17="Christopher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Kotwani",_xlfn.XLOOKUP($B17,PROSPER_Kotwani!$1:$1,PROSPER_Kotwani!$54:$54,""),
IF($C17="Jonathan Wellner",_xlfn.XLOOKUP($B17,PROSPER_Wellner!$1:$1,PROSPER_Wellner!$54:$54,""),
IF($C17="Travis Harvey",_xlfn.XLOOKUP($B17,PROSPER_Harvey!$1:$1,PROSPER_Harvey!$54:$54,""),"")))))))="","",
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Kotwani",_xlfn.XLOOKUP($B17,PROSPER_Kotwani!$1:$1,PROSPER_Kotwani!$54:$54,""),
IF($C17="Jonathan Wellner",_xlfn.XLOOKUP($B17,PROSPER_Wellner!$1:$1,PROSPER_Wellner!$54:$54,""),
IF($C17="Travis Harvey",_xlfn.XLOOKUP($B17,PROSPER_Harvey!$1:$1,PROSPER_Harvey!$54:$54,""),""))))))))="","No Score",IF(IF($C17="Christopher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Kotwani",_xlfn.XLOOKUP($B17,PROSPER_Kotwani!$1:$1,PROSPER_Kotwani!$54:$54,""),
IF($C17="Jonathan Wellner",_xlfn.XLOOKUP($B17,PROSPER_Wellner!$1:$1,PROSPER_Wellner!$54:$54,""),
IF($C17="Travis Harvey",_xlfn.XLOOKUP($B17,PROSPER_Harvey!$1:$1,PROSPER_Harvey!$54:$54,""),"")))))))="","",
IF($C17="Christopher Lobo",_xlfn.XLOOKUP($B17,PROSPER_Lobo!$1:$1,PROSPER_Lobo!$54:$54,""),
IF($C17="Naren Baliga",_xlfn.XLOOKUP($B17,PROSPER_Baliga!$1:$1,PROSPER_Baliga!$54:$54,""),
IF($C17="Thorsten Huhn",_xlfn.XLOOKUP($B17,PROSPER_Huhn!$1:$1,PROSPER_Huhn!$54:$54,""),
IF($C17="Nick Hull",_xlfn.XLOOKUP($B17,PROSPER_Hull!$1:$1,PROSPER_Hull!$54:$54,""),
IF($C17="Monika Kotwani",_xlfn.XLOOKUP($B17,PROSPER_Kotwani!$1:$1,PROSPER_Kotwani!$54:$54,""),
IF($C17="Jonathan Wellner",_xlfn.XLOOKUP($B17,PROSPER_Wellner!$1:$1,PROSPER_Wellner!$54:$54,""),
IF($C17="Travis Harvey",_xlfn.XLOOKUP($B17,PROSPER_Harvey!$1:$1,PROSPER_Harvey!$54:$54,""),"")))))))))</f>
        <v>No Score</v>
      </c>
      <c r="GZ17" s="134" t="str">
        <f>IF(IF(IF($C17="Christopher Lobo",_xlfn.XLOOKUP($B17,PROSPER_Lobo!$1:$1,PROSPER_Lobo!$55:$55,""),
IF($C17="Naren Baliga",_xlfn.XLOOKUP($B17,PROSPER_Baliga!$1:$1,PROSPER_Baliga!$55:$55,""),
IF($C17="Thorsten Huhn",_xlfn.XLOOKUP($B17,PROSPER_Huhn!$1:$1,PROSPER_Huhn!$55:$55,""),
IF($C17="Nick Hull",_xlfn.XLOOKUP($B17,PROSPER_Hull!$1:$1,PROSPER_Hull!$55:$55,""),
IF($C17="Monika Kotwani",_xlfn.XLOOKUP($B17,PROSPER_Kotwani!$1:$1,PROSPER_Kotwani!$55:$55,""),
IF($C17="Jonathan Wellner",_xlfn.XLOOKUP($B17,PROSPER_Wellner!$1:$1,PROSPER_Wellner!$55:$55,""),
IF($C17="Travis Harvey",_xlfn.XLOOKUP($B17,PROSPER_Harvey!$1:$1,PROSPER_Harvey!$55:$55,""),"")))))))="","",
IF($C17="Christopher Lobo",_xlfn.XLOOKUP($B17,PROSPER_Lobo!$1:$1,PROSPER_Lobo!$55:$55,""),
IF($C17="Naren Baliga",_xlfn.XLOOKUP($B17,PROSPER_Baliga!$1:$1,PROSPER_Baliga!$55:$55,""),
IF($C17="Thorsten Huhn",_xlfn.XLOOKUP($B17,PROSPER_Huhn!$1:$1,PROSPER_Huhn!$55:$55,""),
IF($C17="Nick Hull",_xlfn.XLOOKUP($B17,PROSPER_Hull!$1:$1,PROSPER_Hull!$55:$55,""),
IF($C17="Monika Kotwani",_xlfn.XLOOKUP($B17,PROSPER_Kotwani!$1:$1,PROSPER_Kotwani!$55:$55,""),
IF($C17="Jonathan Wellner",_xlfn.XLOOKUP($B17,PROSPER_Wellner!$1:$1,PROSPER_Wellner!$55:$55,""),
IF($C17="Travis Harvey",_xlfn.XLOOKUP($B17,PROSPER_Harvey!$1:$1,PROSPER_Harvey!$55:$55,""),""))))))))="","No Comment",IF(IF($C17="Christopher Lobo",_xlfn.XLOOKUP($B17,PROSPER_Lobo!$1:$1,PROSPER_Lobo!$55:$55,""),
IF($C17="Naren Baliga",_xlfn.XLOOKUP($B17,PROSPER_Baliga!$1:$1,PROSPER_Baliga!$55:$55,""),
IF($C17="Thorsten Huhn",_xlfn.XLOOKUP($B17,PROSPER_Huhn!$1:$1,PROSPER_Huhn!$55:$55,""),
IF($C17="Nick Hull",_xlfn.XLOOKUP($B17,PROSPER_Hull!$1:$1,PROSPER_Hull!$55:$55,""),
IF($C17="Monika Kotwani",_xlfn.XLOOKUP($B17,PROSPER_Kotwani!$1:$1,PROSPER_Kotwani!$55:$55,""),
IF($C17="Jonathan Wellner",_xlfn.XLOOKUP($B17,PROSPER_Wellner!$1:$1,PROSPER_Wellner!$55:$55,""),
IF($C17="Travis Harvey",_xlfn.XLOOKUP($B17,PROSPER_Harvey!$1:$1,PROSPER_Harvey!$55:$55,""),"")))))))="","",
IF($C17="Christopher Lobo",_xlfn.XLOOKUP($B17,PROSPER_Lobo!$1:$1,PROSPER_Lobo!$55:$55,""),
IF($C17="Naren Baliga",_xlfn.XLOOKUP($B17,PROSPER_Baliga!$1:$1,PROSPER_Baliga!$55:$55,""),
IF($C17="Thorsten Huhn",_xlfn.XLOOKUP($B17,PROSPER_Huhn!$1:$1,PROSPER_Huhn!$55:$55,""),
IF($C17="Nick Hull",_xlfn.XLOOKUP($B17,PROSPER_Hull!$1:$1,PROSPER_Hull!$55:$55,""),
IF($C17="Monika Kotwani",_xlfn.XLOOKUP($B17,PROSPER_Kotwani!$1:$1,PROSPER_Kotwani!$55:$55,""),
IF($C17="Jonathan Wellner",_xlfn.XLOOKUP($B17,PROSPER_Wellner!$1:$1,PROSPER_Wellner!$55:$55,""),
IF($C17="Travis Harvey",_xlfn.XLOOKUP($B17,PROSPER_Harvey!$1:$1,PROSPER_Harvey!$55:$55,""),"")))))))))</f>
        <v>No Comment</v>
      </c>
      <c r="HA17" s="133" t="str">
        <f>IF(IF(IF($C17="Christopher Lobo",_xlfn.XLOOKUP($B17,PROSPER_Lobo!$1:$1,PROSPER_Lobo!$56:$56,""),
IF($C17="Naren Baliga",_xlfn.XLOOKUP($B17,PROSPER_Baliga!$1:$1,PROSPER_Baliga!$56:$56,""),
IF($C17="Thorsten Huhn",_xlfn.XLOOKUP($B17,PROSPER_Huhn!$1:$1,PROSPER_Huhn!$56:$56,""),
IF($C17="Nick Hull",_xlfn.XLOOKUP($B17,PROSPER_Hull!$1:$1,PROSPER_Hull!$56:$56,""),
IF($C17="Monika Kotwani",_xlfn.XLOOKUP($B17,PROSPER_Kotwani!$1:$1,PROSPER_Kotwani!$56:$56,""),
IF($C17="Jonathan Wellner",_xlfn.XLOOKUP($B17,PROSPER_Wellner!$1:$1,PROSPER_Wellner!$56:$56,""),
IF($C17="Travis Harvey",_xlfn.XLOOKUP($B17,PROSPER_Harvey!$1:$1,PROSPER_Harvey!$56:$56,""),"")))))))="","",
IF($C17="Christopher Lobo",_xlfn.XLOOKUP($B17,PROSPER_Lobo!$1:$1,PROSPER_Lobo!$56:$56,""),
IF($C17="Naren Baliga",_xlfn.XLOOKUP($B17,PROSPER_Baliga!$1:$1,PROSPER_Baliga!$56:$56,""),
IF($C17="Thorsten Huhn",_xlfn.XLOOKUP($B17,PROSPER_Huhn!$1:$1,PROSPER_Huhn!$56:$56,""),
IF($C17="Nick Hull",_xlfn.XLOOKUP($B17,PROSPER_Hull!$1:$1,PROSPER_Hull!$56:$56,""),
IF($C17="Monika Kotwani",_xlfn.XLOOKUP($B17,PROSPER_Kotwani!$1:$1,PROSPER_Kotwani!$56:$56,""),
IF($C17="Jonathan Wellner",_xlfn.XLOOKUP($B17,PROSPER_Wellner!$1:$1,PROSPER_Wellner!$56:$56,""),
IF($C17="Travis Harvey",_xlfn.XLOOKUP($B17,PROSPER_Harvey!$1:$1,PROSPER_Harvey!$56:$56,""),""))))))))="","No Score",IF(IF($C17="Christopher Lobo",_xlfn.XLOOKUP($B17,PROSPER_Lobo!$1:$1,PROSPER_Lobo!$56:$56,""),
IF($C17="Naren Baliga",_xlfn.XLOOKUP($B17,PROSPER_Baliga!$1:$1,PROSPER_Baliga!$56:$56,""),
IF($C17="Thorsten Huhn",_xlfn.XLOOKUP($B17,PROSPER_Huhn!$1:$1,PROSPER_Huhn!$56:$56,""),
IF($C17="Nick Hull",_xlfn.XLOOKUP($B17,PROSPER_Hull!$1:$1,PROSPER_Hull!$56:$56,""),
IF($C17="Monika Kotwani",_xlfn.XLOOKUP($B17,PROSPER_Kotwani!$1:$1,PROSPER_Kotwani!$56:$56,""),
IF($C17="Jonathan Wellner",_xlfn.XLOOKUP($B17,PROSPER_Wellner!$1:$1,PROSPER_Wellner!$56:$56,""),
IF($C17="Travis Harvey",_xlfn.XLOOKUP($B17,PROSPER_Harvey!$1:$1,PROSPER_Harvey!$56:$56,""),"")))))))="","",
IF($C17="Christopher Lobo",_xlfn.XLOOKUP($B17,PROSPER_Lobo!$1:$1,PROSPER_Lobo!$56:$56,""),
IF($C17="Naren Baliga",_xlfn.XLOOKUP($B17,PROSPER_Baliga!$1:$1,PROSPER_Baliga!$56:$56,""),
IF($C17="Thorsten Huhn",_xlfn.XLOOKUP($B17,PROSPER_Huhn!$1:$1,PROSPER_Huhn!$56:$56,""),
IF($C17="Nick Hull",_xlfn.XLOOKUP($B17,PROSPER_Hull!$1:$1,PROSPER_Hull!$56:$56,""),
IF($C17="Monika Kotwani",_xlfn.XLOOKUP($B17,PROSPER_Kotwani!$1:$1,PROSPER_Kotwani!$56:$56,""),
IF($C17="Jonathan Wellner",_xlfn.XLOOKUP($B17,PROSPER_Wellner!$1:$1,PROSPER_Wellner!$56:$56,""),
IF($C17="Travis Harvey",_xlfn.XLOOKUP($B17,PROSPER_Harvey!$1:$1,PROSPER_Harvey!$56:$56,""),"")))))))))</f>
        <v>No Score</v>
      </c>
      <c r="HB17" s="134" t="str">
        <f>IF(IF(IF($C17="Christopher Lobo",_xlfn.XLOOKUP($B17,PROSPER_Lobo!$1:$1,PROSPER_Lobo!$57:$57,""),
IF($C17="Naren Baliga",_xlfn.XLOOKUP($B17,PROSPER_Baliga!$1:$1,PROSPER_Baliga!$57:$57,""),
IF($C17="Thorsten Huhn",_xlfn.XLOOKUP($B17,PROSPER_Huhn!$1:$1,PROSPER_Huhn!$57:$57,""),
IF($C17="Nick Hull",_xlfn.XLOOKUP($B17,PROSPER_Hull!$1:$1,PROSPER_Hull!$57:$57,""),
IF($C17="Monika Kotwani",_xlfn.XLOOKUP($B17,PROSPER_Kotwani!$1:$1,PROSPER_Kotwani!$57:$57,""),
IF($C17="Jonathan Wellner",_xlfn.XLOOKUP($B17,PROSPER_Wellner!$1:$1,PROSPER_Wellner!$57:$57,""),
IF($C17="Travis Harvey",_xlfn.XLOOKUP($B17,PROSPER_Harvey!$1:$1,PROSPER_Harvey!$57:$57,""),"")))))))="","",
IF($C17="Christopher Lobo",_xlfn.XLOOKUP($B17,PROSPER_Lobo!$1:$1,PROSPER_Lobo!$57:$57,""),
IF($C17="Naren Baliga",_xlfn.XLOOKUP($B17,PROSPER_Baliga!$1:$1,PROSPER_Baliga!$57:$57,""),
IF($C17="Thorsten Huhn",_xlfn.XLOOKUP($B17,PROSPER_Huhn!$1:$1,PROSPER_Huhn!$57:$57,""),
IF($C17="Nick Hull",_xlfn.XLOOKUP($B17,PROSPER_Hull!$1:$1,PROSPER_Hull!$57:$57,""),
IF($C17="Monika Kotwani",_xlfn.XLOOKUP($B17,PROSPER_Kotwani!$1:$1,PROSPER_Kotwani!$57:$57,""),
IF($C17="Jonathan Wellner",_xlfn.XLOOKUP($B17,PROSPER_Wellner!$1:$1,PROSPER_Wellner!$57:$57,""),
IF($C17="Travis Harvey",_xlfn.XLOOKUP($B17,PROSPER_Harvey!$1:$1,PROSPER_Harvey!$57:$57,""),""))))))))="","No Comment",IF(IF($C17="Christopher Lobo",_xlfn.XLOOKUP($B17,PROSPER_Lobo!$1:$1,PROSPER_Lobo!$57:$57,""),
IF($C17="Naren Baliga",_xlfn.XLOOKUP($B17,PROSPER_Baliga!$1:$1,PROSPER_Baliga!$57:$57,""),
IF($C17="Thorsten Huhn",_xlfn.XLOOKUP($B17,PROSPER_Huhn!$1:$1,PROSPER_Huhn!$57:$57,""),
IF($C17="Nick Hull",_xlfn.XLOOKUP($B17,PROSPER_Hull!$1:$1,PROSPER_Hull!$57:$57,""),
IF($C17="Monika Kotwani",_xlfn.XLOOKUP($B17,PROSPER_Kotwani!$1:$1,PROSPER_Kotwani!$57:$57,""),
IF($C17="Jonathan Wellner",_xlfn.XLOOKUP($B17,PROSPER_Wellner!$1:$1,PROSPER_Wellner!$57:$57,""),
IF($C17="Travis Harvey",_xlfn.XLOOKUP($B17,PROSPER_Harvey!$1:$1,PROSPER_Harvey!$57:$57,""),"")))))))="","",
IF($C17="Christopher Lobo",_xlfn.XLOOKUP($B17,PROSPER_Lobo!$1:$1,PROSPER_Lobo!$57:$57,""),
IF($C17="Naren Baliga",_xlfn.XLOOKUP($B17,PROSPER_Baliga!$1:$1,PROSPER_Baliga!$57:$57,""),
IF($C17="Thorsten Huhn",_xlfn.XLOOKUP($B17,PROSPER_Huhn!$1:$1,PROSPER_Huhn!$57:$57,""),
IF($C17="Nick Hull",_xlfn.XLOOKUP($B17,PROSPER_Hull!$1:$1,PROSPER_Hull!$57:$57,""),
IF($C17="Monika Kotwani",_xlfn.XLOOKUP($B17,PROSPER_Kotwani!$1:$1,PROSPER_Kotwani!$57:$57,""),
IF($C17="Jonathan Wellner",_xlfn.XLOOKUP($B17,PROSPER_Wellner!$1:$1,PROSPER_Wellner!$57:$57,""),
IF($C17="Travis Harvey",_xlfn.XLOOKUP($B17,PROSPER_Harvey!$1:$1,PROSPER_Harvey!$57:$57,""),"")))))))))</f>
        <v>No Comment</v>
      </c>
      <c r="HC17" s="192" t="str">
        <f t="shared" si="202"/>
        <v>N/A</v>
      </c>
      <c r="HD17" s="135" t="str">
        <f>_xlfn.XLOOKUP(B17,PROSPERInitial_Query!$E:$E,PROSPERInitial_Query!$AK:$AK,"",,-1)</f>
        <v/>
      </c>
      <c r="HE17" s="136" t="str">
        <f t="shared" si="94"/>
        <v>Daniel Tow4 - SuccessServices Quality</v>
      </c>
      <c r="HF17" s="136" t="str">
        <f>_xlfn.XLOOKUP(HE17,PROSPERDelta_Query!BK:BK,PROSPERDelta_Query!AX:AX,"",,-1)</f>
        <v/>
      </c>
      <c r="HG17" s="137" t="str">
        <f t="shared" si="203"/>
        <v>N/A</v>
      </c>
      <c r="HH17" s="137" t="str">
        <f>IF(IF(IF($C17="Christopher Lobo",_xlfn.XLOOKUP($B17,PROSPER_Lobo!$1:$1,PROSPER_Lobo!$58:$58,""),
IF($C17="Naren Baliga",_xlfn.XLOOKUP($B17,PROSPER_Baliga!$1:$1,PROSPER_Baliga!$58:$58,""),
IF($C17="Thorsten Huhn",_xlfn.XLOOKUP($B17,PROSPER_Huhn!$1:$1,PROSPER_Huhn!$58:$58,""),
IF($C17="Nick Hull",_xlfn.XLOOKUP($B17,PROSPER_Hull!$1:$1,PROSPER_Hull!$58:$58,""),
IF($C17="Monika Kotwani",_xlfn.XLOOKUP($B17,PROSPER_Kotwani!$1:$1,PROSPER_Kotwani!$58:$58,""),
IF($C17="Jonathan Wellner",_xlfn.XLOOKUP($B17,PROSPER_Wellner!$1:$1,PROSPER_Wellner!$58:$58,""),
IF($C17="Travis Harvey",_xlfn.XLOOKUP($B17,PROSPER_Harvey!$1:$1,PROSPER_Harvey!$58:$58,""),"")))))))="","",
IF($C17="Christopher Lobo",_xlfn.XLOOKUP($B17,PROSPER_Lobo!$1:$1,PROSPER_Lobo!$58:$58,""),
IF($C17="Naren Baliga",_xlfn.XLOOKUP($B17,PROSPER_Baliga!$1:$1,PROSPER_Baliga!$58:$58,""),
IF($C17="Thorsten Huhn",_xlfn.XLOOKUP($B17,PROSPER_Huhn!$1:$1,PROSPER_Huhn!$58:$58,""),
IF($C17="Nick Hull",_xlfn.XLOOKUP($B17,PROSPER_Hull!$1:$1,PROSPER_Hull!$58:$58,""),
IF($C17="Monika Kotwani",_xlfn.XLOOKUP($B17,PROSPER_Kotwani!$1:$1,PROSPER_Kotwani!$58:$58,""),
IF($C17="Jonathan Wellner",_xlfn.XLOOKUP($B17,PROSPER_Wellner!$1:$1,PROSPER_Wellner!$58:$58,""),
IF($C17="Travis Harvey",_xlfn.XLOOKUP($B17,PROSPER_Harvey!$1:$1,PROSPER_Harvey!$58:$58,""),""))))))))="","No Score",IF(IF($C17="Christopher Lobo",_xlfn.XLOOKUP($B17,PROSPER_Lobo!$1:$1,PROSPER_Lobo!$58:$58,""),
IF($C17="Naren Baliga",_xlfn.XLOOKUP($B17,PROSPER_Baliga!$1:$1,PROSPER_Baliga!$58:$58,""),
IF($C17="Thorsten Huhn",_xlfn.XLOOKUP($B17,PROSPER_Huhn!$1:$1,PROSPER_Huhn!$58:$58,""),
IF($C17="Nick Hull",_xlfn.XLOOKUP($B17,PROSPER_Hull!$1:$1,PROSPER_Hull!$58:$58,""),
IF($C17="Monika Kotwani",_xlfn.XLOOKUP($B17,PROSPER_Kotwani!$1:$1,PROSPER_Kotwani!$58:$58,""),
IF($C17="Jonathan Wellner",_xlfn.XLOOKUP($B17,PROSPER_Wellner!$1:$1,PROSPER_Wellner!$58:$58,""),
IF($C17="Travis Harvey",_xlfn.XLOOKUP($B17,PROSPER_Harvey!$1:$1,PROSPER_Harvey!$58:$58,""),"")))))))="","",
IF($C17="Christopher Lobo",_xlfn.XLOOKUP($B17,PROSPER_Lobo!$1:$1,PROSPER_Lobo!$58:$58,""),
IF($C17="Naren Baliga",_xlfn.XLOOKUP($B17,PROSPER_Baliga!$1:$1,PROSPER_Baliga!$58:$58,""),
IF($C17="Thorsten Huhn",_xlfn.XLOOKUP($B17,PROSPER_Huhn!$1:$1,PROSPER_Huhn!$58:$58,""),
IF($C17="Nick Hull",_xlfn.XLOOKUP($B17,PROSPER_Hull!$1:$1,PROSPER_Hull!$58:$58,""),
IF($C17="Monika Kotwani",_xlfn.XLOOKUP($B17,PROSPER_Kotwani!$1:$1,PROSPER_Kotwani!$58:$58,""),
IF($C17="Jonathan Wellner",_xlfn.XLOOKUP($B17,PROSPER_Wellner!$1:$1,PROSPER_Wellner!$58:$58,""),
IF($C17="Travis Harvey",_xlfn.XLOOKUP($B17,PROSPER_Harvey!$1:$1,PROSPER_Harvey!$58:$58,""),"")))))))))</f>
        <v>No Score</v>
      </c>
      <c r="HI17" s="138" t="str">
        <f>IF(IF(IF($C17="Christopher Lobo",_xlfn.XLOOKUP($B17,PROSPER_Lobo!$1:$1,PROSPER_Lobo!$59:$59,""),
IF($C17="Naren Baliga",_xlfn.XLOOKUP($B17,PROSPER_Baliga!$1:$1,PROSPER_Baliga!$59:$59,""),
IF($C17="Thorsten Huhn",_xlfn.XLOOKUP($B17,PROSPER_Huhn!$1:$1,PROSPER_Huhn!$59:$59,""),
IF($C17="Nick Hull",_xlfn.XLOOKUP($B17,PROSPER_Hull!$1:$1,PROSPER_Hull!$59:$59,""),
IF($C17="Monika Kotwani",_xlfn.XLOOKUP($B17,PROSPER_Kotwani!$1:$1,PROSPER_Kotwani!$59:$59,""),
IF($C17="Jonathan Wellner",_xlfn.XLOOKUP($B17,PROSPER_Wellner!$1:$1,PROSPER_Wellner!$59:$59,""),
IF($C17="Travis Harvey",_xlfn.XLOOKUP($B17,PROSPER_Harvey!$1:$1,PROSPER_Harvey!$59:$59,""),"")))))))="","",
IF($C17="Christopher Lobo",_xlfn.XLOOKUP($B17,PROSPER_Lobo!$1:$1,PROSPER_Lobo!$59:$59,""),
IF($C17="Naren Baliga",_xlfn.XLOOKUP($B17,PROSPER_Baliga!$1:$1,PROSPER_Baliga!$59:$59,""),
IF($C17="Thorsten Huhn",_xlfn.XLOOKUP($B17,PROSPER_Huhn!$1:$1,PROSPER_Huhn!$59:$59,""),
IF($C17="Nick Hull",_xlfn.XLOOKUP($B17,PROSPER_Hull!$1:$1,PROSPER_Hull!$59:$59,""),
IF($C17="Monika Kotwani",_xlfn.XLOOKUP($B17,PROSPER_Kotwani!$1:$1,PROSPER_Kotwani!$59:$59,""),
IF($C17="Jonathan Wellner",_xlfn.XLOOKUP($B17,PROSPER_Wellner!$1:$1,PROSPER_Wellner!$59:$59,""),
IF($C17="Travis Harvey",_xlfn.XLOOKUP($B17,PROSPER_Harvey!$1:$1,PROSPER_Harvey!$59:$59,""),""))))))))="","No Comment",IF(IF($C17="Christopher Lobo",_xlfn.XLOOKUP($B17,PROSPER_Lobo!$1:$1,PROSPER_Lobo!$59:$59,""),
IF($C17="Naren Baliga",_xlfn.XLOOKUP($B17,PROSPER_Baliga!$1:$1,PROSPER_Baliga!$59:$59,""),
IF($C17="Thorsten Huhn",_xlfn.XLOOKUP($B17,PROSPER_Huhn!$1:$1,PROSPER_Huhn!$59:$59,""),
IF($C17="Nick Hull",_xlfn.XLOOKUP($B17,PROSPER_Hull!$1:$1,PROSPER_Hull!$59:$59,""),
IF($C17="Monika Kotwani",_xlfn.XLOOKUP($B17,PROSPER_Kotwani!$1:$1,PROSPER_Kotwani!$59:$59,""),
IF($C17="Jonathan Wellner",_xlfn.XLOOKUP($B17,PROSPER_Wellner!$1:$1,PROSPER_Wellner!$59:$59,""),
IF($C17="Travis Harvey",_xlfn.XLOOKUP($B17,PROSPER_Harvey!$1:$1,PROSPER_Harvey!$59:$59,""),"")))))))="","",
IF($C17="Christopher Lobo",_xlfn.XLOOKUP($B17,PROSPER_Lobo!$1:$1,PROSPER_Lobo!$59:$59,""),
IF($C17="Naren Baliga",_xlfn.XLOOKUP($B17,PROSPER_Baliga!$1:$1,PROSPER_Baliga!$59:$59,""),
IF($C17="Thorsten Huhn",_xlfn.XLOOKUP($B17,PROSPER_Huhn!$1:$1,PROSPER_Huhn!$59:$59,""),
IF($C17="Nick Hull",_xlfn.XLOOKUP($B17,PROSPER_Hull!$1:$1,PROSPER_Hull!$59:$59,""),
IF($C17="Monika Kotwani",_xlfn.XLOOKUP($B17,PROSPER_Kotwani!$1:$1,PROSPER_Kotwani!$59:$59,""),
IF($C17="Jonathan Wellner",_xlfn.XLOOKUP($B17,PROSPER_Wellner!$1:$1,PROSPER_Wellner!$59:$59,""),
IF($C17="Travis Harvey",_xlfn.XLOOKUP($B17,PROSPER_Harvey!$1:$1,PROSPER_Harvey!$59:$59,""),"")))))))))</f>
        <v>No Comment</v>
      </c>
      <c r="HJ17" s="188" t="str">
        <f t="shared" si="204"/>
        <v>N/A</v>
      </c>
      <c r="HK17" s="135" t="str">
        <f>_xlfn.XLOOKUP(B17,PROSPERInitial_Query!$E:$E,PROSPERInitial_Query!$AL:$AL,"",,-1)</f>
        <v/>
      </c>
      <c r="HL17" s="136" t="str">
        <f t="shared" si="97"/>
        <v>Daniel Tow4 - SuccessEscalation Management</v>
      </c>
      <c r="HM17" s="136" t="str">
        <f>_xlfn.XLOOKUP(HL17,PROSPERDelta_Query!BK:BK,PROSPERDelta_Query!AY:AY,"",,-1)</f>
        <v/>
      </c>
      <c r="HN17" s="137" t="str">
        <f t="shared" si="205"/>
        <v>N/A</v>
      </c>
      <c r="HO17" s="137" t="str">
        <f>IF(IF(IF($C17="Christopher Lobo",_xlfn.XLOOKUP($B17,PROSPER_Lobo!$1:$1,PROSPER_Lobo!$60:$60,""),
IF($C17="Naren Baliga",_xlfn.XLOOKUP($B17,PROSPER_Baliga!$1:$1,PROSPER_Baliga!$60:$60,""),
IF($C17="Thorsten Huhn",_xlfn.XLOOKUP($B17,PROSPER_Huhn!$1:$1,PROSPER_Huhn!$60:$60,""),
IF($C17="Nick Hull",_xlfn.XLOOKUP($B17,PROSPER_Hull!$1:$1,PROSPER_Hull!$60:$60,""),
IF($C17="Monika Kotwani",_xlfn.XLOOKUP($B17,PROSPER_Kotwani!$1:$1,PROSPER_Kotwani!$60:$60,""),
IF($C17="Jonathan Wellner",_xlfn.XLOOKUP($B17,PROSPER_Wellner!$1:$1,PROSPER_Wellner!$60:$60,""),
IF($C17="Travis Harvey",_xlfn.XLOOKUP($B17,PROSPER_Harvey!$1:$1,PROSPER_Harvey!$60:$60,""),"")))))))="","",
IF($C17="Christopher Lobo",_xlfn.XLOOKUP($B17,PROSPER_Lobo!$1:$1,PROSPER_Lobo!$60:$60,""),
IF($C17="Naren Baliga",_xlfn.XLOOKUP($B17,PROSPER_Baliga!$1:$1,PROSPER_Baliga!$60:$60,""),
IF($C17="Thorsten Huhn",_xlfn.XLOOKUP($B17,PROSPER_Huhn!$1:$1,PROSPER_Huhn!$60:$60,""),
IF($C17="Nick Hull",_xlfn.XLOOKUP($B17,PROSPER_Hull!$1:$1,PROSPER_Hull!$60:$60,""),
IF($C17="Monika Kotwani",_xlfn.XLOOKUP($B17,PROSPER_Kotwani!$1:$1,PROSPER_Kotwani!$60:$60,""),
IF($C17="Jonathan Wellner",_xlfn.XLOOKUP($B17,PROSPER_Wellner!$1:$1,PROSPER_Wellner!$60:$60,""),
IF($C17="Travis Harvey",_xlfn.XLOOKUP($B17,PROSPER_Harvey!$1:$1,PROSPER_Harvey!$60:$60,""),""))))))))="","No Score",IF(IF($C17="Christopher Lobo",_xlfn.XLOOKUP($B17,PROSPER_Lobo!$1:$1,PROSPER_Lobo!$60:$60,""),
IF($C17="Naren Baliga",_xlfn.XLOOKUP($B17,PROSPER_Baliga!$1:$1,PROSPER_Baliga!$60:$60,""),
IF($C17="Thorsten Huhn",_xlfn.XLOOKUP($B17,PROSPER_Huhn!$1:$1,PROSPER_Huhn!$60:$60,""),
IF($C17="Nick Hull",_xlfn.XLOOKUP($B17,PROSPER_Hull!$1:$1,PROSPER_Hull!$60:$60,""),
IF($C17="Monika Kotwani",_xlfn.XLOOKUP($B17,PROSPER_Kotwani!$1:$1,PROSPER_Kotwani!$60:$60,""),
IF($C17="Jonathan Wellner",_xlfn.XLOOKUP($B17,PROSPER_Wellner!$1:$1,PROSPER_Wellner!$60:$60,""),
IF($C17="Travis Harvey",_xlfn.XLOOKUP($B17,PROSPER_Harvey!$1:$1,PROSPER_Harvey!$60:$60,""),"")))))))="","",
IF($C17="Christopher Lobo",_xlfn.XLOOKUP($B17,PROSPER_Lobo!$1:$1,PROSPER_Lobo!$60:$60,""),
IF($C17="Naren Baliga",_xlfn.XLOOKUP($B17,PROSPER_Baliga!$1:$1,PROSPER_Baliga!$60:$60,""),
IF($C17="Thorsten Huhn",_xlfn.XLOOKUP($B17,PROSPER_Huhn!$1:$1,PROSPER_Huhn!$60:$60,""),
IF($C17="Nick Hull",_xlfn.XLOOKUP($B17,PROSPER_Hull!$1:$1,PROSPER_Hull!$60:$60,""),
IF($C17="Monika Kotwani",_xlfn.XLOOKUP($B17,PROSPER_Kotwani!$1:$1,PROSPER_Kotwani!$60:$60,""),
IF($C17="Jonathan Wellner",_xlfn.XLOOKUP($B17,PROSPER_Wellner!$1:$1,PROSPER_Wellner!$60:$60,""),
IF($C17="Travis Harvey",_xlfn.XLOOKUP($B17,PROSPER_Harvey!$1:$1,PROSPER_Harvey!$60:$60,""),"")))))))))</f>
        <v>No Score</v>
      </c>
      <c r="HP17" s="138" t="str">
        <f>IF(IF(IF($C17="Christopher Lobo",_xlfn.XLOOKUP($B17,PROSPER_Lobo!$1:$1,PROSPER_Lobo!$61:$61,""),
IF($C17="Naren Baliga",_xlfn.XLOOKUP($B17,PROSPER_Baliga!$1:$1,PROSPER_Baliga!$61:$61,""),
IF($C17="Thorsten Huhn",_xlfn.XLOOKUP($B17,PROSPER_Huhn!$1:$1,PROSPER_Huhn!$61:$61,""),
IF($C17="Nick Hull",_xlfn.XLOOKUP($B17,PROSPER_Hull!$1:$1,PROSPER_Hull!$61:$61,""),
IF($C17="Monika Kotwani",_xlfn.XLOOKUP($B17,PROSPER_Kotwani!$1:$1,PROSPER_Kotwani!$61:$61,""),
IF($C17="Jonathan Wellner",_xlfn.XLOOKUP($B17,PROSPER_Wellner!$1:$1,PROSPER_Wellner!$61:$61,""),
IF($C17="Travis Harvey",_xlfn.XLOOKUP($B17,PROSPER_Harvey!$1:$1,PROSPER_Harvey!$61:$61,""),"")))))))="","",
IF($C17="Christopher Lobo",_xlfn.XLOOKUP($B17,PROSPER_Lobo!$1:$1,PROSPER_Lobo!$61:$61,""),
IF($C17="Naren Baliga",_xlfn.XLOOKUP($B17,PROSPER_Baliga!$1:$1,PROSPER_Baliga!$61:$61,""),
IF($C17="Thorsten Huhn",_xlfn.XLOOKUP($B17,PROSPER_Huhn!$1:$1,PROSPER_Huhn!$61:$61,""),
IF($C17="Nick Hull",_xlfn.XLOOKUP($B17,PROSPER_Hull!$1:$1,PROSPER_Hull!$61:$61,""),
IF($C17="Monika Kotwani",_xlfn.XLOOKUP($B17,PROSPER_Kotwani!$1:$1,PROSPER_Kotwani!$61:$61,""),
IF($C17="Jonathan Wellner",_xlfn.XLOOKUP($B17,PROSPER_Wellner!$1:$1,PROSPER_Wellner!$61:$61,""),
IF($C17="Travis Harvey",_xlfn.XLOOKUP($B17,PROSPER_Harvey!$1:$1,PROSPER_Harvey!$61:$61,""),""))))))))="","No Comment",IF(IF($C17="Christopher Lobo",_xlfn.XLOOKUP($B17,PROSPER_Lobo!$1:$1,PROSPER_Lobo!$61:$61,""),
IF($C17="Naren Baliga",_xlfn.XLOOKUP($B17,PROSPER_Baliga!$1:$1,PROSPER_Baliga!$61:$61,""),
IF($C17="Thorsten Huhn",_xlfn.XLOOKUP($B17,PROSPER_Huhn!$1:$1,PROSPER_Huhn!$61:$61,""),
IF($C17="Nick Hull",_xlfn.XLOOKUP($B17,PROSPER_Hull!$1:$1,PROSPER_Hull!$61:$61,""),
IF($C17="Monika Kotwani",_xlfn.XLOOKUP($B17,PROSPER_Kotwani!$1:$1,PROSPER_Kotwani!$61:$61,""),
IF($C17="Jonathan Wellner",_xlfn.XLOOKUP($B17,PROSPER_Wellner!$1:$1,PROSPER_Wellner!$61:$61,""),
IF($C17="Travis Harvey",_xlfn.XLOOKUP($B17,PROSPER_Harvey!$1:$1,PROSPER_Harvey!$61:$61,""),"")))))))="","",
IF($C17="Christopher Lobo",_xlfn.XLOOKUP($B17,PROSPER_Lobo!$1:$1,PROSPER_Lobo!$61:$61,""),
IF($C17="Naren Baliga",_xlfn.XLOOKUP($B17,PROSPER_Baliga!$1:$1,PROSPER_Baliga!$61:$61,""),
IF($C17="Thorsten Huhn",_xlfn.XLOOKUP($B17,PROSPER_Huhn!$1:$1,PROSPER_Huhn!$61:$61,""),
IF($C17="Nick Hull",_xlfn.XLOOKUP($B17,PROSPER_Hull!$1:$1,PROSPER_Hull!$61:$61,""),
IF($C17="Monika Kotwani",_xlfn.XLOOKUP($B17,PROSPER_Kotwani!$1:$1,PROSPER_Kotwani!$61:$61,""),
IF($C17="Jonathan Wellner",_xlfn.XLOOKUP($B17,PROSPER_Wellner!$1:$1,PROSPER_Wellner!$61:$61,""),
IF($C17="Travis Harvey",_xlfn.XLOOKUP($B17,PROSPER_Harvey!$1:$1,PROSPER_Harvey!$61:$61,""),"")))))))))</f>
        <v>No Comment</v>
      </c>
      <c r="HQ17" s="188" t="str">
        <f t="shared" si="206"/>
        <v>N/A</v>
      </c>
      <c r="HR17" s="135" t="str">
        <f>_xlfn.XLOOKUP(B17,PROSPERInitial_Query!$E:$E,PROSPERInitial_Query!$AM:$AM,"",,-1)</f>
        <v/>
      </c>
      <c r="HS17" s="136" t="str">
        <f t="shared" si="100"/>
        <v>Daniel Tow4 - SuccessExpanding / Renewing the Business</v>
      </c>
      <c r="HT17" s="136" t="str">
        <f>_xlfn.XLOOKUP(HS17,PROSPERDelta_Query!BK:BK,PROSPERDelta_Query!AZ:AZ,"",,-1)</f>
        <v/>
      </c>
      <c r="HU17" s="137" t="str">
        <f t="shared" si="207"/>
        <v>N/A</v>
      </c>
      <c r="HV17" s="137" t="str">
        <f>IF(IF(IF($C17="Christopher Lobo",_xlfn.XLOOKUP($B17,PROSPER_Lobo!$1:$1,PROSPER_Lobo!$62:$62,""),
IF($C17="Naren Baliga",_xlfn.XLOOKUP($B17,PROSPER_Baliga!$1:$1,PROSPER_Baliga!$62:$62,""),
IF($C17="Thorsten Huhn",_xlfn.XLOOKUP($B17,PROSPER_Huhn!$1:$1,PROSPER_Huhn!$62:$62,""),
IF($C17="Nick Hull",_xlfn.XLOOKUP($B17,PROSPER_Hull!$1:$1,PROSPER_Hull!$62:$62,""),
IF($C17="Monika Kotwani",_xlfn.XLOOKUP($B17,PROSPER_Kotwani!$1:$1,PROSPER_Kotwani!$62:$62,""),
IF($C17="Jonathan Wellner",_xlfn.XLOOKUP($B17,PROSPER_Wellner!$1:$1,PROSPER_Wellner!$62:$62,""),
IF($C17="Travis Harvey",_xlfn.XLOOKUP($B17,PROSPER_Harvey!$1:$1,PROSPER_Harvey!$62:$62,""),"")))))))="","",
IF($C17="Christopher Lobo",_xlfn.XLOOKUP($B17,PROSPER_Lobo!$1:$1,PROSPER_Lobo!$62:$62,""),
IF($C17="Naren Baliga",_xlfn.XLOOKUP($B17,PROSPER_Baliga!$1:$1,PROSPER_Baliga!$62:$62,""),
IF($C17="Thorsten Huhn",_xlfn.XLOOKUP($B17,PROSPER_Huhn!$1:$1,PROSPER_Huhn!$62:$62,""),
IF($C17="Nick Hull",_xlfn.XLOOKUP($B17,PROSPER_Hull!$1:$1,PROSPER_Hull!$62:$62,""),
IF($C17="Monika Kotwani",_xlfn.XLOOKUP($B17,PROSPER_Kotwani!$1:$1,PROSPER_Kotwani!$62:$62,""),
IF($C17="Jonathan Wellner",_xlfn.XLOOKUP($B17,PROSPER_Wellner!$1:$1,PROSPER_Wellner!$62:$62,""),
IF($C17="Travis Harvey",_xlfn.XLOOKUP($B17,PROSPER_Harvey!$1:$1,PROSPER_Harvey!$62:$62,""),""))))))))="","No Score",IF(IF($C17="Christopher Lobo",_xlfn.XLOOKUP($B17,PROSPER_Lobo!$1:$1,PROSPER_Lobo!$62:$62,""),
IF($C17="Naren Baliga",_xlfn.XLOOKUP($B17,PROSPER_Baliga!$1:$1,PROSPER_Baliga!$62:$62,""),
IF($C17="Thorsten Huhn",_xlfn.XLOOKUP($B17,PROSPER_Huhn!$1:$1,PROSPER_Huhn!$62:$62,""),
IF($C17="Nick Hull",_xlfn.XLOOKUP($B17,PROSPER_Hull!$1:$1,PROSPER_Hull!$62:$62,""),
IF($C17="Monika Kotwani",_xlfn.XLOOKUP($B17,PROSPER_Kotwani!$1:$1,PROSPER_Kotwani!$62:$62,""),
IF($C17="Jonathan Wellner",_xlfn.XLOOKUP($B17,PROSPER_Wellner!$1:$1,PROSPER_Wellner!$62:$62,""),
IF($C17="Travis Harvey",_xlfn.XLOOKUP($B17,PROSPER_Harvey!$1:$1,PROSPER_Harvey!$62:$62,""),"")))))))="","",
IF($C17="Christopher Lobo",_xlfn.XLOOKUP($B17,PROSPER_Lobo!$1:$1,PROSPER_Lobo!$62:$62,""),
IF($C17="Naren Baliga",_xlfn.XLOOKUP($B17,PROSPER_Baliga!$1:$1,PROSPER_Baliga!$62:$62,""),
IF($C17="Thorsten Huhn",_xlfn.XLOOKUP($B17,PROSPER_Huhn!$1:$1,PROSPER_Huhn!$62:$62,""),
IF($C17="Nick Hull",_xlfn.XLOOKUP($B17,PROSPER_Hull!$1:$1,PROSPER_Hull!$62:$62,""),
IF($C17="Monika Kotwani",_xlfn.XLOOKUP($B17,PROSPER_Kotwani!$1:$1,PROSPER_Kotwani!$62:$62,""),
IF($C17="Jonathan Wellner",_xlfn.XLOOKUP($B17,PROSPER_Wellner!$1:$1,PROSPER_Wellner!$62:$62,""),
IF($C17="Travis Harvey",_xlfn.XLOOKUP($B17,PROSPER_Harvey!$1:$1,PROSPER_Harvey!$62:$62,""),"")))))))))</f>
        <v>No Score</v>
      </c>
      <c r="HW17" s="138" t="str">
        <f>IF(IF(IF($C17="Christopher Lobo",_xlfn.XLOOKUP($B17,PROSPER_Lobo!$1:$1,PROSPER_Lobo!$63:$63,""),
IF($C17="Naren Baliga",_xlfn.XLOOKUP($B17,PROSPER_Baliga!$1:$1,PROSPER_Baliga!$63:$63,""),
IF($C17="Thorsten Huhn",_xlfn.XLOOKUP($B17,PROSPER_Huhn!$1:$1,PROSPER_Huhn!$63:$63,""),
IF($C17="Nick Hull",_xlfn.XLOOKUP($B17,PROSPER_Hull!$1:$1,PROSPER_Hull!$63:$63,""),
IF($C17="Monika Kotwani",_xlfn.XLOOKUP($B17,PROSPER_Kotwani!$1:$1,PROSPER_Kotwani!$63:$63,""),
IF($C17="Jonathan Wellner",_xlfn.XLOOKUP($B17,PROSPER_Wellner!$1:$1,PROSPER_Wellner!$63:$63,""),
IF($C17="Travis Harvey",_xlfn.XLOOKUP($B17,PROSPER_Harvey!$1:$1,PROSPER_Harvey!$63:$63,""),"")))))))="","",
IF($C17="Christopher Lobo",_xlfn.XLOOKUP($B17,PROSPER_Lobo!$1:$1,PROSPER_Lobo!$63:$63,""),
IF($C17="Naren Baliga",_xlfn.XLOOKUP($B17,PROSPER_Baliga!$1:$1,PROSPER_Baliga!$63:$63,""),
IF($C17="Thorsten Huhn",_xlfn.XLOOKUP($B17,PROSPER_Huhn!$1:$1,PROSPER_Huhn!$63:$63,""),
IF($C17="Nick Hull",_xlfn.XLOOKUP($B17,PROSPER_Hull!$1:$1,PROSPER_Hull!$63:$63,""),
IF($C17="Monika Kotwani",_xlfn.XLOOKUP($B17,PROSPER_Kotwani!$1:$1,PROSPER_Kotwani!$63:$63,""),
IF($C17="Jonathan Wellner",_xlfn.XLOOKUP($B17,PROSPER_Wellner!$1:$1,PROSPER_Wellner!$63:$63,""),
IF($C17="Travis Harvey",_xlfn.XLOOKUP($B17,PROSPER_Harvey!$1:$1,PROSPER_Harvey!$63:$63,""),""))))))))="","No Comment",IF(IF($C17="Christopher Lobo",_xlfn.XLOOKUP($B17,PROSPER_Lobo!$1:$1,PROSPER_Lobo!$63:$63,""),
IF($C17="Naren Baliga",_xlfn.XLOOKUP($B17,PROSPER_Baliga!$1:$1,PROSPER_Baliga!$63:$63,""),
IF($C17="Thorsten Huhn",_xlfn.XLOOKUP($B17,PROSPER_Huhn!$1:$1,PROSPER_Huhn!$63:$63,""),
IF($C17="Nick Hull",_xlfn.XLOOKUP($B17,PROSPER_Hull!$1:$1,PROSPER_Hull!$63:$63,""),
IF($C17="Monika Kotwani",_xlfn.XLOOKUP($B17,PROSPER_Kotwani!$1:$1,PROSPER_Kotwani!$63:$63,""),
IF($C17="Jonathan Wellner",_xlfn.XLOOKUP($B17,PROSPER_Wellner!$1:$1,PROSPER_Wellner!$63:$63,""),
IF($C17="Travis Harvey",_xlfn.XLOOKUP($B17,PROSPER_Harvey!$1:$1,PROSPER_Harvey!$63:$63,""),"")))))))="","",
IF($C17="Christopher Lobo",_xlfn.XLOOKUP($B17,PROSPER_Lobo!$1:$1,PROSPER_Lobo!$63:$63,""),
IF($C17="Naren Baliga",_xlfn.XLOOKUP($B17,PROSPER_Baliga!$1:$1,PROSPER_Baliga!$63:$63,""),
IF($C17="Thorsten Huhn",_xlfn.XLOOKUP($B17,PROSPER_Huhn!$1:$1,PROSPER_Huhn!$63:$63,""),
IF($C17="Nick Hull",_xlfn.XLOOKUP($B17,PROSPER_Hull!$1:$1,PROSPER_Hull!$63:$63,""),
IF($C17="Monika Kotwani",_xlfn.XLOOKUP($B17,PROSPER_Kotwani!$1:$1,PROSPER_Kotwani!$63:$63,""),
IF($C17="Jonathan Wellner",_xlfn.XLOOKUP($B17,PROSPER_Wellner!$1:$1,PROSPER_Wellner!$63:$63,""),
IF($C17="Travis Harvey",_xlfn.XLOOKUP($B17,PROSPER_Harvey!$1:$1,PROSPER_Harvey!$63:$63,""),"")))))))))</f>
        <v>No Comment</v>
      </c>
      <c r="HX17" s="188" t="str">
        <f t="shared" si="208"/>
        <v>N/A</v>
      </c>
      <c r="HY17" s="135" t="str">
        <f>_xlfn.XLOOKUP(B17,PROSPERInitial_Query!$E:$E,PROSPERInitial_Query!$AN:$AN,"",,-1)</f>
        <v/>
      </c>
      <c r="HZ17" s="136" t="str">
        <f t="shared" si="103"/>
        <v>Daniel Tow4 - SuccessPre-Sales Participation</v>
      </c>
      <c r="IA17" s="136" t="str">
        <f>_xlfn.XLOOKUP(HZ17,PROSPERDelta_Query!BK:BK,PROSPERDelta_Query!BA:BA,"",,-1)</f>
        <v/>
      </c>
      <c r="IB17" s="137" t="str">
        <f t="shared" si="209"/>
        <v>N/A</v>
      </c>
      <c r="IC17" s="137" t="str">
        <f>IF(IF(IF($C17="Christopher Lobo",_xlfn.XLOOKUP($B17,PROSPER_Lobo!$1:$1,PROSPER_Lobo!$64:$64,""),
IF($C17="Naren Baliga",_xlfn.XLOOKUP($B17,PROSPER_Baliga!$1:$1,PROSPER_Baliga!$64:$64,""),
IF($C17="Thorsten Huhn",_xlfn.XLOOKUP($B17,PROSPER_Huhn!$1:$1,PROSPER_Huhn!$64:$64,""),
IF($C17="Nick Hull",_xlfn.XLOOKUP($B17,PROSPER_Hull!$1:$1,PROSPER_Hull!$64:$64,""),
IF($C17="Monika Kotwani",_xlfn.XLOOKUP($B17,PROSPER_Kotwani!$1:$1,PROSPER_Kotwani!$64:$64,""),
IF($C17="Jonathan Wellner",_xlfn.XLOOKUP($B17,PROSPER_Wellner!$1:$1,PROSPER_Wellner!$64:$64,""),
IF($C17="Travis Harvey",_xlfn.XLOOKUP($B17,PROSPER_Harvey!$1:$1,PROSPER_Harvey!$64:$64,""),"")))))))="","",
IF($C17="Christopher Lobo",_xlfn.XLOOKUP($B17,PROSPER_Lobo!$1:$1,PROSPER_Lobo!$64:$64,""),
IF($C17="Naren Baliga",_xlfn.XLOOKUP($B17,PROSPER_Baliga!$1:$1,PROSPER_Baliga!$64:$64,""),
IF($C17="Thorsten Huhn",_xlfn.XLOOKUP($B17,PROSPER_Huhn!$1:$1,PROSPER_Huhn!$64:$64,""),
IF($C17="Nick Hull",_xlfn.XLOOKUP($B17,PROSPER_Hull!$1:$1,PROSPER_Hull!$64:$64,""),
IF($C17="Monika Kotwani",_xlfn.XLOOKUP($B17,PROSPER_Kotwani!$1:$1,PROSPER_Kotwani!$64:$64,""),
IF($C17="Jonathan Wellner",_xlfn.XLOOKUP($B17,PROSPER_Wellner!$1:$1,PROSPER_Wellner!$64:$64,""),
IF($C17="Travis Harvey",_xlfn.XLOOKUP($B17,PROSPER_Harvey!$1:$1,PROSPER_Harvey!$64:$64,""),""))))))))="","No Score",IF(IF($C17="Christopher Lobo",_xlfn.XLOOKUP($B17,PROSPER_Lobo!$1:$1,PROSPER_Lobo!$64:$64,""),
IF($C17="Naren Baliga",_xlfn.XLOOKUP($B17,PROSPER_Baliga!$1:$1,PROSPER_Baliga!$64:$64,""),
IF($C17="Thorsten Huhn",_xlfn.XLOOKUP($B17,PROSPER_Huhn!$1:$1,PROSPER_Huhn!$64:$64,""),
IF($C17="Nick Hull",_xlfn.XLOOKUP($B17,PROSPER_Hull!$1:$1,PROSPER_Hull!$64:$64,""),
IF($C17="Monika Kotwani",_xlfn.XLOOKUP($B17,PROSPER_Kotwani!$1:$1,PROSPER_Kotwani!$64:$64,""),
IF($C17="Jonathan Wellner",_xlfn.XLOOKUP($B17,PROSPER_Wellner!$1:$1,PROSPER_Wellner!$64:$64,""),
IF($C17="Travis Harvey",_xlfn.XLOOKUP($B17,PROSPER_Harvey!$1:$1,PROSPER_Harvey!$64:$64,""),"")))))))="","",
IF($C17="Christopher Lobo",_xlfn.XLOOKUP($B17,PROSPER_Lobo!$1:$1,PROSPER_Lobo!$64:$64,""),
IF($C17="Naren Baliga",_xlfn.XLOOKUP($B17,PROSPER_Baliga!$1:$1,PROSPER_Baliga!$64:$64,""),
IF($C17="Thorsten Huhn",_xlfn.XLOOKUP($B17,PROSPER_Huhn!$1:$1,PROSPER_Huhn!$64:$64,""),
IF($C17="Nick Hull",_xlfn.XLOOKUP($B17,PROSPER_Hull!$1:$1,PROSPER_Hull!$64:$64,""),
IF($C17="Monika Kotwani",_xlfn.XLOOKUP($B17,PROSPER_Kotwani!$1:$1,PROSPER_Kotwani!$64:$64,""),
IF($C17="Jonathan Wellner",_xlfn.XLOOKUP($B17,PROSPER_Wellner!$1:$1,PROSPER_Wellner!$64:$64,""),
IF($C17="Travis Harvey",_xlfn.XLOOKUP($B17,PROSPER_Harvey!$1:$1,PROSPER_Harvey!$64:$64,""),"")))))))))</f>
        <v>No Score</v>
      </c>
      <c r="ID17" s="138" t="str">
        <f>IF(IF(IF($C17="Christopher Lobo",_xlfn.XLOOKUP($B17,PROSPER_Lobo!$1:$1,PROSPER_Lobo!$65:$65,""),
IF($C17="Naren Baliga",_xlfn.XLOOKUP($B17,PROSPER_Baliga!$1:$1,PROSPER_Baliga!$65:$65,""),
IF($C17="Thorsten Huhn",_xlfn.XLOOKUP($B17,PROSPER_Huhn!$1:$1,PROSPER_Huhn!$65:$65,""),
IF($C17="Nick Hull",_xlfn.XLOOKUP($B17,PROSPER_Hull!$1:$1,PROSPER_Hull!$65:$65,""),
IF($C17="Monika Kotwani",_xlfn.XLOOKUP($B17,PROSPER_Kotwani!$1:$1,PROSPER_Kotwani!$65:$65,""),
IF($C17="Jonathan Wellner",_xlfn.XLOOKUP($B17,PROSPER_Wellner!$1:$1,PROSPER_Wellner!$65:$65,""),
IF($C17="Travis Harvey",_xlfn.XLOOKUP($B17,PROSPER_Harvey!$1:$1,PROSPER_Harvey!$65:$65,""),"")))))))="","",
IF($C17="Christopher Lobo",_xlfn.XLOOKUP($B17,PROSPER_Lobo!$1:$1,PROSPER_Lobo!$65:$65,""),
IF($C17="Naren Baliga",_xlfn.XLOOKUP($B17,PROSPER_Baliga!$1:$1,PROSPER_Baliga!$65:$65,""),
IF($C17="Thorsten Huhn",_xlfn.XLOOKUP($B17,PROSPER_Huhn!$1:$1,PROSPER_Huhn!$65:$65,""),
IF($C17="Nick Hull",_xlfn.XLOOKUP($B17,PROSPER_Hull!$1:$1,PROSPER_Hull!$65:$65,""),
IF($C17="Monika Kotwani",_xlfn.XLOOKUP($B17,PROSPER_Kotwani!$1:$1,PROSPER_Kotwani!$65:$65,""),
IF($C17="Jonathan Wellner",_xlfn.XLOOKUP($B17,PROSPER_Wellner!$1:$1,PROSPER_Wellner!$65:$65,""),
IF($C17="Travis Harvey",_xlfn.XLOOKUP($B17,PROSPER_Harvey!$1:$1,PROSPER_Harvey!$65:$65,""),""))))))))="","No Comment",IF(IF($C17="Christopher Lobo",_xlfn.XLOOKUP($B17,PROSPER_Lobo!$1:$1,PROSPER_Lobo!$65:$65,""),
IF($C17="Naren Baliga",_xlfn.XLOOKUP($B17,PROSPER_Baliga!$1:$1,PROSPER_Baliga!$65:$65,""),
IF($C17="Thorsten Huhn",_xlfn.XLOOKUP($B17,PROSPER_Huhn!$1:$1,PROSPER_Huhn!$65:$65,""),
IF($C17="Nick Hull",_xlfn.XLOOKUP($B17,PROSPER_Hull!$1:$1,PROSPER_Hull!$65:$65,""),
IF($C17="Monika Kotwani",_xlfn.XLOOKUP($B17,PROSPER_Kotwani!$1:$1,PROSPER_Kotwani!$65:$65,""),
IF($C17="Jonathan Wellner",_xlfn.XLOOKUP($B17,PROSPER_Wellner!$1:$1,PROSPER_Wellner!$65:$65,""),
IF($C17="Travis Harvey",_xlfn.XLOOKUP($B17,PROSPER_Harvey!$1:$1,PROSPER_Harvey!$65:$65,""),"")))))))="","",
IF($C17="Christopher Lobo",_xlfn.XLOOKUP($B17,PROSPER_Lobo!$1:$1,PROSPER_Lobo!$65:$65,""),
IF($C17="Naren Baliga",_xlfn.XLOOKUP($B17,PROSPER_Baliga!$1:$1,PROSPER_Baliga!$65:$65,""),
IF($C17="Thorsten Huhn",_xlfn.XLOOKUP($B17,PROSPER_Huhn!$1:$1,PROSPER_Huhn!$65:$65,""),
IF($C17="Nick Hull",_xlfn.XLOOKUP($B17,PROSPER_Hull!$1:$1,PROSPER_Hull!$65:$65,""),
IF($C17="Monika Kotwani",_xlfn.XLOOKUP($B17,PROSPER_Kotwani!$1:$1,PROSPER_Kotwani!$65:$65,""),
IF($C17="Jonathan Wellner",_xlfn.XLOOKUP($B17,PROSPER_Wellner!$1:$1,PROSPER_Wellner!$65:$65,""),
IF($C17="Travis Harvey",_xlfn.XLOOKUP($B17,PROSPER_Harvey!$1:$1,PROSPER_Harvey!$65:$65,""),"")))))))))</f>
        <v>No Comment</v>
      </c>
      <c r="IE17" s="188" t="str">
        <f t="shared" si="210"/>
        <v>N/A</v>
      </c>
      <c r="IF17" s="135" t="str">
        <f>_xlfn.XLOOKUP(B17,PROSPERInitial_Query!$E:$E,PROSPERInitial_Query!$AO:$AO,"",,-1)</f>
        <v/>
      </c>
      <c r="IG17" s="136" t="str">
        <f t="shared" si="106"/>
        <v>Daniel Tow4 - SuccessP&amp;L Management</v>
      </c>
      <c r="IH17" s="136" t="str">
        <f>_xlfn.XLOOKUP(IG17,PROSPERDelta_Query!BK:BK,PROSPERDelta_Query!BB:BB,"",,-1)</f>
        <v/>
      </c>
      <c r="II17" s="137" t="str">
        <f t="shared" si="211"/>
        <v>N/A</v>
      </c>
      <c r="IJ17" s="137" t="str">
        <f>IF(IF(IF($C17="Christopher Lobo",_xlfn.XLOOKUP($B17,PROSPER_Lobo!$1:$1,PROSPER_Lobo!$66:$66,""),
IF($C17="Naren Baliga",_xlfn.XLOOKUP($B17,PROSPER_Baliga!$1:$1,PROSPER_Baliga!$66:$66,""),
IF($C17="Thorsten Huhn",_xlfn.XLOOKUP($B17,PROSPER_Huhn!$1:$1,PROSPER_Huhn!$66:$66,""),
IF($C17="Nick Hull",_xlfn.XLOOKUP($B17,PROSPER_Hull!$1:$1,PROSPER_Hull!$66:$66,""),
IF($C17="Monika Kotwani",_xlfn.XLOOKUP($B17,PROSPER_Kotwani!$1:$1,PROSPER_Kotwani!$66:$66,""),
IF($C17="Jonathan Wellner",_xlfn.XLOOKUP($B17,PROSPER_Wellner!$1:$1,PROSPER_Wellner!$66:$66,""),
IF($C17="Travis Harvey",_xlfn.XLOOKUP($B17,PROSPER_Harvey!$1:$1,PROSPER_Harvey!$66:$66,""),"")))))))="","",
IF($C17="Christopher Lobo",_xlfn.XLOOKUP($B17,PROSPER_Lobo!$1:$1,PROSPER_Lobo!$66:$66,""),
IF($C17="Naren Baliga",_xlfn.XLOOKUP($B17,PROSPER_Baliga!$1:$1,PROSPER_Baliga!$66:$66,""),
IF($C17="Thorsten Huhn",_xlfn.XLOOKUP($B17,PROSPER_Huhn!$1:$1,PROSPER_Huhn!$66:$66,""),
IF($C17="Nick Hull",_xlfn.XLOOKUP($B17,PROSPER_Hull!$1:$1,PROSPER_Hull!$66:$66,""),
IF($C17="Monika Kotwani",_xlfn.XLOOKUP($B17,PROSPER_Kotwani!$1:$1,PROSPER_Kotwani!$66:$66,""),
IF($C17="Jonathan Wellner",_xlfn.XLOOKUP($B17,PROSPER_Wellner!$1:$1,PROSPER_Wellner!$66:$66,""),
IF($C17="Travis Harvey",_xlfn.XLOOKUP($B17,PROSPER_Harvey!$1:$1,PROSPER_Harvey!$66:$66,""),""))))))))="","No Score",IF(IF($C17="Christopher Lobo",_xlfn.XLOOKUP($B17,PROSPER_Lobo!$1:$1,PROSPER_Lobo!$66:$66,""),
IF($C17="Naren Baliga",_xlfn.XLOOKUP($B17,PROSPER_Baliga!$1:$1,PROSPER_Baliga!$66:$66,""),
IF($C17="Thorsten Huhn",_xlfn.XLOOKUP($B17,PROSPER_Huhn!$1:$1,PROSPER_Huhn!$66:$66,""),
IF($C17="Nick Hull",_xlfn.XLOOKUP($B17,PROSPER_Hull!$1:$1,PROSPER_Hull!$66:$66,""),
IF($C17="Monika Kotwani",_xlfn.XLOOKUP($B17,PROSPER_Kotwani!$1:$1,PROSPER_Kotwani!$66:$66,""),
IF($C17="Jonathan Wellner",_xlfn.XLOOKUP($B17,PROSPER_Wellner!$1:$1,PROSPER_Wellner!$66:$66,""),
IF($C17="Travis Harvey",_xlfn.XLOOKUP($B17,PROSPER_Harvey!$1:$1,PROSPER_Harvey!$66:$66,""),"")))))))="","",
IF($C17="Christopher Lobo",_xlfn.XLOOKUP($B17,PROSPER_Lobo!$1:$1,PROSPER_Lobo!$66:$66,""),
IF($C17="Naren Baliga",_xlfn.XLOOKUP($B17,PROSPER_Baliga!$1:$1,PROSPER_Baliga!$66:$66,""),
IF($C17="Thorsten Huhn",_xlfn.XLOOKUP($B17,PROSPER_Huhn!$1:$1,PROSPER_Huhn!$66:$66,""),
IF($C17="Nick Hull",_xlfn.XLOOKUP($B17,PROSPER_Hull!$1:$1,PROSPER_Hull!$66:$66,""),
IF($C17="Monika Kotwani",_xlfn.XLOOKUP($B17,PROSPER_Kotwani!$1:$1,PROSPER_Kotwani!$66:$66,""),
IF($C17="Jonathan Wellner",_xlfn.XLOOKUP($B17,PROSPER_Wellner!$1:$1,PROSPER_Wellner!$66:$66,""),
IF($C17="Travis Harvey",_xlfn.XLOOKUP($B17,PROSPER_Harvey!$1:$1,PROSPER_Harvey!$66:$66,""),"")))))))))</f>
        <v>No Score</v>
      </c>
      <c r="IK17" s="138" t="str">
        <f>IF(IF(IF($C17="Christopher Lobo",_xlfn.XLOOKUP($B17,PROSPER_Lobo!$1:$1,PROSPER_Lobo!$67:$67,""),
IF($C17="Naren Baliga",_xlfn.XLOOKUP($B17,PROSPER_Baliga!$1:$1,PROSPER_Baliga!$67:$67,""),
IF($C17="Thorsten Huhn",_xlfn.XLOOKUP($B17,PROSPER_Huhn!$1:$1,PROSPER_Huhn!$67:$67,""),
IF($C17="Nick Hull",_xlfn.XLOOKUP($B17,PROSPER_Hull!$1:$1,PROSPER_Hull!$67:$67,""),
IF($C17="Monika Kotwani",_xlfn.XLOOKUP($B17,PROSPER_Kotwani!$1:$1,PROSPER_Kotwani!$67:$67,""),
IF($C17="Jonathan Wellner",_xlfn.XLOOKUP($B17,PROSPER_Wellner!$1:$1,PROSPER_Wellner!$67:$67,""),
IF($C17="Travis Harvey",_xlfn.XLOOKUP($B17,PROSPER_Harvey!$1:$1,PROSPER_Harvey!$67:$67,""),"")))))))="","",
IF($C17="Christopher Lobo",_xlfn.XLOOKUP($B17,PROSPER_Lobo!$1:$1,PROSPER_Lobo!$67:$67,""),
IF($C17="Naren Baliga",_xlfn.XLOOKUP($B17,PROSPER_Baliga!$1:$1,PROSPER_Baliga!$67:$67,""),
IF($C17="Thorsten Huhn",_xlfn.XLOOKUP($B17,PROSPER_Huhn!$1:$1,PROSPER_Huhn!$67:$67,""),
IF($C17="Nick Hull",_xlfn.XLOOKUP($B17,PROSPER_Hull!$1:$1,PROSPER_Hull!$67:$67,""),
IF($C17="Monika Kotwani",_xlfn.XLOOKUP($B17,PROSPER_Kotwani!$1:$1,PROSPER_Kotwani!$67:$67,""),
IF($C17="Jonathan Wellner",_xlfn.XLOOKUP($B17,PROSPER_Wellner!$1:$1,PROSPER_Wellner!$67:$67,""),
IF($C17="Travis Harvey",_xlfn.XLOOKUP($B17,PROSPER_Harvey!$1:$1,PROSPER_Harvey!$67:$67,""),""))))))))="","No Comment",IF(IF($C17="Christopher Lobo",_xlfn.XLOOKUP($B17,PROSPER_Lobo!$1:$1,PROSPER_Lobo!$67:$67,""),
IF($C17="Naren Baliga",_xlfn.XLOOKUP($B17,PROSPER_Baliga!$1:$1,PROSPER_Baliga!$67:$67,""),
IF($C17="Thorsten Huhn",_xlfn.XLOOKUP($B17,PROSPER_Huhn!$1:$1,PROSPER_Huhn!$67:$67,""),
IF($C17="Nick Hull",_xlfn.XLOOKUP($B17,PROSPER_Hull!$1:$1,PROSPER_Hull!$67:$67,""),
IF($C17="Monika Kotwani",_xlfn.XLOOKUP($B17,PROSPER_Kotwani!$1:$1,PROSPER_Kotwani!$67:$67,""),
IF($C17="Jonathan Wellner",_xlfn.XLOOKUP($B17,PROSPER_Wellner!$1:$1,PROSPER_Wellner!$67:$67,""),
IF($C17="Travis Harvey",_xlfn.XLOOKUP($B17,PROSPER_Harvey!$1:$1,PROSPER_Harvey!$67:$67,""),"")))))))="","",
IF($C17="Christopher Lobo",_xlfn.XLOOKUP($B17,PROSPER_Lobo!$1:$1,PROSPER_Lobo!$67:$67,""),
IF($C17="Naren Baliga",_xlfn.XLOOKUP($B17,PROSPER_Baliga!$1:$1,PROSPER_Baliga!$67:$67,""),
IF($C17="Thorsten Huhn",_xlfn.XLOOKUP($B17,PROSPER_Huhn!$1:$1,PROSPER_Huhn!$67:$67,""),
IF($C17="Nick Hull",_xlfn.XLOOKUP($B17,PROSPER_Hull!$1:$1,PROSPER_Hull!$67:$67,""),
IF($C17="Monika Kotwani",_xlfn.XLOOKUP($B17,PROSPER_Kotwani!$1:$1,PROSPER_Kotwani!$67:$67,""),
IF($C17="Jonathan Wellner",_xlfn.XLOOKUP($B17,PROSPER_Wellner!$1:$1,PROSPER_Wellner!$67:$67,""),
IF($C17="Travis Harvey",_xlfn.XLOOKUP($B17,PROSPER_Harvey!$1:$1,PROSPER_Harvey!$67:$67,""),"")))))))))</f>
        <v>No Comment</v>
      </c>
      <c r="IL17" s="188" t="str">
        <f t="shared" si="212"/>
        <v>N/A</v>
      </c>
      <c r="IM17" s="135" t="str">
        <f>_xlfn.XLOOKUP(B17,PROSPERInitial_Query!$E:$E,PROSPERInitial_Query!$AP:$AP,"",,-1)</f>
        <v/>
      </c>
      <c r="IN17" s="136" t="str">
        <f t="shared" si="109"/>
        <v>Daniel Tow4 - SuccessService Plan Management (PE)</v>
      </c>
      <c r="IO17" s="136" t="str">
        <f>_xlfn.XLOOKUP(IN17,PROSPERDelta_Query!BK:BK,PROSPERDelta_Query!BC:BC,"",,-1)</f>
        <v/>
      </c>
      <c r="IP17" s="137" t="str">
        <f t="shared" si="213"/>
        <v>N/A</v>
      </c>
      <c r="IQ17" s="137" t="str">
        <f>IF(IF(IF($C17="Christopher Lobo",_xlfn.XLOOKUP($B17,PROSPER_Lobo!$1:$1,PROSPER_Lobo!$68:$68,""),
IF($C17="Naren Baliga",_xlfn.XLOOKUP($B17,PROSPER_Baliga!$1:$1,PROSPER_Baliga!$68:$68,""),
IF($C17="Thorsten Huhn",_xlfn.XLOOKUP($B17,PROSPER_Huhn!$1:$1,PROSPER_Huhn!$68:$68,""),
IF($C17="Nick Hull",_xlfn.XLOOKUP($B17,PROSPER_Hull!$1:$1,PROSPER_Hull!$68:$68,""),
IF($C17="Monika Kotwani",_xlfn.XLOOKUP($B17,PROSPER_Kotwani!$1:$1,PROSPER_Kotwani!$68:$68,""),
IF($C17="Jonathan Wellner",_xlfn.XLOOKUP($B17,PROSPER_Wellner!$1:$1,PROSPER_Wellner!$68:$68,""),
IF($C17="Travis Harvey",_xlfn.XLOOKUP($B17,PROSPER_Harvey!$1:$1,PROSPER_Harvey!$68:$68,""),"")))))))="","",
IF($C17="Christopher Lobo",_xlfn.XLOOKUP($B17,PROSPER_Lobo!$1:$1,PROSPER_Lobo!$68:$68,""),
IF($C17="Naren Baliga",_xlfn.XLOOKUP($B17,PROSPER_Baliga!$1:$1,PROSPER_Baliga!$68:$68,""),
IF($C17="Thorsten Huhn",_xlfn.XLOOKUP($B17,PROSPER_Huhn!$1:$1,PROSPER_Huhn!$68:$68,""),
IF($C17="Nick Hull",_xlfn.XLOOKUP($B17,PROSPER_Hull!$1:$1,PROSPER_Hull!$68:$68,""),
IF($C17="Monika Kotwani",_xlfn.XLOOKUP($B17,PROSPER_Kotwani!$1:$1,PROSPER_Kotwani!$68:$68,""),
IF($C17="Jonathan Wellner",_xlfn.XLOOKUP($B17,PROSPER_Wellner!$1:$1,PROSPER_Wellner!$68:$68,""),
IF($C17="Travis Harvey",_xlfn.XLOOKUP($B17,PROSPER_Harvey!$1:$1,PROSPER_Harvey!$68:$68,""),""))))))))="","No Score",IF(IF($C17="Christopher Lobo",_xlfn.XLOOKUP($B17,PROSPER_Lobo!$1:$1,PROSPER_Lobo!$68:$68,""),
IF($C17="Naren Baliga",_xlfn.XLOOKUP($B17,PROSPER_Baliga!$1:$1,PROSPER_Baliga!$68:$68,""),
IF($C17="Thorsten Huhn",_xlfn.XLOOKUP($B17,PROSPER_Huhn!$1:$1,PROSPER_Huhn!$68:$68,""),
IF($C17="Nick Hull",_xlfn.XLOOKUP($B17,PROSPER_Hull!$1:$1,PROSPER_Hull!$68:$68,""),
IF($C17="Monika Kotwani",_xlfn.XLOOKUP($B17,PROSPER_Kotwani!$1:$1,PROSPER_Kotwani!$68:$68,""),
IF($C17="Jonathan Wellner",_xlfn.XLOOKUP($B17,PROSPER_Wellner!$1:$1,PROSPER_Wellner!$68:$68,""),
IF($C17="Travis Harvey",_xlfn.XLOOKUP($B17,PROSPER_Harvey!$1:$1,PROSPER_Harvey!$68:$68,""),"")))))))="","",
IF($C17="Christopher Lobo",_xlfn.XLOOKUP($B17,PROSPER_Lobo!$1:$1,PROSPER_Lobo!$68:$68,""),
IF($C17="Naren Baliga",_xlfn.XLOOKUP($B17,PROSPER_Baliga!$1:$1,PROSPER_Baliga!$68:$68,""),
IF($C17="Thorsten Huhn",_xlfn.XLOOKUP($B17,PROSPER_Huhn!$1:$1,PROSPER_Huhn!$68:$68,""),
IF($C17="Nick Hull",_xlfn.XLOOKUP($B17,PROSPER_Hull!$1:$1,PROSPER_Hull!$68:$68,""),
IF($C17="Monika Kotwani",_xlfn.XLOOKUP($B17,PROSPER_Kotwani!$1:$1,PROSPER_Kotwani!$68:$68,""),
IF($C17="Jonathan Wellner",_xlfn.XLOOKUP($B17,PROSPER_Wellner!$1:$1,PROSPER_Wellner!$68:$68,""),
IF($C17="Travis Harvey",_xlfn.XLOOKUP($B17,PROSPER_Harvey!$1:$1,PROSPER_Harvey!$68:$68,""),"")))))))))</f>
        <v>No Score</v>
      </c>
      <c r="IR17" s="138" t="str">
        <f>IF(IF(IF($C17="Christopher Lobo",_xlfn.XLOOKUP($B17,PROSPER_Lobo!$1:$1,PROSPER_Lobo!$69:$69,""),
IF($C17="Naren Baliga",_xlfn.XLOOKUP($B17,PROSPER_Baliga!$1:$1,PROSPER_Baliga!$69:$69,""),
IF($C17="Thorsten Huhn",_xlfn.XLOOKUP($B17,PROSPER_Huhn!$1:$1,PROSPER_Huhn!$69:$69,""),
IF($C17="Nick Hull",_xlfn.XLOOKUP($B17,PROSPER_Hull!$1:$1,PROSPER_Hull!$69:$69,""),
IF($C17="Monika Kotwani",_xlfn.XLOOKUP($B17,PROSPER_Kotwani!$1:$1,PROSPER_Kotwani!$69:$69,""),
IF($C17="Jonathan Wellner",_xlfn.XLOOKUP($B17,PROSPER_Wellner!$1:$1,PROSPER_Wellner!$69:$69,""),
IF($C17="Travis Harvey",_xlfn.XLOOKUP($B17,PROSPER_Harvey!$1:$1,PROSPER_Harvey!$69:$69,""),"")))))))="","",
IF($C17="Christopher Lobo",_xlfn.XLOOKUP($B17,PROSPER_Lobo!$1:$1,PROSPER_Lobo!$69:$69,""),
IF($C17="Naren Baliga",_xlfn.XLOOKUP($B17,PROSPER_Baliga!$1:$1,PROSPER_Baliga!$69:$69,""),
IF($C17="Thorsten Huhn",_xlfn.XLOOKUP($B17,PROSPER_Huhn!$1:$1,PROSPER_Huhn!$69:$69,""),
IF($C17="Nick Hull",_xlfn.XLOOKUP($B17,PROSPER_Hull!$1:$1,PROSPER_Hull!$69:$69,""),
IF($C17="Monika Kotwani",_xlfn.XLOOKUP($B17,PROSPER_Kotwani!$1:$1,PROSPER_Kotwani!$69:$69,""),
IF($C17="Jonathan Wellner",_xlfn.XLOOKUP($B17,PROSPER_Wellner!$1:$1,PROSPER_Wellner!$69:$69,""),
IF($C17="Travis Harvey",_xlfn.XLOOKUP($B17,PROSPER_Harvey!$1:$1,PROSPER_Harvey!$69:$69,""),""))))))))="","No Comment",IF(IF($C17="Christopher Lobo",_xlfn.XLOOKUP($B17,PROSPER_Lobo!$1:$1,PROSPER_Lobo!$69:$69,""),
IF($C17="Naren Baliga",_xlfn.XLOOKUP($B17,PROSPER_Baliga!$1:$1,PROSPER_Baliga!$69:$69,""),
IF($C17="Thorsten Huhn",_xlfn.XLOOKUP($B17,PROSPER_Huhn!$1:$1,PROSPER_Huhn!$69:$69,""),
IF($C17="Nick Hull",_xlfn.XLOOKUP($B17,PROSPER_Hull!$1:$1,PROSPER_Hull!$69:$69,""),
IF($C17="Monika Kotwani",_xlfn.XLOOKUP($B17,PROSPER_Kotwani!$1:$1,PROSPER_Kotwani!$69:$69,""),
IF($C17="Jonathan Wellner",_xlfn.XLOOKUP($B17,PROSPER_Wellner!$1:$1,PROSPER_Wellner!$69:$69,""),
IF($C17="Travis Harvey",_xlfn.XLOOKUP($B17,PROSPER_Harvey!$1:$1,PROSPER_Harvey!$69:$69,""),"")))))))="","",
IF($C17="Christopher Lobo",_xlfn.XLOOKUP($B17,PROSPER_Lobo!$1:$1,PROSPER_Lobo!$69:$69,""),
IF($C17="Naren Baliga",_xlfn.XLOOKUP($B17,PROSPER_Baliga!$1:$1,PROSPER_Baliga!$69:$69,""),
IF($C17="Thorsten Huhn",_xlfn.XLOOKUP($B17,PROSPER_Huhn!$1:$1,PROSPER_Huhn!$69:$69,""),
IF($C17="Nick Hull",_xlfn.XLOOKUP($B17,PROSPER_Hull!$1:$1,PROSPER_Hull!$69:$69,""),
IF($C17="Monika Kotwani",_xlfn.XLOOKUP($B17,PROSPER_Kotwani!$1:$1,PROSPER_Kotwani!$69:$69,""),
IF($C17="Jonathan Wellner",_xlfn.XLOOKUP($B17,PROSPER_Wellner!$1:$1,PROSPER_Wellner!$69:$69,""),
IF($C17="Travis Harvey",_xlfn.XLOOKUP($B17,PROSPER_Harvey!$1:$1,PROSPER_Harvey!$69:$69,""),"")))))))))</f>
        <v>No Comment</v>
      </c>
      <c r="IS17" s="188" t="str">
        <f t="shared" si="214"/>
        <v>N/A</v>
      </c>
      <c r="IT17" s="187" t="str">
        <f t="shared" si="215"/>
        <v>N/A</v>
      </c>
      <c r="IU17" s="128" t="str">
        <f t="shared" si="216"/>
        <v>N/A</v>
      </c>
      <c r="IV17" s="188" t="str">
        <f t="shared" si="217"/>
        <v>N/A</v>
      </c>
      <c r="IW17" s="139">
        <f>_xlfn.XLOOKUP($B17,Vlookups_Local!B:B,Vlookups_Local!F:F)</f>
        <v>0.87501764705882357</v>
      </c>
      <c r="IX17" s="140">
        <f>_xlfn.XLOOKUP($B17,Vlookups_Local!B:B,Vlookups_Local!G:G)</f>
        <v>0.85221764705882352</v>
      </c>
      <c r="IY17" s="140">
        <f>_xlfn.XLOOKUP($B17,Vlookups_Local!B:B,Vlookups_Local!H:H)</f>
        <v>2.2799999999999997E-2</v>
      </c>
      <c r="IZ17" s="141">
        <f t="shared" si="218"/>
        <v>8.7501764705882366</v>
      </c>
      <c r="JA17" s="142">
        <f>_xlfn.XLOOKUP($B17,LevelUp_Query!A:A,LevelUp_Query!C:C,"")</f>
        <v>15</v>
      </c>
      <c r="JB17" s="143" t="str">
        <f>_xlfn.XLOOKUP($B17,LevelUp_Query!A:A,LevelUp_Query!F:F,"")</f>
        <v>I</v>
      </c>
      <c r="JC17" s="143">
        <f>_xlfn.XLOOKUP($B17,LevelUp_Query!A:A,LevelUp_Query!E:E,"")</f>
        <v>0</v>
      </c>
      <c r="JD17" s="141">
        <f t="shared" si="219"/>
        <v>0</v>
      </c>
      <c r="JE17" s="144" t="str">
        <f>_xlfn.XLOOKUP(B17,PROSPERInitial_Query!$E:$E,PROSPERInitial_Query!$AQ:$AQ,"",,-1)</f>
        <v/>
      </c>
      <c r="JF17" s="136" t="str">
        <f t="shared" si="117"/>
        <v>Daniel Tow7 - ResponsibilityGiving Back (L&amp;L)</v>
      </c>
      <c r="JG17" s="136" t="str">
        <f>_xlfn.XLOOKUP(JF17,PROSPERDelta_Query!BK:BK,PROSPERDelta_Query!BE:BE,"",,-1)</f>
        <v/>
      </c>
      <c r="JH17" s="137" t="str">
        <f t="shared" si="220"/>
        <v>N/A</v>
      </c>
      <c r="JI17" s="137" t="str">
        <f>IF(IF(IF($C17="Christopher Lobo",_xlfn.XLOOKUP($B17,PROSPER_Lobo!$1:$1,PROSPER_Lobo!$70:$70,""),
IF($C17="Naren Baliga",_xlfn.XLOOKUP($B17,PROSPER_Baliga!$1:$1,PROSPER_Baliga!$70:$70,""),
IF($C17="Thorsten Huhn",_xlfn.XLOOKUP($B17,PROSPER_Huhn!$1:$1,PROSPER_Huhn!$70:$70,""),
IF($C17="Nick Hull",_xlfn.XLOOKUP($B17,PROSPER_Hull!$1:$1,PROSPER_Hull!$70:$70,""),
IF($C17="Monika Kotwani",_xlfn.XLOOKUP($B17,PROSPER_Kotwani!$1:$1,PROSPER_Kotwani!$70:$70,""),
IF($C17="Jonathan Wellner",_xlfn.XLOOKUP($B17,PROSPER_Wellner!$1:$1,PROSPER_Wellner!$70:$70,""),
IF($C17="Travis Harvey",_xlfn.XLOOKUP($B17,PROSPER_Harvey!$1:$1,PROSPER_Harvey!$70:$70,""),"")))))))="","",
IF($C17="Christopher Lobo",_xlfn.XLOOKUP($B17,PROSPER_Lobo!$1:$1,PROSPER_Lobo!$70:$70,""),
IF($C17="Naren Baliga",_xlfn.XLOOKUP($B17,PROSPER_Baliga!$1:$1,PROSPER_Baliga!$70:$70,""),
IF($C17="Thorsten Huhn",_xlfn.XLOOKUP($B17,PROSPER_Huhn!$1:$1,PROSPER_Huhn!$70:$70,""),
IF($C17="Nick Hull",_xlfn.XLOOKUP($B17,PROSPER_Hull!$1:$1,PROSPER_Hull!$70:$70,""),
IF($C17="Monika Kotwani",_xlfn.XLOOKUP($B17,PROSPER_Kotwani!$1:$1,PROSPER_Kotwani!$70:$70,""),
IF($C17="Jonathan Wellner",_xlfn.XLOOKUP($B17,PROSPER_Wellner!$1:$1,PROSPER_Wellner!$70:$70,""),
IF($C17="Travis Harvey",_xlfn.XLOOKUP($B17,PROSPER_Harvey!$1:$1,PROSPER_Harvey!$70:$70,""),""))))))))="","No Score",IF(IF($C17="Christopher Lobo",_xlfn.XLOOKUP($B17,PROSPER_Lobo!$1:$1,PROSPER_Lobo!$70:$70,""),
IF($C17="Naren Baliga",_xlfn.XLOOKUP($B17,PROSPER_Baliga!$1:$1,PROSPER_Baliga!$70:$70,""),
IF($C17="Thorsten Huhn",_xlfn.XLOOKUP($B17,PROSPER_Huhn!$1:$1,PROSPER_Huhn!$70:$70,""),
IF($C17="Nick Hull",_xlfn.XLOOKUP($B17,PROSPER_Hull!$1:$1,PROSPER_Hull!$70:$70,""),
IF($C17="Monika Kotwani",_xlfn.XLOOKUP($B17,PROSPER_Kotwani!$1:$1,PROSPER_Kotwani!$70:$70,""),
IF($C17="Jonathan Wellner",_xlfn.XLOOKUP($B17,PROSPER_Wellner!$1:$1,PROSPER_Wellner!$70:$70,""),
IF($C17="Travis Harvey",_xlfn.XLOOKUP($B17,PROSPER_Harvey!$1:$1,PROSPER_Harvey!$70:$70,""),"")))))))="","",
IF($C17="Christopher Lobo",_xlfn.XLOOKUP($B17,PROSPER_Lobo!$1:$1,PROSPER_Lobo!$70:$70,""),
IF($C17="Naren Baliga",_xlfn.XLOOKUP($B17,PROSPER_Baliga!$1:$1,PROSPER_Baliga!$70:$70,""),
IF($C17="Thorsten Huhn",_xlfn.XLOOKUP($B17,PROSPER_Huhn!$1:$1,PROSPER_Huhn!$70:$70,""),
IF($C17="Nick Hull",_xlfn.XLOOKUP($B17,PROSPER_Hull!$1:$1,PROSPER_Hull!$70:$70,""),
IF($C17="Monika Kotwani",_xlfn.XLOOKUP($B17,PROSPER_Kotwani!$1:$1,PROSPER_Kotwani!$70:$70,""),
IF($C17="Jonathan Wellner",_xlfn.XLOOKUP($B17,PROSPER_Wellner!$1:$1,PROSPER_Wellner!$70:$70,""),
IF($C17="Travis Harvey",_xlfn.XLOOKUP($B17,PROSPER_Harvey!$1:$1,PROSPER_Harvey!$70:$70,""),"")))))))))</f>
        <v>No Score</v>
      </c>
      <c r="JJ17" s="138" t="str">
        <f>IF(IF(IF($C17="Christopher Lobo",_xlfn.XLOOKUP($B17,PROSPER_Lobo!$1:$1,PROSPER_Lobo!$71:$71,""),
IF($C17="Naren Baliga",_xlfn.XLOOKUP($B17,PROSPER_Baliga!$1:$1,PROSPER_Baliga!$71:$71,""),
IF($C17="Thorsten Huhn",_xlfn.XLOOKUP($B17,PROSPER_Huhn!$1:$1,PROSPER_Huhn!$71:$71,""),
IF($C17="Nick Hull",_xlfn.XLOOKUP($B17,PROSPER_Hull!$1:$1,PROSPER_Hull!$71:$71,""),
IF($C17="Monika Kotwani",_xlfn.XLOOKUP($B17,PROSPER_Kotwani!$1:$1,PROSPER_Kotwani!$71:$71,""),
IF($C17="Jonathan Wellner",_xlfn.XLOOKUP($B17,PROSPER_Wellner!$1:$1,PROSPER_Wellner!$71:$71,""),
IF($C17="Travis Harvey",_xlfn.XLOOKUP($B17,PROSPER_Harvey!$1:$1,PROSPER_Harvey!$71:$71,""),"")))))))="","",
IF($C17="Christopher Lobo",_xlfn.XLOOKUP($B17,PROSPER_Lobo!$1:$1,PROSPER_Lobo!$71:$71,""),
IF($C17="Naren Baliga",_xlfn.XLOOKUP($B17,PROSPER_Baliga!$1:$1,PROSPER_Baliga!$71:$71,""),
IF($C17="Thorsten Huhn",_xlfn.XLOOKUP($B17,PROSPER_Huhn!$1:$1,PROSPER_Huhn!$71:$71,""),
IF($C17="Nick Hull",_xlfn.XLOOKUP($B17,PROSPER_Hull!$1:$1,PROSPER_Hull!$71:$71,""),
IF($C17="Monika Kotwani",_xlfn.XLOOKUP($B17,PROSPER_Kotwani!$1:$1,PROSPER_Kotwani!$71:$71,""),
IF($C17="Jonathan Wellner",_xlfn.XLOOKUP($B17,PROSPER_Wellner!$1:$1,PROSPER_Wellner!$71:$71,""),
IF($C17="Travis Harvey",_xlfn.XLOOKUP($B17,PROSPER_Harvey!$1:$1,PROSPER_Harvey!$71:$71,""),""))))))))="","No Comment",IF(IF($C17="Christopher Lobo",_xlfn.XLOOKUP($B17,PROSPER_Lobo!$1:$1,PROSPER_Lobo!$71:$71,""),
IF($C17="Naren Baliga",_xlfn.XLOOKUP($B17,PROSPER_Baliga!$1:$1,PROSPER_Baliga!$71:$71,""),
IF($C17="Thorsten Huhn",_xlfn.XLOOKUP($B17,PROSPER_Huhn!$1:$1,PROSPER_Huhn!$71:$71,""),
IF($C17="Nick Hull",_xlfn.XLOOKUP($B17,PROSPER_Hull!$1:$1,PROSPER_Hull!$71:$71,""),
IF($C17="Monika Kotwani",_xlfn.XLOOKUP($B17,PROSPER_Kotwani!$1:$1,PROSPER_Kotwani!$71:$71,""),
IF($C17="Jonathan Wellner",_xlfn.XLOOKUP($B17,PROSPER_Wellner!$1:$1,PROSPER_Wellner!$71:$71,""),
IF($C17="Travis Harvey",_xlfn.XLOOKUP($B17,PROSPER_Harvey!$1:$1,PROSPER_Harvey!$71:$71,""),"")))))))="","",
IF($C17="Christopher Lobo",_xlfn.XLOOKUP($B17,PROSPER_Lobo!$1:$1,PROSPER_Lobo!$71:$71,""),
IF($C17="Naren Baliga",_xlfn.XLOOKUP($B17,PROSPER_Baliga!$1:$1,PROSPER_Baliga!$71:$71,""),
IF($C17="Thorsten Huhn",_xlfn.XLOOKUP($B17,PROSPER_Huhn!$1:$1,PROSPER_Huhn!$71:$71,""),
IF($C17="Nick Hull",_xlfn.XLOOKUP($B17,PROSPER_Hull!$1:$1,PROSPER_Hull!$71:$71,""),
IF($C17="Monika Kotwani",_xlfn.XLOOKUP($B17,PROSPER_Kotwani!$1:$1,PROSPER_Kotwani!$71:$71,""),
IF($C17="Jonathan Wellner",_xlfn.XLOOKUP($B17,PROSPER_Wellner!$1:$1,PROSPER_Wellner!$71:$71,""),
IF($C17="Travis Harvey",_xlfn.XLOOKUP($B17,PROSPER_Harvey!$1:$1,PROSPER_Harvey!$71:$71,""),"")))))))))</f>
        <v>No Comment</v>
      </c>
      <c r="JK17" s="141" t="str">
        <f t="shared" si="221"/>
        <v>N/A</v>
      </c>
      <c r="JL17" s="135" t="str">
        <f>_xlfn.XLOOKUP(B17,PROSPERInitial_Query!$E:$E,PROSPERInitial_Query!$AR:$AR,"",,-1)</f>
        <v/>
      </c>
      <c r="JM17" s="136" t="str">
        <f t="shared" si="120"/>
        <v>Daniel Tow7 - ResponsibilityExecutive Communication</v>
      </c>
      <c r="JN17" s="136" t="str">
        <f>_xlfn.XLOOKUP(JM17,PROSPERDelta_Query!BK:BK,PROSPERDelta_Query!BF:BF,"",,-1)</f>
        <v/>
      </c>
      <c r="JO17" s="137" t="str">
        <f t="shared" si="222"/>
        <v>N/A</v>
      </c>
      <c r="JP17" s="137" t="str">
        <f>IF(IF(IF($C17="Christopher Lobo",_xlfn.XLOOKUP($B17,PROSPER_Lobo!$1:$1,PROSPER_Lobo!$72:$72,""),
IF($C17="Naren Baliga",_xlfn.XLOOKUP($B17,PROSPER_Baliga!$1:$1,PROSPER_Baliga!$72:$72,""),
IF($C17="Thorsten Huhn",_xlfn.XLOOKUP($B17,PROSPER_Huhn!$1:$1,PROSPER_Huhn!$72:$72,""),
IF($C17="Nick Hull",_xlfn.XLOOKUP($B17,PROSPER_Hull!$1:$1,PROSPER_Hull!$72:$72,""),
IF($C17="Monika Kotwani",_xlfn.XLOOKUP($B17,PROSPER_Kotwani!$1:$1,PROSPER_Kotwani!$72:$72,""),
IF($C17="Jonathan Wellner",_xlfn.XLOOKUP($B17,PROSPER_Wellner!$1:$1,PROSPER_Wellner!$72:$72,""),
IF($C17="Travis Harvey",_xlfn.XLOOKUP($B17,PROSPER_Harvey!$1:$1,PROSPER_Harvey!$72:$72,""),"")))))))="","",
IF($C17="Christopher Lobo",_xlfn.XLOOKUP($B17,PROSPER_Lobo!$1:$1,PROSPER_Lobo!$72:$72,""),
IF($C17="Naren Baliga",_xlfn.XLOOKUP($B17,PROSPER_Baliga!$1:$1,PROSPER_Baliga!$72:$72,""),
IF($C17="Thorsten Huhn",_xlfn.XLOOKUP($B17,PROSPER_Huhn!$1:$1,PROSPER_Huhn!$72:$72,""),
IF($C17="Nick Hull",_xlfn.XLOOKUP($B17,PROSPER_Hull!$1:$1,PROSPER_Hull!$72:$72,""),
IF($C17="Monika Kotwani",_xlfn.XLOOKUP($B17,PROSPER_Kotwani!$1:$1,PROSPER_Kotwani!$72:$72,""),
IF($C17="Jonathan Wellner",_xlfn.XLOOKUP($B17,PROSPER_Wellner!$1:$1,PROSPER_Wellner!$72:$72,""),
IF($C17="Travis Harvey",_xlfn.XLOOKUP($B17,PROSPER_Harvey!$1:$1,PROSPER_Harvey!$72:$72,""),""))))))))="","No Score",IF(IF($C17="Christopher Lobo",_xlfn.XLOOKUP($B17,PROSPER_Lobo!$1:$1,PROSPER_Lobo!$72:$72,""),
IF($C17="Naren Baliga",_xlfn.XLOOKUP($B17,PROSPER_Baliga!$1:$1,PROSPER_Baliga!$72:$72,""),
IF($C17="Thorsten Huhn",_xlfn.XLOOKUP($B17,PROSPER_Huhn!$1:$1,PROSPER_Huhn!$72:$72,""),
IF($C17="Nick Hull",_xlfn.XLOOKUP($B17,PROSPER_Hull!$1:$1,PROSPER_Hull!$72:$72,""),
IF($C17="Monika Kotwani",_xlfn.XLOOKUP($B17,PROSPER_Kotwani!$1:$1,PROSPER_Kotwani!$72:$72,""),
IF($C17="Jonathan Wellner",_xlfn.XLOOKUP($B17,PROSPER_Wellner!$1:$1,PROSPER_Wellner!$72:$72,""),
IF($C17="Travis Harvey",_xlfn.XLOOKUP($B17,PROSPER_Harvey!$1:$1,PROSPER_Harvey!$72:$72,""),"")))))))="","",
IF($C17="Christopher Lobo",_xlfn.XLOOKUP($B17,PROSPER_Lobo!$1:$1,PROSPER_Lobo!$72:$72,""),
IF($C17="Naren Baliga",_xlfn.XLOOKUP($B17,PROSPER_Baliga!$1:$1,PROSPER_Baliga!$72:$72,""),
IF($C17="Thorsten Huhn",_xlfn.XLOOKUP($B17,PROSPER_Huhn!$1:$1,PROSPER_Huhn!$72:$72,""),
IF($C17="Nick Hull",_xlfn.XLOOKUP($B17,PROSPER_Hull!$1:$1,PROSPER_Hull!$72:$72,""),
IF($C17="Monika Kotwani",_xlfn.XLOOKUP($B17,PROSPER_Kotwani!$1:$1,PROSPER_Kotwani!$72:$72,""),
IF($C17="Jonathan Wellner",_xlfn.XLOOKUP($B17,PROSPER_Wellner!$1:$1,PROSPER_Wellner!$72:$72,""),
IF($C17="Travis Harvey",_xlfn.XLOOKUP($B17,PROSPER_Harvey!$1:$1,PROSPER_Harvey!$72:$72,""),"")))))))))</f>
        <v>No Score</v>
      </c>
      <c r="JQ17" s="138" t="str">
        <f>IF(IF(IF($C17="Christopher Lobo",_xlfn.XLOOKUP($B17,PROSPER_Lobo!$1:$1,PROSPER_Lobo!$73:$73,""),
IF($C17="Naren Baliga",_xlfn.XLOOKUP($B17,PROSPER_Baliga!$1:$1,PROSPER_Baliga!$73:$73,""),
IF($C17="Thorsten Huhn",_xlfn.XLOOKUP($B17,PROSPER_Huhn!$1:$1,PROSPER_Huhn!$73:$73,""),
IF($C17="Nick Hull",_xlfn.XLOOKUP($B17,PROSPER_Hull!$1:$1,PROSPER_Hull!$73:$73,""),
IF($C17="Monika Kotwani",_xlfn.XLOOKUP($B17,PROSPER_Kotwani!$1:$1,PROSPER_Kotwani!$73:$73,""),
IF($C17="Jonathan Wellner",_xlfn.XLOOKUP($B17,PROSPER_Wellner!$1:$1,PROSPER_Wellner!$73:$73,""),
IF($C17="Travis Harvey",_xlfn.XLOOKUP($B17,PROSPER_Harvey!$1:$1,PROSPER_Harvey!$73:$73,""),"")))))))="","",
IF($C17="Christopher Lobo",_xlfn.XLOOKUP($B17,PROSPER_Lobo!$1:$1,PROSPER_Lobo!$73:$73,""),
IF($C17="Naren Baliga",_xlfn.XLOOKUP($B17,PROSPER_Baliga!$1:$1,PROSPER_Baliga!$73:$73,""),
IF($C17="Thorsten Huhn",_xlfn.XLOOKUP($B17,PROSPER_Huhn!$1:$1,PROSPER_Huhn!$73:$73,""),
IF($C17="Nick Hull",_xlfn.XLOOKUP($B17,PROSPER_Hull!$1:$1,PROSPER_Hull!$73:$73,""),
IF($C17="Monika Kotwani",_xlfn.XLOOKUP($B17,PROSPER_Kotwani!$1:$1,PROSPER_Kotwani!$73:$73,""),
IF($C17="Jonathan Wellner",_xlfn.XLOOKUP($B17,PROSPER_Wellner!$1:$1,PROSPER_Wellner!$73:$73,""),
IF($C17="Travis Harvey",_xlfn.XLOOKUP($B17,PROSPER_Harvey!$1:$1,PROSPER_Harvey!$73:$73,""),""))))))))="","No Comment",IF(IF($C17="Christopher Lobo",_xlfn.XLOOKUP($B17,PROSPER_Lobo!$1:$1,PROSPER_Lobo!$73:$73,""),
IF($C17="Naren Baliga",_xlfn.XLOOKUP($B17,PROSPER_Baliga!$1:$1,PROSPER_Baliga!$73:$73,""),
IF($C17="Thorsten Huhn",_xlfn.XLOOKUP($B17,PROSPER_Huhn!$1:$1,PROSPER_Huhn!$73:$73,""),
IF($C17="Nick Hull",_xlfn.XLOOKUP($B17,PROSPER_Hull!$1:$1,PROSPER_Hull!$73:$73,""),
IF($C17="Monika Kotwani",_xlfn.XLOOKUP($B17,PROSPER_Kotwani!$1:$1,PROSPER_Kotwani!$73:$73,""),
IF($C17="Jonathan Wellner",_xlfn.XLOOKUP($B17,PROSPER_Wellner!$1:$1,PROSPER_Wellner!$73:$73,""),
IF($C17="Travis Harvey",_xlfn.XLOOKUP($B17,PROSPER_Harvey!$1:$1,PROSPER_Harvey!$73:$73,""),"")))))))="","",
IF($C17="Christopher Lobo",_xlfn.XLOOKUP($B17,PROSPER_Lobo!$1:$1,PROSPER_Lobo!$73:$73,""),
IF($C17="Naren Baliga",_xlfn.XLOOKUP($B17,PROSPER_Baliga!$1:$1,PROSPER_Baliga!$73:$73,""),
IF($C17="Thorsten Huhn",_xlfn.XLOOKUP($B17,PROSPER_Huhn!$1:$1,PROSPER_Huhn!$73:$73,""),
IF($C17="Nick Hull",_xlfn.XLOOKUP($B17,PROSPER_Hull!$1:$1,PROSPER_Hull!$73:$73,""),
IF($C17="Monika Kotwani",_xlfn.XLOOKUP($B17,PROSPER_Kotwani!$1:$1,PROSPER_Kotwani!$73:$73,""),
IF($C17="Jonathan Wellner",_xlfn.XLOOKUP($B17,PROSPER_Wellner!$1:$1,PROSPER_Wellner!$73:$73,""),
IF($C17="Travis Harvey",_xlfn.XLOOKUP($B17,PROSPER_Harvey!$1:$1,PROSPER_Harvey!$73:$73,""),"")))))))))</f>
        <v>No Comment</v>
      </c>
      <c r="JR17" s="141" t="str">
        <f t="shared" si="223"/>
        <v>N/A</v>
      </c>
      <c r="JS17" s="135" t="str">
        <f>_xlfn.XLOOKUP(B17,PROSPERInitial_Query!$E:$E,PROSPERInitial_Query!$AS:$AS,"",,-1)</f>
        <v/>
      </c>
      <c r="JT17" s="136" t="str">
        <f t="shared" si="123"/>
        <v>Daniel Tow7 - ResponsibilityCulture Champion</v>
      </c>
      <c r="JU17" s="136" t="str">
        <f>_xlfn.XLOOKUP(JT17,PROSPERDelta_Query!BK:BK,PROSPERDelta_Query!BG:BG,"",,-1)</f>
        <v/>
      </c>
      <c r="JV17" s="137" t="str">
        <f t="shared" si="224"/>
        <v>N/A</v>
      </c>
      <c r="JW17" s="137" t="str">
        <f>IF(IF(IF($C17="Christopher Lobo",_xlfn.XLOOKUP($B17,PROSPER_Lobo!$1:$1,PROSPER_Lobo!$74:$74,""),
IF($C17="Naren Baliga",_xlfn.XLOOKUP($B17,PROSPER_Baliga!$1:$1,PROSPER_Baliga!$74:$74,""),
IF($C17="Thorsten Huhn",_xlfn.XLOOKUP($B17,PROSPER_Huhn!$1:$1,PROSPER_Huhn!$74:$74,""),
IF($C17="Nick Hull",_xlfn.XLOOKUP($B17,PROSPER_Hull!$1:$1,PROSPER_Hull!$74:$74,""),
IF($C17="Monika Kotwani",_xlfn.XLOOKUP($B17,PROSPER_Kotwani!$1:$1,PROSPER_Kotwani!$74:$74,""),
IF($C17="Jonathan Wellner",_xlfn.XLOOKUP($B17,PROSPER_Wellner!$1:$1,PROSPER_Wellner!$74:$74,""),
IF($C17="Travis Harvey",_xlfn.XLOOKUP($B17,PROSPER_Harvey!$1:$1,PROSPER_Harvey!$74:$74,""),"")))))))="","",
IF($C17="Christopher Lobo",_xlfn.XLOOKUP($B17,PROSPER_Lobo!$1:$1,PROSPER_Lobo!$74:$74,""),
IF($C17="Naren Baliga",_xlfn.XLOOKUP($B17,PROSPER_Baliga!$1:$1,PROSPER_Baliga!$74:$74,""),
IF($C17="Thorsten Huhn",_xlfn.XLOOKUP($B17,PROSPER_Huhn!$1:$1,PROSPER_Huhn!$74:$74,""),
IF($C17="Nick Hull",_xlfn.XLOOKUP($B17,PROSPER_Hull!$1:$1,PROSPER_Hull!$74:$74,""),
IF($C17="Monika Kotwani",_xlfn.XLOOKUP($B17,PROSPER_Kotwani!$1:$1,PROSPER_Kotwani!$74:$74,""),
IF($C17="Jonathan Wellner",_xlfn.XLOOKUP($B17,PROSPER_Wellner!$1:$1,PROSPER_Wellner!$74:$74,""),
IF($C17="Travis Harvey",_xlfn.XLOOKUP($B17,PROSPER_Harvey!$1:$1,PROSPER_Harvey!$74:$74,""),""))))))))="","No Score",IF(IF($C17="Christopher Lobo",_xlfn.XLOOKUP($B17,PROSPER_Lobo!$1:$1,PROSPER_Lobo!$74:$74,""),
IF($C17="Naren Baliga",_xlfn.XLOOKUP($B17,PROSPER_Baliga!$1:$1,PROSPER_Baliga!$74:$74,""),
IF($C17="Thorsten Huhn",_xlfn.XLOOKUP($B17,PROSPER_Huhn!$1:$1,PROSPER_Huhn!$74:$74,""),
IF($C17="Nick Hull",_xlfn.XLOOKUP($B17,PROSPER_Hull!$1:$1,PROSPER_Hull!$74:$74,""),
IF($C17="Monika Kotwani",_xlfn.XLOOKUP($B17,PROSPER_Kotwani!$1:$1,PROSPER_Kotwani!$74:$74,""),
IF($C17="Jonathan Wellner",_xlfn.XLOOKUP($B17,PROSPER_Wellner!$1:$1,PROSPER_Wellner!$74:$74,""),
IF($C17="Travis Harvey",_xlfn.XLOOKUP($B17,PROSPER_Harvey!$1:$1,PROSPER_Harvey!$74:$74,""),"")))))))="","",
IF($C17="Christopher Lobo",_xlfn.XLOOKUP($B17,PROSPER_Lobo!$1:$1,PROSPER_Lobo!$74:$74,""),
IF($C17="Naren Baliga",_xlfn.XLOOKUP($B17,PROSPER_Baliga!$1:$1,PROSPER_Baliga!$74:$74,""),
IF($C17="Thorsten Huhn",_xlfn.XLOOKUP($B17,PROSPER_Huhn!$1:$1,PROSPER_Huhn!$74:$74,""),
IF($C17="Nick Hull",_xlfn.XLOOKUP($B17,PROSPER_Hull!$1:$1,PROSPER_Hull!$74:$74,""),
IF($C17="Monika Kotwani",_xlfn.XLOOKUP($B17,PROSPER_Kotwani!$1:$1,PROSPER_Kotwani!$74:$74,""),
IF($C17="Jonathan Wellner",_xlfn.XLOOKUP($B17,PROSPER_Wellner!$1:$1,PROSPER_Wellner!$74:$74,""),
IF($C17="Travis Harvey",_xlfn.XLOOKUP($B17,PROSPER_Harvey!$1:$1,PROSPER_Harvey!$74:$74,""),"")))))))))</f>
        <v>No Score</v>
      </c>
      <c r="JX17" s="138" t="str">
        <f>IF(IF(IF($C17="Christopher Lobo",_xlfn.XLOOKUP($B17,PROSPER_Lobo!$1:$1,PROSPER_Lobo!$75:$75,""),
IF($C17="Naren Baliga",_xlfn.XLOOKUP($B17,PROSPER_Baliga!$1:$1,PROSPER_Baliga!$75:$75,""),
IF($C17="Thorsten Huhn",_xlfn.XLOOKUP($B17,PROSPER_Huhn!$1:$1,PROSPER_Huhn!$75:$75,""),
IF($C17="Nick Hull",_xlfn.XLOOKUP($B17,PROSPER_Hull!$1:$1,PROSPER_Hull!$75:$75,""),
IF($C17="Monika Kotwani",_xlfn.XLOOKUP($B17,PROSPER_Kotwani!$1:$1,PROSPER_Kotwani!$75:$75,""),
IF($C17="Jonathan Wellner",_xlfn.XLOOKUP($B17,PROSPER_Wellner!$1:$1,PROSPER_Wellner!$75:$75,""),
IF($C17="Travis Harvey",_xlfn.XLOOKUP($B17,PROSPER_Harvey!$1:$1,PROSPER_Harvey!$75:$75,""),"")))))))="","",
IF($C17="Christopher Lobo",_xlfn.XLOOKUP($B17,PROSPER_Lobo!$1:$1,PROSPER_Lobo!$75:$75,""),
IF($C17="Naren Baliga",_xlfn.XLOOKUP($B17,PROSPER_Baliga!$1:$1,PROSPER_Baliga!$75:$75,""),
IF($C17="Thorsten Huhn",_xlfn.XLOOKUP($B17,PROSPER_Huhn!$1:$1,PROSPER_Huhn!$75:$75,""),
IF($C17="Nick Hull",_xlfn.XLOOKUP($B17,PROSPER_Hull!$1:$1,PROSPER_Hull!$75:$75,""),
IF($C17="Monika Kotwani",_xlfn.XLOOKUP($B17,PROSPER_Kotwani!$1:$1,PROSPER_Kotwani!$75:$75,""),
IF($C17="Jonathan Wellner",_xlfn.XLOOKUP($B17,PROSPER_Wellner!$1:$1,PROSPER_Wellner!$75:$75,""),
IF($C17="Travis Harvey",_xlfn.XLOOKUP($B17,PROSPER_Harvey!$1:$1,PROSPER_Harvey!$75:$75,""),""))))))))="","No Comment",IF(IF($C17="Christopher Lobo",_xlfn.XLOOKUP($B17,PROSPER_Lobo!$1:$1,PROSPER_Lobo!$75:$75,""),
IF($C17="Naren Baliga",_xlfn.XLOOKUP($B17,PROSPER_Baliga!$1:$1,PROSPER_Baliga!$75:$75,""),
IF($C17="Thorsten Huhn",_xlfn.XLOOKUP($B17,PROSPER_Huhn!$1:$1,PROSPER_Huhn!$75:$75,""),
IF($C17="Nick Hull",_xlfn.XLOOKUP($B17,PROSPER_Hull!$1:$1,PROSPER_Hull!$75:$75,""),
IF($C17="Monika Kotwani",_xlfn.XLOOKUP($B17,PROSPER_Kotwani!$1:$1,PROSPER_Kotwani!$75:$75,""),
IF($C17="Jonathan Wellner",_xlfn.XLOOKUP($B17,PROSPER_Wellner!$1:$1,PROSPER_Wellner!$75:$75,""),
IF($C17="Travis Harvey",_xlfn.XLOOKUP($B17,PROSPER_Harvey!$1:$1,PROSPER_Harvey!$75:$75,""),"")))))))="","",
IF($C17="Christopher Lobo",_xlfn.XLOOKUP($B17,PROSPER_Lobo!$1:$1,PROSPER_Lobo!$75:$75,""),
IF($C17="Naren Baliga",_xlfn.XLOOKUP($B17,PROSPER_Baliga!$1:$1,PROSPER_Baliga!$75:$75,""),
IF($C17="Thorsten Huhn",_xlfn.XLOOKUP($B17,PROSPER_Huhn!$1:$1,PROSPER_Huhn!$75:$75,""),
IF($C17="Nick Hull",_xlfn.XLOOKUP($B17,PROSPER_Hull!$1:$1,PROSPER_Hull!$75:$75,""),
IF($C17="Monika Kotwani",_xlfn.XLOOKUP($B17,PROSPER_Kotwani!$1:$1,PROSPER_Kotwani!$75:$75,""),
IF($C17="Jonathan Wellner",_xlfn.XLOOKUP($B17,PROSPER_Wellner!$1:$1,PROSPER_Wellner!$75:$75,""),
IF($C17="Travis Harvey",_xlfn.XLOOKUP($B17,PROSPER_Harvey!$1:$1,PROSPER_Harvey!$75:$75,""),"")))))))))</f>
        <v>No Comment</v>
      </c>
      <c r="JY17" s="141" t="str">
        <f t="shared" si="225"/>
        <v>N/A</v>
      </c>
      <c r="JZ17" s="135" t="str">
        <f>_xlfn.XLOOKUP(B17,PROSPERInitial_Query!$E:$E,PROSPERInitial_Query!$AT:$AT,"",,-1)</f>
        <v/>
      </c>
      <c r="KA17" s="136" t="str">
        <f t="shared" si="126"/>
        <v>Daniel Tow7 - ResponsibilityPeople Management</v>
      </c>
      <c r="KB17" s="136" t="str">
        <f>_xlfn.XLOOKUP(KA17,PROSPERDelta_Query!BK:BK,PROSPERDelta_Query!BH:BH,"",,-1)</f>
        <v/>
      </c>
      <c r="KC17" s="137" t="str">
        <f t="shared" si="226"/>
        <v>N/A</v>
      </c>
      <c r="KD17" s="137" t="str">
        <f>IF(IF(IF($C17="Christopher Lobo",_xlfn.XLOOKUP($B17,PROSPER_Lobo!$1:$1,PROSPER_Lobo!$76:$76,""),
IF($C17="Naren Baliga",_xlfn.XLOOKUP($B17,PROSPER_Baliga!$1:$1,PROSPER_Baliga!$76:$76,""),
IF($C17="Thorsten Huhn",_xlfn.XLOOKUP($B17,PROSPER_Huhn!$1:$1,PROSPER_Huhn!$76:$76,""),
IF($C17="Nick Hull",_xlfn.XLOOKUP($B17,PROSPER_Hull!$1:$1,PROSPER_Hull!$76:$76,""),
IF($C17="Monika Kotwani",_xlfn.XLOOKUP($B17,PROSPER_Kotwani!$1:$1,PROSPER_Kotwani!$76:$76,""),
IF($C17="Jonathan Wellner",_xlfn.XLOOKUP($B17,PROSPER_Wellner!$1:$1,PROSPER_Wellner!$76:$76,""),
IF($C17="Travis Harvey",_xlfn.XLOOKUP($B17,PROSPER_Harvey!$1:$1,PROSPER_Harvey!$76:$76,""),"")))))))="","",
IF($C17="Christopher Lobo",_xlfn.XLOOKUP($B17,PROSPER_Lobo!$1:$1,PROSPER_Lobo!$76:$76,""),
IF($C17="Naren Baliga",_xlfn.XLOOKUP($B17,PROSPER_Baliga!$1:$1,PROSPER_Baliga!$76:$76,""),
IF($C17="Thorsten Huhn",_xlfn.XLOOKUP($B17,PROSPER_Huhn!$1:$1,PROSPER_Huhn!$76:$76,""),
IF($C17="Nick Hull",_xlfn.XLOOKUP($B17,PROSPER_Hull!$1:$1,PROSPER_Hull!$76:$76,""),
IF($C17="Monika Kotwani",_xlfn.XLOOKUP($B17,PROSPER_Kotwani!$1:$1,PROSPER_Kotwani!$76:$76,""),
IF($C17="Jonathan Wellner",_xlfn.XLOOKUP($B17,PROSPER_Wellner!$1:$1,PROSPER_Wellner!$76:$76,""),
IF($C17="Travis Harvey",_xlfn.XLOOKUP($B17,PROSPER_Harvey!$1:$1,PROSPER_Harvey!$76:$76,""),""))))))))="","No Score",IF(IF($C17="Christopher Lobo",_xlfn.XLOOKUP($B17,PROSPER_Lobo!$1:$1,PROSPER_Lobo!$76:$76,""),
IF($C17="Naren Baliga",_xlfn.XLOOKUP($B17,PROSPER_Baliga!$1:$1,PROSPER_Baliga!$76:$76,""),
IF($C17="Thorsten Huhn",_xlfn.XLOOKUP($B17,PROSPER_Huhn!$1:$1,PROSPER_Huhn!$76:$76,""),
IF($C17="Nick Hull",_xlfn.XLOOKUP($B17,PROSPER_Hull!$1:$1,PROSPER_Hull!$76:$76,""),
IF($C17="Monika Kotwani",_xlfn.XLOOKUP($B17,PROSPER_Kotwani!$1:$1,PROSPER_Kotwani!$76:$76,""),
IF($C17="Jonathan Wellner",_xlfn.XLOOKUP($B17,PROSPER_Wellner!$1:$1,PROSPER_Wellner!$76:$76,""),
IF($C17="Travis Harvey",_xlfn.XLOOKUP($B17,PROSPER_Harvey!$1:$1,PROSPER_Harvey!$76:$76,""),"")))))))="","",
IF($C17="Christopher Lobo",_xlfn.XLOOKUP($B17,PROSPER_Lobo!$1:$1,PROSPER_Lobo!$76:$76,""),
IF($C17="Naren Baliga",_xlfn.XLOOKUP($B17,PROSPER_Baliga!$1:$1,PROSPER_Baliga!$76:$76,""),
IF($C17="Thorsten Huhn",_xlfn.XLOOKUP($B17,PROSPER_Huhn!$1:$1,PROSPER_Huhn!$76:$76,""),
IF($C17="Nick Hull",_xlfn.XLOOKUP($B17,PROSPER_Hull!$1:$1,PROSPER_Hull!$76:$76,""),
IF($C17="Monika Kotwani",_xlfn.XLOOKUP($B17,PROSPER_Kotwani!$1:$1,PROSPER_Kotwani!$76:$76,""),
IF($C17="Jonathan Wellner",_xlfn.XLOOKUP($B17,PROSPER_Wellner!$1:$1,PROSPER_Wellner!$76:$76,""),
IF($C17="Travis Harvey",_xlfn.XLOOKUP($B17,PROSPER_Harvey!$1:$1,PROSPER_Harvey!$76:$76,""),"")))))))))</f>
        <v>No Score</v>
      </c>
      <c r="KE17" s="138" t="str">
        <f>IF(IF(IF($C17="Christopher Lobo",_xlfn.XLOOKUP($B17,PROSPER_Lobo!$1:$1,PROSPER_Lobo!$77:$77,""),
IF($C17="Naren Baliga",_xlfn.XLOOKUP($B17,PROSPER_Baliga!$1:$1,PROSPER_Baliga!$77:$77,""),
IF($C17="Thorsten Huhn",_xlfn.XLOOKUP($B17,PROSPER_Huhn!$1:$1,PROSPER_Huhn!$77:$77,""),
IF($C17="Nick Hull",_xlfn.XLOOKUP($B17,PROSPER_Hull!$1:$1,PROSPER_Hull!$77:$77,""),
IF($C17="Monika Kotwani",_xlfn.XLOOKUP($B17,PROSPER_Kotwani!$1:$1,PROSPER_Kotwani!$77:$77,""),
IF($C17="Jonathan Wellner",_xlfn.XLOOKUP($B17,PROSPER_Wellner!$1:$1,PROSPER_Wellner!$77:$77,""),
IF($C17="Travis Harvey",_xlfn.XLOOKUP($B17,PROSPER_Harvey!$1:$1,PROSPER_Harvey!$77:$77,""),"")))))))="","",
IF($C17="Christopher Lobo",_xlfn.XLOOKUP($B17,PROSPER_Lobo!$1:$1,PROSPER_Lobo!$77:$77,""),
IF($C17="Naren Baliga",_xlfn.XLOOKUP($B17,PROSPER_Baliga!$1:$1,PROSPER_Baliga!$77:$77,""),
IF($C17="Thorsten Huhn",_xlfn.XLOOKUP($B17,PROSPER_Huhn!$1:$1,PROSPER_Huhn!$77:$77,""),
IF($C17="Nick Hull",_xlfn.XLOOKUP($B17,PROSPER_Hull!$1:$1,PROSPER_Hull!$77:$77,""),
IF($C17="Monika Kotwani",_xlfn.XLOOKUP($B17,PROSPER_Kotwani!$1:$1,PROSPER_Kotwani!$77:$77,""),
IF($C17="Jonathan Wellner",_xlfn.XLOOKUP($B17,PROSPER_Wellner!$1:$1,PROSPER_Wellner!$77:$77,""),
IF($C17="Travis Harvey",_xlfn.XLOOKUP($B17,PROSPER_Harvey!$1:$1,PROSPER_Harvey!$77:$77,""),""))))))))="","No Comment",IF(IF($C17="Christopher Lobo",_xlfn.XLOOKUP($B17,PROSPER_Lobo!$1:$1,PROSPER_Lobo!$77:$77,""),
IF($C17="Naren Baliga",_xlfn.XLOOKUP($B17,PROSPER_Baliga!$1:$1,PROSPER_Baliga!$77:$77,""),
IF($C17="Thorsten Huhn",_xlfn.XLOOKUP($B17,PROSPER_Huhn!$1:$1,PROSPER_Huhn!$77:$77,""),
IF($C17="Nick Hull",_xlfn.XLOOKUP($B17,PROSPER_Hull!$1:$1,PROSPER_Hull!$77:$77,""),
IF($C17="Monika Kotwani",_xlfn.XLOOKUP($B17,PROSPER_Kotwani!$1:$1,PROSPER_Kotwani!$77:$77,""),
IF($C17="Jonathan Wellner",_xlfn.XLOOKUP($B17,PROSPER_Wellner!$1:$1,PROSPER_Wellner!$77:$77,""),
IF($C17="Travis Harvey",_xlfn.XLOOKUP($B17,PROSPER_Harvey!$1:$1,PROSPER_Harvey!$77:$77,""),"")))))))="","",
IF($C17="Christopher Lobo",_xlfn.XLOOKUP($B17,PROSPER_Lobo!$1:$1,PROSPER_Lobo!$77:$77,""),
IF($C17="Naren Baliga",_xlfn.XLOOKUP($B17,PROSPER_Baliga!$1:$1,PROSPER_Baliga!$77:$77,""),
IF($C17="Thorsten Huhn",_xlfn.XLOOKUP($B17,PROSPER_Huhn!$1:$1,PROSPER_Huhn!$77:$77,""),
IF($C17="Nick Hull",_xlfn.XLOOKUP($B17,PROSPER_Hull!$1:$1,PROSPER_Hull!$77:$77,""),
IF($C17="Monika Kotwani",_xlfn.XLOOKUP($B17,PROSPER_Kotwani!$1:$1,PROSPER_Kotwani!$77:$77,""),
IF($C17="Jonathan Wellner",_xlfn.XLOOKUP($B17,PROSPER_Wellner!$1:$1,PROSPER_Wellner!$77:$77,""),
IF($C17="Travis Harvey",_xlfn.XLOOKUP($B17,PROSPER_Harvey!$1:$1,PROSPER_Harvey!$77:$77,""),"")))))))))</f>
        <v>No Comment</v>
      </c>
      <c r="KF17" s="141" t="str">
        <f t="shared" si="227"/>
        <v>N/A</v>
      </c>
      <c r="KG17" s="135" t="str">
        <f>_xlfn.XLOOKUP(B17,PROSPERInitial_Query!$E:$E,PROSPERInitial_Query!$AU:$AU,"",,-1)</f>
        <v/>
      </c>
      <c r="KH17" s="136" t="str">
        <f t="shared" si="129"/>
        <v>Daniel Tow7 - ResponsibilitySelf Sufficiency</v>
      </c>
      <c r="KI17" s="136" t="str">
        <f>_xlfn.XLOOKUP(KH17,PROSPERDelta_Query!BK:BK,PROSPERDelta_Query!BI:BI,"",,-1)</f>
        <v/>
      </c>
      <c r="KJ17" s="137" t="str">
        <f t="shared" si="228"/>
        <v>N/A</v>
      </c>
      <c r="KK17" s="137" t="str">
        <f>IF(IF(IF($C17="Christopher Lobo",_xlfn.XLOOKUP($B17,PROSPER_Lobo!$1:$1,PROSPER_Lobo!$78:$78,""),
IF($C17="Naren Baliga",_xlfn.XLOOKUP($B17,PROSPER_Baliga!$1:$1,PROSPER_Baliga!$78:$78,""),
IF($C17="Thorsten Huhn",_xlfn.XLOOKUP($B17,PROSPER_Huhn!$1:$1,PROSPER_Huhn!$78:$78,""),
IF($C17="Nick Hull",_xlfn.XLOOKUP($B17,PROSPER_Hull!$1:$1,PROSPER_Hull!$78:$78,""),
IF($C17="Monika Kotwani",_xlfn.XLOOKUP($B17,PROSPER_Kotwani!$1:$1,PROSPER_Kotwani!$78:$78,""),
IF($C17="Jonathan Wellner",_xlfn.XLOOKUP($B17,PROSPER_Wellner!$1:$1,PROSPER_Wellner!$78:$78,""),
IF($C17="Travis Harvey",_xlfn.XLOOKUP($B17,PROSPER_Harvey!$1:$1,PROSPER_Harvey!$78:$78,""),"")))))))="","",
IF($C17="Christopher Lobo",_xlfn.XLOOKUP($B17,PROSPER_Lobo!$1:$1,PROSPER_Lobo!$78:$78,""),
IF($C17="Naren Baliga",_xlfn.XLOOKUP($B17,PROSPER_Baliga!$1:$1,PROSPER_Baliga!$78:$78,""),
IF($C17="Thorsten Huhn",_xlfn.XLOOKUP($B17,PROSPER_Huhn!$1:$1,PROSPER_Huhn!$78:$78,""),
IF($C17="Nick Hull",_xlfn.XLOOKUP($B17,PROSPER_Hull!$1:$1,PROSPER_Hull!$78:$78,""),
IF($C17="Monika Kotwani",_xlfn.XLOOKUP($B17,PROSPER_Kotwani!$1:$1,PROSPER_Kotwani!$78:$78,""),
IF($C17="Jonathan Wellner",_xlfn.XLOOKUP($B17,PROSPER_Wellner!$1:$1,PROSPER_Wellner!$78:$78,""),
IF($C17="Travis Harvey",_xlfn.XLOOKUP($B17,PROSPER_Harvey!$1:$1,PROSPER_Harvey!$78:$78,""),""))))))))="","No Score",IF(IF($C17="Christopher Lobo",_xlfn.XLOOKUP($B17,PROSPER_Lobo!$1:$1,PROSPER_Lobo!$78:$78,""),
IF($C17="Naren Baliga",_xlfn.XLOOKUP($B17,PROSPER_Baliga!$1:$1,PROSPER_Baliga!$78:$78,""),
IF($C17="Thorsten Huhn",_xlfn.XLOOKUP($B17,PROSPER_Huhn!$1:$1,PROSPER_Huhn!$78:$78,""),
IF($C17="Nick Hull",_xlfn.XLOOKUP($B17,PROSPER_Hull!$1:$1,PROSPER_Hull!$78:$78,""),
IF($C17="Monika Kotwani",_xlfn.XLOOKUP($B17,PROSPER_Kotwani!$1:$1,PROSPER_Kotwani!$78:$78,""),
IF($C17="Jonathan Wellner",_xlfn.XLOOKUP($B17,PROSPER_Wellner!$1:$1,PROSPER_Wellner!$78:$78,""),
IF($C17="Travis Harvey",_xlfn.XLOOKUP($B17,PROSPER_Harvey!$1:$1,PROSPER_Harvey!$78:$78,""),"")))))))="","",
IF($C17="Christopher Lobo",_xlfn.XLOOKUP($B17,PROSPER_Lobo!$1:$1,PROSPER_Lobo!$78:$78,""),
IF($C17="Naren Baliga",_xlfn.XLOOKUP($B17,PROSPER_Baliga!$1:$1,PROSPER_Baliga!$78:$78,""),
IF($C17="Thorsten Huhn",_xlfn.XLOOKUP($B17,PROSPER_Huhn!$1:$1,PROSPER_Huhn!$78:$78,""),
IF($C17="Nick Hull",_xlfn.XLOOKUP($B17,PROSPER_Hull!$1:$1,PROSPER_Hull!$78:$78,""),
IF($C17="Monika Kotwani",_xlfn.XLOOKUP($B17,PROSPER_Kotwani!$1:$1,PROSPER_Kotwani!$78:$78,""),
IF($C17="Jonathan Wellner",_xlfn.XLOOKUP($B17,PROSPER_Wellner!$1:$1,PROSPER_Wellner!$78:$78,""),
IF($C17="Travis Harvey",_xlfn.XLOOKUP($B17,PROSPER_Harvey!$1:$1,PROSPER_Harvey!$78:$78,""),"")))))))))</f>
        <v>No Score</v>
      </c>
      <c r="KL17" s="138" t="str">
        <f>IF(IF(IF($C17="Christopher Lobo",_xlfn.XLOOKUP($B17,PROSPER_Lobo!$1:$1,PROSPER_Lobo!$79:$79,""),
IF($C17="Naren Baliga",_xlfn.XLOOKUP($B17,PROSPER_Baliga!$1:$1,PROSPER_Baliga!$79:$79,""),
IF($C17="Thorsten Huhn",_xlfn.XLOOKUP($B17,PROSPER_Huhn!$1:$1,PROSPER_Huhn!$79:$79,""),
IF($C17="Nick Hull",_xlfn.XLOOKUP($B17,PROSPER_Hull!$1:$1,PROSPER_Hull!$79:$79,""),
IF($C17="Monika Kotwani",_xlfn.XLOOKUP($B17,PROSPER_Kotwani!$1:$1,PROSPER_Kotwani!$79:$79,""),
IF($C17="Jonathan Wellner",_xlfn.XLOOKUP($B17,PROSPER_Wellner!$1:$1,PROSPER_Wellner!$79:$79,""),
IF($C17="Travis Harvey",_xlfn.XLOOKUP($B17,PROSPER_Harvey!$1:$1,PROSPER_Harvey!$79:$79,""),"")))))))="","",
IF($C17="Christopher Lobo",_xlfn.XLOOKUP($B17,PROSPER_Lobo!$1:$1,PROSPER_Lobo!$79:$79,""),
IF($C17="Naren Baliga",_xlfn.XLOOKUP($B17,PROSPER_Baliga!$1:$1,PROSPER_Baliga!$79:$79,""),
IF($C17="Thorsten Huhn",_xlfn.XLOOKUP($B17,PROSPER_Huhn!$1:$1,PROSPER_Huhn!$79:$79,""),
IF($C17="Nick Hull",_xlfn.XLOOKUP($B17,PROSPER_Hull!$1:$1,PROSPER_Hull!$79:$79,""),
IF($C17="Monika Kotwani",_xlfn.XLOOKUP($B17,PROSPER_Kotwani!$1:$1,PROSPER_Kotwani!$79:$79,""),
IF($C17="Jonathan Wellner",_xlfn.XLOOKUP($B17,PROSPER_Wellner!$1:$1,PROSPER_Wellner!$79:$79,""),
IF($C17="Travis Harvey",_xlfn.XLOOKUP($B17,PROSPER_Harvey!$1:$1,PROSPER_Harvey!$79:$79,""),""))))))))="","No Comment",IF(IF($C17="Christopher Lobo",_xlfn.XLOOKUP($B17,PROSPER_Lobo!$1:$1,PROSPER_Lobo!$79:$79,""),
IF($C17="Naren Baliga",_xlfn.XLOOKUP($B17,PROSPER_Baliga!$1:$1,PROSPER_Baliga!$79:$79,""),
IF($C17="Thorsten Huhn",_xlfn.XLOOKUP($B17,PROSPER_Huhn!$1:$1,PROSPER_Huhn!$79:$79,""),
IF($C17="Nick Hull",_xlfn.XLOOKUP($B17,PROSPER_Hull!$1:$1,PROSPER_Hull!$79:$79,""),
IF($C17="Monika Kotwani",_xlfn.XLOOKUP($B17,PROSPER_Kotwani!$1:$1,PROSPER_Kotwani!$79:$79,""),
IF($C17="Jonathan Wellner",_xlfn.XLOOKUP($B17,PROSPER_Wellner!$1:$1,PROSPER_Wellner!$79:$79,""),
IF($C17="Travis Harvey",_xlfn.XLOOKUP($B17,PROSPER_Harvey!$1:$1,PROSPER_Harvey!$79:$79,""),"")))))))="","",
IF($C17="Christopher Lobo",_xlfn.XLOOKUP($B17,PROSPER_Lobo!$1:$1,PROSPER_Lobo!$79:$79,""),
IF($C17="Naren Baliga",_xlfn.XLOOKUP($B17,PROSPER_Baliga!$1:$1,PROSPER_Baliga!$79:$79,""),
IF($C17="Thorsten Huhn",_xlfn.XLOOKUP($B17,PROSPER_Huhn!$1:$1,PROSPER_Huhn!$79:$79,""),
IF($C17="Nick Hull",_xlfn.XLOOKUP($B17,PROSPER_Hull!$1:$1,PROSPER_Hull!$79:$79,""),
IF($C17="Monika Kotwani",_xlfn.XLOOKUP($B17,PROSPER_Kotwani!$1:$1,PROSPER_Kotwani!$79:$79,""),
IF($C17="Jonathan Wellner",_xlfn.XLOOKUP($B17,PROSPER_Wellner!$1:$1,PROSPER_Wellner!$79:$79,""),
IF($C17="Travis Harvey",_xlfn.XLOOKUP($B17,PROSPER_Harvey!$1:$1,PROSPER_Harvey!$79:$79,""),"")))))))))</f>
        <v>No Comment</v>
      </c>
      <c r="KM17" s="141" t="str">
        <f t="shared" si="229"/>
        <v>N/A</v>
      </c>
      <c r="KN17" s="145" t="str">
        <f t="shared" si="230"/>
        <v>N/A</v>
      </c>
      <c r="KO17" s="146" t="str">
        <f t="shared" si="231"/>
        <v>N/A</v>
      </c>
      <c r="KP17" s="194" t="str">
        <f t="shared" si="232"/>
        <v>N/A</v>
      </c>
      <c r="KQ17" s="147">
        <f t="shared" si="233"/>
        <v>4.3750882352941183</v>
      </c>
      <c r="KR17" s="148"/>
      <c r="KS17" s="148"/>
      <c r="KT17" s="148"/>
      <c r="KU17" s="149"/>
    </row>
    <row r="18" spans="2:307" x14ac:dyDescent="0.25">
      <c r="B18" s="118" t="s">
        <v>149</v>
      </c>
      <c r="C18" s="119" t="s">
        <v>488</v>
      </c>
      <c r="D18" s="120" t="str">
        <f>_xlfn.XLOOKUP(B18,PROSPERInitial_Query!E:E,PROSPERInitial_Query!G:G,"",,-1)</f>
        <v/>
      </c>
      <c r="E18" s="121" t="str">
        <f t="shared" si="136"/>
        <v>David Beymer1 - PortfolioDesign Success</v>
      </c>
      <c r="F18" s="122" t="str">
        <f>_xlfn.XLOOKUP(E18,PROSPERDelta_Query!BK:BK,PROSPERDelta_Query!I:I,"",,-1)</f>
        <v/>
      </c>
      <c r="G18" s="123" t="str">
        <f t="shared" si="137"/>
        <v>N/A</v>
      </c>
      <c r="H18" s="124" t="str">
        <f>IF(IF(IF($C18="Christopher Lobo",_xlfn.XLOOKUP($B18,PROSPER_Lobo!$1:$1,PROSPER_Lobo!$2:$2,""),
IF($C18="Naren Baliga",_xlfn.XLOOKUP($B18,PROSPER_Baliga!$1:$1,PROSPER_Baliga!$2:$2,""),
IF($C18="Thorsten Huhn",_xlfn.XLOOKUP($B18,PROSPER_Huhn!$1:$1,PROSPER_Huhn!$2:$2,""),
IF($C18="Nick Hull",_xlfn.XLOOKUP($B18,PROSPER_Hull!$1:$1,PROSPER_Hull!$2:$2,""),
IF($C18="Monika Kotwani",_xlfn.XLOOKUP($B18,PROSPER_Kotwani!$1:$1,PROSPER_Kotwani!$2:$2,""),
IF($C18="Jonathan Wellner",_xlfn.XLOOKUP($B18,PROSPER_Wellner!$1:$1,PROSPER_Wellner!$2:$2,""),
IF($C18="Travis Harvey",_xlfn.XLOOKUP($B18,PROSPER_Harvey!$1:$1,PROSPER_Harvey!$2:$2,""),"")))))))="","",
IF($C18="Christopher Lobo",_xlfn.XLOOKUP($B18,PROSPER_Lobo!$1:$1,PROSPER_Lobo!$2:$2,""),
IF($C18="Naren Baliga",_xlfn.XLOOKUP($B18,PROSPER_Baliga!$1:$1,PROSPER_Baliga!$2:$2,""),
IF($C18="Thorsten Huhn",_xlfn.XLOOKUP($B18,PROSPER_Huhn!$1:$1,PROSPER_Huhn!$2:$2,""),
IF($C18="Nick Hull",_xlfn.XLOOKUP($B18,PROSPER_Hull!$1:$1,PROSPER_Hull!$2:$2,""),
IF($C18="Monika Kotwani",_xlfn.XLOOKUP($B18,PROSPER_Kotwani!$1:$1,PROSPER_Kotwani!$2:$2,""),
IF($C18="Jonathan Wellner",_xlfn.XLOOKUP($B18,PROSPER_Wellner!$1:$1,PROSPER_Wellner!$2:$2,""),
IF($C18="Travis Harvey",_xlfn.XLOOKUP($B18,PROSPER_Harvey!$1:$1,PROSPER_Harvey!$2:$2,""),""))))))))="","No Score",(IF(IF($C18="Christopher Lobo",_xlfn.XLOOKUP($B18,PROSPER_Lobo!$1:$1,PROSPER_Lobo!$2:$2,""),
IF($C18="Naren Baliga",_xlfn.XLOOKUP($B18,PROSPER_Baliga!$1:$1,PROSPER_Baliga!$2:$2,""),
IF($C18="Thorsten Huhn",_xlfn.XLOOKUP($B18,PROSPER_Huhn!$1:$1,PROSPER_Huhn!$2:$2,""),
IF($C18="Nick Hull",_xlfn.XLOOKUP($B18,PROSPER_Hull!$1:$1,PROSPER_Hull!$2:$2,""),
IF($C18="Monika Kotwani",_xlfn.XLOOKUP($B18,PROSPER_Kotwani!$1:$1,PROSPER_Kotwani!$2:$2,""),
IF($C18="Jonathan Wellner",_xlfn.XLOOKUP($B18,PROSPER_Wellner!$1:$1,PROSPER_Wellner!$2:$2,""),
IF($C18="Travis Harvey",_xlfn.XLOOKUP($B18,PROSPER_Harvey!$1:$1,PROSPER_Harvey!$2:$2,""),"")))))))="","",
IF($C18="Christopher Lobo",_xlfn.XLOOKUP($B18,PROSPER_Lobo!$1:$1,PROSPER_Lobo!$2:$2,""),
IF($C18="Naren Baliga",_xlfn.XLOOKUP($B18,PROSPER_Baliga!$1:$1,PROSPER_Baliga!$2:$2,""),
IF($C18="Thorsten Huhn",_xlfn.XLOOKUP($B18,PROSPER_Huhn!$1:$1,PROSPER_Huhn!$2:$2,""),
IF($C18="Nick Hull",_xlfn.XLOOKUP($B18,PROSPER_Hull!$1:$1,PROSPER_Hull!$2:$2,""),
IF($C18="Monika Kotwani",_xlfn.XLOOKUP($B18,PROSPER_Kotwani!$1:$1,PROSPER_Kotwani!$2:$2,""),
IF($C18="Jonathan Wellner",_xlfn.XLOOKUP($B18,PROSPER_Wellner!$1:$1,PROSPER_Wellner!$2:$2,""),
IF($C18="Travis Harvey",_xlfn.XLOOKUP($B18,PROSPER_Harvey!$1:$1,PROSPER_Harvey!$2:$2,""),""))))))))))</f>
        <v>No Score</v>
      </c>
      <c r="I18" s="125" t="str">
        <f>IF(IF(IF($C18="Christopher Lobo",_xlfn.XLOOKUP($B18,PROSPER_Lobo!$1:$1,PROSPER_Lobo!$3:$3,""),
IF($C18="Naren Baliga",_xlfn.XLOOKUP($B18,PROSPER_Baliga!$1:$1,PROSPER_Baliga!$3:$3,""),
IF($C18="Thorsten Huhn",_xlfn.XLOOKUP($B18,PROSPER_Huhn!$1:$1,PROSPER_Huhn!$3:$3,""),
IF($C18="Nick Hull",_xlfn.XLOOKUP($B18,PROSPER_Hull!$1:$1,PROSPER_Hull!$3:$3,""),
IF($C18="Monika Kotwani",_xlfn.XLOOKUP($B18,PROSPER_Kotwani!$1:$1,PROSPER_Kotwani!$3:$3,""),
IF($C18="Jonathan Wellner",_xlfn.XLOOKUP($B18,PROSPER_Wellner!$1:$1,PROSPER_Wellner!$3:$3,""),
IF($C18="Travis Harvey",_xlfn.XLOOKUP($B18,PROSPER_Harvey!$1:$1,PROSPER_Harvey!$3:$3,""),"")))))))="","",
IF($C18="Christopher Lobo",_xlfn.XLOOKUP($B18,PROSPER_Lobo!$1:$1,PROSPER_Lobo!$3:$3,""),
IF($C18="Naren Baliga",_xlfn.XLOOKUP($B18,PROSPER_Baliga!$1:$1,PROSPER_Baliga!$3:$3,""),
IF($C18="Thorsten Huhn",_xlfn.XLOOKUP($B18,PROSPER_Huhn!$1:$1,PROSPER_Huhn!$3:$3,""),
IF($C18="Nick Hull",_xlfn.XLOOKUP($B18,PROSPER_Hull!$1:$1,PROSPER_Hull!$3:$3,""),
IF($C18="Monika Kotwani",_xlfn.XLOOKUP($B18,PROSPER_Kotwani!$1:$1,PROSPER_Kotwani!$3:$3,""),
IF($C18="Jonathan Wellner",_xlfn.XLOOKUP($B18,PROSPER_Wellner!$1:$1,PROSPER_Wellner!$3:$3,""),
IF($C18="Travis Harvey",_xlfn.XLOOKUP($B18,PROSPER_Harvey!$1:$1,PROSPER_Harvey!$3:$3,""),""))))))))="","No Comment",IF(IF($C18="Christopher Lobo",_xlfn.XLOOKUP($B18,PROSPER_Lobo!$1:$1,PROSPER_Lobo!$3:$3,""),
IF($C18="Naren Baliga",_xlfn.XLOOKUP($B18,PROSPER_Baliga!$1:$1,PROSPER_Baliga!$3:$3,""),
IF($C18="Thorsten Huhn",_xlfn.XLOOKUP($B18,PROSPER_Huhn!$1:$1,PROSPER_Huhn!$3:$3,""),
IF($C18="Nick Hull",_xlfn.XLOOKUP($B18,PROSPER_Hull!$1:$1,PROSPER_Hull!$3:$3,""),
IF($C18="Monika Kotwani",_xlfn.XLOOKUP($B18,PROSPER_Kotwani!$1:$1,PROSPER_Kotwani!$3:$3,""),
IF($C18="Jonathan Wellner",_xlfn.XLOOKUP($B18,PROSPER_Wellner!$1:$1,PROSPER_Wellner!$3:$3,""),
IF($C18="Travis Harvey",_xlfn.XLOOKUP($B18,PROSPER_Harvey!$1:$1,PROSPER_Harvey!$3:$3,""),"")))))))="","",
IF($C18="Christopher Lobo",_xlfn.XLOOKUP($B18,PROSPER_Lobo!$1:$1,PROSPER_Lobo!$3:$3,""),
IF($C18="Naren Baliga",_xlfn.XLOOKUP($B18,PROSPER_Baliga!$1:$1,PROSPER_Baliga!$3:$3,""),
IF($C18="Thorsten Huhn",_xlfn.XLOOKUP($B18,PROSPER_Huhn!$1:$1,PROSPER_Huhn!$3:$3,""),
IF($C18="Nick Hull",_xlfn.XLOOKUP($B18,PROSPER_Hull!$1:$1,PROSPER_Hull!$3:$3,""),
IF($C18="Monika Kotwani",_xlfn.XLOOKUP($B18,PROSPER_Kotwani!$1:$1,PROSPER_Kotwani!$3:$3,""),
IF($C18="Jonathan Wellner",_xlfn.XLOOKUP($B18,PROSPER_Wellner!$1:$1,PROSPER_Wellner!$3:$3,""),
IF($C18="Travis Harvey",_xlfn.XLOOKUP($B18,PROSPER_Harvey!$1:$1,PROSPER_Harvey!$3:$3,""),"")))))))))</f>
        <v>No Comment</v>
      </c>
      <c r="J18" s="124">
        <f>IFERROR(ROUND(_xlfn.XLOOKUP(B18,DesignSuccessChallenge_Query!$E:$E,DesignSuccessChallenge_Query!$F:$F)/4.7,0),"Not Taken")</f>
        <v>6</v>
      </c>
      <c r="K18" s="150">
        <f t="shared" si="138"/>
        <v>6</v>
      </c>
      <c r="L18" s="120" t="str">
        <f>_xlfn.XLOOKUP(B18,PROSPERInitial_Query!$E:$E,PROSPERInitial_Query!$H:$H,"",,-1)</f>
        <v/>
      </c>
      <c r="M18" s="121" t="str">
        <f t="shared" si="3"/>
        <v>David Beymer1 - PortfolioPremium Engagement</v>
      </c>
      <c r="N18" s="126" t="str">
        <f>_xlfn.XLOOKUP(M18,PROSPERDelta_Query!BK:BK,PROSPERDelta_Query!J:J,"",,-1)</f>
        <v/>
      </c>
      <c r="O18" s="124" t="str">
        <f t="shared" si="139"/>
        <v>N/A</v>
      </c>
      <c r="P18" s="124" t="str">
        <f>IF(IF(IF($C18="Christopher Lobo",_xlfn.XLOOKUP($B18,PROSPER_Lobo!$1:$1,PROSPER_Lobo!$4:$4,""),
IF($C18="Naren Baliga",_xlfn.XLOOKUP($B18,PROSPER_Baliga!$1:$1,PROSPER_Baliga!$4:$4,""),
IF($C18="Thorsten Huhn",_xlfn.XLOOKUP($B18,PROSPER_Huhn!$1:$1,PROSPER_Huhn!$4:$4,""),
IF($C18="Nick Hull",_xlfn.XLOOKUP($B18,PROSPER_Hull!$1:$1,PROSPER_Hull!$4:$4,""),
IF($C18="Monika Kotwani",_xlfn.XLOOKUP($B18,PROSPER_Kotwani!$1:$1,PROSPER_Kotwani!$4:$4,""),
IF($C18="Jonathan Wellner",_xlfn.XLOOKUP($B18,PROSPER_Wellner!$1:$1,PROSPER_Wellner!$4:$4,""),
IF($C18="Travis Harvey",_xlfn.XLOOKUP($B18,PROSPER_Harvey!$1:$1,PROSPER_Harvey!$4:$4,""),"")))))))="","",
IF($C18="Christopher Lobo",_xlfn.XLOOKUP($B18,PROSPER_Lobo!$1:$1,PROSPER_Lobo!$4:$4,""),
IF($C18="Naren Baliga",_xlfn.XLOOKUP($B18,PROSPER_Baliga!$1:$1,PROSPER_Baliga!$4:$4,""),
IF($C18="Thorsten Huhn",_xlfn.XLOOKUP($B18,PROSPER_Huhn!$1:$1,PROSPER_Huhn!$4:$4,""),
IF($C18="Nick Hull",_xlfn.XLOOKUP($B18,PROSPER_Hull!$1:$1,PROSPER_Hull!$4:$4,""),
IF($C18="Monika Kotwani",_xlfn.XLOOKUP($B18,PROSPER_Kotwani!$1:$1,PROSPER_Kotwani!$4:$4,""),
IF($C18="Jonathan Wellner",_xlfn.XLOOKUP($B18,PROSPER_Wellner!$1:$1,PROSPER_Wellner!$4:$4,""),
IF($C18="Travis Harvey",_xlfn.XLOOKUP($B18,PROSPER_Harvey!$1:$1,PROSPER_Harvey!$4:$4,""),""))))))))="","No Score",IF(IF($C18="Christopher Lobo",_xlfn.XLOOKUP($B18,PROSPER_Lobo!$1:$1,PROSPER_Lobo!$4:$4,""),
IF($C18="Naren Baliga",_xlfn.XLOOKUP($B18,PROSPER_Baliga!$1:$1,PROSPER_Baliga!$4:$4,""),
IF($C18="Thorsten Huhn",_xlfn.XLOOKUP($B18,PROSPER_Huhn!$1:$1,PROSPER_Huhn!$4:$4,""),
IF($C18="Nick Hull",_xlfn.XLOOKUP($B18,PROSPER_Hull!$1:$1,PROSPER_Hull!$4:$4,""),
IF($C18="Monika Kotwani",_xlfn.XLOOKUP($B18,PROSPER_Kotwani!$1:$1,PROSPER_Kotwani!$4:$4,""),
IF($C18="Jonathan Wellner",_xlfn.XLOOKUP($B18,PROSPER_Wellner!$1:$1,PROSPER_Wellner!$4:$4,""),
IF($C18="Travis Harvey",_xlfn.XLOOKUP($B18,PROSPER_Harvey!$1:$1,PROSPER_Harvey!$4:$4,""),"")))))))="","",
IF($C18="Christopher Lobo",_xlfn.XLOOKUP($B18,PROSPER_Lobo!$1:$1,PROSPER_Lobo!$4:$4,""),
IF($C18="Naren Baliga",_xlfn.XLOOKUP($B18,PROSPER_Baliga!$1:$1,PROSPER_Baliga!$4:$4,""),
IF($C18="Thorsten Huhn",_xlfn.XLOOKUP($B18,PROSPER_Huhn!$1:$1,PROSPER_Huhn!$4:$4,""),
IF($C18="Nick Hull",_xlfn.XLOOKUP($B18,PROSPER_Hull!$1:$1,PROSPER_Hull!$4:$4,""),
IF($C18="Monika Kotwani",_xlfn.XLOOKUP($B18,PROSPER_Kotwani!$1:$1,PROSPER_Kotwani!$4:$4,""),
IF($C18="Jonathan Wellner",_xlfn.XLOOKUP($B18,PROSPER_Wellner!$1:$1,PROSPER_Wellner!$4:$4,""),
IF($C18="Travis Harvey",_xlfn.XLOOKUP($B18,PROSPER_Harvey!$1:$1,PROSPER_Harvey!$4:$4,""),"")))))))))</f>
        <v>No Score</v>
      </c>
      <c r="Q18" s="125" t="str">
        <f>IF(IF(IF($C18="Christopher Lobo",_xlfn.XLOOKUP($B18,PROSPER_Lobo!$1:$1,PROSPER_Lobo!$5:$5,""),
IF($C18="Naren Baliga",_xlfn.XLOOKUP($B18,PROSPER_Baliga!$1:$1,PROSPER_Baliga!$5:$5,""),
IF($C18="Thorsten Huhn",_xlfn.XLOOKUP($B18,PROSPER_Huhn!$1:$1,PROSPER_Huhn!$5:$5,""),
IF($C18="Nick Hull",_xlfn.XLOOKUP($B18,PROSPER_Hull!$1:$1,PROSPER_Hull!$5:$5,""),
IF($C18="Monika Kotwani",_xlfn.XLOOKUP($B18,PROSPER_Kotwani!$1:$1,PROSPER_Kotwani!$5:$5,""),
IF($C18="Jonathan Wellner",_xlfn.XLOOKUP($B18,PROSPER_Wellner!$1:$1,PROSPER_Wellner!$5:$5,""),
IF($C18="Travis Harvey",_xlfn.XLOOKUP($B18,PROSPER_Harvey!$1:$1,PROSPER_Harvey!$5:$5,""),"")))))))="","",
IF($C18="Christopher Lobo",_xlfn.XLOOKUP($B18,PROSPER_Lobo!$1:$1,PROSPER_Lobo!$5:$5,""),
IF($C18="Naren Baliga",_xlfn.XLOOKUP($B18,PROSPER_Baliga!$1:$1,PROSPER_Baliga!$5:$5,""),
IF($C18="Thorsten Huhn",_xlfn.XLOOKUP($B18,PROSPER_Huhn!$1:$1,PROSPER_Huhn!$5:$5,""),
IF($C18="Nick Hull",_xlfn.XLOOKUP($B18,PROSPER_Hull!$1:$1,PROSPER_Hull!$5:$5,""),
IF($C18="Monika Kotwani",_xlfn.XLOOKUP($B18,PROSPER_Kotwani!$1:$1,PROSPER_Kotwani!$5:$5,""),
IF($C18="Jonathan Wellner",_xlfn.XLOOKUP($B18,PROSPER_Wellner!$1:$1,PROSPER_Wellner!$5:$5,""),
IF($C18="Travis Harvey",_xlfn.XLOOKUP($B18,PROSPER_Harvey!$1:$1,PROSPER_Harvey!$5:$5,""),""))))))))="","No Comment",IF(IF($C18="Christopher Lobo",_xlfn.XLOOKUP($B18,PROSPER_Lobo!$1:$1,PROSPER_Lobo!$5:$5,""),
IF($C18="Naren Baliga",_xlfn.XLOOKUP($B18,PROSPER_Baliga!$1:$1,PROSPER_Baliga!$5:$5,""),
IF($C18="Thorsten Huhn",_xlfn.XLOOKUP($B18,PROSPER_Huhn!$1:$1,PROSPER_Huhn!$5:$5,""),
IF($C18="Nick Hull",_xlfn.XLOOKUP($B18,PROSPER_Hull!$1:$1,PROSPER_Hull!$5:$5,""),
IF($C18="Monika Kotwani",_xlfn.XLOOKUP($B18,PROSPER_Kotwani!$1:$1,PROSPER_Kotwani!$5:$5,""),
IF($C18="Jonathan Wellner",_xlfn.XLOOKUP($B18,PROSPER_Wellner!$1:$1,PROSPER_Wellner!$5:$5,""),
IF($C18="Travis Harvey",_xlfn.XLOOKUP($B18,PROSPER_Harvey!$1:$1,PROSPER_Harvey!$5:$5,""),"")))))))="","",
IF($C18="Christopher Lobo",_xlfn.XLOOKUP($B18,PROSPER_Lobo!$1:$1,PROSPER_Lobo!$5:$5,""),
IF($C18="Naren Baliga",_xlfn.XLOOKUP($B18,PROSPER_Baliga!$1:$1,PROSPER_Baliga!$5:$5,""),
IF($C18="Thorsten Huhn",_xlfn.XLOOKUP($B18,PROSPER_Huhn!$1:$1,PROSPER_Huhn!$5:$5,""),
IF($C18="Nick Hull",_xlfn.XLOOKUP($B18,PROSPER_Hull!$1:$1,PROSPER_Hull!$5:$5,""),
IF($C18="Monika Kotwani",_xlfn.XLOOKUP($B18,PROSPER_Kotwani!$1:$1,PROSPER_Kotwani!$5:$5,""),
IF($C18="Jonathan Wellner",_xlfn.XLOOKUP($B18,PROSPER_Wellner!$1:$1,PROSPER_Wellner!$5:$5,""),
IF($C18="Travis Harvey",_xlfn.XLOOKUP($B18,PROSPER_Harvey!$1:$1,PROSPER_Harvey!$5:$5,""),"")))))))))</f>
        <v>No Comment</v>
      </c>
      <c r="R18" s="124" t="s">
        <v>89</v>
      </c>
      <c r="S18" s="150" t="str">
        <f t="shared" si="140"/>
        <v>N/A</v>
      </c>
      <c r="T18" s="120" t="str">
        <f>_xlfn.XLOOKUP(B18,PROSPERInitial_Query!$E:$E,PROSPERInitial_Query!$I:$I,"",,-1)</f>
        <v/>
      </c>
      <c r="U18" s="121" t="str">
        <f t="shared" si="6"/>
        <v>David Beymer1 - PortfolioCloud Application Services</v>
      </c>
      <c r="V18" s="126" t="str">
        <f>_xlfn.XLOOKUP(U18,PROSPERDelta_Query!BK:BK,PROSPERDelta_Query!K:K,"",,-1)</f>
        <v/>
      </c>
      <c r="W18" s="124" t="str">
        <f t="shared" si="141"/>
        <v>N/A</v>
      </c>
      <c r="X18" s="124" t="str">
        <f>IF(IF(IF($C18="Christopher Lobo",_xlfn.XLOOKUP($B18,PROSPER_Lobo!$1:$1,PROSPER_Lobo!$6:$6,""),
IF($C18="Naren Baliga",_xlfn.XLOOKUP($B18,PROSPER_Baliga!$1:$1,PROSPER_Baliga!$6:$6,""),
IF($C18="Thorsten Huhn",_xlfn.XLOOKUP($B18,PROSPER_Huhn!$1:$1,PROSPER_Huhn!$6:$6,""),
IF($C18="Nick Hull",_xlfn.XLOOKUP($B18,PROSPER_Hull!$1:$1,PROSPER_Hull!$6:$6,""),
IF($C18="Monika Kotwani",_xlfn.XLOOKUP($B18,PROSPER_Kotwani!$1:$1,PROSPER_Kotwani!$6:$6,""),
IF($C18="Jonathan Wellner",_xlfn.XLOOKUP($B18,PROSPER_Wellner!$1:$1,PROSPER_Wellner!$6:$6,""),
IF($C18="Travis Harvey",_xlfn.XLOOKUP($B18,PROSPER_Harvey!$1:$1,PROSPER_Harvey!$6:$6,""),"")))))))="","",
IF($C18="Christopher Lobo",_xlfn.XLOOKUP($B18,PROSPER_Lobo!$1:$1,PROSPER_Lobo!$6:$6,""),
IF($C18="Naren Baliga",_xlfn.XLOOKUP($B18,PROSPER_Baliga!$1:$1,PROSPER_Baliga!$6:$6,""),
IF($C18="Thorsten Huhn",_xlfn.XLOOKUP($B18,PROSPER_Huhn!$1:$1,PROSPER_Huhn!$6:$6,""),
IF($C18="Nick Hull",_xlfn.XLOOKUP($B18,PROSPER_Hull!$1:$1,PROSPER_Hull!$6:$6,""),
IF($C18="Monika Kotwani",_xlfn.XLOOKUP($B18,PROSPER_Kotwani!$1:$1,PROSPER_Kotwani!$6:$6,""),
IF($C18="Jonathan Wellner",_xlfn.XLOOKUP($B18,PROSPER_Wellner!$1:$1,PROSPER_Wellner!$6:$6,""),
IF($C18="Travis Harvey",_xlfn.XLOOKUP($B18,PROSPER_Harvey!$1:$1,PROSPER_Harvey!$6:$6,""),""))))))))="","No Score",IF(IF($C18="Christopher Lobo",_xlfn.XLOOKUP($B18,PROSPER_Lobo!$1:$1,PROSPER_Lobo!$6:$6,""),
IF($C18="Naren Baliga",_xlfn.XLOOKUP($B18,PROSPER_Baliga!$1:$1,PROSPER_Baliga!$6:$6,""),
IF($C18="Thorsten Huhn",_xlfn.XLOOKUP($B18,PROSPER_Huhn!$1:$1,PROSPER_Huhn!$6:$6,""),
IF($C18="Nick Hull",_xlfn.XLOOKUP($B18,PROSPER_Hull!$1:$1,PROSPER_Hull!$6:$6,""),
IF($C18="Monika Kotwani",_xlfn.XLOOKUP($B18,PROSPER_Kotwani!$1:$1,PROSPER_Kotwani!$6:$6,""),
IF($C18="Jonathan Wellner",_xlfn.XLOOKUP($B18,PROSPER_Wellner!$1:$1,PROSPER_Wellner!$6:$6,""),
IF($C18="Travis Harvey",_xlfn.XLOOKUP($B18,PROSPER_Harvey!$1:$1,PROSPER_Harvey!$6:$6,""),"")))))))="","",
IF($C18="Christopher Lobo",_xlfn.XLOOKUP($B18,PROSPER_Lobo!$1:$1,PROSPER_Lobo!$6:$6,""),
IF($C18="Naren Baliga",_xlfn.XLOOKUP($B18,PROSPER_Baliga!$1:$1,PROSPER_Baliga!$6:$6,""),
IF($C18="Thorsten Huhn",_xlfn.XLOOKUP($B18,PROSPER_Huhn!$1:$1,PROSPER_Huhn!$6:$6,""),
IF($C18="Nick Hull",_xlfn.XLOOKUP($B18,PROSPER_Hull!$1:$1,PROSPER_Hull!$6:$6,""),
IF($C18="Monika Kotwani",_xlfn.XLOOKUP($B18,PROSPER_Kotwani!$1:$1,PROSPER_Kotwani!$6:$6,""),
IF($C18="Jonathan Wellner",_xlfn.XLOOKUP($B18,PROSPER_Wellner!$1:$1,PROSPER_Wellner!$6:$6,""),
IF($C18="Travis Harvey",_xlfn.XLOOKUP($B18,PROSPER_Harvey!$1:$1,PROSPER_Harvey!$6:$6,""),"")))))))))</f>
        <v>No Score</v>
      </c>
      <c r="Y18" s="125" t="str">
        <f>IF(IF(IF($C18="Christopher Lobo",_xlfn.XLOOKUP($B18,PROSPER_Lobo!$1:$1,PROSPER_Lobo!$7:$7,""),
IF($C18="Naren Baliga",_xlfn.XLOOKUP($B18,PROSPER_Baliga!$1:$1,PROSPER_Baliga!$7:$7,""),
IF($C18="Thorsten Huhn",_xlfn.XLOOKUP($B18,PROSPER_Huhn!$1:$1,PROSPER_Huhn!$7:$7,""),
IF($C18="Nick Hull",_xlfn.XLOOKUP($B18,PROSPER_Hull!$1:$1,PROSPER_Hull!$7:$7,""),
IF($C18="Monika Kotwani",_xlfn.XLOOKUP($B18,PROSPER_Kotwani!$1:$1,PROSPER_Kotwani!$7:$7,""),
IF($C18="Jonathan Wellner",_xlfn.XLOOKUP($B18,PROSPER_Wellner!$1:$1,PROSPER_Wellner!$7:$7,""),
IF($C18="Travis Harvey",_xlfn.XLOOKUP($B18,PROSPER_Harvey!$1:$1,PROSPER_Harvey!$7:$7,""),"")))))))="","",
IF($C18="Christopher Lobo",_xlfn.XLOOKUP($B18,PROSPER_Lobo!$1:$1,PROSPER_Lobo!$7:$7,""),
IF($C18="Naren Baliga",_xlfn.XLOOKUP($B18,PROSPER_Baliga!$1:$1,PROSPER_Baliga!$7:$7,""),
IF($C18="Thorsten Huhn",_xlfn.XLOOKUP($B18,PROSPER_Huhn!$1:$1,PROSPER_Huhn!$7:$7,""),
IF($C18="Nick Hull",_xlfn.XLOOKUP($B18,PROSPER_Hull!$1:$1,PROSPER_Hull!$7:$7,""),
IF($C18="Monika Kotwani",_xlfn.XLOOKUP($B18,PROSPER_Kotwani!$1:$1,PROSPER_Kotwani!$7:$7,""),
IF($C18="Jonathan Wellner",_xlfn.XLOOKUP($B18,PROSPER_Wellner!$1:$1,PROSPER_Wellner!$7:$7,""),
IF($C18="Travis Harvey",_xlfn.XLOOKUP($B18,PROSPER_Harvey!$1:$1,PROSPER_Harvey!$7:$7,""),""))))))))="","No Comment",IF(IF($C18="Christopher Lobo",_xlfn.XLOOKUP($B18,PROSPER_Lobo!$1:$1,PROSPER_Lobo!$7:$7,""),
IF($C18="Naren Baliga",_xlfn.XLOOKUP($B18,PROSPER_Baliga!$1:$1,PROSPER_Baliga!$7:$7,""),
IF($C18="Thorsten Huhn",_xlfn.XLOOKUP($B18,PROSPER_Huhn!$1:$1,PROSPER_Huhn!$7:$7,""),
IF($C18="Nick Hull",_xlfn.XLOOKUP($B18,PROSPER_Hull!$1:$1,PROSPER_Hull!$7:$7,""),
IF($C18="Monika Kotwani",_xlfn.XLOOKUP($B18,PROSPER_Kotwani!$1:$1,PROSPER_Kotwani!$7:$7,""),
IF($C18="Jonathan Wellner",_xlfn.XLOOKUP($B18,PROSPER_Wellner!$1:$1,PROSPER_Wellner!$7:$7,""),
IF($C18="Travis Harvey",_xlfn.XLOOKUP($B18,PROSPER_Harvey!$1:$1,PROSPER_Harvey!$7:$7,""),"")))))))="","",
IF($C18="Christopher Lobo",_xlfn.XLOOKUP($B18,PROSPER_Lobo!$1:$1,PROSPER_Lobo!$7:$7,""),
IF($C18="Naren Baliga",_xlfn.XLOOKUP($B18,PROSPER_Baliga!$1:$1,PROSPER_Baliga!$7:$7,""),
IF($C18="Thorsten Huhn",_xlfn.XLOOKUP($B18,PROSPER_Huhn!$1:$1,PROSPER_Huhn!$7:$7,""),
IF($C18="Nick Hull",_xlfn.XLOOKUP($B18,PROSPER_Hull!$1:$1,PROSPER_Hull!$7:$7,""),
IF($C18="Monika Kotwani",_xlfn.XLOOKUP($B18,PROSPER_Kotwani!$1:$1,PROSPER_Kotwani!$7:$7,""),
IF($C18="Jonathan Wellner",_xlfn.XLOOKUP($B18,PROSPER_Wellner!$1:$1,PROSPER_Wellner!$7:$7,""),
IF($C18="Travis Harvey",_xlfn.XLOOKUP($B18,PROSPER_Harvey!$1:$1,PROSPER_Harvey!$7:$7,""),"")))))))))</f>
        <v>No Comment</v>
      </c>
      <c r="Z18" s="124" t="s">
        <v>89</v>
      </c>
      <c r="AA18" s="150" t="str">
        <f t="shared" si="142"/>
        <v>N/A</v>
      </c>
      <c r="AB18" s="120" t="str">
        <f>_xlfn.XLOOKUP(B18,PROSPERInitial_Query!$E:$E,PROSPERInitial_Query!$J:$J,"",,-1)</f>
        <v/>
      </c>
      <c r="AC18" s="121" t="str">
        <f t="shared" si="9"/>
        <v>David Beymer1 - PortfolioPreferred Success</v>
      </c>
      <c r="AD18" s="126" t="str">
        <f>_xlfn.XLOOKUP(AC18,PROSPERDelta_Query!BK:BK,PROSPERDelta_Query!L:L,"",,-1)</f>
        <v/>
      </c>
      <c r="AE18" s="124" t="str">
        <f t="shared" si="143"/>
        <v>N/A</v>
      </c>
      <c r="AF18" s="124" t="str">
        <f>IF(IF(IF($C18="Christopher Lobo",_xlfn.XLOOKUP($B18,PROSPER_Lobo!$1:$1,PROSPER_Lobo!$8:$8,""),
IF($C18="Naren Baliga",_xlfn.XLOOKUP($B18,PROSPER_Baliga!$1:$1,PROSPER_Baliga!$8:$8,""),
IF($C18="Thorsten Huhn",_xlfn.XLOOKUP($B18,PROSPER_Huhn!$1:$1,PROSPER_Huhn!$8:$8,""),
IF($C18="Nick Hull",_xlfn.XLOOKUP($B18,PROSPER_Hull!$1:$1,PROSPER_Hull!$8:$8,""),
IF($C18="Monika Kotwani",_xlfn.XLOOKUP($B18,PROSPER_Kotwani!$1:$1,PROSPER_Kotwani!$8:$8,""),
IF($C18="Jonathan Wellner",_xlfn.XLOOKUP($B18,PROSPER_Wellner!$1:$1,PROSPER_Wellner!$8:$8,""),
IF($C18="Travis Harvey",_xlfn.XLOOKUP($B18,PROSPER_Harvey!$1:$1,PROSPER_Harvey!$8:$8,""),"")))))))="","",
IF($C18="Christopher Lobo",_xlfn.XLOOKUP($B18,PROSPER_Lobo!$1:$1,PROSPER_Lobo!$8:$8,""),
IF($C18="Naren Baliga",_xlfn.XLOOKUP($B18,PROSPER_Baliga!$1:$1,PROSPER_Baliga!$8:$8,""),
IF($C18="Thorsten Huhn",_xlfn.XLOOKUP($B18,PROSPER_Huhn!$1:$1,PROSPER_Huhn!$8:$8,""),
IF($C18="Nick Hull",_xlfn.XLOOKUP($B18,PROSPER_Hull!$1:$1,PROSPER_Hull!$8:$8,""),
IF($C18="Monika Kotwani",_xlfn.XLOOKUP($B18,PROSPER_Kotwani!$1:$1,PROSPER_Kotwani!$8:$8,""),
IF($C18="Jonathan Wellner",_xlfn.XLOOKUP($B18,PROSPER_Wellner!$1:$1,PROSPER_Wellner!$8:$8,""),
IF($C18="Travis Harvey",_xlfn.XLOOKUP($B18,PROSPER_Harvey!$1:$1,PROSPER_Harvey!$8:$8,""),""))))))))="","No Score",IF(IF($C18="Christopher Lobo",_xlfn.XLOOKUP($B18,PROSPER_Lobo!$1:$1,PROSPER_Lobo!$8:$8,""),
IF($C18="Naren Baliga",_xlfn.XLOOKUP($B18,PROSPER_Baliga!$1:$1,PROSPER_Baliga!$8:$8,""),
IF($C18="Thorsten Huhn",_xlfn.XLOOKUP($B18,PROSPER_Huhn!$1:$1,PROSPER_Huhn!$8:$8,""),
IF($C18="Nick Hull",_xlfn.XLOOKUP($B18,PROSPER_Hull!$1:$1,PROSPER_Hull!$8:$8,""),
IF($C18="Monika Kotwani",_xlfn.XLOOKUP($B18,PROSPER_Kotwani!$1:$1,PROSPER_Kotwani!$8:$8,""),
IF($C18="Jonathan Wellner",_xlfn.XLOOKUP($B18,PROSPER_Wellner!$1:$1,PROSPER_Wellner!$8:$8,""),
IF($C18="Travis Harvey",_xlfn.XLOOKUP($B18,PROSPER_Harvey!$1:$1,PROSPER_Harvey!$8:$8,""),"")))))))="","",
IF($C18="Christopher Lobo",_xlfn.XLOOKUP($B18,PROSPER_Lobo!$1:$1,PROSPER_Lobo!$8:$8,""),
IF($C18="Naren Baliga",_xlfn.XLOOKUP($B18,PROSPER_Baliga!$1:$1,PROSPER_Baliga!$8:$8,""),
IF($C18="Thorsten Huhn",_xlfn.XLOOKUP($B18,PROSPER_Huhn!$1:$1,PROSPER_Huhn!$8:$8,""),
IF($C18="Nick Hull",_xlfn.XLOOKUP($B18,PROSPER_Hull!$1:$1,PROSPER_Hull!$8:$8,""),
IF($C18="Monika Kotwani",_xlfn.XLOOKUP($B18,PROSPER_Kotwani!$1:$1,PROSPER_Kotwani!$8:$8,""),
IF($C18="Jonathan Wellner",_xlfn.XLOOKUP($B18,PROSPER_Wellner!$1:$1,PROSPER_Wellner!$8:$8,""),
IF($C18="Travis Harvey",_xlfn.XLOOKUP($B18,PROSPER_Harvey!$1:$1,PROSPER_Harvey!$8:$8,""),"")))))))))</f>
        <v>No Score</v>
      </c>
      <c r="AG18" s="125" t="str">
        <f>IF(IF(IF($C18="Christopher Lobo",_xlfn.XLOOKUP($B18,PROSPER_Lobo!$1:$1,PROSPER_Lobo!$9:$9,""),
IF($C18="Naren Baliga",_xlfn.XLOOKUP($B18,PROSPER_Baliga!$1:$1,PROSPER_Baliga!$9:$9,""),
IF($C18="Thorsten Huhn",_xlfn.XLOOKUP($B18,PROSPER_Huhn!$1:$1,PROSPER_Huhn!$9:$9,""),
IF($C18="Nick Hull",_xlfn.XLOOKUP($B18,PROSPER_Hull!$1:$1,PROSPER_Hull!$9:$9,""),
IF($C18="Monika Kotwani",_xlfn.XLOOKUP($B18,PROSPER_Kotwani!$1:$1,PROSPER_Kotwani!$9:$9,""),
IF($C18="Jonathan Wellner",_xlfn.XLOOKUP($B18,PROSPER_Wellner!$1:$1,PROSPER_Wellner!$9:$9,""),
IF($C18="Travis Harvey",_xlfn.XLOOKUP($B18,PROSPER_Harvey!$1:$1,PROSPER_Harvey!$9:$9,""),"")))))))="","",
IF($C18="Christopher Lobo",_xlfn.XLOOKUP($B18,PROSPER_Lobo!$1:$1,PROSPER_Lobo!$9:$9,""),
IF($C18="Naren Baliga",_xlfn.XLOOKUP($B18,PROSPER_Baliga!$1:$1,PROSPER_Baliga!$9:$9,""),
IF($C18="Thorsten Huhn",_xlfn.XLOOKUP($B18,PROSPER_Huhn!$1:$1,PROSPER_Huhn!$9:$9,""),
IF($C18="Nick Hull",_xlfn.XLOOKUP($B18,PROSPER_Hull!$1:$1,PROSPER_Hull!$9:$9,""),
IF($C18="Monika Kotwani",_xlfn.XLOOKUP($B18,PROSPER_Kotwani!$1:$1,PROSPER_Kotwani!$9:$9,""),
IF($C18="Jonathan Wellner",_xlfn.XLOOKUP($B18,PROSPER_Wellner!$1:$1,PROSPER_Wellner!$9:$9,""),
IF($C18="Travis Harvey",_xlfn.XLOOKUP($B18,PROSPER_Harvey!$1:$1,PROSPER_Harvey!$9:$9,""),""))))))))="","No Comment",IF(IF($C18="Christopher Lobo",_xlfn.XLOOKUP($B18,PROSPER_Lobo!$1:$1,PROSPER_Lobo!$9:$9,""),
IF($C18="Naren Baliga",_xlfn.XLOOKUP($B18,PROSPER_Baliga!$1:$1,PROSPER_Baliga!$9:$9,""),
IF($C18="Thorsten Huhn",_xlfn.XLOOKUP($B18,PROSPER_Huhn!$1:$1,PROSPER_Huhn!$9:$9,""),
IF($C18="Nick Hull",_xlfn.XLOOKUP($B18,PROSPER_Hull!$1:$1,PROSPER_Hull!$9:$9,""),
IF($C18="Monika Kotwani",_xlfn.XLOOKUP($B18,PROSPER_Kotwani!$1:$1,PROSPER_Kotwani!$9:$9,""),
IF($C18="Jonathan Wellner",_xlfn.XLOOKUP($B18,PROSPER_Wellner!$1:$1,PROSPER_Wellner!$9:$9,""),
IF($C18="Travis Harvey",_xlfn.XLOOKUP($B18,PROSPER_Harvey!$1:$1,PROSPER_Harvey!$9:$9,""),"")))))))="","",
IF($C18="Christopher Lobo",_xlfn.XLOOKUP($B18,PROSPER_Lobo!$1:$1,PROSPER_Lobo!$9:$9,""),
IF($C18="Naren Baliga",_xlfn.XLOOKUP($B18,PROSPER_Baliga!$1:$1,PROSPER_Baliga!$9:$9,""),
IF($C18="Thorsten Huhn",_xlfn.XLOOKUP($B18,PROSPER_Huhn!$1:$1,PROSPER_Huhn!$9:$9,""),
IF($C18="Nick Hull",_xlfn.XLOOKUP($B18,PROSPER_Hull!$1:$1,PROSPER_Hull!$9:$9,""),
IF($C18="Monika Kotwani",_xlfn.XLOOKUP($B18,PROSPER_Kotwani!$1:$1,PROSPER_Kotwani!$9:$9,""),
IF($C18="Jonathan Wellner",_xlfn.XLOOKUP($B18,PROSPER_Wellner!$1:$1,PROSPER_Wellner!$9:$9,""),
IF($C18="Travis Harvey",_xlfn.XLOOKUP($B18,PROSPER_Harvey!$1:$1,PROSPER_Harvey!$9:$9,""),"")))))))))</f>
        <v>No Comment</v>
      </c>
      <c r="AH18" s="124" t="s">
        <v>89</v>
      </c>
      <c r="AI18" s="150" t="str">
        <f t="shared" si="144"/>
        <v>N/A</v>
      </c>
      <c r="AJ18" s="120" t="str">
        <f>_xlfn.XLOOKUP(B18,PROSPERInitial_Query!$E:$E,PROSPERInitial_Query!$K:$K,"",,-1)</f>
        <v/>
      </c>
      <c r="AK18" s="121" t="str">
        <f t="shared" si="12"/>
        <v>David Beymer1 - PortfolioBrownfield</v>
      </c>
      <c r="AL18" s="126" t="str">
        <f>_xlfn.XLOOKUP(AK18,PROSPERDelta_Query!BK:BK,PROSPERDelta_Query!M:M,"",,-1)</f>
        <v/>
      </c>
      <c r="AM18" s="124" t="str">
        <f t="shared" si="145"/>
        <v>N/A</v>
      </c>
      <c r="AN18" s="124" t="str">
        <f>IF(IF(IF($C18="Christopher Lobo",_xlfn.XLOOKUP($B18,PROSPER_Lobo!$1:$1,PROSPER_Lobo!$10:$10,""),
IF($C18="Naren Baliga",_xlfn.XLOOKUP($B18,PROSPER_Baliga!$1:$1,PROSPER_Baliga!$10:$10,""),
IF($C18="Thorsten Huhn",_xlfn.XLOOKUP($B18,PROSPER_Huhn!$1:$1,PROSPER_Huhn!$10:$10,""),
IF($C18="Nick Hull",_xlfn.XLOOKUP($B18,PROSPER_Hull!$1:$1,PROSPER_Hull!$10:$10,""),
IF($C18="Monika Kotwani",_xlfn.XLOOKUP($B18,PROSPER_Kotwani!$1:$1,PROSPER_Kotwani!$10:$10,""),
IF($C18="Jonathan Wellner",_xlfn.XLOOKUP($B18,PROSPER_Wellner!$1:$1,PROSPER_Wellner!$10:$10,""),
IF($C18="Travis Harvey",_xlfn.XLOOKUP($B18,PROSPER_Harvey!$1:$1,PROSPER_Harvey!$10:$10,""),"")))))))="","",
IF($C18="Christopher Lobo",_xlfn.XLOOKUP($B18,PROSPER_Lobo!$1:$1,PROSPER_Lobo!$10:$10,""),
IF($C18="Naren Baliga",_xlfn.XLOOKUP($B18,PROSPER_Baliga!$1:$1,PROSPER_Baliga!$10:$10,""),
IF($C18="Thorsten Huhn",_xlfn.XLOOKUP($B18,PROSPER_Huhn!$1:$1,PROSPER_Huhn!$10:$10,""),
IF($C18="Nick Hull",_xlfn.XLOOKUP($B18,PROSPER_Hull!$1:$1,PROSPER_Hull!$10:$10,""),
IF($C18="Monika Kotwani",_xlfn.XLOOKUP($B18,PROSPER_Kotwani!$1:$1,PROSPER_Kotwani!$10:$10,""),
IF($C18="Jonathan Wellner",_xlfn.XLOOKUP($B18,PROSPER_Wellner!$1:$1,PROSPER_Wellner!$10:$10,""),
IF($C18="Travis Harvey",_xlfn.XLOOKUP($B18,PROSPER_Harvey!$1:$1,PROSPER_Harvey!$10:$10,""),""))))))))="","No Score",IF(IF($C18="Christopher Lobo",_xlfn.XLOOKUP($B18,PROSPER_Lobo!$1:$1,PROSPER_Lobo!$10:$10,""),
IF($C18="Naren Baliga",_xlfn.XLOOKUP($B18,PROSPER_Baliga!$1:$1,PROSPER_Baliga!$10:$10,""),
IF($C18="Thorsten Huhn",_xlfn.XLOOKUP($B18,PROSPER_Huhn!$1:$1,PROSPER_Huhn!$10:$10,""),
IF($C18="Nick Hull",_xlfn.XLOOKUP($B18,PROSPER_Hull!$1:$1,PROSPER_Hull!$10:$10,""),
IF($C18="Monika Kotwani",_xlfn.XLOOKUP($B18,PROSPER_Kotwani!$1:$1,PROSPER_Kotwani!$10:$10,""),
IF($C18="Jonathan Wellner",_xlfn.XLOOKUP($B18,PROSPER_Wellner!$1:$1,PROSPER_Wellner!$10:$10,""),
IF($C18="Travis Harvey",_xlfn.XLOOKUP($B18,PROSPER_Harvey!$1:$1,PROSPER_Harvey!$10:$10,""),"")))))))="","",
IF($C18="Christopher Lobo",_xlfn.XLOOKUP($B18,PROSPER_Lobo!$1:$1,PROSPER_Lobo!$10:$10,""),
IF($C18="Naren Baliga",_xlfn.XLOOKUP($B18,PROSPER_Baliga!$1:$1,PROSPER_Baliga!$10:$10,""),
IF($C18="Thorsten Huhn",_xlfn.XLOOKUP($B18,PROSPER_Huhn!$1:$1,PROSPER_Huhn!$10:$10,""),
IF($C18="Nick Hull",_xlfn.XLOOKUP($B18,PROSPER_Hull!$1:$1,PROSPER_Hull!$10:$10,""),
IF($C18="Monika Kotwani",_xlfn.XLOOKUP($B18,PROSPER_Kotwani!$1:$1,PROSPER_Kotwani!$10:$10,""),
IF($C18="Jonathan Wellner",_xlfn.XLOOKUP($B18,PROSPER_Wellner!$1:$1,PROSPER_Wellner!$10:$10,""),
IF($C18="Travis Harvey",_xlfn.XLOOKUP($B18,PROSPER_Harvey!$1:$1,PROSPER_Harvey!$10:$10,""),"")))))))))</f>
        <v>No Score</v>
      </c>
      <c r="AO18" s="125" t="str">
        <f>IF(IF(IF($C18="Christopher Lobo",_xlfn.XLOOKUP($B18,PROSPER_Lobo!$1:$1,PROSPER_Lobo!$11:$11,""),
IF($C18="Naren Baliga",_xlfn.XLOOKUP($B18,PROSPER_Baliga!$1:$1,PROSPER_Baliga!$11:$11,""),
IF($C18="Thorsten Huhn",_xlfn.XLOOKUP($B18,PROSPER_Huhn!$1:$1,PROSPER_Huhn!$11:$11,""),
IF($C18="Nick Hull",_xlfn.XLOOKUP($B18,PROSPER_Hull!$1:$1,PROSPER_Hull!$11:$11,""),
IF($C18="Monika Kotwani",_xlfn.XLOOKUP($B18,PROSPER_Kotwani!$1:$1,PROSPER_Kotwani!$11:$11,""),
IF($C18="Jonathan Wellner",_xlfn.XLOOKUP($B18,PROSPER_Wellner!$1:$1,PROSPER_Wellner!$11:$11,""),
IF($C18="Travis Harvey",_xlfn.XLOOKUP($B18,PROSPER_Harvey!$1:$1,PROSPER_Harvey!$11:$11,""),"")))))))="","",
IF($C18="Christopher Lobo",_xlfn.XLOOKUP($B18,PROSPER_Lobo!$1:$1,PROSPER_Lobo!$11:$11,""),
IF($C18="Naren Baliga",_xlfn.XLOOKUP($B18,PROSPER_Baliga!$1:$1,PROSPER_Baliga!$11:$11,""),
IF($C18="Thorsten Huhn",_xlfn.XLOOKUP($B18,PROSPER_Huhn!$1:$1,PROSPER_Huhn!$11:$11,""),
IF($C18="Nick Hull",_xlfn.XLOOKUP($B18,PROSPER_Hull!$1:$1,PROSPER_Hull!$11:$11,""),
IF($C18="Monika Kotwani",_xlfn.XLOOKUP($B18,PROSPER_Kotwani!$1:$1,PROSPER_Kotwani!$11:$11,""),
IF($C18="Jonathan Wellner",_xlfn.XLOOKUP($B18,PROSPER_Wellner!$1:$1,PROSPER_Wellner!$11:$11,""),
IF($C18="Travis Harvey",_xlfn.XLOOKUP($B18,PROSPER_Harvey!$1:$1,PROSPER_Harvey!$11:$11,""),""))))))))="","No Comment",IF(IF($C18="Christopher Lobo",_xlfn.XLOOKUP($B18,PROSPER_Lobo!$1:$1,PROSPER_Lobo!$11:$11,""),
IF($C18="Naren Baliga",_xlfn.XLOOKUP($B18,PROSPER_Baliga!$1:$1,PROSPER_Baliga!$11:$11,""),
IF($C18="Thorsten Huhn",_xlfn.XLOOKUP($B18,PROSPER_Huhn!$1:$1,PROSPER_Huhn!$11:$11,""),
IF($C18="Nick Hull",_xlfn.XLOOKUP($B18,PROSPER_Hull!$1:$1,PROSPER_Hull!$11:$11,""),
IF($C18="Monika Kotwani",_xlfn.XLOOKUP($B18,PROSPER_Kotwani!$1:$1,PROSPER_Kotwani!$11:$11,""),
IF($C18="Jonathan Wellner",_xlfn.XLOOKUP($B18,PROSPER_Wellner!$1:$1,PROSPER_Wellner!$11:$11,""),
IF($C18="Travis Harvey",_xlfn.XLOOKUP($B18,PROSPER_Harvey!$1:$1,PROSPER_Harvey!$11:$11,""),"")))))))="","",
IF($C18="Christopher Lobo",_xlfn.XLOOKUP($B18,PROSPER_Lobo!$1:$1,PROSPER_Lobo!$11:$11,""),
IF($C18="Naren Baliga",_xlfn.XLOOKUP($B18,PROSPER_Baliga!$1:$1,PROSPER_Baliga!$11:$11,""),
IF($C18="Thorsten Huhn",_xlfn.XLOOKUP($B18,PROSPER_Huhn!$1:$1,PROSPER_Huhn!$11:$11,""),
IF($C18="Nick Hull",_xlfn.XLOOKUP($B18,PROSPER_Hull!$1:$1,PROSPER_Hull!$11:$11,""),
IF($C18="Monika Kotwani",_xlfn.XLOOKUP($B18,PROSPER_Kotwani!$1:$1,PROSPER_Kotwani!$11:$11,""),
IF($C18="Jonathan Wellner",_xlfn.XLOOKUP($B18,PROSPER_Wellner!$1:$1,PROSPER_Wellner!$11:$11,""),
IF($C18="Travis Harvey",_xlfn.XLOOKUP($B18,PROSPER_Harvey!$1:$1,PROSPER_Harvey!$11:$11,""),"")))))))))</f>
        <v>No Comment</v>
      </c>
      <c r="AP18" s="124" t="s">
        <v>89</v>
      </c>
      <c r="AQ18" s="150" t="str">
        <f t="shared" si="146"/>
        <v>N/A</v>
      </c>
      <c r="AR18" s="120" t="str">
        <f>_xlfn.XLOOKUP(B18,PROSPERInitial_Query!$E:$E,PROSPERInitial_Query!$L:$L,"",,-1)</f>
        <v/>
      </c>
      <c r="AS18" s="121" t="str">
        <f t="shared" si="15"/>
        <v>David Beymer1 - PortfolioTraining &amp; Adoption</v>
      </c>
      <c r="AT18" s="126" t="str">
        <f>_xlfn.XLOOKUP(AS18,PROSPERDelta_Query!BK:BK,PROSPERDelta_Query!N:N,"",,-1)</f>
        <v/>
      </c>
      <c r="AU18" s="124" t="str">
        <f t="shared" si="147"/>
        <v>N/A</v>
      </c>
      <c r="AV18" s="124" t="str">
        <f>IF(IF(IF($C18="Christopher Lobo",_xlfn.XLOOKUP($B18,PROSPER_Lobo!$1:$1,PROSPER_Lobo!$12:$12,""),
IF($C18="Naren Baliga",_xlfn.XLOOKUP($B18,PROSPER_Baliga!$1:$1,PROSPER_Baliga!$12:$12,""),
IF($C18="Thorsten Huhn",_xlfn.XLOOKUP($B18,PROSPER_Huhn!$1:$1,PROSPER_Huhn!$12:$12,""),
IF($C18="Nick Hull",_xlfn.XLOOKUP($B18,PROSPER_Hull!$1:$1,PROSPER_Hull!$12:$12,""),
IF($C18="Monika Kotwani",_xlfn.XLOOKUP($B18,PROSPER_Kotwani!$1:$1,PROSPER_Kotwani!$12:$12,""),
IF($C18="Jonathan Wellner",_xlfn.XLOOKUP($B18,PROSPER_Wellner!$1:$1,PROSPER_Wellner!$12:$12,""),
IF($C18="Travis Harvey",_xlfn.XLOOKUP($B18,PROSPER_Harvey!$1:$1,PROSPER_Harvey!$12:$12,""),"")))))))="","",
IF($C18="Christopher Lobo",_xlfn.XLOOKUP($B18,PROSPER_Lobo!$1:$1,PROSPER_Lobo!$12:$12,""),
IF($C18="Naren Baliga",_xlfn.XLOOKUP($B18,PROSPER_Baliga!$1:$1,PROSPER_Baliga!$12:$12,""),
IF($C18="Thorsten Huhn",_xlfn.XLOOKUP($B18,PROSPER_Huhn!$1:$1,PROSPER_Huhn!$12:$12,""),
IF($C18="Nick Hull",_xlfn.XLOOKUP($B18,PROSPER_Hull!$1:$1,PROSPER_Hull!$12:$12,""),
IF($C18="Monika Kotwani",_xlfn.XLOOKUP($B18,PROSPER_Kotwani!$1:$1,PROSPER_Kotwani!$12:$12,""),
IF($C18="Jonathan Wellner",_xlfn.XLOOKUP($B18,PROSPER_Wellner!$1:$1,PROSPER_Wellner!$12:$12,""),
IF($C18="Travis Harvey",_xlfn.XLOOKUP($B18,PROSPER_Harvey!$1:$1,PROSPER_Harvey!$12:$12,""),""))))))))="","No Score",IF(IF($C18="Christopher Lobo",_xlfn.XLOOKUP($B18,PROSPER_Lobo!$1:$1,PROSPER_Lobo!$12:$12,""),
IF($C18="Naren Baliga",_xlfn.XLOOKUP($B18,PROSPER_Baliga!$1:$1,PROSPER_Baliga!$12:$12,""),
IF($C18="Thorsten Huhn",_xlfn.XLOOKUP($B18,PROSPER_Huhn!$1:$1,PROSPER_Huhn!$12:$12,""),
IF($C18="Nick Hull",_xlfn.XLOOKUP($B18,PROSPER_Hull!$1:$1,PROSPER_Hull!$12:$12,""),
IF($C18="Monika Kotwani",_xlfn.XLOOKUP($B18,PROSPER_Kotwani!$1:$1,PROSPER_Kotwani!$12:$12,""),
IF($C18="Jonathan Wellner",_xlfn.XLOOKUP($B18,PROSPER_Wellner!$1:$1,PROSPER_Wellner!$12:$12,""),
IF($C18="Travis Harvey",_xlfn.XLOOKUP($B18,PROSPER_Harvey!$1:$1,PROSPER_Harvey!$12:$12,""),"")))))))="","",
IF($C18="Christopher Lobo",_xlfn.XLOOKUP($B18,PROSPER_Lobo!$1:$1,PROSPER_Lobo!$12:$12,""),
IF($C18="Naren Baliga",_xlfn.XLOOKUP($B18,PROSPER_Baliga!$1:$1,PROSPER_Baliga!$12:$12,""),
IF($C18="Thorsten Huhn",_xlfn.XLOOKUP($B18,PROSPER_Huhn!$1:$1,PROSPER_Huhn!$12:$12,""),
IF($C18="Nick Hull",_xlfn.XLOOKUP($B18,PROSPER_Hull!$1:$1,PROSPER_Hull!$12:$12,""),
IF($C18="Monika Kotwani",_xlfn.XLOOKUP($B18,PROSPER_Kotwani!$1:$1,PROSPER_Kotwani!$12:$12,""),
IF($C18="Jonathan Wellner",_xlfn.XLOOKUP($B18,PROSPER_Wellner!$1:$1,PROSPER_Wellner!$12:$12,""),
IF($C18="Travis Harvey",_xlfn.XLOOKUP($B18,PROSPER_Harvey!$1:$1,PROSPER_Harvey!$12:$12,""),"")))))))))</f>
        <v>No Score</v>
      </c>
      <c r="AW18" s="125" t="str">
        <f>IF(IF(IF($C18="Christopher Lobo",_xlfn.XLOOKUP($B18,PROSPER_Lobo!$1:$1,PROSPER_Lobo!$13:$13,""),
IF($C18="Naren Baliga",_xlfn.XLOOKUP($B18,PROSPER_Baliga!$1:$1,PROSPER_Baliga!$13:$13,""),
IF($C18="Thorsten Huhn",_xlfn.XLOOKUP($B18,PROSPER_Huhn!$1:$1,PROSPER_Huhn!$13:$13,""),
IF($C18="Nick Hull",_xlfn.XLOOKUP($B18,PROSPER_Hull!$1:$1,PROSPER_Hull!$13:$13,""),
IF($C18="Monika Kotwani",_xlfn.XLOOKUP($B18,PROSPER_Kotwani!$1:$1,PROSPER_Kotwani!$13:$13,""),
IF($C18="Jonathan Wellner",_xlfn.XLOOKUP($B18,PROSPER_Wellner!$1:$1,PROSPER_Wellner!$13:$13,""),
IF($C18="Travis Harvey",_xlfn.XLOOKUP($B18,PROSPER_Harvey!$1:$1,PROSPER_Harvey!$13:$13,""),"")))))))="","",
IF($C18="Christopher Lobo",_xlfn.XLOOKUP($B18,PROSPER_Lobo!$1:$1,PROSPER_Lobo!$13:$13,""),
IF($C18="Naren Baliga",_xlfn.XLOOKUP($B18,PROSPER_Baliga!$1:$1,PROSPER_Baliga!$13:$13,""),
IF($C18="Thorsten Huhn",_xlfn.XLOOKUP($B18,PROSPER_Huhn!$1:$1,PROSPER_Huhn!$13:$13,""),
IF($C18="Nick Hull",_xlfn.XLOOKUP($B18,PROSPER_Hull!$1:$1,PROSPER_Hull!$13:$13,""),
IF($C18="Monika Kotwani",_xlfn.XLOOKUP($B18,PROSPER_Kotwani!$1:$1,PROSPER_Kotwani!$13:$13,""),
IF($C18="Jonathan Wellner",_xlfn.XLOOKUP($B18,PROSPER_Wellner!$1:$1,PROSPER_Wellner!$13:$13,""),
IF($C18="Travis Harvey",_xlfn.XLOOKUP($B18,PROSPER_Harvey!$1:$1,PROSPER_Harvey!$13:$13,""),""))))))))="","No Comment",IF(IF($C18="Christopher Lobo",_xlfn.XLOOKUP($B18,PROSPER_Lobo!$1:$1,PROSPER_Lobo!$13:$13,""),
IF($C18="Naren Baliga",_xlfn.XLOOKUP($B18,PROSPER_Baliga!$1:$1,PROSPER_Baliga!$13:$13,""),
IF($C18="Thorsten Huhn",_xlfn.XLOOKUP($B18,PROSPER_Huhn!$1:$1,PROSPER_Huhn!$13:$13,""),
IF($C18="Nick Hull",_xlfn.XLOOKUP($B18,PROSPER_Hull!$1:$1,PROSPER_Hull!$13:$13,""),
IF($C18="Monika Kotwani",_xlfn.XLOOKUP($B18,PROSPER_Kotwani!$1:$1,PROSPER_Kotwani!$13:$13,""),
IF($C18="Jonathan Wellner",_xlfn.XLOOKUP($B18,PROSPER_Wellner!$1:$1,PROSPER_Wellner!$13:$13,""),
IF($C18="Travis Harvey",_xlfn.XLOOKUP($B18,PROSPER_Harvey!$1:$1,PROSPER_Harvey!$13:$13,""),"")))))))="","",
IF($C18="Christopher Lobo",_xlfn.XLOOKUP($B18,PROSPER_Lobo!$1:$1,PROSPER_Lobo!$13:$13,""),
IF($C18="Naren Baliga",_xlfn.XLOOKUP($B18,PROSPER_Baliga!$1:$1,PROSPER_Baliga!$13:$13,""),
IF($C18="Thorsten Huhn",_xlfn.XLOOKUP($B18,PROSPER_Huhn!$1:$1,PROSPER_Huhn!$13:$13,""),
IF($C18="Nick Hull",_xlfn.XLOOKUP($B18,PROSPER_Hull!$1:$1,PROSPER_Hull!$13:$13,""),
IF($C18="Monika Kotwani",_xlfn.XLOOKUP($B18,PROSPER_Kotwani!$1:$1,PROSPER_Kotwani!$13:$13,""),
IF($C18="Jonathan Wellner",_xlfn.XLOOKUP($B18,PROSPER_Wellner!$1:$1,PROSPER_Wellner!$13:$13,""),
IF($C18="Travis Harvey",_xlfn.XLOOKUP($B18,PROSPER_Harvey!$1:$1,PROSPER_Harvey!$13:$13,""),"")))))))))</f>
        <v>No Comment</v>
      </c>
      <c r="AX18" s="124" t="s">
        <v>89</v>
      </c>
      <c r="AY18" s="150" t="str">
        <f t="shared" si="148"/>
        <v>N/A</v>
      </c>
      <c r="AZ18" s="120" t="str">
        <f>_xlfn.XLOOKUP(B18,PROSPERInitial_Query!$E:$E,PROSPERInitial_Query!$M:$M,"",,-1)</f>
        <v/>
      </c>
      <c r="BA18" s="121" t="str">
        <f t="shared" si="18"/>
        <v>David Beymer1 - PortfolioDMLT</v>
      </c>
      <c r="BB18" s="126" t="str">
        <f>_xlfn.XLOOKUP(BA18,PROSPERDelta_Query!BK:BK,PROSPERDelta_Query!O:O,"",,-1)</f>
        <v/>
      </c>
      <c r="BC18" s="124" t="str">
        <f t="shared" si="149"/>
        <v>N/A</v>
      </c>
      <c r="BD18" s="124" t="str">
        <f>IF(IF(IF($C18="Christopher Lobo",_xlfn.XLOOKUP($B18,PROSPER_Lobo!$1:$1,PROSPER_Lobo!$14:$14,""),
IF($C18="Naren Baliga",_xlfn.XLOOKUP($B18,PROSPER_Baliga!$1:$1,PROSPER_Baliga!$14:$14,""),
IF($C18="Thorsten Huhn",_xlfn.XLOOKUP($B18,PROSPER_Huhn!$1:$1,PROSPER_Huhn!$14:$14,""),
IF($C18="Nick Hull",_xlfn.XLOOKUP($B18,PROSPER_Hull!$1:$1,PROSPER_Hull!$14:$14,""),
IF($C18="Monika Kotwani",_xlfn.XLOOKUP($B18,PROSPER_Kotwani!$1:$1,PROSPER_Kotwani!$14:$14,""),
IF($C18="Jonathan Wellner",_xlfn.XLOOKUP($B18,PROSPER_Wellner!$1:$1,PROSPER_Wellner!$14:$14,""),
IF($C18="Travis Harvey",_xlfn.XLOOKUP($B18,PROSPER_Harvey!$1:$1,PROSPER_Harvey!$14:$14,""),"")))))))="","",
IF($C18="Christopher Lobo",_xlfn.XLOOKUP($B18,PROSPER_Lobo!$1:$1,PROSPER_Lobo!$14:$14,""),
IF($C18="Naren Baliga",_xlfn.XLOOKUP($B18,PROSPER_Baliga!$1:$1,PROSPER_Baliga!$14:$14,""),
IF($C18="Thorsten Huhn",_xlfn.XLOOKUP($B18,PROSPER_Huhn!$1:$1,PROSPER_Huhn!$14:$14,""),
IF($C18="Nick Hull",_xlfn.XLOOKUP($B18,PROSPER_Hull!$1:$1,PROSPER_Hull!$14:$14,""),
IF($C18="Monika Kotwani",_xlfn.XLOOKUP($B18,PROSPER_Kotwani!$1:$1,PROSPER_Kotwani!$14:$14,""),
IF($C18="Jonathan Wellner",_xlfn.XLOOKUP($B18,PROSPER_Wellner!$1:$1,PROSPER_Wellner!$14:$14,""),
IF($C18="Travis Harvey",_xlfn.XLOOKUP($B18,PROSPER_Harvey!$1:$1,PROSPER_Harvey!$14:$14,""),""))))))))="","No Score",IF(IF($C18="Christopher Lobo",_xlfn.XLOOKUP($B18,PROSPER_Lobo!$1:$1,PROSPER_Lobo!$14:$14,""),
IF($C18="Naren Baliga",_xlfn.XLOOKUP($B18,PROSPER_Baliga!$1:$1,PROSPER_Baliga!$14:$14,""),
IF($C18="Thorsten Huhn",_xlfn.XLOOKUP($B18,PROSPER_Huhn!$1:$1,PROSPER_Huhn!$14:$14,""),
IF($C18="Nick Hull",_xlfn.XLOOKUP($B18,PROSPER_Hull!$1:$1,PROSPER_Hull!$14:$14,""),
IF($C18="Monika Kotwani",_xlfn.XLOOKUP($B18,PROSPER_Kotwani!$1:$1,PROSPER_Kotwani!$14:$14,""),
IF($C18="Jonathan Wellner",_xlfn.XLOOKUP($B18,PROSPER_Wellner!$1:$1,PROSPER_Wellner!$14:$14,""),
IF($C18="Travis Harvey",_xlfn.XLOOKUP($B18,PROSPER_Harvey!$1:$1,PROSPER_Harvey!$14:$14,""),"")))))))="","",
IF($C18="Christopher Lobo",_xlfn.XLOOKUP($B18,PROSPER_Lobo!$1:$1,PROSPER_Lobo!$14:$14,""),
IF($C18="Naren Baliga",_xlfn.XLOOKUP($B18,PROSPER_Baliga!$1:$1,PROSPER_Baliga!$14:$14,""),
IF($C18="Thorsten Huhn",_xlfn.XLOOKUP($B18,PROSPER_Huhn!$1:$1,PROSPER_Huhn!$14:$14,""),
IF($C18="Nick Hull",_xlfn.XLOOKUP($B18,PROSPER_Hull!$1:$1,PROSPER_Hull!$14:$14,""),
IF($C18="Monika Kotwani",_xlfn.XLOOKUP($B18,PROSPER_Kotwani!$1:$1,PROSPER_Kotwani!$14:$14,""),
IF($C18="Jonathan Wellner",_xlfn.XLOOKUP($B18,PROSPER_Wellner!$1:$1,PROSPER_Wellner!$14:$14,""),
IF($C18="Travis Harvey",_xlfn.XLOOKUP($B18,PROSPER_Harvey!$1:$1,PROSPER_Harvey!$14:$14,""),"")))))))))</f>
        <v>No Score</v>
      </c>
      <c r="BE18" s="125" t="str">
        <f>IF(IF(IF($C18="Christopher Lobo",_xlfn.XLOOKUP($B18,PROSPER_Lobo!$1:$1,PROSPER_Lobo!$15:$15,""),
IF($C18="Naren Baliga",_xlfn.XLOOKUP($B18,PROSPER_Baliga!$1:$1,PROSPER_Baliga!$15:$15,""),
IF($C18="Thorsten Huhn",_xlfn.XLOOKUP($B18,PROSPER_Huhn!$1:$1,PROSPER_Huhn!$15:$15,""),
IF($C18="Nick Hull",_xlfn.XLOOKUP($B18,PROSPER_Hull!$1:$1,PROSPER_Hull!$15:$15,""),
IF($C18="Monika Kotwani",_xlfn.XLOOKUP($B18,PROSPER_Kotwani!$1:$1,PROSPER_Kotwani!$15:$15,""),
IF($C18="Jonathan Wellner",_xlfn.XLOOKUP($B18,PROSPER_Wellner!$1:$1,PROSPER_Wellner!$15:$15,""),
IF($C18="Travis Harvey",_xlfn.XLOOKUP($B18,PROSPER_Harvey!$1:$1,PROSPER_Harvey!$15:$15,""),"")))))))="","",
IF($C18="Christopher Lobo",_xlfn.XLOOKUP($B18,PROSPER_Lobo!$1:$1,PROSPER_Lobo!$15:$15,""),
IF($C18="Naren Baliga",_xlfn.XLOOKUP($B18,PROSPER_Baliga!$1:$1,PROSPER_Baliga!$15:$15,""),
IF($C18="Thorsten Huhn",_xlfn.XLOOKUP($B18,PROSPER_Huhn!$1:$1,PROSPER_Huhn!$15:$15,""),
IF($C18="Nick Hull",_xlfn.XLOOKUP($B18,PROSPER_Hull!$1:$1,PROSPER_Hull!$15:$15,""),
IF($C18="Monika Kotwani",_xlfn.XLOOKUP($B18,PROSPER_Kotwani!$1:$1,PROSPER_Kotwani!$15:$15,""),
IF($C18="Jonathan Wellner",_xlfn.XLOOKUP($B18,PROSPER_Wellner!$1:$1,PROSPER_Wellner!$15:$15,""),
IF($C18="Travis Harvey",_xlfn.XLOOKUP($B18,PROSPER_Harvey!$1:$1,PROSPER_Harvey!$15:$15,""),""))))))))="","No Comment",IF(IF($C18="Christopher Lobo",_xlfn.XLOOKUP($B18,PROSPER_Lobo!$1:$1,PROSPER_Lobo!$15:$15,""),
IF($C18="Naren Baliga",_xlfn.XLOOKUP($B18,PROSPER_Baliga!$1:$1,PROSPER_Baliga!$15:$15,""),
IF($C18="Thorsten Huhn",_xlfn.XLOOKUP($B18,PROSPER_Huhn!$1:$1,PROSPER_Huhn!$15:$15,""),
IF($C18="Nick Hull",_xlfn.XLOOKUP($B18,PROSPER_Hull!$1:$1,PROSPER_Hull!$15:$15,""),
IF($C18="Monika Kotwani",_xlfn.XLOOKUP($B18,PROSPER_Kotwani!$1:$1,PROSPER_Kotwani!$15:$15,""),
IF($C18="Jonathan Wellner",_xlfn.XLOOKUP($B18,PROSPER_Wellner!$1:$1,PROSPER_Wellner!$15:$15,""),
IF($C18="Travis Harvey",_xlfn.XLOOKUP($B18,PROSPER_Harvey!$1:$1,PROSPER_Harvey!$15:$15,""),"")))))))="","",
IF($C18="Christopher Lobo",_xlfn.XLOOKUP($B18,PROSPER_Lobo!$1:$1,PROSPER_Lobo!$15:$15,""),
IF($C18="Naren Baliga",_xlfn.XLOOKUP($B18,PROSPER_Baliga!$1:$1,PROSPER_Baliga!$15:$15,""),
IF($C18="Thorsten Huhn",_xlfn.XLOOKUP($B18,PROSPER_Huhn!$1:$1,PROSPER_Huhn!$15:$15,""),
IF($C18="Nick Hull",_xlfn.XLOOKUP($B18,PROSPER_Hull!$1:$1,PROSPER_Hull!$15:$15,""),
IF($C18="Monika Kotwani",_xlfn.XLOOKUP($B18,PROSPER_Kotwani!$1:$1,PROSPER_Kotwani!$15:$15,""),
IF($C18="Jonathan Wellner",_xlfn.XLOOKUP($B18,PROSPER_Wellner!$1:$1,PROSPER_Wellner!$15:$15,""),
IF($C18="Travis Harvey",_xlfn.XLOOKUP($B18,PROSPER_Harvey!$1:$1,PROSPER_Harvey!$15:$15,""),"")))))))))</f>
        <v>No Comment</v>
      </c>
      <c r="BF18" s="124" t="s">
        <v>89</v>
      </c>
      <c r="BG18" s="150" t="str">
        <f t="shared" si="150"/>
        <v>N/A</v>
      </c>
      <c r="BH18" s="120" t="str">
        <f>_xlfn.XLOOKUP(B18,PROSPERInitial_Query!$E:$E,PROSPERInitial_Query!$N:$N,"",,-1)</f>
        <v/>
      </c>
      <c r="BI18" s="121" t="str">
        <f t="shared" si="21"/>
        <v>David Beymer1 - PortfolioRevenue Management</v>
      </c>
      <c r="BJ18" s="126" t="str">
        <f>_xlfn.XLOOKUP(BI18,PROSPERDelta_Query!BK:BK,PROSPERDelta_Query!P:P,"",,-1)</f>
        <v/>
      </c>
      <c r="BK18" s="124" t="str">
        <f t="shared" si="151"/>
        <v>N/A</v>
      </c>
      <c r="BL18" s="124" t="str">
        <f>IF(IF(IF($C18="Christopher Lobo",_xlfn.XLOOKUP($B18,PROSPER_Lobo!$1:$1,PROSPER_Lobo!$16:$16,""),
IF($C18="Naren Baliga",_xlfn.XLOOKUP($B18,PROSPER_Baliga!$1:$1,PROSPER_Baliga!$16:$16,""),
IF($C18="Thorsten Huhn",_xlfn.XLOOKUP($B18,PROSPER_Huhn!$1:$1,PROSPER_Huhn!$16:$16,""),
IF($C18="Nick Hull",_xlfn.XLOOKUP($B18,PROSPER_Hull!$1:$1,PROSPER_Hull!$16:$16,""),
IF($C18="Monika Kotwani",_xlfn.XLOOKUP($B18,PROSPER_Kotwani!$1:$1,PROSPER_Kotwani!$16:$16,""),
IF($C18="Jonathan Wellner",_xlfn.XLOOKUP($B18,PROSPER_Wellner!$1:$1,PROSPER_Wellner!$16:$16,""),
IF($C18="Travis Harvey",_xlfn.XLOOKUP($B18,PROSPER_Harvey!$1:$1,PROSPER_Harvey!$16:$16,""),"")))))))="","",
IF($C18="Christopher Lobo",_xlfn.XLOOKUP($B18,PROSPER_Lobo!$1:$1,PROSPER_Lobo!$16:$16,""),
IF($C18="Naren Baliga",_xlfn.XLOOKUP($B18,PROSPER_Baliga!$1:$1,PROSPER_Baliga!$16:$16,""),
IF($C18="Thorsten Huhn",_xlfn.XLOOKUP($B18,PROSPER_Huhn!$1:$1,PROSPER_Huhn!$16:$16,""),
IF($C18="Nick Hull",_xlfn.XLOOKUP($B18,PROSPER_Hull!$1:$1,PROSPER_Hull!$16:$16,""),
IF($C18="Monika Kotwani",_xlfn.XLOOKUP($B18,PROSPER_Kotwani!$1:$1,PROSPER_Kotwani!$16:$16,""),
IF($C18="Jonathan Wellner",_xlfn.XLOOKUP($B18,PROSPER_Wellner!$1:$1,PROSPER_Wellner!$16:$16,""),
IF($C18="Travis Harvey",_xlfn.XLOOKUP($B18,PROSPER_Harvey!$1:$1,PROSPER_Harvey!$16:$16,""),""))))))))="","No Score",IF(IF($C18="Christopher Lobo",_xlfn.XLOOKUP($B18,PROSPER_Lobo!$1:$1,PROSPER_Lobo!$16:$16,""),
IF($C18="Naren Baliga",_xlfn.XLOOKUP($B18,PROSPER_Baliga!$1:$1,PROSPER_Baliga!$16:$16,""),
IF($C18="Thorsten Huhn",_xlfn.XLOOKUP($B18,PROSPER_Huhn!$1:$1,PROSPER_Huhn!$16:$16,""),
IF($C18="Nick Hull",_xlfn.XLOOKUP($B18,PROSPER_Hull!$1:$1,PROSPER_Hull!$16:$16,""),
IF($C18="Monika Kotwani",_xlfn.XLOOKUP($B18,PROSPER_Kotwani!$1:$1,PROSPER_Kotwani!$16:$16,""),
IF($C18="Jonathan Wellner",_xlfn.XLOOKUP($B18,PROSPER_Wellner!$1:$1,PROSPER_Wellner!$16:$16,""),
IF($C18="Travis Harvey",_xlfn.XLOOKUP($B18,PROSPER_Harvey!$1:$1,PROSPER_Harvey!$16:$16,""),"")))))))="","",
IF($C18="Christopher Lobo",_xlfn.XLOOKUP($B18,PROSPER_Lobo!$1:$1,PROSPER_Lobo!$16:$16,""),
IF($C18="Naren Baliga",_xlfn.XLOOKUP($B18,PROSPER_Baliga!$1:$1,PROSPER_Baliga!$16:$16,""),
IF($C18="Thorsten Huhn",_xlfn.XLOOKUP($B18,PROSPER_Huhn!$1:$1,PROSPER_Huhn!$16:$16,""),
IF($C18="Nick Hull",_xlfn.XLOOKUP($B18,PROSPER_Hull!$1:$1,PROSPER_Hull!$16:$16,""),
IF($C18="Monika Kotwani",_xlfn.XLOOKUP($B18,PROSPER_Kotwani!$1:$1,PROSPER_Kotwani!$16:$16,""),
IF($C18="Jonathan Wellner",_xlfn.XLOOKUP($B18,PROSPER_Wellner!$1:$1,PROSPER_Wellner!$16:$16,""),
IF($C18="Travis Harvey",_xlfn.XLOOKUP($B18,PROSPER_Harvey!$1:$1,PROSPER_Harvey!$16:$16,""),"")))))))))</f>
        <v>No Score</v>
      </c>
      <c r="BM18" s="125" t="str">
        <f>IF(IF(IF($C18="Christopher Lobo",_xlfn.XLOOKUP($B18,PROSPER_Lobo!$1:$1,PROSPER_Lobo!$17:$17,""),
IF($C18="Naren Baliga",_xlfn.XLOOKUP($B18,PROSPER_Baliga!$1:$1,PROSPER_Baliga!$17:$17,""),
IF($C18="Thorsten Huhn",_xlfn.XLOOKUP($B18,PROSPER_Huhn!$1:$1,PROSPER_Huhn!$17:$17,""),
IF($C18="Nick Hull",_xlfn.XLOOKUP($B18,PROSPER_Hull!$1:$1,PROSPER_Hull!$17:$17,""),
IF($C18="Monika Kotwani",_xlfn.XLOOKUP($B18,PROSPER_Kotwani!$1:$1,PROSPER_Kotwani!$17:$17,""),
IF($C18="Jonathan Wellner",_xlfn.XLOOKUP($B18,PROSPER_Wellner!$1:$1,PROSPER_Wellner!$17:$17,""),
IF($C18="Travis Harvey",_xlfn.XLOOKUP($B18,PROSPER_Harvey!$1:$1,PROSPER_Harvey!$17:$17,""),"")))))))="","",
IF($C18="Christopher Lobo",_xlfn.XLOOKUP($B18,PROSPER_Lobo!$1:$1,PROSPER_Lobo!$17:$17,""),
IF($C18="Naren Baliga",_xlfn.XLOOKUP($B18,PROSPER_Baliga!$1:$1,PROSPER_Baliga!$17:$17,""),
IF($C18="Thorsten Huhn",_xlfn.XLOOKUP($B18,PROSPER_Huhn!$1:$1,PROSPER_Huhn!$17:$17,""),
IF($C18="Nick Hull",_xlfn.XLOOKUP($B18,PROSPER_Hull!$1:$1,PROSPER_Hull!$17:$17,""),
IF($C18="Monika Kotwani",_xlfn.XLOOKUP($B18,PROSPER_Kotwani!$1:$1,PROSPER_Kotwani!$17:$17,""),
IF($C18="Jonathan Wellner",_xlfn.XLOOKUP($B18,PROSPER_Wellner!$1:$1,PROSPER_Wellner!$17:$17,""),
IF($C18="Travis Harvey",_xlfn.XLOOKUP($B18,PROSPER_Harvey!$1:$1,PROSPER_Harvey!$17:$17,""),""))))))))="","No Comment",IF(IF($C18="Christopher Lobo",_xlfn.XLOOKUP($B18,PROSPER_Lobo!$1:$1,PROSPER_Lobo!$17:$17,""),
IF($C18="Naren Baliga",_xlfn.XLOOKUP($B18,PROSPER_Baliga!$1:$1,PROSPER_Baliga!$17:$17,""),
IF($C18="Thorsten Huhn",_xlfn.XLOOKUP($B18,PROSPER_Huhn!$1:$1,PROSPER_Huhn!$17:$17,""),
IF($C18="Nick Hull",_xlfn.XLOOKUP($B18,PROSPER_Hull!$1:$1,PROSPER_Hull!$17:$17,""),
IF($C18="Monika Kotwani",_xlfn.XLOOKUP($B18,PROSPER_Kotwani!$1:$1,PROSPER_Kotwani!$17:$17,""),
IF($C18="Jonathan Wellner",_xlfn.XLOOKUP($B18,PROSPER_Wellner!$1:$1,PROSPER_Wellner!$17:$17,""),
IF($C18="Travis Harvey",_xlfn.XLOOKUP($B18,PROSPER_Harvey!$1:$1,PROSPER_Harvey!$17:$17,""),"")))))))="","",
IF($C18="Christopher Lobo",_xlfn.XLOOKUP($B18,PROSPER_Lobo!$1:$1,PROSPER_Lobo!$17:$17,""),
IF($C18="Naren Baliga",_xlfn.XLOOKUP($B18,PROSPER_Baliga!$1:$1,PROSPER_Baliga!$17:$17,""),
IF($C18="Thorsten Huhn",_xlfn.XLOOKUP($B18,PROSPER_Huhn!$1:$1,PROSPER_Huhn!$17:$17,""),
IF($C18="Nick Hull",_xlfn.XLOOKUP($B18,PROSPER_Hull!$1:$1,PROSPER_Hull!$17:$17,""),
IF($C18="Monika Kotwani",_xlfn.XLOOKUP($B18,PROSPER_Kotwani!$1:$1,PROSPER_Kotwani!$17:$17,""),
IF($C18="Jonathan Wellner",_xlfn.XLOOKUP($B18,PROSPER_Wellner!$1:$1,PROSPER_Wellner!$17:$17,""),
IF($C18="Travis Harvey",_xlfn.XLOOKUP($B18,PROSPER_Harvey!$1:$1,PROSPER_Harvey!$17:$17,""),"")))))))))</f>
        <v>No Comment</v>
      </c>
      <c r="BN18" s="124">
        <f>IFERROR(ROUND(_xlfn.XLOOKUP(B18,'RevenueChallenge_Query'!$E:$E,'RevenueChallenge_Query'!$F:$F)/3.2,0),"Not Taken")</f>
        <v>8</v>
      </c>
      <c r="BO18" s="150">
        <f t="shared" si="152"/>
        <v>8</v>
      </c>
      <c r="BP18" s="120" t="str">
        <f>_xlfn.XLOOKUP(B18,PROSPERInitial_Query!$E:$E,PROSPERInitial_Query!$O:$O,"",,-1)</f>
        <v/>
      </c>
      <c r="BQ18" s="121" t="str">
        <f t="shared" si="24"/>
        <v>David Beymer1 - PortfolioArtificial Intelligence</v>
      </c>
      <c r="BR18" s="126" t="str">
        <f>_xlfn.XLOOKUP(BQ18,PROSPERDelta_Query!BK:BK,PROSPERDelta_Query!Q:Q,"",,-1)</f>
        <v/>
      </c>
      <c r="BS18" s="124" t="str">
        <f t="shared" si="153"/>
        <v>N/A</v>
      </c>
      <c r="BT18" s="124" t="str">
        <f>IF(IF(IF($C18="Christopher Lobo",_xlfn.XLOOKUP($B18,PROSPER_Lobo!$1:$1,PROSPER_Lobo!$18:$18,""),
IF($C18="Naren Baliga",_xlfn.XLOOKUP($B18,PROSPER_Baliga!$1:$1,PROSPER_Baliga!$18:$18,""),
IF($C18="Thorsten Huhn",_xlfn.XLOOKUP($B18,PROSPER_Huhn!$1:$1,PROSPER_Huhn!$18:$18,""),
IF($C18="Nick Hull",_xlfn.XLOOKUP($B18,PROSPER_Hull!$1:$1,PROSPER_Hull!$18:$18,""),
IF($C18="Monika Kotwani",_xlfn.XLOOKUP($B18,PROSPER_Kotwani!$1:$1,PROSPER_Kotwani!$18:$18,""),
IF($C18="Jonathan Wellner",_xlfn.XLOOKUP($B18,PROSPER_Wellner!$1:$1,PROSPER_Wellner!$18:$18,""),
IF($C18="Travis Harvey",_xlfn.XLOOKUP($B18,PROSPER_Harvey!$1:$1,PROSPER_Harvey!$18:$18,""),"")))))))="","",
IF($C18="Christopher Lobo",_xlfn.XLOOKUP($B18,PROSPER_Lobo!$1:$1,PROSPER_Lobo!$18:$18,""),
IF($C18="Naren Baliga",_xlfn.XLOOKUP($B18,PROSPER_Baliga!$1:$1,PROSPER_Baliga!$18:$18,""),
IF($C18="Thorsten Huhn",_xlfn.XLOOKUP($B18,PROSPER_Huhn!$1:$1,PROSPER_Huhn!$18:$18,""),
IF($C18="Nick Hull",_xlfn.XLOOKUP($B18,PROSPER_Hull!$1:$1,PROSPER_Hull!$18:$18,""),
IF($C18="Monika Kotwani",_xlfn.XLOOKUP($B18,PROSPER_Kotwani!$1:$1,PROSPER_Kotwani!$18:$18,""),
IF($C18="Jonathan Wellner",_xlfn.XLOOKUP($B18,PROSPER_Wellner!$1:$1,PROSPER_Wellner!$18:$18,""),
IF($C18="Travis Harvey",_xlfn.XLOOKUP($B18,PROSPER_Harvey!$1:$1,PROSPER_Harvey!$18:$18,""),""))))))))="","No Score",IF(IF($C18="Christopher Lobo",_xlfn.XLOOKUP($B18,PROSPER_Lobo!$1:$1,PROSPER_Lobo!$18:$18,""),
IF($C18="Naren Baliga",_xlfn.XLOOKUP($B18,PROSPER_Baliga!$1:$1,PROSPER_Baliga!$18:$18,""),
IF($C18="Thorsten Huhn",_xlfn.XLOOKUP($B18,PROSPER_Huhn!$1:$1,PROSPER_Huhn!$18:$18,""),
IF($C18="Nick Hull",_xlfn.XLOOKUP($B18,PROSPER_Hull!$1:$1,PROSPER_Hull!$18:$18,""),
IF($C18="Monika Kotwani",_xlfn.XLOOKUP($B18,PROSPER_Kotwani!$1:$1,PROSPER_Kotwani!$18:$18,""),
IF($C18="Jonathan Wellner",_xlfn.XLOOKUP($B18,PROSPER_Wellner!$1:$1,PROSPER_Wellner!$18:$18,""),
IF($C18="Travis Harvey",_xlfn.XLOOKUP($B18,PROSPER_Harvey!$1:$1,PROSPER_Harvey!$18:$18,""),"")))))))="","",
IF($C18="Christopher Lobo",_xlfn.XLOOKUP($B18,PROSPER_Lobo!$1:$1,PROSPER_Lobo!$18:$18,""),
IF($C18="Naren Baliga",_xlfn.XLOOKUP($B18,PROSPER_Baliga!$1:$1,PROSPER_Baliga!$18:$18,""),
IF($C18="Thorsten Huhn",_xlfn.XLOOKUP($B18,PROSPER_Huhn!$1:$1,PROSPER_Huhn!$18:$18,""),
IF($C18="Nick Hull",_xlfn.XLOOKUP($B18,PROSPER_Hull!$1:$1,PROSPER_Hull!$18:$18,""),
IF($C18="Monika Kotwani",_xlfn.XLOOKUP($B18,PROSPER_Kotwani!$1:$1,PROSPER_Kotwani!$18:$18,""),
IF($C18="Jonathan Wellner",_xlfn.XLOOKUP($B18,PROSPER_Wellner!$1:$1,PROSPER_Wellner!$18:$18,""),
IF($C18="Travis Harvey",_xlfn.XLOOKUP($B18,PROSPER_Harvey!$1:$1,PROSPER_Harvey!$18:$18,""),"")))))))))</f>
        <v>No Score</v>
      </c>
      <c r="BU18" s="125" t="str">
        <f>IF(IF(IF($C18="Christopher Lobo",_xlfn.XLOOKUP($B18,PROSPER_Lobo!$1:$1,PROSPER_Lobo!$19:$19,""),
IF($C18="Naren Baliga",_xlfn.XLOOKUP($B18,PROSPER_Baliga!$1:$1,PROSPER_Baliga!$19:$19,""),
IF($C18="Thorsten Huhn",_xlfn.XLOOKUP($B18,PROSPER_Huhn!$1:$1,PROSPER_Huhn!$19:$19,""),
IF($C18="Nick Hull",_xlfn.XLOOKUP($B18,PROSPER_Hull!$1:$1,PROSPER_Hull!$19:$19,""),
IF($C18="Monika Kotwani",_xlfn.XLOOKUP($B18,PROSPER_Kotwani!$1:$1,PROSPER_Kotwani!$19:$19,""),
IF($C18="Jonathan Wellner",_xlfn.XLOOKUP($B18,PROSPER_Wellner!$1:$1,PROSPER_Wellner!$19:$19,""),
IF($C18="Travis Harvey",_xlfn.XLOOKUP($B18,PROSPER_Harvey!$1:$1,PROSPER_Harvey!$19:$19,""),"")))))))="","",
IF($C18="Christopher Lobo",_xlfn.XLOOKUP($B18,PROSPER_Lobo!$1:$1,PROSPER_Lobo!$19:$19,""),
IF($C18="Naren Baliga",_xlfn.XLOOKUP($B18,PROSPER_Baliga!$1:$1,PROSPER_Baliga!$19:$19,""),
IF($C18="Thorsten Huhn",_xlfn.XLOOKUP($B18,PROSPER_Huhn!$1:$1,PROSPER_Huhn!$19:$19,""),
IF($C18="Nick Hull",_xlfn.XLOOKUP($B18,PROSPER_Hull!$1:$1,PROSPER_Hull!$19:$19,""),
IF($C18="Monika Kotwani",_xlfn.XLOOKUP($B18,PROSPER_Kotwani!$1:$1,PROSPER_Kotwani!$19:$19,""),
IF($C18="Jonathan Wellner",_xlfn.XLOOKUP($B18,PROSPER_Wellner!$1:$1,PROSPER_Wellner!$19:$19,""),
IF($C18="Travis Harvey",_xlfn.XLOOKUP($B18,PROSPER_Harvey!$1:$1,PROSPER_Harvey!$19:$19,""),""))))))))="","No Comment",IF(IF($C18="Christopher Lobo",_xlfn.XLOOKUP($B18,PROSPER_Lobo!$1:$1,PROSPER_Lobo!$19:$19,""),
IF($C18="Naren Baliga",_xlfn.XLOOKUP($B18,PROSPER_Baliga!$1:$1,PROSPER_Baliga!$19:$19,""),
IF($C18="Thorsten Huhn",_xlfn.XLOOKUP($B18,PROSPER_Huhn!$1:$1,PROSPER_Huhn!$19:$19,""),
IF($C18="Nick Hull",_xlfn.XLOOKUP($B18,PROSPER_Hull!$1:$1,PROSPER_Hull!$19:$19,""),
IF($C18="Monika Kotwani",_xlfn.XLOOKUP($B18,PROSPER_Kotwani!$1:$1,PROSPER_Kotwani!$19:$19,""),
IF($C18="Jonathan Wellner",_xlfn.XLOOKUP($B18,PROSPER_Wellner!$1:$1,PROSPER_Wellner!$19:$19,""),
IF($C18="Travis Harvey",_xlfn.XLOOKUP($B18,PROSPER_Harvey!$1:$1,PROSPER_Harvey!$19:$19,""),"")))))))="","",
IF($C18="Christopher Lobo",_xlfn.XLOOKUP($B18,PROSPER_Lobo!$1:$1,PROSPER_Lobo!$19:$19,""),
IF($C18="Naren Baliga",_xlfn.XLOOKUP($B18,PROSPER_Baliga!$1:$1,PROSPER_Baliga!$19:$19,""),
IF($C18="Thorsten Huhn",_xlfn.XLOOKUP($B18,PROSPER_Huhn!$1:$1,PROSPER_Huhn!$19:$19,""),
IF($C18="Nick Hull",_xlfn.XLOOKUP($B18,PROSPER_Hull!$1:$1,PROSPER_Hull!$19:$19,""),
IF($C18="Monika Kotwani",_xlfn.XLOOKUP($B18,PROSPER_Kotwani!$1:$1,PROSPER_Kotwani!$19:$19,""),
IF($C18="Jonathan Wellner",_xlfn.XLOOKUP($B18,PROSPER_Wellner!$1:$1,PROSPER_Wellner!$19:$19,""),
IF($C18="Travis Harvey",_xlfn.XLOOKUP($B18,PROSPER_Harvey!$1:$1,PROSPER_Harvey!$19:$19,""),"")))))))))</f>
        <v>No Comment</v>
      </c>
      <c r="BV18" s="124" t="s">
        <v>89</v>
      </c>
      <c r="BW18" s="150" t="str">
        <f t="shared" si="154"/>
        <v>N/A</v>
      </c>
      <c r="BX18" s="127" t="str">
        <f t="shared" si="155"/>
        <v>N/A</v>
      </c>
      <c r="BY18" s="128" t="str">
        <f t="shared" si="156"/>
        <v>N/A</v>
      </c>
      <c r="BZ18" s="128">
        <f t="shared" si="157"/>
        <v>7</v>
      </c>
      <c r="CA18" s="129">
        <f t="shared" si="158"/>
        <v>7</v>
      </c>
      <c r="CB18" s="130" t="str">
        <f>_xlfn.XLOOKUP(B18,PROSPERInitial_Query!$E:$E,PROSPERInitial_Query!$AA:$AA,"",,-1)</f>
        <v/>
      </c>
      <c r="CC18" s="121" t="str">
        <f t="shared" si="31"/>
        <v>David Beymer2 - RelationshipAccount / Stakeholder 1Name</v>
      </c>
      <c r="CD18" s="121" t="str">
        <f>_xlfn.XLOOKUP(CC18,PROSPERDelta_Query!BK:BK,PROSPERDelta_Query!AC:AC,"",,-1)</f>
        <v/>
      </c>
      <c r="CE18" s="126" t="str">
        <f>_xlfn.XLOOKUP(B18,PROSPERInitial_Query!$E:$E,PROSPERInitial_Query!$Q:$Q,"",,-1)</f>
        <v/>
      </c>
      <c r="CF18" s="121" t="str">
        <f t="shared" si="32"/>
        <v>David Beymer2 - RelationshipAccount / Stakeholder 1Self Score</v>
      </c>
      <c r="CG18" s="126" t="str">
        <f>_xlfn.XLOOKUP(CF18,PROSPERDelta_Query!BK:BK,PROSPERDelta_Query!AM:AM,"",,-1)</f>
        <v/>
      </c>
      <c r="CH18" s="131" t="str">
        <f t="shared" si="159"/>
        <v/>
      </c>
      <c r="CI18" s="131" t="str">
        <f t="shared" si="160"/>
        <v>N/A</v>
      </c>
      <c r="CJ18" s="132" t="str">
        <f t="shared" si="161"/>
        <v>N/A</v>
      </c>
      <c r="CK18" s="132" t="str">
        <f>IF(IF(IF($C18="Christopher Lobo",_xlfn.XLOOKUP($B18,PROSPER_Lobo!$1:$1,PROSPER_Lobo!$21:$21,""),
IF($C18="Naren Baliga",_xlfn.XLOOKUP($B18,PROSPER_Baliga!$1:$1,PROSPER_Baliga!$21:$21,""),
IF($C18="Thorsten Huhn",_xlfn.XLOOKUP($B18,PROSPER_Huhn!$1:$1,PROSPER_Huhn!$21:$21,""),
IF($C18="Nick Hull",_xlfn.XLOOKUP($B18,PROSPER_Hull!$1:$1,PROSPER_Hull!$21:$21,""),
IF($C18="Monika Kotwani",_xlfn.XLOOKUP($B18,PROSPER_Kotwani!$1:$1,PROSPER_Kotwani!$21:$21,""),
IF($C18="Jonathan Wellner",_xlfn.XLOOKUP($B18,PROSPER_Wellner!$1:$1,PROSPER_Wellner!$21:$21,""),
IF($C18="Travis Harvey",_xlfn.XLOOKUP($B18,PROSPER_Harvey!$1:$1,PROSPER_Harvey!$21:$21,""),"")))))))="","",
IF($C18="Christopher Lobo",_xlfn.XLOOKUP($B18,PROSPER_Lobo!$1:$1,PROSPER_Lobo!$21:$21,""),
IF($C18="Naren Baliga",_xlfn.XLOOKUP($B18,PROSPER_Baliga!$1:$1,PROSPER_Baliga!$21:$21,""),
IF($C18="Thorsten Huhn",_xlfn.XLOOKUP($B18,PROSPER_Huhn!$1:$1,PROSPER_Huhn!$21:$21,""),
IF($C18="Nick Hull",_xlfn.XLOOKUP($B18,PROSPER_Hull!$1:$1,PROSPER_Hull!$21:$21,""),
IF($C18="Monika Kotwani",_xlfn.XLOOKUP($B18,PROSPER_Kotwani!$1:$1,PROSPER_Kotwani!$21:$21,""),
IF($C18="Jonathan Wellner",_xlfn.XLOOKUP($B18,PROSPER_Wellner!$1:$1,PROSPER_Wellner!$21:$21,""),
IF($C18="Travis Harvey",_xlfn.XLOOKUP($B18,PROSPER_Harvey!$1:$1,PROSPER_Harvey!$21:$21,""),""))))))))="","No Score",IF(IF($C18="Christopher Lobo",_xlfn.XLOOKUP($B18,PROSPER_Lobo!$1:$1,PROSPER_Lobo!$21:$21,""),
IF($C18="Naren Baliga",_xlfn.XLOOKUP($B18,PROSPER_Baliga!$1:$1,PROSPER_Baliga!$21:$21,""),
IF($C18="Thorsten Huhn",_xlfn.XLOOKUP($B18,PROSPER_Huhn!$1:$1,PROSPER_Huhn!$21:$21,""),
IF($C18="Nick Hull",_xlfn.XLOOKUP($B18,PROSPER_Hull!$1:$1,PROSPER_Hull!$21:$21,""),
IF($C18="Monika Kotwani",_xlfn.XLOOKUP($B18,PROSPER_Kotwani!$1:$1,PROSPER_Kotwani!$21:$21,""),
IF($C18="Jonathan Wellner",_xlfn.XLOOKUP($B18,PROSPER_Wellner!$1:$1,PROSPER_Wellner!$21:$21,""),
IF($C18="Travis Harvey",_xlfn.XLOOKUP($B18,PROSPER_Harvey!$1:$1,PROSPER_Harvey!$21:$21,""),"")))))))="","",
IF($C18="Christopher Lobo",_xlfn.XLOOKUP($B18,PROSPER_Lobo!$1:$1,PROSPER_Lobo!$21:$21,""),
IF($C18="Naren Baliga",_xlfn.XLOOKUP($B18,PROSPER_Baliga!$1:$1,PROSPER_Baliga!$21:$21,""),
IF($C18="Thorsten Huhn",_xlfn.XLOOKUP($B18,PROSPER_Huhn!$1:$1,PROSPER_Huhn!$21:$21,""),
IF($C18="Nick Hull",_xlfn.XLOOKUP($B18,PROSPER_Hull!$1:$1,PROSPER_Hull!$21:$21,""),
IF($C18="Monika Kotwani",_xlfn.XLOOKUP($B18,PROSPER_Kotwani!$1:$1,PROSPER_Kotwani!$21:$21,""),
IF($C18="Jonathan Wellner",_xlfn.XLOOKUP($B18,PROSPER_Wellner!$1:$1,PROSPER_Wellner!$21:$21,""),
IF($C18="Travis Harvey",_xlfn.XLOOKUP($B18,PROSPER_Harvey!$1:$1,PROSPER_Harvey!$21:$21,""),"")))))))))</f>
        <v>N/A</v>
      </c>
      <c r="CL18" s="131" t="str">
        <f>IF(IF(IF($C18="Christopher Lobo",_xlfn.XLOOKUP($B18,PROSPER_Lobo!$1:$1,PROSPER_Lobo!$22:$22,""),
IF($C18="Naren Baliga",_xlfn.XLOOKUP($B18,PROSPER_Baliga!$1:$1,PROSPER_Baliga!$22:$22,""),
IF($C18="Thorsten Huhn",_xlfn.XLOOKUP($B18,PROSPER_Huhn!$1:$1,PROSPER_Huhn!$22:$22,""),
IF($C18="Nick Hull",_xlfn.XLOOKUP($B18,PROSPER_Hull!$1:$1,PROSPER_Hull!$22:$22,""),
IF($C18="Monika Kotwani",_xlfn.XLOOKUP($B18,PROSPER_Kotwani!$1:$1,PROSPER_Kotwani!$22:$22,""),
IF($C18="Jonathan Wellner",_xlfn.XLOOKUP($B18,PROSPER_Wellner!$1:$1,PROSPER_Wellner!$22:$22,""),
IF($C18="Travis Harvey",_xlfn.XLOOKUP($B18,PROSPER_Harvey!$1:$1,PROSPER_Harvey!$22:$22,""),"")))))))="","",
IF($C18="Christopher Lobo",_xlfn.XLOOKUP($B18,PROSPER_Lobo!$1:$1,PROSPER_Lobo!$22:$22,""),
IF($C18="Naren Baliga",_xlfn.XLOOKUP($B18,PROSPER_Baliga!$1:$1,PROSPER_Baliga!$22:$22,""),
IF($C18="Thorsten Huhn",_xlfn.XLOOKUP($B18,PROSPER_Huhn!$1:$1,PROSPER_Huhn!$22:$22,""),
IF($C18="Nick Hull",_xlfn.XLOOKUP($B18,PROSPER_Hull!$1:$1,PROSPER_Hull!$22:$22,""),
IF($C18="Monika Kotwani",_xlfn.XLOOKUP($B18,PROSPER_Kotwani!$1:$1,PROSPER_Kotwani!$22:$22,""),
IF($C18="Jonathan Wellner",_xlfn.XLOOKUP($B18,PROSPER_Wellner!$1:$1,PROSPER_Wellner!$22:$22,""),
IF($C18="Travis Harvey",_xlfn.XLOOKUP($B18,PROSPER_Harvey!$1:$1,PROSPER_Harvey!$22:$22,""),""))))))))="","No Comment",IF(IF($C18="Christopher Lobo",_xlfn.XLOOKUP($B18,PROSPER_Lobo!$1:$1,PROSPER_Lobo!$22:$22,""),
IF($C18="Naren Baliga",_xlfn.XLOOKUP($B18,PROSPER_Baliga!$1:$1,PROSPER_Baliga!$22:$22,""),
IF($C18="Thorsten Huhn",_xlfn.XLOOKUP($B18,PROSPER_Huhn!$1:$1,PROSPER_Huhn!$22:$22,""),
IF($C18="Nick Hull",_xlfn.XLOOKUP($B18,PROSPER_Hull!$1:$1,PROSPER_Hull!$22:$22,""),
IF($C18="Monika Kotwani",_xlfn.XLOOKUP($B18,PROSPER_Kotwani!$1:$1,PROSPER_Kotwani!$22:$22,""),
IF($C18="Jonathan Wellner",_xlfn.XLOOKUP($B18,PROSPER_Wellner!$1:$1,PROSPER_Wellner!$22:$22,""),
IF($C18="Travis Harvey",_xlfn.XLOOKUP($B18,PROSPER_Harvey!$1:$1,PROSPER_Harvey!$22:$22,""),"")))))))="","",
IF($C18="Christopher Lobo",_xlfn.XLOOKUP($B18,PROSPER_Lobo!$1:$1,PROSPER_Lobo!$22:$22,""),
IF($C18="Naren Baliga",_xlfn.XLOOKUP($B18,PROSPER_Baliga!$1:$1,PROSPER_Baliga!$22:$22,""),
IF($C18="Thorsten Huhn",_xlfn.XLOOKUP($B18,PROSPER_Huhn!$1:$1,PROSPER_Huhn!$22:$22,""),
IF($C18="Nick Hull",_xlfn.XLOOKUP($B18,PROSPER_Hull!$1:$1,PROSPER_Hull!$22:$22,""),
IF($C18="Monika Kotwani",_xlfn.XLOOKUP($B18,PROSPER_Kotwani!$1:$1,PROSPER_Kotwani!$22:$22,""),
IF($C18="Jonathan Wellner",_xlfn.XLOOKUP($B18,PROSPER_Wellner!$1:$1,PROSPER_Wellner!$22:$22,""),
IF($C18="Travis Harvey",_xlfn.XLOOKUP($B18,PROSPER_Harvey!$1:$1,PROSPER_Harvey!$22:$22,""),"")))))))))</f>
        <v>N/A</v>
      </c>
      <c r="CM18" s="150" t="str">
        <f t="shared" si="162"/>
        <v>N/A</v>
      </c>
      <c r="CN18" s="130" t="str">
        <f>_xlfn.XLOOKUP(B18,PROSPERInitial_Query!$E:$E,PROSPERInitial_Query!$AB:$AB,"",,-1)</f>
        <v/>
      </c>
      <c r="CO18" s="121" t="str">
        <f t="shared" si="37"/>
        <v>David Beymer2 - RelationshipAccount / Stakeholder 2Name</v>
      </c>
      <c r="CP18" s="121" t="str">
        <f>_xlfn.XLOOKUP(CO18,PROSPERDelta_Query!BK:BK,PROSPERDelta_Query!AD:AD,"",,-1)</f>
        <v/>
      </c>
      <c r="CQ18" s="126" t="str">
        <f>_xlfn.XLOOKUP(B18,PROSPERInitial_Query!$E:$E,PROSPERInitial_Query!$R:$R,"",,-1)</f>
        <v/>
      </c>
      <c r="CR18" s="121" t="str">
        <f t="shared" si="38"/>
        <v>David Beymer2 - RelationshipAccount / Stakeholder 2Self Score</v>
      </c>
      <c r="CS18" s="126" t="str">
        <f>_xlfn.XLOOKUP(CR18,PROSPERDelta_Query!BK:BK,PROSPERDelta_Query!AN:AN,"",,-1)</f>
        <v/>
      </c>
      <c r="CT18" s="131" t="str">
        <f t="shared" si="163"/>
        <v/>
      </c>
      <c r="CU18" s="131" t="str">
        <f t="shared" si="164"/>
        <v>N/A</v>
      </c>
      <c r="CV18" s="132" t="str">
        <f t="shared" si="165"/>
        <v>N/A</v>
      </c>
      <c r="CW18" s="132" t="str">
        <f>IF(IF(IF($C18="Christopher Lobo",_xlfn.XLOOKUP($B18,PROSPER_Lobo!$1:$1,PROSPER_Lobo!$24:$24,""),
IF($C18="Naren Baliga",_xlfn.XLOOKUP($B18,PROSPER_Baliga!$1:$1,PROSPER_Baliga!$24:$24,""),
IF($C18="Thorsten Huhn",_xlfn.XLOOKUP($B18,PROSPER_Huhn!$1:$1,PROSPER_Huhn!$24:$24,""),
IF($C18="Nick Hull",_xlfn.XLOOKUP($B18,PROSPER_Hull!$1:$1,PROSPER_Hull!$24:$24,""),
IF($C18="Monika Kotwani",_xlfn.XLOOKUP($B18,PROSPER_Kotwani!$1:$1,PROSPER_Kotwani!$24:$24,""),
IF($C18="Jonathan Wellner",_xlfn.XLOOKUP($B18,PROSPER_Wellner!$1:$1,PROSPER_Wellner!$24:$24,""),
IF($C18="Travis Harvey",_xlfn.XLOOKUP($B18,PROSPER_Harvey!$1:$1,PROSPER_Harvey!$24:$24,""),"")))))))="","",
IF($C18="Christopher Lobo",_xlfn.XLOOKUP($B18,PROSPER_Lobo!$1:$1,PROSPER_Lobo!$24:$24,""),
IF($C18="Naren Baliga",_xlfn.XLOOKUP($B18,PROSPER_Baliga!$1:$1,PROSPER_Baliga!$24:$24,""),
IF($C18="Thorsten Huhn",_xlfn.XLOOKUP($B18,PROSPER_Huhn!$1:$1,PROSPER_Huhn!$24:$24,""),
IF($C18="Nick Hull",_xlfn.XLOOKUP($B18,PROSPER_Hull!$1:$1,PROSPER_Hull!$24:$24,""),
IF($C18="Monika Kotwani",_xlfn.XLOOKUP($B18,PROSPER_Kotwani!$1:$1,PROSPER_Kotwani!$24:$24,""),
IF($C18="Jonathan Wellner",_xlfn.XLOOKUP($B18,PROSPER_Wellner!$1:$1,PROSPER_Wellner!$24:$24,""),
IF($C18="Travis Harvey",_xlfn.XLOOKUP($B18,PROSPER_Harvey!$1:$1,PROSPER_Harvey!$24:$24,""),""))))))))="","No Score",IF(IF($C18="Christopher Lobo",_xlfn.XLOOKUP($B18,PROSPER_Lobo!$1:$1,PROSPER_Lobo!$24:$24,""),
IF($C18="Naren Baliga",_xlfn.XLOOKUP($B18,PROSPER_Baliga!$1:$1,PROSPER_Baliga!$24:$24,""),
IF($C18="Thorsten Huhn",_xlfn.XLOOKUP($B18,PROSPER_Huhn!$1:$1,PROSPER_Huhn!$24:$24,""),
IF($C18="Nick Hull",_xlfn.XLOOKUP($B18,PROSPER_Hull!$1:$1,PROSPER_Hull!$24:$24,""),
IF($C18="Monika Kotwani",_xlfn.XLOOKUP($B18,PROSPER_Kotwani!$1:$1,PROSPER_Kotwani!$24:$24,""),
IF($C18="Jonathan Wellner",_xlfn.XLOOKUP($B18,PROSPER_Wellner!$1:$1,PROSPER_Wellner!$24:$24,""),
IF($C18="Travis Harvey",_xlfn.XLOOKUP($B18,PROSPER_Harvey!$1:$1,PROSPER_Harvey!$24:$24,""),"")))))))="","",
IF($C18="Christopher Lobo",_xlfn.XLOOKUP($B18,PROSPER_Lobo!$1:$1,PROSPER_Lobo!$24:$24,""),
IF($C18="Naren Baliga",_xlfn.XLOOKUP($B18,PROSPER_Baliga!$1:$1,PROSPER_Baliga!$24:$24,""),
IF($C18="Thorsten Huhn",_xlfn.XLOOKUP($B18,PROSPER_Huhn!$1:$1,PROSPER_Huhn!$24:$24,""),
IF($C18="Nick Hull",_xlfn.XLOOKUP($B18,PROSPER_Hull!$1:$1,PROSPER_Hull!$24:$24,""),
IF($C18="Monika Kotwani",_xlfn.XLOOKUP($B18,PROSPER_Kotwani!$1:$1,PROSPER_Kotwani!$24:$24,""),
IF($C18="Jonathan Wellner",_xlfn.XLOOKUP($B18,PROSPER_Wellner!$1:$1,PROSPER_Wellner!$24:$24,""),
IF($C18="Travis Harvey",_xlfn.XLOOKUP($B18,PROSPER_Harvey!$1:$1,PROSPER_Harvey!$24:$24,""),"")))))))))</f>
        <v>N/A</v>
      </c>
      <c r="CX18" s="131" t="str">
        <f>IF(IF(IF($C18="Christopher Lobo",_xlfn.XLOOKUP($B18,PROSPER_Lobo!$1:$1,PROSPER_Lobo!$25:$25,""),
IF($C18="Naren Baliga",_xlfn.XLOOKUP($B18,PROSPER_Baliga!$1:$1,PROSPER_Baliga!$25:$25,""),
IF($C18="Thorsten Huhn",_xlfn.XLOOKUP($B18,PROSPER_Huhn!$1:$1,PROSPER_Huhn!$25:$25,""),
IF($C18="Nick Hull",_xlfn.XLOOKUP($B18,PROSPER_Hull!$1:$1,PROSPER_Hull!$25:$25,""),
IF($C18="Monika Kotwani",_xlfn.XLOOKUP($B18,PROSPER_Kotwani!$1:$1,PROSPER_Kotwani!$25:$25,""),
IF($C18="Jonathan Wellner",_xlfn.XLOOKUP($B18,PROSPER_Wellner!$1:$1,PROSPER_Wellner!$25:$25,""),
IF($C18="Travis Harvey",_xlfn.XLOOKUP($B18,PROSPER_Harvey!$1:$1,PROSPER_Harvey!$25:$25,""),"")))))))="","",
IF($C18="Christopher Lobo",_xlfn.XLOOKUP($B18,PROSPER_Lobo!$1:$1,PROSPER_Lobo!$25:$25,""),
IF($C18="Naren Baliga",_xlfn.XLOOKUP($B18,PROSPER_Baliga!$1:$1,PROSPER_Baliga!$25:$25,""),
IF($C18="Thorsten Huhn",_xlfn.XLOOKUP($B18,PROSPER_Huhn!$1:$1,PROSPER_Huhn!$25:$25,""),
IF($C18="Nick Hull",_xlfn.XLOOKUP($B18,PROSPER_Hull!$1:$1,PROSPER_Hull!$25:$25,""),
IF($C18="Monika Kotwani",_xlfn.XLOOKUP($B18,PROSPER_Kotwani!$1:$1,PROSPER_Kotwani!$25:$25,""),
IF($C18="Jonathan Wellner",_xlfn.XLOOKUP($B18,PROSPER_Wellner!$1:$1,PROSPER_Wellner!$25:$25,""),
IF($C18="Travis Harvey",_xlfn.XLOOKUP($B18,PROSPER_Harvey!$1:$1,PROSPER_Harvey!$25:$25,""),""))))))))="","No Comment",IF(IF($C18="Christopher Lobo",_xlfn.XLOOKUP($B18,PROSPER_Lobo!$1:$1,PROSPER_Lobo!$25:$25,""),
IF($C18="Naren Baliga",_xlfn.XLOOKUP($B18,PROSPER_Baliga!$1:$1,PROSPER_Baliga!$25:$25,""),
IF($C18="Thorsten Huhn",_xlfn.XLOOKUP($B18,PROSPER_Huhn!$1:$1,PROSPER_Huhn!$25:$25,""),
IF($C18="Nick Hull",_xlfn.XLOOKUP($B18,PROSPER_Hull!$1:$1,PROSPER_Hull!$25:$25,""),
IF($C18="Monika Kotwani",_xlfn.XLOOKUP($B18,PROSPER_Kotwani!$1:$1,PROSPER_Kotwani!$25:$25,""),
IF($C18="Jonathan Wellner",_xlfn.XLOOKUP($B18,PROSPER_Wellner!$1:$1,PROSPER_Wellner!$25:$25,""),
IF($C18="Travis Harvey",_xlfn.XLOOKUP($B18,PROSPER_Harvey!$1:$1,PROSPER_Harvey!$25:$25,""),"")))))))="","",
IF($C18="Christopher Lobo",_xlfn.XLOOKUP($B18,PROSPER_Lobo!$1:$1,PROSPER_Lobo!$25:$25,""),
IF($C18="Naren Baliga",_xlfn.XLOOKUP($B18,PROSPER_Baliga!$1:$1,PROSPER_Baliga!$25:$25,""),
IF($C18="Thorsten Huhn",_xlfn.XLOOKUP($B18,PROSPER_Huhn!$1:$1,PROSPER_Huhn!$25:$25,""),
IF($C18="Nick Hull",_xlfn.XLOOKUP($B18,PROSPER_Hull!$1:$1,PROSPER_Hull!$25:$25,""),
IF($C18="Monika Kotwani",_xlfn.XLOOKUP($B18,PROSPER_Kotwani!$1:$1,PROSPER_Kotwani!$25:$25,""),
IF($C18="Jonathan Wellner",_xlfn.XLOOKUP($B18,PROSPER_Wellner!$1:$1,PROSPER_Wellner!$25:$25,""),
IF($C18="Travis Harvey",_xlfn.XLOOKUP($B18,PROSPER_Harvey!$1:$1,PROSPER_Harvey!$25:$25,""),"")))))))))</f>
        <v>N/A</v>
      </c>
      <c r="CY18" s="150" t="str">
        <f t="shared" si="166"/>
        <v>N/A</v>
      </c>
      <c r="CZ18" s="130" t="str">
        <f>_xlfn.XLOOKUP(B18,PROSPERInitial_Query!$E:$E,PROSPERInitial_Query!$AC:$AC,"",,-1)</f>
        <v/>
      </c>
      <c r="DA18" s="121" t="str">
        <f t="shared" si="43"/>
        <v>David Beymer2 - RelationshipAccount / Stakeholder 3Name</v>
      </c>
      <c r="DB18" s="121" t="str">
        <f>_xlfn.XLOOKUP(DA18,PROSPERDelta_Query!BK:BK,PROSPERDelta_Query!AE:AE,"",,-1)</f>
        <v/>
      </c>
      <c r="DC18" s="126" t="str">
        <f>_xlfn.XLOOKUP(B18,PROSPERInitial_Query!$E:$E,PROSPERInitial_Query!$S:$S,"",,-1)</f>
        <v/>
      </c>
      <c r="DD18" s="121" t="str">
        <f t="shared" si="44"/>
        <v>David Beymer2 - RelationshipAccount / Stakeholder 3Self Score</v>
      </c>
      <c r="DE18" s="126" t="str">
        <f>_xlfn.XLOOKUP(DD18,PROSPERDelta_Query!BK:BK,PROSPERDelta_Query!AO:AO,"",,-1)</f>
        <v/>
      </c>
      <c r="DF18" s="131" t="str">
        <f t="shared" si="167"/>
        <v/>
      </c>
      <c r="DG18" s="131" t="str">
        <f t="shared" si="168"/>
        <v>N/A</v>
      </c>
      <c r="DH18" s="132" t="str">
        <f t="shared" si="169"/>
        <v>N/A</v>
      </c>
      <c r="DI18" s="132" t="str">
        <f>IF(IF(IF($C18="Christopher Lobo",_xlfn.XLOOKUP($B18,PROSPER_Lobo!$1:$1,PROSPER_Lobo!$27:$27,""),
IF($C18="Naren Baliga",_xlfn.XLOOKUP($B18,PROSPER_Baliga!$1:$1,PROSPER_Baliga!$27:$27,""),
IF($C18="Thorsten Huhn",_xlfn.XLOOKUP($B18,PROSPER_Huhn!$1:$1,PROSPER_Huhn!$27:$27,""),
IF($C18="Nick Hull",_xlfn.XLOOKUP($B18,PROSPER_Hull!$1:$1,PROSPER_Hull!$27:$27,""),
IF($C18="Monika Kotwani",_xlfn.XLOOKUP($B18,PROSPER_Kotwani!$1:$1,PROSPER_Kotwani!$27:$27,""),
IF($C18="Jonathan Wellner",_xlfn.XLOOKUP($B18,PROSPER_Wellner!$1:$1,PROSPER_Wellner!$27:$27,""),
IF($C18="Travis Harvey",_xlfn.XLOOKUP($B18,PROSPER_Harvey!$1:$1,PROSPER_Harvey!$27:$27,""),"")))))))="","",
IF($C18="Christopher Lobo",_xlfn.XLOOKUP($B18,PROSPER_Lobo!$1:$1,PROSPER_Lobo!$27:$27,""),
IF($C18="Naren Baliga",_xlfn.XLOOKUP($B18,PROSPER_Baliga!$1:$1,PROSPER_Baliga!$27:$27,""),
IF($C18="Thorsten Huhn",_xlfn.XLOOKUP($B18,PROSPER_Huhn!$1:$1,PROSPER_Huhn!$27:$27,""),
IF($C18="Nick Hull",_xlfn.XLOOKUP($B18,PROSPER_Hull!$1:$1,PROSPER_Hull!$27:$27,""),
IF($C18="Monika Kotwani",_xlfn.XLOOKUP($B18,PROSPER_Kotwani!$1:$1,PROSPER_Kotwani!$27:$27,""),
IF($C18="Jonathan Wellner",_xlfn.XLOOKUP($B18,PROSPER_Wellner!$1:$1,PROSPER_Wellner!$27:$27,""),
IF($C18="Travis Harvey",_xlfn.XLOOKUP($B18,PROSPER_Harvey!$1:$1,PROSPER_Harvey!$27:$27,""),""))))))))="","No Score",IF(IF($C18="Christopher Lobo",_xlfn.XLOOKUP($B18,PROSPER_Lobo!$1:$1,PROSPER_Lobo!$27:$27,""),
IF($C18="Naren Baliga",_xlfn.XLOOKUP($B18,PROSPER_Baliga!$1:$1,PROSPER_Baliga!$27:$27,""),
IF($C18="Thorsten Huhn",_xlfn.XLOOKUP($B18,PROSPER_Huhn!$1:$1,PROSPER_Huhn!$27:$27,""),
IF($C18="Nick Hull",_xlfn.XLOOKUP($B18,PROSPER_Hull!$1:$1,PROSPER_Hull!$27:$27,""),
IF($C18="Monika Kotwani",_xlfn.XLOOKUP($B18,PROSPER_Kotwani!$1:$1,PROSPER_Kotwani!$27:$27,""),
IF($C18="Jonathan Wellner",_xlfn.XLOOKUP($B18,PROSPER_Wellner!$1:$1,PROSPER_Wellner!$27:$27,""),
IF($C18="Travis Harvey",_xlfn.XLOOKUP($B18,PROSPER_Harvey!$1:$1,PROSPER_Harvey!$27:$27,""),"")))))))="","",
IF($C18="Christopher Lobo",_xlfn.XLOOKUP($B18,PROSPER_Lobo!$1:$1,PROSPER_Lobo!$27:$27,""),
IF($C18="Naren Baliga",_xlfn.XLOOKUP($B18,PROSPER_Baliga!$1:$1,PROSPER_Baliga!$27:$27,""),
IF($C18="Thorsten Huhn",_xlfn.XLOOKUP($B18,PROSPER_Huhn!$1:$1,PROSPER_Huhn!$27:$27,""),
IF($C18="Nick Hull",_xlfn.XLOOKUP($B18,PROSPER_Hull!$1:$1,PROSPER_Hull!$27:$27,""),
IF($C18="Monika Kotwani",_xlfn.XLOOKUP($B18,PROSPER_Kotwani!$1:$1,PROSPER_Kotwani!$27:$27,""),
IF($C18="Jonathan Wellner",_xlfn.XLOOKUP($B18,PROSPER_Wellner!$1:$1,PROSPER_Wellner!$27:$27,""),
IF($C18="Travis Harvey",_xlfn.XLOOKUP($B18,PROSPER_Harvey!$1:$1,PROSPER_Harvey!$27:$27,""),"")))))))))</f>
        <v>N/A</v>
      </c>
      <c r="DJ18" s="131" t="str">
        <f>IF(IF(IF($C18="Christopher Lobo",_xlfn.XLOOKUP($B18,PROSPER_Lobo!$1:$1,PROSPER_Lobo!$28:$28,""),
IF($C18="Naren Baliga",_xlfn.XLOOKUP($B18,PROSPER_Baliga!$1:$1,PROSPER_Baliga!$28:$28,""),
IF($C18="Thorsten Huhn",_xlfn.XLOOKUP($B18,PROSPER_Huhn!$1:$1,PROSPER_Huhn!$28:$28,""),
IF($C18="Nick Hull",_xlfn.XLOOKUP($B18,PROSPER_Hull!$1:$1,PROSPER_Hull!$28:$28,""),
IF($C18="Monika Kotwani",_xlfn.XLOOKUP($B18,PROSPER_Kotwani!$1:$1,PROSPER_Kotwani!$28:$28,""),
IF($C18="Jonathan Wellner",_xlfn.XLOOKUP($B18,PROSPER_Wellner!$1:$1,PROSPER_Wellner!$28:$28,""),
IF($C18="Travis Harvey",_xlfn.XLOOKUP($B18,PROSPER_Harvey!$1:$1,PROSPER_Harvey!$28:$28,""),"")))))))="","",
IF($C18="Christopher Lobo",_xlfn.XLOOKUP($B18,PROSPER_Lobo!$1:$1,PROSPER_Lobo!$28:$28,""),
IF($C18="Naren Baliga",_xlfn.XLOOKUP($B18,PROSPER_Baliga!$1:$1,PROSPER_Baliga!$28:$28,""),
IF($C18="Thorsten Huhn",_xlfn.XLOOKUP($B18,PROSPER_Huhn!$1:$1,PROSPER_Huhn!$28:$28,""),
IF($C18="Nick Hull",_xlfn.XLOOKUP($B18,PROSPER_Hull!$1:$1,PROSPER_Hull!$28:$28,""),
IF($C18="Monika Kotwani",_xlfn.XLOOKUP($B18,PROSPER_Kotwani!$1:$1,PROSPER_Kotwani!$28:$28,""),
IF($C18="Jonathan Wellner",_xlfn.XLOOKUP($B18,PROSPER_Wellner!$1:$1,PROSPER_Wellner!$28:$28,""),
IF($C18="Travis Harvey",_xlfn.XLOOKUP($B18,PROSPER_Harvey!$1:$1,PROSPER_Harvey!$28:$28,""),""))))))))="","No Comment",IF(IF($C18="Christopher Lobo",_xlfn.XLOOKUP($B18,PROSPER_Lobo!$1:$1,PROSPER_Lobo!$28:$28,""),
IF($C18="Naren Baliga",_xlfn.XLOOKUP($B18,PROSPER_Baliga!$1:$1,PROSPER_Baliga!$28:$28,""),
IF($C18="Thorsten Huhn",_xlfn.XLOOKUP($B18,PROSPER_Huhn!$1:$1,PROSPER_Huhn!$28:$28,""),
IF($C18="Nick Hull",_xlfn.XLOOKUP($B18,PROSPER_Hull!$1:$1,PROSPER_Hull!$28:$28,""),
IF($C18="Monika Kotwani",_xlfn.XLOOKUP($B18,PROSPER_Kotwani!$1:$1,PROSPER_Kotwani!$28:$28,""),
IF($C18="Jonathan Wellner",_xlfn.XLOOKUP($B18,PROSPER_Wellner!$1:$1,PROSPER_Wellner!$28:$28,""),
IF($C18="Travis Harvey",_xlfn.XLOOKUP($B18,PROSPER_Harvey!$1:$1,PROSPER_Harvey!$28:$28,""),"")))))))="","",
IF($C18="Christopher Lobo",_xlfn.XLOOKUP($B18,PROSPER_Lobo!$1:$1,PROSPER_Lobo!$28:$28,""),
IF($C18="Naren Baliga",_xlfn.XLOOKUP($B18,PROSPER_Baliga!$1:$1,PROSPER_Baliga!$28:$28,""),
IF($C18="Thorsten Huhn",_xlfn.XLOOKUP($B18,PROSPER_Huhn!$1:$1,PROSPER_Huhn!$28:$28,""),
IF($C18="Nick Hull",_xlfn.XLOOKUP($B18,PROSPER_Hull!$1:$1,PROSPER_Hull!$28:$28,""),
IF($C18="Monika Kotwani",_xlfn.XLOOKUP($B18,PROSPER_Kotwani!$1:$1,PROSPER_Kotwani!$28:$28,""),
IF($C18="Jonathan Wellner",_xlfn.XLOOKUP($B18,PROSPER_Wellner!$1:$1,PROSPER_Wellner!$28:$28,""),
IF($C18="Travis Harvey",_xlfn.XLOOKUP($B18,PROSPER_Harvey!$1:$1,PROSPER_Harvey!$28:$28,""),"")))))))))</f>
        <v>N/A</v>
      </c>
      <c r="DK18" s="150" t="str">
        <f t="shared" si="170"/>
        <v>N/A</v>
      </c>
      <c r="DL18" s="130" t="str">
        <f>_xlfn.XLOOKUP(B18,PROSPERInitial_Query!$E:$E,PROSPERInitial_Query!$AD:$AD,"",,-1)</f>
        <v/>
      </c>
      <c r="DM18" s="121" t="str">
        <f t="shared" si="49"/>
        <v>David Beymer2 - RelationshipAccount / Stakeholder 4Name</v>
      </c>
      <c r="DN18" s="121" t="str">
        <f>_xlfn.XLOOKUP(DM18,PROSPERDelta_Query!BK:BK,PROSPERDelta_Query!AF:AF,"",,-1)</f>
        <v/>
      </c>
      <c r="DO18" s="126" t="str">
        <f>_xlfn.XLOOKUP(B18,PROSPERInitial_Query!$E:$E,PROSPERInitial_Query!$T:$T,"",,-1)</f>
        <v/>
      </c>
      <c r="DP18" s="121" t="str">
        <f t="shared" si="50"/>
        <v>David Beymer2 - RelationshipAccount / Stakeholder 4Self Score</v>
      </c>
      <c r="DQ18" s="126" t="str">
        <f>_xlfn.XLOOKUP(DP18,PROSPERDelta_Query!BK:BK,PROSPERDelta_Query!AP:AP,"",,-1)</f>
        <v/>
      </c>
      <c r="DR18" s="131" t="str">
        <f t="shared" si="171"/>
        <v/>
      </c>
      <c r="DS18" s="131" t="str">
        <f t="shared" si="172"/>
        <v>N/A</v>
      </c>
      <c r="DT18" s="132" t="str">
        <f t="shared" si="173"/>
        <v>N/A</v>
      </c>
      <c r="DU18" s="132" t="str">
        <f>IF(IF(IF($C18="Christopher Lobo",_xlfn.XLOOKUP($B18,PROSPER_Lobo!$1:$1,PROSPER_Lobo!$30:$30,""),
IF($C18="Naren Baliga",_xlfn.XLOOKUP($B18,PROSPER_Baliga!$1:$1,PROSPER_Baliga!$30:$30,""),
IF($C18="Thorsten Huhn",_xlfn.XLOOKUP($B18,PROSPER_Huhn!$1:$1,PROSPER_Huhn!$30:$30,""),
IF($C18="Nick Hull",_xlfn.XLOOKUP($B18,PROSPER_Hull!$1:$1,PROSPER_Hull!$30:$30,""),
IF($C18="Monika Kotwani",_xlfn.XLOOKUP($B18,PROSPER_Kotwani!$1:$1,PROSPER_Kotwani!$30:$30,""),
IF($C18="Jonathan Wellner",_xlfn.XLOOKUP($B18,PROSPER_Wellner!$1:$1,PROSPER_Wellner!$30:$30,""),
IF($C18="Travis Harvey",_xlfn.XLOOKUP($B18,PROSPER_Harvey!$1:$1,PROSPER_Harvey!$30:$30,""),"")))))))="","",
IF($C18="Christopher Lobo",_xlfn.XLOOKUP($B18,PROSPER_Lobo!$1:$1,PROSPER_Lobo!$30:$30,""),
IF($C18="Naren Baliga",_xlfn.XLOOKUP($B18,PROSPER_Baliga!$1:$1,PROSPER_Baliga!$30:$30,""),
IF($C18="Thorsten Huhn",_xlfn.XLOOKUP($B18,PROSPER_Huhn!$1:$1,PROSPER_Huhn!$30:$30,""),
IF($C18="Nick Hull",_xlfn.XLOOKUP($B18,PROSPER_Hull!$1:$1,PROSPER_Hull!$30:$30,""),
IF($C18="Monika Kotwani",_xlfn.XLOOKUP($B18,PROSPER_Kotwani!$1:$1,PROSPER_Kotwani!$30:$30,""),
IF($C18="Jonathan Wellner",_xlfn.XLOOKUP($B18,PROSPER_Wellner!$1:$1,PROSPER_Wellner!$30:$30,""),
IF($C18="Travis Harvey",_xlfn.XLOOKUP($B18,PROSPER_Harvey!$1:$1,PROSPER_Harvey!$30:$30,""),""))))))))="","No Score",IF(IF($C18="Christopher Lobo",_xlfn.XLOOKUP($B18,PROSPER_Lobo!$1:$1,PROSPER_Lobo!$30:$30,""),
IF($C18="Naren Baliga",_xlfn.XLOOKUP($B18,PROSPER_Baliga!$1:$1,PROSPER_Baliga!$30:$30,""),
IF($C18="Thorsten Huhn",_xlfn.XLOOKUP($B18,PROSPER_Huhn!$1:$1,PROSPER_Huhn!$30:$30,""),
IF($C18="Nick Hull",_xlfn.XLOOKUP($B18,PROSPER_Hull!$1:$1,PROSPER_Hull!$30:$30,""),
IF($C18="Monika Kotwani",_xlfn.XLOOKUP($B18,PROSPER_Kotwani!$1:$1,PROSPER_Kotwani!$30:$30,""),
IF($C18="Jonathan Wellner",_xlfn.XLOOKUP($B18,PROSPER_Wellner!$1:$1,PROSPER_Wellner!$30:$30,""),
IF($C18="Travis Harvey",_xlfn.XLOOKUP($B18,PROSPER_Harvey!$1:$1,PROSPER_Harvey!$30:$30,""),"")))))))="","",
IF($C18="Christopher Lobo",_xlfn.XLOOKUP($B18,PROSPER_Lobo!$1:$1,PROSPER_Lobo!$30:$30,""),
IF($C18="Naren Baliga",_xlfn.XLOOKUP($B18,PROSPER_Baliga!$1:$1,PROSPER_Baliga!$30:$30,""),
IF($C18="Thorsten Huhn",_xlfn.XLOOKUP($B18,PROSPER_Huhn!$1:$1,PROSPER_Huhn!$30:$30,""),
IF($C18="Nick Hull",_xlfn.XLOOKUP($B18,PROSPER_Hull!$1:$1,PROSPER_Hull!$30:$30,""),
IF($C18="Monika Kotwani",_xlfn.XLOOKUP($B18,PROSPER_Kotwani!$1:$1,PROSPER_Kotwani!$30:$30,""),
IF($C18="Jonathan Wellner",_xlfn.XLOOKUP($B18,PROSPER_Wellner!$1:$1,PROSPER_Wellner!$30:$30,""),
IF($C18="Travis Harvey",_xlfn.XLOOKUP($B18,PROSPER_Harvey!$1:$1,PROSPER_Harvey!$30:$30,""),"")))))))))</f>
        <v>N/A</v>
      </c>
      <c r="DV18" s="131" t="str">
        <f>IF(IF(IF($C18="Christopher Lobo",_xlfn.XLOOKUP($B18,PROSPER_Lobo!$1:$1,PROSPER_Lobo!$31:$31,""),
IF($C18="Naren Baliga",_xlfn.XLOOKUP($B18,PROSPER_Baliga!$1:$1,PROSPER_Baliga!$31:$31,""),
IF($C18="Thorsten Huhn",_xlfn.XLOOKUP($B18,PROSPER_Huhn!$1:$1,PROSPER_Huhn!$31:$31,""),
IF($C18="Nick Hull",_xlfn.XLOOKUP($B18,PROSPER_Hull!$1:$1,PROSPER_Hull!$31:$31,""),
IF($C18="Monika Kotwani",_xlfn.XLOOKUP($B18,PROSPER_Kotwani!$1:$1,PROSPER_Kotwani!$31:$31,""),
IF($C18="Jonathan Wellner",_xlfn.XLOOKUP($B18,PROSPER_Wellner!$1:$1,PROSPER_Wellner!$31:$31,""),
IF($C18="Travis Harvey",_xlfn.XLOOKUP($B18,PROSPER_Harvey!$1:$1,PROSPER_Harvey!$31:$31,""),"")))))))="","",
IF($C18="Christopher Lobo",_xlfn.XLOOKUP($B18,PROSPER_Lobo!$1:$1,PROSPER_Lobo!$31:$31,""),
IF($C18="Naren Baliga",_xlfn.XLOOKUP($B18,PROSPER_Baliga!$1:$1,PROSPER_Baliga!$31:$31,""),
IF($C18="Thorsten Huhn",_xlfn.XLOOKUP($B18,PROSPER_Huhn!$1:$1,PROSPER_Huhn!$31:$31,""),
IF($C18="Nick Hull",_xlfn.XLOOKUP($B18,PROSPER_Hull!$1:$1,PROSPER_Hull!$31:$31,""),
IF($C18="Monika Kotwani",_xlfn.XLOOKUP($B18,PROSPER_Kotwani!$1:$1,PROSPER_Kotwani!$31:$31,""),
IF($C18="Jonathan Wellner",_xlfn.XLOOKUP($B18,PROSPER_Wellner!$1:$1,PROSPER_Wellner!$31:$31,""),
IF($C18="Travis Harvey",_xlfn.XLOOKUP($B18,PROSPER_Harvey!$1:$1,PROSPER_Harvey!$31:$31,""),""))))))))="","No Comment",IF(IF($C18="Christopher Lobo",_xlfn.XLOOKUP($B18,PROSPER_Lobo!$1:$1,PROSPER_Lobo!$31:$31,""),
IF($C18="Naren Baliga",_xlfn.XLOOKUP($B18,PROSPER_Baliga!$1:$1,PROSPER_Baliga!$31:$31,""),
IF($C18="Thorsten Huhn",_xlfn.XLOOKUP($B18,PROSPER_Huhn!$1:$1,PROSPER_Huhn!$31:$31,""),
IF($C18="Nick Hull",_xlfn.XLOOKUP($B18,PROSPER_Hull!$1:$1,PROSPER_Hull!$31:$31,""),
IF($C18="Monika Kotwani",_xlfn.XLOOKUP($B18,PROSPER_Kotwani!$1:$1,PROSPER_Kotwani!$31:$31,""),
IF($C18="Jonathan Wellner",_xlfn.XLOOKUP($B18,PROSPER_Wellner!$1:$1,PROSPER_Wellner!$31:$31,""),
IF($C18="Travis Harvey",_xlfn.XLOOKUP($B18,PROSPER_Harvey!$1:$1,PROSPER_Harvey!$31:$31,""),"")))))))="","",
IF($C18="Christopher Lobo",_xlfn.XLOOKUP($B18,PROSPER_Lobo!$1:$1,PROSPER_Lobo!$31:$31,""),
IF($C18="Naren Baliga",_xlfn.XLOOKUP($B18,PROSPER_Baliga!$1:$1,PROSPER_Baliga!$31:$31,""),
IF($C18="Thorsten Huhn",_xlfn.XLOOKUP($B18,PROSPER_Huhn!$1:$1,PROSPER_Huhn!$31:$31,""),
IF($C18="Nick Hull",_xlfn.XLOOKUP($B18,PROSPER_Hull!$1:$1,PROSPER_Hull!$31:$31,""),
IF($C18="Monika Kotwani",_xlfn.XLOOKUP($B18,PROSPER_Kotwani!$1:$1,PROSPER_Kotwani!$31:$31,""),
IF($C18="Jonathan Wellner",_xlfn.XLOOKUP($B18,PROSPER_Wellner!$1:$1,PROSPER_Wellner!$31:$31,""),
IF($C18="Travis Harvey",_xlfn.XLOOKUP($B18,PROSPER_Harvey!$1:$1,PROSPER_Harvey!$31:$31,""),"")))))))))</f>
        <v>N/A</v>
      </c>
      <c r="DW18" s="150" t="str">
        <f t="shared" si="174"/>
        <v>N/A</v>
      </c>
      <c r="DX18" s="130" t="str">
        <f>_xlfn.XLOOKUP(B18,PROSPERInitial_Query!$E:$E,PROSPERInitial_Query!$AE:$AE,"",,-1)</f>
        <v/>
      </c>
      <c r="DY18" s="121" t="str">
        <f t="shared" si="55"/>
        <v>David Beymer2 - RelationshipAccount / Stakeholder 5Name</v>
      </c>
      <c r="DZ18" s="121" t="str">
        <f>_xlfn.XLOOKUP(DY18,PROSPERDelta_Query!BK:BK,PROSPERDelta_Query!AG:AG,"",,-1)</f>
        <v/>
      </c>
      <c r="EA18" s="126" t="str">
        <f>_xlfn.XLOOKUP(B18,PROSPERInitial_Query!$E:$E,PROSPERInitial_Query!$U:$U,"",,-1)</f>
        <v/>
      </c>
      <c r="EB18" s="121" t="str">
        <f t="shared" si="56"/>
        <v>David Beymer2 - RelationshipAccount / Stakeholder 5Self Score</v>
      </c>
      <c r="EC18" s="126" t="str">
        <f>_xlfn.XLOOKUP(EB18,PROSPERDelta_Query!BK:BK,PROSPERDelta_Query!AQ:AQ,"",,-1)</f>
        <v/>
      </c>
      <c r="ED18" s="131" t="str">
        <f t="shared" si="175"/>
        <v/>
      </c>
      <c r="EE18" s="131" t="str">
        <f t="shared" si="176"/>
        <v>N/A</v>
      </c>
      <c r="EF18" s="132" t="str">
        <f t="shared" si="177"/>
        <v>N/A</v>
      </c>
      <c r="EG18" s="132" t="str">
        <f>IF(IF(IF($C18="Christopher Lobo",_xlfn.XLOOKUP($B18,PROSPER_Lobo!$1:$1,PROSPER_Lobo!$33:$33,""),
IF($C18="Naren Baliga",_xlfn.XLOOKUP($B18,PROSPER_Baliga!$1:$1,PROSPER_Baliga!$33:$33,""),
IF($C18="Thorsten Huhn",_xlfn.XLOOKUP($B18,PROSPER_Huhn!$1:$1,PROSPER_Huhn!$33:$33,""),
IF($C18="Nick Hull",_xlfn.XLOOKUP($B18,PROSPER_Hull!$1:$1,PROSPER_Hull!$33:$33,""),
IF($C18="Monika Kotwani",_xlfn.XLOOKUP($B18,PROSPER_Kotwani!$1:$1,PROSPER_Kotwani!$33:$33,""),
IF($C18="Jonathan Wellner",_xlfn.XLOOKUP($B18,PROSPER_Wellner!$1:$1,PROSPER_Wellner!$33:$33,""),
IF($C18="Travis Harvey",_xlfn.XLOOKUP($B18,PROSPER_Harvey!$1:$1,PROSPER_Harvey!$33:$33,""),"")))))))="","",
IF($C18="Christopher Lobo",_xlfn.XLOOKUP($B18,PROSPER_Lobo!$1:$1,PROSPER_Lobo!$33:$33,""),
IF($C18="Naren Baliga",_xlfn.XLOOKUP($B18,PROSPER_Baliga!$1:$1,PROSPER_Baliga!$33:$33,""),
IF($C18="Thorsten Huhn",_xlfn.XLOOKUP($B18,PROSPER_Huhn!$1:$1,PROSPER_Huhn!$33:$33,""),
IF($C18="Nick Hull",_xlfn.XLOOKUP($B18,PROSPER_Hull!$1:$1,PROSPER_Hull!$33:$33,""),
IF($C18="Monika Kotwani",_xlfn.XLOOKUP($B18,PROSPER_Kotwani!$1:$1,PROSPER_Kotwani!$33:$33,""),
IF($C18="Jonathan Wellner",_xlfn.XLOOKUP($B18,PROSPER_Wellner!$1:$1,PROSPER_Wellner!$33:$33,""),
IF($C18="Travis Harvey",_xlfn.XLOOKUP($B18,PROSPER_Harvey!$1:$1,PROSPER_Harvey!$33:$33,""),""))))))))="","No Score",IF(IF($C18="Christopher Lobo",_xlfn.XLOOKUP($B18,PROSPER_Lobo!$1:$1,PROSPER_Lobo!$33:$33,""),
IF($C18="Naren Baliga",_xlfn.XLOOKUP($B18,PROSPER_Baliga!$1:$1,PROSPER_Baliga!$33:$33,""),
IF($C18="Thorsten Huhn",_xlfn.XLOOKUP($B18,PROSPER_Huhn!$1:$1,PROSPER_Huhn!$33:$33,""),
IF($C18="Nick Hull",_xlfn.XLOOKUP($B18,PROSPER_Hull!$1:$1,PROSPER_Hull!$33:$33,""),
IF($C18="Monika Kotwani",_xlfn.XLOOKUP($B18,PROSPER_Kotwani!$1:$1,PROSPER_Kotwani!$33:$33,""),
IF($C18="Jonathan Wellner",_xlfn.XLOOKUP($B18,PROSPER_Wellner!$1:$1,PROSPER_Wellner!$33:$33,""),
IF($C18="Travis Harvey",_xlfn.XLOOKUP($B18,PROSPER_Harvey!$1:$1,PROSPER_Harvey!$33:$33,""),"")))))))="","",
IF($C18="Christopher Lobo",_xlfn.XLOOKUP($B18,PROSPER_Lobo!$1:$1,PROSPER_Lobo!$33:$33,""),
IF($C18="Naren Baliga",_xlfn.XLOOKUP($B18,PROSPER_Baliga!$1:$1,PROSPER_Baliga!$33:$33,""),
IF($C18="Thorsten Huhn",_xlfn.XLOOKUP($B18,PROSPER_Huhn!$1:$1,PROSPER_Huhn!$33:$33,""),
IF($C18="Nick Hull",_xlfn.XLOOKUP($B18,PROSPER_Hull!$1:$1,PROSPER_Hull!$33:$33,""),
IF($C18="Monika Kotwani",_xlfn.XLOOKUP($B18,PROSPER_Kotwani!$1:$1,PROSPER_Kotwani!$33:$33,""),
IF($C18="Jonathan Wellner",_xlfn.XLOOKUP($B18,PROSPER_Wellner!$1:$1,PROSPER_Wellner!$33:$33,""),
IF($C18="Travis Harvey",_xlfn.XLOOKUP($B18,PROSPER_Harvey!$1:$1,PROSPER_Harvey!$33:$33,""),"")))))))))</f>
        <v>N/A</v>
      </c>
      <c r="EH18" s="131" t="str">
        <f>IF(IF(IF($C18="Christopher Lobo",_xlfn.XLOOKUP($B18,PROSPER_Lobo!$1:$1,PROSPER_Lobo!$34:$34,""),
IF($C18="Naren Baliga",_xlfn.XLOOKUP($B18,PROSPER_Baliga!$1:$1,PROSPER_Baliga!$34:$34,""),
IF($C18="Thorsten Huhn",_xlfn.XLOOKUP($B18,PROSPER_Huhn!$1:$1,PROSPER_Huhn!$34:$34,""),
IF($C18="Nick Hull",_xlfn.XLOOKUP($B18,PROSPER_Hull!$1:$1,PROSPER_Hull!$34:$34,""),
IF($C18="Monika Kotwani",_xlfn.XLOOKUP($B18,PROSPER_Kotwani!$1:$1,PROSPER_Kotwani!$34:$34,""),
IF($C18="Jonathan Wellner",_xlfn.XLOOKUP($B18,PROSPER_Wellner!$1:$1,PROSPER_Wellner!$34:$34,""),
IF($C18="Travis Harvey",_xlfn.XLOOKUP($B18,PROSPER_Harvey!$1:$1,PROSPER_Harvey!$34:$34,""),"")))))))="","",
IF($C18="Christopher Lobo",_xlfn.XLOOKUP($B18,PROSPER_Lobo!$1:$1,PROSPER_Lobo!$34:$34,""),
IF($C18="Naren Baliga",_xlfn.XLOOKUP($B18,PROSPER_Baliga!$1:$1,PROSPER_Baliga!$34:$34,""),
IF($C18="Thorsten Huhn",_xlfn.XLOOKUP($B18,PROSPER_Huhn!$1:$1,PROSPER_Huhn!$34:$34,""),
IF($C18="Nick Hull",_xlfn.XLOOKUP($B18,PROSPER_Hull!$1:$1,PROSPER_Hull!$34:$34,""),
IF($C18="Monika Kotwani",_xlfn.XLOOKUP($B18,PROSPER_Kotwani!$1:$1,PROSPER_Kotwani!$34:$34,""),
IF($C18="Jonathan Wellner",_xlfn.XLOOKUP($B18,PROSPER_Wellner!$1:$1,PROSPER_Wellner!$34:$34,""),
IF($C18="Travis Harvey",_xlfn.XLOOKUP($B18,PROSPER_Harvey!$1:$1,PROSPER_Harvey!$34:$34,""),""))))))))="","No Comment",IF(IF($C18="Christopher Lobo",_xlfn.XLOOKUP($B18,PROSPER_Lobo!$1:$1,PROSPER_Lobo!$34:$34,""),
IF($C18="Naren Baliga",_xlfn.XLOOKUP($B18,PROSPER_Baliga!$1:$1,PROSPER_Baliga!$34:$34,""),
IF($C18="Thorsten Huhn",_xlfn.XLOOKUP($B18,PROSPER_Huhn!$1:$1,PROSPER_Huhn!$34:$34,""),
IF($C18="Nick Hull",_xlfn.XLOOKUP($B18,PROSPER_Hull!$1:$1,PROSPER_Hull!$34:$34,""),
IF($C18="Monika Kotwani",_xlfn.XLOOKUP($B18,PROSPER_Kotwani!$1:$1,PROSPER_Kotwani!$34:$34,""),
IF($C18="Jonathan Wellner",_xlfn.XLOOKUP($B18,PROSPER_Wellner!$1:$1,PROSPER_Wellner!$34:$34,""),
IF($C18="Travis Harvey",_xlfn.XLOOKUP($B18,PROSPER_Harvey!$1:$1,PROSPER_Harvey!$34:$34,""),"")))))))="","",
IF($C18="Christopher Lobo",_xlfn.XLOOKUP($B18,PROSPER_Lobo!$1:$1,PROSPER_Lobo!$34:$34,""),
IF($C18="Naren Baliga",_xlfn.XLOOKUP($B18,PROSPER_Baliga!$1:$1,PROSPER_Baliga!$34:$34,""),
IF($C18="Thorsten Huhn",_xlfn.XLOOKUP($B18,PROSPER_Huhn!$1:$1,PROSPER_Huhn!$34:$34,""),
IF($C18="Nick Hull",_xlfn.XLOOKUP($B18,PROSPER_Hull!$1:$1,PROSPER_Hull!$34:$34,""),
IF($C18="Monika Kotwani",_xlfn.XLOOKUP($B18,PROSPER_Kotwani!$1:$1,PROSPER_Kotwani!$34:$34,""),
IF($C18="Jonathan Wellner",_xlfn.XLOOKUP($B18,PROSPER_Wellner!$1:$1,PROSPER_Wellner!$34:$34,""),
IF($C18="Travis Harvey",_xlfn.XLOOKUP($B18,PROSPER_Harvey!$1:$1,PROSPER_Harvey!$34:$34,""),"")))))))))</f>
        <v>N/A</v>
      </c>
      <c r="EI18" s="150" t="str">
        <f t="shared" si="178"/>
        <v>N/A</v>
      </c>
      <c r="EJ18" s="130" t="str">
        <f>_xlfn.XLOOKUP(B18,PROSPERInitial_Query!$E:$E,PROSPERInitial_Query!$AF:$AF,"",,-1)</f>
        <v/>
      </c>
      <c r="EK18" s="121" t="str">
        <f t="shared" si="61"/>
        <v>David Beymer2 - RelationshipAccount / Stakeholder 6Name</v>
      </c>
      <c r="EL18" s="121" t="str">
        <f>_xlfn.XLOOKUP(EK18,PROSPERDelta_Query!BK:BK,PROSPERDelta_Query!AH:AH,"",,-1)</f>
        <v/>
      </c>
      <c r="EM18" s="126" t="str">
        <f>_xlfn.XLOOKUP(B18,PROSPERInitial_Query!$E:$E,PROSPERInitial_Query!$V:$V,"",,-1)</f>
        <v/>
      </c>
      <c r="EN18" s="121" t="str">
        <f t="shared" si="62"/>
        <v>David Beymer2 - RelationshipAccount / Stakeholder 6Self Score</v>
      </c>
      <c r="EO18" s="126" t="str">
        <f>_xlfn.XLOOKUP(EN18,PROSPERDelta_Query!BK:BK,PROSPERDelta_Query!AR:AR,"",,-1)</f>
        <v/>
      </c>
      <c r="EP18" s="131" t="str">
        <f t="shared" si="179"/>
        <v/>
      </c>
      <c r="EQ18" s="131" t="str">
        <f t="shared" si="180"/>
        <v>N/A</v>
      </c>
      <c r="ER18" s="132" t="str">
        <f t="shared" si="181"/>
        <v>N/A</v>
      </c>
      <c r="ES18" s="132" t="str">
        <f>IF(IF(IF($C18="Christopher Lobo",_xlfn.XLOOKUP($B18,PROSPER_Lobo!$1:$1,PROSPER_Lobo!$36:$36,""),
IF($C18="Naren Baliga",_xlfn.XLOOKUP($B18,PROSPER_Baliga!$1:$1,PROSPER_Baliga!$36:$36,""),
IF($C18="Thorsten Huhn",_xlfn.XLOOKUP($B18,PROSPER_Huhn!$1:$1,PROSPER_Huhn!$36:$36,""),
IF($C18="Nick Hull",_xlfn.XLOOKUP($B18,PROSPER_Hull!$1:$1,PROSPER_Hull!$36:$36,""),
IF($C18="Monika Kotwani",_xlfn.XLOOKUP($B18,PROSPER_Kotwani!$1:$1,PROSPER_Kotwani!$36:$36,""),
IF($C18="Jonathan Wellner",_xlfn.XLOOKUP($B18,PROSPER_Wellner!$1:$1,PROSPER_Wellner!$36:$36,""),
IF($C18="Travis Harvey",_xlfn.XLOOKUP($B18,PROSPER_Harvey!$1:$1,PROSPER_Harvey!$36:$36,""),"")))))))="","",
IF($C18="Christopher Lobo",_xlfn.XLOOKUP($B18,PROSPER_Lobo!$1:$1,PROSPER_Lobo!$36:$36,""),
IF($C18="Naren Baliga",_xlfn.XLOOKUP($B18,PROSPER_Baliga!$1:$1,PROSPER_Baliga!$36:$36,""),
IF($C18="Thorsten Huhn",_xlfn.XLOOKUP($B18,PROSPER_Huhn!$1:$1,PROSPER_Huhn!$36:$36,""),
IF($C18="Nick Hull",_xlfn.XLOOKUP($B18,PROSPER_Hull!$1:$1,PROSPER_Hull!$36:$36,""),
IF($C18="Monika Kotwani",_xlfn.XLOOKUP($B18,PROSPER_Kotwani!$1:$1,PROSPER_Kotwani!$36:$36,""),
IF($C18="Jonathan Wellner",_xlfn.XLOOKUP($B18,PROSPER_Wellner!$1:$1,PROSPER_Wellner!$36:$36,""),
IF($C18="Travis Harvey",_xlfn.XLOOKUP($B18,PROSPER_Harvey!$1:$1,PROSPER_Harvey!$36:$36,""),""))))))))="","No Score",IF(IF($C18="Christopher Lobo",_xlfn.XLOOKUP($B18,PROSPER_Lobo!$1:$1,PROSPER_Lobo!$36:$36,""),
IF($C18="Naren Baliga",_xlfn.XLOOKUP($B18,PROSPER_Baliga!$1:$1,PROSPER_Baliga!$36:$36,""),
IF($C18="Thorsten Huhn",_xlfn.XLOOKUP($B18,PROSPER_Huhn!$1:$1,PROSPER_Huhn!$36:$36,""),
IF($C18="Nick Hull",_xlfn.XLOOKUP($B18,PROSPER_Hull!$1:$1,PROSPER_Hull!$36:$36,""),
IF($C18="Monika Kotwani",_xlfn.XLOOKUP($B18,PROSPER_Kotwani!$1:$1,PROSPER_Kotwani!$36:$36,""),
IF($C18="Jonathan Wellner",_xlfn.XLOOKUP($B18,PROSPER_Wellner!$1:$1,PROSPER_Wellner!$36:$36,""),
IF($C18="Travis Harvey",_xlfn.XLOOKUP($B18,PROSPER_Harvey!$1:$1,PROSPER_Harvey!$36:$36,""),"")))))))="","",
IF($C18="Christopher Lobo",_xlfn.XLOOKUP($B18,PROSPER_Lobo!$1:$1,PROSPER_Lobo!$36:$36,""),
IF($C18="Naren Baliga",_xlfn.XLOOKUP($B18,PROSPER_Baliga!$1:$1,PROSPER_Baliga!$36:$36,""),
IF($C18="Thorsten Huhn",_xlfn.XLOOKUP($B18,PROSPER_Huhn!$1:$1,PROSPER_Huhn!$36:$36,""),
IF($C18="Nick Hull",_xlfn.XLOOKUP($B18,PROSPER_Hull!$1:$1,PROSPER_Hull!$36:$36,""),
IF($C18="Monika Kotwani",_xlfn.XLOOKUP($B18,PROSPER_Kotwani!$1:$1,PROSPER_Kotwani!$36:$36,""),
IF($C18="Jonathan Wellner",_xlfn.XLOOKUP($B18,PROSPER_Wellner!$1:$1,PROSPER_Wellner!$36:$36,""),
IF($C18="Travis Harvey",_xlfn.XLOOKUP($B18,PROSPER_Harvey!$1:$1,PROSPER_Harvey!$36:$36,""),"")))))))))</f>
        <v>N/A</v>
      </c>
      <c r="ET18" s="131" t="str">
        <f>IF(IF(IF($C18="Christopher Lobo",_xlfn.XLOOKUP($B18,PROSPER_Lobo!$1:$1,PROSPER_Lobo!$37:$37,""),
IF($C18="Naren Baliga",_xlfn.XLOOKUP($B18,PROSPER_Baliga!$1:$1,PROSPER_Baliga!$37:$37,""),
IF($C18="Thorsten Huhn",_xlfn.XLOOKUP($B18,PROSPER_Huhn!$1:$1,PROSPER_Huhn!$37:$37,""),
IF($C18="Nick Hull",_xlfn.XLOOKUP($B18,PROSPER_Hull!$1:$1,PROSPER_Hull!$37:$37,""),
IF($C18="Monika Kotwani",_xlfn.XLOOKUP($B18,PROSPER_Kotwani!$1:$1,PROSPER_Kotwani!$37:$37,""),
IF($C18="Jonathan Wellner",_xlfn.XLOOKUP($B18,PROSPER_Wellner!$1:$1,PROSPER_Wellner!$37:$37,""),
IF($C18="Travis Harvey",_xlfn.XLOOKUP($B18,PROSPER_Harvey!$1:$1,PROSPER_Harvey!$37:$37,""),"")))))))="","",
IF($C18="Christopher Lobo",_xlfn.XLOOKUP($B18,PROSPER_Lobo!$1:$1,PROSPER_Lobo!$37:$37,""),
IF($C18="Naren Baliga",_xlfn.XLOOKUP($B18,PROSPER_Baliga!$1:$1,PROSPER_Baliga!$37:$37,""),
IF($C18="Thorsten Huhn",_xlfn.XLOOKUP($B18,PROSPER_Huhn!$1:$1,PROSPER_Huhn!$37:$37,""),
IF($C18="Nick Hull",_xlfn.XLOOKUP($B18,PROSPER_Hull!$1:$1,PROSPER_Hull!$37:$37,""),
IF($C18="Monika Kotwani",_xlfn.XLOOKUP($B18,PROSPER_Kotwani!$1:$1,PROSPER_Kotwani!$37:$37,""),
IF($C18="Jonathan Wellner",_xlfn.XLOOKUP($B18,PROSPER_Wellner!$1:$1,PROSPER_Wellner!$37:$37,""),
IF($C18="Travis Harvey",_xlfn.XLOOKUP($B18,PROSPER_Harvey!$1:$1,PROSPER_Harvey!$37:$37,""),""))))))))="","No Comment",IF(IF($C18="Christopher Lobo",_xlfn.XLOOKUP($B18,PROSPER_Lobo!$1:$1,PROSPER_Lobo!$37:$37,""),
IF($C18="Naren Baliga",_xlfn.XLOOKUP($B18,PROSPER_Baliga!$1:$1,PROSPER_Baliga!$37:$37,""),
IF($C18="Thorsten Huhn",_xlfn.XLOOKUP($B18,PROSPER_Huhn!$1:$1,PROSPER_Huhn!$37:$37,""),
IF($C18="Nick Hull",_xlfn.XLOOKUP($B18,PROSPER_Hull!$1:$1,PROSPER_Hull!$37:$37,""),
IF($C18="Monika Kotwani",_xlfn.XLOOKUP($B18,PROSPER_Kotwani!$1:$1,PROSPER_Kotwani!$37:$37,""),
IF($C18="Jonathan Wellner",_xlfn.XLOOKUP($B18,PROSPER_Wellner!$1:$1,PROSPER_Wellner!$37:$37,""),
IF($C18="Travis Harvey",_xlfn.XLOOKUP($B18,PROSPER_Harvey!$1:$1,PROSPER_Harvey!$37:$37,""),"")))))))="","",
IF($C18="Christopher Lobo",_xlfn.XLOOKUP($B18,PROSPER_Lobo!$1:$1,PROSPER_Lobo!$37:$37,""),
IF($C18="Naren Baliga",_xlfn.XLOOKUP($B18,PROSPER_Baliga!$1:$1,PROSPER_Baliga!$37:$37,""),
IF($C18="Thorsten Huhn",_xlfn.XLOOKUP($B18,PROSPER_Huhn!$1:$1,PROSPER_Huhn!$37:$37,""),
IF($C18="Nick Hull",_xlfn.XLOOKUP($B18,PROSPER_Hull!$1:$1,PROSPER_Hull!$37:$37,""),
IF($C18="Monika Kotwani",_xlfn.XLOOKUP($B18,PROSPER_Kotwani!$1:$1,PROSPER_Kotwani!$37:$37,""),
IF($C18="Jonathan Wellner",_xlfn.XLOOKUP($B18,PROSPER_Wellner!$1:$1,PROSPER_Wellner!$37:$37,""),
IF($C18="Travis Harvey",_xlfn.XLOOKUP($B18,PROSPER_Harvey!$1:$1,PROSPER_Harvey!$37:$37,""),"")))))))))</f>
        <v>N/A</v>
      </c>
      <c r="EU18" s="150" t="str">
        <f t="shared" si="182"/>
        <v>N/A</v>
      </c>
      <c r="EV18" s="130" t="str">
        <f>_xlfn.XLOOKUP(B18,PROSPERInitial_Query!$E:$E,PROSPERInitial_Query!$AG:$AG,"",,-1)</f>
        <v/>
      </c>
      <c r="EW18" s="121" t="str">
        <f t="shared" si="67"/>
        <v>David Beymer2 - RelationshipAccount / Stakeholder 7Name</v>
      </c>
      <c r="EX18" s="121" t="str">
        <f>_xlfn.XLOOKUP(EW18,PROSPERDelta_Query!BK:BK,PROSPERDelta_Query!AI:AI,"",,-1)</f>
        <v/>
      </c>
      <c r="EY18" s="126" t="str">
        <f>_xlfn.XLOOKUP(B18,PROSPERInitial_Query!$E:$E,PROSPERInitial_Query!$W:$W,"",,-1)</f>
        <v/>
      </c>
      <c r="EZ18" s="121" t="str">
        <f t="shared" si="68"/>
        <v>David Beymer2 - RelationshipAccount / Stakeholder 7Self Score</v>
      </c>
      <c r="FA18" s="126" t="str">
        <f>_xlfn.XLOOKUP(EZ18,PROSPERDelta_Query!BK:BK,PROSPERDelta_Query!AS:AS,"",,-1)</f>
        <v/>
      </c>
      <c r="FB18" s="131" t="str">
        <f t="shared" si="183"/>
        <v/>
      </c>
      <c r="FC18" s="131" t="str">
        <f t="shared" si="184"/>
        <v>N/A</v>
      </c>
      <c r="FD18" s="132" t="str">
        <f t="shared" si="185"/>
        <v>N/A</v>
      </c>
      <c r="FE18" s="132" t="str">
        <f>IF(IF(IF($C18="Christopher Lobo",_xlfn.XLOOKUP($B18,PROSPER_Lobo!$1:$1,PROSPER_Lobo!$39:$39,""),
IF($C18="Naren Baliga",_xlfn.XLOOKUP($B18,PROSPER_Baliga!$1:$1,PROSPER_Baliga!$39:$39,""),
IF($C18="Thorsten Huhn",_xlfn.XLOOKUP($B18,PROSPER_Huhn!$1:$1,PROSPER_Huhn!$39:$39,""),
IF($C18="Nick Hull",_xlfn.XLOOKUP($B18,PROSPER_Hull!$1:$1,PROSPER_Hull!$39:$39,""),
IF($C18="Monika Kotwani",_xlfn.XLOOKUP($B18,PROSPER_Kotwani!$1:$1,PROSPER_Kotwani!$39:$39,""),
IF($C18="Jonathan Wellner",_xlfn.XLOOKUP($B18,PROSPER_Wellner!$1:$1,PROSPER_Wellner!$39:$39,""),
IF($C18="Travis Harvey",_xlfn.XLOOKUP($B18,PROSPER_Harvey!$1:$1,PROSPER_Harvey!$39:$39,""),"")))))))="","",
IF($C18="Christopher Lobo",_xlfn.XLOOKUP($B18,PROSPER_Lobo!$1:$1,PROSPER_Lobo!$39:$39,""),
IF($C18="Naren Baliga",_xlfn.XLOOKUP($B18,PROSPER_Baliga!$1:$1,PROSPER_Baliga!$39:$39,""),
IF($C18="Thorsten Huhn",_xlfn.XLOOKUP($B18,PROSPER_Huhn!$1:$1,PROSPER_Huhn!$39:$39,""),
IF($C18="Nick Hull",_xlfn.XLOOKUP($B18,PROSPER_Hull!$1:$1,PROSPER_Hull!$39:$39,""),
IF($C18="Monika Kotwani",_xlfn.XLOOKUP($B18,PROSPER_Kotwani!$1:$1,PROSPER_Kotwani!$39:$39,""),
IF($C18="Jonathan Wellner",_xlfn.XLOOKUP($B18,PROSPER_Wellner!$1:$1,PROSPER_Wellner!$39:$39,""),
IF($C18="Travis Harvey",_xlfn.XLOOKUP($B18,PROSPER_Harvey!$1:$1,PROSPER_Harvey!$39:$39,""),""))))))))="","No Score",IF(IF($C18="Christopher Lobo",_xlfn.XLOOKUP($B18,PROSPER_Lobo!$1:$1,PROSPER_Lobo!$39:$39,""),
IF($C18="Naren Baliga",_xlfn.XLOOKUP($B18,PROSPER_Baliga!$1:$1,PROSPER_Baliga!$39:$39,""),
IF($C18="Thorsten Huhn",_xlfn.XLOOKUP($B18,PROSPER_Huhn!$1:$1,PROSPER_Huhn!$39:$39,""),
IF($C18="Nick Hull",_xlfn.XLOOKUP($B18,PROSPER_Hull!$1:$1,PROSPER_Hull!$39:$39,""),
IF($C18="Monika Kotwani",_xlfn.XLOOKUP($B18,PROSPER_Kotwani!$1:$1,PROSPER_Kotwani!$39:$39,""),
IF($C18="Jonathan Wellner",_xlfn.XLOOKUP($B18,PROSPER_Wellner!$1:$1,PROSPER_Wellner!$39:$39,""),
IF($C18="Travis Harvey",_xlfn.XLOOKUP($B18,PROSPER_Harvey!$1:$1,PROSPER_Harvey!$39:$39,""),"")))))))="","",
IF($C18="Christopher Lobo",_xlfn.XLOOKUP($B18,PROSPER_Lobo!$1:$1,PROSPER_Lobo!$39:$39,""),
IF($C18="Naren Baliga",_xlfn.XLOOKUP($B18,PROSPER_Baliga!$1:$1,PROSPER_Baliga!$39:$39,""),
IF($C18="Thorsten Huhn",_xlfn.XLOOKUP($B18,PROSPER_Huhn!$1:$1,PROSPER_Huhn!$39:$39,""),
IF($C18="Nick Hull",_xlfn.XLOOKUP($B18,PROSPER_Hull!$1:$1,PROSPER_Hull!$39:$39,""),
IF($C18="Monika Kotwani",_xlfn.XLOOKUP($B18,PROSPER_Kotwani!$1:$1,PROSPER_Kotwani!$39:$39,""),
IF($C18="Jonathan Wellner",_xlfn.XLOOKUP($B18,PROSPER_Wellner!$1:$1,PROSPER_Wellner!$39:$39,""),
IF($C18="Travis Harvey",_xlfn.XLOOKUP($B18,PROSPER_Harvey!$1:$1,PROSPER_Harvey!$39:$39,""),"")))))))))</f>
        <v>N/A</v>
      </c>
      <c r="FF18" s="131" t="str">
        <f>IF(IF(IF($C18="Christopher Lobo",_xlfn.XLOOKUP($B18,PROSPER_Lobo!$1:$1,PROSPER_Lobo!$40:$40,""),
IF($C18="Naren Baliga",_xlfn.XLOOKUP($B18,PROSPER_Baliga!$1:$1,PROSPER_Baliga!$40:$40,""),
IF($C18="Thorsten Huhn",_xlfn.XLOOKUP($B18,PROSPER_Huhn!$1:$1,PROSPER_Huhn!$40:$40,""),
IF($C18="Nick Hull",_xlfn.XLOOKUP($B18,PROSPER_Hull!$1:$1,PROSPER_Hull!$40:$40,""),
IF($C18="Monika Kotwani",_xlfn.XLOOKUP($B18,PROSPER_Kotwani!$1:$1,PROSPER_Kotwani!$40:$40,""),
IF($C18="Jonathan Wellner",_xlfn.XLOOKUP($B18,PROSPER_Wellner!$1:$1,PROSPER_Wellner!$40:$40,""),
IF($C18="Travis Harvey",_xlfn.XLOOKUP($B18,PROSPER_Harvey!$1:$1,PROSPER_Harvey!$40:$40,""),"")))))))="","",
IF($C18="Christopher Lobo",_xlfn.XLOOKUP($B18,PROSPER_Lobo!$1:$1,PROSPER_Lobo!$40:$40,""),
IF($C18="Naren Baliga",_xlfn.XLOOKUP($B18,PROSPER_Baliga!$1:$1,PROSPER_Baliga!$40:$40,""),
IF($C18="Thorsten Huhn",_xlfn.XLOOKUP($B18,PROSPER_Huhn!$1:$1,PROSPER_Huhn!$40:$40,""),
IF($C18="Nick Hull",_xlfn.XLOOKUP($B18,PROSPER_Hull!$1:$1,PROSPER_Hull!$40:$40,""),
IF($C18="Monika Kotwani",_xlfn.XLOOKUP($B18,PROSPER_Kotwani!$1:$1,PROSPER_Kotwani!$40:$40,""),
IF($C18="Jonathan Wellner",_xlfn.XLOOKUP($B18,PROSPER_Wellner!$1:$1,PROSPER_Wellner!$40:$40,""),
IF($C18="Travis Harvey",_xlfn.XLOOKUP($B18,PROSPER_Harvey!$1:$1,PROSPER_Harvey!$40:$40,""),""))))))))="","No Comment",IF(IF($C18="Christopher Lobo",_xlfn.XLOOKUP($B18,PROSPER_Lobo!$1:$1,PROSPER_Lobo!$40:$40,""),
IF($C18="Naren Baliga",_xlfn.XLOOKUP($B18,PROSPER_Baliga!$1:$1,PROSPER_Baliga!$40:$40,""),
IF($C18="Thorsten Huhn",_xlfn.XLOOKUP($B18,PROSPER_Huhn!$1:$1,PROSPER_Huhn!$40:$40,""),
IF($C18="Nick Hull",_xlfn.XLOOKUP($B18,PROSPER_Hull!$1:$1,PROSPER_Hull!$40:$40,""),
IF($C18="Monika Kotwani",_xlfn.XLOOKUP($B18,PROSPER_Kotwani!$1:$1,PROSPER_Kotwani!$40:$40,""),
IF($C18="Jonathan Wellner",_xlfn.XLOOKUP($B18,PROSPER_Wellner!$1:$1,PROSPER_Wellner!$40:$40,""),
IF($C18="Travis Harvey",_xlfn.XLOOKUP($B18,PROSPER_Harvey!$1:$1,PROSPER_Harvey!$40:$40,""),"")))))))="","",
IF($C18="Christopher Lobo",_xlfn.XLOOKUP($B18,PROSPER_Lobo!$1:$1,PROSPER_Lobo!$40:$40,""),
IF($C18="Naren Baliga",_xlfn.XLOOKUP($B18,PROSPER_Baliga!$1:$1,PROSPER_Baliga!$40:$40,""),
IF($C18="Thorsten Huhn",_xlfn.XLOOKUP($B18,PROSPER_Huhn!$1:$1,PROSPER_Huhn!$40:$40,""),
IF($C18="Nick Hull",_xlfn.XLOOKUP($B18,PROSPER_Hull!$1:$1,PROSPER_Hull!$40:$40,""),
IF($C18="Monika Kotwani",_xlfn.XLOOKUP($B18,PROSPER_Kotwani!$1:$1,PROSPER_Kotwani!$40:$40,""),
IF($C18="Jonathan Wellner",_xlfn.XLOOKUP($B18,PROSPER_Wellner!$1:$1,PROSPER_Wellner!$40:$40,""),
IF($C18="Travis Harvey",_xlfn.XLOOKUP($B18,PROSPER_Harvey!$1:$1,PROSPER_Harvey!$40:$40,""),"")))))))))</f>
        <v>N/A</v>
      </c>
      <c r="FG18" s="150" t="str">
        <f t="shared" si="186"/>
        <v>N/A</v>
      </c>
      <c r="FH18" s="130" t="str">
        <f>_xlfn.XLOOKUP(B18,PROSPERInitial_Query!$E:$E,PROSPERInitial_Query!$AH:$AH,"",,-1)</f>
        <v/>
      </c>
      <c r="FI18" s="121" t="str">
        <f t="shared" si="73"/>
        <v>David Beymer2 - RelationshipAccount / Stakeholder 8Name</v>
      </c>
      <c r="FJ18" s="121" t="str">
        <f>_xlfn.XLOOKUP(FI18,PROSPERDelta_Query!BK:BK,PROSPERDelta_Query!AJ:AJ,"",,-1)</f>
        <v/>
      </c>
      <c r="FK18" s="126" t="str">
        <f>_xlfn.XLOOKUP(B18,PROSPERInitial_Query!$E:$E,PROSPERInitial_Query!$X:$X,"",,-1)</f>
        <v/>
      </c>
      <c r="FL18" s="121" t="str">
        <f t="shared" si="74"/>
        <v>David Beymer2 - RelationshipAccount / Stakeholder 8Self Score</v>
      </c>
      <c r="FM18" s="126" t="str">
        <f>_xlfn.XLOOKUP(FL18,PROSPERDelta_Query!BK:BK,PROSPERDelta_Query!AT:AT,"",,-1)</f>
        <v/>
      </c>
      <c r="FN18" s="131" t="str">
        <f t="shared" si="187"/>
        <v/>
      </c>
      <c r="FO18" s="131" t="str">
        <f t="shared" si="188"/>
        <v>N/A</v>
      </c>
      <c r="FP18" s="132" t="str">
        <f t="shared" si="189"/>
        <v>N/A</v>
      </c>
      <c r="FQ18" s="132" t="str">
        <f>IF(IF(IF($C18="Christopher Lobo",_xlfn.XLOOKUP($B18,PROSPER_Lobo!$1:$1,PROSPER_Lobo!$42:$42,""),
IF($C18="Naren Baliga",_xlfn.XLOOKUP($B18,PROSPER_Baliga!$1:$1,PROSPER_Baliga!$42:$42,""),
IF($C18="Thorsten Huhn",_xlfn.XLOOKUP($B18,PROSPER_Huhn!$1:$1,PROSPER_Huhn!$42:$42,""),
IF($C18="Nick Hull",_xlfn.XLOOKUP($B18,PROSPER_Hull!$1:$1,PROSPER_Hull!$42:$42,""),
IF($C18="Monika Kotwani",_xlfn.XLOOKUP($B18,PROSPER_Kotwani!$1:$1,PROSPER_Kotwani!$42:$42,""),
IF($C18="Jonathan Wellner",_xlfn.XLOOKUP($B18,PROSPER_Wellner!$1:$1,PROSPER_Wellner!$42:$42,""),
IF($C18="Travis Harvey",_xlfn.XLOOKUP($B18,PROSPER_Harvey!$1:$1,PROSPER_Harvey!$42:$42,""),"")))))))="","",
IF($C18="Christopher Lobo",_xlfn.XLOOKUP($B18,PROSPER_Lobo!$1:$1,PROSPER_Lobo!$42:$42,""),
IF($C18="Naren Baliga",_xlfn.XLOOKUP($B18,PROSPER_Baliga!$1:$1,PROSPER_Baliga!$42:$42,""),
IF($C18="Thorsten Huhn",_xlfn.XLOOKUP($B18,PROSPER_Huhn!$1:$1,PROSPER_Huhn!$42:$42,""),
IF($C18="Nick Hull",_xlfn.XLOOKUP($B18,PROSPER_Hull!$1:$1,PROSPER_Hull!$42:$42,""),
IF($C18="Monika Kotwani",_xlfn.XLOOKUP($B18,PROSPER_Kotwani!$1:$1,PROSPER_Kotwani!$42:$42,""),
IF($C18="Jonathan Wellner",_xlfn.XLOOKUP($B18,PROSPER_Wellner!$1:$1,PROSPER_Wellner!$42:$42,""),
IF($C18="Travis Harvey",_xlfn.XLOOKUP($B18,PROSPER_Harvey!$1:$1,PROSPER_Harvey!$42:$42,""),""))))))))="","No Score",IF(IF($C18="Christopher Lobo",_xlfn.XLOOKUP($B18,PROSPER_Lobo!$1:$1,PROSPER_Lobo!$42:$42,""),
IF($C18="Naren Baliga",_xlfn.XLOOKUP($B18,PROSPER_Baliga!$1:$1,PROSPER_Baliga!$42:$42,""),
IF($C18="Thorsten Huhn",_xlfn.XLOOKUP($B18,PROSPER_Huhn!$1:$1,PROSPER_Huhn!$42:$42,""),
IF($C18="Nick Hull",_xlfn.XLOOKUP($B18,PROSPER_Hull!$1:$1,PROSPER_Hull!$42:$42,""),
IF($C18="Monika Kotwani",_xlfn.XLOOKUP($B18,PROSPER_Kotwani!$1:$1,PROSPER_Kotwani!$42:$42,""),
IF($C18="Jonathan Wellner",_xlfn.XLOOKUP($B18,PROSPER_Wellner!$1:$1,PROSPER_Wellner!$42:$42,""),
IF($C18="Travis Harvey",_xlfn.XLOOKUP($B18,PROSPER_Harvey!$1:$1,PROSPER_Harvey!$42:$42,""),"")))))))="","",
IF($C18="Christopher Lobo",_xlfn.XLOOKUP($B18,PROSPER_Lobo!$1:$1,PROSPER_Lobo!$42:$42,""),
IF($C18="Naren Baliga",_xlfn.XLOOKUP($B18,PROSPER_Baliga!$1:$1,PROSPER_Baliga!$42:$42,""),
IF($C18="Thorsten Huhn",_xlfn.XLOOKUP($B18,PROSPER_Huhn!$1:$1,PROSPER_Huhn!$42:$42,""),
IF($C18="Nick Hull",_xlfn.XLOOKUP($B18,PROSPER_Hull!$1:$1,PROSPER_Hull!$42:$42,""),
IF($C18="Monika Kotwani",_xlfn.XLOOKUP($B18,PROSPER_Kotwani!$1:$1,PROSPER_Kotwani!$42:$42,""),
IF($C18="Jonathan Wellner",_xlfn.XLOOKUP($B18,PROSPER_Wellner!$1:$1,PROSPER_Wellner!$42:$42,""),
IF($C18="Travis Harvey",_xlfn.XLOOKUP($B18,PROSPER_Harvey!$1:$1,PROSPER_Harvey!$42:$42,""),"")))))))))</f>
        <v>N/A</v>
      </c>
      <c r="FR18" s="131" t="str">
        <f>IF(IF(IF($C18="Christopher Lobo",_xlfn.XLOOKUP($B18,PROSPER_Lobo!$1:$1,PROSPER_Lobo!$43:$43,""),
IF($C18="Naren Baliga",_xlfn.XLOOKUP($B18,PROSPER_Baliga!$1:$1,PROSPER_Baliga!$43:$43,""),
IF($C18="Thorsten Huhn",_xlfn.XLOOKUP($B18,PROSPER_Huhn!$1:$1,PROSPER_Huhn!$43:$43,""),
IF($C18="Nick Hull",_xlfn.XLOOKUP($B18,PROSPER_Hull!$1:$1,PROSPER_Hull!$43:$43,""),
IF($C18="Monika Kotwani",_xlfn.XLOOKUP($B18,PROSPER_Kotwani!$1:$1,PROSPER_Kotwani!$43:$43,""),
IF($C18="Jonathan Wellner",_xlfn.XLOOKUP($B18,PROSPER_Wellner!$1:$1,PROSPER_Wellner!$43:$43,""),
IF($C18="Travis Harvey",_xlfn.XLOOKUP($B18,PROSPER_Harvey!$1:$1,PROSPER_Harvey!$43:$43,""),"")))))))="","",
IF($C18="Christopher Lobo",_xlfn.XLOOKUP($B18,PROSPER_Lobo!$1:$1,PROSPER_Lobo!$43:$43,""),
IF($C18="Naren Baliga",_xlfn.XLOOKUP($B18,PROSPER_Baliga!$1:$1,PROSPER_Baliga!$43:$43,""),
IF($C18="Thorsten Huhn",_xlfn.XLOOKUP($B18,PROSPER_Huhn!$1:$1,PROSPER_Huhn!$43:$43,""),
IF($C18="Nick Hull",_xlfn.XLOOKUP($B18,PROSPER_Hull!$1:$1,PROSPER_Hull!$43:$43,""),
IF($C18="Monika Kotwani",_xlfn.XLOOKUP($B18,PROSPER_Kotwani!$1:$1,PROSPER_Kotwani!$43:$43,""),
IF($C18="Jonathan Wellner",_xlfn.XLOOKUP($B18,PROSPER_Wellner!$1:$1,PROSPER_Wellner!$43:$43,""),
IF($C18="Travis Harvey",_xlfn.XLOOKUP($B18,PROSPER_Harvey!$1:$1,PROSPER_Harvey!$43:$43,""),""))))))))="","No Comment",IF(IF($C18="Christopher Lobo",_xlfn.XLOOKUP($B18,PROSPER_Lobo!$1:$1,PROSPER_Lobo!$43:$43,""),
IF($C18="Naren Baliga",_xlfn.XLOOKUP($B18,PROSPER_Baliga!$1:$1,PROSPER_Baliga!$43:$43,""),
IF($C18="Thorsten Huhn",_xlfn.XLOOKUP($B18,PROSPER_Huhn!$1:$1,PROSPER_Huhn!$43:$43,""),
IF($C18="Nick Hull",_xlfn.XLOOKUP($B18,PROSPER_Hull!$1:$1,PROSPER_Hull!$43:$43,""),
IF($C18="Monika Kotwani",_xlfn.XLOOKUP($B18,PROSPER_Kotwani!$1:$1,PROSPER_Kotwani!$43:$43,""),
IF($C18="Jonathan Wellner",_xlfn.XLOOKUP($B18,PROSPER_Wellner!$1:$1,PROSPER_Wellner!$43:$43,""),
IF($C18="Travis Harvey",_xlfn.XLOOKUP($B18,PROSPER_Harvey!$1:$1,PROSPER_Harvey!$43:$43,""),"")))))))="","",
IF($C18="Christopher Lobo",_xlfn.XLOOKUP($B18,PROSPER_Lobo!$1:$1,PROSPER_Lobo!$43:$43,""),
IF($C18="Naren Baliga",_xlfn.XLOOKUP($B18,PROSPER_Baliga!$1:$1,PROSPER_Baliga!$43:$43,""),
IF($C18="Thorsten Huhn",_xlfn.XLOOKUP($B18,PROSPER_Huhn!$1:$1,PROSPER_Huhn!$43:$43,""),
IF($C18="Nick Hull",_xlfn.XLOOKUP($B18,PROSPER_Hull!$1:$1,PROSPER_Hull!$43:$43,""),
IF($C18="Monika Kotwani",_xlfn.XLOOKUP($B18,PROSPER_Kotwani!$1:$1,PROSPER_Kotwani!$43:$43,""),
IF($C18="Jonathan Wellner",_xlfn.XLOOKUP($B18,PROSPER_Wellner!$1:$1,PROSPER_Wellner!$43:$43,""),
IF($C18="Travis Harvey",_xlfn.XLOOKUP($B18,PROSPER_Harvey!$1:$1,PROSPER_Harvey!$43:$43,""),"")))))))))</f>
        <v>N/A</v>
      </c>
      <c r="FS18" s="150" t="str">
        <f t="shared" si="190"/>
        <v>N/A</v>
      </c>
      <c r="FT18" s="130" t="str">
        <f>_xlfn.XLOOKUP(B18,PROSPERInitial_Query!$E:$E,PROSPERInitial_Query!$AI:$AI,"",,-1)</f>
        <v/>
      </c>
      <c r="FU18" s="121" t="str">
        <f t="shared" si="79"/>
        <v>David Beymer2 - RelationshipAccount / Stakeholder 9Name</v>
      </c>
      <c r="FV18" s="121" t="str">
        <f>_xlfn.XLOOKUP(FU18,PROSPERDelta_Query!BK:BK,PROSPERDelta_Query!AK:AK,"",,-1)</f>
        <v/>
      </c>
      <c r="FW18" s="126" t="str">
        <f>_xlfn.XLOOKUP(B18,PROSPERInitial_Query!$E:$E,PROSPERInitial_Query!$Y:$Y,"",,-1)</f>
        <v/>
      </c>
      <c r="FX18" s="121" t="str">
        <f t="shared" si="80"/>
        <v>David Beymer2 - RelationshipAccount / Stakeholder 9Self Score</v>
      </c>
      <c r="FY18" s="126" t="str">
        <f>_xlfn.XLOOKUP(FX18,PROSPERDelta_Query!BK:BK,PROSPERDelta_Query!AU:AU,"",,-1)</f>
        <v/>
      </c>
      <c r="FZ18" s="131" t="str">
        <f t="shared" si="191"/>
        <v/>
      </c>
      <c r="GA18" s="131" t="str">
        <f t="shared" si="192"/>
        <v>N/A</v>
      </c>
      <c r="GB18" s="132" t="str">
        <f t="shared" si="193"/>
        <v>N/A</v>
      </c>
      <c r="GC18" s="132" t="str">
        <f>IF(IF(IF($C18="Christopher Lobo",_xlfn.XLOOKUP($B18,PROSPER_Lobo!$1:$1,PROSPER_Lobo!$45:$45,""),
IF($C18="Naren Baliga",_xlfn.XLOOKUP($B18,PROSPER_Baliga!$1:$1,PROSPER_Baliga!$45:$45,""),
IF($C18="Thorsten Huhn",_xlfn.XLOOKUP($B18,PROSPER_Huhn!$1:$1,PROSPER_Huhn!$45:$45,""),
IF($C18="Nick Hull",_xlfn.XLOOKUP($B18,PROSPER_Hull!$1:$1,PROSPER_Hull!$45:$45,""),
IF($C18="Monika Kotwani",_xlfn.XLOOKUP($B18,PROSPER_Kotwani!$1:$1,PROSPER_Kotwani!$45:$45,""),
IF($C18="Jonathan Wellner",_xlfn.XLOOKUP($B18,PROSPER_Wellner!$1:$1,PROSPER_Wellner!$45:$45,""),
IF($C18="Travis Harvey",_xlfn.XLOOKUP($B18,PROSPER_Harvey!$1:$1,PROSPER_Harvey!$45:$45,""),"")))))))="","",
IF($C18="Christopher Lobo",_xlfn.XLOOKUP($B18,PROSPER_Lobo!$1:$1,PROSPER_Lobo!$45:$45,""),
IF($C18="Naren Baliga",_xlfn.XLOOKUP($B18,PROSPER_Baliga!$1:$1,PROSPER_Baliga!$45:$45,""),
IF($C18="Thorsten Huhn",_xlfn.XLOOKUP($B18,PROSPER_Huhn!$1:$1,PROSPER_Huhn!$45:$45,""),
IF($C18="Nick Hull",_xlfn.XLOOKUP($B18,PROSPER_Hull!$1:$1,PROSPER_Hull!$45:$45,""),
IF($C18="Monika Kotwani",_xlfn.XLOOKUP($B18,PROSPER_Kotwani!$1:$1,PROSPER_Kotwani!$45:$45,""),
IF($C18="Jonathan Wellner",_xlfn.XLOOKUP($B18,PROSPER_Wellner!$1:$1,PROSPER_Wellner!$45:$45,""),
IF($C18="Travis Harvey",_xlfn.XLOOKUP($B18,PROSPER_Harvey!$1:$1,PROSPER_Harvey!$45:$45,""),""))))))))="","No Score",IF(IF($C18="Christopher Lobo",_xlfn.XLOOKUP($B18,PROSPER_Lobo!$1:$1,PROSPER_Lobo!$45:$45,""),
IF($C18="Naren Baliga",_xlfn.XLOOKUP($B18,PROSPER_Baliga!$1:$1,PROSPER_Baliga!$45:$45,""),
IF($C18="Thorsten Huhn",_xlfn.XLOOKUP($B18,PROSPER_Huhn!$1:$1,PROSPER_Huhn!$45:$45,""),
IF($C18="Nick Hull",_xlfn.XLOOKUP($B18,PROSPER_Hull!$1:$1,PROSPER_Hull!$45:$45,""),
IF($C18="Monika Kotwani",_xlfn.XLOOKUP($B18,PROSPER_Kotwani!$1:$1,PROSPER_Kotwani!$45:$45,""),
IF($C18="Jonathan Wellner",_xlfn.XLOOKUP($B18,PROSPER_Wellner!$1:$1,PROSPER_Wellner!$45:$45,""),
IF($C18="Travis Harvey",_xlfn.XLOOKUP($B18,PROSPER_Harvey!$1:$1,PROSPER_Harvey!$45:$45,""),"")))))))="","",
IF($C18="Christopher Lobo",_xlfn.XLOOKUP($B18,PROSPER_Lobo!$1:$1,PROSPER_Lobo!$45:$45,""),
IF($C18="Naren Baliga",_xlfn.XLOOKUP($B18,PROSPER_Baliga!$1:$1,PROSPER_Baliga!$45:$45,""),
IF($C18="Thorsten Huhn",_xlfn.XLOOKUP($B18,PROSPER_Huhn!$1:$1,PROSPER_Huhn!$45:$45,""),
IF($C18="Nick Hull",_xlfn.XLOOKUP($B18,PROSPER_Hull!$1:$1,PROSPER_Hull!$45:$45,""),
IF($C18="Monika Kotwani",_xlfn.XLOOKUP($B18,PROSPER_Kotwani!$1:$1,PROSPER_Kotwani!$45:$45,""),
IF($C18="Jonathan Wellner",_xlfn.XLOOKUP($B18,PROSPER_Wellner!$1:$1,PROSPER_Wellner!$45:$45,""),
IF($C18="Travis Harvey",_xlfn.XLOOKUP($B18,PROSPER_Harvey!$1:$1,PROSPER_Harvey!$45:$45,""),"")))))))))</f>
        <v>N/A</v>
      </c>
      <c r="GD18" s="131" t="str">
        <f>IF(IF(IF($C18="Christopher Lobo",_xlfn.XLOOKUP($B18,PROSPER_Lobo!$1:$1,PROSPER_Lobo!$46:$46,""),
IF($C18="Naren Baliga",_xlfn.XLOOKUP($B18,PROSPER_Baliga!$1:$1,PROSPER_Baliga!$46:$46,""),
IF($C18="Thorsten Huhn",_xlfn.XLOOKUP($B18,PROSPER_Huhn!$1:$1,PROSPER_Huhn!$46:$46,""),
IF($C18="Nick Hull",_xlfn.XLOOKUP($B18,PROSPER_Hull!$1:$1,PROSPER_Hull!$46:$46,""),
IF($C18="Monika Kotwani",_xlfn.XLOOKUP($B18,PROSPER_Kotwani!$1:$1,PROSPER_Kotwani!$46:$46,""),
IF($C18="Jonathan Wellner",_xlfn.XLOOKUP($B18,PROSPER_Wellner!$1:$1,PROSPER_Wellner!$46:$46,""),
IF($C18="Travis Harvey",_xlfn.XLOOKUP($B18,PROSPER_Harvey!$1:$1,PROSPER_Harvey!$46:$46,""),"")))))))="","",
IF($C18="Christopher Lobo",_xlfn.XLOOKUP($B18,PROSPER_Lobo!$1:$1,PROSPER_Lobo!$46:$46,""),
IF($C18="Naren Baliga",_xlfn.XLOOKUP($B18,PROSPER_Baliga!$1:$1,PROSPER_Baliga!$46:$46,""),
IF($C18="Thorsten Huhn",_xlfn.XLOOKUP($B18,PROSPER_Huhn!$1:$1,PROSPER_Huhn!$46:$46,""),
IF($C18="Nick Hull",_xlfn.XLOOKUP($B18,PROSPER_Hull!$1:$1,PROSPER_Hull!$46:$46,""),
IF($C18="Monika Kotwani",_xlfn.XLOOKUP($B18,PROSPER_Kotwani!$1:$1,PROSPER_Kotwani!$46:$46,""),
IF($C18="Jonathan Wellner",_xlfn.XLOOKUP($B18,PROSPER_Wellner!$1:$1,PROSPER_Wellner!$46:$46,""),
IF($C18="Travis Harvey",_xlfn.XLOOKUP($B18,PROSPER_Harvey!$1:$1,PROSPER_Harvey!$46:$46,""),""))))))))="","No Comment",IF(IF($C18="Christopher Lobo",_xlfn.XLOOKUP($B18,PROSPER_Lobo!$1:$1,PROSPER_Lobo!$46:$46,""),
IF($C18="Naren Baliga",_xlfn.XLOOKUP($B18,PROSPER_Baliga!$1:$1,PROSPER_Baliga!$46:$46,""),
IF($C18="Thorsten Huhn",_xlfn.XLOOKUP($B18,PROSPER_Huhn!$1:$1,PROSPER_Huhn!$46:$46,""),
IF($C18="Nick Hull",_xlfn.XLOOKUP($B18,PROSPER_Hull!$1:$1,PROSPER_Hull!$46:$46,""),
IF($C18="Monika Kotwani",_xlfn.XLOOKUP($B18,PROSPER_Kotwani!$1:$1,PROSPER_Kotwani!$46:$46,""),
IF($C18="Jonathan Wellner",_xlfn.XLOOKUP($B18,PROSPER_Wellner!$1:$1,PROSPER_Wellner!$46:$46,""),
IF($C18="Travis Harvey",_xlfn.XLOOKUP($B18,PROSPER_Harvey!$1:$1,PROSPER_Harvey!$46:$46,""),"")))))))="","",
IF($C18="Christopher Lobo",_xlfn.XLOOKUP($B18,PROSPER_Lobo!$1:$1,PROSPER_Lobo!$46:$46,""),
IF($C18="Naren Baliga",_xlfn.XLOOKUP($B18,PROSPER_Baliga!$1:$1,PROSPER_Baliga!$46:$46,""),
IF($C18="Thorsten Huhn",_xlfn.XLOOKUP($B18,PROSPER_Huhn!$1:$1,PROSPER_Huhn!$46:$46,""),
IF($C18="Nick Hull",_xlfn.XLOOKUP($B18,PROSPER_Hull!$1:$1,PROSPER_Hull!$46:$46,""),
IF($C18="Monika Kotwani",_xlfn.XLOOKUP($B18,PROSPER_Kotwani!$1:$1,PROSPER_Kotwani!$46:$46,""),
IF($C18="Jonathan Wellner",_xlfn.XLOOKUP($B18,PROSPER_Wellner!$1:$1,PROSPER_Wellner!$46:$46,""),
IF($C18="Travis Harvey",_xlfn.XLOOKUP($B18,PROSPER_Harvey!$1:$1,PROSPER_Harvey!$46:$46,""),"")))))))))</f>
        <v>N/A</v>
      </c>
      <c r="GE18" s="150" t="str">
        <f t="shared" si="194"/>
        <v>N/A</v>
      </c>
      <c r="GF18" s="130" t="str">
        <f>_xlfn.XLOOKUP(B18,PROSPERInitial_Query!$E:$E,PROSPERInitial_Query!$AJ:$AJ,"",,-1)</f>
        <v/>
      </c>
      <c r="GG18" s="121" t="str">
        <f t="shared" si="84"/>
        <v>David Beymer2 - RelationshipAccount / Stakeholder 10Name</v>
      </c>
      <c r="GH18" s="121" t="str">
        <f>_xlfn.XLOOKUP(GG18,PROSPERDelta_Query!BK:BK,PROSPERDelta_Query!AL:AL,"",,-1)</f>
        <v/>
      </c>
      <c r="GI18" s="126" t="str">
        <f>_xlfn.XLOOKUP(B18,PROSPERInitial_Query!$E:$E,PROSPERInitial_Query!$Z:$Z,"",,-1)</f>
        <v/>
      </c>
      <c r="GJ18" s="121" t="str">
        <f t="shared" si="85"/>
        <v>David Beymer2 - RelationshipAccount / Stakeholder 10Self Score</v>
      </c>
      <c r="GK18" s="126" t="str">
        <f>_xlfn.XLOOKUP(GJ18,PROSPERDelta_Query!BK:BK,PROSPERDelta_Query!AV:AV,"",,-1)</f>
        <v/>
      </c>
      <c r="GL18" s="131" t="str">
        <f t="shared" si="195"/>
        <v/>
      </c>
      <c r="GM18" s="131" t="str">
        <f t="shared" si="196"/>
        <v>N/A</v>
      </c>
      <c r="GN18" s="132" t="str">
        <f t="shared" si="197"/>
        <v>N/A</v>
      </c>
      <c r="GO18" s="132" t="str">
        <f>IF(IF(IF($C18="Christopher Lobo",_xlfn.XLOOKUP($B18,PROSPER_Lobo!$1:$1,PROSPER_Lobo!$48:$48,""),
IF($C18="Naren Baliga",_xlfn.XLOOKUP($B18,PROSPER_Baliga!$1:$1,PROSPER_Baliga!$48:$48,""),
IF($C18="Thorsten Huhn",_xlfn.XLOOKUP($B18,PROSPER_Huhn!$1:$1,PROSPER_Huhn!$48:$48,""),
IF($C18="Nick Hull",_xlfn.XLOOKUP($B18,PROSPER_Hull!$1:$1,PROSPER_Hull!$48:$48,""),
IF($C18="Monika Kotwani",_xlfn.XLOOKUP($B18,PROSPER_Kotwani!$1:$1,PROSPER_Kotwani!$48:$48,""),
IF($C18="Jonathan Wellner",_xlfn.XLOOKUP($B18,PROSPER_Wellner!$1:$1,PROSPER_Wellner!$48:$48,""),
IF($C18="Travis Harvey",_xlfn.XLOOKUP($B18,PROSPER_Harvey!$1:$1,PROSPER_Harvey!$48:$48,""),"")))))))="","",
IF($C18="Christopher Lobo",_xlfn.XLOOKUP($B18,PROSPER_Lobo!$1:$1,PROSPER_Lobo!$48:$48,""),
IF($C18="Naren Baliga",_xlfn.XLOOKUP($B18,PROSPER_Baliga!$1:$1,PROSPER_Baliga!$48:$48,""),
IF($C18="Thorsten Huhn",_xlfn.XLOOKUP($B18,PROSPER_Huhn!$1:$1,PROSPER_Huhn!$48:$48,""),
IF($C18="Nick Hull",_xlfn.XLOOKUP($B18,PROSPER_Hull!$1:$1,PROSPER_Hull!$48:$48,""),
IF($C18="Monika Kotwani",_xlfn.XLOOKUP($B18,PROSPER_Kotwani!$1:$1,PROSPER_Kotwani!$48:$48,""),
IF($C18="Jonathan Wellner",_xlfn.XLOOKUP($B18,PROSPER_Wellner!$1:$1,PROSPER_Wellner!$48:$48,""),
IF($C18="Travis Harvey",_xlfn.XLOOKUP($B18,PROSPER_Harvey!$1:$1,PROSPER_Harvey!$48:$48,""),""))))))))="","No Score",IF(IF($C18="Christopher Lobo",_xlfn.XLOOKUP($B18,PROSPER_Lobo!$1:$1,PROSPER_Lobo!$48:$48,""),
IF($C18="Naren Baliga",_xlfn.XLOOKUP($B18,PROSPER_Baliga!$1:$1,PROSPER_Baliga!$48:$48,""),
IF($C18="Thorsten Huhn",_xlfn.XLOOKUP($B18,PROSPER_Huhn!$1:$1,PROSPER_Huhn!$48:$48,""),
IF($C18="Nick Hull",_xlfn.XLOOKUP($B18,PROSPER_Hull!$1:$1,PROSPER_Hull!$48:$48,""),
IF($C18="Monika Kotwani",_xlfn.XLOOKUP($B18,PROSPER_Kotwani!$1:$1,PROSPER_Kotwani!$48:$48,""),
IF($C18="Jonathan Wellner",_xlfn.XLOOKUP($B18,PROSPER_Wellner!$1:$1,PROSPER_Wellner!$48:$48,""),
IF($C18="Travis Harvey",_xlfn.XLOOKUP($B18,PROSPER_Harvey!$1:$1,PROSPER_Harvey!$48:$48,""),"")))))))="","",
IF($C18="Christopher Lobo",_xlfn.XLOOKUP($B18,PROSPER_Lobo!$1:$1,PROSPER_Lobo!$48:$48,""),
IF($C18="Naren Baliga",_xlfn.XLOOKUP($B18,PROSPER_Baliga!$1:$1,PROSPER_Baliga!$48:$48,""),
IF($C18="Thorsten Huhn",_xlfn.XLOOKUP($B18,PROSPER_Huhn!$1:$1,PROSPER_Huhn!$48:$48,""),
IF($C18="Nick Hull",_xlfn.XLOOKUP($B18,PROSPER_Hull!$1:$1,PROSPER_Hull!$48:$48,""),
IF($C18="Monika Kotwani",_xlfn.XLOOKUP($B18,PROSPER_Kotwani!$1:$1,PROSPER_Kotwani!$48:$48,""),
IF($C18="Jonathan Wellner",_xlfn.XLOOKUP($B18,PROSPER_Wellner!$1:$1,PROSPER_Wellner!$48:$48,""),
IF($C18="Travis Harvey",_xlfn.XLOOKUP($B18,PROSPER_Harvey!$1:$1,PROSPER_Harvey!$48:$48,""),"")))))))))</f>
        <v>N/A</v>
      </c>
      <c r="GP18" s="131" t="str">
        <f>IF(IF(IF($C18="Christopher Lobo",_xlfn.XLOOKUP($B18,PROSPER_Lobo!$1:$1,PROSPER_Lobo!$49:$49,""),
IF($C18="Naren Baliga",_xlfn.XLOOKUP($B18,PROSPER_Baliga!$1:$1,PROSPER_Baliga!$49:$49,""),
IF($C18="Thorsten Huhn",_xlfn.XLOOKUP($B18,PROSPER_Huhn!$1:$1,PROSPER_Huhn!$49:$49,""),
IF($C18="Nick Hull",_xlfn.XLOOKUP($B18,PROSPER_Hull!$1:$1,PROSPER_Hull!$49:$49,""),
IF($C18="Monika Kotwani",_xlfn.XLOOKUP($B18,PROSPER_Kotwani!$1:$1,PROSPER_Kotwani!$49:$49,""),
IF($C18="Jonathan Wellner",_xlfn.XLOOKUP($B18,PROSPER_Wellner!$1:$1,PROSPER_Wellner!$49:$49,""),
IF($C18="Travis Harvey",_xlfn.XLOOKUP($B18,PROSPER_Harvey!$1:$1,PROSPER_Harvey!$49:$49,""),"")))))))="","",
IF($C18="Christopher Lobo",_xlfn.XLOOKUP($B18,PROSPER_Lobo!$1:$1,PROSPER_Lobo!$49:$49,""),
IF($C18="Naren Baliga",_xlfn.XLOOKUP($B18,PROSPER_Baliga!$1:$1,PROSPER_Baliga!$49:$49,""),
IF($C18="Thorsten Huhn",_xlfn.XLOOKUP($B18,PROSPER_Huhn!$1:$1,PROSPER_Huhn!$49:$49,""),
IF($C18="Nick Hull",_xlfn.XLOOKUP($B18,PROSPER_Hull!$1:$1,PROSPER_Hull!$49:$49,""),
IF($C18="Monika Kotwani",_xlfn.XLOOKUP($B18,PROSPER_Kotwani!$1:$1,PROSPER_Kotwani!$49:$49,""),
IF($C18="Jonathan Wellner",_xlfn.XLOOKUP($B18,PROSPER_Wellner!$1:$1,PROSPER_Wellner!$49:$49,""),
IF($C18="Travis Harvey",_xlfn.XLOOKUP($B18,PROSPER_Harvey!$1:$1,PROSPER_Harvey!$49:$49,""),""))))))))="","No Comment",IF(IF($C18="Christopher Lobo",_xlfn.XLOOKUP($B18,PROSPER_Lobo!$1:$1,PROSPER_Lobo!$49:$49,""),
IF($C18="Naren Baliga",_xlfn.XLOOKUP($B18,PROSPER_Baliga!$1:$1,PROSPER_Baliga!$49:$49,""),
IF($C18="Thorsten Huhn",_xlfn.XLOOKUP($B18,PROSPER_Huhn!$1:$1,PROSPER_Huhn!$49:$49,""),
IF($C18="Nick Hull",_xlfn.XLOOKUP($B18,PROSPER_Hull!$1:$1,PROSPER_Hull!$49:$49,""),
IF($C18="Monika Kotwani",_xlfn.XLOOKUP($B18,PROSPER_Kotwani!$1:$1,PROSPER_Kotwani!$49:$49,""),
IF($C18="Jonathan Wellner",_xlfn.XLOOKUP($B18,PROSPER_Wellner!$1:$1,PROSPER_Wellner!$49:$49,""),
IF($C18="Travis Harvey",_xlfn.XLOOKUP($B18,PROSPER_Harvey!$1:$1,PROSPER_Harvey!$49:$49,""),"")))))))="","",
IF($C18="Christopher Lobo",_xlfn.XLOOKUP($B18,PROSPER_Lobo!$1:$1,PROSPER_Lobo!$49:$49,""),
IF($C18="Naren Baliga",_xlfn.XLOOKUP($B18,PROSPER_Baliga!$1:$1,PROSPER_Baliga!$49:$49,""),
IF($C18="Thorsten Huhn",_xlfn.XLOOKUP($B18,PROSPER_Huhn!$1:$1,PROSPER_Huhn!$49:$49,""),
IF($C18="Nick Hull",_xlfn.XLOOKUP($B18,PROSPER_Hull!$1:$1,PROSPER_Hull!$49:$49,""),
IF($C18="Monika Kotwani",_xlfn.XLOOKUP($B18,PROSPER_Kotwani!$1:$1,PROSPER_Kotwani!$49:$49,""),
IF($C18="Jonathan Wellner",_xlfn.XLOOKUP($B18,PROSPER_Wellner!$1:$1,PROSPER_Wellner!$49:$49,""),
IF($C18="Travis Harvey",_xlfn.XLOOKUP($B18,PROSPER_Harvey!$1:$1,PROSPER_Harvey!$49:$49,""),"")))))))))</f>
        <v>N/A</v>
      </c>
      <c r="GQ18" s="150" t="str">
        <f t="shared" si="198"/>
        <v>N/A</v>
      </c>
      <c r="GR18" s="187" t="str">
        <f t="shared" si="199"/>
        <v>N/A</v>
      </c>
      <c r="GS18" s="128" t="str">
        <f t="shared" si="200"/>
        <v>N/A</v>
      </c>
      <c r="GT18" s="188" t="str">
        <f t="shared" si="201"/>
        <v>N/A</v>
      </c>
      <c r="GU18" s="133" t="str">
        <f>IF(IF(IF($C18="Christopher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Kotwani",_xlfn.XLOOKUP($B18,PROSPER_Kotwani!$1:$1,PROSPER_Kotwani!$54:$54,""),
IF($C18="Jonathan Wellner",_xlfn.XLOOKUP($B18,PROSPER_Wellner!$1:$1,PROSPER_Wellner!$54:$54,""),
IF($C18="Travis Harvey",_xlfn.XLOOKUP($B18,PROSPER_Harvey!$1:$1,PROSPER_Harvey!$54:$54,""),"")))))))="","",
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Kotwani",_xlfn.XLOOKUP($B18,PROSPER_Kotwani!$1:$1,PROSPER_Kotwani!$50:$50,""),
IF($C18="Jonathan Wellner",_xlfn.XLOOKUP($B18,PROSPER_Wellner!$1:$1,PROSPER_Wellner!$50:$50,""),
IF($C18="Travis Harvey",_xlfn.XLOOKUP($B18,PROSPER_Harvey!$1:$1,PROSPER_Harvey!$50:$50,""),""))))))))="","No Score",IF(IF($C18="Christopher Lobo",_xlfn.XLOOKUP($B18,PROSPER_Lobo!$1:$1,PROSPER_Lobo!$50:$50,""),
IF($C18="Naren Baliga",_xlfn.XLOOKUP($B18,PROSPER_Baliga!$1:$1,PROSPER_Baliga!$50:$50,""),
IF($C18="Thorsten Huhn",_xlfn.XLOOKUP($B18,PROSPER_Huhn!$1:$1,PROSPER_Huhn!$50:$50,""),
IF($C18="Nick Hull",_xlfn.XLOOKUP($B18,PROSPER_Hull!$1:$1,PROSPER_Hull!$50:$50,""),
IF($C18="Monika Kotwani",_xlfn.XLOOKUP($B18,PROSPER_Kotwani!$1:$1,PROSPER_Kotwani!$50:$50,""),
IF($C18="Jonathan Wellner",_xlfn.XLOOKUP($B18,PROSPER_Wellner!$1:$1,PROSPER_Wellner!$50:$50,""),
IF($C18="Travis Harvey",_xlfn.XLOOKUP($B18,PROSPER_Harvey!$1:$1,PROSPER_Harvey!$50:$50,""),"")))))))="","",
IF($C18="Christopher Lobo",_xlfn.XLOOKUP($B18,PROSPER_Lobo!$1:$1,PROSPER_Lobo!$50:$50,""),
IF($C18="Naren Baliga",_xlfn.XLOOKUP($B18,PROSPER_Baliga!$1:$1,PROSPER_Baliga!$50:$50,""),
IF($C18="Thorsten Huhn",_xlfn.XLOOKUP($B18,PROSPER_Huhn!$1:$1,PROSPER_Huhn!$50:$50,""),
IF($C18="Nick Hull",_xlfn.XLOOKUP($B18,PROSPER_Hull!$1:$1,PROSPER_Hull!$50:$50,""),
IF($C18="Monika Kotwani",_xlfn.XLOOKUP($B18,PROSPER_Kotwani!$1:$1,PROSPER_Kotwani!$50:$50,""),
IF($C18="Jonathan Wellner",_xlfn.XLOOKUP($B18,PROSPER_Wellner!$1:$1,PROSPER_Wellner!$50:$50,""),
IF($C18="Travis Harvey",_xlfn.XLOOKUP($B18,PROSPER_Harvey!$1:$1,PROSPER_Harvey!$50:$50,""),"")))))))))</f>
        <v>No Score</v>
      </c>
      <c r="GV18" s="134" t="str">
        <f>IF(IF(IF($C18="Christopher Lobo",_xlfn.XLOOKUP($B18,PROSPER_Lobo!$1:$1,PROSPER_Lobo!$51:$51,""),
IF($C18="Naren Baliga",_xlfn.XLOOKUP($B18,PROSPER_Baliga!$1:$1,PROSPER_Baliga!$51:$51,""),
IF($C18="Thorsten Huhn",_xlfn.XLOOKUP($B18,PROSPER_Huhn!$1:$1,PROSPER_Huhn!$51:$51,""),
IF($C18="Nick Hull",_xlfn.XLOOKUP($B18,PROSPER_Hull!$1:$1,PROSPER_Hull!$51:$51,""),
IF($C18="Monika Kotwani",_xlfn.XLOOKUP($B18,PROSPER_Kotwani!$1:$1,PROSPER_Kotwani!$51:$51,""),
IF($C18="Jonathan Wellner",_xlfn.XLOOKUP($B18,PROSPER_Wellner!$1:$1,PROSPER_Wellner!$51:$51,""),
IF($C18="Travis Harvey",_xlfn.XLOOKUP($B18,PROSPER_Harvey!$1:$1,PROSPER_Harvey!$51:$51,""),"")))))))="","",
IF($C18="Christopher Lobo",_xlfn.XLOOKUP($B18,PROSPER_Lobo!$1:$1,PROSPER_Lobo!$51:$51,""),
IF($C18="Naren Baliga",_xlfn.XLOOKUP($B18,PROSPER_Baliga!$1:$1,PROSPER_Baliga!$51:$51,""),
IF($C18="Thorsten Huhn",_xlfn.XLOOKUP($B18,PROSPER_Huhn!$1:$1,PROSPER_Huhn!$51:$51,""),
IF($C18="Nick Hull",_xlfn.XLOOKUP($B18,PROSPER_Hull!$1:$1,PROSPER_Hull!$51:$51,""),
IF($C18="Monika Kotwani",_xlfn.XLOOKUP($B18,PROSPER_Kotwani!$1:$1,PROSPER_Kotwani!$51:$51,""),
IF($C18="Jonathan Wellner",_xlfn.XLOOKUP($B18,PROSPER_Wellner!$1:$1,PROSPER_Wellner!$51:$51,""),
IF($C18="Travis Harvey",_xlfn.XLOOKUP($B18,PROSPER_Harvey!$1:$1,PROSPER_Harvey!$51:$51,""),""))))))))="","No Comment",IF(IF($C18="Christopher Lobo",_xlfn.XLOOKUP($B18,PROSPER_Lobo!$1:$1,PROSPER_Lobo!$51:$51,""),
IF($C18="Naren Baliga",_xlfn.XLOOKUP($B18,PROSPER_Baliga!$1:$1,PROSPER_Baliga!$51:$51,""),
IF($C18="Thorsten Huhn",_xlfn.XLOOKUP($B18,PROSPER_Huhn!$1:$1,PROSPER_Huhn!$51:$51,""),
IF($C18="Nick Hull",_xlfn.XLOOKUP($B18,PROSPER_Hull!$1:$1,PROSPER_Hull!$51:$51,""),
IF($C18="Monika Kotwani",_xlfn.XLOOKUP($B18,PROSPER_Kotwani!$1:$1,PROSPER_Kotwani!$51:$51,""),
IF($C18="Jonathan Wellner",_xlfn.XLOOKUP($B18,PROSPER_Wellner!$1:$1,PROSPER_Wellner!$51:$51,""),
IF($C18="Travis Harvey",_xlfn.XLOOKUP($B18,PROSPER_Harvey!$1:$1,PROSPER_Harvey!$51:$51,""),"")))))))="","",
IF($C18="Christopher Lobo",_xlfn.XLOOKUP($B18,PROSPER_Lobo!$1:$1,PROSPER_Lobo!$51:$51,""),
IF($C18="Naren Baliga",_xlfn.XLOOKUP($B18,PROSPER_Baliga!$1:$1,PROSPER_Baliga!$51:$51,""),
IF($C18="Thorsten Huhn",_xlfn.XLOOKUP($B18,PROSPER_Huhn!$1:$1,PROSPER_Huhn!$51:$51,""),
IF($C18="Nick Hull",_xlfn.XLOOKUP($B18,PROSPER_Hull!$1:$1,PROSPER_Hull!$51:$51,""),
IF($C18="Monika Kotwani",_xlfn.XLOOKUP($B18,PROSPER_Kotwani!$1:$1,PROSPER_Kotwani!$51:$51,""),
IF($C18="Jonathan Wellner",_xlfn.XLOOKUP($B18,PROSPER_Wellner!$1:$1,PROSPER_Wellner!$51:$51,""),
IF($C18="Travis Harvey",_xlfn.XLOOKUP($B18,PROSPER_Harvey!$1:$1,PROSPER_Harvey!$51:$51,""),"")))))))))</f>
        <v>No Comment</v>
      </c>
      <c r="GW18" s="133" t="str">
        <f>_xlfn.XLOOKUP($B18,Vlookups_Local!B:B,Vlookups_Local!E:E,"N/A")</f>
        <v>No Data</v>
      </c>
      <c r="GX18" s="134" t="str">
        <f>IF(IF(IF($C18="Christopher Lobo",_xlfn.XLOOKUP($B18,PROSPER_Lobo!$1:$1,PROSPER_Lobo!$53:$53,""),
IF($C18="Naren Baliga",_xlfn.XLOOKUP($B18,PROSPER_Baliga!$1:$1,PROSPER_Baliga!$53:$53,""),
IF($C18="Thorsten Huhn",_xlfn.XLOOKUP($B18,PROSPER_Huhn!$1:$1,PROSPER_Huhn!$53:$53,""),
IF($C18="Nick Hull",_xlfn.XLOOKUP($B18,PROSPER_Hull!$1:$1,PROSPER_Hull!$53:$53,""),
IF($C18="Monika Kotwani",_xlfn.XLOOKUP($B18,PROSPER_Kotwani!$1:$1,PROSPER_Kotwani!$53:$53,""),
IF($C18="Jonathan Wellner",_xlfn.XLOOKUP($B18,PROSPER_Wellner!$1:$1,PROSPER_Wellner!$53:$53,""),
IF($C18="Travis Harvey",_xlfn.XLOOKUP($B18,PROSPER_Harvey!$1:$1,PROSPER_Harvey!$53:$53,""),"")))))))="","",
IF($C18="Christopher Lobo",_xlfn.XLOOKUP($B18,PROSPER_Lobo!$1:$1,PROSPER_Lobo!$53:$53,""),
IF($C18="Naren Baliga",_xlfn.XLOOKUP($B18,PROSPER_Baliga!$1:$1,PROSPER_Baliga!$53:$53,""),
IF($C18="Thorsten Huhn",_xlfn.XLOOKUP($B18,PROSPER_Huhn!$1:$1,PROSPER_Huhn!$53:$53,""),
IF($C18="Nick Hull",_xlfn.XLOOKUP($B18,PROSPER_Hull!$1:$1,PROSPER_Hull!$53:$53,""),
IF($C18="Monika Kotwani",_xlfn.XLOOKUP($B18,PROSPER_Kotwani!$1:$1,PROSPER_Kotwani!$53:$53,""),
IF($C18="Jonathan Wellner",_xlfn.XLOOKUP($B18,PROSPER_Wellner!$1:$1,PROSPER_Wellner!$53:$53,""),
IF($C18="Travis Harvey",_xlfn.XLOOKUP($B18,PROSPER_Harvey!$1:$1,PROSPER_Harvey!$53:$53,""),""))))))))="","No Comment",IF(IF($C18="Christopher Lobo",_xlfn.XLOOKUP($B18,PROSPER_Lobo!$1:$1,PROSPER_Lobo!$53:$53,""),
IF($C18="Naren Baliga",_xlfn.XLOOKUP($B18,PROSPER_Baliga!$1:$1,PROSPER_Baliga!$53:$53,""),
IF($C18="Thorsten Huhn",_xlfn.XLOOKUP($B18,PROSPER_Huhn!$1:$1,PROSPER_Huhn!$53:$53,""),
IF($C18="Nick Hull",_xlfn.XLOOKUP($B18,PROSPER_Hull!$1:$1,PROSPER_Hull!$53:$53,""),
IF($C18="Monika Kotwani",_xlfn.XLOOKUP($B18,PROSPER_Kotwani!$1:$1,PROSPER_Kotwani!$53:$53,""),
IF($C18="Jonathan Wellner",_xlfn.XLOOKUP($B18,PROSPER_Wellner!$1:$1,PROSPER_Wellner!$53:$53,""),
IF($C18="Travis Harvey",_xlfn.XLOOKUP($B18,PROSPER_Harvey!$1:$1,PROSPER_Harvey!$53:$53,""),"")))))))="","",
IF($C18="Christopher Lobo",_xlfn.XLOOKUP($B18,PROSPER_Lobo!$1:$1,PROSPER_Lobo!$53:$53,""),
IF($C18="Naren Baliga",_xlfn.XLOOKUP($B18,PROSPER_Baliga!$1:$1,PROSPER_Baliga!$53:$53,""),
IF($C18="Thorsten Huhn",_xlfn.XLOOKUP($B18,PROSPER_Huhn!$1:$1,PROSPER_Huhn!$53:$53,""),
IF($C18="Nick Hull",_xlfn.XLOOKUP($B18,PROSPER_Hull!$1:$1,PROSPER_Hull!$53:$53,""),
IF($C18="Monika Kotwani",_xlfn.XLOOKUP($B18,PROSPER_Kotwani!$1:$1,PROSPER_Kotwani!$53:$53,""),
IF($C18="Jonathan Wellner",_xlfn.XLOOKUP($B18,PROSPER_Wellner!$1:$1,PROSPER_Wellner!$53:$53,""),
IF($C18="Travis Harvey",_xlfn.XLOOKUP($B18,PROSPER_Harvey!$1:$1,PROSPER_Harvey!$53:$53,""),"")))))))))</f>
        <v>No Comment</v>
      </c>
      <c r="GY18" s="133" t="str">
        <f>IF(IF(IF($C18="Christopher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Kotwani",_xlfn.XLOOKUP($B18,PROSPER_Kotwani!$1:$1,PROSPER_Kotwani!$54:$54,""),
IF($C18="Jonathan Wellner",_xlfn.XLOOKUP($B18,PROSPER_Wellner!$1:$1,PROSPER_Wellner!$54:$54,""),
IF($C18="Travis Harvey",_xlfn.XLOOKUP($B18,PROSPER_Harvey!$1:$1,PROSPER_Harvey!$54:$54,""),"")))))))="","",
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Kotwani",_xlfn.XLOOKUP($B18,PROSPER_Kotwani!$1:$1,PROSPER_Kotwani!$54:$54,""),
IF($C18="Jonathan Wellner",_xlfn.XLOOKUP($B18,PROSPER_Wellner!$1:$1,PROSPER_Wellner!$54:$54,""),
IF($C18="Travis Harvey",_xlfn.XLOOKUP($B18,PROSPER_Harvey!$1:$1,PROSPER_Harvey!$54:$54,""),""))))))))="","No Score",IF(IF($C18="Christopher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Kotwani",_xlfn.XLOOKUP($B18,PROSPER_Kotwani!$1:$1,PROSPER_Kotwani!$54:$54,""),
IF($C18="Jonathan Wellner",_xlfn.XLOOKUP($B18,PROSPER_Wellner!$1:$1,PROSPER_Wellner!$54:$54,""),
IF($C18="Travis Harvey",_xlfn.XLOOKUP($B18,PROSPER_Harvey!$1:$1,PROSPER_Harvey!$54:$54,""),"")))))))="","",
IF($C18="Christopher Lobo",_xlfn.XLOOKUP($B18,PROSPER_Lobo!$1:$1,PROSPER_Lobo!$54:$54,""),
IF($C18="Naren Baliga",_xlfn.XLOOKUP($B18,PROSPER_Baliga!$1:$1,PROSPER_Baliga!$54:$54,""),
IF($C18="Thorsten Huhn",_xlfn.XLOOKUP($B18,PROSPER_Huhn!$1:$1,PROSPER_Huhn!$54:$54,""),
IF($C18="Nick Hull",_xlfn.XLOOKUP($B18,PROSPER_Hull!$1:$1,PROSPER_Hull!$54:$54,""),
IF($C18="Monika Kotwani",_xlfn.XLOOKUP($B18,PROSPER_Kotwani!$1:$1,PROSPER_Kotwani!$54:$54,""),
IF($C18="Jonathan Wellner",_xlfn.XLOOKUP($B18,PROSPER_Wellner!$1:$1,PROSPER_Wellner!$54:$54,""),
IF($C18="Travis Harvey",_xlfn.XLOOKUP($B18,PROSPER_Harvey!$1:$1,PROSPER_Harvey!$54:$54,""),"")))))))))</f>
        <v>No Score</v>
      </c>
      <c r="GZ18" s="134" t="str">
        <f>IF(IF(IF($C18="Christopher Lobo",_xlfn.XLOOKUP($B18,PROSPER_Lobo!$1:$1,PROSPER_Lobo!$55:$55,""),
IF($C18="Naren Baliga",_xlfn.XLOOKUP($B18,PROSPER_Baliga!$1:$1,PROSPER_Baliga!$55:$55,""),
IF($C18="Thorsten Huhn",_xlfn.XLOOKUP($B18,PROSPER_Huhn!$1:$1,PROSPER_Huhn!$55:$55,""),
IF($C18="Nick Hull",_xlfn.XLOOKUP($B18,PROSPER_Hull!$1:$1,PROSPER_Hull!$55:$55,""),
IF($C18="Monika Kotwani",_xlfn.XLOOKUP($B18,PROSPER_Kotwani!$1:$1,PROSPER_Kotwani!$55:$55,""),
IF($C18="Jonathan Wellner",_xlfn.XLOOKUP($B18,PROSPER_Wellner!$1:$1,PROSPER_Wellner!$55:$55,""),
IF($C18="Travis Harvey",_xlfn.XLOOKUP($B18,PROSPER_Harvey!$1:$1,PROSPER_Harvey!$55:$55,""),"")))))))="","",
IF($C18="Christopher Lobo",_xlfn.XLOOKUP($B18,PROSPER_Lobo!$1:$1,PROSPER_Lobo!$55:$55,""),
IF($C18="Naren Baliga",_xlfn.XLOOKUP($B18,PROSPER_Baliga!$1:$1,PROSPER_Baliga!$55:$55,""),
IF($C18="Thorsten Huhn",_xlfn.XLOOKUP($B18,PROSPER_Huhn!$1:$1,PROSPER_Huhn!$55:$55,""),
IF($C18="Nick Hull",_xlfn.XLOOKUP($B18,PROSPER_Hull!$1:$1,PROSPER_Hull!$55:$55,""),
IF($C18="Monika Kotwani",_xlfn.XLOOKUP($B18,PROSPER_Kotwani!$1:$1,PROSPER_Kotwani!$55:$55,""),
IF($C18="Jonathan Wellner",_xlfn.XLOOKUP($B18,PROSPER_Wellner!$1:$1,PROSPER_Wellner!$55:$55,""),
IF($C18="Travis Harvey",_xlfn.XLOOKUP($B18,PROSPER_Harvey!$1:$1,PROSPER_Harvey!$55:$55,""),""))))))))="","No Comment",IF(IF($C18="Christopher Lobo",_xlfn.XLOOKUP($B18,PROSPER_Lobo!$1:$1,PROSPER_Lobo!$55:$55,""),
IF($C18="Naren Baliga",_xlfn.XLOOKUP($B18,PROSPER_Baliga!$1:$1,PROSPER_Baliga!$55:$55,""),
IF($C18="Thorsten Huhn",_xlfn.XLOOKUP($B18,PROSPER_Huhn!$1:$1,PROSPER_Huhn!$55:$55,""),
IF($C18="Nick Hull",_xlfn.XLOOKUP($B18,PROSPER_Hull!$1:$1,PROSPER_Hull!$55:$55,""),
IF($C18="Monika Kotwani",_xlfn.XLOOKUP($B18,PROSPER_Kotwani!$1:$1,PROSPER_Kotwani!$55:$55,""),
IF($C18="Jonathan Wellner",_xlfn.XLOOKUP($B18,PROSPER_Wellner!$1:$1,PROSPER_Wellner!$55:$55,""),
IF($C18="Travis Harvey",_xlfn.XLOOKUP($B18,PROSPER_Harvey!$1:$1,PROSPER_Harvey!$55:$55,""),"")))))))="","",
IF($C18="Christopher Lobo",_xlfn.XLOOKUP($B18,PROSPER_Lobo!$1:$1,PROSPER_Lobo!$55:$55,""),
IF($C18="Naren Baliga",_xlfn.XLOOKUP($B18,PROSPER_Baliga!$1:$1,PROSPER_Baliga!$55:$55,""),
IF($C18="Thorsten Huhn",_xlfn.XLOOKUP($B18,PROSPER_Huhn!$1:$1,PROSPER_Huhn!$55:$55,""),
IF($C18="Nick Hull",_xlfn.XLOOKUP($B18,PROSPER_Hull!$1:$1,PROSPER_Hull!$55:$55,""),
IF($C18="Monika Kotwani",_xlfn.XLOOKUP($B18,PROSPER_Kotwani!$1:$1,PROSPER_Kotwani!$55:$55,""),
IF($C18="Jonathan Wellner",_xlfn.XLOOKUP($B18,PROSPER_Wellner!$1:$1,PROSPER_Wellner!$55:$55,""),
IF($C18="Travis Harvey",_xlfn.XLOOKUP($B18,PROSPER_Harvey!$1:$1,PROSPER_Harvey!$55:$55,""),"")))))))))</f>
        <v>No Comment</v>
      </c>
      <c r="HA18" s="133" t="str">
        <f>IF(IF(IF($C18="Christopher Lobo",_xlfn.XLOOKUP($B18,PROSPER_Lobo!$1:$1,PROSPER_Lobo!$56:$56,""),
IF($C18="Naren Baliga",_xlfn.XLOOKUP($B18,PROSPER_Baliga!$1:$1,PROSPER_Baliga!$56:$56,""),
IF($C18="Thorsten Huhn",_xlfn.XLOOKUP($B18,PROSPER_Huhn!$1:$1,PROSPER_Huhn!$56:$56,""),
IF($C18="Nick Hull",_xlfn.XLOOKUP($B18,PROSPER_Hull!$1:$1,PROSPER_Hull!$56:$56,""),
IF($C18="Monika Kotwani",_xlfn.XLOOKUP($B18,PROSPER_Kotwani!$1:$1,PROSPER_Kotwani!$56:$56,""),
IF($C18="Jonathan Wellner",_xlfn.XLOOKUP($B18,PROSPER_Wellner!$1:$1,PROSPER_Wellner!$56:$56,""),
IF($C18="Travis Harvey",_xlfn.XLOOKUP($B18,PROSPER_Harvey!$1:$1,PROSPER_Harvey!$56:$56,""),"")))))))="","",
IF($C18="Christopher Lobo",_xlfn.XLOOKUP($B18,PROSPER_Lobo!$1:$1,PROSPER_Lobo!$56:$56,""),
IF($C18="Naren Baliga",_xlfn.XLOOKUP($B18,PROSPER_Baliga!$1:$1,PROSPER_Baliga!$56:$56,""),
IF($C18="Thorsten Huhn",_xlfn.XLOOKUP($B18,PROSPER_Huhn!$1:$1,PROSPER_Huhn!$56:$56,""),
IF($C18="Nick Hull",_xlfn.XLOOKUP($B18,PROSPER_Hull!$1:$1,PROSPER_Hull!$56:$56,""),
IF($C18="Monika Kotwani",_xlfn.XLOOKUP($B18,PROSPER_Kotwani!$1:$1,PROSPER_Kotwani!$56:$56,""),
IF($C18="Jonathan Wellner",_xlfn.XLOOKUP($B18,PROSPER_Wellner!$1:$1,PROSPER_Wellner!$56:$56,""),
IF($C18="Travis Harvey",_xlfn.XLOOKUP($B18,PROSPER_Harvey!$1:$1,PROSPER_Harvey!$56:$56,""),""))))))))="","No Score",IF(IF($C18="Christopher Lobo",_xlfn.XLOOKUP($B18,PROSPER_Lobo!$1:$1,PROSPER_Lobo!$56:$56,""),
IF($C18="Naren Baliga",_xlfn.XLOOKUP($B18,PROSPER_Baliga!$1:$1,PROSPER_Baliga!$56:$56,""),
IF($C18="Thorsten Huhn",_xlfn.XLOOKUP($B18,PROSPER_Huhn!$1:$1,PROSPER_Huhn!$56:$56,""),
IF($C18="Nick Hull",_xlfn.XLOOKUP($B18,PROSPER_Hull!$1:$1,PROSPER_Hull!$56:$56,""),
IF($C18="Monika Kotwani",_xlfn.XLOOKUP($B18,PROSPER_Kotwani!$1:$1,PROSPER_Kotwani!$56:$56,""),
IF($C18="Jonathan Wellner",_xlfn.XLOOKUP($B18,PROSPER_Wellner!$1:$1,PROSPER_Wellner!$56:$56,""),
IF($C18="Travis Harvey",_xlfn.XLOOKUP($B18,PROSPER_Harvey!$1:$1,PROSPER_Harvey!$56:$56,""),"")))))))="","",
IF($C18="Christopher Lobo",_xlfn.XLOOKUP($B18,PROSPER_Lobo!$1:$1,PROSPER_Lobo!$56:$56,""),
IF($C18="Naren Baliga",_xlfn.XLOOKUP($B18,PROSPER_Baliga!$1:$1,PROSPER_Baliga!$56:$56,""),
IF($C18="Thorsten Huhn",_xlfn.XLOOKUP($B18,PROSPER_Huhn!$1:$1,PROSPER_Huhn!$56:$56,""),
IF($C18="Nick Hull",_xlfn.XLOOKUP($B18,PROSPER_Hull!$1:$1,PROSPER_Hull!$56:$56,""),
IF($C18="Monika Kotwani",_xlfn.XLOOKUP($B18,PROSPER_Kotwani!$1:$1,PROSPER_Kotwani!$56:$56,""),
IF($C18="Jonathan Wellner",_xlfn.XLOOKUP($B18,PROSPER_Wellner!$1:$1,PROSPER_Wellner!$56:$56,""),
IF($C18="Travis Harvey",_xlfn.XLOOKUP($B18,PROSPER_Harvey!$1:$1,PROSPER_Harvey!$56:$56,""),"")))))))))</f>
        <v>No Score</v>
      </c>
      <c r="HB18" s="134" t="str">
        <f>IF(IF(IF($C18="Christopher Lobo",_xlfn.XLOOKUP($B18,PROSPER_Lobo!$1:$1,PROSPER_Lobo!$57:$57,""),
IF($C18="Naren Baliga",_xlfn.XLOOKUP($B18,PROSPER_Baliga!$1:$1,PROSPER_Baliga!$57:$57,""),
IF($C18="Thorsten Huhn",_xlfn.XLOOKUP($B18,PROSPER_Huhn!$1:$1,PROSPER_Huhn!$57:$57,""),
IF($C18="Nick Hull",_xlfn.XLOOKUP($B18,PROSPER_Hull!$1:$1,PROSPER_Hull!$57:$57,""),
IF($C18="Monika Kotwani",_xlfn.XLOOKUP($B18,PROSPER_Kotwani!$1:$1,PROSPER_Kotwani!$57:$57,""),
IF($C18="Jonathan Wellner",_xlfn.XLOOKUP($B18,PROSPER_Wellner!$1:$1,PROSPER_Wellner!$57:$57,""),
IF($C18="Travis Harvey",_xlfn.XLOOKUP($B18,PROSPER_Harvey!$1:$1,PROSPER_Harvey!$57:$57,""),"")))))))="","",
IF($C18="Christopher Lobo",_xlfn.XLOOKUP($B18,PROSPER_Lobo!$1:$1,PROSPER_Lobo!$57:$57,""),
IF($C18="Naren Baliga",_xlfn.XLOOKUP($B18,PROSPER_Baliga!$1:$1,PROSPER_Baliga!$57:$57,""),
IF($C18="Thorsten Huhn",_xlfn.XLOOKUP($B18,PROSPER_Huhn!$1:$1,PROSPER_Huhn!$57:$57,""),
IF($C18="Nick Hull",_xlfn.XLOOKUP($B18,PROSPER_Hull!$1:$1,PROSPER_Hull!$57:$57,""),
IF($C18="Monika Kotwani",_xlfn.XLOOKUP($B18,PROSPER_Kotwani!$1:$1,PROSPER_Kotwani!$57:$57,""),
IF($C18="Jonathan Wellner",_xlfn.XLOOKUP($B18,PROSPER_Wellner!$1:$1,PROSPER_Wellner!$57:$57,""),
IF($C18="Travis Harvey",_xlfn.XLOOKUP($B18,PROSPER_Harvey!$1:$1,PROSPER_Harvey!$57:$57,""),""))))))))="","No Comment",IF(IF($C18="Christopher Lobo",_xlfn.XLOOKUP($B18,PROSPER_Lobo!$1:$1,PROSPER_Lobo!$57:$57,""),
IF($C18="Naren Baliga",_xlfn.XLOOKUP($B18,PROSPER_Baliga!$1:$1,PROSPER_Baliga!$57:$57,""),
IF($C18="Thorsten Huhn",_xlfn.XLOOKUP($B18,PROSPER_Huhn!$1:$1,PROSPER_Huhn!$57:$57,""),
IF($C18="Nick Hull",_xlfn.XLOOKUP($B18,PROSPER_Hull!$1:$1,PROSPER_Hull!$57:$57,""),
IF($C18="Monika Kotwani",_xlfn.XLOOKUP($B18,PROSPER_Kotwani!$1:$1,PROSPER_Kotwani!$57:$57,""),
IF($C18="Jonathan Wellner",_xlfn.XLOOKUP($B18,PROSPER_Wellner!$1:$1,PROSPER_Wellner!$57:$57,""),
IF($C18="Travis Harvey",_xlfn.XLOOKUP($B18,PROSPER_Harvey!$1:$1,PROSPER_Harvey!$57:$57,""),"")))))))="","",
IF($C18="Christopher Lobo",_xlfn.XLOOKUP($B18,PROSPER_Lobo!$1:$1,PROSPER_Lobo!$57:$57,""),
IF($C18="Naren Baliga",_xlfn.XLOOKUP($B18,PROSPER_Baliga!$1:$1,PROSPER_Baliga!$57:$57,""),
IF($C18="Thorsten Huhn",_xlfn.XLOOKUP($B18,PROSPER_Huhn!$1:$1,PROSPER_Huhn!$57:$57,""),
IF($C18="Nick Hull",_xlfn.XLOOKUP($B18,PROSPER_Hull!$1:$1,PROSPER_Hull!$57:$57,""),
IF($C18="Monika Kotwani",_xlfn.XLOOKUP($B18,PROSPER_Kotwani!$1:$1,PROSPER_Kotwani!$57:$57,""),
IF($C18="Jonathan Wellner",_xlfn.XLOOKUP($B18,PROSPER_Wellner!$1:$1,PROSPER_Wellner!$57:$57,""),
IF($C18="Travis Harvey",_xlfn.XLOOKUP($B18,PROSPER_Harvey!$1:$1,PROSPER_Harvey!$57:$57,""),"")))))))))</f>
        <v>No Comment</v>
      </c>
      <c r="HC18" s="192" t="str">
        <f t="shared" si="202"/>
        <v>N/A</v>
      </c>
      <c r="HD18" s="135" t="str">
        <f>_xlfn.XLOOKUP(B18,PROSPERInitial_Query!$E:$E,PROSPERInitial_Query!$AK:$AK,"",,-1)</f>
        <v/>
      </c>
      <c r="HE18" s="136" t="str">
        <f t="shared" si="94"/>
        <v>David Beymer4 - SuccessServices Quality</v>
      </c>
      <c r="HF18" s="136" t="str">
        <f>_xlfn.XLOOKUP(HE18,PROSPERDelta_Query!BK:BK,PROSPERDelta_Query!AX:AX,"",,-1)</f>
        <v/>
      </c>
      <c r="HG18" s="137" t="str">
        <f t="shared" si="203"/>
        <v>N/A</v>
      </c>
      <c r="HH18" s="137" t="str">
        <f>IF(IF(IF($C18="Christopher Lobo",_xlfn.XLOOKUP($B18,PROSPER_Lobo!$1:$1,PROSPER_Lobo!$58:$58,""),
IF($C18="Naren Baliga",_xlfn.XLOOKUP($B18,PROSPER_Baliga!$1:$1,PROSPER_Baliga!$58:$58,""),
IF($C18="Thorsten Huhn",_xlfn.XLOOKUP($B18,PROSPER_Huhn!$1:$1,PROSPER_Huhn!$58:$58,""),
IF($C18="Nick Hull",_xlfn.XLOOKUP($B18,PROSPER_Hull!$1:$1,PROSPER_Hull!$58:$58,""),
IF($C18="Monika Kotwani",_xlfn.XLOOKUP($B18,PROSPER_Kotwani!$1:$1,PROSPER_Kotwani!$58:$58,""),
IF($C18="Jonathan Wellner",_xlfn.XLOOKUP($B18,PROSPER_Wellner!$1:$1,PROSPER_Wellner!$58:$58,""),
IF($C18="Travis Harvey",_xlfn.XLOOKUP($B18,PROSPER_Harvey!$1:$1,PROSPER_Harvey!$58:$58,""),"")))))))="","",
IF($C18="Christopher Lobo",_xlfn.XLOOKUP($B18,PROSPER_Lobo!$1:$1,PROSPER_Lobo!$58:$58,""),
IF($C18="Naren Baliga",_xlfn.XLOOKUP($B18,PROSPER_Baliga!$1:$1,PROSPER_Baliga!$58:$58,""),
IF($C18="Thorsten Huhn",_xlfn.XLOOKUP($B18,PROSPER_Huhn!$1:$1,PROSPER_Huhn!$58:$58,""),
IF($C18="Nick Hull",_xlfn.XLOOKUP($B18,PROSPER_Hull!$1:$1,PROSPER_Hull!$58:$58,""),
IF($C18="Monika Kotwani",_xlfn.XLOOKUP($B18,PROSPER_Kotwani!$1:$1,PROSPER_Kotwani!$58:$58,""),
IF($C18="Jonathan Wellner",_xlfn.XLOOKUP($B18,PROSPER_Wellner!$1:$1,PROSPER_Wellner!$58:$58,""),
IF($C18="Travis Harvey",_xlfn.XLOOKUP($B18,PROSPER_Harvey!$1:$1,PROSPER_Harvey!$58:$58,""),""))))))))="","No Score",IF(IF($C18="Christopher Lobo",_xlfn.XLOOKUP($B18,PROSPER_Lobo!$1:$1,PROSPER_Lobo!$58:$58,""),
IF($C18="Naren Baliga",_xlfn.XLOOKUP($B18,PROSPER_Baliga!$1:$1,PROSPER_Baliga!$58:$58,""),
IF($C18="Thorsten Huhn",_xlfn.XLOOKUP($B18,PROSPER_Huhn!$1:$1,PROSPER_Huhn!$58:$58,""),
IF($C18="Nick Hull",_xlfn.XLOOKUP($B18,PROSPER_Hull!$1:$1,PROSPER_Hull!$58:$58,""),
IF($C18="Monika Kotwani",_xlfn.XLOOKUP($B18,PROSPER_Kotwani!$1:$1,PROSPER_Kotwani!$58:$58,""),
IF($C18="Jonathan Wellner",_xlfn.XLOOKUP($B18,PROSPER_Wellner!$1:$1,PROSPER_Wellner!$58:$58,""),
IF($C18="Travis Harvey",_xlfn.XLOOKUP($B18,PROSPER_Harvey!$1:$1,PROSPER_Harvey!$58:$58,""),"")))))))="","",
IF($C18="Christopher Lobo",_xlfn.XLOOKUP($B18,PROSPER_Lobo!$1:$1,PROSPER_Lobo!$58:$58,""),
IF($C18="Naren Baliga",_xlfn.XLOOKUP($B18,PROSPER_Baliga!$1:$1,PROSPER_Baliga!$58:$58,""),
IF($C18="Thorsten Huhn",_xlfn.XLOOKUP($B18,PROSPER_Huhn!$1:$1,PROSPER_Huhn!$58:$58,""),
IF($C18="Nick Hull",_xlfn.XLOOKUP($B18,PROSPER_Hull!$1:$1,PROSPER_Hull!$58:$58,""),
IF($C18="Monika Kotwani",_xlfn.XLOOKUP($B18,PROSPER_Kotwani!$1:$1,PROSPER_Kotwani!$58:$58,""),
IF($C18="Jonathan Wellner",_xlfn.XLOOKUP($B18,PROSPER_Wellner!$1:$1,PROSPER_Wellner!$58:$58,""),
IF($C18="Travis Harvey",_xlfn.XLOOKUP($B18,PROSPER_Harvey!$1:$1,PROSPER_Harvey!$58:$58,""),"")))))))))</f>
        <v>No Score</v>
      </c>
      <c r="HI18" s="138" t="str">
        <f>IF(IF(IF($C18="Christopher Lobo",_xlfn.XLOOKUP($B18,PROSPER_Lobo!$1:$1,PROSPER_Lobo!$59:$59,""),
IF($C18="Naren Baliga",_xlfn.XLOOKUP($B18,PROSPER_Baliga!$1:$1,PROSPER_Baliga!$59:$59,""),
IF($C18="Thorsten Huhn",_xlfn.XLOOKUP($B18,PROSPER_Huhn!$1:$1,PROSPER_Huhn!$59:$59,""),
IF($C18="Nick Hull",_xlfn.XLOOKUP($B18,PROSPER_Hull!$1:$1,PROSPER_Hull!$59:$59,""),
IF($C18="Monika Kotwani",_xlfn.XLOOKUP($B18,PROSPER_Kotwani!$1:$1,PROSPER_Kotwani!$59:$59,""),
IF($C18="Jonathan Wellner",_xlfn.XLOOKUP($B18,PROSPER_Wellner!$1:$1,PROSPER_Wellner!$59:$59,""),
IF($C18="Travis Harvey",_xlfn.XLOOKUP($B18,PROSPER_Harvey!$1:$1,PROSPER_Harvey!$59:$59,""),"")))))))="","",
IF($C18="Christopher Lobo",_xlfn.XLOOKUP($B18,PROSPER_Lobo!$1:$1,PROSPER_Lobo!$59:$59,""),
IF($C18="Naren Baliga",_xlfn.XLOOKUP($B18,PROSPER_Baliga!$1:$1,PROSPER_Baliga!$59:$59,""),
IF($C18="Thorsten Huhn",_xlfn.XLOOKUP($B18,PROSPER_Huhn!$1:$1,PROSPER_Huhn!$59:$59,""),
IF($C18="Nick Hull",_xlfn.XLOOKUP($B18,PROSPER_Hull!$1:$1,PROSPER_Hull!$59:$59,""),
IF($C18="Monika Kotwani",_xlfn.XLOOKUP($B18,PROSPER_Kotwani!$1:$1,PROSPER_Kotwani!$59:$59,""),
IF($C18="Jonathan Wellner",_xlfn.XLOOKUP($B18,PROSPER_Wellner!$1:$1,PROSPER_Wellner!$59:$59,""),
IF($C18="Travis Harvey",_xlfn.XLOOKUP($B18,PROSPER_Harvey!$1:$1,PROSPER_Harvey!$59:$59,""),""))))))))="","No Comment",IF(IF($C18="Christopher Lobo",_xlfn.XLOOKUP($B18,PROSPER_Lobo!$1:$1,PROSPER_Lobo!$59:$59,""),
IF($C18="Naren Baliga",_xlfn.XLOOKUP($B18,PROSPER_Baliga!$1:$1,PROSPER_Baliga!$59:$59,""),
IF($C18="Thorsten Huhn",_xlfn.XLOOKUP($B18,PROSPER_Huhn!$1:$1,PROSPER_Huhn!$59:$59,""),
IF($C18="Nick Hull",_xlfn.XLOOKUP($B18,PROSPER_Hull!$1:$1,PROSPER_Hull!$59:$59,""),
IF($C18="Monika Kotwani",_xlfn.XLOOKUP($B18,PROSPER_Kotwani!$1:$1,PROSPER_Kotwani!$59:$59,""),
IF($C18="Jonathan Wellner",_xlfn.XLOOKUP($B18,PROSPER_Wellner!$1:$1,PROSPER_Wellner!$59:$59,""),
IF($C18="Travis Harvey",_xlfn.XLOOKUP($B18,PROSPER_Harvey!$1:$1,PROSPER_Harvey!$59:$59,""),"")))))))="","",
IF($C18="Christopher Lobo",_xlfn.XLOOKUP($B18,PROSPER_Lobo!$1:$1,PROSPER_Lobo!$59:$59,""),
IF($C18="Naren Baliga",_xlfn.XLOOKUP($B18,PROSPER_Baliga!$1:$1,PROSPER_Baliga!$59:$59,""),
IF($C18="Thorsten Huhn",_xlfn.XLOOKUP($B18,PROSPER_Huhn!$1:$1,PROSPER_Huhn!$59:$59,""),
IF($C18="Nick Hull",_xlfn.XLOOKUP($B18,PROSPER_Hull!$1:$1,PROSPER_Hull!$59:$59,""),
IF($C18="Monika Kotwani",_xlfn.XLOOKUP($B18,PROSPER_Kotwani!$1:$1,PROSPER_Kotwani!$59:$59,""),
IF($C18="Jonathan Wellner",_xlfn.XLOOKUP($B18,PROSPER_Wellner!$1:$1,PROSPER_Wellner!$59:$59,""),
IF($C18="Travis Harvey",_xlfn.XLOOKUP($B18,PROSPER_Harvey!$1:$1,PROSPER_Harvey!$59:$59,""),"")))))))))</f>
        <v>No Comment</v>
      </c>
      <c r="HJ18" s="188" t="str">
        <f t="shared" si="204"/>
        <v>N/A</v>
      </c>
      <c r="HK18" s="135" t="str">
        <f>_xlfn.XLOOKUP(B18,PROSPERInitial_Query!$E:$E,PROSPERInitial_Query!$AL:$AL,"",,-1)</f>
        <v/>
      </c>
      <c r="HL18" s="136" t="str">
        <f t="shared" si="97"/>
        <v>David Beymer4 - SuccessEscalation Management</v>
      </c>
      <c r="HM18" s="136" t="str">
        <f>_xlfn.XLOOKUP(HL18,PROSPERDelta_Query!BK:BK,PROSPERDelta_Query!AY:AY,"",,-1)</f>
        <v/>
      </c>
      <c r="HN18" s="137" t="str">
        <f t="shared" si="205"/>
        <v>N/A</v>
      </c>
      <c r="HO18" s="137" t="str">
        <f>IF(IF(IF($C18="Christopher Lobo",_xlfn.XLOOKUP($B18,PROSPER_Lobo!$1:$1,PROSPER_Lobo!$60:$60,""),
IF($C18="Naren Baliga",_xlfn.XLOOKUP($B18,PROSPER_Baliga!$1:$1,PROSPER_Baliga!$60:$60,""),
IF($C18="Thorsten Huhn",_xlfn.XLOOKUP($B18,PROSPER_Huhn!$1:$1,PROSPER_Huhn!$60:$60,""),
IF($C18="Nick Hull",_xlfn.XLOOKUP($B18,PROSPER_Hull!$1:$1,PROSPER_Hull!$60:$60,""),
IF($C18="Monika Kotwani",_xlfn.XLOOKUP($B18,PROSPER_Kotwani!$1:$1,PROSPER_Kotwani!$60:$60,""),
IF($C18="Jonathan Wellner",_xlfn.XLOOKUP($B18,PROSPER_Wellner!$1:$1,PROSPER_Wellner!$60:$60,""),
IF($C18="Travis Harvey",_xlfn.XLOOKUP($B18,PROSPER_Harvey!$1:$1,PROSPER_Harvey!$60:$60,""),"")))))))="","",
IF($C18="Christopher Lobo",_xlfn.XLOOKUP($B18,PROSPER_Lobo!$1:$1,PROSPER_Lobo!$60:$60,""),
IF($C18="Naren Baliga",_xlfn.XLOOKUP($B18,PROSPER_Baliga!$1:$1,PROSPER_Baliga!$60:$60,""),
IF($C18="Thorsten Huhn",_xlfn.XLOOKUP($B18,PROSPER_Huhn!$1:$1,PROSPER_Huhn!$60:$60,""),
IF($C18="Nick Hull",_xlfn.XLOOKUP($B18,PROSPER_Hull!$1:$1,PROSPER_Hull!$60:$60,""),
IF($C18="Monika Kotwani",_xlfn.XLOOKUP($B18,PROSPER_Kotwani!$1:$1,PROSPER_Kotwani!$60:$60,""),
IF($C18="Jonathan Wellner",_xlfn.XLOOKUP($B18,PROSPER_Wellner!$1:$1,PROSPER_Wellner!$60:$60,""),
IF($C18="Travis Harvey",_xlfn.XLOOKUP($B18,PROSPER_Harvey!$1:$1,PROSPER_Harvey!$60:$60,""),""))))))))="","No Score",IF(IF($C18="Christopher Lobo",_xlfn.XLOOKUP($B18,PROSPER_Lobo!$1:$1,PROSPER_Lobo!$60:$60,""),
IF($C18="Naren Baliga",_xlfn.XLOOKUP($B18,PROSPER_Baliga!$1:$1,PROSPER_Baliga!$60:$60,""),
IF($C18="Thorsten Huhn",_xlfn.XLOOKUP($B18,PROSPER_Huhn!$1:$1,PROSPER_Huhn!$60:$60,""),
IF($C18="Nick Hull",_xlfn.XLOOKUP($B18,PROSPER_Hull!$1:$1,PROSPER_Hull!$60:$60,""),
IF($C18="Monika Kotwani",_xlfn.XLOOKUP($B18,PROSPER_Kotwani!$1:$1,PROSPER_Kotwani!$60:$60,""),
IF($C18="Jonathan Wellner",_xlfn.XLOOKUP($B18,PROSPER_Wellner!$1:$1,PROSPER_Wellner!$60:$60,""),
IF($C18="Travis Harvey",_xlfn.XLOOKUP($B18,PROSPER_Harvey!$1:$1,PROSPER_Harvey!$60:$60,""),"")))))))="","",
IF($C18="Christopher Lobo",_xlfn.XLOOKUP($B18,PROSPER_Lobo!$1:$1,PROSPER_Lobo!$60:$60,""),
IF($C18="Naren Baliga",_xlfn.XLOOKUP($B18,PROSPER_Baliga!$1:$1,PROSPER_Baliga!$60:$60,""),
IF($C18="Thorsten Huhn",_xlfn.XLOOKUP($B18,PROSPER_Huhn!$1:$1,PROSPER_Huhn!$60:$60,""),
IF($C18="Nick Hull",_xlfn.XLOOKUP($B18,PROSPER_Hull!$1:$1,PROSPER_Hull!$60:$60,""),
IF($C18="Monika Kotwani",_xlfn.XLOOKUP($B18,PROSPER_Kotwani!$1:$1,PROSPER_Kotwani!$60:$60,""),
IF($C18="Jonathan Wellner",_xlfn.XLOOKUP($B18,PROSPER_Wellner!$1:$1,PROSPER_Wellner!$60:$60,""),
IF($C18="Travis Harvey",_xlfn.XLOOKUP($B18,PROSPER_Harvey!$1:$1,PROSPER_Harvey!$60:$60,""),"")))))))))</f>
        <v>No Score</v>
      </c>
      <c r="HP18" s="138" t="str">
        <f>IF(IF(IF($C18="Christopher Lobo",_xlfn.XLOOKUP($B18,PROSPER_Lobo!$1:$1,PROSPER_Lobo!$61:$61,""),
IF($C18="Naren Baliga",_xlfn.XLOOKUP($B18,PROSPER_Baliga!$1:$1,PROSPER_Baliga!$61:$61,""),
IF($C18="Thorsten Huhn",_xlfn.XLOOKUP($B18,PROSPER_Huhn!$1:$1,PROSPER_Huhn!$61:$61,""),
IF($C18="Nick Hull",_xlfn.XLOOKUP($B18,PROSPER_Hull!$1:$1,PROSPER_Hull!$61:$61,""),
IF($C18="Monika Kotwani",_xlfn.XLOOKUP($B18,PROSPER_Kotwani!$1:$1,PROSPER_Kotwani!$61:$61,""),
IF($C18="Jonathan Wellner",_xlfn.XLOOKUP($B18,PROSPER_Wellner!$1:$1,PROSPER_Wellner!$61:$61,""),
IF($C18="Travis Harvey",_xlfn.XLOOKUP($B18,PROSPER_Harvey!$1:$1,PROSPER_Harvey!$61:$61,""),"")))))))="","",
IF($C18="Christopher Lobo",_xlfn.XLOOKUP($B18,PROSPER_Lobo!$1:$1,PROSPER_Lobo!$61:$61,""),
IF($C18="Naren Baliga",_xlfn.XLOOKUP($B18,PROSPER_Baliga!$1:$1,PROSPER_Baliga!$61:$61,""),
IF($C18="Thorsten Huhn",_xlfn.XLOOKUP($B18,PROSPER_Huhn!$1:$1,PROSPER_Huhn!$61:$61,""),
IF($C18="Nick Hull",_xlfn.XLOOKUP($B18,PROSPER_Hull!$1:$1,PROSPER_Hull!$61:$61,""),
IF($C18="Monika Kotwani",_xlfn.XLOOKUP($B18,PROSPER_Kotwani!$1:$1,PROSPER_Kotwani!$61:$61,""),
IF($C18="Jonathan Wellner",_xlfn.XLOOKUP($B18,PROSPER_Wellner!$1:$1,PROSPER_Wellner!$61:$61,""),
IF($C18="Travis Harvey",_xlfn.XLOOKUP($B18,PROSPER_Harvey!$1:$1,PROSPER_Harvey!$61:$61,""),""))))))))="","No Comment",IF(IF($C18="Christopher Lobo",_xlfn.XLOOKUP($B18,PROSPER_Lobo!$1:$1,PROSPER_Lobo!$61:$61,""),
IF($C18="Naren Baliga",_xlfn.XLOOKUP($B18,PROSPER_Baliga!$1:$1,PROSPER_Baliga!$61:$61,""),
IF($C18="Thorsten Huhn",_xlfn.XLOOKUP($B18,PROSPER_Huhn!$1:$1,PROSPER_Huhn!$61:$61,""),
IF($C18="Nick Hull",_xlfn.XLOOKUP($B18,PROSPER_Hull!$1:$1,PROSPER_Hull!$61:$61,""),
IF($C18="Monika Kotwani",_xlfn.XLOOKUP($B18,PROSPER_Kotwani!$1:$1,PROSPER_Kotwani!$61:$61,""),
IF($C18="Jonathan Wellner",_xlfn.XLOOKUP($B18,PROSPER_Wellner!$1:$1,PROSPER_Wellner!$61:$61,""),
IF($C18="Travis Harvey",_xlfn.XLOOKUP($B18,PROSPER_Harvey!$1:$1,PROSPER_Harvey!$61:$61,""),"")))))))="","",
IF($C18="Christopher Lobo",_xlfn.XLOOKUP($B18,PROSPER_Lobo!$1:$1,PROSPER_Lobo!$61:$61,""),
IF($C18="Naren Baliga",_xlfn.XLOOKUP($B18,PROSPER_Baliga!$1:$1,PROSPER_Baliga!$61:$61,""),
IF($C18="Thorsten Huhn",_xlfn.XLOOKUP($B18,PROSPER_Huhn!$1:$1,PROSPER_Huhn!$61:$61,""),
IF($C18="Nick Hull",_xlfn.XLOOKUP($B18,PROSPER_Hull!$1:$1,PROSPER_Hull!$61:$61,""),
IF($C18="Monika Kotwani",_xlfn.XLOOKUP($B18,PROSPER_Kotwani!$1:$1,PROSPER_Kotwani!$61:$61,""),
IF($C18="Jonathan Wellner",_xlfn.XLOOKUP($B18,PROSPER_Wellner!$1:$1,PROSPER_Wellner!$61:$61,""),
IF($C18="Travis Harvey",_xlfn.XLOOKUP($B18,PROSPER_Harvey!$1:$1,PROSPER_Harvey!$61:$61,""),"")))))))))</f>
        <v>No Comment</v>
      </c>
      <c r="HQ18" s="188" t="str">
        <f t="shared" si="206"/>
        <v>N/A</v>
      </c>
      <c r="HR18" s="135" t="str">
        <f>_xlfn.XLOOKUP(B18,PROSPERInitial_Query!$E:$E,PROSPERInitial_Query!$AM:$AM,"",,-1)</f>
        <v/>
      </c>
      <c r="HS18" s="136" t="str">
        <f t="shared" si="100"/>
        <v>David Beymer4 - SuccessExpanding / Renewing the Business</v>
      </c>
      <c r="HT18" s="136" t="str">
        <f>_xlfn.XLOOKUP(HS18,PROSPERDelta_Query!BK:BK,PROSPERDelta_Query!AZ:AZ,"",,-1)</f>
        <v/>
      </c>
      <c r="HU18" s="137" t="str">
        <f t="shared" si="207"/>
        <v>N/A</v>
      </c>
      <c r="HV18" s="137" t="str">
        <f>IF(IF(IF($C18="Christopher Lobo",_xlfn.XLOOKUP($B18,PROSPER_Lobo!$1:$1,PROSPER_Lobo!$62:$62,""),
IF($C18="Naren Baliga",_xlfn.XLOOKUP($B18,PROSPER_Baliga!$1:$1,PROSPER_Baliga!$62:$62,""),
IF($C18="Thorsten Huhn",_xlfn.XLOOKUP($B18,PROSPER_Huhn!$1:$1,PROSPER_Huhn!$62:$62,""),
IF($C18="Nick Hull",_xlfn.XLOOKUP($B18,PROSPER_Hull!$1:$1,PROSPER_Hull!$62:$62,""),
IF($C18="Monika Kotwani",_xlfn.XLOOKUP($B18,PROSPER_Kotwani!$1:$1,PROSPER_Kotwani!$62:$62,""),
IF($C18="Jonathan Wellner",_xlfn.XLOOKUP($B18,PROSPER_Wellner!$1:$1,PROSPER_Wellner!$62:$62,""),
IF($C18="Travis Harvey",_xlfn.XLOOKUP($B18,PROSPER_Harvey!$1:$1,PROSPER_Harvey!$62:$62,""),"")))))))="","",
IF($C18="Christopher Lobo",_xlfn.XLOOKUP($B18,PROSPER_Lobo!$1:$1,PROSPER_Lobo!$62:$62,""),
IF($C18="Naren Baliga",_xlfn.XLOOKUP($B18,PROSPER_Baliga!$1:$1,PROSPER_Baliga!$62:$62,""),
IF($C18="Thorsten Huhn",_xlfn.XLOOKUP($B18,PROSPER_Huhn!$1:$1,PROSPER_Huhn!$62:$62,""),
IF($C18="Nick Hull",_xlfn.XLOOKUP($B18,PROSPER_Hull!$1:$1,PROSPER_Hull!$62:$62,""),
IF($C18="Monika Kotwani",_xlfn.XLOOKUP($B18,PROSPER_Kotwani!$1:$1,PROSPER_Kotwani!$62:$62,""),
IF($C18="Jonathan Wellner",_xlfn.XLOOKUP($B18,PROSPER_Wellner!$1:$1,PROSPER_Wellner!$62:$62,""),
IF($C18="Travis Harvey",_xlfn.XLOOKUP($B18,PROSPER_Harvey!$1:$1,PROSPER_Harvey!$62:$62,""),""))))))))="","No Score",IF(IF($C18="Christopher Lobo",_xlfn.XLOOKUP($B18,PROSPER_Lobo!$1:$1,PROSPER_Lobo!$62:$62,""),
IF($C18="Naren Baliga",_xlfn.XLOOKUP($B18,PROSPER_Baliga!$1:$1,PROSPER_Baliga!$62:$62,""),
IF($C18="Thorsten Huhn",_xlfn.XLOOKUP($B18,PROSPER_Huhn!$1:$1,PROSPER_Huhn!$62:$62,""),
IF($C18="Nick Hull",_xlfn.XLOOKUP($B18,PROSPER_Hull!$1:$1,PROSPER_Hull!$62:$62,""),
IF($C18="Monika Kotwani",_xlfn.XLOOKUP($B18,PROSPER_Kotwani!$1:$1,PROSPER_Kotwani!$62:$62,""),
IF($C18="Jonathan Wellner",_xlfn.XLOOKUP($B18,PROSPER_Wellner!$1:$1,PROSPER_Wellner!$62:$62,""),
IF($C18="Travis Harvey",_xlfn.XLOOKUP($B18,PROSPER_Harvey!$1:$1,PROSPER_Harvey!$62:$62,""),"")))))))="","",
IF($C18="Christopher Lobo",_xlfn.XLOOKUP($B18,PROSPER_Lobo!$1:$1,PROSPER_Lobo!$62:$62,""),
IF($C18="Naren Baliga",_xlfn.XLOOKUP($B18,PROSPER_Baliga!$1:$1,PROSPER_Baliga!$62:$62,""),
IF($C18="Thorsten Huhn",_xlfn.XLOOKUP($B18,PROSPER_Huhn!$1:$1,PROSPER_Huhn!$62:$62,""),
IF($C18="Nick Hull",_xlfn.XLOOKUP($B18,PROSPER_Hull!$1:$1,PROSPER_Hull!$62:$62,""),
IF($C18="Monika Kotwani",_xlfn.XLOOKUP($B18,PROSPER_Kotwani!$1:$1,PROSPER_Kotwani!$62:$62,""),
IF($C18="Jonathan Wellner",_xlfn.XLOOKUP($B18,PROSPER_Wellner!$1:$1,PROSPER_Wellner!$62:$62,""),
IF($C18="Travis Harvey",_xlfn.XLOOKUP($B18,PROSPER_Harvey!$1:$1,PROSPER_Harvey!$62:$62,""),"")))))))))</f>
        <v>No Score</v>
      </c>
      <c r="HW18" s="138" t="str">
        <f>IF(IF(IF($C18="Christopher Lobo",_xlfn.XLOOKUP($B18,PROSPER_Lobo!$1:$1,PROSPER_Lobo!$63:$63,""),
IF($C18="Naren Baliga",_xlfn.XLOOKUP($B18,PROSPER_Baliga!$1:$1,PROSPER_Baliga!$63:$63,""),
IF($C18="Thorsten Huhn",_xlfn.XLOOKUP($B18,PROSPER_Huhn!$1:$1,PROSPER_Huhn!$63:$63,""),
IF($C18="Nick Hull",_xlfn.XLOOKUP($B18,PROSPER_Hull!$1:$1,PROSPER_Hull!$63:$63,""),
IF($C18="Monika Kotwani",_xlfn.XLOOKUP($B18,PROSPER_Kotwani!$1:$1,PROSPER_Kotwani!$63:$63,""),
IF($C18="Jonathan Wellner",_xlfn.XLOOKUP($B18,PROSPER_Wellner!$1:$1,PROSPER_Wellner!$63:$63,""),
IF($C18="Travis Harvey",_xlfn.XLOOKUP($B18,PROSPER_Harvey!$1:$1,PROSPER_Harvey!$63:$63,""),"")))))))="","",
IF($C18="Christopher Lobo",_xlfn.XLOOKUP($B18,PROSPER_Lobo!$1:$1,PROSPER_Lobo!$63:$63,""),
IF($C18="Naren Baliga",_xlfn.XLOOKUP($B18,PROSPER_Baliga!$1:$1,PROSPER_Baliga!$63:$63,""),
IF($C18="Thorsten Huhn",_xlfn.XLOOKUP($B18,PROSPER_Huhn!$1:$1,PROSPER_Huhn!$63:$63,""),
IF($C18="Nick Hull",_xlfn.XLOOKUP($B18,PROSPER_Hull!$1:$1,PROSPER_Hull!$63:$63,""),
IF($C18="Monika Kotwani",_xlfn.XLOOKUP($B18,PROSPER_Kotwani!$1:$1,PROSPER_Kotwani!$63:$63,""),
IF($C18="Jonathan Wellner",_xlfn.XLOOKUP($B18,PROSPER_Wellner!$1:$1,PROSPER_Wellner!$63:$63,""),
IF($C18="Travis Harvey",_xlfn.XLOOKUP($B18,PROSPER_Harvey!$1:$1,PROSPER_Harvey!$63:$63,""),""))))))))="","No Comment",IF(IF($C18="Christopher Lobo",_xlfn.XLOOKUP($B18,PROSPER_Lobo!$1:$1,PROSPER_Lobo!$63:$63,""),
IF($C18="Naren Baliga",_xlfn.XLOOKUP($B18,PROSPER_Baliga!$1:$1,PROSPER_Baliga!$63:$63,""),
IF($C18="Thorsten Huhn",_xlfn.XLOOKUP($B18,PROSPER_Huhn!$1:$1,PROSPER_Huhn!$63:$63,""),
IF($C18="Nick Hull",_xlfn.XLOOKUP($B18,PROSPER_Hull!$1:$1,PROSPER_Hull!$63:$63,""),
IF($C18="Monika Kotwani",_xlfn.XLOOKUP($B18,PROSPER_Kotwani!$1:$1,PROSPER_Kotwani!$63:$63,""),
IF($C18="Jonathan Wellner",_xlfn.XLOOKUP($B18,PROSPER_Wellner!$1:$1,PROSPER_Wellner!$63:$63,""),
IF($C18="Travis Harvey",_xlfn.XLOOKUP($B18,PROSPER_Harvey!$1:$1,PROSPER_Harvey!$63:$63,""),"")))))))="","",
IF($C18="Christopher Lobo",_xlfn.XLOOKUP($B18,PROSPER_Lobo!$1:$1,PROSPER_Lobo!$63:$63,""),
IF($C18="Naren Baliga",_xlfn.XLOOKUP($B18,PROSPER_Baliga!$1:$1,PROSPER_Baliga!$63:$63,""),
IF($C18="Thorsten Huhn",_xlfn.XLOOKUP($B18,PROSPER_Huhn!$1:$1,PROSPER_Huhn!$63:$63,""),
IF($C18="Nick Hull",_xlfn.XLOOKUP($B18,PROSPER_Hull!$1:$1,PROSPER_Hull!$63:$63,""),
IF($C18="Monika Kotwani",_xlfn.XLOOKUP($B18,PROSPER_Kotwani!$1:$1,PROSPER_Kotwani!$63:$63,""),
IF($C18="Jonathan Wellner",_xlfn.XLOOKUP($B18,PROSPER_Wellner!$1:$1,PROSPER_Wellner!$63:$63,""),
IF($C18="Travis Harvey",_xlfn.XLOOKUP($B18,PROSPER_Harvey!$1:$1,PROSPER_Harvey!$63:$63,""),"")))))))))</f>
        <v>No Comment</v>
      </c>
      <c r="HX18" s="188" t="str">
        <f t="shared" si="208"/>
        <v>N/A</v>
      </c>
      <c r="HY18" s="135" t="str">
        <f>_xlfn.XLOOKUP(B18,PROSPERInitial_Query!$E:$E,PROSPERInitial_Query!$AN:$AN,"",,-1)</f>
        <v/>
      </c>
      <c r="HZ18" s="136" t="str">
        <f t="shared" si="103"/>
        <v>David Beymer4 - SuccessPre-Sales Participation</v>
      </c>
      <c r="IA18" s="136" t="str">
        <f>_xlfn.XLOOKUP(HZ18,PROSPERDelta_Query!BK:BK,PROSPERDelta_Query!BA:BA,"",,-1)</f>
        <v/>
      </c>
      <c r="IB18" s="137" t="str">
        <f t="shared" si="209"/>
        <v>N/A</v>
      </c>
      <c r="IC18" s="137" t="str">
        <f>IF(IF(IF($C18="Christopher Lobo",_xlfn.XLOOKUP($B18,PROSPER_Lobo!$1:$1,PROSPER_Lobo!$64:$64,""),
IF($C18="Naren Baliga",_xlfn.XLOOKUP($B18,PROSPER_Baliga!$1:$1,PROSPER_Baliga!$64:$64,""),
IF($C18="Thorsten Huhn",_xlfn.XLOOKUP($B18,PROSPER_Huhn!$1:$1,PROSPER_Huhn!$64:$64,""),
IF($C18="Nick Hull",_xlfn.XLOOKUP($B18,PROSPER_Hull!$1:$1,PROSPER_Hull!$64:$64,""),
IF($C18="Monika Kotwani",_xlfn.XLOOKUP($B18,PROSPER_Kotwani!$1:$1,PROSPER_Kotwani!$64:$64,""),
IF($C18="Jonathan Wellner",_xlfn.XLOOKUP($B18,PROSPER_Wellner!$1:$1,PROSPER_Wellner!$64:$64,""),
IF($C18="Travis Harvey",_xlfn.XLOOKUP($B18,PROSPER_Harvey!$1:$1,PROSPER_Harvey!$64:$64,""),"")))))))="","",
IF($C18="Christopher Lobo",_xlfn.XLOOKUP($B18,PROSPER_Lobo!$1:$1,PROSPER_Lobo!$64:$64,""),
IF($C18="Naren Baliga",_xlfn.XLOOKUP($B18,PROSPER_Baliga!$1:$1,PROSPER_Baliga!$64:$64,""),
IF($C18="Thorsten Huhn",_xlfn.XLOOKUP($B18,PROSPER_Huhn!$1:$1,PROSPER_Huhn!$64:$64,""),
IF($C18="Nick Hull",_xlfn.XLOOKUP($B18,PROSPER_Hull!$1:$1,PROSPER_Hull!$64:$64,""),
IF($C18="Monika Kotwani",_xlfn.XLOOKUP($B18,PROSPER_Kotwani!$1:$1,PROSPER_Kotwani!$64:$64,""),
IF($C18="Jonathan Wellner",_xlfn.XLOOKUP($B18,PROSPER_Wellner!$1:$1,PROSPER_Wellner!$64:$64,""),
IF($C18="Travis Harvey",_xlfn.XLOOKUP($B18,PROSPER_Harvey!$1:$1,PROSPER_Harvey!$64:$64,""),""))))))))="","No Score",IF(IF($C18="Christopher Lobo",_xlfn.XLOOKUP($B18,PROSPER_Lobo!$1:$1,PROSPER_Lobo!$64:$64,""),
IF($C18="Naren Baliga",_xlfn.XLOOKUP($B18,PROSPER_Baliga!$1:$1,PROSPER_Baliga!$64:$64,""),
IF($C18="Thorsten Huhn",_xlfn.XLOOKUP($B18,PROSPER_Huhn!$1:$1,PROSPER_Huhn!$64:$64,""),
IF($C18="Nick Hull",_xlfn.XLOOKUP($B18,PROSPER_Hull!$1:$1,PROSPER_Hull!$64:$64,""),
IF($C18="Monika Kotwani",_xlfn.XLOOKUP($B18,PROSPER_Kotwani!$1:$1,PROSPER_Kotwani!$64:$64,""),
IF($C18="Jonathan Wellner",_xlfn.XLOOKUP($B18,PROSPER_Wellner!$1:$1,PROSPER_Wellner!$64:$64,""),
IF($C18="Travis Harvey",_xlfn.XLOOKUP($B18,PROSPER_Harvey!$1:$1,PROSPER_Harvey!$64:$64,""),"")))))))="","",
IF($C18="Christopher Lobo",_xlfn.XLOOKUP($B18,PROSPER_Lobo!$1:$1,PROSPER_Lobo!$64:$64,""),
IF($C18="Naren Baliga",_xlfn.XLOOKUP($B18,PROSPER_Baliga!$1:$1,PROSPER_Baliga!$64:$64,""),
IF($C18="Thorsten Huhn",_xlfn.XLOOKUP($B18,PROSPER_Huhn!$1:$1,PROSPER_Huhn!$64:$64,""),
IF($C18="Nick Hull",_xlfn.XLOOKUP($B18,PROSPER_Hull!$1:$1,PROSPER_Hull!$64:$64,""),
IF($C18="Monika Kotwani",_xlfn.XLOOKUP($B18,PROSPER_Kotwani!$1:$1,PROSPER_Kotwani!$64:$64,""),
IF($C18="Jonathan Wellner",_xlfn.XLOOKUP($B18,PROSPER_Wellner!$1:$1,PROSPER_Wellner!$64:$64,""),
IF($C18="Travis Harvey",_xlfn.XLOOKUP($B18,PROSPER_Harvey!$1:$1,PROSPER_Harvey!$64:$64,""),"")))))))))</f>
        <v>No Score</v>
      </c>
      <c r="ID18" s="138" t="str">
        <f>IF(IF(IF($C18="Christopher Lobo",_xlfn.XLOOKUP($B18,PROSPER_Lobo!$1:$1,PROSPER_Lobo!$65:$65,""),
IF($C18="Naren Baliga",_xlfn.XLOOKUP($B18,PROSPER_Baliga!$1:$1,PROSPER_Baliga!$65:$65,""),
IF($C18="Thorsten Huhn",_xlfn.XLOOKUP($B18,PROSPER_Huhn!$1:$1,PROSPER_Huhn!$65:$65,""),
IF($C18="Nick Hull",_xlfn.XLOOKUP($B18,PROSPER_Hull!$1:$1,PROSPER_Hull!$65:$65,""),
IF($C18="Monika Kotwani",_xlfn.XLOOKUP($B18,PROSPER_Kotwani!$1:$1,PROSPER_Kotwani!$65:$65,""),
IF($C18="Jonathan Wellner",_xlfn.XLOOKUP($B18,PROSPER_Wellner!$1:$1,PROSPER_Wellner!$65:$65,""),
IF($C18="Travis Harvey",_xlfn.XLOOKUP($B18,PROSPER_Harvey!$1:$1,PROSPER_Harvey!$65:$65,""),"")))))))="","",
IF($C18="Christopher Lobo",_xlfn.XLOOKUP($B18,PROSPER_Lobo!$1:$1,PROSPER_Lobo!$65:$65,""),
IF($C18="Naren Baliga",_xlfn.XLOOKUP($B18,PROSPER_Baliga!$1:$1,PROSPER_Baliga!$65:$65,""),
IF($C18="Thorsten Huhn",_xlfn.XLOOKUP($B18,PROSPER_Huhn!$1:$1,PROSPER_Huhn!$65:$65,""),
IF($C18="Nick Hull",_xlfn.XLOOKUP($B18,PROSPER_Hull!$1:$1,PROSPER_Hull!$65:$65,""),
IF($C18="Monika Kotwani",_xlfn.XLOOKUP($B18,PROSPER_Kotwani!$1:$1,PROSPER_Kotwani!$65:$65,""),
IF($C18="Jonathan Wellner",_xlfn.XLOOKUP($B18,PROSPER_Wellner!$1:$1,PROSPER_Wellner!$65:$65,""),
IF($C18="Travis Harvey",_xlfn.XLOOKUP($B18,PROSPER_Harvey!$1:$1,PROSPER_Harvey!$65:$65,""),""))))))))="","No Comment",IF(IF($C18="Christopher Lobo",_xlfn.XLOOKUP($B18,PROSPER_Lobo!$1:$1,PROSPER_Lobo!$65:$65,""),
IF($C18="Naren Baliga",_xlfn.XLOOKUP($B18,PROSPER_Baliga!$1:$1,PROSPER_Baliga!$65:$65,""),
IF($C18="Thorsten Huhn",_xlfn.XLOOKUP($B18,PROSPER_Huhn!$1:$1,PROSPER_Huhn!$65:$65,""),
IF($C18="Nick Hull",_xlfn.XLOOKUP($B18,PROSPER_Hull!$1:$1,PROSPER_Hull!$65:$65,""),
IF($C18="Monika Kotwani",_xlfn.XLOOKUP($B18,PROSPER_Kotwani!$1:$1,PROSPER_Kotwani!$65:$65,""),
IF($C18="Jonathan Wellner",_xlfn.XLOOKUP($B18,PROSPER_Wellner!$1:$1,PROSPER_Wellner!$65:$65,""),
IF($C18="Travis Harvey",_xlfn.XLOOKUP($B18,PROSPER_Harvey!$1:$1,PROSPER_Harvey!$65:$65,""),"")))))))="","",
IF($C18="Christopher Lobo",_xlfn.XLOOKUP($B18,PROSPER_Lobo!$1:$1,PROSPER_Lobo!$65:$65,""),
IF($C18="Naren Baliga",_xlfn.XLOOKUP($B18,PROSPER_Baliga!$1:$1,PROSPER_Baliga!$65:$65,""),
IF($C18="Thorsten Huhn",_xlfn.XLOOKUP($B18,PROSPER_Huhn!$1:$1,PROSPER_Huhn!$65:$65,""),
IF($C18="Nick Hull",_xlfn.XLOOKUP($B18,PROSPER_Hull!$1:$1,PROSPER_Hull!$65:$65,""),
IF($C18="Monika Kotwani",_xlfn.XLOOKUP($B18,PROSPER_Kotwani!$1:$1,PROSPER_Kotwani!$65:$65,""),
IF($C18="Jonathan Wellner",_xlfn.XLOOKUP($B18,PROSPER_Wellner!$1:$1,PROSPER_Wellner!$65:$65,""),
IF($C18="Travis Harvey",_xlfn.XLOOKUP($B18,PROSPER_Harvey!$1:$1,PROSPER_Harvey!$65:$65,""),"")))))))))</f>
        <v>No Comment</v>
      </c>
      <c r="IE18" s="188" t="str">
        <f t="shared" si="210"/>
        <v>N/A</v>
      </c>
      <c r="IF18" s="135" t="str">
        <f>_xlfn.XLOOKUP(B18,PROSPERInitial_Query!$E:$E,PROSPERInitial_Query!$AO:$AO,"",,-1)</f>
        <v/>
      </c>
      <c r="IG18" s="136" t="str">
        <f t="shared" si="106"/>
        <v>David Beymer4 - SuccessP&amp;L Management</v>
      </c>
      <c r="IH18" s="136" t="str">
        <f>_xlfn.XLOOKUP(IG18,PROSPERDelta_Query!BK:BK,PROSPERDelta_Query!BB:BB,"",,-1)</f>
        <v/>
      </c>
      <c r="II18" s="137" t="str">
        <f t="shared" si="211"/>
        <v>N/A</v>
      </c>
      <c r="IJ18" s="137" t="str">
        <f>IF(IF(IF($C18="Christopher Lobo",_xlfn.XLOOKUP($B18,PROSPER_Lobo!$1:$1,PROSPER_Lobo!$66:$66,""),
IF($C18="Naren Baliga",_xlfn.XLOOKUP($B18,PROSPER_Baliga!$1:$1,PROSPER_Baliga!$66:$66,""),
IF($C18="Thorsten Huhn",_xlfn.XLOOKUP($B18,PROSPER_Huhn!$1:$1,PROSPER_Huhn!$66:$66,""),
IF($C18="Nick Hull",_xlfn.XLOOKUP($B18,PROSPER_Hull!$1:$1,PROSPER_Hull!$66:$66,""),
IF($C18="Monika Kotwani",_xlfn.XLOOKUP($B18,PROSPER_Kotwani!$1:$1,PROSPER_Kotwani!$66:$66,""),
IF($C18="Jonathan Wellner",_xlfn.XLOOKUP($B18,PROSPER_Wellner!$1:$1,PROSPER_Wellner!$66:$66,""),
IF($C18="Travis Harvey",_xlfn.XLOOKUP($B18,PROSPER_Harvey!$1:$1,PROSPER_Harvey!$66:$66,""),"")))))))="","",
IF($C18="Christopher Lobo",_xlfn.XLOOKUP($B18,PROSPER_Lobo!$1:$1,PROSPER_Lobo!$66:$66,""),
IF($C18="Naren Baliga",_xlfn.XLOOKUP($B18,PROSPER_Baliga!$1:$1,PROSPER_Baliga!$66:$66,""),
IF($C18="Thorsten Huhn",_xlfn.XLOOKUP($B18,PROSPER_Huhn!$1:$1,PROSPER_Huhn!$66:$66,""),
IF($C18="Nick Hull",_xlfn.XLOOKUP($B18,PROSPER_Hull!$1:$1,PROSPER_Hull!$66:$66,""),
IF($C18="Monika Kotwani",_xlfn.XLOOKUP($B18,PROSPER_Kotwani!$1:$1,PROSPER_Kotwani!$66:$66,""),
IF($C18="Jonathan Wellner",_xlfn.XLOOKUP($B18,PROSPER_Wellner!$1:$1,PROSPER_Wellner!$66:$66,""),
IF($C18="Travis Harvey",_xlfn.XLOOKUP($B18,PROSPER_Harvey!$1:$1,PROSPER_Harvey!$66:$66,""),""))))))))="","No Score",IF(IF($C18="Christopher Lobo",_xlfn.XLOOKUP($B18,PROSPER_Lobo!$1:$1,PROSPER_Lobo!$66:$66,""),
IF($C18="Naren Baliga",_xlfn.XLOOKUP($B18,PROSPER_Baliga!$1:$1,PROSPER_Baliga!$66:$66,""),
IF($C18="Thorsten Huhn",_xlfn.XLOOKUP($B18,PROSPER_Huhn!$1:$1,PROSPER_Huhn!$66:$66,""),
IF($C18="Nick Hull",_xlfn.XLOOKUP($B18,PROSPER_Hull!$1:$1,PROSPER_Hull!$66:$66,""),
IF($C18="Monika Kotwani",_xlfn.XLOOKUP($B18,PROSPER_Kotwani!$1:$1,PROSPER_Kotwani!$66:$66,""),
IF($C18="Jonathan Wellner",_xlfn.XLOOKUP($B18,PROSPER_Wellner!$1:$1,PROSPER_Wellner!$66:$66,""),
IF($C18="Travis Harvey",_xlfn.XLOOKUP($B18,PROSPER_Harvey!$1:$1,PROSPER_Harvey!$66:$66,""),"")))))))="","",
IF($C18="Christopher Lobo",_xlfn.XLOOKUP($B18,PROSPER_Lobo!$1:$1,PROSPER_Lobo!$66:$66,""),
IF($C18="Naren Baliga",_xlfn.XLOOKUP($B18,PROSPER_Baliga!$1:$1,PROSPER_Baliga!$66:$66,""),
IF($C18="Thorsten Huhn",_xlfn.XLOOKUP($B18,PROSPER_Huhn!$1:$1,PROSPER_Huhn!$66:$66,""),
IF($C18="Nick Hull",_xlfn.XLOOKUP($B18,PROSPER_Hull!$1:$1,PROSPER_Hull!$66:$66,""),
IF($C18="Monika Kotwani",_xlfn.XLOOKUP($B18,PROSPER_Kotwani!$1:$1,PROSPER_Kotwani!$66:$66,""),
IF($C18="Jonathan Wellner",_xlfn.XLOOKUP($B18,PROSPER_Wellner!$1:$1,PROSPER_Wellner!$66:$66,""),
IF($C18="Travis Harvey",_xlfn.XLOOKUP($B18,PROSPER_Harvey!$1:$1,PROSPER_Harvey!$66:$66,""),"")))))))))</f>
        <v>No Score</v>
      </c>
      <c r="IK18" s="138" t="str">
        <f>IF(IF(IF($C18="Christopher Lobo",_xlfn.XLOOKUP($B18,PROSPER_Lobo!$1:$1,PROSPER_Lobo!$67:$67,""),
IF($C18="Naren Baliga",_xlfn.XLOOKUP($B18,PROSPER_Baliga!$1:$1,PROSPER_Baliga!$67:$67,""),
IF($C18="Thorsten Huhn",_xlfn.XLOOKUP($B18,PROSPER_Huhn!$1:$1,PROSPER_Huhn!$67:$67,""),
IF($C18="Nick Hull",_xlfn.XLOOKUP($B18,PROSPER_Hull!$1:$1,PROSPER_Hull!$67:$67,""),
IF($C18="Monika Kotwani",_xlfn.XLOOKUP($B18,PROSPER_Kotwani!$1:$1,PROSPER_Kotwani!$67:$67,""),
IF($C18="Jonathan Wellner",_xlfn.XLOOKUP($B18,PROSPER_Wellner!$1:$1,PROSPER_Wellner!$67:$67,""),
IF($C18="Travis Harvey",_xlfn.XLOOKUP($B18,PROSPER_Harvey!$1:$1,PROSPER_Harvey!$67:$67,""),"")))))))="","",
IF($C18="Christopher Lobo",_xlfn.XLOOKUP($B18,PROSPER_Lobo!$1:$1,PROSPER_Lobo!$67:$67,""),
IF($C18="Naren Baliga",_xlfn.XLOOKUP($B18,PROSPER_Baliga!$1:$1,PROSPER_Baliga!$67:$67,""),
IF($C18="Thorsten Huhn",_xlfn.XLOOKUP($B18,PROSPER_Huhn!$1:$1,PROSPER_Huhn!$67:$67,""),
IF($C18="Nick Hull",_xlfn.XLOOKUP($B18,PROSPER_Hull!$1:$1,PROSPER_Hull!$67:$67,""),
IF($C18="Monika Kotwani",_xlfn.XLOOKUP($B18,PROSPER_Kotwani!$1:$1,PROSPER_Kotwani!$67:$67,""),
IF($C18="Jonathan Wellner",_xlfn.XLOOKUP($B18,PROSPER_Wellner!$1:$1,PROSPER_Wellner!$67:$67,""),
IF($C18="Travis Harvey",_xlfn.XLOOKUP($B18,PROSPER_Harvey!$1:$1,PROSPER_Harvey!$67:$67,""),""))))))))="","No Comment",IF(IF($C18="Christopher Lobo",_xlfn.XLOOKUP($B18,PROSPER_Lobo!$1:$1,PROSPER_Lobo!$67:$67,""),
IF($C18="Naren Baliga",_xlfn.XLOOKUP($B18,PROSPER_Baliga!$1:$1,PROSPER_Baliga!$67:$67,""),
IF($C18="Thorsten Huhn",_xlfn.XLOOKUP($B18,PROSPER_Huhn!$1:$1,PROSPER_Huhn!$67:$67,""),
IF($C18="Nick Hull",_xlfn.XLOOKUP($B18,PROSPER_Hull!$1:$1,PROSPER_Hull!$67:$67,""),
IF($C18="Monika Kotwani",_xlfn.XLOOKUP($B18,PROSPER_Kotwani!$1:$1,PROSPER_Kotwani!$67:$67,""),
IF($C18="Jonathan Wellner",_xlfn.XLOOKUP($B18,PROSPER_Wellner!$1:$1,PROSPER_Wellner!$67:$67,""),
IF($C18="Travis Harvey",_xlfn.XLOOKUP($B18,PROSPER_Harvey!$1:$1,PROSPER_Harvey!$67:$67,""),"")))))))="","",
IF($C18="Christopher Lobo",_xlfn.XLOOKUP($B18,PROSPER_Lobo!$1:$1,PROSPER_Lobo!$67:$67,""),
IF($C18="Naren Baliga",_xlfn.XLOOKUP($B18,PROSPER_Baliga!$1:$1,PROSPER_Baliga!$67:$67,""),
IF($C18="Thorsten Huhn",_xlfn.XLOOKUP($B18,PROSPER_Huhn!$1:$1,PROSPER_Huhn!$67:$67,""),
IF($C18="Nick Hull",_xlfn.XLOOKUP($B18,PROSPER_Hull!$1:$1,PROSPER_Hull!$67:$67,""),
IF($C18="Monika Kotwani",_xlfn.XLOOKUP($B18,PROSPER_Kotwani!$1:$1,PROSPER_Kotwani!$67:$67,""),
IF($C18="Jonathan Wellner",_xlfn.XLOOKUP($B18,PROSPER_Wellner!$1:$1,PROSPER_Wellner!$67:$67,""),
IF($C18="Travis Harvey",_xlfn.XLOOKUP($B18,PROSPER_Harvey!$1:$1,PROSPER_Harvey!$67:$67,""),"")))))))))</f>
        <v>No Comment</v>
      </c>
      <c r="IL18" s="188" t="str">
        <f t="shared" si="212"/>
        <v>N/A</v>
      </c>
      <c r="IM18" s="135" t="str">
        <f>_xlfn.XLOOKUP(B18,PROSPERInitial_Query!$E:$E,PROSPERInitial_Query!$AP:$AP,"",,-1)</f>
        <v/>
      </c>
      <c r="IN18" s="136" t="str">
        <f t="shared" si="109"/>
        <v>David Beymer4 - SuccessService Plan Management (PE)</v>
      </c>
      <c r="IO18" s="136" t="str">
        <f>_xlfn.XLOOKUP(IN18,PROSPERDelta_Query!BK:BK,PROSPERDelta_Query!BC:BC,"",,-1)</f>
        <v/>
      </c>
      <c r="IP18" s="137" t="str">
        <f t="shared" si="213"/>
        <v>N/A</v>
      </c>
      <c r="IQ18" s="137" t="str">
        <f>IF(IF(IF($C18="Christopher Lobo",_xlfn.XLOOKUP($B18,PROSPER_Lobo!$1:$1,PROSPER_Lobo!$68:$68,""),
IF($C18="Naren Baliga",_xlfn.XLOOKUP($B18,PROSPER_Baliga!$1:$1,PROSPER_Baliga!$68:$68,""),
IF($C18="Thorsten Huhn",_xlfn.XLOOKUP($B18,PROSPER_Huhn!$1:$1,PROSPER_Huhn!$68:$68,""),
IF($C18="Nick Hull",_xlfn.XLOOKUP($B18,PROSPER_Hull!$1:$1,PROSPER_Hull!$68:$68,""),
IF($C18="Monika Kotwani",_xlfn.XLOOKUP($B18,PROSPER_Kotwani!$1:$1,PROSPER_Kotwani!$68:$68,""),
IF($C18="Jonathan Wellner",_xlfn.XLOOKUP($B18,PROSPER_Wellner!$1:$1,PROSPER_Wellner!$68:$68,""),
IF($C18="Travis Harvey",_xlfn.XLOOKUP($B18,PROSPER_Harvey!$1:$1,PROSPER_Harvey!$68:$68,""),"")))))))="","",
IF($C18="Christopher Lobo",_xlfn.XLOOKUP($B18,PROSPER_Lobo!$1:$1,PROSPER_Lobo!$68:$68,""),
IF($C18="Naren Baliga",_xlfn.XLOOKUP($B18,PROSPER_Baliga!$1:$1,PROSPER_Baliga!$68:$68,""),
IF($C18="Thorsten Huhn",_xlfn.XLOOKUP($B18,PROSPER_Huhn!$1:$1,PROSPER_Huhn!$68:$68,""),
IF($C18="Nick Hull",_xlfn.XLOOKUP($B18,PROSPER_Hull!$1:$1,PROSPER_Hull!$68:$68,""),
IF($C18="Monika Kotwani",_xlfn.XLOOKUP($B18,PROSPER_Kotwani!$1:$1,PROSPER_Kotwani!$68:$68,""),
IF($C18="Jonathan Wellner",_xlfn.XLOOKUP($B18,PROSPER_Wellner!$1:$1,PROSPER_Wellner!$68:$68,""),
IF($C18="Travis Harvey",_xlfn.XLOOKUP($B18,PROSPER_Harvey!$1:$1,PROSPER_Harvey!$68:$68,""),""))))))))="","No Score",IF(IF($C18="Christopher Lobo",_xlfn.XLOOKUP($B18,PROSPER_Lobo!$1:$1,PROSPER_Lobo!$68:$68,""),
IF($C18="Naren Baliga",_xlfn.XLOOKUP($B18,PROSPER_Baliga!$1:$1,PROSPER_Baliga!$68:$68,""),
IF($C18="Thorsten Huhn",_xlfn.XLOOKUP($B18,PROSPER_Huhn!$1:$1,PROSPER_Huhn!$68:$68,""),
IF($C18="Nick Hull",_xlfn.XLOOKUP($B18,PROSPER_Hull!$1:$1,PROSPER_Hull!$68:$68,""),
IF($C18="Monika Kotwani",_xlfn.XLOOKUP($B18,PROSPER_Kotwani!$1:$1,PROSPER_Kotwani!$68:$68,""),
IF($C18="Jonathan Wellner",_xlfn.XLOOKUP($B18,PROSPER_Wellner!$1:$1,PROSPER_Wellner!$68:$68,""),
IF($C18="Travis Harvey",_xlfn.XLOOKUP($B18,PROSPER_Harvey!$1:$1,PROSPER_Harvey!$68:$68,""),"")))))))="","",
IF($C18="Christopher Lobo",_xlfn.XLOOKUP($B18,PROSPER_Lobo!$1:$1,PROSPER_Lobo!$68:$68,""),
IF($C18="Naren Baliga",_xlfn.XLOOKUP($B18,PROSPER_Baliga!$1:$1,PROSPER_Baliga!$68:$68,""),
IF($C18="Thorsten Huhn",_xlfn.XLOOKUP($B18,PROSPER_Huhn!$1:$1,PROSPER_Huhn!$68:$68,""),
IF($C18="Nick Hull",_xlfn.XLOOKUP($B18,PROSPER_Hull!$1:$1,PROSPER_Hull!$68:$68,""),
IF($C18="Monika Kotwani",_xlfn.XLOOKUP($B18,PROSPER_Kotwani!$1:$1,PROSPER_Kotwani!$68:$68,""),
IF($C18="Jonathan Wellner",_xlfn.XLOOKUP($B18,PROSPER_Wellner!$1:$1,PROSPER_Wellner!$68:$68,""),
IF($C18="Travis Harvey",_xlfn.XLOOKUP($B18,PROSPER_Harvey!$1:$1,PROSPER_Harvey!$68:$68,""),"")))))))))</f>
        <v>No Score</v>
      </c>
      <c r="IR18" s="138" t="str">
        <f>IF(IF(IF($C18="Christopher Lobo",_xlfn.XLOOKUP($B18,PROSPER_Lobo!$1:$1,PROSPER_Lobo!$69:$69,""),
IF($C18="Naren Baliga",_xlfn.XLOOKUP($B18,PROSPER_Baliga!$1:$1,PROSPER_Baliga!$69:$69,""),
IF($C18="Thorsten Huhn",_xlfn.XLOOKUP($B18,PROSPER_Huhn!$1:$1,PROSPER_Huhn!$69:$69,""),
IF($C18="Nick Hull",_xlfn.XLOOKUP($B18,PROSPER_Hull!$1:$1,PROSPER_Hull!$69:$69,""),
IF($C18="Monika Kotwani",_xlfn.XLOOKUP($B18,PROSPER_Kotwani!$1:$1,PROSPER_Kotwani!$69:$69,""),
IF($C18="Jonathan Wellner",_xlfn.XLOOKUP($B18,PROSPER_Wellner!$1:$1,PROSPER_Wellner!$69:$69,""),
IF($C18="Travis Harvey",_xlfn.XLOOKUP($B18,PROSPER_Harvey!$1:$1,PROSPER_Harvey!$69:$69,""),"")))))))="","",
IF($C18="Christopher Lobo",_xlfn.XLOOKUP($B18,PROSPER_Lobo!$1:$1,PROSPER_Lobo!$69:$69,""),
IF($C18="Naren Baliga",_xlfn.XLOOKUP($B18,PROSPER_Baliga!$1:$1,PROSPER_Baliga!$69:$69,""),
IF($C18="Thorsten Huhn",_xlfn.XLOOKUP($B18,PROSPER_Huhn!$1:$1,PROSPER_Huhn!$69:$69,""),
IF($C18="Nick Hull",_xlfn.XLOOKUP($B18,PROSPER_Hull!$1:$1,PROSPER_Hull!$69:$69,""),
IF($C18="Monika Kotwani",_xlfn.XLOOKUP($B18,PROSPER_Kotwani!$1:$1,PROSPER_Kotwani!$69:$69,""),
IF($C18="Jonathan Wellner",_xlfn.XLOOKUP($B18,PROSPER_Wellner!$1:$1,PROSPER_Wellner!$69:$69,""),
IF($C18="Travis Harvey",_xlfn.XLOOKUP($B18,PROSPER_Harvey!$1:$1,PROSPER_Harvey!$69:$69,""),""))))))))="","No Comment",IF(IF($C18="Christopher Lobo",_xlfn.XLOOKUP($B18,PROSPER_Lobo!$1:$1,PROSPER_Lobo!$69:$69,""),
IF($C18="Naren Baliga",_xlfn.XLOOKUP($B18,PROSPER_Baliga!$1:$1,PROSPER_Baliga!$69:$69,""),
IF($C18="Thorsten Huhn",_xlfn.XLOOKUP($B18,PROSPER_Huhn!$1:$1,PROSPER_Huhn!$69:$69,""),
IF($C18="Nick Hull",_xlfn.XLOOKUP($B18,PROSPER_Hull!$1:$1,PROSPER_Hull!$69:$69,""),
IF($C18="Monika Kotwani",_xlfn.XLOOKUP($B18,PROSPER_Kotwani!$1:$1,PROSPER_Kotwani!$69:$69,""),
IF($C18="Jonathan Wellner",_xlfn.XLOOKUP($B18,PROSPER_Wellner!$1:$1,PROSPER_Wellner!$69:$69,""),
IF($C18="Travis Harvey",_xlfn.XLOOKUP($B18,PROSPER_Harvey!$1:$1,PROSPER_Harvey!$69:$69,""),"")))))))="","",
IF($C18="Christopher Lobo",_xlfn.XLOOKUP($B18,PROSPER_Lobo!$1:$1,PROSPER_Lobo!$69:$69,""),
IF($C18="Naren Baliga",_xlfn.XLOOKUP($B18,PROSPER_Baliga!$1:$1,PROSPER_Baliga!$69:$69,""),
IF($C18="Thorsten Huhn",_xlfn.XLOOKUP($B18,PROSPER_Huhn!$1:$1,PROSPER_Huhn!$69:$69,""),
IF($C18="Nick Hull",_xlfn.XLOOKUP($B18,PROSPER_Hull!$1:$1,PROSPER_Hull!$69:$69,""),
IF($C18="Monika Kotwani",_xlfn.XLOOKUP($B18,PROSPER_Kotwani!$1:$1,PROSPER_Kotwani!$69:$69,""),
IF($C18="Jonathan Wellner",_xlfn.XLOOKUP($B18,PROSPER_Wellner!$1:$1,PROSPER_Wellner!$69:$69,""),
IF($C18="Travis Harvey",_xlfn.XLOOKUP($B18,PROSPER_Harvey!$1:$1,PROSPER_Harvey!$69:$69,""),"")))))))))</f>
        <v>No Comment</v>
      </c>
      <c r="IS18" s="188" t="str">
        <f t="shared" si="214"/>
        <v>N/A</v>
      </c>
      <c r="IT18" s="187" t="str">
        <f t="shared" si="215"/>
        <v>N/A</v>
      </c>
      <c r="IU18" s="128" t="str">
        <f t="shared" si="216"/>
        <v>N/A</v>
      </c>
      <c r="IV18" s="188" t="str">
        <f t="shared" si="217"/>
        <v>N/A</v>
      </c>
      <c r="IW18" s="139">
        <f>_xlfn.XLOOKUP($B18,Vlookups_Local!B:B,Vlookups_Local!F:F)</f>
        <v>0.85599445983379496</v>
      </c>
      <c r="IX18" s="140">
        <f>_xlfn.XLOOKUP($B18,Vlookups_Local!B:B,Vlookups_Local!G:G)</f>
        <v>0.68249861495844866</v>
      </c>
      <c r="IY18" s="140">
        <f>_xlfn.XLOOKUP($B18,Vlookups_Local!B:B,Vlookups_Local!H:H)</f>
        <v>0.17349584487534625</v>
      </c>
      <c r="IZ18" s="141">
        <f t="shared" si="218"/>
        <v>8.5599445983379496</v>
      </c>
      <c r="JA18" s="142">
        <f>_xlfn.XLOOKUP($B18,LevelUp_Query!A:A,LevelUp_Query!C:C,"")</f>
        <v>65</v>
      </c>
      <c r="JB18" s="143" t="str">
        <f>_xlfn.XLOOKUP($B18,LevelUp_Query!A:A,LevelUp_Query!F:F,"")</f>
        <v>π</v>
      </c>
      <c r="JC18" s="143">
        <f>_xlfn.XLOOKUP($B18,LevelUp_Query!A:A,LevelUp_Query!E:E,"")</f>
        <v>5</v>
      </c>
      <c r="JD18" s="141">
        <f t="shared" si="219"/>
        <v>6</v>
      </c>
      <c r="JE18" s="144" t="str">
        <f>_xlfn.XLOOKUP(B18,PROSPERInitial_Query!$E:$E,PROSPERInitial_Query!$AQ:$AQ,"",,-1)</f>
        <v/>
      </c>
      <c r="JF18" s="136" t="str">
        <f t="shared" si="117"/>
        <v>David Beymer7 - ResponsibilityGiving Back (L&amp;L)</v>
      </c>
      <c r="JG18" s="136" t="str">
        <f>_xlfn.XLOOKUP(JF18,PROSPERDelta_Query!BK:BK,PROSPERDelta_Query!BE:BE,"",,-1)</f>
        <v/>
      </c>
      <c r="JH18" s="137" t="str">
        <f t="shared" si="220"/>
        <v>N/A</v>
      </c>
      <c r="JI18" s="137" t="str">
        <f>IF(IF(IF($C18="Christopher Lobo",_xlfn.XLOOKUP($B18,PROSPER_Lobo!$1:$1,PROSPER_Lobo!$70:$70,""),
IF($C18="Naren Baliga",_xlfn.XLOOKUP($B18,PROSPER_Baliga!$1:$1,PROSPER_Baliga!$70:$70,""),
IF($C18="Thorsten Huhn",_xlfn.XLOOKUP($B18,PROSPER_Huhn!$1:$1,PROSPER_Huhn!$70:$70,""),
IF($C18="Nick Hull",_xlfn.XLOOKUP($B18,PROSPER_Hull!$1:$1,PROSPER_Hull!$70:$70,""),
IF($C18="Monika Kotwani",_xlfn.XLOOKUP($B18,PROSPER_Kotwani!$1:$1,PROSPER_Kotwani!$70:$70,""),
IF($C18="Jonathan Wellner",_xlfn.XLOOKUP($B18,PROSPER_Wellner!$1:$1,PROSPER_Wellner!$70:$70,""),
IF($C18="Travis Harvey",_xlfn.XLOOKUP($B18,PROSPER_Harvey!$1:$1,PROSPER_Harvey!$70:$70,""),"")))))))="","",
IF($C18="Christopher Lobo",_xlfn.XLOOKUP($B18,PROSPER_Lobo!$1:$1,PROSPER_Lobo!$70:$70,""),
IF($C18="Naren Baliga",_xlfn.XLOOKUP($B18,PROSPER_Baliga!$1:$1,PROSPER_Baliga!$70:$70,""),
IF($C18="Thorsten Huhn",_xlfn.XLOOKUP($B18,PROSPER_Huhn!$1:$1,PROSPER_Huhn!$70:$70,""),
IF($C18="Nick Hull",_xlfn.XLOOKUP($B18,PROSPER_Hull!$1:$1,PROSPER_Hull!$70:$70,""),
IF($C18="Monika Kotwani",_xlfn.XLOOKUP($B18,PROSPER_Kotwani!$1:$1,PROSPER_Kotwani!$70:$70,""),
IF($C18="Jonathan Wellner",_xlfn.XLOOKUP($B18,PROSPER_Wellner!$1:$1,PROSPER_Wellner!$70:$70,""),
IF($C18="Travis Harvey",_xlfn.XLOOKUP($B18,PROSPER_Harvey!$1:$1,PROSPER_Harvey!$70:$70,""),""))))))))="","No Score",IF(IF($C18="Christopher Lobo",_xlfn.XLOOKUP($B18,PROSPER_Lobo!$1:$1,PROSPER_Lobo!$70:$70,""),
IF($C18="Naren Baliga",_xlfn.XLOOKUP($B18,PROSPER_Baliga!$1:$1,PROSPER_Baliga!$70:$70,""),
IF($C18="Thorsten Huhn",_xlfn.XLOOKUP($B18,PROSPER_Huhn!$1:$1,PROSPER_Huhn!$70:$70,""),
IF($C18="Nick Hull",_xlfn.XLOOKUP($B18,PROSPER_Hull!$1:$1,PROSPER_Hull!$70:$70,""),
IF($C18="Monika Kotwani",_xlfn.XLOOKUP($B18,PROSPER_Kotwani!$1:$1,PROSPER_Kotwani!$70:$70,""),
IF($C18="Jonathan Wellner",_xlfn.XLOOKUP($B18,PROSPER_Wellner!$1:$1,PROSPER_Wellner!$70:$70,""),
IF($C18="Travis Harvey",_xlfn.XLOOKUP($B18,PROSPER_Harvey!$1:$1,PROSPER_Harvey!$70:$70,""),"")))))))="","",
IF($C18="Christopher Lobo",_xlfn.XLOOKUP($B18,PROSPER_Lobo!$1:$1,PROSPER_Lobo!$70:$70,""),
IF($C18="Naren Baliga",_xlfn.XLOOKUP($B18,PROSPER_Baliga!$1:$1,PROSPER_Baliga!$70:$70,""),
IF($C18="Thorsten Huhn",_xlfn.XLOOKUP($B18,PROSPER_Huhn!$1:$1,PROSPER_Huhn!$70:$70,""),
IF($C18="Nick Hull",_xlfn.XLOOKUP($B18,PROSPER_Hull!$1:$1,PROSPER_Hull!$70:$70,""),
IF($C18="Monika Kotwani",_xlfn.XLOOKUP($B18,PROSPER_Kotwani!$1:$1,PROSPER_Kotwani!$70:$70,""),
IF($C18="Jonathan Wellner",_xlfn.XLOOKUP($B18,PROSPER_Wellner!$1:$1,PROSPER_Wellner!$70:$70,""),
IF($C18="Travis Harvey",_xlfn.XLOOKUP($B18,PROSPER_Harvey!$1:$1,PROSPER_Harvey!$70:$70,""),"")))))))))</f>
        <v>No Score</v>
      </c>
      <c r="JJ18" s="138" t="str">
        <f>IF(IF(IF($C18="Christopher Lobo",_xlfn.XLOOKUP($B18,PROSPER_Lobo!$1:$1,PROSPER_Lobo!$71:$71,""),
IF($C18="Naren Baliga",_xlfn.XLOOKUP($B18,PROSPER_Baliga!$1:$1,PROSPER_Baliga!$71:$71,""),
IF($C18="Thorsten Huhn",_xlfn.XLOOKUP($B18,PROSPER_Huhn!$1:$1,PROSPER_Huhn!$71:$71,""),
IF($C18="Nick Hull",_xlfn.XLOOKUP($B18,PROSPER_Hull!$1:$1,PROSPER_Hull!$71:$71,""),
IF($C18="Monika Kotwani",_xlfn.XLOOKUP($B18,PROSPER_Kotwani!$1:$1,PROSPER_Kotwani!$71:$71,""),
IF($C18="Jonathan Wellner",_xlfn.XLOOKUP($B18,PROSPER_Wellner!$1:$1,PROSPER_Wellner!$71:$71,""),
IF($C18="Travis Harvey",_xlfn.XLOOKUP($B18,PROSPER_Harvey!$1:$1,PROSPER_Harvey!$71:$71,""),"")))))))="","",
IF($C18="Christopher Lobo",_xlfn.XLOOKUP($B18,PROSPER_Lobo!$1:$1,PROSPER_Lobo!$71:$71,""),
IF($C18="Naren Baliga",_xlfn.XLOOKUP($B18,PROSPER_Baliga!$1:$1,PROSPER_Baliga!$71:$71,""),
IF($C18="Thorsten Huhn",_xlfn.XLOOKUP($B18,PROSPER_Huhn!$1:$1,PROSPER_Huhn!$71:$71,""),
IF($C18="Nick Hull",_xlfn.XLOOKUP($B18,PROSPER_Hull!$1:$1,PROSPER_Hull!$71:$71,""),
IF($C18="Monika Kotwani",_xlfn.XLOOKUP($B18,PROSPER_Kotwani!$1:$1,PROSPER_Kotwani!$71:$71,""),
IF($C18="Jonathan Wellner",_xlfn.XLOOKUP($B18,PROSPER_Wellner!$1:$1,PROSPER_Wellner!$71:$71,""),
IF($C18="Travis Harvey",_xlfn.XLOOKUP($B18,PROSPER_Harvey!$1:$1,PROSPER_Harvey!$71:$71,""),""))))))))="","No Comment",IF(IF($C18="Christopher Lobo",_xlfn.XLOOKUP($B18,PROSPER_Lobo!$1:$1,PROSPER_Lobo!$71:$71,""),
IF($C18="Naren Baliga",_xlfn.XLOOKUP($B18,PROSPER_Baliga!$1:$1,PROSPER_Baliga!$71:$71,""),
IF($C18="Thorsten Huhn",_xlfn.XLOOKUP($B18,PROSPER_Huhn!$1:$1,PROSPER_Huhn!$71:$71,""),
IF($C18="Nick Hull",_xlfn.XLOOKUP($B18,PROSPER_Hull!$1:$1,PROSPER_Hull!$71:$71,""),
IF($C18="Monika Kotwani",_xlfn.XLOOKUP($B18,PROSPER_Kotwani!$1:$1,PROSPER_Kotwani!$71:$71,""),
IF($C18="Jonathan Wellner",_xlfn.XLOOKUP($B18,PROSPER_Wellner!$1:$1,PROSPER_Wellner!$71:$71,""),
IF($C18="Travis Harvey",_xlfn.XLOOKUP($B18,PROSPER_Harvey!$1:$1,PROSPER_Harvey!$71:$71,""),"")))))))="","",
IF($C18="Christopher Lobo",_xlfn.XLOOKUP($B18,PROSPER_Lobo!$1:$1,PROSPER_Lobo!$71:$71,""),
IF($C18="Naren Baliga",_xlfn.XLOOKUP($B18,PROSPER_Baliga!$1:$1,PROSPER_Baliga!$71:$71,""),
IF($C18="Thorsten Huhn",_xlfn.XLOOKUP($B18,PROSPER_Huhn!$1:$1,PROSPER_Huhn!$71:$71,""),
IF($C18="Nick Hull",_xlfn.XLOOKUP($B18,PROSPER_Hull!$1:$1,PROSPER_Hull!$71:$71,""),
IF($C18="Monika Kotwani",_xlfn.XLOOKUP($B18,PROSPER_Kotwani!$1:$1,PROSPER_Kotwani!$71:$71,""),
IF($C18="Jonathan Wellner",_xlfn.XLOOKUP($B18,PROSPER_Wellner!$1:$1,PROSPER_Wellner!$71:$71,""),
IF($C18="Travis Harvey",_xlfn.XLOOKUP($B18,PROSPER_Harvey!$1:$1,PROSPER_Harvey!$71:$71,""),"")))))))))</f>
        <v>No Comment</v>
      </c>
      <c r="JK18" s="141" t="str">
        <f t="shared" si="221"/>
        <v>N/A</v>
      </c>
      <c r="JL18" s="135" t="str">
        <f>_xlfn.XLOOKUP(B18,PROSPERInitial_Query!$E:$E,PROSPERInitial_Query!$AR:$AR,"",,-1)</f>
        <v/>
      </c>
      <c r="JM18" s="136" t="str">
        <f t="shared" si="120"/>
        <v>David Beymer7 - ResponsibilityExecutive Communication</v>
      </c>
      <c r="JN18" s="136" t="str">
        <f>_xlfn.XLOOKUP(JM18,PROSPERDelta_Query!BK:BK,PROSPERDelta_Query!BF:BF,"",,-1)</f>
        <v/>
      </c>
      <c r="JO18" s="137" t="str">
        <f t="shared" si="222"/>
        <v>N/A</v>
      </c>
      <c r="JP18" s="137" t="str">
        <f>IF(IF(IF($C18="Christopher Lobo",_xlfn.XLOOKUP($B18,PROSPER_Lobo!$1:$1,PROSPER_Lobo!$72:$72,""),
IF($C18="Naren Baliga",_xlfn.XLOOKUP($B18,PROSPER_Baliga!$1:$1,PROSPER_Baliga!$72:$72,""),
IF($C18="Thorsten Huhn",_xlfn.XLOOKUP($B18,PROSPER_Huhn!$1:$1,PROSPER_Huhn!$72:$72,""),
IF($C18="Nick Hull",_xlfn.XLOOKUP($B18,PROSPER_Hull!$1:$1,PROSPER_Hull!$72:$72,""),
IF($C18="Monika Kotwani",_xlfn.XLOOKUP($B18,PROSPER_Kotwani!$1:$1,PROSPER_Kotwani!$72:$72,""),
IF($C18="Jonathan Wellner",_xlfn.XLOOKUP($B18,PROSPER_Wellner!$1:$1,PROSPER_Wellner!$72:$72,""),
IF($C18="Travis Harvey",_xlfn.XLOOKUP($B18,PROSPER_Harvey!$1:$1,PROSPER_Harvey!$72:$72,""),"")))))))="","",
IF($C18="Christopher Lobo",_xlfn.XLOOKUP($B18,PROSPER_Lobo!$1:$1,PROSPER_Lobo!$72:$72,""),
IF($C18="Naren Baliga",_xlfn.XLOOKUP($B18,PROSPER_Baliga!$1:$1,PROSPER_Baliga!$72:$72,""),
IF($C18="Thorsten Huhn",_xlfn.XLOOKUP($B18,PROSPER_Huhn!$1:$1,PROSPER_Huhn!$72:$72,""),
IF($C18="Nick Hull",_xlfn.XLOOKUP($B18,PROSPER_Hull!$1:$1,PROSPER_Hull!$72:$72,""),
IF($C18="Monika Kotwani",_xlfn.XLOOKUP($B18,PROSPER_Kotwani!$1:$1,PROSPER_Kotwani!$72:$72,""),
IF($C18="Jonathan Wellner",_xlfn.XLOOKUP($B18,PROSPER_Wellner!$1:$1,PROSPER_Wellner!$72:$72,""),
IF($C18="Travis Harvey",_xlfn.XLOOKUP($B18,PROSPER_Harvey!$1:$1,PROSPER_Harvey!$72:$72,""),""))))))))="","No Score",IF(IF($C18="Christopher Lobo",_xlfn.XLOOKUP($B18,PROSPER_Lobo!$1:$1,PROSPER_Lobo!$72:$72,""),
IF($C18="Naren Baliga",_xlfn.XLOOKUP($B18,PROSPER_Baliga!$1:$1,PROSPER_Baliga!$72:$72,""),
IF($C18="Thorsten Huhn",_xlfn.XLOOKUP($B18,PROSPER_Huhn!$1:$1,PROSPER_Huhn!$72:$72,""),
IF($C18="Nick Hull",_xlfn.XLOOKUP($B18,PROSPER_Hull!$1:$1,PROSPER_Hull!$72:$72,""),
IF($C18="Monika Kotwani",_xlfn.XLOOKUP($B18,PROSPER_Kotwani!$1:$1,PROSPER_Kotwani!$72:$72,""),
IF($C18="Jonathan Wellner",_xlfn.XLOOKUP($B18,PROSPER_Wellner!$1:$1,PROSPER_Wellner!$72:$72,""),
IF($C18="Travis Harvey",_xlfn.XLOOKUP($B18,PROSPER_Harvey!$1:$1,PROSPER_Harvey!$72:$72,""),"")))))))="","",
IF($C18="Christopher Lobo",_xlfn.XLOOKUP($B18,PROSPER_Lobo!$1:$1,PROSPER_Lobo!$72:$72,""),
IF($C18="Naren Baliga",_xlfn.XLOOKUP($B18,PROSPER_Baliga!$1:$1,PROSPER_Baliga!$72:$72,""),
IF($C18="Thorsten Huhn",_xlfn.XLOOKUP($B18,PROSPER_Huhn!$1:$1,PROSPER_Huhn!$72:$72,""),
IF($C18="Nick Hull",_xlfn.XLOOKUP($B18,PROSPER_Hull!$1:$1,PROSPER_Hull!$72:$72,""),
IF($C18="Monika Kotwani",_xlfn.XLOOKUP($B18,PROSPER_Kotwani!$1:$1,PROSPER_Kotwani!$72:$72,""),
IF($C18="Jonathan Wellner",_xlfn.XLOOKUP($B18,PROSPER_Wellner!$1:$1,PROSPER_Wellner!$72:$72,""),
IF($C18="Travis Harvey",_xlfn.XLOOKUP($B18,PROSPER_Harvey!$1:$1,PROSPER_Harvey!$72:$72,""),"")))))))))</f>
        <v>No Score</v>
      </c>
      <c r="JQ18" s="138" t="str">
        <f>IF(IF(IF($C18="Christopher Lobo",_xlfn.XLOOKUP($B18,PROSPER_Lobo!$1:$1,PROSPER_Lobo!$73:$73,""),
IF($C18="Naren Baliga",_xlfn.XLOOKUP($B18,PROSPER_Baliga!$1:$1,PROSPER_Baliga!$73:$73,""),
IF($C18="Thorsten Huhn",_xlfn.XLOOKUP($B18,PROSPER_Huhn!$1:$1,PROSPER_Huhn!$73:$73,""),
IF($C18="Nick Hull",_xlfn.XLOOKUP($B18,PROSPER_Hull!$1:$1,PROSPER_Hull!$73:$73,""),
IF($C18="Monika Kotwani",_xlfn.XLOOKUP($B18,PROSPER_Kotwani!$1:$1,PROSPER_Kotwani!$73:$73,""),
IF($C18="Jonathan Wellner",_xlfn.XLOOKUP($B18,PROSPER_Wellner!$1:$1,PROSPER_Wellner!$73:$73,""),
IF($C18="Travis Harvey",_xlfn.XLOOKUP($B18,PROSPER_Harvey!$1:$1,PROSPER_Harvey!$73:$73,""),"")))))))="","",
IF($C18="Christopher Lobo",_xlfn.XLOOKUP($B18,PROSPER_Lobo!$1:$1,PROSPER_Lobo!$73:$73,""),
IF($C18="Naren Baliga",_xlfn.XLOOKUP($B18,PROSPER_Baliga!$1:$1,PROSPER_Baliga!$73:$73,""),
IF($C18="Thorsten Huhn",_xlfn.XLOOKUP($B18,PROSPER_Huhn!$1:$1,PROSPER_Huhn!$73:$73,""),
IF($C18="Nick Hull",_xlfn.XLOOKUP($B18,PROSPER_Hull!$1:$1,PROSPER_Hull!$73:$73,""),
IF($C18="Monika Kotwani",_xlfn.XLOOKUP($B18,PROSPER_Kotwani!$1:$1,PROSPER_Kotwani!$73:$73,""),
IF($C18="Jonathan Wellner",_xlfn.XLOOKUP($B18,PROSPER_Wellner!$1:$1,PROSPER_Wellner!$73:$73,""),
IF($C18="Travis Harvey",_xlfn.XLOOKUP($B18,PROSPER_Harvey!$1:$1,PROSPER_Harvey!$73:$73,""),""))))))))="","No Comment",IF(IF($C18="Christopher Lobo",_xlfn.XLOOKUP($B18,PROSPER_Lobo!$1:$1,PROSPER_Lobo!$73:$73,""),
IF($C18="Naren Baliga",_xlfn.XLOOKUP($B18,PROSPER_Baliga!$1:$1,PROSPER_Baliga!$73:$73,""),
IF($C18="Thorsten Huhn",_xlfn.XLOOKUP($B18,PROSPER_Huhn!$1:$1,PROSPER_Huhn!$73:$73,""),
IF($C18="Nick Hull",_xlfn.XLOOKUP($B18,PROSPER_Hull!$1:$1,PROSPER_Hull!$73:$73,""),
IF($C18="Monika Kotwani",_xlfn.XLOOKUP($B18,PROSPER_Kotwani!$1:$1,PROSPER_Kotwani!$73:$73,""),
IF($C18="Jonathan Wellner",_xlfn.XLOOKUP($B18,PROSPER_Wellner!$1:$1,PROSPER_Wellner!$73:$73,""),
IF($C18="Travis Harvey",_xlfn.XLOOKUP($B18,PROSPER_Harvey!$1:$1,PROSPER_Harvey!$73:$73,""),"")))))))="","",
IF($C18="Christopher Lobo",_xlfn.XLOOKUP($B18,PROSPER_Lobo!$1:$1,PROSPER_Lobo!$73:$73,""),
IF($C18="Naren Baliga",_xlfn.XLOOKUP($B18,PROSPER_Baliga!$1:$1,PROSPER_Baliga!$73:$73,""),
IF($C18="Thorsten Huhn",_xlfn.XLOOKUP($B18,PROSPER_Huhn!$1:$1,PROSPER_Huhn!$73:$73,""),
IF($C18="Nick Hull",_xlfn.XLOOKUP($B18,PROSPER_Hull!$1:$1,PROSPER_Hull!$73:$73,""),
IF($C18="Monika Kotwani",_xlfn.XLOOKUP($B18,PROSPER_Kotwani!$1:$1,PROSPER_Kotwani!$73:$73,""),
IF($C18="Jonathan Wellner",_xlfn.XLOOKUP($B18,PROSPER_Wellner!$1:$1,PROSPER_Wellner!$73:$73,""),
IF($C18="Travis Harvey",_xlfn.XLOOKUP($B18,PROSPER_Harvey!$1:$1,PROSPER_Harvey!$73:$73,""),"")))))))))</f>
        <v>No Comment</v>
      </c>
      <c r="JR18" s="141" t="str">
        <f t="shared" si="223"/>
        <v>N/A</v>
      </c>
      <c r="JS18" s="135" t="str">
        <f>_xlfn.XLOOKUP(B18,PROSPERInitial_Query!$E:$E,PROSPERInitial_Query!$AS:$AS,"",,-1)</f>
        <v/>
      </c>
      <c r="JT18" s="136" t="str">
        <f t="shared" si="123"/>
        <v>David Beymer7 - ResponsibilityCulture Champion</v>
      </c>
      <c r="JU18" s="136" t="str">
        <f>_xlfn.XLOOKUP(JT18,PROSPERDelta_Query!BK:BK,PROSPERDelta_Query!BG:BG,"",,-1)</f>
        <v/>
      </c>
      <c r="JV18" s="137" t="str">
        <f t="shared" si="224"/>
        <v>N/A</v>
      </c>
      <c r="JW18" s="137" t="str">
        <f>IF(IF(IF($C18="Christopher Lobo",_xlfn.XLOOKUP($B18,PROSPER_Lobo!$1:$1,PROSPER_Lobo!$74:$74,""),
IF($C18="Naren Baliga",_xlfn.XLOOKUP($B18,PROSPER_Baliga!$1:$1,PROSPER_Baliga!$74:$74,""),
IF($C18="Thorsten Huhn",_xlfn.XLOOKUP($B18,PROSPER_Huhn!$1:$1,PROSPER_Huhn!$74:$74,""),
IF($C18="Nick Hull",_xlfn.XLOOKUP($B18,PROSPER_Hull!$1:$1,PROSPER_Hull!$74:$74,""),
IF($C18="Monika Kotwani",_xlfn.XLOOKUP($B18,PROSPER_Kotwani!$1:$1,PROSPER_Kotwani!$74:$74,""),
IF($C18="Jonathan Wellner",_xlfn.XLOOKUP($B18,PROSPER_Wellner!$1:$1,PROSPER_Wellner!$74:$74,""),
IF($C18="Travis Harvey",_xlfn.XLOOKUP($B18,PROSPER_Harvey!$1:$1,PROSPER_Harvey!$74:$74,""),"")))))))="","",
IF($C18="Christopher Lobo",_xlfn.XLOOKUP($B18,PROSPER_Lobo!$1:$1,PROSPER_Lobo!$74:$74,""),
IF($C18="Naren Baliga",_xlfn.XLOOKUP($B18,PROSPER_Baliga!$1:$1,PROSPER_Baliga!$74:$74,""),
IF($C18="Thorsten Huhn",_xlfn.XLOOKUP($B18,PROSPER_Huhn!$1:$1,PROSPER_Huhn!$74:$74,""),
IF($C18="Nick Hull",_xlfn.XLOOKUP($B18,PROSPER_Hull!$1:$1,PROSPER_Hull!$74:$74,""),
IF($C18="Monika Kotwani",_xlfn.XLOOKUP($B18,PROSPER_Kotwani!$1:$1,PROSPER_Kotwani!$74:$74,""),
IF($C18="Jonathan Wellner",_xlfn.XLOOKUP($B18,PROSPER_Wellner!$1:$1,PROSPER_Wellner!$74:$74,""),
IF($C18="Travis Harvey",_xlfn.XLOOKUP($B18,PROSPER_Harvey!$1:$1,PROSPER_Harvey!$74:$74,""),""))))))))="","No Score",IF(IF($C18="Christopher Lobo",_xlfn.XLOOKUP($B18,PROSPER_Lobo!$1:$1,PROSPER_Lobo!$74:$74,""),
IF($C18="Naren Baliga",_xlfn.XLOOKUP($B18,PROSPER_Baliga!$1:$1,PROSPER_Baliga!$74:$74,""),
IF($C18="Thorsten Huhn",_xlfn.XLOOKUP($B18,PROSPER_Huhn!$1:$1,PROSPER_Huhn!$74:$74,""),
IF($C18="Nick Hull",_xlfn.XLOOKUP($B18,PROSPER_Hull!$1:$1,PROSPER_Hull!$74:$74,""),
IF($C18="Monika Kotwani",_xlfn.XLOOKUP($B18,PROSPER_Kotwani!$1:$1,PROSPER_Kotwani!$74:$74,""),
IF($C18="Jonathan Wellner",_xlfn.XLOOKUP($B18,PROSPER_Wellner!$1:$1,PROSPER_Wellner!$74:$74,""),
IF($C18="Travis Harvey",_xlfn.XLOOKUP($B18,PROSPER_Harvey!$1:$1,PROSPER_Harvey!$74:$74,""),"")))))))="","",
IF($C18="Christopher Lobo",_xlfn.XLOOKUP($B18,PROSPER_Lobo!$1:$1,PROSPER_Lobo!$74:$74,""),
IF($C18="Naren Baliga",_xlfn.XLOOKUP($B18,PROSPER_Baliga!$1:$1,PROSPER_Baliga!$74:$74,""),
IF($C18="Thorsten Huhn",_xlfn.XLOOKUP($B18,PROSPER_Huhn!$1:$1,PROSPER_Huhn!$74:$74,""),
IF($C18="Nick Hull",_xlfn.XLOOKUP($B18,PROSPER_Hull!$1:$1,PROSPER_Hull!$74:$74,""),
IF($C18="Monika Kotwani",_xlfn.XLOOKUP($B18,PROSPER_Kotwani!$1:$1,PROSPER_Kotwani!$74:$74,""),
IF($C18="Jonathan Wellner",_xlfn.XLOOKUP($B18,PROSPER_Wellner!$1:$1,PROSPER_Wellner!$74:$74,""),
IF($C18="Travis Harvey",_xlfn.XLOOKUP($B18,PROSPER_Harvey!$1:$1,PROSPER_Harvey!$74:$74,""),"")))))))))</f>
        <v>No Score</v>
      </c>
      <c r="JX18" s="138" t="str">
        <f>IF(IF(IF($C18="Christopher Lobo",_xlfn.XLOOKUP($B18,PROSPER_Lobo!$1:$1,PROSPER_Lobo!$75:$75,""),
IF($C18="Naren Baliga",_xlfn.XLOOKUP($B18,PROSPER_Baliga!$1:$1,PROSPER_Baliga!$75:$75,""),
IF($C18="Thorsten Huhn",_xlfn.XLOOKUP($B18,PROSPER_Huhn!$1:$1,PROSPER_Huhn!$75:$75,""),
IF($C18="Nick Hull",_xlfn.XLOOKUP($B18,PROSPER_Hull!$1:$1,PROSPER_Hull!$75:$75,""),
IF($C18="Monika Kotwani",_xlfn.XLOOKUP($B18,PROSPER_Kotwani!$1:$1,PROSPER_Kotwani!$75:$75,""),
IF($C18="Jonathan Wellner",_xlfn.XLOOKUP($B18,PROSPER_Wellner!$1:$1,PROSPER_Wellner!$75:$75,""),
IF($C18="Travis Harvey",_xlfn.XLOOKUP($B18,PROSPER_Harvey!$1:$1,PROSPER_Harvey!$75:$75,""),"")))))))="","",
IF($C18="Christopher Lobo",_xlfn.XLOOKUP($B18,PROSPER_Lobo!$1:$1,PROSPER_Lobo!$75:$75,""),
IF($C18="Naren Baliga",_xlfn.XLOOKUP($B18,PROSPER_Baliga!$1:$1,PROSPER_Baliga!$75:$75,""),
IF($C18="Thorsten Huhn",_xlfn.XLOOKUP($B18,PROSPER_Huhn!$1:$1,PROSPER_Huhn!$75:$75,""),
IF($C18="Nick Hull",_xlfn.XLOOKUP($B18,PROSPER_Hull!$1:$1,PROSPER_Hull!$75:$75,""),
IF($C18="Monika Kotwani",_xlfn.XLOOKUP($B18,PROSPER_Kotwani!$1:$1,PROSPER_Kotwani!$75:$75,""),
IF($C18="Jonathan Wellner",_xlfn.XLOOKUP($B18,PROSPER_Wellner!$1:$1,PROSPER_Wellner!$75:$75,""),
IF($C18="Travis Harvey",_xlfn.XLOOKUP($B18,PROSPER_Harvey!$1:$1,PROSPER_Harvey!$75:$75,""),""))))))))="","No Comment",IF(IF($C18="Christopher Lobo",_xlfn.XLOOKUP($B18,PROSPER_Lobo!$1:$1,PROSPER_Lobo!$75:$75,""),
IF($C18="Naren Baliga",_xlfn.XLOOKUP($B18,PROSPER_Baliga!$1:$1,PROSPER_Baliga!$75:$75,""),
IF($C18="Thorsten Huhn",_xlfn.XLOOKUP($B18,PROSPER_Huhn!$1:$1,PROSPER_Huhn!$75:$75,""),
IF($C18="Nick Hull",_xlfn.XLOOKUP($B18,PROSPER_Hull!$1:$1,PROSPER_Hull!$75:$75,""),
IF($C18="Monika Kotwani",_xlfn.XLOOKUP($B18,PROSPER_Kotwani!$1:$1,PROSPER_Kotwani!$75:$75,""),
IF($C18="Jonathan Wellner",_xlfn.XLOOKUP($B18,PROSPER_Wellner!$1:$1,PROSPER_Wellner!$75:$75,""),
IF($C18="Travis Harvey",_xlfn.XLOOKUP($B18,PROSPER_Harvey!$1:$1,PROSPER_Harvey!$75:$75,""),"")))))))="","",
IF($C18="Christopher Lobo",_xlfn.XLOOKUP($B18,PROSPER_Lobo!$1:$1,PROSPER_Lobo!$75:$75,""),
IF($C18="Naren Baliga",_xlfn.XLOOKUP($B18,PROSPER_Baliga!$1:$1,PROSPER_Baliga!$75:$75,""),
IF($C18="Thorsten Huhn",_xlfn.XLOOKUP($B18,PROSPER_Huhn!$1:$1,PROSPER_Huhn!$75:$75,""),
IF($C18="Nick Hull",_xlfn.XLOOKUP($B18,PROSPER_Hull!$1:$1,PROSPER_Hull!$75:$75,""),
IF($C18="Monika Kotwani",_xlfn.XLOOKUP($B18,PROSPER_Kotwani!$1:$1,PROSPER_Kotwani!$75:$75,""),
IF($C18="Jonathan Wellner",_xlfn.XLOOKUP($B18,PROSPER_Wellner!$1:$1,PROSPER_Wellner!$75:$75,""),
IF($C18="Travis Harvey",_xlfn.XLOOKUP($B18,PROSPER_Harvey!$1:$1,PROSPER_Harvey!$75:$75,""),"")))))))))</f>
        <v>No Comment</v>
      </c>
      <c r="JY18" s="141" t="str">
        <f t="shared" si="225"/>
        <v>N/A</v>
      </c>
      <c r="JZ18" s="135" t="str">
        <f>_xlfn.XLOOKUP(B18,PROSPERInitial_Query!$E:$E,PROSPERInitial_Query!$AT:$AT,"",,-1)</f>
        <v/>
      </c>
      <c r="KA18" s="136" t="str">
        <f t="shared" si="126"/>
        <v>David Beymer7 - ResponsibilityPeople Management</v>
      </c>
      <c r="KB18" s="136" t="str">
        <f>_xlfn.XLOOKUP(KA18,PROSPERDelta_Query!BK:BK,PROSPERDelta_Query!BH:BH,"",,-1)</f>
        <v/>
      </c>
      <c r="KC18" s="137" t="str">
        <f t="shared" si="226"/>
        <v>N/A</v>
      </c>
      <c r="KD18" s="137" t="str">
        <f>IF(IF(IF($C18="Christopher Lobo",_xlfn.XLOOKUP($B18,PROSPER_Lobo!$1:$1,PROSPER_Lobo!$76:$76,""),
IF($C18="Naren Baliga",_xlfn.XLOOKUP($B18,PROSPER_Baliga!$1:$1,PROSPER_Baliga!$76:$76,""),
IF($C18="Thorsten Huhn",_xlfn.XLOOKUP($B18,PROSPER_Huhn!$1:$1,PROSPER_Huhn!$76:$76,""),
IF($C18="Nick Hull",_xlfn.XLOOKUP($B18,PROSPER_Hull!$1:$1,PROSPER_Hull!$76:$76,""),
IF($C18="Monika Kotwani",_xlfn.XLOOKUP($B18,PROSPER_Kotwani!$1:$1,PROSPER_Kotwani!$76:$76,""),
IF($C18="Jonathan Wellner",_xlfn.XLOOKUP($B18,PROSPER_Wellner!$1:$1,PROSPER_Wellner!$76:$76,""),
IF($C18="Travis Harvey",_xlfn.XLOOKUP($B18,PROSPER_Harvey!$1:$1,PROSPER_Harvey!$76:$76,""),"")))))))="","",
IF($C18="Christopher Lobo",_xlfn.XLOOKUP($B18,PROSPER_Lobo!$1:$1,PROSPER_Lobo!$76:$76,""),
IF($C18="Naren Baliga",_xlfn.XLOOKUP($B18,PROSPER_Baliga!$1:$1,PROSPER_Baliga!$76:$76,""),
IF($C18="Thorsten Huhn",_xlfn.XLOOKUP($B18,PROSPER_Huhn!$1:$1,PROSPER_Huhn!$76:$76,""),
IF($C18="Nick Hull",_xlfn.XLOOKUP($B18,PROSPER_Hull!$1:$1,PROSPER_Hull!$76:$76,""),
IF($C18="Monika Kotwani",_xlfn.XLOOKUP($B18,PROSPER_Kotwani!$1:$1,PROSPER_Kotwani!$76:$76,""),
IF($C18="Jonathan Wellner",_xlfn.XLOOKUP($B18,PROSPER_Wellner!$1:$1,PROSPER_Wellner!$76:$76,""),
IF($C18="Travis Harvey",_xlfn.XLOOKUP($B18,PROSPER_Harvey!$1:$1,PROSPER_Harvey!$76:$76,""),""))))))))="","No Score",IF(IF($C18="Christopher Lobo",_xlfn.XLOOKUP($B18,PROSPER_Lobo!$1:$1,PROSPER_Lobo!$76:$76,""),
IF($C18="Naren Baliga",_xlfn.XLOOKUP($B18,PROSPER_Baliga!$1:$1,PROSPER_Baliga!$76:$76,""),
IF($C18="Thorsten Huhn",_xlfn.XLOOKUP($B18,PROSPER_Huhn!$1:$1,PROSPER_Huhn!$76:$76,""),
IF($C18="Nick Hull",_xlfn.XLOOKUP($B18,PROSPER_Hull!$1:$1,PROSPER_Hull!$76:$76,""),
IF($C18="Monika Kotwani",_xlfn.XLOOKUP($B18,PROSPER_Kotwani!$1:$1,PROSPER_Kotwani!$76:$76,""),
IF($C18="Jonathan Wellner",_xlfn.XLOOKUP($B18,PROSPER_Wellner!$1:$1,PROSPER_Wellner!$76:$76,""),
IF($C18="Travis Harvey",_xlfn.XLOOKUP($B18,PROSPER_Harvey!$1:$1,PROSPER_Harvey!$76:$76,""),"")))))))="","",
IF($C18="Christopher Lobo",_xlfn.XLOOKUP($B18,PROSPER_Lobo!$1:$1,PROSPER_Lobo!$76:$76,""),
IF($C18="Naren Baliga",_xlfn.XLOOKUP($B18,PROSPER_Baliga!$1:$1,PROSPER_Baliga!$76:$76,""),
IF($C18="Thorsten Huhn",_xlfn.XLOOKUP($B18,PROSPER_Huhn!$1:$1,PROSPER_Huhn!$76:$76,""),
IF($C18="Nick Hull",_xlfn.XLOOKUP($B18,PROSPER_Hull!$1:$1,PROSPER_Hull!$76:$76,""),
IF($C18="Monika Kotwani",_xlfn.XLOOKUP($B18,PROSPER_Kotwani!$1:$1,PROSPER_Kotwani!$76:$76,""),
IF($C18="Jonathan Wellner",_xlfn.XLOOKUP($B18,PROSPER_Wellner!$1:$1,PROSPER_Wellner!$76:$76,""),
IF($C18="Travis Harvey",_xlfn.XLOOKUP($B18,PROSPER_Harvey!$1:$1,PROSPER_Harvey!$76:$76,""),"")))))))))</f>
        <v>No Score</v>
      </c>
      <c r="KE18" s="138" t="str">
        <f>IF(IF(IF($C18="Christopher Lobo",_xlfn.XLOOKUP($B18,PROSPER_Lobo!$1:$1,PROSPER_Lobo!$77:$77,""),
IF($C18="Naren Baliga",_xlfn.XLOOKUP($B18,PROSPER_Baliga!$1:$1,PROSPER_Baliga!$77:$77,""),
IF($C18="Thorsten Huhn",_xlfn.XLOOKUP($B18,PROSPER_Huhn!$1:$1,PROSPER_Huhn!$77:$77,""),
IF($C18="Nick Hull",_xlfn.XLOOKUP($B18,PROSPER_Hull!$1:$1,PROSPER_Hull!$77:$77,""),
IF($C18="Monika Kotwani",_xlfn.XLOOKUP($B18,PROSPER_Kotwani!$1:$1,PROSPER_Kotwani!$77:$77,""),
IF($C18="Jonathan Wellner",_xlfn.XLOOKUP($B18,PROSPER_Wellner!$1:$1,PROSPER_Wellner!$77:$77,""),
IF($C18="Travis Harvey",_xlfn.XLOOKUP($B18,PROSPER_Harvey!$1:$1,PROSPER_Harvey!$77:$77,""),"")))))))="","",
IF($C18="Christopher Lobo",_xlfn.XLOOKUP($B18,PROSPER_Lobo!$1:$1,PROSPER_Lobo!$77:$77,""),
IF($C18="Naren Baliga",_xlfn.XLOOKUP($B18,PROSPER_Baliga!$1:$1,PROSPER_Baliga!$77:$77,""),
IF($C18="Thorsten Huhn",_xlfn.XLOOKUP($B18,PROSPER_Huhn!$1:$1,PROSPER_Huhn!$77:$77,""),
IF($C18="Nick Hull",_xlfn.XLOOKUP($B18,PROSPER_Hull!$1:$1,PROSPER_Hull!$77:$77,""),
IF($C18="Monika Kotwani",_xlfn.XLOOKUP($B18,PROSPER_Kotwani!$1:$1,PROSPER_Kotwani!$77:$77,""),
IF($C18="Jonathan Wellner",_xlfn.XLOOKUP($B18,PROSPER_Wellner!$1:$1,PROSPER_Wellner!$77:$77,""),
IF($C18="Travis Harvey",_xlfn.XLOOKUP($B18,PROSPER_Harvey!$1:$1,PROSPER_Harvey!$77:$77,""),""))))))))="","No Comment",IF(IF($C18="Christopher Lobo",_xlfn.XLOOKUP($B18,PROSPER_Lobo!$1:$1,PROSPER_Lobo!$77:$77,""),
IF($C18="Naren Baliga",_xlfn.XLOOKUP($B18,PROSPER_Baliga!$1:$1,PROSPER_Baliga!$77:$77,""),
IF($C18="Thorsten Huhn",_xlfn.XLOOKUP($B18,PROSPER_Huhn!$1:$1,PROSPER_Huhn!$77:$77,""),
IF($C18="Nick Hull",_xlfn.XLOOKUP($B18,PROSPER_Hull!$1:$1,PROSPER_Hull!$77:$77,""),
IF($C18="Monika Kotwani",_xlfn.XLOOKUP($B18,PROSPER_Kotwani!$1:$1,PROSPER_Kotwani!$77:$77,""),
IF($C18="Jonathan Wellner",_xlfn.XLOOKUP($B18,PROSPER_Wellner!$1:$1,PROSPER_Wellner!$77:$77,""),
IF($C18="Travis Harvey",_xlfn.XLOOKUP($B18,PROSPER_Harvey!$1:$1,PROSPER_Harvey!$77:$77,""),"")))))))="","",
IF($C18="Christopher Lobo",_xlfn.XLOOKUP($B18,PROSPER_Lobo!$1:$1,PROSPER_Lobo!$77:$77,""),
IF($C18="Naren Baliga",_xlfn.XLOOKUP($B18,PROSPER_Baliga!$1:$1,PROSPER_Baliga!$77:$77,""),
IF($C18="Thorsten Huhn",_xlfn.XLOOKUP($B18,PROSPER_Huhn!$1:$1,PROSPER_Huhn!$77:$77,""),
IF($C18="Nick Hull",_xlfn.XLOOKUP($B18,PROSPER_Hull!$1:$1,PROSPER_Hull!$77:$77,""),
IF($C18="Monika Kotwani",_xlfn.XLOOKUP($B18,PROSPER_Kotwani!$1:$1,PROSPER_Kotwani!$77:$77,""),
IF($C18="Jonathan Wellner",_xlfn.XLOOKUP($B18,PROSPER_Wellner!$1:$1,PROSPER_Wellner!$77:$77,""),
IF($C18="Travis Harvey",_xlfn.XLOOKUP($B18,PROSPER_Harvey!$1:$1,PROSPER_Harvey!$77:$77,""),"")))))))))</f>
        <v>No Comment</v>
      </c>
      <c r="KF18" s="141" t="str">
        <f t="shared" si="227"/>
        <v>N/A</v>
      </c>
      <c r="KG18" s="135" t="str">
        <f>_xlfn.XLOOKUP(B18,PROSPERInitial_Query!$E:$E,PROSPERInitial_Query!$AU:$AU,"",,-1)</f>
        <v/>
      </c>
      <c r="KH18" s="136" t="str">
        <f t="shared" si="129"/>
        <v>David Beymer7 - ResponsibilitySelf Sufficiency</v>
      </c>
      <c r="KI18" s="136" t="str">
        <f>_xlfn.XLOOKUP(KH18,PROSPERDelta_Query!BK:BK,PROSPERDelta_Query!BI:BI,"",,-1)</f>
        <v/>
      </c>
      <c r="KJ18" s="137" t="str">
        <f t="shared" si="228"/>
        <v>N/A</v>
      </c>
      <c r="KK18" s="137" t="str">
        <f>IF(IF(IF($C18="Christopher Lobo",_xlfn.XLOOKUP($B18,PROSPER_Lobo!$1:$1,PROSPER_Lobo!$78:$78,""),
IF($C18="Naren Baliga",_xlfn.XLOOKUP($B18,PROSPER_Baliga!$1:$1,PROSPER_Baliga!$78:$78,""),
IF($C18="Thorsten Huhn",_xlfn.XLOOKUP($B18,PROSPER_Huhn!$1:$1,PROSPER_Huhn!$78:$78,""),
IF($C18="Nick Hull",_xlfn.XLOOKUP($B18,PROSPER_Hull!$1:$1,PROSPER_Hull!$78:$78,""),
IF($C18="Monika Kotwani",_xlfn.XLOOKUP($B18,PROSPER_Kotwani!$1:$1,PROSPER_Kotwani!$78:$78,""),
IF($C18="Jonathan Wellner",_xlfn.XLOOKUP($B18,PROSPER_Wellner!$1:$1,PROSPER_Wellner!$78:$78,""),
IF($C18="Travis Harvey",_xlfn.XLOOKUP($B18,PROSPER_Harvey!$1:$1,PROSPER_Harvey!$78:$78,""),"")))))))="","",
IF($C18="Christopher Lobo",_xlfn.XLOOKUP($B18,PROSPER_Lobo!$1:$1,PROSPER_Lobo!$78:$78,""),
IF($C18="Naren Baliga",_xlfn.XLOOKUP($B18,PROSPER_Baliga!$1:$1,PROSPER_Baliga!$78:$78,""),
IF($C18="Thorsten Huhn",_xlfn.XLOOKUP($B18,PROSPER_Huhn!$1:$1,PROSPER_Huhn!$78:$78,""),
IF($C18="Nick Hull",_xlfn.XLOOKUP($B18,PROSPER_Hull!$1:$1,PROSPER_Hull!$78:$78,""),
IF($C18="Monika Kotwani",_xlfn.XLOOKUP($B18,PROSPER_Kotwani!$1:$1,PROSPER_Kotwani!$78:$78,""),
IF($C18="Jonathan Wellner",_xlfn.XLOOKUP($B18,PROSPER_Wellner!$1:$1,PROSPER_Wellner!$78:$78,""),
IF($C18="Travis Harvey",_xlfn.XLOOKUP($B18,PROSPER_Harvey!$1:$1,PROSPER_Harvey!$78:$78,""),""))))))))="","No Score",IF(IF($C18="Christopher Lobo",_xlfn.XLOOKUP($B18,PROSPER_Lobo!$1:$1,PROSPER_Lobo!$78:$78,""),
IF($C18="Naren Baliga",_xlfn.XLOOKUP($B18,PROSPER_Baliga!$1:$1,PROSPER_Baliga!$78:$78,""),
IF($C18="Thorsten Huhn",_xlfn.XLOOKUP($B18,PROSPER_Huhn!$1:$1,PROSPER_Huhn!$78:$78,""),
IF($C18="Nick Hull",_xlfn.XLOOKUP($B18,PROSPER_Hull!$1:$1,PROSPER_Hull!$78:$78,""),
IF($C18="Monika Kotwani",_xlfn.XLOOKUP($B18,PROSPER_Kotwani!$1:$1,PROSPER_Kotwani!$78:$78,""),
IF($C18="Jonathan Wellner",_xlfn.XLOOKUP($B18,PROSPER_Wellner!$1:$1,PROSPER_Wellner!$78:$78,""),
IF($C18="Travis Harvey",_xlfn.XLOOKUP($B18,PROSPER_Harvey!$1:$1,PROSPER_Harvey!$78:$78,""),"")))))))="","",
IF($C18="Christopher Lobo",_xlfn.XLOOKUP($B18,PROSPER_Lobo!$1:$1,PROSPER_Lobo!$78:$78,""),
IF($C18="Naren Baliga",_xlfn.XLOOKUP($B18,PROSPER_Baliga!$1:$1,PROSPER_Baliga!$78:$78,""),
IF($C18="Thorsten Huhn",_xlfn.XLOOKUP($B18,PROSPER_Huhn!$1:$1,PROSPER_Huhn!$78:$78,""),
IF($C18="Nick Hull",_xlfn.XLOOKUP($B18,PROSPER_Hull!$1:$1,PROSPER_Hull!$78:$78,""),
IF($C18="Monika Kotwani",_xlfn.XLOOKUP($B18,PROSPER_Kotwani!$1:$1,PROSPER_Kotwani!$78:$78,""),
IF($C18="Jonathan Wellner",_xlfn.XLOOKUP($B18,PROSPER_Wellner!$1:$1,PROSPER_Wellner!$78:$78,""),
IF($C18="Travis Harvey",_xlfn.XLOOKUP($B18,PROSPER_Harvey!$1:$1,PROSPER_Harvey!$78:$78,""),"")))))))))</f>
        <v>No Score</v>
      </c>
      <c r="KL18" s="138" t="str">
        <f>IF(IF(IF($C18="Christopher Lobo",_xlfn.XLOOKUP($B18,PROSPER_Lobo!$1:$1,PROSPER_Lobo!$79:$79,""),
IF($C18="Naren Baliga",_xlfn.XLOOKUP($B18,PROSPER_Baliga!$1:$1,PROSPER_Baliga!$79:$79,""),
IF($C18="Thorsten Huhn",_xlfn.XLOOKUP($B18,PROSPER_Huhn!$1:$1,PROSPER_Huhn!$79:$79,""),
IF($C18="Nick Hull",_xlfn.XLOOKUP($B18,PROSPER_Hull!$1:$1,PROSPER_Hull!$79:$79,""),
IF($C18="Monika Kotwani",_xlfn.XLOOKUP($B18,PROSPER_Kotwani!$1:$1,PROSPER_Kotwani!$79:$79,""),
IF($C18="Jonathan Wellner",_xlfn.XLOOKUP($B18,PROSPER_Wellner!$1:$1,PROSPER_Wellner!$79:$79,""),
IF($C18="Travis Harvey",_xlfn.XLOOKUP($B18,PROSPER_Harvey!$1:$1,PROSPER_Harvey!$79:$79,""),"")))))))="","",
IF($C18="Christopher Lobo",_xlfn.XLOOKUP($B18,PROSPER_Lobo!$1:$1,PROSPER_Lobo!$79:$79,""),
IF($C18="Naren Baliga",_xlfn.XLOOKUP($B18,PROSPER_Baliga!$1:$1,PROSPER_Baliga!$79:$79,""),
IF($C18="Thorsten Huhn",_xlfn.XLOOKUP($B18,PROSPER_Huhn!$1:$1,PROSPER_Huhn!$79:$79,""),
IF($C18="Nick Hull",_xlfn.XLOOKUP($B18,PROSPER_Hull!$1:$1,PROSPER_Hull!$79:$79,""),
IF($C18="Monika Kotwani",_xlfn.XLOOKUP($B18,PROSPER_Kotwani!$1:$1,PROSPER_Kotwani!$79:$79,""),
IF($C18="Jonathan Wellner",_xlfn.XLOOKUP($B18,PROSPER_Wellner!$1:$1,PROSPER_Wellner!$79:$79,""),
IF($C18="Travis Harvey",_xlfn.XLOOKUP($B18,PROSPER_Harvey!$1:$1,PROSPER_Harvey!$79:$79,""),""))))))))="","No Comment",IF(IF($C18="Christopher Lobo",_xlfn.XLOOKUP($B18,PROSPER_Lobo!$1:$1,PROSPER_Lobo!$79:$79,""),
IF($C18="Naren Baliga",_xlfn.XLOOKUP($B18,PROSPER_Baliga!$1:$1,PROSPER_Baliga!$79:$79,""),
IF($C18="Thorsten Huhn",_xlfn.XLOOKUP($B18,PROSPER_Huhn!$1:$1,PROSPER_Huhn!$79:$79,""),
IF($C18="Nick Hull",_xlfn.XLOOKUP($B18,PROSPER_Hull!$1:$1,PROSPER_Hull!$79:$79,""),
IF($C18="Monika Kotwani",_xlfn.XLOOKUP($B18,PROSPER_Kotwani!$1:$1,PROSPER_Kotwani!$79:$79,""),
IF($C18="Jonathan Wellner",_xlfn.XLOOKUP($B18,PROSPER_Wellner!$1:$1,PROSPER_Wellner!$79:$79,""),
IF($C18="Travis Harvey",_xlfn.XLOOKUP($B18,PROSPER_Harvey!$1:$1,PROSPER_Harvey!$79:$79,""),"")))))))="","",
IF($C18="Christopher Lobo",_xlfn.XLOOKUP($B18,PROSPER_Lobo!$1:$1,PROSPER_Lobo!$79:$79,""),
IF($C18="Naren Baliga",_xlfn.XLOOKUP($B18,PROSPER_Baliga!$1:$1,PROSPER_Baliga!$79:$79,""),
IF($C18="Thorsten Huhn",_xlfn.XLOOKUP($B18,PROSPER_Huhn!$1:$1,PROSPER_Huhn!$79:$79,""),
IF($C18="Nick Hull",_xlfn.XLOOKUP($B18,PROSPER_Hull!$1:$1,PROSPER_Hull!$79:$79,""),
IF($C18="Monika Kotwani",_xlfn.XLOOKUP($B18,PROSPER_Kotwani!$1:$1,PROSPER_Kotwani!$79:$79,""),
IF($C18="Jonathan Wellner",_xlfn.XLOOKUP($B18,PROSPER_Wellner!$1:$1,PROSPER_Wellner!$79:$79,""),
IF($C18="Travis Harvey",_xlfn.XLOOKUP($B18,PROSPER_Harvey!$1:$1,PROSPER_Harvey!$79:$79,""),"")))))))))</f>
        <v>No Comment</v>
      </c>
      <c r="KM18" s="141" t="str">
        <f t="shared" si="229"/>
        <v>N/A</v>
      </c>
      <c r="KN18" s="145" t="str">
        <f t="shared" si="230"/>
        <v>N/A</v>
      </c>
      <c r="KO18" s="146" t="str">
        <f t="shared" si="231"/>
        <v>N/A</v>
      </c>
      <c r="KP18" s="194" t="str">
        <f t="shared" si="232"/>
        <v>N/A</v>
      </c>
      <c r="KQ18" s="147">
        <f t="shared" si="233"/>
        <v>7.1866481994459832</v>
      </c>
      <c r="KR18" s="148"/>
      <c r="KS18" s="148"/>
      <c r="KT18" s="148"/>
      <c r="KU18" s="149"/>
    </row>
    <row r="19" spans="2:307" x14ac:dyDescent="0.25">
      <c r="B19" s="118" t="s">
        <v>120</v>
      </c>
      <c r="C19" s="119" t="s">
        <v>158</v>
      </c>
      <c r="D19" s="120" t="str">
        <f>_xlfn.XLOOKUP(B19,PROSPERInitial_Query!E:E,PROSPERInitial_Query!G:G,"",,-1)</f>
        <v>7</v>
      </c>
      <c r="E19" s="121" t="str">
        <f t="shared" si="136"/>
        <v>Dominic Sanchez1 - PortfolioDesign Success</v>
      </c>
      <c r="F19" s="122" t="str">
        <f>_xlfn.XLOOKUP(E19,PROSPERDelta_Query!BK:BK,PROSPERDelta_Query!I:I,"",,-1)</f>
        <v/>
      </c>
      <c r="G19" s="123">
        <f t="shared" si="137"/>
        <v>7</v>
      </c>
      <c r="H19" s="124" t="str">
        <f>IF(IF(IF($C19="Christopher Lobo",_xlfn.XLOOKUP($B19,PROSPER_Lobo!$1:$1,PROSPER_Lobo!$2:$2,""),
IF($C19="Naren Baliga",_xlfn.XLOOKUP($B19,PROSPER_Baliga!$1:$1,PROSPER_Baliga!$2:$2,""),
IF($C19="Thorsten Huhn",_xlfn.XLOOKUP($B19,PROSPER_Huhn!$1:$1,PROSPER_Huhn!$2:$2,""),
IF($C19="Nick Hull",_xlfn.XLOOKUP($B19,PROSPER_Hull!$1:$1,PROSPER_Hull!$2:$2,""),
IF($C19="Monika Kotwani",_xlfn.XLOOKUP($B19,PROSPER_Kotwani!$1:$1,PROSPER_Kotwani!$2:$2,""),
IF($C19="Jonathan Wellner",_xlfn.XLOOKUP($B19,PROSPER_Wellner!$1:$1,PROSPER_Wellner!$2:$2,""),
IF($C19="Travis Harvey",_xlfn.XLOOKUP($B19,PROSPER_Harvey!$1:$1,PROSPER_Harvey!$2:$2,""),"")))))))="","",
IF($C19="Christopher Lobo",_xlfn.XLOOKUP($B19,PROSPER_Lobo!$1:$1,PROSPER_Lobo!$2:$2,""),
IF($C19="Naren Baliga",_xlfn.XLOOKUP($B19,PROSPER_Baliga!$1:$1,PROSPER_Baliga!$2:$2,""),
IF($C19="Thorsten Huhn",_xlfn.XLOOKUP($B19,PROSPER_Huhn!$1:$1,PROSPER_Huhn!$2:$2,""),
IF($C19="Nick Hull",_xlfn.XLOOKUP($B19,PROSPER_Hull!$1:$1,PROSPER_Hull!$2:$2,""),
IF($C19="Monika Kotwani",_xlfn.XLOOKUP($B19,PROSPER_Kotwani!$1:$1,PROSPER_Kotwani!$2:$2,""),
IF($C19="Jonathan Wellner",_xlfn.XLOOKUP($B19,PROSPER_Wellner!$1:$1,PROSPER_Wellner!$2:$2,""),
IF($C19="Travis Harvey",_xlfn.XLOOKUP($B19,PROSPER_Harvey!$1:$1,PROSPER_Harvey!$2:$2,""),""))))))))="","No Score",(IF(IF($C19="Christopher Lobo",_xlfn.XLOOKUP($B19,PROSPER_Lobo!$1:$1,PROSPER_Lobo!$2:$2,""),
IF($C19="Naren Baliga",_xlfn.XLOOKUP($B19,PROSPER_Baliga!$1:$1,PROSPER_Baliga!$2:$2,""),
IF($C19="Thorsten Huhn",_xlfn.XLOOKUP($B19,PROSPER_Huhn!$1:$1,PROSPER_Huhn!$2:$2,""),
IF($C19="Nick Hull",_xlfn.XLOOKUP($B19,PROSPER_Hull!$1:$1,PROSPER_Hull!$2:$2,""),
IF($C19="Monika Kotwani",_xlfn.XLOOKUP($B19,PROSPER_Kotwani!$1:$1,PROSPER_Kotwani!$2:$2,""),
IF($C19="Jonathan Wellner",_xlfn.XLOOKUP($B19,PROSPER_Wellner!$1:$1,PROSPER_Wellner!$2:$2,""),
IF($C19="Travis Harvey",_xlfn.XLOOKUP($B19,PROSPER_Harvey!$1:$1,PROSPER_Harvey!$2:$2,""),"")))))))="","",
IF($C19="Christopher Lobo",_xlfn.XLOOKUP($B19,PROSPER_Lobo!$1:$1,PROSPER_Lobo!$2:$2,""),
IF($C19="Naren Baliga",_xlfn.XLOOKUP($B19,PROSPER_Baliga!$1:$1,PROSPER_Baliga!$2:$2,""),
IF($C19="Thorsten Huhn",_xlfn.XLOOKUP($B19,PROSPER_Huhn!$1:$1,PROSPER_Huhn!$2:$2,""),
IF($C19="Nick Hull",_xlfn.XLOOKUP($B19,PROSPER_Hull!$1:$1,PROSPER_Hull!$2:$2,""),
IF($C19="Monika Kotwani",_xlfn.XLOOKUP($B19,PROSPER_Kotwani!$1:$1,PROSPER_Kotwani!$2:$2,""),
IF($C19="Jonathan Wellner",_xlfn.XLOOKUP($B19,PROSPER_Wellner!$1:$1,PROSPER_Wellner!$2:$2,""),
IF($C19="Travis Harvey",_xlfn.XLOOKUP($B19,PROSPER_Harvey!$1:$1,PROSPER_Harvey!$2:$2,""),""))))))))))</f>
        <v>No Score</v>
      </c>
      <c r="I19" s="125" t="str">
        <f>IF(IF(IF($C19="Christopher Lobo",_xlfn.XLOOKUP($B19,PROSPER_Lobo!$1:$1,PROSPER_Lobo!$3:$3,""),
IF($C19="Naren Baliga",_xlfn.XLOOKUP($B19,PROSPER_Baliga!$1:$1,PROSPER_Baliga!$3:$3,""),
IF($C19="Thorsten Huhn",_xlfn.XLOOKUP($B19,PROSPER_Huhn!$1:$1,PROSPER_Huhn!$3:$3,""),
IF($C19="Nick Hull",_xlfn.XLOOKUP($B19,PROSPER_Hull!$1:$1,PROSPER_Hull!$3:$3,""),
IF($C19="Monika Kotwani",_xlfn.XLOOKUP($B19,PROSPER_Kotwani!$1:$1,PROSPER_Kotwani!$3:$3,""),
IF($C19="Jonathan Wellner",_xlfn.XLOOKUP($B19,PROSPER_Wellner!$1:$1,PROSPER_Wellner!$3:$3,""),
IF($C19="Travis Harvey",_xlfn.XLOOKUP($B19,PROSPER_Harvey!$1:$1,PROSPER_Harvey!$3:$3,""),"")))))))="","",
IF($C19="Christopher Lobo",_xlfn.XLOOKUP($B19,PROSPER_Lobo!$1:$1,PROSPER_Lobo!$3:$3,""),
IF($C19="Naren Baliga",_xlfn.XLOOKUP($B19,PROSPER_Baliga!$1:$1,PROSPER_Baliga!$3:$3,""),
IF($C19="Thorsten Huhn",_xlfn.XLOOKUP($B19,PROSPER_Huhn!$1:$1,PROSPER_Huhn!$3:$3,""),
IF($C19="Nick Hull",_xlfn.XLOOKUP($B19,PROSPER_Hull!$1:$1,PROSPER_Hull!$3:$3,""),
IF($C19="Monika Kotwani",_xlfn.XLOOKUP($B19,PROSPER_Kotwani!$1:$1,PROSPER_Kotwani!$3:$3,""),
IF($C19="Jonathan Wellner",_xlfn.XLOOKUP($B19,PROSPER_Wellner!$1:$1,PROSPER_Wellner!$3:$3,""),
IF($C19="Travis Harvey",_xlfn.XLOOKUP($B19,PROSPER_Harvey!$1:$1,PROSPER_Harvey!$3:$3,""),""))))))))="","No Comment",IF(IF($C19="Christopher Lobo",_xlfn.XLOOKUP($B19,PROSPER_Lobo!$1:$1,PROSPER_Lobo!$3:$3,""),
IF($C19="Naren Baliga",_xlfn.XLOOKUP($B19,PROSPER_Baliga!$1:$1,PROSPER_Baliga!$3:$3,""),
IF($C19="Thorsten Huhn",_xlfn.XLOOKUP($B19,PROSPER_Huhn!$1:$1,PROSPER_Huhn!$3:$3,""),
IF($C19="Nick Hull",_xlfn.XLOOKUP($B19,PROSPER_Hull!$1:$1,PROSPER_Hull!$3:$3,""),
IF($C19="Monika Kotwani",_xlfn.XLOOKUP($B19,PROSPER_Kotwani!$1:$1,PROSPER_Kotwani!$3:$3,""),
IF($C19="Jonathan Wellner",_xlfn.XLOOKUP($B19,PROSPER_Wellner!$1:$1,PROSPER_Wellner!$3:$3,""),
IF($C19="Travis Harvey",_xlfn.XLOOKUP($B19,PROSPER_Harvey!$1:$1,PROSPER_Harvey!$3:$3,""),"")))))))="","",
IF($C19="Christopher Lobo",_xlfn.XLOOKUP($B19,PROSPER_Lobo!$1:$1,PROSPER_Lobo!$3:$3,""),
IF($C19="Naren Baliga",_xlfn.XLOOKUP($B19,PROSPER_Baliga!$1:$1,PROSPER_Baliga!$3:$3,""),
IF($C19="Thorsten Huhn",_xlfn.XLOOKUP($B19,PROSPER_Huhn!$1:$1,PROSPER_Huhn!$3:$3,""),
IF($C19="Nick Hull",_xlfn.XLOOKUP($B19,PROSPER_Hull!$1:$1,PROSPER_Hull!$3:$3,""),
IF($C19="Monika Kotwani",_xlfn.XLOOKUP($B19,PROSPER_Kotwani!$1:$1,PROSPER_Kotwani!$3:$3,""),
IF($C19="Jonathan Wellner",_xlfn.XLOOKUP($B19,PROSPER_Wellner!$1:$1,PROSPER_Wellner!$3:$3,""),
IF($C19="Travis Harvey",_xlfn.XLOOKUP($B19,PROSPER_Harvey!$1:$1,PROSPER_Harvey!$3:$3,""),"")))))))))</f>
        <v>No Comment</v>
      </c>
      <c r="J19" s="124">
        <f>IFERROR(ROUND(_xlfn.XLOOKUP(B19,DesignSuccessChallenge_Query!$E:$E,DesignSuccessChallenge_Query!$F:$F)/4.7,0),"Not Taken")</f>
        <v>7</v>
      </c>
      <c r="K19" s="150">
        <f t="shared" si="138"/>
        <v>7</v>
      </c>
      <c r="L19" s="120" t="str">
        <f>_xlfn.XLOOKUP(B19,PROSPERInitial_Query!$E:$E,PROSPERInitial_Query!$H:$H,"",,-1)</f>
        <v>3</v>
      </c>
      <c r="M19" s="121" t="str">
        <f t="shared" si="3"/>
        <v>Dominic Sanchez1 - PortfolioPremium Engagement</v>
      </c>
      <c r="N19" s="126" t="str">
        <f>_xlfn.XLOOKUP(M19,PROSPERDelta_Query!BK:BK,PROSPERDelta_Query!J:J,"",,-1)</f>
        <v/>
      </c>
      <c r="O19" s="124">
        <f t="shared" si="139"/>
        <v>3</v>
      </c>
      <c r="P19" s="124" t="str">
        <f>IF(IF(IF($C19="Christopher Lobo",_xlfn.XLOOKUP($B19,PROSPER_Lobo!$1:$1,PROSPER_Lobo!$4:$4,""),
IF($C19="Naren Baliga",_xlfn.XLOOKUP($B19,PROSPER_Baliga!$1:$1,PROSPER_Baliga!$4:$4,""),
IF($C19="Thorsten Huhn",_xlfn.XLOOKUP($B19,PROSPER_Huhn!$1:$1,PROSPER_Huhn!$4:$4,""),
IF($C19="Nick Hull",_xlfn.XLOOKUP($B19,PROSPER_Hull!$1:$1,PROSPER_Hull!$4:$4,""),
IF($C19="Monika Kotwani",_xlfn.XLOOKUP($B19,PROSPER_Kotwani!$1:$1,PROSPER_Kotwani!$4:$4,""),
IF($C19="Jonathan Wellner",_xlfn.XLOOKUP($B19,PROSPER_Wellner!$1:$1,PROSPER_Wellner!$4:$4,""),
IF($C19="Travis Harvey",_xlfn.XLOOKUP($B19,PROSPER_Harvey!$1:$1,PROSPER_Harvey!$4:$4,""),"")))))))="","",
IF($C19="Christopher Lobo",_xlfn.XLOOKUP($B19,PROSPER_Lobo!$1:$1,PROSPER_Lobo!$4:$4,""),
IF($C19="Naren Baliga",_xlfn.XLOOKUP($B19,PROSPER_Baliga!$1:$1,PROSPER_Baliga!$4:$4,""),
IF($C19="Thorsten Huhn",_xlfn.XLOOKUP($B19,PROSPER_Huhn!$1:$1,PROSPER_Huhn!$4:$4,""),
IF($C19="Nick Hull",_xlfn.XLOOKUP($B19,PROSPER_Hull!$1:$1,PROSPER_Hull!$4:$4,""),
IF($C19="Monika Kotwani",_xlfn.XLOOKUP($B19,PROSPER_Kotwani!$1:$1,PROSPER_Kotwani!$4:$4,""),
IF($C19="Jonathan Wellner",_xlfn.XLOOKUP($B19,PROSPER_Wellner!$1:$1,PROSPER_Wellner!$4:$4,""),
IF($C19="Travis Harvey",_xlfn.XLOOKUP($B19,PROSPER_Harvey!$1:$1,PROSPER_Harvey!$4:$4,""),""))))))))="","No Score",IF(IF($C19="Christopher Lobo",_xlfn.XLOOKUP($B19,PROSPER_Lobo!$1:$1,PROSPER_Lobo!$4:$4,""),
IF($C19="Naren Baliga",_xlfn.XLOOKUP($B19,PROSPER_Baliga!$1:$1,PROSPER_Baliga!$4:$4,""),
IF($C19="Thorsten Huhn",_xlfn.XLOOKUP($B19,PROSPER_Huhn!$1:$1,PROSPER_Huhn!$4:$4,""),
IF($C19="Nick Hull",_xlfn.XLOOKUP($B19,PROSPER_Hull!$1:$1,PROSPER_Hull!$4:$4,""),
IF($C19="Monika Kotwani",_xlfn.XLOOKUP($B19,PROSPER_Kotwani!$1:$1,PROSPER_Kotwani!$4:$4,""),
IF($C19="Jonathan Wellner",_xlfn.XLOOKUP($B19,PROSPER_Wellner!$1:$1,PROSPER_Wellner!$4:$4,""),
IF($C19="Travis Harvey",_xlfn.XLOOKUP($B19,PROSPER_Harvey!$1:$1,PROSPER_Harvey!$4:$4,""),"")))))))="","",
IF($C19="Christopher Lobo",_xlfn.XLOOKUP($B19,PROSPER_Lobo!$1:$1,PROSPER_Lobo!$4:$4,""),
IF($C19="Naren Baliga",_xlfn.XLOOKUP($B19,PROSPER_Baliga!$1:$1,PROSPER_Baliga!$4:$4,""),
IF($C19="Thorsten Huhn",_xlfn.XLOOKUP($B19,PROSPER_Huhn!$1:$1,PROSPER_Huhn!$4:$4,""),
IF($C19="Nick Hull",_xlfn.XLOOKUP($B19,PROSPER_Hull!$1:$1,PROSPER_Hull!$4:$4,""),
IF($C19="Monika Kotwani",_xlfn.XLOOKUP($B19,PROSPER_Kotwani!$1:$1,PROSPER_Kotwani!$4:$4,""),
IF($C19="Jonathan Wellner",_xlfn.XLOOKUP($B19,PROSPER_Wellner!$1:$1,PROSPER_Wellner!$4:$4,""),
IF($C19="Travis Harvey",_xlfn.XLOOKUP($B19,PROSPER_Harvey!$1:$1,PROSPER_Harvey!$4:$4,""),"")))))))))</f>
        <v>No Score</v>
      </c>
      <c r="Q19" s="125" t="str">
        <f>IF(IF(IF($C19="Christopher Lobo",_xlfn.XLOOKUP($B19,PROSPER_Lobo!$1:$1,PROSPER_Lobo!$5:$5,""),
IF($C19="Naren Baliga",_xlfn.XLOOKUP($B19,PROSPER_Baliga!$1:$1,PROSPER_Baliga!$5:$5,""),
IF($C19="Thorsten Huhn",_xlfn.XLOOKUP($B19,PROSPER_Huhn!$1:$1,PROSPER_Huhn!$5:$5,""),
IF($C19="Nick Hull",_xlfn.XLOOKUP($B19,PROSPER_Hull!$1:$1,PROSPER_Hull!$5:$5,""),
IF($C19="Monika Kotwani",_xlfn.XLOOKUP($B19,PROSPER_Kotwani!$1:$1,PROSPER_Kotwani!$5:$5,""),
IF($C19="Jonathan Wellner",_xlfn.XLOOKUP($B19,PROSPER_Wellner!$1:$1,PROSPER_Wellner!$5:$5,""),
IF($C19="Travis Harvey",_xlfn.XLOOKUP($B19,PROSPER_Harvey!$1:$1,PROSPER_Harvey!$5:$5,""),"")))))))="","",
IF($C19="Christopher Lobo",_xlfn.XLOOKUP($B19,PROSPER_Lobo!$1:$1,PROSPER_Lobo!$5:$5,""),
IF($C19="Naren Baliga",_xlfn.XLOOKUP($B19,PROSPER_Baliga!$1:$1,PROSPER_Baliga!$5:$5,""),
IF($C19="Thorsten Huhn",_xlfn.XLOOKUP($B19,PROSPER_Huhn!$1:$1,PROSPER_Huhn!$5:$5,""),
IF($C19="Nick Hull",_xlfn.XLOOKUP($B19,PROSPER_Hull!$1:$1,PROSPER_Hull!$5:$5,""),
IF($C19="Monika Kotwani",_xlfn.XLOOKUP($B19,PROSPER_Kotwani!$1:$1,PROSPER_Kotwani!$5:$5,""),
IF($C19="Jonathan Wellner",_xlfn.XLOOKUP($B19,PROSPER_Wellner!$1:$1,PROSPER_Wellner!$5:$5,""),
IF($C19="Travis Harvey",_xlfn.XLOOKUP($B19,PROSPER_Harvey!$1:$1,PROSPER_Harvey!$5:$5,""),""))))))))="","No Comment",IF(IF($C19="Christopher Lobo",_xlfn.XLOOKUP($B19,PROSPER_Lobo!$1:$1,PROSPER_Lobo!$5:$5,""),
IF($C19="Naren Baliga",_xlfn.XLOOKUP($B19,PROSPER_Baliga!$1:$1,PROSPER_Baliga!$5:$5,""),
IF($C19="Thorsten Huhn",_xlfn.XLOOKUP($B19,PROSPER_Huhn!$1:$1,PROSPER_Huhn!$5:$5,""),
IF($C19="Nick Hull",_xlfn.XLOOKUP($B19,PROSPER_Hull!$1:$1,PROSPER_Hull!$5:$5,""),
IF($C19="Monika Kotwani",_xlfn.XLOOKUP($B19,PROSPER_Kotwani!$1:$1,PROSPER_Kotwani!$5:$5,""),
IF($C19="Jonathan Wellner",_xlfn.XLOOKUP($B19,PROSPER_Wellner!$1:$1,PROSPER_Wellner!$5:$5,""),
IF($C19="Travis Harvey",_xlfn.XLOOKUP($B19,PROSPER_Harvey!$1:$1,PROSPER_Harvey!$5:$5,""),"")))))))="","",
IF($C19="Christopher Lobo",_xlfn.XLOOKUP($B19,PROSPER_Lobo!$1:$1,PROSPER_Lobo!$5:$5,""),
IF($C19="Naren Baliga",_xlfn.XLOOKUP($B19,PROSPER_Baliga!$1:$1,PROSPER_Baliga!$5:$5,""),
IF($C19="Thorsten Huhn",_xlfn.XLOOKUP($B19,PROSPER_Huhn!$1:$1,PROSPER_Huhn!$5:$5,""),
IF($C19="Nick Hull",_xlfn.XLOOKUP($B19,PROSPER_Hull!$1:$1,PROSPER_Hull!$5:$5,""),
IF($C19="Monika Kotwani",_xlfn.XLOOKUP($B19,PROSPER_Kotwani!$1:$1,PROSPER_Kotwani!$5:$5,""),
IF($C19="Jonathan Wellner",_xlfn.XLOOKUP($B19,PROSPER_Wellner!$1:$1,PROSPER_Wellner!$5:$5,""),
IF($C19="Travis Harvey",_xlfn.XLOOKUP($B19,PROSPER_Harvey!$1:$1,PROSPER_Harvey!$5:$5,""),"")))))))))</f>
        <v>No Comment</v>
      </c>
      <c r="R19" s="124" t="s">
        <v>89</v>
      </c>
      <c r="S19" s="150">
        <f t="shared" si="140"/>
        <v>3</v>
      </c>
      <c r="T19" s="120" t="str">
        <f>_xlfn.XLOOKUP(B19,PROSPERInitial_Query!$E:$E,PROSPERInitial_Query!$I:$I,"",,-1)</f>
        <v>2</v>
      </c>
      <c r="U19" s="121" t="str">
        <f t="shared" si="6"/>
        <v>Dominic Sanchez1 - PortfolioCloud Application Services</v>
      </c>
      <c r="V19" s="126" t="str">
        <f>_xlfn.XLOOKUP(U19,PROSPERDelta_Query!BK:BK,PROSPERDelta_Query!K:K,"",,-1)</f>
        <v/>
      </c>
      <c r="W19" s="124">
        <f t="shared" si="141"/>
        <v>2</v>
      </c>
      <c r="X19" s="124" t="str">
        <f>IF(IF(IF($C19="Christopher Lobo",_xlfn.XLOOKUP($B19,PROSPER_Lobo!$1:$1,PROSPER_Lobo!$6:$6,""),
IF($C19="Naren Baliga",_xlfn.XLOOKUP($B19,PROSPER_Baliga!$1:$1,PROSPER_Baliga!$6:$6,""),
IF($C19="Thorsten Huhn",_xlfn.XLOOKUP($B19,PROSPER_Huhn!$1:$1,PROSPER_Huhn!$6:$6,""),
IF($C19="Nick Hull",_xlfn.XLOOKUP($B19,PROSPER_Hull!$1:$1,PROSPER_Hull!$6:$6,""),
IF($C19="Monika Kotwani",_xlfn.XLOOKUP($B19,PROSPER_Kotwani!$1:$1,PROSPER_Kotwani!$6:$6,""),
IF($C19="Jonathan Wellner",_xlfn.XLOOKUP($B19,PROSPER_Wellner!$1:$1,PROSPER_Wellner!$6:$6,""),
IF($C19="Travis Harvey",_xlfn.XLOOKUP($B19,PROSPER_Harvey!$1:$1,PROSPER_Harvey!$6:$6,""),"")))))))="","",
IF($C19="Christopher Lobo",_xlfn.XLOOKUP($B19,PROSPER_Lobo!$1:$1,PROSPER_Lobo!$6:$6,""),
IF($C19="Naren Baliga",_xlfn.XLOOKUP($B19,PROSPER_Baliga!$1:$1,PROSPER_Baliga!$6:$6,""),
IF($C19="Thorsten Huhn",_xlfn.XLOOKUP($B19,PROSPER_Huhn!$1:$1,PROSPER_Huhn!$6:$6,""),
IF($C19="Nick Hull",_xlfn.XLOOKUP($B19,PROSPER_Hull!$1:$1,PROSPER_Hull!$6:$6,""),
IF($C19="Monika Kotwani",_xlfn.XLOOKUP($B19,PROSPER_Kotwani!$1:$1,PROSPER_Kotwani!$6:$6,""),
IF($C19="Jonathan Wellner",_xlfn.XLOOKUP($B19,PROSPER_Wellner!$1:$1,PROSPER_Wellner!$6:$6,""),
IF($C19="Travis Harvey",_xlfn.XLOOKUP($B19,PROSPER_Harvey!$1:$1,PROSPER_Harvey!$6:$6,""),""))))))))="","No Score",IF(IF($C19="Christopher Lobo",_xlfn.XLOOKUP($B19,PROSPER_Lobo!$1:$1,PROSPER_Lobo!$6:$6,""),
IF($C19="Naren Baliga",_xlfn.XLOOKUP($B19,PROSPER_Baliga!$1:$1,PROSPER_Baliga!$6:$6,""),
IF($C19="Thorsten Huhn",_xlfn.XLOOKUP($B19,PROSPER_Huhn!$1:$1,PROSPER_Huhn!$6:$6,""),
IF($C19="Nick Hull",_xlfn.XLOOKUP($B19,PROSPER_Hull!$1:$1,PROSPER_Hull!$6:$6,""),
IF($C19="Monika Kotwani",_xlfn.XLOOKUP($B19,PROSPER_Kotwani!$1:$1,PROSPER_Kotwani!$6:$6,""),
IF($C19="Jonathan Wellner",_xlfn.XLOOKUP($B19,PROSPER_Wellner!$1:$1,PROSPER_Wellner!$6:$6,""),
IF($C19="Travis Harvey",_xlfn.XLOOKUP($B19,PROSPER_Harvey!$1:$1,PROSPER_Harvey!$6:$6,""),"")))))))="","",
IF($C19="Christopher Lobo",_xlfn.XLOOKUP($B19,PROSPER_Lobo!$1:$1,PROSPER_Lobo!$6:$6,""),
IF($C19="Naren Baliga",_xlfn.XLOOKUP($B19,PROSPER_Baliga!$1:$1,PROSPER_Baliga!$6:$6,""),
IF($C19="Thorsten Huhn",_xlfn.XLOOKUP($B19,PROSPER_Huhn!$1:$1,PROSPER_Huhn!$6:$6,""),
IF($C19="Nick Hull",_xlfn.XLOOKUP($B19,PROSPER_Hull!$1:$1,PROSPER_Hull!$6:$6,""),
IF($C19="Monika Kotwani",_xlfn.XLOOKUP($B19,PROSPER_Kotwani!$1:$1,PROSPER_Kotwani!$6:$6,""),
IF($C19="Jonathan Wellner",_xlfn.XLOOKUP($B19,PROSPER_Wellner!$1:$1,PROSPER_Wellner!$6:$6,""),
IF($C19="Travis Harvey",_xlfn.XLOOKUP($B19,PROSPER_Harvey!$1:$1,PROSPER_Harvey!$6:$6,""),"")))))))))</f>
        <v>No Score</v>
      </c>
      <c r="Y19" s="125" t="str">
        <f>IF(IF(IF($C19="Christopher Lobo",_xlfn.XLOOKUP($B19,PROSPER_Lobo!$1:$1,PROSPER_Lobo!$7:$7,""),
IF($C19="Naren Baliga",_xlfn.XLOOKUP($B19,PROSPER_Baliga!$1:$1,PROSPER_Baliga!$7:$7,""),
IF($C19="Thorsten Huhn",_xlfn.XLOOKUP($B19,PROSPER_Huhn!$1:$1,PROSPER_Huhn!$7:$7,""),
IF($C19="Nick Hull",_xlfn.XLOOKUP($B19,PROSPER_Hull!$1:$1,PROSPER_Hull!$7:$7,""),
IF($C19="Monika Kotwani",_xlfn.XLOOKUP($B19,PROSPER_Kotwani!$1:$1,PROSPER_Kotwani!$7:$7,""),
IF($C19="Jonathan Wellner",_xlfn.XLOOKUP($B19,PROSPER_Wellner!$1:$1,PROSPER_Wellner!$7:$7,""),
IF($C19="Travis Harvey",_xlfn.XLOOKUP($B19,PROSPER_Harvey!$1:$1,PROSPER_Harvey!$7:$7,""),"")))))))="","",
IF($C19="Christopher Lobo",_xlfn.XLOOKUP($B19,PROSPER_Lobo!$1:$1,PROSPER_Lobo!$7:$7,""),
IF($C19="Naren Baliga",_xlfn.XLOOKUP($B19,PROSPER_Baliga!$1:$1,PROSPER_Baliga!$7:$7,""),
IF($C19="Thorsten Huhn",_xlfn.XLOOKUP($B19,PROSPER_Huhn!$1:$1,PROSPER_Huhn!$7:$7,""),
IF($C19="Nick Hull",_xlfn.XLOOKUP($B19,PROSPER_Hull!$1:$1,PROSPER_Hull!$7:$7,""),
IF($C19="Monika Kotwani",_xlfn.XLOOKUP($B19,PROSPER_Kotwani!$1:$1,PROSPER_Kotwani!$7:$7,""),
IF($C19="Jonathan Wellner",_xlfn.XLOOKUP($B19,PROSPER_Wellner!$1:$1,PROSPER_Wellner!$7:$7,""),
IF($C19="Travis Harvey",_xlfn.XLOOKUP($B19,PROSPER_Harvey!$1:$1,PROSPER_Harvey!$7:$7,""),""))))))))="","No Comment",IF(IF($C19="Christopher Lobo",_xlfn.XLOOKUP($B19,PROSPER_Lobo!$1:$1,PROSPER_Lobo!$7:$7,""),
IF($C19="Naren Baliga",_xlfn.XLOOKUP($B19,PROSPER_Baliga!$1:$1,PROSPER_Baliga!$7:$7,""),
IF($C19="Thorsten Huhn",_xlfn.XLOOKUP($B19,PROSPER_Huhn!$1:$1,PROSPER_Huhn!$7:$7,""),
IF($C19="Nick Hull",_xlfn.XLOOKUP($B19,PROSPER_Hull!$1:$1,PROSPER_Hull!$7:$7,""),
IF($C19="Monika Kotwani",_xlfn.XLOOKUP($B19,PROSPER_Kotwani!$1:$1,PROSPER_Kotwani!$7:$7,""),
IF($C19="Jonathan Wellner",_xlfn.XLOOKUP($B19,PROSPER_Wellner!$1:$1,PROSPER_Wellner!$7:$7,""),
IF($C19="Travis Harvey",_xlfn.XLOOKUP($B19,PROSPER_Harvey!$1:$1,PROSPER_Harvey!$7:$7,""),"")))))))="","",
IF($C19="Christopher Lobo",_xlfn.XLOOKUP($B19,PROSPER_Lobo!$1:$1,PROSPER_Lobo!$7:$7,""),
IF($C19="Naren Baliga",_xlfn.XLOOKUP($B19,PROSPER_Baliga!$1:$1,PROSPER_Baliga!$7:$7,""),
IF($C19="Thorsten Huhn",_xlfn.XLOOKUP($B19,PROSPER_Huhn!$1:$1,PROSPER_Huhn!$7:$7,""),
IF($C19="Nick Hull",_xlfn.XLOOKUP($B19,PROSPER_Hull!$1:$1,PROSPER_Hull!$7:$7,""),
IF($C19="Monika Kotwani",_xlfn.XLOOKUP($B19,PROSPER_Kotwani!$1:$1,PROSPER_Kotwani!$7:$7,""),
IF($C19="Jonathan Wellner",_xlfn.XLOOKUP($B19,PROSPER_Wellner!$1:$1,PROSPER_Wellner!$7:$7,""),
IF($C19="Travis Harvey",_xlfn.XLOOKUP($B19,PROSPER_Harvey!$1:$1,PROSPER_Harvey!$7:$7,""),"")))))))))</f>
        <v>No Comment</v>
      </c>
      <c r="Z19" s="124" t="s">
        <v>89</v>
      </c>
      <c r="AA19" s="150">
        <f t="shared" si="142"/>
        <v>2</v>
      </c>
      <c r="AB19" s="120" t="str">
        <f>_xlfn.XLOOKUP(B19,PROSPERInitial_Query!$E:$E,PROSPERInitial_Query!$J:$J,"",,-1)</f>
        <v>2</v>
      </c>
      <c r="AC19" s="121" t="str">
        <f t="shared" si="9"/>
        <v>Dominic Sanchez1 - PortfolioPreferred Success</v>
      </c>
      <c r="AD19" s="126" t="str">
        <f>_xlfn.XLOOKUP(AC19,PROSPERDelta_Query!BK:BK,PROSPERDelta_Query!L:L,"",,-1)</f>
        <v/>
      </c>
      <c r="AE19" s="124">
        <f t="shared" si="143"/>
        <v>2</v>
      </c>
      <c r="AF19" s="124" t="str">
        <f>IF(IF(IF($C19="Christopher Lobo",_xlfn.XLOOKUP($B19,PROSPER_Lobo!$1:$1,PROSPER_Lobo!$8:$8,""),
IF($C19="Naren Baliga",_xlfn.XLOOKUP($B19,PROSPER_Baliga!$1:$1,PROSPER_Baliga!$8:$8,""),
IF($C19="Thorsten Huhn",_xlfn.XLOOKUP($B19,PROSPER_Huhn!$1:$1,PROSPER_Huhn!$8:$8,""),
IF($C19="Nick Hull",_xlfn.XLOOKUP($B19,PROSPER_Hull!$1:$1,PROSPER_Hull!$8:$8,""),
IF($C19="Monika Kotwani",_xlfn.XLOOKUP($B19,PROSPER_Kotwani!$1:$1,PROSPER_Kotwani!$8:$8,""),
IF($C19="Jonathan Wellner",_xlfn.XLOOKUP($B19,PROSPER_Wellner!$1:$1,PROSPER_Wellner!$8:$8,""),
IF($C19="Travis Harvey",_xlfn.XLOOKUP($B19,PROSPER_Harvey!$1:$1,PROSPER_Harvey!$8:$8,""),"")))))))="","",
IF($C19="Christopher Lobo",_xlfn.XLOOKUP($B19,PROSPER_Lobo!$1:$1,PROSPER_Lobo!$8:$8,""),
IF($C19="Naren Baliga",_xlfn.XLOOKUP($B19,PROSPER_Baliga!$1:$1,PROSPER_Baliga!$8:$8,""),
IF($C19="Thorsten Huhn",_xlfn.XLOOKUP($B19,PROSPER_Huhn!$1:$1,PROSPER_Huhn!$8:$8,""),
IF($C19="Nick Hull",_xlfn.XLOOKUP($B19,PROSPER_Hull!$1:$1,PROSPER_Hull!$8:$8,""),
IF($C19="Monika Kotwani",_xlfn.XLOOKUP($B19,PROSPER_Kotwani!$1:$1,PROSPER_Kotwani!$8:$8,""),
IF($C19="Jonathan Wellner",_xlfn.XLOOKUP($B19,PROSPER_Wellner!$1:$1,PROSPER_Wellner!$8:$8,""),
IF($C19="Travis Harvey",_xlfn.XLOOKUP($B19,PROSPER_Harvey!$1:$1,PROSPER_Harvey!$8:$8,""),""))))))))="","No Score",IF(IF($C19="Christopher Lobo",_xlfn.XLOOKUP($B19,PROSPER_Lobo!$1:$1,PROSPER_Lobo!$8:$8,""),
IF($C19="Naren Baliga",_xlfn.XLOOKUP($B19,PROSPER_Baliga!$1:$1,PROSPER_Baliga!$8:$8,""),
IF($C19="Thorsten Huhn",_xlfn.XLOOKUP($B19,PROSPER_Huhn!$1:$1,PROSPER_Huhn!$8:$8,""),
IF($C19="Nick Hull",_xlfn.XLOOKUP($B19,PROSPER_Hull!$1:$1,PROSPER_Hull!$8:$8,""),
IF($C19="Monika Kotwani",_xlfn.XLOOKUP($B19,PROSPER_Kotwani!$1:$1,PROSPER_Kotwani!$8:$8,""),
IF($C19="Jonathan Wellner",_xlfn.XLOOKUP($B19,PROSPER_Wellner!$1:$1,PROSPER_Wellner!$8:$8,""),
IF($C19="Travis Harvey",_xlfn.XLOOKUP($B19,PROSPER_Harvey!$1:$1,PROSPER_Harvey!$8:$8,""),"")))))))="","",
IF($C19="Christopher Lobo",_xlfn.XLOOKUP($B19,PROSPER_Lobo!$1:$1,PROSPER_Lobo!$8:$8,""),
IF($C19="Naren Baliga",_xlfn.XLOOKUP($B19,PROSPER_Baliga!$1:$1,PROSPER_Baliga!$8:$8,""),
IF($C19="Thorsten Huhn",_xlfn.XLOOKUP($B19,PROSPER_Huhn!$1:$1,PROSPER_Huhn!$8:$8,""),
IF($C19="Nick Hull",_xlfn.XLOOKUP($B19,PROSPER_Hull!$1:$1,PROSPER_Hull!$8:$8,""),
IF($C19="Monika Kotwani",_xlfn.XLOOKUP($B19,PROSPER_Kotwani!$1:$1,PROSPER_Kotwani!$8:$8,""),
IF($C19="Jonathan Wellner",_xlfn.XLOOKUP($B19,PROSPER_Wellner!$1:$1,PROSPER_Wellner!$8:$8,""),
IF($C19="Travis Harvey",_xlfn.XLOOKUP($B19,PROSPER_Harvey!$1:$1,PROSPER_Harvey!$8:$8,""),"")))))))))</f>
        <v>No Score</v>
      </c>
      <c r="AG19" s="125" t="str">
        <f>IF(IF(IF($C19="Christopher Lobo",_xlfn.XLOOKUP($B19,PROSPER_Lobo!$1:$1,PROSPER_Lobo!$9:$9,""),
IF($C19="Naren Baliga",_xlfn.XLOOKUP($B19,PROSPER_Baliga!$1:$1,PROSPER_Baliga!$9:$9,""),
IF($C19="Thorsten Huhn",_xlfn.XLOOKUP($B19,PROSPER_Huhn!$1:$1,PROSPER_Huhn!$9:$9,""),
IF($C19="Nick Hull",_xlfn.XLOOKUP($B19,PROSPER_Hull!$1:$1,PROSPER_Hull!$9:$9,""),
IF($C19="Monika Kotwani",_xlfn.XLOOKUP($B19,PROSPER_Kotwani!$1:$1,PROSPER_Kotwani!$9:$9,""),
IF($C19="Jonathan Wellner",_xlfn.XLOOKUP($B19,PROSPER_Wellner!$1:$1,PROSPER_Wellner!$9:$9,""),
IF($C19="Travis Harvey",_xlfn.XLOOKUP($B19,PROSPER_Harvey!$1:$1,PROSPER_Harvey!$9:$9,""),"")))))))="","",
IF($C19="Christopher Lobo",_xlfn.XLOOKUP($B19,PROSPER_Lobo!$1:$1,PROSPER_Lobo!$9:$9,""),
IF($C19="Naren Baliga",_xlfn.XLOOKUP($B19,PROSPER_Baliga!$1:$1,PROSPER_Baliga!$9:$9,""),
IF($C19="Thorsten Huhn",_xlfn.XLOOKUP($B19,PROSPER_Huhn!$1:$1,PROSPER_Huhn!$9:$9,""),
IF($C19="Nick Hull",_xlfn.XLOOKUP($B19,PROSPER_Hull!$1:$1,PROSPER_Hull!$9:$9,""),
IF($C19="Monika Kotwani",_xlfn.XLOOKUP($B19,PROSPER_Kotwani!$1:$1,PROSPER_Kotwani!$9:$9,""),
IF($C19="Jonathan Wellner",_xlfn.XLOOKUP($B19,PROSPER_Wellner!$1:$1,PROSPER_Wellner!$9:$9,""),
IF($C19="Travis Harvey",_xlfn.XLOOKUP($B19,PROSPER_Harvey!$1:$1,PROSPER_Harvey!$9:$9,""),""))))))))="","No Comment",IF(IF($C19="Christopher Lobo",_xlfn.XLOOKUP($B19,PROSPER_Lobo!$1:$1,PROSPER_Lobo!$9:$9,""),
IF($C19="Naren Baliga",_xlfn.XLOOKUP($B19,PROSPER_Baliga!$1:$1,PROSPER_Baliga!$9:$9,""),
IF($C19="Thorsten Huhn",_xlfn.XLOOKUP($B19,PROSPER_Huhn!$1:$1,PROSPER_Huhn!$9:$9,""),
IF($C19="Nick Hull",_xlfn.XLOOKUP($B19,PROSPER_Hull!$1:$1,PROSPER_Hull!$9:$9,""),
IF($C19="Monika Kotwani",_xlfn.XLOOKUP($B19,PROSPER_Kotwani!$1:$1,PROSPER_Kotwani!$9:$9,""),
IF($C19="Jonathan Wellner",_xlfn.XLOOKUP($B19,PROSPER_Wellner!$1:$1,PROSPER_Wellner!$9:$9,""),
IF($C19="Travis Harvey",_xlfn.XLOOKUP($B19,PROSPER_Harvey!$1:$1,PROSPER_Harvey!$9:$9,""),"")))))))="","",
IF($C19="Christopher Lobo",_xlfn.XLOOKUP($B19,PROSPER_Lobo!$1:$1,PROSPER_Lobo!$9:$9,""),
IF($C19="Naren Baliga",_xlfn.XLOOKUP($B19,PROSPER_Baliga!$1:$1,PROSPER_Baliga!$9:$9,""),
IF($C19="Thorsten Huhn",_xlfn.XLOOKUP($B19,PROSPER_Huhn!$1:$1,PROSPER_Huhn!$9:$9,""),
IF($C19="Nick Hull",_xlfn.XLOOKUP($B19,PROSPER_Hull!$1:$1,PROSPER_Hull!$9:$9,""),
IF($C19="Monika Kotwani",_xlfn.XLOOKUP($B19,PROSPER_Kotwani!$1:$1,PROSPER_Kotwani!$9:$9,""),
IF($C19="Jonathan Wellner",_xlfn.XLOOKUP($B19,PROSPER_Wellner!$1:$1,PROSPER_Wellner!$9:$9,""),
IF($C19="Travis Harvey",_xlfn.XLOOKUP($B19,PROSPER_Harvey!$1:$1,PROSPER_Harvey!$9:$9,""),"")))))))))</f>
        <v>No Comment</v>
      </c>
      <c r="AH19" s="124" t="s">
        <v>89</v>
      </c>
      <c r="AI19" s="150">
        <f t="shared" si="144"/>
        <v>2</v>
      </c>
      <c r="AJ19" s="120" t="str">
        <f>_xlfn.XLOOKUP(B19,PROSPERInitial_Query!$E:$E,PROSPERInitial_Query!$K:$K,"",,-1)</f>
        <v>6</v>
      </c>
      <c r="AK19" s="121" t="str">
        <f t="shared" si="12"/>
        <v>Dominic Sanchez1 - PortfolioBrownfield</v>
      </c>
      <c r="AL19" s="126" t="str">
        <f>_xlfn.XLOOKUP(AK19,PROSPERDelta_Query!BK:BK,PROSPERDelta_Query!M:M,"",,-1)</f>
        <v/>
      </c>
      <c r="AM19" s="124">
        <f t="shared" si="145"/>
        <v>6</v>
      </c>
      <c r="AN19" s="124" t="str">
        <f>IF(IF(IF($C19="Christopher Lobo",_xlfn.XLOOKUP($B19,PROSPER_Lobo!$1:$1,PROSPER_Lobo!$10:$10,""),
IF($C19="Naren Baliga",_xlfn.XLOOKUP($B19,PROSPER_Baliga!$1:$1,PROSPER_Baliga!$10:$10,""),
IF($C19="Thorsten Huhn",_xlfn.XLOOKUP($B19,PROSPER_Huhn!$1:$1,PROSPER_Huhn!$10:$10,""),
IF($C19="Nick Hull",_xlfn.XLOOKUP($B19,PROSPER_Hull!$1:$1,PROSPER_Hull!$10:$10,""),
IF($C19="Monika Kotwani",_xlfn.XLOOKUP($B19,PROSPER_Kotwani!$1:$1,PROSPER_Kotwani!$10:$10,""),
IF($C19="Jonathan Wellner",_xlfn.XLOOKUP($B19,PROSPER_Wellner!$1:$1,PROSPER_Wellner!$10:$10,""),
IF($C19="Travis Harvey",_xlfn.XLOOKUP($B19,PROSPER_Harvey!$1:$1,PROSPER_Harvey!$10:$10,""),"")))))))="","",
IF($C19="Christopher Lobo",_xlfn.XLOOKUP($B19,PROSPER_Lobo!$1:$1,PROSPER_Lobo!$10:$10,""),
IF($C19="Naren Baliga",_xlfn.XLOOKUP($B19,PROSPER_Baliga!$1:$1,PROSPER_Baliga!$10:$10,""),
IF($C19="Thorsten Huhn",_xlfn.XLOOKUP($B19,PROSPER_Huhn!$1:$1,PROSPER_Huhn!$10:$10,""),
IF($C19="Nick Hull",_xlfn.XLOOKUP($B19,PROSPER_Hull!$1:$1,PROSPER_Hull!$10:$10,""),
IF($C19="Monika Kotwani",_xlfn.XLOOKUP($B19,PROSPER_Kotwani!$1:$1,PROSPER_Kotwani!$10:$10,""),
IF($C19="Jonathan Wellner",_xlfn.XLOOKUP($B19,PROSPER_Wellner!$1:$1,PROSPER_Wellner!$10:$10,""),
IF($C19="Travis Harvey",_xlfn.XLOOKUP($B19,PROSPER_Harvey!$1:$1,PROSPER_Harvey!$10:$10,""),""))))))))="","No Score",IF(IF($C19="Christopher Lobo",_xlfn.XLOOKUP($B19,PROSPER_Lobo!$1:$1,PROSPER_Lobo!$10:$10,""),
IF($C19="Naren Baliga",_xlfn.XLOOKUP($B19,PROSPER_Baliga!$1:$1,PROSPER_Baliga!$10:$10,""),
IF($C19="Thorsten Huhn",_xlfn.XLOOKUP($B19,PROSPER_Huhn!$1:$1,PROSPER_Huhn!$10:$10,""),
IF($C19="Nick Hull",_xlfn.XLOOKUP($B19,PROSPER_Hull!$1:$1,PROSPER_Hull!$10:$10,""),
IF($C19="Monika Kotwani",_xlfn.XLOOKUP($B19,PROSPER_Kotwani!$1:$1,PROSPER_Kotwani!$10:$10,""),
IF($C19="Jonathan Wellner",_xlfn.XLOOKUP($B19,PROSPER_Wellner!$1:$1,PROSPER_Wellner!$10:$10,""),
IF($C19="Travis Harvey",_xlfn.XLOOKUP($B19,PROSPER_Harvey!$1:$1,PROSPER_Harvey!$10:$10,""),"")))))))="","",
IF($C19="Christopher Lobo",_xlfn.XLOOKUP($B19,PROSPER_Lobo!$1:$1,PROSPER_Lobo!$10:$10,""),
IF($C19="Naren Baliga",_xlfn.XLOOKUP($B19,PROSPER_Baliga!$1:$1,PROSPER_Baliga!$10:$10,""),
IF($C19="Thorsten Huhn",_xlfn.XLOOKUP($B19,PROSPER_Huhn!$1:$1,PROSPER_Huhn!$10:$10,""),
IF($C19="Nick Hull",_xlfn.XLOOKUP($B19,PROSPER_Hull!$1:$1,PROSPER_Hull!$10:$10,""),
IF($C19="Monika Kotwani",_xlfn.XLOOKUP($B19,PROSPER_Kotwani!$1:$1,PROSPER_Kotwani!$10:$10,""),
IF($C19="Jonathan Wellner",_xlfn.XLOOKUP($B19,PROSPER_Wellner!$1:$1,PROSPER_Wellner!$10:$10,""),
IF($C19="Travis Harvey",_xlfn.XLOOKUP($B19,PROSPER_Harvey!$1:$1,PROSPER_Harvey!$10:$10,""),"")))))))))</f>
        <v>No Score</v>
      </c>
      <c r="AO19" s="125" t="str">
        <f>IF(IF(IF($C19="Christopher Lobo",_xlfn.XLOOKUP($B19,PROSPER_Lobo!$1:$1,PROSPER_Lobo!$11:$11,""),
IF($C19="Naren Baliga",_xlfn.XLOOKUP($B19,PROSPER_Baliga!$1:$1,PROSPER_Baliga!$11:$11,""),
IF($C19="Thorsten Huhn",_xlfn.XLOOKUP($B19,PROSPER_Huhn!$1:$1,PROSPER_Huhn!$11:$11,""),
IF($C19="Nick Hull",_xlfn.XLOOKUP($B19,PROSPER_Hull!$1:$1,PROSPER_Hull!$11:$11,""),
IF($C19="Monika Kotwani",_xlfn.XLOOKUP($B19,PROSPER_Kotwani!$1:$1,PROSPER_Kotwani!$11:$11,""),
IF($C19="Jonathan Wellner",_xlfn.XLOOKUP($B19,PROSPER_Wellner!$1:$1,PROSPER_Wellner!$11:$11,""),
IF($C19="Travis Harvey",_xlfn.XLOOKUP($B19,PROSPER_Harvey!$1:$1,PROSPER_Harvey!$11:$11,""),"")))))))="","",
IF($C19="Christopher Lobo",_xlfn.XLOOKUP($B19,PROSPER_Lobo!$1:$1,PROSPER_Lobo!$11:$11,""),
IF($C19="Naren Baliga",_xlfn.XLOOKUP($B19,PROSPER_Baliga!$1:$1,PROSPER_Baliga!$11:$11,""),
IF($C19="Thorsten Huhn",_xlfn.XLOOKUP($B19,PROSPER_Huhn!$1:$1,PROSPER_Huhn!$11:$11,""),
IF($C19="Nick Hull",_xlfn.XLOOKUP($B19,PROSPER_Hull!$1:$1,PROSPER_Hull!$11:$11,""),
IF($C19="Monika Kotwani",_xlfn.XLOOKUP($B19,PROSPER_Kotwani!$1:$1,PROSPER_Kotwani!$11:$11,""),
IF($C19="Jonathan Wellner",_xlfn.XLOOKUP($B19,PROSPER_Wellner!$1:$1,PROSPER_Wellner!$11:$11,""),
IF($C19="Travis Harvey",_xlfn.XLOOKUP($B19,PROSPER_Harvey!$1:$1,PROSPER_Harvey!$11:$11,""),""))))))))="","No Comment",IF(IF($C19="Christopher Lobo",_xlfn.XLOOKUP($B19,PROSPER_Lobo!$1:$1,PROSPER_Lobo!$11:$11,""),
IF($C19="Naren Baliga",_xlfn.XLOOKUP($B19,PROSPER_Baliga!$1:$1,PROSPER_Baliga!$11:$11,""),
IF($C19="Thorsten Huhn",_xlfn.XLOOKUP($B19,PROSPER_Huhn!$1:$1,PROSPER_Huhn!$11:$11,""),
IF($C19="Nick Hull",_xlfn.XLOOKUP($B19,PROSPER_Hull!$1:$1,PROSPER_Hull!$11:$11,""),
IF($C19="Monika Kotwani",_xlfn.XLOOKUP($B19,PROSPER_Kotwani!$1:$1,PROSPER_Kotwani!$11:$11,""),
IF($C19="Jonathan Wellner",_xlfn.XLOOKUP($B19,PROSPER_Wellner!$1:$1,PROSPER_Wellner!$11:$11,""),
IF($C19="Travis Harvey",_xlfn.XLOOKUP($B19,PROSPER_Harvey!$1:$1,PROSPER_Harvey!$11:$11,""),"")))))))="","",
IF($C19="Christopher Lobo",_xlfn.XLOOKUP($B19,PROSPER_Lobo!$1:$1,PROSPER_Lobo!$11:$11,""),
IF($C19="Naren Baliga",_xlfn.XLOOKUP($B19,PROSPER_Baliga!$1:$1,PROSPER_Baliga!$11:$11,""),
IF($C19="Thorsten Huhn",_xlfn.XLOOKUP($B19,PROSPER_Huhn!$1:$1,PROSPER_Huhn!$11:$11,""),
IF($C19="Nick Hull",_xlfn.XLOOKUP($B19,PROSPER_Hull!$1:$1,PROSPER_Hull!$11:$11,""),
IF($C19="Monika Kotwani",_xlfn.XLOOKUP($B19,PROSPER_Kotwani!$1:$1,PROSPER_Kotwani!$11:$11,""),
IF($C19="Jonathan Wellner",_xlfn.XLOOKUP($B19,PROSPER_Wellner!$1:$1,PROSPER_Wellner!$11:$11,""),
IF($C19="Travis Harvey",_xlfn.XLOOKUP($B19,PROSPER_Harvey!$1:$1,PROSPER_Harvey!$11:$11,""),"")))))))))</f>
        <v>No Comment</v>
      </c>
      <c r="AP19" s="124" t="s">
        <v>89</v>
      </c>
      <c r="AQ19" s="150">
        <f t="shared" si="146"/>
        <v>6</v>
      </c>
      <c r="AR19" s="120" t="str">
        <f>_xlfn.XLOOKUP(B19,PROSPERInitial_Query!$E:$E,PROSPERInitial_Query!$L:$L,"",,-1)</f>
        <v>3</v>
      </c>
      <c r="AS19" s="121" t="str">
        <f t="shared" si="15"/>
        <v>Dominic Sanchez1 - PortfolioTraining &amp; Adoption</v>
      </c>
      <c r="AT19" s="126" t="str">
        <f>_xlfn.XLOOKUP(AS19,PROSPERDelta_Query!BK:BK,PROSPERDelta_Query!N:N,"",,-1)</f>
        <v/>
      </c>
      <c r="AU19" s="124">
        <f t="shared" si="147"/>
        <v>3</v>
      </c>
      <c r="AV19" s="124" t="str">
        <f>IF(IF(IF($C19="Christopher Lobo",_xlfn.XLOOKUP($B19,PROSPER_Lobo!$1:$1,PROSPER_Lobo!$12:$12,""),
IF($C19="Naren Baliga",_xlfn.XLOOKUP($B19,PROSPER_Baliga!$1:$1,PROSPER_Baliga!$12:$12,""),
IF($C19="Thorsten Huhn",_xlfn.XLOOKUP($B19,PROSPER_Huhn!$1:$1,PROSPER_Huhn!$12:$12,""),
IF($C19="Nick Hull",_xlfn.XLOOKUP($B19,PROSPER_Hull!$1:$1,PROSPER_Hull!$12:$12,""),
IF($C19="Monika Kotwani",_xlfn.XLOOKUP($B19,PROSPER_Kotwani!$1:$1,PROSPER_Kotwani!$12:$12,""),
IF($C19="Jonathan Wellner",_xlfn.XLOOKUP($B19,PROSPER_Wellner!$1:$1,PROSPER_Wellner!$12:$12,""),
IF($C19="Travis Harvey",_xlfn.XLOOKUP($B19,PROSPER_Harvey!$1:$1,PROSPER_Harvey!$12:$12,""),"")))))))="","",
IF($C19="Christopher Lobo",_xlfn.XLOOKUP($B19,PROSPER_Lobo!$1:$1,PROSPER_Lobo!$12:$12,""),
IF($C19="Naren Baliga",_xlfn.XLOOKUP($B19,PROSPER_Baliga!$1:$1,PROSPER_Baliga!$12:$12,""),
IF($C19="Thorsten Huhn",_xlfn.XLOOKUP($B19,PROSPER_Huhn!$1:$1,PROSPER_Huhn!$12:$12,""),
IF($C19="Nick Hull",_xlfn.XLOOKUP($B19,PROSPER_Hull!$1:$1,PROSPER_Hull!$12:$12,""),
IF($C19="Monika Kotwani",_xlfn.XLOOKUP($B19,PROSPER_Kotwani!$1:$1,PROSPER_Kotwani!$12:$12,""),
IF($C19="Jonathan Wellner",_xlfn.XLOOKUP($B19,PROSPER_Wellner!$1:$1,PROSPER_Wellner!$12:$12,""),
IF($C19="Travis Harvey",_xlfn.XLOOKUP($B19,PROSPER_Harvey!$1:$1,PROSPER_Harvey!$12:$12,""),""))))))))="","No Score",IF(IF($C19="Christopher Lobo",_xlfn.XLOOKUP($B19,PROSPER_Lobo!$1:$1,PROSPER_Lobo!$12:$12,""),
IF($C19="Naren Baliga",_xlfn.XLOOKUP($B19,PROSPER_Baliga!$1:$1,PROSPER_Baliga!$12:$12,""),
IF($C19="Thorsten Huhn",_xlfn.XLOOKUP($B19,PROSPER_Huhn!$1:$1,PROSPER_Huhn!$12:$12,""),
IF($C19="Nick Hull",_xlfn.XLOOKUP($B19,PROSPER_Hull!$1:$1,PROSPER_Hull!$12:$12,""),
IF($C19="Monika Kotwani",_xlfn.XLOOKUP($B19,PROSPER_Kotwani!$1:$1,PROSPER_Kotwani!$12:$12,""),
IF($C19="Jonathan Wellner",_xlfn.XLOOKUP($B19,PROSPER_Wellner!$1:$1,PROSPER_Wellner!$12:$12,""),
IF($C19="Travis Harvey",_xlfn.XLOOKUP($B19,PROSPER_Harvey!$1:$1,PROSPER_Harvey!$12:$12,""),"")))))))="","",
IF($C19="Christopher Lobo",_xlfn.XLOOKUP($B19,PROSPER_Lobo!$1:$1,PROSPER_Lobo!$12:$12,""),
IF($C19="Naren Baliga",_xlfn.XLOOKUP($B19,PROSPER_Baliga!$1:$1,PROSPER_Baliga!$12:$12,""),
IF($C19="Thorsten Huhn",_xlfn.XLOOKUP($B19,PROSPER_Huhn!$1:$1,PROSPER_Huhn!$12:$12,""),
IF($C19="Nick Hull",_xlfn.XLOOKUP($B19,PROSPER_Hull!$1:$1,PROSPER_Hull!$12:$12,""),
IF($C19="Monika Kotwani",_xlfn.XLOOKUP($B19,PROSPER_Kotwani!$1:$1,PROSPER_Kotwani!$12:$12,""),
IF($C19="Jonathan Wellner",_xlfn.XLOOKUP($B19,PROSPER_Wellner!$1:$1,PROSPER_Wellner!$12:$12,""),
IF($C19="Travis Harvey",_xlfn.XLOOKUP($B19,PROSPER_Harvey!$1:$1,PROSPER_Harvey!$12:$12,""),"")))))))))</f>
        <v>No Score</v>
      </c>
      <c r="AW19" s="125" t="str">
        <f>IF(IF(IF($C19="Christopher Lobo",_xlfn.XLOOKUP($B19,PROSPER_Lobo!$1:$1,PROSPER_Lobo!$13:$13,""),
IF($C19="Naren Baliga",_xlfn.XLOOKUP($B19,PROSPER_Baliga!$1:$1,PROSPER_Baliga!$13:$13,""),
IF($C19="Thorsten Huhn",_xlfn.XLOOKUP($B19,PROSPER_Huhn!$1:$1,PROSPER_Huhn!$13:$13,""),
IF($C19="Nick Hull",_xlfn.XLOOKUP($B19,PROSPER_Hull!$1:$1,PROSPER_Hull!$13:$13,""),
IF($C19="Monika Kotwani",_xlfn.XLOOKUP($B19,PROSPER_Kotwani!$1:$1,PROSPER_Kotwani!$13:$13,""),
IF($C19="Jonathan Wellner",_xlfn.XLOOKUP($B19,PROSPER_Wellner!$1:$1,PROSPER_Wellner!$13:$13,""),
IF($C19="Travis Harvey",_xlfn.XLOOKUP($B19,PROSPER_Harvey!$1:$1,PROSPER_Harvey!$13:$13,""),"")))))))="","",
IF($C19="Christopher Lobo",_xlfn.XLOOKUP($B19,PROSPER_Lobo!$1:$1,PROSPER_Lobo!$13:$13,""),
IF($C19="Naren Baliga",_xlfn.XLOOKUP($B19,PROSPER_Baliga!$1:$1,PROSPER_Baliga!$13:$13,""),
IF($C19="Thorsten Huhn",_xlfn.XLOOKUP($B19,PROSPER_Huhn!$1:$1,PROSPER_Huhn!$13:$13,""),
IF($C19="Nick Hull",_xlfn.XLOOKUP($B19,PROSPER_Hull!$1:$1,PROSPER_Hull!$13:$13,""),
IF($C19="Monika Kotwani",_xlfn.XLOOKUP($B19,PROSPER_Kotwani!$1:$1,PROSPER_Kotwani!$13:$13,""),
IF($C19="Jonathan Wellner",_xlfn.XLOOKUP($B19,PROSPER_Wellner!$1:$1,PROSPER_Wellner!$13:$13,""),
IF($C19="Travis Harvey",_xlfn.XLOOKUP($B19,PROSPER_Harvey!$1:$1,PROSPER_Harvey!$13:$13,""),""))))))))="","No Comment",IF(IF($C19="Christopher Lobo",_xlfn.XLOOKUP($B19,PROSPER_Lobo!$1:$1,PROSPER_Lobo!$13:$13,""),
IF($C19="Naren Baliga",_xlfn.XLOOKUP($B19,PROSPER_Baliga!$1:$1,PROSPER_Baliga!$13:$13,""),
IF($C19="Thorsten Huhn",_xlfn.XLOOKUP($B19,PROSPER_Huhn!$1:$1,PROSPER_Huhn!$13:$13,""),
IF($C19="Nick Hull",_xlfn.XLOOKUP($B19,PROSPER_Hull!$1:$1,PROSPER_Hull!$13:$13,""),
IF($C19="Monika Kotwani",_xlfn.XLOOKUP($B19,PROSPER_Kotwani!$1:$1,PROSPER_Kotwani!$13:$13,""),
IF($C19="Jonathan Wellner",_xlfn.XLOOKUP($B19,PROSPER_Wellner!$1:$1,PROSPER_Wellner!$13:$13,""),
IF($C19="Travis Harvey",_xlfn.XLOOKUP($B19,PROSPER_Harvey!$1:$1,PROSPER_Harvey!$13:$13,""),"")))))))="","",
IF($C19="Christopher Lobo",_xlfn.XLOOKUP($B19,PROSPER_Lobo!$1:$1,PROSPER_Lobo!$13:$13,""),
IF($C19="Naren Baliga",_xlfn.XLOOKUP($B19,PROSPER_Baliga!$1:$1,PROSPER_Baliga!$13:$13,""),
IF($C19="Thorsten Huhn",_xlfn.XLOOKUP($B19,PROSPER_Huhn!$1:$1,PROSPER_Huhn!$13:$13,""),
IF($C19="Nick Hull",_xlfn.XLOOKUP($B19,PROSPER_Hull!$1:$1,PROSPER_Hull!$13:$13,""),
IF($C19="Monika Kotwani",_xlfn.XLOOKUP($B19,PROSPER_Kotwani!$1:$1,PROSPER_Kotwani!$13:$13,""),
IF($C19="Jonathan Wellner",_xlfn.XLOOKUP($B19,PROSPER_Wellner!$1:$1,PROSPER_Wellner!$13:$13,""),
IF($C19="Travis Harvey",_xlfn.XLOOKUP($B19,PROSPER_Harvey!$1:$1,PROSPER_Harvey!$13:$13,""),"")))))))))</f>
        <v>No Comment</v>
      </c>
      <c r="AX19" s="124" t="s">
        <v>89</v>
      </c>
      <c r="AY19" s="150">
        <f t="shared" si="148"/>
        <v>3</v>
      </c>
      <c r="AZ19" s="120" t="str">
        <f>_xlfn.XLOOKUP(B19,PROSPERInitial_Query!$E:$E,PROSPERInitial_Query!$M:$M,"",,-1)</f>
        <v>3</v>
      </c>
      <c r="BA19" s="121" t="str">
        <f t="shared" si="18"/>
        <v>Dominic Sanchez1 - PortfolioDMLT</v>
      </c>
      <c r="BB19" s="126" t="str">
        <f>_xlfn.XLOOKUP(BA19,PROSPERDelta_Query!BK:BK,PROSPERDelta_Query!O:O,"",,-1)</f>
        <v/>
      </c>
      <c r="BC19" s="124">
        <f t="shared" si="149"/>
        <v>3</v>
      </c>
      <c r="BD19" s="124" t="str">
        <f>IF(IF(IF($C19="Christopher Lobo",_xlfn.XLOOKUP($B19,PROSPER_Lobo!$1:$1,PROSPER_Lobo!$14:$14,""),
IF($C19="Naren Baliga",_xlfn.XLOOKUP($B19,PROSPER_Baliga!$1:$1,PROSPER_Baliga!$14:$14,""),
IF($C19="Thorsten Huhn",_xlfn.XLOOKUP($B19,PROSPER_Huhn!$1:$1,PROSPER_Huhn!$14:$14,""),
IF($C19="Nick Hull",_xlfn.XLOOKUP($B19,PROSPER_Hull!$1:$1,PROSPER_Hull!$14:$14,""),
IF($C19="Monika Kotwani",_xlfn.XLOOKUP($B19,PROSPER_Kotwani!$1:$1,PROSPER_Kotwani!$14:$14,""),
IF($C19="Jonathan Wellner",_xlfn.XLOOKUP($B19,PROSPER_Wellner!$1:$1,PROSPER_Wellner!$14:$14,""),
IF($C19="Travis Harvey",_xlfn.XLOOKUP($B19,PROSPER_Harvey!$1:$1,PROSPER_Harvey!$14:$14,""),"")))))))="","",
IF($C19="Christopher Lobo",_xlfn.XLOOKUP($B19,PROSPER_Lobo!$1:$1,PROSPER_Lobo!$14:$14,""),
IF($C19="Naren Baliga",_xlfn.XLOOKUP($B19,PROSPER_Baliga!$1:$1,PROSPER_Baliga!$14:$14,""),
IF($C19="Thorsten Huhn",_xlfn.XLOOKUP($B19,PROSPER_Huhn!$1:$1,PROSPER_Huhn!$14:$14,""),
IF($C19="Nick Hull",_xlfn.XLOOKUP($B19,PROSPER_Hull!$1:$1,PROSPER_Hull!$14:$14,""),
IF($C19="Monika Kotwani",_xlfn.XLOOKUP($B19,PROSPER_Kotwani!$1:$1,PROSPER_Kotwani!$14:$14,""),
IF($C19="Jonathan Wellner",_xlfn.XLOOKUP($B19,PROSPER_Wellner!$1:$1,PROSPER_Wellner!$14:$14,""),
IF($C19="Travis Harvey",_xlfn.XLOOKUP($B19,PROSPER_Harvey!$1:$1,PROSPER_Harvey!$14:$14,""),""))))))))="","No Score",IF(IF($C19="Christopher Lobo",_xlfn.XLOOKUP($B19,PROSPER_Lobo!$1:$1,PROSPER_Lobo!$14:$14,""),
IF($C19="Naren Baliga",_xlfn.XLOOKUP($B19,PROSPER_Baliga!$1:$1,PROSPER_Baliga!$14:$14,""),
IF($C19="Thorsten Huhn",_xlfn.XLOOKUP($B19,PROSPER_Huhn!$1:$1,PROSPER_Huhn!$14:$14,""),
IF($C19="Nick Hull",_xlfn.XLOOKUP($B19,PROSPER_Hull!$1:$1,PROSPER_Hull!$14:$14,""),
IF($C19="Monika Kotwani",_xlfn.XLOOKUP($B19,PROSPER_Kotwani!$1:$1,PROSPER_Kotwani!$14:$14,""),
IF($C19="Jonathan Wellner",_xlfn.XLOOKUP($B19,PROSPER_Wellner!$1:$1,PROSPER_Wellner!$14:$14,""),
IF($C19="Travis Harvey",_xlfn.XLOOKUP($B19,PROSPER_Harvey!$1:$1,PROSPER_Harvey!$14:$14,""),"")))))))="","",
IF($C19="Christopher Lobo",_xlfn.XLOOKUP($B19,PROSPER_Lobo!$1:$1,PROSPER_Lobo!$14:$14,""),
IF($C19="Naren Baliga",_xlfn.XLOOKUP($B19,PROSPER_Baliga!$1:$1,PROSPER_Baliga!$14:$14,""),
IF($C19="Thorsten Huhn",_xlfn.XLOOKUP($B19,PROSPER_Huhn!$1:$1,PROSPER_Huhn!$14:$14,""),
IF($C19="Nick Hull",_xlfn.XLOOKUP($B19,PROSPER_Hull!$1:$1,PROSPER_Hull!$14:$14,""),
IF($C19="Monika Kotwani",_xlfn.XLOOKUP($B19,PROSPER_Kotwani!$1:$1,PROSPER_Kotwani!$14:$14,""),
IF($C19="Jonathan Wellner",_xlfn.XLOOKUP($B19,PROSPER_Wellner!$1:$1,PROSPER_Wellner!$14:$14,""),
IF($C19="Travis Harvey",_xlfn.XLOOKUP($B19,PROSPER_Harvey!$1:$1,PROSPER_Harvey!$14:$14,""),"")))))))))</f>
        <v>No Score</v>
      </c>
      <c r="BE19" s="125" t="str">
        <f>IF(IF(IF($C19="Christopher Lobo",_xlfn.XLOOKUP($B19,PROSPER_Lobo!$1:$1,PROSPER_Lobo!$15:$15,""),
IF($C19="Naren Baliga",_xlfn.XLOOKUP($B19,PROSPER_Baliga!$1:$1,PROSPER_Baliga!$15:$15,""),
IF($C19="Thorsten Huhn",_xlfn.XLOOKUP($B19,PROSPER_Huhn!$1:$1,PROSPER_Huhn!$15:$15,""),
IF($C19="Nick Hull",_xlfn.XLOOKUP($B19,PROSPER_Hull!$1:$1,PROSPER_Hull!$15:$15,""),
IF($C19="Monika Kotwani",_xlfn.XLOOKUP($B19,PROSPER_Kotwani!$1:$1,PROSPER_Kotwani!$15:$15,""),
IF($C19="Jonathan Wellner",_xlfn.XLOOKUP($B19,PROSPER_Wellner!$1:$1,PROSPER_Wellner!$15:$15,""),
IF($C19="Travis Harvey",_xlfn.XLOOKUP($B19,PROSPER_Harvey!$1:$1,PROSPER_Harvey!$15:$15,""),"")))))))="","",
IF($C19="Christopher Lobo",_xlfn.XLOOKUP($B19,PROSPER_Lobo!$1:$1,PROSPER_Lobo!$15:$15,""),
IF($C19="Naren Baliga",_xlfn.XLOOKUP($B19,PROSPER_Baliga!$1:$1,PROSPER_Baliga!$15:$15,""),
IF($C19="Thorsten Huhn",_xlfn.XLOOKUP($B19,PROSPER_Huhn!$1:$1,PROSPER_Huhn!$15:$15,""),
IF($C19="Nick Hull",_xlfn.XLOOKUP($B19,PROSPER_Hull!$1:$1,PROSPER_Hull!$15:$15,""),
IF($C19="Monika Kotwani",_xlfn.XLOOKUP($B19,PROSPER_Kotwani!$1:$1,PROSPER_Kotwani!$15:$15,""),
IF($C19="Jonathan Wellner",_xlfn.XLOOKUP($B19,PROSPER_Wellner!$1:$1,PROSPER_Wellner!$15:$15,""),
IF($C19="Travis Harvey",_xlfn.XLOOKUP($B19,PROSPER_Harvey!$1:$1,PROSPER_Harvey!$15:$15,""),""))))))))="","No Comment",IF(IF($C19="Christopher Lobo",_xlfn.XLOOKUP($B19,PROSPER_Lobo!$1:$1,PROSPER_Lobo!$15:$15,""),
IF($C19="Naren Baliga",_xlfn.XLOOKUP($B19,PROSPER_Baliga!$1:$1,PROSPER_Baliga!$15:$15,""),
IF($C19="Thorsten Huhn",_xlfn.XLOOKUP($B19,PROSPER_Huhn!$1:$1,PROSPER_Huhn!$15:$15,""),
IF($C19="Nick Hull",_xlfn.XLOOKUP($B19,PROSPER_Hull!$1:$1,PROSPER_Hull!$15:$15,""),
IF($C19="Monika Kotwani",_xlfn.XLOOKUP($B19,PROSPER_Kotwani!$1:$1,PROSPER_Kotwani!$15:$15,""),
IF($C19="Jonathan Wellner",_xlfn.XLOOKUP($B19,PROSPER_Wellner!$1:$1,PROSPER_Wellner!$15:$15,""),
IF($C19="Travis Harvey",_xlfn.XLOOKUP($B19,PROSPER_Harvey!$1:$1,PROSPER_Harvey!$15:$15,""),"")))))))="","",
IF($C19="Christopher Lobo",_xlfn.XLOOKUP($B19,PROSPER_Lobo!$1:$1,PROSPER_Lobo!$15:$15,""),
IF($C19="Naren Baliga",_xlfn.XLOOKUP($B19,PROSPER_Baliga!$1:$1,PROSPER_Baliga!$15:$15,""),
IF($C19="Thorsten Huhn",_xlfn.XLOOKUP($B19,PROSPER_Huhn!$1:$1,PROSPER_Huhn!$15:$15,""),
IF($C19="Nick Hull",_xlfn.XLOOKUP($B19,PROSPER_Hull!$1:$1,PROSPER_Hull!$15:$15,""),
IF($C19="Monika Kotwani",_xlfn.XLOOKUP($B19,PROSPER_Kotwani!$1:$1,PROSPER_Kotwani!$15:$15,""),
IF($C19="Jonathan Wellner",_xlfn.XLOOKUP($B19,PROSPER_Wellner!$1:$1,PROSPER_Wellner!$15:$15,""),
IF($C19="Travis Harvey",_xlfn.XLOOKUP($B19,PROSPER_Harvey!$1:$1,PROSPER_Harvey!$15:$15,""),"")))))))))</f>
        <v>No Comment</v>
      </c>
      <c r="BF19" s="124" t="s">
        <v>89</v>
      </c>
      <c r="BG19" s="150">
        <f t="shared" si="150"/>
        <v>3</v>
      </c>
      <c r="BH19" s="120" t="str">
        <f>_xlfn.XLOOKUP(B19,PROSPERInitial_Query!$E:$E,PROSPERInitial_Query!$N:$N,"",,-1)</f>
        <v>3</v>
      </c>
      <c r="BI19" s="121" t="str">
        <f t="shared" si="21"/>
        <v>Dominic Sanchez1 - PortfolioRevenue Management</v>
      </c>
      <c r="BJ19" s="126" t="str">
        <f>_xlfn.XLOOKUP(BI19,PROSPERDelta_Query!BK:BK,PROSPERDelta_Query!P:P,"",,-1)</f>
        <v/>
      </c>
      <c r="BK19" s="124">
        <f t="shared" si="151"/>
        <v>3</v>
      </c>
      <c r="BL19" s="124" t="str">
        <f>IF(IF(IF($C19="Christopher Lobo",_xlfn.XLOOKUP($B19,PROSPER_Lobo!$1:$1,PROSPER_Lobo!$16:$16,""),
IF($C19="Naren Baliga",_xlfn.XLOOKUP($B19,PROSPER_Baliga!$1:$1,PROSPER_Baliga!$16:$16,""),
IF($C19="Thorsten Huhn",_xlfn.XLOOKUP($B19,PROSPER_Huhn!$1:$1,PROSPER_Huhn!$16:$16,""),
IF($C19="Nick Hull",_xlfn.XLOOKUP($B19,PROSPER_Hull!$1:$1,PROSPER_Hull!$16:$16,""),
IF($C19="Monika Kotwani",_xlfn.XLOOKUP($B19,PROSPER_Kotwani!$1:$1,PROSPER_Kotwani!$16:$16,""),
IF($C19="Jonathan Wellner",_xlfn.XLOOKUP($B19,PROSPER_Wellner!$1:$1,PROSPER_Wellner!$16:$16,""),
IF($C19="Travis Harvey",_xlfn.XLOOKUP($B19,PROSPER_Harvey!$1:$1,PROSPER_Harvey!$16:$16,""),"")))))))="","",
IF($C19="Christopher Lobo",_xlfn.XLOOKUP($B19,PROSPER_Lobo!$1:$1,PROSPER_Lobo!$16:$16,""),
IF($C19="Naren Baliga",_xlfn.XLOOKUP($B19,PROSPER_Baliga!$1:$1,PROSPER_Baliga!$16:$16,""),
IF($C19="Thorsten Huhn",_xlfn.XLOOKUP($B19,PROSPER_Huhn!$1:$1,PROSPER_Huhn!$16:$16,""),
IF($C19="Nick Hull",_xlfn.XLOOKUP($B19,PROSPER_Hull!$1:$1,PROSPER_Hull!$16:$16,""),
IF($C19="Monika Kotwani",_xlfn.XLOOKUP($B19,PROSPER_Kotwani!$1:$1,PROSPER_Kotwani!$16:$16,""),
IF($C19="Jonathan Wellner",_xlfn.XLOOKUP($B19,PROSPER_Wellner!$1:$1,PROSPER_Wellner!$16:$16,""),
IF($C19="Travis Harvey",_xlfn.XLOOKUP($B19,PROSPER_Harvey!$1:$1,PROSPER_Harvey!$16:$16,""),""))))))))="","No Score",IF(IF($C19="Christopher Lobo",_xlfn.XLOOKUP($B19,PROSPER_Lobo!$1:$1,PROSPER_Lobo!$16:$16,""),
IF($C19="Naren Baliga",_xlfn.XLOOKUP($B19,PROSPER_Baliga!$1:$1,PROSPER_Baliga!$16:$16,""),
IF($C19="Thorsten Huhn",_xlfn.XLOOKUP($B19,PROSPER_Huhn!$1:$1,PROSPER_Huhn!$16:$16,""),
IF($C19="Nick Hull",_xlfn.XLOOKUP($B19,PROSPER_Hull!$1:$1,PROSPER_Hull!$16:$16,""),
IF($C19="Monika Kotwani",_xlfn.XLOOKUP($B19,PROSPER_Kotwani!$1:$1,PROSPER_Kotwani!$16:$16,""),
IF($C19="Jonathan Wellner",_xlfn.XLOOKUP($B19,PROSPER_Wellner!$1:$1,PROSPER_Wellner!$16:$16,""),
IF($C19="Travis Harvey",_xlfn.XLOOKUP($B19,PROSPER_Harvey!$1:$1,PROSPER_Harvey!$16:$16,""),"")))))))="","",
IF($C19="Christopher Lobo",_xlfn.XLOOKUP($B19,PROSPER_Lobo!$1:$1,PROSPER_Lobo!$16:$16,""),
IF($C19="Naren Baliga",_xlfn.XLOOKUP($B19,PROSPER_Baliga!$1:$1,PROSPER_Baliga!$16:$16,""),
IF($C19="Thorsten Huhn",_xlfn.XLOOKUP($B19,PROSPER_Huhn!$1:$1,PROSPER_Huhn!$16:$16,""),
IF($C19="Nick Hull",_xlfn.XLOOKUP($B19,PROSPER_Hull!$1:$1,PROSPER_Hull!$16:$16,""),
IF($C19="Monika Kotwani",_xlfn.XLOOKUP($B19,PROSPER_Kotwani!$1:$1,PROSPER_Kotwani!$16:$16,""),
IF($C19="Jonathan Wellner",_xlfn.XLOOKUP($B19,PROSPER_Wellner!$1:$1,PROSPER_Wellner!$16:$16,""),
IF($C19="Travis Harvey",_xlfn.XLOOKUP($B19,PROSPER_Harvey!$1:$1,PROSPER_Harvey!$16:$16,""),"")))))))))</f>
        <v>No Score</v>
      </c>
      <c r="BM19" s="125" t="str">
        <f>IF(IF(IF($C19="Christopher Lobo",_xlfn.XLOOKUP($B19,PROSPER_Lobo!$1:$1,PROSPER_Lobo!$17:$17,""),
IF($C19="Naren Baliga",_xlfn.XLOOKUP($B19,PROSPER_Baliga!$1:$1,PROSPER_Baliga!$17:$17,""),
IF($C19="Thorsten Huhn",_xlfn.XLOOKUP($B19,PROSPER_Huhn!$1:$1,PROSPER_Huhn!$17:$17,""),
IF($C19="Nick Hull",_xlfn.XLOOKUP($B19,PROSPER_Hull!$1:$1,PROSPER_Hull!$17:$17,""),
IF($C19="Monika Kotwani",_xlfn.XLOOKUP($B19,PROSPER_Kotwani!$1:$1,PROSPER_Kotwani!$17:$17,""),
IF($C19="Jonathan Wellner",_xlfn.XLOOKUP($B19,PROSPER_Wellner!$1:$1,PROSPER_Wellner!$17:$17,""),
IF($C19="Travis Harvey",_xlfn.XLOOKUP($B19,PROSPER_Harvey!$1:$1,PROSPER_Harvey!$17:$17,""),"")))))))="","",
IF($C19="Christopher Lobo",_xlfn.XLOOKUP($B19,PROSPER_Lobo!$1:$1,PROSPER_Lobo!$17:$17,""),
IF($C19="Naren Baliga",_xlfn.XLOOKUP($B19,PROSPER_Baliga!$1:$1,PROSPER_Baliga!$17:$17,""),
IF($C19="Thorsten Huhn",_xlfn.XLOOKUP($B19,PROSPER_Huhn!$1:$1,PROSPER_Huhn!$17:$17,""),
IF($C19="Nick Hull",_xlfn.XLOOKUP($B19,PROSPER_Hull!$1:$1,PROSPER_Hull!$17:$17,""),
IF($C19="Monika Kotwani",_xlfn.XLOOKUP($B19,PROSPER_Kotwani!$1:$1,PROSPER_Kotwani!$17:$17,""),
IF($C19="Jonathan Wellner",_xlfn.XLOOKUP($B19,PROSPER_Wellner!$1:$1,PROSPER_Wellner!$17:$17,""),
IF($C19="Travis Harvey",_xlfn.XLOOKUP($B19,PROSPER_Harvey!$1:$1,PROSPER_Harvey!$17:$17,""),""))))))))="","No Comment",IF(IF($C19="Christopher Lobo",_xlfn.XLOOKUP($B19,PROSPER_Lobo!$1:$1,PROSPER_Lobo!$17:$17,""),
IF($C19="Naren Baliga",_xlfn.XLOOKUP($B19,PROSPER_Baliga!$1:$1,PROSPER_Baliga!$17:$17,""),
IF($C19="Thorsten Huhn",_xlfn.XLOOKUP($B19,PROSPER_Huhn!$1:$1,PROSPER_Huhn!$17:$17,""),
IF($C19="Nick Hull",_xlfn.XLOOKUP($B19,PROSPER_Hull!$1:$1,PROSPER_Hull!$17:$17,""),
IF($C19="Monika Kotwani",_xlfn.XLOOKUP($B19,PROSPER_Kotwani!$1:$1,PROSPER_Kotwani!$17:$17,""),
IF($C19="Jonathan Wellner",_xlfn.XLOOKUP($B19,PROSPER_Wellner!$1:$1,PROSPER_Wellner!$17:$17,""),
IF($C19="Travis Harvey",_xlfn.XLOOKUP($B19,PROSPER_Harvey!$1:$1,PROSPER_Harvey!$17:$17,""),"")))))))="","",
IF($C19="Christopher Lobo",_xlfn.XLOOKUP($B19,PROSPER_Lobo!$1:$1,PROSPER_Lobo!$17:$17,""),
IF($C19="Naren Baliga",_xlfn.XLOOKUP($B19,PROSPER_Baliga!$1:$1,PROSPER_Baliga!$17:$17,""),
IF($C19="Thorsten Huhn",_xlfn.XLOOKUP($B19,PROSPER_Huhn!$1:$1,PROSPER_Huhn!$17:$17,""),
IF($C19="Nick Hull",_xlfn.XLOOKUP($B19,PROSPER_Hull!$1:$1,PROSPER_Hull!$17:$17,""),
IF($C19="Monika Kotwani",_xlfn.XLOOKUP($B19,PROSPER_Kotwani!$1:$1,PROSPER_Kotwani!$17:$17,""),
IF($C19="Jonathan Wellner",_xlfn.XLOOKUP($B19,PROSPER_Wellner!$1:$1,PROSPER_Wellner!$17:$17,""),
IF($C19="Travis Harvey",_xlfn.XLOOKUP($B19,PROSPER_Harvey!$1:$1,PROSPER_Harvey!$17:$17,""),"")))))))))</f>
        <v>No Comment</v>
      </c>
      <c r="BN19" s="124">
        <f>IFERROR(ROUND(_xlfn.XLOOKUP(B19,'RevenueChallenge_Query'!$E:$E,'RevenueChallenge_Query'!$F:$F)/3.2,0),"Not Taken")</f>
        <v>8</v>
      </c>
      <c r="BO19" s="150">
        <f t="shared" si="152"/>
        <v>5.5</v>
      </c>
      <c r="BP19" s="120" t="str">
        <f>_xlfn.XLOOKUP(B19,PROSPERInitial_Query!$E:$E,PROSPERInitial_Query!$O:$O,"",,-1)</f>
        <v>3</v>
      </c>
      <c r="BQ19" s="121" t="str">
        <f t="shared" si="24"/>
        <v>Dominic Sanchez1 - PortfolioArtificial Intelligence</v>
      </c>
      <c r="BR19" s="126" t="str">
        <f>_xlfn.XLOOKUP(BQ19,PROSPERDelta_Query!BK:BK,PROSPERDelta_Query!Q:Q,"",,-1)</f>
        <v/>
      </c>
      <c r="BS19" s="124">
        <f t="shared" si="153"/>
        <v>3</v>
      </c>
      <c r="BT19" s="124" t="str">
        <f>IF(IF(IF($C19="Christopher Lobo",_xlfn.XLOOKUP($B19,PROSPER_Lobo!$1:$1,PROSPER_Lobo!$18:$18,""),
IF($C19="Naren Baliga",_xlfn.XLOOKUP($B19,PROSPER_Baliga!$1:$1,PROSPER_Baliga!$18:$18,""),
IF($C19="Thorsten Huhn",_xlfn.XLOOKUP($B19,PROSPER_Huhn!$1:$1,PROSPER_Huhn!$18:$18,""),
IF($C19="Nick Hull",_xlfn.XLOOKUP($B19,PROSPER_Hull!$1:$1,PROSPER_Hull!$18:$18,""),
IF($C19="Monika Kotwani",_xlfn.XLOOKUP($B19,PROSPER_Kotwani!$1:$1,PROSPER_Kotwani!$18:$18,""),
IF($C19="Jonathan Wellner",_xlfn.XLOOKUP($B19,PROSPER_Wellner!$1:$1,PROSPER_Wellner!$18:$18,""),
IF($C19="Travis Harvey",_xlfn.XLOOKUP($B19,PROSPER_Harvey!$1:$1,PROSPER_Harvey!$18:$18,""),"")))))))="","",
IF($C19="Christopher Lobo",_xlfn.XLOOKUP($B19,PROSPER_Lobo!$1:$1,PROSPER_Lobo!$18:$18,""),
IF($C19="Naren Baliga",_xlfn.XLOOKUP($B19,PROSPER_Baliga!$1:$1,PROSPER_Baliga!$18:$18,""),
IF($C19="Thorsten Huhn",_xlfn.XLOOKUP($B19,PROSPER_Huhn!$1:$1,PROSPER_Huhn!$18:$18,""),
IF($C19="Nick Hull",_xlfn.XLOOKUP($B19,PROSPER_Hull!$1:$1,PROSPER_Hull!$18:$18,""),
IF($C19="Monika Kotwani",_xlfn.XLOOKUP($B19,PROSPER_Kotwani!$1:$1,PROSPER_Kotwani!$18:$18,""),
IF($C19="Jonathan Wellner",_xlfn.XLOOKUP($B19,PROSPER_Wellner!$1:$1,PROSPER_Wellner!$18:$18,""),
IF($C19="Travis Harvey",_xlfn.XLOOKUP($B19,PROSPER_Harvey!$1:$1,PROSPER_Harvey!$18:$18,""),""))))))))="","No Score",IF(IF($C19="Christopher Lobo",_xlfn.XLOOKUP($B19,PROSPER_Lobo!$1:$1,PROSPER_Lobo!$18:$18,""),
IF($C19="Naren Baliga",_xlfn.XLOOKUP($B19,PROSPER_Baliga!$1:$1,PROSPER_Baliga!$18:$18,""),
IF($C19="Thorsten Huhn",_xlfn.XLOOKUP($B19,PROSPER_Huhn!$1:$1,PROSPER_Huhn!$18:$18,""),
IF($C19="Nick Hull",_xlfn.XLOOKUP($B19,PROSPER_Hull!$1:$1,PROSPER_Hull!$18:$18,""),
IF($C19="Monika Kotwani",_xlfn.XLOOKUP($B19,PROSPER_Kotwani!$1:$1,PROSPER_Kotwani!$18:$18,""),
IF($C19="Jonathan Wellner",_xlfn.XLOOKUP($B19,PROSPER_Wellner!$1:$1,PROSPER_Wellner!$18:$18,""),
IF($C19="Travis Harvey",_xlfn.XLOOKUP($B19,PROSPER_Harvey!$1:$1,PROSPER_Harvey!$18:$18,""),"")))))))="","",
IF($C19="Christopher Lobo",_xlfn.XLOOKUP($B19,PROSPER_Lobo!$1:$1,PROSPER_Lobo!$18:$18,""),
IF($C19="Naren Baliga",_xlfn.XLOOKUP($B19,PROSPER_Baliga!$1:$1,PROSPER_Baliga!$18:$18,""),
IF($C19="Thorsten Huhn",_xlfn.XLOOKUP($B19,PROSPER_Huhn!$1:$1,PROSPER_Huhn!$18:$18,""),
IF($C19="Nick Hull",_xlfn.XLOOKUP($B19,PROSPER_Hull!$1:$1,PROSPER_Hull!$18:$18,""),
IF($C19="Monika Kotwani",_xlfn.XLOOKUP($B19,PROSPER_Kotwani!$1:$1,PROSPER_Kotwani!$18:$18,""),
IF($C19="Jonathan Wellner",_xlfn.XLOOKUP($B19,PROSPER_Wellner!$1:$1,PROSPER_Wellner!$18:$18,""),
IF($C19="Travis Harvey",_xlfn.XLOOKUP($B19,PROSPER_Harvey!$1:$1,PROSPER_Harvey!$18:$18,""),"")))))))))</f>
        <v>No Score</v>
      </c>
      <c r="BU19" s="125" t="str">
        <f>IF(IF(IF($C19="Christopher Lobo",_xlfn.XLOOKUP($B19,PROSPER_Lobo!$1:$1,PROSPER_Lobo!$19:$19,""),
IF($C19="Naren Baliga",_xlfn.XLOOKUP($B19,PROSPER_Baliga!$1:$1,PROSPER_Baliga!$19:$19,""),
IF($C19="Thorsten Huhn",_xlfn.XLOOKUP($B19,PROSPER_Huhn!$1:$1,PROSPER_Huhn!$19:$19,""),
IF($C19="Nick Hull",_xlfn.XLOOKUP($B19,PROSPER_Hull!$1:$1,PROSPER_Hull!$19:$19,""),
IF($C19="Monika Kotwani",_xlfn.XLOOKUP($B19,PROSPER_Kotwani!$1:$1,PROSPER_Kotwani!$19:$19,""),
IF($C19="Jonathan Wellner",_xlfn.XLOOKUP($B19,PROSPER_Wellner!$1:$1,PROSPER_Wellner!$19:$19,""),
IF($C19="Travis Harvey",_xlfn.XLOOKUP($B19,PROSPER_Harvey!$1:$1,PROSPER_Harvey!$19:$19,""),"")))))))="","",
IF($C19="Christopher Lobo",_xlfn.XLOOKUP($B19,PROSPER_Lobo!$1:$1,PROSPER_Lobo!$19:$19,""),
IF($C19="Naren Baliga",_xlfn.XLOOKUP($B19,PROSPER_Baliga!$1:$1,PROSPER_Baliga!$19:$19,""),
IF($C19="Thorsten Huhn",_xlfn.XLOOKUP($B19,PROSPER_Huhn!$1:$1,PROSPER_Huhn!$19:$19,""),
IF($C19="Nick Hull",_xlfn.XLOOKUP($B19,PROSPER_Hull!$1:$1,PROSPER_Hull!$19:$19,""),
IF($C19="Monika Kotwani",_xlfn.XLOOKUP($B19,PROSPER_Kotwani!$1:$1,PROSPER_Kotwani!$19:$19,""),
IF($C19="Jonathan Wellner",_xlfn.XLOOKUP($B19,PROSPER_Wellner!$1:$1,PROSPER_Wellner!$19:$19,""),
IF($C19="Travis Harvey",_xlfn.XLOOKUP($B19,PROSPER_Harvey!$1:$1,PROSPER_Harvey!$19:$19,""),""))))))))="","No Comment",IF(IF($C19="Christopher Lobo",_xlfn.XLOOKUP($B19,PROSPER_Lobo!$1:$1,PROSPER_Lobo!$19:$19,""),
IF($C19="Naren Baliga",_xlfn.XLOOKUP($B19,PROSPER_Baliga!$1:$1,PROSPER_Baliga!$19:$19,""),
IF($C19="Thorsten Huhn",_xlfn.XLOOKUP($B19,PROSPER_Huhn!$1:$1,PROSPER_Huhn!$19:$19,""),
IF($C19="Nick Hull",_xlfn.XLOOKUP($B19,PROSPER_Hull!$1:$1,PROSPER_Hull!$19:$19,""),
IF($C19="Monika Kotwani",_xlfn.XLOOKUP($B19,PROSPER_Kotwani!$1:$1,PROSPER_Kotwani!$19:$19,""),
IF($C19="Jonathan Wellner",_xlfn.XLOOKUP($B19,PROSPER_Wellner!$1:$1,PROSPER_Wellner!$19:$19,""),
IF($C19="Travis Harvey",_xlfn.XLOOKUP($B19,PROSPER_Harvey!$1:$1,PROSPER_Harvey!$19:$19,""),"")))))))="","",
IF($C19="Christopher Lobo",_xlfn.XLOOKUP($B19,PROSPER_Lobo!$1:$1,PROSPER_Lobo!$19:$19,""),
IF($C19="Naren Baliga",_xlfn.XLOOKUP($B19,PROSPER_Baliga!$1:$1,PROSPER_Baliga!$19:$19,""),
IF($C19="Thorsten Huhn",_xlfn.XLOOKUP($B19,PROSPER_Huhn!$1:$1,PROSPER_Huhn!$19:$19,""),
IF($C19="Nick Hull",_xlfn.XLOOKUP($B19,PROSPER_Hull!$1:$1,PROSPER_Hull!$19:$19,""),
IF($C19="Monika Kotwani",_xlfn.XLOOKUP($B19,PROSPER_Kotwani!$1:$1,PROSPER_Kotwani!$19:$19,""),
IF($C19="Jonathan Wellner",_xlfn.XLOOKUP($B19,PROSPER_Wellner!$1:$1,PROSPER_Wellner!$19:$19,""),
IF($C19="Travis Harvey",_xlfn.XLOOKUP($B19,PROSPER_Harvey!$1:$1,PROSPER_Harvey!$19:$19,""),"")))))))))</f>
        <v>No Comment</v>
      </c>
      <c r="BV19" s="124" t="s">
        <v>89</v>
      </c>
      <c r="BW19" s="150">
        <f t="shared" si="154"/>
        <v>3</v>
      </c>
      <c r="BX19" s="127">
        <f t="shared" si="155"/>
        <v>3.5555555555555554</v>
      </c>
      <c r="BY19" s="128" t="str">
        <f t="shared" si="156"/>
        <v>N/A</v>
      </c>
      <c r="BZ19" s="128">
        <f t="shared" si="157"/>
        <v>7.5</v>
      </c>
      <c r="CA19" s="129">
        <f t="shared" si="158"/>
        <v>3.8333333333333335</v>
      </c>
      <c r="CB19" s="130" t="str">
        <f>_xlfn.XLOOKUP(B19,PROSPERInitial_Query!$E:$E,PROSPERInitial_Query!$AA:$AA,"",,-1)</f>
        <v>Chevron</v>
      </c>
      <c r="CC19" s="121" t="str">
        <f t="shared" si="31"/>
        <v>Dominic Sanchez2 - RelationshipAccount / Stakeholder 1Name</v>
      </c>
      <c r="CD19" s="121" t="str">
        <f>_xlfn.XLOOKUP(CC19,PROSPERDelta_Query!BK:BK,PROSPERDelta_Query!AC:AC,"",,-1)</f>
        <v/>
      </c>
      <c r="CE19" s="126" t="str">
        <f>_xlfn.XLOOKUP(B19,PROSPERInitial_Query!$E:$E,PROSPERInitial_Query!$Q:$Q,"",,-1)</f>
        <v>6</v>
      </c>
      <c r="CF19" s="121" t="str">
        <f t="shared" si="32"/>
        <v>Dominic Sanchez2 - RelationshipAccount / Stakeholder 1Self Score</v>
      </c>
      <c r="CG19" s="126" t="str">
        <f>_xlfn.XLOOKUP(CF19,PROSPERDelta_Query!BK:BK,PROSPERDelta_Query!AM:AM,"",,-1)</f>
        <v/>
      </c>
      <c r="CH19" s="131" t="str">
        <f t="shared" si="159"/>
        <v>Chevron</v>
      </c>
      <c r="CI19" s="131" t="str">
        <f t="shared" si="160"/>
        <v>Chevron</v>
      </c>
      <c r="CJ19" s="132">
        <f t="shared" si="161"/>
        <v>6</v>
      </c>
      <c r="CK19" s="132" t="str">
        <f>IF(IF(IF($C19="Christopher Lobo",_xlfn.XLOOKUP($B19,PROSPER_Lobo!$1:$1,PROSPER_Lobo!$21:$21,""),
IF($C19="Naren Baliga",_xlfn.XLOOKUP($B19,PROSPER_Baliga!$1:$1,PROSPER_Baliga!$21:$21,""),
IF($C19="Thorsten Huhn",_xlfn.XLOOKUP($B19,PROSPER_Huhn!$1:$1,PROSPER_Huhn!$21:$21,""),
IF($C19="Nick Hull",_xlfn.XLOOKUP($B19,PROSPER_Hull!$1:$1,PROSPER_Hull!$21:$21,""),
IF($C19="Monika Kotwani",_xlfn.XLOOKUP($B19,PROSPER_Kotwani!$1:$1,PROSPER_Kotwani!$21:$21,""),
IF($C19="Jonathan Wellner",_xlfn.XLOOKUP($B19,PROSPER_Wellner!$1:$1,PROSPER_Wellner!$21:$21,""),
IF($C19="Travis Harvey",_xlfn.XLOOKUP($B19,PROSPER_Harvey!$1:$1,PROSPER_Harvey!$21:$21,""),"")))))))="","",
IF($C19="Christopher Lobo",_xlfn.XLOOKUP($B19,PROSPER_Lobo!$1:$1,PROSPER_Lobo!$21:$21,""),
IF($C19="Naren Baliga",_xlfn.XLOOKUP($B19,PROSPER_Baliga!$1:$1,PROSPER_Baliga!$21:$21,""),
IF($C19="Thorsten Huhn",_xlfn.XLOOKUP($B19,PROSPER_Huhn!$1:$1,PROSPER_Huhn!$21:$21,""),
IF($C19="Nick Hull",_xlfn.XLOOKUP($B19,PROSPER_Hull!$1:$1,PROSPER_Hull!$21:$21,""),
IF($C19="Monika Kotwani",_xlfn.XLOOKUP($B19,PROSPER_Kotwani!$1:$1,PROSPER_Kotwani!$21:$21,""),
IF($C19="Jonathan Wellner",_xlfn.XLOOKUP($B19,PROSPER_Wellner!$1:$1,PROSPER_Wellner!$21:$21,""),
IF($C19="Travis Harvey",_xlfn.XLOOKUP($B19,PROSPER_Harvey!$1:$1,PROSPER_Harvey!$21:$21,""),""))))))))="","No Score",IF(IF($C19="Christopher Lobo",_xlfn.XLOOKUP($B19,PROSPER_Lobo!$1:$1,PROSPER_Lobo!$21:$21,""),
IF($C19="Naren Baliga",_xlfn.XLOOKUP($B19,PROSPER_Baliga!$1:$1,PROSPER_Baliga!$21:$21,""),
IF($C19="Thorsten Huhn",_xlfn.XLOOKUP($B19,PROSPER_Huhn!$1:$1,PROSPER_Huhn!$21:$21,""),
IF($C19="Nick Hull",_xlfn.XLOOKUP($B19,PROSPER_Hull!$1:$1,PROSPER_Hull!$21:$21,""),
IF($C19="Monika Kotwani",_xlfn.XLOOKUP($B19,PROSPER_Kotwani!$1:$1,PROSPER_Kotwani!$21:$21,""),
IF($C19="Jonathan Wellner",_xlfn.XLOOKUP($B19,PROSPER_Wellner!$1:$1,PROSPER_Wellner!$21:$21,""),
IF($C19="Travis Harvey",_xlfn.XLOOKUP($B19,PROSPER_Harvey!$1:$1,PROSPER_Harvey!$21:$21,""),"")))))))="","",
IF($C19="Christopher Lobo",_xlfn.XLOOKUP($B19,PROSPER_Lobo!$1:$1,PROSPER_Lobo!$21:$21,""),
IF($C19="Naren Baliga",_xlfn.XLOOKUP($B19,PROSPER_Baliga!$1:$1,PROSPER_Baliga!$21:$21,""),
IF($C19="Thorsten Huhn",_xlfn.XLOOKUP($B19,PROSPER_Huhn!$1:$1,PROSPER_Huhn!$21:$21,""),
IF($C19="Nick Hull",_xlfn.XLOOKUP($B19,PROSPER_Hull!$1:$1,PROSPER_Hull!$21:$21,""),
IF($C19="Monika Kotwani",_xlfn.XLOOKUP($B19,PROSPER_Kotwani!$1:$1,PROSPER_Kotwani!$21:$21,""),
IF($C19="Jonathan Wellner",_xlfn.XLOOKUP($B19,PROSPER_Wellner!$1:$1,PROSPER_Wellner!$21:$21,""),
IF($C19="Travis Harvey",_xlfn.XLOOKUP($B19,PROSPER_Harvey!$1:$1,PROSPER_Harvey!$21:$21,""),"")))))))))</f>
        <v>N/A</v>
      </c>
      <c r="CL19" s="131" t="str">
        <f>IF(IF(IF($C19="Christopher Lobo",_xlfn.XLOOKUP($B19,PROSPER_Lobo!$1:$1,PROSPER_Lobo!$22:$22,""),
IF($C19="Naren Baliga",_xlfn.XLOOKUP($B19,PROSPER_Baliga!$1:$1,PROSPER_Baliga!$22:$22,""),
IF($C19="Thorsten Huhn",_xlfn.XLOOKUP($B19,PROSPER_Huhn!$1:$1,PROSPER_Huhn!$22:$22,""),
IF($C19="Nick Hull",_xlfn.XLOOKUP($B19,PROSPER_Hull!$1:$1,PROSPER_Hull!$22:$22,""),
IF($C19="Monika Kotwani",_xlfn.XLOOKUP($B19,PROSPER_Kotwani!$1:$1,PROSPER_Kotwani!$22:$22,""),
IF($C19="Jonathan Wellner",_xlfn.XLOOKUP($B19,PROSPER_Wellner!$1:$1,PROSPER_Wellner!$22:$22,""),
IF($C19="Travis Harvey",_xlfn.XLOOKUP($B19,PROSPER_Harvey!$1:$1,PROSPER_Harvey!$22:$22,""),"")))))))="","",
IF($C19="Christopher Lobo",_xlfn.XLOOKUP($B19,PROSPER_Lobo!$1:$1,PROSPER_Lobo!$22:$22,""),
IF($C19="Naren Baliga",_xlfn.XLOOKUP($B19,PROSPER_Baliga!$1:$1,PROSPER_Baliga!$22:$22,""),
IF($C19="Thorsten Huhn",_xlfn.XLOOKUP($B19,PROSPER_Huhn!$1:$1,PROSPER_Huhn!$22:$22,""),
IF($C19="Nick Hull",_xlfn.XLOOKUP($B19,PROSPER_Hull!$1:$1,PROSPER_Hull!$22:$22,""),
IF($C19="Monika Kotwani",_xlfn.XLOOKUP($B19,PROSPER_Kotwani!$1:$1,PROSPER_Kotwani!$22:$22,""),
IF($C19="Jonathan Wellner",_xlfn.XLOOKUP($B19,PROSPER_Wellner!$1:$1,PROSPER_Wellner!$22:$22,""),
IF($C19="Travis Harvey",_xlfn.XLOOKUP($B19,PROSPER_Harvey!$1:$1,PROSPER_Harvey!$22:$22,""),""))))))))="","No Comment",IF(IF($C19="Christopher Lobo",_xlfn.XLOOKUP($B19,PROSPER_Lobo!$1:$1,PROSPER_Lobo!$22:$22,""),
IF($C19="Naren Baliga",_xlfn.XLOOKUP($B19,PROSPER_Baliga!$1:$1,PROSPER_Baliga!$22:$22,""),
IF($C19="Thorsten Huhn",_xlfn.XLOOKUP($B19,PROSPER_Huhn!$1:$1,PROSPER_Huhn!$22:$22,""),
IF($C19="Nick Hull",_xlfn.XLOOKUP($B19,PROSPER_Hull!$1:$1,PROSPER_Hull!$22:$22,""),
IF($C19="Monika Kotwani",_xlfn.XLOOKUP($B19,PROSPER_Kotwani!$1:$1,PROSPER_Kotwani!$22:$22,""),
IF($C19="Jonathan Wellner",_xlfn.XLOOKUP($B19,PROSPER_Wellner!$1:$1,PROSPER_Wellner!$22:$22,""),
IF($C19="Travis Harvey",_xlfn.XLOOKUP($B19,PROSPER_Harvey!$1:$1,PROSPER_Harvey!$22:$22,""),"")))))))="","",
IF($C19="Christopher Lobo",_xlfn.XLOOKUP($B19,PROSPER_Lobo!$1:$1,PROSPER_Lobo!$22:$22,""),
IF($C19="Naren Baliga",_xlfn.XLOOKUP($B19,PROSPER_Baliga!$1:$1,PROSPER_Baliga!$22:$22,""),
IF($C19="Thorsten Huhn",_xlfn.XLOOKUP($B19,PROSPER_Huhn!$1:$1,PROSPER_Huhn!$22:$22,""),
IF($C19="Nick Hull",_xlfn.XLOOKUP($B19,PROSPER_Hull!$1:$1,PROSPER_Hull!$22:$22,""),
IF($C19="Monika Kotwani",_xlfn.XLOOKUP($B19,PROSPER_Kotwani!$1:$1,PROSPER_Kotwani!$22:$22,""),
IF($C19="Jonathan Wellner",_xlfn.XLOOKUP($B19,PROSPER_Wellner!$1:$1,PROSPER_Wellner!$22:$22,""),
IF($C19="Travis Harvey",_xlfn.XLOOKUP($B19,PROSPER_Harvey!$1:$1,PROSPER_Harvey!$22:$22,""),"")))))))))</f>
        <v>N/A</v>
      </c>
      <c r="CM19" s="150">
        <f t="shared" si="162"/>
        <v>6</v>
      </c>
      <c r="CN19" s="130" t="str">
        <f>_xlfn.XLOOKUP(B19,PROSPERInitial_Query!$E:$E,PROSPERInitial_Query!$AB:$AB,"",,-1)</f>
        <v>Amazon</v>
      </c>
      <c r="CO19" s="121" t="str">
        <f t="shared" si="37"/>
        <v>Dominic Sanchez2 - RelationshipAccount / Stakeholder 2Name</v>
      </c>
      <c r="CP19" s="121" t="str">
        <f>_xlfn.XLOOKUP(CO19,PROSPERDelta_Query!BK:BK,PROSPERDelta_Query!AD:AD,"",,-1)</f>
        <v/>
      </c>
      <c r="CQ19" s="126" t="str">
        <f>_xlfn.XLOOKUP(B19,PROSPERInitial_Query!$E:$E,PROSPERInitial_Query!$R:$R,"",,-1)</f>
        <v>7</v>
      </c>
      <c r="CR19" s="121" t="str">
        <f t="shared" si="38"/>
        <v>Dominic Sanchez2 - RelationshipAccount / Stakeholder 2Self Score</v>
      </c>
      <c r="CS19" s="126" t="str">
        <f>_xlfn.XLOOKUP(CR19,PROSPERDelta_Query!BK:BK,PROSPERDelta_Query!AN:AN,"",,-1)</f>
        <v/>
      </c>
      <c r="CT19" s="131" t="str">
        <f t="shared" si="163"/>
        <v>Amazon</v>
      </c>
      <c r="CU19" s="131" t="str">
        <f t="shared" si="164"/>
        <v>Amazon</v>
      </c>
      <c r="CV19" s="132">
        <f t="shared" si="165"/>
        <v>7</v>
      </c>
      <c r="CW19" s="132" t="str">
        <f>IF(IF(IF($C19="Christopher Lobo",_xlfn.XLOOKUP($B19,PROSPER_Lobo!$1:$1,PROSPER_Lobo!$24:$24,""),
IF($C19="Naren Baliga",_xlfn.XLOOKUP($B19,PROSPER_Baliga!$1:$1,PROSPER_Baliga!$24:$24,""),
IF($C19="Thorsten Huhn",_xlfn.XLOOKUP($B19,PROSPER_Huhn!$1:$1,PROSPER_Huhn!$24:$24,""),
IF($C19="Nick Hull",_xlfn.XLOOKUP($B19,PROSPER_Hull!$1:$1,PROSPER_Hull!$24:$24,""),
IF($C19="Monika Kotwani",_xlfn.XLOOKUP($B19,PROSPER_Kotwani!$1:$1,PROSPER_Kotwani!$24:$24,""),
IF($C19="Jonathan Wellner",_xlfn.XLOOKUP($B19,PROSPER_Wellner!$1:$1,PROSPER_Wellner!$24:$24,""),
IF($C19="Travis Harvey",_xlfn.XLOOKUP($B19,PROSPER_Harvey!$1:$1,PROSPER_Harvey!$24:$24,""),"")))))))="","",
IF($C19="Christopher Lobo",_xlfn.XLOOKUP($B19,PROSPER_Lobo!$1:$1,PROSPER_Lobo!$24:$24,""),
IF($C19="Naren Baliga",_xlfn.XLOOKUP($B19,PROSPER_Baliga!$1:$1,PROSPER_Baliga!$24:$24,""),
IF($C19="Thorsten Huhn",_xlfn.XLOOKUP($B19,PROSPER_Huhn!$1:$1,PROSPER_Huhn!$24:$24,""),
IF($C19="Nick Hull",_xlfn.XLOOKUP($B19,PROSPER_Hull!$1:$1,PROSPER_Hull!$24:$24,""),
IF($C19="Monika Kotwani",_xlfn.XLOOKUP($B19,PROSPER_Kotwani!$1:$1,PROSPER_Kotwani!$24:$24,""),
IF($C19="Jonathan Wellner",_xlfn.XLOOKUP($B19,PROSPER_Wellner!$1:$1,PROSPER_Wellner!$24:$24,""),
IF($C19="Travis Harvey",_xlfn.XLOOKUP($B19,PROSPER_Harvey!$1:$1,PROSPER_Harvey!$24:$24,""),""))))))))="","No Score",IF(IF($C19="Christopher Lobo",_xlfn.XLOOKUP($B19,PROSPER_Lobo!$1:$1,PROSPER_Lobo!$24:$24,""),
IF($C19="Naren Baliga",_xlfn.XLOOKUP($B19,PROSPER_Baliga!$1:$1,PROSPER_Baliga!$24:$24,""),
IF($C19="Thorsten Huhn",_xlfn.XLOOKUP($B19,PROSPER_Huhn!$1:$1,PROSPER_Huhn!$24:$24,""),
IF($C19="Nick Hull",_xlfn.XLOOKUP($B19,PROSPER_Hull!$1:$1,PROSPER_Hull!$24:$24,""),
IF($C19="Monika Kotwani",_xlfn.XLOOKUP($B19,PROSPER_Kotwani!$1:$1,PROSPER_Kotwani!$24:$24,""),
IF($C19="Jonathan Wellner",_xlfn.XLOOKUP($B19,PROSPER_Wellner!$1:$1,PROSPER_Wellner!$24:$24,""),
IF($C19="Travis Harvey",_xlfn.XLOOKUP($B19,PROSPER_Harvey!$1:$1,PROSPER_Harvey!$24:$24,""),"")))))))="","",
IF($C19="Christopher Lobo",_xlfn.XLOOKUP($B19,PROSPER_Lobo!$1:$1,PROSPER_Lobo!$24:$24,""),
IF($C19="Naren Baliga",_xlfn.XLOOKUP($B19,PROSPER_Baliga!$1:$1,PROSPER_Baliga!$24:$24,""),
IF($C19="Thorsten Huhn",_xlfn.XLOOKUP($B19,PROSPER_Huhn!$1:$1,PROSPER_Huhn!$24:$24,""),
IF($C19="Nick Hull",_xlfn.XLOOKUP($B19,PROSPER_Hull!$1:$1,PROSPER_Hull!$24:$24,""),
IF($C19="Monika Kotwani",_xlfn.XLOOKUP($B19,PROSPER_Kotwani!$1:$1,PROSPER_Kotwani!$24:$24,""),
IF($C19="Jonathan Wellner",_xlfn.XLOOKUP($B19,PROSPER_Wellner!$1:$1,PROSPER_Wellner!$24:$24,""),
IF($C19="Travis Harvey",_xlfn.XLOOKUP($B19,PROSPER_Harvey!$1:$1,PROSPER_Harvey!$24:$24,""),"")))))))))</f>
        <v>N/A</v>
      </c>
      <c r="CX19" s="131" t="str">
        <f>IF(IF(IF($C19="Christopher Lobo",_xlfn.XLOOKUP($B19,PROSPER_Lobo!$1:$1,PROSPER_Lobo!$25:$25,""),
IF($C19="Naren Baliga",_xlfn.XLOOKUP($B19,PROSPER_Baliga!$1:$1,PROSPER_Baliga!$25:$25,""),
IF($C19="Thorsten Huhn",_xlfn.XLOOKUP($B19,PROSPER_Huhn!$1:$1,PROSPER_Huhn!$25:$25,""),
IF($C19="Nick Hull",_xlfn.XLOOKUP($B19,PROSPER_Hull!$1:$1,PROSPER_Hull!$25:$25,""),
IF($C19="Monika Kotwani",_xlfn.XLOOKUP($B19,PROSPER_Kotwani!$1:$1,PROSPER_Kotwani!$25:$25,""),
IF($C19="Jonathan Wellner",_xlfn.XLOOKUP($B19,PROSPER_Wellner!$1:$1,PROSPER_Wellner!$25:$25,""),
IF($C19="Travis Harvey",_xlfn.XLOOKUP($B19,PROSPER_Harvey!$1:$1,PROSPER_Harvey!$25:$25,""),"")))))))="","",
IF($C19="Christopher Lobo",_xlfn.XLOOKUP($B19,PROSPER_Lobo!$1:$1,PROSPER_Lobo!$25:$25,""),
IF($C19="Naren Baliga",_xlfn.XLOOKUP($B19,PROSPER_Baliga!$1:$1,PROSPER_Baliga!$25:$25,""),
IF($C19="Thorsten Huhn",_xlfn.XLOOKUP($B19,PROSPER_Huhn!$1:$1,PROSPER_Huhn!$25:$25,""),
IF($C19="Nick Hull",_xlfn.XLOOKUP($B19,PROSPER_Hull!$1:$1,PROSPER_Hull!$25:$25,""),
IF($C19="Monika Kotwani",_xlfn.XLOOKUP($B19,PROSPER_Kotwani!$1:$1,PROSPER_Kotwani!$25:$25,""),
IF($C19="Jonathan Wellner",_xlfn.XLOOKUP($B19,PROSPER_Wellner!$1:$1,PROSPER_Wellner!$25:$25,""),
IF($C19="Travis Harvey",_xlfn.XLOOKUP($B19,PROSPER_Harvey!$1:$1,PROSPER_Harvey!$25:$25,""),""))))))))="","No Comment",IF(IF($C19="Christopher Lobo",_xlfn.XLOOKUP($B19,PROSPER_Lobo!$1:$1,PROSPER_Lobo!$25:$25,""),
IF($C19="Naren Baliga",_xlfn.XLOOKUP($B19,PROSPER_Baliga!$1:$1,PROSPER_Baliga!$25:$25,""),
IF($C19="Thorsten Huhn",_xlfn.XLOOKUP($B19,PROSPER_Huhn!$1:$1,PROSPER_Huhn!$25:$25,""),
IF($C19="Nick Hull",_xlfn.XLOOKUP($B19,PROSPER_Hull!$1:$1,PROSPER_Hull!$25:$25,""),
IF($C19="Monika Kotwani",_xlfn.XLOOKUP($B19,PROSPER_Kotwani!$1:$1,PROSPER_Kotwani!$25:$25,""),
IF($C19="Jonathan Wellner",_xlfn.XLOOKUP($B19,PROSPER_Wellner!$1:$1,PROSPER_Wellner!$25:$25,""),
IF($C19="Travis Harvey",_xlfn.XLOOKUP($B19,PROSPER_Harvey!$1:$1,PROSPER_Harvey!$25:$25,""),"")))))))="","",
IF($C19="Christopher Lobo",_xlfn.XLOOKUP($B19,PROSPER_Lobo!$1:$1,PROSPER_Lobo!$25:$25,""),
IF($C19="Naren Baliga",_xlfn.XLOOKUP($B19,PROSPER_Baliga!$1:$1,PROSPER_Baliga!$25:$25,""),
IF($C19="Thorsten Huhn",_xlfn.XLOOKUP($B19,PROSPER_Huhn!$1:$1,PROSPER_Huhn!$25:$25,""),
IF($C19="Nick Hull",_xlfn.XLOOKUP($B19,PROSPER_Hull!$1:$1,PROSPER_Hull!$25:$25,""),
IF($C19="Monika Kotwani",_xlfn.XLOOKUP($B19,PROSPER_Kotwani!$1:$1,PROSPER_Kotwani!$25:$25,""),
IF($C19="Jonathan Wellner",_xlfn.XLOOKUP($B19,PROSPER_Wellner!$1:$1,PROSPER_Wellner!$25:$25,""),
IF($C19="Travis Harvey",_xlfn.XLOOKUP($B19,PROSPER_Harvey!$1:$1,PROSPER_Harvey!$25:$25,""),"")))))))))</f>
        <v>N/A</v>
      </c>
      <c r="CY19" s="150">
        <f t="shared" si="166"/>
        <v>7</v>
      </c>
      <c r="CZ19" s="130" t="str">
        <f>_xlfn.XLOOKUP(B19,PROSPERInitial_Query!$E:$E,PROSPERInitial_Query!$AC:$AC,"",,-1)</f>
        <v>N/A</v>
      </c>
      <c r="DA19" s="121" t="str">
        <f t="shared" si="43"/>
        <v>Dominic Sanchez2 - RelationshipAccount / Stakeholder 3Name</v>
      </c>
      <c r="DB19" s="121" t="str">
        <f>_xlfn.XLOOKUP(DA19,PROSPERDelta_Query!BK:BK,PROSPERDelta_Query!AE:AE,"",,-1)</f>
        <v/>
      </c>
      <c r="DC19" s="126" t="str">
        <f>_xlfn.XLOOKUP(B19,PROSPERInitial_Query!$E:$E,PROSPERInitial_Query!$S:$S,"",,-1)</f>
        <v>N/A</v>
      </c>
      <c r="DD19" s="121" t="str">
        <f t="shared" si="44"/>
        <v>Dominic Sanchez2 - RelationshipAccount / Stakeholder 3Self Score</v>
      </c>
      <c r="DE19" s="126" t="str">
        <f>_xlfn.XLOOKUP(DD19,PROSPERDelta_Query!BK:BK,PROSPERDelta_Query!AO:AO,"",,-1)</f>
        <v/>
      </c>
      <c r="DF19" s="131" t="str">
        <f t="shared" si="167"/>
        <v>N/A</v>
      </c>
      <c r="DG19" s="131" t="str">
        <f t="shared" si="168"/>
        <v>N/A</v>
      </c>
      <c r="DH19" s="132" t="str">
        <f t="shared" si="169"/>
        <v>N/A</v>
      </c>
      <c r="DI19" s="132" t="str">
        <f>IF(IF(IF($C19="Christopher Lobo",_xlfn.XLOOKUP($B19,PROSPER_Lobo!$1:$1,PROSPER_Lobo!$27:$27,""),
IF($C19="Naren Baliga",_xlfn.XLOOKUP($B19,PROSPER_Baliga!$1:$1,PROSPER_Baliga!$27:$27,""),
IF($C19="Thorsten Huhn",_xlfn.XLOOKUP($B19,PROSPER_Huhn!$1:$1,PROSPER_Huhn!$27:$27,""),
IF($C19="Nick Hull",_xlfn.XLOOKUP($B19,PROSPER_Hull!$1:$1,PROSPER_Hull!$27:$27,""),
IF($C19="Monika Kotwani",_xlfn.XLOOKUP($B19,PROSPER_Kotwani!$1:$1,PROSPER_Kotwani!$27:$27,""),
IF($C19="Jonathan Wellner",_xlfn.XLOOKUP($B19,PROSPER_Wellner!$1:$1,PROSPER_Wellner!$27:$27,""),
IF($C19="Travis Harvey",_xlfn.XLOOKUP($B19,PROSPER_Harvey!$1:$1,PROSPER_Harvey!$27:$27,""),"")))))))="","",
IF($C19="Christopher Lobo",_xlfn.XLOOKUP($B19,PROSPER_Lobo!$1:$1,PROSPER_Lobo!$27:$27,""),
IF($C19="Naren Baliga",_xlfn.XLOOKUP($B19,PROSPER_Baliga!$1:$1,PROSPER_Baliga!$27:$27,""),
IF($C19="Thorsten Huhn",_xlfn.XLOOKUP($B19,PROSPER_Huhn!$1:$1,PROSPER_Huhn!$27:$27,""),
IF($C19="Nick Hull",_xlfn.XLOOKUP($B19,PROSPER_Hull!$1:$1,PROSPER_Hull!$27:$27,""),
IF($C19="Monika Kotwani",_xlfn.XLOOKUP($B19,PROSPER_Kotwani!$1:$1,PROSPER_Kotwani!$27:$27,""),
IF($C19="Jonathan Wellner",_xlfn.XLOOKUP($B19,PROSPER_Wellner!$1:$1,PROSPER_Wellner!$27:$27,""),
IF($C19="Travis Harvey",_xlfn.XLOOKUP($B19,PROSPER_Harvey!$1:$1,PROSPER_Harvey!$27:$27,""),""))))))))="","No Score",IF(IF($C19="Christopher Lobo",_xlfn.XLOOKUP($B19,PROSPER_Lobo!$1:$1,PROSPER_Lobo!$27:$27,""),
IF($C19="Naren Baliga",_xlfn.XLOOKUP($B19,PROSPER_Baliga!$1:$1,PROSPER_Baliga!$27:$27,""),
IF($C19="Thorsten Huhn",_xlfn.XLOOKUP($B19,PROSPER_Huhn!$1:$1,PROSPER_Huhn!$27:$27,""),
IF($C19="Nick Hull",_xlfn.XLOOKUP($B19,PROSPER_Hull!$1:$1,PROSPER_Hull!$27:$27,""),
IF($C19="Monika Kotwani",_xlfn.XLOOKUP($B19,PROSPER_Kotwani!$1:$1,PROSPER_Kotwani!$27:$27,""),
IF($C19="Jonathan Wellner",_xlfn.XLOOKUP($B19,PROSPER_Wellner!$1:$1,PROSPER_Wellner!$27:$27,""),
IF($C19="Travis Harvey",_xlfn.XLOOKUP($B19,PROSPER_Harvey!$1:$1,PROSPER_Harvey!$27:$27,""),"")))))))="","",
IF($C19="Christopher Lobo",_xlfn.XLOOKUP($B19,PROSPER_Lobo!$1:$1,PROSPER_Lobo!$27:$27,""),
IF($C19="Naren Baliga",_xlfn.XLOOKUP($B19,PROSPER_Baliga!$1:$1,PROSPER_Baliga!$27:$27,""),
IF($C19="Thorsten Huhn",_xlfn.XLOOKUP($B19,PROSPER_Huhn!$1:$1,PROSPER_Huhn!$27:$27,""),
IF($C19="Nick Hull",_xlfn.XLOOKUP($B19,PROSPER_Hull!$1:$1,PROSPER_Hull!$27:$27,""),
IF($C19="Monika Kotwani",_xlfn.XLOOKUP($B19,PROSPER_Kotwani!$1:$1,PROSPER_Kotwani!$27:$27,""),
IF($C19="Jonathan Wellner",_xlfn.XLOOKUP($B19,PROSPER_Wellner!$1:$1,PROSPER_Wellner!$27:$27,""),
IF($C19="Travis Harvey",_xlfn.XLOOKUP($B19,PROSPER_Harvey!$1:$1,PROSPER_Harvey!$27:$27,""),"")))))))))</f>
        <v>N/A</v>
      </c>
      <c r="DJ19" s="131" t="str">
        <f>IF(IF(IF($C19="Christopher Lobo",_xlfn.XLOOKUP($B19,PROSPER_Lobo!$1:$1,PROSPER_Lobo!$28:$28,""),
IF($C19="Naren Baliga",_xlfn.XLOOKUP($B19,PROSPER_Baliga!$1:$1,PROSPER_Baliga!$28:$28,""),
IF($C19="Thorsten Huhn",_xlfn.XLOOKUP($B19,PROSPER_Huhn!$1:$1,PROSPER_Huhn!$28:$28,""),
IF($C19="Nick Hull",_xlfn.XLOOKUP($B19,PROSPER_Hull!$1:$1,PROSPER_Hull!$28:$28,""),
IF($C19="Monika Kotwani",_xlfn.XLOOKUP($B19,PROSPER_Kotwani!$1:$1,PROSPER_Kotwani!$28:$28,""),
IF($C19="Jonathan Wellner",_xlfn.XLOOKUP($B19,PROSPER_Wellner!$1:$1,PROSPER_Wellner!$28:$28,""),
IF($C19="Travis Harvey",_xlfn.XLOOKUP($B19,PROSPER_Harvey!$1:$1,PROSPER_Harvey!$28:$28,""),"")))))))="","",
IF($C19="Christopher Lobo",_xlfn.XLOOKUP($B19,PROSPER_Lobo!$1:$1,PROSPER_Lobo!$28:$28,""),
IF($C19="Naren Baliga",_xlfn.XLOOKUP($B19,PROSPER_Baliga!$1:$1,PROSPER_Baliga!$28:$28,""),
IF($C19="Thorsten Huhn",_xlfn.XLOOKUP($B19,PROSPER_Huhn!$1:$1,PROSPER_Huhn!$28:$28,""),
IF($C19="Nick Hull",_xlfn.XLOOKUP($B19,PROSPER_Hull!$1:$1,PROSPER_Hull!$28:$28,""),
IF($C19="Monika Kotwani",_xlfn.XLOOKUP($B19,PROSPER_Kotwani!$1:$1,PROSPER_Kotwani!$28:$28,""),
IF($C19="Jonathan Wellner",_xlfn.XLOOKUP($B19,PROSPER_Wellner!$1:$1,PROSPER_Wellner!$28:$28,""),
IF($C19="Travis Harvey",_xlfn.XLOOKUP($B19,PROSPER_Harvey!$1:$1,PROSPER_Harvey!$28:$28,""),""))))))))="","No Comment",IF(IF($C19="Christopher Lobo",_xlfn.XLOOKUP($B19,PROSPER_Lobo!$1:$1,PROSPER_Lobo!$28:$28,""),
IF($C19="Naren Baliga",_xlfn.XLOOKUP($B19,PROSPER_Baliga!$1:$1,PROSPER_Baliga!$28:$28,""),
IF($C19="Thorsten Huhn",_xlfn.XLOOKUP($B19,PROSPER_Huhn!$1:$1,PROSPER_Huhn!$28:$28,""),
IF($C19="Nick Hull",_xlfn.XLOOKUP($B19,PROSPER_Hull!$1:$1,PROSPER_Hull!$28:$28,""),
IF($C19="Monika Kotwani",_xlfn.XLOOKUP($B19,PROSPER_Kotwani!$1:$1,PROSPER_Kotwani!$28:$28,""),
IF($C19="Jonathan Wellner",_xlfn.XLOOKUP($B19,PROSPER_Wellner!$1:$1,PROSPER_Wellner!$28:$28,""),
IF($C19="Travis Harvey",_xlfn.XLOOKUP($B19,PROSPER_Harvey!$1:$1,PROSPER_Harvey!$28:$28,""),"")))))))="","",
IF($C19="Christopher Lobo",_xlfn.XLOOKUP($B19,PROSPER_Lobo!$1:$1,PROSPER_Lobo!$28:$28,""),
IF($C19="Naren Baliga",_xlfn.XLOOKUP($B19,PROSPER_Baliga!$1:$1,PROSPER_Baliga!$28:$28,""),
IF($C19="Thorsten Huhn",_xlfn.XLOOKUP($B19,PROSPER_Huhn!$1:$1,PROSPER_Huhn!$28:$28,""),
IF($C19="Nick Hull",_xlfn.XLOOKUP($B19,PROSPER_Hull!$1:$1,PROSPER_Hull!$28:$28,""),
IF($C19="Monika Kotwani",_xlfn.XLOOKUP($B19,PROSPER_Kotwani!$1:$1,PROSPER_Kotwani!$28:$28,""),
IF($C19="Jonathan Wellner",_xlfn.XLOOKUP($B19,PROSPER_Wellner!$1:$1,PROSPER_Wellner!$28:$28,""),
IF($C19="Travis Harvey",_xlfn.XLOOKUP($B19,PROSPER_Harvey!$1:$1,PROSPER_Harvey!$28:$28,""),"")))))))))</f>
        <v>N/A</v>
      </c>
      <c r="DK19" s="150" t="str">
        <f t="shared" si="170"/>
        <v>N/A</v>
      </c>
      <c r="DL19" s="130" t="str">
        <f>_xlfn.XLOOKUP(B19,PROSPERInitial_Query!$E:$E,PROSPERInitial_Query!$AD:$AD,"",,-1)</f>
        <v>N/A</v>
      </c>
      <c r="DM19" s="121" t="str">
        <f t="shared" si="49"/>
        <v>Dominic Sanchez2 - RelationshipAccount / Stakeholder 4Name</v>
      </c>
      <c r="DN19" s="121" t="str">
        <f>_xlfn.XLOOKUP(DM19,PROSPERDelta_Query!BK:BK,PROSPERDelta_Query!AF:AF,"",,-1)</f>
        <v/>
      </c>
      <c r="DO19" s="126" t="str">
        <f>_xlfn.XLOOKUP(B19,PROSPERInitial_Query!$E:$E,PROSPERInitial_Query!$T:$T,"",,-1)</f>
        <v>N/A</v>
      </c>
      <c r="DP19" s="121" t="str">
        <f t="shared" si="50"/>
        <v>Dominic Sanchez2 - RelationshipAccount / Stakeholder 4Self Score</v>
      </c>
      <c r="DQ19" s="126" t="str">
        <f>_xlfn.XLOOKUP(DP19,PROSPERDelta_Query!BK:BK,PROSPERDelta_Query!AP:AP,"",,-1)</f>
        <v/>
      </c>
      <c r="DR19" s="131" t="str">
        <f t="shared" si="171"/>
        <v>N/A</v>
      </c>
      <c r="DS19" s="131" t="str">
        <f t="shared" si="172"/>
        <v>N/A</v>
      </c>
      <c r="DT19" s="132" t="str">
        <f t="shared" si="173"/>
        <v>N/A</v>
      </c>
      <c r="DU19" s="132" t="str">
        <f>IF(IF(IF($C19="Christopher Lobo",_xlfn.XLOOKUP($B19,PROSPER_Lobo!$1:$1,PROSPER_Lobo!$30:$30,""),
IF($C19="Naren Baliga",_xlfn.XLOOKUP($B19,PROSPER_Baliga!$1:$1,PROSPER_Baliga!$30:$30,""),
IF($C19="Thorsten Huhn",_xlfn.XLOOKUP($B19,PROSPER_Huhn!$1:$1,PROSPER_Huhn!$30:$30,""),
IF($C19="Nick Hull",_xlfn.XLOOKUP($B19,PROSPER_Hull!$1:$1,PROSPER_Hull!$30:$30,""),
IF($C19="Monika Kotwani",_xlfn.XLOOKUP($B19,PROSPER_Kotwani!$1:$1,PROSPER_Kotwani!$30:$30,""),
IF($C19="Jonathan Wellner",_xlfn.XLOOKUP($B19,PROSPER_Wellner!$1:$1,PROSPER_Wellner!$30:$30,""),
IF($C19="Travis Harvey",_xlfn.XLOOKUP($B19,PROSPER_Harvey!$1:$1,PROSPER_Harvey!$30:$30,""),"")))))))="","",
IF($C19="Christopher Lobo",_xlfn.XLOOKUP($B19,PROSPER_Lobo!$1:$1,PROSPER_Lobo!$30:$30,""),
IF($C19="Naren Baliga",_xlfn.XLOOKUP($B19,PROSPER_Baliga!$1:$1,PROSPER_Baliga!$30:$30,""),
IF($C19="Thorsten Huhn",_xlfn.XLOOKUP($B19,PROSPER_Huhn!$1:$1,PROSPER_Huhn!$30:$30,""),
IF($C19="Nick Hull",_xlfn.XLOOKUP($B19,PROSPER_Hull!$1:$1,PROSPER_Hull!$30:$30,""),
IF($C19="Monika Kotwani",_xlfn.XLOOKUP($B19,PROSPER_Kotwani!$1:$1,PROSPER_Kotwani!$30:$30,""),
IF($C19="Jonathan Wellner",_xlfn.XLOOKUP($B19,PROSPER_Wellner!$1:$1,PROSPER_Wellner!$30:$30,""),
IF($C19="Travis Harvey",_xlfn.XLOOKUP($B19,PROSPER_Harvey!$1:$1,PROSPER_Harvey!$30:$30,""),""))))))))="","No Score",IF(IF($C19="Christopher Lobo",_xlfn.XLOOKUP($B19,PROSPER_Lobo!$1:$1,PROSPER_Lobo!$30:$30,""),
IF($C19="Naren Baliga",_xlfn.XLOOKUP($B19,PROSPER_Baliga!$1:$1,PROSPER_Baliga!$30:$30,""),
IF($C19="Thorsten Huhn",_xlfn.XLOOKUP($B19,PROSPER_Huhn!$1:$1,PROSPER_Huhn!$30:$30,""),
IF($C19="Nick Hull",_xlfn.XLOOKUP($B19,PROSPER_Hull!$1:$1,PROSPER_Hull!$30:$30,""),
IF($C19="Monika Kotwani",_xlfn.XLOOKUP($B19,PROSPER_Kotwani!$1:$1,PROSPER_Kotwani!$30:$30,""),
IF($C19="Jonathan Wellner",_xlfn.XLOOKUP($B19,PROSPER_Wellner!$1:$1,PROSPER_Wellner!$30:$30,""),
IF($C19="Travis Harvey",_xlfn.XLOOKUP($B19,PROSPER_Harvey!$1:$1,PROSPER_Harvey!$30:$30,""),"")))))))="","",
IF($C19="Christopher Lobo",_xlfn.XLOOKUP($B19,PROSPER_Lobo!$1:$1,PROSPER_Lobo!$30:$30,""),
IF($C19="Naren Baliga",_xlfn.XLOOKUP($B19,PROSPER_Baliga!$1:$1,PROSPER_Baliga!$30:$30,""),
IF($C19="Thorsten Huhn",_xlfn.XLOOKUP($B19,PROSPER_Huhn!$1:$1,PROSPER_Huhn!$30:$30,""),
IF($C19="Nick Hull",_xlfn.XLOOKUP($B19,PROSPER_Hull!$1:$1,PROSPER_Hull!$30:$30,""),
IF($C19="Monika Kotwani",_xlfn.XLOOKUP($B19,PROSPER_Kotwani!$1:$1,PROSPER_Kotwani!$30:$30,""),
IF($C19="Jonathan Wellner",_xlfn.XLOOKUP($B19,PROSPER_Wellner!$1:$1,PROSPER_Wellner!$30:$30,""),
IF($C19="Travis Harvey",_xlfn.XLOOKUP($B19,PROSPER_Harvey!$1:$1,PROSPER_Harvey!$30:$30,""),"")))))))))</f>
        <v>N/A</v>
      </c>
      <c r="DV19" s="131" t="str">
        <f>IF(IF(IF($C19="Christopher Lobo",_xlfn.XLOOKUP($B19,PROSPER_Lobo!$1:$1,PROSPER_Lobo!$31:$31,""),
IF($C19="Naren Baliga",_xlfn.XLOOKUP($B19,PROSPER_Baliga!$1:$1,PROSPER_Baliga!$31:$31,""),
IF($C19="Thorsten Huhn",_xlfn.XLOOKUP($B19,PROSPER_Huhn!$1:$1,PROSPER_Huhn!$31:$31,""),
IF($C19="Nick Hull",_xlfn.XLOOKUP($B19,PROSPER_Hull!$1:$1,PROSPER_Hull!$31:$31,""),
IF($C19="Monika Kotwani",_xlfn.XLOOKUP($B19,PROSPER_Kotwani!$1:$1,PROSPER_Kotwani!$31:$31,""),
IF($C19="Jonathan Wellner",_xlfn.XLOOKUP($B19,PROSPER_Wellner!$1:$1,PROSPER_Wellner!$31:$31,""),
IF($C19="Travis Harvey",_xlfn.XLOOKUP($B19,PROSPER_Harvey!$1:$1,PROSPER_Harvey!$31:$31,""),"")))))))="","",
IF($C19="Christopher Lobo",_xlfn.XLOOKUP($B19,PROSPER_Lobo!$1:$1,PROSPER_Lobo!$31:$31,""),
IF($C19="Naren Baliga",_xlfn.XLOOKUP($B19,PROSPER_Baliga!$1:$1,PROSPER_Baliga!$31:$31,""),
IF($C19="Thorsten Huhn",_xlfn.XLOOKUP($B19,PROSPER_Huhn!$1:$1,PROSPER_Huhn!$31:$31,""),
IF($C19="Nick Hull",_xlfn.XLOOKUP($B19,PROSPER_Hull!$1:$1,PROSPER_Hull!$31:$31,""),
IF($C19="Monika Kotwani",_xlfn.XLOOKUP($B19,PROSPER_Kotwani!$1:$1,PROSPER_Kotwani!$31:$31,""),
IF($C19="Jonathan Wellner",_xlfn.XLOOKUP($B19,PROSPER_Wellner!$1:$1,PROSPER_Wellner!$31:$31,""),
IF($C19="Travis Harvey",_xlfn.XLOOKUP($B19,PROSPER_Harvey!$1:$1,PROSPER_Harvey!$31:$31,""),""))))))))="","No Comment",IF(IF($C19="Christopher Lobo",_xlfn.XLOOKUP($B19,PROSPER_Lobo!$1:$1,PROSPER_Lobo!$31:$31,""),
IF($C19="Naren Baliga",_xlfn.XLOOKUP($B19,PROSPER_Baliga!$1:$1,PROSPER_Baliga!$31:$31,""),
IF($C19="Thorsten Huhn",_xlfn.XLOOKUP($B19,PROSPER_Huhn!$1:$1,PROSPER_Huhn!$31:$31,""),
IF($C19="Nick Hull",_xlfn.XLOOKUP($B19,PROSPER_Hull!$1:$1,PROSPER_Hull!$31:$31,""),
IF($C19="Monika Kotwani",_xlfn.XLOOKUP($B19,PROSPER_Kotwani!$1:$1,PROSPER_Kotwani!$31:$31,""),
IF($C19="Jonathan Wellner",_xlfn.XLOOKUP($B19,PROSPER_Wellner!$1:$1,PROSPER_Wellner!$31:$31,""),
IF($C19="Travis Harvey",_xlfn.XLOOKUP($B19,PROSPER_Harvey!$1:$1,PROSPER_Harvey!$31:$31,""),"")))))))="","",
IF($C19="Christopher Lobo",_xlfn.XLOOKUP($B19,PROSPER_Lobo!$1:$1,PROSPER_Lobo!$31:$31,""),
IF($C19="Naren Baliga",_xlfn.XLOOKUP($B19,PROSPER_Baliga!$1:$1,PROSPER_Baliga!$31:$31,""),
IF($C19="Thorsten Huhn",_xlfn.XLOOKUP($B19,PROSPER_Huhn!$1:$1,PROSPER_Huhn!$31:$31,""),
IF($C19="Nick Hull",_xlfn.XLOOKUP($B19,PROSPER_Hull!$1:$1,PROSPER_Hull!$31:$31,""),
IF($C19="Monika Kotwani",_xlfn.XLOOKUP($B19,PROSPER_Kotwani!$1:$1,PROSPER_Kotwani!$31:$31,""),
IF($C19="Jonathan Wellner",_xlfn.XLOOKUP($B19,PROSPER_Wellner!$1:$1,PROSPER_Wellner!$31:$31,""),
IF($C19="Travis Harvey",_xlfn.XLOOKUP($B19,PROSPER_Harvey!$1:$1,PROSPER_Harvey!$31:$31,""),"")))))))))</f>
        <v>N/A</v>
      </c>
      <c r="DW19" s="150" t="str">
        <f t="shared" si="174"/>
        <v>N/A</v>
      </c>
      <c r="DX19" s="130" t="str">
        <f>_xlfn.XLOOKUP(B19,PROSPERInitial_Query!$E:$E,PROSPERInitial_Query!$AE:$AE,"",,-1)</f>
        <v>N/A</v>
      </c>
      <c r="DY19" s="121" t="str">
        <f t="shared" si="55"/>
        <v>Dominic Sanchez2 - RelationshipAccount / Stakeholder 5Name</v>
      </c>
      <c r="DZ19" s="121" t="str">
        <f>_xlfn.XLOOKUP(DY19,PROSPERDelta_Query!BK:BK,PROSPERDelta_Query!AG:AG,"",,-1)</f>
        <v/>
      </c>
      <c r="EA19" s="126" t="str">
        <f>_xlfn.XLOOKUP(B19,PROSPERInitial_Query!$E:$E,PROSPERInitial_Query!$U:$U,"",,-1)</f>
        <v>N/A</v>
      </c>
      <c r="EB19" s="121" t="str">
        <f t="shared" si="56"/>
        <v>Dominic Sanchez2 - RelationshipAccount / Stakeholder 5Self Score</v>
      </c>
      <c r="EC19" s="126" t="str">
        <f>_xlfn.XLOOKUP(EB19,PROSPERDelta_Query!BK:BK,PROSPERDelta_Query!AQ:AQ,"",,-1)</f>
        <v/>
      </c>
      <c r="ED19" s="131" t="str">
        <f t="shared" si="175"/>
        <v>N/A</v>
      </c>
      <c r="EE19" s="131" t="str">
        <f t="shared" si="176"/>
        <v>N/A</v>
      </c>
      <c r="EF19" s="132" t="str">
        <f t="shared" si="177"/>
        <v>N/A</v>
      </c>
      <c r="EG19" s="132" t="str">
        <f>IF(IF(IF($C19="Christopher Lobo",_xlfn.XLOOKUP($B19,PROSPER_Lobo!$1:$1,PROSPER_Lobo!$33:$33,""),
IF($C19="Naren Baliga",_xlfn.XLOOKUP($B19,PROSPER_Baliga!$1:$1,PROSPER_Baliga!$33:$33,""),
IF($C19="Thorsten Huhn",_xlfn.XLOOKUP($B19,PROSPER_Huhn!$1:$1,PROSPER_Huhn!$33:$33,""),
IF($C19="Nick Hull",_xlfn.XLOOKUP($B19,PROSPER_Hull!$1:$1,PROSPER_Hull!$33:$33,""),
IF($C19="Monika Kotwani",_xlfn.XLOOKUP($B19,PROSPER_Kotwani!$1:$1,PROSPER_Kotwani!$33:$33,""),
IF($C19="Jonathan Wellner",_xlfn.XLOOKUP($B19,PROSPER_Wellner!$1:$1,PROSPER_Wellner!$33:$33,""),
IF($C19="Travis Harvey",_xlfn.XLOOKUP($B19,PROSPER_Harvey!$1:$1,PROSPER_Harvey!$33:$33,""),"")))))))="","",
IF($C19="Christopher Lobo",_xlfn.XLOOKUP($B19,PROSPER_Lobo!$1:$1,PROSPER_Lobo!$33:$33,""),
IF($C19="Naren Baliga",_xlfn.XLOOKUP($B19,PROSPER_Baliga!$1:$1,PROSPER_Baliga!$33:$33,""),
IF($C19="Thorsten Huhn",_xlfn.XLOOKUP($B19,PROSPER_Huhn!$1:$1,PROSPER_Huhn!$33:$33,""),
IF($C19="Nick Hull",_xlfn.XLOOKUP($B19,PROSPER_Hull!$1:$1,PROSPER_Hull!$33:$33,""),
IF($C19="Monika Kotwani",_xlfn.XLOOKUP($B19,PROSPER_Kotwani!$1:$1,PROSPER_Kotwani!$33:$33,""),
IF($C19="Jonathan Wellner",_xlfn.XLOOKUP($B19,PROSPER_Wellner!$1:$1,PROSPER_Wellner!$33:$33,""),
IF($C19="Travis Harvey",_xlfn.XLOOKUP($B19,PROSPER_Harvey!$1:$1,PROSPER_Harvey!$33:$33,""),""))))))))="","No Score",IF(IF($C19="Christopher Lobo",_xlfn.XLOOKUP($B19,PROSPER_Lobo!$1:$1,PROSPER_Lobo!$33:$33,""),
IF($C19="Naren Baliga",_xlfn.XLOOKUP($B19,PROSPER_Baliga!$1:$1,PROSPER_Baliga!$33:$33,""),
IF($C19="Thorsten Huhn",_xlfn.XLOOKUP($B19,PROSPER_Huhn!$1:$1,PROSPER_Huhn!$33:$33,""),
IF($C19="Nick Hull",_xlfn.XLOOKUP($B19,PROSPER_Hull!$1:$1,PROSPER_Hull!$33:$33,""),
IF($C19="Monika Kotwani",_xlfn.XLOOKUP($B19,PROSPER_Kotwani!$1:$1,PROSPER_Kotwani!$33:$33,""),
IF($C19="Jonathan Wellner",_xlfn.XLOOKUP($B19,PROSPER_Wellner!$1:$1,PROSPER_Wellner!$33:$33,""),
IF($C19="Travis Harvey",_xlfn.XLOOKUP($B19,PROSPER_Harvey!$1:$1,PROSPER_Harvey!$33:$33,""),"")))))))="","",
IF($C19="Christopher Lobo",_xlfn.XLOOKUP($B19,PROSPER_Lobo!$1:$1,PROSPER_Lobo!$33:$33,""),
IF($C19="Naren Baliga",_xlfn.XLOOKUP($B19,PROSPER_Baliga!$1:$1,PROSPER_Baliga!$33:$33,""),
IF($C19="Thorsten Huhn",_xlfn.XLOOKUP($B19,PROSPER_Huhn!$1:$1,PROSPER_Huhn!$33:$33,""),
IF($C19="Nick Hull",_xlfn.XLOOKUP($B19,PROSPER_Hull!$1:$1,PROSPER_Hull!$33:$33,""),
IF($C19="Monika Kotwani",_xlfn.XLOOKUP($B19,PROSPER_Kotwani!$1:$1,PROSPER_Kotwani!$33:$33,""),
IF($C19="Jonathan Wellner",_xlfn.XLOOKUP($B19,PROSPER_Wellner!$1:$1,PROSPER_Wellner!$33:$33,""),
IF($C19="Travis Harvey",_xlfn.XLOOKUP($B19,PROSPER_Harvey!$1:$1,PROSPER_Harvey!$33:$33,""),"")))))))))</f>
        <v>N/A</v>
      </c>
      <c r="EH19" s="131" t="str">
        <f>IF(IF(IF($C19="Christopher Lobo",_xlfn.XLOOKUP($B19,PROSPER_Lobo!$1:$1,PROSPER_Lobo!$34:$34,""),
IF($C19="Naren Baliga",_xlfn.XLOOKUP($B19,PROSPER_Baliga!$1:$1,PROSPER_Baliga!$34:$34,""),
IF($C19="Thorsten Huhn",_xlfn.XLOOKUP($B19,PROSPER_Huhn!$1:$1,PROSPER_Huhn!$34:$34,""),
IF($C19="Nick Hull",_xlfn.XLOOKUP($B19,PROSPER_Hull!$1:$1,PROSPER_Hull!$34:$34,""),
IF($C19="Monika Kotwani",_xlfn.XLOOKUP($B19,PROSPER_Kotwani!$1:$1,PROSPER_Kotwani!$34:$34,""),
IF($C19="Jonathan Wellner",_xlfn.XLOOKUP($B19,PROSPER_Wellner!$1:$1,PROSPER_Wellner!$34:$34,""),
IF($C19="Travis Harvey",_xlfn.XLOOKUP($B19,PROSPER_Harvey!$1:$1,PROSPER_Harvey!$34:$34,""),"")))))))="","",
IF($C19="Christopher Lobo",_xlfn.XLOOKUP($B19,PROSPER_Lobo!$1:$1,PROSPER_Lobo!$34:$34,""),
IF($C19="Naren Baliga",_xlfn.XLOOKUP($B19,PROSPER_Baliga!$1:$1,PROSPER_Baliga!$34:$34,""),
IF($C19="Thorsten Huhn",_xlfn.XLOOKUP($B19,PROSPER_Huhn!$1:$1,PROSPER_Huhn!$34:$34,""),
IF($C19="Nick Hull",_xlfn.XLOOKUP($B19,PROSPER_Hull!$1:$1,PROSPER_Hull!$34:$34,""),
IF($C19="Monika Kotwani",_xlfn.XLOOKUP($B19,PROSPER_Kotwani!$1:$1,PROSPER_Kotwani!$34:$34,""),
IF($C19="Jonathan Wellner",_xlfn.XLOOKUP($B19,PROSPER_Wellner!$1:$1,PROSPER_Wellner!$34:$34,""),
IF($C19="Travis Harvey",_xlfn.XLOOKUP($B19,PROSPER_Harvey!$1:$1,PROSPER_Harvey!$34:$34,""),""))))))))="","No Comment",IF(IF($C19="Christopher Lobo",_xlfn.XLOOKUP($B19,PROSPER_Lobo!$1:$1,PROSPER_Lobo!$34:$34,""),
IF($C19="Naren Baliga",_xlfn.XLOOKUP($B19,PROSPER_Baliga!$1:$1,PROSPER_Baliga!$34:$34,""),
IF($C19="Thorsten Huhn",_xlfn.XLOOKUP($B19,PROSPER_Huhn!$1:$1,PROSPER_Huhn!$34:$34,""),
IF($C19="Nick Hull",_xlfn.XLOOKUP($B19,PROSPER_Hull!$1:$1,PROSPER_Hull!$34:$34,""),
IF($C19="Monika Kotwani",_xlfn.XLOOKUP($B19,PROSPER_Kotwani!$1:$1,PROSPER_Kotwani!$34:$34,""),
IF($C19="Jonathan Wellner",_xlfn.XLOOKUP($B19,PROSPER_Wellner!$1:$1,PROSPER_Wellner!$34:$34,""),
IF($C19="Travis Harvey",_xlfn.XLOOKUP($B19,PROSPER_Harvey!$1:$1,PROSPER_Harvey!$34:$34,""),"")))))))="","",
IF($C19="Christopher Lobo",_xlfn.XLOOKUP($B19,PROSPER_Lobo!$1:$1,PROSPER_Lobo!$34:$34,""),
IF($C19="Naren Baliga",_xlfn.XLOOKUP($B19,PROSPER_Baliga!$1:$1,PROSPER_Baliga!$34:$34,""),
IF($C19="Thorsten Huhn",_xlfn.XLOOKUP($B19,PROSPER_Huhn!$1:$1,PROSPER_Huhn!$34:$34,""),
IF($C19="Nick Hull",_xlfn.XLOOKUP($B19,PROSPER_Hull!$1:$1,PROSPER_Hull!$34:$34,""),
IF($C19="Monika Kotwani",_xlfn.XLOOKUP($B19,PROSPER_Kotwani!$1:$1,PROSPER_Kotwani!$34:$34,""),
IF($C19="Jonathan Wellner",_xlfn.XLOOKUP($B19,PROSPER_Wellner!$1:$1,PROSPER_Wellner!$34:$34,""),
IF($C19="Travis Harvey",_xlfn.XLOOKUP($B19,PROSPER_Harvey!$1:$1,PROSPER_Harvey!$34:$34,""),"")))))))))</f>
        <v>N/A</v>
      </c>
      <c r="EI19" s="150" t="str">
        <f t="shared" si="178"/>
        <v>N/A</v>
      </c>
      <c r="EJ19" s="130" t="str">
        <f>_xlfn.XLOOKUP(B19,PROSPERInitial_Query!$E:$E,PROSPERInitial_Query!$AF:$AF,"",,-1)</f>
        <v>N/A</v>
      </c>
      <c r="EK19" s="121" t="str">
        <f t="shared" si="61"/>
        <v>Dominic Sanchez2 - RelationshipAccount / Stakeholder 6Name</v>
      </c>
      <c r="EL19" s="121" t="str">
        <f>_xlfn.XLOOKUP(EK19,PROSPERDelta_Query!BK:BK,PROSPERDelta_Query!AH:AH,"",,-1)</f>
        <v/>
      </c>
      <c r="EM19" s="126" t="str">
        <f>_xlfn.XLOOKUP(B19,PROSPERInitial_Query!$E:$E,PROSPERInitial_Query!$V:$V,"",,-1)</f>
        <v>N/A</v>
      </c>
      <c r="EN19" s="121" t="str">
        <f t="shared" si="62"/>
        <v>Dominic Sanchez2 - RelationshipAccount / Stakeholder 6Self Score</v>
      </c>
      <c r="EO19" s="126" t="str">
        <f>_xlfn.XLOOKUP(EN19,PROSPERDelta_Query!BK:BK,PROSPERDelta_Query!AR:AR,"",,-1)</f>
        <v/>
      </c>
      <c r="EP19" s="131" t="str">
        <f t="shared" si="179"/>
        <v>N/A</v>
      </c>
      <c r="EQ19" s="131" t="str">
        <f t="shared" si="180"/>
        <v>N/A</v>
      </c>
      <c r="ER19" s="132" t="str">
        <f t="shared" si="181"/>
        <v>N/A</v>
      </c>
      <c r="ES19" s="132" t="str">
        <f>IF(IF(IF($C19="Christopher Lobo",_xlfn.XLOOKUP($B19,PROSPER_Lobo!$1:$1,PROSPER_Lobo!$36:$36,""),
IF($C19="Naren Baliga",_xlfn.XLOOKUP($B19,PROSPER_Baliga!$1:$1,PROSPER_Baliga!$36:$36,""),
IF($C19="Thorsten Huhn",_xlfn.XLOOKUP($B19,PROSPER_Huhn!$1:$1,PROSPER_Huhn!$36:$36,""),
IF($C19="Nick Hull",_xlfn.XLOOKUP($B19,PROSPER_Hull!$1:$1,PROSPER_Hull!$36:$36,""),
IF($C19="Monika Kotwani",_xlfn.XLOOKUP($B19,PROSPER_Kotwani!$1:$1,PROSPER_Kotwani!$36:$36,""),
IF($C19="Jonathan Wellner",_xlfn.XLOOKUP($B19,PROSPER_Wellner!$1:$1,PROSPER_Wellner!$36:$36,""),
IF($C19="Travis Harvey",_xlfn.XLOOKUP($B19,PROSPER_Harvey!$1:$1,PROSPER_Harvey!$36:$36,""),"")))))))="","",
IF($C19="Christopher Lobo",_xlfn.XLOOKUP($B19,PROSPER_Lobo!$1:$1,PROSPER_Lobo!$36:$36,""),
IF($C19="Naren Baliga",_xlfn.XLOOKUP($B19,PROSPER_Baliga!$1:$1,PROSPER_Baliga!$36:$36,""),
IF($C19="Thorsten Huhn",_xlfn.XLOOKUP($B19,PROSPER_Huhn!$1:$1,PROSPER_Huhn!$36:$36,""),
IF($C19="Nick Hull",_xlfn.XLOOKUP($B19,PROSPER_Hull!$1:$1,PROSPER_Hull!$36:$36,""),
IF($C19="Monika Kotwani",_xlfn.XLOOKUP($B19,PROSPER_Kotwani!$1:$1,PROSPER_Kotwani!$36:$36,""),
IF($C19="Jonathan Wellner",_xlfn.XLOOKUP($B19,PROSPER_Wellner!$1:$1,PROSPER_Wellner!$36:$36,""),
IF($C19="Travis Harvey",_xlfn.XLOOKUP($B19,PROSPER_Harvey!$1:$1,PROSPER_Harvey!$36:$36,""),""))))))))="","No Score",IF(IF($C19="Christopher Lobo",_xlfn.XLOOKUP($B19,PROSPER_Lobo!$1:$1,PROSPER_Lobo!$36:$36,""),
IF($C19="Naren Baliga",_xlfn.XLOOKUP($B19,PROSPER_Baliga!$1:$1,PROSPER_Baliga!$36:$36,""),
IF($C19="Thorsten Huhn",_xlfn.XLOOKUP($B19,PROSPER_Huhn!$1:$1,PROSPER_Huhn!$36:$36,""),
IF($C19="Nick Hull",_xlfn.XLOOKUP($B19,PROSPER_Hull!$1:$1,PROSPER_Hull!$36:$36,""),
IF($C19="Monika Kotwani",_xlfn.XLOOKUP($B19,PROSPER_Kotwani!$1:$1,PROSPER_Kotwani!$36:$36,""),
IF($C19="Jonathan Wellner",_xlfn.XLOOKUP($B19,PROSPER_Wellner!$1:$1,PROSPER_Wellner!$36:$36,""),
IF($C19="Travis Harvey",_xlfn.XLOOKUP($B19,PROSPER_Harvey!$1:$1,PROSPER_Harvey!$36:$36,""),"")))))))="","",
IF($C19="Christopher Lobo",_xlfn.XLOOKUP($B19,PROSPER_Lobo!$1:$1,PROSPER_Lobo!$36:$36,""),
IF($C19="Naren Baliga",_xlfn.XLOOKUP($B19,PROSPER_Baliga!$1:$1,PROSPER_Baliga!$36:$36,""),
IF($C19="Thorsten Huhn",_xlfn.XLOOKUP($B19,PROSPER_Huhn!$1:$1,PROSPER_Huhn!$36:$36,""),
IF($C19="Nick Hull",_xlfn.XLOOKUP($B19,PROSPER_Hull!$1:$1,PROSPER_Hull!$36:$36,""),
IF($C19="Monika Kotwani",_xlfn.XLOOKUP($B19,PROSPER_Kotwani!$1:$1,PROSPER_Kotwani!$36:$36,""),
IF($C19="Jonathan Wellner",_xlfn.XLOOKUP($B19,PROSPER_Wellner!$1:$1,PROSPER_Wellner!$36:$36,""),
IF($C19="Travis Harvey",_xlfn.XLOOKUP($B19,PROSPER_Harvey!$1:$1,PROSPER_Harvey!$36:$36,""),"")))))))))</f>
        <v>N/A</v>
      </c>
      <c r="ET19" s="131" t="str">
        <f>IF(IF(IF($C19="Christopher Lobo",_xlfn.XLOOKUP($B19,PROSPER_Lobo!$1:$1,PROSPER_Lobo!$37:$37,""),
IF($C19="Naren Baliga",_xlfn.XLOOKUP($B19,PROSPER_Baliga!$1:$1,PROSPER_Baliga!$37:$37,""),
IF($C19="Thorsten Huhn",_xlfn.XLOOKUP($B19,PROSPER_Huhn!$1:$1,PROSPER_Huhn!$37:$37,""),
IF($C19="Nick Hull",_xlfn.XLOOKUP($B19,PROSPER_Hull!$1:$1,PROSPER_Hull!$37:$37,""),
IF($C19="Monika Kotwani",_xlfn.XLOOKUP($B19,PROSPER_Kotwani!$1:$1,PROSPER_Kotwani!$37:$37,""),
IF($C19="Jonathan Wellner",_xlfn.XLOOKUP($B19,PROSPER_Wellner!$1:$1,PROSPER_Wellner!$37:$37,""),
IF($C19="Travis Harvey",_xlfn.XLOOKUP($B19,PROSPER_Harvey!$1:$1,PROSPER_Harvey!$37:$37,""),"")))))))="","",
IF($C19="Christopher Lobo",_xlfn.XLOOKUP($B19,PROSPER_Lobo!$1:$1,PROSPER_Lobo!$37:$37,""),
IF($C19="Naren Baliga",_xlfn.XLOOKUP($B19,PROSPER_Baliga!$1:$1,PROSPER_Baliga!$37:$37,""),
IF($C19="Thorsten Huhn",_xlfn.XLOOKUP($B19,PROSPER_Huhn!$1:$1,PROSPER_Huhn!$37:$37,""),
IF($C19="Nick Hull",_xlfn.XLOOKUP($B19,PROSPER_Hull!$1:$1,PROSPER_Hull!$37:$37,""),
IF($C19="Monika Kotwani",_xlfn.XLOOKUP($B19,PROSPER_Kotwani!$1:$1,PROSPER_Kotwani!$37:$37,""),
IF($C19="Jonathan Wellner",_xlfn.XLOOKUP($B19,PROSPER_Wellner!$1:$1,PROSPER_Wellner!$37:$37,""),
IF($C19="Travis Harvey",_xlfn.XLOOKUP($B19,PROSPER_Harvey!$1:$1,PROSPER_Harvey!$37:$37,""),""))))))))="","No Comment",IF(IF($C19="Christopher Lobo",_xlfn.XLOOKUP($B19,PROSPER_Lobo!$1:$1,PROSPER_Lobo!$37:$37,""),
IF($C19="Naren Baliga",_xlfn.XLOOKUP($B19,PROSPER_Baliga!$1:$1,PROSPER_Baliga!$37:$37,""),
IF($C19="Thorsten Huhn",_xlfn.XLOOKUP($B19,PROSPER_Huhn!$1:$1,PROSPER_Huhn!$37:$37,""),
IF($C19="Nick Hull",_xlfn.XLOOKUP($B19,PROSPER_Hull!$1:$1,PROSPER_Hull!$37:$37,""),
IF($C19="Monika Kotwani",_xlfn.XLOOKUP($B19,PROSPER_Kotwani!$1:$1,PROSPER_Kotwani!$37:$37,""),
IF($C19="Jonathan Wellner",_xlfn.XLOOKUP($B19,PROSPER_Wellner!$1:$1,PROSPER_Wellner!$37:$37,""),
IF($C19="Travis Harvey",_xlfn.XLOOKUP($B19,PROSPER_Harvey!$1:$1,PROSPER_Harvey!$37:$37,""),"")))))))="","",
IF($C19="Christopher Lobo",_xlfn.XLOOKUP($B19,PROSPER_Lobo!$1:$1,PROSPER_Lobo!$37:$37,""),
IF($C19="Naren Baliga",_xlfn.XLOOKUP($B19,PROSPER_Baliga!$1:$1,PROSPER_Baliga!$37:$37,""),
IF($C19="Thorsten Huhn",_xlfn.XLOOKUP($B19,PROSPER_Huhn!$1:$1,PROSPER_Huhn!$37:$37,""),
IF($C19="Nick Hull",_xlfn.XLOOKUP($B19,PROSPER_Hull!$1:$1,PROSPER_Hull!$37:$37,""),
IF($C19="Monika Kotwani",_xlfn.XLOOKUP($B19,PROSPER_Kotwani!$1:$1,PROSPER_Kotwani!$37:$37,""),
IF($C19="Jonathan Wellner",_xlfn.XLOOKUP($B19,PROSPER_Wellner!$1:$1,PROSPER_Wellner!$37:$37,""),
IF($C19="Travis Harvey",_xlfn.XLOOKUP($B19,PROSPER_Harvey!$1:$1,PROSPER_Harvey!$37:$37,""),"")))))))))</f>
        <v>N/A</v>
      </c>
      <c r="EU19" s="150" t="str">
        <f t="shared" si="182"/>
        <v>N/A</v>
      </c>
      <c r="EV19" s="130" t="str">
        <f>_xlfn.XLOOKUP(B19,PROSPERInitial_Query!$E:$E,PROSPERInitial_Query!$AG:$AG,"",,-1)</f>
        <v>N/A</v>
      </c>
      <c r="EW19" s="121" t="str">
        <f t="shared" si="67"/>
        <v>Dominic Sanchez2 - RelationshipAccount / Stakeholder 7Name</v>
      </c>
      <c r="EX19" s="121" t="str">
        <f>_xlfn.XLOOKUP(EW19,PROSPERDelta_Query!BK:BK,PROSPERDelta_Query!AI:AI,"",,-1)</f>
        <v/>
      </c>
      <c r="EY19" s="126" t="str">
        <f>_xlfn.XLOOKUP(B19,PROSPERInitial_Query!$E:$E,PROSPERInitial_Query!$W:$W,"",,-1)</f>
        <v>N/A</v>
      </c>
      <c r="EZ19" s="121" t="str">
        <f t="shared" si="68"/>
        <v>Dominic Sanchez2 - RelationshipAccount / Stakeholder 7Self Score</v>
      </c>
      <c r="FA19" s="126" t="str">
        <f>_xlfn.XLOOKUP(EZ19,PROSPERDelta_Query!BK:BK,PROSPERDelta_Query!AS:AS,"",,-1)</f>
        <v/>
      </c>
      <c r="FB19" s="131" t="str">
        <f t="shared" si="183"/>
        <v>N/A</v>
      </c>
      <c r="FC19" s="131" t="str">
        <f t="shared" si="184"/>
        <v>N/A</v>
      </c>
      <c r="FD19" s="132" t="str">
        <f t="shared" si="185"/>
        <v>N/A</v>
      </c>
      <c r="FE19" s="132" t="str">
        <f>IF(IF(IF($C19="Christopher Lobo",_xlfn.XLOOKUP($B19,PROSPER_Lobo!$1:$1,PROSPER_Lobo!$39:$39,""),
IF($C19="Naren Baliga",_xlfn.XLOOKUP($B19,PROSPER_Baliga!$1:$1,PROSPER_Baliga!$39:$39,""),
IF($C19="Thorsten Huhn",_xlfn.XLOOKUP($B19,PROSPER_Huhn!$1:$1,PROSPER_Huhn!$39:$39,""),
IF($C19="Nick Hull",_xlfn.XLOOKUP($B19,PROSPER_Hull!$1:$1,PROSPER_Hull!$39:$39,""),
IF($C19="Monika Kotwani",_xlfn.XLOOKUP($B19,PROSPER_Kotwani!$1:$1,PROSPER_Kotwani!$39:$39,""),
IF($C19="Jonathan Wellner",_xlfn.XLOOKUP($B19,PROSPER_Wellner!$1:$1,PROSPER_Wellner!$39:$39,""),
IF($C19="Travis Harvey",_xlfn.XLOOKUP($B19,PROSPER_Harvey!$1:$1,PROSPER_Harvey!$39:$39,""),"")))))))="","",
IF($C19="Christopher Lobo",_xlfn.XLOOKUP($B19,PROSPER_Lobo!$1:$1,PROSPER_Lobo!$39:$39,""),
IF($C19="Naren Baliga",_xlfn.XLOOKUP($B19,PROSPER_Baliga!$1:$1,PROSPER_Baliga!$39:$39,""),
IF($C19="Thorsten Huhn",_xlfn.XLOOKUP($B19,PROSPER_Huhn!$1:$1,PROSPER_Huhn!$39:$39,""),
IF($C19="Nick Hull",_xlfn.XLOOKUP($B19,PROSPER_Hull!$1:$1,PROSPER_Hull!$39:$39,""),
IF($C19="Monika Kotwani",_xlfn.XLOOKUP($B19,PROSPER_Kotwani!$1:$1,PROSPER_Kotwani!$39:$39,""),
IF($C19="Jonathan Wellner",_xlfn.XLOOKUP($B19,PROSPER_Wellner!$1:$1,PROSPER_Wellner!$39:$39,""),
IF($C19="Travis Harvey",_xlfn.XLOOKUP($B19,PROSPER_Harvey!$1:$1,PROSPER_Harvey!$39:$39,""),""))))))))="","No Score",IF(IF($C19="Christopher Lobo",_xlfn.XLOOKUP($B19,PROSPER_Lobo!$1:$1,PROSPER_Lobo!$39:$39,""),
IF($C19="Naren Baliga",_xlfn.XLOOKUP($B19,PROSPER_Baliga!$1:$1,PROSPER_Baliga!$39:$39,""),
IF($C19="Thorsten Huhn",_xlfn.XLOOKUP($B19,PROSPER_Huhn!$1:$1,PROSPER_Huhn!$39:$39,""),
IF($C19="Nick Hull",_xlfn.XLOOKUP($B19,PROSPER_Hull!$1:$1,PROSPER_Hull!$39:$39,""),
IF($C19="Monika Kotwani",_xlfn.XLOOKUP($B19,PROSPER_Kotwani!$1:$1,PROSPER_Kotwani!$39:$39,""),
IF($C19="Jonathan Wellner",_xlfn.XLOOKUP($B19,PROSPER_Wellner!$1:$1,PROSPER_Wellner!$39:$39,""),
IF($C19="Travis Harvey",_xlfn.XLOOKUP($B19,PROSPER_Harvey!$1:$1,PROSPER_Harvey!$39:$39,""),"")))))))="","",
IF($C19="Christopher Lobo",_xlfn.XLOOKUP($B19,PROSPER_Lobo!$1:$1,PROSPER_Lobo!$39:$39,""),
IF($C19="Naren Baliga",_xlfn.XLOOKUP($B19,PROSPER_Baliga!$1:$1,PROSPER_Baliga!$39:$39,""),
IF($C19="Thorsten Huhn",_xlfn.XLOOKUP($B19,PROSPER_Huhn!$1:$1,PROSPER_Huhn!$39:$39,""),
IF($C19="Nick Hull",_xlfn.XLOOKUP($B19,PROSPER_Hull!$1:$1,PROSPER_Hull!$39:$39,""),
IF($C19="Monika Kotwani",_xlfn.XLOOKUP($B19,PROSPER_Kotwani!$1:$1,PROSPER_Kotwani!$39:$39,""),
IF($C19="Jonathan Wellner",_xlfn.XLOOKUP($B19,PROSPER_Wellner!$1:$1,PROSPER_Wellner!$39:$39,""),
IF($C19="Travis Harvey",_xlfn.XLOOKUP($B19,PROSPER_Harvey!$1:$1,PROSPER_Harvey!$39:$39,""),"")))))))))</f>
        <v>N/A</v>
      </c>
      <c r="FF19" s="131" t="str">
        <f>IF(IF(IF($C19="Christopher Lobo",_xlfn.XLOOKUP($B19,PROSPER_Lobo!$1:$1,PROSPER_Lobo!$40:$40,""),
IF($C19="Naren Baliga",_xlfn.XLOOKUP($B19,PROSPER_Baliga!$1:$1,PROSPER_Baliga!$40:$40,""),
IF($C19="Thorsten Huhn",_xlfn.XLOOKUP($B19,PROSPER_Huhn!$1:$1,PROSPER_Huhn!$40:$40,""),
IF($C19="Nick Hull",_xlfn.XLOOKUP($B19,PROSPER_Hull!$1:$1,PROSPER_Hull!$40:$40,""),
IF($C19="Monika Kotwani",_xlfn.XLOOKUP($B19,PROSPER_Kotwani!$1:$1,PROSPER_Kotwani!$40:$40,""),
IF($C19="Jonathan Wellner",_xlfn.XLOOKUP($B19,PROSPER_Wellner!$1:$1,PROSPER_Wellner!$40:$40,""),
IF($C19="Travis Harvey",_xlfn.XLOOKUP($B19,PROSPER_Harvey!$1:$1,PROSPER_Harvey!$40:$40,""),"")))))))="","",
IF($C19="Christopher Lobo",_xlfn.XLOOKUP($B19,PROSPER_Lobo!$1:$1,PROSPER_Lobo!$40:$40,""),
IF($C19="Naren Baliga",_xlfn.XLOOKUP($B19,PROSPER_Baliga!$1:$1,PROSPER_Baliga!$40:$40,""),
IF($C19="Thorsten Huhn",_xlfn.XLOOKUP($B19,PROSPER_Huhn!$1:$1,PROSPER_Huhn!$40:$40,""),
IF($C19="Nick Hull",_xlfn.XLOOKUP($B19,PROSPER_Hull!$1:$1,PROSPER_Hull!$40:$40,""),
IF($C19="Monika Kotwani",_xlfn.XLOOKUP($B19,PROSPER_Kotwani!$1:$1,PROSPER_Kotwani!$40:$40,""),
IF($C19="Jonathan Wellner",_xlfn.XLOOKUP($B19,PROSPER_Wellner!$1:$1,PROSPER_Wellner!$40:$40,""),
IF($C19="Travis Harvey",_xlfn.XLOOKUP($B19,PROSPER_Harvey!$1:$1,PROSPER_Harvey!$40:$40,""),""))))))))="","No Comment",IF(IF($C19="Christopher Lobo",_xlfn.XLOOKUP($B19,PROSPER_Lobo!$1:$1,PROSPER_Lobo!$40:$40,""),
IF($C19="Naren Baliga",_xlfn.XLOOKUP($B19,PROSPER_Baliga!$1:$1,PROSPER_Baliga!$40:$40,""),
IF($C19="Thorsten Huhn",_xlfn.XLOOKUP($B19,PROSPER_Huhn!$1:$1,PROSPER_Huhn!$40:$40,""),
IF($C19="Nick Hull",_xlfn.XLOOKUP($B19,PROSPER_Hull!$1:$1,PROSPER_Hull!$40:$40,""),
IF($C19="Monika Kotwani",_xlfn.XLOOKUP($B19,PROSPER_Kotwani!$1:$1,PROSPER_Kotwani!$40:$40,""),
IF($C19="Jonathan Wellner",_xlfn.XLOOKUP($B19,PROSPER_Wellner!$1:$1,PROSPER_Wellner!$40:$40,""),
IF($C19="Travis Harvey",_xlfn.XLOOKUP($B19,PROSPER_Harvey!$1:$1,PROSPER_Harvey!$40:$40,""),"")))))))="","",
IF($C19="Christopher Lobo",_xlfn.XLOOKUP($B19,PROSPER_Lobo!$1:$1,PROSPER_Lobo!$40:$40,""),
IF($C19="Naren Baliga",_xlfn.XLOOKUP($B19,PROSPER_Baliga!$1:$1,PROSPER_Baliga!$40:$40,""),
IF($C19="Thorsten Huhn",_xlfn.XLOOKUP($B19,PROSPER_Huhn!$1:$1,PROSPER_Huhn!$40:$40,""),
IF($C19="Nick Hull",_xlfn.XLOOKUP($B19,PROSPER_Hull!$1:$1,PROSPER_Hull!$40:$40,""),
IF($C19="Monika Kotwani",_xlfn.XLOOKUP($B19,PROSPER_Kotwani!$1:$1,PROSPER_Kotwani!$40:$40,""),
IF($C19="Jonathan Wellner",_xlfn.XLOOKUP($B19,PROSPER_Wellner!$1:$1,PROSPER_Wellner!$40:$40,""),
IF($C19="Travis Harvey",_xlfn.XLOOKUP($B19,PROSPER_Harvey!$1:$1,PROSPER_Harvey!$40:$40,""),"")))))))))</f>
        <v>N/A</v>
      </c>
      <c r="FG19" s="150" t="str">
        <f t="shared" si="186"/>
        <v>N/A</v>
      </c>
      <c r="FH19" s="130" t="str">
        <f>_xlfn.XLOOKUP(B19,PROSPERInitial_Query!$E:$E,PROSPERInitial_Query!$AH:$AH,"",,-1)</f>
        <v>N/A</v>
      </c>
      <c r="FI19" s="121" t="str">
        <f t="shared" si="73"/>
        <v>Dominic Sanchez2 - RelationshipAccount / Stakeholder 8Name</v>
      </c>
      <c r="FJ19" s="121" t="str">
        <f>_xlfn.XLOOKUP(FI19,PROSPERDelta_Query!BK:BK,PROSPERDelta_Query!AJ:AJ,"",,-1)</f>
        <v/>
      </c>
      <c r="FK19" s="126" t="str">
        <f>_xlfn.XLOOKUP(B19,PROSPERInitial_Query!$E:$E,PROSPERInitial_Query!$X:$X,"",,-1)</f>
        <v>N/A</v>
      </c>
      <c r="FL19" s="121" t="str">
        <f t="shared" si="74"/>
        <v>Dominic Sanchez2 - RelationshipAccount / Stakeholder 8Self Score</v>
      </c>
      <c r="FM19" s="126" t="str">
        <f>_xlfn.XLOOKUP(FL19,PROSPERDelta_Query!BK:BK,PROSPERDelta_Query!AT:AT,"",,-1)</f>
        <v/>
      </c>
      <c r="FN19" s="131" t="str">
        <f t="shared" si="187"/>
        <v>N/A</v>
      </c>
      <c r="FO19" s="131" t="str">
        <f t="shared" si="188"/>
        <v>N/A</v>
      </c>
      <c r="FP19" s="132" t="str">
        <f t="shared" si="189"/>
        <v>N/A</v>
      </c>
      <c r="FQ19" s="132" t="str">
        <f>IF(IF(IF($C19="Christopher Lobo",_xlfn.XLOOKUP($B19,PROSPER_Lobo!$1:$1,PROSPER_Lobo!$42:$42,""),
IF($C19="Naren Baliga",_xlfn.XLOOKUP($B19,PROSPER_Baliga!$1:$1,PROSPER_Baliga!$42:$42,""),
IF($C19="Thorsten Huhn",_xlfn.XLOOKUP($B19,PROSPER_Huhn!$1:$1,PROSPER_Huhn!$42:$42,""),
IF($C19="Nick Hull",_xlfn.XLOOKUP($B19,PROSPER_Hull!$1:$1,PROSPER_Hull!$42:$42,""),
IF($C19="Monika Kotwani",_xlfn.XLOOKUP($B19,PROSPER_Kotwani!$1:$1,PROSPER_Kotwani!$42:$42,""),
IF($C19="Jonathan Wellner",_xlfn.XLOOKUP($B19,PROSPER_Wellner!$1:$1,PROSPER_Wellner!$42:$42,""),
IF($C19="Travis Harvey",_xlfn.XLOOKUP($B19,PROSPER_Harvey!$1:$1,PROSPER_Harvey!$42:$42,""),"")))))))="","",
IF($C19="Christopher Lobo",_xlfn.XLOOKUP($B19,PROSPER_Lobo!$1:$1,PROSPER_Lobo!$42:$42,""),
IF($C19="Naren Baliga",_xlfn.XLOOKUP($B19,PROSPER_Baliga!$1:$1,PROSPER_Baliga!$42:$42,""),
IF($C19="Thorsten Huhn",_xlfn.XLOOKUP($B19,PROSPER_Huhn!$1:$1,PROSPER_Huhn!$42:$42,""),
IF($C19="Nick Hull",_xlfn.XLOOKUP($B19,PROSPER_Hull!$1:$1,PROSPER_Hull!$42:$42,""),
IF($C19="Monika Kotwani",_xlfn.XLOOKUP($B19,PROSPER_Kotwani!$1:$1,PROSPER_Kotwani!$42:$42,""),
IF($C19="Jonathan Wellner",_xlfn.XLOOKUP($B19,PROSPER_Wellner!$1:$1,PROSPER_Wellner!$42:$42,""),
IF($C19="Travis Harvey",_xlfn.XLOOKUP($B19,PROSPER_Harvey!$1:$1,PROSPER_Harvey!$42:$42,""),""))))))))="","No Score",IF(IF($C19="Christopher Lobo",_xlfn.XLOOKUP($B19,PROSPER_Lobo!$1:$1,PROSPER_Lobo!$42:$42,""),
IF($C19="Naren Baliga",_xlfn.XLOOKUP($B19,PROSPER_Baliga!$1:$1,PROSPER_Baliga!$42:$42,""),
IF($C19="Thorsten Huhn",_xlfn.XLOOKUP($B19,PROSPER_Huhn!$1:$1,PROSPER_Huhn!$42:$42,""),
IF($C19="Nick Hull",_xlfn.XLOOKUP($B19,PROSPER_Hull!$1:$1,PROSPER_Hull!$42:$42,""),
IF($C19="Monika Kotwani",_xlfn.XLOOKUP($B19,PROSPER_Kotwani!$1:$1,PROSPER_Kotwani!$42:$42,""),
IF($C19="Jonathan Wellner",_xlfn.XLOOKUP($B19,PROSPER_Wellner!$1:$1,PROSPER_Wellner!$42:$42,""),
IF($C19="Travis Harvey",_xlfn.XLOOKUP($B19,PROSPER_Harvey!$1:$1,PROSPER_Harvey!$42:$42,""),"")))))))="","",
IF($C19="Christopher Lobo",_xlfn.XLOOKUP($B19,PROSPER_Lobo!$1:$1,PROSPER_Lobo!$42:$42,""),
IF($C19="Naren Baliga",_xlfn.XLOOKUP($B19,PROSPER_Baliga!$1:$1,PROSPER_Baliga!$42:$42,""),
IF($C19="Thorsten Huhn",_xlfn.XLOOKUP($B19,PROSPER_Huhn!$1:$1,PROSPER_Huhn!$42:$42,""),
IF($C19="Nick Hull",_xlfn.XLOOKUP($B19,PROSPER_Hull!$1:$1,PROSPER_Hull!$42:$42,""),
IF($C19="Monika Kotwani",_xlfn.XLOOKUP($B19,PROSPER_Kotwani!$1:$1,PROSPER_Kotwani!$42:$42,""),
IF($C19="Jonathan Wellner",_xlfn.XLOOKUP($B19,PROSPER_Wellner!$1:$1,PROSPER_Wellner!$42:$42,""),
IF($C19="Travis Harvey",_xlfn.XLOOKUP($B19,PROSPER_Harvey!$1:$1,PROSPER_Harvey!$42:$42,""),"")))))))))</f>
        <v>N/A</v>
      </c>
      <c r="FR19" s="131" t="str">
        <f>IF(IF(IF($C19="Christopher Lobo",_xlfn.XLOOKUP($B19,PROSPER_Lobo!$1:$1,PROSPER_Lobo!$43:$43,""),
IF($C19="Naren Baliga",_xlfn.XLOOKUP($B19,PROSPER_Baliga!$1:$1,PROSPER_Baliga!$43:$43,""),
IF($C19="Thorsten Huhn",_xlfn.XLOOKUP($B19,PROSPER_Huhn!$1:$1,PROSPER_Huhn!$43:$43,""),
IF($C19="Nick Hull",_xlfn.XLOOKUP($B19,PROSPER_Hull!$1:$1,PROSPER_Hull!$43:$43,""),
IF($C19="Monika Kotwani",_xlfn.XLOOKUP($B19,PROSPER_Kotwani!$1:$1,PROSPER_Kotwani!$43:$43,""),
IF($C19="Jonathan Wellner",_xlfn.XLOOKUP($B19,PROSPER_Wellner!$1:$1,PROSPER_Wellner!$43:$43,""),
IF($C19="Travis Harvey",_xlfn.XLOOKUP($B19,PROSPER_Harvey!$1:$1,PROSPER_Harvey!$43:$43,""),"")))))))="","",
IF($C19="Christopher Lobo",_xlfn.XLOOKUP($B19,PROSPER_Lobo!$1:$1,PROSPER_Lobo!$43:$43,""),
IF($C19="Naren Baliga",_xlfn.XLOOKUP($B19,PROSPER_Baliga!$1:$1,PROSPER_Baliga!$43:$43,""),
IF($C19="Thorsten Huhn",_xlfn.XLOOKUP($B19,PROSPER_Huhn!$1:$1,PROSPER_Huhn!$43:$43,""),
IF($C19="Nick Hull",_xlfn.XLOOKUP($B19,PROSPER_Hull!$1:$1,PROSPER_Hull!$43:$43,""),
IF($C19="Monika Kotwani",_xlfn.XLOOKUP($B19,PROSPER_Kotwani!$1:$1,PROSPER_Kotwani!$43:$43,""),
IF($C19="Jonathan Wellner",_xlfn.XLOOKUP($B19,PROSPER_Wellner!$1:$1,PROSPER_Wellner!$43:$43,""),
IF($C19="Travis Harvey",_xlfn.XLOOKUP($B19,PROSPER_Harvey!$1:$1,PROSPER_Harvey!$43:$43,""),""))))))))="","No Comment",IF(IF($C19="Christopher Lobo",_xlfn.XLOOKUP($B19,PROSPER_Lobo!$1:$1,PROSPER_Lobo!$43:$43,""),
IF($C19="Naren Baliga",_xlfn.XLOOKUP($B19,PROSPER_Baliga!$1:$1,PROSPER_Baliga!$43:$43,""),
IF($C19="Thorsten Huhn",_xlfn.XLOOKUP($B19,PROSPER_Huhn!$1:$1,PROSPER_Huhn!$43:$43,""),
IF($C19="Nick Hull",_xlfn.XLOOKUP($B19,PROSPER_Hull!$1:$1,PROSPER_Hull!$43:$43,""),
IF($C19="Monika Kotwani",_xlfn.XLOOKUP($B19,PROSPER_Kotwani!$1:$1,PROSPER_Kotwani!$43:$43,""),
IF($C19="Jonathan Wellner",_xlfn.XLOOKUP($B19,PROSPER_Wellner!$1:$1,PROSPER_Wellner!$43:$43,""),
IF($C19="Travis Harvey",_xlfn.XLOOKUP($B19,PROSPER_Harvey!$1:$1,PROSPER_Harvey!$43:$43,""),"")))))))="","",
IF($C19="Christopher Lobo",_xlfn.XLOOKUP($B19,PROSPER_Lobo!$1:$1,PROSPER_Lobo!$43:$43,""),
IF($C19="Naren Baliga",_xlfn.XLOOKUP($B19,PROSPER_Baliga!$1:$1,PROSPER_Baliga!$43:$43,""),
IF($C19="Thorsten Huhn",_xlfn.XLOOKUP($B19,PROSPER_Huhn!$1:$1,PROSPER_Huhn!$43:$43,""),
IF($C19="Nick Hull",_xlfn.XLOOKUP($B19,PROSPER_Hull!$1:$1,PROSPER_Hull!$43:$43,""),
IF($C19="Monika Kotwani",_xlfn.XLOOKUP($B19,PROSPER_Kotwani!$1:$1,PROSPER_Kotwani!$43:$43,""),
IF($C19="Jonathan Wellner",_xlfn.XLOOKUP($B19,PROSPER_Wellner!$1:$1,PROSPER_Wellner!$43:$43,""),
IF($C19="Travis Harvey",_xlfn.XLOOKUP($B19,PROSPER_Harvey!$1:$1,PROSPER_Harvey!$43:$43,""),"")))))))))</f>
        <v>N/A</v>
      </c>
      <c r="FS19" s="150" t="str">
        <f t="shared" si="190"/>
        <v>N/A</v>
      </c>
      <c r="FT19" s="130" t="str">
        <f>_xlfn.XLOOKUP(B19,PROSPERInitial_Query!$E:$E,PROSPERInitial_Query!$AI:$AI,"",,-1)</f>
        <v>N/A</v>
      </c>
      <c r="FU19" s="121" t="str">
        <f t="shared" si="79"/>
        <v>Dominic Sanchez2 - RelationshipAccount / Stakeholder 9Name</v>
      </c>
      <c r="FV19" s="121" t="str">
        <f>_xlfn.XLOOKUP(FU19,PROSPERDelta_Query!BK:BK,PROSPERDelta_Query!AK:AK,"",,-1)</f>
        <v/>
      </c>
      <c r="FW19" s="126" t="str">
        <f>_xlfn.XLOOKUP(B19,PROSPERInitial_Query!$E:$E,PROSPERInitial_Query!$Y:$Y,"",,-1)</f>
        <v>N/A</v>
      </c>
      <c r="FX19" s="121" t="str">
        <f t="shared" si="80"/>
        <v>Dominic Sanchez2 - RelationshipAccount / Stakeholder 9Self Score</v>
      </c>
      <c r="FY19" s="126" t="str">
        <f>_xlfn.XLOOKUP(FX19,PROSPERDelta_Query!BK:BK,PROSPERDelta_Query!AU:AU,"",,-1)</f>
        <v/>
      </c>
      <c r="FZ19" s="131" t="str">
        <f t="shared" si="191"/>
        <v>N/A</v>
      </c>
      <c r="GA19" s="131" t="str">
        <f t="shared" si="192"/>
        <v>N/A</v>
      </c>
      <c r="GB19" s="132" t="str">
        <f t="shared" si="193"/>
        <v>N/A</v>
      </c>
      <c r="GC19" s="132" t="str">
        <f>IF(IF(IF($C19="Christopher Lobo",_xlfn.XLOOKUP($B19,PROSPER_Lobo!$1:$1,PROSPER_Lobo!$45:$45,""),
IF($C19="Naren Baliga",_xlfn.XLOOKUP($B19,PROSPER_Baliga!$1:$1,PROSPER_Baliga!$45:$45,""),
IF($C19="Thorsten Huhn",_xlfn.XLOOKUP($B19,PROSPER_Huhn!$1:$1,PROSPER_Huhn!$45:$45,""),
IF($C19="Nick Hull",_xlfn.XLOOKUP($B19,PROSPER_Hull!$1:$1,PROSPER_Hull!$45:$45,""),
IF($C19="Monika Kotwani",_xlfn.XLOOKUP($B19,PROSPER_Kotwani!$1:$1,PROSPER_Kotwani!$45:$45,""),
IF($C19="Jonathan Wellner",_xlfn.XLOOKUP($B19,PROSPER_Wellner!$1:$1,PROSPER_Wellner!$45:$45,""),
IF($C19="Travis Harvey",_xlfn.XLOOKUP($B19,PROSPER_Harvey!$1:$1,PROSPER_Harvey!$45:$45,""),"")))))))="","",
IF($C19="Christopher Lobo",_xlfn.XLOOKUP($B19,PROSPER_Lobo!$1:$1,PROSPER_Lobo!$45:$45,""),
IF($C19="Naren Baliga",_xlfn.XLOOKUP($B19,PROSPER_Baliga!$1:$1,PROSPER_Baliga!$45:$45,""),
IF($C19="Thorsten Huhn",_xlfn.XLOOKUP($B19,PROSPER_Huhn!$1:$1,PROSPER_Huhn!$45:$45,""),
IF($C19="Nick Hull",_xlfn.XLOOKUP($B19,PROSPER_Hull!$1:$1,PROSPER_Hull!$45:$45,""),
IF($C19="Monika Kotwani",_xlfn.XLOOKUP($B19,PROSPER_Kotwani!$1:$1,PROSPER_Kotwani!$45:$45,""),
IF($C19="Jonathan Wellner",_xlfn.XLOOKUP($B19,PROSPER_Wellner!$1:$1,PROSPER_Wellner!$45:$45,""),
IF($C19="Travis Harvey",_xlfn.XLOOKUP($B19,PROSPER_Harvey!$1:$1,PROSPER_Harvey!$45:$45,""),""))))))))="","No Score",IF(IF($C19="Christopher Lobo",_xlfn.XLOOKUP($B19,PROSPER_Lobo!$1:$1,PROSPER_Lobo!$45:$45,""),
IF($C19="Naren Baliga",_xlfn.XLOOKUP($B19,PROSPER_Baliga!$1:$1,PROSPER_Baliga!$45:$45,""),
IF($C19="Thorsten Huhn",_xlfn.XLOOKUP($B19,PROSPER_Huhn!$1:$1,PROSPER_Huhn!$45:$45,""),
IF($C19="Nick Hull",_xlfn.XLOOKUP($B19,PROSPER_Hull!$1:$1,PROSPER_Hull!$45:$45,""),
IF($C19="Monika Kotwani",_xlfn.XLOOKUP($B19,PROSPER_Kotwani!$1:$1,PROSPER_Kotwani!$45:$45,""),
IF($C19="Jonathan Wellner",_xlfn.XLOOKUP($B19,PROSPER_Wellner!$1:$1,PROSPER_Wellner!$45:$45,""),
IF($C19="Travis Harvey",_xlfn.XLOOKUP($B19,PROSPER_Harvey!$1:$1,PROSPER_Harvey!$45:$45,""),"")))))))="","",
IF($C19="Christopher Lobo",_xlfn.XLOOKUP($B19,PROSPER_Lobo!$1:$1,PROSPER_Lobo!$45:$45,""),
IF($C19="Naren Baliga",_xlfn.XLOOKUP($B19,PROSPER_Baliga!$1:$1,PROSPER_Baliga!$45:$45,""),
IF($C19="Thorsten Huhn",_xlfn.XLOOKUP($B19,PROSPER_Huhn!$1:$1,PROSPER_Huhn!$45:$45,""),
IF($C19="Nick Hull",_xlfn.XLOOKUP($B19,PROSPER_Hull!$1:$1,PROSPER_Hull!$45:$45,""),
IF($C19="Monika Kotwani",_xlfn.XLOOKUP($B19,PROSPER_Kotwani!$1:$1,PROSPER_Kotwani!$45:$45,""),
IF($C19="Jonathan Wellner",_xlfn.XLOOKUP($B19,PROSPER_Wellner!$1:$1,PROSPER_Wellner!$45:$45,""),
IF($C19="Travis Harvey",_xlfn.XLOOKUP($B19,PROSPER_Harvey!$1:$1,PROSPER_Harvey!$45:$45,""),"")))))))))</f>
        <v>N/A</v>
      </c>
      <c r="GD19" s="131" t="str">
        <f>IF(IF(IF($C19="Christopher Lobo",_xlfn.XLOOKUP($B19,PROSPER_Lobo!$1:$1,PROSPER_Lobo!$46:$46,""),
IF($C19="Naren Baliga",_xlfn.XLOOKUP($B19,PROSPER_Baliga!$1:$1,PROSPER_Baliga!$46:$46,""),
IF($C19="Thorsten Huhn",_xlfn.XLOOKUP($B19,PROSPER_Huhn!$1:$1,PROSPER_Huhn!$46:$46,""),
IF($C19="Nick Hull",_xlfn.XLOOKUP($B19,PROSPER_Hull!$1:$1,PROSPER_Hull!$46:$46,""),
IF($C19="Monika Kotwani",_xlfn.XLOOKUP($B19,PROSPER_Kotwani!$1:$1,PROSPER_Kotwani!$46:$46,""),
IF($C19="Jonathan Wellner",_xlfn.XLOOKUP($B19,PROSPER_Wellner!$1:$1,PROSPER_Wellner!$46:$46,""),
IF($C19="Travis Harvey",_xlfn.XLOOKUP($B19,PROSPER_Harvey!$1:$1,PROSPER_Harvey!$46:$46,""),"")))))))="","",
IF($C19="Christopher Lobo",_xlfn.XLOOKUP($B19,PROSPER_Lobo!$1:$1,PROSPER_Lobo!$46:$46,""),
IF($C19="Naren Baliga",_xlfn.XLOOKUP($B19,PROSPER_Baliga!$1:$1,PROSPER_Baliga!$46:$46,""),
IF($C19="Thorsten Huhn",_xlfn.XLOOKUP($B19,PROSPER_Huhn!$1:$1,PROSPER_Huhn!$46:$46,""),
IF($C19="Nick Hull",_xlfn.XLOOKUP($B19,PROSPER_Hull!$1:$1,PROSPER_Hull!$46:$46,""),
IF($C19="Monika Kotwani",_xlfn.XLOOKUP($B19,PROSPER_Kotwani!$1:$1,PROSPER_Kotwani!$46:$46,""),
IF($C19="Jonathan Wellner",_xlfn.XLOOKUP($B19,PROSPER_Wellner!$1:$1,PROSPER_Wellner!$46:$46,""),
IF($C19="Travis Harvey",_xlfn.XLOOKUP($B19,PROSPER_Harvey!$1:$1,PROSPER_Harvey!$46:$46,""),""))))))))="","No Comment",IF(IF($C19="Christopher Lobo",_xlfn.XLOOKUP($B19,PROSPER_Lobo!$1:$1,PROSPER_Lobo!$46:$46,""),
IF($C19="Naren Baliga",_xlfn.XLOOKUP($B19,PROSPER_Baliga!$1:$1,PROSPER_Baliga!$46:$46,""),
IF($C19="Thorsten Huhn",_xlfn.XLOOKUP($B19,PROSPER_Huhn!$1:$1,PROSPER_Huhn!$46:$46,""),
IF($C19="Nick Hull",_xlfn.XLOOKUP($B19,PROSPER_Hull!$1:$1,PROSPER_Hull!$46:$46,""),
IF($C19="Monika Kotwani",_xlfn.XLOOKUP($B19,PROSPER_Kotwani!$1:$1,PROSPER_Kotwani!$46:$46,""),
IF($C19="Jonathan Wellner",_xlfn.XLOOKUP($B19,PROSPER_Wellner!$1:$1,PROSPER_Wellner!$46:$46,""),
IF($C19="Travis Harvey",_xlfn.XLOOKUP($B19,PROSPER_Harvey!$1:$1,PROSPER_Harvey!$46:$46,""),"")))))))="","",
IF($C19="Christopher Lobo",_xlfn.XLOOKUP($B19,PROSPER_Lobo!$1:$1,PROSPER_Lobo!$46:$46,""),
IF($C19="Naren Baliga",_xlfn.XLOOKUP($B19,PROSPER_Baliga!$1:$1,PROSPER_Baliga!$46:$46,""),
IF($C19="Thorsten Huhn",_xlfn.XLOOKUP($B19,PROSPER_Huhn!$1:$1,PROSPER_Huhn!$46:$46,""),
IF($C19="Nick Hull",_xlfn.XLOOKUP($B19,PROSPER_Hull!$1:$1,PROSPER_Hull!$46:$46,""),
IF($C19="Monika Kotwani",_xlfn.XLOOKUP($B19,PROSPER_Kotwani!$1:$1,PROSPER_Kotwani!$46:$46,""),
IF($C19="Jonathan Wellner",_xlfn.XLOOKUP($B19,PROSPER_Wellner!$1:$1,PROSPER_Wellner!$46:$46,""),
IF($C19="Travis Harvey",_xlfn.XLOOKUP($B19,PROSPER_Harvey!$1:$1,PROSPER_Harvey!$46:$46,""),"")))))))))</f>
        <v>N/A</v>
      </c>
      <c r="GE19" s="150" t="str">
        <f t="shared" si="194"/>
        <v>N/A</v>
      </c>
      <c r="GF19" s="130" t="str">
        <f>_xlfn.XLOOKUP(B19,PROSPERInitial_Query!$E:$E,PROSPERInitial_Query!$AJ:$AJ,"",,-1)</f>
        <v>N/A</v>
      </c>
      <c r="GG19" s="121" t="str">
        <f t="shared" si="84"/>
        <v>Dominic Sanchez2 - RelationshipAccount / Stakeholder 10Name</v>
      </c>
      <c r="GH19" s="121" t="str">
        <f>_xlfn.XLOOKUP(GG19,PROSPERDelta_Query!BK:BK,PROSPERDelta_Query!AL:AL,"",,-1)</f>
        <v/>
      </c>
      <c r="GI19" s="126" t="str">
        <f>_xlfn.XLOOKUP(B19,PROSPERInitial_Query!$E:$E,PROSPERInitial_Query!$Z:$Z,"",,-1)</f>
        <v>N/A</v>
      </c>
      <c r="GJ19" s="121" t="str">
        <f t="shared" si="85"/>
        <v>Dominic Sanchez2 - RelationshipAccount / Stakeholder 10Self Score</v>
      </c>
      <c r="GK19" s="126" t="str">
        <f>_xlfn.XLOOKUP(GJ19,PROSPERDelta_Query!BK:BK,PROSPERDelta_Query!AV:AV,"",,-1)</f>
        <v/>
      </c>
      <c r="GL19" s="131" t="str">
        <f t="shared" si="195"/>
        <v>N/A</v>
      </c>
      <c r="GM19" s="131" t="str">
        <f t="shared" si="196"/>
        <v>N/A</v>
      </c>
      <c r="GN19" s="132" t="str">
        <f t="shared" si="197"/>
        <v>N/A</v>
      </c>
      <c r="GO19" s="132" t="str">
        <f>IF(IF(IF($C19="Christopher Lobo",_xlfn.XLOOKUP($B19,PROSPER_Lobo!$1:$1,PROSPER_Lobo!$48:$48,""),
IF($C19="Naren Baliga",_xlfn.XLOOKUP($B19,PROSPER_Baliga!$1:$1,PROSPER_Baliga!$48:$48,""),
IF($C19="Thorsten Huhn",_xlfn.XLOOKUP($B19,PROSPER_Huhn!$1:$1,PROSPER_Huhn!$48:$48,""),
IF($C19="Nick Hull",_xlfn.XLOOKUP($B19,PROSPER_Hull!$1:$1,PROSPER_Hull!$48:$48,""),
IF($C19="Monika Kotwani",_xlfn.XLOOKUP($B19,PROSPER_Kotwani!$1:$1,PROSPER_Kotwani!$48:$48,""),
IF($C19="Jonathan Wellner",_xlfn.XLOOKUP($B19,PROSPER_Wellner!$1:$1,PROSPER_Wellner!$48:$48,""),
IF($C19="Travis Harvey",_xlfn.XLOOKUP($B19,PROSPER_Harvey!$1:$1,PROSPER_Harvey!$48:$48,""),"")))))))="","",
IF($C19="Christopher Lobo",_xlfn.XLOOKUP($B19,PROSPER_Lobo!$1:$1,PROSPER_Lobo!$48:$48,""),
IF($C19="Naren Baliga",_xlfn.XLOOKUP($B19,PROSPER_Baliga!$1:$1,PROSPER_Baliga!$48:$48,""),
IF($C19="Thorsten Huhn",_xlfn.XLOOKUP($B19,PROSPER_Huhn!$1:$1,PROSPER_Huhn!$48:$48,""),
IF($C19="Nick Hull",_xlfn.XLOOKUP($B19,PROSPER_Hull!$1:$1,PROSPER_Hull!$48:$48,""),
IF($C19="Monika Kotwani",_xlfn.XLOOKUP($B19,PROSPER_Kotwani!$1:$1,PROSPER_Kotwani!$48:$48,""),
IF($C19="Jonathan Wellner",_xlfn.XLOOKUP($B19,PROSPER_Wellner!$1:$1,PROSPER_Wellner!$48:$48,""),
IF($C19="Travis Harvey",_xlfn.XLOOKUP($B19,PROSPER_Harvey!$1:$1,PROSPER_Harvey!$48:$48,""),""))))))))="","No Score",IF(IF($C19="Christopher Lobo",_xlfn.XLOOKUP($B19,PROSPER_Lobo!$1:$1,PROSPER_Lobo!$48:$48,""),
IF($C19="Naren Baliga",_xlfn.XLOOKUP($B19,PROSPER_Baliga!$1:$1,PROSPER_Baliga!$48:$48,""),
IF($C19="Thorsten Huhn",_xlfn.XLOOKUP($B19,PROSPER_Huhn!$1:$1,PROSPER_Huhn!$48:$48,""),
IF($C19="Nick Hull",_xlfn.XLOOKUP($B19,PROSPER_Hull!$1:$1,PROSPER_Hull!$48:$48,""),
IF($C19="Monika Kotwani",_xlfn.XLOOKUP($B19,PROSPER_Kotwani!$1:$1,PROSPER_Kotwani!$48:$48,""),
IF($C19="Jonathan Wellner",_xlfn.XLOOKUP($B19,PROSPER_Wellner!$1:$1,PROSPER_Wellner!$48:$48,""),
IF($C19="Travis Harvey",_xlfn.XLOOKUP($B19,PROSPER_Harvey!$1:$1,PROSPER_Harvey!$48:$48,""),"")))))))="","",
IF($C19="Christopher Lobo",_xlfn.XLOOKUP($B19,PROSPER_Lobo!$1:$1,PROSPER_Lobo!$48:$48,""),
IF($C19="Naren Baliga",_xlfn.XLOOKUP($B19,PROSPER_Baliga!$1:$1,PROSPER_Baliga!$48:$48,""),
IF($C19="Thorsten Huhn",_xlfn.XLOOKUP($B19,PROSPER_Huhn!$1:$1,PROSPER_Huhn!$48:$48,""),
IF($C19="Nick Hull",_xlfn.XLOOKUP($B19,PROSPER_Hull!$1:$1,PROSPER_Hull!$48:$48,""),
IF($C19="Monika Kotwani",_xlfn.XLOOKUP($B19,PROSPER_Kotwani!$1:$1,PROSPER_Kotwani!$48:$48,""),
IF($C19="Jonathan Wellner",_xlfn.XLOOKUP($B19,PROSPER_Wellner!$1:$1,PROSPER_Wellner!$48:$48,""),
IF($C19="Travis Harvey",_xlfn.XLOOKUP($B19,PROSPER_Harvey!$1:$1,PROSPER_Harvey!$48:$48,""),"")))))))))</f>
        <v>N/A</v>
      </c>
      <c r="GP19" s="131" t="str">
        <f>IF(IF(IF($C19="Christopher Lobo",_xlfn.XLOOKUP($B19,PROSPER_Lobo!$1:$1,PROSPER_Lobo!$49:$49,""),
IF($C19="Naren Baliga",_xlfn.XLOOKUP($B19,PROSPER_Baliga!$1:$1,PROSPER_Baliga!$49:$49,""),
IF($C19="Thorsten Huhn",_xlfn.XLOOKUP($B19,PROSPER_Huhn!$1:$1,PROSPER_Huhn!$49:$49,""),
IF($C19="Nick Hull",_xlfn.XLOOKUP($B19,PROSPER_Hull!$1:$1,PROSPER_Hull!$49:$49,""),
IF($C19="Monika Kotwani",_xlfn.XLOOKUP($B19,PROSPER_Kotwani!$1:$1,PROSPER_Kotwani!$49:$49,""),
IF($C19="Jonathan Wellner",_xlfn.XLOOKUP($B19,PROSPER_Wellner!$1:$1,PROSPER_Wellner!$49:$49,""),
IF($C19="Travis Harvey",_xlfn.XLOOKUP($B19,PROSPER_Harvey!$1:$1,PROSPER_Harvey!$49:$49,""),"")))))))="","",
IF($C19="Christopher Lobo",_xlfn.XLOOKUP($B19,PROSPER_Lobo!$1:$1,PROSPER_Lobo!$49:$49,""),
IF($C19="Naren Baliga",_xlfn.XLOOKUP($B19,PROSPER_Baliga!$1:$1,PROSPER_Baliga!$49:$49,""),
IF($C19="Thorsten Huhn",_xlfn.XLOOKUP($B19,PROSPER_Huhn!$1:$1,PROSPER_Huhn!$49:$49,""),
IF($C19="Nick Hull",_xlfn.XLOOKUP($B19,PROSPER_Hull!$1:$1,PROSPER_Hull!$49:$49,""),
IF($C19="Monika Kotwani",_xlfn.XLOOKUP($B19,PROSPER_Kotwani!$1:$1,PROSPER_Kotwani!$49:$49,""),
IF($C19="Jonathan Wellner",_xlfn.XLOOKUP($B19,PROSPER_Wellner!$1:$1,PROSPER_Wellner!$49:$49,""),
IF($C19="Travis Harvey",_xlfn.XLOOKUP($B19,PROSPER_Harvey!$1:$1,PROSPER_Harvey!$49:$49,""),""))))))))="","No Comment",IF(IF($C19="Christopher Lobo",_xlfn.XLOOKUP($B19,PROSPER_Lobo!$1:$1,PROSPER_Lobo!$49:$49,""),
IF($C19="Naren Baliga",_xlfn.XLOOKUP($B19,PROSPER_Baliga!$1:$1,PROSPER_Baliga!$49:$49,""),
IF($C19="Thorsten Huhn",_xlfn.XLOOKUP($B19,PROSPER_Huhn!$1:$1,PROSPER_Huhn!$49:$49,""),
IF($C19="Nick Hull",_xlfn.XLOOKUP($B19,PROSPER_Hull!$1:$1,PROSPER_Hull!$49:$49,""),
IF($C19="Monika Kotwani",_xlfn.XLOOKUP($B19,PROSPER_Kotwani!$1:$1,PROSPER_Kotwani!$49:$49,""),
IF($C19="Jonathan Wellner",_xlfn.XLOOKUP($B19,PROSPER_Wellner!$1:$1,PROSPER_Wellner!$49:$49,""),
IF($C19="Travis Harvey",_xlfn.XLOOKUP($B19,PROSPER_Harvey!$1:$1,PROSPER_Harvey!$49:$49,""),"")))))))="","",
IF($C19="Christopher Lobo",_xlfn.XLOOKUP($B19,PROSPER_Lobo!$1:$1,PROSPER_Lobo!$49:$49,""),
IF($C19="Naren Baliga",_xlfn.XLOOKUP($B19,PROSPER_Baliga!$1:$1,PROSPER_Baliga!$49:$49,""),
IF($C19="Thorsten Huhn",_xlfn.XLOOKUP($B19,PROSPER_Huhn!$1:$1,PROSPER_Huhn!$49:$49,""),
IF($C19="Nick Hull",_xlfn.XLOOKUP($B19,PROSPER_Hull!$1:$1,PROSPER_Hull!$49:$49,""),
IF($C19="Monika Kotwani",_xlfn.XLOOKUP($B19,PROSPER_Kotwani!$1:$1,PROSPER_Kotwani!$49:$49,""),
IF($C19="Jonathan Wellner",_xlfn.XLOOKUP($B19,PROSPER_Wellner!$1:$1,PROSPER_Wellner!$49:$49,""),
IF($C19="Travis Harvey",_xlfn.XLOOKUP($B19,PROSPER_Harvey!$1:$1,PROSPER_Harvey!$49:$49,""),"")))))))))</f>
        <v>N/A</v>
      </c>
      <c r="GQ19" s="150" t="str">
        <f t="shared" si="198"/>
        <v>N/A</v>
      </c>
      <c r="GR19" s="187">
        <f t="shared" si="199"/>
        <v>6.5</v>
      </c>
      <c r="GS19" s="128" t="str">
        <f t="shared" si="200"/>
        <v>N/A</v>
      </c>
      <c r="GT19" s="188">
        <f t="shared" si="201"/>
        <v>6.5</v>
      </c>
      <c r="GU19" s="133" t="str">
        <f>IF(IF(IF($C19="Christopher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Kotwani",_xlfn.XLOOKUP($B19,PROSPER_Kotwani!$1:$1,PROSPER_Kotwani!$54:$54,""),
IF($C19="Jonathan Wellner",_xlfn.XLOOKUP($B19,PROSPER_Wellner!$1:$1,PROSPER_Wellner!$54:$54,""),
IF($C19="Travis Harvey",_xlfn.XLOOKUP($B19,PROSPER_Harvey!$1:$1,PROSPER_Harvey!$54:$54,""),"")))))))="","",
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Kotwani",_xlfn.XLOOKUP($B19,PROSPER_Kotwani!$1:$1,PROSPER_Kotwani!$50:$50,""),
IF($C19="Jonathan Wellner",_xlfn.XLOOKUP($B19,PROSPER_Wellner!$1:$1,PROSPER_Wellner!$50:$50,""),
IF($C19="Travis Harvey",_xlfn.XLOOKUP($B19,PROSPER_Harvey!$1:$1,PROSPER_Harvey!$50:$50,""),""))))))))="","No Score",IF(IF($C19="Christopher Lobo",_xlfn.XLOOKUP($B19,PROSPER_Lobo!$1:$1,PROSPER_Lobo!$50:$50,""),
IF($C19="Naren Baliga",_xlfn.XLOOKUP($B19,PROSPER_Baliga!$1:$1,PROSPER_Baliga!$50:$50,""),
IF($C19="Thorsten Huhn",_xlfn.XLOOKUP($B19,PROSPER_Huhn!$1:$1,PROSPER_Huhn!$50:$50,""),
IF($C19="Nick Hull",_xlfn.XLOOKUP($B19,PROSPER_Hull!$1:$1,PROSPER_Hull!$50:$50,""),
IF($C19="Monika Kotwani",_xlfn.XLOOKUP($B19,PROSPER_Kotwani!$1:$1,PROSPER_Kotwani!$50:$50,""),
IF($C19="Jonathan Wellner",_xlfn.XLOOKUP($B19,PROSPER_Wellner!$1:$1,PROSPER_Wellner!$50:$50,""),
IF($C19="Travis Harvey",_xlfn.XLOOKUP($B19,PROSPER_Harvey!$1:$1,PROSPER_Harvey!$50:$50,""),"")))))))="","",
IF($C19="Christopher Lobo",_xlfn.XLOOKUP($B19,PROSPER_Lobo!$1:$1,PROSPER_Lobo!$50:$50,""),
IF($C19="Naren Baliga",_xlfn.XLOOKUP($B19,PROSPER_Baliga!$1:$1,PROSPER_Baliga!$50:$50,""),
IF($C19="Thorsten Huhn",_xlfn.XLOOKUP($B19,PROSPER_Huhn!$1:$1,PROSPER_Huhn!$50:$50,""),
IF($C19="Nick Hull",_xlfn.XLOOKUP($B19,PROSPER_Hull!$1:$1,PROSPER_Hull!$50:$50,""),
IF($C19="Monika Kotwani",_xlfn.XLOOKUP($B19,PROSPER_Kotwani!$1:$1,PROSPER_Kotwani!$50:$50,""),
IF($C19="Jonathan Wellner",_xlfn.XLOOKUP($B19,PROSPER_Wellner!$1:$1,PROSPER_Wellner!$50:$50,""),
IF($C19="Travis Harvey",_xlfn.XLOOKUP($B19,PROSPER_Harvey!$1:$1,PROSPER_Harvey!$50:$50,""),"")))))))))</f>
        <v>No Score</v>
      </c>
      <c r="GV19" s="134" t="str">
        <f>IF(IF(IF($C19="Christopher Lobo",_xlfn.XLOOKUP($B19,PROSPER_Lobo!$1:$1,PROSPER_Lobo!$51:$51,""),
IF($C19="Naren Baliga",_xlfn.XLOOKUP($B19,PROSPER_Baliga!$1:$1,PROSPER_Baliga!$51:$51,""),
IF($C19="Thorsten Huhn",_xlfn.XLOOKUP($B19,PROSPER_Huhn!$1:$1,PROSPER_Huhn!$51:$51,""),
IF($C19="Nick Hull",_xlfn.XLOOKUP($B19,PROSPER_Hull!$1:$1,PROSPER_Hull!$51:$51,""),
IF($C19="Monika Kotwani",_xlfn.XLOOKUP($B19,PROSPER_Kotwani!$1:$1,PROSPER_Kotwani!$51:$51,""),
IF($C19="Jonathan Wellner",_xlfn.XLOOKUP($B19,PROSPER_Wellner!$1:$1,PROSPER_Wellner!$51:$51,""),
IF($C19="Travis Harvey",_xlfn.XLOOKUP($B19,PROSPER_Harvey!$1:$1,PROSPER_Harvey!$51:$51,""),"")))))))="","",
IF($C19="Christopher Lobo",_xlfn.XLOOKUP($B19,PROSPER_Lobo!$1:$1,PROSPER_Lobo!$51:$51,""),
IF($C19="Naren Baliga",_xlfn.XLOOKUP($B19,PROSPER_Baliga!$1:$1,PROSPER_Baliga!$51:$51,""),
IF($C19="Thorsten Huhn",_xlfn.XLOOKUP($B19,PROSPER_Huhn!$1:$1,PROSPER_Huhn!$51:$51,""),
IF($C19="Nick Hull",_xlfn.XLOOKUP($B19,PROSPER_Hull!$1:$1,PROSPER_Hull!$51:$51,""),
IF($C19="Monika Kotwani",_xlfn.XLOOKUP($B19,PROSPER_Kotwani!$1:$1,PROSPER_Kotwani!$51:$51,""),
IF($C19="Jonathan Wellner",_xlfn.XLOOKUP($B19,PROSPER_Wellner!$1:$1,PROSPER_Wellner!$51:$51,""),
IF($C19="Travis Harvey",_xlfn.XLOOKUP($B19,PROSPER_Harvey!$1:$1,PROSPER_Harvey!$51:$51,""),""))))))))="","No Comment",IF(IF($C19="Christopher Lobo",_xlfn.XLOOKUP($B19,PROSPER_Lobo!$1:$1,PROSPER_Lobo!$51:$51,""),
IF($C19="Naren Baliga",_xlfn.XLOOKUP($B19,PROSPER_Baliga!$1:$1,PROSPER_Baliga!$51:$51,""),
IF($C19="Thorsten Huhn",_xlfn.XLOOKUP($B19,PROSPER_Huhn!$1:$1,PROSPER_Huhn!$51:$51,""),
IF($C19="Nick Hull",_xlfn.XLOOKUP($B19,PROSPER_Hull!$1:$1,PROSPER_Hull!$51:$51,""),
IF($C19="Monika Kotwani",_xlfn.XLOOKUP($B19,PROSPER_Kotwani!$1:$1,PROSPER_Kotwani!$51:$51,""),
IF($C19="Jonathan Wellner",_xlfn.XLOOKUP($B19,PROSPER_Wellner!$1:$1,PROSPER_Wellner!$51:$51,""),
IF($C19="Travis Harvey",_xlfn.XLOOKUP($B19,PROSPER_Harvey!$1:$1,PROSPER_Harvey!$51:$51,""),"")))))))="","",
IF($C19="Christopher Lobo",_xlfn.XLOOKUP($B19,PROSPER_Lobo!$1:$1,PROSPER_Lobo!$51:$51,""),
IF($C19="Naren Baliga",_xlfn.XLOOKUP($B19,PROSPER_Baliga!$1:$1,PROSPER_Baliga!$51:$51,""),
IF($C19="Thorsten Huhn",_xlfn.XLOOKUP($B19,PROSPER_Huhn!$1:$1,PROSPER_Huhn!$51:$51,""),
IF($C19="Nick Hull",_xlfn.XLOOKUP($B19,PROSPER_Hull!$1:$1,PROSPER_Hull!$51:$51,""),
IF($C19="Monika Kotwani",_xlfn.XLOOKUP($B19,PROSPER_Kotwani!$1:$1,PROSPER_Kotwani!$51:$51,""),
IF($C19="Jonathan Wellner",_xlfn.XLOOKUP($B19,PROSPER_Wellner!$1:$1,PROSPER_Wellner!$51:$51,""),
IF($C19="Travis Harvey",_xlfn.XLOOKUP($B19,PROSPER_Harvey!$1:$1,PROSPER_Harvey!$51:$51,""),"")))))))))</f>
        <v>No Comment</v>
      </c>
      <c r="GW19" s="133" t="str">
        <f>_xlfn.XLOOKUP($B19,Vlookups_Local!B:B,Vlookups_Local!E:E,"N/A")</f>
        <v>No Data</v>
      </c>
      <c r="GX19" s="134" t="str">
        <f>IF(IF(IF($C19="Christopher Lobo",_xlfn.XLOOKUP($B19,PROSPER_Lobo!$1:$1,PROSPER_Lobo!$53:$53,""),
IF($C19="Naren Baliga",_xlfn.XLOOKUP($B19,PROSPER_Baliga!$1:$1,PROSPER_Baliga!$53:$53,""),
IF($C19="Thorsten Huhn",_xlfn.XLOOKUP($B19,PROSPER_Huhn!$1:$1,PROSPER_Huhn!$53:$53,""),
IF($C19="Nick Hull",_xlfn.XLOOKUP($B19,PROSPER_Hull!$1:$1,PROSPER_Hull!$53:$53,""),
IF($C19="Monika Kotwani",_xlfn.XLOOKUP($B19,PROSPER_Kotwani!$1:$1,PROSPER_Kotwani!$53:$53,""),
IF($C19="Jonathan Wellner",_xlfn.XLOOKUP($B19,PROSPER_Wellner!$1:$1,PROSPER_Wellner!$53:$53,""),
IF($C19="Travis Harvey",_xlfn.XLOOKUP($B19,PROSPER_Harvey!$1:$1,PROSPER_Harvey!$53:$53,""),"")))))))="","",
IF($C19="Christopher Lobo",_xlfn.XLOOKUP($B19,PROSPER_Lobo!$1:$1,PROSPER_Lobo!$53:$53,""),
IF($C19="Naren Baliga",_xlfn.XLOOKUP($B19,PROSPER_Baliga!$1:$1,PROSPER_Baliga!$53:$53,""),
IF($C19="Thorsten Huhn",_xlfn.XLOOKUP($B19,PROSPER_Huhn!$1:$1,PROSPER_Huhn!$53:$53,""),
IF($C19="Nick Hull",_xlfn.XLOOKUP($B19,PROSPER_Hull!$1:$1,PROSPER_Hull!$53:$53,""),
IF($C19="Monika Kotwani",_xlfn.XLOOKUP($B19,PROSPER_Kotwani!$1:$1,PROSPER_Kotwani!$53:$53,""),
IF($C19="Jonathan Wellner",_xlfn.XLOOKUP($B19,PROSPER_Wellner!$1:$1,PROSPER_Wellner!$53:$53,""),
IF($C19="Travis Harvey",_xlfn.XLOOKUP($B19,PROSPER_Harvey!$1:$1,PROSPER_Harvey!$53:$53,""),""))))))))="","No Comment",IF(IF($C19="Christopher Lobo",_xlfn.XLOOKUP($B19,PROSPER_Lobo!$1:$1,PROSPER_Lobo!$53:$53,""),
IF($C19="Naren Baliga",_xlfn.XLOOKUP($B19,PROSPER_Baliga!$1:$1,PROSPER_Baliga!$53:$53,""),
IF($C19="Thorsten Huhn",_xlfn.XLOOKUP($B19,PROSPER_Huhn!$1:$1,PROSPER_Huhn!$53:$53,""),
IF($C19="Nick Hull",_xlfn.XLOOKUP($B19,PROSPER_Hull!$1:$1,PROSPER_Hull!$53:$53,""),
IF($C19="Monika Kotwani",_xlfn.XLOOKUP($B19,PROSPER_Kotwani!$1:$1,PROSPER_Kotwani!$53:$53,""),
IF($C19="Jonathan Wellner",_xlfn.XLOOKUP($B19,PROSPER_Wellner!$1:$1,PROSPER_Wellner!$53:$53,""),
IF($C19="Travis Harvey",_xlfn.XLOOKUP($B19,PROSPER_Harvey!$1:$1,PROSPER_Harvey!$53:$53,""),"")))))))="","",
IF($C19="Christopher Lobo",_xlfn.XLOOKUP($B19,PROSPER_Lobo!$1:$1,PROSPER_Lobo!$53:$53,""),
IF($C19="Naren Baliga",_xlfn.XLOOKUP($B19,PROSPER_Baliga!$1:$1,PROSPER_Baliga!$53:$53,""),
IF($C19="Thorsten Huhn",_xlfn.XLOOKUP($B19,PROSPER_Huhn!$1:$1,PROSPER_Huhn!$53:$53,""),
IF($C19="Nick Hull",_xlfn.XLOOKUP($B19,PROSPER_Hull!$1:$1,PROSPER_Hull!$53:$53,""),
IF($C19="Monika Kotwani",_xlfn.XLOOKUP($B19,PROSPER_Kotwani!$1:$1,PROSPER_Kotwani!$53:$53,""),
IF($C19="Jonathan Wellner",_xlfn.XLOOKUP($B19,PROSPER_Wellner!$1:$1,PROSPER_Wellner!$53:$53,""),
IF($C19="Travis Harvey",_xlfn.XLOOKUP($B19,PROSPER_Harvey!$1:$1,PROSPER_Harvey!$53:$53,""),"")))))))))</f>
        <v>No Comment</v>
      </c>
      <c r="GY19" s="133" t="str">
        <f>IF(IF(IF($C19="Christopher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Kotwani",_xlfn.XLOOKUP($B19,PROSPER_Kotwani!$1:$1,PROSPER_Kotwani!$54:$54,""),
IF($C19="Jonathan Wellner",_xlfn.XLOOKUP($B19,PROSPER_Wellner!$1:$1,PROSPER_Wellner!$54:$54,""),
IF($C19="Travis Harvey",_xlfn.XLOOKUP($B19,PROSPER_Harvey!$1:$1,PROSPER_Harvey!$54:$54,""),"")))))))="","",
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Kotwani",_xlfn.XLOOKUP($B19,PROSPER_Kotwani!$1:$1,PROSPER_Kotwani!$54:$54,""),
IF($C19="Jonathan Wellner",_xlfn.XLOOKUP($B19,PROSPER_Wellner!$1:$1,PROSPER_Wellner!$54:$54,""),
IF($C19="Travis Harvey",_xlfn.XLOOKUP($B19,PROSPER_Harvey!$1:$1,PROSPER_Harvey!$54:$54,""),""))))))))="","No Score",IF(IF($C19="Christopher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Kotwani",_xlfn.XLOOKUP($B19,PROSPER_Kotwani!$1:$1,PROSPER_Kotwani!$54:$54,""),
IF($C19="Jonathan Wellner",_xlfn.XLOOKUP($B19,PROSPER_Wellner!$1:$1,PROSPER_Wellner!$54:$54,""),
IF($C19="Travis Harvey",_xlfn.XLOOKUP($B19,PROSPER_Harvey!$1:$1,PROSPER_Harvey!$54:$54,""),"")))))))="","",
IF($C19="Christopher Lobo",_xlfn.XLOOKUP($B19,PROSPER_Lobo!$1:$1,PROSPER_Lobo!$54:$54,""),
IF($C19="Naren Baliga",_xlfn.XLOOKUP($B19,PROSPER_Baliga!$1:$1,PROSPER_Baliga!$54:$54,""),
IF($C19="Thorsten Huhn",_xlfn.XLOOKUP($B19,PROSPER_Huhn!$1:$1,PROSPER_Huhn!$54:$54,""),
IF($C19="Nick Hull",_xlfn.XLOOKUP($B19,PROSPER_Hull!$1:$1,PROSPER_Hull!$54:$54,""),
IF($C19="Monika Kotwani",_xlfn.XLOOKUP($B19,PROSPER_Kotwani!$1:$1,PROSPER_Kotwani!$54:$54,""),
IF($C19="Jonathan Wellner",_xlfn.XLOOKUP($B19,PROSPER_Wellner!$1:$1,PROSPER_Wellner!$54:$54,""),
IF($C19="Travis Harvey",_xlfn.XLOOKUP($B19,PROSPER_Harvey!$1:$1,PROSPER_Harvey!$54:$54,""),"")))))))))</f>
        <v>No Score</v>
      </c>
      <c r="GZ19" s="134" t="str">
        <f>IF(IF(IF($C19="Christopher Lobo",_xlfn.XLOOKUP($B19,PROSPER_Lobo!$1:$1,PROSPER_Lobo!$55:$55,""),
IF($C19="Naren Baliga",_xlfn.XLOOKUP($B19,PROSPER_Baliga!$1:$1,PROSPER_Baliga!$55:$55,""),
IF($C19="Thorsten Huhn",_xlfn.XLOOKUP($B19,PROSPER_Huhn!$1:$1,PROSPER_Huhn!$55:$55,""),
IF($C19="Nick Hull",_xlfn.XLOOKUP($B19,PROSPER_Hull!$1:$1,PROSPER_Hull!$55:$55,""),
IF($C19="Monika Kotwani",_xlfn.XLOOKUP($B19,PROSPER_Kotwani!$1:$1,PROSPER_Kotwani!$55:$55,""),
IF($C19="Jonathan Wellner",_xlfn.XLOOKUP($B19,PROSPER_Wellner!$1:$1,PROSPER_Wellner!$55:$55,""),
IF($C19="Travis Harvey",_xlfn.XLOOKUP($B19,PROSPER_Harvey!$1:$1,PROSPER_Harvey!$55:$55,""),"")))))))="","",
IF($C19="Christopher Lobo",_xlfn.XLOOKUP($B19,PROSPER_Lobo!$1:$1,PROSPER_Lobo!$55:$55,""),
IF($C19="Naren Baliga",_xlfn.XLOOKUP($B19,PROSPER_Baliga!$1:$1,PROSPER_Baliga!$55:$55,""),
IF($C19="Thorsten Huhn",_xlfn.XLOOKUP($B19,PROSPER_Huhn!$1:$1,PROSPER_Huhn!$55:$55,""),
IF($C19="Nick Hull",_xlfn.XLOOKUP($B19,PROSPER_Hull!$1:$1,PROSPER_Hull!$55:$55,""),
IF($C19="Monika Kotwani",_xlfn.XLOOKUP($B19,PROSPER_Kotwani!$1:$1,PROSPER_Kotwani!$55:$55,""),
IF($C19="Jonathan Wellner",_xlfn.XLOOKUP($B19,PROSPER_Wellner!$1:$1,PROSPER_Wellner!$55:$55,""),
IF($C19="Travis Harvey",_xlfn.XLOOKUP($B19,PROSPER_Harvey!$1:$1,PROSPER_Harvey!$55:$55,""),""))))))))="","No Comment",IF(IF($C19="Christopher Lobo",_xlfn.XLOOKUP($B19,PROSPER_Lobo!$1:$1,PROSPER_Lobo!$55:$55,""),
IF($C19="Naren Baliga",_xlfn.XLOOKUP($B19,PROSPER_Baliga!$1:$1,PROSPER_Baliga!$55:$55,""),
IF($C19="Thorsten Huhn",_xlfn.XLOOKUP($B19,PROSPER_Huhn!$1:$1,PROSPER_Huhn!$55:$55,""),
IF($C19="Nick Hull",_xlfn.XLOOKUP($B19,PROSPER_Hull!$1:$1,PROSPER_Hull!$55:$55,""),
IF($C19="Monika Kotwani",_xlfn.XLOOKUP($B19,PROSPER_Kotwani!$1:$1,PROSPER_Kotwani!$55:$55,""),
IF($C19="Jonathan Wellner",_xlfn.XLOOKUP($B19,PROSPER_Wellner!$1:$1,PROSPER_Wellner!$55:$55,""),
IF($C19="Travis Harvey",_xlfn.XLOOKUP($B19,PROSPER_Harvey!$1:$1,PROSPER_Harvey!$55:$55,""),"")))))))="","",
IF($C19="Christopher Lobo",_xlfn.XLOOKUP($B19,PROSPER_Lobo!$1:$1,PROSPER_Lobo!$55:$55,""),
IF($C19="Naren Baliga",_xlfn.XLOOKUP($B19,PROSPER_Baliga!$1:$1,PROSPER_Baliga!$55:$55,""),
IF($C19="Thorsten Huhn",_xlfn.XLOOKUP($B19,PROSPER_Huhn!$1:$1,PROSPER_Huhn!$55:$55,""),
IF($C19="Nick Hull",_xlfn.XLOOKUP($B19,PROSPER_Hull!$1:$1,PROSPER_Hull!$55:$55,""),
IF($C19="Monika Kotwani",_xlfn.XLOOKUP($B19,PROSPER_Kotwani!$1:$1,PROSPER_Kotwani!$55:$55,""),
IF($C19="Jonathan Wellner",_xlfn.XLOOKUP($B19,PROSPER_Wellner!$1:$1,PROSPER_Wellner!$55:$55,""),
IF($C19="Travis Harvey",_xlfn.XLOOKUP($B19,PROSPER_Harvey!$1:$1,PROSPER_Harvey!$55:$55,""),"")))))))))</f>
        <v>No Comment</v>
      </c>
      <c r="HA19" s="133" t="str">
        <f>IF(IF(IF($C19="Christopher Lobo",_xlfn.XLOOKUP($B19,PROSPER_Lobo!$1:$1,PROSPER_Lobo!$56:$56,""),
IF($C19="Naren Baliga",_xlfn.XLOOKUP($B19,PROSPER_Baliga!$1:$1,PROSPER_Baliga!$56:$56,""),
IF($C19="Thorsten Huhn",_xlfn.XLOOKUP($B19,PROSPER_Huhn!$1:$1,PROSPER_Huhn!$56:$56,""),
IF($C19="Nick Hull",_xlfn.XLOOKUP($B19,PROSPER_Hull!$1:$1,PROSPER_Hull!$56:$56,""),
IF($C19="Monika Kotwani",_xlfn.XLOOKUP($B19,PROSPER_Kotwani!$1:$1,PROSPER_Kotwani!$56:$56,""),
IF($C19="Jonathan Wellner",_xlfn.XLOOKUP($B19,PROSPER_Wellner!$1:$1,PROSPER_Wellner!$56:$56,""),
IF($C19="Travis Harvey",_xlfn.XLOOKUP($B19,PROSPER_Harvey!$1:$1,PROSPER_Harvey!$56:$56,""),"")))))))="","",
IF($C19="Christopher Lobo",_xlfn.XLOOKUP($B19,PROSPER_Lobo!$1:$1,PROSPER_Lobo!$56:$56,""),
IF($C19="Naren Baliga",_xlfn.XLOOKUP($B19,PROSPER_Baliga!$1:$1,PROSPER_Baliga!$56:$56,""),
IF($C19="Thorsten Huhn",_xlfn.XLOOKUP($B19,PROSPER_Huhn!$1:$1,PROSPER_Huhn!$56:$56,""),
IF($C19="Nick Hull",_xlfn.XLOOKUP($B19,PROSPER_Hull!$1:$1,PROSPER_Hull!$56:$56,""),
IF($C19="Monika Kotwani",_xlfn.XLOOKUP($B19,PROSPER_Kotwani!$1:$1,PROSPER_Kotwani!$56:$56,""),
IF($C19="Jonathan Wellner",_xlfn.XLOOKUP($B19,PROSPER_Wellner!$1:$1,PROSPER_Wellner!$56:$56,""),
IF($C19="Travis Harvey",_xlfn.XLOOKUP($B19,PROSPER_Harvey!$1:$1,PROSPER_Harvey!$56:$56,""),""))))))))="","No Score",IF(IF($C19="Christopher Lobo",_xlfn.XLOOKUP($B19,PROSPER_Lobo!$1:$1,PROSPER_Lobo!$56:$56,""),
IF($C19="Naren Baliga",_xlfn.XLOOKUP($B19,PROSPER_Baliga!$1:$1,PROSPER_Baliga!$56:$56,""),
IF($C19="Thorsten Huhn",_xlfn.XLOOKUP($B19,PROSPER_Huhn!$1:$1,PROSPER_Huhn!$56:$56,""),
IF($C19="Nick Hull",_xlfn.XLOOKUP($B19,PROSPER_Hull!$1:$1,PROSPER_Hull!$56:$56,""),
IF($C19="Monika Kotwani",_xlfn.XLOOKUP($B19,PROSPER_Kotwani!$1:$1,PROSPER_Kotwani!$56:$56,""),
IF($C19="Jonathan Wellner",_xlfn.XLOOKUP($B19,PROSPER_Wellner!$1:$1,PROSPER_Wellner!$56:$56,""),
IF($C19="Travis Harvey",_xlfn.XLOOKUP($B19,PROSPER_Harvey!$1:$1,PROSPER_Harvey!$56:$56,""),"")))))))="","",
IF($C19="Christopher Lobo",_xlfn.XLOOKUP($B19,PROSPER_Lobo!$1:$1,PROSPER_Lobo!$56:$56,""),
IF($C19="Naren Baliga",_xlfn.XLOOKUP($B19,PROSPER_Baliga!$1:$1,PROSPER_Baliga!$56:$56,""),
IF($C19="Thorsten Huhn",_xlfn.XLOOKUP($B19,PROSPER_Huhn!$1:$1,PROSPER_Huhn!$56:$56,""),
IF($C19="Nick Hull",_xlfn.XLOOKUP($B19,PROSPER_Hull!$1:$1,PROSPER_Hull!$56:$56,""),
IF($C19="Monika Kotwani",_xlfn.XLOOKUP($B19,PROSPER_Kotwani!$1:$1,PROSPER_Kotwani!$56:$56,""),
IF($C19="Jonathan Wellner",_xlfn.XLOOKUP($B19,PROSPER_Wellner!$1:$1,PROSPER_Wellner!$56:$56,""),
IF($C19="Travis Harvey",_xlfn.XLOOKUP($B19,PROSPER_Harvey!$1:$1,PROSPER_Harvey!$56:$56,""),"")))))))))</f>
        <v>No Score</v>
      </c>
      <c r="HB19" s="134" t="str">
        <f>IF(IF(IF($C19="Christopher Lobo",_xlfn.XLOOKUP($B19,PROSPER_Lobo!$1:$1,PROSPER_Lobo!$57:$57,""),
IF($C19="Naren Baliga",_xlfn.XLOOKUP($B19,PROSPER_Baliga!$1:$1,PROSPER_Baliga!$57:$57,""),
IF($C19="Thorsten Huhn",_xlfn.XLOOKUP($B19,PROSPER_Huhn!$1:$1,PROSPER_Huhn!$57:$57,""),
IF($C19="Nick Hull",_xlfn.XLOOKUP($B19,PROSPER_Hull!$1:$1,PROSPER_Hull!$57:$57,""),
IF($C19="Monika Kotwani",_xlfn.XLOOKUP($B19,PROSPER_Kotwani!$1:$1,PROSPER_Kotwani!$57:$57,""),
IF($C19="Jonathan Wellner",_xlfn.XLOOKUP($B19,PROSPER_Wellner!$1:$1,PROSPER_Wellner!$57:$57,""),
IF($C19="Travis Harvey",_xlfn.XLOOKUP($B19,PROSPER_Harvey!$1:$1,PROSPER_Harvey!$57:$57,""),"")))))))="","",
IF($C19="Christopher Lobo",_xlfn.XLOOKUP($B19,PROSPER_Lobo!$1:$1,PROSPER_Lobo!$57:$57,""),
IF($C19="Naren Baliga",_xlfn.XLOOKUP($B19,PROSPER_Baliga!$1:$1,PROSPER_Baliga!$57:$57,""),
IF($C19="Thorsten Huhn",_xlfn.XLOOKUP($B19,PROSPER_Huhn!$1:$1,PROSPER_Huhn!$57:$57,""),
IF($C19="Nick Hull",_xlfn.XLOOKUP($B19,PROSPER_Hull!$1:$1,PROSPER_Hull!$57:$57,""),
IF($C19="Monika Kotwani",_xlfn.XLOOKUP($B19,PROSPER_Kotwani!$1:$1,PROSPER_Kotwani!$57:$57,""),
IF($C19="Jonathan Wellner",_xlfn.XLOOKUP($B19,PROSPER_Wellner!$1:$1,PROSPER_Wellner!$57:$57,""),
IF($C19="Travis Harvey",_xlfn.XLOOKUP($B19,PROSPER_Harvey!$1:$1,PROSPER_Harvey!$57:$57,""),""))))))))="","No Comment",IF(IF($C19="Christopher Lobo",_xlfn.XLOOKUP($B19,PROSPER_Lobo!$1:$1,PROSPER_Lobo!$57:$57,""),
IF($C19="Naren Baliga",_xlfn.XLOOKUP($B19,PROSPER_Baliga!$1:$1,PROSPER_Baliga!$57:$57,""),
IF($C19="Thorsten Huhn",_xlfn.XLOOKUP($B19,PROSPER_Huhn!$1:$1,PROSPER_Huhn!$57:$57,""),
IF($C19="Nick Hull",_xlfn.XLOOKUP($B19,PROSPER_Hull!$1:$1,PROSPER_Hull!$57:$57,""),
IF($C19="Monika Kotwani",_xlfn.XLOOKUP($B19,PROSPER_Kotwani!$1:$1,PROSPER_Kotwani!$57:$57,""),
IF($C19="Jonathan Wellner",_xlfn.XLOOKUP($B19,PROSPER_Wellner!$1:$1,PROSPER_Wellner!$57:$57,""),
IF($C19="Travis Harvey",_xlfn.XLOOKUP($B19,PROSPER_Harvey!$1:$1,PROSPER_Harvey!$57:$57,""),"")))))))="","",
IF($C19="Christopher Lobo",_xlfn.XLOOKUP($B19,PROSPER_Lobo!$1:$1,PROSPER_Lobo!$57:$57,""),
IF($C19="Naren Baliga",_xlfn.XLOOKUP($B19,PROSPER_Baliga!$1:$1,PROSPER_Baliga!$57:$57,""),
IF($C19="Thorsten Huhn",_xlfn.XLOOKUP($B19,PROSPER_Huhn!$1:$1,PROSPER_Huhn!$57:$57,""),
IF($C19="Nick Hull",_xlfn.XLOOKUP($B19,PROSPER_Hull!$1:$1,PROSPER_Hull!$57:$57,""),
IF($C19="Monika Kotwani",_xlfn.XLOOKUP($B19,PROSPER_Kotwani!$1:$1,PROSPER_Kotwani!$57:$57,""),
IF($C19="Jonathan Wellner",_xlfn.XLOOKUP($B19,PROSPER_Wellner!$1:$1,PROSPER_Wellner!$57:$57,""),
IF($C19="Travis Harvey",_xlfn.XLOOKUP($B19,PROSPER_Harvey!$1:$1,PROSPER_Harvey!$57:$57,""),"")))))))))</f>
        <v>No Comment</v>
      </c>
      <c r="HC19" s="192" t="str">
        <f t="shared" si="202"/>
        <v>N/A</v>
      </c>
      <c r="HD19" s="135" t="str">
        <f>_xlfn.XLOOKUP(B19,PROSPERInitial_Query!$E:$E,PROSPERInitial_Query!$AK:$AK,"",,-1)</f>
        <v>7</v>
      </c>
      <c r="HE19" s="136" t="str">
        <f t="shared" si="94"/>
        <v>Dominic Sanchez4 - SuccessServices Quality</v>
      </c>
      <c r="HF19" s="136" t="str">
        <f>_xlfn.XLOOKUP(HE19,PROSPERDelta_Query!BK:BK,PROSPERDelta_Query!AX:AX,"",,-1)</f>
        <v/>
      </c>
      <c r="HG19" s="137">
        <f t="shared" si="203"/>
        <v>7</v>
      </c>
      <c r="HH19" s="137" t="str">
        <f>IF(IF(IF($C19="Christopher Lobo",_xlfn.XLOOKUP($B19,PROSPER_Lobo!$1:$1,PROSPER_Lobo!$58:$58,""),
IF($C19="Naren Baliga",_xlfn.XLOOKUP($B19,PROSPER_Baliga!$1:$1,PROSPER_Baliga!$58:$58,""),
IF($C19="Thorsten Huhn",_xlfn.XLOOKUP($B19,PROSPER_Huhn!$1:$1,PROSPER_Huhn!$58:$58,""),
IF($C19="Nick Hull",_xlfn.XLOOKUP($B19,PROSPER_Hull!$1:$1,PROSPER_Hull!$58:$58,""),
IF($C19="Monika Kotwani",_xlfn.XLOOKUP($B19,PROSPER_Kotwani!$1:$1,PROSPER_Kotwani!$58:$58,""),
IF($C19="Jonathan Wellner",_xlfn.XLOOKUP($B19,PROSPER_Wellner!$1:$1,PROSPER_Wellner!$58:$58,""),
IF($C19="Travis Harvey",_xlfn.XLOOKUP($B19,PROSPER_Harvey!$1:$1,PROSPER_Harvey!$58:$58,""),"")))))))="","",
IF($C19="Christopher Lobo",_xlfn.XLOOKUP($B19,PROSPER_Lobo!$1:$1,PROSPER_Lobo!$58:$58,""),
IF($C19="Naren Baliga",_xlfn.XLOOKUP($B19,PROSPER_Baliga!$1:$1,PROSPER_Baliga!$58:$58,""),
IF($C19="Thorsten Huhn",_xlfn.XLOOKUP($B19,PROSPER_Huhn!$1:$1,PROSPER_Huhn!$58:$58,""),
IF($C19="Nick Hull",_xlfn.XLOOKUP($B19,PROSPER_Hull!$1:$1,PROSPER_Hull!$58:$58,""),
IF($C19="Monika Kotwani",_xlfn.XLOOKUP($B19,PROSPER_Kotwani!$1:$1,PROSPER_Kotwani!$58:$58,""),
IF($C19="Jonathan Wellner",_xlfn.XLOOKUP($B19,PROSPER_Wellner!$1:$1,PROSPER_Wellner!$58:$58,""),
IF($C19="Travis Harvey",_xlfn.XLOOKUP($B19,PROSPER_Harvey!$1:$1,PROSPER_Harvey!$58:$58,""),""))))))))="","No Score",IF(IF($C19="Christopher Lobo",_xlfn.XLOOKUP($B19,PROSPER_Lobo!$1:$1,PROSPER_Lobo!$58:$58,""),
IF($C19="Naren Baliga",_xlfn.XLOOKUP($B19,PROSPER_Baliga!$1:$1,PROSPER_Baliga!$58:$58,""),
IF($C19="Thorsten Huhn",_xlfn.XLOOKUP($B19,PROSPER_Huhn!$1:$1,PROSPER_Huhn!$58:$58,""),
IF($C19="Nick Hull",_xlfn.XLOOKUP($B19,PROSPER_Hull!$1:$1,PROSPER_Hull!$58:$58,""),
IF($C19="Monika Kotwani",_xlfn.XLOOKUP($B19,PROSPER_Kotwani!$1:$1,PROSPER_Kotwani!$58:$58,""),
IF($C19="Jonathan Wellner",_xlfn.XLOOKUP($B19,PROSPER_Wellner!$1:$1,PROSPER_Wellner!$58:$58,""),
IF($C19="Travis Harvey",_xlfn.XLOOKUP($B19,PROSPER_Harvey!$1:$1,PROSPER_Harvey!$58:$58,""),"")))))))="","",
IF($C19="Christopher Lobo",_xlfn.XLOOKUP($B19,PROSPER_Lobo!$1:$1,PROSPER_Lobo!$58:$58,""),
IF($C19="Naren Baliga",_xlfn.XLOOKUP($B19,PROSPER_Baliga!$1:$1,PROSPER_Baliga!$58:$58,""),
IF($C19="Thorsten Huhn",_xlfn.XLOOKUP($B19,PROSPER_Huhn!$1:$1,PROSPER_Huhn!$58:$58,""),
IF($C19="Nick Hull",_xlfn.XLOOKUP($B19,PROSPER_Hull!$1:$1,PROSPER_Hull!$58:$58,""),
IF($C19="Monika Kotwani",_xlfn.XLOOKUP($B19,PROSPER_Kotwani!$1:$1,PROSPER_Kotwani!$58:$58,""),
IF($C19="Jonathan Wellner",_xlfn.XLOOKUP($B19,PROSPER_Wellner!$1:$1,PROSPER_Wellner!$58:$58,""),
IF($C19="Travis Harvey",_xlfn.XLOOKUP($B19,PROSPER_Harvey!$1:$1,PROSPER_Harvey!$58:$58,""),"")))))))))</f>
        <v>No Score</v>
      </c>
      <c r="HI19" s="138" t="str">
        <f>IF(IF(IF($C19="Christopher Lobo",_xlfn.XLOOKUP($B19,PROSPER_Lobo!$1:$1,PROSPER_Lobo!$59:$59,""),
IF($C19="Naren Baliga",_xlfn.XLOOKUP($B19,PROSPER_Baliga!$1:$1,PROSPER_Baliga!$59:$59,""),
IF($C19="Thorsten Huhn",_xlfn.XLOOKUP($B19,PROSPER_Huhn!$1:$1,PROSPER_Huhn!$59:$59,""),
IF($C19="Nick Hull",_xlfn.XLOOKUP($B19,PROSPER_Hull!$1:$1,PROSPER_Hull!$59:$59,""),
IF($C19="Monika Kotwani",_xlfn.XLOOKUP($B19,PROSPER_Kotwani!$1:$1,PROSPER_Kotwani!$59:$59,""),
IF($C19="Jonathan Wellner",_xlfn.XLOOKUP($B19,PROSPER_Wellner!$1:$1,PROSPER_Wellner!$59:$59,""),
IF($C19="Travis Harvey",_xlfn.XLOOKUP($B19,PROSPER_Harvey!$1:$1,PROSPER_Harvey!$59:$59,""),"")))))))="","",
IF($C19="Christopher Lobo",_xlfn.XLOOKUP($B19,PROSPER_Lobo!$1:$1,PROSPER_Lobo!$59:$59,""),
IF($C19="Naren Baliga",_xlfn.XLOOKUP($B19,PROSPER_Baliga!$1:$1,PROSPER_Baliga!$59:$59,""),
IF($C19="Thorsten Huhn",_xlfn.XLOOKUP($B19,PROSPER_Huhn!$1:$1,PROSPER_Huhn!$59:$59,""),
IF($C19="Nick Hull",_xlfn.XLOOKUP($B19,PROSPER_Hull!$1:$1,PROSPER_Hull!$59:$59,""),
IF($C19="Monika Kotwani",_xlfn.XLOOKUP($B19,PROSPER_Kotwani!$1:$1,PROSPER_Kotwani!$59:$59,""),
IF($C19="Jonathan Wellner",_xlfn.XLOOKUP($B19,PROSPER_Wellner!$1:$1,PROSPER_Wellner!$59:$59,""),
IF($C19="Travis Harvey",_xlfn.XLOOKUP($B19,PROSPER_Harvey!$1:$1,PROSPER_Harvey!$59:$59,""),""))))))))="","No Comment",IF(IF($C19="Christopher Lobo",_xlfn.XLOOKUP($B19,PROSPER_Lobo!$1:$1,PROSPER_Lobo!$59:$59,""),
IF($C19="Naren Baliga",_xlfn.XLOOKUP($B19,PROSPER_Baliga!$1:$1,PROSPER_Baliga!$59:$59,""),
IF($C19="Thorsten Huhn",_xlfn.XLOOKUP($B19,PROSPER_Huhn!$1:$1,PROSPER_Huhn!$59:$59,""),
IF($C19="Nick Hull",_xlfn.XLOOKUP($B19,PROSPER_Hull!$1:$1,PROSPER_Hull!$59:$59,""),
IF($C19="Monika Kotwani",_xlfn.XLOOKUP($B19,PROSPER_Kotwani!$1:$1,PROSPER_Kotwani!$59:$59,""),
IF($C19="Jonathan Wellner",_xlfn.XLOOKUP($B19,PROSPER_Wellner!$1:$1,PROSPER_Wellner!$59:$59,""),
IF($C19="Travis Harvey",_xlfn.XLOOKUP($B19,PROSPER_Harvey!$1:$1,PROSPER_Harvey!$59:$59,""),"")))))))="","",
IF($C19="Christopher Lobo",_xlfn.XLOOKUP($B19,PROSPER_Lobo!$1:$1,PROSPER_Lobo!$59:$59,""),
IF($C19="Naren Baliga",_xlfn.XLOOKUP($B19,PROSPER_Baliga!$1:$1,PROSPER_Baliga!$59:$59,""),
IF($C19="Thorsten Huhn",_xlfn.XLOOKUP($B19,PROSPER_Huhn!$1:$1,PROSPER_Huhn!$59:$59,""),
IF($C19="Nick Hull",_xlfn.XLOOKUP($B19,PROSPER_Hull!$1:$1,PROSPER_Hull!$59:$59,""),
IF($C19="Monika Kotwani",_xlfn.XLOOKUP($B19,PROSPER_Kotwani!$1:$1,PROSPER_Kotwani!$59:$59,""),
IF($C19="Jonathan Wellner",_xlfn.XLOOKUP($B19,PROSPER_Wellner!$1:$1,PROSPER_Wellner!$59:$59,""),
IF($C19="Travis Harvey",_xlfn.XLOOKUP($B19,PROSPER_Harvey!$1:$1,PROSPER_Harvey!$59:$59,""),"")))))))))</f>
        <v>No Comment</v>
      </c>
      <c r="HJ19" s="188">
        <f t="shared" si="204"/>
        <v>7</v>
      </c>
      <c r="HK19" s="135" t="str">
        <f>_xlfn.XLOOKUP(B19,PROSPERInitial_Query!$E:$E,PROSPERInitial_Query!$AL:$AL,"",,-1)</f>
        <v>6</v>
      </c>
      <c r="HL19" s="136" t="str">
        <f t="shared" si="97"/>
        <v>Dominic Sanchez4 - SuccessEscalation Management</v>
      </c>
      <c r="HM19" s="136" t="str">
        <f>_xlfn.XLOOKUP(HL19,PROSPERDelta_Query!BK:BK,PROSPERDelta_Query!AY:AY,"",,-1)</f>
        <v/>
      </c>
      <c r="HN19" s="137">
        <f t="shared" si="205"/>
        <v>6</v>
      </c>
      <c r="HO19" s="137" t="str">
        <f>IF(IF(IF($C19="Christopher Lobo",_xlfn.XLOOKUP($B19,PROSPER_Lobo!$1:$1,PROSPER_Lobo!$60:$60,""),
IF($C19="Naren Baliga",_xlfn.XLOOKUP($B19,PROSPER_Baliga!$1:$1,PROSPER_Baliga!$60:$60,""),
IF($C19="Thorsten Huhn",_xlfn.XLOOKUP($B19,PROSPER_Huhn!$1:$1,PROSPER_Huhn!$60:$60,""),
IF($C19="Nick Hull",_xlfn.XLOOKUP($B19,PROSPER_Hull!$1:$1,PROSPER_Hull!$60:$60,""),
IF($C19="Monika Kotwani",_xlfn.XLOOKUP($B19,PROSPER_Kotwani!$1:$1,PROSPER_Kotwani!$60:$60,""),
IF($C19="Jonathan Wellner",_xlfn.XLOOKUP($B19,PROSPER_Wellner!$1:$1,PROSPER_Wellner!$60:$60,""),
IF($C19="Travis Harvey",_xlfn.XLOOKUP($B19,PROSPER_Harvey!$1:$1,PROSPER_Harvey!$60:$60,""),"")))))))="","",
IF($C19="Christopher Lobo",_xlfn.XLOOKUP($B19,PROSPER_Lobo!$1:$1,PROSPER_Lobo!$60:$60,""),
IF($C19="Naren Baliga",_xlfn.XLOOKUP($B19,PROSPER_Baliga!$1:$1,PROSPER_Baliga!$60:$60,""),
IF($C19="Thorsten Huhn",_xlfn.XLOOKUP($B19,PROSPER_Huhn!$1:$1,PROSPER_Huhn!$60:$60,""),
IF($C19="Nick Hull",_xlfn.XLOOKUP($B19,PROSPER_Hull!$1:$1,PROSPER_Hull!$60:$60,""),
IF($C19="Monika Kotwani",_xlfn.XLOOKUP($B19,PROSPER_Kotwani!$1:$1,PROSPER_Kotwani!$60:$60,""),
IF($C19="Jonathan Wellner",_xlfn.XLOOKUP($B19,PROSPER_Wellner!$1:$1,PROSPER_Wellner!$60:$60,""),
IF($C19="Travis Harvey",_xlfn.XLOOKUP($B19,PROSPER_Harvey!$1:$1,PROSPER_Harvey!$60:$60,""),""))))))))="","No Score",IF(IF($C19="Christopher Lobo",_xlfn.XLOOKUP($B19,PROSPER_Lobo!$1:$1,PROSPER_Lobo!$60:$60,""),
IF($C19="Naren Baliga",_xlfn.XLOOKUP($B19,PROSPER_Baliga!$1:$1,PROSPER_Baliga!$60:$60,""),
IF($C19="Thorsten Huhn",_xlfn.XLOOKUP($B19,PROSPER_Huhn!$1:$1,PROSPER_Huhn!$60:$60,""),
IF($C19="Nick Hull",_xlfn.XLOOKUP($B19,PROSPER_Hull!$1:$1,PROSPER_Hull!$60:$60,""),
IF($C19="Monika Kotwani",_xlfn.XLOOKUP($B19,PROSPER_Kotwani!$1:$1,PROSPER_Kotwani!$60:$60,""),
IF($C19="Jonathan Wellner",_xlfn.XLOOKUP($B19,PROSPER_Wellner!$1:$1,PROSPER_Wellner!$60:$60,""),
IF($C19="Travis Harvey",_xlfn.XLOOKUP($B19,PROSPER_Harvey!$1:$1,PROSPER_Harvey!$60:$60,""),"")))))))="","",
IF($C19="Christopher Lobo",_xlfn.XLOOKUP($B19,PROSPER_Lobo!$1:$1,PROSPER_Lobo!$60:$60,""),
IF($C19="Naren Baliga",_xlfn.XLOOKUP($B19,PROSPER_Baliga!$1:$1,PROSPER_Baliga!$60:$60,""),
IF($C19="Thorsten Huhn",_xlfn.XLOOKUP($B19,PROSPER_Huhn!$1:$1,PROSPER_Huhn!$60:$60,""),
IF($C19="Nick Hull",_xlfn.XLOOKUP($B19,PROSPER_Hull!$1:$1,PROSPER_Hull!$60:$60,""),
IF($C19="Monika Kotwani",_xlfn.XLOOKUP($B19,PROSPER_Kotwani!$1:$1,PROSPER_Kotwani!$60:$60,""),
IF($C19="Jonathan Wellner",_xlfn.XLOOKUP($B19,PROSPER_Wellner!$1:$1,PROSPER_Wellner!$60:$60,""),
IF($C19="Travis Harvey",_xlfn.XLOOKUP($B19,PROSPER_Harvey!$1:$1,PROSPER_Harvey!$60:$60,""),"")))))))))</f>
        <v>No Score</v>
      </c>
      <c r="HP19" s="138" t="str">
        <f>IF(IF(IF($C19="Christopher Lobo",_xlfn.XLOOKUP($B19,PROSPER_Lobo!$1:$1,PROSPER_Lobo!$61:$61,""),
IF($C19="Naren Baliga",_xlfn.XLOOKUP($B19,PROSPER_Baliga!$1:$1,PROSPER_Baliga!$61:$61,""),
IF($C19="Thorsten Huhn",_xlfn.XLOOKUP($B19,PROSPER_Huhn!$1:$1,PROSPER_Huhn!$61:$61,""),
IF($C19="Nick Hull",_xlfn.XLOOKUP($B19,PROSPER_Hull!$1:$1,PROSPER_Hull!$61:$61,""),
IF($C19="Monika Kotwani",_xlfn.XLOOKUP($B19,PROSPER_Kotwani!$1:$1,PROSPER_Kotwani!$61:$61,""),
IF($C19="Jonathan Wellner",_xlfn.XLOOKUP($B19,PROSPER_Wellner!$1:$1,PROSPER_Wellner!$61:$61,""),
IF($C19="Travis Harvey",_xlfn.XLOOKUP($B19,PROSPER_Harvey!$1:$1,PROSPER_Harvey!$61:$61,""),"")))))))="","",
IF($C19="Christopher Lobo",_xlfn.XLOOKUP($B19,PROSPER_Lobo!$1:$1,PROSPER_Lobo!$61:$61,""),
IF($C19="Naren Baliga",_xlfn.XLOOKUP($B19,PROSPER_Baliga!$1:$1,PROSPER_Baliga!$61:$61,""),
IF($C19="Thorsten Huhn",_xlfn.XLOOKUP($B19,PROSPER_Huhn!$1:$1,PROSPER_Huhn!$61:$61,""),
IF($C19="Nick Hull",_xlfn.XLOOKUP($B19,PROSPER_Hull!$1:$1,PROSPER_Hull!$61:$61,""),
IF($C19="Monika Kotwani",_xlfn.XLOOKUP($B19,PROSPER_Kotwani!$1:$1,PROSPER_Kotwani!$61:$61,""),
IF($C19="Jonathan Wellner",_xlfn.XLOOKUP($B19,PROSPER_Wellner!$1:$1,PROSPER_Wellner!$61:$61,""),
IF($C19="Travis Harvey",_xlfn.XLOOKUP($B19,PROSPER_Harvey!$1:$1,PROSPER_Harvey!$61:$61,""),""))))))))="","No Comment",IF(IF($C19="Christopher Lobo",_xlfn.XLOOKUP($B19,PROSPER_Lobo!$1:$1,PROSPER_Lobo!$61:$61,""),
IF($C19="Naren Baliga",_xlfn.XLOOKUP($B19,PROSPER_Baliga!$1:$1,PROSPER_Baliga!$61:$61,""),
IF($C19="Thorsten Huhn",_xlfn.XLOOKUP($B19,PROSPER_Huhn!$1:$1,PROSPER_Huhn!$61:$61,""),
IF($C19="Nick Hull",_xlfn.XLOOKUP($B19,PROSPER_Hull!$1:$1,PROSPER_Hull!$61:$61,""),
IF($C19="Monika Kotwani",_xlfn.XLOOKUP($B19,PROSPER_Kotwani!$1:$1,PROSPER_Kotwani!$61:$61,""),
IF($C19="Jonathan Wellner",_xlfn.XLOOKUP($B19,PROSPER_Wellner!$1:$1,PROSPER_Wellner!$61:$61,""),
IF($C19="Travis Harvey",_xlfn.XLOOKUP($B19,PROSPER_Harvey!$1:$1,PROSPER_Harvey!$61:$61,""),"")))))))="","",
IF($C19="Christopher Lobo",_xlfn.XLOOKUP($B19,PROSPER_Lobo!$1:$1,PROSPER_Lobo!$61:$61,""),
IF($C19="Naren Baliga",_xlfn.XLOOKUP($B19,PROSPER_Baliga!$1:$1,PROSPER_Baliga!$61:$61,""),
IF($C19="Thorsten Huhn",_xlfn.XLOOKUP($B19,PROSPER_Huhn!$1:$1,PROSPER_Huhn!$61:$61,""),
IF($C19="Nick Hull",_xlfn.XLOOKUP($B19,PROSPER_Hull!$1:$1,PROSPER_Hull!$61:$61,""),
IF($C19="Monika Kotwani",_xlfn.XLOOKUP($B19,PROSPER_Kotwani!$1:$1,PROSPER_Kotwani!$61:$61,""),
IF($C19="Jonathan Wellner",_xlfn.XLOOKUP($B19,PROSPER_Wellner!$1:$1,PROSPER_Wellner!$61:$61,""),
IF($C19="Travis Harvey",_xlfn.XLOOKUP($B19,PROSPER_Harvey!$1:$1,PROSPER_Harvey!$61:$61,""),"")))))))))</f>
        <v>No Comment</v>
      </c>
      <c r="HQ19" s="188">
        <f t="shared" si="206"/>
        <v>6</v>
      </c>
      <c r="HR19" s="135" t="str">
        <f>_xlfn.XLOOKUP(B19,PROSPERInitial_Query!$E:$E,PROSPERInitial_Query!$AM:$AM,"",,-1)</f>
        <v>7</v>
      </c>
      <c r="HS19" s="136" t="str">
        <f t="shared" si="100"/>
        <v>Dominic Sanchez4 - SuccessExpanding / Renewing the Business</v>
      </c>
      <c r="HT19" s="136" t="str">
        <f>_xlfn.XLOOKUP(HS19,PROSPERDelta_Query!BK:BK,PROSPERDelta_Query!AZ:AZ,"",,-1)</f>
        <v/>
      </c>
      <c r="HU19" s="137">
        <f t="shared" si="207"/>
        <v>7</v>
      </c>
      <c r="HV19" s="137" t="str">
        <f>IF(IF(IF($C19="Christopher Lobo",_xlfn.XLOOKUP($B19,PROSPER_Lobo!$1:$1,PROSPER_Lobo!$62:$62,""),
IF($C19="Naren Baliga",_xlfn.XLOOKUP($B19,PROSPER_Baliga!$1:$1,PROSPER_Baliga!$62:$62,""),
IF($C19="Thorsten Huhn",_xlfn.XLOOKUP($B19,PROSPER_Huhn!$1:$1,PROSPER_Huhn!$62:$62,""),
IF($C19="Nick Hull",_xlfn.XLOOKUP($B19,PROSPER_Hull!$1:$1,PROSPER_Hull!$62:$62,""),
IF($C19="Monika Kotwani",_xlfn.XLOOKUP($B19,PROSPER_Kotwani!$1:$1,PROSPER_Kotwani!$62:$62,""),
IF($C19="Jonathan Wellner",_xlfn.XLOOKUP($B19,PROSPER_Wellner!$1:$1,PROSPER_Wellner!$62:$62,""),
IF($C19="Travis Harvey",_xlfn.XLOOKUP($B19,PROSPER_Harvey!$1:$1,PROSPER_Harvey!$62:$62,""),"")))))))="","",
IF($C19="Christopher Lobo",_xlfn.XLOOKUP($B19,PROSPER_Lobo!$1:$1,PROSPER_Lobo!$62:$62,""),
IF($C19="Naren Baliga",_xlfn.XLOOKUP($B19,PROSPER_Baliga!$1:$1,PROSPER_Baliga!$62:$62,""),
IF($C19="Thorsten Huhn",_xlfn.XLOOKUP($B19,PROSPER_Huhn!$1:$1,PROSPER_Huhn!$62:$62,""),
IF($C19="Nick Hull",_xlfn.XLOOKUP($B19,PROSPER_Hull!$1:$1,PROSPER_Hull!$62:$62,""),
IF($C19="Monika Kotwani",_xlfn.XLOOKUP($B19,PROSPER_Kotwani!$1:$1,PROSPER_Kotwani!$62:$62,""),
IF($C19="Jonathan Wellner",_xlfn.XLOOKUP($B19,PROSPER_Wellner!$1:$1,PROSPER_Wellner!$62:$62,""),
IF($C19="Travis Harvey",_xlfn.XLOOKUP($B19,PROSPER_Harvey!$1:$1,PROSPER_Harvey!$62:$62,""),""))))))))="","No Score",IF(IF($C19="Christopher Lobo",_xlfn.XLOOKUP($B19,PROSPER_Lobo!$1:$1,PROSPER_Lobo!$62:$62,""),
IF($C19="Naren Baliga",_xlfn.XLOOKUP($B19,PROSPER_Baliga!$1:$1,PROSPER_Baliga!$62:$62,""),
IF($C19="Thorsten Huhn",_xlfn.XLOOKUP($B19,PROSPER_Huhn!$1:$1,PROSPER_Huhn!$62:$62,""),
IF($C19="Nick Hull",_xlfn.XLOOKUP($B19,PROSPER_Hull!$1:$1,PROSPER_Hull!$62:$62,""),
IF($C19="Monika Kotwani",_xlfn.XLOOKUP($B19,PROSPER_Kotwani!$1:$1,PROSPER_Kotwani!$62:$62,""),
IF($C19="Jonathan Wellner",_xlfn.XLOOKUP($B19,PROSPER_Wellner!$1:$1,PROSPER_Wellner!$62:$62,""),
IF($C19="Travis Harvey",_xlfn.XLOOKUP($B19,PROSPER_Harvey!$1:$1,PROSPER_Harvey!$62:$62,""),"")))))))="","",
IF($C19="Christopher Lobo",_xlfn.XLOOKUP($B19,PROSPER_Lobo!$1:$1,PROSPER_Lobo!$62:$62,""),
IF($C19="Naren Baliga",_xlfn.XLOOKUP($B19,PROSPER_Baliga!$1:$1,PROSPER_Baliga!$62:$62,""),
IF($C19="Thorsten Huhn",_xlfn.XLOOKUP($B19,PROSPER_Huhn!$1:$1,PROSPER_Huhn!$62:$62,""),
IF($C19="Nick Hull",_xlfn.XLOOKUP($B19,PROSPER_Hull!$1:$1,PROSPER_Hull!$62:$62,""),
IF($C19="Monika Kotwani",_xlfn.XLOOKUP($B19,PROSPER_Kotwani!$1:$1,PROSPER_Kotwani!$62:$62,""),
IF($C19="Jonathan Wellner",_xlfn.XLOOKUP($B19,PROSPER_Wellner!$1:$1,PROSPER_Wellner!$62:$62,""),
IF($C19="Travis Harvey",_xlfn.XLOOKUP($B19,PROSPER_Harvey!$1:$1,PROSPER_Harvey!$62:$62,""),"")))))))))</f>
        <v>No Score</v>
      </c>
      <c r="HW19" s="138" t="str">
        <f>IF(IF(IF($C19="Christopher Lobo",_xlfn.XLOOKUP($B19,PROSPER_Lobo!$1:$1,PROSPER_Lobo!$63:$63,""),
IF($C19="Naren Baliga",_xlfn.XLOOKUP($B19,PROSPER_Baliga!$1:$1,PROSPER_Baliga!$63:$63,""),
IF($C19="Thorsten Huhn",_xlfn.XLOOKUP($B19,PROSPER_Huhn!$1:$1,PROSPER_Huhn!$63:$63,""),
IF($C19="Nick Hull",_xlfn.XLOOKUP($B19,PROSPER_Hull!$1:$1,PROSPER_Hull!$63:$63,""),
IF($C19="Monika Kotwani",_xlfn.XLOOKUP($B19,PROSPER_Kotwani!$1:$1,PROSPER_Kotwani!$63:$63,""),
IF($C19="Jonathan Wellner",_xlfn.XLOOKUP($B19,PROSPER_Wellner!$1:$1,PROSPER_Wellner!$63:$63,""),
IF($C19="Travis Harvey",_xlfn.XLOOKUP($B19,PROSPER_Harvey!$1:$1,PROSPER_Harvey!$63:$63,""),"")))))))="","",
IF($C19="Christopher Lobo",_xlfn.XLOOKUP($B19,PROSPER_Lobo!$1:$1,PROSPER_Lobo!$63:$63,""),
IF($C19="Naren Baliga",_xlfn.XLOOKUP($B19,PROSPER_Baliga!$1:$1,PROSPER_Baliga!$63:$63,""),
IF($C19="Thorsten Huhn",_xlfn.XLOOKUP($B19,PROSPER_Huhn!$1:$1,PROSPER_Huhn!$63:$63,""),
IF($C19="Nick Hull",_xlfn.XLOOKUP($B19,PROSPER_Hull!$1:$1,PROSPER_Hull!$63:$63,""),
IF($C19="Monika Kotwani",_xlfn.XLOOKUP($B19,PROSPER_Kotwani!$1:$1,PROSPER_Kotwani!$63:$63,""),
IF($C19="Jonathan Wellner",_xlfn.XLOOKUP($B19,PROSPER_Wellner!$1:$1,PROSPER_Wellner!$63:$63,""),
IF($C19="Travis Harvey",_xlfn.XLOOKUP($B19,PROSPER_Harvey!$1:$1,PROSPER_Harvey!$63:$63,""),""))))))))="","No Comment",IF(IF($C19="Christopher Lobo",_xlfn.XLOOKUP($B19,PROSPER_Lobo!$1:$1,PROSPER_Lobo!$63:$63,""),
IF($C19="Naren Baliga",_xlfn.XLOOKUP($B19,PROSPER_Baliga!$1:$1,PROSPER_Baliga!$63:$63,""),
IF($C19="Thorsten Huhn",_xlfn.XLOOKUP($B19,PROSPER_Huhn!$1:$1,PROSPER_Huhn!$63:$63,""),
IF($C19="Nick Hull",_xlfn.XLOOKUP($B19,PROSPER_Hull!$1:$1,PROSPER_Hull!$63:$63,""),
IF($C19="Monika Kotwani",_xlfn.XLOOKUP($B19,PROSPER_Kotwani!$1:$1,PROSPER_Kotwani!$63:$63,""),
IF($C19="Jonathan Wellner",_xlfn.XLOOKUP($B19,PROSPER_Wellner!$1:$1,PROSPER_Wellner!$63:$63,""),
IF($C19="Travis Harvey",_xlfn.XLOOKUP($B19,PROSPER_Harvey!$1:$1,PROSPER_Harvey!$63:$63,""),"")))))))="","",
IF($C19="Christopher Lobo",_xlfn.XLOOKUP($B19,PROSPER_Lobo!$1:$1,PROSPER_Lobo!$63:$63,""),
IF($C19="Naren Baliga",_xlfn.XLOOKUP($B19,PROSPER_Baliga!$1:$1,PROSPER_Baliga!$63:$63,""),
IF($C19="Thorsten Huhn",_xlfn.XLOOKUP($B19,PROSPER_Huhn!$1:$1,PROSPER_Huhn!$63:$63,""),
IF($C19="Nick Hull",_xlfn.XLOOKUP($B19,PROSPER_Hull!$1:$1,PROSPER_Hull!$63:$63,""),
IF($C19="Monika Kotwani",_xlfn.XLOOKUP($B19,PROSPER_Kotwani!$1:$1,PROSPER_Kotwani!$63:$63,""),
IF($C19="Jonathan Wellner",_xlfn.XLOOKUP($B19,PROSPER_Wellner!$1:$1,PROSPER_Wellner!$63:$63,""),
IF($C19="Travis Harvey",_xlfn.XLOOKUP($B19,PROSPER_Harvey!$1:$1,PROSPER_Harvey!$63:$63,""),"")))))))))</f>
        <v>No Comment</v>
      </c>
      <c r="HX19" s="188">
        <f t="shared" si="208"/>
        <v>7</v>
      </c>
      <c r="HY19" s="135" t="str">
        <f>_xlfn.XLOOKUP(B19,PROSPERInitial_Query!$E:$E,PROSPERInitial_Query!$AN:$AN,"",,-1)</f>
        <v>7</v>
      </c>
      <c r="HZ19" s="136" t="str">
        <f t="shared" si="103"/>
        <v>Dominic Sanchez4 - SuccessPre-Sales Participation</v>
      </c>
      <c r="IA19" s="136" t="str">
        <f>_xlfn.XLOOKUP(HZ19,PROSPERDelta_Query!BK:BK,PROSPERDelta_Query!BA:BA,"",,-1)</f>
        <v/>
      </c>
      <c r="IB19" s="137">
        <f t="shared" si="209"/>
        <v>7</v>
      </c>
      <c r="IC19" s="137" t="str">
        <f>IF(IF(IF($C19="Christopher Lobo",_xlfn.XLOOKUP($B19,PROSPER_Lobo!$1:$1,PROSPER_Lobo!$64:$64,""),
IF($C19="Naren Baliga",_xlfn.XLOOKUP($B19,PROSPER_Baliga!$1:$1,PROSPER_Baliga!$64:$64,""),
IF($C19="Thorsten Huhn",_xlfn.XLOOKUP($B19,PROSPER_Huhn!$1:$1,PROSPER_Huhn!$64:$64,""),
IF($C19="Nick Hull",_xlfn.XLOOKUP($B19,PROSPER_Hull!$1:$1,PROSPER_Hull!$64:$64,""),
IF($C19="Monika Kotwani",_xlfn.XLOOKUP($B19,PROSPER_Kotwani!$1:$1,PROSPER_Kotwani!$64:$64,""),
IF($C19="Jonathan Wellner",_xlfn.XLOOKUP($B19,PROSPER_Wellner!$1:$1,PROSPER_Wellner!$64:$64,""),
IF($C19="Travis Harvey",_xlfn.XLOOKUP($B19,PROSPER_Harvey!$1:$1,PROSPER_Harvey!$64:$64,""),"")))))))="","",
IF($C19="Christopher Lobo",_xlfn.XLOOKUP($B19,PROSPER_Lobo!$1:$1,PROSPER_Lobo!$64:$64,""),
IF($C19="Naren Baliga",_xlfn.XLOOKUP($B19,PROSPER_Baliga!$1:$1,PROSPER_Baliga!$64:$64,""),
IF($C19="Thorsten Huhn",_xlfn.XLOOKUP($B19,PROSPER_Huhn!$1:$1,PROSPER_Huhn!$64:$64,""),
IF($C19="Nick Hull",_xlfn.XLOOKUP($B19,PROSPER_Hull!$1:$1,PROSPER_Hull!$64:$64,""),
IF($C19="Monika Kotwani",_xlfn.XLOOKUP($B19,PROSPER_Kotwani!$1:$1,PROSPER_Kotwani!$64:$64,""),
IF($C19="Jonathan Wellner",_xlfn.XLOOKUP($B19,PROSPER_Wellner!$1:$1,PROSPER_Wellner!$64:$64,""),
IF($C19="Travis Harvey",_xlfn.XLOOKUP($B19,PROSPER_Harvey!$1:$1,PROSPER_Harvey!$64:$64,""),""))))))))="","No Score",IF(IF($C19="Christopher Lobo",_xlfn.XLOOKUP($B19,PROSPER_Lobo!$1:$1,PROSPER_Lobo!$64:$64,""),
IF($C19="Naren Baliga",_xlfn.XLOOKUP($B19,PROSPER_Baliga!$1:$1,PROSPER_Baliga!$64:$64,""),
IF($C19="Thorsten Huhn",_xlfn.XLOOKUP($B19,PROSPER_Huhn!$1:$1,PROSPER_Huhn!$64:$64,""),
IF($C19="Nick Hull",_xlfn.XLOOKUP($B19,PROSPER_Hull!$1:$1,PROSPER_Hull!$64:$64,""),
IF($C19="Monika Kotwani",_xlfn.XLOOKUP($B19,PROSPER_Kotwani!$1:$1,PROSPER_Kotwani!$64:$64,""),
IF($C19="Jonathan Wellner",_xlfn.XLOOKUP($B19,PROSPER_Wellner!$1:$1,PROSPER_Wellner!$64:$64,""),
IF($C19="Travis Harvey",_xlfn.XLOOKUP($B19,PROSPER_Harvey!$1:$1,PROSPER_Harvey!$64:$64,""),"")))))))="","",
IF($C19="Christopher Lobo",_xlfn.XLOOKUP($B19,PROSPER_Lobo!$1:$1,PROSPER_Lobo!$64:$64,""),
IF($C19="Naren Baliga",_xlfn.XLOOKUP($B19,PROSPER_Baliga!$1:$1,PROSPER_Baliga!$64:$64,""),
IF($C19="Thorsten Huhn",_xlfn.XLOOKUP($B19,PROSPER_Huhn!$1:$1,PROSPER_Huhn!$64:$64,""),
IF($C19="Nick Hull",_xlfn.XLOOKUP($B19,PROSPER_Hull!$1:$1,PROSPER_Hull!$64:$64,""),
IF($C19="Monika Kotwani",_xlfn.XLOOKUP($B19,PROSPER_Kotwani!$1:$1,PROSPER_Kotwani!$64:$64,""),
IF($C19="Jonathan Wellner",_xlfn.XLOOKUP($B19,PROSPER_Wellner!$1:$1,PROSPER_Wellner!$64:$64,""),
IF($C19="Travis Harvey",_xlfn.XLOOKUP($B19,PROSPER_Harvey!$1:$1,PROSPER_Harvey!$64:$64,""),"")))))))))</f>
        <v>No Score</v>
      </c>
      <c r="ID19" s="138" t="str">
        <f>IF(IF(IF($C19="Christopher Lobo",_xlfn.XLOOKUP($B19,PROSPER_Lobo!$1:$1,PROSPER_Lobo!$65:$65,""),
IF($C19="Naren Baliga",_xlfn.XLOOKUP($B19,PROSPER_Baliga!$1:$1,PROSPER_Baliga!$65:$65,""),
IF($C19="Thorsten Huhn",_xlfn.XLOOKUP($B19,PROSPER_Huhn!$1:$1,PROSPER_Huhn!$65:$65,""),
IF($C19="Nick Hull",_xlfn.XLOOKUP($B19,PROSPER_Hull!$1:$1,PROSPER_Hull!$65:$65,""),
IF($C19="Monika Kotwani",_xlfn.XLOOKUP($B19,PROSPER_Kotwani!$1:$1,PROSPER_Kotwani!$65:$65,""),
IF($C19="Jonathan Wellner",_xlfn.XLOOKUP($B19,PROSPER_Wellner!$1:$1,PROSPER_Wellner!$65:$65,""),
IF($C19="Travis Harvey",_xlfn.XLOOKUP($B19,PROSPER_Harvey!$1:$1,PROSPER_Harvey!$65:$65,""),"")))))))="","",
IF($C19="Christopher Lobo",_xlfn.XLOOKUP($B19,PROSPER_Lobo!$1:$1,PROSPER_Lobo!$65:$65,""),
IF($C19="Naren Baliga",_xlfn.XLOOKUP($B19,PROSPER_Baliga!$1:$1,PROSPER_Baliga!$65:$65,""),
IF($C19="Thorsten Huhn",_xlfn.XLOOKUP($B19,PROSPER_Huhn!$1:$1,PROSPER_Huhn!$65:$65,""),
IF($C19="Nick Hull",_xlfn.XLOOKUP($B19,PROSPER_Hull!$1:$1,PROSPER_Hull!$65:$65,""),
IF($C19="Monika Kotwani",_xlfn.XLOOKUP($B19,PROSPER_Kotwani!$1:$1,PROSPER_Kotwani!$65:$65,""),
IF($C19="Jonathan Wellner",_xlfn.XLOOKUP($B19,PROSPER_Wellner!$1:$1,PROSPER_Wellner!$65:$65,""),
IF($C19="Travis Harvey",_xlfn.XLOOKUP($B19,PROSPER_Harvey!$1:$1,PROSPER_Harvey!$65:$65,""),""))))))))="","No Comment",IF(IF($C19="Christopher Lobo",_xlfn.XLOOKUP($B19,PROSPER_Lobo!$1:$1,PROSPER_Lobo!$65:$65,""),
IF($C19="Naren Baliga",_xlfn.XLOOKUP($B19,PROSPER_Baliga!$1:$1,PROSPER_Baliga!$65:$65,""),
IF($C19="Thorsten Huhn",_xlfn.XLOOKUP($B19,PROSPER_Huhn!$1:$1,PROSPER_Huhn!$65:$65,""),
IF($C19="Nick Hull",_xlfn.XLOOKUP($B19,PROSPER_Hull!$1:$1,PROSPER_Hull!$65:$65,""),
IF($C19="Monika Kotwani",_xlfn.XLOOKUP($B19,PROSPER_Kotwani!$1:$1,PROSPER_Kotwani!$65:$65,""),
IF($C19="Jonathan Wellner",_xlfn.XLOOKUP($B19,PROSPER_Wellner!$1:$1,PROSPER_Wellner!$65:$65,""),
IF($C19="Travis Harvey",_xlfn.XLOOKUP($B19,PROSPER_Harvey!$1:$1,PROSPER_Harvey!$65:$65,""),"")))))))="","",
IF($C19="Christopher Lobo",_xlfn.XLOOKUP($B19,PROSPER_Lobo!$1:$1,PROSPER_Lobo!$65:$65,""),
IF($C19="Naren Baliga",_xlfn.XLOOKUP($B19,PROSPER_Baliga!$1:$1,PROSPER_Baliga!$65:$65,""),
IF($C19="Thorsten Huhn",_xlfn.XLOOKUP($B19,PROSPER_Huhn!$1:$1,PROSPER_Huhn!$65:$65,""),
IF($C19="Nick Hull",_xlfn.XLOOKUP($B19,PROSPER_Hull!$1:$1,PROSPER_Hull!$65:$65,""),
IF($C19="Monika Kotwani",_xlfn.XLOOKUP($B19,PROSPER_Kotwani!$1:$1,PROSPER_Kotwani!$65:$65,""),
IF($C19="Jonathan Wellner",_xlfn.XLOOKUP($B19,PROSPER_Wellner!$1:$1,PROSPER_Wellner!$65:$65,""),
IF($C19="Travis Harvey",_xlfn.XLOOKUP($B19,PROSPER_Harvey!$1:$1,PROSPER_Harvey!$65:$65,""),"")))))))))</f>
        <v>No Comment</v>
      </c>
      <c r="IE19" s="188">
        <f t="shared" si="210"/>
        <v>7</v>
      </c>
      <c r="IF19" s="135" t="str">
        <f>_xlfn.XLOOKUP(B19,PROSPERInitial_Query!$E:$E,PROSPERInitial_Query!$AO:$AO,"",,-1)</f>
        <v>5</v>
      </c>
      <c r="IG19" s="136" t="str">
        <f t="shared" si="106"/>
        <v>Dominic Sanchez4 - SuccessP&amp;L Management</v>
      </c>
      <c r="IH19" s="136" t="str">
        <f>_xlfn.XLOOKUP(IG19,PROSPERDelta_Query!BK:BK,PROSPERDelta_Query!BB:BB,"",,-1)</f>
        <v/>
      </c>
      <c r="II19" s="137">
        <f t="shared" si="211"/>
        <v>5</v>
      </c>
      <c r="IJ19" s="137" t="str">
        <f>IF(IF(IF($C19="Christopher Lobo",_xlfn.XLOOKUP($B19,PROSPER_Lobo!$1:$1,PROSPER_Lobo!$66:$66,""),
IF($C19="Naren Baliga",_xlfn.XLOOKUP($B19,PROSPER_Baliga!$1:$1,PROSPER_Baliga!$66:$66,""),
IF($C19="Thorsten Huhn",_xlfn.XLOOKUP($B19,PROSPER_Huhn!$1:$1,PROSPER_Huhn!$66:$66,""),
IF($C19="Nick Hull",_xlfn.XLOOKUP($B19,PROSPER_Hull!$1:$1,PROSPER_Hull!$66:$66,""),
IF($C19="Monika Kotwani",_xlfn.XLOOKUP($B19,PROSPER_Kotwani!$1:$1,PROSPER_Kotwani!$66:$66,""),
IF($C19="Jonathan Wellner",_xlfn.XLOOKUP($B19,PROSPER_Wellner!$1:$1,PROSPER_Wellner!$66:$66,""),
IF($C19="Travis Harvey",_xlfn.XLOOKUP($B19,PROSPER_Harvey!$1:$1,PROSPER_Harvey!$66:$66,""),"")))))))="","",
IF($C19="Christopher Lobo",_xlfn.XLOOKUP($B19,PROSPER_Lobo!$1:$1,PROSPER_Lobo!$66:$66,""),
IF($C19="Naren Baliga",_xlfn.XLOOKUP($B19,PROSPER_Baliga!$1:$1,PROSPER_Baliga!$66:$66,""),
IF($C19="Thorsten Huhn",_xlfn.XLOOKUP($B19,PROSPER_Huhn!$1:$1,PROSPER_Huhn!$66:$66,""),
IF($C19="Nick Hull",_xlfn.XLOOKUP($B19,PROSPER_Hull!$1:$1,PROSPER_Hull!$66:$66,""),
IF($C19="Monika Kotwani",_xlfn.XLOOKUP($B19,PROSPER_Kotwani!$1:$1,PROSPER_Kotwani!$66:$66,""),
IF($C19="Jonathan Wellner",_xlfn.XLOOKUP($B19,PROSPER_Wellner!$1:$1,PROSPER_Wellner!$66:$66,""),
IF($C19="Travis Harvey",_xlfn.XLOOKUP($B19,PROSPER_Harvey!$1:$1,PROSPER_Harvey!$66:$66,""),""))))))))="","No Score",IF(IF($C19="Christopher Lobo",_xlfn.XLOOKUP($B19,PROSPER_Lobo!$1:$1,PROSPER_Lobo!$66:$66,""),
IF($C19="Naren Baliga",_xlfn.XLOOKUP($B19,PROSPER_Baliga!$1:$1,PROSPER_Baliga!$66:$66,""),
IF($C19="Thorsten Huhn",_xlfn.XLOOKUP($B19,PROSPER_Huhn!$1:$1,PROSPER_Huhn!$66:$66,""),
IF($C19="Nick Hull",_xlfn.XLOOKUP($B19,PROSPER_Hull!$1:$1,PROSPER_Hull!$66:$66,""),
IF($C19="Monika Kotwani",_xlfn.XLOOKUP($B19,PROSPER_Kotwani!$1:$1,PROSPER_Kotwani!$66:$66,""),
IF($C19="Jonathan Wellner",_xlfn.XLOOKUP($B19,PROSPER_Wellner!$1:$1,PROSPER_Wellner!$66:$66,""),
IF($C19="Travis Harvey",_xlfn.XLOOKUP($B19,PROSPER_Harvey!$1:$1,PROSPER_Harvey!$66:$66,""),"")))))))="","",
IF($C19="Christopher Lobo",_xlfn.XLOOKUP($B19,PROSPER_Lobo!$1:$1,PROSPER_Lobo!$66:$66,""),
IF($C19="Naren Baliga",_xlfn.XLOOKUP($B19,PROSPER_Baliga!$1:$1,PROSPER_Baliga!$66:$66,""),
IF($C19="Thorsten Huhn",_xlfn.XLOOKUP($B19,PROSPER_Huhn!$1:$1,PROSPER_Huhn!$66:$66,""),
IF($C19="Nick Hull",_xlfn.XLOOKUP($B19,PROSPER_Hull!$1:$1,PROSPER_Hull!$66:$66,""),
IF($C19="Monika Kotwani",_xlfn.XLOOKUP($B19,PROSPER_Kotwani!$1:$1,PROSPER_Kotwani!$66:$66,""),
IF($C19="Jonathan Wellner",_xlfn.XLOOKUP($B19,PROSPER_Wellner!$1:$1,PROSPER_Wellner!$66:$66,""),
IF($C19="Travis Harvey",_xlfn.XLOOKUP($B19,PROSPER_Harvey!$1:$1,PROSPER_Harvey!$66:$66,""),"")))))))))</f>
        <v>No Score</v>
      </c>
      <c r="IK19" s="138" t="str">
        <f>IF(IF(IF($C19="Christopher Lobo",_xlfn.XLOOKUP($B19,PROSPER_Lobo!$1:$1,PROSPER_Lobo!$67:$67,""),
IF($C19="Naren Baliga",_xlfn.XLOOKUP($B19,PROSPER_Baliga!$1:$1,PROSPER_Baliga!$67:$67,""),
IF($C19="Thorsten Huhn",_xlfn.XLOOKUP($B19,PROSPER_Huhn!$1:$1,PROSPER_Huhn!$67:$67,""),
IF($C19="Nick Hull",_xlfn.XLOOKUP($B19,PROSPER_Hull!$1:$1,PROSPER_Hull!$67:$67,""),
IF($C19="Monika Kotwani",_xlfn.XLOOKUP($B19,PROSPER_Kotwani!$1:$1,PROSPER_Kotwani!$67:$67,""),
IF($C19="Jonathan Wellner",_xlfn.XLOOKUP($B19,PROSPER_Wellner!$1:$1,PROSPER_Wellner!$67:$67,""),
IF($C19="Travis Harvey",_xlfn.XLOOKUP($B19,PROSPER_Harvey!$1:$1,PROSPER_Harvey!$67:$67,""),"")))))))="","",
IF($C19="Christopher Lobo",_xlfn.XLOOKUP($B19,PROSPER_Lobo!$1:$1,PROSPER_Lobo!$67:$67,""),
IF($C19="Naren Baliga",_xlfn.XLOOKUP($B19,PROSPER_Baliga!$1:$1,PROSPER_Baliga!$67:$67,""),
IF($C19="Thorsten Huhn",_xlfn.XLOOKUP($B19,PROSPER_Huhn!$1:$1,PROSPER_Huhn!$67:$67,""),
IF($C19="Nick Hull",_xlfn.XLOOKUP($B19,PROSPER_Hull!$1:$1,PROSPER_Hull!$67:$67,""),
IF($C19="Monika Kotwani",_xlfn.XLOOKUP($B19,PROSPER_Kotwani!$1:$1,PROSPER_Kotwani!$67:$67,""),
IF($C19="Jonathan Wellner",_xlfn.XLOOKUP($B19,PROSPER_Wellner!$1:$1,PROSPER_Wellner!$67:$67,""),
IF($C19="Travis Harvey",_xlfn.XLOOKUP($B19,PROSPER_Harvey!$1:$1,PROSPER_Harvey!$67:$67,""),""))))))))="","No Comment",IF(IF($C19="Christopher Lobo",_xlfn.XLOOKUP($B19,PROSPER_Lobo!$1:$1,PROSPER_Lobo!$67:$67,""),
IF($C19="Naren Baliga",_xlfn.XLOOKUP($B19,PROSPER_Baliga!$1:$1,PROSPER_Baliga!$67:$67,""),
IF($C19="Thorsten Huhn",_xlfn.XLOOKUP($B19,PROSPER_Huhn!$1:$1,PROSPER_Huhn!$67:$67,""),
IF($C19="Nick Hull",_xlfn.XLOOKUP($B19,PROSPER_Hull!$1:$1,PROSPER_Hull!$67:$67,""),
IF($C19="Monika Kotwani",_xlfn.XLOOKUP($B19,PROSPER_Kotwani!$1:$1,PROSPER_Kotwani!$67:$67,""),
IF($C19="Jonathan Wellner",_xlfn.XLOOKUP($B19,PROSPER_Wellner!$1:$1,PROSPER_Wellner!$67:$67,""),
IF($C19="Travis Harvey",_xlfn.XLOOKUP($B19,PROSPER_Harvey!$1:$1,PROSPER_Harvey!$67:$67,""),"")))))))="","",
IF($C19="Christopher Lobo",_xlfn.XLOOKUP($B19,PROSPER_Lobo!$1:$1,PROSPER_Lobo!$67:$67,""),
IF($C19="Naren Baliga",_xlfn.XLOOKUP($B19,PROSPER_Baliga!$1:$1,PROSPER_Baliga!$67:$67,""),
IF($C19="Thorsten Huhn",_xlfn.XLOOKUP($B19,PROSPER_Huhn!$1:$1,PROSPER_Huhn!$67:$67,""),
IF($C19="Nick Hull",_xlfn.XLOOKUP($B19,PROSPER_Hull!$1:$1,PROSPER_Hull!$67:$67,""),
IF($C19="Monika Kotwani",_xlfn.XLOOKUP($B19,PROSPER_Kotwani!$1:$1,PROSPER_Kotwani!$67:$67,""),
IF($C19="Jonathan Wellner",_xlfn.XLOOKUP($B19,PROSPER_Wellner!$1:$1,PROSPER_Wellner!$67:$67,""),
IF($C19="Travis Harvey",_xlfn.XLOOKUP($B19,PROSPER_Harvey!$1:$1,PROSPER_Harvey!$67:$67,""),"")))))))))</f>
        <v>No Comment</v>
      </c>
      <c r="IL19" s="188">
        <f t="shared" si="212"/>
        <v>5</v>
      </c>
      <c r="IM19" s="135" t="str">
        <f>_xlfn.XLOOKUP(B19,PROSPERInitial_Query!$E:$E,PROSPERInitial_Query!$AP:$AP,"",,-1)</f>
        <v>N/A</v>
      </c>
      <c r="IN19" s="136" t="str">
        <f t="shared" si="109"/>
        <v>Dominic Sanchez4 - SuccessService Plan Management (PE)</v>
      </c>
      <c r="IO19" s="136" t="str">
        <f>_xlfn.XLOOKUP(IN19,PROSPERDelta_Query!BK:BK,PROSPERDelta_Query!BC:BC,"",,-1)</f>
        <v/>
      </c>
      <c r="IP19" s="137" t="str">
        <f t="shared" si="213"/>
        <v>N/A</v>
      </c>
      <c r="IQ19" s="137" t="str">
        <f>IF(IF(IF($C19="Christopher Lobo",_xlfn.XLOOKUP($B19,PROSPER_Lobo!$1:$1,PROSPER_Lobo!$68:$68,""),
IF($C19="Naren Baliga",_xlfn.XLOOKUP($B19,PROSPER_Baliga!$1:$1,PROSPER_Baliga!$68:$68,""),
IF($C19="Thorsten Huhn",_xlfn.XLOOKUP($B19,PROSPER_Huhn!$1:$1,PROSPER_Huhn!$68:$68,""),
IF($C19="Nick Hull",_xlfn.XLOOKUP($B19,PROSPER_Hull!$1:$1,PROSPER_Hull!$68:$68,""),
IF($C19="Monika Kotwani",_xlfn.XLOOKUP($B19,PROSPER_Kotwani!$1:$1,PROSPER_Kotwani!$68:$68,""),
IF($C19="Jonathan Wellner",_xlfn.XLOOKUP($B19,PROSPER_Wellner!$1:$1,PROSPER_Wellner!$68:$68,""),
IF($C19="Travis Harvey",_xlfn.XLOOKUP($B19,PROSPER_Harvey!$1:$1,PROSPER_Harvey!$68:$68,""),"")))))))="","",
IF($C19="Christopher Lobo",_xlfn.XLOOKUP($B19,PROSPER_Lobo!$1:$1,PROSPER_Lobo!$68:$68,""),
IF($C19="Naren Baliga",_xlfn.XLOOKUP($B19,PROSPER_Baliga!$1:$1,PROSPER_Baliga!$68:$68,""),
IF($C19="Thorsten Huhn",_xlfn.XLOOKUP($B19,PROSPER_Huhn!$1:$1,PROSPER_Huhn!$68:$68,""),
IF($C19="Nick Hull",_xlfn.XLOOKUP($B19,PROSPER_Hull!$1:$1,PROSPER_Hull!$68:$68,""),
IF($C19="Monika Kotwani",_xlfn.XLOOKUP($B19,PROSPER_Kotwani!$1:$1,PROSPER_Kotwani!$68:$68,""),
IF($C19="Jonathan Wellner",_xlfn.XLOOKUP($B19,PROSPER_Wellner!$1:$1,PROSPER_Wellner!$68:$68,""),
IF($C19="Travis Harvey",_xlfn.XLOOKUP($B19,PROSPER_Harvey!$1:$1,PROSPER_Harvey!$68:$68,""),""))))))))="","No Score",IF(IF($C19="Christopher Lobo",_xlfn.XLOOKUP($B19,PROSPER_Lobo!$1:$1,PROSPER_Lobo!$68:$68,""),
IF($C19="Naren Baliga",_xlfn.XLOOKUP($B19,PROSPER_Baliga!$1:$1,PROSPER_Baliga!$68:$68,""),
IF($C19="Thorsten Huhn",_xlfn.XLOOKUP($B19,PROSPER_Huhn!$1:$1,PROSPER_Huhn!$68:$68,""),
IF($C19="Nick Hull",_xlfn.XLOOKUP($B19,PROSPER_Hull!$1:$1,PROSPER_Hull!$68:$68,""),
IF($C19="Monika Kotwani",_xlfn.XLOOKUP($B19,PROSPER_Kotwani!$1:$1,PROSPER_Kotwani!$68:$68,""),
IF($C19="Jonathan Wellner",_xlfn.XLOOKUP($B19,PROSPER_Wellner!$1:$1,PROSPER_Wellner!$68:$68,""),
IF($C19="Travis Harvey",_xlfn.XLOOKUP($B19,PROSPER_Harvey!$1:$1,PROSPER_Harvey!$68:$68,""),"")))))))="","",
IF($C19="Christopher Lobo",_xlfn.XLOOKUP($B19,PROSPER_Lobo!$1:$1,PROSPER_Lobo!$68:$68,""),
IF($C19="Naren Baliga",_xlfn.XLOOKUP($B19,PROSPER_Baliga!$1:$1,PROSPER_Baliga!$68:$68,""),
IF($C19="Thorsten Huhn",_xlfn.XLOOKUP($B19,PROSPER_Huhn!$1:$1,PROSPER_Huhn!$68:$68,""),
IF($C19="Nick Hull",_xlfn.XLOOKUP($B19,PROSPER_Hull!$1:$1,PROSPER_Hull!$68:$68,""),
IF($C19="Monika Kotwani",_xlfn.XLOOKUP($B19,PROSPER_Kotwani!$1:$1,PROSPER_Kotwani!$68:$68,""),
IF($C19="Jonathan Wellner",_xlfn.XLOOKUP($B19,PROSPER_Wellner!$1:$1,PROSPER_Wellner!$68:$68,""),
IF($C19="Travis Harvey",_xlfn.XLOOKUP($B19,PROSPER_Harvey!$1:$1,PROSPER_Harvey!$68:$68,""),"")))))))))</f>
        <v>No Score</v>
      </c>
      <c r="IR19" s="138" t="str">
        <f>IF(IF(IF($C19="Christopher Lobo",_xlfn.XLOOKUP($B19,PROSPER_Lobo!$1:$1,PROSPER_Lobo!$69:$69,""),
IF($C19="Naren Baliga",_xlfn.XLOOKUP($B19,PROSPER_Baliga!$1:$1,PROSPER_Baliga!$69:$69,""),
IF($C19="Thorsten Huhn",_xlfn.XLOOKUP($B19,PROSPER_Huhn!$1:$1,PROSPER_Huhn!$69:$69,""),
IF($C19="Nick Hull",_xlfn.XLOOKUP($B19,PROSPER_Hull!$1:$1,PROSPER_Hull!$69:$69,""),
IF($C19="Monika Kotwani",_xlfn.XLOOKUP($B19,PROSPER_Kotwani!$1:$1,PROSPER_Kotwani!$69:$69,""),
IF($C19="Jonathan Wellner",_xlfn.XLOOKUP($B19,PROSPER_Wellner!$1:$1,PROSPER_Wellner!$69:$69,""),
IF($C19="Travis Harvey",_xlfn.XLOOKUP($B19,PROSPER_Harvey!$1:$1,PROSPER_Harvey!$69:$69,""),"")))))))="","",
IF($C19="Christopher Lobo",_xlfn.XLOOKUP($B19,PROSPER_Lobo!$1:$1,PROSPER_Lobo!$69:$69,""),
IF($C19="Naren Baliga",_xlfn.XLOOKUP($B19,PROSPER_Baliga!$1:$1,PROSPER_Baliga!$69:$69,""),
IF($C19="Thorsten Huhn",_xlfn.XLOOKUP($B19,PROSPER_Huhn!$1:$1,PROSPER_Huhn!$69:$69,""),
IF($C19="Nick Hull",_xlfn.XLOOKUP($B19,PROSPER_Hull!$1:$1,PROSPER_Hull!$69:$69,""),
IF($C19="Monika Kotwani",_xlfn.XLOOKUP($B19,PROSPER_Kotwani!$1:$1,PROSPER_Kotwani!$69:$69,""),
IF($C19="Jonathan Wellner",_xlfn.XLOOKUP($B19,PROSPER_Wellner!$1:$1,PROSPER_Wellner!$69:$69,""),
IF($C19="Travis Harvey",_xlfn.XLOOKUP($B19,PROSPER_Harvey!$1:$1,PROSPER_Harvey!$69:$69,""),""))))))))="","No Comment",IF(IF($C19="Christopher Lobo",_xlfn.XLOOKUP($B19,PROSPER_Lobo!$1:$1,PROSPER_Lobo!$69:$69,""),
IF($C19="Naren Baliga",_xlfn.XLOOKUP($B19,PROSPER_Baliga!$1:$1,PROSPER_Baliga!$69:$69,""),
IF($C19="Thorsten Huhn",_xlfn.XLOOKUP($B19,PROSPER_Huhn!$1:$1,PROSPER_Huhn!$69:$69,""),
IF($C19="Nick Hull",_xlfn.XLOOKUP($B19,PROSPER_Hull!$1:$1,PROSPER_Hull!$69:$69,""),
IF($C19="Monika Kotwani",_xlfn.XLOOKUP($B19,PROSPER_Kotwani!$1:$1,PROSPER_Kotwani!$69:$69,""),
IF($C19="Jonathan Wellner",_xlfn.XLOOKUP($B19,PROSPER_Wellner!$1:$1,PROSPER_Wellner!$69:$69,""),
IF($C19="Travis Harvey",_xlfn.XLOOKUP($B19,PROSPER_Harvey!$1:$1,PROSPER_Harvey!$69:$69,""),"")))))))="","",
IF($C19="Christopher Lobo",_xlfn.XLOOKUP($B19,PROSPER_Lobo!$1:$1,PROSPER_Lobo!$69:$69,""),
IF($C19="Naren Baliga",_xlfn.XLOOKUP($B19,PROSPER_Baliga!$1:$1,PROSPER_Baliga!$69:$69,""),
IF($C19="Thorsten Huhn",_xlfn.XLOOKUP($B19,PROSPER_Huhn!$1:$1,PROSPER_Huhn!$69:$69,""),
IF($C19="Nick Hull",_xlfn.XLOOKUP($B19,PROSPER_Hull!$1:$1,PROSPER_Hull!$69:$69,""),
IF($C19="Monika Kotwani",_xlfn.XLOOKUP($B19,PROSPER_Kotwani!$1:$1,PROSPER_Kotwani!$69:$69,""),
IF($C19="Jonathan Wellner",_xlfn.XLOOKUP($B19,PROSPER_Wellner!$1:$1,PROSPER_Wellner!$69:$69,""),
IF($C19="Travis Harvey",_xlfn.XLOOKUP($B19,PROSPER_Harvey!$1:$1,PROSPER_Harvey!$69:$69,""),"")))))))))</f>
        <v>No Comment</v>
      </c>
      <c r="IS19" s="188" t="str">
        <f t="shared" si="214"/>
        <v>N/A</v>
      </c>
      <c r="IT19" s="187">
        <f t="shared" si="215"/>
        <v>6.4</v>
      </c>
      <c r="IU19" s="128" t="str">
        <f t="shared" si="216"/>
        <v>N/A</v>
      </c>
      <c r="IV19" s="188">
        <f t="shared" si="217"/>
        <v>6.4</v>
      </c>
      <c r="IW19" s="139">
        <f>_xlfn.XLOOKUP($B19,Vlookups_Local!B:B,Vlookups_Local!F:F)</f>
        <v>0.84859154929577474</v>
      </c>
      <c r="IX19" s="140">
        <f>_xlfn.XLOOKUP($B19,Vlookups_Local!B:B,Vlookups_Local!G:G)</f>
        <v>0.45070422535211263</v>
      </c>
      <c r="IY19" s="140">
        <f>_xlfn.XLOOKUP($B19,Vlookups_Local!B:B,Vlookups_Local!H:H)</f>
        <v>0.397887323943662</v>
      </c>
      <c r="IZ19" s="141">
        <f t="shared" si="218"/>
        <v>8.4859154929577478</v>
      </c>
      <c r="JA19" s="142">
        <f>_xlfn.XLOOKUP($B19,LevelUp_Query!A:A,LevelUp_Query!C:C,"")</f>
        <v>50</v>
      </c>
      <c r="JB19" s="143" t="str">
        <f>_xlfn.XLOOKUP($B19,LevelUp_Query!A:A,LevelUp_Query!F:F,"")</f>
        <v>π</v>
      </c>
      <c r="JC19" s="143">
        <f>_xlfn.XLOOKUP($B19,LevelUp_Query!A:A,LevelUp_Query!E:E,"")</f>
        <v>5</v>
      </c>
      <c r="JD19" s="141">
        <f t="shared" si="219"/>
        <v>6</v>
      </c>
      <c r="JE19" s="144" t="str">
        <f>_xlfn.XLOOKUP(B19,PROSPERInitial_Query!$E:$E,PROSPERInitial_Query!$AQ:$AQ,"",,-1)</f>
        <v>6</v>
      </c>
      <c r="JF19" s="136" t="str">
        <f t="shared" si="117"/>
        <v>Dominic Sanchez7 - ResponsibilityGiving Back (L&amp;L)</v>
      </c>
      <c r="JG19" s="136" t="str">
        <f>_xlfn.XLOOKUP(JF19,PROSPERDelta_Query!BK:BK,PROSPERDelta_Query!BE:BE,"",,-1)</f>
        <v/>
      </c>
      <c r="JH19" s="137">
        <f t="shared" si="220"/>
        <v>6</v>
      </c>
      <c r="JI19" s="137" t="str">
        <f>IF(IF(IF($C19="Christopher Lobo",_xlfn.XLOOKUP($B19,PROSPER_Lobo!$1:$1,PROSPER_Lobo!$70:$70,""),
IF($C19="Naren Baliga",_xlfn.XLOOKUP($B19,PROSPER_Baliga!$1:$1,PROSPER_Baliga!$70:$70,""),
IF($C19="Thorsten Huhn",_xlfn.XLOOKUP($B19,PROSPER_Huhn!$1:$1,PROSPER_Huhn!$70:$70,""),
IF($C19="Nick Hull",_xlfn.XLOOKUP($B19,PROSPER_Hull!$1:$1,PROSPER_Hull!$70:$70,""),
IF($C19="Monika Kotwani",_xlfn.XLOOKUP($B19,PROSPER_Kotwani!$1:$1,PROSPER_Kotwani!$70:$70,""),
IF($C19="Jonathan Wellner",_xlfn.XLOOKUP($B19,PROSPER_Wellner!$1:$1,PROSPER_Wellner!$70:$70,""),
IF($C19="Travis Harvey",_xlfn.XLOOKUP($B19,PROSPER_Harvey!$1:$1,PROSPER_Harvey!$70:$70,""),"")))))))="","",
IF($C19="Christopher Lobo",_xlfn.XLOOKUP($B19,PROSPER_Lobo!$1:$1,PROSPER_Lobo!$70:$70,""),
IF($C19="Naren Baliga",_xlfn.XLOOKUP($B19,PROSPER_Baliga!$1:$1,PROSPER_Baliga!$70:$70,""),
IF($C19="Thorsten Huhn",_xlfn.XLOOKUP($B19,PROSPER_Huhn!$1:$1,PROSPER_Huhn!$70:$70,""),
IF($C19="Nick Hull",_xlfn.XLOOKUP($B19,PROSPER_Hull!$1:$1,PROSPER_Hull!$70:$70,""),
IF($C19="Monika Kotwani",_xlfn.XLOOKUP($B19,PROSPER_Kotwani!$1:$1,PROSPER_Kotwani!$70:$70,""),
IF($C19="Jonathan Wellner",_xlfn.XLOOKUP($B19,PROSPER_Wellner!$1:$1,PROSPER_Wellner!$70:$70,""),
IF($C19="Travis Harvey",_xlfn.XLOOKUP($B19,PROSPER_Harvey!$1:$1,PROSPER_Harvey!$70:$70,""),""))))))))="","No Score",IF(IF($C19="Christopher Lobo",_xlfn.XLOOKUP($B19,PROSPER_Lobo!$1:$1,PROSPER_Lobo!$70:$70,""),
IF($C19="Naren Baliga",_xlfn.XLOOKUP($B19,PROSPER_Baliga!$1:$1,PROSPER_Baliga!$70:$70,""),
IF($C19="Thorsten Huhn",_xlfn.XLOOKUP($B19,PROSPER_Huhn!$1:$1,PROSPER_Huhn!$70:$70,""),
IF($C19="Nick Hull",_xlfn.XLOOKUP($B19,PROSPER_Hull!$1:$1,PROSPER_Hull!$70:$70,""),
IF($C19="Monika Kotwani",_xlfn.XLOOKUP($B19,PROSPER_Kotwani!$1:$1,PROSPER_Kotwani!$70:$70,""),
IF($C19="Jonathan Wellner",_xlfn.XLOOKUP($B19,PROSPER_Wellner!$1:$1,PROSPER_Wellner!$70:$70,""),
IF($C19="Travis Harvey",_xlfn.XLOOKUP($B19,PROSPER_Harvey!$1:$1,PROSPER_Harvey!$70:$70,""),"")))))))="","",
IF($C19="Christopher Lobo",_xlfn.XLOOKUP($B19,PROSPER_Lobo!$1:$1,PROSPER_Lobo!$70:$70,""),
IF($C19="Naren Baliga",_xlfn.XLOOKUP($B19,PROSPER_Baliga!$1:$1,PROSPER_Baliga!$70:$70,""),
IF($C19="Thorsten Huhn",_xlfn.XLOOKUP($B19,PROSPER_Huhn!$1:$1,PROSPER_Huhn!$70:$70,""),
IF($C19="Nick Hull",_xlfn.XLOOKUP($B19,PROSPER_Hull!$1:$1,PROSPER_Hull!$70:$70,""),
IF($C19="Monika Kotwani",_xlfn.XLOOKUP($B19,PROSPER_Kotwani!$1:$1,PROSPER_Kotwani!$70:$70,""),
IF($C19="Jonathan Wellner",_xlfn.XLOOKUP($B19,PROSPER_Wellner!$1:$1,PROSPER_Wellner!$70:$70,""),
IF($C19="Travis Harvey",_xlfn.XLOOKUP($B19,PROSPER_Harvey!$1:$1,PROSPER_Harvey!$70:$70,""),"")))))))))</f>
        <v>No Score</v>
      </c>
      <c r="JJ19" s="138" t="str">
        <f>IF(IF(IF($C19="Christopher Lobo",_xlfn.XLOOKUP($B19,PROSPER_Lobo!$1:$1,PROSPER_Lobo!$71:$71,""),
IF($C19="Naren Baliga",_xlfn.XLOOKUP($B19,PROSPER_Baliga!$1:$1,PROSPER_Baliga!$71:$71,""),
IF($C19="Thorsten Huhn",_xlfn.XLOOKUP($B19,PROSPER_Huhn!$1:$1,PROSPER_Huhn!$71:$71,""),
IF($C19="Nick Hull",_xlfn.XLOOKUP($B19,PROSPER_Hull!$1:$1,PROSPER_Hull!$71:$71,""),
IF($C19="Monika Kotwani",_xlfn.XLOOKUP($B19,PROSPER_Kotwani!$1:$1,PROSPER_Kotwani!$71:$71,""),
IF($C19="Jonathan Wellner",_xlfn.XLOOKUP($B19,PROSPER_Wellner!$1:$1,PROSPER_Wellner!$71:$71,""),
IF($C19="Travis Harvey",_xlfn.XLOOKUP($B19,PROSPER_Harvey!$1:$1,PROSPER_Harvey!$71:$71,""),"")))))))="","",
IF($C19="Christopher Lobo",_xlfn.XLOOKUP($B19,PROSPER_Lobo!$1:$1,PROSPER_Lobo!$71:$71,""),
IF($C19="Naren Baliga",_xlfn.XLOOKUP($B19,PROSPER_Baliga!$1:$1,PROSPER_Baliga!$71:$71,""),
IF($C19="Thorsten Huhn",_xlfn.XLOOKUP($B19,PROSPER_Huhn!$1:$1,PROSPER_Huhn!$71:$71,""),
IF($C19="Nick Hull",_xlfn.XLOOKUP($B19,PROSPER_Hull!$1:$1,PROSPER_Hull!$71:$71,""),
IF($C19="Monika Kotwani",_xlfn.XLOOKUP($B19,PROSPER_Kotwani!$1:$1,PROSPER_Kotwani!$71:$71,""),
IF($C19="Jonathan Wellner",_xlfn.XLOOKUP($B19,PROSPER_Wellner!$1:$1,PROSPER_Wellner!$71:$71,""),
IF($C19="Travis Harvey",_xlfn.XLOOKUP($B19,PROSPER_Harvey!$1:$1,PROSPER_Harvey!$71:$71,""),""))))))))="","No Comment",IF(IF($C19="Christopher Lobo",_xlfn.XLOOKUP($B19,PROSPER_Lobo!$1:$1,PROSPER_Lobo!$71:$71,""),
IF($C19="Naren Baliga",_xlfn.XLOOKUP($B19,PROSPER_Baliga!$1:$1,PROSPER_Baliga!$71:$71,""),
IF($C19="Thorsten Huhn",_xlfn.XLOOKUP($B19,PROSPER_Huhn!$1:$1,PROSPER_Huhn!$71:$71,""),
IF($C19="Nick Hull",_xlfn.XLOOKUP($B19,PROSPER_Hull!$1:$1,PROSPER_Hull!$71:$71,""),
IF($C19="Monika Kotwani",_xlfn.XLOOKUP($B19,PROSPER_Kotwani!$1:$1,PROSPER_Kotwani!$71:$71,""),
IF($C19="Jonathan Wellner",_xlfn.XLOOKUP($B19,PROSPER_Wellner!$1:$1,PROSPER_Wellner!$71:$71,""),
IF($C19="Travis Harvey",_xlfn.XLOOKUP($B19,PROSPER_Harvey!$1:$1,PROSPER_Harvey!$71:$71,""),"")))))))="","",
IF($C19="Christopher Lobo",_xlfn.XLOOKUP($B19,PROSPER_Lobo!$1:$1,PROSPER_Lobo!$71:$71,""),
IF($C19="Naren Baliga",_xlfn.XLOOKUP($B19,PROSPER_Baliga!$1:$1,PROSPER_Baliga!$71:$71,""),
IF($C19="Thorsten Huhn",_xlfn.XLOOKUP($B19,PROSPER_Huhn!$1:$1,PROSPER_Huhn!$71:$71,""),
IF($C19="Nick Hull",_xlfn.XLOOKUP($B19,PROSPER_Hull!$1:$1,PROSPER_Hull!$71:$71,""),
IF($C19="Monika Kotwani",_xlfn.XLOOKUP($B19,PROSPER_Kotwani!$1:$1,PROSPER_Kotwani!$71:$71,""),
IF($C19="Jonathan Wellner",_xlfn.XLOOKUP($B19,PROSPER_Wellner!$1:$1,PROSPER_Wellner!$71:$71,""),
IF($C19="Travis Harvey",_xlfn.XLOOKUP($B19,PROSPER_Harvey!$1:$1,PROSPER_Harvey!$71:$71,""),"")))))))))</f>
        <v>No Comment</v>
      </c>
      <c r="JK19" s="141">
        <f t="shared" si="221"/>
        <v>6</v>
      </c>
      <c r="JL19" s="135" t="str">
        <f>_xlfn.XLOOKUP(B19,PROSPERInitial_Query!$E:$E,PROSPERInitial_Query!$AR:$AR,"",,-1)</f>
        <v>6</v>
      </c>
      <c r="JM19" s="136" t="str">
        <f t="shared" si="120"/>
        <v>Dominic Sanchez7 - ResponsibilityExecutive Communication</v>
      </c>
      <c r="JN19" s="136" t="str">
        <f>_xlfn.XLOOKUP(JM19,PROSPERDelta_Query!BK:BK,PROSPERDelta_Query!BF:BF,"",,-1)</f>
        <v/>
      </c>
      <c r="JO19" s="137">
        <f t="shared" si="222"/>
        <v>6</v>
      </c>
      <c r="JP19" s="137" t="str">
        <f>IF(IF(IF($C19="Christopher Lobo",_xlfn.XLOOKUP($B19,PROSPER_Lobo!$1:$1,PROSPER_Lobo!$72:$72,""),
IF($C19="Naren Baliga",_xlfn.XLOOKUP($B19,PROSPER_Baliga!$1:$1,PROSPER_Baliga!$72:$72,""),
IF($C19="Thorsten Huhn",_xlfn.XLOOKUP($B19,PROSPER_Huhn!$1:$1,PROSPER_Huhn!$72:$72,""),
IF($C19="Nick Hull",_xlfn.XLOOKUP($B19,PROSPER_Hull!$1:$1,PROSPER_Hull!$72:$72,""),
IF($C19="Monika Kotwani",_xlfn.XLOOKUP($B19,PROSPER_Kotwani!$1:$1,PROSPER_Kotwani!$72:$72,""),
IF($C19="Jonathan Wellner",_xlfn.XLOOKUP($B19,PROSPER_Wellner!$1:$1,PROSPER_Wellner!$72:$72,""),
IF($C19="Travis Harvey",_xlfn.XLOOKUP($B19,PROSPER_Harvey!$1:$1,PROSPER_Harvey!$72:$72,""),"")))))))="","",
IF($C19="Christopher Lobo",_xlfn.XLOOKUP($B19,PROSPER_Lobo!$1:$1,PROSPER_Lobo!$72:$72,""),
IF($C19="Naren Baliga",_xlfn.XLOOKUP($B19,PROSPER_Baliga!$1:$1,PROSPER_Baliga!$72:$72,""),
IF($C19="Thorsten Huhn",_xlfn.XLOOKUP($B19,PROSPER_Huhn!$1:$1,PROSPER_Huhn!$72:$72,""),
IF($C19="Nick Hull",_xlfn.XLOOKUP($B19,PROSPER_Hull!$1:$1,PROSPER_Hull!$72:$72,""),
IF($C19="Monika Kotwani",_xlfn.XLOOKUP($B19,PROSPER_Kotwani!$1:$1,PROSPER_Kotwani!$72:$72,""),
IF($C19="Jonathan Wellner",_xlfn.XLOOKUP($B19,PROSPER_Wellner!$1:$1,PROSPER_Wellner!$72:$72,""),
IF($C19="Travis Harvey",_xlfn.XLOOKUP($B19,PROSPER_Harvey!$1:$1,PROSPER_Harvey!$72:$72,""),""))))))))="","No Score",IF(IF($C19="Christopher Lobo",_xlfn.XLOOKUP($B19,PROSPER_Lobo!$1:$1,PROSPER_Lobo!$72:$72,""),
IF($C19="Naren Baliga",_xlfn.XLOOKUP($B19,PROSPER_Baliga!$1:$1,PROSPER_Baliga!$72:$72,""),
IF($C19="Thorsten Huhn",_xlfn.XLOOKUP($B19,PROSPER_Huhn!$1:$1,PROSPER_Huhn!$72:$72,""),
IF($C19="Nick Hull",_xlfn.XLOOKUP($B19,PROSPER_Hull!$1:$1,PROSPER_Hull!$72:$72,""),
IF($C19="Monika Kotwani",_xlfn.XLOOKUP($B19,PROSPER_Kotwani!$1:$1,PROSPER_Kotwani!$72:$72,""),
IF($C19="Jonathan Wellner",_xlfn.XLOOKUP($B19,PROSPER_Wellner!$1:$1,PROSPER_Wellner!$72:$72,""),
IF($C19="Travis Harvey",_xlfn.XLOOKUP($B19,PROSPER_Harvey!$1:$1,PROSPER_Harvey!$72:$72,""),"")))))))="","",
IF($C19="Christopher Lobo",_xlfn.XLOOKUP($B19,PROSPER_Lobo!$1:$1,PROSPER_Lobo!$72:$72,""),
IF($C19="Naren Baliga",_xlfn.XLOOKUP($B19,PROSPER_Baliga!$1:$1,PROSPER_Baliga!$72:$72,""),
IF($C19="Thorsten Huhn",_xlfn.XLOOKUP($B19,PROSPER_Huhn!$1:$1,PROSPER_Huhn!$72:$72,""),
IF($C19="Nick Hull",_xlfn.XLOOKUP($B19,PROSPER_Hull!$1:$1,PROSPER_Hull!$72:$72,""),
IF($C19="Monika Kotwani",_xlfn.XLOOKUP($B19,PROSPER_Kotwani!$1:$1,PROSPER_Kotwani!$72:$72,""),
IF($C19="Jonathan Wellner",_xlfn.XLOOKUP($B19,PROSPER_Wellner!$1:$1,PROSPER_Wellner!$72:$72,""),
IF($C19="Travis Harvey",_xlfn.XLOOKUP($B19,PROSPER_Harvey!$1:$1,PROSPER_Harvey!$72:$72,""),"")))))))))</f>
        <v>No Score</v>
      </c>
      <c r="JQ19" s="138" t="str">
        <f>IF(IF(IF($C19="Christopher Lobo",_xlfn.XLOOKUP($B19,PROSPER_Lobo!$1:$1,PROSPER_Lobo!$73:$73,""),
IF($C19="Naren Baliga",_xlfn.XLOOKUP($B19,PROSPER_Baliga!$1:$1,PROSPER_Baliga!$73:$73,""),
IF($C19="Thorsten Huhn",_xlfn.XLOOKUP($B19,PROSPER_Huhn!$1:$1,PROSPER_Huhn!$73:$73,""),
IF($C19="Nick Hull",_xlfn.XLOOKUP($B19,PROSPER_Hull!$1:$1,PROSPER_Hull!$73:$73,""),
IF($C19="Monika Kotwani",_xlfn.XLOOKUP($B19,PROSPER_Kotwani!$1:$1,PROSPER_Kotwani!$73:$73,""),
IF($C19="Jonathan Wellner",_xlfn.XLOOKUP($B19,PROSPER_Wellner!$1:$1,PROSPER_Wellner!$73:$73,""),
IF($C19="Travis Harvey",_xlfn.XLOOKUP($B19,PROSPER_Harvey!$1:$1,PROSPER_Harvey!$73:$73,""),"")))))))="","",
IF($C19="Christopher Lobo",_xlfn.XLOOKUP($B19,PROSPER_Lobo!$1:$1,PROSPER_Lobo!$73:$73,""),
IF($C19="Naren Baliga",_xlfn.XLOOKUP($B19,PROSPER_Baliga!$1:$1,PROSPER_Baliga!$73:$73,""),
IF($C19="Thorsten Huhn",_xlfn.XLOOKUP($B19,PROSPER_Huhn!$1:$1,PROSPER_Huhn!$73:$73,""),
IF($C19="Nick Hull",_xlfn.XLOOKUP($B19,PROSPER_Hull!$1:$1,PROSPER_Hull!$73:$73,""),
IF($C19="Monika Kotwani",_xlfn.XLOOKUP($B19,PROSPER_Kotwani!$1:$1,PROSPER_Kotwani!$73:$73,""),
IF($C19="Jonathan Wellner",_xlfn.XLOOKUP($B19,PROSPER_Wellner!$1:$1,PROSPER_Wellner!$73:$73,""),
IF($C19="Travis Harvey",_xlfn.XLOOKUP($B19,PROSPER_Harvey!$1:$1,PROSPER_Harvey!$73:$73,""),""))))))))="","No Comment",IF(IF($C19="Christopher Lobo",_xlfn.XLOOKUP($B19,PROSPER_Lobo!$1:$1,PROSPER_Lobo!$73:$73,""),
IF($C19="Naren Baliga",_xlfn.XLOOKUP($B19,PROSPER_Baliga!$1:$1,PROSPER_Baliga!$73:$73,""),
IF($C19="Thorsten Huhn",_xlfn.XLOOKUP($B19,PROSPER_Huhn!$1:$1,PROSPER_Huhn!$73:$73,""),
IF($C19="Nick Hull",_xlfn.XLOOKUP($B19,PROSPER_Hull!$1:$1,PROSPER_Hull!$73:$73,""),
IF($C19="Monika Kotwani",_xlfn.XLOOKUP($B19,PROSPER_Kotwani!$1:$1,PROSPER_Kotwani!$73:$73,""),
IF($C19="Jonathan Wellner",_xlfn.XLOOKUP($B19,PROSPER_Wellner!$1:$1,PROSPER_Wellner!$73:$73,""),
IF($C19="Travis Harvey",_xlfn.XLOOKUP($B19,PROSPER_Harvey!$1:$1,PROSPER_Harvey!$73:$73,""),"")))))))="","",
IF($C19="Christopher Lobo",_xlfn.XLOOKUP($B19,PROSPER_Lobo!$1:$1,PROSPER_Lobo!$73:$73,""),
IF($C19="Naren Baliga",_xlfn.XLOOKUP($B19,PROSPER_Baliga!$1:$1,PROSPER_Baliga!$73:$73,""),
IF($C19="Thorsten Huhn",_xlfn.XLOOKUP($B19,PROSPER_Huhn!$1:$1,PROSPER_Huhn!$73:$73,""),
IF($C19="Nick Hull",_xlfn.XLOOKUP($B19,PROSPER_Hull!$1:$1,PROSPER_Hull!$73:$73,""),
IF($C19="Monika Kotwani",_xlfn.XLOOKUP($B19,PROSPER_Kotwani!$1:$1,PROSPER_Kotwani!$73:$73,""),
IF($C19="Jonathan Wellner",_xlfn.XLOOKUP($B19,PROSPER_Wellner!$1:$1,PROSPER_Wellner!$73:$73,""),
IF($C19="Travis Harvey",_xlfn.XLOOKUP($B19,PROSPER_Harvey!$1:$1,PROSPER_Harvey!$73:$73,""),"")))))))))</f>
        <v>No Comment</v>
      </c>
      <c r="JR19" s="141">
        <f t="shared" si="223"/>
        <v>6</v>
      </c>
      <c r="JS19" s="135" t="str">
        <f>_xlfn.XLOOKUP(B19,PROSPERInitial_Query!$E:$E,PROSPERInitial_Query!$AS:$AS,"",,-1)</f>
        <v>6</v>
      </c>
      <c r="JT19" s="136" t="str">
        <f t="shared" si="123"/>
        <v>Dominic Sanchez7 - ResponsibilityCulture Champion</v>
      </c>
      <c r="JU19" s="136" t="str">
        <f>_xlfn.XLOOKUP(JT19,PROSPERDelta_Query!BK:BK,PROSPERDelta_Query!BG:BG,"",,-1)</f>
        <v/>
      </c>
      <c r="JV19" s="137">
        <f t="shared" si="224"/>
        <v>6</v>
      </c>
      <c r="JW19" s="137" t="str">
        <f>IF(IF(IF($C19="Christopher Lobo",_xlfn.XLOOKUP($B19,PROSPER_Lobo!$1:$1,PROSPER_Lobo!$74:$74,""),
IF($C19="Naren Baliga",_xlfn.XLOOKUP($B19,PROSPER_Baliga!$1:$1,PROSPER_Baliga!$74:$74,""),
IF($C19="Thorsten Huhn",_xlfn.XLOOKUP($B19,PROSPER_Huhn!$1:$1,PROSPER_Huhn!$74:$74,""),
IF($C19="Nick Hull",_xlfn.XLOOKUP($B19,PROSPER_Hull!$1:$1,PROSPER_Hull!$74:$74,""),
IF($C19="Monika Kotwani",_xlfn.XLOOKUP($B19,PROSPER_Kotwani!$1:$1,PROSPER_Kotwani!$74:$74,""),
IF($C19="Jonathan Wellner",_xlfn.XLOOKUP($B19,PROSPER_Wellner!$1:$1,PROSPER_Wellner!$74:$74,""),
IF($C19="Travis Harvey",_xlfn.XLOOKUP($B19,PROSPER_Harvey!$1:$1,PROSPER_Harvey!$74:$74,""),"")))))))="","",
IF($C19="Christopher Lobo",_xlfn.XLOOKUP($B19,PROSPER_Lobo!$1:$1,PROSPER_Lobo!$74:$74,""),
IF($C19="Naren Baliga",_xlfn.XLOOKUP($B19,PROSPER_Baliga!$1:$1,PROSPER_Baliga!$74:$74,""),
IF($C19="Thorsten Huhn",_xlfn.XLOOKUP($B19,PROSPER_Huhn!$1:$1,PROSPER_Huhn!$74:$74,""),
IF($C19="Nick Hull",_xlfn.XLOOKUP($B19,PROSPER_Hull!$1:$1,PROSPER_Hull!$74:$74,""),
IF($C19="Monika Kotwani",_xlfn.XLOOKUP($B19,PROSPER_Kotwani!$1:$1,PROSPER_Kotwani!$74:$74,""),
IF($C19="Jonathan Wellner",_xlfn.XLOOKUP($B19,PROSPER_Wellner!$1:$1,PROSPER_Wellner!$74:$74,""),
IF($C19="Travis Harvey",_xlfn.XLOOKUP($B19,PROSPER_Harvey!$1:$1,PROSPER_Harvey!$74:$74,""),""))))))))="","No Score",IF(IF($C19="Christopher Lobo",_xlfn.XLOOKUP($B19,PROSPER_Lobo!$1:$1,PROSPER_Lobo!$74:$74,""),
IF($C19="Naren Baliga",_xlfn.XLOOKUP($B19,PROSPER_Baliga!$1:$1,PROSPER_Baliga!$74:$74,""),
IF($C19="Thorsten Huhn",_xlfn.XLOOKUP($B19,PROSPER_Huhn!$1:$1,PROSPER_Huhn!$74:$74,""),
IF($C19="Nick Hull",_xlfn.XLOOKUP($B19,PROSPER_Hull!$1:$1,PROSPER_Hull!$74:$74,""),
IF($C19="Monika Kotwani",_xlfn.XLOOKUP($B19,PROSPER_Kotwani!$1:$1,PROSPER_Kotwani!$74:$74,""),
IF($C19="Jonathan Wellner",_xlfn.XLOOKUP($B19,PROSPER_Wellner!$1:$1,PROSPER_Wellner!$74:$74,""),
IF($C19="Travis Harvey",_xlfn.XLOOKUP($B19,PROSPER_Harvey!$1:$1,PROSPER_Harvey!$74:$74,""),"")))))))="","",
IF($C19="Christopher Lobo",_xlfn.XLOOKUP($B19,PROSPER_Lobo!$1:$1,PROSPER_Lobo!$74:$74,""),
IF($C19="Naren Baliga",_xlfn.XLOOKUP($B19,PROSPER_Baliga!$1:$1,PROSPER_Baliga!$74:$74,""),
IF($C19="Thorsten Huhn",_xlfn.XLOOKUP($B19,PROSPER_Huhn!$1:$1,PROSPER_Huhn!$74:$74,""),
IF($C19="Nick Hull",_xlfn.XLOOKUP($B19,PROSPER_Hull!$1:$1,PROSPER_Hull!$74:$74,""),
IF($C19="Monika Kotwani",_xlfn.XLOOKUP($B19,PROSPER_Kotwani!$1:$1,PROSPER_Kotwani!$74:$74,""),
IF($C19="Jonathan Wellner",_xlfn.XLOOKUP($B19,PROSPER_Wellner!$1:$1,PROSPER_Wellner!$74:$74,""),
IF($C19="Travis Harvey",_xlfn.XLOOKUP($B19,PROSPER_Harvey!$1:$1,PROSPER_Harvey!$74:$74,""),"")))))))))</f>
        <v>No Score</v>
      </c>
      <c r="JX19" s="138" t="str">
        <f>IF(IF(IF($C19="Christopher Lobo",_xlfn.XLOOKUP($B19,PROSPER_Lobo!$1:$1,PROSPER_Lobo!$75:$75,""),
IF($C19="Naren Baliga",_xlfn.XLOOKUP($B19,PROSPER_Baliga!$1:$1,PROSPER_Baliga!$75:$75,""),
IF($C19="Thorsten Huhn",_xlfn.XLOOKUP($B19,PROSPER_Huhn!$1:$1,PROSPER_Huhn!$75:$75,""),
IF($C19="Nick Hull",_xlfn.XLOOKUP($B19,PROSPER_Hull!$1:$1,PROSPER_Hull!$75:$75,""),
IF($C19="Monika Kotwani",_xlfn.XLOOKUP($B19,PROSPER_Kotwani!$1:$1,PROSPER_Kotwani!$75:$75,""),
IF($C19="Jonathan Wellner",_xlfn.XLOOKUP($B19,PROSPER_Wellner!$1:$1,PROSPER_Wellner!$75:$75,""),
IF($C19="Travis Harvey",_xlfn.XLOOKUP($B19,PROSPER_Harvey!$1:$1,PROSPER_Harvey!$75:$75,""),"")))))))="","",
IF($C19="Christopher Lobo",_xlfn.XLOOKUP($B19,PROSPER_Lobo!$1:$1,PROSPER_Lobo!$75:$75,""),
IF($C19="Naren Baliga",_xlfn.XLOOKUP($B19,PROSPER_Baliga!$1:$1,PROSPER_Baliga!$75:$75,""),
IF($C19="Thorsten Huhn",_xlfn.XLOOKUP($B19,PROSPER_Huhn!$1:$1,PROSPER_Huhn!$75:$75,""),
IF($C19="Nick Hull",_xlfn.XLOOKUP($B19,PROSPER_Hull!$1:$1,PROSPER_Hull!$75:$75,""),
IF($C19="Monika Kotwani",_xlfn.XLOOKUP($B19,PROSPER_Kotwani!$1:$1,PROSPER_Kotwani!$75:$75,""),
IF($C19="Jonathan Wellner",_xlfn.XLOOKUP($B19,PROSPER_Wellner!$1:$1,PROSPER_Wellner!$75:$75,""),
IF($C19="Travis Harvey",_xlfn.XLOOKUP($B19,PROSPER_Harvey!$1:$1,PROSPER_Harvey!$75:$75,""),""))))))))="","No Comment",IF(IF($C19="Christopher Lobo",_xlfn.XLOOKUP($B19,PROSPER_Lobo!$1:$1,PROSPER_Lobo!$75:$75,""),
IF($C19="Naren Baliga",_xlfn.XLOOKUP($B19,PROSPER_Baliga!$1:$1,PROSPER_Baliga!$75:$75,""),
IF($C19="Thorsten Huhn",_xlfn.XLOOKUP($B19,PROSPER_Huhn!$1:$1,PROSPER_Huhn!$75:$75,""),
IF($C19="Nick Hull",_xlfn.XLOOKUP($B19,PROSPER_Hull!$1:$1,PROSPER_Hull!$75:$75,""),
IF($C19="Monika Kotwani",_xlfn.XLOOKUP($B19,PROSPER_Kotwani!$1:$1,PROSPER_Kotwani!$75:$75,""),
IF($C19="Jonathan Wellner",_xlfn.XLOOKUP($B19,PROSPER_Wellner!$1:$1,PROSPER_Wellner!$75:$75,""),
IF($C19="Travis Harvey",_xlfn.XLOOKUP($B19,PROSPER_Harvey!$1:$1,PROSPER_Harvey!$75:$75,""),"")))))))="","",
IF($C19="Christopher Lobo",_xlfn.XLOOKUP($B19,PROSPER_Lobo!$1:$1,PROSPER_Lobo!$75:$75,""),
IF($C19="Naren Baliga",_xlfn.XLOOKUP($B19,PROSPER_Baliga!$1:$1,PROSPER_Baliga!$75:$75,""),
IF($C19="Thorsten Huhn",_xlfn.XLOOKUP($B19,PROSPER_Huhn!$1:$1,PROSPER_Huhn!$75:$75,""),
IF($C19="Nick Hull",_xlfn.XLOOKUP($B19,PROSPER_Hull!$1:$1,PROSPER_Hull!$75:$75,""),
IF($C19="Monika Kotwani",_xlfn.XLOOKUP($B19,PROSPER_Kotwani!$1:$1,PROSPER_Kotwani!$75:$75,""),
IF($C19="Jonathan Wellner",_xlfn.XLOOKUP($B19,PROSPER_Wellner!$1:$1,PROSPER_Wellner!$75:$75,""),
IF($C19="Travis Harvey",_xlfn.XLOOKUP($B19,PROSPER_Harvey!$1:$1,PROSPER_Harvey!$75:$75,""),"")))))))))</f>
        <v>No Comment</v>
      </c>
      <c r="JY19" s="141">
        <f t="shared" si="225"/>
        <v>6</v>
      </c>
      <c r="JZ19" s="135" t="str">
        <f>_xlfn.XLOOKUP(B19,PROSPERInitial_Query!$E:$E,PROSPERInitial_Query!$AT:$AT,"",,-1)</f>
        <v>7</v>
      </c>
      <c r="KA19" s="136" t="str">
        <f t="shared" si="126"/>
        <v>Dominic Sanchez7 - ResponsibilityPeople Management</v>
      </c>
      <c r="KB19" s="136" t="str">
        <f>_xlfn.XLOOKUP(KA19,PROSPERDelta_Query!BK:BK,PROSPERDelta_Query!BH:BH,"",,-1)</f>
        <v/>
      </c>
      <c r="KC19" s="137">
        <f t="shared" si="226"/>
        <v>7</v>
      </c>
      <c r="KD19" s="137" t="str">
        <f>IF(IF(IF($C19="Christopher Lobo",_xlfn.XLOOKUP($B19,PROSPER_Lobo!$1:$1,PROSPER_Lobo!$76:$76,""),
IF($C19="Naren Baliga",_xlfn.XLOOKUP($B19,PROSPER_Baliga!$1:$1,PROSPER_Baliga!$76:$76,""),
IF($C19="Thorsten Huhn",_xlfn.XLOOKUP($B19,PROSPER_Huhn!$1:$1,PROSPER_Huhn!$76:$76,""),
IF($C19="Nick Hull",_xlfn.XLOOKUP($B19,PROSPER_Hull!$1:$1,PROSPER_Hull!$76:$76,""),
IF($C19="Monika Kotwani",_xlfn.XLOOKUP($B19,PROSPER_Kotwani!$1:$1,PROSPER_Kotwani!$76:$76,""),
IF($C19="Jonathan Wellner",_xlfn.XLOOKUP($B19,PROSPER_Wellner!$1:$1,PROSPER_Wellner!$76:$76,""),
IF($C19="Travis Harvey",_xlfn.XLOOKUP($B19,PROSPER_Harvey!$1:$1,PROSPER_Harvey!$76:$76,""),"")))))))="","",
IF($C19="Christopher Lobo",_xlfn.XLOOKUP($B19,PROSPER_Lobo!$1:$1,PROSPER_Lobo!$76:$76,""),
IF($C19="Naren Baliga",_xlfn.XLOOKUP($B19,PROSPER_Baliga!$1:$1,PROSPER_Baliga!$76:$76,""),
IF($C19="Thorsten Huhn",_xlfn.XLOOKUP($B19,PROSPER_Huhn!$1:$1,PROSPER_Huhn!$76:$76,""),
IF($C19="Nick Hull",_xlfn.XLOOKUP($B19,PROSPER_Hull!$1:$1,PROSPER_Hull!$76:$76,""),
IF($C19="Monika Kotwani",_xlfn.XLOOKUP($B19,PROSPER_Kotwani!$1:$1,PROSPER_Kotwani!$76:$76,""),
IF($C19="Jonathan Wellner",_xlfn.XLOOKUP($B19,PROSPER_Wellner!$1:$1,PROSPER_Wellner!$76:$76,""),
IF($C19="Travis Harvey",_xlfn.XLOOKUP($B19,PROSPER_Harvey!$1:$1,PROSPER_Harvey!$76:$76,""),""))))))))="","No Score",IF(IF($C19="Christopher Lobo",_xlfn.XLOOKUP($B19,PROSPER_Lobo!$1:$1,PROSPER_Lobo!$76:$76,""),
IF($C19="Naren Baliga",_xlfn.XLOOKUP($B19,PROSPER_Baliga!$1:$1,PROSPER_Baliga!$76:$76,""),
IF($C19="Thorsten Huhn",_xlfn.XLOOKUP($B19,PROSPER_Huhn!$1:$1,PROSPER_Huhn!$76:$76,""),
IF($C19="Nick Hull",_xlfn.XLOOKUP($B19,PROSPER_Hull!$1:$1,PROSPER_Hull!$76:$76,""),
IF($C19="Monika Kotwani",_xlfn.XLOOKUP($B19,PROSPER_Kotwani!$1:$1,PROSPER_Kotwani!$76:$76,""),
IF($C19="Jonathan Wellner",_xlfn.XLOOKUP($B19,PROSPER_Wellner!$1:$1,PROSPER_Wellner!$76:$76,""),
IF($C19="Travis Harvey",_xlfn.XLOOKUP($B19,PROSPER_Harvey!$1:$1,PROSPER_Harvey!$76:$76,""),"")))))))="","",
IF($C19="Christopher Lobo",_xlfn.XLOOKUP($B19,PROSPER_Lobo!$1:$1,PROSPER_Lobo!$76:$76,""),
IF($C19="Naren Baliga",_xlfn.XLOOKUP($B19,PROSPER_Baliga!$1:$1,PROSPER_Baliga!$76:$76,""),
IF($C19="Thorsten Huhn",_xlfn.XLOOKUP($B19,PROSPER_Huhn!$1:$1,PROSPER_Huhn!$76:$76,""),
IF($C19="Nick Hull",_xlfn.XLOOKUP($B19,PROSPER_Hull!$1:$1,PROSPER_Hull!$76:$76,""),
IF($C19="Monika Kotwani",_xlfn.XLOOKUP($B19,PROSPER_Kotwani!$1:$1,PROSPER_Kotwani!$76:$76,""),
IF($C19="Jonathan Wellner",_xlfn.XLOOKUP($B19,PROSPER_Wellner!$1:$1,PROSPER_Wellner!$76:$76,""),
IF($C19="Travis Harvey",_xlfn.XLOOKUP($B19,PROSPER_Harvey!$1:$1,PROSPER_Harvey!$76:$76,""),"")))))))))</f>
        <v>No Score</v>
      </c>
      <c r="KE19" s="138" t="str">
        <f>IF(IF(IF($C19="Christopher Lobo",_xlfn.XLOOKUP($B19,PROSPER_Lobo!$1:$1,PROSPER_Lobo!$77:$77,""),
IF($C19="Naren Baliga",_xlfn.XLOOKUP($B19,PROSPER_Baliga!$1:$1,PROSPER_Baliga!$77:$77,""),
IF($C19="Thorsten Huhn",_xlfn.XLOOKUP($B19,PROSPER_Huhn!$1:$1,PROSPER_Huhn!$77:$77,""),
IF($C19="Nick Hull",_xlfn.XLOOKUP($B19,PROSPER_Hull!$1:$1,PROSPER_Hull!$77:$77,""),
IF($C19="Monika Kotwani",_xlfn.XLOOKUP($B19,PROSPER_Kotwani!$1:$1,PROSPER_Kotwani!$77:$77,""),
IF($C19="Jonathan Wellner",_xlfn.XLOOKUP($B19,PROSPER_Wellner!$1:$1,PROSPER_Wellner!$77:$77,""),
IF($C19="Travis Harvey",_xlfn.XLOOKUP($B19,PROSPER_Harvey!$1:$1,PROSPER_Harvey!$77:$77,""),"")))))))="","",
IF($C19="Christopher Lobo",_xlfn.XLOOKUP($B19,PROSPER_Lobo!$1:$1,PROSPER_Lobo!$77:$77,""),
IF($C19="Naren Baliga",_xlfn.XLOOKUP($B19,PROSPER_Baliga!$1:$1,PROSPER_Baliga!$77:$77,""),
IF($C19="Thorsten Huhn",_xlfn.XLOOKUP($B19,PROSPER_Huhn!$1:$1,PROSPER_Huhn!$77:$77,""),
IF($C19="Nick Hull",_xlfn.XLOOKUP($B19,PROSPER_Hull!$1:$1,PROSPER_Hull!$77:$77,""),
IF($C19="Monika Kotwani",_xlfn.XLOOKUP($B19,PROSPER_Kotwani!$1:$1,PROSPER_Kotwani!$77:$77,""),
IF($C19="Jonathan Wellner",_xlfn.XLOOKUP($B19,PROSPER_Wellner!$1:$1,PROSPER_Wellner!$77:$77,""),
IF($C19="Travis Harvey",_xlfn.XLOOKUP($B19,PROSPER_Harvey!$1:$1,PROSPER_Harvey!$77:$77,""),""))))))))="","No Comment",IF(IF($C19="Christopher Lobo",_xlfn.XLOOKUP($B19,PROSPER_Lobo!$1:$1,PROSPER_Lobo!$77:$77,""),
IF($C19="Naren Baliga",_xlfn.XLOOKUP($B19,PROSPER_Baliga!$1:$1,PROSPER_Baliga!$77:$77,""),
IF($C19="Thorsten Huhn",_xlfn.XLOOKUP($B19,PROSPER_Huhn!$1:$1,PROSPER_Huhn!$77:$77,""),
IF($C19="Nick Hull",_xlfn.XLOOKUP($B19,PROSPER_Hull!$1:$1,PROSPER_Hull!$77:$77,""),
IF($C19="Monika Kotwani",_xlfn.XLOOKUP($B19,PROSPER_Kotwani!$1:$1,PROSPER_Kotwani!$77:$77,""),
IF($C19="Jonathan Wellner",_xlfn.XLOOKUP($B19,PROSPER_Wellner!$1:$1,PROSPER_Wellner!$77:$77,""),
IF($C19="Travis Harvey",_xlfn.XLOOKUP($B19,PROSPER_Harvey!$1:$1,PROSPER_Harvey!$77:$77,""),"")))))))="","",
IF($C19="Christopher Lobo",_xlfn.XLOOKUP($B19,PROSPER_Lobo!$1:$1,PROSPER_Lobo!$77:$77,""),
IF($C19="Naren Baliga",_xlfn.XLOOKUP($B19,PROSPER_Baliga!$1:$1,PROSPER_Baliga!$77:$77,""),
IF($C19="Thorsten Huhn",_xlfn.XLOOKUP($B19,PROSPER_Huhn!$1:$1,PROSPER_Huhn!$77:$77,""),
IF($C19="Nick Hull",_xlfn.XLOOKUP($B19,PROSPER_Hull!$1:$1,PROSPER_Hull!$77:$77,""),
IF($C19="Monika Kotwani",_xlfn.XLOOKUP($B19,PROSPER_Kotwani!$1:$1,PROSPER_Kotwani!$77:$77,""),
IF($C19="Jonathan Wellner",_xlfn.XLOOKUP($B19,PROSPER_Wellner!$1:$1,PROSPER_Wellner!$77:$77,""),
IF($C19="Travis Harvey",_xlfn.XLOOKUP($B19,PROSPER_Harvey!$1:$1,PROSPER_Harvey!$77:$77,""),"")))))))))</f>
        <v>No Comment</v>
      </c>
      <c r="KF19" s="141">
        <f t="shared" si="227"/>
        <v>7</v>
      </c>
      <c r="KG19" s="135" t="str">
        <f>_xlfn.XLOOKUP(B19,PROSPERInitial_Query!$E:$E,PROSPERInitial_Query!$AU:$AU,"",,-1)</f>
        <v>7</v>
      </c>
      <c r="KH19" s="136" t="str">
        <f t="shared" si="129"/>
        <v>Dominic Sanchez7 - ResponsibilitySelf Sufficiency</v>
      </c>
      <c r="KI19" s="136" t="str">
        <f>_xlfn.XLOOKUP(KH19,PROSPERDelta_Query!BK:BK,PROSPERDelta_Query!BI:BI,"",,-1)</f>
        <v/>
      </c>
      <c r="KJ19" s="137">
        <f t="shared" si="228"/>
        <v>7</v>
      </c>
      <c r="KK19" s="137" t="str">
        <f>IF(IF(IF($C19="Christopher Lobo",_xlfn.XLOOKUP($B19,PROSPER_Lobo!$1:$1,PROSPER_Lobo!$78:$78,""),
IF($C19="Naren Baliga",_xlfn.XLOOKUP($B19,PROSPER_Baliga!$1:$1,PROSPER_Baliga!$78:$78,""),
IF($C19="Thorsten Huhn",_xlfn.XLOOKUP($B19,PROSPER_Huhn!$1:$1,PROSPER_Huhn!$78:$78,""),
IF($C19="Nick Hull",_xlfn.XLOOKUP($B19,PROSPER_Hull!$1:$1,PROSPER_Hull!$78:$78,""),
IF($C19="Monika Kotwani",_xlfn.XLOOKUP($B19,PROSPER_Kotwani!$1:$1,PROSPER_Kotwani!$78:$78,""),
IF($C19="Jonathan Wellner",_xlfn.XLOOKUP($B19,PROSPER_Wellner!$1:$1,PROSPER_Wellner!$78:$78,""),
IF($C19="Travis Harvey",_xlfn.XLOOKUP($B19,PROSPER_Harvey!$1:$1,PROSPER_Harvey!$78:$78,""),"")))))))="","",
IF($C19="Christopher Lobo",_xlfn.XLOOKUP($B19,PROSPER_Lobo!$1:$1,PROSPER_Lobo!$78:$78,""),
IF($C19="Naren Baliga",_xlfn.XLOOKUP($B19,PROSPER_Baliga!$1:$1,PROSPER_Baliga!$78:$78,""),
IF($C19="Thorsten Huhn",_xlfn.XLOOKUP($B19,PROSPER_Huhn!$1:$1,PROSPER_Huhn!$78:$78,""),
IF($C19="Nick Hull",_xlfn.XLOOKUP($B19,PROSPER_Hull!$1:$1,PROSPER_Hull!$78:$78,""),
IF($C19="Monika Kotwani",_xlfn.XLOOKUP($B19,PROSPER_Kotwani!$1:$1,PROSPER_Kotwani!$78:$78,""),
IF($C19="Jonathan Wellner",_xlfn.XLOOKUP($B19,PROSPER_Wellner!$1:$1,PROSPER_Wellner!$78:$78,""),
IF($C19="Travis Harvey",_xlfn.XLOOKUP($B19,PROSPER_Harvey!$1:$1,PROSPER_Harvey!$78:$78,""),""))))))))="","No Score",IF(IF($C19="Christopher Lobo",_xlfn.XLOOKUP($B19,PROSPER_Lobo!$1:$1,PROSPER_Lobo!$78:$78,""),
IF($C19="Naren Baliga",_xlfn.XLOOKUP($B19,PROSPER_Baliga!$1:$1,PROSPER_Baliga!$78:$78,""),
IF($C19="Thorsten Huhn",_xlfn.XLOOKUP($B19,PROSPER_Huhn!$1:$1,PROSPER_Huhn!$78:$78,""),
IF($C19="Nick Hull",_xlfn.XLOOKUP($B19,PROSPER_Hull!$1:$1,PROSPER_Hull!$78:$78,""),
IF($C19="Monika Kotwani",_xlfn.XLOOKUP($B19,PROSPER_Kotwani!$1:$1,PROSPER_Kotwani!$78:$78,""),
IF($C19="Jonathan Wellner",_xlfn.XLOOKUP($B19,PROSPER_Wellner!$1:$1,PROSPER_Wellner!$78:$78,""),
IF($C19="Travis Harvey",_xlfn.XLOOKUP($B19,PROSPER_Harvey!$1:$1,PROSPER_Harvey!$78:$78,""),"")))))))="","",
IF($C19="Christopher Lobo",_xlfn.XLOOKUP($B19,PROSPER_Lobo!$1:$1,PROSPER_Lobo!$78:$78,""),
IF($C19="Naren Baliga",_xlfn.XLOOKUP($B19,PROSPER_Baliga!$1:$1,PROSPER_Baliga!$78:$78,""),
IF($C19="Thorsten Huhn",_xlfn.XLOOKUP($B19,PROSPER_Huhn!$1:$1,PROSPER_Huhn!$78:$78,""),
IF($C19="Nick Hull",_xlfn.XLOOKUP($B19,PROSPER_Hull!$1:$1,PROSPER_Hull!$78:$78,""),
IF($C19="Monika Kotwani",_xlfn.XLOOKUP($B19,PROSPER_Kotwani!$1:$1,PROSPER_Kotwani!$78:$78,""),
IF($C19="Jonathan Wellner",_xlfn.XLOOKUP($B19,PROSPER_Wellner!$1:$1,PROSPER_Wellner!$78:$78,""),
IF($C19="Travis Harvey",_xlfn.XLOOKUP($B19,PROSPER_Harvey!$1:$1,PROSPER_Harvey!$78:$78,""),"")))))))))</f>
        <v>No Score</v>
      </c>
      <c r="KL19" s="138" t="str">
        <f>IF(IF(IF($C19="Christopher Lobo",_xlfn.XLOOKUP($B19,PROSPER_Lobo!$1:$1,PROSPER_Lobo!$79:$79,""),
IF($C19="Naren Baliga",_xlfn.XLOOKUP($B19,PROSPER_Baliga!$1:$1,PROSPER_Baliga!$79:$79,""),
IF($C19="Thorsten Huhn",_xlfn.XLOOKUP($B19,PROSPER_Huhn!$1:$1,PROSPER_Huhn!$79:$79,""),
IF($C19="Nick Hull",_xlfn.XLOOKUP($B19,PROSPER_Hull!$1:$1,PROSPER_Hull!$79:$79,""),
IF($C19="Monika Kotwani",_xlfn.XLOOKUP($B19,PROSPER_Kotwani!$1:$1,PROSPER_Kotwani!$79:$79,""),
IF($C19="Jonathan Wellner",_xlfn.XLOOKUP($B19,PROSPER_Wellner!$1:$1,PROSPER_Wellner!$79:$79,""),
IF($C19="Travis Harvey",_xlfn.XLOOKUP($B19,PROSPER_Harvey!$1:$1,PROSPER_Harvey!$79:$79,""),"")))))))="","",
IF($C19="Christopher Lobo",_xlfn.XLOOKUP($B19,PROSPER_Lobo!$1:$1,PROSPER_Lobo!$79:$79,""),
IF($C19="Naren Baliga",_xlfn.XLOOKUP($B19,PROSPER_Baliga!$1:$1,PROSPER_Baliga!$79:$79,""),
IF($C19="Thorsten Huhn",_xlfn.XLOOKUP($B19,PROSPER_Huhn!$1:$1,PROSPER_Huhn!$79:$79,""),
IF($C19="Nick Hull",_xlfn.XLOOKUP($B19,PROSPER_Hull!$1:$1,PROSPER_Hull!$79:$79,""),
IF($C19="Monika Kotwani",_xlfn.XLOOKUP($B19,PROSPER_Kotwani!$1:$1,PROSPER_Kotwani!$79:$79,""),
IF($C19="Jonathan Wellner",_xlfn.XLOOKUP($B19,PROSPER_Wellner!$1:$1,PROSPER_Wellner!$79:$79,""),
IF($C19="Travis Harvey",_xlfn.XLOOKUP($B19,PROSPER_Harvey!$1:$1,PROSPER_Harvey!$79:$79,""),""))))))))="","No Comment",IF(IF($C19="Christopher Lobo",_xlfn.XLOOKUP($B19,PROSPER_Lobo!$1:$1,PROSPER_Lobo!$79:$79,""),
IF($C19="Naren Baliga",_xlfn.XLOOKUP($B19,PROSPER_Baliga!$1:$1,PROSPER_Baliga!$79:$79,""),
IF($C19="Thorsten Huhn",_xlfn.XLOOKUP($B19,PROSPER_Huhn!$1:$1,PROSPER_Huhn!$79:$79,""),
IF($C19="Nick Hull",_xlfn.XLOOKUP($B19,PROSPER_Hull!$1:$1,PROSPER_Hull!$79:$79,""),
IF($C19="Monika Kotwani",_xlfn.XLOOKUP($B19,PROSPER_Kotwani!$1:$1,PROSPER_Kotwani!$79:$79,""),
IF($C19="Jonathan Wellner",_xlfn.XLOOKUP($B19,PROSPER_Wellner!$1:$1,PROSPER_Wellner!$79:$79,""),
IF($C19="Travis Harvey",_xlfn.XLOOKUP($B19,PROSPER_Harvey!$1:$1,PROSPER_Harvey!$79:$79,""),"")))))))="","",
IF($C19="Christopher Lobo",_xlfn.XLOOKUP($B19,PROSPER_Lobo!$1:$1,PROSPER_Lobo!$79:$79,""),
IF($C19="Naren Baliga",_xlfn.XLOOKUP($B19,PROSPER_Baliga!$1:$1,PROSPER_Baliga!$79:$79,""),
IF($C19="Thorsten Huhn",_xlfn.XLOOKUP($B19,PROSPER_Huhn!$1:$1,PROSPER_Huhn!$79:$79,""),
IF($C19="Nick Hull",_xlfn.XLOOKUP($B19,PROSPER_Hull!$1:$1,PROSPER_Hull!$79:$79,""),
IF($C19="Monika Kotwani",_xlfn.XLOOKUP($B19,PROSPER_Kotwani!$1:$1,PROSPER_Kotwani!$79:$79,""),
IF($C19="Jonathan Wellner",_xlfn.XLOOKUP($B19,PROSPER_Wellner!$1:$1,PROSPER_Wellner!$79:$79,""),
IF($C19="Travis Harvey",_xlfn.XLOOKUP($B19,PROSPER_Harvey!$1:$1,PROSPER_Harvey!$79:$79,""),"")))))))))</f>
        <v>No Comment</v>
      </c>
      <c r="KM19" s="141">
        <f t="shared" si="229"/>
        <v>7</v>
      </c>
      <c r="KN19" s="145">
        <f t="shared" si="230"/>
        <v>6.4</v>
      </c>
      <c r="KO19" s="146" t="str">
        <f t="shared" si="231"/>
        <v>N/A</v>
      </c>
      <c r="KP19" s="194">
        <f t="shared" si="232"/>
        <v>6.4</v>
      </c>
      <c r="KQ19" s="147">
        <f t="shared" si="233"/>
        <v>6.2698748043818471</v>
      </c>
      <c r="KR19" s="148"/>
      <c r="KS19" s="148"/>
      <c r="KT19" s="148"/>
      <c r="KU19" s="149"/>
    </row>
    <row r="20" spans="2:307" ht="13.5" customHeight="1" x14ac:dyDescent="0.25">
      <c r="B20" s="118" t="s">
        <v>150</v>
      </c>
      <c r="C20" s="119" t="s">
        <v>488</v>
      </c>
      <c r="D20" s="120" t="str">
        <f>_xlfn.XLOOKUP(B20,PROSPERInitial_Query!E:E,PROSPERInitial_Query!G:G,"",,-1)</f>
        <v/>
      </c>
      <c r="E20" s="121" t="str">
        <f t="shared" si="136"/>
        <v>Doug North1 - PortfolioDesign Success</v>
      </c>
      <c r="F20" s="122" t="str">
        <f>_xlfn.XLOOKUP(E20,PROSPERDelta_Query!BK:BK,PROSPERDelta_Query!I:I,"",,-1)</f>
        <v/>
      </c>
      <c r="G20" s="123" t="str">
        <f t="shared" si="137"/>
        <v>N/A</v>
      </c>
      <c r="H20" s="124" t="str">
        <f>IF(IF(IF($C20="Christopher Lobo",_xlfn.XLOOKUP($B20,PROSPER_Lobo!$1:$1,PROSPER_Lobo!$2:$2,""),
IF($C20="Naren Baliga",_xlfn.XLOOKUP($B20,PROSPER_Baliga!$1:$1,PROSPER_Baliga!$2:$2,""),
IF($C20="Thorsten Huhn",_xlfn.XLOOKUP($B20,PROSPER_Huhn!$1:$1,PROSPER_Huhn!$2:$2,""),
IF($C20="Nick Hull",_xlfn.XLOOKUP($B20,PROSPER_Hull!$1:$1,PROSPER_Hull!$2:$2,""),
IF($C20="Monika Kotwani",_xlfn.XLOOKUP($B20,PROSPER_Kotwani!$1:$1,PROSPER_Kotwani!$2:$2,""),
IF($C20="Jonathan Wellner",_xlfn.XLOOKUP($B20,PROSPER_Wellner!$1:$1,PROSPER_Wellner!$2:$2,""),
IF($C20="Travis Harvey",_xlfn.XLOOKUP($B20,PROSPER_Harvey!$1:$1,PROSPER_Harvey!$2:$2,""),"")))))))="","",
IF($C20="Christopher Lobo",_xlfn.XLOOKUP($B20,PROSPER_Lobo!$1:$1,PROSPER_Lobo!$2:$2,""),
IF($C20="Naren Baliga",_xlfn.XLOOKUP($B20,PROSPER_Baliga!$1:$1,PROSPER_Baliga!$2:$2,""),
IF($C20="Thorsten Huhn",_xlfn.XLOOKUP($B20,PROSPER_Huhn!$1:$1,PROSPER_Huhn!$2:$2,""),
IF($C20="Nick Hull",_xlfn.XLOOKUP($B20,PROSPER_Hull!$1:$1,PROSPER_Hull!$2:$2,""),
IF($C20="Monika Kotwani",_xlfn.XLOOKUP($B20,PROSPER_Kotwani!$1:$1,PROSPER_Kotwani!$2:$2,""),
IF($C20="Jonathan Wellner",_xlfn.XLOOKUP($B20,PROSPER_Wellner!$1:$1,PROSPER_Wellner!$2:$2,""),
IF($C20="Travis Harvey",_xlfn.XLOOKUP($B20,PROSPER_Harvey!$1:$1,PROSPER_Harvey!$2:$2,""),""))))))))="","No Score",(IF(IF($C20="Christopher Lobo",_xlfn.XLOOKUP($B20,PROSPER_Lobo!$1:$1,PROSPER_Lobo!$2:$2,""),
IF($C20="Naren Baliga",_xlfn.XLOOKUP($B20,PROSPER_Baliga!$1:$1,PROSPER_Baliga!$2:$2,""),
IF($C20="Thorsten Huhn",_xlfn.XLOOKUP($B20,PROSPER_Huhn!$1:$1,PROSPER_Huhn!$2:$2,""),
IF($C20="Nick Hull",_xlfn.XLOOKUP($B20,PROSPER_Hull!$1:$1,PROSPER_Hull!$2:$2,""),
IF($C20="Monika Kotwani",_xlfn.XLOOKUP($B20,PROSPER_Kotwani!$1:$1,PROSPER_Kotwani!$2:$2,""),
IF($C20="Jonathan Wellner",_xlfn.XLOOKUP($B20,PROSPER_Wellner!$1:$1,PROSPER_Wellner!$2:$2,""),
IF($C20="Travis Harvey",_xlfn.XLOOKUP($B20,PROSPER_Harvey!$1:$1,PROSPER_Harvey!$2:$2,""),"")))))))="","",
IF($C20="Christopher Lobo",_xlfn.XLOOKUP($B20,PROSPER_Lobo!$1:$1,PROSPER_Lobo!$2:$2,""),
IF($C20="Naren Baliga",_xlfn.XLOOKUP($B20,PROSPER_Baliga!$1:$1,PROSPER_Baliga!$2:$2,""),
IF($C20="Thorsten Huhn",_xlfn.XLOOKUP($B20,PROSPER_Huhn!$1:$1,PROSPER_Huhn!$2:$2,""),
IF($C20="Nick Hull",_xlfn.XLOOKUP($B20,PROSPER_Hull!$1:$1,PROSPER_Hull!$2:$2,""),
IF($C20="Monika Kotwani",_xlfn.XLOOKUP($B20,PROSPER_Kotwani!$1:$1,PROSPER_Kotwani!$2:$2,""),
IF($C20="Jonathan Wellner",_xlfn.XLOOKUP($B20,PROSPER_Wellner!$1:$1,PROSPER_Wellner!$2:$2,""),
IF($C20="Travis Harvey",_xlfn.XLOOKUP($B20,PROSPER_Harvey!$1:$1,PROSPER_Harvey!$2:$2,""),""))))))))))</f>
        <v>No Score</v>
      </c>
      <c r="I20" s="125" t="str">
        <f>IF(IF(IF($C20="Christopher Lobo",_xlfn.XLOOKUP($B20,PROSPER_Lobo!$1:$1,PROSPER_Lobo!$3:$3,""),
IF($C20="Naren Baliga",_xlfn.XLOOKUP($B20,PROSPER_Baliga!$1:$1,PROSPER_Baliga!$3:$3,""),
IF($C20="Thorsten Huhn",_xlfn.XLOOKUP($B20,PROSPER_Huhn!$1:$1,PROSPER_Huhn!$3:$3,""),
IF($C20="Nick Hull",_xlfn.XLOOKUP($B20,PROSPER_Hull!$1:$1,PROSPER_Hull!$3:$3,""),
IF($C20="Monika Kotwani",_xlfn.XLOOKUP($B20,PROSPER_Kotwani!$1:$1,PROSPER_Kotwani!$3:$3,""),
IF($C20="Jonathan Wellner",_xlfn.XLOOKUP($B20,PROSPER_Wellner!$1:$1,PROSPER_Wellner!$3:$3,""),
IF($C20="Travis Harvey",_xlfn.XLOOKUP($B20,PROSPER_Harvey!$1:$1,PROSPER_Harvey!$3:$3,""),"")))))))="","",
IF($C20="Christopher Lobo",_xlfn.XLOOKUP($B20,PROSPER_Lobo!$1:$1,PROSPER_Lobo!$3:$3,""),
IF($C20="Naren Baliga",_xlfn.XLOOKUP($B20,PROSPER_Baliga!$1:$1,PROSPER_Baliga!$3:$3,""),
IF($C20="Thorsten Huhn",_xlfn.XLOOKUP($B20,PROSPER_Huhn!$1:$1,PROSPER_Huhn!$3:$3,""),
IF($C20="Nick Hull",_xlfn.XLOOKUP($B20,PROSPER_Hull!$1:$1,PROSPER_Hull!$3:$3,""),
IF($C20="Monika Kotwani",_xlfn.XLOOKUP($B20,PROSPER_Kotwani!$1:$1,PROSPER_Kotwani!$3:$3,""),
IF($C20="Jonathan Wellner",_xlfn.XLOOKUP($B20,PROSPER_Wellner!$1:$1,PROSPER_Wellner!$3:$3,""),
IF($C20="Travis Harvey",_xlfn.XLOOKUP($B20,PROSPER_Harvey!$1:$1,PROSPER_Harvey!$3:$3,""),""))))))))="","No Comment",IF(IF($C20="Christopher Lobo",_xlfn.XLOOKUP($B20,PROSPER_Lobo!$1:$1,PROSPER_Lobo!$3:$3,""),
IF($C20="Naren Baliga",_xlfn.XLOOKUP($B20,PROSPER_Baliga!$1:$1,PROSPER_Baliga!$3:$3,""),
IF($C20="Thorsten Huhn",_xlfn.XLOOKUP($B20,PROSPER_Huhn!$1:$1,PROSPER_Huhn!$3:$3,""),
IF($C20="Nick Hull",_xlfn.XLOOKUP($B20,PROSPER_Hull!$1:$1,PROSPER_Hull!$3:$3,""),
IF($C20="Monika Kotwani",_xlfn.XLOOKUP($B20,PROSPER_Kotwani!$1:$1,PROSPER_Kotwani!$3:$3,""),
IF($C20="Jonathan Wellner",_xlfn.XLOOKUP($B20,PROSPER_Wellner!$1:$1,PROSPER_Wellner!$3:$3,""),
IF($C20="Travis Harvey",_xlfn.XLOOKUP($B20,PROSPER_Harvey!$1:$1,PROSPER_Harvey!$3:$3,""),"")))))))="","",
IF($C20="Christopher Lobo",_xlfn.XLOOKUP($B20,PROSPER_Lobo!$1:$1,PROSPER_Lobo!$3:$3,""),
IF($C20="Naren Baliga",_xlfn.XLOOKUP($B20,PROSPER_Baliga!$1:$1,PROSPER_Baliga!$3:$3,""),
IF($C20="Thorsten Huhn",_xlfn.XLOOKUP($B20,PROSPER_Huhn!$1:$1,PROSPER_Huhn!$3:$3,""),
IF($C20="Nick Hull",_xlfn.XLOOKUP($B20,PROSPER_Hull!$1:$1,PROSPER_Hull!$3:$3,""),
IF($C20="Monika Kotwani",_xlfn.XLOOKUP($B20,PROSPER_Kotwani!$1:$1,PROSPER_Kotwani!$3:$3,""),
IF($C20="Jonathan Wellner",_xlfn.XLOOKUP($B20,PROSPER_Wellner!$1:$1,PROSPER_Wellner!$3:$3,""),
IF($C20="Travis Harvey",_xlfn.XLOOKUP($B20,PROSPER_Harvey!$1:$1,PROSPER_Harvey!$3:$3,""),"")))))))))</f>
        <v>No Comment</v>
      </c>
      <c r="J20" s="124">
        <f>IFERROR(ROUND(_xlfn.XLOOKUP(B20,DesignSuccessChallenge_Query!$E:$E,DesignSuccessChallenge_Query!$F:$F)/4.7,0),"Not Taken")</f>
        <v>7</v>
      </c>
      <c r="K20" s="150">
        <f t="shared" si="138"/>
        <v>7</v>
      </c>
      <c r="L20" s="120" t="str">
        <f>_xlfn.XLOOKUP(B20,PROSPERInitial_Query!$E:$E,PROSPERInitial_Query!$H:$H,"",,-1)</f>
        <v/>
      </c>
      <c r="M20" s="121" t="str">
        <f t="shared" si="3"/>
        <v>Doug North1 - PortfolioPremium Engagement</v>
      </c>
      <c r="N20" s="126" t="str">
        <f>_xlfn.XLOOKUP(M20,PROSPERDelta_Query!BK:BK,PROSPERDelta_Query!J:J,"",,-1)</f>
        <v/>
      </c>
      <c r="O20" s="124" t="str">
        <f t="shared" si="139"/>
        <v>N/A</v>
      </c>
      <c r="P20" s="124" t="str">
        <f>IF(IF(IF($C20="Christopher Lobo",_xlfn.XLOOKUP($B20,PROSPER_Lobo!$1:$1,PROSPER_Lobo!$4:$4,""),
IF($C20="Naren Baliga",_xlfn.XLOOKUP($B20,PROSPER_Baliga!$1:$1,PROSPER_Baliga!$4:$4,""),
IF($C20="Thorsten Huhn",_xlfn.XLOOKUP($B20,PROSPER_Huhn!$1:$1,PROSPER_Huhn!$4:$4,""),
IF($C20="Nick Hull",_xlfn.XLOOKUP($B20,PROSPER_Hull!$1:$1,PROSPER_Hull!$4:$4,""),
IF($C20="Monika Kotwani",_xlfn.XLOOKUP($B20,PROSPER_Kotwani!$1:$1,PROSPER_Kotwani!$4:$4,""),
IF($C20="Jonathan Wellner",_xlfn.XLOOKUP($B20,PROSPER_Wellner!$1:$1,PROSPER_Wellner!$4:$4,""),
IF($C20="Travis Harvey",_xlfn.XLOOKUP($B20,PROSPER_Harvey!$1:$1,PROSPER_Harvey!$4:$4,""),"")))))))="","",
IF($C20="Christopher Lobo",_xlfn.XLOOKUP($B20,PROSPER_Lobo!$1:$1,PROSPER_Lobo!$4:$4,""),
IF($C20="Naren Baliga",_xlfn.XLOOKUP($B20,PROSPER_Baliga!$1:$1,PROSPER_Baliga!$4:$4,""),
IF($C20="Thorsten Huhn",_xlfn.XLOOKUP($B20,PROSPER_Huhn!$1:$1,PROSPER_Huhn!$4:$4,""),
IF($C20="Nick Hull",_xlfn.XLOOKUP($B20,PROSPER_Hull!$1:$1,PROSPER_Hull!$4:$4,""),
IF($C20="Monika Kotwani",_xlfn.XLOOKUP($B20,PROSPER_Kotwani!$1:$1,PROSPER_Kotwani!$4:$4,""),
IF($C20="Jonathan Wellner",_xlfn.XLOOKUP($B20,PROSPER_Wellner!$1:$1,PROSPER_Wellner!$4:$4,""),
IF($C20="Travis Harvey",_xlfn.XLOOKUP($B20,PROSPER_Harvey!$1:$1,PROSPER_Harvey!$4:$4,""),""))))))))="","No Score",IF(IF($C20="Christopher Lobo",_xlfn.XLOOKUP($B20,PROSPER_Lobo!$1:$1,PROSPER_Lobo!$4:$4,""),
IF($C20="Naren Baliga",_xlfn.XLOOKUP($B20,PROSPER_Baliga!$1:$1,PROSPER_Baliga!$4:$4,""),
IF($C20="Thorsten Huhn",_xlfn.XLOOKUP($B20,PROSPER_Huhn!$1:$1,PROSPER_Huhn!$4:$4,""),
IF($C20="Nick Hull",_xlfn.XLOOKUP($B20,PROSPER_Hull!$1:$1,PROSPER_Hull!$4:$4,""),
IF($C20="Monika Kotwani",_xlfn.XLOOKUP($B20,PROSPER_Kotwani!$1:$1,PROSPER_Kotwani!$4:$4,""),
IF($C20="Jonathan Wellner",_xlfn.XLOOKUP($B20,PROSPER_Wellner!$1:$1,PROSPER_Wellner!$4:$4,""),
IF($C20="Travis Harvey",_xlfn.XLOOKUP($B20,PROSPER_Harvey!$1:$1,PROSPER_Harvey!$4:$4,""),"")))))))="","",
IF($C20="Christopher Lobo",_xlfn.XLOOKUP($B20,PROSPER_Lobo!$1:$1,PROSPER_Lobo!$4:$4,""),
IF($C20="Naren Baliga",_xlfn.XLOOKUP($B20,PROSPER_Baliga!$1:$1,PROSPER_Baliga!$4:$4,""),
IF($C20="Thorsten Huhn",_xlfn.XLOOKUP($B20,PROSPER_Huhn!$1:$1,PROSPER_Huhn!$4:$4,""),
IF($C20="Nick Hull",_xlfn.XLOOKUP($B20,PROSPER_Hull!$1:$1,PROSPER_Hull!$4:$4,""),
IF($C20="Monika Kotwani",_xlfn.XLOOKUP($B20,PROSPER_Kotwani!$1:$1,PROSPER_Kotwani!$4:$4,""),
IF($C20="Jonathan Wellner",_xlfn.XLOOKUP($B20,PROSPER_Wellner!$1:$1,PROSPER_Wellner!$4:$4,""),
IF($C20="Travis Harvey",_xlfn.XLOOKUP($B20,PROSPER_Harvey!$1:$1,PROSPER_Harvey!$4:$4,""),"")))))))))</f>
        <v>No Score</v>
      </c>
      <c r="Q20" s="125" t="str">
        <f>IF(IF(IF($C20="Christopher Lobo",_xlfn.XLOOKUP($B20,PROSPER_Lobo!$1:$1,PROSPER_Lobo!$5:$5,""),
IF($C20="Naren Baliga",_xlfn.XLOOKUP($B20,PROSPER_Baliga!$1:$1,PROSPER_Baliga!$5:$5,""),
IF($C20="Thorsten Huhn",_xlfn.XLOOKUP($B20,PROSPER_Huhn!$1:$1,PROSPER_Huhn!$5:$5,""),
IF($C20="Nick Hull",_xlfn.XLOOKUP($B20,PROSPER_Hull!$1:$1,PROSPER_Hull!$5:$5,""),
IF($C20="Monika Kotwani",_xlfn.XLOOKUP($B20,PROSPER_Kotwani!$1:$1,PROSPER_Kotwani!$5:$5,""),
IF($C20="Jonathan Wellner",_xlfn.XLOOKUP($B20,PROSPER_Wellner!$1:$1,PROSPER_Wellner!$5:$5,""),
IF($C20="Travis Harvey",_xlfn.XLOOKUP($B20,PROSPER_Harvey!$1:$1,PROSPER_Harvey!$5:$5,""),"")))))))="","",
IF($C20="Christopher Lobo",_xlfn.XLOOKUP($B20,PROSPER_Lobo!$1:$1,PROSPER_Lobo!$5:$5,""),
IF($C20="Naren Baliga",_xlfn.XLOOKUP($B20,PROSPER_Baliga!$1:$1,PROSPER_Baliga!$5:$5,""),
IF($C20="Thorsten Huhn",_xlfn.XLOOKUP($B20,PROSPER_Huhn!$1:$1,PROSPER_Huhn!$5:$5,""),
IF($C20="Nick Hull",_xlfn.XLOOKUP($B20,PROSPER_Hull!$1:$1,PROSPER_Hull!$5:$5,""),
IF($C20="Monika Kotwani",_xlfn.XLOOKUP($B20,PROSPER_Kotwani!$1:$1,PROSPER_Kotwani!$5:$5,""),
IF($C20="Jonathan Wellner",_xlfn.XLOOKUP($B20,PROSPER_Wellner!$1:$1,PROSPER_Wellner!$5:$5,""),
IF($C20="Travis Harvey",_xlfn.XLOOKUP($B20,PROSPER_Harvey!$1:$1,PROSPER_Harvey!$5:$5,""),""))))))))="","No Comment",IF(IF($C20="Christopher Lobo",_xlfn.XLOOKUP($B20,PROSPER_Lobo!$1:$1,PROSPER_Lobo!$5:$5,""),
IF($C20="Naren Baliga",_xlfn.XLOOKUP($B20,PROSPER_Baliga!$1:$1,PROSPER_Baliga!$5:$5,""),
IF($C20="Thorsten Huhn",_xlfn.XLOOKUP($B20,PROSPER_Huhn!$1:$1,PROSPER_Huhn!$5:$5,""),
IF($C20="Nick Hull",_xlfn.XLOOKUP($B20,PROSPER_Hull!$1:$1,PROSPER_Hull!$5:$5,""),
IF($C20="Monika Kotwani",_xlfn.XLOOKUP($B20,PROSPER_Kotwani!$1:$1,PROSPER_Kotwani!$5:$5,""),
IF($C20="Jonathan Wellner",_xlfn.XLOOKUP($B20,PROSPER_Wellner!$1:$1,PROSPER_Wellner!$5:$5,""),
IF($C20="Travis Harvey",_xlfn.XLOOKUP($B20,PROSPER_Harvey!$1:$1,PROSPER_Harvey!$5:$5,""),"")))))))="","",
IF($C20="Christopher Lobo",_xlfn.XLOOKUP($B20,PROSPER_Lobo!$1:$1,PROSPER_Lobo!$5:$5,""),
IF($C20="Naren Baliga",_xlfn.XLOOKUP($B20,PROSPER_Baliga!$1:$1,PROSPER_Baliga!$5:$5,""),
IF($C20="Thorsten Huhn",_xlfn.XLOOKUP($B20,PROSPER_Huhn!$1:$1,PROSPER_Huhn!$5:$5,""),
IF($C20="Nick Hull",_xlfn.XLOOKUP($B20,PROSPER_Hull!$1:$1,PROSPER_Hull!$5:$5,""),
IF($C20="Monika Kotwani",_xlfn.XLOOKUP($B20,PROSPER_Kotwani!$1:$1,PROSPER_Kotwani!$5:$5,""),
IF($C20="Jonathan Wellner",_xlfn.XLOOKUP($B20,PROSPER_Wellner!$1:$1,PROSPER_Wellner!$5:$5,""),
IF($C20="Travis Harvey",_xlfn.XLOOKUP($B20,PROSPER_Harvey!$1:$1,PROSPER_Harvey!$5:$5,""),"")))))))))</f>
        <v>No Comment</v>
      </c>
      <c r="R20" s="124" t="s">
        <v>89</v>
      </c>
      <c r="S20" s="150" t="str">
        <f t="shared" si="140"/>
        <v>N/A</v>
      </c>
      <c r="T20" s="120" t="str">
        <f>_xlfn.XLOOKUP(B20,PROSPERInitial_Query!$E:$E,PROSPERInitial_Query!$I:$I,"",,-1)</f>
        <v/>
      </c>
      <c r="U20" s="121" t="str">
        <f t="shared" si="6"/>
        <v>Doug North1 - PortfolioCloud Application Services</v>
      </c>
      <c r="V20" s="126" t="str">
        <f>_xlfn.XLOOKUP(U20,PROSPERDelta_Query!BK:BK,PROSPERDelta_Query!K:K,"",,-1)</f>
        <v/>
      </c>
      <c r="W20" s="124" t="str">
        <f t="shared" si="141"/>
        <v>N/A</v>
      </c>
      <c r="X20" s="124" t="str">
        <f>IF(IF(IF($C20="Christopher Lobo",_xlfn.XLOOKUP($B20,PROSPER_Lobo!$1:$1,PROSPER_Lobo!$6:$6,""),
IF($C20="Naren Baliga",_xlfn.XLOOKUP($B20,PROSPER_Baliga!$1:$1,PROSPER_Baliga!$6:$6,""),
IF($C20="Thorsten Huhn",_xlfn.XLOOKUP($B20,PROSPER_Huhn!$1:$1,PROSPER_Huhn!$6:$6,""),
IF($C20="Nick Hull",_xlfn.XLOOKUP($B20,PROSPER_Hull!$1:$1,PROSPER_Hull!$6:$6,""),
IF($C20="Monika Kotwani",_xlfn.XLOOKUP($B20,PROSPER_Kotwani!$1:$1,PROSPER_Kotwani!$6:$6,""),
IF($C20="Jonathan Wellner",_xlfn.XLOOKUP($B20,PROSPER_Wellner!$1:$1,PROSPER_Wellner!$6:$6,""),
IF($C20="Travis Harvey",_xlfn.XLOOKUP($B20,PROSPER_Harvey!$1:$1,PROSPER_Harvey!$6:$6,""),"")))))))="","",
IF($C20="Christopher Lobo",_xlfn.XLOOKUP($B20,PROSPER_Lobo!$1:$1,PROSPER_Lobo!$6:$6,""),
IF($C20="Naren Baliga",_xlfn.XLOOKUP($B20,PROSPER_Baliga!$1:$1,PROSPER_Baliga!$6:$6,""),
IF($C20="Thorsten Huhn",_xlfn.XLOOKUP($B20,PROSPER_Huhn!$1:$1,PROSPER_Huhn!$6:$6,""),
IF($C20="Nick Hull",_xlfn.XLOOKUP($B20,PROSPER_Hull!$1:$1,PROSPER_Hull!$6:$6,""),
IF($C20="Monika Kotwani",_xlfn.XLOOKUP($B20,PROSPER_Kotwani!$1:$1,PROSPER_Kotwani!$6:$6,""),
IF($C20="Jonathan Wellner",_xlfn.XLOOKUP($B20,PROSPER_Wellner!$1:$1,PROSPER_Wellner!$6:$6,""),
IF($C20="Travis Harvey",_xlfn.XLOOKUP($B20,PROSPER_Harvey!$1:$1,PROSPER_Harvey!$6:$6,""),""))))))))="","No Score",IF(IF($C20="Christopher Lobo",_xlfn.XLOOKUP($B20,PROSPER_Lobo!$1:$1,PROSPER_Lobo!$6:$6,""),
IF($C20="Naren Baliga",_xlfn.XLOOKUP($B20,PROSPER_Baliga!$1:$1,PROSPER_Baliga!$6:$6,""),
IF($C20="Thorsten Huhn",_xlfn.XLOOKUP($B20,PROSPER_Huhn!$1:$1,PROSPER_Huhn!$6:$6,""),
IF($C20="Nick Hull",_xlfn.XLOOKUP($B20,PROSPER_Hull!$1:$1,PROSPER_Hull!$6:$6,""),
IF($C20="Monika Kotwani",_xlfn.XLOOKUP($B20,PROSPER_Kotwani!$1:$1,PROSPER_Kotwani!$6:$6,""),
IF($C20="Jonathan Wellner",_xlfn.XLOOKUP($B20,PROSPER_Wellner!$1:$1,PROSPER_Wellner!$6:$6,""),
IF($C20="Travis Harvey",_xlfn.XLOOKUP($B20,PROSPER_Harvey!$1:$1,PROSPER_Harvey!$6:$6,""),"")))))))="","",
IF($C20="Christopher Lobo",_xlfn.XLOOKUP($B20,PROSPER_Lobo!$1:$1,PROSPER_Lobo!$6:$6,""),
IF($C20="Naren Baliga",_xlfn.XLOOKUP($B20,PROSPER_Baliga!$1:$1,PROSPER_Baliga!$6:$6,""),
IF($C20="Thorsten Huhn",_xlfn.XLOOKUP($B20,PROSPER_Huhn!$1:$1,PROSPER_Huhn!$6:$6,""),
IF($C20="Nick Hull",_xlfn.XLOOKUP($B20,PROSPER_Hull!$1:$1,PROSPER_Hull!$6:$6,""),
IF($C20="Monika Kotwani",_xlfn.XLOOKUP($B20,PROSPER_Kotwani!$1:$1,PROSPER_Kotwani!$6:$6,""),
IF($C20="Jonathan Wellner",_xlfn.XLOOKUP($B20,PROSPER_Wellner!$1:$1,PROSPER_Wellner!$6:$6,""),
IF($C20="Travis Harvey",_xlfn.XLOOKUP($B20,PROSPER_Harvey!$1:$1,PROSPER_Harvey!$6:$6,""),"")))))))))</f>
        <v>No Score</v>
      </c>
      <c r="Y20" s="125" t="str">
        <f>IF(IF(IF($C20="Christopher Lobo",_xlfn.XLOOKUP($B20,PROSPER_Lobo!$1:$1,PROSPER_Lobo!$7:$7,""),
IF($C20="Naren Baliga",_xlfn.XLOOKUP($B20,PROSPER_Baliga!$1:$1,PROSPER_Baliga!$7:$7,""),
IF($C20="Thorsten Huhn",_xlfn.XLOOKUP($B20,PROSPER_Huhn!$1:$1,PROSPER_Huhn!$7:$7,""),
IF($C20="Nick Hull",_xlfn.XLOOKUP($B20,PROSPER_Hull!$1:$1,PROSPER_Hull!$7:$7,""),
IF($C20="Monika Kotwani",_xlfn.XLOOKUP($B20,PROSPER_Kotwani!$1:$1,PROSPER_Kotwani!$7:$7,""),
IF($C20="Jonathan Wellner",_xlfn.XLOOKUP($B20,PROSPER_Wellner!$1:$1,PROSPER_Wellner!$7:$7,""),
IF($C20="Travis Harvey",_xlfn.XLOOKUP($B20,PROSPER_Harvey!$1:$1,PROSPER_Harvey!$7:$7,""),"")))))))="","",
IF($C20="Christopher Lobo",_xlfn.XLOOKUP($B20,PROSPER_Lobo!$1:$1,PROSPER_Lobo!$7:$7,""),
IF($C20="Naren Baliga",_xlfn.XLOOKUP($B20,PROSPER_Baliga!$1:$1,PROSPER_Baliga!$7:$7,""),
IF($C20="Thorsten Huhn",_xlfn.XLOOKUP($B20,PROSPER_Huhn!$1:$1,PROSPER_Huhn!$7:$7,""),
IF($C20="Nick Hull",_xlfn.XLOOKUP($B20,PROSPER_Hull!$1:$1,PROSPER_Hull!$7:$7,""),
IF($C20="Monika Kotwani",_xlfn.XLOOKUP($B20,PROSPER_Kotwani!$1:$1,PROSPER_Kotwani!$7:$7,""),
IF($C20="Jonathan Wellner",_xlfn.XLOOKUP($B20,PROSPER_Wellner!$1:$1,PROSPER_Wellner!$7:$7,""),
IF($C20="Travis Harvey",_xlfn.XLOOKUP($B20,PROSPER_Harvey!$1:$1,PROSPER_Harvey!$7:$7,""),""))))))))="","No Comment",IF(IF($C20="Christopher Lobo",_xlfn.XLOOKUP($B20,PROSPER_Lobo!$1:$1,PROSPER_Lobo!$7:$7,""),
IF($C20="Naren Baliga",_xlfn.XLOOKUP($B20,PROSPER_Baliga!$1:$1,PROSPER_Baliga!$7:$7,""),
IF($C20="Thorsten Huhn",_xlfn.XLOOKUP($B20,PROSPER_Huhn!$1:$1,PROSPER_Huhn!$7:$7,""),
IF($C20="Nick Hull",_xlfn.XLOOKUP($B20,PROSPER_Hull!$1:$1,PROSPER_Hull!$7:$7,""),
IF($C20="Monika Kotwani",_xlfn.XLOOKUP($B20,PROSPER_Kotwani!$1:$1,PROSPER_Kotwani!$7:$7,""),
IF($C20="Jonathan Wellner",_xlfn.XLOOKUP($B20,PROSPER_Wellner!$1:$1,PROSPER_Wellner!$7:$7,""),
IF($C20="Travis Harvey",_xlfn.XLOOKUP($B20,PROSPER_Harvey!$1:$1,PROSPER_Harvey!$7:$7,""),"")))))))="","",
IF($C20="Christopher Lobo",_xlfn.XLOOKUP($B20,PROSPER_Lobo!$1:$1,PROSPER_Lobo!$7:$7,""),
IF($C20="Naren Baliga",_xlfn.XLOOKUP($B20,PROSPER_Baliga!$1:$1,PROSPER_Baliga!$7:$7,""),
IF($C20="Thorsten Huhn",_xlfn.XLOOKUP($B20,PROSPER_Huhn!$1:$1,PROSPER_Huhn!$7:$7,""),
IF($C20="Nick Hull",_xlfn.XLOOKUP($B20,PROSPER_Hull!$1:$1,PROSPER_Hull!$7:$7,""),
IF($C20="Monika Kotwani",_xlfn.XLOOKUP($B20,PROSPER_Kotwani!$1:$1,PROSPER_Kotwani!$7:$7,""),
IF($C20="Jonathan Wellner",_xlfn.XLOOKUP($B20,PROSPER_Wellner!$1:$1,PROSPER_Wellner!$7:$7,""),
IF($C20="Travis Harvey",_xlfn.XLOOKUP($B20,PROSPER_Harvey!$1:$1,PROSPER_Harvey!$7:$7,""),"")))))))))</f>
        <v>No Comment</v>
      </c>
      <c r="Z20" s="124" t="s">
        <v>89</v>
      </c>
      <c r="AA20" s="150" t="str">
        <f t="shared" si="142"/>
        <v>N/A</v>
      </c>
      <c r="AB20" s="120" t="str">
        <f>_xlfn.XLOOKUP(B20,PROSPERInitial_Query!$E:$E,PROSPERInitial_Query!$J:$J,"",,-1)</f>
        <v/>
      </c>
      <c r="AC20" s="121" t="str">
        <f t="shared" si="9"/>
        <v>Doug North1 - PortfolioPreferred Success</v>
      </c>
      <c r="AD20" s="126" t="str">
        <f>_xlfn.XLOOKUP(AC20,PROSPERDelta_Query!BK:BK,PROSPERDelta_Query!L:L,"",,-1)</f>
        <v/>
      </c>
      <c r="AE20" s="124" t="str">
        <f t="shared" si="143"/>
        <v>N/A</v>
      </c>
      <c r="AF20" s="124" t="str">
        <f>IF(IF(IF($C20="Christopher Lobo",_xlfn.XLOOKUP($B20,PROSPER_Lobo!$1:$1,PROSPER_Lobo!$8:$8,""),
IF($C20="Naren Baliga",_xlfn.XLOOKUP($B20,PROSPER_Baliga!$1:$1,PROSPER_Baliga!$8:$8,""),
IF($C20="Thorsten Huhn",_xlfn.XLOOKUP($B20,PROSPER_Huhn!$1:$1,PROSPER_Huhn!$8:$8,""),
IF($C20="Nick Hull",_xlfn.XLOOKUP($B20,PROSPER_Hull!$1:$1,PROSPER_Hull!$8:$8,""),
IF($C20="Monika Kotwani",_xlfn.XLOOKUP($B20,PROSPER_Kotwani!$1:$1,PROSPER_Kotwani!$8:$8,""),
IF($C20="Jonathan Wellner",_xlfn.XLOOKUP($B20,PROSPER_Wellner!$1:$1,PROSPER_Wellner!$8:$8,""),
IF($C20="Travis Harvey",_xlfn.XLOOKUP($B20,PROSPER_Harvey!$1:$1,PROSPER_Harvey!$8:$8,""),"")))))))="","",
IF($C20="Christopher Lobo",_xlfn.XLOOKUP($B20,PROSPER_Lobo!$1:$1,PROSPER_Lobo!$8:$8,""),
IF($C20="Naren Baliga",_xlfn.XLOOKUP($B20,PROSPER_Baliga!$1:$1,PROSPER_Baliga!$8:$8,""),
IF($C20="Thorsten Huhn",_xlfn.XLOOKUP($B20,PROSPER_Huhn!$1:$1,PROSPER_Huhn!$8:$8,""),
IF($C20="Nick Hull",_xlfn.XLOOKUP($B20,PROSPER_Hull!$1:$1,PROSPER_Hull!$8:$8,""),
IF($C20="Monika Kotwani",_xlfn.XLOOKUP($B20,PROSPER_Kotwani!$1:$1,PROSPER_Kotwani!$8:$8,""),
IF($C20="Jonathan Wellner",_xlfn.XLOOKUP($B20,PROSPER_Wellner!$1:$1,PROSPER_Wellner!$8:$8,""),
IF($C20="Travis Harvey",_xlfn.XLOOKUP($B20,PROSPER_Harvey!$1:$1,PROSPER_Harvey!$8:$8,""),""))))))))="","No Score",IF(IF($C20="Christopher Lobo",_xlfn.XLOOKUP($B20,PROSPER_Lobo!$1:$1,PROSPER_Lobo!$8:$8,""),
IF($C20="Naren Baliga",_xlfn.XLOOKUP($B20,PROSPER_Baliga!$1:$1,PROSPER_Baliga!$8:$8,""),
IF($C20="Thorsten Huhn",_xlfn.XLOOKUP($B20,PROSPER_Huhn!$1:$1,PROSPER_Huhn!$8:$8,""),
IF($C20="Nick Hull",_xlfn.XLOOKUP($B20,PROSPER_Hull!$1:$1,PROSPER_Hull!$8:$8,""),
IF($C20="Monika Kotwani",_xlfn.XLOOKUP($B20,PROSPER_Kotwani!$1:$1,PROSPER_Kotwani!$8:$8,""),
IF($C20="Jonathan Wellner",_xlfn.XLOOKUP($B20,PROSPER_Wellner!$1:$1,PROSPER_Wellner!$8:$8,""),
IF($C20="Travis Harvey",_xlfn.XLOOKUP($B20,PROSPER_Harvey!$1:$1,PROSPER_Harvey!$8:$8,""),"")))))))="","",
IF($C20="Christopher Lobo",_xlfn.XLOOKUP($B20,PROSPER_Lobo!$1:$1,PROSPER_Lobo!$8:$8,""),
IF($C20="Naren Baliga",_xlfn.XLOOKUP($B20,PROSPER_Baliga!$1:$1,PROSPER_Baliga!$8:$8,""),
IF($C20="Thorsten Huhn",_xlfn.XLOOKUP($B20,PROSPER_Huhn!$1:$1,PROSPER_Huhn!$8:$8,""),
IF($C20="Nick Hull",_xlfn.XLOOKUP($B20,PROSPER_Hull!$1:$1,PROSPER_Hull!$8:$8,""),
IF($C20="Monika Kotwani",_xlfn.XLOOKUP($B20,PROSPER_Kotwani!$1:$1,PROSPER_Kotwani!$8:$8,""),
IF($C20="Jonathan Wellner",_xlfn.XLOOKUP($B20,PROSPER_Wellner!$1:$1,PROSPER_Wellner!$8:$8,""),
IF($C20="Travis Harvey",_xlfn.XLOOKUP($B20,PROSPER_Harvey!$1:$1,PROSPER_Harvey!$8:$8,""),"")))))))))</f>
        <v>No Score</v>
      </c>
      <c r="AG20" s="125" t="str">
        <f>IF(IF(IF($C20="Christopher Lobo",_xlfn.XLOOKUP($B20,PROSPER_Lobo!$1:$1,PROSPER_Lobo!$9:$9,""),
IF($C20="Naren Baliga",_xlfn.XLOOKUP($B20,PROSPER_Baliga!$1:$1,PROSPER_Baliga!$9:$9,""),
IF($C20="Thorsten Huhn",_xlfn.XLOOKUP($B20,PROSPER_Huhn!$1:$1,PROSPER_Huhn!$9:$9,""),
IF($C20="Nick Hull",_xlfn.XLOOKUP($B20,PROSPER_Hull!$1:$1,PROSPER_Hull!$9:$9,""),
IF($C20="Monika Kotwani",_xlfn.XLOOKUP($B20,PROSPER_Kotwani!$1:$1,PROSPER_Kotwani!$9:$9,""),
IF($C20="Jonathan Wellner",_xlfn.XLOOKUP($B20,PROSPER_Wellner!$1:$1,PROSPER_Wellner!$9:$9,""),
IF($C20="Travis Harvey",_xlfn.XLOOKUP($B20,PROSPER_Harvey!$1:$1,PROSPER_Harvey!$9:$9,""),"")))))))="","",
IF($C20="Christopher Lobo",_xlfn.XLOOKUP($B20,PROSPER_Lobo!$1:$1,PROSPER_Lobo!$9:$9,""),
IF($C20="Naren Baliga",_xlfn.XLOOKUP($B20,PROSPER_Baliga!$1:$1,PROSPER_Baliga!$9:$9,""),
IF($C20="Thorsten Huhn",_xlfn.XLOOKUP($B20,PROSPER_Huhn!$1:$1,PROSPER_Huhn!$9:$9,""),
IF($C20="Nick Hull",_xlfn.XLOOKUP($B20,PROSPER_Hull!$1:$1,PROSPER_Hull!$9:$9,""),
IF($C20="Monika Kotwani",_xlfn.XLOOKUP($B20,PROSPER_Kotwani!$1:$1,PROSPER_Kotwani!$9:$9,""),
IF($C20="Jonathan Wellner",_xlfn.XLOOKUP($B20,PROSPER_Wellner!$1:$1,PROSPER_Wellner!$9:$9,""),
IF($C20="Travis Harvey",_xlfn.XLOOKUP($B20,PROSPER_Harvey!$1:$1,PROSPER_Harvey!$9:$9,""),""))))))))="","No Comment",IF(IF($C20="Christopher Lobo",_xlfn.XLOOKUP($B20,PROSPER_Lobo!$1:$1,PROSPER_Lobo!$9:$9,""),
IF($C20="Naren Baliga",_xlfn.XLOOKUP($B20,PROSPER_Baliga!$1:$1,PROSPER_Baliga!$9:$9,""),
IF($C20="Thorsten Huhn",_xlfn.XLOOKUP($B20,PROSPER_Huhn!$1:$1,PROSPER_Huhn!$9:$9,""),
IF($C20="Nick Hull",_xlfn.XLOOKUP($B20,PROSPER_Hull!$1:$1,PROSPER_Hull!$9:$9,""),
IF($C20="Monika Kotwani",_xlfn.XLOOKUP($B20,PROSPER_Kotwani!$1:$1,PROSPER_Kotwani!$9:$9,""),
IF($C20="Jonathan Wellner",_xlfn.XLOOKUP($B20,PROSPER_Wellner!$1:$1,PROSPER_Wellner!$9:$9,""),
IF($C20="Travis Harvey",_xlfn.XLOOKUP($B20,PROSPER_Harvey!$1:$1,PROSPER_Harvey!$9:$9,""),"")))))))="","",
IF($C20="Christopher Lobo",_xlfn.XLOOKUP($B20,PROSPER_Lobo!$1:$1,PROSPER_Lobo!$9:$9,""),
IF($C20="Naren Baliga",_xlfn.XLOOKUP($B20,PROSPER_Baliga!$1:$1,PROSPER_Baliga!$9:$9,""),
IF($C20="Thorsten Huhn",_xlfn.XLOOKUP($B20,PROSPER_Huhn!$1:$1,PROSPER_Huhn!$9:$9,""),
IF($C20="Nick Hull",_xlfn.XLOOKUP($B20,PROSPER_Hull!$1:$1,PROSPER_Hull!$9:$9,""),
IF($C20="Monika Kotwani",_xlfn.XLOOKUP($B20,PROSPER_Kotwani!$1:$1,PROSPER_Kotwani!$9:$9,""),
IF($C20="Jonathan Wellner",_xlfn.XLOOKUP($B20,PROSPER_Wellner!$1:$1,PROSPER_Wellner!$9:$9,""),
IF($C20="Travis Harvey",_xlfn.XLOOKUP($B20,PROSPER_Harvey!$1:$1,PROSPER_Harvey!$9:$9,""),"")))))))))</f>
        <v>No Comment</v>
      </c>
      <c r="AH20" s="124" t="s">
        <v>89</v>
      </c>
      <c r="AI20" s="150" t="str">
        <f t="shared" si="144"/>
        <v>N/A</v>
      </c>
      <c r="AJ20" s="120" t="str">
        <f>_xlfn.XLOOKUP(B20,PROSPERInitial_Query!$E:$E,PROSPERInitial_Query!$K:$K,"",,-1)</f>
        <v/>
      </c>
      <c r="AK20" s="121" t="str">
        <f t="shared" si="12"/>
        <v>Doug North1 - PortfolioBrownfield</v>
      </c>
      <c r="AL20" s="126" t="str">
        <f>_xlfn.XLOOKUP(AK20,PROSPERDelta_Query!BK:BK,PROSPERDelta_Query!M:M,"",,-1)</f>
        <v/>
      </c>
      <c r="AM20" s="124" t="str">
        <f t="shared" si="145"/>
        <v>N/A</v>
      </c>
      <c r="AN20" s="124" t="str">
        <f>IF(IF(IF($C20="Christopher Lobo",_xlfn.XLOOKUP($B20,PROSPER_Lobo!$1:$1,PROSPER_Lobo!$10:$10,""),
IF($C20="Naren Baliga",_xlfn.XLOOKUP($B20,PROSPER_Baliga!$1:$1,PROSPER_Baliga!$10:$10,""),
IF($C20="Thorsten Huhn",_xlfn.XLOOKUP($B20,PROSPER_Huhn!$1:$1,PROSPER_Huhn!$10:$10,""),
IF($C20="Nick Hull",_xlfn.XLOOKUP($B20,PROSPER_Hull!$1:$1,PROSPER_Hull!$10:$10,""),
IF($C20="Monika Kotwani",_xlfn.XLOOKUP($B20,PROSPER_Kotwani!$1:$1,PROSPER_Kotwani!$10:$10,""),
IF($C20="Jonathan Wellner",_xlfn.XLOOKUP($B20,PROSPER_Wellner!$1:$1,PROSPER_Wellner!$10:$10,""),
IF($C20="Travis Harvey",_xlfn.XLOOKUP($B20,PROSPER_Harvey!$1:$1,PROSPER_Harvey!$10:$10,""),"")))))))="","",
IF($C20="Christopher Lobo",_xlfn.XLOOKUP($B20,PROSPER_Lobo!$1:$1,PROSPER_Lobo!$10:$10,""),
IF($C20="Naren Baliga",_xlfn.XLOOKUP($B20,PROSPER_Baliga!$1:$1,PROSPER_Baliga!$10:$10,""),
IF($C20="Thorsten Huhn",_xlfn.XLOOKUP($B20,PROSPER_Huhn!$1:$1,PROSPER_Huhn!$10:$10,""),
IF($C20="Nick Hull",_xlfn.XLOOKUP($B20,PROSPER_Hull!$1:$1,PROSPER_Hull!$10:$10,""),
IF($C20="Monika Kotwani",_xlfn.XLOOKUP($B20,PROSPER_Kotwani!$1:$1,PROSPER_Kotwani!$10:$10,""),
IF($C20="Jonathan Wellner",_xlfn.XLOOKUP($B20,PROSPER_Wellner!$1:$1,PROSPER_Wellner!$10:$10,""),
IF($C20="Travis Harvey",_xlfn.XLOOKUP($B20,PROSPER_Harvey!$1:$1,PROSPER_Harvey!$10:$10,""),""))))))))="","No Score",IF(IF($C20="Christopher Lobo",_xlfn.XLOOKUP($B20,PROSPER_Lobo!$1:$1,PROSPER_Lobo!$10:$10,""),
IF($C20="Naren Baliga",_xlfn.XLOOKUP($B20,PROSPER_Baliga!$1:$1,PROSPER_Baliga!$10:$10,""),
IF($C20="Thorsten Huhn",_xlfn.XLOOKUP($B20,PROSPER_Huhn!$1:$1,PROSPER_Huhn!$10:$10,""),
IF($C20="Nick Hull",_xlfn.XLOOKUP($B20,PROSPER_Hull!$1:$1,PROSPER_Hull!$10:$10,""),
IF($C20="Monika Kotwani",_xlfn.XLOOKUP($B20,PROSPER_Kotwani!$1:$1,PROSPER_Kotwani!$10:$10,""),
IF($C20="Jonathan Wellner",_xlfn.XLOOKUP($B20,PROSPER_Wellner!$1:$1,PROSPER_Wellner!$10:$10,""),
IF($C20="Travis Harvey",_xlfn.XLOOKUP($B20,PROSPER_Harvey!$1:$1,PROSPER_Harvey!$10:$10,""),"")))))))="","",
IF($C20="Christopher Lobo",_xlfn.XLOOKUP($B20,PROSPER_Lobo!$1:$1,PROSPER_Lobo!$10:$10,""),
IF($C20="Naren Baliga",_xlfn.XLOOKUP($B20,PROSPER_Baliga!$1:$1,PROSPER_Baliga!$10:$10,""),
IF($C20="Thorsten Huhn",_xlfn.XLOOKUP($B20,PROSPER_Huhn!$1:$1,PROSPER_Huhn!$10:$10,""),
IF($C20="Nick Hull",_xlfn.XLOOKUP($B20,PROSPER_Hull!$1:$1,PROSPER_Hull!$10:$10,""),
IF($C20="Monika Kotwani",_xlfn.XLOOKUP($B20,PROSPER_Kotwani!$1:$1,PROSPER_Kotwani!$10:$10,""),
IF($C20="Jonathan Wellner",_xlfn.XLOOKUP($B20,PROSPER_Wellner!$1:$1,PROSPER_Wellner!$10:$10,""),
IF($C20="Travis Harvey",_xlfn.XLOOKUP($B20,PROSPER_Harvey!$1:$1,PROSPER_Harvey!$10:$10,""),"")))))))))</f>
        <v>No Score</v>
      </c>
      <c r="AO20" s="125" t="str">
        <f>IF(IF(IF($C20="Christopher Lobo",_xlfn.XLOOKUP($B20,PROSPER_Lobo!$1:$1,PROSPER_Lobo!$11:$11,""),
IF($C20="Naren Baliga",_xlfn.XLOOKUP($B20,PROSPER_Baliga!$1:$1,PROSPER_Baliga!$11:$11,""),
IF($C20="Thorsten Huhn",_xlfn.XLOOKUP($B20,PROSPER_Huhn!$1:$1,PROSPER_Huhn!$11:$11,""),
IF($C20="Nick Hull",_xlfn.XLOOKUP($B20,PROSPER_Hull!$1:$1,PROSPER_Hull!$11:$11,""),
IF($C20="Monika Kotwani",_xlfn.XLOOKUP($B20,PROSPER_Kotwani!$1:$1,PROSPER_Kotwani!$11:$11,""),
IF($C20="Jonathan Wellner",_xlfn.XLOOKUP($B20,PROSPER_Wellner!$1:$1,PROSPER_Wellner!$11:$11,""),
IF($C20="Travis Harvey",_xlfn.XLOOKUP($B20,PROSPER_Harvey!$1:$1,PROSPER_Harvey!$11:$11,""),"")))))))="","",
IF($C20="Christopher Lobo",_xlfn.XLOOKUP($B20,PROSPER_Lobo!$1:$1,PROSPER_Lobo!$11:$11,""),
IF($C20="Naren Baliga",_xlfn.XLOOKUP($B20,PROSPER_Baliga!$1:$1,PROSPER_Baliga!$11:$11,""),
IF($C20="Thorsten Huhn",_xlfn.XLOOKUP($B20,PROSPER_Huhn!$1:$1,PROSPER_Huhn!$11:$11,""),
IF($C20="Nick Hull",_xlfn.XLOOKUP($B20,PROSPER_Hull!$1:$1,PROSPER_Hull!$11:$11,""),
IF($C20="Monika Kotwani",_xlfn.XLOOKUP($B20,PROSPER_Kotwani!$1:$1,PROSPER_Kotwani!$11:$11,""),
IF($C20="Jonathan Wellner",_xlfn.XLOOKUP($B20,PROSPER_Wellner!$1:$1,PROSPER_Wellner!$11:$11,""),
IF($C20="Travis Harvey",_xlfn.XLOOKUP($B20,PROSPER_Harvey!$1:$1,PROSPER_Harvey!$11:$11,""),""))))))))="","No Comment",IF(IF($C20="Christopher Lobo",_xlfn.XLOOKUP($B20,PROSPER_Lobo!$1:$1,PROSPER_Lobo!$11:$11,""),
IF($C20="Naren Baliga",_xlfn.XLOOKUP($B20,PROSPER_Baliga!$1:$1,PROSPER_Baliga!$11:$11,""),
IF($C20="Thorsten Huhn",_xlfn.XLOOKUP($B20,PROSPER_Huhn!$1:$1,PROSPER_Huhn!$11:$11,""),
IF($C20="Nick Hull",_xlfn.XLOOKUP($B20,PROSPER_Hull!$1:$1,PROSPER_Hull!$11:$11,""),
IF($C20="Monika Kotwani",_xlfn.XLOOKUP($B20,PROSPER_Kotwani!$1:$1,PROSPER_Kotwani!$11:$11,""),
IF($C20="Jonathan Wellner",_xlfn.XLOOKUP($B20,PROSPER_Wellner!$1:$1,PROSPER_Wellner!$11:$11,""),
IF($C20="Travis Harvey",_xlfn.XLOOKUP($B20,PROSPER_Harvey!$1:$1,PROSPER_Harvey!$11:$11,""),"")))))))="","",
IF($C20="Christopher Lobo",_xlfn.XLOOKUP($B20,PROSPER_Lobo!$1:$1,PROSPER_Lobo!$11:$11,""),
IF($C20="Naren Baliga",_xlfn.XLOOKUP($B20,PROSPER_Baliga!$1:$1,PROSPER_Baliga!$11:$11,""),
IF($C20="Thorsten Huhn",_xlfn.XLOOKUP($B20,PROSPER_Huhn!$1:$1,PROSPER_Huhn!$11:$11,""),
IF($C20="Nick Hull",_xlfn.XLOOKUP($B20,PROSPER_Hull!$1:$1,PROSPER_Hull!$11:$11,""),
IF($C20="Monika Kotwani",_xlfn.XLOOKUP($B20,PROSPER_Kotwani!$1:$1,PROSPER_Kotwani!$11:$11,""),
IF($C20="Jonathan Wellner",_xlfn.XLOOKUP($B20,PROSPER_Wellner!$1:$1,PROSPER_Wellner!$11:$11,""),
IF($C20="Travis Harvey",_xlfn.XLOOKUP($B20,PROSPER_Harvey!$1:$1,PROSPER_Harvey!$11:$11,""),"")))))))))</f>
        <v>No Comment</v>
      </c>
      <c r="AP20" s="124" t="s">
        <v>89</v>
      </c>
      <c r="AQ20" s="150" t="str">
        <f t="shared" si="146"/>
        <v>N/A</v>
      </c>
      <c r="AR20" s="120" t="str">
        <f>_xlfn.XLOOKUP(B20,PROSPERInitial_Query!$E:$E,PROSPERInitial_Query!$L:$L,"",,-1)</f>
        <v/>
      </c>
      <c r="AS20" s="121" t="str">
        <f t="shared" si="15"/>
        <v>Doug North1 - PortfolioTraining &amp; Adoption</v>
      </c>
      <c r="AT20" s="126" t="str">
        <f>_xlfn.XLOOKUP(AS20,PROSPERDelta_Query!BK:BK,PROSPERDelta_Query!N:N,"",,-1)</f>
        <v/>
      </c>
      <c r="AU20" s="124" t="str">
        <f t="shared" si="147"/>
        <v>N/A</v>
      </c>
      <c r="AV20" s="124" t="str">
        <f>IF(IF(IF($C20="Christopher Lobo",_xlfn.XLOOKUP($B20,PROSPER_Lobo!$1:$1,PROSPER_Lobo!$12:$12,""),
IF($C20="Naren Baliga",_xlfn.XLOOKUP($B20,PROSPER_Baliga!$1:$1,PROSPER_Baliga!$12:$12,""),
IF($C20="Thorsten Huhn",_xlfn.XLOOKUP($B20,PROSPER_Huhn!$1:$1,PROSPER_Huhn!$12:$12,""),
IF($C20="Nick Hull",_xlfn.XLOOKUP($B20,PROSPER_Hull!$1:$1,PROSPER_Hull!$12:$12,""),
IF($C20="Monika Kotwani",_xlfn.XLOOKUP($B20,PROSPER_Kotwani!$1:$1,PROSPER_Kotwani!$12:$12,""),
IF($C20="Jonathan Wellner",_xlfn.XLOOKUP($B20,PROSPER_Wellner!$1:$1,PROSPER_Wellner!$12:$12,""),
IF($C20="Travis Harvey",_xlfn.XLOOKUP($B20,PROSPER_Harvey!$1:$1,PROSPER_Harvey!$12:$12,""),"")))))))="","",
IF($C20="Christopher Lobo",_xlfn.XLOOKUP($B20,PROSPER_Lobo!$1:$1,PROSPER_Lobo!$12:$12,""),
IF($C20="Naren Baliga",_xlfn.XLOOKUP($B20,PROSPER_Baliga!$1:$1,PROSPER_Baliga!$12:$12,""),
IF($C20="Thorsten Huhn",_xlfn.XLOOKUP($B20,PROSPER_Huhn!$1:$1,PROSPER_Huhn!$12:$12,""),
IF($C20="Nick Hull",_xlfn.XLOOKUP($B20,PROSPER_Hull!$1:$1,PROSPER_Hull!$12:$12,""),
IF($C20="Monika Kotwani",_xlfn.XLOOKUP($B20,PROSPER_Kotwani!$1:$1,PROSPER_Kotwani!$12:$12,""),
IF($C20="Jonathan Wellner",_xlfn.XLOOKUP($B20,PROSPER_Wellner!$1:$1,PROSPER_Wellner!$12:$12,""),
IF($C20="Travis Harvey",_xlfn.XLOOKUP($B20,PROSPER_Harvey!$1:$1,PROSPER_Harvey!$12:$12,""),""))))))))="","No Score",IF(IF($C20="Christopher Lobo",_xlfn.XLOOKUP($B20,PROSPER_Lobo!$1:$1,PROSPER_Lobo!$12:$12,""),
IF($C20="Naren Baliga",_xlfn.XLOOKUP($B20,PROSPER_Baliga!$1:$1,PROSPER_Baliga!$12:$12,""),
IF($C20="Thorsten Huhn",_xlfn.XLOOKUP($B20,PROSPER_Huhn!$1:$1,PROSPER_Huhn!$12:$12,""),
IF($C20="Nick Hull",_xlfn.XLOOKUP($B20,PROSPER_Hull!$1:$1,PROSPER_Hull!$12:$12,""),
IF($C20="Monika Kotwani",_xlfn.XLOOKUP($B20,PROSPER_Kotwani!$1:$1,PROSPER_Kotwani!$12:$12,""),
IF($C20="Jonathan Wellner",_xlfn.XLOOKUP($B20,PROSPER_Wellner!$1:$1,PROSPER_Wellner!$12:$12,""),
IF($C20="Travis Harvey",_xlfn.XLOOKUP($B20,PROSPER_Harvey!$1:$1,PROSPER_Harvey!$12:$12,""),"")))))))="","",
IF($C20="Christopher Lobo",_xlfn.XLOOKUP($B20,PROSPER_Lobo!$1:$1,PROSPER_Lobo!$12:$12,""),
IF($C20="Naren Baliga",_xlfn.XLOOKUP($B20,PROSPER_Baliga!$1:$1,PROSPER_Baliga!$12:$12,""),
IF($C20="Thorsten Huhn",_xlfn.XLOOKUP($B20,PROSPER_Huhn!$1:$1,PROSPER_Huhn!$12:$12,""),
IF($C20="Nick Hull",_xlfn.XLOOKUP($B20,PROSPER_Hull!$1:$1,PROSPER_Hull!$12:$12,""),
IF($C20="Monika Kotwani",_xlfn.XLOOKUP($B20,PROSPER_Kotwani!$1:$1,PROSPER_Kotwani!$12:$12,""),
IF($C20="Jonathan Wellner",_xlfn.XLOOKUP($B20,PROSPER_Wellner!$1:$1,PROSPER_Wellner!$12:$12,""),
IF($C20="Travis Harvey",_xlfn.XLOOKUP($B20,PROSPER_Harvey!$1:$1,PROSPER_Harvey!$12:$12,""),"")))))))))</f>
        <v>No Score</v>
      </c>
      <c r="AW20" s="125" t="str">
        <f>IF(IF(IF($C20="Christopher Lobo",_xlfn.XLOOKUP($B20,PROSPER_Lobo!$1:$1,PROSPER_Lobo!$13:$13,""),
IF($C20="Naren Baliga",_xlfn.XLOOKUP($B20,PROSPER_Baliga!$1:$1,PROSPER_Baliga!$13:$13,""),
IF($C20="Thorsten Huhn",_xlfn.XLOOKUP($B20,PROSPER_Huhn!$1:$1,PROSPER_Huhn!$13:$13,""),
IF($C20="Nick Hull",_xlfn.XLOOKUP($B20,PROSPER_Hull!$1:$1,PROSPER_Hull!$13:$13,""),
IF($C20="Monika Kotwani",_xlfn.XLOOKUP($B20,PROSPER_Kotwani!$1:$1,PROSPER_Kotwani!$13:$13,""),
IF($C20="Jonathan Wellner",_xlfn.XLOOKUP($B20,PROSPER_Wellner!$1:$1,PROSPER_Wellner!$13:$13,""),
IF($C20="Travis Harvey",_xlfn.XLOOKUP($B20,PROSPER_Harvey!$1:$1,PROSPER_Harvey!$13:$13,""),"")))))))="","",
IF($C20="Christopher Lobo",_xlfn.XLOOKUP($B20,PROSPER_Lobo!$1:$1,PROSPER_Lobo!$13:$13,""),
IF($C20="Naren Baliga",_xlfn.XLOOKUP($B20,PROSPER_Baliga!$1:$1,PROSPER_Baliga!$13:$13,""),
IF($C20="Thorsten Huhn",_xlfn.XLOOKUP($B20,PROSPER_Huhn!$1:$1,PROSPER_Huhn!$13:$13,""),
IF($C20="Nick Hull",_xlfn.XLOOKUP($B20,PROSPER_Hull!$1:$1,PROSPER_Hull!$13:$13,""),
IF($C20="Monika Kotwani",_xlfn.XLOOKUP($B20,PROSPER_Kotwani!$1:$1,PROSPER_Kotwani!$13:$13,""),
IF($C20="Jonathan Wellner",_xlfn.XLOOKUP($B20,PROSPER_Wellner!$1:$1,PROSPER_Wellner!$13:$13,""),
IF($C20="Travis Harvey",_xlfn.XLOOKUP($B20,PROSPER_Harvey!$1:$1,PROSPER_Harvey!$13:$13,""),""))))))))="","No Comment",IF(IF($C20="Christopher Lobo",_xlfn.XLOOKUP($B20,PROSPER_Lobo!$1:$1,PROSPER_Lobo!$13:$13,""),
IF($C20="Naren Baliga",_xlfn.XLOOKUP($B20,PROSPER_Baliga!$1:$1,PROSPER_Baliga!$13:$13,""),
IF($C20="Thorsten Huhn",_xlfn.XLOOKUP($B20,PROSPER_Huhn!$1:$1,PROSPER_Huhn!$13:$13,""),
IF($C20="Nick Hull",_xlfn.XLOOKUP($B20,PROSPER_Hull!$1:$1,PROSPER_Hull!$13:$13,""),
IF($C20="Monika Kotwani",_xlfn.XLOOKUP($B20,PROSPER_Kotwani!$1:$1,PROSPER_Kotwani!$13:$13,""),
IF($C20="Jonathan Wellner",_xlfn.XLOOKUP($B20,PROSPER_Wellner!$1:$1,PROSPER_Wellner!$13:$13,""),
IF($C20="Travis Harvey",_xlfn.XLOOKUP($B20,PROSPER_Harvey!$1:$1,PROSPER_Harvey!$13:$13,""),"")))))))="","",
IF($C20="Christopher Lobo",_xlfn.XLOOKUP($B20,PROSPER_Lobo!$1:$1,PROSPER_Lobo!$13:$13,""),
IF($C20="Naren Baliga",_xlfn.XLOOKUP($B20,PROSPER_Baliga!$1:$1,PROSPER_Baliga!$13:$13,""),
IF($C20="Thorsten Huhn",_xlfn.XLOOKUP($B20,PROSPER_Huhn!$1:$1,PROSPER_Huhn!$13:$13,""),
IF($C20="Nick Hull",_xlfn.XLOOKUP($B20,PROSPER_Hull!$1:$1,PROSPER_Hull!$13:$13,""),
IF($C20="Monika Kotwani",_xlfn.XLOOKUP($B20,PROSPER_Kotwani!$1:$1,PROSPER_Kotwani!$13:$13,""),
IF($C20="Jonathan Wellner",_xlfn.XLOOKUP($B20,PROSPER_Wellner!$1:$1,PROSPER_Wellner!$13:$13,""),
IF($C20="Travis Harvey",_xlfn.XLOOKUP($B20,PROSPER_Harvey!$1:$1,PROSPER_Harvey!$13:$13,""),"")))))))))</f>
        <v>No Comment</v>
      </c>
      <c r="AX20" s="124" t="s">
        <v>89</v>
      </c>
      <c r="AY20" s="150" t="str">
        <f t="shared" si="148"/>
        <v>N/A</v>
      </c>
      <c r="AZ20" s="120" t="str">
        <f>_xlfn.XLOOKUP(B20,PROSPERInitial_Query!$E:$E,PROSPERInitial_Query!$M:$M,"",,-1)</f>
        <v/>
      </c>
      <c r="BA20" s="121" t="str">
        <f t="shared" si="18"/>
        <v>Doug North1 - PortfolioDMLT</v>
      </c>
      <c r="BB20" s="126" t="str">
        <f>_xlfn.XLOOKUP(BA20,PROSPERDelta_Query!BK:BK,PROSPERDelta_Query!O:O,"",,-1)</f>
        <v/>
      </c>
      <c r="BC20" s="124" t="str">
        <f t="shared" si="149"/>
        <v>N/A</v>
      </c>
      <c r="BD20" s="124" t="str">
        <f>IF(IF(IF($C20="Christopher Lobo",_xlfn.XLOOKUP($B20,PROSPER_Lobo!$1:$1,PROSPER_Lobo!$14:$14,""),
IF($C20="Naren Baliga",_xlfn.XLOOKUP($B20,PROSPER_Baliga!$1:$1,PROSPER_Baliga!$14:$14,""),
IF($C20="Thorsten Huhn",_xlfn.XLOOKUP($B20,PROSPER_Huhn!$1:$1,PROSPER_Huhn!$14:$14,""),
IF($C20="Nick Hull",_xlfn.XLOOKUP($B20,PROSPER_Hull!$1:$1,PROSPER_Hull!$14:$14,""),
IF($C20="Monika Kotwani",_xlfn.XLOOKUP($B20,PROSPER_Kotwani!$1:$1,PROSPER_Kotwani!$14:$14,""),
IF($C20="Jonathan Wellner",_xlfn.XLOOKUP($B20,PROSPER_Wellner!$1:$1,PROSPER_Wellner!$14:$14,""),
IF($C20="Travis Harvey",_xlfn.XLOOKUP($B20,PROSPER_Harvey!$1:$1,PROSPER_Harvey!$14:$14,""),"")))))))="","",
IF($C20="Christopher Lobo",_xlfn.XLOOKUP($B20,PROSPER_Lobo!$1:$1,PROSPER_Lobo!$14:$14,""),
IF($C20="Naren Baliga",_xlfn.XLOOKUP($B20,PROSPER_Baliga!$1:$1,PROSPER_Baliga!$14:$14,""),
IF($C20="Thorsten Huhn",_xlfn.XLOOKUP($B20,PROSPER_Huhn!$1:$1,PROSPER_Huhn!$14:$14,""),
IF($C20="Nick Hull",_xlfn.XLOOKUP($B20,PROSPER_Hull!$1:$1,PROSPER_Hull!$14:$14,""),
IF($C20="Monika Kotwani",_xlfn.XLOOKUP($B20,PROSPER_Kotwani!$1:$1,PROSPER_Kotwani!$14:$14,""),
IF($C20="Jonathan Wellner",_xlfn.XLOOKUP($B20,PROSPER_Wellner!$1:$1,PROSPER_Wellner!$14:$14,""),
IF($C20="Travis Harvey",_xlfn.XLOOKUP($B20,PROSPER_Harvey!$1:$1,PROSPER_Harvey!$14:$14,""),""))))))))="","No Score",IF(IF($C20="Christopher Lobo",_xlfn.XLOOKUP($B20,PROSPER_Lobo!$1:$1,PROSPER_Lobo!$14:$14,""),
IF($C20="Naren Baliga",_xlfn.XLOOKUP($B20,PROSPER_Baliga!$1:$1,PROSPER_Baliga!$14:$14,""),
IF($C20="Thorsten Huhn",_xlfn.XLOOKUP($B20,PROSPER_Huhn!$1:$1,PROSPER_Huhn!$14:$14,""),
IF($C20="Nick Hull",_xlfn.XLOOKUP($B20,PROSPER_Hull!$1:$1,PROSPER_Hull!$14:$14,""),
IF($C20="Monika Kotwani",_xlfn.XLOOKUP($B20,PROSPER_Kotwani!$1:$1,PROSPER_Kotwani!$14:$14,""),
IF($C20="Jonathan Wellner",_xlfn.XLOOKUP($B20,PROSPER_Wellner!$1:$1,PROSPER_Wellner!$14:$14,""),
IF($C20="Travis Harvey",_xlfn.XLOOKUP($B20,PROSPER_Harvey!$1:$1,PROSPER_Harvey!$14:$14,""),"")))))))="","",
IF($C20="Christopher Lobo",_xlfn.XLOOKUP($B20,PROSPER_Lobo!$1:$1,PROSPER_Lobo!$14:$14,""),
IF($C20="Naren Baliga",_xlfn.XLOOKUP($B20,PROSPER_Baliga!$1:$1,PROSPER_Baliga!$14:$14,""),
IF($C20="Thorsten Huhn",_xlfn.XLOOKUP($B20,PROSPER_Huhn!$1:$1,PROSPER_Huhn!$14:$14,""),
IF($C20="Nick Hull",_xlfn.XLOOKUP($B20,PROSPER_Hull!$1:$1,PROSPER_Hull!$14:$14,""),
IF($C20="Monika Kotwani",_xlfn.XLOOKUP($B20,PROSPER_Kotwani!$1:$1,PROSPER_Kotwani!$14:$14,""),
IF($C20="Jonathan Wellner",_xlfn.XLOOKUP($B20,PROSPER_Wellner!$1:$1,PROSPER_Wellner!$14:$14,""),
IF($C20="Travis Harvey",_xlfn.XLOOKUP($B20,PROSPER_Harvey!$1:$1,PROSPER_Harvey!$14:$14,""),"")))))))))</f>
        <v>No Score</v>
      </c>
      <c r="BE20" s="125" t="str">
        <f>IF(IF(IF($C20="Christopher Lobo",_xlfn.XLOOKUP($B20,PROSPER_Lobo!$1:$1,PROSPER_Lobo!$15:$15,""),
IF($C20="Naren Baliga",_xlfn.XLOOKUP($B20,PROSPER_Baliga!$1:$1,PROSPER_Baliga!$15:$15,""),
IF($C20="Thorsten Huhn",_xlfn.XLOOKUP($B20,PROSPER_Huhn!$1:$1,PROSPER_Huhn!$15:$15,""),
IF($C20="Nick Hull",_xlfn.XLOOKUP($B20,PROSPER_Hull!$1:$1,PROSPER_Hull!$15:$15,""),
IF($C20="Monika Kotwani",_xlfn.XLOOKUP($B20,PROSPER_Kotwani!$1:$1,PROSPER_Kotwani!$15:$15,""),
IF($C20="Jonathan Wellner",_xlfn.XLOOKUP($B20,PROSPER_Wellner!$1:$1,PROSPER_Wellner!$15:$15,""),
IF($C20="Travis Harvey",_xlfn.XLOOKUP($B20,PROSPER_Harvey!$1:$1,PROSPER_Harvey!$15:$15,""),"")))))))="","",
IF($C20="Christopher Lobo",_xlfn.XLOOKUP($B20,PROSPER_Lobo!$1:$1,PROSPER_Lobo!$15:$15,""),
IF($C20="Naren Baliga",_xlfn.XLOOKUP($B20,PROSPER_Baliga!$1:$1,PROSPER_Baliga!$15:$15,""),
IF($C20="Thorsten Huhn",_xlfn.XLOOKUP($B20,PROSPER_Huhn!$1:$1,PROSPER_Huhn!$15:$15,""),
IF($C20="Nick Hull",_xlfn.XLOOKUP($B20,PROSPER_Hull!$1:$1,PROSPER_Hull!$15:$15,""),
IF($C20="Monika Kotwani",_xlfn.XLOOKUP($B20,PROSPER_Kotwani!$1:$1,PROSPER_Kotwani!$15:$15,""),
IF($C20="Jonathan Wellner",_xlfn.XLOOKUP($B20,PROSPER_Wellner!$1:$1,PROSPER_Wellner!$15:$15,""),
IF($C20="Travis Harvey",_xlfn.XLOOKUP($B20,PROSPER_Harvey!$1:$1,PROSPER_Harvey!$15:$15,""),""))))))))="","No Comment",IF(IF($C20="Christopher Lobo",_xlfn.XLOOKUP($B20,PROSPER_Lobo!$1:$1,PROSPER_Lobo!$15:$15,""),
IF($C20="Naren Baliga",_xlfn.XLOOKUP($B20,PROSPER_Baliga!$1:$1,PROSPER_Baliga!$15:$15,""),
IF($C20="Thorsten Huhn",_xlfn.XLOOKUP($B20,PROSPER_Huhn!$1:$1,PROSPER_Huhn!$15:$15,""),
IF($C20="Nick Hull",_xlfn.XLOOKUP($B20,PROSPER_Hull!$1:$1,PROSPER_Hull!$15:$15,""),
IF($C20="Monika Kotwani",_xlfn.XLOOKUP($B20,PROSPER_Kotwani!$1:$1,PROSPER_Kotwani!$15:$15,""),
IF($C20="Jonathan Wellner",_xlfn.XLOOKUP($B20,PROSPER_Wellner!$1:$1,PROSPER_Wellner!$15:$15,""),
IF($C20="Travis Harvey",_xlfn.XLOOKUP($B20,PROSPER_Harvey!$1:$1,PROSPER_Harvey!$15:$15,""),"")))))))="","",
IF($C20="Christopher Lobo",_xlfn.XLOOKUP($B20,PROSPER_Lobo!$1:$1,PROSPER_Lobo!$15:$15,""),
IF($C20="Naren Baliga",_xlfn.XLOOKUP($B20,PROSPER_Baliga!$1:$1,PROSPER_Baliga!$15:$15,""),
IF($C20="Thorsten Huhn",_xlfn.XLOOKUP($B20,PROSPER_Huhn!$1:$1,PROSPER_Huhn!$15:$15,""),
IF($C20="Nick Hull",_xlfn.XLOOKUP($B20,PROSPER_Hull!$1:$1,PROSPER_Hull!$15:$15,""),
IF($C20="Monika Kotwani",_xlfn.XLOOKUP($B20,PROSPER_Kotwani!$1:$1,PROSPER_Kotwani!$15:$15,""),
IF($C20="Jonathan Wellner",_xlfn.XLOOKUP($B20,PROSPER_Wellner!$1:$1,PROSPER_Wellner!$15:$15,""),
IF($C20="Travis Harvey",_xlfn.XLOOKUP($B20,PROSPER_Harvey!$1:$1,PROSPER_Harvey!$15:$15,""),"")))))))))</f>
        <v>No Comment</v>
      </c>
      <c r="BF20" s="124" t="s">
        <v>89</v>
      </c>
      <c r="BG20" s="150" t="str">
        <f t="shared" si="150"/>
        <v>N/A</v>
      </c>
      <c r="BH20" s="120" t="str">
        <f>_xlfn.XLOOKUP(B20,PROSPERInitial_Query!$E:$E,PROSPERInitial_Query!$N:$N,"",,-1)</f>
        <v/>
      </c>
      <c r="BI20" s="121" t="str">
        <f t="shared" si="21"/>
        <v>Doug North1 - PortfolioRevenue Management</v>
      </c>
      <c r="BJ20" s="126" t="str">
        <f>_xlfn.XLOOKUP(BI20,PROSPERDelta_Query!BK:BK,PROSPERDelta_Query!P:P,"",,-1)</f>
        <v/>
      </c>
      <c r="BK20" s="124" t="str">
        <f t="shared" si="151"/>
        <v>N/A</v>
      </c>
      <c r="BL20" s="124" t="str">
        <f>IF(IF(IF($C20="Christopher Lobo",_xlfn.XLOOKUP($B20,PROSPER_Lobo!$1:$1,PROSPER_Lobo!$16:$16,""),
IF($C20="Naren Baliga",_xlfn.XLOOKUP($B20,PROSPER_Baliga!$1:$1,PROSPER_Baliga!$16:$16,""),
IF($C20="Thorsten Huhn",_xlfn.XLOOKUP($B20,PROSPER_Huhn!$1:$1,PROSPER_Huhn!$16:$16,""),
IF($C20="Nick Hull",_xlfn.XLOOKUP($B20,PROSPER_Hull!$1:$1,PROSPER_Hull!$16:$16,""),
IF($C20="Monika Kotwani",_xlfn.XLOOKUP($B20,PROSPER_Kotwani!$1:$1,PROSPER_Kotwani!$16:$16,""),
IF($C20="Jonathan Wellner",_xlfn.XLOOKUP($B20,PROSPER_Wellner!$1:$1,PROSPER_Wellner!$16:$16,""),
IF($C20="Travis Harvey",_xlfn.XLOOKUP($B20,PROSPER_Harvey!$1:$1,PROSPER_Harvey!$16:$16,""),"")))))))="","",
IF($C20="Christopher Lobo",_xlfn.XLOOKUP($B20,PROSPER_Lobo!$1:$1,PROSPER_Lobo!$16:$16,""),
IF($C20="Naren Baliga",_xlfn.XLOOKUP($B20,PROSPER_Baliga!$1:$1,PROSPER_Baliga!$16:$16,""),
IF($C20="Thorsten Huhn",_xlfn.XLOOKUP($B20,PROSPER_Huhn!$1:$1,PROSPER_Huhn!$16:$16,""),
IF($C20="Nick Hull",_xlfn.XLOOKUP($B20,PROSPER_Hull!$1:$1,PROSPER_Hull!$16:$16,""),
IF($C20="Monika Kotwani",_xlfn.XLOOKUP($B20,PROSPER_Kotwani!$1:$1,PROSPER_Kotwani!$16:$16,""),
IF($C20="Jonathan Wellner",_xlfn.XLOOKUP($B20,PROSPER_Wellner!$1:$1,PROSPER_Wellner!$16:$16,""),
IF($C20="Travis Harvey",_xlfn.XLOOKUP($B20,PROSPER_Harvey!$1:$1,PROSPER_Harvey!$16:$16,""),""))))))))="","No Score",IF(IF($C20="Christopher Lobo",_xlfn.XLOOKUP($B20,PROSPER_Lobo!$1:$1,PROSPER_Lobo!$16:$16,""),
IF($C20="Naren Baliga",_xlfn.XLOOKUP($B20,PROSPER_Baliga!$1:$1,PROSPER_Baliga!$16:$16,""),
IF($C20="Thorsten Huhn",_xlfn.XLOOKUP($B20,PROSPER_Huhn!$1:$1,PROSPER_Huhn!$16:$16,""),
IF($C20="Nick Hull",_xlfn.XLOOKUP($B20,PROSPER_Hull!$1:$1,PROSPER_Hull!$16:$16,""),
IF($C20="Monika Kotwani",_xlfn.XLOOKUP($B20,PROSPER_Kotwani!$1:$1,PROSPER_Kotwani!$16:$16,""),
IF($C20="Jonathan Wellner",_xlfn.XLOOKUP($B20,PROSPER_Wellner!$1:$1,PROSPER_Wellner!$16:$16,""),
IF($C20="Travis Harvey",_xlfn.XLOOKUP($B20,PROSPER_Harvey!$1:$1,PROSPER_Harvey!$16:$16,""),"")))))))="","",
IF($C20="Christopher Lobo",_xlfn.XLOOKUP($B20,PROSPER_Lobo!$1:$1,PROSPER_Lobo!$16:$16,""),
IF($C20="Naren Baliga",_xlfn.XLOOKUP($B20,PROSPER_Baliga!$1:$1,PROSPER_Baliga!$16:$16,""),
IF($C20="Thorsten Huhn",_xlfn.XLOOKUP($B20,PROSPER_Huhn!$1:$1,PROSPER_Huhn!$16:$16,""),
IF($C20="Nick Hull",_xlfn.XLOOKUP($B20,PROSPER_Hull!$1:$1,PROSPER_Hull!$16:$16,""),
IF($C20="Monika Kotwani",_xlfn.XLOOKUP($B20,PROSPER_Kotwani!$1:$1,PROSPER_Kotwani!$16:$16,""),
IF($C20="Jonathan Wellner",_xlfn.XLOOKUP($B20,PROSPER_Wellner!$1:$1,PROSPER_Wellner!$16:$16,""),
IF($C20="Travis Harvey",_xlfn.XLOOKUP($B20,PROSPER_Harvey!$1:$1,PROSPER_Harvey!$16:$16,""),"")))))))))</f>
        <v>No Score</v>
      </c>
      <c r="BM20" s="125" t="str">
        <f>IF(IF(IF($C20="Christopher Lobo",_xlfn.XLOOKUP($B20,PROSPER_Lobo!$1:$1,PROSPER_Lobo!$17:$17,""),
IF($C20="Naren Baliga",_xlfn.XLOOKUP($B20,PROSPER_Baliga!$1:$1,PROSPER_Baliga!$17:$17,""),
IF($C20="Thorsten Huhn",_xlfn.XLOOKUP($B20,PROSPER_Huhn!$1:$1,PROSPER_Huhn!$17:$17,""),
IF($C20="Nick Hull",_xlfn.XLOOKUP($B20,PROSPER_Hull!$1:$1,PROSPER_Hull!$17:$17,""),
IF($C20="Monika Kotwani",_xlfn.XLOOKUP($B20,PROSPER_Kotwani!$1:$1,PROSPER_Kotwani!$17:$17,""),
IF($C20="Jonathan Wellner",_xlfn.XLOOKUP($B20,PROSPER_Wellner!$1:$1,PROSPER_Wellner!$17:$17,""),
IF($C20="Travis Harvey",_xlfn.XLOOKUP($B20,PROSPER_Harvey!$1:$1,PROSPER_Harvey!$17:$17,""),"")))))))="","",
IF($C20="Christopher Lobo",_xlfn.XLOOKUP($B20,PROSPER_Lobo!$1:$1,PROSPER_Lobo!$17:$17,""),
IF($C20="Naren Baliga",_xlfn.XLOOKUP($B20,PROSPER_Baliga!$1:$1,PROSPER_Baliga!$17:$17,""),
IF($C20="Thorsten Huhn",_xlfn.XLOOKUP($B20,PROSPER_Huhn!$1:$1,PROSPER_Huhn!$17:$17,""),
IF($C20="Nick Hull",_xlfn.XLOOKUP($B20,PROSPER_Hull!$1:$1,PROSPER_Hull!$17:$17,""),
IF($C20="Monika Kotwani",_xlfn.XLOOKUP($B20,PROSPER_Kotwani!$1:$1,PROSPER_Kotwani!$17:$17,""),
IF($C20="Jonathan Wellner",_xlfn.XLOOKUP($B20,PROSPER_Wellner!$1:$1,PROSPER_Wellner!$17:$17,""),
IF($C20="Travis Harvey",_xlfn.XLOOKUP($B20,PROSPER_Harvey!$1:$1,PROSPER_Harvey!$17:$17,""),""))))))))="","No Comment",IF(IF($C20="Christopher Lobo",_xlfn.XLOOKUP($B20,PROSPER_Lobo!$1:$1,PROSPER_Lobo!$17:$17,""),
IF($C20="Naren Baliga",_xlfn.XLOOKUP($B20,PROSPER_Baliga!$1:$1,PROSPER_Baliga!$17:$17,""),
IF($C20="Thorsten Huhn",_xlfn.XLOOKUP($B20,PROSPER_Huhn!$1:$1,PROSPER_Huhn!$17:$17,""),
IF($C20="Nick Hull",_xlfn.XLOOKUP($B20,PROSPER_Hull!$1:$1,PROSPER_Hull!$17:$17,""),
IF($C20="Monika Kotwani",_xlfn.XLOOKUP($B20,PROSPER_Kotwani!$1:$1,PROSPER_Kotwani!$17:$17,""),
IF($C20="Jonathan Wellner",_xlfn.XLOOKUP($B20,PROSPER_Wellner!$1:$1,PROSPER_Wellner!$17:$17,""),
IF($C20="Travis Harvey",_xlfn.XLOOKUP($B20,PROSPER_Harvey!$1:$1,PROSPER_Harvey!$17:$17,""),"")))))))="","",
IF($C20="Christopher Lobo",_xlfn.XLOOKUP($B20,PROSPER_Lobo!$1:$1,PROSPER_Lobo!$17:$17,""),
IF($C20="Naren Baliga",_xlfn.XLOOKUP($B20,PROSPER_Baliga!$1:$1,PROSPER_Baliga!$17:$17,""),
IF($C20="Thorsten Huhn",_xlfn.XLOOKUP($B20,PROSPER_Huhn!$1:$1,PROSPER_Huhn!$17:$17,""),
IF($C20="Nick Hull",_xlfn.XLOOKUP($B20,PROSPER_Hull!$1:$1,PROSPER_Hull!$17:$17,""),
IF($C20="Monika Kotwani",_xlfn.XLOOKUP($B20,PROSPER_Kotwani!$1:$1,PROSPER_Kotwani!$17:$17,""),
IF($C20="Jonathan Wellner",_xlfn.XLOOKUP($B20,PROSPER_Wellner!$1:$1,PROSPER_Wellner!$17:$17,""),
IF($C20="Travis Harvey",_xlfn.XLOOKUP($B20,PROSPER_Harvey!$1:$1,PROSPER_Harvey!$17:$17,""),"")))))))))</f>
        <v>No Comment</v>
      </c>
      <c r="BN20" s="124">
        <f>IFERROR(ROUND(_xlfn.XLOOKUP(B20,'RevenueChallenge_Query'!$E:$E,'RevenueChallenge_Query'!$F:$F)/3.2,0),"Not Taken")</f>
        <v>6</v>
      </c>
      <c r="BO20" s="150">
        <f t="shared" si="152"/>
        <v>6</v>
      </c>
      <c r="BP20" s="120" t="str">
        <f>_xlfn.XLOOKUP(B20,PROSPERInitial_Query!$E:$E,PROSPERInitial_Query!$O:$O,"",,-1)</f>
        <v/>
      </c>
      <c r="BQ20" s="121" t="str">
        <f t="shared" si="24"/>
        <v>Doug North1 - PortfolioArtificial Intelligence</v>
      </c>
      <c r="BR20" s="126" t="str">
        <f>_xlfn.XLOOKUP(BQ20,PROSPERDelta_Query!BK:BK,PROSPERDelta_Query!Q:Q,"",,-1)</f>
        <v/>
      </c>
      <c r="BS20" s="124" t="str">
        <f t="shared" si="153"/>
        <v>N/A</v>
      </c>
      <c r="BT20" s="124" t="str">
        <f>IF(IF(IF($C20="Christopher Lobo",_xlfn.XLOOKUP($B20,PROSPER_Lobo!$1:$1,PROSPER_Lobo!$18:$18,""),
IF($C20="Naren Baliga",_xlfn.XLOOKUP($B20,PROSPER_Baliga!$1:$1,PROSPER_Baliga!$18:$18,""),
IF($C20="Thorsten Huhn",_xlfn.XLOOKUP($B20,PROSPER_Huhn!$1:$1,PROSPER_Huhn!$18:$18,""),
IF($C20="Nick Hull",_xlfn.XLOOKUP($B20,PROSPER_Hull!$1:$1,PROSPER_Hull!$18:$18,""),
IF($C20="Monika Kotwani",_xlfn.XLOOKUP($B20,PROSPER_Kotwani!$1:$1,PROSPER_Kotwani!$18:$18,""),
IF($C20="Jonathan Wellner",_xlfn.XLOOKUP($B20,PROSPER_Wellner!$1:$1,PROSPER_Wellner!$18:$18,""),
IF($C20="Travis Harvey",_xlfn.XLOOKUP($B20,PROSPER_Harvey!$1:$1,PROSPER_Harvey!$18:$18,""),"")))))))="","",
IF($C20="Christopher Lobo",_xlfn.XLOOKUP($B20,PROSPER_Lobo!$1:$1,PROSPER_Lobo!$18:$18,""),
IF($C20="Naren Baliga",_xlfn.XLOOKUP($B20,PROSPER_Baliga!$1:$1,PROSPER_Baliga!$18:$18,""),
IF($C20="Thorsten Huhn",_xlfn.XLOOKUP($B20,PROSPER_Huhn!$1:$1,PROSPER_Huhn!$18:$18,""),
IF($C20="Nick Hull",_xlfn.XLOOKUP($B20,PROSPER_Hull!$1:$1,PROSPER_Hull!$18:$18,""),
IF($C20="Monika Kotwani",_xlfn.XLOOKUP($B20,PROSPER_Kotwani!$1:$1,PROSPER_Kotwani!$18:$18,""),
IF($C20="Jonathan Wellner",_xlfn.XLOOKUP($B20,PROSPER_Wellner!$1:$1,PROSPER_Wellner!$18:$18,""),
IF($C20="Travis Harvey",_xlfn.XLOOKUP($B20,PROSPER_Harvey!$1:$1,PROSPER_Harvey!$18:$18,""),""))))))))="","No Score",IF(IF($C20="Christopher Lobo",_xlfn.XLOOKUP($B20,PROSPER_Lobo!$1:$1,PROSPER_Lobo!$18:$18,""),
IF($C20="Naren Baliga",_xlfn.XLOOKUP($B20,PROSPER_Baliga!$1:$1,PROSPER_Baliga!$18:$18,""),
IF($C20="Thorsten Huhn",_xlfn.XLOOKUP($B20,PROSPER_Huhn!$1:$1,PROSPER_Huhn!$18:$18,""),
IF($C20="Nick Hull",_xlfn.XLOOKUP($B20,PROSPER_Hull!$1:$1,PROSPER_Hull!$18:$18,""),
IF($C20="Monika Kotwani",_xlfn.XLOOKUP($B20,PROSPER_Kotwani!$1:$1,PROSPER_Kotwani!$18:$18,""),
IF($C20="Jonathan Wellner",_xlfn.XLOOKUP($B20,PROSPER_Wellner!$1:$1,PROSPER_Wellner!$18:$18,""),
IF($C20="Travis Harvey",_xlfn.XLOOKUP($B20,PROSPER_Harvey!$1:$1,PROSPER_Harvey!$18:$18,""),"")))))))="","",
IF($C20="Christopher Lobo",_xlfn.XLOOKUP($B20,PROSPER_Lobo!$1:$1,PROSPER_Lobo!$18:$18,""),
IF($C20="Naren Baliga",_xlfn.XLOOKUP($B20,PROSPER_Baliga!$1:$1,PROSPER_Baliga!$18:$18,""),
IF($C20="Thorsten Huhn",_xlfn.XLOOKUP($B20,PROSPER_Huhn!$1:$1,PROSPER_Huhn!$18:$18,""),
IF($C20="Nick Hull",_xlfn.XLOOKUP($B20,PROSPER_Hull!$1:$1,PROSPER_Hull!$18:$18,""),
IF($C20="Monika Kotwani",_xlfn.XLOOKUP($B20,PROSPER_Kotwani!$1:$1,PROSPER_Kotwani!$18:$18,""),
IF($C20="Jonathan Wellner",_xlfn.XLOOKUP($B20,PROSPER_Wellner!$1:$1,PROSPER_Wellner!$18:$18,""),
IF($C20="Travis Harvey",_xlfn.XLOOKUP($B20,PROSPER_Harvey!$1:$1,PROSPER_Harvey!$18:$18,""),"")))))))))</f>
        <v>No Score</v>
      </c>
      <c r="BU20" s="125" t="str">
        <f>IF(IF(IF($C20="Christopher Lobo",_xlfn.XLOOKUP($B20,PROSPER_Lobo!$1:$1,PROSPER_Lobo!$19:$19,""),
IF($C20="Naren Baliga",_xlfn.XLOOKUP($B20,PROSPER_Baliga!$1:$1,PROSPER_Baliga!$19:$19,""),
IF($C20="Thorsten Huhn",_xlfn.XLOOKUP($B20,PROSPER_Huhn!$1:$1,PROSPER_Huhn!$19:$19,""),
IF($C20="Nick Hull",_xlfn.XLOOKUP($B20,PROSPER_Hull!$1:$1,PROSPER_Hull!$19:$19,""),
IF($C20="Monika Kotwani",_xlfn.XLOOKUP($B20,PROSPER_Kotwani!$1:$1,PROSPER_Kotwani!$19:$19,""),
IF($C20="Jonathan Wellner",_xlfn.XLOOKUP($B20,PROSPER_Wellner!$1:$1,PROSPER_Wellner!$19:$19,""),
IF($C20="Travis Harvey",_xlfn.XLOOKUP($B20,PROSPER_Harvey!$1:$1,PROSPER_Harvey!$19:$19,""),"")))))))="","",
IF($C20="Christopher Lobo",_xlfn.XLOOKUP($B20,PROSPER_Lobo!$1:$1,PROSPER_Lobo!$19:$19,""),
IF($C20="Naren Baliga",_xlfn.XLOOKUP($B20,PROSPER_Baliga!$1:$1,PROSPER_Baliga!$19:$19,""),
IF($C20="Thorsten Huhn",_xlfn.XLOOKUP($B20,PROSPER_Huhn!$1:$1,PROSPER_Huhn!$19:$19,""),
IF($C20="Nick Hull",_xlfn.XLOOKUP($B20,PROSPER_Hull!$1:$1,PROSPER_Hull!$19:$19,""),
IF($C20="Monika Kotwani",_xlfn.XLOOKUP($B20,PROSPER_Kotwani!$1:$1,PROSPER_Kotwani!$19:$19,""),
IF($C20="Jonathan Wellner",_xlfn.XLOOKUP($B20,PROSPER_Wellner!$1:$1,PROSPER_Wellner!$19:$19,""),
IF($C20="Travis Harvey",_xlfn.XLOOKUP($B20,PROSPER_Harvey!$1:$1,PROSPER_Harvey!$19:$19,""),""))))))))="","No Comment",IF(IF($C20="Christopher Lobo",_xlfn.XLOOKUP($B20,PROSPER_Lobo!$1:$1,PROSPER_Lobo!$19:$19,""),
IF($C20="Naren Baliga",_xlfn.XLOOKUP($B20,PROSPER_Baliga!$1:$1,PROSPER_Baliga!$19:$19,""),
IF($C20="Thorsten Huhn",_xlfn.XLOOKUP($B20,PROSPER_Huhn!$1:$1,PROSPER_Huhn!$19:$19,""),
IF($C20="Nick Hull",_xlfn.XLOOKUP($B20,PROSPER_Hull!$1:$1,PROSPER_Hull!$19:$19,""),
IF($C20="Monika Kotwani",_xlfn.XLOOKUP($B20,PROSPER_Kotwani!$1:$1,PROSPER_Kotwani!$19:$19,""),
IF($C20="Jonathan Wellner",_xlfn.XLOOKUP($B20,PROSPER_Wellner!$1:$1,PROSPER_Wellner!$19:$19,""),
IF($C20="Travis Harvey",_xlfn.XLOOKUP($B20,PROSPER_Harvey!$1:$1,PROSPER_Harvey!$19:$19,""),"")))))))="","",
IF($C20="Christopher Lobo",_xlfn.XLOOKUP($B20,PROSPER_Lobo!$1:$1,PROSPER_Lobo!$19:$19,""),
IF($C20="Naren Baliga",_xlfn.XLOOKUP($B20,PROSPER_Baliga!$1:$1,PROSPER_Baliga!$19:$19,""),
IF($C20="Thorsten Huhn",_xlfn.XLOOKUP($B20,PROSPER_Huhn!$1:$1,PROSPER_Huhn!$19:$19,""),
IF($C20="Nick Hull",_xlfn.XLOOKUP($B20,PROSPER_Hull!$1:$1,PROSPER_Hull!$19:$19,""),
IF($C20="Monika Kotwani",_xlfn.XLOOKUP($B20,PROSPER_Kotwani!$1:$1,PROSPER_Kotwani!$19:$19,""),
IF($C20="Jonathan Wellner",_xlfn.XLOOKUP($B20,PROSPER_Wellner!$1:$1,PROSPER_Wellner!$19:$19,""),
IF($C20="Travis Harvey",_xlfn.XLOOKUP($B20,PROSPER_Harvey!$1:$1,PROSPER_Harvey!$19:$19,""),"")))))))))</f>
        <v>No Comment</v>
      </c>
      <c r="BV20" s="124" t="s">
        <v>89</v>
      </c>
      <c r="BW20" s="150" t="str">
        <f t="shared" si="154"/>
        <v>N/A</v>
      </c>
      <c r="BX20" s="127" t="str">
        <f t="shared" si="155"/>
        <v>N/A</v>
      </c>
      <c r="BY20" s="128" t="str">
        <f t="shared" si="156"/>
        <v>N/A</v>
      </c>
      <c r="BZ20" s="128">
        <f t="shared" si="157"/>
        <v>6.5</v>
      </c>
      <c r="CA20" s="129">
        <f t="shared" si="158"/>
        <v>6.5</v>
      </c>
      <c r="CB20" s="130" t="str">
        <f>_xlfn.XLOOKUP(B20,PROSPERInitial_Query!$E:$E,PROSPERInitial_Query!$AA:$AA,"",,-1)</f>
        <v/>
      </c>
      <c r="CC20" s="121" t="str">
        <f t="shared" si="31"/>
        <v>Doug North2 - RelationshipAccount / Stakeholder 1Name</v>
      </c>
      <c r="CD20" s="121" t="str">
        <f>_xlfn.XLOOKUP(CC20,PROSPERDelta_Query!BK:BK,PROSPERDelta_Query!AC:AC,"",,-1)</f>
        <v/>
      </c>
      <c r="CE20" s="126" t="str">
        <f>_xlfn.XLOOKUP(B20,PROSPERInitial_Query!$E:$E,PROSPERInitial_Query!$Q:$Q,"",,-1)</f>
        <v/>
      </c>
      <c r="CF20" s="121" t="str">
        <f t="shared" si="32"/>
        <v>Doug North2 - RelationshipAccount / Stakeholder 1Self Score</v>
      </c>
      <c r="CG20" s="126" t="str">
        <f>_xlfn.XLOOKUP(CF20,PROSPERDelta_Query!BK:BK,PROSPERDelta_Query!AM:AM,"",,-1)</f>
        <v/>
      </c>
      <c r="CH20" s="131" t="str">
        <f t="shared" si="159"/>
        <v/>
      </c>
      <c r="CI20" s="131" t="str">
        <f t="shared" si="160"/>
        <v>N/A</v>
      </c>
      <c r="CJ20" s="132" t="str">
        <f t="shared" si="161"/>
        <v>N/A</v>
      </c>
      <c r="CK20" s="132" t="str">
        <f>IF(IF(IF($C20="Christopher Lobo",_xlfn.XLOOKUP($B20,PROSPER_Lobo!$1:$1,PROSPER_Lobo!$21:$21,""),
IF($C20="Naren Baliga",_xlfn.XLOOKUP($B20,PROSPER_Baliga!$1:$1,PROSPER_Baliga!$21:$21,""),
IF($C20="Thorsten Huhn",_xlfn.XLOOKUP($B20,PROSPER_Huhn!$1:$1,PROSPER_Huhn!$21:$21,""),
IF($C20="Nick Hull",_xlfn.XLOOKUP($B20,PROSPER_Hull!$1:$1,PROSPER_Hull!$21:$21,""),
IF($C20="Monika Kotwani",_xlfn.XLOOKUP($B20,PROSPER_Kotwani!$1:$1,PROSPER_Kotwani!$21:$21,""),
IF($C20="Jonathan Wellner",_xlfn.XLOOKUP($B20,PROSPER_Wellner!$1:$1,PROSPER_Wellner!$21:$21,""),
IF($C20="Travis Harvey",_xlfn.XLOOKUP($B20,PROSPER_Harvey!$1:$1,PROSPER_Harvey!$21:$21,""),"")))))))="","",
IF($C20="Christopher Lobo",_xlfn.XLOOKUP($B20,PROSPER_Lobo!$1:$1,PROSPER_Lobo!$21:$21,""),
IF($C20="Naren Baliga",_xlfn.XLOOKUP($B20,PROSPER_Baliga!$1:$1,PROSPER_Baliga!$21:$21,""),
IF($C20="Thorsten Huhn",_xlfn.XLOOKUP($B20,PROSPER_Huhn!$1:$1,PROSPER_Huhn!$21:$21,""),
IF($C20="Nick Hull",_xlfn.XLOOKUP($B20,PROSPER_Hull!$1:$1,PROSPER_Hull!$21:$21,""),
IF($C20="Monika Kotwani",_xlfn.XLOOKUP($B20,PROSPER_Kotwani!$1:$1,PROSPER_Kotwani!$21:$21,""),
IF($C20="Jonathan Wellner",_xlfn.XLOOKUP($B20,PROSPER_Wellner!$1:$1,PROSPER_Wellner!$21:$21,""),
IF($C20="Travis Harvey",_xlfn.XLOOKUP($B20,PROSPER_Harvey!$1:$1,PROSPER_Harvey!$21:$21,""),""))))))))="","No Score",IF(IF($C20="Christopher Lobo",_xlfn.XLOOKUP($B20,PROSPER_Lobo!$1:$1,PROSPER_Lobo!$21:$21,""),
IF($C20="Naren Baliga",_xlfn.XLOOKUP($B20,PROSPER_Baliga!$1:$1,PROSPER_Baliga!$21:$21,""),
IF($C20="Thorsten Huhn",_xlfn.XLOOKUP($B20,PROSPER_Huhn!$1:$1,PROSPER_Huhn!$21:$21,""),
IF($C20="Nick Hull",_xlfn.XLOOKUP($B20,PROSPER_Hull!$1:$1,PROSPER_Hull!$21:$21,""),
IF($C20="Monika Kotwani",_xlfn.XLOOKUP($B20,PROSPER_Kotwani!$1:$1,PROSPER_Kotwani!$21:$21,""),
IF($C20="Jonathan Wellner",_xlfn.XLOOKUP($B20,PROSPER_Wellner!$1:$1,PROSPER_Wellner!$21:$21,""),
IF($C20="Travis Harvey",_xlfn.XLOOKUP($B20,PROSPER_Harvey!$1:$1,PROSPER_Harvey!$21:$21,""),"")))))))="","",
IF($C20="Christopher Lobo",_xlfn.XLOOKUP($B20,PROSPER_Lobo!$1:$1,PROSPER_Lobo!$21:$21,""),
IF($C20="Naren Baliga",_xlfn.XLOOKUP($B20,PROSPER_Baliga!$1:$1,PROSPER_Baliga!$21:$21,""),
IF($C20="Thorsten Huhn",_xlfn.XLOOKUP($B20,PROSPER_Huhn!$1:$1,PROSPER_Huhn!$21:$21,""),
IF($C20="Nick Hull",_xlfn.XLOOKUP($B20,PROSPER_Hull!$1:$1,PROSPER_Hull!$21:$21,""),
IF($C20="Monika Kotwani",_xlfn.XLOOKUP($B20,PROSPER_Kotwani!$1:$1,PROSPER_Kotwani!$21:$21,""),
IF($C20="Jonathan Wellner",_xlfn.XLOOKUP($B20,PROSPER_Wellner!$1:$1,PROSPER_Wellner!$21:$21,""),
IF($C20="Travis Harvey",_xlfn.XLOOKUP($B20,PROSPER_Harvey!$1:$1,PROSPER_Harvey!$21:$21,""),"")))))))))</f>
        <v>N/A</v>
      </c>
      <c r="CL20" s="131" t="str">
        <f>IF(IF(IF($C20="Christopher Lobo",_xlfn.XLOOKUP($B20,PROSPER_Lobo!$1:$1,PROSPER_Lobo!$22:$22,""),
IF($C20="Naren Baliga",_xlfn.XLOOKUP($B20,PROSPER_Baliga!$1:$1,PROSPER_Baliga!$22:$22,""),
IF($C20="Thorsten Huhn",_xlfn.XLOOKUP($B20,PROSPER_Huhn!$1:$1,PROSPER_Huhn!$22:$22,""),
IF($C20="Nick Hull",_xlfn.XLOOKUP($B20,PROSPER_Hull!$1:$1,PROSPER_Hull!$22:$22,""),
IF($C20="Monika Kotwani",_xlfn.XLOOKUP($B20,PROSPER_Kotwani!$1:$1,PROSPER_Kotwani!$22:$22,""),
IF($C20="Jonathan Wellner",_xlfn.XLOOKUP($B20,PROSPER_Wellner!$1:$1,PROSPER_Wellner!$22:$22,""),
IF($C20="Travis Harvey",_xlfn.XLOOKUP($B20,PROSPER_Harvey!$1:$1,PROSPER_Harvey!$22:$22,""),"")))))))="","",
IF($C20="Christopher Lobo",_xlfn.XLOOKUP($B20,PROSPER_Lobo!$1:$1,PROSPER_Lobo!$22:$22,""),
IF($C20="Naren Baliga",_xlfn.XLOOKUP($B20,PROSPER_Baliga!$1:$1,PROSPER_Baliga!$22:$22,""),
IF($C20="Thorsten Huhn",_xlfn.XLOOKUP($B20,PROSPER_Huhn!$1:$1,PROSPER_Huhn!$22:$22,""),
IF($C20="Nick Hull",_xlfn.XLOOKUP($B20,PROSPER_Hull!$1:$1,PROSPER_Hull!$22:$22,""),
IF($C20="Monika Kotwani",_xlfn.XLOOKUP($B20,PROSPER_Kotwani!$1:$1,PROSPER_Kotwani!$22:$22,""),
IF($C20="Jonathan Wellner",_xlfn.XLOOKUP($B20,PROSPER_Wellner!$1:$1,PROSPER_Wellner!$22:$22,""),
IF($C20="Travis Harvey",_xlfn.XLOOKUP($B20,PROSPER_Harvey!$1:$1,PROSPER_Harvey!$22:$22,""),""))))))))="","No Comment",IF(IF($C20="Christopher Lobo",_xlfn.XLOOKUP($B20,PROSPER_Lobo!$1:$1,PROSPER_Lobo!$22:$22,""),
IF($C20="Naren Baliga",_xlfn.XLOOKUP($B20,PROSPER_Baliga!$1:$1,PROSPER_Baliga!$22:$22,""),
IF($C20="Thorsten Huhn",_xlfn.XLOOKUP($B20,PROSPER_Huhn!$1:$1,PROSPER_Huhn!$22:$22,""),
IF($C20="Nick Hull",_xlfn.XLOOKUP($B20,PROSPER_Hull!$1:$1,PROSPER_Hull!$22:$22,""),
IF($C20="Monika Kotwani",_xlfn.XLOOKUP($B20,PROSPER_Kotwani!$1:$1,PROSPER_Kotwani!$22:$22,""),
IF($C20="Jonathan Wellner",_xlfn.XLOOKUP($B20,PROSPER_Wellner!$1:$1,PROSPER_Wellner!$22:$22,""),
IF($C20="Travis Harvey",_xlfn.XLOOKUP($B20,PROSPER_Harvey!$1:$1,PROSPER_Harvey!$22:$22,""),"")))))))="","",
IF($C20="Christopher Lobo",_xlfn.XLOOKUP($B20,PROSPER_Lobo!$1:$1,PROSPER_Lobo!$22:$22,""),
IF($C20="Naren Baliga",_xlfn.XLOOKUP($B20,PROSPER_Baliga!$1:$1,PROSPER_Baliga!$22:$22,""),
IF($C20="Thorsten Huhn",_xlfn.XLOOKUP($B20,PROSPER_Huhn!$1:$1,PROSPER_Huhn!$22:$22,""),
IF($C20="Nick Hull",_xlfn.XLOOKUP($B20,PROSPER_Hull!$1:$1,PROSPER_Hull!$22:$22,""),
IF($C20="Monika Kotwani",_xlfn.XLOOKUP($B20,PROSPER_Kotwani!$1:$1,PROSPER_Kotwani!$22:$22,""),
IF($C20="Jonathan Wellner",_xlfn.XLOOKUP($B20,PROSPER_Wellner!$1:$1,PROSPER_Wellner!$22:$22,""),
IF($C20="Travis Harvey",_xlfn.XLOOKUP($B20,PROSPER_Harvey!$1:$1,PROSPER_Harvey!$22:$22,""),"")))))))))</f>
        <v>N/A</v>
      </c>
      <c r="CM20" s="150" t="str">
        <f t="shared" si="162"/>
        <v>N/A</v>
      </c>
      <c r="CN20" s="130" t="str">
        <f>_xlfn.XLOOKUP(B20,PROSPERInitial_Query!$E:$E,PROSPERInitial_Query!$AB:$AB,"",,-1)</f>
        <v/>
      </c>
      <c r="CO20" s="121" t="str">
        <f t="shared" si="37"/>
        <v>Doug North2 - RelationshipAccount / Stakeholder 2Name</v>
      </c>
      <c r="CP20" s="121" t="str">
        <f>_xlfn.XLOOKUP(CO20,PROSPERDelta_Query!BK:BK,PROSPERDelta_Query!AD:AD,"",,-1)</f>
        <v/>
      </c>
      <c r="CQ20" s="126" t="str">
        <f>_xlfn.XLOOKUP(B20,PROSPERInitial_Query!$E:$E,PROSPERInitial_Query!$R:$R,"",,-1)</f>
        <v/>
      </c>
      <c r="CR20" s="121" t="str">
        <f t="shared" si="38"/>
        <v>Doug North2 - RelationshipAccount / Stakeholder 2Self Score</v>
      </c>
      <c r="CS20" s="126" t="str">
        <f>_xlfn.XLOOKUP(CR20,PROSPERDelta_Query!BK:BK,PROSPERDelta_Query!AN:AN,"",,-1)</f>
        <v/>
      </c>
      <c r="CT20" s="131" t="str">
        <f t="shared" si="163"/>
        <v/>
      </c>
      <c r="CU20" s="131" t="str">
        <f t="shared" si="164"/>
        <v>N/A</v>
      </c>
      <c r="CV20" s="132" t="str">
        <f t="shared" si="165"/>
        <v>N/A</v>
      </c>
      <c r="CW20" s="132" t="str">
        <f>IF(IF(IF($C20="Christopher Lobo",_xlfn.XLOOKUP($B20,PROSPER_Lobo!$1:$1,PROSPER_Lobo!$24:$24,""),
IF($C20="Naren Baliga",_xlfn.XLOOKUP($B20,PROSPER_Baliga!$1:$1,PROSPER_Baliga!$24:$24,""),
IF($C20="Thorsten Huhn",_xlfn.XLOOKUP($B20,PROSPER_Huhn!$1:$1,PROSPER_Huhn!$24:$24,""),
IF($C20="Nick Hull",_xlfn.XLOOKUP($B20,PROSPER_Hull!$1:$1,PROSPER_Hull!$24:$24,""),
IF($C20="Monika Kotwani",_xlfn.XLOOKUP($B20,PROSPER_Kotwani!$1:$1,PROSPER_Kotwani!$24:$24,""),
IF($C20="Jonathan Wellner",_xlfn.XLOOKUP($B20,PROSPER_Wellner!$1:$1,PROSPER_Wellner!$24:$24,""),
IF($C20="Travis Harvey",_xlfn.XLOOKUP($B20,PROSPER_Harvey!$1:$1,PROSPER_Harvey!$24:$24,""),"")))))))="","",
IF($C20="Christopher Lobo",_xlfn.XLOOKUP($B20,PROSPER_Lobo!$1:$1,PROSPER_Lobo!$24:$24,""),
IF($C20="Naren Baliga",_xlfn.XLOOKUP($B20,PROSPER_Baliga!$1:$1,PROSPER_Baliga!$24:$24,""),
IF($C20="Thorsten Huhn",_xlfn.XLOOKUP($B20,PROSPER_Huhn!$1:$1,PROSPER_Huhn!$24:$24,""),
IF($C20="Nick Hull",_xlfn.XLOOKUP($B20,PROSPER_Hull!$1:$1,PROSPER_Hull!$24:$24,""),
IF($C20="Monika Kotwani",_xlfn.XLOOKUP($B20,PROSPER_Kotwani!$1:$1,PROSPER_Kotwani!$24:$24,""),
IF($C20="Jonathan Wellner",_xlfn.XLOOKUP($B20,PROSPER_Wellner!$1:$1,PROSPER_Wellner!$24:$24,""),
IF($C20="Travis Harvey",_xlfn.XLOOKUP($B20,PROSPER_Harvey!$1:$1,PROSPER_Harvey!$24:$24,""),""))))))))="","No Score",IF(IF($C20="Christopher Lobo",_xlfn.XLOOKUP($B20,PROSPER_Lobo!$1:$1,PROSPER_Lobo!$24:$24,""),
IF($C20="Naren Baliga",_xlfn.XLOOKUP($B20,PROSPER_Baliga!$1:$1,PROSPER_Baliga!$24:$24,""),
IF($C20="Thorsten Huhn",_xlfn.XLOOKUP($B20,PROSPER_Huhn!$1:$1,PROSPER_Huhn!$24:$24,""),
IF($C20="Nick Hull",_xlfn.XLOOKUP($B20,PROSPER_Hull!$1:$1,PROSPER_Hull!$24:$24,""),
IF($C20="Monika Kotwani",_xlfn.XLOOKUP($B20,PROSPER_Kotwani!$1:$1,PROSPER_Kotwani!$24:$24,""),
IF($C20="Jonathan Wellner",_xlfn.XLOOKUP($B20,PROSPER_Wellner!$1:$1,PROSPER_Wellner!$24:$24,""),
IF($C20="Travis Harvey",_xlfn.XLOOKUP($B20,PROSPER_Harvey!$1:$1,PROSPER_Harvey!$24:$24,""),"")))))))="","",
IF($C20="Christopher Lobo",_xlfn.XLOOKUP($B20,PROSPER_Lobo!$1:$1,PROSPER_Lobo!$24:$24,""),
IF($C20="Naren Baliga",_xlfn.XLOOKUP($B20,PROSPER_Baliga!$1:$1,PROSPER_Baliga!$24:$24,""),
IF($C20="Thorsten Huhn",_xlfn.XLOOKUP($B20,PROSPER_Huhn!$1:$1,PROSPER_Huhn!$24:$24,""),
IF($C20="Nick Hull",_xlfn.XLOOKUP($B20,PROSPER_Hull!$1:$1,PROSPER_Hull!$24:$24,""),
IF($C20="Monika Kotwani",_xlfn.XLOOKUP($B20,PROSPER_Kotwani!$1:$1,PROSPER_Kotwani!$24:$24,""),
IF($C20="Jonathan Wellner",_xlfn.XLOOKUP($B20,PROSPER_Wellner!$1:$1,PROSPER_Wellner!$24:$24,""),
IF($C20="Travis Harvey",_xlfn.XLOOKUP($B20,PROSPER_Harvey!$1:$1,PROSPER_Harvey!$24:$24,""),"")))))))))</f>
        <v>N/A</v>
      </c>
      <c r="CX20" s="131" t="str">
        <f>IF(IF(IF($C20="Christopher Lobo",_xlfn.XLOOKUP($B20,PROSPER_Lobo!$1:$1,PROSPER_Lobo!$25:$25,""),
IF($C20="Naren Baliga",_xlfn.XLOOKUP($B20,PROSPER_Baliga!$1:$1,PROSPER_Baliga!$25:$25,""),
IF($C20="Thorsten Huhn",_xlfn.XLOOKUP($B20,PROSPER_Huhn!$1:$1,PROSPER_Huhn!$25:$25,""),
IF($C20="Nick Hull",_xlfn.XLOOKUP($B20,PROSPER_Hull!$1:$1,PROSPER_Hull!$25:$25,""),
IF($C20="Monika Kotwani",_xlfn.XLOOKUP($B20,PROSPER_Kotwani!$1:$1,PROSPER_Kotwani!$25:$25,""),
IF($C20="Jonathan Wellner",_xlfn.XLOOKUP($B20,PROSPER_Wellner!$1:$1,PROSPER_Wellner!$25:$25,""),
IF($C20="Travis Harvey",_xlfn.XLOOKUP($B20,PROSPER_Harvey!$1:$1,PROSPER_Harvey!$25:$25,""),"")))))))="","",
IF($C20="Christopher Lobo",_xlfn.XLOOKUP($B20,PROSPER_Lobo!$1:$1,PROSPER_Lobo!$25:$25,""),
IF($C20="Naren Baliga",_xlfn.XLOOKUP($B20,PROSPER_Baliga!$1:$1,PROSPER_Baliga!$25:$25,""),
IF($C20="Thorsten Huhn",_xlfn.XLOOKUP($B20,PROSPER_Huhn!$1:$1,PROSPER_Huhn!$25:$25,""),
IF($C20="Nick Hull",_xlfn.XLOOKUP($B20,PROSPER_Hull!$1:$1,PROSPER_Hull!$25:$25,""),
IF($C20="Monika Kotwani",_xlfn.XLOOKUP($B20,PROSPER_Kotwani!$1:$1,PROSPER_Kotwani!$25:$25,""),
IF($C20="Jonathan Wellner",_xlfn.XLOOKUP($B20,PROSPER_Wellner!$1:$1,PROSPER_Wellner!$25:$25,""),
IF($C20="Travis Harvey",_xlfn.XLOOKUP($B20,PROSPER_Harvey!$1:$1,PROSPER_Harvey!$25:$25,""),""))))))))="","No Comment",IF(IF($C20="Christopher Lobo",_xlfn.XLOOKUP($B20,PROSPER_Lobo!$1:$1,PROSPER_Lobo!$25:$25,""),
IF($C20="Naren Baliga",_xlfn.XLOOKUP($B20,PROSPER_Baliga!$1:$1,PROSPER_Baliga!$25:$25,""),
IF($C20="Thorsten Huhn",_xlfn.XLOOKUP($B20,PROSPER_Huhn!$1:$1,PROSPER_Huhn!$25:$25,""),
IF($C20="Nick Hull",_xlfn.XLOOKUP($B20,PROSPER_Hull!$1:$1,PROSPER_Hull!$25:$25,""),
IF($C20="Monika Kotwani",_xlfn.XLOOKUP($B20,PROSPER_Kotwani!$1:$1,PROSPER_Kotwani!$25:$25,""),
IF($C20="Jonathan Wellner",_xlfn.XLOOKUP($B20,PROSPER_Wellner!$1:$1,PROSPER_Wellner!$25:$25,""),
IF($C20="Travis Harvey",_xlfn.XLOOKUP($B20,PROSPER_Harvey!$1:$1,PROSPER_Harvey!$25:$25,""),"")))))))="","",
IF($C20="Christopher Lobo",_xlfn.XLOOKUP($B20,PROSPER_Lobo!$1:$1,PROSPER_Lobo!$25:$25,""),
IF($C20="Naren Baliga",_xlfn.XLOOKUP($B20,PROSPER_Baliga!$1:$1,PROSPER_Baliga!$25:$25,""),
IF($C20="Thorsten Huhn",_xlfn.XLOOKUP($B20,PROSPER_Huhn!$1:$1,PROSPER_Huhn!$25:$25,""),
IF($C20="Nick Hull",_xlfn.XLOOKUP($B20,PROSPER_Hull!$1:$1,PROSPER_Hull!$25:$25,""),
IF($C20="Monika Kotwani",_xlfn.XLOOKUP($B20,PROSPER_Kotwani!$1:$1,PROSPER_Kotwani!$25:$25,""),
IF($C20="Jonathan Wellner",_xlfn.XLOOKUP($B20,PROSPER_Wellner!$1:$1,PROSPER_Wellner!$25:$25,""),
IF($C20="Travis Harvey",_xlfn.XLOOKUP($B20,PROSPER_Harvey!$1:$1,PROSPER_Harvey!$25:$25,""),"")))))))))</f>
        <v>N/A</v>
      </c>
      <c r="CY20" s="150" t="str">
        <f t="shared" si="166"/>
        <v>N/A</v>
      </c>
      <c r="CZ20" s="130" t="str">
        <f>_xlfn.XLOOKUP(B20,PROSPERInitial_Query!$E:$E,PROSPERInitial_Query!$AC:$AC,"",,-1)</f>
        <v/>
      </c>
      <c r="DA20" s="121" t="str">
        <f t="shared" si="43"/>
        <v>Doug North2 - RelationshipAccount / Stakeholder 3Name</v>
      </c>
      <c r="DB20" s="121" t="str">
        <f>_xlfn.XLOOKUP(DA20,PROSPERDelta_Query!BK:BK,PROSPERDelta_Query!AE:AE,"",,-1)</f>
        <v/>
      </c>
      <c r="DC20" s="126" t="str">
        <f>_xlfn.XLOOKUP(B20,PROSPERInitial_Query!$E:$E,PROSPERInitial_Query!$S:$S,"",,-1)</f>
        <v/>
      </c>
      <c r="DD20" s="121" t="str">
        <f t="shared" si="44"/>
        <v>Doug North2 - RelationshipAccount / Stakeholder 3Self Score</v>
      </c>
      <c r="DE20" s="126" t="str">
        <f>_xlfn.XLOOKUP(DD20,PROSPERDelta_Query!BK:BK,PROSPERDelta_Query!AO:AO,"",,-1)</f>
        <v/>
      </c>
      <c r="DF20" s="131" t="str">
        <f t="shared" si="167"/>
        <v/>
      </c>
      <c r="DG20" s="131" t="str">
        <f t="shared" si="168"/>
        <v>N/A</v>
      </c>
      <c r="DH20" s="132" t="str">
        <f t="shared" si="169"/>
        <v>N/A</v>
      </c>
      <c r="DI20" s="132" t="str">
        <f>IF(IF(IF($C20="Christopher Lobo",_xlfn.XLOOKUP($B20,PROSPER_Lobo!$1:$1,PROSPER_Lobo!$27:$27,""),
IF($C20="Naren Baliga",_xlfn.XLOOKUP($B20,PROSPER_Baliga!$1:$1,PROSPER_Baliga!$27:$27,""),
IF($C20="Thorsten Huhn",_xlfn.XLOOKUP($B20,PROSPER_Huhn!$1:$1,PROSPER_Huhn!$27:$27,""),
IF($C20="Nick Hull",_xlfn.XLOOKUP($B20,PROSPER_Hull!$1:$1,PROSPER_Hull!$27:$27,""),
IF($C20="Monika Kotwani",_xlfn.XLOOKUP($B20,PROSPER_Kotwani!$1:$1,PROSPER_Kotwani!$27:$27,""),
IF($C20="Jonathan Wellner",_xlfn.XLOOKUP($B20,PROSPER_Wellner!$1:$1,PROSPER_Wellner!$27:$27,""),
IF($C20="Travis Harvey",_xlfn.XLOOKUP($B20,PROSPER_Harvey!$1:$1,PROSPER_Harvey!$27:$27,""),"")))))))="","",
IF($C20="Christopher Lobo",_xlfn.XLOOKUP($B20,PROSPER_Lobo!$1:$1,PROSPER_Lobo!$27:$27,""),
IF($C20="Naren Baliga",_xlfn.XLOOKUP($B20,PROSPER_Baliga!$1:$1,PROSPER_Baliga!$27:$27,""),
IF($C20="Thorsten Huhn",_xlfn.XLOOKUP($B20,PROSPER_Huhn!$1:$1,PROSPER_Huhn!$27:$27,""),
IF($C20="Nick Hull",_xlfn.XLOOKUP($B20,PROSPER_Hull!$1:$1,PROSPER_Hull!$27:$27,""),
IF($C20="Monika Kotwani",_xlfn.XLOOKUP($B20,PROSPER_Kotwani!$1:$1,PROSPER_Kotwani!$27:$27,""),
IF($C20="Jonathan Wellner",_xlfn.XLOOKUP($B20,PROSPER_Wellner!$1:$1,PROSPER_Wellner!$27:$27,""),
IF($C20="Travis Harvey",_xlfn.XLOOKUP($B20,PROSPER_Harvey!$1:$1,PROSPER_Harvey!$27:$27,""),""))))))))="","No Score",IF(IF($C20="Christopher Lobo",_xlfn.XLOOKUP($B20,PROSPER_Lobo!$1:$1,PROSPER_Lobo!$27:$27,""),
IF($C20="Naren Baliga",_xlfn.XLOOKUP($B20,PROSPER_Baliga!$1:$1,PROSPER_Baliga!$27:$27,""),
IF($C20="Thorsten Huhn",_xlfn.XLOOKUP($B20,PROSPER_Huhn!$1:$1,PROSPER_Huhn!$27:$27,""),
IF($C20="Nick Hull",_xlfn.XLOOKUP($B20,PROSPER_Hull!$1:$1,PROSPER_Hull!$27:$27,""),
IF($C20="Monika Kotwani",_xlfn.XLOOKUP($B20,PROSPER_Kotwani!$1:$1,PROSPER_Kotwani!$27:$27,""),
IF($C20="Jonathan Wellner",_xlfn.XLOOKUP($B20,PROSPER_Wellner!$1:$1,PROSPER_Wellner!$27:$27,""),
IF($C20="Travis Harvey",_xlfn.XLOOKUP($B20,PROSPER_Harvey!$1:$1,PROSPER_Harvey!$27:$27,""),"")))))))="","",
IF($C20="Christopher Lobo",_xlfn.XLOOKUP($B20,PROSPER_Lobo!$1:$1,PROSPER_Lobo!$27:$27,""),
IF($C20="Naren Baliga",_xlfn.XLOOKUP($B20,PROSPER_Baliga!$1:$1,PROSPER_Baliga!$27:$27,""),
IF($C20="Thorsten Huhn",_xlfn.XLOOKUP($B20,PROSPER_Huhn!$1:$1,PROSPER_Huhn!$27:$27,""),
IF($C20="Nick Hull",_xlfn.XLOOKUP($B20,PROSPER_Hull!$1:$1,PROSPER_Hull!$27:$27,""),
IF($C20="Monika Kotwani",_xlfn.XLOOKUP($B20,PROSPER_Kotwani!$1:$1,PROSPER_Kotwani!$27:$27,""),
IF($C20="Jonathan Wellner",_xlfn.XLOOKUP($B20,PROSPER_Wellner!$1:$1,PROSPER_Wellner!$27:$27,""),
IF($C20="Travis Harvey",_xlfn.XLOOKUP($B20,PROSPER_Harvey!$1:$1,PROSPER_Harvey!$27:$27,""),"")))))))))</f>
        <v>N/A</v>
      </c>
      <c r="DJ20" s="131" t="str">
        <f>IF(IF(IF($C20="Christopher Lobo",_xlfn.XLOOKUP($B20,PROSPER_Lobo!$1:$1,PROSPER_Lobo!$28:$28,""),
IF($C20="Naren Baliga",_xlfn.XLOOKUP($B20,PROSPER_Baliga!$1:$1,PROSPER_Baliga!$28:$28,""),
IF($C20="Thorsten Huhn",_xlfn.XLOOKUP($B20,PROSPER_Huhn!$1:$1,PROSPER_Huhn!$28:$28,""),
IF($C20="Nick Hull",_xlfn.XLOOKUP($B20,PROSPER_Hull!$1:$1,PROSPER_Hull!$28:$28,""),
IF($C20="Monika Kotwani",_xlfn.XLOOKUP($B20,PROSPER_Kotwani!$1:$1,PROSPER_Kotwani!$28:$28,""),
IF($C20="Jonathan Wellner",_xlfn.XLOOKUP($B20,PROSPER_Wellner!$1:$1,PROSPER_Wellner!$28:$28,""),
IF($C20="Travis Harvey",_xlfn.XLOOKUP($B20,PROSPER_Harvey!$1:$1,PROSPER_Harvey!$28:$28,""),"")))))))="","",
IF($C20="Christopher Lobo",_xlfn.XLOOKUP($B20,PROSPER_Lobo!$1:$1,PROSPER_Lobo!$28:$28,""),
IF($C20="Naren Baliga",_xlfn.XLOOKUP($B20,PROSPER_Baliga!$1:$1,PROSPER_Baliga!$28:$28,""),
IF($C20="Thorsten Huhn",_xlfn.XLOOKUP($B20,PROSPER_Huhn!$1:$1,PROSPER_Huhn!$28:$28,""),
IF($C20="Nick Hull",_xlfn.XLOOKUP($B20,PROSPER_Hull!$1:$1,PROSPER_Hull!$28:$28,""),
IF($C20="Monika Kotwani",_xlfn.XLOOKUP($B20,PROSPER_Kotwani!$1:$1,PROSPER_Kotwani!$28:$28,""),
IF($C20="Jonathan Wellner",_xlfn.XLOOKUP($B20,PROSPER_Wellner!$1:$1,PROSPER_Wellner!$28:$28,""),
IF($C20="Travis Harvey",_xlfn.XLOOKUP($B20,PROSPER_Harvey!$1:$1,PROSPER_Harvey!$28:$28,""),""))))))))="","No Comment",IF(IF($C20="Christopher Lobo",_xlfn.XLOOKUP($B20,PROSPER_Lobo!$1:$1,PROSPER_Lobo!$28:$28,""),
IF($C20="Naren Baliga",_xlfn.XLOOKUP($B20,PROSPER_Baliga!$1:$1,PROSPER_Baliga!$28:$28,""),
IF($C20="Thorsten Huhn",_xlfn.XLOOKUP($B20,PROSPER_Huhn!$1:$1,PROSPER_Huhn!$28:$28,""),
IF($C20="Nick Hull",_xlfn.XLOOKUP($B20,PROSPER_Hull!$1:$1,PROSPER_Hull!$28:$28,""),
IF($C20="Monika Kotwani",_xlfn.XLOOKUP($B20,PROSPER_Kotwani!$1:$1,PROSPER_Kotwani!$28:$28,""),
IF($C20="Jonathan Wellner",_xlfn.XLOOKUP($B20,PROSPER_Wellner!$1:$1,PROSPER_Wellner!$28:$28,""),
IF($C20="Travis Harvey",_xlfn.XLOOKUP($B20,PROSPER_Harvey!$1:$1,PROSPER_Harvey!$28:$28,""),"")))))))="","",
IF($C20="Christopher Lobo",_xlfn.XLOOKUP($B20,PROSPER_Lobo!$1:$1,PROSPER_Lobo!$28:$28,""),
IF($C20="Naren Baliga",_xlfn.XLOOKUP($B20,PROSPER_Baliga!$1:$1,PROSPER_Baliga!$28:$28,""),
IF($C20="Thorsten Huhn",_xlfn.XLOOKUP($B20,PROSPER_Huhn!$1:$1,PROSPER_Huhn!$28:$28,""),
IF($C20="Nick Hull",_xlfn.XLOOKUP($B20,PROSPER_Hull!$1:$1,PROSPER_Hull!$28:$28,""),
IF($C20="Monika Kotwani",_xlfn.XLOOKUP($B20,PROSPER_Kotwani!$1:$1,PROSPER_Kotwani!$28:$28,""),
IF($C20="Jonathan Wellner",_xlfn.XLOOKUP($B20,PROSPER_Wellner!$1:$1,PROSPER_Wellner!$28:$28,""),
IF($C20="Travis Harvey",_xlfn.XLOOKUP($B20,PROSPER_Harvey!$1:$1,PROSPER_Harvey!$28:$28,""),"")))))))))</f>
        <v>N/A</v>
      </c>
      <c r="DK20" s="150" t="str">
        <f t="shared" si="170"/>
        <v>N/A</v>
      </c>
      <c r="DL20" s="130" t="str">
        <f>_xlfn.XLOOKUP(B20,PROSPERInitial_Query!$E:$E,PROSPERInitial_Query!$AD:$AD,"",,-1)</f>
        <v/>
      </c>
      <c r="DM20" s="121" t="str">
        <f t="shared" si="49"/>
        <v>Doug North2 - RelationshipAccount / Stakeholder 4Name</v>
      </c>
      <c r="DN20" s="121" t="str">
        <f>_xlfn.XLOOKUP(DM20,PROSPERDelta_Query!BK:BK,PROSPERDelta_Query!AF:AF,"",,-1)</f>
        <v/>
      </c>
      <c r="DO20" s="126" t="str">
        <f>_xlfn.XLOOKUP(B20,PROSPERInitial_Query!$E:$E,PROSPERInitial_Query!$T:$T,"",,-1)</f>
        <v/>
      </c>
      <c r="DP20" s="121" t="str">
        <f t="shared" si="50"/>
        <v>Doug North2 - RelationshipAccount / Stakeholder 4Self Score</v>
      </c>
      <c r="DQ20" s="126" t="str">
        <f>_xlfn.XLOOKUP(DP20,PROSPERDelta_Query!BK:BK,PROSPERDelta_Query!AP:AP,"",,-1)</f>
        <v/>
      </c>
      <c r="DR20" s="131" t="str">
        <f t="shared" si="171"/>
        <v/>
      </c>
      <c r="DS20" s="131" t="str">
        <f t="shared" si="172"/>
        <v>N/A</v>
      </c>
      <c r="DT20" s="132" t="str">
        <f t="shared" si="173"/>
        <v>N/A</v>
      </c>
      <c r="DU20" s="132" t="str">
        <f>IF(IF(IF($C20="Christopher Lobo",_xlfn.XLOOKUP($B20,PROSPER_Lobo!$1:$1,PROSPER_Lobo!$30:$30,""),
IF($C20="Naren Baliga",_xlfn.XLOOKUP($B20,PROSPER_Baliga!$1:$1,PROSPER_Baliga!$30:$30,""),
IF($C20="Thorsten Huhn",_xlfn.XLOOKUP($B20,PROSPER_Huhn!$1:$1,PROSPER_Huhn!$30:$30,""),
IF($C20="Nick Hull",_xlfn.XLOOKUP($B20,PROSPER_Hull!$1:$1,PROSPER_Hull!$30:$30,""),
IF($C20="Monika Kotwani",_xlfn.XLOOKUP($B20,PROSPER_Kotwani!$1:$1,PROSPER_Kotwani!$30:$30,""),
IF($C20="Jonathan Wellner",_xlfn.XLOOKUP($B20,PROSPER_Wellner!$1:$1,PROSPER_Wellner!$30:$30,""),
IF($C20="Travis Harvey",_xlfn.XLOOKUP($B20,PROSPER_Harvey!$1:$1,PROSPER_Harvey!$30:$30,""),"")))))))="","",
IF($C20="Christopher Lobo",_xlfn.XLOOKUP($B20,PROSPER_Lobo!$1:$1,PROSPER_Lobo!$30:$30,""),
IF($C20="Naren Baliga",_xlfn.XLOOKUP($B20,PROSPER_Baliga!$1:$1,PROSPER_Baliga!$30:$30,""),
IF($C20="Thorsten Huhn",_xlfn.XLOOKUP($B20,PROSPER_Huhn!$1:$1,PROSPER_Huhn!$30:$30,""),
IF($C20="Nick Hull",_xlfn.XLOOKUP($B20,PROSPER_Hull!$1:$1,PROSPER_Hull!$30:$30,""),
IF($C20="Monika Kotwani",_xlfn.XLOOKUP($B20,PROSPER_Kotwani!$1:$1,PROSPER_Kotwani!$30:$30,""),
IF($C20="Jonathan Wellner",_xlfn.XLOOKUP($B20,PROSPER_Wellner!$1:$1,PROSPER_Wellner!$30:$30,""),
IF($C20="Travis Harvey",_xlfn.XLOOKUP($B20,PROSPER_Harvey!$1:$1,PROSPER_Harvey!$30:$30,""),""))))))))="","No Score",IF(IF($C20="Christopher Lobo",_xlfn.XLOOKUP($B20,PROSPER_Lobo!$1:$1,PROSPER_Lobo!$30:$30,""),
IF($C20="Naren Baliga",_xlfn.XLOOKUP($B20,PROSPER_Baliga!$1:$1,PROSPER_Baliga!$30:$30,""),
IF($C20="Thorsten Huhn",_xlfn.XLOOKUP($B20,PROSPER_Huhn!$1:$1,PROSPER_Huhn!$30:$30,""),
IF($C20="Nick Hull",_xlfn.XLOOKUP($B20,PROSPER_Hull!$1:$1,PROSPER_Hull!$30:$30,""),
IF($C20="Monika Kotwani",_xlfn.XLOOKUP($B20,PROSPER_Kotwani!$1:$1,PROSPER_Kotwani!$30:$30,""),
IF($C20="Jonathan Wellner",_xlfn.XLOOKUP($B20,PROSPER_Wellner!$1:$1,PROSPER_Wellner!$30:$30,""),
IF($C20="Travis Harvey",_xlfn.XLOOKUP($B20,PROSPER_Harvey!$1:$1,PROSPER_Harvey!$30:$30,""),"")))))))="","",
IF($C20="Christopher Lobo",_xlfn.XLOOKUP($B20,PROSPER_Lobo!$1:$1,PROSPER_Lobo!$30:$30,""),
IF($C20="Naren Baliga",_xlfn.XLOOKUP($B20,PROSPER_Baliga!$1:$1,PROSPER_Baliga!$30:$30,""),
IF($C20="Thorsten Huhn",_xlfn.XLOOKUP($B20,PROSPER_Huhn!$1:$1,PROSPER_Huhn!$30:$30,""),
IF($C20="Nick Hull",_xlfn.XLOOKUP($B20,PROSPER_Hull!$1:$1,PROSPER_Hull!$30:$30,""),
IF($C20="Monika Kotwani",_xlfn.XLOOKUP($B20,PROSPER_Kotwani!$1:$1,PROSPER_Kotwani!$30:$30,""),
IF($C20="Jonathan Wellner",_xlfn.XLOOKUP($B20,PROSPER_Wellner!$1:$1,PROSPER_Wellner!$30:$30,""),
IF($C20="Travis Harvey",_xlfn.XLOOKUP($B20,PROSPER_Harvey!$1:$1,PROSPER_Harvey!$30:$30,""),"")))))))))</f>
        <v>N/A</v>
      </c>
      <c r="DV20" s="131" t="str">
        <f>IF(IF(IF($C20="Christopher Lobo",_xlfn.XLOOKUP($B20,PROSPER_Lobo!$1:$1,PROSPER_Lobo!$31:$31,""),
IF($C20="Naren Baliga",_xlfn.XLOOKUP($B20,PROSPER_Baliga!$1:$1,PROSPER_Baliga!$31:$31,""),
IF($C20="Thorsten Huhn",_xlfn.XLOOKUP($B20,PROSPER_Huhn!$1:$1,PROSPER_Huhn!$31:$31,""),
IF($C20="Nick Hull",_xlfn.XLOOKUP($B20,PROSPER_Hull!$1:$1,PROSPER_Hull!$31:$31,""),
IF($C20="Monika Kotwani",_xlfn.XLOOKUP($B20,PROSPER_Kotwani!$1:$1,PROSPER_Kotwani!$31:$31,""),
IF($C20="Jonathan Wellner",_xlfn.XLOOKUP($B20,PROSPER_Wellner!$1:$1,PROSPER_Wellner!$31:$31,""),
IF($C20="Travis Harvey",_xlfn.XLOOKUP($B20,PROSPER_Harvey!$1:$1,PROSPER_Harvey!$31:$31,""),"")))))))="","",
IF($C20="Christopher Lobo",_xlfn.XLOOKUP($B20,PROSPER_Lobo!$1:$1,PROSPER_Lobo!$31:$31,""),
IF($C20="Naren Baliga",_xlfn.XLOOKUP($B20,PROSPER_Baliga!$1:$1,PROSPER_Baliga!$31:$31,""),
IF($C20="Thorsten Huhn",_xlfn.XLOOKUP($B20,PROSPER_Huhn!$1:$1,PROSPER_Huhn!$31:$31,""),
IF($C20="Nick Hull",_xlfn.XLOOKUP($B20,PROSPER_Hull!$1:$1,PROSPER_Hull!$31:$31,""),
IF($C20="Monika Kotwani",_xlfn.XLOOKUP($B20,PROSPER_Kotwani!$1:$1,PROSPER_Kotwani!$31:$31,""),
IF($C20="Jonathan Wellner",_xlfn.XLOOKUP($B20,PROSPER_Wellner!$1:$1,PROSPER_Wellner!$31:$31,""),
IF($C20="Travis Harvey",_xlfn.XLOOKUP($B20,PROSPER_Harvey!$1:$1,PROSPER_Harvey!$31:$31,""),""))))))))="","No Comment",IF(IF($C20="Christopher Lobo",_xlfn.XLOOKUP($B20,PROSPER_Lobo!$1:$1,PROSPER_Lobo!$31:$31,""),
IF($C20="Naren Baliga",_xlfn.XLOOKUP($B20,PROSPER_Baliga!$1:$1,PROSPER_Baliga!$31:$31,""),
IF($C20="Thorsten Huhn",_xlfn.XLOOKUP($B20,PROSPER_Huhn!$1:$1,PROSPER_Huhn!$31:$31,""),
IF($C20="Nick Hull",_xlfn.XLOOKUP($B20,PROSPER_Hull!$1:$1,PROSPER_Hull!$31:$31,""),
IF($C20="Monika Kotwani",_xlfn.XLOOKUP($B20,PROSPER_Kotwani!$1:$1,PROSPER_Kotwani!$31:$31,""),
IF($C20="Jonathan Wellner",_xlfn.XLOOKUP($B20,PROSPER_Wellner!$1:$1,PROSPER_Wellner!$31:$31,""),
IF($C20="Travis Harvey",_xlfn.XLOOKUP($B20,PROSPER_Harvey!$1:$1,PROSPER_Harvey!$31:$31,""),"")))))))="","",
IF($C20="Christopher Lobo",_xlfn.XLOOKUP($B20,PROSPER_Lobo!$1:$1,PROSPER_Lobo!$31:$31,""),
IF($C20="Naren Baliga",_xlfn.XLOOKUP($B20,PROSPER_Baliga!$1:$1,PROSPER_Baliga!$31:$31,""),
IF($C20="Thorsten Huhn",_xlfn.XLOOKUP($B20,PROSPER_Huhn!$1:$1,PROSPER_Huhn!$31:$31,""),
IF($C20="Nick Hull",_xlfn.XLOOKUP($B20,PROSPER_Hull!$1:$1,PROSPER_Hull!$31:$31,""),
IF($C20="Monika Kotwani",_xlfn.XLOOKUP($B20,PROSPER_Kotwani!$1:$1,PROSPER_Kotwani!$31:$31,""),
IF($C20="Jonathan Wellner",_xlfn.XLOOKUP($B20,PROSPER_Wellner!$1:$1,PROSPER_Wellner!$31:$31,""),
IF($C20="Travis Harvey",_xlfn.XLOOKUP($B20,PROSPER_Harvey!$1:$1,PROSPER_Harvey!$31:$31,""),"")))))))))</f>
        <v>N/A</v>
      </c>
      <c r="DW20" s="150" t="str">
        <f t="shared" si="174"/>
        <v>N/A</v>
      </c>
      <c r="DX20" s="130" t="str">
        <f>_xlfn.XLOOKUP(B20,PROSPERInitial_Query!$E:$E,PROSPERInitial_Query!$AE:$AE,"",,-1)</f>
        <v/>
      </c>
      <c r="DY20" s="121" t="str">
        <f t="shared" si="55"/>
        <v>Doug North2 - RelationshipAccount / Stakeholder 5Name</v>
      </c>
      <c r="DZ20" s="121" t="str">
        <f>_xlfn.XLOOKUP(DY20,PROSPERDelta_Query!BK:BK,PROSPERDelta_Query!AG:AG,"",,-1)</f>
        <v/>
      </c>
      <c r="EA20" s="126" t="str">
        <f>_xlfn.XLOOKUP(B20,PROSPERInitial_Query!$E:$E,PROSPERInitial_Query!$U:$U,"",,-1)</f>
        <v/>
      </c>
      <c r="EB20" s="121" t="str">
        <f t="shared" si="56"/>
        <v>Doug North2 - RelationshipAccount / Stakeholder 5Self Score</v>
      </c>
      <c r="EC20" s="126" t="str">
        <f>_xlfn.XLOOKUP(EB20,PROSPERDelta_Query!BK:BK,PROSPERDelta_Query!AQ:AQ,"",,-1)</f>
        <v/>
      </c>
      <c r="ED20" s="131" t="str">
        <f t="shared" si="175"/>
        <v/>
      </c>
      <c r="EE20" s="131" t="str">
        <f t="shared" si="176"/>
        <v>N/A</v>
      </c>
      <c r="EF20" s="132" t="str">
        <f t="shared" si="177"/>
        <v>N/A</v>
      </c>
      <c r="EG20" s="132" t="str">
        <f>IF(IF(IF($C20="Christopher Lobo",_xlfn.XLOOKUP($B20,PROSPER_Lobo!$1:$1,PROSPER_Lobo!$33:$33,""),
IF($C20="Naren Baliga",_xlfn.XLOOKUP($B20,PROSPER_Baliga!$1:$1,PROSPER_Baliga!$33:$33,""),
IF($C20="Thorsten Huhn",_xlfn.XLOOKUP($B20,PROSPER_Huhn!$1:$1,PROSPER_Huhn!$33:$33,""),
IF($C20="Nick Hull",_xlfn.XLOOKUP($B20,PROSPER_Hull!$1:$1,PROSPER_Hull!$33:$33,""),
IF($C20="Monika Kotwani",_xlfn.XLOOKUP($B20,PROSPER_Kotwani!$1:$1,PROSPER_Kotwani!$33:$33,""),
IF($C20="Jonathan Wellner",_xlfn.XLOOKUP($B20,PROSPER_Wellner!$1:$1,PROSPER_Wellner!$33:$33,""),
IF($C20="Travis Harvey",_xlfn.XLOOKUP($B20,PROSPER_Harvey!$1:$1,PROSPER_Harvey!$33:$33,""),"")))))))="","",
IF($C20="Christopher Lobo",_xlfn.XLOOKUP($B20,PROSPER_Lobo!$1:$1,PROSPER_Lobo!$33:$33,""),
IF($C20="Naren Baliga",_xlfn.XLOOKUP($B20,PROSPER_Baliga!$1:$1,PROSPER_Baliga!$33:$33,""),
IF($C20="Thorsten Huhn",_xlfn.XLOOKUP($B20,PROSPER_Huhn!$1:$1,PROSPER_Huhn!$33:$33,""),
IF($C20="Nick Hull",_xlfn.XLOOKUP($B20,PROSPER_Hull!$1:$1,PROSPER_Hull!$33:$33,""),
IF($C20="Monika Kotwani",_xlfn.XLOOKUP($B20,PROSPER_Kotwani!$1:$1,PROSPER_Kotwani!$33:$33,""),
IF($C20="Jonathan Wellner",_xlfn.XLOOKUP($B20,PROSPER_Wellner!$1:$1,PROSPER_Wellner!$33:$33,""),
IF($C20="Travis Harvey",_xlfn.XLOOKUP($B20,PROSPER_Harvey!$1:$1,PROSPER_Harvey!$33:$33,""),""))))))))="","No Score",IF(IF($C20="Christopher Lobo",_xlfn.XLOOKUP($B20,PROSPER_Lobo!$1:$1,PROSPER_Lobo!$33:$33,""),
IF($C20="Naren Baliga",_xlfn.XLOOKUP($B20,PROSPER_Baliga!$1:$1,PROSPER_Baliga!$33:$33,""),
IF($C20="Thorsten Huhn",_xlfn.XLOOKUP($B20,PROSPER_Huhn!$1:$1,PROSPER_Huhn!$33:$33,""),
IF($C20="Nick Hull",_xlfn.XLOOKUP($B20,PROSPER_Hull!$1:$1,PROSPER_Hull!$33:$33,""),
IF($C20="Monika Kotwani",_xlfn.XLOOKUP($B20,PROSPER_Kotwani!$1:$1,PROSPER_Kotwani!$33:$33,""),
IF($C20="Jonathan Wellner",_xlfn.XLOOKUP($B20,PROSPER_Wellner!$1:$1,PROSPER_Wellner!$33:$33,""),
IF($C20="Travis Harvey",_xlfn.XLOOKUP($B20,PROSPER_Harvey!$1:$1,PROSPER_Harvey!$33:$33,""),"")))))))="","",
IF($C20="Christopher Lobo",_xlfn.XLOOKUP($B20,PROSPER_Lobo!$1:$1,PROSPER_Lobo!$33:$33,""),
IF($C20="Naren Baliga",_xlfn.XLOOKUP($B20,PROSPER_Baliga!$1:$1,PROSPER_Baliga!$33:$33,""),
IF($C20="Thorsten Huhn",_xlfn.XLOOKUP($B20,PROSPER_Huhn!$1:$1,PROSPER_Huhn!$33:$33,""),
IF($C20="Nick Hull",_xlfn.XLOOKUP($B20,PROSPER_Hull!$1:$1,PROSPER_Hull!$33:$33,""),
IF($C20="Monika Kotwani",_xlfn.XLOOKUP($B20,PROSPER_Kotwani!$1:$1,PROSPER_Kotwani!$33:$33,""),
IF($C20="Jonathan Wellner",_xlfn.XLOOKUP($B20,PROSPER_Wellner!$1:$1,PROSPER_Wellner!$33:$33,""),
IF($C20="Travis Harvey",_xlfn.XLOOKUP($B20,PROSPER_Harvey!$1:$1,PROSPER_Harvey!$33:$33,""),"")))))))))</f>
        <v>N/A</v>
      </c>
      <c r="EH20" s="131" t="str">
        <f>IF(IF(IF($C20="Christopher Lobo",_xlfn.XLOOKUP($B20,PROSPER_Lobo!$1:$1,PROSPER_Lobo!$34:$34,""),
IF($C20="Naren Baliga",_xlfn.XLOOKUP($B20,PROSPER_Baliga!$1:$1,PROSPER_Baliga!$34:$34,""),
IF($C20="Thorsten Huhn",_xlfn.XLOOKUP($B20,PROSPER_Huhn!$1:$1,PROSPER_Huhn!$34:$34,""),
IF($C20="Nick Hull",_xlfn.XLOOKUP($B20,PROSPER_Hull!$1:$1,PROSPER_Hull!$34:$34,""),
IF($C20="Monika Kotwani",_xlfn.XLOOKUP($B20,PROSPER_Kotwani!$1:$1,PROSPER_Kotwani!$34:$34,""),
IF($C20="Jonathan Wellner",_xlfn.XLOOKUP($B20,PROSPER_Wellner!$1:$1,PROSPER_Wellner!$34:$34,""),
IF($C20="Travis Harvey",_xlfn.XLOOKUP($B20,PROSPER_Harvey!$1:$1,PROSPER_Harvey!$34:$34,""),"")))))))="","",
IF($C20="Christopher Lobo",_xlfn.XLOOKUP($B20,PROSPER_Lobo!$1:$1,PROSPER_Lobo!$34:$34,""),
IF($C20="Naren Baliga",_xlfn.XLOOKUP($B20,PROSPER_Baliga!$1:$1,PROSPER_Baliga!$34:$34,""),
IF($C20="Thorsten Huhn",_xlfn.XLOOKUP($B20,PROSPER_Huhn!$1:$1,PROSPER_Huhn!$34:$34,""),
IF($C20="Nick Hull",_xlfn.XLOOKUP($B20,PROSPER_Hull!$1:$1,PROSPER_Hull!$34:$34,""),
IF($C20="Monika Kotwani",_xlfn.XLOOKUP($B20,PROSPER_Kotwani!$1:$1,PROSPER_Kotwani!$34:$34,""),
IF($C20="Jonathan Wellner",_xlfn.XLOOKUP($B20,PROSPER_Wellner!$1:$1,PROSPER_Wellner!$34:$34,""),
IF($C20="Travis Harvey",_xlfn.XLOOKUP($B20,PROSPER_Harvey!$1:$1,PROSPER_Harvey!$34:$34,""),""))))))))="","No Comment",IF(IF($C20="Christopher Lobo",_xlfn.XLOOKUP($B20,PROSPER_Lobo!$1:$1,PROSPER_Lobo!$34:$34,""),
IF($C20="Naren Baliga",_xlfn.XLOOKUP($B20,PROSPER_Baliga!$1:$1,PROSPER_Baliga!$34:$34,""),
IF($C20="Thorsten Huhn",_xlfn.XLOOKUP($B20,PROSPER_Huhn!$1:$1,PROSPER_Huhn!$34:$34,""),
IF($C20="Nick Hull",_xlfn.XLOOKUP($B20,PROSPER_Hull!$1:$1,PROSPER_Hull!$34:$34,""),
IF($C20="Monika Kotwani",_xlfn.XLOOKUP($B20,PROSPER_Kotwani!$1:$1,PROSPER_Kotwani!$34:$34,""),
IF($C20="Jonathan Wellner",_xlfn.XLOOKUP($B20,PROSPER_Wellner!$1:$1,PROSPER_Wellner!$34:$34,""),
IF($C20="Travis Harvey",_xlfn.XLOOKUP($B20,PROSPER_Harvey!$1:$1,PROSPER_Harvey!$34:$34,""),"")))))))="","",
IF($C20="Christopher Lobo",_xlfn.XLOOKUP($B20,PROSPER_Lobo!$1:$1,PROSPER_Lobo!$34:$34,""),
IF($C20="Naren Baliga",_xlfn.XLOOKUP($B20,PROSPER_Baliga!$1:$1,PROSPER_Baliga!$34:$34,""),
IF($C20="Thorsten Huhn",_xlfn.XLOOKUP($B20,PROSPER_Huhn!$1:$1,PROSPER_Huhn!$34:$34,""),
IF($C20="Nick Hull",_xlfn.XLOOKUP($B20,PROSPER_Hull!$1:$1,PROSPER_Hull!$34:$34,""),
IF($C20="Monika Kotwani",_xlfn.XLOOKUP($B20,PROSPER_Kotwani!$1:$1,PROSPER_Kotwani!$34:$34,""),
IF($C20="Jonathan Wellner",_xlfn.XLOOKUP($B20,PROSPER_Wellner!$1:$1,PROSPER_Wellner!$34:$34,""),
IF($C20="Travis Harvey",_xlfn.XLOOKUP($B20,PROSPER_Harvey!$1:$1,PROSPER_Harvey!$34:$34,""),"")))))))))</f>
        <v>N/A</v>
      </c>
      <c r="EI20" s="150" t="str">
        <f t="shared" si="178"/>
        <v>N/A</v>
      </c>
      <c r="EJ20" s="130" t="str">
        <f>_xlfn.XLOOKUP(B20,PROSPERInitial_Query!$E:$E,PROSPERInitial_Query!$AF:$AF,"",,-1)</f>
        <v/>
      </c>
      <c r="EK20" s="121" t="str">
        <f t="shared" si="61"/>
        <v>Doug North2 - RelationshipAccount / Stakeholder 6Name</v>
      </c>
      <c r="EL20" s="121" t="str">
        <f>_xlfn.XLOOKUP(EK20,PROSPERDelta_Query!BK:BK,PROSPERDelta_Query!AH:AH,"",,-1)</f>
        <v/>
      </c>
      <c r="EM20" s="126" t="str">
        <f>_xlfn.XLOOKUP(B20,PROSPERInitial_Query!$E:$E,PROSPERInitial_Query!$V:$V,"",,-1)</f>
        <v/>
      </c>
      <c r="EN20" s="121" t="str">
        <f t="shared" si="62"/>
        <v>Doug North2 - RelationshipAccount / Stakeholder 6Self Score</v>
      </c>
      <c r="EO20" s="126" t="str">
        <f>_xlfn.XLOOKUP(EN20,PROSPERDelta_Query!BK:BK,PROSPERDelta_Query!AR:AR,"",,-1)</f>
        <v/>
      </c>
      <c r="EP20" s="131" t="str">
        <f t="shared" si="179"/>
        <v/>
      </c>
      <c r="EQ20" s="131" t="str">
        <f t="shared" si="180"/>
        <v>N/A</v>
      </c>
      <c r="ER20" s="132" t="str">
        <f t="shared" si="181"/>
        <v>N/A</v>
      </c>
      <c r="ES20" s="132" t="str">
        <f>IF(IF(IF($C20="Christopher Lobo",_xlfn.XLOOKUP($B20,PROSPER_Lobo!$1:$1,PROSPER_Lobo!$36:$36,""),
IF($C20="Naren Baliga",_xlfn.XLOOKUP($B20,PROSPER_Baliga!$1:$1,PROSPER_Baliga!$36:$36,""),
IF($C20="Thorsten Huhn",_xlfn.XLOOKUP($B20,PROSPER_Huhn!$1:$1,PROSPER_Huhn!$36:$36,""),
IF($C20="Nick Hull",_xlfn.XLOOKUP($B20,PROSPER_Hull!$1:$1,PROSPER_Hull!$36:$36,""),
IF($C20="Monika Kotwani",_xlfn.XLOOKUP($B20,PROSPER_Kotwani!$1:$1,PROSPER_Kotwani!$36:$36,""),
IF($C20="Jonathan Wellner",_xlfn.XLOOKUP($B20,PROSPER_Wellner!$1:$1,PROSPER_Wellner!$36:$36,""),
IF($C20="Travis Harvey",_xlfn.XLOOKUP($B20,PROSPER_Harvey!$1:$1,PROSPER_Harvey!$36:$36,""),"")))))))="","",
IF($C20="Christopher Lobo",_xlfn.XLOOKUP($B20,PROSPER_Lobo!$1:$1,PROSPER_Lobo!$36:$36,""),
IF($C20="Naren Baliga",_xlfn.XLOOKUP($B20,PROSPER_Baliga!$1:$1,PROSPER_Baliga!$36:$36,""),
IF($C20="Thorsten Huhn",_xlfn.XLOOKUP($B20,PROSPER_Huhn!$1:$1,PROSPER_Huhn!$36:$36,""),
IF($C20="Nick Hull",_xlfn.XLOOKUP($B20,PROSPER_Hull!$1:$1,PROSPER_Hull!$36:$36,""),
IF($C20="Monika Kotwani",_xlfn.XLOOKUP($B20,PROSPER_Kotwani!$1:$1,PROSPER_Kotwani!$36:$36,""),
IF($C20="Jonathan Wellner",_xlfn.XLOOKUP($B20,PROSPER_Wellner!$1:$1,PROSPER_Wellner!$36:$36,""),
IF($C20="Travis Harvey",_xlfn.XLOOKUP($B20,PROSPER_Harvey!$1:$1,PROSPER_Harvey!$36:$36,""),""))))))))="","No Score",IF(IF($C20="Christopher Lobo",_xlfn.XLOOKUP($B20,PROSPER_Lobo!$1:$1,PROSPER_Lobo!$36:$36,""),
IF($C20="Naren Baliga",_xlfn.XLOOKUP($B20,PROSPER_Baliga!$1:$1,PROSPER_Baliga!$36:$36,""),
IF($C20="Thorsten Huhn",_xlfn.XLOOKUP($B20,PROSPER_Huhn!$1:$1,PROSPER_Huhn!$36:$36,""),
IF($C20="Nick Hull",_xlfn.XLOOKUP($B20,PROSPER_Hull!$1:$1,PROSPER_Hull!$36:$36,""),
IF($C20="Monika Kotwani",_xlfn.XLOOKUP($B20,PROSPER_Kotwani!$1:$1,PROSPER_Kotwani!$36:$36,""),
IF($C20="Jonathan Wellner",_xlfn.XLOOKUP($B20,PROSPER_Wellner!$1:$1,PROSPER_Wellner!$36:$36,""),
IF($C20="Travis Harvey",_xlfn.XLOOKUP($B20,PROSPER_Harvey!$1:$1,PROSPER_Harvey!$36:$36,""),"")))))))="","",
IF($C20="Christopher Lobo",_xlfn.XLOOKUP($B20,PROSPER_Lobo!$1:$1,PROSPER_Lobo!$36:$36,""),
IF($C20="Naren Baliga",_xlfn.XLOOKUP($B20,PROSPER_Baliga!$1:$1,PROSPER_Baliga!$36:$36,""),
IF($C20="Thorsten Huhn",_xlfn.XLOOKUP($B20,PROSPER_Huhn!$1:$1,PROSPER_Huhn!$36:$36,""),
IF($C20="Nick Hull",_xlfn.XLOOKUP($B20,PROSPER_Hull!$1:$1,PROSPER_Hull!$36:$36,""),
IF($C20="Monika Kotwani",_xlfn.XLOOKUP($B20,PROSPER_Kotwani!$1:$1,PROSPER_Kotwani!$36:$36,""),
IF($C20="Jonathan Wellner",_xlfn.XLOOKUP($B20,PROSPER_Wellner!$1:$1,PROSPER_Wellner!$36:$36,""),
IF($C20="Travis Harvey",_xlfn.XLOOKUP($B20,PROSPER_Harvey!$1:$1,PROSPER_Harvey!$36:$36,""),"")))))))))</f>
        <v>N/A</v>
      </c>
      <c r="ET20" s="131" t="str">
        <f>IF(IF(IF($C20="Christopher Lobo",_xlfn.XLOOKUP($B20,PROSPER_Lobo!$1:$1,PROSPER_Lobo!$37:$37,""),
IF($C20="Naren Baliga",_xlfn.XLOOKUP($B20,PROSPER_Baliga!$1:$1,PROSPER_Baliga!$37:$37,""),
IF($C20="Thorsten Huhn",_xlfn.XLOOKUP($B20,PROSPER_Huhn!$1:$1,PROSPER_Huhn!$37:$37,""),
IF($C20="Nick Hull",_xlfn.XLOOKUP($B20,PROSPER_Hull!$1:$1,PROSPER_Hull!$37:$37,""),
IF($C20="Monika Kotwani",_xlfn.XLOOKUP($B20,PROSPER_Kotwani!$1:$1,PROSPER_Kotwani!$37:$37,""),
IF($C20="Jonathan Wellner",_xlfn.XLOOKUP($B20,PROSPER_Wellner!$1:$1,PROSPER_Wellner!$37:$37,""),
IF($C20="Travis Harvey",_xlfn.XLOOKUP($B20,PROSPER_Harvey!$1:$1,PROSPER_Harvey!$37:$37,""),"")))))))="","",
IF($C20="Christopher Lobo",_xlfn.XLOOKUP($B20,PROSPER_Lobo!$1:$1,PROSPER_Lobo!$37:$37,""),
IF($C20="Naren Baliga",_xlfn.XLOOKUP($B20,PROSPER_Baliga!$1:$1,PROSPER_Baliga!$37:$37,""),
IF($C20="Thorsten Huhn",_xlfn.XLOOKUP($B20,PROSPER_Huhn!$1:$1,PROSPER_Huhn!$37:$37,""),
IF($C20="Nick Hull",_xlfn.XLOOKUP($B20,PROSPER_Hull!$1:$1,PROSPER_Hull!$37:$37,""),
IF($C20="Monika Kotwani",_xlfn.XLOOKUP($B20,PROSPER_Kotwani!$1:$1,PROSPER_Kotwani!$37:$37,""),
IF($C20="Jonathan Wellner",_xlfn.XLOOKUP($B20,PROSPER_Wellner!$1:$1,PROSPER_Wellner!$37:$37,""),
IF($C20="Travis Harvey",_xlfn.XLOOKUP($B20,PROSPER_Harvey!$1:$1,PROSPER_Harvey!$37:$37,""),""))))))))="","No Comment",IF(IF($C20="Christopher Lobo",_xlfn.XLOOKUP($B20,PROSPER_Lobo!$1:$1,PROSPER_Lobo!$37:$37,""),
IF($C20="Naren Baliga",_xlfn.XLOOKUP($B20,PROSPER_Baliga!$1:$1,PROSPER_Baliga!$37:$37,""),
IF($C20="Thorsten Huhn",_xlfn.XLOOKUP($B20,PROSPER_Huhn!$1:$1,PROSPER_Huhn!$37:$37,""),
IF($C20="Nick Hull",_xlfn.XLOOKUP($B20,PROSPER_Hull!$1:$1,PROSPER_Hull!$37:$37,""),
IF($C20="Monika Kotwani",_xlfn.XLOOKUP($B20,PROSPER_Kotwani!$1:$1,PROSPER_Kotwani!$37:$37,""),
IF($C20="Jonathan Wellner",_xlfn.XLOOKUP($B20,PROSPER_Wellner!$1:$1,PROSPER_Wellner!$37:$37,""),
IF($C20="Travis Harvey",_xlfn.XLOOKUP($B20,PROSPER_Harvey!$1:$1,PROSPER_Harvey!$37:$37,""),"")))))))="","",
IF($C20="Christopher Lobo",_xlfn.XLOOKUP($B20,PROSPER_Lobo!$1:$1,PROSPER_Lobo!$37:$37,""),
IF($C20="Naren Baliga",_xlfn.XLOOKUP($B20,PROSPER_Baliga!$1:$1,PROSPER_Baliga!$37:$37,""),
IF($C20="Thorsten Huhn",_xlfn.XLOOKUP($B20,PROSPER_Huhn!$1:$1,PROSPER_Huhn!$37:$37,""),
IF($C20="Nick Hull",_xlfn.XLOOKUP($B20,PROSPER_Hull!$1:$1,PROSPER_Hull!$37:$37,""),
IF($C20="Monika Kotwani",_xlfn.XLOOKUP($B20,PROSPER_Kotwani!$1:$1,PROSPER_Kotwani!$37:$37,""),
IF($C20="Jonathan Wellner",_xlfn.XLOOKUP($B20,PROSPER_Wellner!$1:$1,PROSPER_Wellner!$37:$37,""),
IF($C20="Travis Harvey",_xlfn.XLOOKUP($B20,PROSPER_Harvey!$1:$1,PROSPER_Harvey!$37:$37,""),"")))))))))</f>
        <v>N/A</v>
      </c>
      <c r="EU20" s="150" t="str">
        <f t="shared" si="182"/>
        <v>N/A</v>
      </c>
      <c r="EV20" s="130" t="str">
        <f>_xlfn.XLOOKUP(B20,PROSPERInitial_Query!$E:$E,PROSPERInitial_Query!$AG:$AG,"",,-1)</f>
        <v/>
      </c>
      <c r="EW20" s="121" t="str">
        <f t="shared" si="67"/>
        <v>Doug North2 - RelationshipAccount / Stakeholder 7Name</v>
      </c>
      <c r="EX20" s="121" t="str">
        <f>_xlfn.XLOOKUP(EW20,PROSPERDelta_Query!BK:BK,PROSPERDelta_Query!AI:AI,"",,-1)</f>
        <v/>
      </c>
      <c r="EY20" s="126" t="str">
        <f>_xlfn.XLOOKUP(B20,PROSPERInitial_Query!$E:$E,PROSPERInitial_Query!$W:$W,"",,-1)</f>
        <v/>
      </c>
      <c r="EZ20" s="121" t="str">
        <f t="shared" si="68"/>
        <v>Doug North2 - RelationshipAccount / Stakeholder 7Self Score</v>
      </c>
      <c r="FA20" s="126" t="str">
        <f>_xlfn.XLOOKUP(EZ20,PROSPERDelta_Query!BK:BK,PROSPERDelta_Query!AS:AS,"",,-1)</f>
        <v/>
      </c>
      <c r="FB20" s="131" t="str">
        <f t="shared" si="183"/>
        <v/>
      </c>
      <c r="FC20" s="131" t="str">
        <f t="shared" si="184"/>
        <v>N/A</v>
      </c>
      <c r="FD20" s="132" t="str">
        <f t="shared" si="185"/>
        <v>N/A</v>
      </c>
      <c r="FE20" s="132" t="str">
        <f>IF(IF(IF($C20="Christopher Lobo",_xlfn.XLOOKUP($B20,PROSPER_Lobo!$1:$1,PROSPER_Lobo!$39:$39,""),
IF($C20="Naren Baliga",_xlfn.XLOOKUP($B20,PROSPER_Baliga!$1:$1,PROSPER_Baliga!$39:$39,""),
IF($C20="Thorsten Huhn",_xlfn.XLOOKUP($B20,PROSPER_Huhn!$1:$1,PROSPER_Huhn!$39:$39,""),
IF($C20="Nick Hull",_xlfn.XLOOKUP($B20,PROSPER_Hull!$1:$1,PROSPER_Hull!$39:$39,""),
IF($C20="Monika Kotwani",_xlfn.XLOOKUP($B20,PROSPER_Kotwani!$1:$1,PROSPER_Kotwani!$39:$39,""),
IF($C20="Jonathan Wellner",_xlfn.XLOOKUP($B20,PROSPER_Wellner!$1:$1,PROSPER_Wellner!$39:$39,""),
IF($C20="Travis Harvey",_xlfn.XLOOKUP($B20,PROSPER_Harvey!$1:$1,PROSPER_Harvey!$39:$39,""),"")))))))="","",
IF($C20="Christopher Lobo",_xlfn.XLOOKUP($B20,PROSPER_Lobo!$1:$1,PROSPER_Lobo!$39:$39,""),
IF($C20="Naren Baliga",_xlfn.XLOOKUP($B20,PROSPER_Baliga!$1:$1,PROSPER_Baliga!$39:$39,""),
IF($C20="Thorsten Huhn",_xlfn.XLOOKUP($B20,PROSPER_Huhn!$1:$1,PROSPER_Huhn!$39:$39,""),
IF($C20="Nick Hull",_xlfn.XLOOKUP($B20,PROSPER_Hull!$1:$1,PROSPER_Hull!$39:$39,""),
IF($C20="Monika Kotwani",_xlfn.XLOOKUP($B20,PROSPER_Kotwani!$1:$1,PROSPER_Kotwani!$39:$39,""),
IF($C20="Jonathan Wellner",_xlfn.XLOOKUP($B20,PROSPER_Wellner!$1:$1,PROSPER_Wellner!$39:$39,""),
IF($C20="Travis Harvey",_xlfn.XLOOKUP($B20,PROSPER_Harvey!$1:$1,PROSPER_Harvey!$39:$39,""),""))))))))="","No Score",IF(IF($C20="Christopher Lobo",_xlfn.XLOOKUP($B20,PROSPER_Lobo!$1:$1,PROSPER_Lobo!$39:$39,""),
IF($C20="Naren Baliga",_xlfn.XLOOKUP($B20,PROSPER_Baliga!$1:$1,PROSPER_Baliga!$39:$39,""),
IF($C20="Thorsten Huhn",_xlfn.XLOOKUP($B20,PROSPER_Huhn!$1:$1,PROSPER_Huhn!$39:$39,""),
IF($C20="Nick Hull",_xlfn.XLOOKUP($B20,PROSPER_Hull!$1:$1,PROSPER_Hull!$39:$39,""),
IF($C20="Monika Kotwani",_xlfn.XLOOKUP($B20,PROSPER_Kotwani!$1:$1,PROSPER_Kotwani!$39:$39,""),
IF($C20="Jonathan Wellner",_xlfn.XLOOKUP($B20,PROSPER_Wellner!$1:$1,PROSPER_Wellner!$39:$39,""),
IF($C20="Travis Harvey",_xlfn.XLOOKUP($B20,PROSPER_Harvey!$1:$1,PROSPER_Harvey!$39:$39,""),"")))))))="","",
IF($C20="Christopher Lobo",_xlfn.XLOOKUP($B20,PROSPER_Lobo!$1:$1,PROSPER_Lobo!$39:$39,""),
IF($C20="Naren Baliga",_xlfn.XLOOKUP($B20,PROSPER_Baliga!$1:$1,PROSPER_Baliga!$39:$39,""),
IF($C20="Thorsten Huhn",_xlfn.XLOOKUP($B20,PROSPER_Huhn!$1:$1,PROSPER_Huhn!$39:$39,""),
IF($C20="Nick Hull",_xlfn.XLOOKUP($B20,PROSPER_Hull!$1:$1,PROSPER_Hull!$39:$39,""),
IF($C20="Monika Kotwani",_xlfn.XLOOKUP($B20,PROSPER_Kotwani!$1:$1,PROSPER_Kotwani!$39:$39,""),
IF($C20="Jonathan Wellner",_xlfn.XLOOKUP($B20,PROSPER_Wellner!$1:$1,PROSPER_Wellner!$39:$39,""),
IF($C20="Travis Harvey",_xlfn.XLOOKUP($B20,PROSPER_Harvey!$1:$1,PROSPER_Harvey!$39:$39,""),"")))))))))</f>
        <v>N/A</v>
      </c>
      <c r="FF20" s="131" t="str">
        <f>IF(IF(IF($C20="Christopher Lobo",_xlfn.XLOOKUP($B20,PROSPER_Lobo!$1:$1,PROSPER_Lobo!$40:$40,""),
IF($C20="Naren Baliga",_xlfn.XLOOKUP($B20,PROSPER_Baliga!$1:$1,PROSPER_Baliga!$40:$40,""),
IF($C20="Thorsten Huhn",_xlfn.XLOOKUP($B20,PROSPER_Huhn!$1:$1,PROSPER_Huhn!$40:$40,""),
IF($C20="Nick Hull",_xlfn.XLOOKUP($B20,PROSPER_Hull!$1:$1,PROSPER_Hull!$40:$40,""),
IF($C20="Monika Kotwani",_xlfn.XLOOKUP($B20,PROSPER_Kotwani!$1:$1,PROSPER_Kotwani!$40:$40,""),
IF($C20="Jonathan Wellner",_xlfn.XLOOKUP($B20,PROSPER_Wellner!$1:$1,PROSPER_Wellner!$40:$40,""),
IF($C20="Travis Harvey",_xlfn.XLOOKUP($B20,PROSPER_Harvey!$1:$1,PROSPER_Harvey!$40:$40,""),"")))))))="","",
IF($C20="Christopher Lobo",_xlfn.XLOOKUP($B20,PROSPER_Lobo!$1:$1,PROSPER_Lobo!$40:$40,""),
IF($C20="Naren Baliga",_xlfn.XLOOKUP($B20,PROSPER_Baliga!$1:$1,PROSPER_Baliga!$40:$40,""),
IF($C20="Thorsten Huhn",_xlfn.XLOOKUP($B20,PROSPER_Huhn!$1:$1,PROSPER_Huhn!$40:$40,""),
IF($C20="Nick Hull",_xlfn.XLOOKUP($B20,PROSPER_Hull!$1:$1,PROSPER_Hull!$40:$40,""),
IF($C20="Monika Kotwani",_xlfn.XLOOKUP($B20,PROSPER_Kotwani!$1:$1,PROSPER_Kotwani!$40:$40,""),
IF($C20="Jonathan Wellner",_xlfn.XLOOKUP($B20,PROSPER_Wellner!$1:$1,PROSPER_Wellner!$40:$40,""),
IF($C20="Travis Harvey",_xlfn.XLOOKUP($B20,PROSPER_Harvey!$1:$1,PROSPER_Harvey!$40:$40,""),""))))))))="","No Comment",IF(IF($C20="Christopher Lobo",_xlfn.XLOOKUP($B20,PROSPER_Lobo!$1:$1,PROSPER_Lobo!$40:$40,""),
IF($C20="Naren Baliga",_xlfn.XLOOKUP($B20,PROSPER_Baliga!$1:$1,PROSPER_Baliga!$40:$40,""),
IF($C20="Thorsten Huhn",_xlfn.XLOOKUP($B20,PROSPER_Huhn!$1:$1,PROSPER_Huhn!$40:$40,""),
IF($C20="Nick Hull",_xlfn.XLOOKUP($B20,PROSPER_Hull!$1:$1,PROSPER_Hull!$40:$40,""),
IF($C20="Monika Kotwani",_xlfn.XLOOKUP($B20,PROSPER_Kotwani!$1:$1,PROSPER_Kotwani!$40:$40,""),
IF($C20="Jonathan Wellner",_xlfn.XLOOKUP($B20,PROSPER_Wellner!$1:$1,PROSPER_Wellner!$40:$40,""),
IF($C20="Travis Harvey",_xlfn.XLOOKUP($B20,PROSPER_Harvey!$1:$1,PROSPER_Harvey!$40:$40,""),"")))))))="","",
IF($C20="Christopher Lobo",_xlfn.XLOOKUP($B20,PROSPER_Lobo!$1:$1,PROSPER_Lobo!$40:$40,""),
IF($C20="Naren Baliga",_xlfn.XLOOKUP($B20,PROSPER_Baliga!$1:$1,PROSPER_Baliga!$40:$40,""),
IF($C20="Thorsten Huhn",_xlfn.XLOOKUP($B20,PROSPER_Huhn!$1:$1,PROSPER_Huhn!$40:$40,""),
IF($C20="Nick Hull",_xlfn.XLOOKUP($B20,PROSPER_Hull!$1:$1,PROSPER_Hull!$40:$40,""),
IF($C20="Monika Kotwani",_xlfn.XLOOKUP($B20,PROSPER_Kotwani!$1:$1,PROSPER_Kotwani!$40:$40,""),
IF($C20="Jonathan Wellner",_xlfn.XLOOKUP($B20,PROSPER_Wellner!$1:$1,PROSPER_Wellner!$40:$40,""),
IF($C20="Travis Harvey",_xlfn.XLOOKUP($B20,PROSPER_Harvey!$1:$1,PROSPER_Harvey!$40:$40,""),"")))))))))</f>
        <v>N/A</v>
      </c>
      <c r="FG20" s="150" t="str">
        <f t="shared" si="186"/>
        <v>N/A</v>
      </c>
      <c r="FH20" s="130" t="str">
        <f>_xlfn.XLOOKUP(B20,PROSPERInitial_Query!$E:$E,PROSPERInitial_Query!$AH:$AH,"",,-1)</f>
        <v/>
      </c>
      <c r="FI20" s="121" t="str">
        <f t="shared" si="73"/>
        <v>Doug North2 - RelationshipAccount / Stakeholder 8Name</v>
      </c>
      <c r="FJ20" s="121" t="str">
        <f>_xlfn.XLOOKUP(FI20,PROSPERDelta_Query!BK:BK,PROSPERDelta_Query!AJ:AJ,"",,-1)</f>
        <v/>
      </c>
      <c r="FK20" s="126" t="str">
        <f>_xlfn.XLOOKUP(B20,PROSPERInitial_Query!$E:$E,PROSPERInitial_Query!$X:$X,"",,-1)</f>
        <v/>
      </c>
      <c r="FL20" s="121" t="str">
        <f t="shared" si="74"/>
        <v>Doug North2 - RelationshipAccount / Stakeholder 8Self Score</v>
      </c>
      <c r="FM20" s="126" t="str">
        <f>_xlfn.XLOOKUP(FL20,PROSPERDelta_Query!BK:BK,PROSPERDelta_Query!AT:AT,"",,-1)</f>
        <v/>
      </c>
      <c r="FN20" s="131" t="str">
        <f t="shared" si="187"/>
        <v/>
      </c>
      <c r="FO20" s="131" t="str">
        <f t="shared" si="188"/>
        <v>N/A</v>
      </c>
      <c r="FP20" s="132" t="str">
        <f t="shared" si="189"/>
        <v>N/A</v>
      </c>
      <c r="FQ20" s="132" t="str">
        <f>IF(IF(IF($C20="Christopher Lobo",_xlfn.XLOOKUP($B20,PROSPER_Lobo!$1:$1,PROSPER_Lobo!$42:$42,""),
IF($C20="Naren Baliga",_xlfn.XLOOKUP($B20,PROSPER_Baliga!$1:$1,PROSPER_Baliga!$42:$42,""),
IF($C20="Thorsten Huhn",_xlfn.XLOOKUP($B20,PROSPER_Huhn!$1:$1,PROSPER_Huhn!$42:$42,""),
IF($C20="Nick Hull",_xlfn.XLOOKUP($B20,PROSPER_Hull!$1:$1,PROSPER_Hull!$42:$42,""),
IF($C20="Monika Kotwani",_xlfn.XLOOKUP($B20,PROSPER_Kotwani!$1:$1,PROSPER_Kotwani!$42:$42,""),
IF($C20="Jonathan Wellner",_xlfn.XLOOKUP($B20,PROSPER_Wellner!$1:$1,PROSPER_Wellner!$42:$42,""),
IF($C20="Travis Harvey",_xlfn.XLOOKUP($B20,PROSPER_Harvey!$1:$1,PROSPER_Harvey!$42:$42,""),"")))))))="","",
IF($C20="Christopher Lobo",_xlfn.XLOOKUP($B20,PROSPER_Lobo!$1:$1,PROSPER_Lobo!$42:$42,""),
IF($C20="Naren Baliga",_xlfn.XLOOKUP($B20,PROSPER_Baliga!$1:$1,PROSPER_Baliga!$42:$42,""),
IF($C20="Thorsten Huhn",_xlfn.XLOOKUP($B20,PROSPER_Huhn!$1:$1,PROSPER_Huhn!$42:$42,""),
IF($C20="Nick Hull",_xlfn.XLOOKUP($B20,PROSPER_Hull!$1:$1,PROSPER_Hull!$42:$42,""),
IF($C20="Monika Kotwani",_xlfn.XLOOKUP($B20,PROSPER_Kotwani!$1:$1,PROSPER_Kotwani!$42:$42,""),
IF($C20="Jonathan Wellner",_xlfn.XLOOKUP($B20,PROSPER_Wellner!$1:$1,PROSPER_Wellner!$42:$42,""),
IF($C20="Travis Harvey",_xlfn.XLOOKUP($B20,PROSPER_Harvey!$1:$1,PROSPER_Harvey!$42:$42,""),""))))))))="","No Score",IF(IF($C20="Christopher Lobo",_xlfn.XLOOKUP($B20,PROSPER_Lobo!$1:$1,PROSPER_Lobo!$42:$42,""),
IF($C20="Naren Baliga",_xlfn.XLOOKUP($B20,PROSPER_Baliga!$1:$1,PROSPER_Baliga!$42:$42,""),
IF($C20="Thorsten Huhn",_xlfn.XLOOKUP($B20,PROSPER_Huhn!$1:$1,PROSPER_Huhn!$42:$42,""),
IF($C20="Nick Hull",_xlfn.XLOOKUP($B20,PROSPER_Hull!$1:$1,PROSPER_Hull!$42:$42,""),
IF($C20="Monika Kotwani",_xlfn.XLOOKUP($B20,PROSPER_Kotwani!$1:$1,PROSPER_Kotwani!$42:$42,""),
IF($C20="Jonathan Wellner",_xlfn.XLOOKUP($B20,PROSPER_Wellner!$1:$1,PROSPER_Wellner!$42:$42,""),
IF($C20="Travis Harvey",_xlfn.XLOOKUP($B20,PROSPER_Harvey!$1:$1,PROSPER_Harvey!$42:$42,""),"")))))))="","",
IF($C20="Christopher Lobo",_xlfn.XLOOKUP($B20,PROSPER_Lobo!$1:$1,PROSPER_Lobo!$42:$42,""),
IF($C20="Naren Baliga",_xlfn.XLOOKUP($B20,PROSPER_Baliga!$1:$1,PROSPER_Baliga!$42:$42,""),
IF($C20="Thorsten Huhn",_xlfn.XLOOKUP($B20,PROSPER_Huhn!$1:$1,PROSPER_Huhn!$42:$42,""),
IF($C20="Nick Hull",_xlfn.XLOOKUP($B20,PROSPER_Hull!$1:$1,PROSPER_Hull!$42:$42,""),
IF($C20="Monika Kotwani",_xlfn.XLOOKUP($B20,PROSPER_Kotwani!$1:$1,PROSPER_Kotwani!$42:$42,""),
IF($C20="Jonathan Wellner",_xlfn.XLOOKUP($B20,PROSPER_Wellner!$1:$1,PROSPER_Wellner!$42:$42,""),
IF($C20="Travis Harvey",_xlfn.XLOOKUP($B20,PROSPER_Harvey!$1:$1,PROSPER_Harvey!$42:$42,""),"")))))))))</f>
        <v>N/A</v>
      </c>
      <c r="FR20" s="131" t="str">
        <f>IF(IF(IF($C20="Christopher Lobo",_xlfn.XLOOKUP($B20,PROSPER_Lobo!$1:$1,PROSPER_Lobo!$43:$43,""),
IF($C20="Naren Baliga",_xlfn.XLOOKUP($B20,PROSPER_Baliga!$1:$1,PROSPER_Baliga!$43:$43,""),
IF($C20="Thorsten Huhn",_xlfn.XLOOKUP($B20,PROSPER_Huhn!$1:$1,PROSPER_Huhn!$43:$43,""),
IF($C20="Nick Hull",_xlfn.XLOOKUP($B20,PROSPER_Hull!$1:$1,PROSPER_Hull!$43:$43,""),
IF($C20="Monika Kotwani",_xlfn.XLOOKUP($B20,PROSPER_Kotwani!$1:$1,PROSPER_Kotwani!$43:$43,""),
IF($C20="Jonathan Wellner",_xlfn.XLOOKUP($B20,PROSPER_Wellner!$1:$1,PROSPER_Wellner!$43:$43,""),
IF($C20="Travis Harvey",_xlfn.XLOOKUP($B20,PROSPER_Harvey!$1:$1,PROSPER_Harvey!$43:$43,""),"")))))))="","",
IF($C20="Christopher Lobo",_xlfn.XLOOKUP($B20,PROSPER_Lobo!$1:$1,PROSPER_Lobo!$43:$43,""),
IF($C20="Naren Baliga",_xlfn.XLOOKUP($B20,PROSPER_Baliga!$1:$1,PROSPER_Baliga!$43:$43,""),
IF($C20="Thorsten Huhn",_xlfn.XLOOKUP($B20,PROSPER_Huhn!$1:$1,PROSPER_Huhn!$43:$43,""),
IF($C20="Nick Hull",_xlfn.XLOOKUP($B20,PROSPER_Hull!$1:$1,PROSPER_Hull!$43:$43,""),
IF($C20="Monika Kotwani",_xlfn.XLOOKUP($B20,PROSPER_Kotwani!$1:$1,PROSPER_Kotwani!$43:$43,""),
IF($C20="Jonathan Wellner",_xlfn.XLOOKUP($B20,PROSPER_Wellner!$1:$1,PROSPER_Wellner!$43:$43,""),
IF($C20="Travis Harvey",_xlfn.XLOOKUP($B20,PROSPER_Harvey!$1:$1,PROSPER_Harvey!$43:$43,""),""))))))))="","No Comment",IF(IF($C20="Christopher Lobo",_xlfn.XLOOKUP($B20,PROSPER_Lobo!$1:$1,PROSPER_Lobo!$43:$43,""),
IF($C20="Naren Baliga",_xlfn.XLOOKUP($B20,PROSPER_Baliga!$1:$1,PROSPER_Baliga!$43:$43,""),
IF($C20="Thorsten Huhn",_xlfn.XLOOKUP($B20,PROSPER_Huhn!$1:$1,PROSPER_Huhn!$43:$43,""),
IF($C20="Nick Hull",_xlfn.XLOOKUP($B20,PROSPER_Hull!$1:$1,PROSPER_Hull!$43:$43,""),
IF($C20="Monika Kotwani",_xlfn.XLOOKUP($B20,PROSPER_Kotwani!$1:$1,PROSPER_Kotwani!$43:$43,""),
IF($C20="Jonathan Wellner",_xlfn.XLOOKUP($B20,PROSPER_Wellner!$1:$1,PROSPER_Wellner!$43:$43,""),
IF($C20="Travis Harvey",_xlfn.XLOOKUP($B20,PROSPER_Harvey!$1:$1,PROSPER_Harvey!$43:$43,""),"")))))))="","",
IF($C20="Christopher Lobo",_xlfn.XLOOKUP($B20,PROSPER_Lobo!$1:$1,PROSPER_Lobo!$43:$43,""),
IF($C20="Naren Baliga",_xlfn.XLOOKUP($B20,PROSPER_Baliga!$1:$1,PROSPER_Baliga!$43:$43,""),
IF($C20="Thorsten Huhn",_xlfn.XLOOKUP($B20,PROSPER_Huhn!$1:$1,PROSPER_Huhn!$43:$43,""),
IF($C20="Nick Hull",_xlfn.XLOOKUP($B20,PROSPER_Hull!$1:$1,PROSPER_Hull!$43:$43,""),
IF($C20="Monika Kotwani",_xlfn.XLOOKUP($B20,PROSPER_Kotwani!$1:$1,PROSPER_Kotwani!$43:$43,""),
IF($C20="Jonathan Wellner",_xlfn.XLOOKUP($B20,PROSPER_Wellner!$1:$1,PROSPER_Wellner!$43:$43,""),
IF($C20="Travis Harvey",_xlfn.XLOOKUP($B20,PROSPER_Harvey!$1:$1,PROSPER_Harvey!$43:$43,""),"")))))))))</f>
        <v>N/A</v>
      </c>
      <c r="FS20" s="150" t="str">
        <f t="shared" si="190"/>
        <v>N/A</v>
      </c>
      <c r="FT20" s="130" t="str">
        <f>_xlfn.XLOOKUP(B20,PROSPERInitial_Query!$E:$E,PROSPERInitial_Query!$AI:$AI,"",,-1)</f>
        <v/>
      </c>
      <c r="FU20" s="121" t="str">
        <f t="shared" si="79"/>
        <v>Doug North2 - RelationshipAccount / Stakeholder 9Name</v>
      </c>
      <c r="FV20" s="121" t="str">
        <f>_xlfn.XLOOKUP(FU20,PROSPERDelta_Query!BK:BK,PROSPERDelta_Query!AK:AK,"",,-1)</f>
        <v/>
      </c>
      <c r="FW20" s="126" t="str">
        <f>_xlfn.XLOOKUP(B20,PROSPERInitial_Query!$E:$E,PROSPERInitial_Query!$Y:$Y,"",,-1)</f>
        <v/>
      </c>
      <c r="FX20" s="121" t="str">
        <f t="shared" si="80"/>
        <v>Doug North2 - RelationshipAccount / Stakeholder 9Self Score</v>
      </c>
      <c r="FY20" s="126" t="str">
        <f>_xlfn.XLOOKUP(FX20,PROSPERDelta_Query!BK:BK,PROSPERDelta_Query!AU:AU,"",,-1)</f>
        <v/>
      </c>
      <c r="FZ20" s="131" t="str">
        <f t="shared" si="191"/>
        <v/>
      </c>
      <c r="GA20" s="131" t="str">
        <f t="shared" si="192"/>
        <v>N/A</v>
      </c>
      <c r="GB20" s="132" t="str">
        <f t="shared" si="193"/>
        <v>N/A</v>
      </c>
      <c r="GC20" s="132" t="str">
        <f>IF(IF(IF($C20="Christopher Lobo",_xlfn.XLOOKUP($B20,PROSPER_Lobo!$1:$1,PROSPER_Lobo!$45:$45,""),
IF($C20="Naren Baliga",_xlfn.XLOOKUP($B20,PROSPER_Baliga!$1:$1,PROSPER_Baliga!$45:$45,""),
IF($C20="Thorsten Huhn",_xlfn.XLOOKUP($B20,PROSPER_Huhn!$1:$1,PROSPER_Huhn!$45:$45,""),
IF($C20="Nick Hull",_xlfn.XLOOKUP($B20,PROSPER_Hull!$1:$1,PROSPER_Hull!$45:$45,""),
IF($C20="Monika Kotwani",_xlfn.XLOOKUP($B20,PROSPER_Kotwani!$1:$1,PROSPER_Kotwani!$45:$45,""),
IF($C20="Jonathan Wellner",_xlfn.XLOOKUP($B20,PROSPER_Wellner!$1:$1,PROSPER_Wellner!$45:$45,""),
IF($C20="Travis Harvey",_xlfn.XLOOKUP($B20,PROSPER_Harvey!$1:$1,PROSPER_Harvey!$45:$45,""),"")))))))="","",
IF($C20="Christopher Lobo",_xlfn.XLOOKUP($B20,PROSPER_Lobo!$1:$1,PROSPER_Lobo!$45:$45,""),
IF($C20="Naren Baliga",_xlfn.XLOOKUP($B20,PROSPER_Baliga!$1:$1,PROSPER_Baliga!$45:$45,""),
IF($C20="Thorsten Huhn",_xlfn.XLOOKUP($B20,PROSPER_Huhn!$1:$1,PROSPER_Huhn!$45:$45,""),
IF($C20="Nick Hull",_xlfn.XLOOKUP($B20,PROSPER_Hull!$1:$1,PROSPER_Hull!$45:$45,""),
IF($C20="Monika Kotwani",_xlfn.XLOOKUP($B20,PROSPER_Kotwani!$1:$1,PROSPER_Kotwani!$45:$45,""),
IF($C20="Jonathan Wellner",_xlfn.XLOOKUP($B20,PROSPER_Wellner!$1:$1,PROSPER_Wellner!$45:$45,""),
IF($C20="Travis Harvey",_xlfn.XLOOKUP($B20,PROSPER_Harvey!$1:$1,PROSPER_Harvey!$45:$45,""),""))))))))="","No Score",IF(IF($C20="Christopher Lobo",_xlfn.XLOOKUP($B20,PROSPER_Lobo!$1:$1,PROSPER_Lobo!$45:$45,""),
IF($C20="Naren Baliga",_xlfn.XLOOKUP($B20,PROSPER_Baliga!$1:$1,PROSPER_Baliga!$45:$45,""),
IF($C20="Thorsten Huhn",_xlfn.XLOOKUP($B20,PROSPER_Huhn!$1:$1,PROSPER_Huhn!$45:$45,""),
IF($C20="Nick Hull",_xlfn.XLOOKUP($B20,PROSPER_Hull!$1:$1,PROSPER_Hull!$45:$45,""),
IF($C20="Monika Kotwani",_xlfn.XLOOKUP($B20,PROSPER_Kotwani!$1:$1,PROSPER_Kotwani!$45:$45,""),
IF($C20="Jonathan Wellner",_xlfn.XLOOKUP($B20,PROSPER_Wellner!$1:$1,PROSPER_Wellner!$45:$45,""),
IF($C20="Travis Harvey",_xlfn.XLOOKUP($B20,PROSPER_Harvey!$1:$1,PROSPER_Harvey!$45:$45,""),"")))))))="","",
IF($C20="Christopher Lobo",_xlfn.XLOOKUP($B20,PROSPER_Lobo!$1:$1,PROSPER_Lobo!$45:$45,""),
IF($C20="Naren Baliga",_xlfn.XLOOKUP($B20,PROSPER_Baliga!$1:$1,PROSPER_Baliga!$45:$45,""),
IF($C20="Thorsten Huhn",_xlfn.XLOOKUP($B20,PROSPER_Huhn!$1:$1,PROSPER_Huhn!$45:$45,""),
IF($C20="Nick Hull",_xlfn.XLOOKUP($B20,PROSPER_Hull!$1:$1,PROSPER_Hull!$45:$45,""),
IF($C20="Monika Kotwani",_xlfn.XLOOKUP($B20,PROSPER_Kotwani!$1:$1,PROSPER_Kotwani!$45:$45,""),
IF($C20="Jonathan Wellner",_xlfn.XLOOKUP($B20,PROSPER_Wellner!$1:$1,PROSPER_Wellner!$45:$45,""),
IF($C20="Travis Harvey",_xlfn.XLOOKUP($B20,PROSPER_Harvey!$1:$1,PROSPER_Harvey!$45:$45,""),"")))))))))</f>
        <v>N/A</v>
      </c>
      <c r="GD20" s="131" t="str">
        <f>IF(IF(IF($C20="Christopher Lobo",_xlfn.XLOOKUP($B20,PROSPER_Lobo!$1:$1,PROSPER_Lobo!$46:$46,""),
IF($C20="Naren Baliga",_xlfn.XLOOKUP($B20,PROSPER_Baliga!$1:$1,PROSPER_Baliga!$46:$46,""),
IF($C20="Thorsten Huhn",_xlfn.XLOOKUP($B20,PROSPER_Huhn!$1:$1,PROSPER_Huhn!$46:$46,""),
IF($C20="Nick Hull",_xlfn.XLOOKUP($B20,PROSPER_Hull!$1:$1,PROSPER_Hull!$46:$46,""),
IF($C20="Monika Kotwani",_xlfn.XLOOKUP($B20,PROSPER_Kotwani!$1:$1,PROSPER_Kotwani!$46:$46,""),
IF($C20="Jonathan Wellner",_xlfn.XLOOKUP($B20,PROSPER_Wellner!$1:$1,PROSPER_Wellner!$46:$46,""),
IF($C20="Travis Harvey",_xlfn.XLOOKUP($B20,PROSPER_Harvey!$1:$1,PROSPER_Harvey!$46:$46,""),"")))))))="","",
IF($C20="Christopher Lobo",_xlfn.XLOOKUP($B20,PROSPER_Lobo!$1:$1,PROSPER_Lobo!$46:$46,""),
IF($C20="Naren Baliga",_xlfn.XLOOKUP($B20,PROSPER_Baliga!$1:$1,PROSPER_Baliga!$46:$46,""),
IF($C20="Thorsten Huhn",_xlfn.XLOOKUP($B20,PROSPER_Huhn!$1:$1,PROSPER_Huhn!$46:$46,""),
IF($C20="Nick Hull",_xlfn.XLOOKUP($B20,PROSPER_Hull!$1:$1,PROSPER_Hull!$46:$46,""),
IF($C20="Monika Kotwani",_xlfn.XLOOKUP($B20,PROSPER_Kotwani!$1:$1,PROSPER_Kotwani!$46:$46,""),
IF($C20="Jonathan Wellner",_xlfn.XLOOKUP($B20,PROSPER_Wellner!$1:$1,PROSPER_Wellner!$46:$46,""),
IF($C20="Travis Harvey",_xlfn.XLOOKUP($B20,PROSPER_Harvey!$1:$1,PROSPER_Harvey!$46:$46,""),""))))))))="","No Comment",IF(IF($C20="Christopher Lobo",_xlfn.XLOOKUP($B20,PROSPER_Lobo!$1:$1,PROSPER_Lobo!$46:$46,""),
IF($C20="Naren Baliga",_xlfn.XLOOKUP($B20,PROSPER_Baliga!$1:$1,PROSPER_Baliga!$46:$46,""),
IF($C20="Thorsten Huhn",_xlfn.XLOOKUP($B20,PROSPER_Huhn!$1:$1,PROSPER_Huhn!$46:$46,""),
IF($C20="Nick Hull",_xlfn.XLOOKUP($B20,PROSPER_Hull!$1:$1,PROSPER_Hull!$46:$46,""),
IF($C20="Monika Kotwani",_xlfn.XLOOKUP($B20,PROSPER_Kotwani!$1:$1,PROSPER_Kotwani!$46:$46,""),
IF($C20="Jonathan Wellner",_xlfn.XLOOKUP($B20,PROSPER_Wellner!$1:$1,PROSPER_Wellner!$46:$46,""),
IF($C20="Travis Harvey",_xlfn.XLOOKUP($B20,PROSPER_Harvey!$1:$1,PROSPER_Harvey!$46:$46,""),"")))))))="","",
IF($C20="Christopher Lobo",_xlfn.XLOOKUP($B20,PROSPER_Lobo!$1:$1,PROSPER_Lobo!$46:$46,""),
IF($C20="Naren Baliga",_xlfn.XLOOKUP($B20,PROSPER_Baliga!$1:$1,PROSPER_Baliga!$46:$46,""),
IF($C20="Thorsten Huhn",_xlfn.XLOOKUP($B20,PROSPER_Huhn!$1:$1,PROSPER_Huhn!$46:$46,""),
IF($C20="Nick Hull",_xlfn.XLOOKUP($B20,PROSPER_Hull!$1:$1,PROSPER_Hull!$46:$46,""),
IF($C20="Monika Kotwani",_xlfn.XLOOKUP($B20,PROSPER_Kotwani!$1:$1,PROSPER_Kotwani!$46:$46,""),
IF($C20="Jonathan Wellner",_xlfn.XLOOKUP($B20,PROSPER_Wellner!$1:$1,PROSPER_Wellner!$46:$46,""),
IF($C20="Travis Harvey",_xlfn.XLOOKUP($B20,PROSPER_Harvey!$1:$1,PROSPER_Harvey!$46:$46,""),"")))))))))</f>
        <v>N/A</v>
      </c>
      <c r="GE20" s="150" t="str">
        <f t="shared" si="194"/>
        <v>N/A</v>
      </c>
      <c r="GF20" s="130" t="str">
        <f>_xlfn.XLOOKUP(B20,PROSPERInitial_Query!$E:$E,PROSPERInitial_Query!$AJ:$AJ,"",,-1)</f>
        <v/>
      </c>
      <c r="GG20" s="121" t="str">
        <f t="shared" si="84"/>
        <v>Doug North2 - RelationshipAccount / Stakeholder 10Name</v>
      </c>
      <c r="GH20" s="121" t="str">
        <f>_xlfn.XLOOKUP(GG20,PROSPERDelta_Query!BK:BK,PROSPERDelta_Query!AL:AL,"",,-1)</f>
        <v/>
      </c>
      <c r="GI20" s="126" t="str">
        <f>_xlfn.XLOOKUP(B20,PROSPERInitial_Query!$E:$E,PROSPERInitial_Query!$Z:$Z,"",,-1)</f>
        <v/>
      </c>
      <c r="GJ20" s="121" t="str">
        <f t="shared" si="85"/>
        <v>Doug North2 - RelationshipAccount / Stakeholder 10Self Score</v>
      </c>
      <c r="GK20" s="126" t="str">
        <f>_xlfn.XLOOKUP(GJ20,PROSPERDelta_Query!BK:BK,PROSPERDelta_Query!AV:AV,"",,-1)</f>
        <v/>
      </c>
      <c r="GL20" s="131" t="str">
        <f t="shared" si="195"/>
        <v/>
      </c>
      <c r="GM20" s="131" t="str">
        <f t="shared" si="196"/>
        <v>N/A</v>
      </c>
      <c r="GN20" s="132" t="str">
        <f t="shared" si="197"/>
        <v>N/A</v>
      </c>
      <c r="GO20" s="132" t="str">
        <f>IF(IF(IF($C20="Christopher Lobo",_xlfn.XLOOKUP($B20,PROSPER_Lobo!$1:$1,PROSPER_Lobo!$48:$48,""),
IF($C20="Naren Baliga",_xlfn.XLOOKUP($B20,PROSPER_Baliga!$1:$1,PROSPER_Baliga!$48:$48,""),
IF($C20="Thorsten Huhn",_xlfn.XLOOKUP($B20,PROSPER_Huhn!$1:$1,PROSPER_Huhn!$48:$48,""),
IF($C20="Nick Hull",_xlfn.XLOOKUP($B20,PROSPER_Hull!$1:$1,PROSPER_Hull!$48:$48,""),
IF($C20="Monika Kotwani",_xlfn.XLOOKUP($B20,PROSPER_Kotwani!$1:$1,PROSPER_Kotwani!$48:$48,""),
IF($C20="Jonathan Wellner",_xlfn.XLOOKUP($B20,PROSPER_Wellner!$1:$1,PROSPER_Wellner!$48:$48,""),
IF($C20="Travis Harvey",_xlfn.XLOOKUP($B20,PROSPER_Harvey!$1:$1,PROSPER_Harvey!$48:$48,""),"")))))))="","",
IF($C20="Christopher Lobo",_xlfn.XLOOKUP($B20,PROSPER_Lobo!$1:$1,PROSPER_Lobo!$48:$48,""),
IF($C20="Naren Baliga",_xlfn.XLOOKUP($B20,PROSPER_Baliga!$1:$1,PROSPER_Baliga!$48:$48,""),
IF($C20="Thorsten Huhn",_xlfn.XLOOKUP($B20,PROSPER_Huhn!$1:$1,PROSPER_Huhn!$48:$48,""),
IF($C20="Nick Hull",_xlfn.XLOOKUP($B20,PROSPER_Hull!$1:$1,PROSPER_Hull!$48:$48,""),
IF($C20="Monika Kotwani",_xlfn.XLOOKUP($B20,PROSPER_Kotwani!$1:$1,PROSPER_Kotwani!$48:$48,""),
IF($C20="Jonathan Wellner",_xlfn.XLOOKUP($B20,PROSPER_Wellner!$1:$1,PROSPER_Wellner!$48:$48,""),
IF($C20="Travis Harvey",_xlfn.XLOOKUP($B20,PROSPER_Harvey!$1:$1,PROSPER_Harvey!$48:$48,""),""))))))))="","No Score",IF(IF($C20="Christopher Lobo",_xlfn.XLOOKUP($B20,PROSPER_Lobo!$1:$1,PROSPER_Lobo!$48:$48,""),
IF($C20="Naren Baliga",_xlfn.XLOOKUP($B20,PROSPER_Baliga!$1:$1,PROSPER_Baliga!$48:$48,""),
IF($C20="Thorsten Huhn",_xlfn.XLOOKUP($B20,PROSPER_Huhn!$1:$1,PROSPER_Huhn!$48:$48,""),
IF($C20="Nick Hull",_xlfn.XLOOKUP($B20,PROSPER_Hull!$1:$1,PROSPER_Hull!$48:$48,""),
IF($C20="Monika Kotwani",_xlfn.XLOOKUP($B20,PROSPER_Kotwani!$1:$1,PROSPER_Kotwani!$48:$48,""),
IF($C20="Jonathan Wellner",_xlfn.XLOOKUP($B20,PROSPER_Wellner!$1:$1,PROSPER_Wellner!$48:$48,""),
IF($C20="Travis Harvey",_xlfn.XLOOKUP($B20,PROSPER_Harvey!$1:$1,PROSPER_Harvey!$48:$48,""),"")))))))="","",
IF($C20="Christopher Lobo",_xlfn.XLOOKUP($B20,PROSPER_Lobo!$1:$1,PROSPER_Lobo!$48:$48,""),
IF($C20="Naren Baliga",_xlfn.XLOOKUP($B20,PROSPER_Baliga!$1:$1,PROSPER_Baliga!$48:$48,""),
IF($C20="Thorsten Huhn",_xlfn.XLOOKUP($B20,PROSPER_Huhn!$1:$1,PROSPER_Huhn!$48:$48,""),
IF($C20="Nick Hull",_xlfn.XLOOKUP($B20,PROSPER_Hull!$1:$1,PROSPER_Hull!$48:$48,""),
IF($C20="Monika Kotwani",_xlfn.XLOOKUP($B20,PROSPER_Kotwani!$1:$1,PROSPER_Kotwani!$48:$48,""),
IF($C20="Jonathan Wellner",_xlfn.XLOOKUP($B20,PROSPER_Wellner!$1:$1,PROSPER_Wellner!$48:$48,""),
IF($C20="Travis Harvey",_xlfn.XLOOKUP($B20,PROSPER_Harvey!$1:$1,PROSPER_Harvey!$48:$48,""),"")))))))))</f>
        <v>N/A</v>
      </c>
      <c r="GP20" s="131" t="str">
        <f>IF(IF(IF($C20="Christopher Lobo",_xlfn.XLOOKUP($B20,PROSPER_Lobo!$1:$1,PROSPER_Lobo!$49:$49,""),
IF($C20="Naren Baliga",_xlfn.XLOOKUP($B20,PROSPER_Baliga!$1:$1,PROSPER_Baliga!$49:$49,""),
IF($C20="Thorsten Huhn",_xlfn.XLOOKUP($B20,PROSPER_Huhn!$1:$1,PROSPER_Huhn!$49:$49,""),
IF($C20="Nick Hull",_xlfn.XLOOKUP($B20,PROSPER_Hull!$1:$1,PROSPER_Hull!$49:$49,""),
IF($C20="Monika Kotwani",_xlfn.XLOOKUP($B20,PROSPER_Kotwani!$1:$1,PROSPER_Kotwani!$49:$49,""),
IF($C20="Jonathan Wellner",_xlfn.XLOOKUP($B20,PROSPER_Wellner!$1:$1,PROSPER_Wellner!$49:$49,""),
IF($C20="Travis Harvey",_xlfn.XLOOKUP($B20,PROSPER_Harvey!$1:$1,PROSPER_Harvey!$49:$49,""),"")))))))="","",
IF($C20="Christopher Lobo",_xlfn.XLOOKUP($B20,PROSPER_Lobo!$1:$1,PROSPER_Lobo!$49:$49,""),
IF($C20="Naren Baliga",_xlfn.XLOOKUP($B20,PROSPER_Baliga!$1:$1,PROSPER_Baliga!$49:$49,""),
IF($C20="Thorsten Huhn",_xlfn.XLOOKUP($B20,PROSPER_Huhn!$1:$1,PROSPER_Huhn!$49:$49,""),
IF($C20="Nick Hull",_xlfn.XLOOKUP($B20,PROSPER_Hull!$1:$1,PROSPER_Hull!$49:$49,""),
IF($C20="Monika Kotwani",_xlfn.XLOOKUP($B20,PROSPER_Kotwani!$1:$1,PROSPER_Kotwani!$49:$49,""),
IF($C20="Jonathan Wellner",_xlfn.XLOOKUP($B20,PROSPER_Wellner!$1:$1,PROSPER_Wellner!$49:$49,""),
IF($C20="Travis Harvey",_xlfn.XLOOKUP($B20,PROSPER_Harvey!$1:$1,PROSPER_Harvey!$49:$49,""),""))))))))="","No Comment",IF(IF($C20="Christopher Lobo",_xlfn.XLOOKUP($B20,PROSPER_Lobo!$1:$1,PROSPER_Lobo!$49:$49,""),
IF($C20="Naren Baliga",_xlfn.XLOOKUP($B20,PROSPER_Baliga!$1:$1,PROSPER_Baliga!$49:$49,""),
IF($C20="Thorsten Huhn",_xlfn.XLOOKUP($B20,PROSPER_Huhn!$1:$1,PROSPER_Huhn!$49:$49,""),
IF($C20="Nick Hull",_xlfn.XLOOKUP($B20,PROSPER_Hull!$1:$1,PROSPER_Hull!$49:$49,""),
IF($C20="Monika Kotwani",_xlfn.XLOOKUP($B20,PROSPER_Kotwani!$1:$1,PROSPER_Kotwani!$49:$49,""),
IF($C20="Jonathan Wellner",_xlfn.XLOOKUP($B20,PROSPER_Wellner!$1:$1,PROSPER_Wellner!$49:$49,""),
IF($C20="Travis Harvey",_xlfn.XLOOKUP($B20,PROSPER_Harvey!$1:$1,PROSPER_Harvey!$49:$49,""),"")))))))="","",
IF($C20="Christopher Lobo",_xlfn.XLOOKUP($B20,PROSPER_Lobo!$1:$1,PROSPER_Lobo!$49:$49,""),
IF($C20="Naren Baliga",_xlfn.XLOOKUP($B20,PROSPER_Baliga!$1:$1,PROSPER_Baliga!$49:$49,""),
IF($C20="Thorsten Huhn",_xlfn.XLOOKUP($B20,PROSPER_Huhn!$1:$1,PROSPER_Huhn!$49:$49,""),
IF($C20="Nick Hull",_xlfn.XLOOKUP($B20,PROSPER_Hull!$1:$1,PROSPER_Hull!$49:$49,""),
IF($C20="Monika Kotwani",_xlfn.XLOOKUP($B20,PROSPER_Kotwani!$1:$1,PROSPER_Kotwani!$49:$49,""),
IF($C20="Jonathan Wellner",_xlfn.XLOOKUP($B20,PROSPER_Wellner!$1:$1,PROSPER_Wellner!$49:$49,""),
IF($C20="Travis Harvey",_xlfn.XLOOKUP($B20,PROSPER_Harvey!$1:$1,PROSPER_Harvey!$49:$49,""),"")))))))))</f>
        <v>N/A</v>
      </c>
      <c r="GQ20" s="150" t="str">
        <f t="shared" si="198"/>
        <v>N/A</v>
      </c>
      <c r="GR20" s="187" t="str">
        <f t="shared" si="199"/>
        <v>N/A</v>
      </c>
      <c r="GS20" s="128" t="str">
        <f t="shared" si="200"/>
        <v>N/A</v>
      </c>
      <c r="GT20" s="188" t="str">
        <f t="shared" si="201"/>
        <v>N/A</v>
      </c>
      <c r="GU20" s="133" t="str">
        <f>IF(IF(IF($C20="Christopher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Kotwani",_xlfn.XLOOKUP($B20,PROSPER_Kotwani!$1:$1,PROSPER_Kotwani!$54:$54,""),
IF($C20="Jonathan Wellner",_xlfn.XLOOKUP($B20,PROSPER_Wellner!$1:$1,PROSPER_Wellner!$54:$54,""),
IF($C20="Travis Harvey",_xlfn.XLOOKUP($B20,PROSPER_Harvey!$1:$1,PROSPER_Harvey!$54:$54,""),"")))))))="","",
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Kotwani",_xlfn.XLOOKUP($B20,PROSPER_Kotwani!$1:$1,PROSPER_Kotwani!$50:$50,""),
IF($C20="Jonathan Wellner",_xlfn.XLOOKUP($B20,PROSPER_Wellner!$1:$1,PROSPER_Wellner!$50:$50,""),
IF($C20="Travis Harvey",_xlfn.XLOOKUP($B20,PROSPER_Harvey!$1:$1,PROSPER_Harvey!$50:$50,""),""))))))))="","No Score",IF(IF($C20="Christopher Lobo",_xlfn.XLOOKUP($B20,PROSPER_Lobo!$1:$1,PROSPER_Lobo!$50:$50,""),
IF($C20="Naren Baliga",_xlfn.XLOOKUP($B20,PROSPER_Baliga!$1:$1,PROSPER_Baliga!$50:$50,""),
IF($C20="Thorsten Huhn",_xlfn.XLOOKUP($B20,PROSPER_Huhn!$1:$1,PROSPER_Huhn!$50:$50,""),
IF($C20="Nick Hull",_xlfn.XLOOKUP($B20,PROSPER_Hull!$1:$1,PROSPER_Hull!$50:$50,""),
IF($C20="Monika Kotwani",_xlfn.XLOOKUP($B20,PROSPER_Kotwani!$1:$1,PROSPER_Kotwani!$50:$50,""),
IF($C20="Jonathan Wellner",_xlfn.XLOOKUP($B20,PROSPER_Wellner!$1:$1,PROSPER_Wellner!$50:$50,""),
IF($C20="Travis Harvey",_xlfn.XLOOKUP($B20,PROSPER_Harvey!$1:$1,PROSPER_Harvey!$50:$50,""),"")))))))="","",
IF($C20="Christopher Lobo",_xlfn.XLOOKUP($B20,PROSPER_Lobo!$1:$1,PROSPER_Lobo!$50:$50,""),
IF($C20="Naren Baliga",_xlfn.XLOOKUP($B20,PROSPER_Baliga!$1:$1,PROSPER_Baliga!$50:$50,""),
IF($C20="Thorsten Huhn",_xlfn.XLOOKUP($B20,PROSPER_Huhn!$1:$1,PROSPER_Huhn!$50:$50,""),
IF($C20="Nick Hull",_xlfn.XLOOKUP($B20,PROSPER_Hull!$1:$1,PROSPER_Hull!$50:$50,""),
IF($C20="Monika Kotwani",_xlfn.XLOOKUP($B20,PROSPER_Kotwani!$1:$1,PROSPER_Kotwani!$50:$50,""),
IF($C20="Jonathan Wellner",_xlfn.XLOOKUP($B20,PROSPER_Wellner!$1:$1,PROSPER_Wellner!$50:$50,""),
IF($C20="Travis Harvey",_xlfn.XLOOKUP($B20,PROSPER_Harvey!$1:$1,PROSPER_Harvey!$50:$50,""),"")))))))))</f>
        <v>No Score</v>
      </c>
      <c r="GV20" s="134" t="str">
        <f>IF(IF(IF($C20="Christopher Lobo",_xlfn.XLOOKUP($B20,PROSPER_Lobo!$1:$1,PROSPER_Lobo!$51:$51,""),
IF($C20="Naren Baliga",_xlfn.XLOOKUP($B20,PROSPER_Baliga!$1:$1,PROSPER_Baliga!$51:$51,""),
IF($C20="Thorsten Huhn",_xlfn.XLOOKUP($B20,PROSPER_Huhn!$1:$1,PROSPER_Huhn!$51:$51,""),
IF($C20="Nick Hull",_xlfn.XLOOKUP($B20,PROSPER_Hull!$1:$1,PROSPER_Hull!$51:$51,""),
IF($C20="Monika Kotwani",_xlfn.XLOOKUP($B20,PROSPER_Kotwani!$1:$1,PROSPER_Kotwani!$51:$51,""),
IF($C20="Jonathan Wellner",_xlfn.XLOOKUP($B20,PROSPER_Wellner!$1:$1,PROSPER_Wellner!$51:$51,""),
IF($C20="Travis Harvey",_xlfn.XLOOKUP($B20,PROSPER_Harvey!$1:$1,PROSPER_Harvey!$51:$51,""),"")))))))="","",
IF($C20="Christopher Lobo",_xlfn.XLOOKUP($B20,PROSPER_Lobo!$1:$1,PROSPER_Lobo!$51:$51,""),
IF($C20="Naren Baliga",_xlfn.XLOOKUP($B20,PROSPER_Baliga!$1:$1,PROSPER_Baliga!$51:$51,""),
IF($C20="Thorsten Huhn",_xlfn.XLOOKUP($B20,PROSPER_Huhn!$1:$1,PROSPER_Huhn!$51:$51,""),
IF($C20="Nick Hull",_xlfn.XLOOKUP($B20,PROSPER_Hull!$1:$1,PROSPER_Hull!$51:$51,""),
IF($C20="Monika Kotwani",_xlfn.XLOOKUP($B20,PROSPER_Kotwani!$1:$1,PROSPER_Kotwani!$51:$51,""),
IF($C20="Jonathan Wellner",_xlfn.XLOOKUP($B20,PROSPER_Wellner!$1:$1,PROSPER_Wellner!$51:$51,""),
IF($C20="Travis Harvey",_xlfn.XLOOKUP($B20,PROSPER_Harvey!$1:$1,PROSPER_Harvey!$51:$51,""),""))))))))="","No Comment",IF(IF($C20="Christopher Lobo",_xlfn.XLOOKUP($B20,PROSPER_Lobo!$1:$1,PROSPER_Lobo!$51:$51,""),
IF($C20="Naren Baliga",_xlfn.XLOOKUP($B20,PROSPER_Baliga!$1:$1,PROSPER_Baliga!$51:$51,""),
IF($C20="Thorsten Huhn",_xlfn.XLOOKUP($B20,PROSPER_Huhn!$1:$1,PROSPER_Huhn!$51:$51,""),
IF($C20="Nick Hull",_xlfn.XLOOKUP($B20,PROSPER_Hull!$1:$1,PROSPER_Hull!$51:$51,""),
IF($C20="Monika Kotwani",_xlfn.XLOOKUP($B20,PROSPER_Kotwani!$1:$1,PROSPER_Kotwani!$51:$51,""),
IF($C20="Jonathan Wellner",_xlfn.XLOOKUP($B20,PROSPER_Wellner!$1:$1,PROSPER_Wellner!$51:$51,""),
IF($C20="Travis Harvey",_xlfn.XLOOKUP($B20,PROSPER_Harvey!$1:$1,PROSPER_Harvey!$51:$51,""),"")))))))="","",
IF($C20="Christopher Lobo",_xlfn.XLOOKUP($B20,PROSPER_Lobo!$1:$1,PROSPER_Lobo!$51:$51,""),
IF($C20="Naren Baliga",_xlfn.XLOOKUP($B20,PROSPER_Baliga!$1:$1,PROSPER_Baliga!$51:$51,""),
IF($C20="Thorsten Huhn",_xlfn.XLOOKUP($B20,PROSPER_Huhn!$1:$1,PROSPER_Huhn!$51:$51,""),
IF($C20="Nick Hull",_xlfn.XLOOKUP($B20,PROSPER_Hull!$1:$1,PROSPER_Hull!$51:$51,""),
IF($C20="Monika Kotwani",_xlfn.XLOOKUP($B20,PROSPER_Kotwani!$1:$1,PROSPER_Kotwani!$51:$51,""),
IF($C20="Jonathan Wellner",_xlfn.XLOOKUP($B20,PROSPER_Wellner!$1:$1,PROSPER_Wellner!$51:$51,""),
IF($C20="Travis Harvey",_xlfn.XLOOKUP($B20,PROSPER_Harvey!$1:$1,PROSPER_Harvey!$51:$51,""),"")))))))))</f>
        <v>No Comment</v>
      </c>
      <c r="GW20" s="133">
        <f>_xlfn.XLOOKUP($B20,Vlookups_Local!B:B,Vlookups_Local!E:E,"N/A")</f>
        <v>0</v>
      </c>
      <c r="GX20" s="134" t="str">
        <f>IF(IF(IF($C20="Christopher Lobo",_xlfn.XLOOKUP($B20,PROSPER_Lobo!$1:$1,PROSPER_Lobo!$53:$53,""),
IF($C20="Naren Baliga",_xlfn.XLOOKUP($B20,PROSPER_Baliga!$1:$1,PROSPER_Baliga!$53:$53,""),
IF($C20="Thorsten Huhn",_xlfn.XLOOKUP($B20,PROSPER_Huhn!$1:$1,PROSPER_Huhn!$53:$53,""),
IF($C20="Nick Hull",_xlfn.XLOOKUP($B20,PROSPER_Hull!$1:$1,PROSPER_Hull!$53:$53,""),
IF($C20="Monika Kotwani",_xlfn.XLOOKUP($B20,PROSPER_Kotwani!$1:$1,PROSPER_Kotwani!$53:$53,""),
IF($C20="Jonathan Wellner",_xlfn.XLOOKUP($B20,PROSPER_Wellner!$1:$1,PROSPER_Wellner!$53:$53,""),
IF($C20="Travis Harvey",_xlfn.XLOOKUP($B20,PROSPER_Harvey!$1:$1,PROSPER_Harvey!$53:$53,""),"")))))))="","",
IF($C20="Christopher Lobo",_xlfn.XLOOKUP($B20,PROSPER_Lobo!$1:$1,PROSPER_Lobo!$53:$53,""),
IF($C20="Naren Baliga",_xlfn.XLOOKUP($B20,PROSPER_Baliga!$1:$1,PROSPER_Baliga!$53:$53,""),
IF($C20="Thorsten Huhn",_xlfn.XLOOKUP($B20,PROSPER_Huhn!$1:$1,PROSPER_Huhn!$53:$53,""),
IF($C20="Nick Hull",_xlfn.XLOOKUP($B20,PROSPER_Hull!$1:$1,PROSPER_Hull!$53:$53,""),
IF($C20="Monika Kotwani",_xlfn.XLOOKUP($B20,PROSPER_Kotwani!$1:$1,PROSPER_Kotwani!$53:$53,""),
IF($C20="Jonathan Wellner",_xlfn.XLOOKUP($B20,PROSPER_Wellner!$1:$1,PROSPER_Wellner!$53:$53,""),
IF($C20="Travis Harvey",_xlfn.XLOOKUP($B20,PROSPER_Harvey!$1:$1,PROSPER_Harvey!$53:$53,""),""))))))))="","No Comment",IF(IF($C20="Christopher Lobo",_xlfn.XLOOKUP($B20,PROSPER_Lobo!$1:$1,PROSPER_Lobo!$53:$53,""),
IF($C20="Naren Baliga",_xlfn.XLOOKUP($B20,PROSPER_Baliga!$1:$1,PROSPER_Baliga!$53:$53,""),
IF($C20="Thorsten Huhn",_xlfn.XLOOKUP($B20,PROSPER_Huhn!$1:$1,PROSPER_Huhn!$53:$53,""),
IF($C20="Nick Hull",_xlfn.XLOOKUP($B20,PROSPER_Hull!$1:$1,PROSPER_Hull!$53:$53,""),
IF($C20="Monika Kotwani",_xlfn.XLOOKUP($B20,PROSPER_Kotwani!$1:$1,PROSPER_Kotwani!$53:$53,""),
IF($C20="Jonathan Wellner",_xlfn.XLOOKUP($B20,PROSPER_Wellner!$1:$1,PROSPER_Wellner!$53:$53,""),
IF($C20="Travis Harvey",_xlfn.XLOOKUP($B20,PROSPER_Harvey!$1:$1,PROSPER_Harvey!$53:$53,""),"")))))))="","",
IF($C20="Christopher Lobo",_xlfn.XLOOKUP($B20,PROSPER_Lobo!$1:$1,PROSPER_Lobo!$53:$53,""),
IF($C20="Naren Baliga",_xlfn.XLOOKUP($B20,PROSPER_Baliga!$1:$1,PROSPER_Baliga!$53:$53,""),
IF($C20="Thorsten Huhn",_xlfn.XLOOKUP($B20,PROSPER_Huhn!$1:$1,PROSPER_Huhn!$53:$53,""),
IF($C20="Nick Hull",_xlfn.XLOOKUP($B20,PROSPER_Hull!$1:$1,PROSPER_Hull!$53:$53,""),
IF($C20="Monika Kotwani",_xlfn.XLOOKUP($B20,PROSPER_Kotwani!$1:$1,PROSPER_Kotwani!$53:$53,""),
IF($C20="Jonathan Wellner",_xlfn.XLOOKUP($B20,PROSPER_Wellner!$1:$1,PROSPER_Wellner!$53:$53,""),
IF($C20="Travis Harvey",_xlfn.XLOOKUP($B20,PROSPER_Harvey!$1:$1,PROSPER_Harvey!$53:$53,""),"")))))))))</f>
        <v>No Comment</v>
      </c>
      <c r="GY20" s="133" t="str">
        <f>IF(IF(IF($C20="Christopher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Kotwani",_xlfn.XLOOKUP($B20,PROSPER_Kotwani!$1:$1,PROSPER_Kotwani!$54:$54,""),
IF($C20="Jonathan Wellner",_xlfn.XLOOKUP($B20,PROSPER_Wellner!$1:$1,PROSPER_Wellner!$54:$54,""),
IF($C20="Travis Harvey",_xlfn.XLOOKUP($B20,PROSPER_Harvey!$1:$1,PROSPER_Harvey!$54:$54,""),"")))))))="","",
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Kotwani",_xlfn.XLOOKUP($B20,PROSPER_Kotwani!$1:$1,PROSPER_Kotwani!$54:$54,""),
IF($C20="Jonathan Wellner",_xlfn.XLOOKUP($B20,PROSPER_Wellner!$1:$1,PROSPER_Wellner!$54:$54,""),
IF($C20="Travis Harvey",_xlfn.XLOOKUP($B20,PROSPER_Harvey!$1:$1,PROSPER_Harvey!$54:$54,""),""))))))))="","No Score",IF(IF($C20="Christopher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Kotwani",_xlfn.XLOOKUP($B20,PROSPER_Kotwani!$1:$1,PROSPER_Kotwani!$54:$54,""),
IF($C20="Jonathan Wellner",_xlfn.XLOOKUP($B20,PROSPER_Wellner!$1:$1,PROSPER_Wellner!$54:$54,""),
IF($C20="Travis Harvey",_xlfn.XLOOKUP($B20,PROSPER_Harvey!$1:$1,PROSPER_Harvey!$54:$54,""),"")))))))="","",
IF($C20="Christopher Lobo",_xlfn.XLOOKUP($B20,PROSPER_Lobo!$1:$1,PROSPER_Lobo!$54:$54,""),
IF($C20="Naren Baliga",_xlfn.XLOOKUP($B20,PROSPER_Baliga!$1:$1,PROSPER_Baliga!$54:$54,""),
IF($C20="Thorsten Huhn",_xlfn.XLOOKUP($B20,PROSPER_Huhn!$1:$1,PROSPER_Huhn!$54:$54,""),
IF($C20="Nick Hull",_xlfn.XLOOKUP($B20,PROSPER_Hull!$1:$1,PROSPER_Hull!$54:$54,""),
IF($C20="Monika Kotwani",_xlfn.XLOOKUP($B20,PROSPER_Kotwani!$1:$1,PROSPER_Kotwani!$54:$54,""),
IF($C20="Jonathan Wellner",_xlfn.XLOOKUP($B20,PROSPER_Wellner!$1:$1,PROSPER_Wellner!$54:$54,""),
IF($C20="Travis Harvey",_xlfn.XLOOKUP($B20,PROSPER_Harvey!$1:$1,PROSPER_Harvey!$54:$54,""),"")))))))))</f>
        <v>No Score</v>
      </c>
      <c r="GZ20" s="134" t="str">
        <f>IF(IF(IF($C20="Christopher Lobo",_xlfn.XLOOKUP($B20,PROSPER_Lobo!$1:$1,PROSPER_Lobo!$55:$55,""),
IF($C20="Naren Baliga",_xlfn.XLOOKUP($B20,PROSPER_Baliga!$1:$1,PROSPER_Baliga!$55:$55,""),
IF($C20="Thorsten Huhn",_xlfn.XLOOKUP($B20,PROSPER_Huhn!$1:$1,PROSPER_Huhn!$55:$55,""),
IF($C20="Nick Hull",_xlfn.XLOOKUP($B20,PROSPER_Hull!$1:$1,PROSPER_Hull!$55:$55,""),
IF($C20="Monika Kotwani",_xlfn.XLOOKUP($B20,PROSPER_Kotwani!$1:$1,PROSPER_Kotwani!$55:$55,""),
IF($C20="Jonathan Wellner",_xlfn.XLOOKUP($B20,PROSPER_Wellner!$1:$1,PROSPER_Wellner!$55:$55,""),
IF($C20="Travis Harvey",_xlfn.XLOOKUP($B20,PROSPER_Harvey!$1:$1,PROSPER_Harvey!$55:$55,""),"")))))))="","",
IF($C20="Christopher Lobo",_xlfn.XLOOKUP($B20,PROSPER_Lobo!$1:$1,PROSPER_Lobo!$55:$55,""),
IF($C20="Naren Baliga",_xlfn.XLOOKUP($B20,PROSPER_Baliga!$1:$1,PROSPER_Baliga!$55:$55,""),
IF($C20="Thorsten Huhn",_xlfn.XLOOKUP($B20,PROSPER_Huhn!$1:$1,PROSPER_Huhn!$55:$55,""),
IF($C20="Nick Hull",_xlfn.XLOOKUP($B20,PROSPER_Hull!$1:$1,PROSPER_Hull!$55:$55,""),
IF($C20="Monika Kotwani",_xlfn.XLOOKUP($B20,PROSPER_Kotwani!$1:$1,PROSPER_Kotwani!$55:$55,""),
IF($C20="Jonathan Wellner",_xlfn.XLOOKUP($B20,PROSPER_Wellner!$1:$1,PROSPER_Wellner!$55:$55,""),
IF($C20="Travis Harvey",_xlfn.XLOOKUP($B20,PROSPER_Harvey!$1:$1,PROSPER_Harvey!$55:$55,""),""))))))))="","No Comment",IF(IF($C20="Christopher Lobo",_xlfn.XLOOKUP($B20,PROSPER_Lobo!$1:$1,PROSPER_Lobo!$55:$55,""),
IF($C20="Naren Baliga",_xlfn.XLOOKUP($B20,PROSPER_Baliga!$1:$1,PROSPER_Baliga!$55:$55,""),
IF($C20="Thorsten Huhn",_xlfn.XLOOKUP($B20,PROSPER_Huhn!$1:$1,PROSPER_Huhn!$55:$55,""),
IF($C20="Nick Hull",_xlfn.XLOOKUP($B20,PROSPER_Hull!$1:$1,PROSPER_Hull!$55:$55,""),
IF($C20="Monika Kotwani",_xlfn.XLOOKUP($B20,PROSPER_Kotwani!$1:$1,PROSPER_Kotwani!$55:$55,""),
IF($C20="Jonathan Wellner",_xlfn.XLOOKUP($B20,PROSPER_Wellner!$1:$1,PROSPER_Wellner!$55:$55,""),
IF($C20="Travis Harvey",_xlfn.XLOOKUP($B20,PROSPER_Harvey!$1:$1,PROSPER_Harvey!$55:$55,""),"")))))))="","",
IF($C20="Christopher Lobo",_xlfn.XLOOKUP($B20,PROSPER_Lobo!$1:$1,PROSPER_Lobo!$55:$55,""),
IF($C20="Naren Baliga",_xlfn.XLOOKUP($B20,PROSPER_Baliga!$1:$1,PROSPER_Baliga!$55:$55,""),
IF($C20="Thorsten Huhn",_xlfn.XLOOKUP($B20,PROSPER_Huhn!$1:$1,PROSPER_Huhn!$55:$55,""),
IF($C20="Nick Hull",_xlfn.XLOOKUP($B20,PROSPER_Hull!$1:$1,PROSPER_Hull!$55:$55,""),
IF($C20="Monika Kotwani",_xlfn.XLOOKUP($B20,PROSPER_Kotwani!$1:$1,PROSPER_Kotwani!$55:$55,""),
IF($C20="Jonathan Wellner",_xlfn.XLOOKUP($B20,PROSPER_Wellner!$1:$1,PROSPER_Wellner!$55:$55,""),
IF($C20="Travis Harvey",_xlfn.XLOOKUP($B20,PROSPER_Harvey!$1:$1,PROSPER_Harvey!$55:$55,""),"")))))))))</f>
        <v>No Comment</v>
      </c>
      <c r="HA20" s="133" t="str">
        <f>IF(IF(IF($C20="Christopher Lobo",_xlfn.XLOOKUP($B20,PROSPER_Lobo!$1:$1,PROSPER_Lobo!$56:$56,""),
IF($C20="Naren Baliga",_xlfn.XLOOKUP($B20,PROSPER_Baliga!$1:$1,PROSPER_Baliga!$56:$56,""),
IF($C20="Thorsten Huhn",_xlfn.XLOOKUP($B20,PROSPER_Huhn!$1:$1,PROSPER_Huhn!$56:$56,""),
IF($C20="Nick Hull",_xlfn.XLOOKUP($B20,PROSPER_Hull!$1:$1,PROSPER_Hull!$56:$56,""),
IF($C20="Monika Kotwani",_xlfn.XLOOKUP($B20,PROSPER_Kotwani!$1:$1,PROSPER_Kotwani!$56:$56,""),
IF($C20="Jonathan Wellner",_xlfn.XLOOKUP($B20,PROSPER_Wellner!$1:$1,PROSPER_Wellner!$56:$56,""),
IF($C20="Travis Harvey",_xlfn.XLOOKUP($B20,PROSPER_Harvey!$1:$1,PROSPER_Harvey!$56:$56,""),"")))))))="","",
IF($C20="Christopher Lobo",_xlfn.XLOOKUP($B20,PROSPER_Lobo!$1:$1,PROSPER_Lobo!$56:$56,""),
IF($C20="Naren Baliga",_xlfn.XLOOKUP($B20,PROSPER_Baliga!$1:$1,PROSPER_Baliga!$56:$56,""),
IF($C20="Thorsten Huhn",_xlfn.XLOOKUP($B20,PROSPER_Huhn!$1:$1,PROSPER_Huhn!$56:$56,""),
IF($C20="Nick Hull",_xlfn.XLOOKUP($B20,PROSPER_Hull!$1:$1,PROSPER_Hull!$56:$56,""),
IF($C20="Monika Kotwani",_xlfn.XLOOKUP($B20,PROSPER_Kotwani!$1:$1,PROSPER_Kotwani!$56:$56,""),
IF($C20="Jonathan Wellner",_xlfn.XLOOKUP($B20,PROSPER_Wellner!$1:$1,PROSPER_Wellner!$56:$56,""),
IF($C20="Travis Harvey",_xlfn.XLOOKUP($B20,PROSPER_Harvey!$1:$1,PROSPER_Harvey!$56:$56,""),""))))))))="","No Score",IF(IF($C20="Christopher Lobo",_xlfn.XLOOKUP($B20,PROSPER_Lobo!$1:$1,PROSPER_Lobo!$56:$56,""),
IF($C20="Naren Baliga",_xlfn.XLOOKUP($B20,PROSPER_Baliga!$1:$1,PROSPER_Baliga!$56:$56,""),
IF($C20="Thorsten Huhn",_xlfn.XLOOKUP($B20,PROSPER_Huhn!$1:$1,PROSPER_Huhn!$56:$56,""),
IF($C20="Nick Hull",_xlfn.XLOOKUP($B20,PROSPER_Hull!$1:$1,PROSPER_Hull!$56:$56,""),
IF($C20="Monika Kotwani",_xlfn.XLOOKUP($B20,PROSPER_Kotwani!$1:$1,PROSPER_Kotwani!$56:$56,""),
IF($C20="Jonathan Wellner",_xlfn.XLOOKUP($B20,PROSPER_Wellner!$1:$1,PROSPER_Wellner!$56:$56,""),
IF($C20="Travis Harvey",_xlfn.XLOOKUP($B20,PROSPER_Harvey!$1:$1,PROSPER_Harvey!$56:$56,""),"")))))))="","",
IF($C20="Christopher Lobo",_xlfn.XLOOKUP($B20,PROSPER_Lobo!$1:$1,PROSPER_Lobo!$56:$56,""),
IF($C20="Naren Baliga",_xlfn.XLOOKUP($B20,PROSPER_Baliga!$1:$1,PROSPER_Baliga!$56:$56,""),
IF($C20="Thorsten Huhn",_xlfn.XLOOKUP($B20,PROSPER_Huhn!$1:$1,PROSPER_Huhn!$56:$56,""),
IF($C20="Nick Hull",_xlfn.XLOOKUP($B20,PROSPER_Hull!$1:$1,PROSPER_Hull!$56:$56,""),
IF($C20="Monika Kotwani",_xlfn.XLOOKUP($B20,PROSPER_Kotwani!$1:$1,PROSPER_Kotwani!$56:$56,""),
IF($C20="Jonathan Wellner",_xlfn.XLOOKUP($B20,PROSPER_Wellner!$1:$1,PROSPER_Wellner!$56:$56,""),
IF($C20="Travis Harvey",_xlfn.XLOOKUP($B20,PROSPER_Harvey!$1:$1,PROSPER_Harvey!$56:$56,""),"")))))))))</f>
        <v>No Score</v>
      </c>
      <c r="HB20" s="134" t="str">
        <f>IF(IF(IF($C20="Christopher Lobo",_xlfn.XLOOKUP($B20,PROSPER_Lobo!$1:$1,PROSPER_Lobo!$57:$57,""),
IF($C20="Naren Baliga",_xlfn.XLOOKUP($B20,PROSPER_Baliga!$1:$1,PROSPER_Baliga!$57:$57,""),
IF($C20="Thorsten Huhn",_xlfn.XLOOKUP($B20,PROSPER_Huhn!$1:$1,PROSPER_Huhn!$57:$57,""),
IF($C20="Nick Hull",_xlfn.XLOOKUP($B20,PROSPER_Hull!$1:$1,PROSPER_Hull!$57:$57,""),
IF($C20="Monika Kotwani",_xlfn.XLOOKUP($B20,PROSPER_Kotwani!$1:$1,PROSPER_Kotwani!$57:$57,""),
IF($C20="Jonathan Wellner",_xlfn.XLOOKUP($B20,PROSPER_Wellner!$1:$1,PROSPER_Wellner!$57:$57,""),
IF($C20="Travis Harvey",_xlfn.XLOOKUP($B20,PROSPER_Harvey!$1:$1,PROSPER_Harvey!$57:$57,""),"")))))))="","",
IF($C20="Christopher Lobo",_xlfn.XLOOKUP($B20,PROSPER_Lobo!$1:$1,PROSPER_Lobo!$57:$57,""),
IF($C20="Naren Baliga",_xlfn.XLOOKUP($B20,PROSPER_Baliga!$1:$1,PROSPER_Baliga!$57:$57,""),
IF($C20="Thorsten Huhn",_xlfn.XLOOKUP($B20,PROSPER_Huhn!$1:$1,PROSPER_Huhn!$57:$57,""),
IF($C20="Nick Hull",_xlfn.XLOOKUP($B20,PROSPER_Hull!$1:$1,PROSPER_Hull!$57:$57,""),
IF($C20="Monika Kotwani",_xlfn.XLOOKUP($B20,PROSPER_Kotwani!$1:$1,PROSPER_Kotwani!$57:$57,""),
IF($C20="Jonathan Wellner",_xlfn.XLOOKUP($B20,PROSPER_Wellner!$1:$1,PROSPER_Wellner!$57:$57,""),
IF($C20="Travis Harvey",_xlfn.XLOOKUP($B20,PROSPER_Harvey!$1:$1,PROSPER_Harvey!$57:$57,""),""))))))))="","No Comment",IF(IF($C20="Christopher Lobo",_xlfn.XLOOKUP($B20,PROSPER_Lobo!$1:$1,PROSPER_Lobo!$57:$57,""),
IF($C20="Naren Baliga",_xlfn.XLOOKUP($B20,PROSPER_Baliga!$1:$1,PROSPER_Baliga!$57:$57,""),
IF($C20="Thorsten Huhn",_xlfn.XLOOKUP($B20,PROSPER_Huhn!$1:$1,PROSPER_Huhn!$57:$57,""),
IF($C20="Nick Hull",_xlfn.XLOOKUP($B20,PROSPER_Hull!$1:$1,PROSPER_Hull!$57:$57,""),
IF($C20="Monika Kotwani",_xlfn.XLOOKUP($B20,PROSPER_Kotwani!$1:$1,PROSPER_Kotwani!$57:$57,""),
IF($C20="Jonathan Wellner",_xlfn.XLOOKUP($B20,PROSPER_Wellner!$1:$1,PROSPER_Wellner!$57:$57,""),
IF($C20="Travis Harvey",_xlfn.XLOOKUP($B20,PROSPER_Harvey!$1:$1,PROSPER_Harvey!$57:$57,""),"")))))))="","",
IF($C20="Christopher Lobo",_xlfn.XLOOKUP($B20,PROSPER_Lobo!$1:$1,PROSPER_Lobo!$57:$57,""),
IF($C20="Naren Baliga",_xlfn.XLOOKUP($B20,PROSPER_Baliga!$1:$1,PROSPER_Baliga!$57:$57,""),
IF($C20="Thorsten Huhn",_xlfn.XLOOKUP($B20,PROSPER_Huhn!$1:$1,PROSPER_Huhn!$57:$57,""),
IF($C20="Nick Hull",_xlfn.XLOOKUP($B20,PROSPER_Hull!$1:$1,PROSPER_Hull!$57:$57,""),
IF($C20="Monika Kotwani",_xlfn.XLOOKUP($B20,PROSPER_Kotwani!$1:$1,PROSPER_Kotwani!$57:$57,""),
IF($C20="Jonathan Wellner",_xlfn.XLOOKUP($B20,PROSPER_Wellner!$1:$1,PROSPER_Wellner!$57:$57,""),
IF($C20="Travis Harvey",_xlfn.XLOOKUP($B20,PROSPER_Harvey!$1:$1,PROSPER_Harvey!$57:$57,""),"")))))))))</f>
        <v>No Comment</v>
      </c>
      <c r="HC20" s="192">
        <f t="shared" si="202"/>
        <v>0</v>
      </c>
      <c r="HD20" s="135" t="str">
        <f>_xlfn.XLOOKUP(B20,PROSPERInitial_Query!$E:$E,PROSPERInitial_Query!$AK:$AK,"",,-1)</f>
        <v/>
      </c>
      <c r="HE20" s="136" t="str">
        <f t="shared" si="94"/>
        <v>Doug North4 - SuccessServices Quality</v>
      </c>
      <c r="HF20" s="136" t="str">
        <f>_xlfn.XLOOKUP(HE20,PROSPERDelta_Query!BK:BK,PROSPERDelta_Query!AX:AX,"",,-1)</f>
        <v/>
      </c>
      <c r="HG20" s="137" t="str">
        <f t="shared" si="203"/>
        <v>N/A</v>
      </c>
      <c r="HH20" s="137" t="str">
        <f>IF(IF(IF($C20="Christopher Lobo",_xlfn.XLOOKUP($B20,PROSPER_Lobo!$1:$1,PROSPER_Lobo!$58:$58,""),
IF($C20="Naren Baliga",_xlfn.XLOOKUP($B20,PROSPER_Baliga!$1:$1,PROSPER_Baliga!$58:$58,""),
IF($C20="Thorsten Huhn",_xlfn.XLOOKUP($B20,PROSPER_Huhn!$1:$1,PROSPER_Huhn!$58:$58,""),
IF($C20="Nick Hull",_xlfn.XLOOKUP($B20,PROSPER_Hull!$1:$1,PROSPER_Hull!$58:$58,""),
IF($C20="Monika Kotwani",_xlfn.XLOOKUP($B20,PROSPER_Kotwani!$1:$1,PROSPER_Kotwani!$58:$58,""),
IF($C20="Jonathan Wellner",_xlfn.XLOOKUP($B20,PROSPER_Wellner!$1:$1,PROSPER_Wellner!$58:$58,""),
IF($C20="Travis Harvey",_xlfn.XLOOKUP($B20,PROSPER_Harvey!$1:$1,PROSPER_Harvey!$58:$58,""),"")))))))="","",
IF($C20="Christopher Lobo",_xlfn.XLOOKUP($B20,PROSPER_Lobo!$1:$1,PROSPER_Lobo!$58:$58,""),
IF($C20="Naren Baliga",_xlfn.XLOOKUP($B20,PROSPER_Baliga!$1:$1,PROSPER_Baliga!$58:$58,""),
IF($C20="Thorsten Huhn",_xlfn.XLOOKUP($B20,PROSPER_Huhn!$1:$1,PROSPER_Huhn!$58:$58,""),
IF($C20="Nick Hull",_xlfn.XLOOKUP($B20,PROSPER_Hull!$1:$1,PROSPER_Hull!$58:$58,""),
IF($C20="Monika Kotwani",_xlfn.XLOOKUP($B20,PROSPER_Kotwani!$1:$1,PROSPER_Kotwani!$58:$58,""),
IF($C20="Jonathan Wellner",_xlfn.XLOOKUP($B20,PROSPER_Wellner!$1:$1,PROSPER_Wellner!$58:$58,""),
IF($C20="Travis Harvey",_xlfn.XLOOKUP($B20,PROSPER_Harvey!$1:$1,PROSPER_Harvey!$58:$58,""),""))))))))="","No Score",IF(IF($C20="Christopher Lobo",_xlfn.XLOOKUP($B20,PROSPER_Lobo!$1:$1,PROSPER_Lobo!$58:$58,""),
IF($C20="Naren Baliga",_xlfn.XLOOKUP($B20,PROSPER_Baliga!$1:$1,PROSPER_Baliga!$58:$58,""),
IF($C20="Thorsten Huhn",_xlfn.XLOOKUP($B20,PROSPER_Huhn!$1:$1,PROSPER_Huhn!$58:$58,""),
IF($C20="Nick Hull",_xlfn.XLOOKUP($B20,PROSPER_Hull!$1:$1,PROSPER_Hull!$58:$58,""),
IF($C20="Monika Kotwani",_xlfn.XLOOKUP($B20,PROSPER_Kotwani!$1:$1,PROSPER_Kotwani!$58:$58,""),
IF($C20="Jonathan Wellner",_xlfn.XLOOKUP($B20,PROSPER_Wellner!$1:$1,PROSPER_Wellner!$58:$58,""),
IF($C20="Travis Harvey",_xlfn.XLOOKUP($B20,PROSPER_Harvey!$1:$1,PROSPER_Harvey!$58:$58,""),"")))))))="","",
IF($C20="Christopher Lobo",_xlfn.XLOOKUP($B20,PROSPER_Lobo!$1:$1,PROSPER_Lobo!$58:$58,""),
IF($C20="Naren Baliga",_xlfn.XLOOKUP($B20,PROSPER_Baliga!$1:$1,PROSPER_Baliga!$58:$58,""),
IF($C20="Thorsten Huhn",_xlfn.XLOOKUP($B20,PROSPER_Huhn!$1:$1,PROSPER_Huhn!$58:$58,""),
IF($C20="Nick Hull",_xlfn.XLOOKUP($B20,PROSPER_Hull!$1:$1,PROSPER_Hull!$58:$58,""),
IF($C20="Monika Kotwani",_xlfn.XLOOKUP($B20,PROSPER_Kotwani!$1:$1,PROSPER_Kotwani!$58:$58,""),
IF($C20="Jonathan Wellner",_xlfn.XLOOKUP($B20,PROSPER_Wellner!$1:$1,PROSPER_Wellner!$58:$58,""),
IF($C20="Travis Harvey",_xlfn.XLOOKUP($B20,PROSPER_Harvey!$1:$1,PROSPER_Harvey!$58:$58,""),"")))))))))</f>
        <v>No Score</v>
      </c>
      <c r="HI20" s="138" t="str">
        <f>IF(IF(IF($C20="Christopher Lobo",_xlfn.XLOOKUP($B20,PROSPER_Lobo!$1:$1,PROSPER_Lobo!$59:$59,""),
IF($C20="Naren Baliga",_xlfn.XLOOKUP($B20,PROSPER_Baliga!$1:$1,PROSPER_Baliga!$59:$59,""),
IF($C20="Thorsten Huhn",_xlfn.XLOOKUP($B20,PROSPER_Huhn!$1:$1,PROSPER_Huhn!$59:$59,""),
IF($C20="Nick Hull",_xlfn.XLOOKUP($B20,PROSPER_Hull!$1:$1,PROSPER_Hull!$59:$59,""),
IF($C20="Monika Kotwani",_xlfn.XLOOKUP($B20,PROSPER_Kotwani!$1:$1,PROSPER_Kotwani!$59:$59,""),
IF($C20="Jonathan Wellner",_xlfn.XLOOKUP($B20,PROSPER_Wellner!$1:$1,PROSPER_Wellner!$59:$59,""),
IF($C20="Travis Harvey",_xlfn.XLOOKUP($B20,PROSPER_Harvey!$1:$1,PROSPER_Harvey!$59:$59,""),"")))))))="","",
IF($C20="Christopher Lobo",_xlfn.XLOOKUP($B20,PROSPER_Lobo!$1:$1,PROSPER_Lobo!$59:$59,""),
IF($C20="Naren Baliga",_xlfn.XLOOKUP($B20,PROSPER_Baliga!$1:$1,PROSPER_Baliga!$59:$59,""),
IF($C20="Thorsten Huhn",_xlfn.XLOOKUP($B20,PROSPER_Huhn!$1:$1,PROSPER_Huhn!$59:$59,""),
IF($C20="Nick Hull",_xlfn.XLOOKUP($B20,PROSPER_Hull!$1:$1,PROSPER_Hull!$59:$59,""),
IF($C20="Monika Kotwani",_xlfn.XLOOKUP($B20,PROSPER_Kotwani!$1:$1,PROSPER_Kotwani!$59:$59,""),
IF($C20="Jonathan Wellner",_xlfn.XLOOKUP($B20,PROSPER_Wellner!$1:$1,PROSPER_Wellner!$59:$59,""),
IF($C20="Travis Harvey",_xlfn.XLOOKUP($B20,PROSPER_Harvey!$1:$1,PROSPER_Harvey!$59:$59,""),""))))))))="","No Comment",IF(IF($C20="Christopher Lobo",_xlfn.XLOOKUP($B20,PROSPER_Lobo!$1:$1,PROSPER_Lobo!$59:$59,""),
IF($C20="Naren Baliga",_xlfn.XLOOKUP($B20,PROSPER_Baliga!$1:$1,PROSPER_Baliga!$59:$59,""),
IF($C20="Thorsten Huhn",_xlfn.XLOOKUP($B20,PROSPER_Huhn!$1:$1,PROSPER_Huhn!$59:$59,""),
IF($C20="Nick Hull",_xlfn.XLOOKUP($B20,PROSPER_Hull!$1:$1,PROSPER_Hull!$59:$59,""),
IF($C20="Monika Kotwani",_xlfn.XLOOKUP($B20,PROSPER_Kotwani!$1:$1,PROSPER_Kotwani!$59:$59,""),
IF($C20="Jonathan Wellner",_xlfn.XLOOKUP($B20,PROSPER_Wellner!$1:$1,PROSPER_Wellner!$59:$59,""),
IF($C20="Travis Harvey",_xlfn.XLOOKUP($B20,PROSPER_Harvey!$1:$1,PROSPER_Harvey!$59:$59,""),"")))))))="","",
IF($C20="Christopher Lobo",_xlfn.XLOOKUP($B20,PROSPER_Lobo!$1:$1,PROSPER_Lobo!$59:$59,""),
IF($C20="Naren Baliga",_xlfn.XLOOKUP($B20,PROSPER_Baliga!$1:$1,PROSPER_Baliga!$59:$59,""),
IF($C20="Thorsten Huhn",_xlfn.XLOOKUP($B20,PROSPER_Huhn!$1:$1,PROSPER_Huhn!$59:$59,""),
IF($C20="Nick Hull",_xlfn.XLOOKUP($B20,PROSPER_Hull!$1:$1,PROSPER_Hull!$59:$59,""),
IF($C20="Monika Kotwani",_xlfn.XLOOKUP($B20,PROSPER_Kotwani!$1:$1,PROSPER_Kotwani!$59:$59,""),
IF($C20="Jonathan Wellner",_xlfn.XLOOKUP($B20,PROSPER_Wellner!$1:$1,PROSPER_Wellner!$59:$59,""),
IF($C20="Travis Harvey",_xlfn.XLOOKUP($B20,PROSPER_Harvey!$1:$1,PROSPER_Harvey!$59:$59,""),"")))))))))</f>
        <v>No Comment</v>
      </c>
      <c r="HJ20" s="188" t="str">
        <f t="shared" si="204"/>
        <v>N/A</v>
      </c>
      <c r="HK20" s="135" t="str">
        <f>_xlfn.XLOOKUP(B20,PROSPERInitial_Query!$E:$E,PROSPERInitial_Query!$AL:$AL,"",,-1)</f>
        <v/>
      </c>
      <c r="HL20" s="136" t="str">
        <f t="shared" si="97"/>
        <v>Doug North4 - SuccessEscalation Management</v>
      </c>
      <c r="HM20" s="136" t="str">
        <f>_xlfn.XLOOKUP(HL20,PROSPERDelta_Query!BK:BK,PROSPERDelta_Query!AY:AY,"",,-1)</f>
        <v/>
      </c>
      <c r="HN20" s="137" t="str">
        <f t="shared" si="205"/>
        <v>N/A</v>
      </c>
      <c r="HO20" s="137" t="str">
        <f>IF(IF(IF($C20="Christopher Lobo",_xlfn.XLOOKUP($B20,PROSPER_Lobo!$1:$1,PROSPER_Lobo!$60:$60,""),
IF($C20="Naren Baliga",_xlfn.XLOOKUP($B20,PROSPER_Baliga!$1:$1,PROSPER_Baliga!$60:$60,""),
IF($C20="Thorsten Huhn",_xlfn.XLOOKUP($B20,PROSPER_Huhn!$1:$1,PROSPER_Huhn!$60:$60,""),
IF($C20="Nick Hull",_xlfn.XLOOKUP($B20,PROSPER_Hull!$1:$1,PROSPER_Hull!$60:$60,""),
IF($C20="Monika Kotwani",_xlfn.XLOOKUP($B20,PROSPER_Kotwani!$1:$1,PROSPER_Kotwani!$60:$60,""),
IF($C20="Jonathan Wellner",_xlfn.XLOOKUP($B20,PROSPER_Wellner!$1:$1,PROSPER_Wellner!$60:$60,""),
IF($C20="Travis Harvey",_xlfn.XLOOKUP($B20,PROSPER_Harvey!$1:$1,PROSPER_Harvey!$60:$60,""),"")))))))="","",
IF($C20="Christopher Lobo",_xlfn.XLOOKUP($B20,PROSPER_Lobo!$1:$1,PROSPER_Lobo!$60:$60,""),
IF($C20="Naren Baliga",_xlfn.XLOOKUP($B20,PROSPER_Baliga!$1:$1,PROSPER_Baliga!$60:$60,""),
IF($C20="Thorsten Huhn",_xlfn.XLOOKUP($B20,PROSPER_Huhn!$1:$1,PROSPER_Huhn!$60:$60,""),
IF($C20="Nick Hull",_xlfn.XLOOKUP($B20,PROSPER_Hull!$1:$1,PROSPER_Hull!$60:$60,""),
IF($C20="Monika Kotwani",_xlfn.XLOOKUP($B20,PROSPER_Kotwani!$1:$1,PROSPER_Kotwani!$60:$60,""),
IF($C20="Jonathan Wellner",_xlfn.XLOOKUP($B20,PROSPER_Wellner!$1:$1,PROSPER_Wellner!$60:$60,""),
IF($C20="Travis Harvey",_xlfn.XLOOKUP($B20,PROSPER_Harvey!$1:$1,PROSPER_Harvey!$60:$60,""),""))))))))="","No Score",IF(IF($C20="Christopher Lobo",_xlfn.XLOOKUP($B20,PROSPER_Lobo!$1:$1,PROSPER_Lobo!$60:$60,""),
IF($C20="Naren Baliga",_xlfn.XLOOKUP($B20,PROSPER_Baliga!$1:$1,PROSPER_Baliga!$60:$60,""),
IF($C20="Thorsten Huhn",_xlfn.XLOOKUP($B20,PROSPER_Huhn!$1:$1,PROSPER_Huhn!$60:$60,""),
IF($C20="Nick Hull",_xlfn.XLOOKUP($B20,PROSPER_Hull!$1:$1,PROSPER_Hull!$60:$60,""),
IF($C20="Monika Kotwani",_xlfn.XLOOKUP($B20,PROSPER_Kotwani!$1:$1,PROSPER_Kotwani!$60:$60,""),
IF($C20="Jonathan Wellner",_xlfn.XLOOKUP($B20,PROSPER_Wellner!$1:$1,PROSPER_Wellner!$60:$60,""),
IF($C20="Travis Harvey",_xlfn.XLOOKUP($B20,PROSPER_Harvey!$1:$1,PROSPER_Harvey!$60:$60,""),"")))))))="","",
IF($C20="Christopher Lobo",_xlfn.XLOOKUP($B20,PROSPER_Lobo!$1:$1,PROSPER_Lobo!$60:$60,""),
IF($C20="Naren Baliga",_xlfn.XLOOKUP($B20,PROSPER_Baliga!$1:$1,PROSPER_Baliga!$60:$60,""),
IF($C20="Thorsten Huhn",_xlfn.XLOOKUP($B20,PROSPER_Huhn!$1:$1,PROSPER_Huhn!$60:$60,""),
IF($C20="Nick Hull",_xlfn.XLOOKUP($B20,PROSPER_Hull!$1:$1,PROSPER_Hull!$60:$60,""),
IF($C20="Monika Kotwani",_xlfn.XLOOKUP($B20,PROSPER_Kotwani!$1:$1,PROSPER_Kotwani!$60:$60,""),
IF($C20="Jonathan Wellner",_xlfn.XLOOKUP($B20,PROSPER_Wellner!$1:$1,PROSPER_Wellner!$60:$60,""),
IF($C20="Travis Harvey",_xlfn.XLOOKUP($B20,PROSPER_Harvey!$1:$1,PROSPER_Harvey!$60:$60,""),"")))))))))</f>
        <v>No Score</v>
      </c>
      <c r="HP20" s="138" t="str">
        <f>IF(IF(IF($C20="Christopher Lobo",_xlfn.XLOOKUP($B20,PROSPER_Lobo!$1:$1,PROSPER_Lobo!$61:$61,""),
IF($C20="Naren Baliga",_xlfn.XLOOKUP($B20,PROSPER_Baliga!$1:$1,PROSPER_Baliga!$61:$61,""),
IF($C20="Thorsten Huhn",_xlfn.XLOOKUP($B20,PROSPER_Huhn!$1:$1,PROSPER_Huhn!$61:$61,""),
IF($C20="Nick Hull",_xlfn.XLOOKUP($B20,PROSPER_Hull!$1:$1,PROSPER_Hull!$61:$61,""),
IF($C20="Monika Kotwani",_xlfn.XLOOKUP($B20,PROSPER_Kotwani!$1:$1,PROSPER_Kotwani!$61:$61,""),
IF($C20="Jonathan Wellner",_xlfn.XLOOKUP($B20,PROSPER_Wellner!$1:$1,PROSPER_Wellner!$61:$61,""),
IF($C20="Travis Harvey",_xlfn.XLOOKUP($B20,PROSPER_Harvey!$1:$1,PROSPER_Harvey!$61:$61,""),"")))))))="","",
IF($C20="Christopher Lobo",_xlfn.XLOOKUP($B20,PROSPER_Lobo!$1:$1,PROSPER_Lobo!$61:$61,""),
IF($C20="Naren Baliga",_xlfn.XLOOKUP($B20,PROSPER_Baliga!$1:$1,PROSPER_Baliga!$61:$61,""),
IF($C20="Thorsten Huhn",_xlfn.XLOOKUP($B20,PROSPER_Huhn!$1:$1,PROSPER_Huhn!$61:$61,""),
IF($C20="Nick Hull",_xlfn.XLOOKUP($B20,PROSPER_Hull!$1:$1,PROSPER_Hull!$61:$61,""),
IF($C20="Monika Kotwani",_xlfn.XLOOKUP($B20,PROSPER_Kotwani!$1:$1,PROSPER_Kotwani!$61:$61,""),
IF($C20="Jonathan Wellner",_xlfn.XLOOKUP($B20,PROSPER_Wellner!$1:$1,PROSPER_Wellner!$61:$61,""),
IF($C20="Travis Harvey",_xlfn.XLOOKUP($B20,PROSPER_Harvey!$1:$1,PROSPER_Harvey!$61:$61,""),""))))))))="","No Comment",IF(IF($C20="Christopher Lobo",_xlfn.XLOOKUP($B20,PROSPER_Lobo!$1:$1,PROSPER_Lobo!$61:$61,""),
IF($C20="Naren Baliga",_xlfn.XLOOKUP($B20,PROSPER_Baliga!$1:$1,PROSPER_Baliga!$61:$61,""),
IF($C20="Thorsten Huhn",_xlfn.XLOOKUP($B20,PROSPER_Huhn!$1:$1,PROSPER_Huhn!$61:$61,""),
IF($C20="Nick Hull",_xlfn.XLOOKUP($B20,PROSPER_Hull!$1:$1,PROSPER_Hull!$61:$61,""),
IF($C20="Monika Kotwani",_xlfn.XLOOKUP($B20,PROSPER_Kotwani!$1:$1,PROSPER_Kotwani!$61:$61,""),
IF($C20="Jonathan Wellner",_xlfn.XLOOKUP($B20,PROSPER_Wellner!$1:$1,PROSPER_Wellner!$61:$61,""),
IF($C20="Travis Harvey",_xlfn.XLOOKUP($B20,PROSPER_Harvey!$1:$1,PROSPER_Harvey!$61:$61,""),"")))))))="","",
IF($C20="Christopher Lobo",_xlfn.XLOOKUP($B20,PROSPER_Lobo!$1:$1,PROSPER_Lobo!$61:$61,""),
IF($C20="Naren Baliga",_xlfn.XLOOKUP($B20,PROSPER_Baliga!$1:$1,PROSPER_Baliga!$61:$61,""),
IF($C20="Thorsten Huhn",_xlfn.XLOOKUP($B20,PROSPER_Huhn!$1:$1,PROSPER_Huhn!$61:$61,""),
IF($C20="Nick Hull",_xlfn.XLOOKUP($B20,PROSPER_Hull!$1:$1,PROSPER_Hull!$61:$61,""),
IF($C20="Monika Kotwani",_xlfn.XLOOKUP($B20,PROSPER_Kotwani!$1:$1,PROSPER_Kotwani!$61:$61,""),
IF($C20="Jonathan Wellner",_xlfn.XLOOKUP($B20,PROSPER_Wellner!$1:$1,PROSPER_Wellner!$61:$61,""),
IF($C20="Travis Harvey",_xlfn.XLOOKUP($B20,PROSPER_Harvey!$1:$1,PROSPER_Harvey!$61:$61,""),"")))))))))</f>
        <v>No Comment</v>
      </c>
      <c r="HQ20" s="188" t="str">
        <f t="shared" si="206"/>
        <v>N/A</v>
      </c>
      <c r="HR20" s="135" t="str">
        <f>_xlfn.XLOOKUP(B20,PROSPERInitial_Query!$E:$E,PROSPERInitial_Query!$AM:$AM,"",,-1)</f>
        <v/>
      </c>
      <c r="HS20" s="136" t="str">
        <f t="shared" si="100"/>
        <v>Doug North4 - SuccessExpanding / Renewing the Business</v>
      </c>
      <c r="HT20" s="136" t="str">
        <f>_xlfn.XLOOKUP(HS20,PROSPERDelta_Query!BK:BK,PROSPERDelta_Query!AZ:AZ,"",,-1)</f>
        <v/>
      </c>
      <c r="HU20" s="137" t="str">
        <f t="shared" si="207"/>
        <v>N/A</v>
      </c>
      <c r="HV20" s="137" t="str">
        <f>IF(IF(IF($C20="Christopher Lobo",_xlfn.XLOOKUP($B20,PROSPER_Lobo!$1:$1,PROSPER_Lobo!$62:$62,""),
IF($C20="Naren Baliga",_xlfn.XLOOKUP($B20,PROSPER_Baliga!$1:$1,PROSPER_Baliga!$62:$62,""),
IF($C20="Thorsten Huhn",_xlfn.XLOOKUP($B20,PROSPER_Huhn!$1:$1,PROSPER_Huhn!$62:$62,""),
IF($C20="Nick Hull",_xlfn.XLOOKUP($B20,PROSPER_Hull!$1:$1,PROSPER_Hull!$62:$62,""),
IF($C20="Monika Kotwani",_xlfn.XLOOKUP($B20,PROSPER_Kotwani!$1:$1,PROSPER_Kotwani!$62:$62,""),
IF($C20="Jonathan Wellner",_xlfn.XLOOKUP($B20,PROSPER_Wellner!$1:$1,PROSPER_Wellner!$62:$62,""),
IF($C20="Travis Harvey",_xlfn.XLOOKUP($B20,PROSPER_Harvey!$1:$1,PROSPER_Harvey!$62:$62,""),"")))))))="","",
IF($C20="Christopher Lobo",_xlfn.XLOOKUP($B20,PROSPER_Lobo!$1:$1,PROSPER_Lobo!$62:$62,""),
IF($C20="Naren Baliga",_xlfn.XLOOKUP($B20,PROSPER_Baliga!$1:$1,PROSPER_Baliga!$62:$62,""),
IF($C20="Thorsten Huhn",_xlfn.XLOOKUP($B20,PROSPER_Huhn!$1:$1,PROSPER_Huhn!$62:$62,""),
IF($C20="Nick Hull",_xlfn.XLOOKUP($B20,PROSPER_Hull!$1:$1,PROSPER_Hull!$62:$62,""),
IF($C20="Monika Kotwani",_xlfn.XLOOKUP($B20,PROSPER_Kotwani!$1:$1,PROSPER_Kotwani!$62:$62,""),
IF($C20="Jonathan Wellner",_xlfn.XLOOKUP($B20,PROSPER_Wellner!$1:$1,PROSPER_Wellner!$62:$62,""),
IF($C20="Travis Harvey",_xlfn.XLOOKUP($B20,PROSPER_Harvey!$1:$1,PROSPER_Harvey!$62:$62,""),""))))))))="","No Score",IF(IF($C20="Christopher Lobo",_xlfn.XLOOKUP($B20,PROSPER_Lobo!$1:$1,PROSPER_Lobo!$62:$62,""),
IF($C20="Naren Baliga",_xlfn.XLOOKUP($B20,PROSPER_Baliga!$1:$1,PROSPER_Baliga!$62:$62,""),
IF($C20="Thorsten Huhn",_xlfn.XLOOKUP($B20,PROSPER_Huhn!$1:$1,PROSPER_Huhn!$62:$62,""),
IF($C20="Nick Hull",_xlfn.XLOOKUP($B20,PROSPER_Hull!$1:$1,PROSPER_Hull!$62:$62,""),
IF($C20="Monika Kotwani",_xlfn.XLOOKUP($B20,PROSPER_Kotwani!$1:$1,PROSPER_Kotwani!$62:$62,""),
IF($C20="Jonathan Wellner",_xlfn.XLOOKUP($B20,PROSPER_Wellner!$1:$1,PROSPER_Wellner!$62:$62,""),
IF($C20="Travis Harvey",_xlfn.XLOOKUP($B20,PROSPER_Harvey!$1:$1,PROSPER_Harvey!$62:$62,""),"")))))))="","",
IF($C20="Christopher Lobo",_xlfn.XLOOKUP($B20,PROSPER_Lobo!$1:$1,PROSPER_Lobo!$62:$62,""),
IF($C20="Naren Baliga",_xlfn.XLOOKUP($B20,PROSPER_Baliga!$1:$1,PROSPER_Baliga!$62:$62,""),
IF($C20="Thorsten Huhn",_xlfn.XLOOKUP($B20,PROSPER_Huhn!$1:$1,PROSPER_Huhn!$62:$62,""),
IF($C20="Nick Hull",_xlfn.XLOOKUP($B20,PROSPER_Hull!$1:$1,PROSPER_Hull!$62:$62,""),
IF($C20="Monika Kotwani",_xlfn.XLOOKUP($B20,PROSPER_Kotwani!$1:$1,PROSPER_Kotwani!$62:$62,""),
IF($C20="Jonathan Wellner",_xlfn.XLOOKUP($B20,PROSPER_Wellner!$1:$1,PROSPER_Wellner!$62:$62,""),
IF($C20="Travis Harvey",_xlfn.XLOOKUP($B20,PROSPER_Harvey!$1:$1,PROSPER_Harvey!$62:$62,""),"")))))))))</f>
        <v>No Score</v>
      </c>
      <c r="HW20" s="138" t="str">
        <f>IF(IF(IF($C20="Christopher Lobo",_xlfn.XLOOKUP($B20,PROSPER_Lobo!$1:$1,PROSPER_Lobo!$63:$63,""),
IF($C20="Naren Baliga",_xlfn.XLOOKUP($B20,PROSPER_Baliga!$1:$1,PROSPER_Baliga!$63:$63,""),
IF($C20="Thorsten Huhn",_xlfn.XLOOKUP($B20,PROSPER_Huhn!$1:$1,PROSPER_Huhn!$63:$63,""),
IF($C20="Nick Hull",_xlfn.XLOOKUP($B20,PROSPER_Hull!$1:$1,PROSPER_Hull!$63:$63,""),
IF($C20="Monika Kotwani",_xlfn.XLOOKUP($B20,PROSPER_Kotwani!$1:$1,PROSPER_Kotwani!$63:$63,""),
IF($C20="Jonathan Wellner",_xlfn.XLOOKUP($B20,PROSPER_Wellner!$1:$1,PROSPER_Wellner!$63:$63,""),
IF($C20="Travis Harvey",_xlfn.XLOOKUP($B20,PROSPER_Harvey!$1:$1,PROSPER_Harvey!$63:$63,""),"")))))))="","",
IF($C20="Christopher Lobo",_xlfn.XLOOKUP($B20,PROSPER_Lobo!$1:$1,PROSPER_Lobo!$63:$63,""),
IF($C20="Naren Baliga",_xlfn.XLOOKUP($B20,PROSPER_Baliga!$1:$1,PROSPER_Baliga!$63:$63,""),
IF($C20="Thorsten Huhn",_xlfn.XLOOKUP($B20,PROSPER_Huhn!$1:$1,PROSPER_Huhn!$63:$63,""),
IF($C20="Nick Hull",_xlfn.XLOOKUP($B20,PROSPER_Hull!$1:$1,PROSPER_Hull!$63:$63,""),
IF($C20="Monika Kotwani",_xlfn.XLOOKUP($B20,PROSPER_Kotwani!$1:$1,PROSPER_Kotwani!$63:$63,""),
IF($C20="Jonathan Wellner",_xlfn.XLOOKUP($B20,PROSPER_Wellner!$1:$1,PROSPER_Wellner!$63:$63,""),
IF($C20="Travis Harvey",_xlfn.XLOOKUP($B20,PROSPER_Harvey!$1:$1,PROSPER_Harvey!$63:$63,""),""))))))))="","No Comment",IF(IF($C20="Christopher Lobo",_xlfn.XLOOKUP($B20,PROSPER_Lobo!$1:$1,PROSPER_Lobo!$63:$63,""),
IF($C20="Naren Baliga",_xlfn.XLOOKUP($B20,PROSPER_Baliga!$1:$1,PROSPER_Baliga!$63:$63,""),
IF($C20="Thorsten Huhn",_xlfn.XLOOKUP($B20,PROSPER_Huhn!$1:$1,PROSPER_Huhn!$63:$63,""),
IF($C20="Nick Hull",_xlfn.XLOOKUP($B20,PROSPER_Hull!$1:$1,PROSPER_Hull!$63:$63,""),
IF($C20="Monika Kotwani",_xlfn.XLOOKUP($B20,PROSPER_Kotwani!$1:$1,PROSPER_Kotwani!$63:$63,""),
IF($C20="Jonathan Wellner",_xlfn.XLOOKUP($B20,PROSPER_Wellner!$1:$1,PROSPER_Wellner!$63:$63,""),
IF($C20="Travis Harvey",_xlfn.XLOOKUP($B20,PROSPER_Harvey!$1:$1,PROSPER_Harvey!$63:$63,""),"")))))))="","",
IF($C20="Christopher Lobo",_xlfn.XLOOKUP($B20,PROSPER_Lobo!$1:$1,PROSPER_Lobo!$63:$63,""),
IF($C20="Naren Baliga",_xlfn.XLOOKUP($B20,PROSPER_Baliga!$1:$1,PROSPER_Baliga!$63:$63,""),
IF($C20="Thorsten Huhn",_xlfn.XLOOKUP($B20,PROSPER_Huhn!$1:$1,PROSPER_Huhn!$63:$63,""),
IF($C20="Nick Hull",_xlfn.XLOOKUP($B20,PROSPER_Hull!$1:$1,PROSPER_Hull!$63:$63,""),
IF($C20="Monika Kotwani",_xlfn.XLOOKUP($B20,PROSPER_Kotwani!$1:$1,PROSPER_Kotwani!$63:$63,""),
IF($C20="Jonathan Wellner",_xlfn.XLOOKUP($B20,PROSPER_Wellner!$1:$1,PROSPER_Wellner!$63:$63,""),
IF($C20="Travis Harvey",_xlfn.XLOOKUP($B20,PROSPER_Harvey!$1:$1,PROSPER_Harvey!$63:$63,""),"")))))))))</f>
        <v>No Comment</v>
      </c>
      <c r="HX20" s="188" t="str">
        <f t="shared" si="208"/>
        <v>N/A</v>
      </c>
      <c r="HY20" s="135" t="str">
        <f>_xlfn.XLOOKUP(B20,PROSPERInitial_Query!$E:$E,PROSPERInitial_Query!$AN:$AN,"",,-1)</f>
        <v/>
      </c>
      <c r="HZ20" s="136" t="str">
        <f t="shared" si="103"/>
        <v>Doug North4 - SuccessPre-Sales Participation</v>
      </c>
      <c r="IA20" s="136" t="str">
        <f>_xlfn.XLOOKUP(HZ20,PROSPERDelta_Query!BK:BK,PROSPERDelta_Query!BA:BA,"",,-1)</f>
        <v/>
      </c>
      <c r="IB20" s="137" t="str">
        <f t="shared" si="209"/>
        <v>N/A</v>
      </c>
      <c r="IC20" s="137" t="str">
        <f>IF(IF(IF($C20="Christopher Lobo",_xlfn.XLOOKUP($B20,PROSPER_Lobo!$1:$1,PROSPER_Lobo!$64:$64,""),
IF($C20="Naren Baliga",_xlfn.XLOOKUP($B20,PROSPER_Baliga!$1:$1,PROSPER_Baliga!$64:$64,""),
IF($C20="Thorsten Huhn",_xlfn.XLOOKUP($B20,PROSPER_Huhn!$1:$1,PROSPER_Huhn!$64:$64,""),
IF($C20="Nick Hull",_xlfn.XLOOKUP($B20,PROSPER_Hull!$1:$1,PROSPER_Hull!$64:$64,""),
IF($C20="Monika Kotwani",_xlfn.XLOOKUP($B20,PROSPER_Kotwani!$1:$1,PROSPER_Kotwani!$64:$64,""),
IF($C20="Jonathan Wellner",_xlfn.XLOOKUP($B20,PROSPER_Wellner!$1:$1,PROSPER_Wellner!$64:$64,""),
IF($C20="Travis Harvey",_xlfn.XLOOKUP($B20,PROSPER_Harvey!$1:$1,PROSPER_Harvey!$64:$64,""),"")))))))="","",
IF($C20="Christopher Lobo",_xlfn.XLOOKUP($B20,PROSPER_Lobo!$1:$1,PROSPER_Lobo!$64:$64,""),
IF($C20="Naren Baliga",_xlfn.XLOOKUP($B20,PROSPER_Baliga!$1:$1,PROSPER_Baliga!$64:$64,""),
IF($C20="Thorsten Huhn",_xlfn.XLOOKUP($B20,PROSPER_Huhn!$1:$1,PROSPER_Huhn!$64:$64,""),
IF($C20="Nick Hull",_xlfn.XLOOKUP($B20,PROSPER_Hull!$1:$1,PROSPER_Hull!$64:$64,""),
IF($C20="Monika Kotwani",_xlfn.XLOOKUP($B20,PROSPER_Kotwani!$1:$1,PROSPER_Kotwani!$64:$64,""),
IF($C20="Jonathan Wellner",_xlfn.XLOOKUP($B20,PROSPER_Wellner!$1:$1,PROSPER_Wellner!$64:$64,""),
IF($C20="Travis Harvey",_xlfn.XLOOKUP($B20,PROSPER_Harvey!$1:$1,PROSPER_Harvey!$64:$64,""),""))))))))="","No Score",IF(IF($C20="Christopher Lobo",_xlfn.XLOOKUP($B20,PROSPER_Lobo!$1:$1,PROSPER_Lobo!$64:$64,""),
IF($C20="Naren Baliga",_xlfn.XLOOKUP($B20,PROSPER_Baliga!$1:$1,PROSPER_Baliga!$64:$64,""),
IF($C20="Thorsten Huhn",_xlfn.XLOOKUP($B20,PROSPER_Huhn!$1:$1,PROSPER_Huhn!$64:$64,""),
IF($C20="Nick Hull",_xlfn.XLOOKUP($B20,PROSPER_Hull!$1:$1,PROSPER_Hull!$64:$64,""),
IF($C20="Monika Kotwani",_xlfn.XLOOKUP($B20,PROSPER_Kotwani!$1:$1,PROSPER_Kotwani!$64:$64,""),
IF($C20="Jonathan Wellner",_xlfn.XLOOKUP($B20,PROSPER_Wellner!$1:$1,PROSPER_Wellner!$64:$64,""),
IF($C20="Travis Harvey",_xlfn.XLOOKUP($B20,PROSPER_Harvey!$1:$1,PROSPER_Harvey!$64:$64,""),"")))))))="","",
IF($C20="Christopher Lobo",_xlfn.XLOOKUP($B20,PROSPER_Lobo!$1:$1,PROSPER_Lobo!$64:$64,""),
IF($C20="Naren Baliga",_xlfn.XLOOKUP($B20,PROSPER_Baliga!$1:$1,PROSPER_Baliga!$64:$64,""),
IF($C20="Thorsten Huhn",_xlfn.XLOOKUP($B20,PROSPER_Huhn!$1:$1,PROSPER_Huhn!$64:$64,""),
IF($C20="Nick Hull",_xlfn.XLOOKUP($B20,PROSPER_Hull!$1:$1,PROSPER_Hull!$64:$64,""),
IF($C20="Monika Kotwani",_xlfn.XLOOKUP($B20,PROSPER_Kotwani!$1:$1,PROSPER_Kotwani!$64:$64,""),
IF($C20="Jonathan Wellner",_xlfn.XLOOKUP($B20,PROSPER_Wellner!$1:$1,PROSPER_Wellner!$64:$64,""),
IF($C20="Travis Harvey",_xlfn.XLOOKUP($B20,PROSPER_Harvey!$1:$1,PROSPER_Harvey!$64:$64,""),"")))))))))</f>
        <v>No Score</v>
      </c>
      <c r="ID20" s="138" t="str">
        <f>IF(IF(IF($C20="Christopher Lobo",_xlfn.XLOOKUP($B20,PROSPER_Lobo!$1:$1,PROSPER_Lobo!$65:$65,""),
IF($C20="Naren Baliga",_xlfn.XLOOKUP($B20,PROSPER_Baliga!$1:$1,PROSPER_Baliga!$65:$65,""),
IF($C20="Thorsten Huhn",_xlfn.XLOOKUP($B20,PROSPER_Huhn!$1:$1,PROSPER_Huhn!$65:$65,""),
IF($C20="Nick Hull",_xlfn.XLOOKUP($B20,PROSPER_Hull!$1:$1,PROSPER_Hull!$65:$65,""),
IF($C20="Monika Kotwani",_xlfn.XLOOKUP($B20,PROSPER_Kotwani!$1:$1,PROSPER_Kotwani!$65:$65,""),
IF($C20="Jonathan Wellner",_xlfn.XLOOKUP($B20,PROSPER_Wellner!$1:$1,PROSPER_Wellner!$65:$65,""),
IF($C20="Travis Harvey",_xlfn.XLOOKUP($B20,PROSPER_Harvey!$1:$1,PROSPER_Harvey!$65:$65,""),"")))))))="","",
IF($C20="Christopher Lobo",_xlfn.XLOOKUP($B20,PROSPER_Lobo!$1:$1,PROSPER_Lobo!$65:$65,""),
IF($C20="Naren Baliga",_xlfn.XLOOKUP($B20,PROSPER_Baliga!$1:$1,PROSPER_Baliga!$65:$65,""),
IF($C20="Thorsten Huhn",_xlfn.XLOOKUP($B20,PROSPER_Huhn!$1:$1,PROSPER_Huhn!$65:$65,""),
IF($C20="Nick Hull",_xlfn.XLOOKUP($B20,PROSPER_Hull!$1:$1,PROSPER_Hull!$65:$65,""),
IF($C20="Monika Kotwani",_xlfn.XLOOKUP($B20,PROSPER_Kotwani!$1:$1,PROSPER_Kotwani!$65:$65,""),
IF($C20="Jonathan Wellner",_xlfn.XLOOKUP($B20,PROSPER_Wellner!$1:$1,PROSPER_Wellner!$65:$65,""),
IF($C20="Travis Harvey",_xlfn.XLOOKUP($B20,PROSPER_Harvey!$1:$1,PROSPER_Harvey!$65:$65,""),""))))))))="","No Comment",IF(IF($C20="Christopher Lobo",_xlfn.XLOOKUP($B20,PROSPER_Lobo!$1:$1,PROSPER_Lobo!$65:$65,""),
IF($C20="Naren Baliga",_xlfn.XLOOKUP($B20,PROSPER_Baliga!$1:$1,PROSPER_Baliga!$65:$65,""),
IF($C20="Thorsten Huhn",_xlfn.XLOOKUP($B20,PROSPER_Huhn!$1:$1,PROSPER_Huhn!$65:$65,""),
IF($C20="Nick Hull",_xlfn.XLOOKUP($B20,PROSPER_Hull!$1:$1,PROSPER_Hull!$65:$65,""),
IF($C20="Monika Kotwani",_xlfn.XLOOKUP($B20,PROSPER_Kotwani!$1:$1,PROSPER_Kotwani!$65:$65,""),
IF($C20="Jonathan Wellner",_xlfn.XLOOKUP($B20,PROSPER_Wellner!$1:$1,PROSPER_Wellner!$65:$65,""),
IF($C20="Travis Harvey",_xlfn.XLOOKUP($B20,PROSPER_Harvey!$1:$1,PROSPER_Harvey!$65:$65,""),"")))))))="","",
IF($C20="Christopher Lobo",_xlfn.XLOOKUP($B20,PROSPER_Lobo!$1:$1,PROSPER_Lobo!$65:$65,""),
IF($C20="Naren Baliga",_xlfn.XLOOKUP($B20,PROSPER_Baliga!$1:$1,PROSPER_Baliga!$65:$65,""),
IF($C20="Thorsten Huhn",_xlfn.XLOOKUP($B20,PROSPER_Huhn!$1:$1,PROSPER_Huhn!$65:$65,""),
IF($C20="Nick Hull",_xlfn.XLOOKUP($B20,PROSPER_Hull!$1:$1,PROSPER_Hull!$65:$65,""),
IF($C20="Monika Kotwani",_xlfn.XLOOKUP($B20,PROSPER_Kotwani!$1:$1,PROSPER_Kotwani!$65:$65,""),
IF($C20="Jonathan Wellner",_xlfn.XLOOKUP($B20,PROSPER_Wellner!$1:$1,PROSPER_Wellner!$65:$65,""),
IF($C20="Travis Harvey",_xlfn.XLOOKUP($B20,PROSPER_Harvey!$1:$1,PROSPER_Harvey!$65:$65,""),"")))))))))</f>
        <v>No Comment</v>
      </c>
      <c r="IE20" s="188" t="str">
        <f t="shared" si="210"/>
        <v>N/A</v>
      </c>
      <c r="IF20" s="135" t="str">
        <f>_xlfn.XLOOKUP(B20,PROSPERInitial_Query!$E:$E,PROSPERInitial_Query!$AO:$AO,"",,-1)</f>
        <v/>
      </c>
      <c r="IG20" s="136" t="str">
        <f t="shared" si="106"/>
        <v>Doug North4 - SuccessP&amp;L Management</v>
      </c>
      <c r="IH20" s="136" t="str">
        <f>_xlfn.XLOOKUP(IG20,PROSPERDelta_Query!BK:BK,PROSPERDelta_Query!BB:BB,"",,-1)</f>
        <v/>
      </c>
      <c r="II20" s="137" t="str">
        <f t="shared" si="211"/>
        <v>N/A</v>
      </c>
      <c r="IJ20" s="137" t="str">
        <f>IF(IF(IF($C20="Christopher Lobo",_xlfn.XLOOKUP($B20,PROSPER_Lobo!$1:$1,PROSPER_Lobo!$66:$66,""),
IF($C20="Naren Baliga",_xlfn.XLOOKUP($B20,PROSPER_Baliga!$1:$1,PROSPER_Baliga!$66:$66,""),
IF($C20="Thorsten Huhn",_xlfn.XLOOKUP($B20,PROSPER_Huhn!$1:$1,PROSPER_Huhn!$66:$66,""),
IF($C20="Nick Hull",_xlfn.XLOOKUP($B20,PROSPER_Hull!$1:$1,PROSPER_Hull!$66:$66,""),
IF($C20="Monika Kotwani",_xlfn.XLOOKUP($B20,PROSPER_Kotwani!$1:$1,PROSPER_Kotwani!$66:$66,""),
IF($C20="Jonathan Wellner",_xlfn.XLOOKUP($B20,PROSPER_Wellner!$1:$1,PROSPER_Wellner!$66:$66,""),
IF($C20="Travis Harvey",_xlfn.XLOOKUP($B20,PROSPER_Harvey!$1:$1,PROSPER_Harvey!$66:$66,""),"")))))))="","",
IF($C20="Christopher Lobo",_xlfn.XLOOKUP($B20,PROSPER_Lobo!$1:$1,PROSPER_Lobo!$66:$66,""),
IF($C20="Naren Baliga",_xlfn.XLOOKUP($B20,PROSPER_Baliga!$1:$1,PROSPER_Baliga!$66:$66,""),
IF($C20="Thorsten Huhn",_xlfn.XLOOKUP($B20,PROSPER_Huhn!$1:$1,PROSPER_Huhn!$66:$66,""),
IF($C20="Nick Hull",_xlfn.XLOOKUP($B20,PROSPER_Hull!$1:$1,PROSPER_Hull!$66:$66,""),
IF($C20="Monika Kotwani",_xlfn.XLOOKUP($B20,PROSPER_Kotwani!$1:$1,PROSPER_Kotwani!$66:$66,""),
IF($C20="Jonathan Wellner",_xlfn.XLOOKUP($B20,PROSPER_Wellner!$1:$1,PROSPER_Wellner!$66:$66,""),
IF($C20="Travis Harvey",_xlfn.XLOOKUP($B20,PROSPER_Harvey!$1:$1,PROSPER_Harvey!$66:$66,""),""))))))))="","No Score",IF(IF($C20="Christopher Lobo",_xlfn.XLOOKUP($B20,PROSPER_Lobo!$1:$1,PROSPER_Lobo!$66:$66,""),
IF($C20="Naren Baliga",_xlfn.XLOOKUP($B20,PROSPER_Baliga!$1:$1,PROSPER_Baliga!$66:$66,""),
IF($C20="Thorsten Huhn",_xlfn.XLOOKUP($B20,PROSPER_Huhn!$1:$1,PROSPER_Huhn!$66:$66,""),
IF($C20="Nick Hull",_xlfn.XLOOKUP($B20,PROSPER_Hull!$1:$1,PROSPER_Hull!$66:$66,""),
IF($C20="Monika Kotwani",_xlfn.XLOOKUP($B20,PROSPER_Kotwani!$1:$1,PROSPER_Kotwani!$66:$66,""),
IF($C20="Jonathan Wellner",_xlfn.XLOOKUP($B20,PROSPER_Wellner!$1:$1,PROSPER_Wellner!$66:$66,""),
IF($C20="Travis Harvey",_xlfn.XLOOKUP($B20,PROSPER_Harvey!$1:$1,PROSPER_Harvey!$66:$66,""),"")))))))="","",
IF($C20="Christopher Lobo",_xlfn.XLOOKUP($B20,PROSPER_Lobo!$1:$1,PROSPER_Lobo!$66:$66,""),
IF($C20="Naren Baliga",_xlfn.XLOOKUP($B20,PROSPER_Baliga!$1:$1,PROSPER_Baliga!$66:$66,""),
IF($C20="Thorsten Huhn",_xlfn.XLOOKUP($B20,PROSPER_Huhn!$1:$1,PROSPER_Huhn!$66:$66,""),
IF($C20="Nick Hull",_xlfn.XLOOKUP($B20,PROSPER_Hull!$1:$1,PROSPER_Hull!$66:$66,""),
IF($C20="Monika Kotwani",_xlfn.XLOOKUP($B20,PROSPER_Kotwani!$1:$1,PROSPER_Kotwani!$66:$66,""),
IF($C20="Jonathan Wellner",_xlfn.XLOOKUP($B20,PROSPER_Wellner!$1:$1,PROSPER_Wellner!$66:$66,""),
IF($C20="Travis Harvey",_xlfn.XLOOKUP($B20,PROSPER_Harvey!$1:$1,PROSPER_Harvey!$66:$66,""),"")))))))))</f>
        <v>No Score</v>
      </c>
      <c r="IK20" s="138" t="str">
        <f>IF(IF(IF($C20="Christopher Lobo",_xlfn.XLOOKUP($B20,PROSPER_Lobo!$1:$1,PROSPER_Lobo!$67:$67,""),
IF($C20="Naren Baliga",_xlfn.XLOOKUP($B20,PROSPER_Baliga!$1:$1,PROSPER_Baliga!$67:$67,""),
IF($C20="Thorsten Huhn",_xlfn.XLOOKUP($B20,PROSPER_Huhn!$1:$1,PROSPER_Huhn!$67:$67,""),
IF($C20="Nick Hull",_xlfn.XLOOKUP($B20,PROSPER_Hull!$1:$1,PROSPER_Hull!$67:$67,""),
IF($C20="Monika Kotwani",_xlfn.XLOOKUP($B20,PROSPER_Kotwani!$1:$1,PROSPER_Kotwani!$67:$67,""),
IF($C20="Jonathan Wellner",_xlfn.XLOOKUP($B20,PROSPER_Wellner!$1:$1,PROSPER_Wellner!$67:$67,""),
IF($C20="Travis Harvey",_xlfn.XLOOKUP($B20,PROSPER_Harvey!$1:$1,PROSPER_Harvey!$67:$67,""),"")))))))="","",
IF($C20="Christopher Lobo",_xlfn.XLOOKUP($B20,PROSPER_Lobo!$1:$1,PROSPER_Lobo!$67:$67,""),
IF($C20="Naren Baliga",_xlfn.XLOOKUP($B20,PROSPER_Baliga!$1:$1,PROSPER_Baliga!$67:$67,""),
IF($C20="Thorsten Huhn",_xlfn.XLOOKUP($B20,PROSPER_Huhn!$1:$1,PROSPER_Huhn!$67:$67,""),
IF($C20="Nick Hull",_xlfn.XLOOKUP($B20,PROSPER_Hull!$1:$1,PROSPER_Hull!$67:$67,""),
IF($C20="Monika Kotwani",_xlfn.XLOOKUP($B20,PROSPER_Kotwani!$1:$1,PROSPER_Kotwani!$67:$67,""),
IF($C20="Jonathan Wellner",_xlfn.XLOOKUP($B20,PROSPER_Wellner!$1:$1,PROSPER_Wellner!$67:$67,""),
IF($C20="Travis Harvey",_xlfn.XLOOKUP($B20,PROSPER_Harvey!$1:$1,PROSPER_Harvey!$67:$67,""),""))))))))="","No Comment",IF(IF($C20="Christopher Lobo",_xlfn.XLOOKUP($B20,PROSPER_Lobo!$1:$1,PROSPER_Lobo!$67:$67,""),
IF($C20="Naren Baliga",_xlfn.XLOOKUP($B20,PROSPER_Baliga!$1:$1,PROSPER_Baliga!$67:$67,""),
IF($C20="Thorsten Huhn",_xlfn.XLOOKUP($B20,PROSPER_Huhn!$1:$1,PROSPER_Huhn!$67:$67,""),
IF($C20="Nick Hull",_xlfn.XLOOKUP($B20,PROSPER_Hull!$1:$1,PROSPER_Hull!$67:$67,""),
IF($C20="Monika Kotwani",_xlfn.XLOOKUP($B20,PROSPER_Kotwani!$1:$1,PROSPER_Kotwani!$67:$67,""),
IF($C20="Jonathan Wellner",_xlfn.XLOOKUP($B20,PROSPER_Wellner!$1:$1,PROSPER_Wellner!$67:$67,""),
IF($C20="Travis Harvey",_xlfn.XLOOKUP($B20,PROSPER_Harvey!$1:$1,PROSPER_Harvey!$67:$67,""),"")))))))="","",
IF($C20="Christopher Lobo",_xlfn.XLOOKUP($B20,PROSPER_Lobo!$1:$1,PROSPER_Lobo!$67:$67,""),
IF($C20="Naren Baliga",_xlfn.XLOOKUP($B20,PROSPER_Baliga!$1:$1,PROSPER_Baliga!$67:$67,""),
IF($C20="Thorsten Huhn",_xlfn.XLOOKUP($B20,PROSPER_Huhn!$1:$1,PROSPER_Huhn!$67:$67,""),
IF($C20="Nick Hull",_xlfn.XLOOKUP($B20,PROSPER_Hull!$1:$1,PROSPER_Hull!$67:$67,""),
IF($C20="Monika Kotwani",_xlfn.XLOOKUP($B20,PROSPER_Kotwani!$1:$1,PROSPER_Kotwani!$67:$67,""),
IF($C20="Jonathan Wellner",_xlfn.XLOOKUP($B20,PROSPER_Wellner!$1:$1,PROSPER_Wellner!$67:$67,""),
IF($C20="Travis Harvey",_xlfn.XLOOKUP($B20,PROSPER_Harvey!$1:$1,PROSPER_Harvey!$67:$67,""),"")))))))))</f>
        <v>No Comment</v>
      </c>
      <c r="IL20" s="188" t="str">
        <f t="shared" si="212"/>
        <v>N/A</v>
      </c>
      <c r="IM20" s="135" t="str">
        <f>_xlfn.XLOOKUP(B20,PROSPERInitial_Query!$E:$E,PROSPERInitial_Query!$AP:$AP,"",,-1)</f>
        <v/>
      </c>
      <c r="IN20" s="136" t="str">
        <f t="shared" si="109"/>
        <v>Doug North4 - SuccessService Plan Management (PE)</v>
      </c>
      <c r="IO20" s="136" t="str">
        <f>_xlfn.XLOOKUP(IN20,PROSPERDelta_Query!BK:BK,PROSPERDelta_Query!BC:BC,"",,-1)</f>
        <v/>
      </c>
      <c r="IP20" s="137" t="str">
        <f t="shared" si="213"/>
        <v>N/A</v>
      </c>
      <c r="IQ20" s="137" t="str">
        <f>IF(IF(IF($C20="Christopher Lobo",_xlfn.XLOOKUP($B20,PROSPER_Lobo!$1:$1,PROSPER_Lobo!$68:$68,""),
IF($C20="Naren Baliga",_xlfn.XLOOKUP($B20,PROSPER_Baliga!$1:$1,PROSPER_Baliga!$68:$68,""),
IF($C20="Thorsten Huhn",_xlfn.XLOOKUP($B20,PROSPER_Huhn!$1:$1,PROSPER_Huhn!$68:$68,""),
IF($C20="Nick Hull",_xlfn.XLOOKUP($B20,PROSPER_Hull!$1:$1,PROSPER_Hull!$68:$68,""),
IF($C20="Monika Kotwani",_xlfn.XLOOKUP($B20,PROSPER_Kotwani!$1:$1,PROSPER_Kotwani!$68:$68,""),
IF($C20="Jonathan Wellner",_xlfn.XLOOKUP($B20,PROSPER_Wellner!$1:$1,PROSPER_Wellner!$68:$68,""),
IF($C20="Travis Harvey",_xlfn.XLOOKUP($B20,PROSPER_Harvey!$1:$1,PROSPER_Harvey!$68:$68,""),"")))))))="","",
IF($C20="Christopher Lobo",_xlfn.XLOOKUP($B20,PROSPER_Lobo!$1:$1,PROSPER_Lobo!$68:$68,""),
IF($C20="Naren Baliga",_xlfn.XLOOKUP($B20,PROSPER_Baliga!$1:$1,PROSPER_Baliga!$68:$68,""),
IF($C20="Thorsten Huhn",_xlfn.XLOOKUP($B20,PROSPER_Huhn!$1:$1,PROSPER_Huhn!$68:$68,""),
IF($C20="Nick Hull",_xlfn.XLOOKUP($B20,PROSPER_Hull!$1:$1,PROSPER_Hull!$68:$68,""),
IF($C20="Monika Kotwani",_xlfn.XLOOKUP($B20,PROSPER_Kotwani!$1:$1,PROSPER_Kotwani!$68:$68,""),
IF($C20="Jonathan Wellner",_xlfn.XLOOKUP($B20,PROSPER_Wellner!$1:$1,PROSPER_Wellner!$68:$68,""),
IF($C20="Travis Harvey",_xlfn.XLOOKUP($B20,PROSPER_Harvey!$1:$1,PROSPER_Harvey!$68:$68,""),""))))))))="","No Score",IF(IF($C20="Christopher Lobo",_xlfn.XLOOKUP($B20,PROSPER_Lobo!$1:$1,PROSPER_Lobo!$68:$68,""),
IF($C20="Naren Baliga",_xlfn.XLOOKUP($B20,PROSPER_Baliga!$1:$1,PROSPER_Baliga!$68:$68,""),
IF($C20="Thorsten Huhn",_xlfn.XLOOKUP($B20,PROSPER_Huhn!$1:$1,PROSPER_Huhn!$68:$68,""),
IF($C20="Nick Hull",_xlfn.XLOOKUP($B20,PROSPER_Hull!$1:$1,PROSPER_Hull!$68:$68,""),
IF($C20="Monika Kotwani",_xlfn.XLOOKUP($B20,PROSPER_Kotwani!$1:$1,PROSPER_Kotwani!$68:$68,""),
IF($C20="Jonathan Wellner",_xlfn.XLOOKUP($B20,PROSPER_Wellner!$1:$1,PROSPER_Wellner!$68:$68,""),
IF($C20="Travis Harvey",_xlfn.XLOOKUP($B20,PROSPER_Harvey!$1:$1,PROSPER_Harvey!$68:$68,""),"")))))))="","",
IF($C20="Christopher Lobo",_xlfn.XLOOKUP($B20,PROSPER_Lobo!$1:$1,PROSPER_Lobo!$68:$68,""),
IF($C20="Naren Baliga",_xlfn.XLOOKUP($B20,PROSPER_Baliga!$1:$1,PROSPER_Baliga!$68:$68,""),
IF($C20="Thorsten Huhn",_xlfn.XLOOKUP($B20,PROSPER_Huhn!$1:$1,PROSPER_Huhn!$68:$68,""),
IF($C20="Nick Hull",_xlfn.XLOOKUP($B20,PROSPER_Hull!$1:$1,PROSPER_Hull!$68:$68,""),
IF($C20="Monika Kotwani",_xlfn.XLOOKUP($B20,PROSPER_Kotwani!$1:$1,PROSPER_Kotwani!$68:$68,""),
IF($C20="Jonathan Wellner",_xlfn.XLOOKUP($B20,PROSPER_Wellner!$1:$1,PROSPER_Wellner!$68:$68,""),
IF($C20="Travis Harvey",_xlfn.XLOOKUP($B20,PROSPER_Harvey!$1:$1,PROSPER_Harvey!$68:$68,""),"")))))))))</f>
        <v>No Score</v>
      </c>
      <c r="IR20" s="138" t="str">
        <f>IF(IF(IF($C20="Christopher Lobo",_xlfn.XLOOKUP($B20,PROSPER_Lobo!$1:$1,PROSPER_Lobo!$69:$69,""),
IF($C20="Naren Baliga",_xlfn.XLOOKUP($B20,PROSPER_Baliga!$1:$1,PROSPER_Baliga!$69:$69,""),
IF($C20="Thorsten Huhn",_xlfn.XLOOKUP($B20,PROSPER_Huhn!$1:$1,PROSPER_Huhn!$69:$69,""),
IF($C20="Nick Hull",_xlfn.XLOOKUP($B20,PROSPER_Hull!$1:$1,PROSPER_Hull!$69:$69,""),
IF($C20="Monika Kotwani",_xlfn.XLOOKUP($B20,PROSPER_Kotwani!$1:$1,PROSPER_Kotwani!$69:$69,""),
IF($C20="Jonathan Wellner",_xlfn.XLOOKUP($B20,PROSPER_Wellner!$1:$1,PROSPER_Wellner!$69:$69,""),
IF($C20="Travis Harvey",_xlfn.XLOOKUP($B20,PROSPER_Harvey!$1:$1,PROSPER_Harvey!$69:$69,""),"")))))))="","",
IF($C20="Christopher Lobo",_xlfn.XLOOKUP($B20,PROSPER_Lobo!$1:$1,PROSPER_Lobo!$69:$69,""),
IF($C20="Naren Baliga",_xlfn.XLOOKUP($B20,PROSPER_Baliga!$1:$1,PROSPER_Baliga!$69:$69,""),
IF($C20="Thorsten Huhn",_xlfn.XLOOKUP($B20,PROSPER_Huhn!$1:$1,PROSPER_Huhn!$69:$69,""),
IF($C20="Nick Hull",_xlfn.XLOOKUP($B20,PROSPER_Hull!$1:$1,PROSPER_Hull!$69:$69,""),
IF($C20="Monika Kotwani",_xlfn.XLOOKUP($B20,PROSPER_Kotwani!$1:$1,PROSPER_Kotwani!$69:$69,""),
IF($C20="Jonathan Wellner",_xlfn.XLOOKUP($B20,PROSPER_Wellner!$1:$1,PROSPER_Wellner!$69:$69,""),
IF($C20="Travis Harvey",_xlfn.XLOOKUP($B20,PROSPER_Harvey!$1:$1,PROSPER_Harvey!$69:$69,""),""))))))))="","No Comment",IF(IF($C20="Christopher Lobo",_xlfn.XLOOKUP($B20,PROSPER_Lobo!$1:$1,PROSPER_Lobo!$69:$69,""),
IF($C20="Naren Baliga",_xlfn.XLOOKUP($B20,PROSPER_Baliga!$1:$1,PROSPER_Baliga!$69:$69,""),
IF($C20="Thorsten Huhn",_xlfn.XLOOKUP($B20,PROSPER_Huhn!$1:$1,PROSPER_Huhn!$69:$69,""),
IF($C20="Nick Hull",_xlfn.XLOOKUP($B20,PROSPER_Hull!$1:$1,PROSPER_Hull!$69:$69,""),
IF($C20="Monika Kotwani",_xlfn.XLOOKUP($B20,PROSPER_Kotwani!$1:$1,PROSPER_Kotwani!$69:$69,""),
IF($C20="Jonathan Wellner",_xlfn.XLOOKUP($B20,PROSPER_Wellner!$1:$1,PROSPER_Wellner!$69:$69,""),
IF($C20="Travis Harvey",_xlfn.XLOOKUP($B20,PROSPER_Harvey!$1:$1,PROSPER_Harvey!$69:$69,""),"")))))))="","",
IF($C20="Christopher Lobo",_xlfn.XLOOKUP($B20,PROSPER_Lobo!$1:$1,PROSPER_Lobo!$69:$69,""),
IF($C20="Naren Baliga",_xlfn.XLOOKUP($B20,PROSPER_Baliga!$1:$1,PROSPER_Baliga!$69:$69,""),
IF($C20="Thorsten Huhn",_xlfn.XLOOKUP($B20,PROSPER_Huhn!$1:$1,PROSPER_Huhn!$69:$69,""),
IF($C20="Nick Hull",_xlfn.XLOOKUP($B20,PROSPER_Hull!$1:$1,PROSPER_Hull!$69:$69,""),
IF($C20="Monika Kotwani",_xlfn.XLOOKUP($B20,PROSPER_Kotwani!$1:$1,PROSPER_Kotwani!$69:$69,""),
IF($C20="Jonathan Wellner",_xlfn.XLOOKUP($B20,PROSPER_Wellner!$1:$1,PROSPER_Wellner!$69:$69,""),
IF($C20="Travis Harvey",_xlfn.XLOOKUP($B20,PROSPER_Harvey!$1:$1,PROSPER_Harvey!$69:$69,""),"")))))))))</f>
        <v>No Comment</v>
      </c>
      <c r="IS20" s="188" t="str">
        <f t="shared" si="214"/>
        <v>N/A</v>
      </c>
      <c r="IT20" s="187" t="str">
        <f t="shared" si="215"/>
        <v>N/A</v>
      </c>
      <c r="IU20" s="128" t="str">
        <f t="shared" si="216"/>
        <v>N/A</v>
      </c>
      <c r="IV20" s="188" t="str">
        <f t="shared" si="217"/>
        <v>N/A</v>
      </c>
      <c r="IW20" s="139">
        <f>_xlfn.XLOOKUP($B20,Vlookups_Local!B:B,Vlookups_Local!F:F)</f>
        <v>1.043956043956044</v>
      </c>
      <c r="IX20" s="140">
        <f>_xlfn.XLOOKUP($B20,Vlookups_Local!B:B,Vlookups_Local!G:G)</f>
        <v>0.98076923076923084</v>
      </c>
      <c r="IY20" s="140">
        <f>_xlfn.XLOOKUP($B20,Vlookups_Local!B:B,Vlookups_Local!H:H)</f>
        <v>6.3186813186813184E-2</v>
      </c>
      <c r="IZ20" s="141">
        <f t="shared" si="218"/>
        <v>10</v>
      </c>
      <c r="JA20" s="142">
        <f>_xlfn.XLOOKUP($B20,LevelUp_Query!A:A,LevelUp_Query!C:C,"")</f>
        <v>39</v>
      </c>
      <c r="JB20" s="143" t="str">
        <f>_xlfn.XLOOKUP($B20,LevelUp_Query!A:A,LevelUp_Query!F:F,"")</f>
        <v>T</v>
      </c>
      <c r="JC20" s="143">
        <f>_xlfn.XLOOKUP($B20,LevelUp_Query!A:A,LevelUp_Query!E:E,"")</f>
        <v>9</v>
      </c>
      <c r="JD20" s="141">
        <f t="shared" si="219"/>
        <v>6</v>
      </c>
      <c r="JE20" s="144" t="str">
        <f>_xlfn.XLOOKUP(B20,PROSPERInitial_Query!$E:$E,PROSPERInitial_Query!$AQ:$AQ,"",,-1)</f>
        <v/>
      </c>
      <c r="JF20" s="136" t="str">
        <f t="shared" si="117"/>
        <v>Doug North7 - ResponsibilityGiving Back (L&amp;L)</v>
      </c>
      <c r="JG20" s="136" t="str">
        <f>_xlfn.XLOOKUP(JF20,PROSPERDelta_Query!BK:BK,PROSPERDelta_Query!BE:BE,"",,-1)</f>
        <v/>
      </c>
      <c r="JH20" s="137" t="str">
        <f t="shared" si="220"/>
        <v>N/A</v>
      </c>
      <c r="JI20" s="137" t="str">
        <f>IF(IF(IF($C20="Christopher Lobo",_xlfn.XLOOKUP($B20,PROSPER_Lobo!$1:$1,PROSPER_Lobo!$70:$70,""),
IF($C20="Naren Baliga",_xlfn.XLOOKUP($B20,PROSPER_Baliga!$1:$1,PROSPER_Baliga!$70:$70,""),
IF($C20="Thorsten Huhn",_xlfn.XLOOKUP($B20,PROSPER_Huhn!$1:$1,PROSPER_Huhn!$70:$70,""),
IF($C20="Nick Hull",_xlfn.XLOOKUP($B20,PROSPER_Hull!$1:$1,PROSPER_Hull!$70:$70,""),
IF($C20="Monika Kotwani",_xlfn.XLOOKUP($B20,PROSPER_Kotwani!$1:$1,PROSPER_Kotwani!$70:$70,""),
IF($C20="Jonathan Wellner",_xlfn.XLOOKUP($B20,PROSPER_Wellner!$1:$1,PROSPER_Wellner!$70:$70,""),
IF($C20="Travis Harvey",_xlfn.XLOOKUP($B20,PROSPER_Harvey!$1:$1,PROSPER_Harvey!$70:$70,""),"")))))))="","",
IF($C20="Christopher Lobo",_xlfn.XLOOKUP($B20,PROSPER_Lobo!$1:$1,PROSPER_Lobo!$70:$70,""),
IF($C20="Naren Baliga",_xlfn.XLOOKUP($B20,PROSPER_Baliga!$1:$1,PROSPER_Baliga!$70:$70,""),
IF($C20="Thorsten Huhn",_xlfn.XLOOKUP($B20,PROSPER_Huhn!$1:$1,PROSPER_Huhn!$70:$70,""),
IF($C20="Nick Hull",_xlfn.XLOOKUP($B20,PROSPER_Hull!$1:$1,PROSPER_Hull!$70:$70,""),
IF($C20="Monika Kotwani",_xlfn.XLOOKUP($B20,PROSPER_Kotwani!$1:$1,PROSPER_Kotwani!$70:$70,""),
IF($C20="Jonathan Wellner",_xlfn.XLOOKUP($B20,PROSPER_Wellner!$1:$1,PROSPER_Wellner!$70:$70,""),
IF($C20="Travis Harvey",_xlfn.XLOOKUP($B20,PROSPER_Harvey!$1:$1,PROSPER_Harvey!$70:$70,""),""))))))))="","No Score",IF(IF($C20="Christopher Lobo",_xlfn.XLOOKUP($B20,PROSPER_Lobo!$1:$1,PROSPER_Lobo!$70:$70,""),
IF($C20="Naren Baliga",_xlfn.XLOOKUP($B20,PROSPER_Baliga!$1:$1,PROSPER_Baliga!$70:$70,""),
IF($C20="Thorsten Huhn",_xlfn.XLOOKUP($B20,PROSPER_Huhn!$1:$1,PROSPER_Huhn!$70:$70,""),
IF($C20="Nick Hull",_xlfn.XLOOKUP($B20,PROSPER_Hull!$1:$1,PROSPER_Hull!$70:$70,""),
IF($C20="Monika Kotwani",_xlfn.XLOOKUP($B20,PROSPER_Kotwani!$1:$1,PROSPER_Kotwani!$70:$70,""),
IF($C20="Jonathan Wellner",_xlfn.XLOOKUP($B20,PROSPER_Wellner!$1:$1,PROSPER_Wellner!$70:$70,""),
IF($C20="Travis Harvey",_xlfn.XLOOKUP($B20,PROSPER_Harvey!$1:$1,PROSPER_Harvey!$70:$70,""),"")))))))="","",
IF($C20="Christopher Lobo",_xlfn.XLOOKUP($B20,PROSPER_Lobo!$1:$1,PROSPER_Lobo!$70:$70,""),
IF($C20="Naren Baliga",_xlfn.XLOOKUP($B20,PROSPER_Baliga!$1:$1,PROSPER_Baliga!$70:$70,""),
IF($C20="Thorsten Huhn",_xlfn.XLOOKUP($B20,PROSPER_Huhn!$1:$1,PROSPER_Huhn!$70:$70,""),
IF($C20="Nick Hull",_xlfn.XLOOKUP($B20,PROSPER_Hull!$1:$1,PROSPER_Hull!$70:$70,""),
IF($C20="Monika Kotwani",_xlfn.XLOOKUP($B20,PROSPER_Kotwani!$1:$1,PROSPER_Kotwani!$70:$70,""),
IF($C20="Jonathan Wellner",_xlfn.XLOOKUP($B20,PROSPER_Wellner!$1:$1,PROSPER_Wellner!$70:$70,""),
IF($C20="Travis Harvey",_xlfn.XLOOKUP($B20,PROSPER_Harvey!$1:$1,PROSPER_Harvey!$70:$70,""),"")))))))))</f>
        <v>No Score</v>
      </c>
      <c r="JJ20" s="138" t="str">
        <f>IF(IF(IF($C20="Christopher Lobo",_xlfn.XLOOKUP($B20,PROSPER_Lobo!$1:$1,PROSPER_Lobo!$71:$71,""),
IF($C20="Naren Baliga",_xlfn.XLOOKUP($B20,PROSPER_Baliga!$1:$1,PROSPER_Baliga!$71:$71,""),
IF($C20="Thorsten Huhn",_xlfn.XLOOKUP($B20,PROSPER_Huhn!$1:$1,PROSPER_Huhn!$71:$71,""),
IF($C20="Nick Hull",_xlfn.XLOOKUP($B20,PROSPER_Hull!$1:$1,PROSPER_Hull!$71:$71,""),
IF($C20="Monika Kotwani",_xlfn.XLOOKUP($B20,PROSPER_Kotwani!$1:$1,PROSPER_Kotwani!$71:$71,""),
IF($C20="Jonathan Wellner",_xlfn.XLOOKUP($B20,PROSPER_Wellner!$1:$1,PROSPER_Wellner!$71:$71,""),
IF($C20="Travis Harvey",_xlfn.XLOOKUP($B20,PROSPER_Harvey!$1:$1,PROSPER_Harvey!$71:$71,""),"")))))))="","",
IF($C20="Christopher Lobo",_xlfn.XLOOKUP($B20,PROSPER_Lobo!$1:$1,PROSPER_Lobo!$71:$71,""),
IF($C20="Naren Baliga",_xlfn.XLOOKUP($B20,PROSPER_Baliga!$1:$1,PROSPER_Baliga!$71:$71,""),
IF($C20="Thorsten Huhn",_xlfn.XLOOKUP($B20,PROSPER_Huhn!$1:$1,PROSPER_Huhn!$71:$71,""),
IF($C20="Nick Hull",_xlfn.XLOOKUP($B20,PROSPER_Hull!$1:$1,PROSPER_Hull!$71:$71,""),
IF($C20="Monika Kotwani",_xlfn.XLOOKUP($B20,PROSPER_Kotwani!$1:$1,PROSPER_Kotwani!$71:$71,""),
IF($C20="Jonathan Wellner",_xlfn.XLOOKUP($B20,PROSPER_Wellner!$1:$1,PROSPER_Wellner!$71:$71,""),
IF($C20="Travis Harvey",_xlfn.XLOOKUP($B20,PROSPER_Harvey!$1:$1,PROSPER_Harvey!$71:$71,""),""))))))))="","No Comment",IF(IF($C20="Christopher Lobo",_xlfn.XLOOKUP($B20,PROSPER_Lobo!$1:$1,PROSPER_Lobo!$71:$71,""),
IF($C20="Naren Baliga",_xlfn.XLOOKUP($B20,PROSPER_Baliga!$1:$1,PROSPER_Baliga!$71:$71,""),
IF($C20="Thorsten Huhn",_xlfn.XLOOKUP($B20,PROSPER_Huhn!$1:$1,PROSPER_Huhn!$71:$71,""),
IF($C20="Nick Hull",_xlfn.XLOOKUP($B20,PROSPER_Hull!$1:$1,PROSPER_Hull!$71:$71,""),
IF($C20="Monika Kotwani",_xlfn.XLOOKUP($B20,PROSPER_Kotwani!$1:$1,PROSPER_Kotwani!$71:$71,""),
IF($C20="Jonathan Wellner",_xlfn.XLOOKUP($B20,PROSPER_Wellner!$1:$1,PROSPER_Wellner!$71:$71,""),
IF($C20="Travis Harvey",_xlfn.XLOOKUP($B20,PROSPER_Harvey!$1:$1,PROSPER_Harvey!$71:$71,""),"")))))))="","",
IF($C20="Christopher Lobo",_xlfn.XLOOKUP($B20,PROSPER_Lobo!$1:$1,PROSPER_Lobo!$71:$71,""),
IF($C20="Naren Baliga",_xlfn.XLOOKUP($B20,PROSPER_Baliga!$1:$1,PROSPER_Baliga!$71:$71,""),
IF($C20="Thorsten Huhn",_xlfn.XLOOKUP($B20,PROSPER_Huhn!$1:$1,PROSPER_Huhn!$71:$71,""),
IF($C20="Nick Hull",_xlfn.XLOOKUP($B20,PROSPER_Hull!$1:$1,PROSPER_Hull!$71:$71,""),
IF($C20="Monika Kotwani",_xlfn.XLOOKUP($B20,PROSPER_Kotwani!$1:$1,PROSPER_Kotwani!$71:$71,""),
IF($C20="Jonathan Wellner",_xlfn.XLOOKUP($B20,PROSPER_Wellner!$1:$1,PROSPER_Wellner!$71:$71,""),
IF($C20="Travis Harvey",_xlfn.XLOOKUP($B20,PROSPER_Harvey!$1:$1,PROSPER_Harvey!$71:$71,""),"")))))))))</f>
        <v>No Comment</v>
      </c>
      <c r="JK20" s="141" t="str">
        <f t="shared" si="221"/>
        <v>N/A</v>
      </c>
      <c r="JL20" s="135" t="str">
        <f>_xlfn.XLOOKUP(B20,PROSPERInitial_Query!$E:$E,PROSPERInitial_Query!$AR:$AR,"",,-1)</f>
        <v/>
      </c>
      <c r="JM20" s="136" t="str">
        <f t="shared" si="120"/>
        <v>Doug North7 - ResponsibilityExecutive Communication</v>
      </c>
      <c r="JN20" s="136" t="str">
        <f>_xlfn.XLOOKUP(JM20,PROSPERDelta_Query!BK:BK,PROSPERDelta_Query!BF:BF,"",,-1)</f>
        <v/>
      </c>
      <c r="JO20" s="137" t="str">
        <f t="shared" si="222"/>
        <v>N/A</v>
      </c>
      <c r="JP20" s="137" t="str">
        <f>IF(IF(IF($C20="Christopher Lobo",_xlfn.XLOOKUP($B20,PROSPER_Lobo!$1:$1,PROSPER_Lobo!$72:$72,""),
IF($C20="Naren Baliga",_xlfn.XLOOKUP($B20,PROSPER_Baliga!$1:$1,PROSPER_Baliga!$72:$72,""),
IF($C20="Thorsten Huhn",_xlfn.XLOOKUP($B20,PROSPER_Huhn!$1:$1,PROSPER_Huhn!$72:$72,""),
IF($C20="Nick Hull",_xlfn.XLOOKUP($B20,PROSPER_Hull!$1:$1,PROSPER_Hull!$72:$72,""),
IF($C20="Monika Kotwani",_xlfn.XLOOKUP($B20,PROSPER_Kotwani!$1:$1,PROSPER_Kotwani!$72:$72,""),
IF($C20="Jonathan Wellner",_xlfn.XLOOKUP($B20,PROSPER_Wellner!$1:$1,PROSPER_Wellner!$72:$72,""),
IF($C20="Travis Harvey",_xlfn.XLOOKUP($B20,PROSPER_Harvey!$1:$1,PROSPER_Harvey!$72:$72,""),"")))))))="","",
IF($C20="Christopher Lobo",_xlfn.XLOOKUP($B20,PROSPER_Lobo!$1:$1,PROSPER_Lobo!$72:$72,""),
IF($C20="Naren Baliga",_xlfn.XLOOKUP($B20,PROSPER_Baliga!$1:$1,PROSPER_Baliga!$72:$72,""),
IF($C20="Thorsten Huhn",_xlfn.XLOOKUP($B20,PROSPER_Huhn!$1:$1,PROSPER_Huhn!$72:$72,""),
IF($C20="Nick Hull",_xlfn.XLOOKUP($B20,PROSPER_Hull!$1:$1,PROSPER_Hull!$72:$72,""),
IF($C20="Monika Kotwani",_xlfn.XLOOKUP($B20,PROSPER_Kotwani!$1:$1,PROSPER_Kotwani!$72:$72,""),
IF($C20="Jonathan Wellner",_xlfn.XLOOKUP($B20,PROSPER_Wellner!$1:$1,PROSPER_Wellner!$72:$72,""),
IF($C20="Travis Harvey",_xlfn.XLOOKUP($B20,PROSPER_Harvey!$1:$1,PROSPER_Harvey!$72:$72,""),""))))))))="","No Score",IF(IF($C20="Christopher Lobo",_xlfn.XLOOKUP($B20,PROSPER_Lobo!$1:$1,PROSPER_Lobo!$72:$72,""),
IF($C20="Naren Baliga",_xlfn.XLOOKUP($B20,PROSPER_Baliga!$1:$1,PROSPER_Baliga!$72:$72,""),
IF($C20="Thorsten Huhn",_xlfn.XLOOKUP($B20,PROSPER_Huhn!$1:$1,PROSPER_Huhn!$72:$72,""),
IF($C20="Nick Hull",_xlfn.XLOOKUP($B20,PROSPER_Hull!$1:$1,PROSPER_Hull!$72:$72,""),
IF($C20="Monika Kotwani",_xlfn.XLOOKUP($B20,PROSPER_Kotwani!$1:$1,PROSPER_Kotwani!$72:$72,""),
IF($C20="Jonathan Wellner",_xlfn.XLOOKUP($B20,PROSPER_Wellner!$1:$1,PROSPER_Wellner!$72:$72,""),
IF($C20="Travis Harvey",_xlfn.XLOOKUP($B20,PROSPER_Harvey!$1:$1,PROSPER_Harvey!$72:$72,""),"")))))))="","",
IF($C20="Christopher Lobo",_xlfn.XLOOKUP($B20,PROSPER_Lobo!$1:$1,PROSPER_Lobo!$72:$72,""),
IF($C20="Naren Baliga",_xlfn.XLOOKUP($B20,PROSPER_Baliga!$1:$1,PROSPER_Baliga!$72:$72,""),
IF($C20="Thorsten Huhn",_xlfn.XLOOKUP($B20,PROSPER_Huhn!$1:$1,PROSPER_Huhn!$72:$72,""),
IF($C20="Nick Hull",_xlfn.XLOOKUP($B20,PROSPER_Hull!$1:$1,PROSPER_Hull!$72:$72,""),
IF($C20="Monika Kotwani",_xlfn.XLOOKUP($B20,PROSPER_Kotwani!$1:$1,PROSPER_Kotwani!$72:$72,""),
IF($C20="Jonathan Wellner",_xlfn.XLOOKUP($B20,PROSPER_Wellner!$1:$1,PROSPER_Wellner!$72:$72,""),
IF($C20="Travis Harvey",_xlfn.XLOOKUP($B20,PROSPER_Harvey!$1:$1,PROSPER_Harvey!$72:$72,""),"")))))))))</f>
        <v>No Score</v>
      </c>
      <c r="JQ20" s="138" t="str">
        <f>IF(IF(IF($C20="Christopher Lobo",_xlfn.XLOOKUP($B20,PROSPER_Lobo!$1:$1,PROSPER_Lobo!$73:$73,""),
IF($C20="Naren Baliga",_xlfn.XLOOKUP($B20,PROSPER_Baliga!$1:$1,PROSPER_Baliga!$73:$73,""),
IF($C20="Thorsten Huhn",_xlfn.XLOOKUP($B20,PROSPER_Huhn!$1:$1,PROSPER_Huhn!$73:$73,""),
IF($C20="Nick Hull",_xlfn.XLOOKUP($B20,PROSPER_Hull!$1:$1,PROSPER_Hull!$73:$73,""),
IF($C20="Monika Kotwani",_xlfn.XLOOKUP($B20,PROSPER_Kotwani!$1:$1,PROSPER_Kotwani!$73:$73,""),
IF($C20="Jonathan Wellner",_xlfn.XLOOKUP($B20,PROSPER_Wellner!$1:$1,PROSPER_Wellner!$73:$73,""),
IF($C20="Travis Harvey",_xlfn.XLOOKUP($B20,PROSPER_Harvey!$1:$1,PROSPER_Harvey!$73:$73,""),"")))))))="","",
IF($C20="Christopher Lobo",_xlfn.XLOOKUP($B20,PROSPER_Lobo!$1:$1,PROSPER_Lobo!$73:$73,""),
IF($C20="Naren Baliga",_xlfn.XLOOKUP($B20,PROSPER_Baliga!$1:$1,PROSPER_Baliga!$73:$73,""),
IF($C20="Thorsten Huhn",_xlfn.XLOOKUP($B20,PROSPER_Huhn!$1:$1,PROSPER_Huhn!$73:$73,""),
IF($C20="Nick Hull",_xlfn.XLOOKUP($B20,PROSPER_Hull!$1:$1,PROSPER_Hull!$73:$73,""),
IF($C20="Monika Kotwani",_xlfn.XLOOKUP($B20,PROSPER_Kotwani!$1:$1,PROSPER_Kotwani!$73:$73,""),
IF($C20="Jonathan Wellner",_xlfn.XLOOKUP($B20,PROSPER_Wellner!$1:$1,PROSPER_Wellner!$73:$73,""),
IF($C20="Travis Harvey",_xlfn.XLOOKUP($B20,PROSPER_Harvey!$1:$1,PROSPER_Harvey!$73:$73,""),""))))))))="","No Comment",IF(IF($C20="Christopher Lobo",_xlfn.XLOOKUP($B20,PROSPER_Lobo!$1:$1,PROSPER_Lobo!$73:$73,""),
IF($C20="Naren Baliga",_xlfn.XLOOKUP($B20,PROSPER_Baliga!$1:$1,PROSPER_Baliga!$73:$73,""),
IF($C20="Thorsten Huhn",_xlfn.XLOOKUP($B20,PROSPER_Huhn!$1:$1,PROSPER_Huhn!$73:$73,""),
IF($C20="Nick Hull",_xlfn.XLOOKUP($B20,PROSPER_Hull!$1:$1,PROSPER_Hull!$73:$73,""),
IF($C20="Monika Kotwani",_xlfn.XLOOKUP($B20,PROSPER_Kotwani!$1:$1,PROSPER_Kotwani!$73:$73,""),
IF($C20="Jonathan Wellner",_xlfn.XLOOKUP($B20,PROSPER_Wellner!$1:$1,PROSPER_Wellner!$73:$73,""),
IF($C20="Travis Harvey",_xlfn.XLOOKUP($B20,PROSPER_Harvey!$1:$1,PROSPER_Harvey!$73:$73,""),"")))))))="","",
IF($C20="Christopher Lobo",_xlfn.XLOOKUP($B20,PROSPER_Lobo!$1:$1,PROSPER_Lobo!$73:$73,""),
IF($C20="Naren Baliga",_xlfn.XLOOKUP($B20,PROSPER_Baliga!$1:$1,PROSPER_Baliga!$73:$73,""),
IF($C20="Thorsten Huhn",_xlfn.XLOOKUP($B20,PROSPER_Huhn!$1:$1,PROSPER_Huhn!$73:$73,""),
IF($C20="Nick Hull",_xlfn.XLOOKUP($B20,PROSPER_Hull!$1:$1,PROSPER_Hull!$73:$73,""),
IF($C20="Monika Kotwani",_xlfn.XLOOKUP($B20,PROSPER_Kotwani!$1:$1,PROSPER_Kotwani!$73:$73,""),
IF($C20="Jonathan Wellner",_xlfn.XLOOKUP($B20,PROSPER_Wellner!$1:$1,PROSPER_Wellner!$73:$73,""),
IF($C20="Travis Harvey",_xlfn.XLOOKUP($B20,PROSPER_Harvey!$1:$1,PROSPER_Harvey!$73:$73,""),"")))))))))</f>
        <v>No Comment</v>
      </c>
      <c r="JR20" s="141" t="str">
        <f t="shared" si="223"/>
        <v>N/A</v>
      </c>
      <c r="JS20" s="135" t="str">
        <f>_xlfn.XLOOKUP(B20,PROSPERInitial_Query!$E:$E,PROSPERInitial_Query!$AS:$AS,"",,-1)</f>
        <v/>
      </c>
      <c r="JT20" s="136" t="str">
        <f t="shared" si="123"/>
        <v>Doug North7 - ResponsibilityCulture Champion</v>
      </c>
      <c r="JU20" s="136" t="str">
        <f>_xlfn.XLOOKUP(JT20,PROSPERDelta_Query!BK:BK,PROSPERDelta_Query!BG:BG,"",,-1)</f>
        <v/>
      </c>
      <c r="JV20" s="137" t="str">
        <f t="shared" si="224"/>
        <v>N/A</v>
      </c>
      <c r="JW20" s="137" t="str">
        <f>IF(IF(IF($C20="Christopher Lobo",_xlfn.XLOOKUP($B20,PROSPER_Lobo!$1:$1,PROSPER_Lobo!$74:$74,""),
IF($C20="Naren Baliga",_xlfn.XLOOKUP($B20,PROSPER_Baliga!$1:$1,PROSPER_Baliga!$74:$74,""),
IF($C20="Thorsten Huhn",_xlfn.XLOOKUP($B20,PROSPER_Huhn!$1:$1,PROSPER_Huhn!$74:$74,""),
IF($C20="Nick Hull",_xlfn.XLOOKUP($B20,PROSPER_Hull!$1:$1,PROSPER_Hull!$74:$74,""),
IF($C20="Monika Kotwani",_xlfn.XLOOKUP($B20,PROSPER_Kotwani!$1:$1,PROSPER_Kotwani!$74:$74,""),
IF($C20="Jonathan Wellner",_xlfn.XLOOKUP($B20,PROSPER_Wellner!$1:$1,PROSPER_Wellner!$74:$74,""),
IF($C20="Travis Harvey",_xlfn.XLOOKUP($B20,PROSPER_Harvey!$1:$1,PROSPER_Harvey!$74:$74,""),"")))))))="","",
IF($C20="Christopher Lobo",_xlfn.XLOOKUP($B20,PROSPER_Lobo!$1:$1,PROSPER_Lobo!$74:$74,""),
IF($C20="Naren Baliga",_xlfn.XLOOKUP($B20,PROSPER_Baliga!$1:$1,PROSPER_Baliga!$74:$74,""),
IF($C20="Thorsten Huhn",_xlfn.XLOOKUP($B20,PROSPER_Huhn!$1:$1,PROSPER_Huhn!$74:$74,""),
IF($C20="Nick Hull",_xlfn.XLOOKUP($B20,PROSPER_Hull!$1:$1,PROSPER_Hull!$74:$74,""),
IF($C20="Monika Kotwani",_xlfn.XLOOKUP($B20,PROSPER_Kotwani!$1:$1,PROSPER_Kotwani!$74:$74,""),
IF($C20="Jonathan Wellner",_xlfn.XLOOKUP($B20,PROSPER_Wellner!$1:$1,PROSPER_Wellner!$74:$74,""),
IF($C20="Travis Harvey",_xlfn.XLOOKUP($B20,PROSPER_Harvey!$1:$1,PROSPER_Harvey!$74:$74,""),""))))))))="","No Score",IF(IF($C20="Christopher Lobo",_xlfn.XLOOKUP($B20,PROSPER_Lobo!$1:$1,PROSPER_Lobo!$74:$74,""),
IF($C20="Naren Baliga",_xlfn.XLOOKUP($B20,PROSPER_Baliga!$1:$1,PROSPER_Baliga!$74:$74,""),
IF($C20="Thorsten Huhn",_xlfn.XLOOKUP($B20,PROSPER_Huhn!$1:$1,PROSPER_Huhn!$74:$74,""),
IF($C20="Nick Hull",_xlfn.XLOOKUP($B20,PROSPER_Hull!$1:$1,PROSPER_Hull!$74:$74,""),
IF($C20="Monika Kotwani",_xlfn.XLOOKUP($B20,PROSPER_Kotwani!$1:$1,PROSPER_Kotwani!$74:$74,""),
IF($C20="Jonathan Wellner",_xlfn.XLOOKUP($B20,PROSPER_Wellner!$1:$1,PROSPER_Wellner!$74:$74,""),
IF($C20="Travis Harvey",_xlfn.XLOOKUP($B20,PROSPER_Harvey!$1:$1,PROSPER_Harvey!$74:$74,""),"")))))))="","",
IF($C20="Christopher Lobo",_xlfn.XLOOKUP($B20,PROSPER_Lobo!$1:$1,PROSPER_Lobo!$74:$74,""),
IF($C20="Naren Baliga",_xlfn.XLOOKUP($B20,PROSPER_Baliga!$1:$1,PROSPER_Baliga!$74:$74,""),
IF($C20="Thorsten Huhn",_xlfn.XLOOKUP($B20,PROSPER_Huhn!$1:$1,PROSPER_Huhn!$74:$74,""),
IF($C20="Nick Hull",_xlfn.XLOOKUP($B20,PROSPER_Hull!$1:$1,PROSPER_Hull!$74:$74,""),
IF($C20="Monika Kotwani",_xlfn.XLOOKUP($B20,PROSPER_Kotwani!$1:$1,PROSPER_Kotwani!$74:$74,""),
IF($C20="Jonathan Wellner",_xlfn.XLOOKUP($B20,PROSPER_Wellner!$1:$1,PROSPER_Wellner!$74:$74,""),
IF($C20="Travis Harvey",_xlfn.XLOOKUP($B20,PROSPER_Harvey!$1:$1,PROSPER_Harvey!$74:$74,""),"")))))))))</f>
        <v>No Score</v>
      </c>
      <c r="JX20" s="138" t="str">
        <f>IF(IF(IF($C20="Christopher Lobo",_xlfn.XLOOKUP($B20,PROSPER_Lobo!$1:$1,PROSPER_Lobo!$75:$75,""),
IF($C20="Naren Baliga",_xlfn.XLOOKUP($B20,PROSPER_Baliga!$1:$1,PROSPER_Baliga!$75:$75,""),
IF($C20="Thorsten Huhn",_xlfn.XLOOKUP($B20,PROSPER_Huhn!$1:$1,PROSPER_Huhn!$75:$75,""),
IF($C20="Nick Hull",_xlfn.XLOOKUP($B20,PROSPER_Hull!$1:$1,PROSPER_Hull!$75:$75,""),
IF($C20="Monika Kotwani",_xlfn.XLOOKUP($B20,PROSPER_Kotwani!$1:$1,PROSPER_Kotwani!$75:$75,""),
IF($C20="Jonathan Wellner",_xlfn.XLOOKUP($B20,PROSPER_Wellner!$1:$1,PROSPER_Wellner!$75:$75,""),
IF($C20="Travis Harvey",_xlfn.XLOOKUP($B20,PROSPER_Harvey!$1:$1,PROSPER_Harvey!$75:$75,""),"")))))))="","",
IF($C20="Christopher Lobo",_xlfn.XLOOKUP($B20,PROSPER_Lobo!$1:$1,PROSPER_Lobo!$75:$75,""),
IF($C20="Naren Baliga",_xlfn.XLOOKUP($B20,PROSPER_Baliga!$1:$1,PROSPER_Baliga!$75:$75,""),
IF($C20="Thorsten Huhn",_xlfn.XLOOKUP($B20,PROSPER_Huhn!$1:$1,PROSPER_Huhn!$75:$75,""),
IF($C20="Nick Hull",_xlfn.XLOOKUP($B20,PROSPER_Hull!$1:$1,PROSPER_Hull!$75:$75,""),
IF($C20="Monika Kotwani",_xlfn.XLOOKUP($B20,PROSPER_Kotwani!$1:$1,PROSPER_Kotwani!$75:$75,""),
IF($C20="Jonathan Wellner",_xlfn.XLOOKUP($B20,PROSPER_Wellner!$1:$1,PROSPER_Wellner!$75:$75,""),
IF($C20="Travis Harvey",_xlfn.XLOOKUP($B20,PROSPER_Harvey!$1:$1,PROSPER_Harvey!$75:$75,""),""))))))))="","No Comment",IF(IF($C20="Christopher Lobo",_xlfn.XLOOKUP($B20,PROSPER_Lobo!$1:$1,PROSPER_Lobo!$75:$75,""),
IF($C20="Naren Baliga",_xlfn.XLOOKUP($B20,PROSPER_Baliga!$1:$1,PROSPER_Baliga!$75:$75,""),
IF($C20="Thorsten Huhn",_xlfn.XLOOKUP($B20,PROSPER_Huhn!$1:$1,PROSPER_Huhn!$75:$75,""),
IF($C20="Nick Hull",_xlfn.XLOOKUP($B20,PROSPER_Hull!$1:$1,PROSPER_Hull!$75:$75,""),
IF($C20="Monika Kotwani",_xlfn.XLOOKUP($B20,PROSPER_Kotwani!$1:$1,PROSPER_Kotwani!$75:$75,""),
IF($C20="Jonathan Wellner",_xlfn.XLOOKUP($B20,PROSPER_Wellner!$1:$1,PROSPER_Wellner!$75:$75,""),
IF($C20="Travis Harvey",_xlfn.XLOOKUP($B20,PROSPER_Harvey!$1:$1,PROSPER_Harvey!$75:$75,""),"")))))))="","",
IF($C20="Christopher Lobo",_xlfn.XLOOKUP($B20,PROSPER_Lobo!$1:$1,PROSPER_Lobo!$75:$75,""),
IF($C20="Naren Baliga",_xlfn.XLOOKUP($B20,PROSPER_Baliga!$1:$1,PROSPER_Baliga!$75:$75,""),
IF($C20="Thorsten Huhn",_xlfn.XLOOKUP($B20,PROSPER_Huhn!$1:$1,PROSPER_Huhn!$75:$75,""),
IF($C20="Nick Hull",_xlfn.XLOOKUP($B20,PROSPER_Hull!$1:$1,PROSPER_Hull!$75:$75,""),
IF($C20="Monika Kotwani",_xlfn.XLOOKUP($B20,PROSPER_Kotwani!$1:$1,PROSPER_Kotwani!$75:$75,""),
IF($C20="Jonathan Wellner",_xlfn.XLOOKUP($B20,PROSPER_Wellner!$1:$1,PROSPER_Wellner!$75:$75,""),
IF($C20="Travis Harvey",_xlfn.XLOOKUP($B20,PROSPER_Harvey!$1:$1,PROSPER_Harvey!$75:$75,""),"")))))))))</f>
        <v>No Comment</v>
      </c>
      <c r="JY20" s="141" t="str">
        <f t="shared" si="225"/>
        <v>N/A</v>
      </c>
      <c r="JZ20" s="135" t="str">
        <f>_xlfn.XLOOKUP(B20,PROSPERInitial_Query!$E:$E,PROSPERInitial_Query!$AT:$AT,"",,-1)</f>
        <v/>
      </c>
      <c r="KA20" s="136" t="str">
        <f t="shared" si="126"/>
        <v>Doug North7 - ResponsibilityPeople Management</v>
      </c>
      <c r="KB20" s="136" t="str">
        <f>_xlfn.XLOOKUP(KA20,PROSPERDelta_Query!BK:BK,PROSPERDelta_Query!BH:BH,"",,-1)</f>
        <v/>
      </c>
      <c r="KC20" s="137" t="str">
        <f t="shared" si="226"/>
        <v>N/A</v>
      </c>
      <c r="KD20" s="137" t="str">
        <f>IF(IF(IF($C20="Christopher Lobo",_xlfn.XLOOKUP($B20,PROSPER_Lobo!$1:$1,PROSPER_Lobo!$76:$76,""),
IF($C20="Naren Baliga",_xlfn.XLOOKUP($B20,PROSPER_Baliga!$1:$1,PROSPER_Baliga!$76:$76,""),
IF($C20="Thorsten Huhn",_xlfn.XLOOKUP($B20,PROSPER_Huhn!$1:$1,PROSPER_Huhn!$76:$76,""),
IF($C20="Nick Hull",_xlfn.XLOOKUP($B20,PROSPER_Hull!$1:$1,PROSPER_Hull!$76:$76,""),
IF($C20="Monika Kotwani",_xlfn.XLOOKUP($B20,PROSPER_Kotwani!$1:$1,PROSPER_Kotwani!$76:$76,""),
IF($C20="Jonathan Wellner",_xlfn.XLOOKUP($B20,PROSPER_Wellner!$1:$1,PROSPER_Wellner!$76:$76,""),
IF($C20="Travis Harvey",_xlfn.XLOOKUP($B20,PROSPER_Harvey!$1:$1,PROSPER_Harvey!$76:$76,""),"")))))))="","",
IF($C20="Christopher Lobo",_xlfn.XLOOKUP($B20,PROSPER_Lobo!$1:$1,PROSPER_Lobo!$76:$76,""),
IF($C20="Naren Baliga",_xlfn.XLOOKUP($B20,PROSPER_Baliga!$1:$1,PROSPER_Baliga!$76:$76,""),
IF($C20="Thorsten Huhn",_xlfn.XLOOKUP($B20,PROSPER_Huhn!$1:$1,PROSPER_Huhn!$76:$76,""),
IF($C20="Nick Hull",_xlfn.XLOOKUP($B20,PROSPER_Hull!$1:$1,PROSPER_Hull!$76:$76,""),
IF($C20="Monika Kotwani",_xlfn.XLOOKUP($B20,PROSPER_Kotwani!$1:$1,PROSPER_Kotwani!$76:$76,""),
IF($C20="Jonathan Wellner",_xlfn.XLOOKUP($B20,PROSPER_Wellner!$1:$1,PROSPER_Wellner!$76:$76,""),
IF($C20="Travis Harvey",_xlfn.XLOOKUP($B20,PROSPER_Harvey!$1:$1,PROSPER_Harvey!$76:$76,""),""))))))))="","No Score",IF(IF($C20="Christopher Lobo",_xlfn.XLOOKUP($B20,PROSPER_Lobo!$1:$1,PROSPER_Lobo!$76:$76,""),
IF($C20="Naren Baliga",_xlfn.XLOOKUP($B20,PROSPER_Baliga!$1:$1,PROSPER_Baliga!$76:$76,""),
IF($C20="Thorsten Huhn",_xlfn.XLOOKUP($B20,PROSPER_Huhn!$1:$1,PROSPER_Huhn!$76:$76,""),
IF($C20="Nick Hull",_xlfn.XLOOKUP($B20,PROSPER_Hull!$1:$1,PROSPER_Hull!$76:$76,""),
IF($C20="Monika Kotwani",_xlfn.XLOOKUP($B20,PROSPER_Kotwani!$1:$1,PROSPER_Kotwani!$76:$76,""),
IF($C20="Jonathan Wellner",_xlfn.XLOOKUP($B20,PROSPER_Wellner!$1:$1,PROSPER_Wellner!$76:$76,""),
IF($C20="Travis Harvey",_xlfn.XLOOKUP($B20,PROSPER_Harvey!$1:$1,PROSPER_Harvey!$76:$76,""),"")))))))="","",
IF($C20="Christopher Lobo",_xlfn.XLOOKUP($B20,PROSPER_Lobo!$1:$1,PROSPER_Lobo!$76:$76,""),
IF($C20="Naren Baliga",_xlfn.XLOOKUP($B20,PROSPER_Baliga!$1:$1,PROSPER_Baliga!$76:$76,""),
IF($C20="Thorsten Huhn",_xlfn.XLOOKUP($B20,PROSPER_Huhn!$1:$1,PROSPER_Huhn!$76:$76,""),
IF($C20="Nick Hull",_xlfn.XLOOKUP($B20,PROSPER_Hull!$1:$1,PROSPER_Hull!$76:$76,""),
IF($C20="Monika Kotwani",_xlfn.XLOOKUP($B20,PROSPER_Kotwani!$1:$1,PROSPER_Kotwani!$76:$76,""),
IF($C20="Jonathan Wellner",_xlfn.XLOOKUP($B20,PROSPER_Wellner!$1:$1,PROSPER_Wellner!$76:$76,""),
IF($C20="Travis Harvey",_xlfn.XLOOKUP($B20,PROSPER_Harvey!$1:$1,PROSPER_Harvey!$76:$76,""),"")))))))))</f>
        <v>No Score</v>
      </c>
      <c r="KE20" s="138" t="str">
        <f>IF(IF(IF($C20="Christopher Lobo",_xlfn.XLOOKUP($B20,PROSPER_Lobo!$1:$1,PROSPER_Lobo!$77:$77,""),
IF($C20="Naren Baliga",_xlfn.XLOOKUP($B20,PROSPER_Baliga!$1:$1,PROSPER_Baliga!$77:$77,""),
IF($C20="Thorsten Huhn",_xlfn.XLOOKUP($B20,PROSPER_Huhn!$1:$1,PROSPER_Huhn!$77:$77,""),
IF($C20="Nick Hull",_xlfn.XLOOKUP($B20,PROSPER_Hull!$1:$1,PROSPER_Hull!$77:$77,""),
IF($C20="Monika Kotwani",_xlfn.XLOOKUP($B20,PROSPER_Kotwani!$1:$1,PROSPER_Kotwani!$77:$77,""),
IF($C20="Jonathan Wellner",_xlfn.XLOOKUP($B20,PROSPER_Wellner!$1:$1,PROSPER_Wellner!$77:$77,""),
IF($C20="Travis Harvey",_xlfn.XLOOKUP($B20,PROSPER_Harvey!$1:$1,PROSPER_Harvey!$77:$77,""),"")))))))="","",
IF($C20="Christopher Lobo",_xlfn.XLOOKUP($B20,PROSPER_Lobo!$1:$1,PROSPER_Lobo!$77:$77,""),
IF($C20="Naren Baliga",_xlfn.XLOOKUP($B20,PROSPER_Baliga!$1:$1,PROSPER_Baliga!$77:$77,""),
IF($C20="Thorsten Huhn",_xlfn.XLOOKUP($B20,PROSPER_Huhn!$1:$1,PROSPER_Huhn!$77:$77,""),
IF($C20="Nick Hull",_xlfn.XLOOKUP($B20,PROSPER_Hull!$1:$1,PROSPER_Hull!$77:$77,""),
IF($C20="Monika Kotwani",_xlfn.XLOOKUP($B20,PROSPER_Kotwani!$1:$1,PROSPER_Kotwani!$77:$77,""),
IF($C20="Jonathan Wellner",_xlfn.XLOOKUP($B20,PROSPER_Wellner!$1:$1,PROSPER_Wellner!$77:$77,""),
IF($C20="Travis Harvey",_xlfn.XLOOKUP($B20,PROSPER_Harvey!$1:$1,PROSPER_Harvey!$77:$77,""),""))))))))="","No Comment",IF(IF($C20="Christopher Lobo",_xlfn.XLOOKUP($B20,PROSPER_Lobo!$1:$1,PROSPER_Lobo!$77:$77,""),
IF($C20="Naren Baliga",_xlfn.XLOOKUP($B20,PROSPER_Baliga!$1:$1,PROSPER_Baliga!$77:$77,""),
IF($C20="Thorsten Huhn",_xlfn.XLOOKUP($B20,PROSPER_Huhn!$1:$1,PROSPER_Huhn!$77:$77,""),
IF($C20="Nick Hull",_xlfn.XLOOKUP($B20,PROSPER_Hull!$1:$1,PROSPER_Hull!$77:$77,""),
IF($C20="Monika Kotwani",_xlfn.XLOOKUP($B20,PROSPER_Kotwani!$1:$1,PROSPER_Kotwani!$77:$77,""),
IF($C20="Jonathan Wellner",_xlfn.XLOOKUP($B20,PROSPER_Wellner!$1:$1,PROSPER_Wellner!$77:$77,""),
IF($C20="Travis Harvey",_xlfn.XLOOKUP($B20,PROSPER_Harvey!$1:$1,PROSPER_Harvey!$77:$77,""),"")))))))="","",
IF($C20="Christopher Lobo",_xlfn.XLOOKUP($B20,PROSPER_Lobo!$1:$1,PROSPER_Lobo!$77:$77,""),
IF($C20="Naren Baliga",_xlfn.XLOOKUP($B20,PROSPER_Baliga!$1:$1,PROSPER_Baliga!$77:$77,""),
IF($C20="Thorsten Huhn",_xlfn.XLOOKUP($B20,PROSPER_Huhn!$1:$1,PROSPER_Huhn!$77:$77,""),
IF($C20="Nick Hull",_xlfn.XLOOKUP($B20,PROSPER_Hull!$1:$1,PROSPER_Hull!$77:$77,""),
IF($C20="Monika Kotwani",_xlfn.XLOOKUP($B20,PROSPER_Kotwani!$1:$1,PROSPER_Kotwani!$77:$77,""),
IF($C20="Jonathan Wellner",_xlfn.XLOOKUP($B20,PROSPER_Wellner!$1:$1,PROSPER_Wellner!$77:$77,""),
IF($C20="Travis Harvey",_xlfn.XLOOKUP($B20,PROSPER_Harvey!$1:$1,PROSPER_Harvey!$77:$77,""),"")))))))))</f>
        <v>No Comment</v>
      </c>
      <c r="KF20" s="141" t="str">
        <f t="shared" si="227"/>
        <v>N/A</v>
      </c>
      <c r="KG20" s="135" t="str">
        <f>_xlfn.XLOOKUP(B20,PROSPERInitial_Query!$E:$E,PROSPERInitial_Query!$AU:$AU,"",,-1)</f>
        <v/>
      </c>
      <c r="KH20" s="136" t="str">
        <f t="shared" si="129"/>
        <v>Doug North7 - ResponsibilitySelf Sufficiency</v>
      </c>
      <c r="KI20" s="136" t="str">
        <f>_xlfn.XLOOKUP(KH20,PROSPERDelta_Query!BK:BK,PROSPERDelta_Query!BI:BI,"",,-1)</f>
        <v/>
      </c>
      <c r="KJ20" s="137" t="str">
        <f t="shared" si="228"/>
        <v>N/A</v>
      </c>
      <c r="KK20" s="137" t="str">
        <f>IF(IF(IF($C20="Christopher Lobo",_xlfn.XLOOKUP($B20,PROSPER_Lobo!$1:$1,PROSPER_Lobo!$78:$78,""),
IF($C20="Naren Baliga",_xlfn.XLOOKUP($B20,PROSPER_Baliga!$1:$1,PROSPER_Baliga!$78:$78,""),
IF($C20="Thorsten Huhn",_xlfn.XLOOKUP($B20,PROSPER_Huhn!$1:$1,PROSPER_Huhn!$78:$78,""),
IF($C20="Nick Hull",_xlfn.XLOOKUP($B20,PROSPER_Hull!$1:$1,PROSPER_Hull!$78:$78,""),
IF($C20="Monika Kotwani",_xlfn.XLOOKUP($B20,PROSPER_Kotwani!$1:$1,PROSPER_Kotwani!$78:$78,""),
IF($C20="Jonathan Wellner",_xlfn.XLOOKUP($B20,PROSPER_Wellner!$1:$1,PROSPER_Wellner!$78:$78,""),
IF($C20="Travis Harvey",_xlfn.XLOOKUP($B20,PROSPER_Harvey!$1:$1,PROSPER_Harvey!$78:$78,""),"")))))))="","",
IF($C20="Christopher Lobo",_xlfn.XLOOKUP($B20,PROSPER_Lobo!$1:$1,PROSPER_Lobo!$78:$78,""),
IF($C20="Naren Baliga",_xlfn.XLOOKUP($B20,PROSPER_Baliga!$1:$1,PROSPER_Baliga!$78:$78,""),
IF($C20="Thorsten Huhn",_xlfn.XLOOKUP($B20,PROSPER_Huhn!$1:$1,PROSPER_Huhn!$78:$78,""),
IF($C20="Nick Hull",_xlfn.XLOOKUP($B20,PROSPER_Hull!$1:$1,PROSPER_Hull!$78:$78,""),
IF($C20="Monika Kotwani",_xlfn.XLOOKUP($B20,PROSPER_Kotwani!$1:$1,PROSPER_Kotwani!$78:$78,""),
IF($C20="Jonathan Wellner",_xlfn.XLOOKUP($B20,PROSPER_Wellner!$1:$1,PROSPER_Wellner!$78:$78,""),
IF($C20="Travis Harvey",_xlfn.XLOOKUP($B20,PROSPER_Harvey!$1:$1,PROSPER_Harvey!$78:$78,""),""))))))))="","No Score",IF(IF($C20="Christopher Lobo",_xlfn.XLOOKUP($B20,PROSPER_Lobo!$1:$1,PROSPER_Lobo!$78:$78,""),
IF($C20="Naren Baliga",_xlfn.XLOOKUP($B20,PROSPER_Baliga!$1:$1,PROSPER_Baliga!$78:$78,""),
IF($C20="Thorsten Huhn",_xlfn.XLOOKUP($B20,PROSPER_Huhn!$1:$1,PROSPER_Huhn!$78:$78,""),
IF($C20="Nick Hull",_xlfn.XLOOKUP($B20,PROSPER_Hull!$1:$1,PROSPER_Hull!$78:$78,""),
IF($C20="Monika Kotwani",_xlfn.XLOOKUP($B20,PROSPER_Kotwani!$1:$1,PROSPER_Kotwani!$78:$78,""),
IF($C20="Jonathan Wellner",_xlfn.XLOOKUP($B20,PROSPER_Wellner!$1:$1,PROSPER_Wellner!$78:$78,""),
IF($C20="Travis Harvey",_xlfn.XLOOKUP($B20,PROSPER_Harvey!$1:$1,PROSPER_Harvey!$78:$78,""),"")))))))="","",
IF($C20="Christopher Lobo",_xlfn.XLOOKUP($B20,PROSPER_Lobo!$1:$1,PROSPER_Lobo!$78:$78,""),
IF($C20="Naren Baliga",_xlfn.XLOOKUP($B20,PROSPER_Baliga!$1:$1,PROSPER_Baliga!$78:$78,""),
IF($C20="Thorsten Huhn",_xlfn.XLOOKUP($B20,PROSPER_Huhn!$1:$1,PROSPER_Huhn!$78:$78,""),
IF($C20="Nick Hull",_xlfn.XLOOKUP($B20,PROSPER_Hull!$1:$1,PROSPER_Hull!$78:$78,""),
IF($C20="Monika Kotwani",_xlfn.XLOOKUP($B20,PROSPER_Kotwani!$1:$1,PROSPER_Kotwani!$78:$78,""),
IF($C20="Jonathan Wellner",_xlfn.XLOOKUP($B20,PROSPER_Wellner!$1:$1,PROSPER_Wellner!$78:$78,""),
IF($C20="Travis Harvey",_xlfn.XLOOKUP($B20,PROSPER_Harvey!$1:$1,PROSPER_Harvey!$78:$78,""),"")))))))))</f>
        <v>No Score</v>
      </c>
      <c r="KL20" s="138" t="str">
        <f>IF(IF(IF($C20="Christopher Lobo",_xlfn.XLOOKUP($B20,PROSPER_Lobo!$1:$1,PROSPER_Lobo!$79:$79,""),
IF($C20="Naren Baliga",_xlfn.XLOOKUP($B20,PROSPER_Baliga!$1:$1,PROSPER_Baliga!$79:$79,""),
IF($C20="Thorsten Huhn",_xlfn.XLOOKUP($B20,PROSPER_Huhn!$1:$1,PROSPER_Huhn!$79:$79,""),
IF($C20="Nick Hull",_xlfn.XLOOKUP($B20,PROSPER_Hull!$1:$1,PROSPER_Hull!$79:$79,""),
IF($C20="Monika Kotwani",_xlfn.XLOOKUP($B20,PROSPER_Kotwani!$1:$1,PROSPER_Kotwani!$79:$79,""),
IF($C20="Jonathan Wellner",_xlfn.XLOOKUP($B20,PROSPER_Wellner!$1:$1,PROSPER_Wellner!$79:$79,""),
IF($C20="Travis Harvey",_xlfn.XLOOKUP($B20,PROSPER_Harvey!$1:$1,PROSPER_Harvey!$79:$79,""),"")))))))="","",
IF($C20="Christopher Lobo",_xlfn.XLOOKUP($B20,PROSPER_Lobo!$1:$1,PROSPER_Lobo!$79:$79,""),
IF($C20="Naren Baliga",_xlfn.XLOOKUP($B20,PROSPER_Baliga!$1:$1,PROSPER_Baliga!$79:$79,""),
IF($C20="Thorsten Huhn",_xlfn.XLOOKUP($B20,PROSPER_Huhn!$1:$1,PROSPER_Huhn!$79:$79,""),
IF($C20="Nick Hull",_xlfn.XLOOKUP($B20,PROSPER_Hull!$1:$1,PROSPER_Hull!$79:$79,""),
IF($C20="Monika Kotwani",_xlfn.XLOOKUP($B20,PROSPER_Kotwani!$1:$1,PROSPER_Kotwani!$79:$79,""),
IF($C20="Jonathan Wellner",_xlfn.XLOOKUP($B20,PROSPER_Wellner!$1:$1,PROSPER_Wellner!$79:$79,""),
IF($C20="Travis Harvey",_xlfn.XLOOKUP($B20,PROSPER_Harvey!$1:$1,PROSPER_Harvey!$79:$79,""),""))))))))="","No Comment",IF(IF($C20="Christopher Lobo",_xlfn.XLOOKUP($B20,PROSPER_Lobo!$1:$1,PROSPER_Lobo!$79:$79,""),
IF($C20="Naren Baliga",_xlfn.XLOOKUP($B20,PROSPER_Baliga!$1:$1,PROSPER_Baliga!$79:$79,""),
IF($C20="Thorsten Huhn",_xlfn.XLOOKUP($B20,PROSPER_Huhn!$1:$1,PROSPER_Huhn!$79:$79,""),
IF($C20="Nick Hull",_xlfn.XLOOKUP($B20,PROSPER_Hull!$1:$1,PROSPER_Hull!$79:$79,""),
IF($C20="Monika Kotwani",_xlfn.XLOOKUP($B20,PROSPER_Kotwani!$1:$1,PROSPER_Kotwani!$79:$79,""),
IF($C20="Jonathan Wellner",_xlfn.XLOOKUP($B20,PROSPER_Wellner!$1:$1,PROSPER_Wellner!$79:$79,""),
IF($C20="Travis Harvey",_xlfn.XLOOKUP($B20,PROSPER_Harvey!$1:$1,PROSPER_Harvey!$79:$79,""),"")))))))="","",
IF($C20="Christopher Lobo",_xlfn.XLOOKUP($B20,PROSPER_Lobo!$1:$1,PROSPER_Lobo!$79:$79,""),
IF($C20="Naren Baliga",_xlfn.XLOOKUP($B20,PROSPER_Baliga!$1:$1,PROSPER_Baliga!$79:$79,""),
IF($C20="Thorsten Huhn",_xlfn.XLOOKUP($B20,PROSPER_Huhn!$1:$1,PROSPER_Huhn!$79:$79,""),
IF($C20="Nick Hull",_xlfn.XLOOKUP($B20,PROSPER_Hull!$1:$1,PROSPER_Hull!$79:$79,""),
IF($C20="Monika Kotwani",_xlfn.XLOOKUP($B20,PROSPER_Kotwani!$1:$1,PROSPER_Kotwani!$79:$79,""),
IF($C20="Jonathan Wellner",_xlfn.XLOOKUP($B20,PROSPER_Wellner!$1:$1,PROSPER_Wellner!$79:$79,""),
IF($C20="Travis Harvey",_xlfn.XLOOKUP($B20,PROSPER_Harvey!$1:$1,PROSPER_Harvey!$79:$79,""),"")))))))))</f>
        <v>No Comment</v>
      </c>
      <c r="KM20" s="141" t="str">
        <f t="shared" si="229"/>
        <v>N/A</v>
      </c>
      <c r="KN20" s="145" t="str">
        <f t="shared" si="230"/>
        <v>N/A</v>
      </c>
      <c r="KO20" s="146" t="str">
        <f t="shared" si="231"/>
        <v>N/A</v>
      </c>
      <c r="KP20" s="194" t="str">
        <f t="shared" si="232"/>
        <v>N/A</v>
      </c>
      <c r="KQ20" s="147">
        <f t="shared" si="233"/>
        <v>5.625</v>
      </c>
      <c r="KR20" s="148"/>
      <c r="KS20" s="148"/>
      <c r="KT20" s="148"/>
      <c r="KU20" s="149"/>
    </row>
    <row r="21" spans="2:307" x14ac:dyDescent="0.25">
      <c r="B21" s="118" t="s">
        <v>57</v>
      </c>
      <c r="C21" s="119" t="s">
        <v>487</v>
      </c>
      <c r="D21" s="120" t="str">
        <f>_xlfn.XLOOKUP(B21,PROSPERInitial_Query!E:E,PROSPERInitial_Query!G:G,"",,-1)</f>
        <v/>
      </c>
      <c r="E21" s="121" t="str">
        <f t="shared" si="136"/>
        <v>Fernanda Ramalho1 - PortfolioDesign Success</v>
      </c>
      <c r="F21" s="122" t="str">
        <f>_xlfn.XLOOKUP(E21,PROSPERDelta_Query!BK:BK,PROSPERDelta_Query!I:I,"",,-1)</f>
        <v/>
      </c>
      <c r="G21" s="123" t="str">
        <f t="shared" si="137"/>
        <v>N/A</v>
      </c>
      <c r="H21" s="124" t="str">
        <f>IF(IF(IF($C21="Christopher Lobo",_xlfn.XLOOKUP($B21,PROSPER_Lobo!$1:$1,PROSPER_Lobo!$2:$2,""),
IF($C21="Naren Baliga",_xlfn.XLOOKUP($B21,PROSPER_Baliga!$1:$1,PROSPER_Baliga!$2:$2,""),
IF($C21="Thorsten Huhn",_xlfn.XLOOKUP($B21,PROSPER_Huhn!$1:$1,PROSPER_Huhn!$2:$2,""),
IF($C21="Nick Hull",_xlfn.XLOOKUP($B21,PROSPER_Hull!$1:$1,PROSPER_Hull!$2:$2,""),
IF($C21="Monika Kotwani",_xlfn.XLOOKUP($B21,PROSPER_Kotwani!$1:$1,PROSPER_Kotwani!$2:$2,""),
IF($C21="Jonathan Wellner",_xlfn.XLOOKUP($B21,PROSPER_Wellner!$1:$1,PROSPER_Wellner!$2:$2,""),
IF($C21="Travis Harvey",_xlfn.XLOOKUP($B21,PROSPER_Harvey!$1:$1,PROSPER_Harvey!$2:$2,""),"")))))))="","",
IF($C21="Christopher Lobo",_xlfn.XLOOKUP($B21,PROSPER_Lobo!$1:$1,PROSPER_Lobo!$2:$2,""),
IF($C21="Naren Baliga",_xlfn.XLOOKUP($B21,PROSPER_Baliga!$1:$1,PROSPER_Baliga!$2:$2,""),
IF($C21="Thorsten Huhn",_xlfn.XLOOKUP($B21,PROSPER_Huhn!$1:$1,PROSPER_Huhn!$2:$2,""),
IF($C21="Nick Hull",_xlfn.XLOOKUP($B21,PROSPER_Hull!$1:$1,PROSPER_Hull!$2:$2,""),
IF($C21="Monika Kotwani",_xlfn.XLOOKUP($B21,PROSPER_Kotwani!$1:$1,PROSPER_Kotwani!$2:$2,""),
IF($C21="Jonathan Wellner",_xlfn.XLOOKUP($B21,PROSPER_Wellner!$1:$1,PROSPER_Wellner!$2:$2,""),
IF($C21="Travis Harvey",_xlfn.XLOOKUP($B21,PROSPER_Harvey!$1:$1,PROSPER_Harvey!$2:$2,""),""))))))))="","No Score",(IF(IF($C21="Christopher Lobo",_xlfn.XLOOKUP($B21,PROSPER_Lobo!$1:$1,PROSPER_Lobo!$2:$2,""),
IF($C21="Naren Baliga",_xlfn.XLOOKUP($B21,PROSPER_Baliga!$1:$1,PROSPER_Baliga!$2:$2,""),
IF($C21="Thorsten Huhn",_xlfn.XLOOKUP($B21,PROSPER_Huhn!$1:$1,PROSPER_Huhn!$2:$2,""),
IF($C21="Nick Hull",_xlfn.XLOOKUP($B21,PROSPER_Hull!$1:$1,PROSPER_Hull!$2:$2,""),
IF($C21="Monika Kotwani",_xlfn.XLOOKUP($B21,PROSPER_Kotwani!$1:$1,PROSPER_Kotwani!$2:$2,""),
IF($C21="Jonathan Wellner",_xlfn.XLOOKUP($B21,PROSPER_Wellner!$1:$1,PROSPER_Wellner!$2:$2,""),
IF($C21="Travis Harvey",_xlfn.XLOOKUP($B21,PROSPER_Harvey!$1:$1,PROSPER_Harvey!$2:$2,""),"")))))))="","",
IF($C21="Christopher Lobo",_xlfn.XLOOKUP($B21,PROSPER_Lobo!$1:$1,PROSPER_Lobo!$2:$2,""),
IF($C21="Naren Baliga",_xlfn.XLOOKUP($B21,PROSPER_Baliga!$1:$1,PROSPER_Baliga!$2:$2,""),
IF($C21="Thorsten Huhn",_xlfn.XLOOKUP($B21,PROSPER_Huhn!$1:$1,PROSPER_Huhn!$2:$2,""),
IF($C21="Nick Hull",_xlfn.XLOOKUP($B21,PROSPER_Hull!$1:$1,PROSPER_Hull!$2:$2,""),
IF($C21="Monika Kotwani",_xlfn.XLOOKUP($B21,PROSPER_Kotwani!$1:$1,PROSPER_Kotwani!$2:$2,""),
IF($C21="Jonathan Wellner",_xlfn.XLOOKUP($B21,PROSPER_Wellner!$1:$1,PROSPER_Wellner!$2:$2,""),
IF($C21="Travis Harvey",_xlfn.XLOOKUP($B21,PROSPER_Harvey!$1:$1,PROSPER_Harvey!$2:$2,""),""))))))))))</f>
        <v>No Score</v>
      </c>
      <c r="I21" s="125" t="str">
        <f>IF(IF(IF($C21="Christopher Lobo",_xlfn.XLOOKUP($B21,PROSPER_Lobo!$1:$1,PROSPER_Lobo!$3:$3,""),
IF($C21="Naren Baliga",_xlfn.XLOOKUP($B21,PROSPER_Baliga!$1:$1,PROSPER_Baliga!$3:$3,""),
IF($C21="Thorsten Huhn",_xlfn.XLOOKUP($B21,PROSPER_Huhn!$1:$1,PROSPER_Huhn!$3:$3,""),
IF($C21="Nick Hull",_xlfn.XLOOKUP($B21,PROSPER_Hull!$1:$1,PROSPER_Hull!$3:$3,""),
IF($C21="Monika Kotwani",_xlfn.XLOOKUP($B21,PROSPER_Kotwani!$1:$1,PROSPER_Kotwani!$3:$3,""),
IF($C21="Jonathan Wellner",_xlfn.XLOOKUP($B21,PROSPER_Wellner!$1:$1,PROSPER_Wellner!$3:$3,""),
IF($C21="Travis Harvey",_xlfn.XLOOKUP($B21,PROSPER_Harvey!$1:$1,PROSPER_Harvey!$3:$3,""),"")))))))="","",
IF($C21="Christopher Lobo",_xlfn.XLOOKUP($B21,PROSPER_Lobo!$1:$1,PROSPER_Lobo!$3:$3,""),
IF($C21="Naren Baliga",_xlfn.XLOOKUP($B21,PROSPER_Baliga!$1:$1,PROSPER_Baliga!$3:$3,""),
IF($C21="Thorsten Huhn",_xlfn.XLOOKUP($B21,PROSPER_Huhn!$1:$1,PROSPER_Huhn!$3:$3,""),
IF($C21="Nick Hull",_xlfn.XLOOKUP($B21,PROSPER_Hull!$1:$1,PROSPER_Hull!$3:$3,""),
IF($C21="Monika Kotwani",_xlfn.XLOOKUP($B21,PROSPER_Kotwani!$1:$1,PROSPER_Kotwani!$3:$3,""),
IF($C21="Jonathan Wellner",_xlfn.XLOOKUP($B21,PROSPER_Wellner!$1:$1,PROSPER_Wellner!$3:$3,""),
IF($C21="Travis Harvey",_xlfn.XLOOKUP($B21,PROSPER_Harvey!$1:$1,PROSPER_Harvey!$3:$3,""),""))))))))="","No Comment",IF(IF($C21="Christopher Lobo",_xlfn.XLOOKUP($B21,PROSPER_Lobo!$1:$1,PROSPER_Lobo!$3:$3,""),
IF($C21="Naren Baliga",_xlfn.XLOOKUP($B21,PROSPER_Baliga!$1:$1,PROSPER_Baliga!$3:$3,""),
IF($C21="Thorsten Huhn",_xlfn.XLOOKUP($B21,PROSPER_Huhn!$1:$1,PROSPER_Huhn!$3:$3,""),
IF($C21="Nick Hull",_xlfn.XLOOKUP($B21,PROSPER_Hull!$1:$1,PROSPER_Hull!$3:$3,""),
IF($C21="Monika Kotwani",_xlfn.XLOOKUP($B21,PROSPER_Kotwani!$1:$1,PROSPER_Kotwani!$3:$3,""),
IF($C21="Jonathan Wellner",_xlfn.XLOOKUP($B21,PROSPER_Wellner!$1:$1,PROSPER_Wellner!$3:$3,""),
IF($C21="Travis Harvey",_xlfn.XLOOKUP($B21,PROSPER_Harvey!$1:$1,PROSPER_Harvey!$3:$3,""),"")))))))="","",
IF($C21="Christopher Lobo",_xlfn.XLOOKUP($B21,PROSPER_Lobo!$1:$1,PROSPER_Lobo!$3:$3,""),
IF($C21="Naren Baliga",_xlfn.XLOOKUP($B21,PROSPER_Baliga!$1:$1,PROSPER_Baliga!$3:$3,""),
IF($C21="Thorsten Huhn",_xlfn.XLOOKUP($B21,PROSPER_Huhn!$1:$1,PROSPER_Huhn!$3:$3,""),
IF($C21="Nick Hull",_xlfn.XLOOKUP($B21,PROSPER_Hull!$1:$1,PROSPER_Hull!$3:$3,""),
IF($C21="Monika Kotwani",_xlfn.XLOOKUP($B21,PROSPER_Kotwani!$1:$1,PROSPER_Kotwani!$3:$3,""),
IF($C21="Jonathan Wellner",_xlfn.XLOOKUP($B21,PROSPER_Wellner!$1:$1,PROSPER_Wellner!$3:$3,""),
IF($C21="Travis Harvey",_xlfn.XLOOKUP($B21,PROSPER_Harvey!$1:$1,PROSPER_Harvey!$3:$3,""),"")))))))))</f>
        <v>No Comment</v>
      </c>
      <c r="J21" s="124">
        <f>IFERROR(ROUND(_xlfn.XLOOKUP(B21,DesignSuccessChallenge_Query!$E:$E,DesignSuccessChallenge_Query!$F:$F)/4.7,0),"Not Taken")</f>
        <v>8</v>
      </c>
      <c r="K21" s="150">
        <f t="shared" si="138"/>
        <v>8</v>
      </c>
      <c r="L21" s="120" t="str">
        <f>_xlfn.XLOOKUP(B21,PROSPERInitial_Query!$E:$E,PROSPERInitial_Query!$H:$H,"",,-1)</f>
        <v/>
      </c>
      <c r="M21" s="121" t="str">
        <f t="shared" si="3"/>
        <v>Fernanda Ramalho1 - PortfolioPremium Engagement</v>
      </c>
      <c r="N21" s="126" t="str">
        <f>_xlfn.XLOOKUP(M21,PROSPERDelta_Query!BK:BK,PROSPERDelta_Query!J:J,"",,-1)</f>
        <v/>
      </c>
      <c r="O21" s="124" t="str">
        <f t="shared" si="139"/>
        <v>N/A</v>
      </c>
      <c r="P21" s="124" t="str">
        <f>IF(IF(IF($C21="Christopher Lobo",_xlfn.XLOOKUP($B21,PROSPER_Lobo!$1:$1,PROSPER_Lobo!$4:$4,""),
IF($C21="Naren Baliga",_xlfn.XLOOKUP($B21,PROSPER_Baliga!$1:$1,PROSPER_Baliga!$4:$4,""),
IF($C21="Thorsten Huhn",_xlfn.XLOOKUP($B21,PROSPER_Huhn!$1:$1,PROSPER_Huhn!$4:$4,""),
IF($C21="Nick Hull",_xlfn.XLOOKUP($B21,PROSPER_Hull!$1:$1,PROSPER_Hull!$4:$4,""),
IF($C21="Monika Kotwani",_xlfn.XLOOKUP($B21,PROSPER_Kotwani!$1:$1,PROSPER_Kotwani!$4:$4,""),
IF($C21="Jonathan Wellner",_xlfn.XLOOKUP($B21,PROSPER_Wellner!$1:$1,PROSPER_Wellner!$4:$4,""),
IF($C21="Travis Harvey",_xlfn.XLOOKUP($B21,PROSPER_Harvey!$1:$1,PROSPER_Harvey!$4:$4,""),"")))))))="","",
IF($C21="Christopher Lobo",_xlfn.XLOOKUP($B21,PROSPER_Lobo!$1:$1,PROSPER_Lobo!$4:$4,""),
IF($C21="Naren Baliga",_xlfn.XLOOKUP($B21,PROSPER_Baliga!$1:$1,PROSPER_Baliga!$4:$4,""),
IF($C21="Thorsten Huhn",_xlfn.XLOOKUP($B21,PROSPER_Huhn!$1:$1,PROSPER_Huhn!$4:$4,""),
IF($C21="Nick Hull",_xlfn.XLOOKUP($B21,PROSPER_Hull!$1:$1,PROSPER_Hull!$4:$4,""),
IF($C21="Monika Kotwani",_xlfn.XLOOKUP($B21,PROSPER_Kotwani!$1:$1,PROSPER_Kotwani!$4:$4,""),
IF($C21="Jonathan Wellner",_xlfn.XLOOKUP($B21,PROSPER_Wellner!$1:$1,PROSPER_Wellner!$4:$4,""),
IF($C21="Travis Harvey",_xlfn.XLOOKUP($B21,PROSPER_Harvey!$1:$1,PROSPER_Harvey!$4:$4,""),""))))))))="","No Score",IF(IF($C21="Christopher Lobo",_xlfn.XLOOKUP($B21,PROSPER_Lobo!$1:$1,PROSPER_Lobo!$4:$4,""),
IF($C21="Naren Baliga",_xlfn.XLOOKUP($B21,PROSPER_Baliga!$1:$1,PROSPER_Baliga!$4:$4,""),
IF($C21="Thorsten Huhn",_xlfn.XLOOKUP($B21,PROSPER_Huhn!$1:$1,PROSPER_Huhn!$4:$4,""),
IF($C21="Nick Hull",_xlfn.XLOOKUP($B21,PROSPER_Hull!$1:$1,PROSPER_Hull!$4:$4,""),
IF($C21="Monika Kotwani",_xlfn.XLOOKUP($B21,PROSPER_Kotwani!$1:$1,PROSPER_Kotwani!$4:$4,""),
IF($C21="Jonathan Wellner",_xlfn.XLOOKUP($B21,PROSPER_Wellner!$1:$1,PROSPER_Wellner!$4:$4,""),
IF($C21="Travis Harvey",_xlfn.XLOOKUP($B21,PROSPER_Harvey!$1:$1,PROSPER_Harvey!$4:$4,""),"")))))))="","",
IF($C21="Christopher Lobo",_xlfn.XLOOKUP($B21,PROSPER_Lobo!$1:$1,PROSPER_Lobo!$4:$4,""),
IF($C21="Naren Baliga",_xlfn.XLOOKUP($B21,PROSPER_Baliga!$1:$1,PROSPER_Baliga!$4:$4,""),
IF($C21="Thorsten Huhn",_xlfn.XLOOKUP($B21,PROSPER_Huhn!$1:$1,PROSPER_Huhn!$4:$4,""),
IF($C21="Nick Hull",_xlfn.XLOOKUP($B21,PROSPER_Hull!$1:$1,PROSPER_Hull!$4:$4,""),
IF($C21="Monika Kotwani",_xlfn.XLOOKUP($B21,PROSPER_Kotwani!$1:$1,PROSPER_Kotwani!$4:$4,""),
IF($C21="Jonathan Wellner",_xlfn.XLOOKUP($B21,PROSPER_Wellner!$1:$1,PROSPER_Wellner!$4:$4,""),
IF($C21="Travis Harvey",_xlfn.XLOOKUP($B21,PROSPER_Harvey!$1:$1,PROSPER_Harvey!$4:$4,""),"")))))))))</f>
        <v>No Score</v>
      </c>
      <c r="Q21" s="125" t="str">
        <f>IF(IF(IF($C21="Christopher Lobo",_xlfn.XLOOKUP($B21,PROSPER_Lobo!$1:$1,PROSPER_Lobo!$5:$5,""),
IF($C21="Naren Baliga",_xlfn.XLOOKUP($B21,PROSPER_Baliga!$1:$1,PROSPER_Baliga!$5:$5,""),
IF($C21="Thorsten Huhn",_xlfn.XLOOKUP($B21,PROSPER_Huhn!$1:$1,PROSPER_Huhn!$5:$5,""),
IF($C21="Nick Hull",_xlfn.XLOOKUP($B21,PROSPER_Hull!$1:$1,PROSPER_Hull!$5:$5,""),
IF($C21="Monika Kotwani",_xlfn.XLOOKUP($B21,PROSPER_Kotwani!$1:$1,PROSPER_Kotwani!$5:$5,""),
IF($C21="Jonathan Wellner",_xlfn.XLOOKUP($B21,PROSPER_Wellner!$1:$1,PROSPER_Wellner!$5:$5,""),
IF($C21="Travis Harvey",_xlfn.XLOOKUP($B21,PROSPER_Harvey!$1:$1,PROSPER_Harvey!$5:$5,""),"")))))))="","",
IF($C21="Christopher Lobo",_xlfn.XLOOKUP($B21,PROSPER_Lobo!$1:$1,PROSPER_Lobo!$5:$5,""),
IF($C21="Naren Baliga",_xlfn.XLOOKUP($B21,PROSPER_Baliga!$1:$1,PROSPER_Baliga!$5:$5,""),
IF($C21="Thorsten Huhn",_xlfn.XLOOKUP($B21,PROSPER_Huhn!$1:$1,PROSPER_Huhn!$5:$5,""),
IF($C21="Nick Hull",_xlfn.XLOOKUP($B21,PROSPER_Hull!$1:$1,PROSPER_Hull!$5:$5,""),
IF($C21="Monika Kotwani",_xlfn.XLOOKUP($B21,PROSPER_Kotwani!$1:$1,PROSPER_Kotwani!$5:$5,""),
IF($C21="Jonathan Wellner",_xlfn.XLOOKUP($B21,PROSPER_Wellner!$1:$1,PROSPER_Wellner!$5:$5,""),
IF($C21="Travis Harvey",_xlfn.XLOOKUP($B21,PROSPER_Harvey!$1:$1,PROSPER_Harvey!$5:$5,""),""))))))))="","No Comment",IF(IF($C21="Christopher Lobo",_xlfn.XLOOKUP($B21,PROSPER_Lobo!$1:$1,PROSPER_Lobo!$5:$5,""),
IF($C21="Naren Baliga",_xlfn.XLOOKUP($B21,PROSPER_Baliga!$1:$1,PROSPER_Baliga!$5:$5,""),
IF($C21="Thorsten Huhn",_xlfn.XLOOKUP($B21,PROSPER_Huhn!$1:$1,PROSPER_Huhn!$5:$5,""),
IF($C21="Nick Hull",_xlfn.XLOOKUP($B21,PROSPER_Hull!$1:$1,PROSPER_Hull!$5:$5,""),
IF($C21="Monika Kotwani",_xlfn.XLOOKUP($B21,PROSPER_Kotwani!$1:$1,PROSPER_Kotwani!$5:$5,""),
IF($C21="Jonathan Wellner",_xlfn.XLOOKUP($B21,PROSPER_Wellner!$1:$1,PROSPER_Wellner!$5:$5,""),
IF($C21="Travis Harvey",_xlfn.XLOOKUP($B21,PROSPER_Harvey!$1:$1,PROSPER_Harvey!$5:$5,""),"")))))))="","",
IF($C21="Christopher Lobo",_xlfn.XLOOKUP($B21,PROSPER_Lobo!$1:$1,PROSPER_Lobo!$5:$5,""),
IF($C21="Naren Baliga",_xlfn.XLOOKUP($B21,PROSPER_Baliga!$1:$1,PROSPER_Baliga!$5:$5,""),
IF($C21="Thorsten Huhn",_xlfn.XLOOKUP($B21,PROSPER_Huhn!$1:$1,PROSPER_Huhn!$5:$5,""),
IF($C21="Nick Hull",_xlfn.XLOOKUP($B21,PROSPER_Hull!$1:$1,PROSPER_Hull!$5:$5,""),
IF($C21="Monika Kotwani",_xlfn.XLOOKUP($B21,PROSPER_Kotwani!$1:$1,PROSPER_Kotwani!$5:$5,""),
IF($C21="Jonathan Wellner",_xlfn.XLOOKUP($B21,PROSPER_Wellner!$1:$1,PROSPER_Wellner!$5:$5,""),
IF($C21="Travis Harvey",_xlfn.XLOOKUP($B21,PROSPER_Harvey!$1:$1,PROSPER_Harvey!$5:$5,""),"")))))))))</f>
        <v>No Comment</v>
      </c>
      <c r="R21" s="124" t="s">
        <v>89</v>
      </c>
      <c r="S21" s="150" t="str">
        <f t="shared" si="140"/>
        <v>N/A</v>
      </c>
      <c r="T21" s="120" t="str">
        <f>_xlfn.XLOOKUP(B21,PROSPERInitial_Query!$E:$E,PROSPERInitial_Query!$I:$I,"",,-1)</f>
        <v/>
      </c>
      <c r="U21" s="121" t="str">
        <f t="shared" si="6"/>
        <v>Fernanda Ramalho1 - PortfolioCloud Application Services</v>
      </c>
      <c r="V21" s="126" t="str">
        <f>_xlfn.XLOOKUP(U21,PROSPERDelta_Query!BK:BK,PROSPERDelta_Query!K:K,"",,-1)</f>
        <v/>
      </c>
      <c r="W21" s="124" t="str">
        <f t="shared" si="141"/>
        <v>N/A</v>
      </c>
      <c r="X21" s="124" t="str">
        <f>IF(IF(IF($C21="Christopher Lobo",_xlfn.XLOOKUP($B21,PROSPER_Lobo!$1:$1,PROSPER_Lobo!$6:$6,""),
IF($C21="Naren Baliga",_xlfn.XLOOKUP($B21,PROSPER_Baliga!$1:$1,PROSPER_Baliga!$6:$6,""),
IF($C21="Thorsten Huhn",_xlfn.XLOOKUP($B21,PROSPER_Huhn!$1:$1,PROSPER_Huhn!$6:$6,""),
IF($C21="Nick Hull",_xlfn.XLOOKUP($B21,PROSPER_Hull!$1:$1,PROSPER_Hull!$6:$6,""),
IF($C21="Monika Kotwani",_xlfn.XLOOKUP($B21,PROSPER_Kotwani!$1:$1,PROSPER_Kotwani!$6:$6,""),
IF($C21="Jonathan Wellner",_xlfn.XLOOKUP($B21,PROSPER_Wellner!$1:$1,PROSPER_Wellner!$6:$6,""),
IF($C21="Travis Harvey",_xlfn.XLOOKUP($B21,PROSPER_Harvey!$1:$1,PROSPER_Harvey!$6:$6,""),"")))))))="","",
IF($C21="Christopher Lobo",_xlfn.XLOOKUP($B21,PROSPER_Lobo!$1:$1,PROSPER_Lobo!$6:$6,""),
IF($C21="Naren Baliga",_xlfn.XLOOKUP($B21,PROSPER_Baliga!$1:$1,PROSPER_Baliga!$6:$6,""),
IF($C21="Thorsten Huhn",_xlfn.XLOOKUP($B21,PROSPER_Huhn!$1:$1,PROSPER_Huhn!$6:$6,""),
IF($C21="Nick Hull",_xlfn.XLOOKUP($B21,PROSPER_Hull!$1:$1,PROSPER_Hull!$6:$6,""),
IF($C21="Monika Kotwani",_xlfn.XLOOKUP($B21,PROSPER_Kotwani!$1:$1,PROSPER_Kotwani!$6:$6,""),
IF($C21="Jonathan Wellner",_xlfn.XLOOKUP($B21,PROSPER_Wellner!$1:$1,PROSPER_Wellner!$6:$6,""),
IF($C21="Travis Harvey",_xlfn.XLOOKUP($B21,PROSPER_Harvey!$1:$1,PROSPER_Harvey!$6:$6,""),""))))))))="","No Score",IF(IF($C21="Christopher Lobo",_xlfn.XLOOKUP($B21,PROSPER_Lobo!$1:$1,PROSPER_Lobo!$6:$6,""),
IF($C21="Naren Baliga",_xlfn.XLOOKUP($B21,PROSPER_Baliga!$1:$1,PROSPER_Baliga!$6:$6,""),
IF($C21="Thorsten Huhn",_xlfn.XLOOKUP($B21,PROSPER_Huhn!$1:$1,PROSPER_Huhn!$6:$6,""),
IF($C21="Nick Hull",_xlfn.XLOOKUP($B21,PROSPER_Hull!$1:$1,PROSPER_Hull!$6:$6,""),
IF($C21="Monika Kotwani",_xlfn.XLOOKUP($B21,PROSPER_Kotwani!$1:$1,PROSPER_Kotwani!$6:$6,""),
IF($C21="Jonathan Wellner",_xlfn.XLOOKUP($B21,PROSPER_Wellner!$1:$1,PROSPER_Wellner!$6:$6,""),
IF($C21="Travis Harvey",_xlfn.XLOOKUP($B21,PROSPER_Harvey!$1:$1,PROSPER_Harvey!$6:$6,""),"")))))))="","",
IF($C21="Christopher Lobo",_xlfn.XLOOKUP($B21,PROSPER_Lobo!$1:$1,PROSPER_Lobo!$6:$6,""),
IF($C21="Naren Baliga",_xlfn.XLOOKUP($B21,PROSPER_Baliga!$1:$1,PROSPER_Baliga!$6:$6,""),
IF($C21="Thorsten Huhn",_xlfn.XLOOKUP($B21,PROSPER_Huhn!$1:$1,PROSPER_Huhn!$6:$6,""),
IF($C21="Nick Hull",_xlfn.XLOOKUP($B21,PROSPER_Hull!$1:$1,PROSPER_Hull!$6:$6,""),
IF($C21="Monika Kotwani",_xlfn.XLOOKUP($B21,PROSPER_Kotwani!$1:$1,PROSPER_Kotwani!$6:$6,""),
IF($C21="Jonathan Wellner",_xlfn.XLOOKUP($B21,PROSPER_Wellner!$1:$1,PROSPER_Wellner!$6:$6,""),
IF($C21="Travis Harvey",_xlfn.XLOOKUP($B21,PROSPER_Harvey!$1:$1,PROSPER_Harvey!$6:$6,""),"")))))))))</f>
        <v>No Score</v>
      </c>
      <c r="Y21" s="125" t="str">
        <f>IF(IF(IF($C21="Christopher Lobo",_xlfn.XLOOKUP($B21,PROSPER_Lobo!$1:$1,PROSPER_Lobo!$7:$7,""),
IF($C21="Naren Baliga",_xlfn.XLOOKUP($B21,PROSPER_Baliga!$1:$1,PROSPER_Baliga!$7:$7,""),
IF($C21="Thorsten Huhn",_xlfn.XLOOKUP($B21,PROSPER_Huhn!$1:$1,PROSPER_Huhn!$7:$7,""),
IF($C21="Nick Hull",_xlfn.XLOOKUP($B21,PROSPER_Hull!$1:$1,PROSPER_Hull!$7:$7,""),
IF($C21="Monika Kotwani",_xlfn.XLOOKUP($B21,PROSPER_Kotwani!$1:$1,PROSPER_Kotwani!$7:$7,""),
IF($C21="Jonathan Wellner",_xlfn.XLOOKUP($B21,PROSPER_Wellner!$1:$1,PROSPER_Wellner!$7:$7,""),
IF($C21="Travis Harvey",_xlfn.XLOOKUP($B21,PROSPER_Harvey!$1:$1,PROSPER_Harvey!$7:$7,""),"")))))))="","",
IF($C21="Christopher Lobo",_xlfn.XLOOKUP($B21,PROSPER_Lobo!$1:$1,PROSPER_Lobo!$7:$7,""),
IF($C21="Naren Baliga",_xlfn.XLOOKUP($B21,PROSPER_Baliga!$1:$1,PROSPER_Baliga!$7:$7,""),
IF($C21="Thorsten Huhn",_xlfn.XLOOKUP($B21,PROSPER_Huhn!$1:$1,PROSPER_Huhn!$7:$7,""),
IF($C21="Nick Hull",_xlfn.XLOOKUP($B21,PROSPER_Hull!$1:$1,PROSPER_Hull!$7:$7,""),
IF($C21="Monika Kotwani",_xlfn.XLOOKUP($B21,PROSPER_Kotwani!$1:$1,PROSPER_Kotwani!$7:$7,""),
IF($C21="Jonathan Wellner",_xlfn.XLOOKUP($B21,PROSPER_Wellner!$1:$1,PROSPER_Wellner!$7:$7,""),
IF($C21="Travis Harvey",_xlfn.XLOOKUP($B21,PROSPER_Harvey!$1:$1,PROSPER_Harvey!$7:$7,""),""))))))))="","No Comment",IF(IF($C21="Christopher Lobo",_xlfn.XLOOKUP($B21,PROSPER_Lobo!$1:$1,PROSPER_Lobo!$7:$7,""),
IF($C21="Naren Baliga",_xlfn.XLOOKUP($B21,PROSPER_Baliga!$1:$1,PROSPER_Baliga!$7:$7,""),
IF($C21="Thorsten Huhn",_xlfn.XLOOKUP($B21,PROSPER_Huhn!$1:$1,PROSPER_Huhn!$7:$7,""),
IF($C21="Nick Hull",_xlfn.XLOOKUP($B21,PROSPER_Hull!$1:$1,PROSPER_Hull!$7:$7,""),
IF($C21="Monika Kotwani",_xlfn.XLOOKUP($B21,PROSPER_Kotwani!$1:$1,PROSPER_Kotwani!$7:$7,""),
IF($C21="Jonathan Wellner",_xlfn.XLOOKUP($B21,PROSPER_Wellner!$1:$1,PROSPER_Wellner!$7:$7,""),
IF($C21="Travis Harvey",_xlfn.XLOOKUP($B21,PROSPER_Harvey!$1:$1,PROSPER_Harvey!$7:$7,""),"")))))))="","",
IF($C21="Christopher Lobo",_xlfn.XLOOKUP($B21,PROSPER_Lobo!$1:$1,PROSPER_Lobo!$7:$7,""),
IF($C21="Naren Baliga",_xlfn.XLOOKUP($B21,PROSPER_Baliga!$1:$1,PROSPER_Baliga!$7:$7,""),
IF($C21="Thorsten Huhn",_xlfn.XLOOKUP($B21,PROSPER_Huhn!$1:$1,PROSPER_Huhn!$7:$7,""),
IF($C21="Nick Hull",_xlfn.XLOOKUP($B21,PROSPER_Hull!$1:$1,PROSPER_Hull!$7:$7,""),
IF($C21="Monika Kotwani",_xlfn.XLOOKUP($B21,PROSPER_Kotwani!$1:$1,PROSPER_Kotwani!$7:$7,""),
IF($C21="Jonathan Wellner",_xlfn.XLOOKUP($B21,PROSPER_Wellner!$1:$1,PROSPER_Wellner!$7:$7,""),
IF($C21="Travis Harvey",_xlfn.XLOOKUP($B21,PROSPER_Harvey!$1:$1,PROSPER_Harvey!$7:$7,""),"")))))))))</f>
        <v>No Comment</v>
      </c>
      <c r="Z21" s="124" t="s">
        <v>89</v>
      </c>
      <c r="AA21" s="150" t="str">
        <f t="shared" si="142"/>
        <v>N/A</v>
      </c>
      <c r="AB21" s="120" t="str">
        <f>_xlfn.XLOOKUP(B21,PROSPERInitial_Query!$E:$E,PROSPERInitial_Query!$J:$J,"",,-1)</f>
        <v/>
      </c>
      <c r="AC21" s="121" t="str">
        <f t="shared" si="9"/>
        <v>Fernanda Ramalho1 - PortfolioPreferred Success</v>
      </c>
      <c r="AD21" s="126" t="str">
        <f>_xlfn.XLOOKUP(AC21,PROSPERDelta_Query!BK:BK,PROSPERDelta_Query!L:L,"",,-1)</f>
        <v/>
      </c>
      <c r="AE21" s="124" t="str">
        <f t="shared" si="143"/>
        <v>N/A</v>
      </c>
      <c r="AF21" s="124" t="str">
        <f>IF(IF(IF($C21="Christopher Lobo",_xlfn.XLOOKUP($B21,PROSPER_Lobo!$1:$1,PROSPER_Lobo!$8:$8,""),
IF($C21="Naren Baliga",_xlfn.XLOOKUP($B21,PROSPER_Baliga!$1:$1,PROSPER_Baliga!$8:$8,""),
IF($C21="Thorsten Huhn",_xlfn.XLOOKUP($B21,PROSPER_Huhn!$1:$1,PROSPER_Huhn!$8:$8,""),
IF($C21="Nick Hull",_xlfn.XLOOKUP($B21,PROSPER_Hull!$1:$1,PROSPER_Hull!$8:$8,""),
IF($C21="Monika Kotwani",_xlfn.XLOOKUP($B21,PROSPER_Kotwani!$1:$1,PROSPER_Kotwani!$8:$8,""),
IF($C21="Jonathan Wellner",_xlfn.XLOOKUP($B21,PROSPER_Wellner!$1:$1,PROSPER_Wellner!$8:$8,""),
IF($C21="Travis Harvey",_xlfn.XLOOKUP($B21,PROSPER_Harvey!$1:$1,PROSPER_Harvey!$8:$8,""),"")))))))="","",
IF($C21="Christopher Lobo",_xlfn.XLOOKUP($B21,PROSPER_Lobo!$1:$1,PROSPER_Lobo!$8:$8,""),
IF($C21="Naren Baliga",_xlfn.XLOOKUP($B21,PROSPER_Baliga!$1:$1,PROSPER_Baliga!$8:$8,""),
IF($C21="Thorsten Huhn",_xlfn.XLOOKUP($B21,PROSPER_Huhn!$1:$1,PROSPER_Huhn!$8:$8,""),
IF($C21="Nick Hull",_xlfn.XLOOKUP($B21,PROSPER_Hull!$1:$1,PROSPER_Hull!$8:$8,""),
IF($C21="Monika Kotwani",_xlfn.XLOOKUP($B21,PROSPER_Kotwani!$1:$1,PROSPER_Kotwani!$8:$8,""),
IF($C21="Jonathan Wellner",_xlfn.XLOOKUP($B21,PROSPER_Wellner!$1:$1,PROSPER_Wellner!$8:$8,""),
IF($C21="Travis Harvey",_xlfn.XLOOKUP($B21,PROSPER_Harvey!$1:$1,PROSPER_Harvey!$8:$8,""),""))))))))="","No Score",IF(IF($C21="Christopher Lobo",_xlfn.XLOOKUP($B21,PROSPER_Lobo!$1:$1,PROSPER_Lobo!$8:$8,""),
IF($C21="Naren Baliga",_xlfn.XLOOKUP($B21,PROSPER_Baliga!$1:$1,PROSPER_Baliga!$8:$8,""),
IF($C21="Thorsten Huhn",_xlfn.XLOOKUP($B21,PROSPER_Huhn!$1:$1,PROSPER_Huhn!$8:$8,""),
IF($C21="Nick Hull",_xlfn.XLOOKUP($B21,PROSPER_Hull!$1:$1,PROSPER_Hull!$8:$8,""),
IF($C21="Monika Kotwani",_xlfn.XLOOKUP($B21,PROSPER_Kotwani!$1:$1,PROSPER_Kotwani!$8:$8,""),
IF($C21="Jonathan Wellner",_xlfn.XLOOKUP($B21,PROSPER_Wellner!$1:$1,PROSPER_Wellner!$8:$8,""),
IF($C21="Travis Harvey",_xlfn.XLOOKUP($B21,PROSPER_Harvey!$1:$1,PROSPER_Harvey!$8:$8,""),"")))))))="","",
IF($C21="Christopher Lobo",_xlfn.XLOOKUP($B21,PROSPER_Lobo!$1:$1,PROSPER_Lobo!$8:$8,""),
IF($C21="Naren Baliga",_xlfn.XLOOKUP($B21,PROSPER_Baliga!$1:$1,PROSPER_Baliga!$8:$8,""),
IF($C21="Thorsten Huhn",_xlfn.XLOOKUP($B21,PROSPER_Huhn!$1:$1,PROSPER_Huhn!$8:$8,""),
IF($C21="Nick Hull",_xlfn.XLOOKUP($B21,PROSPER_Hull!$1:$1,PROSPER_Hull!$8:$8,""),
IF($C21="Monika Kotwani",_xlfn.XLOOKUP($B21,PROSPER_Kotwani!$1:$1,PROSPER_Kotwani!$8:$8,""),
IF($C21="Jonathan Wellner",_xlfn.XLOOKUP($B21,PROSPER_Wellner!$1:$1,PROSPER_Wellner!$8:$8,""),
IF($C21="Travis Harvey",_xlfn.XLOOKUP($B21,PROSPER_Harvey!$1:$1,PROSPER_Harvey!$8:$8,""),"")))))))))</f>
        <v>No Score</v>
      </c>
      <c r="AG21" s="125" t="str">
        <f>IF(IF(IF($C21="Christopher Lobo",_xlfn.XLOOKUP($B21,PROSPER_Lobo!$1:$1,PROSPER_Lobo!$9:$9,""),
IF($C21="Naren Baliga",_xlfn.XLOOKUP($B21,PROSPER_Baliga!$1:$1,PROSPER_Baliga!$9:$9,""),
IF($C21="Thorsten Huhn",_xlfn.XLOOKUP($B21,PROSPER_Huhn!$1:$1,PROSPER_Huhn!$9:$9,""),
IF($C21="Nick Hull",_xlfn.XLOOKUP($B21,PROSPER_Hull!$1:$1,PROSPER_Hull!$9:$9,""),
IF($C21="Monika Kotwani",_xlfn.XLOOKUP($B21,PROSPER_Kotwani!$1:$1,PROSPER_Kotwani!$9:$9,""),
IF($C21="Jonathan Wellner",_xlfn.XLOOKUP($B21,PROSPER_Wellner!$1:$1,PROSPER_Wellner!$9:$9,""),
IF($C21="Travis Harvey",_xlfn.XLOOKUP($B21,PROSPER_Harvey!$1:$1,PROSPER_Harvey!$9:$9,""),"")))))))="","",
IF($C21="Christopher Lobo",_xlfn.XLOOKUP($B21,PROSPER_Lobo!$1:$1,PROSPER_Lobo!$9:$9,""),
IF($C21="Naren Baliga",_xlfn.XLOOKUP($B21,PROSPER_Baliga!$1:$1,PROSPER_Baliga!$9:$9,""),
IF($C21="Thorsten Huhn",_xlfn.XLOOKUP($B21,PROSPER_Huhn!$1:$1,PROSPER_Huhn!$9:$9,""),
IF($C21="Nick Hull",_xlfn.XLOOKUP($B21,PROSPER_Hull!$1:$1,PROSPER_Hull!$9:$9,""),
IF($C21="Monika Kotwani",_xlfn.XLOOKUP($B21,PROSPER_Kotwani!$1:$1,PROSPER_Kotwani!$9:$9,""),
IF($C21="Jonathan Wellner",_xlfn.XLOOKUP($B21,PROSPER_Wellner!$1:$1,PROSPER_Wellner!$9:$9,""),
IF($C21="Travis Harvey",_xlfn.XLOOKUP($B21,PROSPER_Harvey!$1:$1,PROSPER_Harvey!$9:$9,""),""))))))))="","No Comment",IF(IF($C21="Christopher Lobo",_xlfn.XLOOKUP($B21,PROSPER_Lobo!$1:$1,PROSPER_Lobo!$9:$9,""),
IF($C21="Naren Baliga",_xlfn.XLOOKUP($B21,PROSPER_Baliga!$1:$1,PROSPER_Baliga!$9:$9,""),
IF($C21="Thorsten Huhn",_xlfn.XLOOKUP($B21,PROSPER_Huhn!$1:$1,PROSPER_Huhn!$9:$9,""),
IF($C21="Nick Hull",_xlfn.XLOOKUP($B21,PROSPER_Hull!$1:$1,PROSPER_Hull!$9:$9,""),
IF($C21="Monika Kotwani",_xlfn.XLOOKUP($B21,PROSPER_Kotwani!$1:$1,PROSPER_Kotwani!$9:$9,""),
IF($C21="Jonathan Wellner",_xlfn.XLOOKUP($B21,PROSPER_Wellner!$1:$1,PROSPER_Wellner!$9:$9,""),
IF($C21="Travis Harvey",_xlfn.XLOOKUP($B21,PROSPER_Harvey!$1:$1,PROSPER_Harvey!$9:$9,""),"")))))))="","",
IF($C21="Christopher Lobo",_xlfn.XLOOKUP($B21,PROSPER_Lobo!$1:$1,PROSPER_Lobo!$9:$9,""),
IF($C21="Naren Baliga",_xlfn.XLOOKUP($B21,PROSPER_Baliga!$1:$1,PROSPER_Baliga!$9:$9,""),
IF($C21="Thorsten Huhn",_xlfn.XLOOKUP($B21,PROSPER_Huhn!$1:$1,PROSPER_Huhn!$9:$9,""),
IF($C21="Nick Hull",_xlfn.XLOOKUP($B21,PROSPER_Hull!$1:$1,PROSPER_Hull!$9:$9,""),
IF($C21="Monika Kotwani",_xlfn.XLOOKUP($B21,PROSPER_Kotwani!$1:$1,PROSPER_Kotwani!$9:$9,""),
IF($C21="Jonathan Wellner",_xlfn.XLOOKUP($B21,PROSPER_Wellner!$1:$1,PROSPER_Wellner!$9:$9,""),
IF($C21="Travis Harvey",_xlfn.XLOOKUP($B21,PROSPER_Harvey!$1:$1,PROSPER_Harvey!$9:$9,""),"")))))))))</f>
        <v>No Comment</v>
      </c>
      <c r="AH21" s="124" t="s">
        <v>89</v>
      </c>
      <c r="AI21" s="150" t="str">
        <f t="shared" si="144"/>
        <v>N/A</v>
      </c>
      <c r="AJ21" s="120" t="str">
        <f>_xlfn.XLOOKUP(B21,PROSPERInitial_Query!$E:$E,PROSPERInitial_Query!$K:$K,"",,-1)</f>
        <v/>
      </c>
      <c r="AK21" s="121" t="str">
        <f t="shared" si="12"/>
        <v>Fernanda Ramalho1 - PortfolioBrownfield</v>
      </c>
      <c r="AL21" s="126" t="str">
        <f>_xlfn.XLOOKUP(AK21,PROSPERDelta_Query!BK:BK,PROSPERDelta_Query!M:M,"",,-1)</f>
        <v/>
      </c>
      <c r="AM21" s="124" t="str">
        <f t="shared" si="145"/>
        <v>N/A</v>
      </c>
      <c r="AN21" s="124" t="str">
        <f>IF(IF(IF($C21="Christopher Lobo",_xlfn.XLOOKUP($B21,PROSPER_Lobo!$1:$1,PROSPER_Lobo!$10:$10,""),
IF($C21="Naren Baliga",_xlfn.XLOOKUP($B21,PROSPER_Baliga!$1:$1,PROSPER_Baliga!$10:$10,""),
IF($C21="Thorsten Huhn",_xlfn.XLOOKUP($B21,PROSPER_Huhn!$1:$1,PROSPER_Huhn!$10:$10,""),
IF($C21="Nick Hull",_xlfn.XLOOKUP($B21,PROSPER_Hull!$1:$1,PROSPER_Hull!$10:$10,""),
IF($C21="Monika Kotwani",_xlfn.XLOOKUP($B21,PROSPER_Kotwani!$1:$1,PROSPER_Kotwani!$10:$10,""),
IF($C21="Jonathan Wellner",_xlfn.XLOOKUP($B21,PROSPER_Wellner!$1:$1,PROSPER_Wellner!$10:$10,""),
IF($C21="Travis Harvey",_xlfn.XLOOKUP($B21,PROSPER_Harvey!$1:$1,PROSPER_Harvey!$10:$10,""),"")))))))="","",
IF($C21="Christopher Lobo",_xlfn.XLOOKUP($B21,PROSPER_Lobo!$1:$1,PROSPER_Lobo!$10:$10,""),
IF($C21="Naren Baliga",_xlfn.XLOOKUP($B21,PROSPER_Baliga!$1:$1,PROSPER_Baliga!$10:$10,""),
IF($C21="Thorsten Huhn",_xlfn.XLOOKUP($B21,PROSPER_Huhn!$1:$1,PROSPER_Huhn!$10:$10,""),
IF($C21="Nick Hull",_xlfn.XLOOKUP($B21,PROSPER_Hull!$1:$1,PROSPER_Hull!$10:$10,""),
IF($C21="Monika Kotwani",_xlfn.XLOOKUP($B21,PROSPER_Kotwani!$1:$1,PROSPER_Kotwani!$10:$10,""),
IF($C21="Jonathan Wellner",_xlfn.XLOOKUP($B21,PROSPER_Wellner!$1:$1,PROSPER_Wellner!$10:$10,""),
IF($C21="Travis Harvey",_xlfn.XLOOKUP($B21,PROSPER_Harvey!$1:$1,PROSPER_Harvey!$10:$10,""),""))))))))="","No Score",IF(IF($C21="Christopher Lobo",_xlfn.XLOOKUP($B21,PROSPER_Lobo!$1:$1,PROSPER_Lobo!$10:$10,""),
IF($C21="Naren Baliga",_xlfn.XLOOKUP($B21,PROSPER_Baliga!$1:$1,PROSPER_Baliga!$10:$10,""),
IF($C21="Thorsten Huhn",_xlfn.XLOOKUP($B21,PROSPER_Huhn!$1:$1,PROSPER_Huhn!$10:$10,""),
IF($C21="Nick Hull",_xlfn.XLOOKUP($B21,PROSPER_Hull!$1:$1,PROSPER_Hull!$10:$10,""),
IF($C21="Monika Kotwani",_xlfn.XLOOKUP($B21,PROSPER_Kotwani!$1:$1,PROSPER_Kotwani!$10:$10,""),
IF($C21="Jonathan Wellner",_xlfn.XLOOKUP($B21,PROSPER_Wellner!$1:$1,PROSPER_Wellner!$10:$10,""),
IF($C21="Travis Harvey",_xlfn.XLOOKUP($B21,PROSPER_Harvey!$1:$1,PROSPER_Harvey!$10:$10,""),"")))))))="","",
IF($C21="Christopher Lobo",_xlfn.XLOOKUP($B21,PROSPER_Lobo!$1:$1,PROSPER_Lobo!$10:$10,""),
IF($C21="Naren Baliga",_xlfn.XLOOKUP($B21,PROSPER_Baliga!$1:$1,PROSPER_Baliga!$10:$10,""),
IF($C21="Thorsten Huhn",_xlfn.XLOOKUP($B21,PROSPER_Huhn!$1:$1,PROSPER_Huhn!$10:$10,""),
IF($C21="Nick Hull",_xlfn.XLOOKUP($B21,PROSPER_Hull!$1:$1,PROSPER_Hull!$10:$10,""),
IF($C21="Monika Kotwani",_xlfn.XLOOKUP($B21,PROSPER_Kotwani!$1:$1,PROSPER_Kotwani!$10:$10,""),
IF($C21="Jonathan Wellner",_xlfn.XLOOKUP($B21,PROSPER_Wellner!$1:$1,PROSPER_Wellner!$10:$10,""),
IF($C21="Travis Harvey",_xlfn.XLOOKUP($B21,PROSPER_Harvey!$1:$1,PROSPER_Harvey!$10:$10,""),"")))))))))</f>
        <v>No Score</v>
      </c>
      <c r="AO21" s="125" t="str">
        <f>IF(IF(IF($C21="Christopher Lobo",_xlfn.XLOOKUP($B21,PROSPER_Lobo!$1:$1,PROSPER_Lobo!$11:$11,""),
IF($C21="Naren Baliga",_xlfn.XLOOKUP($B21,PROSPER_Baliga!$1:$1,PROSPER_Baliga!$11:$11,""),
IF($C21="Thorsten Huhn",_xlfn.XLOOKUP($B21,PROSPER_Huhn!$1:$1,PROSPER_Huhn!$11:$11,""),
IF($C21="Nick Hull",_xlfn.XLOOKUP($B21,PROSPER_Hull!$1:$1,PROSPER_Hull!$11:$11,""),
IF($C21="Monika Kotwani",_xlfn.XLOOKUP($B21,PROSPER_Kotwani!$1:$1,PROSPER_Kotwani!$11:$11,""),
IF($C21="Jonathan Wellner",_xlfn.XLOOKUP($B21,PROSPER_Wellner!$1:$1,PROSPER_Wellner!$11:$11,""),
IF($C21="Travis Harvey",_xlfn.XLOOKUP($B21,PROSPER_Harvey!$1:$1,PROSPER_Harvey!$11:$11,""),"")))))))="","",
IF($C21="Christopher Lobo",_xlfn.XLOOKUP($B21,PROSPER_Lobo!$1:$1,PROSPER_Lobo!$11:$11,""),
IF($C21="Naren Baliga",_xlfn.XLOOKUP($B21,PROSPER_Baliga!$1:$1,PROSPER_Baliga!$11:$11,""),
IF($C21="Thorsten Huhn",_xlfn.XLOOKUP($B21,PROSPER_Huhn!$1:$1,PROSPER_Huhn!$11:$11,""),
IF($C21="Nick Hull",_xlfn.XLOOKUP($B21,PROSPER_Hull!$1:$1,PROSPER_Hull!$11:$11,""),
IF($C21="Monika Kotwani",_xlfn.XLOOKUP($B21,PROSPER_Kotwani!$1:$1,PROSPER_Kotwani!$11:$11,""),
IF($C21="Jonathan Wellner",_xlfn.XLOOKUP($B21,PROSPER_Wellner!$1:$1,PROSPER_Wellner!$11:$11,""),
IF($C21="Travis Harvey",_xlfn.XLOOKUP($B21,PROSPER_Harvey!$1:$1,PROSPER_Harvey!$11:$11,""),""))))))))="","No Comment",IF(IF($C21="Christopher Lobo",_xlfn.XLOOKUP($B21,PROSPER_Lobo!$1:$1,PROSPER_Lobo!$11:$11,""),
IF($C21="Naren Baliga",_xlfn.XLOOKUP($B21,PROSPER_Baliga!$1:$1,PROSPER_Baliga!$11:$11,""),
IF($C21="Thorsten Huhn",_xlfn.XLOOKUP($B21,PROSPER_Huhn!$1:$1,PROSPER_Huhn!$11:$11,""),
IF($C21="Nick Hull",_xlfn.XLOOKUP($B21,PROSPER_Hull!$1:$1,PROSPER_Hull!$11:$11,""),
IF($C21="Monika Kotwani",_xlfn.XLOOKUP($B21,PROSPER_Kotwani!$1:$1,PROSPER_Kotwani!$11:$11,""),
IF($C21="Jonathan Wellner",_xlfn.XLOOKUP($B21,PROSPER_Wellner!$1:$1,PROSPER_Wellner!$11:$11,""),
IF($C21="Travis Harvey",_xlfn.XLOOKUP($B21,PROSPER_Harvey!$1:$1,PROSPER_Harvey!$11:$11,""),"")))))))="","",
IF($C21="Christopher Lobo",_xlfn.XLOOKUP($B21,PROSPER_Lobo!$1:$1,PROSPER_Lobo!$11:$11,""),
IF($C21="Naren Baliga",_xlfn.XLOOKUP($B21,PROSPER_Baliga!$1:$1,PROSPER_Baliga!$11:$11,""),
IF($C21="Thorsten Huhn",_xlfn.XLOOKUP($B21,PROSPER_Huhn!$1:$1,PROSPER_Huhn!$11:$11,""),
IF($C21="Nick Hull",_xlfn.XLOOKUP($B21,PROSPER_Hull!$1:$1,PROSPER_Hull!$11:$11,""),
IF($C21="Monika Kotwani",_xlfn.XLOOKUP($B21,PROSPER_Kotwani!$1:$1,PROSPER_Kotwani!$11:$11,""),
IF($C21="Jonathan Wellner",_xlfn.XLOOKUP($B21,PROSPER_Wellner!$1:$1,PROSPER_Wellner!$11:$11,""),
IF($C21="Travis Harvey",_xlfn.XLOOKUP($B21,PROSPER_Harvey!$1:$1,PROSPER_Harvey!$11:$11,""),"")))))))))</f>
        <v>No Comment</v>
      </c>
      <c r="AP21" s="124" t="s">
        <v>89</v>
      </c>
      <c r="AQ21" s="150" t="str">
        <f t="shared" si="146"/>
        <v>N/A</v>
      </c>
      <c r="AR21" s="120" t="str">
        <f>_xlfn.XLOOKUP(B21,PROSPERInitial_Query!$E:$E,PROSPERInitial_Query!$L:$L,"",,-1)</f>
        <v/>
      </c>
      <c r="AS21" s="121" t="str">
        <f t="shared" si="15"/>
        <v>Fernanda Ramalho1 - PortfolioTraining &amp; Adoption</v>
      </c>
      <c r="AT21" s="126" t="str">
        <f>_xlfn.XLOOKUP(AS21,PROSPERDelta_Query!BK:BK,PROSPERDelta_Query!N:N,"",,-1)</f>
        <v/>
      </c>
      <c r="AU21" s="124" t="str">
        <f t="shared" si="147"/>
        <v>N/A</v>
      </c>
      <c r="AV21" s="124" t="str">
        <f>IF(IF(IF($C21="Christopher Lobo",_xlfn.XLOOKUP($B21,PROSPER_Lobo!$1:$1,PROSPER_Lobo!$12:$12,""),
IF($C21="Naren Baliga",_xlfn.XLOOKUP($B21,PROSPER_Baliga!$1:$1,PROSPER_Baliga!$12:$12,""),
IF($C21="Thorsten Huhn",_xlfn.XLOOKUP($B21,PROSPER_Huhn!$1:$1,PROSPER_Huhn!$12:$12,""),
IF($C21="Nick Hull",_xlfn.XLOOKUP($B21,PROSPER_Hull!$1:$1,PROSPER_Hull!$12:$12,""),
IF($C21="Monika Kotwani",_xlfn.XLOOKUP($B21,PROSPER_Kotwani!$1:$1,PROSPER_Kotwani!$12:$12,""),
IF($C21="Jonathan Wellner",_xlfn.XLOOKUP($B21,PROSPER_Wellner!$1:$1,PROSPER_Wellner!$12:$12,""),
IF($C21="Travis Harvey",_xlfn.XLOOKUP($B21,PROSPER_Harvey!$1:$1,PROSPER_Harvey!$12:$12,""),"")))))))="","",
IF($C21="Christopher Lobo",_xlfn.XLOOKUP($B21,PROSPER_Lobo!$1:$1,PROSPER_Lobo!$12:$12,""),
IF($C21="Naren Baliga",_xlfn.XLOOKUP($B21,PROSPER_Baliga!$1:$1,PROSPER_Baliga!$12:$12,""),
IF($C21="Thorsten Huhn",_xlfn.XLOOKUP($B21,PROSPER_Huhn!$1:$1,PROSPER_Huhn!$12:$12,""),
IF($C21="Nick Hull",_xlfn.XLOOKUP($B21,PROSPER_Hull!$1:$1,PROSPER_Hull!$12:$12,""),
IF($C21="Monika Kotwani",_xlfn.XLOOKUP($B21,PROSPER_Kotwani!$1:$1,PROSPER_Kotwani!$12:$12,""),
IF($C21="Jonathan Wellner",_xlfn.XLOOKUP($B21,PROSPER_Wellner!$1:$1,PROSPER_Wellner!$12:$12,""),
IF($C21="Travis Harvey",_xlfn.XLOOKUP($B21,PROSPER_Harvey!$1:$1,PROSPER_Harvey!$12:$12,""),""))))))))="","No Score",IF(IF($C21="Christopher Lobo",_xlfn.XLOOKUP($B21,PROSPER_Lobo!$1:$1,PROSPER_Lobo!$12:$12,""),
IF($C21="Naren Baliga",_xlfn.XLOOKUP($B21,PROSPER_Baliga!$1:$1,PROSPER_Baliga!$12:$12,""),
IF($C21="Thorsten Huhn",_xlfn.XLOOKUP($B21,PROSPER_Huhn!$1:$1,PROSPER_Huhn!$12:$12,""),
IF($C21="Nick Hull",_xlfn.XLOOKUP($B21,PROSPER_Hull!$1:$1,PROSPER_Hull!$12:$12,""),
IF($C21="Monika Kotwani",_xlfn.XLOOKUP($B21,PROSPER_Kotwani!$1:$1,PROSPER_Kotwani!$12:$12,""),
IF($C21="Jonathan Wellner",_xlfn.XLOOKUP($B21,PROSPER_Wellner!$1:$1,PROSPER_Wellner!$12:$12,""),
IF($C21="Travis Harvey",_xlfn.XLOOKUP($B21,PROSPER_Harvey!$1:$1,PROSPER_Harvey!$12:$12,""),"")))))))="","",
IF($C21="Christopher Lobo",_xlfn.XLOOKUP($B21,PROSPER_Lobo!$1:$1,PROSPER_Lobo!$12:$12,""),
IF($C21="Naren Baliga",_xlfn.XLOOKUP($B21,PROSPER_Baliga!$1:$1,PROSPER_Baliga!$12:$12,""),
IF($C21="Thorsten Huhn",_xlfn.XLOOKUP($B21,PROSPER_Huhn!$1:$1,PROSPER_Huhn!$12:$12,""),
IF($C21="Nick Hull",_xlfn.XLOOKUP($B21,PROSPER_Hull!$1:$1,PROSPER_Hull!$12:$12,""),
IF($C21="Monika Kotwani",_xlfn.XLOOKUP($B21,PROSPER_Kotwani!$1:$1,PROSPER_Kotwani!$12:$12,""),
IF($C21="Jonathan Wellner",_xlfn.XLOOKUP($B21,PROSPER_Wellner!$1:$1,PROSPER_Wellner!$12:$12,""),
IF($C21="Travis Harvey",_xlfn.XLOOKUP($B21,PROSPER_Harvey!$1:$1,PROSPER_Harvey!$12:$12,""),"")))))))))</f>
        <v>No Score</v>
      </c>
      <c r="AW21" s="125" t="str">
        <f>IF(IF(IF($C21="Christopher Lobo",_xlfn.XLOOKUP($B21,PROSPER_Lobo!$1:$1,PROSPER_Lobo!$13:$13,""),
IF($C21="Naren Baliga",_xlfn.XLOOKUP($B21,PROSPER_Baliga!$1:$1,PROSPER_Baliga!$13:$13,""),
IF($C21="Thorsten Huhn",_xlfn.XLOOKUP($B21,PROSPER_Huhn!$1:$1,PROSPER_Huhn!$13:$13,""),
IF($C21="Nick Hull",_xlfn.XLOOKUP($B21,PROSPER_Hull!$1:$1,PROSPER_Hull!$13:$13,""),
IF($C21="Monika Kotwani",_xlfn.XLOOKUP($B21,PROSPER_Kotwani!$1:$1,PROSPER_Kotwani!$13:$13,""),
IF($C21="Jonathan Wellner",_xlfn.XLOOKUP($B21,PROSPER_Wellner!$1:$1,PROSPER_Wellner!$13:$13,""),
IF($C21="Travis Harvey",_xlfn.XLOOKUP($B21,PROSPER_Harvey!$1:$1,PROSPER_Harvey!$13:$13,""),"")))))))="","",
IF($C21="Christopher Lobo",_xlfn.XLOOKUP($B21,PROSPER_Lobo!$1:$1,PROSPER_Lobo!$13:$13,""),
IF($C21="Naren Baliga",_xlfn.XLOOKUP($B21,PROSPER_Baliga!$1:$1,PROSPER_Baliga!$13:$13,""),
IF($C21="Thorsten Huhn",_xlfn.XLOOKUP($B21,PROSPER_Huhn!$1:$1,PROSPER_Huhn!$13:$13,""),
IF($C21="Nick Hull",_xlfn.XLOOKUP($B21,PROSPER_Hull!$1:$1,PROSPER_Hull!$13:$13,""),
IF($C21="Monika Kotwani",_xlfn.XLOOKUP($B21,PROSPER_Kotwani!$1:$1,PROSPER_Kotwani!$13:$13,""),
IF($C21="Jonathan Wellner",_xlfn.XLOOKUP($B21,PROSPER_Wellner!$1:$1,PROSPER_Wellner!$13:$13,""),
IF($C21="Travis Harvey",_xlfn.XLOOKUP($B21,PROSPER_Harvey!$1:$1,PROSPER_Harvey!$13:$13,""),""))))))))="","No Comment",IF(IF($C21="Christopher Lobo",_xlfn.XLOOKUP($B21,PROSPER_Lobo!$1:$1,PROSPER_Lobo!$13:$13,""),
IF($C21="Naren Baliga",_xlfn.XLOOKUP($B21,PROSPER_Baliga!$1:$1,PROSPER_Baliga!$13:$13,""),
IF($C21="Thorsten Huhn",_xlfn.XLOOKUP($B21,PROSPER_Huhn!$1:$1,PROSPER_Huhn!$13:$13,""),
IF($C21="Nick Hull",_xlfn.XLOOKUP($B21,PROSPER_Hull!$1:$1,PROSPER_Hull!$13:$13,""),
IF($C21="Monika Kotwani",_xlfn.XLOOKUP($B21,PROSPER_Kotwani!$1:$1,PROSPER_Kotwani!$13:$13,""),
IF($C21="Jonathan Wellner",_xlfn.XLOOKUP($B21,PROSPER_Wellner!$1:$1,PROSPER_Wellner!$13:$13,""),
IF($C21="Travis Harvey",_xlfn.XLOOKUP($B21,PROSPER_Harvey!$1:$1,PROSPER_Harvey!$13:$13,""),"")))))))="","",
IF($C21="Christopher Lobo",_xlfn.XLOOKUP($B21,PROSPER_Lobo!$1:$1,PROSPER_Lobo!$13:$13,""),
IF($C21="Naren Baliga",_xlfn.XLOOKUP($B21,PROSPER_Baliga!$1:$1,PROSPER_Baliga!$13:$13,""),
IF($C21="Thorsten Huhn",_xlfn.XLOOKUP($B21,PROSPER_Huhn!$1:$1,PROSPER_Huhn!$13:$13,""),
IF($C21="Nick Hull",_xlfn.XLOOKUP($B21,PROSPER_Hull!$1:$1,PROSPER_Hull!$13:$13,""),
IF($C21="Monika Kotwani",_xlfn.XLOOKUP($B21,PROSPER_Kotwani!$1:$1,PROSPER_Kotwani!$13:$13,""),
IF($C21="Jonathan Wellner",_xlfn.XLOOKUP($B21,PROSPER_Wellner!$1:$1,PROSPER_Wellner!$13:$13,""),
IF($C21="Travis Harvey",_xlfn.XLOOKUP($B21,PROSPER_Harvey!$1:$1,PROSPER_Harvey!$13:$13,""),"")))))))))</f>
        <v>No Comment</v>
      </c>
      <c r="AX21" s="124" t="s">
        <v>89</v>
      </c>
      <c r="AY21" s="150" t="str">
        <f t="shared" si="148"/>
        <v>N/A</v>
      </c>
      <c r="AZ21" s="120" t="str">
        <f>_xlfn.XLOOKUP(B21,PROSPERInitial_Query!$E:$E,PROSPERInitial_Query!$M:$M,"",,-1)</f>
        <v/>
      </c>
      <c r="BA21" s="121" t="str">
        <f t="shared" si="18"/>
        <v>Fernanda Ramalho1 - PortfolioDMLT</v>
      </c>
      <c r="BB21" s="126" t="str">
        <f>_xlfn.XLOOKUP(BA21,PROSPERDelta_Query!BK:BK,PROSPERDelta_Query!O:O,"",,-1)</f>
        <v/>
      </c>
      <c r="BC21" s="124" t="str">
        <f t="shared" si="149"/>
        <v>N/A</v>
      </c>
      <c r="BD21" s="124" t="str">
        <f>IF(IF(IF($C21="Christopher Lobo",_xlfn.XLOOKUP($B21,PROSPER_Lobo!$1:$1,PROSPER_Lobo!$14:$14,""),
IF($C21="Naren Baliga",_xlfn.XLOOKUP($B21,PROSPER_Baliga!$1:$1,PROSPER_Baliga!$14:$14,""),
IF($C21="Thorsten Huhn",_xlfn.XLOOKUP($B21,PROSPER_Huhn!$1:$1,PROSPER_Huhn!$14:$14,""),
IF($C21="Nick Hull",_xlfn.XLOOKUP($B21,PROSPER_Hull!$1:$1,PROSPER_Hull!$14:$14,""),
IF($C21="Monika Kotwani",_xlfn.XLOOKUP($B21,PROSPER_Kotwani!$1:$1,PROSPER_Kotwani!$14:$14,""),
IF($C21="Jonathan Wellner",_xlfn.XLOOKUP($B21,PROSPER_Wellner!$1:$1,PROSPER_Wellner!$14:$14,""),
IF($C21="Travis Harvey",_xlfn.XLOOKUP($B21,PROSPER_Harvey!$1:$1,PROSPER_Harvey!$14:$14,""),"")))))))="","",
IF($C21="Christopher Lobo",_xlfn.XLOOKUP($B21,PROSPER_Lobo!$1:$1,PROSPER_Lobo!$14:$14,""),
IF($C21="Naren Baliga",_xlfn.XLOOKUP($B21,PROSPER_Baliga!$1:$1,PROSPER_Baliga!$14:$14,""),
IF($C21="Thorsten Huhn",_xlfn.XLOOKUP($B21,PROSPER_Huhn!$1:$1,PROSPER_Huhn!$14:$14,""),
IF($C21="Nick Hull",_xlfn.XLOOKUP($B21,PROSPER_Hull!$1:$1,PROSPER_Hull!$14:$14,""),
IF($C21="Monika Kotwani",_xlfn.XLOOKUP($B21,PROSPER_Kotwani!$1:$1,PROSPER_Kotwani!$14:$14,""),
IF($C21="Jonathan Wellner",_xlfn.XLOOKUP($B21,PROSPER_Wellner!$1:$1,PROSPER_Wellner!$14:$14,""),
IF($C21="Travis Harvey",_xlfn.XLOOKUP($B21,PROSPER_Harvey!$1:$1,PROSPER_Harvey!$14:$14,""),""))))))))="","No Score",IF(IF($C21="Christopher Lobo",_xlfn.XLOOKUP($B21,PROSPER_Lobo!$1:$1,PROSPER_Lobo!$14:$14,""),
IF($C21="Naren Baliga",_xlfn.XLOOKUP($B21,PROSPER_Baliga!$1:$1,PROSPER_Baliga!$14:$14,""),
IF($C21="Thorsten Huhn",_xlfn.XLOOKUP($B21,PROSPER_Huhn!$1:$1,PROSPER_Huhn!$14:$14,""),
IF($C21="Nick Hull",_xlfn.XLOOKUP($B21,PROSPER_Hull!$1:$1,PROSPER_Hull!$14:$14,""),
IF($C21="Monika Kotwani",_xlfn.XLOOKUP($B21,PROSPER_Kotwani!$1:$1,PROSPER_Kotwani!$14:$14,""),
IF($C21="Jonathan Wellner",_xlfn.XLOOKUP($B21,PROSPER_Wellner!$1:$1,PROSPER_Wellner!$14:$14,""),
IF($C21="Travis Harvey",_xlfn.XLOOKUP($B21,PROSPER_Harvey!$1:$1,PROSPER_Harvey!$14:$14,""),"")))))))="","",
IF($C21="Christopher Lobo",_xlfn.XLOOKUP($B21,PROSPER_Lobo!$1:$1,PROSPER_Lobo!$14:$14,""),
IF($C21="Naren Baliga",_xlfn.XLOOKUP($B21,PROSPER_Baliga!$1:$1,PROSPER_Baliga!$14:$14,""),
IF($C21="Thorsten Huhn",_xlfn.XLOOKUP($B21,PROSPER_Huhn!$1:$1,PROSPER_Huhn!$14:$14,""),
IF($C21="Nick Hull",_xlfn.XLOOKUP($B21,PROSPER_Hull!$1:$1,PROSPER_Hull!$14:$14,""),
IF($C21="Monika Kotwani",_xlfn.XLOOKUP($B21,PROSPER_Kotwani!$1:$1,PROSPER_Kotwani!$14:$14,""),
IF($C21="Jonathan Wellner",_xlfn.XLOOKUP($B21,PROSPER_Wellner!$1:$1,PROSPER_Wellner!$14:$14,""),
IF($C21="Travis Harvey",_xlfn.XLOOKUP($B21,PROSPER_Harvey!$1:$1,PROSPER_Harvey!$14:$14,""),"")))))))))</f>
        <v>No Score</v>
      </c>
      <c r="BE21" s="125" t="str">
        <f>IF(IF(IF($C21="Christopher Lobo",_xlfn.XLOOKUP($B21,PROSPER_Lobo!$1:$1,PROSPER_Lobo!$15:$15,""),
IF($C21="Naren Baliga",_xlfn.XLOOKUP($B21,PROSPER_Baliga!$1:$1,PROSPER_Baliga!$15:$15,""),
IF($C21="Thorsten Huhn",_xlfn.XLOOKUP($B21,PROSPER_Huhn!$1:$1,PROSPER_Huhn!$15:$15,""),
IF($C21="Nick Hull",_xlfn.XLOOKUP($B21,PROSPER_Hull!$1:$1,PROSPER_Hull!$15:$15,""),
IF($C21="Monika Kotwani",_xlfn.XLOOKUP($B21,PROSPER_Kotwani!$1:$1,PROSPER_Kotwani!$15:$15,""),
IF($C21="Jonathan Wellner",_xlfn.XLOOKUP($B21,PROSPER_Wellner!$1:$1,PROSPER_Wellner!$15:$15,""),
IF($C21="Travis Harvey",_xlfn.XLOOKUP($B21,PROSPER_Harvey!$1:$1,PROSPER_Harvey!$15:$15,""),"")))))))="","",
IF($C21="Christopher Lobo",_xlfn.XLOOKUP($B21,PROSPER_Lobo!$1:$1,PROSPER_Lobo!$15:$15,""),
IF($C21="Naren Baliga",_xlfn.XLOOKUP($B21,PROSPER_Baliga!$1:$1,PROSPER_Baliga!$15:$15,""),
IF($C21="Thorsten Huhn",_xlfn.XLOOKUP($B21,PROSPER_Huhn!$1:$1,PROSPER_Huhn!$15:$15,""),
IF($C21="Nick Hull",_xlfn.XLOOKUP($B21,PROSPER_Hull!$1:$1,PROSPER_Hull!$15:$15,""),
IF($C21="Monika Kotwani",_xlfn.XLOOKUP($B21,PROSPER_Kotwani!$1:$1,PROSPER_Kotwani!$15:$15,""),
IF($C21="Jonathan Wellner",_xlfn.XLOOKUP($B21,PROSPER_Wellner!$1:$1,PROSPER_Wellner!$15:$15,""),
IF($C21="Travis Harvey",_xlfn.XLOOKUP($B21,PROSPER_Harvey!$1:$1,PROSPER_Harvey!$15:$15,""),""))))))))="","No Comment",IF(IF($C21="Christopher Lobo",_xlfn.XLOOKUP($B21,PROSPER_Lobo!$1:$1,PROSPER_Lobo!$15:$15,""),
IF($C21="Naren Baliga",_xlfn.XLOOKUP($B21,PROSPER_Baliga!$1:$1,PROSPER_Baliga!$15:$15,""),
IF($C21="Thorsten Huhn",_xlfn.XLOOKUP($B21,PROSPER_Huhn!$1:$1,PROSPER_Huhn!$15:$15,""),
IF($C21="Nick Hull",_xlfn.XLOOKUP($B21,PROSPER_Hull!$1:$1,PROSPER_Hull!$15:$15,""),
IF($C21="Monika Kotwani",_xlfn.XLOOKUP($B21,PROSPER_Kotwani!$1:$1,PROSPER_Kotwani!$15:$15,""),
IF($C21="Jonathan Wellner",_xlfn.XLOOKUP($B21,PROSPER_Wellner!$1:$1,PROSPER_Wellner!$15:$15,""),
IF($C21="Travis Harvey",_xlfn.XLOOKUP($B21,PROSPER_Harvey!$1:$1,PROSPER_Harvey!$15:$15,""),"")))))))="","",
IF($C21="Christopher Lobo",_xlfn.XLOOKUP($B21,PROSPER_Lobo!$1:$1,PROSPER_Lobo!$15:$15,""),
IF($C21="Naren Baliga",_xlfn.XLOOKUP($B21,PROSPER_Baliga!$1:$1,PROSPER_Baliga!$15:$15,""),
IF($C21="Thorsten Huhn",_xlfn.XLOOKUP($B21,PROSPER_Huhn!$1:$1,PROSPER_Huhn!$15:$15,""),
IF($C21="Nick Hull",_xlfn.XLOOKUP($B21,PROSPER_Hull!$1:$1,PROSPER_Hull!$15:$15,""),
IF($C21="Monika Kotwani",_xlfn.XLOOKUP($B21,PROSPER_Kotwani!$1:$1,PROSPER_Kotwani!$15:$15,""),
IF($C21="Jonathan Wellner",_xlfn.XLOOKUP($B21,PROSPER_Wellner!$1:$1,PROSPER_Wellner!$15:$15,""),
IF($C21="Travis Harvey",_xlfn.XLOOKUP($B21,PROSPER_Harvey!$1:$1,PROSPER_Harvey!$15:$15,""),"")))))))))</f>
        <v>No Comment</v>
      </c>
      <c r="BF21" s="124" t="s">
        <v>89</v>
      </c>
      <c r="BG21" s="150" t="str">
        <f t="shared" si="150"/>
        <v>N/A</v>
      </c>
      <c r="BH21" s="120" t="str">
        <f>_xlfn.XLOOKUP(B21,PROSPERInitial_Query!$E:$E,PROSPERInitial_Query!$N:$N,"",,-1)</f>
        <v/>
      </c>
      <c r="BI21" s="121" t="str">
        <f t="shared" si="21"/>
        <v>Fernanda Ramalho1 - PortfolioRevenue Management</v>
      </c>
      <c r="BJ21" s="126" t="str">
        <f>_xlfn.XLOOKUP(BI21,PROSPERDelta_Query!BK:BK,PROSPERDelta_Query!P:P,"",,-1)</f>
        <v/>
      </c>
      <c r="BK21" s="124" t="str">
        <f t="shared" si="151"/>
        <v>N/A</v>
      </c>
      <c r="BL21" s="124" t="str">
        <f>IF(IF(IF($C21="Christopher Lobo",_xlfn.XLOOKUP($B21,PROSPER_Lobo!$1:$1,PROSPER_Lobo!$16:$16,""),
IF($C21="Naren Baliga",_xlfn.XLOOKUP($B21,PROSPER_Baliga!$1:$1,PROSPER_Baliga!$16:$16,""),
IF($C21="Thorsten Huhn",_xlfn.XLOOKUP($B21,PROSPER_Huhn!$1:$1,PROSPER_Huhn!$16:$16,""),
IF($C21="Nick Hull",_xlfn.XLOOKUP($B21,PROSPER_Hull!$1:$1,PROSPER_Hull!$16:$16,""),
IF($C21="Monika Kotwani",_xlfn.XLOOKUP($B21,PROSPER_Kotwani!$1:$1,PROSPER_Kotwani!$16:$16,""),
IF($C21="Jonathan Wellner",_xlfn.XLOOKUP($B21,PROSPER_Wellner!$1:$1,PROSPER_Wellner!$16:$16,""),
IF($C21="Travis Harvey",_xlfn.XLOOKUP($B21,PROSPER_Harvey!$1:$1,PROSPER_Harvey!$16:$16,""),"")))))))="","",
IF($C21="Christopher Lobo",_xlfn.XLOOKUP($B21,PROSPER_Lobo!$1:$1,PROSPER_Lobo!$16:$16,""),
IF($C21="Naren Baliga",_xlfn.XLOOKUP($B21,PROSPER_Baliga!$1:$1,PROSPER_Baliga!$16:$16,""),
IF($C21="Thorsten Huhn",_xlfn.XLOOKUP($B21,PROSPER_Huhn!$1:$1,PROSPER_Huhn!$16:$16,""),
IF($C21="Nick Hull",_xlfn.XLOOKUP($B21,PROSPER_Hull!$1:$1,PROSPER_Hull!$16:$16,""),
IF($C21="Monika Kotwani",_xlfn.XLOOKUP($B21,PROSPER_Kotwani!$1:$1,PROSPER_Kotwani!$16:$16,""),
IF($C21="Jonathan Wellner",_xlfn.XLOOKUP($B21,PROSPER_Wellner!$1:$1,PROSPER_Wellner!$16:$16,""),
IF($C21="Travis Harvey",_xlfn.XLOOKUP($B21,PROSPER_Harvey!$1:$1,PROSPER_Harvey!$16:$16,""),""))))))))="","No Score",IF(IF($C21="Christopher Lobo",_xlfn.XLOOKUP($B21,PROSPER_Lobo!$1:$1,PROSPER_Lobo!$16:$16,""),
IF($C21="Naren Baliga",_xlfn.XLOOKUP($B21,PROSPER_Baliga!$1:$1,PROSPER_Baliga!$16:$16,""),
IF($C21="Thorsten Huhn",_xlfn.XLOOKUP($B21,PROSPER_Huhn!$1:$1,PROSPER_Huhn!$16:$16,""),
IF($C21="Nick Hull",_xlfn.XLOOKUP($B21,PROSPER_Hull!$1:$1,PROSPER_Hull!$16:$16,""),
IF($C21="Monika Kotwani",_xlfn.XLOOKUP($B21,PROSPER_Kotwani!$1:$1,PROSPER_Kotwani!$16:$16,""),
IF($C21="Jonathan Wellner",_xlfn.XLOOKUP($B21,PROSPER_Wellner!$1:$1,PROSPER_Wellner!$16:$16,""),
IF($C21="Travis Harvey",_xlfn.XLOOKUP($B21,PROSPER_Harvey!$1:$1,PROSPER_Harvey!$16:$16,""),"")))))))="","",
IF($C21="Christopher Lobo",_xlfn.XLOOKUP($B21,PROSPER_Lobo!$1:$1,PROSPER_Lobo!$16:$16,""),
IF($C21="Naren Baliga",_xlfn.XLOOKUP($B21,PROSPER_Baliga!$1:$1,PROSPER_Baliga!$16:$16,""),
IF($C21="Thorsten Huhn",_xlfn.XLOOKUP($B21,PROSPER_Huhn!$1:$1,PROSPER_Huhn!$16:$16,""),
IF($C21="Nick Hull",_xlfn.XLOOKUP($B21,PROSPER_Hull!$1:$1,PROSPER_Hull!$16:$16,""),
IF($C21="Monika Kotwani",_xlfn.XLOOKUP($B21,PROSPER_Kotwani!$1:$1,PROSPER_Kotwani!$16:$16,""),
IF($C21="Jonathan Wellner",_xlfn.XLOOKUP($B21,PROSPER_Wellner!$1:$1,PROSPER_Wellner!$16:$16,""),
IF($C21="Travis Harvey",_xlfn.XLOOKUP($B21,PROSPER_Harvey!$1:$1,PROSPER_Harvey!$16:$16,""),"")))))))))</f>
        <v>No Score</v>
      </c>
      <c r="BM21" s="125" t="str">
        <f>IF(IF(IF($C21="Christopher Lobo",_xlfn.XLOOKUP($B21,PROSPER_Lobo!$1:$1,PROSPER_Lobo!$17:$17,""),
IF($C21="Naren Baliga",_xlfn.XLOOKUP($B21,PROSPER_Baliga!$1:$1,PROSPER_Baliga!$17:$17,""),
IF($C21="Thorsten Huhn",_xlfn.XLOOKUP($B21,PROSPER_Huhn!$1:$1,PROSPER_Huhn!$17:$17,""),
IF($C21="Nick Hull",_xlfn.XLOOKUP($B21,PROSPER_Hull!$1:$1,PROSPER_Hull!$17:$17,""),
IF($C21="Monika Kotwani",_xlfn.XLOOKUP($B21,PROSPER_Kotwani!$1:$1,PROSPER_Kotwani!$17:$17,""),
IF($C21="Jonathan Wellner",_xlfn.XLOOKUP($B21,PROSPER_Wellner!$1:$1,PROSPER_Wellner!$17:$17,""),
IF($C21="Travis Harvey",_xlfn.XLOOKUP($B21,PROSPER_Harvey!$1:$1,PROSPER_Harvey!$17:$17,""),"")))))))="","",
IF($C21="Christopher Lobo",_xlfn.XLOOKUP($B21,PROSPER_Lobo!$1:$1,PROSPER_Lobo!$17:$17,""),
IF($C21="Naren Baliga",_xlfn.XLOOKUP($B21,PROSPER_Baliga!$1:$1,PROSPER_Baliga!$17:$17,""),
IF($C21="Thorsten Huhn",_xlfn.XLOOKUP($B21,PROSPER_Huhn!$1:$1,PROSPER_Huhn!$17:$17,""),
IF($C21="Nick Hull",_xlfn.XLOOKUP($B21,PROSPER_Hull!$1:$1,PROSPER_Hull!$17:$17,""),
IF($C21="Monika Kotwani",_xlfn.XLOOKUP($B21,PROSPER_Kotwani!$1:$1,PROSPER_Kotwani!$17:$17,""),
IF($C21="Jonathan Wellner",_xlfn.XLOOKUP($B21,PROSPER_Wellner!$1:$1,PROSPER_Wellner!$17:$17,""),
IF($C21="Travis Harvey",_xlfn.XLOOKUP($B21,PROSPER_Harvey!$1:$1,PROSPER_Harvey!$17:$17,""),""))))))))="","No Comment",IF(IF($C21="Christopher Lobo",_xlfn.XLOOKUP($B21,PROSPER_Lobo!$1:$1,PROSPER_Lobo!$17:$17,""),
IF($C21="Naren Baliga",_xlfn.XLOOKUP($B21,PROSPER_Baliga!$1:$1,PROSPER_Baliga!$17:$17,""),
IF($C21="Thorsten Huhn",_xlfn.XLOOKUP($B21,PROSPER_Huhn!$1:$1,PROSPER_Huhn!$17:$17,""),
IF($C21="Nick Hull",_xlfn.XLOOKUP($B21,PROSPER_Hull!$1:$1,PROSPER_Hull!$17:$17,""),
IF($C21="Monika Kotwani",_xlfn.XLOOKUP($B21,PROSPER_Kotwani!$1:$1,PROSPER_Kotwani!$17:$17,""),
IF($C21="Jonathan Wellner",_xlfn.XLOOKUP($B21,PROSPER_Wellner!$1:$1,PROSPER_Wellner!$17:$17,""),
IF($C21="Travis Harvey",_xlfn.XLOOKUP($B21,PROSPER_Harvey!$1:$1,PROSPER_Harvey!$17:$17,""),"")))))))="","",
IF($C21="Christopher Lobo",_xlfn.XLOOKUP($B21,PROSPER_Lobo!$1:$1,PROSPER_Lobo!$17:$17,""),
IF($C21="Naren Baliga",_xlfn.XLOOKUP($B21,PROSPER_Baliga!$1:$1,PROSPER_Baliga!$17:$17,""),
IF($C21="Thorsten Huhn",_xlfn.XLOOKUP($B21,PROSPER_Huhn!$1:$1,PROSPER_Huhn!$17:$17,""),
IF($C21="Nick Hull",_xlfn.XLOOKUP($B21,PROSPER_Hull!$1:$1,PROSPER_Hull!$17:$17,""),
IF($C21="Monika Kotwani",_xlfn.XLOOKUP($B21,PROSPER_Kotwani!$1:$1,PROSPER_Kotwani!$17:$17,""),
IF($C21="Jonathan Wellner",_xlfn.XLOOKUP($B21,PROSPER_Wellner!$1:$1,PROSPER_Wellner!$17:$17,""),
IF($C21="Travis Harvey",_xlfn.XLOOKUP($B21,PROSPER_Harvey!$1:$1,PROSPER_Harvey!$17:$17,""),"")))))))))</f>
        <v>No Comment</v>
      </c>
      <c r="BN21" s="124">
        <f>IFERROR(ROUND(_xlfn.XLOOKUP(B21,'RevenueChallenge_Query'!$E:$E,'RevenueChallenge_Query'!$F:$F)/3.2,0),"Not Taken")</f>
        <v>7</v>
      </c>
      <c r="BO21" s="150">
        <f t="shared" si="152"/>
        <v>7</v>
      </c>
      <c r="BP21" s="120" t="str">
        <f>_xlfn.XLOOKUP(B21,PROSPERInitial_Query!$E:$E,PROSPERInitial_Query!$O:$O,"",,-1)</f>
        <v/>
      </c>
      <c r="BQ21" s="121" t="str">
        <f t="shared" si="24"/>
        <v>Fernanda Ramalho1 - PortfolioArtificial Intelligence</v>
      </c>
      <c r="BR21" s="126" t="str">
        <f>_xlfn.XLOOKUP(BQ21,PROSPERDelta_Query!BK:BK,PROSPERDelta_Query!Q:Q,"",,-1)</f>
        <v/>
      </c>
      <c r="BS21" s="124" t="str">
        <f t="shared" si="153"/>
        <v>N/A</v>
      </c>
      <c r="BT21" s="124" t="str">
        <f>IF(IF(IF($C21="Christopher Lobo",_xlfn.XLOOKUP($B21,PROSPER_Lobo!$1:$1,PROSPER_Lobo!$18:$18,""),
IF($C21="Naren Baliga",_xlfn.XLOOKUP($B21,PROSPER_Baliga!$1:$1,PROSPER_Baliga!$18:$18,""),
IF($C21="Thorsten Huhn",_xlfn.XLOOKUP($B21,PROSPER_Huhn!$1:$1,PROSPER_Huhn!$18:$18,""),
IF($C21="Nick Hull",_xlfn.XLOOKUP($B21,PROSPER_Hull!$1:$1,PROSPER_Hull!$18:$18,""),
IF($C21="Monika Kotwani",_xlfn.XLOOKUP($B21,PROSPER_Kotwani!$1:$1,PROSPER_Kotwani!$18:$18,""),
IF($C21="Jonathan Wellner",_xlfn.XLOOKUP($B21,PROSPER_Wellner!$1:$1,PROSPER_Wellner!$18:$18,""),
IF($C21="Travis Harvey",_xlfn.XLOOKUP($B21,PROSPER_Harvey!$1:$1,PROSPER_Harvey!$18:$18,""),"")))))))="","",
IF($C21="Christopher Lobo",_xlfn.XLOOKUP($B21,PROSPER_Lobo!$1:$1,PROSPER_Lobo!$18:$18,""),
IF($C21="Naren Baliga",_xlfn.XLOOKUP($B21,PROSPER_Baliga!$1:$1,PROSPER_Baliga!$18:$18,""),
IF($C21="Thorsten Huhn",_xlfn.XLOOKUP($B21,PROSPER_Huhn!$1:$1,PROSPER_Huhn!$18:$18,""),
IF($C21="Nick Hull",_xlfn.XLOOKUP($B21,PROSPER_Hull!$1:$1,PROSPER_Hull!$18:$18,""),
IF($C21="Monika Kotwani",_xlfn.XLOOKUP($B21,PROSPER_Kotwani!$1:$1,PROSPER_Kotwani!$18:$18,""),
IF($C21="Jonathan Wellner",_xlfn.XLOOKUP($B21,PROSPER_Wellner!$1:$1,PROSPER_Wellner!$18:$18,""),
IF($C21="Travis Harvey",_xlfn.XLOOKUP($B21,PROSPER_Harvey!$1:$1,PROSPER_Harvey!$18:$18,""),""))))))))="","No Score",IF(IF($C21="Christopher Lobo",_xlfn.XLOOKUP($B21,PROSPER_Lobo!$1:$1,PROSPER_Lobo!$18:$18,""),
IF($C21="Naren Baliga",_xlfn.XLOOKUP($B21,PROSPER_Baliga!$1:$1,PROSPER_Baliga!$18:$18,""),
IF($C21="Thorsten Huhn",_xlfn.XLOOKUP($B21,PROSPER_Huhn!$1:$1,PROSPER_Huhn!$18:$18,""),
IF($C21="Nick Hull",_xlfn.XLOOKUP($B21,PROSPER_Hull!$1:$1,PROSPER_Hull!$18:$18,""),
IF($C21="Monika Kotwani",_xlfn.XLOOKUP($B21,PROSPER_Kotwani!$1:$1,PROSPER_Kotwani!$18:$18,""),
IF($C21="Jonathan Wellner",_xlfn.XLOOKUP($B21,PROSPER_Wellner!$1:$1,PROSPER_Wellner!$18:$18,""),
IF($C21="Travis Harvey",_xlfn.XLOOKUP($B21,PROSPER_Harvey!$1:$1,PROSPER_Harvey!$18:$18,""),"")))))))="","",
IF($C21="Christopher Lobo",_xlfn.XLOOKUP($B21,PROSPER_Lobo!$1:$1,PROSPER_Lobo!$18:$18,""),
IF($C21="Naren Baliga",_xlfn.XLOOKUP($B21,PROSPER_Baliga!$1:$1,PROSPER_Baliga!$18:$18,""),
IF($C21="Thorsten Huhn",_xlfn.XLOOKUP($B21,PROSPER_Huhn!$1:$1,PROSPER_Huhn!$18:$18,""),
IF($C21="Nick Hull",_xlfn.XLOOKUP($B21,PROSPER_Hull!$1:$1,PROSPER_Hull!$18:$18,""),
IF($C21="Monika Kotwani",_xlfn.XLOOKUP($B21,PROSPER_Kotwani!$1:$1,PROSPER_Kotwani!$18:$18,""),
IF($C21="Jonathan Wellner",_xlfn.XLOOKUP($B21,PROSPER_Wellner!$1:$1,PROSPER_Wellner!$18:$18,""),
IF($C21="Travis Harvey",_xlfn.XLOOKUP($B21,PROSPER_Harvey!$1:$1,PROSPER_Harvey!$18:$18,""),"")))))))))</f>
        <v>No Score</v>
      </c>
      <c r="BU21" s="125" t="str">
        <f>IF(IF(IF($C21="Christopher Lobo",_xlfn.XLOOKUP($B21,PROSPER_Lobo!$1:$1,PROSPER_Lobo!$19:$19,""),
IF($C21="Naren Baliga",_xlfn.XLOOKUP($B21,PROSPER_Baliga!$1:$1,PROSPER_Baliga!$19:$19,""),
IF($C21="Thorsten Huhn",_xlfn.XLOOKUP($B21,PROSPER_Huhn!$1:$1,PROSPER_Huhn!$19:$19,""),
IF($C21="Nick Hull",_xlfn.XLOOKUP($B21,PROSPER_Hull!$1:$1,PROSPER_Hull!$19:$19,""),
IF($C21="Monika Kotwani",_xlfn.XLOOKUP($B21,PROSPER_Kotwani!$1:$1,PROSPER_Kotwani!$19:$19,""),
IF($C21="Jonathan Wellner",_xlfn.XLOOKUP($B21,PROSPER_Wellner!$1:$1,PROSPER_Wellner!$19:$19,""),
IF($C21="Travis Harvey",_xlfn.XLOOKUP($B21,PROSPER_Harvey!$1:$1,PROSPER_Harvey!$19:$19,""),"")))))))="","",
IF($C21="Christopher Lobo",_xlfn.XLOOKUP($B21,PROSPER_Lobo!$1:$1,PROSPER_Lobo!$19:$19,""),
IF($C21="Naren Baliga",_xlfn.XLOOKUP($B21,PROSPER_Baliga!$1:$1,PROSPER_Baliga!$19:$19,""),
IF($C21="Thorsten Huhn",_xlfn.XLOOKUP($B21,PROSPER_Huhn!$1:$1,PROSPER_Huhn!$19:$19,""),
IF($C21="Nick Hull",_xlfn.XLOOKUP($B21,PROSPER_Hull!$1:$1,PROSPER_Hull!$19:$19,""),
IF($C21="Monika Kotwani",_xlfn.XLOOKUP($B21,PROSPER_Kotwani!$1:$1,PROSPER_Kotwani!$19:$19,""),
IF($C21="Jonathan Wellner",_xlfn.XLOOKUP($B21,PROSPER_Wellner!$1:$1,PROSPER_Wellner!$19:$19,""),
IF($C21="Travis Harvey",_xlfn.XLOOKUP($B21,PROSPER_Harvey!$1:$1,PROSPER_Harvey!$19:$19,""),""))))))))="","No Comment",IF(IF($C21="Christopher Lobo",_xlfn.XLOOKUP($B21,PROSPER_Lobo!$1:$1,PROSPER_Lobo!$19:$19,""),
IF($C21="Naren Baliga",_xlfn.XLOOKUP($B21,PROSPER_Baliga!$1:$1,PROSPER_Baliga!$19:$19,""),
IF($C21="Thorsten Huhn",_xlfn.XLOOKUP($B21,PROSPER_Huhn!$1:$1,PROSPER_Huhn!$19:$19,""),
IF($C21="Nick Hull",_xlfn.XLOOKUP($B21,PROSPER_Hull!$1:$1,PROSPER_Hull!$19:$19,""),
IF($C21="Monika Kotwani",_xlfn.XLOOKUP($B21,PROSPER_Kotwani!$1:$1,PROSPER_Kotwani!$19:$19,""),
IF($C21="Jonathan Wellner",_xlfn.XLOOKUP($B21,PROSPER_Wellner!$1:$1,PROSPER_Wellner!$19:$19,""),
IF($C21="Travis Harvey",_xlfn.XLOOKUP($B21,PROSPER_Harvey!$1:$1,PROSPER_Harvey!$19:$19,""),"")))))))="","",
IF($C21="Christopher Lobo",_xlfn.XLOOKUP($B21,PROSPER_Lobo!$1:$1,PROSPER_Lobo!$19:$19,""),
IF($C21="Naren Baliga",_xlfn.XLOOKUP($B21,PROSPER_Baliga!$1:$1,PROSPER_Baliga!$19:$19,""),
IF($C21="Thorsten Huhn",_xlfn.XLOOKUP($B21,PROSPER_Huhn!$1:$1,PROSPER_Huhn!$19:$19,""),
IF($C21="Nick Hull",_xlfn.XLOOKUP($B21,PROSPER_Hull!$1:$1,PROSPER_Hull!$19:$19,""),
IF($C21="Monika Kotwani",_xlfn.XLOOKUP($B21,PROSPER_Kotwani!$1:$1,PROSPER_Kotwani!$19:$19,""),
IF($C21="Jonathan Wellner",_xlfn.XLOOKUP($B21,PROSPER_Wellner!$1:$1,PROSPER_Wellner!$19:$19,""),
IF($C21="Travis Harvey",_xlfn.XLOOKUP($B21,PROSPER_Harvey!$1:$1,PROSPER_Harvey!$19:$19,""),"")))))))))</f>
        <v>No Comment</v>
      </c>
      <c r="BV21" s="124" t="s">
        <v>89</v>
      </c>
      <c r="BW21" s="150" t="str">
        <f t="shared" si="154"/>
        <v>N/A</v>
      </c>
      <c r="BX21" s="127" t="str">
        <f t="shared" si="155"/>
        <v>N/A</v>
      </c>
      <c r="BY21" s="128" t="str">
        <f t="shared" si="156"/>
        <v>N/A</v>
      </c>
      <c r="BZ21" s="128">
        <f t="shared" si="157"/>
        <v>7.5</v>
      </c>
      <c r="CA21" s="129">
        <f t="shared" si="158"/>
        <v>7.5</v>
      </c>
      <c r="CB21" s="130" t="str">
        <f>_xlfn.XLOOKUP(B21,PROSPERInitial_Query!$E:$E,PROSPERInitial_Query!$AA:$AA,"",,-1)</f>
        <v/>
      </c>
      <c r="CC21" s="121" t="str">
        <f t="shared" si="31"/>
        <v>Fernanda Ramalho2 - RelationshipAccount / Stakeholder 1Name</v>
      </c>
      <c r="CD21" s="121" t="str">
        <f>_xlfn.XLOOKUP(CC21,PROSPERDelta_Query!BK:BK,PROSPERDelta_Query!AC:AC,"",,-1)</f>
        <v/>
      </c>
      <c r="CE21" s="126" t="str">
        <f>_xlfn.XLOOKUP(B21,PROSPERInitial_Query!$E:$E,PROSPERInitial_Query!$Q:$Q,"",,-1)</f>
        <v/>
      </c>
      <c r="CF21" s="121" t="str">
        <f t="shared" si="32"/>
        <v>Fernanda Ramalho2 - RelationshipAccount / Stakeholder 1Self Score</v>
      </c>
      <c r="CG21" s="126" t="str">
        <f>_xlfn.XLOOKUP(CF21,PROSPERDelta_Query!BK:BK,PROSPERDelta_Query!AM:AM,"",,-1)</f>
        <v/>
      </c>
      <c r="CH21" s="131" t="str">
        <f t="shared" si="159"/>
        <v/>
      </c>
      <c r="CI21" s="131" t="str">
        <f t="shared" si="160"/>
        <v>N/A</v>
      </c>
      <c r="CJ21" s="132" t="str">
        <f t="shared" si="161"/>
        <v>N/A</v>
      </c>
      <c r="CK21" s="132" t="str">
        <f>IF(IF(IF($C21="Christopher Lobo",_xlfn.XLOOKUP($B21,PROSPER_Lobo!$1:$1,PROSPER_Lobo!$21:$21,""),
IF($C21="Naren Baliga",_xlfn.XLOOKUP($B21,PROSPER_Baliga!$1:$1,PROSPER_Baliga!$21:$21,""),
IF($C21="Thorsten Huhn",_xlfn.XLOOKUP($B21,PROSPER_Huhn!$1:$1,PROSPER_Huhn!$21:$21,""),
IF($C21="Nick Hull",_xlfn.XLOOKUP($B21,PROSPER_Hull!$1:$1,PROSPER_Hull!$21:$21,""),
IF($C21="Monika Kotwani",_xlfn.XLOOKUP($B21,PROSPER_Kotwani!$1:$1,PROSPER_Kotwani!$21:$21,""),
IF($C21="Jonathan Wellner",_xlfn.XLOOKUP($B21,PROSPER_Wellner!$1:$1,PROSPER_Wellner!$21:$21,""),
IF($C21="Travis Harvey",_xlfn.XLOOKUP($B21,PROSPER_Harvey!$1:$1,PROSPER_Harvey!$21:$21,""),"")))))))="","",
IF($C21="Christopher Lobo",_xlfn.XLOOKUP($B21,PROSPER_Lobo!$1:$1,PROSPER_Lobo!$21:$21,""),
IF($C21="Naren Baliga",_xlfn.XLOOKUP($B21,PROSPER_Baliga!$1:$1,PROSPER_Baliga!$21:$21,""),
IF($C21="Thorsten Huhn",_xlfn.XLOOKUP($B21,PROSPER_Huhn!$1:$1,PROSPER_Huhn!$21:$21,""),
IF($C21="Nick Hull",_xlfn.XLOOKUP($B21,PROSPER_Hull!$1:$1,PROSPER_Hull!$21:$21,""),
IF($C21="Monika Kotwani",_xlfn.XLOOKUP($B21,PROSPER_Kotwani!$1:$1,PROSPER_Kotwani!$21:$21,""),
IF($C21="Jonathan Wellner",_xlfn.XLOOKUP($B21,PROSPER_Wellner!$1:$1,PROSPER_Wellner!$21:$21,""),
IF($C21="Travis Harvey",_xlfn.XLOOKUP($B21,PROSPER_Harvey!$1:$1,PROSPER_Harvey!$21:$21,""),""))))))))="","No Score",IF(IF($C21="Christopher Lobo",_xlfn.XLOOKUP($B21,PROSPER_Lobo!$1:$1,PROSPER_Lobo!$21:$21,""),
IF($C21="Naren Baliga",_xlfn.XLOOKUP($B21,PROSPER_Baliga!$1:$1,PROSPER_Baliga!$21:$21,""),
IF($C21="Thorsten Huhn",_xlfn.XLOOKUP($B21,PROSPER_Huhn!$1:$1,PROSPER_Huhn!$21:$21,""),
IF($C21="Nick Hull",_xlfn.XLOOKUP($B21,PROSPER_Hull!$1:$1,PROSPER_Hull!$21:$21,""),
IF($C21="Monika Kotwani",_xlfn.XLOOKUP($B21,PROSPER_Kotwani!$1:$1,PROSPER_Kotwani!$21:$21,""),
IF($C21="Jonathan Wellner",_xlfn.XLOOKUP($B21,PROSPER_Wellner!$1:$1,PROSPER_Wellner!$21:$21,""),
IF($C21="Travis Harvey",_xlfn.XLOOKUP($B21,PROSPER_Harvey!$1:$1,PROSPER_Harvey!$21:$21,""),"")))))))="","",
IF($C21="Christopher Lobo",_xlfn.XLOOKUP($B21,PROSPER_Lobo!$1:$1,PROSPER_Lobo!$21:$21,""),
IF($C21="Naren Baliga",_xlfn.XLOOKUP($B21,PROSPER_Baliga!$1:$1,PROSPER_Baliga!$21:$21,""),
IF($C21="Thorsten Huhn",_xlfn.XLOOKUP($B21,PROSPER_Huhn!$1:$1,PROSPER_Huhn!$21:$21,""),
IF($C21="Nick Hull",_xlfn.XLOOKUP($B21,PROSPER_Hull!$1:$1,PROSPER_Hull!$21:$21,""),
IF($C21="Monika Kotwani",_xlfn.XLOOKUP($B21,PROSPER_Kotwani!$1:$1,PROSPER_Kotwani!$21:$21,""),
IF($C21="Jonathan Wellner",_xlfn.XLOOKUP($B21,PROSPER_Wellner!$1:$1,PROSPER_Wellner!$21:$21,""),
IF($C21="Travis Harvey",_xlfn.XLOOKUP($B21,PROSPER_Harvey!$1:$1,PROSPER_Harvey!$21:$21,""),"")))))))))</f>
        <v>N/A</v>
      </c>
      <c r="CL21" s="131" t="str">
        <f>IF(IF(IF($C21="Christopher Lobo",_xlfn.XLOOKUP($B21,PROSPER_Lobo!$1:$1,PROSPER_Lobo!$22:$22,""),
IF($C21="Naren Baliga",_xlfn.XLOOKUP($B21,PROSPER_Baliga!$1:$1,PROSPER_Baliga!$22:$22,""),
IF($C21="Thorsten Huhn",_xlfn.XLOOKUP($B21,PROSPER_Huhn!$1:$1,PROSPER_Huhn!$22:$22,""),
IF($C21="Nick Hull",_xlfn.XLOOKUP($B21,PROSPER_Hull!$1:$1,PROSPER_Hull!$22:$22,""),
IF($C21="Monika Kotwani",_xlfn.XLOOKUP($B21,PROSPER_Kotwani!$1:$1,PROSPER_Kotwani!$22:$22,""),
IF($C21="Jonathan Wellner",_xlfn.XLOOKUP($B21,PROSPER_Wellner!$1:$1,PROSPER_Wellner!$22:$22,""),
IF($C21="Travis Harvey",_xlfn.XLOOKUP($B21,PROSPER_Harvey!$1:$1,PROSPER_Harvey!$22:$22,""),"")))))))="","",
IF($C21="Christopher Lobo",_xlfn.XLOOKUP($B21,PROSPER_Lobo!$1:$1,PROSPER_Lobo!$22:$22,""),
IF($C21="Naren Baliga",_xlfn.XLOOKUP($B21,PROSPER_Baliga!$1:$1,PROSPER_Baliga!$22:$22,""),
IF($C21="Thorsten Huhn",_xlfn.XLOOKUP($B21,PROSPER_Huhn!$1:$1,PROSPER_Huhn!$22:$22,""),
IF($C21="Nick Hull",_xlfn.XLOOKUP($B21,PROSPER_Hull!$1:$1,PROSPER_Hull!$22:$22,""),
IF($C21="Monika Kotwani",_xlfn.XLOOKUP($B21,PROSPER_Kotwani!$1:$1,PROSPER_Kotwani!$22:$22,""),
IF($C21="Jonathan Wellner",_xlfn.XLOOKUP($B21,PROSPER_Wellner!$1:$1,PROSPER_Wellner!$22:$22,""),
IF($C21="Travis Harvey",_xlfn.XLOOKUP($B21,PROSPER_Harvey!$1:$1,PROSPER_Harvey!$22:$22,""),""))))))))="","No Comment",IF(IF($C21="Christopher Lobo",_xlfn.XLOOKUP($B21,PROSPER_Lobo!$1:$1,PROSPER_Lobo!$22:$22,""),
IF($C21="Naren Baliga",_xlfn.XLOOKUP($B21,PROSPER_Baliga!$1:$1,PROSPER_Baliga!$22:$22,""),
IF($C21="Thorsten Huhn",_xlfn.XLOOKUP($B21,PROSPER_Huhn!$1:$1,PROSPER_Huhn!$22:$22,""),
IF($C21="Nick Hull",_xlfn.XLOOKUP($B21,PROSPER_Hull!$1:$1,PROSPER_Hull!$22:$22,""),
IF($C21="Monika Kotwani",_xlfn.XLOOKUP($B21,PROSPER_Kotwani!$1:$1,PROSPER_Kotwani!$22:$22,""),
IF($C21="Jonathan Wellner",_xlfn.XLOOKUP($B21,PROSPER_Wellner!$1:$1,PROSPER_Wellner!$22:$22,""),
IF($C21="Travis Harvey",_xlfn.XLOOKUP($B21,PROSPER_Harvey!$1:$1,PROSPER_Harvey!$22:$22,""),"")))))))="","",
IF($C21="Christopher Lobo",_xlfn.XLOOKUP($B21,PROSPER_Lobo!$1:$1,PROSPER_Lobo!$22:$22,""),
IF($C21="Naren Baliga",_xlfn.XLOOKUP($B21,PROSPER_Baliga!$1:$1,PROSPER_Baliga!$22:$22,""),
IF($C21="Thorsten Huhn",_xlfn.XLOOKUP($B21,PROSPER_Huhn!$1:$1,PROSPER_Huhn!$22:$22,""),
IF($C21="Nick Hull",_xlfn.XLOOKUP($B21,PROSPER_Hull!$1:$1,PROSPER_Hull!$22:$22,""),
IF($C21="Monika Kotwani",_xlfn.XLOOKUP($B21,PROSPER_Kotwani!$1:$1,PROSPER_Kotwani!$22:$22,""),
IF($C21="Jonathan Wellner",_xlfn.XLOOKUP($B21,PROSPER_Wellner!$1:$1,PROSPER_Wellner!$22:$22,""),
IF($C21="Travis Harvey",_xlfn.XLOOKUP($B21,PROSPER_Harvey!$1:$1,PROSPER_Harvey!$22:$22,""),"")))))))))</f>
        <v>N/A</v>
      </c>
      <c r="CM21" s="150" t="str">
        <f t="shared" si="162"/>
        <v>N/A</v>
      </c>
      <c r="CN21" s="130" t="str">
        <f>_xlfn.XLOOKUP(B21,PROSPERInitial_Query!$E:$E,PROSPERInitial_Query!$AB:$AB,"",,-1)</f>
        <v/>
      </c>
      <c r="CO21" s="121" t="str">
        <f t="shared" si="37"/>
        <v>Fernanda Ramalho2 - RelationshipAccount / Stakeholder 2Name</v>
      </c>
      <c r="CP21" s="121" t="str">
        <f>_xlfn.XLOOKUP(CO21,PROSPERDelta_Query!BK:BK,PROSPERDelta_Query!AD:AD,"",,-1)</f>
        <v/>
      </c>
      <c r="CQ21" s="126" t="str">
        <f>_xlfn.XLOOKUP(B21,PROSPERInitial_Query!$E:$E,PROSPERInitial_Query!$R:$R,"",,-1)</f>
        <v/>
      </c>
      <c r="CR21" s="121" t="str">
        <f t="shared" si="38"/>
        <v>Fernanda Ramalho2 - RelationshipAccount / Stakeholder 2Self Score</v>
      </c>
      <c r="CS21" s="126" t="str">
        <f>_xlfn.XLOOKUP(CR21,PROSPERDelta_Query!BK:BK,PROSPERDelta_Query!AN:AN,"",,-1)</f>
        <v/>
      </c>
      <c r="CT21" s="131" t="str">
        <f t="shared" si="163"/>
        <v/>
      </c>
      <c r="CU21" s="131" t="str">
        <f t="shared" si="164"/>
        <v>N/A</v>
      </c>
      <c r="CV21" s="132" t="str">
        <f t="shared" si="165"/>
        <v>N/A</v>
      </c>
      <c r="CW21" s="132" t="str">
        <f>IF(IF(IF($C21="Christopher Lobo",_xlfn.XLOOKUP($B21,PROSPER_Lobo!$1:$1,PROSPER_Lobo!$24:$24,""),
IF($C21="Naren Baliga",_xlfn.XLOOKUP($B21,PROSPER_Baliga!$1:$1,PROSPER_Baliga!$24:$24,""),
IF($C21="Thorsten Huhn",_xlfn.XLOOKUP($B21,PROSPER_Huhn!$1:$1,PROSPER_Huhn!$24:$24,""),
IF($C21="Nick Hull",_xlfn.XLOOKUP($B21,PROSPER_Hull!$1:$1,PROSPER_Hull!$24:$24,""),
IF($C21="Monika Kotwani",_xlfn.XLOOKUP($B21,PROSPER_Kotwani!$1:$1,PROSPER_Kotwani!$24:$24,""),
IF($C21="Jonathan Wellner",_xlfn.XLOOKUP($B21,PROSPER_Wellner!$1:$1,PROSPER_Wellner!$24:$24,""),
IF($C21="Travis Harvey",_xlfn.XLOOKUP($B21,PROSPER_Harvey!$1:$1,PROSPER_Harvey!$24:$24,""),"")))))))="","",
IF($C21="Christopher Lobo",_xlfn.XLOOKUP($B21,PROSPER_Lobo!$1:$1,PROSPER_Lobo!$24:$24,""),
IF($C21="Naren Baliga",_xlfn.XLOOKUP($B21,PROSPER_Baliga!$1:$1,PROSPER_Baliga!$24:$24,""),
IF($C21="Thorsten Huhn",_xlfn.XLOOKUP($B21,PROSPER_Huhn!$1:$1,PROSPER_Huhn!$24:$24,""),
IF($C21="Nick Hull",_xlfn.XLOOKUP($B21,PROSPER_Hull!$1:$1,PROSPER_Hull!$24:$24,""),
IF($C21="Monika Kotwani",_xlfn.XLOOKUP($B21,PROSPER_Kotwani!$1:$1,PROSPER_Kotwani!$24:$24,""),
IF($C21="Jonathan Wellner",_xlfn.XLOOKUP($B21,PROSPER_Wellner!$1:$1,PROSPER_Wellner!$24:$24,""),
IF($C21="Travis Harvey",_xlfn.XLOOKUP($B21,PROSPER_Harvey!$1:$1,PROSPER_Harvey!$24:$24,""),""))))))))="","No Score",IF(IF($C21="Christopher Lobo",_xlfn.XLOOKUP($B21,PROSPER_Lobo!$1:$1,PROSPER_Lobo!$24:$24,""),
IF($C21="Naren Baliga",_xlfn.XLOOKUP($B21,PROSPER_Baliga!$1:$1,PROSPER_Baliga!$24:$24,""),
IF($C21="Thorsten Huhn",_xlfn.XLOOKUP($B21,PROSPER_Huhn!$1:$1,PROSPER_Huhn!$24:$24,""),
IF($C21="Nick Hull",_xlfn.XLOOKUP($B21,PROSPER_Hull!$1:$1,PROSPER_Hull!$24:$24,""),
IF($C21="Monika Kotwani",_xlfn.XLOOKUP($B21,PROSPER_Kotwani!$1:$1,PROSPER_Kotwani!$24:$24,""),
IF($C21="Jonathan Wellner",_xlfn.XLOOKUP($B21,PROSPER_Wellner!$1:$1,PROSPER_Wellner!$24:$24,""),
IF($C21="Travis Harvey",_xlfn.XLOOKUP($B21,PROSPER_Harvey!$1:$1,PROSPER_Harvey!$24:$24,""),"")))))))="","",
IF($C21="Christopher Lobo",_xlfn.XLOOKUP($B21,PROSPER_Lobo!$1:$1,PROSPER_Lobo!$24:$24,""),
IF($C21="Naren Baliga",_xlfn.XLOOKUP($B21,PROSPER_Baliga!$1:$1,PROSPER_Baliga!$24:$24,""),
IF($C21="Thorsten Huhn",_xlfn.XLOOKUP($B21,PROSPER_Huhn!$1:$1,PROSPER_Huhn!$24:$24,""),
IF($C21="Nick Hull",_xlfn.XLOOKUP($B21,PROSPER_Hull!$1:$1,PROSPER_Hull!$24:$24,""),
IF($C21="Monika Kotwani",_xlfn.XLOOKUP($B21,PROSPER_Kotwani!$1:$1,PROSPER_Kotwani!$24:$24,""),
IF($C21="Jonathan Wellner",_xlfn.XLOOKUP($B21,PROSPER_Wellner!$1:$1,PROSPER_Wellner!$24:$24,""),
IF($C21="Travis Harvey",_xlfn.XLOOKUP($B21,PROSPER_Harvey!$1:$1,PROSPER_Harvey!$24:$24,""),"")))))))))</f>
        <v>N/A</v>
      </c>
      <c r="CX21" s="131" t="str">
        <f>IF(IF(IF($C21="Christopher Lobo",_xlfn.XLOOKUP($B21,PROSPER_Lobo!$1:$1,PROSPER_Lobo!$25:$25,""),
IF($C21="Naren Baliga",_xlfn.XLOOKUP($B21,PROSPER_Baliga!$1:$1,PROSPER_Baliga!$25:$25,""),
IF($C21="Thorsten Huhn",_xlfn.XLOOKUP($B21,PROSPER_Huhn!$1:$1,PROSPER_Huhn!$25:$25,""),
IF($C21="Nick Hull",_xlfn.XLOOKUP($B21,PROSPER_Hull!$1:$1,PROSPER_Hull!$25:$25,""),
IF($C21="Monika Kotwani",_xlfn.XLOOKUP($B21,PROSPER_Kotwani!$1:$1,PROSPER_Kotwani!$25:$25,""),
IF($C21="Jonathan Wellner",_xlfn.XLOOKUP($B21,PROSPER_Wellner!$1:$1,PROSPER_Wellner!$25:$25,""),
IF($C21="Travis Harvey",_xlfn.XLOOKUP($B21,PROSPER_Harvey!$1:$1,PROSPER_Harvey!$25:$25,""),"")))))))="","",
IF($C21="Christopher Lobo",_xlfn.XLOOKUP($B21,PROSPER_Lobo!$1:$1,PROSPER_Lobo!$25:$25,""),
IF($C21="Naren Baliga",_xlfn.XLOOKUP($B21,PROSPER_Baliga!$1:$1,PROSPER_Baliga!$25:$25,""),
IF($C21="Thorsten Huhn",_xlfn.XLOOKUP($B21,PROSPER_Huhn!$1:$1,PROSPER_Huhn!$25:$25,""),
IF($C21="Nick Hull",_xlfn.XLOOKUP($B21,PROSPER_Hull!$1:$1,PROSPER_Hull!$25:$25,""),
IF($C21="Monika Kotwani",_xlfn.XLOOKUP($B21,PROSPER_Kotwani!$1:$1,PROSPER_Kotwani!$25:$25,""),
IF($C21="Jonathan Wellner",_xlfn.XLOOKUP($B21,PROSPER_Wellner!$1:$1,PROSPER_Wellner!$25:$25,""),
IF($C21="Travis Harvey",_xlfn.XLOOKUP($B21,PROSPER_Harvey!$1:$1,PROSPER_Harvey!$25:$25,""),""))))))))="","No Comment",IF(IF($C21="Christopher Lobo",_xlfn.XLOOKUP($B21,PROSPER_Lobo!$1:$1,PROSPER_Lobo!$25:$25,""),
IF($C21="Naren Baliga",_xlfn.XLOOKUP($B21,PROSPER_Baliga!$1:$1,PROSPER_Baliga!$25:$25,""),
IF($C21="Thorsten Huhn",_xlfn.XLOOKUP($B21,PROSPER_Huhn!$1:$1,PROSPER_Huhn!$25:$25,""),
IF($C21="Nick Hull",_xlfn.XLOOKUP($B21,PROSPER_Hull!$1:$1,PROSPER_Hull!$25:$25,""),
IF($C21="Monika Kotwani",_xlfn.XLOOKUP($B21,PROSPER_Kotwani!$1:$1,PROSPER_Kotwani!$25:$25,""),
IF($C21="Jonathan Wellner",_xlfn.XLOOKUP($B21,PROSPER_Wellner!$1:$1,PROSPER_Wellner!$25:$25,""),
IF($C21="Travis Harvey",_xlfn.XLOOKUP($B21,PROSPER_Harvey!$1:$1,PROSPER_Harvey!$25:$25,""),"")))))))="","",
IF($C21="Christopher Lobo",_xlfn.XLOOKUP($B21,PROSPER_Lobo!$1:$1,PROSPER_Lobo!$25:$25,""),
IF($C21="Naren Baliga",_xlfn.XLOOKUP($B21,PROSPER_Baliga!$1:$1,PROSPER_Baliga!$25:$25,""),
IF($C21="Thorsten Huhn",_xlfn.XLOOKUP($B21,PROSPER_Huhn!$1:$1,PROSPER_Huhn!$25:$25,""),
IF($C21="Nick Hull",_xlfn.XLOOKUP($B21,PROSPER_Hull!$1:$1,PROSPER_Hull!$25:$25,""),
IF($C21="Monika Kotwani",_xlfn.XLOOKUP($B21,PROSPER_Kotwani!$1:$1,PROSPER_Kotwani!$25:$25,""),
IF($C21="Jonathan Wellner",_xlfn.XLOOKUP($B21,PROSPER_Wellner!$1:$1,PROSPER_Wellner!$25:$25,""),
IF($C21="Travis Harvey",_xlfn.XLOOKUP($B21,PROSPER_Harvey!$1:$1,PROSPER_Harvey!$25:$25,""),"")))))))))</f>
        <v>N/A</v>
      </c>
      <c r="CY21" s="150" t="str">
        <f t="shared" si="166"/>
        <v>N/A</v>
      </c>
      <c r="CZ21" s="130" t="str">
        <f>_xlfn.XLOOKUP(B21,PROSPERInitial_Query!$E:$E,PROSPERInitial_Query!$AC:$AC,"",,-1)</f>
        <v/>
      </c>
      <c r="DA21" s="121" t="str">
        <f t="shared" si="43"/>
        <v>Fernanda Ramalho2 - RelationshipAccount / Stakeholder 3Name</v>
      </c>
      <c r="DB21" s="121" t="str">
        <f>_xlfn.XLOOKUP(DA21,PROSPERDelta_Query!BK:BK,PROSPERDelta_Query!AE:AE,"",,-1)</f>
        <v/>
      </c>
      <c r="DC21" s="126" t="str">
        <f>_xlfn.XLOOKUP(B21,PROSPERInitial_Query!$E:$E,PROSPERInitial_Query!$S:$S,"",,-1)</f>
        <v/>
      </c>
      <c r="DD21" s="121" t="str">
        <f t="shared" si="44"/>
        <v>Fernanda Ramalho2 - RelationshipAccount / Stakeholder 3Self Score</v>
      </c>
      <c r="DE21" s="126" t="str">
        <f>_xlfn.XLOOKUP(DD21,PROSPERDelta_Query!BK:BK,PROSPERDelta_Query!AO:AO,"",,-1)</f>
        <v/>
      </c>
      <c r="DF21" s="131" t="str">
        <f t="shared" si="167"/>
        <v/>
      </c>
      <c r="DG21" s="131" t="str">
        <f t="shared" si="168"/>
        <v>N/A</v>
      </c>
      <c r="DH21" s="132" t="str">
        <f t="shared" si="169"/>
        <v>N/A</v>
      </c>
      <c r="DI21" s="132" t="str">
        <f>IF(IF(IF($C21="Christopher Lobo",_xlfn.XLOOKUP($B21,PROSPER_Lobo!$1:$1,PROSPER_Lobo!$27:$27,""),
IF($C21="Naren Baliga",_xlfn.XLOOKUP($B21,PROSPER_Baliga!$1:$1,PROSPER_Baliga!$27:$27,""),
IF($C21="Thorsten Huhn",_xlfn.XLOOKUP($B21,PROSPER_Huhn!$1:$1,PROSPER_Huhn!$27:$27,""),
IF($C21="Nick Hull",_xlfn.XLOOKUP($B21,PROSPER_Hull!$1:$1,PROSPER_Hull!$27:$27,""),
IF($C21="Monika Kotwani",_xlfn.XLOOKUP($B21,PROSPER_Kotwani!$1:$1,PROSPER_Kotwani!$27:$27,""),
IF($C21="Jonathan Wellner",_xlfn.XLOOKUP($B21,PROSPER_Wellner!$1:$1,PROSPER_Wellner!$27:$27,""),
IF($C21="Travis Harvey",_xlfn.XLOOKUP($B21,PROSPER_Harvey!$1:$1,PROSPER_Harvey!$27:$27,""),"")))))))="","",
IF($C21="Christopher Lobo",_xlfn.XLOOKUP($B21,PROSPER_Lobo!$1:$1,PROSPER_Lobo!$27:$27,""),
IF($C21="Naren Baliga",_xlfn.XLOOKUP($B21,PROSPER_Baliga!$1:$1,PROSPER_Baliga!$27:$27,""),
IF($C21="Thorsten Huhn",_xlfn.XLOOKUP($B21,PROSPER_Huhn!$1:$1,PROSPER_Huhn!$27:$27,""),
IF($C21="Nick Hull",_xlfn.XLOOKUP($B21,PROSPER_Hull!$1:$1,PROSPER_Hull!$27:$27,""),
IF($C21="Monika Kotwani",_xlfn.XLOOKUP($B21,PROSPER_Kotwani!$1:$1,PROSPER_Kotwani!$27:$27,""),
IF($C21="Jonathan Wellner",_xlfn.XLOOKUP($B21,PROSPER_Wellner!$1:$1,PROSPER_Wellner!$27:$27,""),
IF($C21="Travis Harvey",_xlfn.XLOOKUP($B21,PROSPER_Harvey!$1:$1,PROSPER_Harvey!$27:$27,""),""))))))))="","No Score",IF(IF($C21="Christopher Lobo",_xlfn.XLOOKUP($B21,PROSPER_Lobo!$1:$1,PROSPER_Lobo!$27:$27,""),
IF($C21="Naren Baliga",_xlfn.XLOOKUP($B21,PROSPER_Baliga!$1:$1,PROSPER_Baliga!$27:$27,""),
IF($C21="Thorsten Huhn",_xlfn.XLOOKUP($B21,PROSPER_Huhn!$1:$1,PROSPER_Huhn!$27:$27,""),
IF($C21="Nick Hull",_xlfn.XLOOKUP($B21,PROSPER_Hull!$1:$1,PROSPER_Hull!$27:$27,""),
IF($C21="Monika Kotwani",_xlfn.XLOOKUP($B21,PROSPER_Kotwani!$1:$1,PROSPER_Kotwani!$27:$27,""),
IF($C21="Jonathan Wellner",_xlfn.XLOOKUP($B21,PROSPER_Wellner!$1:$1,PROSPER_Wellner!$27:$27,""),
IF($C21="Travis Harvey",_xlfn.XLOOKUP($B21,PROSPER_Harvey!$1:$1,PROSPER_Harvey!$27:$27,""),"")))))))="","",
IF($C21="Christopher Lobo",_xlfn.XLOOKUP($B21,PROSPER_Lobo!$1:$1,PROSPER_Lobo!$27:$27,""),
IF($C21="Naren Baliga",_xlfn.XLOOKUP($B21,PROSPER_Baliga!$1:$1,PROSPER_Baliga!$27:$27,""),
IF($C21="Thorsten Huhn",_xlfn.XLOOKUP($B21,PROSPER_Huhn!$1:$1,PROSPER_Huhn!$27:$27,""),
IF($C21="Nick Hull",_xlfn.XLOOKUP($B21,PROSPER_Hull!$1:$1,PROSPER_Hull!$27:$27,""),
IF($C21="Monika Kotwani",_xlfn.XLOOKUP($B21,PROSPER_Kotwani!$1:$1,PROSPER_Kotwani!$27:$27,""),
IF($C21="Jonathan Wellner",_xlfn.XLOOKUP($B21,PROSPER_Wellner!$1:$1,PROSPER_Wellner!$27:$27,""),
IF($C21="Travis Harvey",_xlfn.XLOOKUP($B21,PROSPER_Harvey!$1:$1,PROSPER_Harvey!$27:$27,""),"")))))))))</f>
        <v>N/A</v>
      </c>
      <c r="DJ21" s="131" t="str">
        <f>IF(IF(IF($C21="Christopher Lobo",_xlfn.XLOOKUP($B21,PROSPER_Lobo!$1:$1,PROSPER_Lobo!$28:$28,""),
IF($C21="Naren Baliga",_xlfn.XLOOKUP($B21,PROSPER_Baliga!$1:$1,PROSPER_Baliga!$28:$28,""),
IF($C21="Thorsten Huhn",_xlfn.XLOOKUP($B21,PROSPER_Huhn!$1:$1,PROSPER_Huhn!$28:$28,""),
IF($C21="Nick Hull",_xlfn.XLOOKUP($B21,PROSPER_Hull!$1:$1,PROSPER_Hull!$28:$28,""),
IF($C21="Monika Kotwani",_xlfn.XLOOKUP($B21,PROSPER_Kotwani!$1:$1,PROSPER_Kotwani!$28:$28,""),
IF($C21="Jonathan Wellner",_xlfn.XLOOKUP($B21,PROSPER_Wellner!$1:$1,PROSPER_Wellner!$28:$28,""),
IF($C21="Travis Harvey",_xlfn.XLOOKUP($B21,PROSPER_Harvey!$1:$1,PROSPER_Harvey!$28:$28,""),"")))))))="","",
IF($C21="Christopher Lobo",_xlfn.XLOOKUP($B21,PROSPER_Lobo!$1:$1,PROSPER_Lobo!$28:$28,""),
IF($C21="Naren Baliga",_xlfn.XLOOKUP($B21,PROSPER_Baliga!$1:$1,PROSPER_Baliga!$28:$28,""),
IF($C21="Thorsten Huhn",_xlfn.XLOOKUP($B21,PROSPER_Huhn!$1:$1,PROSPER_Huhn!$28:$28,""),
IF($C21="Nick Hull",_xlfn.XLOOKUP($B21,PROSPER_Hull!$1:$1,PROSPER_Hull!$28:$28,""),
IF($C21="Monika Kotwani",_xlfn.XLOOKUP($B21,PROSPER_Kotwani!$1:$1,PROSPER_Kotwani!$28:$28,""),
IF($C21="Jonathan Wellner",_xlfn.XLOOKUP($B21,PROSPER_Wellner!$1:$1,PROSPER_Wellner!$28:$28,""),
IF($C21="Travis Harvey",_xlfn.XLOOKUP($B21,PROSPER_Harvey!$1:$1,PROSPER_Harvey!$28:$28,""),""))))))))="","No Comment",IF(IF($C21="Christopher Lobo",_xlfn.XLOOKUP($B21,PROSPER_Lobo!$1:$1,PROSPER_Lobo!$28:$28,""),
IF($C21="Naren Baliga",_xlfn.XLOOKUP($B21,PROSPER_Baliga!$1:$1,PROSPER_Baliga!$28:$28,""),
IF($C21="Thorsten Huhn",_xlfn.XLOOKUP($B21,PROSPER_Huhn!$1:$1,PROSPER_Huhn!$28:$28,""),
IF($C21="Nick Hull",_xlfn.XLOOKUP($B21,PROSPER_Hull!$1:$1,PROSPER_Hull!$28:$28,""),
IF($C21="Monika Kotwani",_xlfn.XLOOKUP($B21,PROSPER_Kotwani!$1:$1,PROSPER_Kotwani!$28:$28,""),
IF($C21="Jonathan Wellner",_xlfn.XLOOKUP($B21,PROSPER_Wellner!$1:$1,PROSPER_Wellner!$28:$28,""),
IF($C21="Travis Harvey",_xlfn.XLOOKUP($B21,PROSPER_Harvey!$1:$1,PROSPER_Harvey!$28:$28,""),"")))))))="","",
IF($C21="Christopher Lobo",_xlfn.XLOOKUP($B21,PROSPER_Lobo!$1:$1,PROSPER_Lobo!$28:$28,""),
IF($C21="Naren Baliga",_xlfn.XLOOKUP($B21,PROSPER_Baliga!$1:$1,PROSPER_Baliga!$28:$28,""),
IF($C21="Thorsten Huhn",_xlfn.XLOOKUP($B21,PROSPER_Huhn!$1:$1,PROSPER_Huhn!$28:$28,""),
IF($C21="Nick Hull",_xlfn.XLOOKUP($B21,PROSPER_Hull!$1:$1,PROSPER_Hull!$28:$28,""),
IF($C21="Monika Kotwani",_xlfn.XLOOKUP($B21,PROSPER_Kotwani!$1:$1,PROSPER_Kotwani!$28:$28,""),
IF($C21="Jonathan Wellner",_xlfn.XLOOKUP($B21,PROSPER_Wellner!$1:$1,PROSPER_Wellner!$28:$28,""),
IF($C21="Travis Harvey",_xlfn.XLOOKUP($B21,PROSPER_Harvey!$1:$1,PROSPER_Harvey!$28:$28,""),"")))))))))</f>
        <v>N/A</v>
      </c>
      <c r="DK21" s="150" t="str">
        <f t="shared" si="170"/>
        <v>N/A</v>
      </c>
      <c r="DL21" s="130" t="str">
        <f>_xlfn.XLOOKUP(B21,PROSPERInitial_Query!$E:$E,PROSPERInitial_Query!$AD:$AD,"",,-1)</f>
        <v/>
      </c>
      <c r="DM21" s="121" t="str">
        <f t="shared" si="49"/>
        <v>Fernanda Ramalho2 - RelationshipAccount / Stakeholder 4Name</v>
      </c>
      <c r="DN21" s="121" t="str">
        <f>_xlfn.XLOOKUP(DM21,PROSPERDelta_Query!BK:BK,PROSPERDelta_Query!AF:AF,"",,-1)</f>
        <v/>
      </c>
      <c r="DO21" s="126" t="str">
        <f>_xlfn.XLOOKUP(B21,PROSPERInitial_Query!$E:$E,PROSPERInitial_Query!$T:$T,"",,-1)</f>
        <v/>
      </c>
      <c r="DP21" s="121" t="str">
        <f t="shared" si="50"/>
        <v>Fernanda Ramalho2 - RelationshipAccount / Stakeholder 4Self Score</v>
      </c>
      <c r="DQ21" s="126" t="str">
        <f>_xlfn.XLOOKUP(DP21,PROSPERDelta_Query!BK:BK,PROSPERDelta_Query!AP:AP,"",,-1)</f>
        <v/>
      </c>
      <c r="DR21" s="131" t="str">
        <f t="shared" si="171"/>
        <v/>
      </c>
      <c r="DS21" s="131" t="str">
        <f t="shared" si="172"/>
        <v>N/A</v>
      </c>
      <c r="DT21" s="132" t="str">
        <f t="shared" si="173"/>
        <v>N/A</v>
      </c>
      <c r="DU21" s="132" t="str">
        <f>IF(IF(IF($C21="Christopher Lobo",_xlfn.XLOOKUP($B21,PROSPER_Lobo!$1:$1,PROSPER_Lobo!$30:$30,""),
IF($C21="Naren Baliga",_xlfn.XLOOKUP($B21,PROSPER_Baliga!$1:$1,PROSPER_Baliga!$30:$30,""),
IF($C21="Thorsten Huhn",_xlfn.XLOOKUP($B21,PROSPER_Huhn!$1:$1,PROSPER_Huhn!$30:$30,""),
IF($C21="Nick Hull",_xlfn.XLOOKUP($B21,PROSPER_Hull!$1:$1,PROSPER_Hull!$30:$30,""),
IF($C21="Monika Kotwani",_xlfn.XLOOKUP($B21,PROSPER_Kotwani!$1:$1,PROSPER_Kotwani!$30:$30,""),
IF($C21="Jonathan Wellner",_xlfn.XLOOKUP($B21,PROSPER_Wellner!$1:$1,PROSPER_Wellner!$30:$30,""),
IF($C21="Travis Harvey",_xlfn.XLOOKUP($B21,PROSPER_Harvey!$1:$1,PROSPER_Harvey!$30:$30,""),"")))))))="","",
IF($C21="Christopher Lobo",_xlfn.XLOOKUP($B21,PROSPER_Lobo!$1:$1,PROSPER_Lobo!$30:$30,""),
IF($C21="Naren Baliga",_xlfn.XLOOKUP($B21,PROSPER_Baliga!$1:$1,PROSPER_Baliga!$30:$30,""),
IF($C21="Thorsten Huhn",_xlfn.XLOOKUP($B21,PROSPER_Huhn!$1:$1,PROSPER_Huhn!$30:$30,""),
IF($C21="Nick Hull",_xlfn.XLOOKUP($B21,PROSPER_Hull!$1:$1,PROSPER_Hull!$30:$30,""),
IF($C21="Monika Kotwani",_xlfn.XLOOKUP($B21,PROSPER_Kotwani!$1:$1,PROSPER_Kotwani!$30:$30,""),
IF($C21="Jonathan Wellner",_xlfn.XLOOKUP($B21,PROSPER_Wellner!$1:$1,PROSPER_Wellner!$30:$30,""),
IF($C21="Travis Harvey",_xlfn.XLOOKUP($B21,PROSPER_Harvey!$1:$1,PROSPER_Harvey!$30:$30,""),""))))))))="","No Score",IF(IF($C21="Christopher Lobo",_xlfn.XLOOKUP($B21,PROSPER_Lobo!$1:$1,PROSPER_Lobo!$30:$30,""),
IF($C21="Naren Baliga",_xlfn.XLOOKUP($B21,PROSPER_Baliga!$1:$1,PROSPER_Baliga!$30:$30,""),
IF($C21="Thorsten Huhn",_xlfn.XLOOKUP($B21,PROSPER_Huhn!$1:$1,PROSPER_Huhn!$30:$30,""),
IF($C21="Nick Hull",_xlfn.XLOOKUP($B21,PROSPER_Hull!$1:$1,PROSPER_Hull!$30:$30,""),
IF($C21="Monika Kotwani",_xlfn.XLOOKUP($B21,PROSPER_Kotwani!$1:$1,PROSPER_Kotwani!$30:$30,""),
IF($C21="Jonathan Wellner",_xlfn.XLOOKUP($B21,PROSPER_Wellner!$1:$1,PROSPER_Wellner!$30:$30,""),
IF($C21="Travis Harvey",_xlfn.XLOOKUP($B21,PROSPER_Harvey!$1:$1,PROSPER_Harvey!$30:$30,""),"")))))))="","",
IF($C21="Christopher Lobo",_xlfn.XLOOKUP($B21,PROSPER_Lobo!$1:$1,PROSPER_Lobo!$30:$30,""),
IF($C21="Naren Baliga",_xlfn.XLOOKUP($B21,PROSPER_Baliga!$1:$1,PROSPER_Baliga!$30:$30,""),
IF($C21="Thorsten Huhn",_xlfn.XLOOKUP($B21,PROSPER_Huhn!$1:$1,PROSPER_Huhn!$30:$30,""),
IF($C21="Nick Hull",_xlfn.XLOOKUP($B21,PROSPER_Hull!$1:$1,PROSPER_Hull!$30:$30,""),
IF($C21="Monika Kotwani",_xlfn.XLOOKUP($B21,PROSPER_Kotwani!$1:$1,PROSPER_Kotwani!$30:$30,""),
IF($C21="Jonathan Wellner",_xlfn.XLOOKUP($B21,PROSPER_Wellner!$1:$1,PROSPER_Wellner!$30:$30,""),
IF($C21="Travis Harvey",_xlfn.XLOOKUP($B21,PROSPER_Harvey!$1:$1,PROSPER_Harvey!$30:$30,""),"")))))))))</f>
        <v>N/A</v>
      </c>
      <c r="DV21" s="131" t="str">
        <f>IF(IF(IF($C21="Christopher Lobo",_xlfn.XLOOKUP($B21,PROSPER_Lobo!$1:$1,PROSPER_Lobo!$31:$31,""),
IF($C21="Naren Baliga",_xlfn.XLOOKUP($B21,PROSPER_Baliga!$1:$1,PROSPER_Baliga!$31:$31,""),
IF($C21="Thorsten Huhn",_xlfn.XLOOKUP($B21,PROSPER_Huhn!$1:$1,PROSPER_Huhn!$31:$31,""),
IF($C21="Nick Hull",_xlfn.XLOOKUP($B21,PROSPER_Hull!$1:$1,PROSPER_Hull!$31:$31,""),
IF($C21="Monika Kotwani",_xlfn.XLOOKUP($B21,PROSPER_Kotwani!$1:$1,PROSPER_Kotwani!$31:$31,""),
IF($C21="Jonathan Wellner",_xlfn.XLOOKUP($B21,PROSPER_Wellner!$1:$1,PROSPER_Wellner!$31:$31,""),
IF($C21="Travis Harvey",_xlfn.XLOOKUP($B21,PROSPER_Harvey!$1:$1,PROSPER_Harvey!$31:$31,""),"")))))))="","",
IF($C21="Christopher Lobo",_xlfn.XLOOKUP($B21,PROSPER_Lobo!$1:$1,PROSPER_Lobo!$31:$31,""),
IF($C21="Naren Baliga",_xlfn.XLOOKUP($B21,PROSPER_Baliga!$1:$1,PROSPER_Baliga!$31:$31,""),
IF($C21="Thorsten Huhn",_xlfn.XLOOKUP($B21,PROSPER_Huhn!$1:$1,PROSPER_Huhn!$31:$31,""),
IF($C21="Nick Hull",_xlfn.XLOOKUP($B21,PROSPER_Hull!$1:$1,PROSPER_Hull!$31:$31,""),
IF($C21="Monika Kotwani",_xlfn.XLOOKUP($B21,PROSPER_Kotwani!$1:$1,PROSPER_Kotwani!$31:$31,""),
IF($C21="Jonathan Wellner",_xlfn.XLOOKUP($B21,PROSPER_Wellner!$1:$1,PROSPER_Wellner!$31:$31,""),
IF($C21="Travis Harvey",_xlfn.XLOOKUP($B21,PROSPER_Harvey!$1:$1,PROSPER_Harvey!$31:$31,""),""))))))))="","No Comment",IF(IF($C21="Christopher Lobo",_xlfn.XLOOKUP($B21,PROSPER_Lobo!$1:$1,PROSPER_Lobo!$31:$31,""),
IF($C21="Naren Baliga",_xlfn.XLOOKUP($B21,PROSPER_Baliga!$1:$1,PROSPER_Baliga!$31:$31,""),
IF($C21="Thorsten Huhn",_xlfn.XLOOKUP($B21,PROSPER_Huhn!$1:$1,PROSPER_Huhn!$31:$31,""),
IF($C21="Nick Hull",_xlfn.XLOOKUP($B21,PROSPER_Hull!$1:$1,PROSPER_Hull!$31:$31,""),
IF($C21="Monika Kotwani",_xlfn.XLOOKUP($B21,PROSPER_Kotwani!$1:$1,PROSPER_Kotwani!$31:$31,""),
IF($C21="Jonathan Wellner",_xlfn.XLOOKUP($B21,PROSPER_Wellner!$1:$1,PROSPER_Wellner!$31:$31,""),
IF($C21="Travis Harvey",_xlfn.XLOOKUP($B21,PROSPER_Harvey!$1:$1,PROSPER_Harvey!$31:$31,""),"")))))))="","",
IF($C21="Christopher Lobo",_xlfn.XLOOKUP($B21,PROSPER_Lobo!$1:$1,PROSPER_Lobo!$31:$31,""),
IF($C21="Naren Baliga",_xlfn.XLOOKUP($B21,PROSPER_Baliga!$1:$1,PROSPER_Baliga!$31:$31,""),
IF($C21="Thorsten Huhn",_xlfn.XLOOKUP($B21,PROSPER_Huhn!$1:$1,PROSPER_Huhn!$31:$31,""),
IF($C21="Nick Hull",_xlfn.XLOOKUP($B21,PROSPER_Hull!$1:$1,PROSPER_Hull!$31:$31,""),
IF($C21="Monika Kotwani",_xlfn.XLOOKUP($B21,PROSPER_Kotwani!$1:$1,PROSPER_Kotwani!$31:$31,""),
IF($C21="Jonathan Wellner",_xlfn.XLOOKUP($B21,PROSPER_Wellner!$1:$1,PROSPER_Wellner!$31:$31,""),
IF($C21="Travis Harvey",_xlfn.XLOOKUP($B21,PROSPER_Harvey!$1:$1,PROSPER_Harvey!$31:$31,""),"")))))))))</f>
        <v>N/A</v>
      </c>
      <c r="DW21" s="150" t="str">
        <f t="shared" si="174"/>
        <v>N/A</v>
      </c>
      <c r="DX21" s="130" t="str">
        <f>_xlfn.XLOOKUP(B21,PROSPERInitial_Query!$E:$E,PROSPERInitial_Query!$AE:$AE,"",,-1)</f>
        <v/>
      </c>
      <c r="DY21" s="121" t="str">
        <f t="shared" si="55"/>
        <v>Fernanda Ramalho2 - RelationshipAccount / Stakeholder 5Name</v>
      </c>
      <c r="DZ21" s="121" t="str">
        <f>_xlfn.XLOOKUP(DY21,PROSPERDelta_Query!BK:BK,PROSPERDelta_Query!AG:AG,"",,-1)</f>
        <v/>
      </c>
      <c r="EA21" s="126" t="str">
        <f>_xlfn.XLOOKUP(B21,PROSPERInitial_Query!$E:$E,PROSPERInitial_Query!$U:$U,"",,-1)</f>
        <v/>
      </c>
      <c r="EB21" s="121" t="str">
        <f t="shared" si="56"/>
        <v>Fernanda Ramalho2 - RelationshipAccount / Stakeholder 5Self Score</v>
      </c>
      <c r="EC21" s="126" t="str">
        <f>_xlfn.XLOOKUP(EB21,PROSPERDelta_Query!BK:BK,PROSPERDelta_Query!AQ:AQ,"",,-1)</f>
        <v/>
      </c>
      <c r="ED21" s="131" t="str">
        <f t="shared" si="175"/>
        <v/>
      </c>
      <c r="EE21" s="131" t="str">
        <f t="shared" si="176"/>
        <v>N/A</v>
      </c>
      <c r="EF21" s="132" t="str">
        <f t="shared" si="177"/>
        <v>N/A</v>
      </c>
      <c r="EG21" s="132" t="str">
        <f>IF(IF(IF($C21="Christopher Lobo",_xlfn.XLOOKUP($B21,PROSPER_Lobo!$1:$1,PROSPER_Lobo!$33:$33,""),
IF($C21="Naren Baliga",_xlfn.XLOOKUP($B21,PROSPER_Baliga!$1:$1,PROSPER_Baliga!$33:$33,""),
IF($C21="Thorsten Huhn",_xlfn.XLOOKUP($B21,PROSPER_Huhn!$1:$1,PROSPER_Huhn!$33:$33,""),
IF($C21="Nick Hull",_xlfn.XLOOKUP($B21,PROSPER_Hull!$1:$1,PROSPER_Hull!$33:$33,""),
IF($C21="Monika Kotwani",_xlfn.XLOOKUP($B21,PROSPER_Kotwani!$1:$1,PROSPER_Kotwani!$33:$33,""),
IF($C21="Jonathan Wellner",_xlfn.XLOOKUP($B21,PROSPER_Wellner!$1:$1,PROSPER_Wellner!$33:$33,""),
IF($C21="Travis Harvey",_xlfn.XLOOKUP($B21,PROSPER_Harvey!$1:$1,PROSPER_Harvey!$33:$33,""),"")))))))="","",
IF($C21="Christopher Lobo",_xlfn.XLOOKUP($B21,PROSPER_Lobo!$1:$1,PROSPER_Lobo!$33:$33,""),
IF($C21="Naren Baliga",_xlfn.XLOOKUP($B21,PROSPER_Baliga!$1:$1,PROSPER_Baliga!$33:$33,""),
IF($C21="Thorsten Huhn",_xlfn.XLOOKUP($B21,PROSPER_Huhn!$1:$1,PROSPER_Huhn!$33:$33,""),
IF($C21="Nick Hull",_xlfn.XLOOKUP($B21,PROSPER_Hull!$1:$1,PROSPER_Hull!$33:$33,""),
IF($C21="Monika Kotwani",_xlfn.XLOOKUP($B21,PROSPER_Kotwani!$1:$1,PROSPER_Kotwani!$33:$33,""),
IF($C21="Jonathan Wellner",_xlfn.XLOOKUP($B21,PROSPER_Wellner!$1:$1,PROSPER_Wellner!$33:$33,""),
IF($C21="Travis Harvey",_xlfn.XLOOKUP($B21,PROSPER_Harvey!$1:$1,PROSPER_Harvey!$33:$33,""),""))))))))="","No Score",IF(IF($C21="Christopher Lobo",_xlfn.XLOOKUP($B21,PROSPER_Lobo!$1:$1,PROSPER_Lobo!$33:$33,""),
IF($C21="Naren Baliga",_xlfn.XLOOKUP($B21,PROSPER_Baliga!$1:$1,PROSPER_Baliga!$33:$33,""),
IF($C21="Thorsten Huhn",_xlfn.XLOOKUP($B21,PROSPER_Huhn!$1:$1,PROSPER_Huhn!$33:$33,""),
IF($C21="Nick Hull",_xlfn.XLOOKUP($B21,PROSPER_Hull!$1:$1,PROSPER_Hull!$33:$33,""),
IF($C21="Monika Kotwani",_xlfn.XLOOKUP($B21,PROSPER_Kotwani!$1:$1,PROSPER_Kotwani!$33:$33,""),
IF($C21="Jonathan Wellner",_xlfn.XLOOKUP($B21,PROSPER_Wellner!$1:$1,PROSPER_Wellner!$33:$33,""),
IF($C21="Travis Harvey",_xlfn.XLOOKUP($B21,PROSPER_Harvey!$1:$1,PROSPER_Harvey!$33:$33,""),"")))))))="","",
IF($C21="Christopher Lobo",_xlfn.XLOOKUP($B21,PROSPER_Lobo!$1:$1,PROSPER_Lobo!$33:$33,""),
IF($C21="Naren Baliga",_xlfn.XLOOKUP($B21,PROSPER_Baliga!$1:$1,PROSPER_Baliga!$33:$33,""),
IF($C21="Thorsten Huhn",_xlfn.XLOOKUP($B21,PROSPER_Huhn!$1:$1,PROSPER_Huhn!$33:$33,""),
IF($C21="Nick Hull",_xlfn.XLOOKUP($B21,PROSPER_Hull!$1:$1,PROSPER_Hull!$33:$33,""),
IF($C21="Monika Kotwani",_xlfn.XLOOKUP($B21,PROSPER_Kotwani!$1:$1,PROSPER_Kotwani!$33:$33,""),
IF($C21="Jonathan Wellner",_xlfn.XLOOKUP($B21,PROSPER_Wellner!$1:$1,PROSPER_Wellner!$33:$33,""),
IF($C21="Travis Harvey",_xlfn.XLOOKUP($B21,PROSPER_Harvey!$1:$1,PROSPER_Harvey!$33:$33,""),"")))))))))</f>
        <v>N/A</v>
      </c>
      <c r="EH21" s="131" t="str">
        <f>IF(IF(IF($C21="Christopher Lobo",_xlfn.XLOOKUP($B21,PROSPER_Lobo!$1:$1,PROSPER_Lobo!$34:$34,""),
IF($C21="Naren Baliga",_xlfn.XLOOKUP($B21,PROSPER_Baliga!$1:$1,PROSPER_Baliga!$34:$34,""),
IF($C21="Thorsten Huhn",_xlfn.XLOOKUP($B21,PROSPER_Huhn!$1:$1,PROSPER_Huhn!$34:$34,""),
IF($C21="Nick Hull",_xlfn.XLOOKUP($B21,PROSPER_Hull!$1:$1,PROSPER_Hull!$34:$34,""),
IF($C21="Monika Kotwani",_xlfn.XLOOKUP($B21,PROSPER_Kotwani!$1:$1,PROSPER_Kotwani!$34:$34,""),
IF($C21="Jonathan Wellner",_xlfn.XLOOKUP($B21,PROSPER_Wellner!$1:$1,PROSPER_Wellner!$34:$34,""),
IF($C21="Travis Harvey",_xlfn.XLOOKUP($B21,PROSPER_Harvey!$1:$1,PROSPER_Harvey!$34:$34,""),"")))))))="","",
IF($C21="Christopher Lobo",_xlfn.XLOOKUP($B21,PROSPER_Lobo!$1:$1,PROSPER_Lobo!$34:$34,""),
IF($C21="Naren Baliga",_xlfn.XLOOKUP($B21,PROSPER_Baliga!$1:$1,PROSPER_Baliga!$34:$34,""),
IF($C21="Thorsten Huhn",_xlfn.XLOOKUP($B21,PROSPER_Huhn!$1:$1,PROSPER_Huhn!$34:$34,""),
IF($C21="Nick Hull",_xlfn.XLOOKUP($B21,PROSPER_Hull!$1:$1,PROSPER_Hull!$34:$34,""),
IF($C21="Monika Kotwani",_xlfn.XLOOKUP($B21,PROSPER_Kotwani!$1:$1,PROSPER_Kotwani!$34:$34,""),
IF($C21="Jonathan Wellner",_xlfn.XLOOKUP($B21,PROSPER_Wellner!$1:$1,PROSPER_Wellner!$34:$34,""),
IF($C21="Travis Harvey",_xlfn.XLOOKUP($B21,PROSPER_Harvey!$1:$1,PROSPER_Harvey!$34:$34,""),""))))))))="","No Comment",IF(IF($C21="Christopher Lobo",_xlfn.XLOOKUP($B21,PROSPER_Lobo!$1:$1,PROSPER_Lobo!$34:$34,""),
IF($C21="Naren Baliga",_xlfn.XLOOKUP($B21,PROSPER_Baliga!$1:$1,PROSPER_Baliga!$34:$34,""),
IF($C21="Thorsten Huhn",_xlfn.XLOOKUP($B21,PROSPER_Huhn!$1:$1,PROSPER_Huhn!$34:$34,""),
IF($C21="Nick Hull",_xlfn.XLOOKUP($B21,PROSPER_Hull!$1:$1,PROSPER_Hull!$34:$34,""),
IF($C21="Monika Kotwani",_xlfn.XLOOKUP($B21,PROSPER_Kotwani!$1:$1,PROSPER_Kotwani!$34:$34,""),
IF($C21="Jonathan Wellner",_xlfn.XLOOKUP($B21,PROSPER_Wellner!$1:$1,PROSPER_Wellner!$34:$34,""),
IF($C21="Travis Harvey",_xlfn.XLOOKUP($B21,PROSPER_Harvey!$1:$1,PROSPER_Harvey!$34:$34,""),"")))))))="","",
IF($C21="Christopher Lobo",_xlfn.XLOOKUP($B21,PROSPER_Lobo!$1:$1,PROSPER_Lobo!$34:$34,""),
IF($C21="Naren Baliga",_xlfn.XLOOKUP($B21,PROSPER_Baliga!$1:$1,PROSPER_Baliga!$34:$34,""),
IF($C21="Thorsten Huhn",_xlfn.XLOOKUP($B21,PROSPER_Huhn!$1:$1,PROSPER_Huhn!$34:$34,""),
IF($C21="Nick Hull",_xlfn.XLOOKUP($B21,PROSPER_Hull!$1:$1,PROSPER_Hull!$34:$34,""),
IF($C21="Monika Kotwani",_xlfn.XLOOKUP($B21,PROSPER_Kotwani!$1:$1,PROSPER_Kotwani!$34:$34,""),
IF($C21="Jonathan Wellner",_xlfn.XLOOKUP($B21,PROSPER_Wellner!$1:$1,PROSPER_Wellner!$34:$34,""),
IF($C21="Travis Harvey",_xlfn.XLOOKUP($B21,PROSPER_Harvey!$1:$1,PROSPER_Harvey!$34:$34,""),"")))))))))</f>
        <v>N/A</v>
      </c>
      <c r="EI21" s="150" t="str">
        <f t="shared" si="178"/>
        <v>N/A</v>
      </c>
      <c r="EJ21" s="130" t="str">
        <f>_xlfn.XLOOKUP(B21,PROSPERInitial_Query!$E:$E,PROSPERInitial_Query!$AF:$AF,"",,-1)</f>
        <v/>
      </c>
      <c r="EK21" s="121" t="str">
        <f t="shared" si="61"/>
        <v>Fernanda Ramalho2 - RelationshipAccount / Stakeholder 6Name</v>
      </c>
      <c r="EL21" s="121" t="str">
        <f>_xlfn.XLOOKUP(EK21,PROSPERDelta_Query!BK:BK,PROSPERDelta_Query!AH:AH,"",,-1)</f>
        <v/>
      </c>
      <c r="EM21" s="126" t="str">
        <f>_xlfn.XLOOKUP(B21,PROSPERInitial_Query!$E:$E,PROSPERInitial_Query!$V:$V,"",,-1)</f>
        <v/>
      </c>
      <c r="EN21" s="121" t="str">
        <f t="shared" si="62"/>
        <v>Fernanda Ramalho2 - RelationshipAccount / Stakeholder 6Self Score</v>
      </c>
      <c r="EO21" s="126" t="str">
        <f>_xlfn.XLOOKUP(EN21,PROSPERDelta_Query!BK:BK,PROSPERDelta_Query!AR:AR,"",,-1)</f>
        <v/>
      </c>
      <c r="EP21" s="131" t="str">
        <f t="shared" si="179"/>
        <v/>
      </c>
      <c r="EQ21" s="131" t="str">
        <f t="shared" si="180"/>
        <v>N/A</v>
      </c>
      <c r="ER21" s="132" t="str">
        <f t="shared" si="181"/>
        <v>N/A</v>
      </c>
      <c r="ES21" s="132" t="str">
        <f>IF(IF(IF($C21="Christopher Lobo",_xlfn.XLOOKUP($B21,PROSPER_Lobo!$1:$1,PROSPER_Lobo!$36:$36,""),
IF($C21="Naren Baliga",_xlfn.XLOOKUP($B21,PROSPER_Baliga!$1:$1,PROSPER_Baliga!$36:$36,""),
IF($C21="Thorsten Huhn",_xlfn.XLOOKUP($B21,PROSPER_Huhn!$1:$1,PROSPER_Huhn!$36:$36,""),
IF($C21="Nick Hull",_xlfn.XLOOKUP($B21,PROSPER_Hull!$1:$1,PROSPER_Hull!$36:$36,""),
IF($C21="Monika Kotwani",_xlfn.XLOOKUP($B21,PROSPER_Kotwani!$1:$1,PROSPER_Kotwani!$36:$36,""),
IF($C21="Jonathan Wellner",_xlfn.XLOOKUP($B21,PROSPER_Wellner!$1:$1,PROSPER_Wellner!$36:$36,""),
IF($C21="Travis Harvey",_xlfn.XLOOKUP($B21,PROSPER_Harvey!$1:$1,PROSPER_Harvey!$36:$36,""),"")))))))="","",
IF($C21="Christopher Lobo",_xlfn.XLOOKUP($B21,PROSPER_Lobo!$1:$1,PROSPER_Lobo!$36:$36,""),
IF($C21="Naren Baliga",_xlfn.XLOOKUP($B21,PROSPER_Baliga!$1:$1,PROSPER_Baliga!$36:$36,""),
IF($C21="Thorsten Huhn",_xlfn.XLOOKUP($B21,PROSPER_Huhn!$1:$1,PROSPER_Huhn!$36:$36,""),
IF($C21="Nick Hull",_xlfn.XLOOKUP($B21,PROSPER_Hull!$1:$1,PROSPER_Hull!$36:$36,""),
IF($C21="Monika Kotwani",_xlfn.XLOOKUP($B21,PROSPER_Kotwani!$1:$1,PROSPER_Kotwani!$36:$36,""),
IF($C21="Jonathan Wellner",_xlfn.XLOOKUP($B21,PROSPER_Wellner!$1:$1,PROSPER_Wellner!$36:$36,""),
IF($C21="Travis Harvey",_xlfn.XLOOKUP($B21,PROSPER_Harvey!$1:$1,PROSPER_Harvey!$36:$36,""),""))))))))="","No Score",IF(IF($C21="Christopher Lobo",_xlfn.XLOOKUP($B21,PROSPER_Lobo!$1:$1,PROSPER_Lobo!$36:$36,""),
IF($C21="Naren Baliga",_xlfn.XLOOKUP($B21,PROSPER_Baliga!$1:$1,PROSPER_Baliga!$36:$36,""),
IF($C21="Thorsten Huhn",_xlfn.XLOOKUP($B21,PROSPER_Huhn!$1:$1,PROSPER_Huhn!$36:$36,""),
IF($C21="Nick Hull",_xlfn.XLOOKUP($B21,PROSPER_Hull!$1:$1,PROSPER_Hull!$36:$36,""),
IF($C21="Monika Kotwani",_xlfn.XLOOKUP($B21,PROSPER_Kotwani!$1:$1,PROSPER_Kotwani!$36:$36,""),
IF($C21="Jonathan Wellner",_xlfn.XLOOKUP($B21,PROSPER_Wellner!$1:$1,PROSPER_Wellner!$36:$36,""),
IF($C21="Travis Harvey",_xlfn.XLOOKUP($B21,PROSPER_Harvey!$1:$1,PROSPER_Harvey!$36:$36,""),"")))))))="","",
IF($C21="Christopher Lobo",_xlfn.XLOOKUP($B21,PROSPER_Lobo!$1:$1,PROSPER_Lobo!$36:$36,""),
IF($C21="Naren Baliga",_xlfn.XLOOKUP($B21,PROSPER_Baliga!$1:$1,PROSPER_Baliga!$36:$36,""),
IF($C21="Thorsten Huhn",_xlfn.XLOOKUP($B21,PROSPER_Huhn!$1:$1,PROSPER_Huhn!$36:$36,""),
IF($C21="Nick Hull",_xlfn.XLOOKUP($B21,PROSPER_Hull!$1:$1,PROSPER_Hull!$36:$36,""),
IF($C21="Monika Kotwani",_xlfn.XLOOKUP($B21,PROSPER_Kotwani!$1:$1,PROSPER_Kotwani!$36:$36,""),
IF($C21="Jonathan Wellner",_xlfn.XLOOKUP($B21,PROSPER_Wellner!$1:$1,PROSPER_Wellner!$36:$36,""),
IF($C21="Travis Harvey",_xlfn.XLOOKUP($B21,PROSPER_Harvey!$1:$1,PROSPER_Harvey!$36:$36,""),"")))))))))</f>
        <v>N/A</v>
      </c>
      <c r="ET21" s="131" t="str">
        <f>IF(IF(IF($C21="Christopher Lobo",_xlfn.XLOOKUP($B21,PROSPER_Lobo!$1:$1,PROSPER_Lobo!$37:$37,""),
IF($C21="Naren Baliga",_xlfn.XLOOKUP($B21,PROSPER_Baliga!$1:$1,PROSPER_Baliga!$37:$37,""),
IF($C21="Thorsten Huhn",_xlfn.XLOOKUP($B21,PROSPER_Huhn!$1:$1,PROSPER_Huhn!$37:$37,""),
IF($C21="Nick Hull",_xlfn.XLOOKUP($B21,PROSPER_Hull!$1:$1,PROSPER_Hull!$37:$37,""),
IF($C21="Monika Kotwani",_xlfn.XLOOKUP($B21,PROSPER_Kotwani!$1:$1,PROSPER_Kotwani!$37:$37,""),
IF($C21="Jonathan Wellner",_xlfn.XLOOKUP($B21,PROSPER_Wellner!$1:$1,PROSPER_Wellner!$37:$37,""),
IF($C21="Travis Harvey",_xlfn.XLOOKUP($B21,PROSPER_Harvey!$1:$1,PROSPER_Harvey!$37:$37,""),"")))))))="","",
IF($C21="Christopher Lobo",_xlfn.XLOOKUP($B21,PROSPER_Lobo!$1:$1,PROSPER_Lobo!$37:$37,""),
IF($C21="Naren Baliga",_xlfn.XLOOKUP($B21,PROSPER_Baliga!$1:$1,PROSPER_Baliga!$37:$37,""),
IF($C21="Thorsten Huhn",_xlfn.XLOOKUP($B21,PROSPER_Huhn!$1:$1,PROSPER_Huhn!$37:$37,""),
IF($C21="Nick Hull",_xlfn.XLOOKUP($B21,PROSPER_Hull!$1:$1,PROSPER_Hull!$37:$37,""),
IF($C21="Monika Kotwani",_xlfn.XLOOKUP($B21,PROSPER_Kotwani!$1:$1,PROSPER_Kotwani!$37:$37,""),
IF($C21="Jonathan Wellner",_xlfn.XLOOKUP($B21,PROSPER_Wellner!$1:$1,PROSPER_Wellner!$37:$37,""),
IF($C21="Travis Harvey",_xlfn.XLOOKUP($B21,PROSPER_Harvey!$1:$1,PROSPER_Harvey!$37:$37,""),""))))))))="","No Comment",IF(IF($C21="Christopher Lobo",_xlfn.XLOOKUP($B21,PROSPER_Lobo!$1:$1,PROSPER_Lobo!$37:$37,""),
IF($C21="Naren Baliga",_xlfn.XLOOKUP($B21,PROSPER_Baliga!$1:$1,PROSPER_Baliga!$37:$37,""),
IF($C21="Thorsten Huhn",_xlfn.XLOOKUP($B21,PROSPER_Huhn!$1:$1,PROSPER_Huhn!$37:$37,""),
IF($C21="Nick Hull",_xlfn.XLOOKUP($B21,PROSPER_Hull!$1:$1,PROSPER_Hull!$37:$37,""),
IF($C21="Monika Kotwani",_xlfn.XLOOKUP($B21,PROSPER_Kotwani!$1:$1,PROSPER_Kotwani!$37:$37,""),
IF($C21="Jonathan Wellner",_xlfn.XLOOKUP($B21,PROSPER_Wellner!$1:$1,PROSPER_Wellner!$37:$37,""),
IF($C21="Travis Harvey",_xlfn.XLOOKUP($B21,PROSPER_Harvey!$1:$1,PROSPER_Harvey!$37:$37,""),"")))))))="","",
IF($C21="Christopher Lobo",_xlfn.XLOOKUP($B21,PROSPER_Lobo!$1:$1,PROSPER_Lobo!$37:$37,""),
IF($C21="Naren Baliga",_xlfn.XLOOKUP($B21,PROSPER_Baliga!$1:$1,PROSPER_Baliga!$37:$37,""),
IF($C21="Thorsten Huhn",_xlfn.XLOOKUP($B21,PROSPER_Huhn!$1:$1,PROSPER_Huhn!$37:$37,""),
IF($C21="Nick Hull",_xlfn.XLOOKUP($B21,PROSPER_Hull!$1:$1,PROSPER_Hull!$37:$37,""),
IF($C21="Monika Kotwani",_xlfn.XLOOKUP($B21,PROSPER_Kotwani!$1:$1,PROSPER_Kotwani!$37:$37,""),
IF($C21="Jonathan Wellner",_xlfn.XLOOKUP($B21,PROSPER_Wellner!$1:$1,PROSPER_Wellner!$37:$37,""),
IF($C21="Travis Harvey",_xlfn.XLOOKUP($B21,PROSPER_Harvey!$1:$1,PROSPER_Harvey!$37:$37,""),"")))))))))</f>
        <v>N/A</v>
      </c>
      <c r="EU21" s="150" t="str">
        <f t="shared" si="182"/>
        <v>N/A</v>
      </c>
      <c r="EV21" s="130" t="str">
        <f>_xlfn.XLOOKUP(B21,PROSPERInitial_Query!$E:$E,PROSPERInitial_Query!$AG:$AG,"",,-1)</f>
        <v/>
      </c>
      <c r="EW21" s="121" t="str">
        <f t="shared" si="67"/>
        <v>Fernanda Ramalho2 - RelationshipAccount / Stakeholder 7Name</v>
      </c>
      <c r="EX21" s="121" t="str">
        <f>_xlfn.XLOOKUP(EW21,PROSPERDelta_Query!BK:BK,PROSPERDelta_Query!AI:AI,"",,-1)</f>
        <v/>
      </c>
      <c r="EY21" s="126" t="str">
        <f>_xlfn.XLOOKUP(B21,PROSPERInitial_Query!$E:$E,PROSPERInitial_Query!$W:$W,"",,-1)</f>
        <v/>
      </c>
      <c r="EZ21" s="121" t="str">
        <f t="shared" si="68"/>
        <v>Fernanda Ramalho2 - RelationshipAccount / Stakeholder 7Self Score</v>
      </c>
      <c r="FA21" s="126" t="str">
        <f>_xlfn.XLOOKUP(EZ21,PROSPERDelta_Query!BK:BK,PROSPERDelta_Query!AS:AS,"",,-1)</f>
        <v/>
      </c>
      <c r="FB21" s="131" t="str">
        <f t="shared" si="183"/>
        <v/>
      </c>
      <c r="FC21" s="131" t="str">
        <f t="shared" si="184"/>
        <v>N/A</v>
      </c>
      <c r="FD21" s="132" t="str">
        <f t="shared" si="185"/>
        <v>N/A</v>
      </c>
      <c r="FE21" s="132" t="str">
        <f>IF(IF(IF($C21="Christopher Lobo",_xlfn.XLOOKUP($B21,PROSPER_Lobo!$1:$1,PROSPER_Lobo!$39:$39,""),
IF($C21="Naren Baliga",_xlfn.XLOOKUP($B21,PROSPER_Baliga!$1:$1,PROSPER_Baliga!$39:$39,""),
IF($C21="Thorsten Huhn",_xlfn.XLOOKUP($B21,PROSPER_Huhn!$1:$1,PROSPER_Huhn!$39:$39,""),
IF($C21="Nick Hull",_xlfn.XLOOKUP($B21,PROSPER_Hull!$1:$1,PROSPER_Hull!$39:$39,""),
IF($C21="Monika Kotwani",_xlfn.XLOOKUP($B21,PROSPER_Kotwani!$1:$1,PROSPER_Kotwani!$39:$39,""),
IF($C21="Jonathan Wellner",_xlfn.XLOOKUP($B21,PROSPER_Wellner!$1:$1,PROSPER_Wellner!$39:$39,""),
IF($C21="Travis Harvey",_xlfn.XLOOKUP($B21,PROSPER_Harvey!$1:$1,PROSPER_Harvey!$39:$39,""),"")))))))="","",
IF($C21="Christopher Lobo",_xlfn.XLOOKUP($B21,PROSPER_Lobo!$1:$1,PROSPER_Lobo!$39:$39,""),
IF($C21="Naren Baliga",_xlfn.XLOOKUP($B21,PROSPER_Baliga!$1:$1,PROSPER_Baliga!$39:$39,""),
IF($C21="Thorsten Huhn",_xlfn.XLOOKUP($B21,PROSPER_Huhn!$1:$1,PROSPER_Huhn!$39:$39,""),
IF($C21="Nick Hull",_xlfn.XLOOKUP($B21,PROSPER_Hull!$1:$1,PROSPER_Hull!$39:$39,""),
IF($C21="Monika Kotwani",_xlfn.XLOOKUP($B21,PROSPER_Kotwani!$1:$1,PROSPER_Kotwani!$39:$39,""),
IF($C21="Jonathan Wellner",_xlfn.XLOOKUP($B21,PROSPER_Wellner!$1:$1,PROSPER_Wellner!$39:$39,""),
IF($C21="Travis Harvey",_xlfn.XLOOKUP($B21,PROSPER_Harvey!$1:$1,PROSPER_Harvey!$39:$39,""),""))))))))="","No Score",IF(IF($C21="Christopher Lobo",_xlfn.XLOOKUP($B21,PROSPER_Lobo!$1:$1,PROSPER_Lobo!$39:$39,""),
IF($C21="Naren Baliga",_xlfn.XLOOKUP($B21,PROSPER_Baliga!$1:$1,PROSPER_Baliga!$39:$39,""),
IF($C21="Thorsten Huhn",_xlfn.XLOOKUP($B21,PROSPER_Huhn!$1:$1,PROSPER_Huhn!$39:$39,""),
IF($C21="Nick Hull",_xlfn.XLOOKUP($B21,PROSPER_Hull!$1:$1,PROSPER_Hull!$39:$39,""),
IF($C21="Monika Kotwani",_xlfn.XLOOKUP($B21,PROSPER_Kotwani!$1:$1,PROSPER_Kotwani!$39:$39,""),
IF($C21="Jonathan Wellner",_xlfn.XLOOKUP($B21,PROSPER_Wellner!$1:$1,PROSPER_Wellner!$39:$39,""),
IF($C21="Travis Harvey",_xlfn.XLOOKUP($B21,PROSPER_Harvey!$1:$1,PROSPER_Harvey!$39:$39,""),"")))))))="","",
IF($C21="Christopher Lobo",_xlfn.XLOOKUP($B21,PROSPER_Lobo!$1:$1,PROSPER_Lobo!$39:$39,""),
IF($C21="Naren Baliga",_xlfn.XLOOKUP($B21,PROSPER_Baliga!$1:$1,PROSPER_Baliga!$39:$39,""),
IF($C21="Thorsten Huhn",_xlfn.XLOOKUP($B21,PROSPER_Huhn!$1:$1,PROSPER_Huhn!$39:$39,""),
IF($C21="Nick Hull",_xlfn.XLOOKUP($B21,PROSPER_Hull!$1:$1,PROSPER_Hull!$39:$39,""),
IF($C21="Monika Kotwani",_xlfn.XLOOKUP($B21,PROSPER_Kotwani!$1:$1,PROSPER_Kotwani!$39:$39,""),
IF($C21="Jonathan Wellner",_xlfn.XLOOKUP($B21,PROSPER_Wellner!$1:$1,PROSPER_Wellner!$39:$39,""),
IF($C21="Travis Harvey",_xlfn.XLOOKUP($B21,PROSPER_Harvey!$1:$1,PROSPER_Harvey!$39:$39,""),"")))))))))</f>
        <v>N/A</v>
      </c>
      <c r="FF21" s="131" t="str">
        <f>IF(IF(IF($C21="Christopher Lobo",_xlfn.XLOOKUP($B21,PROSPER_Lobo!$1:$1,PROSPER_Lobo!$40:$40,""),
IF($C21="Naren Baliga",_xlfn.XLOOKUP($B21,PROSPER_Baliga!$1:$1,PROSPER_Baliga!$40:$40,""),
IF($C21="Thorsten Huhn",_xlfn.XLOOKUP($B21,PROSPER_Huhn!$1:$1,PROSPER_Huhn!$40:$40,""),
IF($C21="Nick Hull",_xlfn.XLOOKUP($B21,PROSPER_Hull!$1:$1,PROSPER_Hull!$40:$40,""),
IF($C21="Monika Kotwani",_xlfn.XLOOKUP($B21,PROSPER_Kotwani!$1:$1,PROSPER_Kotwani!$40:$40,""),
IF($C21="Jonathan Wellner",_xlfn.XLOOKUP($B21,PROSPER_Wellner!$1:$1,PROSPER_Wellner!$40:$40,""),
IF($C21="Travis Harvey",_xlfn.XLOOKUP($B21,PROSPER_Harvey!$1:$1,PROSPER_Harvey!$40:$40,""),"")))))))="","",
IF($C21="Christopher Lobo",_xlfn.XLOOKUP($B21,PROSPER_Lobo!$1:$1,PROSPER_Lobo!$40:$40,""),
IF($C21="Naren Baliga",_xlfn.XLOOKUP($B21,PROSPER_Baliga!$1:$1,PROSPER_Baliga!$40:$40,""),
IF($C21="Thorsten Huhn",_xlfn.XLOOKUP($B21,PROSPER_Huhn!$1:$1,PROSPER_Huhn!$40:$40,""),
IF($C21="Nick Hull",_xlfn.XLOOKUP($B21,PROSPER_Hull!$1:$1,PROSPER_Hull!$40:$40,""),
IF($C21="Monika Kotwani",_xlfn.XLOOKUP($B21,PROSPER_Kotwani!$1:$1,PROSPER_Kotwani!$40:$40,""),
IF($C21="Jonathan Wellner",_xlfn.XLOOKUP($B21,PROSPER_Wellner!$1:$1,PROSPER_Wellner!$40:$40,""),
IF($C21="Travis Harvey",_xlfn.XLOOKUP($B21,PROSPER_Harvey!$1:$1,PROSPER_Harvey!$40:$40,""),""))))))))="","No Comment",IF(IF($C21="Christopher Lobo",_xlfn.XLOOKUP($B21,PROSPER_Lobo!$1:$1,PROSPER_Lobo!$40:$40,""),
IF($C21="Naren Baliga",_xlfn.XLOOKUP($B21,PROSPER_Baliga!$1:$1,PROSPER_Baliga!$40:$40,""),
IF($C21="Thorsten Huhn",_xlfn.XLOOKUP($B21,PROSPER_Huhn!$1:$1,PROSPER_Huhn!$40:$40,""),
IF($C21="Nick Hull",_xlfn.XLOOKUP($B21,PROSPER_Hull!$1:$1,PROSPER_Hull!$40:$40,""),
IF($C21="Monika Kotwani",_xlfn.XLOOKUP($B21,PROSPER_Kotwani!$1:$1,PROSPER_Kotwani!$40:$40,""),
IF($C21="Jonathan Wellner",_xlfn.XLOOKUP($B21,PROSPER_Wellner!$1:$1,PROSPER_Wellner!$40:$40,""),
IF($C21="Travis Harvey",_xlfn.XLOOKUP($B21,PROSPER_Harvey!$1:$1,PROSPER_Harvey!$40:$40,""),"")))))))="","",
IF($C21="Christopher Lobo",_xlfn.XLOOKUP($B21,PROSPER_Lobo!$1:$1,PROSPER_Lobo!$40:$40,""),
IF($C21="Naren Baliga",_xlfn.XLOOKUP($B21,PROSPER_Baliga!$1:$1,PROSPER_Baliga!$40:$40,""),
IF($C21="Thorsten Huhn",_xlfn.XLOOKUP($B21,PROSPER_Huhn!$1:$1,PROSPER_Huhn!$40:$40,""),
IF($C21="Nick Hull",_xlfn.XLOOKUP($B21,PROSPER_Hull!$1:$1,PROSPER_Hull!$40:$40,""),
IF($C21="Monika Kotwani",_xlfn.XLOOKUP($B21,PROSPER_Kotwani!$1:$1,PROSPER_Kotwani!$40:$40,""),
IF($C21="Jonathan Wellner",_xlfn.XLOOKUP($B21,PROSPER_Wellner!$1:$1,PROSPER_Wellner!$40:$40,""),
IF($C21="Travis Harvey",_xlfn.XLOOKUP($B21,PROSPER_Harvey!$1:$1,PROSPER_Harvey!$40:$40,""),"")))))))))</f>
        <v>N/A</v>
      </c>
      <c r="FG21" s="150" t="str">
        <f t="shared" si="186"/>
        <v>N/A</v>
      </c>
      <c r="FH21" s="130" t="str">
        <f>_xlfn.XLOOKUP(B21,PROSPERInitial_Query!$E:$E,PROSPERInitial_Query!$AH:$AH,"",,-1)</f>
        <v/>
      </c>
      <c r="FI21" s="121" t="str">
        <f t="shared" si="73"/>
        <v>Fernanda Ramalho2 - RelationshipAccount / Stakeholder 8Name</v>
      </c>
      <c r="FJ21" s="121" t="str">
        <f>_xlfn.XLOOKUP(FI21,PROSPERDelta_Query!BK:BK,PROSPERDelta_Query!AJ:AJ,"",,-1)</f>
        <v/>
      </c>
      <c r="FK21" s="126" t="str">
        <f>_xlfn.XLOOKUP(B21,PROSPERInitial_Query!$E:$E,PROSPERInitial_Query!$X:$X,"",,-1)</f>
        <v/>
      </c>
      <c r="FL21" s="121" t="str">
        <f t="shared" si="74"/>
        <v>Fernanda Ramalho2 - RelationshipAccount / Stakeholder 8Self Score</v>
      </c>
      <c r="FM21" s="126" t="str">
        <f>_xlfn.XLOOKUP(FL21,PROSPERDelta_Query!BK:BK,PROSPERDelta_Query!AT:AT,"",,-1)</f>
        <v/>
      </c>
      <c r="FN21" s="131" t="str">
        <f t="shared" si="187"/>
        <v/>
      </c>
      <c r="FO21" s="131" t="str">
        <f t="shared" si="188"/>
        <v>N/A</v>
      </c>
      <c r="FP21" s="132" t="str">
        <f t="shared" si="189"/>
        <v>N/A</v>
      </c>
      <c r="FQ21" s="132" t="str">
        <f>IF(IF(IF($C21="Christopher Lobo",_xlfn.XLOOKUP($B21,PROSPER_Lobo!$1:$1,PROSPER_Lobo!$42:$42,""),
IF($C21="Naren Baliga",_xlfn.XLOOKUP($B21,PROSPER_Baliga!$1:$1,PROSPER_Baliga!$42:$42,""),
IF($C21="Thorsten Huhn",_xlfn.XLOOKUP($B21,PROSPER_Huhn!$1:$1,PROSPER_Huhn!$42:$42,""),
IF($C21="Nick Hull",_xlfn.XLOOKUP($B21,PROSPER_Hull!$1:$1,PROSPER_Hull!$42:$42,""),
IF($C21="Monika Kotwani",_xlfn.XLOOKUP($B21,PROSPER_Kotwani!$1:$1,PROSPER_Kotwani!$42:$42,""),
IF($C21="Jonathan Wellner",_xlfn.XLOOKUP($B21,PROSPER_Wellner!$1:$1,PROSPER_Wellner!$42:$42,""),
IF($C21="Travis Harvey",_xlfn.XLOOKUP($B21,PROSPER_Harvey!$1:$1,PROSPER_Harvey!$42:$42,""),"")))))))="","",
IF($C21="Christopher Lobo",_xlfn.XLOOKUP($B21,PROSPER_Lobo!$1:$1,PROSPER_Lobo!$42:$42,""),
IF($C21="Naren Baliga",_xlfn.XLOOKUP($B21,PROSPER_Baliga!$1:$1,PROSPER_Baliga!$42:$42,""),
IF($C21="Thorsten Huhn",_xlfn.XLOOKUP($B21,PROSPER_Huhn!$1:$1,PROSPER_Huhn!$42:$42,""),
IF($C21="Nick Hull",_xlfn.XLOOKUP($B21,PROSPER_Hull!$1:$1,PROSPER_Hull!$42:$42,""),
IF($C21="Monika Kotwani",_xlfn.XLOOKUP($B21,PROSPER_Kotwani!$1:$1,PROSPER_Kotwani!$42:$42,""),
IF($C21="Jonathan Wellner",_xlfn.XLOOKUP($B21,PROSPER_Wellner!$1:$1,PROSPER_Wellner!$42:$42,""),
IF($C21="Travis Harvey",_xlfn.XLOOKUP($B21,PROSPER_Harvey!$1:$1,PROSPER_Harvey!$42:$42,""),""))))))))="","No Score",IF(IF($C21="Christopher Lobo",_xlfn.XLOOKUP($B21,PROSPER_Lobo!$1:$1,PROSPER_Lobo!$42:$42,""),
IF($C21="Naren Baliga",_xlfn.XLOOKUP($B21,PROSPER_Baliga!$1:$1,PROSPER_Baliga!$42:$42,""),
IF($C21="Thorsten Huhn",_xlfn.XLOOKUP($B21,PROSPER_Huhn!$1:$1,PROSPER_Huhn!$42:$42,""),
IF($C21="Nick Hull",_xlfn.XLOOKUP($B21,PROSPER_Hull!$1:$1,PROSPER_Hull!$42:$42,""),
IF($C21="Monika Kotwani",_xlfn.XLOOKUP($B21,PROSPER_Kotwani!$1:$1,PROSPER_Kotwani!$42:$42,""),
IF($C21="Jonathan Wellner",_xlfn.XLOOKUP($B21,PROSPER_Wellner!$1:$1,PROSPER_Wellner!$42:$42,""),
IF($C21="Travis Harvey",_xlfn.XLOOKUP($B21,PROSPER_Harvey!$1:$1,PROSPER_Harvey!$42:$42,""),"")))))))="","",
IF($C21="Christopher Lobo",_xlfn.XLOOKUP($B21,PROSPER_Lobo!$1:$1,PROSPER_Lobo!$42:$42,""),
IF($C21="Naren Baliga",_xlfn.XLOOKUP($B21,PROSPER_Baliga!$1:$1,PROSPER_Baliga!$42:$42,""),
IF($C21="Thorsten Huhn",_xlfn.XLOOKUP($B21,PROSPER_Huhn!$1:$1,PROSPER_Huhn!$42:$42,""),
IF($C21="Nick Hull",_xlfn.XLOOKUP($B21,PROSPER_Hull!$1:$1,PROSPER_Hull!$42:$42,""),
IF($C21="Monika Kotwani",_xlfn.XLOOKUP($B21,PROSPER_Kotwani!$1:$1,PROSPER_Kotwani!$42:$42,""),
IF($C21="Jonathan Wellner",_xlfn.XLOOKUP($B21,PROSPER_Wellner!$1:$1,PROSPER_Wellner!$42:$42,""),
IF($C21="Travis Harvey",_xlfn.XLOOKUP($B21,PROSPER_Harvey!$1:$1,PROSPER_Harvey!$42:$42,""),"")))))))))</f>
        <v>N/A</v>
      </c>
      <c r="FR21" s="131" t="str">
        <f>IF(IF(IF($C21="Christopher Lobo",_xlfn.XLOOKUP($B21,PROSPER_Lobo!$1:$1,PROSPER_Lobo!$43:$43,""),
IF($C21="Naren Baliga",_xlfn.XLOOKUP($B21,PROSPER_Baliga!$1:$1,PROSPER_Baliga!$43:$43,""),
IF($C21="Thorsten Huhn",_xlfn.XLOOKUP($B21,PROSPER_Huhn!$1:$1,PROSPER_Huhn!$43:$43,""),
IF($C21="Nick Hull",_xlfn.XLOOKUP($B21,PROSPER_Hull!$1:$1,PROSPER_Hull!$43:$43,""),
IF($C21="Monika Kotwani",_xlfn.XLOOKUP($B21,PROSPER_Kotwani!$1:$1,PROSPER_Kotwani!$43:$43,""),
IF($C21="Jonathan Wellner",_xlfn.XLOOKUP($B21,PROSPER_Wellner!$1:$1,PROSPER_Wellner!$43:$43,""),
IF($C21="Travis Harvey",_xlfn.XLOOKUP($B21,PROSPER_Harvey!$1:$1,PROSPER_Harvey!$43:$43,""),"")))))))="","",
IF($C21="Christopher Lobo",_xlfn.XLOOKUP($B21,PROSPER_Lobo!$1:$1,PROSPER_Lobo!$43:$43,""),
IF($C21="Naren Baliga",_xlfn.XLOOKUP($B21,PROSPER_Baliga!$1:$1,PROSPER_Baliga!$43:$43,""),
IF($C21="Thorsten Huhn",_xlfn.XLOOKUP($B21,PROSPER_Huhn!$1:$1,PROSPER_Huhn!$43:$43,""),
IF($C21="Nick Hull",_xlfn.XLOOKUP($B21,PROSPER_Hull!$1:$1,PROSPER_Hull!$43:$43,""),
IF($C21="Monika Kotwani",_xlfn.XLOOKUP($B21,PROSPER_Kotwani!$1:$1,PROSPER_Kotwani!$43:$43,""),
IF($C21="Jonathan Wellner",_xlfn.XLOOKUP($B21,PROSPER_Wellner!$1:$1,PROSPER_Wellner!$43:$43,""),
IF($C21="Travis Harvey",_xlfn.XLOOKUP($B21,PROSPER_Harvey!$1:$1,PROSPER_Harvey!$43:$43,""),""))))))))="","No Comment",IF(IF($C21="Christopher Lobo",_xlfn.XLOOKUP($B21,PROSPER_Lobo!$1:$1,PROSPER_Lobo!$43:$43,""),
IF($C21="Naren Baliga",_xlfn.XLOOKUP($B21,PROSPER_Baliga!$1:$1,PROSPER_Baliga!$43:$43,""),
IF($C21="Thorsten Huhn",_xlfn.XLOOKUP($B21,PROSPER_Huhn!$1:$1,PROSPER_Huhn!$43:$43,""),
IF($C21="Nick Hull",_xlfn.XLOOKUP($B21,PROSPER_Hull!$1:$1,PROSPER_Hull!$43:$43,""),
IF($C21="Monika Kotwani",_xlfn.XLOOKUP($B21,PROSPER_Kotwani!$1:$1,PROSPER_Kotwani!$43:$43,""),
IF($C21="Jonathan Wellner",_xlfn.XLOOKUP($B21,PROSPER_Wellner!$1:$1,PROSPER_Wellner!$43:$43,""),
IF($C21="Travis Harvey",_xlfn.XLOOKUP($B21,PROSPER_Harvey!$1:$1,PROSPER_Harvey!$43:$43,""),"")))))))="","",
IF($C21="Christopher Lobo",_xlfn.XLOOKUP($B21,PROSPER_Lobo!$1:$1,PROSPER_Lobo!$43:$43,""),
IF($C21="Naren Baliga",_xlfn.XLOOKUP($B21,PROSPER_Baliga!$1:$1,PROSPER_Baliga!$43:$43,""),
IF($C21="Thorsten Huhn",_xlfn.XLOOKUP($B21,PROSPER_Huhn!$1:$1,PROSPER_Huhn!$43:$43,""),
IF($C21="Nick Hull",_xlfn.XLOOKUP($B21,PROSPER_Hull!$1:$1,PROSPER_Hull!$43:$43,""),
IF($C21="Monika Kotwani",_xlfn.XLOOKUP($B21,PROSPER_Kotwani!$1:$1,PROSPER_Kotwani!$43:$43,""),
IF($C21="Jonathan Wellner",_xlfn.XLOOKUP($B21,PROSPER_Wellner!$1:$1,PROSPER_Wellner!$43:$43,""),
IF($C21="Travis Harvey",_xlfn.XLOOKUP($B21,PROSPER_Harvey!$1:$1,PROSPER_Harvey!$43:$43,""),"")))))))))</f>
        <v>N/A</v>
      </c>
      <c r="FS21" s="150" t="str">
        <f t="shared" si="190"/>
        <v>N/A</v>
      </c>
      <c r="FT21" s="130" t="str">
        <f>_xlfn.XLOOKUP(B21,PROSPERInitial_Query!$E:$E,PROSPERInitial_Query!$AI:$AI,"",,-1)</f>
        <v/>
      </c>
      <c r="FU21" s="121" t="str">
        <f t="shared" si="79"/>
        <v>Fernanda Ramalho2 - RelationshipAccount / Stakeholder 9Name</v>
      </c>
      <c r="FV21" s="121" t="str">
        <f>_xlfn.XLOOKUP(FU21,PROSPERDelta_Query!BK:BK,PROSPERDelta_Query!AK:AK,"",,-1)</f>
        <v/>
      </c>
      <c r="FW21" s="126" t="str">
        <f>_xlfn.XLOOKUP(B21,PROSPERInitial_Query!$E:$E,PROSPERInitial_Query!$Y:$Y,"",,-1)</f>
        <v/>
      </c>
      <c r="FX21" s="121" t="str">
        <f t="shared" si="80"/>
        <v>Fernanda Ramalho2 - RelationshipAccount / Stakeholder 9Self Score</v>
      </c>
      <c r="FY21" s="126" t="str">
        <f>_xlfn.XLOOKUP(FX21,PROSPERDelta_Query!BK:BK,PROSPERDelta_Query!AU:AU,"",,-1)</f>
        <v/>
      </c>
      <c r="FZ21" s="131" t="str">
        <f t="shared" si="191"/>
        <v/>
      </c>
      <c r="GA21" s="131" t="str">
        <f t="shared" si="192"/>
        <v>N/A</v>
      </c>
      <c r="GB21" s="132" t="str">
        <f t="shared" si="193"/>
        <v>N/A</v>
      </c>
      <c r="GC21" s="132" t="str">
        <f>IF(IF(IF($C21="Christopher Lobo",_xlfn.XLOOKUP($B21,PROSPER_Lobo!$1:$1,PROSPER_Lobo!$45:$45,""),
IF($C21="Naren Baliga",_xlfn.XLOOKUP($B21,PROSPER_Baliga!$1:$1,PROSPER_Baliga!$45:$45,""),
IF($C21="Thorsten Huhn",_xlfn.XLOOKUP($B21,PROSPER_Huhn!$1:$1,PROSPER_Huhn!$45:$45,""),
IF($C21="Nick Hull",_xlfn.XLOOKUP($B21,PROSPER_Hull!$1:$1,PROSPER_Hull!$45:$45,""),
IF($C21="Monika Kotwani",_xlfn.XLOOKUP($B21,PROSPER_Kotwani!$1:$1,PROSPER_Kotwani!$45:$45,""),
IF($C21="Jonathan Wellner",_xlfn.XLOOKUP($B21,PROSPER_Wellner!$1:$1,PROSPER_Wellner!$45:$45,""),
IF($C21="Travis Harvey",_xlfn.XLOOKUP($B21,PROSPER_Harvey!$1:$1,PROSPER_Harvey!$45:$45,""),"")))))))="","",
IF($C21="Christopher Lobo",_xlfn.XLOOKUP($B21,PROSPER_Lobo!$1:$1,PROSPER_Lobo!$45:$45,""),
IF($C21="Naren Baliga",_xlfn.XLOOKUP($B21,PROSPER_Baliga!$1:$1,PROSPER_Baliga!$45:$45,""),
IF($C21="Thorsten Huhn",_xlfn.XLOOKUP($B21,PROSPER_Huhn!$1:$1,PROSPER_Huhn!$45:$45,""),
IF($C21="Nick Hull",_xlfn.XLOOKUP($B21,PROSPER_Hull!$1:$1,PROSPER_Hull!$45:$45,""),
IF($C21="Monika Kotwani",_xlfn.XLOOKUP($B21,PROSPER_Kotwani!$1:$1,PROSPER_Kotwani!$45:$45,""),
IF($C21="Jonathan Wellner",_xlfn.XLOOKUP($B21,PROSPER_Wellner!$1:$1,PROSPER_Wellner!$45:$45,""),
IF($C21="Travis Harvey",_xlfn.XLOOKUP($B21,PROSPER_Harvey!$1:$1,PROSPER_Harvey!$45:$45,""),""))))))))="","No Score",IF(IF($C21="Christopher Lobo",_xlfn.XLOOKUP($B21,PROSPER_Lobo!$1:$1,PROSPER_Lobo!$45:$45,""),
IF($C21="Naren Baliga",_xlfn.XLOOKUP($B21,PROSPER_Baliga!$1:$1,PROSPER_Baliga!$45:$45,""),
IF($C21="Thorsten Huhn",_xlfn.XLOOKUP($B21,PROSPER_Huhn!$1:$1,PROSPER_Huhn!$45:$45,""),
IF($C21="Nick Hull",_xlfn.XLOOKUP($B21,PROSPER_Hull!$1:$1,PROSPER_Hull!$45:$45,""),
IF($C21="Monika Kotwani",_xlfn.XLOOKUP($B21,PROSPER_Kotwani!$1:$1,PROSPER_Kotwani!$45:$45,""),
IF($C21="Jonathan Wellner",_xlfn.XLOOKUP($B21,PROSPER_Wellner!$1:$1,PROSPER_Wellner!$45:$45,""),
IF($C21="Travis Harvey",_xlfn.XLOOKUP($B21,PROSPER_Harvey!$1:$1,PROSPER_Harvey!$45:$45,""),"")))))))="","",
IF($C21="Christopher Lobo",_xlfn.XLOOKUP($B21,PROSPER_Lobo!$1:$1,PROSPER_Lobo!$45:$45,""),
IF($C21="Naren Baliga",_xlfn.XLOOKUP($B21,PROSPER_Baliga!$1:$1,PROSPER_Baliga!$45:$45,""),
IF($C21="Thorsten Huhn",_xlfn.XLOOKUP($B21,PROSPER_Huhn!$1:$1,PROSPER_Huhn!$45:$45,""),
IF($C21="Nick Hull",_xlfn.XLOOKUP($B21,PROSPER_Hull!$1:$1,PROSPER_Hull!$45:$45,""),
IF($C21="Monika Kotwani",_xlfn.XLOOKUP($B21,PROSPER_Kotwani!$1:$1,PROSPER_Kotwani!$45:$45,""),
IF($C21="Jonathan Wellner",_xlfn.XLOOKUP($B21,PROSPER_Wellner!$1:$1,PROSPER_Wellner!$45:$45,""),
IF($C21="Travis Harvey",_xlfn.XLOOKUP($B21,PROSPER_Harvey!$1:$1,PROSPER_Harvey!$45:$45,""),"")))))))))</f>
        <v>N/A</v>
      </c>
      <c r="GD21" s="131" t="str">
        <f>IF(IF(IF($C21="Christopher Lobo",_xlfn.XLOOKUP($B21,PROSPER_Lobo!$1:$1,PROSPER_Lobo!$46:$46,""),
IF($C21="Naren Baliga",_xlfn.XLOOKUP($B21,PROSPER_Baliga!$1:$1,PROSPER_Baliga!$46:$46,""),
IF($C21="Thorsten Huhn",_xlfn.XLOOKUP($B21,PROSPER_Huhn!$1:$1,PROSPER_Huhn!$46:$46,""),
IF($C21="Nick Hull",_xlfn.XLOOKUP($B21,PROSPER_Hull!$1:$1,PROSPER_Hull!$46:$46,""),
IF($C21="Monika Kotwani",_xlfn.XLOOKUP($B21,PROSPER_Kotwani!$1:$1,PROSPER_Kotwani!$46:$46,""),
IF($C21="Jonathan Wellner",_xlfn.XLOOKUP($B21,PROSPER_Wellner!$1:$1,PROSPER_Wellner!$46:$46,""),
IF($C21="Travis Harvey",_xlfn.XLOOKUP($B21,PROSPER_Harvey!$1:$1,PROSPER_Harvey!$46:$46,""),"")))))))="","",
IF($C21="Christopher Lobo",_xlfn.XLOOKUP($B21,PROSPER_Lobo!$1:$1,PROSPER_Lobo!$46:$46,""),
IF($C21="Naren Baliga",_xlfn.XLOOKUP($B21,PROSPER_Baliga!$1:$1,PROSPER_Baliga!$46:$46,""),
IF($C21="Thorsten Huhn",_xlfn.XLOOKUP($B21,PROSPER_Huhn!$1:$1,PROSPER_Huhn!$46:$46,""),
IF($C21="Nick Hull",_xlfn.XLOOKUP($B21,PROSPER_Hull!$1:$1,PROSPER_Hull!$46:$46,""),
IF($C21="Monika Kotwani",_xlfn.XLOOKUP($B21,PROSPER_Kotwani!$1:$1,PROSPER_Kotwani!$46:$46,""),
IF($C21="Jonathan Wellner",_xlfn.XLOOKUP($B21,PROSPER_Wellner!$1:$1,PROSPER_Wellner!$46:$46,""),
IF($C21="Travis Harvey",_xlfn.XLOOKUP($B21,PROSPER_Harvey!$1:$1,PROSPER_Harvey!$46:$46,""),""))))))))="","No Comment",IF(IF($C21="Christopher Lobo",_xlfn.XLOOKUP($B21,PROSPER_Lobo!$1:$1,PROSPER_Lobo!$46:$46,""),
IF($C21="Naren Baliga",_xlfn.XLOOKUP($B21,PROSPER_Baliga!$1:$1,PROSPER_Baliga!$46:$46,""),
IF($C21="Thorsten Huhn",_xlfn.XLOOKUP($B21,PROSPER_Huhn!$1:$1,PROSPER_Huhn!$46:$46,""),
IF($C21="Nick Hull",_xlfn.XLOOKUP($B21,PROSPER_Hull!$1:$1,PROSPER_Hull!$46:$46,""),
IF($C21="Monika Kotwani",_xlfn.XLOOKUP($B21,PROSPER_Kotwani!$1:$1,PROSPER_Kotwani!$46:$46,""),
IF($C21="Jonathan Wellner",_xlfn.XLOOKUP($B21,PROSPER_Wellner!$1:$1,PROSPER_Wellner!$46:$46,""),
IF($C21="Travis Harvey",_xlfn.XLOOKUP($B21,PROSPER_Harvey!$1:$1,PROSPER_Harvey!$46:$46,""),"")))))))="","",
IF($C21="Christopher Lobo",_xlfn.XLOOKUP($B21,PROSPER_Lobo!$1:$1,PROSPER_Lobo!$46:$46,""),
IF($C21="Naren Baliga",_xlfn.XLOOKUP($B21,PROSPER_Baliga!$1:$1,PROSPER_Baliga!$46:$46,""),
IF($C21="Thorsten Huhn",_xlfn.XLOOKUP($B21,PROSPER_Huhn!$1:$1,PROSPER_Huhn!$46:$46,""),
IF($C21="Nick Hull",_xlfn.XLOOKUP($B21,PROSPER_Hull!$1:$1,PROSPER_Hull!$46:$46,""),
IF($C21="Monika Kotwani",_xlfn.XLOOKUP($B21,PROSPER_Kotwani!$1:$1,PROSPER_Kotwani!$46:$46,""),
IF($C21="Jonathan Wellner",_xlfn.XLOOKUP($B21,PROSPER_Wellner!$1:$1,PROSPER_Wellner!$46:$46,""),
IF($C21="Travis Harvey",_xlfn.XLOOKUP($B21,PROSPER_Harvey!$1:$1,PROSPER_Harvey!$46:$46,""),"")))))))))</f>
        <v>N/A</v>
      </c>
      <c r="GE21" s="150" t="str">
        <f t="shared" si="194"/>
        <v>N/A</v>
      </c>
      <c r="GF21" s="130" t="str">
        <f>_xlfn.XLOOKUP(B21,PROSPERInitial_Query!$E:$E,PROSPERInitial_Query!$AJ:$AJ,"",,-1)</f>
        <v/>
      </c>
      <c r="GG21" s="121" t="str">
        <f t="shared" si="84"/>
        <v>Fernanda Ramalho2 - RelationshipAccount / Stakeholder 10Name</v>
      </c>
      <c r="GH21" s="121" t="str">
        <f>_xlfn.XLOOKUP(GG21,PROSPERDelta_Query!BK:BK,PROSPERDelta_Query!AL:AL,"",,-1)</f>
        <v/>
      </c>
      <c r="GI21" s="126" t="str">
        <f>_xlfn.XLOOKUP(B21,PROSPERInitial_Query!$E:$E,PROSPERInitial_Query!$Z:$Z,"",,-1)</f>
        <v/>
      </c>
      <c r="GJ21" s="121" t="str">
        <f t="shared" si="85"/>
        <v>Fernanda Ramalho2 - RelationshipAccount / Stakeholder 10Self Score</v>
      </c>
      <c r="GK21" s="126" t="str">
        <f>_xlfn.XLOOKUP(GJ21,PROSPERDelta_Query!BK:BK,PROSPERDelta_Query!AV:AV,"",,-1)</f>
        <v/>
      </c>
      <c r="GL21" s="131" t="str">
        <f t="shared" si="195"/>
        <v/>
      </c>
      <c r="GM21" s="131" t="str">
        <f t="shared" si="196"/>
        <v>N/A</v>
      </c>
      <c r="GN21" s="132" t="str">
        <f t="shared" si="197"/>
        <v>N/A</v>
      </c>
      <c r="GO21" s="132" t="str">
        <f>IF(IF(IF($C21="Christopher Lobo",_xlfn.XLOOKUP($B21,PROSPER_Lobo!$1:$1,PROSPER_Lobo!$48:$48,""),
IF($C21="Naren Baliga",_xlfn.XLOOKUP($B21,PROSPER_Baliga!$1:$1,PROSPER_Baliga!$48:$48,""),
IF($C21="Thorsten Huhn",_xlfn.XLOOKUP($B21,PROSPER_Huhn!$1:$1,PROSPER_Huhn!$48:$48,""),
IF($C21="Nick Hull",_xlfn.XLOOKUP($B21,PROSPER_Hull!$1:$1,PROSPER_Hull!$48:$48,""),
IF($C21="Monika Kotwani",_xlfn.XLOOKUP($B21,PROSPER_Kotwani!$1:$1,PROSPER_Kotwani!$48:$48,""),
IF($C21="Jonathan Wellner",_xlfn.XLOOKUP($B21,PROSPER_Wellner!$1:$1,PROSPER_Wellner!$48:$48,""),
IF($C21="Travis Harvey",_xlfn.XLOOKUP($B21,PROSPER_Harvey!$1:$1,PROSPER_Harvey!$48:$48,""),"")))))))="","",
IF($C21="Christopher Lobo",_xlfn.XLOOKUP($B21,PROSPER_Lobo!$1:$1,PROSPER_Lobo!$48:$48,""),
IF($C21="Naren Baliga",_xlfn.XLOOKUP($B21,PROSPER_Baliga!$1:$1,PROSPER_Baliga!$48:$48,""),
IF($C21="Thorsten Huhn",_xlfn.XLOOKUP($B21,PROSPER_Huhn!$1:$1,PROSPER_Huhn!$48:$48,""),
IF($C21="Nick Hull",_xlfn.XLOOKUP($B21,PROSPER_Hull!$1:$1,PROSPER_Hull!$48:$48,""),
IF($C21="Monika Kotwani",_xlfn.XLOOKUP($B21,PROSPER_Kotwani!$1:$1,PROSPER_Kotwani!$48:$48,""),
IF($C21="Jonathan Wellner",_xlfn.XLOOKUP($B21,PROSPER_Wellner!$1:$1,PROSPER_Wellner!$48:$48,""),
IF($C21="Travis Harvey",_xlfn.XLOOKUP($B21,PROSPER_Harvey!$1:$1,PROSPER_Harvey!$48:$48,""),""))))))))="","No Score",IF(IF($C21="Christopher Lobo",_xlfn.XLOOKUP($B21,PROSPER_Lobo!$1:$1,PROSPER_Lobo!$48:$48,""),
IF($C21="Naren Baliga",_xlfn.XLOOKUP($B21,PROSPER_Baliga!$1:$1,PROSPER_Baliga!$48:$48,""),
IF($C21="Thorsten Huhn",_xlfn.XLOOKUP($B21,PROSPER_Huhn!$1:$1,PROSPER_Huhn!$48:$48,""),
IF($C21="Nick Hull",_xlfn.XLOOKUP($B21,PROSPER_Hull!$1:$1,PROSPER_Hull!$48:$48,""),
IF($C21="Monika Kotwani",_xlfn.XLOOKUP($B21,PROSPER_Kotwani!$1:$1,PROSPER_Kotwani!$48:$48,""),
IF($C21="Jonathan Wellner",_xlfn.XLOOKUP($B21,PROSPER_Wellner!$1:$1,PROSPER_Wellner!$48:$48,""),
IF($C21="Travis Harvey",_xlfn.XLOOKUP($B21,PROSPER_Harvey!$1:$1,PROSPER_Harvey!$48:$48,""),"")))))))="","",
IF($C21="Christopher Lobo",_xlfn.XLOOKUP($B21,PROSPER_Lobo!$1:$1,PROSPER_Lobo!$48:$48,""),
IF($C21="Naren Baliga",_xlfn.XLOOKUP($B21,PROSPER_Baliga!$1:$1,PROSPER_Baliga!$48:$48,""),
IF($C21="Thorsten Huhn",_xlfn.XLOOKUP($B21,PROSPER_Huhn!$1:$1,PROSPER_Huhn!$48:$48,""),
IF($C21="Nick Hull",_xlfn.XLOOKUP($B21,PROSPER_Hull!$1:$1,PROSPER_Hull!$48:$48,""),
IF($C21="Monika Kotwani",_xlfn.XLOOKUP($B21,PROSPER_Kotwani!$1:$1,PROSPER_Kotwani!$48:$48,""),
IF($C21="Jonathan Wellner",_xlfn.XLOOKUP($B21,PROSPER_Wellner!$1:$1,PROSPER_Wellner!$48:$48,""),
IF($C21="Travis Harvey",_xlfn.XLOOKUP($B21,PROSPER_Harvey!$1:$1,PROSPER_Harvey!$48:$48,""),"")))))))))</f>
        <v>N/A</v>
      </c>
      <c r="GP21" s="131" t="str">
        <f>IF(IF(IF($C21="Christopher Lobo",_xlfn.XLOOKUP($B21,PROSPER_Lobo!$1:$1,PROSPER_Lobo!$49:$49,""),
IF($C21="Naren Baliga",_xlfn.XLOOKUP($B21,PROSPER_Baliga!$1:$1,PROSPER_Baliga!$49:$49,""),
IF($C21="Thorsten Huhn",_xlfn.XLOOKUP($B21,PROSPER_Huhn!$1:$1,PROSPER_Huhn!$49:$49,""),
IF($C21="Nick Hull",_xlfn.XLOOKUP($B21,PROSPER_Hull!$1:$1,PROSPER_Hull!$49:$49,""),
IF($C21="Monika Kotwani",_xlfn.XLOOKUP($B21,PROSPER_Kotwani!$1:$1,PROSPER_Kotwani!$49:$49,""),
IF($C21="Jonathan Wellner",_xlfn.XLOOKUP($B21,PROSPER_Wellner!$1:$1,PROSPER_Wellner!$49:$49,""),
IF($C21="Travis Harvey",_xlfn.XLOOKUP($B21,PROSPER_Harvey!$1:$1,PROSPER_Harvey!$49:$49,""),"")))))))="","",
IF($C21="Christopher Lobo",_xlfn.XLOOKUP($B21,PROSPER_Lobo!$1:$1,PROSPER_Lobo!$49:$49,""),
IF($C21="Naren Baliga",_xlfn.XLOOKUP($B21,PROSPER_Baliga!$1:$1,PROSPER_Baliga!$49:$49,""),
IF($C21="Thorsten Huhn",_xlfn.XLOOKUP($B21,PROSPER_Huhn!$1:$1,PROSPER_Huhn!$49:$49,""),
IF($C21="Nick Hull",_xlfn.XLOOKUP($B21,PROSPER_Hull!$1:$1,PROSPER_Hull!$49:$49,""),
IF($C21="Monika Kotwani",_xlfn.XLOOKUP($B21,PROSPER_Kotwani!$1:$1,PROSPER_Kotwani!$49:$49,""),
IF($C21="Jonathan Wellner",_xlfn.XLOOKUP($B21,PROSPER_Wellner!$1:$1,PROSPER_Wellner!$49:$49,""),
IF($C21="Travis Harvey",_xlfn.XLOOKUP($B21,PROSPER_Harvey!$1:$1,PROSPER_Harvey!$49:$49,""),""))))))))="","No Comment",IF(IF($C21="Christopher Lobo",_xlfn.XLOOKUP($B21,PROSPER_Lobo!$1:$1,PROSPER_Lobo!$49:$49,""),
IF($C21="Naren Baliga",_xlfn.XLOOKUP($B21,PROSPER_Baliga!$1:$1,PROSPER_Baliga!$49:$49,""),
IF($C21="Thorsten Huhn",_xlfn.XLOOKUP($B21,PROSPER_Huhn!$1:$1,PROSPER_Huhn!$49:$49,""),
IF($C21="Nick Hull",_xlfn.XLOOKUP($B21,PROSPER_Hull!$1:$1,PROSPER_Hull!$49:$49,""),
IF($C21="Monika Kotwani",_xlfn.XLOOKUP($B21,PROSPER_Kotwani!$1:$1,PROSPER_Kotwani!$49:$49,""),
IF($C21="Jonathan Wellner",_xlfn.XLOOKUP($B21,PROSPER_Wellner!$1:$1,PROSPER_Wellner!$49:$49,""),
IF($C21="Travis Harvey",_xlfn.XLOOKUP($B21,PROSPER_Harvey!$1:$1,PROSPER_Harvey!$49:$49,""),"")))))))="","",
IF($C21="Christopher Lobo",_xlfn.XLOOKUP($B21,PROSPER_Lobo!$1:$1,PROSPER_Lobo!$49:$49,""),
IF($C21="Naren Baliga",_xlfn.XLOOKUP($B21,PROSPER_Baliga!$1:$1,PROSPER_Baliga!$49:$49,""),
IF($C21="Thorsten Huhn",_xlfn.XLOOKUP($B21,PROSPER_Huhn!$1:$1,PROSPER_Huhn!$49:$49,""),
IF($C21="Nick Hull",_xlfn.XLOOKUP($B21,PROSPER_Hull!$1:$1,PROSPER_Hull!$49:$49,""),
IF($C21="Monika Kotwani",_xlfn.XLOOKUP($B21,PROSPER_Kotwani!$1:$1,PROSPER_Kotwani!$49:$49,""),
IF($C21="Jonathan Wellner",_xlfn.XLOOKUP($B21,PROSPER_Wellner!$1:$1,PROSPER_Wellner!$49:$49,""),
IF($C21="Travis Harvey",_xlfn.XLOOKUP($B21,PROSPER_Harvey!$1:$1,PROSPER_Harvey!$49:$49,""),"")))))))))</f>
        <v>N/A</v>
      </c>
      <c r="GQ21" s="150" t="str">
        <f t="shared" si="198"/>
        <v>N/A</v>
      </c>
      <c r="GR21" s="187" t="str">
        <f t="shared" si="199"/>
        <v>N/A</v>
      </c>
      <c r="GS21" s="128" t="str">
        <f t="shared" si="200"/>
        <v>N/A</v>
      </c>
      <c r="GT21" s="188" t="str">
        <f t="shared" si="201"/>
        <v>N/A</v>
      </c>
      <c r="GU21" s="133" t="str">
        <f>IF(IF(IF($C21="Christopher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Kotwani",_xlfn.XLOOKUP($B21,PROSPER_Kotwani!$1:$1,PROSPER_Kotwani!$54:$54,""),
IF($C21="Jonathan Wellner",_xlfn.XLOOKUP($B21,PROSPER_Wellner!$1:$1,PROSPER_Wellner!$54:$54,""),
IF($C21="Travis Harvey",_xlfn.XLOOKUP($B21,PROSPER_Harvey!$1:$1,PROSPER_Harvey!$54:$54,""),"")))))))="","",
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Kotwani",_xlfn.XLOOKUP($B21,PROSPER_Kotwani!$1:$1,PROSPER_Kotwani!$50:$50,""),
IF($C21="Jonathan Wellner",_xlfn.XLOOKUP($B21,PROSPER_Wellner!$1:$1,PROSPER_Wellner!$50:$50,""),
IF($C21="Travis Harvey",_xlfn.XLOOKUP($B21,PROSPER_Harvey!$1:$1,PROSPER_Harvey!$50:$50,""),""))))))))="","No Score",IF(IF($C21="Christopher Lobo",_xlfn.XLOOKUP($B21,PROSPER_Lobo!$1:$1,PROSPER_Lobo!$50:$50,""),
IF($C21="Naren Baliga",_xlfn.XLOOKUP($B21,PROSPER_Baliga!$1:$1,PROSPER_Baliga!$50:$50,""),
IF($C21="Thorsten Huhn",_xlfn.XLOOKUP($B21,PROSPER_Huhn!$1:$1,PROSPER_Huhn!$50:$50,""),
IF($C21="Nick Hull",_xlfn.XLOOKUP($B21,PROSPER_Hull!$1:$1,PROSPER_Hull!$50:$50,""),
IF($C21="Monika Kotwani",_xlfn.XLOOKUP($B21,PROSPER_Kotwani!$1:$1,PROSPER_Kotwani!$50:$50,""),
IF($C21="Jonathan Wellner",_xlfn.XLOOKUP($B21,PROSPER_Wellner!$1:$1,PROSPER_Wellner!$50:$50,""),
IF($C21="Travis Harvey",_xlfn.XLOOKUP($B21,PROSPER_Harvey!$1:$1,PROSPER_Harvey!$50:$50,""),"")))))))="","",
IF($C21="Christopher Lobo",_xlfn.XLOOKUP($B21,PROSPER_Lobo!$1:$1,PROSPER_Lobo!$50:$50,""),
IF($C21="Naren Baliga",_xlfn.XLOOKUP($B21,PROSPER_Baliga!$1:$1,PROSPER_Baliga!$50:$50,""),
IF($C21="Thorsten Huhn",_xlfn.XLOOKUP($B21,PROSPER_Huhn!$1:$1,PROSPER_Huhn!$50:$50,""),
IF($C21="Nick Hull",_xlfn.XLOOKUP($B21,PROSPER_Hull!$1:$1,PROSPER_Hull!$50:$50,""),
IF($C21="Monika Kotwani",_xlfn.XLOOKUP($B21,PROSPER_Kotwani!$1:$1,PROSPER_Kotwani!$50:$50,""),
IF($C21="Jonathan Wellner",_xlfn.XLOOKUP($B21,PROSPER_Wellner!$1:$1,PROSPER_Wellner!$50:$50,""),
IF($C21="Travis Harvey",_xlfn.XLOOKUP($B21,PROSPER_Harvey!$1:$1,PROSPER_Harvey!$50:$50,""),"")))))))))</f>
        <v>No Score</v>
      </c>
      <c r="GV21" s="134" t="str">
        <f>IF(IF(IF($C21="Christopher Lobo",_xlfn.XLOOKUP($B21,PROSPER_Lobo!$1:$1,PROSPER_Lobo!$51:$51,""),
IF($C21="Naren Baliga",_xlfn.XLOOKUP($B21,PROSPER_Baliga!$1:$1,PROSPER_Baliga!$51:$51,""),
IF($C21="Thorsten Huhn",_xlfn.XLOOKUP($B21,PROSPER_Huhn!$1:$1,PROSPER_Huhn!$51:$51,""),
IF($C21="Nick Hull",_xlfn.XLOOKUP($B21,PROSPER_Hull!$1:$1,PROSPER_Hull!$51:$51,""),
IF($C21="Monika Kotwani",_xlfn.XLOOKUP($B21,PROSPER_Kotwani!$1:$1,PROSPER_Kotwani!$51:$51,""),
IF($C21="Jonathan Wellner",_xlfn.XLOOKUP($B21,PROSPER_Wellner!$1:$1,PROSPER_Wellner!$51:$51,""),
IF($C21="Travis Harvey",_xlfn.XLOOKUP($B21,PROSPER_Harvey!$1:$1,PROSPER_Harvey!$51:$51,""),"")))))))="","",
IF($C21="Christopher Lobo",_xlfn.XLOOKUP($B21,PROSPER_Lobo!$1:$1,PROSPER_Lobo!$51:$51,""),
IF($C21="Naren Baliga",_xlfn.XLOOKUP($B21,PROSPER_Baliga!$1:$1,PROSPER_Baliga!$51:$51,""),
IF($C21="Thorsten Huhn",_xlfn.XLOOKUP($B21,PROSPER_Huhn!$1:$1,PROSPER_Huhn!$51:$51,""),
IF($C21="Nick Hull",_xlfn.XLOOKUP($B21,PROSPER_Hull!$1:$1,PROSPER_Hull!$51:$51,""),
IF($C21="Monika Kotwani",_xlfn.XLOOKUP($B21,PROSPER_Kotwani!$1:$1,PROSPER_Kotwani!$51:$51,""),
IF($C21="Jonathan Wellner",_xlfn.XLOOKUP($B21,PROSPER_Wellner!$1:$1,PROSPER_Wellner!$51:$51,""),
IF($C21="Travis Harvey",_xlfn.XLOOKUP($B21,PROSPER_Harvey!$1:$1,PROSPER_Harvey!$51:$51,""),""))))))))="","No Comment",IF(IF($C21="Christopher Lobo",_xlfn.XLOOKUP($B21,PROSPER_Lobo!$1:$1,PROSPER_Lobo!$51:$51,""),
IF($C21="Naren Baliga",_xlfn.XLOOKUP($B21,PROSPER_Baliga!$1:$1,PROSPER_Baliga!$51:$51,""),
IF($C21="Thorsten Huhn",_xlfn.XLOOKUP($B21,PROSPER_Huhn!$1:$1,PROSPER_Huhn!$51:$51,""),
IF($C21="Nick Hull",_xlfn.XLOOKUP($B21,PROSPER_Hull!$1:$1,PROSPER_Hull!$51:$51,""),
IF($C21="Monika Kotwani",_xlfn.XLOOKUP($B21,PROSPER_Kotwani!$1:$1,PROSPER_Kotwani!$51:$51,""),
IF($C21="Jonathan Wellner",_xlfn.XLOOKUP($B21,PROSPER_Wellner!$1:$1,PROSPER_Wellner!$51:$51,""),
IF($C21="Travis Harvey",_xlfn.XLOOKUP($B21,PROSPER_Harvey!$1:$1,PROSPER_Harvey!$51:$51,""),"")))))))="","",
IF($C21="Christopher Lobo",_xlfn.XLOOKUP($B21,PROSPER_Lobo!$1:$1,PROSPER_Lobo!$51:$51,""),
IF($C21="Naren Baliga",_xlfn.XLOOKUP($B21,PROSPER_Baliga!$1:$1,PROSPER_Baliga!$51:$51,""),
IF($C21="Thorsten Huhn",_xlfn.XLOOKUP($B21,PROSPER_Huhn!$1:$1,PROSPER_Huhn!$51:$51,""),
IF($C21="Nick Hull",_xlfn.XLOOKUP($B21,PROSPER_Hull!$1:$1,PROSPER_Hull!$51:$51,""),
IF($C21="Monika Kotwani",_xlfn.XLOOKUP($B21,PROSPER_Kotwani!$1:$1,PROSPER_Kotwani!$51:$51,""),
IF($C21="Jonathan Wellner",_xlfn.XLOOKUP($B21,PROSPER_Wellner!$1:$1,PROSPER_Wellner!$51:$51,""),
IF($C21="Travis Harvey",_xlfn.XLOOKUP($B21,PROSPER_Harvey!$1:$1,PROSPER_Harvey!$51:$51,""),"")))))))))</f>
        <v>No Comment</v>
      </c>
      <c r="GW21" s="133">
        <f>_xlfn.XLOOKUP($B21,Vlookups_Local!B:B,Vlookups_Local!E:E,"N/A")</f>
        <v>0</v>
      </c>
      <c r="GX21" s="134" t="str">
        <f>IF(IF(IF($C21="Christopher Lobo",_xlfn.XLOOKUP($B21,PROSPER_Lobo!$1:$1,PROSPER_Lobo!$53:$53,""),
IF($C21="Naren Baliga",_xlfn.XLOOKUP($B21,PROSPER_Baliga!$1:$1,PROSPER_Baliga!$53:$53,""),
IF($C21="Thorsten Huhn",_xlfn.XLOOKUP($B21,PROSPER_Huhn!$1:$1,PROSPER_Huhn!$53:$53,""),
IF($C21="Nick Hull",_xlfn.XLOOKUP($B21,PROSPER_Hull!$1:$1,PROSPER_Hull!$53:$53,""),
IF($C21="Monika Kotwani",_xlfn.XLOOKUP($B21,PROSPER_Kotwani!$1:$1,PROSPER_Kotwani!$53:$53,""),
IF($C21="Jonathan Wellner",_xlfn.XLOOKUP($B21,PROSPER_Wellner!$1:$1,PROSPER_Wellner!$53:$53,""),
IF($C21="Travis Harvey",_xlfn.XLOOKUP($B21,PROSPER_Harvey!$1:$1,PROSPER_Harvey!$53:$53,""),"")))))))="","",
IF($C21="Christopher Lobo",_xlfn.XLOOKUP($B21,PROSPER_Lobo!$1:$1,PROSPER_Lobo!$53:$53,""),
IF($C21="Naren Baliga",_xlfn.XLOOKUP($B21,PROSPER_Baliga!$1:$1,PROSPER_Baliga!$53:$53,""),
IF($C21="Thorsten Huhn",_xlfn.XLOOKUP($B21,PROSPER_Huhn!$1:$1,PROSPER_Huhn!$53:$53,""),
IF($C21="Nick Hull",_xlfn.XLOOKUP($B21,PROSPER_Hull!$1:$1,PROSPER_Hull!$53:$53,""),
IF($C21="Monika Kotwani",_xlfn.XLOOKUP($B21,PROSPER_Kotwani!$1:$1,PROSPER_Kotwani!$53:$53,""),
IF($C21="Jonathan Wellner",_xlfn.XLOOKUP($B21,PROSPER_Wellner!$1:$1,PROSPER_Wellner!$53:$53,""),
IF($C21="Travis Harvey",_xlfn.XLOOKUP($B21,PROSPER_Harvey!$1:$1,PROSPER_Harvey!$53:$53,""),""))))))))="","No Comment",IF(IF($C21="Christopher Lobo",_xlfn.XLOOKUP($B21,PROSPER_Lobo!$1:$1,PROSPER_Lobo!$53:$53,""),
IF($C21="Naren Baliga",_xlfn.XLOOKUP($B21,PROSPER_Baliga!$1:$1,PROSPER_Baliga!$53:$53,""),
IF($C21="Thorsten Huhn",_xlfn.XLOOKUP($B21,PROSPER_Huhn!$1:$1,PROSPER_Huhn!$53:$53,""),
IF($C21="Nick Hull",_xlfn.XLOOKUP($B21,PROSPER_Hull!$1:$1,PROSPER_Hull!$53:$53,""),
IF($C21="Monika Kotwani",_xlfn.XLOOKUP($B21,PROSPER_Kotwani!$1:$1,PROSPER_Kotwani!$53:$53,""),
IF($C21="Jonathan Wellner",_xlfn.XLOOKUP($B21,PROSPER_Wellner!$1:$1,PROSPER_Wellner!$53:$53,""),
IF($C21="Travis Harvey",_xlfn.XLOOKUP($B21,PROSPER_Harvey!$1:$1,PROSPER_Harvey!$53:$53,""),"")))))))="","",
IF($C21="Christopher Lobo",_xlfn.XLOOKUP($B21,PROSPER_Lobo!$1:$1,PROSPER_Lobo!$53:$53,""),
IF($C21="Naren Baliga",_xlfn.XLOOKUP($B21,PROSPER_Baliga!$1:$1,PROSPER_Baliga!$53:$53,""),
IF($C21="Thorsten Huhn",_xlfn.XLOOKUP($B21,PROSPER_Huhn!$1:$1,PROSPER_Huhn!$53:$53,""),
IF($C21="Nick Hull",_xlfn.XLOOKUP($B21,PROSPER_Hull!$1:$1,PROSPER_Hull!$53:$53,""),
IF($C21="Monika Kotwani",_xlfn.XLOOKUP($B21,PROSPER_Kotwani!$1:$1,PROSPER_Kotwani!$53:$53,""),
IF($C21="Jonathan Wellner",_xlfn.XLOOKUP($B21,PROSPER_Wellner!$1:$1,PROSPER_Wellner!$53:$53,""),
IF($C21="Travis Harvey",_xlfn.XLOOKUP($B21,PROSPER_Harvey!$1:$1,PROSPER_Harvey!$53:$53,""),"")))))))))</f>
        <v>No Comment</v>
      </c>
      <c r="GY21" s="133" t="str">
        <f>IF(IF(IF($C21="Christopher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Kotwani",_xlfn.XLOOKUP($B21,PROSPER_Kotwani!$1:$1,PROSPER_Kotwani!$54:$54,""),
IF($C21="Jonathan Wellner",_xlfn.XLOOKUP($B21,PROSPER_Wellner!$1:$1,PROSPER_Wellner!$54:$54,""),
IF($C21="Travis Harvey",_xlfn.XLOOKUP($B21,PROSPER_Harvey!$1:$1,PROSPER_Harvey!$54:$54,""),"")))))))="","",
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Kotwani",_xlfn.XLOOKUP($B21,PROSPER_Kotwani!$1:$1,PROSPER_Kotwani!$54:$54,""),
IF($C21="Jonathan Wellner",_xlfn.XLOOKUP($B21,PROSPER_Wellner!$1:$1,PROSPER_Wellner!$54:$54,""),
IF($C21="Travis Harvey",_xlfn.XLOOKUP($B21,PROSPER_Harvey!$1:$1,PROSPER_Harvey!$54:$54,""),""))))))))="","No Score",IF(IF($C21="Christopher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Kotwani",_xlfn.XLOOKUP($B21,PROSPER_Kotwani!$1:$1,PROSPER_Kotwani!$54:$54,""),
IF($C21="Jonathan Wellner",_xlfn.XLOOKUP($B21,PROSPER_Wellner!$1:$1,PROSPER_Wellner!$54:$54,""),
IF($C21="Travis Harvey",_xlfn.XLOOKUP($B21,PROSPER_Harvey!$1:$1,PROSPER_Harvey!$54:$54,""),"")))))))="","",
IF($C21="Christopher Lobo",_xlfn.XLOOKUP($B21,PROSPER_Lobo!$1:$1,PROSPER_Lobo!$54:$54,""),
IF($C21="Naren Baliga",_xlfn.XLOOKUP($B21,PROSPER_Baliga!$1:$1,PROSPER_Baliga!$54:$54,""),
IF($C21="Thorsten Huhn",_xlfn.XLOOKUP($B21,PROSPER_Huhn!$1:$1,PROSPER_Huhn!$54:$54,""),
IF($C21="Nick Hull",_xlfn.XLOOKUP($B21,PROSPER_Hull!$1:$1,PROSPER_Hull!$54:$54,""),
IF($C21="Monika Kotwani",_xlfn.XLOOKUP($B21,PROSPER_Kotwani!$1:$1,PROSPER_Kotwani!$54:$54,""),
IF($C21="Jonathan Wellner",_xlfn.XLOOKUP($B21,PROSPER_Wellner!$1:$1,PROSPER_Wellner!$54:$54,""),
IF($C21="Travis Harvey",_xlfn.XLOOKUP($B21,PROSPER_Harvey!$1:$1,PROSPER_Harvey!$54:$54,""),"")))))))))</f>
        <v>No Score</v>
      </c>
      <c r="GZ21" s="134" t="str">
        <f>IF(IF(IF($C21="Christopher Lobo",_xlfn.XLOOKUP($B21,PROSPER_Lobo!$1:$1,PROSPER_Lobo!$55:$55,""),
IF($C21="Naren Baliga",_xlfn.XLOOKUP($B21,PROSPER_Baliga!$1:$1,PROSPER_Baliga!$55:$55,""),
IF($C21="Thorsten Huhn",_xlfn.XLOOKUP($B21,PROSPER_Huhn!$1:$1,PROSPER_Huhn!$55:$55,""),
IF($C21="Nick Hull",_xlfn.XLOOKUP($B21,PROSPER_Hull!$1:$1,PROSPER_Hull!$55:$55,""),
IF($C21="Monika Kotwani",_xlfn.XLOOKUP($B21,PROSPER_Kotwani!$1:$1,PROSPER_Kotwani!$55:$55,""),
IF($C21="Jonathan Wellner",_xlfn.XLOOKUP($B21,PROSPER_Wellner!$1:$1,PROSPER_Wellner!$55:$55,""),
IF($C21="Travis Harvey",_xlfn.XLOOKUP($B21,PROSPER_Harvey!$1:$1,PROSPER_Harvey!$55:$55,""),"")))))))="","",
IF($C21="Christopher Lobo",_xlfn.XLOOKUP($B21,PROSPER_Lobo!$1:$1,PROSPER_Lobo!$55:$55,""),
IF($C21="Naren Baliga",_xlfn.XLOOKUP($B21,PROSPER_Baliga!$1:$1,PROSPER_Baliga!$55:$55,""),
IF($C21="Thorsten Huhn",_xlfn.XLOOKUP($B21,PROSPER_Huhn!$1:$1,PROSPER_Huhn!$55:$55,""),
IF($C21="Nick Hull",_xlfn.XLOOKUP($B21,PROSPER_Hull!$1:$1,PROSPER_Hull!$55:$55,""),
IF($C21="Monika Kotwani",_xlfn.XLOOKUP($B21,PROSPER_Kotwani!$1:$1,PROSPER_Kotwani!$55:$55,""),
IF($C21="Jonathan Wellner",_xlfn.XLOOKUP($B21,PROSPER_Wellner!$1:$1,PROSPER_Wellner!$55:$55,""),
IF($C21="Travis Harvey",_xlfn.XLOOKUP($B21,PROSPER_Harvey!$1:$1,PROSPER_Harvey!$55:$55,""),""))))))))="","No Comment",IF(IF($C21="Christopher Lobo",_xlfn.XLOOKUP($B21,PROSPER_Lobo!$1:$1,PROSPER_Lobo!$55:$55,""),
IF($C21="Naren Baliga",_xlfn.XLOOKUP($B21,PROSPER_Baliga!$1:$1,PROSPER_Baliga!$55:$55,""),
IF($C21="Thorsten Huhn",_xlfn.XLOOKUP($B21,PROSPER_Huhn!$1:$1,PROSPER_Huhn!$55:$55,""),
IF($C21="Nick Hull",_xlfn.XLOOKUP($B21,PROSPER_Hull!$1:$1,PROSPER_Hull!$55:$55,""),
IF($C21="Monika Kotwani",_xlfn.XLOOKUP($B21,PROSPER_Kotwani!$1:$1,PROSPER_Kotwani!$55:$55,""),
IF($C21="Jonathan Wellner",_xlfn.XLOOKUP($B21,PROSPER_Wellner!$1:$1,PROSPER_Wellner!$55:$55,""),
IF($C21="Travis Harvey",_xlfn.XLOOKUP($B21,PROSPER_Harvey!$1:$1,PROSPER_Harvey!$55:$55,""),"")))))))="","",
IF($C21="Christopher Lobo",_xlfn.XLOOKUP($B21,PROSPER_Lobo!$1:$1,PROSPER_Lobo!$55:$55,""),
IF($C21="Naren Baliga",_xlfn.XLOOKUP($B21,PROSPER_Baliga!$1:$1,PROSPER_Baliga!$55:$55,""),
IF($C21="Thorsten Huhn",_xlfn.XLOOKUP($B21,PROSPER_Huhn!$1:$1,PROSPER_Huhn!$55:$55,""),
IF($C21="Nick Hull",_xlfn.XLOOKUP($B21,PROSPER_Hull!$1:$1,PROSPER_Hull!$55:$55,""),
IF($C21="Monika Kotwani",_xlfn.XLOOKUP($B21,PROSPER_Kotwani!$1:$1,PROSPER_Kotwani!$55:$55,""),
IF($C21="Jonathan Wellner",_xlfn.XLOOKUP($B21,PROSPER_Wellner!$1:$1,PROSPER_Wellner!$55:$55,""),
IF($C21="Travis Harvey",_xlfn.XLOOKUP($B21,PROSPER_Harvey!$1:$1,PROSPER_Harvey!$55:$55,""),"")))))))))</f>
        <v>No Comment</v>
      </c>
      <c r="HA21" s="133" t="str">
        <f>IF(IF(IF($C21="Christopher Lobo",_xlfn.XLOOKUP($B21,PROSPER_Lobo!$1:$1,PROSPER_Lobo!$56:$56,""),
IF($C21="Naren Baliga",_xlfn.XLOOKUP($B21,PROSPER_Baliga!$1:$1,PROSPER_Baliga!$56:$56,""),
IF($C21="Thorsten Huhn",_xlfn.XLOOKUP($B21,PROSPER_Huhn!$1:$1,PROSPER_Huhn!$56:$56,""),
IF($C21="Nick Hull",_xlfn.XLOOKUP($B21,PROSPER_Hull!$1:$1,PROSPER_Hull!$56:$56,""),
IF($C21="Monika Kotwani",_xlfn.XLOOKUP($B21,PROSPER_Kotwani!$1:$1,PROSPER_Kotwani!$56:$56,""),
IF($C21="Jonathan Wellner",_xlfn.XLOOKUP($B21,PROSPER_Wellner!$1:$1,PROSPER_Wellner!$56:$56,""),
IF($C21="Travis Harvey",_xlfn.XLOOKUP($B21,PROSPER_Harvey!$1:$1,PROSPER_Harvey!$56:$56,""),"")))))))="","",
IF($C21="Christopher Lobo",_xlfn.XLOOKUP($B21,PROSPER_Lobo!$1:$1,PROSPER_Lobo!$56:$56,""),
IF($C21="Naren Baliga",_xlfn.XLOOKUP($B21,PROSPER_Baliga!$1:$1,PROSPER_Baliga!$56:$56,""),
IF($C21="Thorsten Huhn",_xlfn.XLOOKUP($B21,PROSPER_Huhn!$1:$1,PROSPER_Huhn!$56:$56,""),
IF($C21="Nick Hull",_xlfn.XLOOKUP($B21,PROSPER_Hull!$1:$1,PROSPER_Hull!$56:$56,""),
IF($C21="Monika Kotwani",_xlfn.XLOOKUP($B21,PROSPER_Kotwani!$1:$1,PROSPER_Kotwani!$56:$56,""),
IF($C21="Jonathan Wellner",_xlfn.XLOOKUP($B21,PROSPER_Wellner!$1:$1,PROSPER_Wellner!$56:$56,""),
IF($C21="Travis Harvey",_xlfn.XLOOKUP($B21,PROSPER_Harvey!$1:$1,PROSPER_Harvey!$56:$56,""),""))))))))="","No Score",IF(IF($C21="Christopher Lobo",_xlfn.XLOOKUP($B21,PROSPER_Lobo!$1:$1,PROSPER_Lobo!$56:$56,""),
IF($C21="Naren Baliga",_xlfn.XLOOKUP($B21,PROSPER_Baliga!$1:$1,PROSPER_Baliga!$56:$56,""),
IF($C21="Thorsten Huhn",_xlfn.XLOOKUP($B21,PROSPER_Huhn!$1:$1,PROSPER_Huhn!$56:$56,""),
IF($C21="Nick Hull",_xlfn.XLOOKUP($B21,PROSPER_Hull!$1:$1,PROSPER_Hull!$56:$56,""),
IF($C21="Monika Kotwani",_xlfn.XLOOKUP($B21,PROSPER_Kotwani!$1:$1,PROSPER_Kotwani!$56:$56,""),
IF($C21="Jonathan Wellner",_xlfn.XLOOKUP($B21,PROSPER_Wellner!$1:$1,PROSPER_Wellner!$56:$56,""),
IF($C21="Travis Harvey",_xlfn.XLOOKUP($B21,PROSPER_Harvey!$1:$1,PROSPER_Harvey!$56:$56,""),"")))))))="","",
IF($C21="Christopher Lobo",_xlfn.XLOOKUP($B21,PROSPER_Lobo!$1:$1,PROSPER_Lobo!$56:$56,""),
IF($C21="Naren Baliga",_xlfn.XLOOKUP($B21,PROSPER_Baliga!$1:$1,PROSPER_Baliga!$56:$56,""),
IF($C21="Thorsten Huhn",_xlfn.XLOOKUP($B21,PROSPER_Huhn!$1:$1,PROSPER_Huhn!$56:$56,""),
IF($C21="Nick Hull",_xlfn.XLOOKUP($B21,PROSPER_Hull!$1:$1,PROSPER_Hull!$56:$56,""),
IF($C21="Monika Kotwani",_xlfn.XLOOKUP($B21,PROSPER_Kotwani!$1:$1,PROSPER_Kotwani!$56:$56,""),
IF($C21="Jonathan Wellner",_xlfn.XLOOKUP($B21,PROSPER_Wellner!$1:$1,PROSPER_Wellner!$56:$56,""),
IF($C21="Travis Harvey",_xlfn.XLOOKUP($B21,PROSPER_Harvey!$1:$1,PROSPER_Harvey!$56:$56,""),"")))))))))</f>
        <v>No Score</v>
      </c>
      <c r="HB21" s="134" t="str">
        <f>IF(IF(IF($C21="Christopher Lobo",_xlfn.XLOOKUP($B21,PROSPER_Lobo!$1:$1,PROSPER_Lobo!$57:$57,""),
IF($C21="Naren Baliga",_xlfn.XLOOKUP($B21,PROSPER_Baliga!$1:$1,PROSPER_Baliga!$57:$57,""),
IF($C21="Thorsten Huhn",_xlfn.XLOOKUP($B21,PROSPER_Huhn!$1:$1,PROSPER_Huhn!$57:$57,""),
IF($C21="Nick Hull",_xlfn.XLOOKUP($B21,PROSPER_Hull!$1:$1,PROSPER_Hull!$57:$57,""),
IF($C21="Monika Kotwani",_xlfn.XLOOKUP($B21,PROSPER_Kotwani!$1:$1,PROSPER_Kotwani!$57:$57,""),
IF($C21="Jonathan Wellner",_xlfn.XLOOKUP($B21,PROSPER_Wellner!$1:$1,PROSPER_Wellner!$57:$57,""),
IF($C21="Travis Harvey",_xlfn.XLOOKUP($B21,PROSPER_Harvey!$1:$1,PROSPER_Harvey!$57:$57,""),"")))))))="","",
IF($C21="Christopher Lobo",_xlfn.XLOOKUP($B21,PROSPER_Lobo!$1:$1,PROSPER_Lobo!$57:$57,""),
IF($C21="Naren Baliga",_xlfn.XLOOKUP($B21,PROSPER_Baliga!$1:$1,PROSPER_Baliga!$57:$57,""),
IF($C21="Thorsten Huhn",_xlfn.XLOOKUP($B21,PROSPER_Huhn!$1:$1,PROSPER_Huhn!$57:$57,""),
IF($C21="Nick Hull",_xlfn.XLOOKUP($B21,PROSPER_Hull!$1:$1,PROSPER_Hull!$57:$57,""),
IF($C21="Monika Kotwani",_xlfn.XLOOKUP($B21,PROSPER_Kotwani!$1:$1,PROSPER_Kotwani!$57:$57,""),
IF($C21="Jonathan Wellner",_xlfn.XLOOKUP($B21,PROSPER_Wellner!$1:$1,PROSPER_Wellner!$57:$57,""),
IF($C21="Travis Harvey",_xlfn.XLOOKUP($B21,PROSPER_Harvey!$1:$1,PROSPER_Harvey!$57:$57,""),""))))))))="","No Comment",IF(IF($C21="Christopher Lobo",_xlfn.XLOOKUP($B21,PROSPER_Lobo!$1:$1,PROSPER_Lobo!$57:$57,""),
IF($C21="Naren Baliga",_xlfn.XLOOKUP($B21,PROSPER_Baliga!$1:$1,PROSPER_Baliga!$57:$57,""),
IF($C21="Thorsten Huhn",_xlfn.XLOOKUP($B21,PROSPER_Huhn!$1:$1,PROSPER_Huhn!$57:$57,""),
IF($C21="Nick Hull",_xlfn.XLOOKUP($B21,PROSPER_Hull!$1:$1,PROSPER_Hull!$57:$57,""),
IF($C21="Monika Kotwani",_xlfn.XLOOKUP($B21,PROSPER_Kotwani!$1:$1,PROSPER_Kotwani!$57:$57,""),
IF($C21="Jonathan Wellner",_xlfn.XLOOKUP($B21,PROSPER_Wellner!$1:$1,PROSPER_Wellner!$57:$57,""),
IF($C21="Travis Harvey",_xlfn.XLOOKUP($B21,PROSPER_Harvey!$1:$1,PROSPER_Harvey!$57:$57,""),"")))))))="","",
IF($C21="Christopher Lobo",_xlfn.XLOOKUP($B21,PROSPER_Lobo!$1:$1,PROSPER_Lobo!$57:$57,""),
IF($C21="Naren Baliga",_xlfn.XLOOKUP($B21,PROSPER_Baliga!$1:$1,PROSPER_Baliga!$57:$57,""),
IF($C21="Thorsten Huhn",_xlfn.XLOOKUP($B21,PROSPER_Huhn!$1:$1,PROSPER_Huhn!$57:$57,""),
IF($C21="Nick Hull",_xlfn.XLOOKUP($B21,PROSPER_Hull!$1:$1,PROSPER_Hull!$57:$57,""),
IF($C21="Monika Kotwani",_xlfn.XLOOKUP($B21,PROSPER_Kotwani!$1:$1,PROSPER_Kotwani!$57:$57,""),
IF($C21="Jonathan Wellner",_xlfn.XLOOKUP($B21,PROSPER_Wellner!$1:$1,PROSPER_Wellner!$57:$57,""),
IF($C21="Travis Harvey",_xlfn.XLOOKUP($B21,PROSPER_Harvey!$1:$1,PROSPER_Harvey!$57:$57,""),"")))))))))</f>
        <v>No Comment</v>
      </c>
      <c r="HC21" s="192">
        <f t="shared" si="202"/>
        <v>0</v>
      </c>
      <c r="HD21" s="135" t="str">
        <f>_xlfn.XLOOKUP(B21,PROSPERInitial_Query!$E:$E,PROSPERInitial_Query!$AK:$AK,"",,-1)</f>
        <v/>
      </c>
      <c r="HE21" s="136" t="str">
        <f t="shared" si="94"/>
        <v>Fernanda Ramalho4 - SuccessServices Quality</v>
      </c>
      <c r="HF21" s="136" t="str">
        <f>_xlfn.XLOOKUP(HE21,PROSPERDelta_Query!BK:BK,PROSPERDelta_Query!AX:AX,"",,-1)</f>
        <v/>
      </c>
      <c r="HG21" s="137" t="str">
        <f t="shared" si="203"/>
        <v>N/A</v>
      </c>
      <c r="HH21" s="137" t="str">
        <f>IF(IF(IF($C21="Christopher Lobo",_xlfn.XLOOKUP($B21,PROSPER_Lobo!$1:$1,PROSPER_Lobo!$58:$58,""),
IF($C21="Naren Baliga",_xlfn.XLOOKUP($B21,PROSPER_Baliga!$1:$1,PROSPER_Baliga!$58:$58,""),
IF($C21="Thorsten Huhn",_xlfn.XLOOKUP($B21,PROSPER_Huhn!$1:$1,PROSPER_Huhn!$58:$58,""),
IF($C21="Nick Hull",_xlfn.XLOOKUP($B21,PROSPER_Hull!$1:$1,PROSPER_Hull!$58:$58,""),
IF($C21="Monika Kotwani",_xlfn.XLOOKUP($B21,PROSPER_Kotwani!$1:$1,PROSPER_Kotwani!$58:$58,""),
IF($C21="Jonathan Wellner",_xlfn.XLOOKUP($B21,PROSPER_Wellner!$1:$1,PROSPER_Wellner!$58:$58,""),
IF($C21="Travis Harvey",_xlfn.XLOOKUP($B21,PROSPER_Harvey!$1:$1,PROSPER_Harvey!$58:$58,""),"")))))))="","",
IF($C21="Christopher Lobo",_xlfn.XLOOKUP($B21,PROSPER_Lobo!$1:$1,PROSPER_Lobo!$58:$58,""),
IF($C21="Naren Baliga",_xlfn.XLOOKUP($B21,PROSPER_Baliga!$1:$1,PROSPER_Baliga!$58:$58,""),
IF($C21="Thorsten Huhn",_xlfn.XLOOKUP($B21,PROSPER_Huhn!$1:$1,PROSPER_Huhn!$58:$58,""),
IF($C21="Nick Hull",_xlfn.XLOOKUP($B21,PROSPER_Hull!$1:$1,PROSPER_Hull!$58:$58,""),
IF($C21="Monika Kotwani",_xlfn.XLOOKUP($B21,PROSPER_Kotwani!$1:$1,PROSPER_Kotwani!$58:$58,""),
IF($C21="Jonathan Wellner",_xlfn.XLOOKUP($B21,PROSPER_Wellner!$1:$1,PROSPER_Wellner!$58:$58,""),
IF($C21="Travis Harvey",_xlfn.XLOOKUP($B21,PROSPER_Harvey!$1:$1,PROSPER_Harvey!$58:$58,""),""))))))))="","No Score",IF(IF($C21="Christopher Lobo",_xlfn.XLOOKUP($B21,PROSPER_Lobo!$1:$1,PROSPER_Lobo!$58:$58,""),
IF($C21="Naren Baliga",_xlfn.XLOOKUP($B21,PROSPER_Baliga!$1:$1,PROSPER_Baliga!$58:$58,""),
IF($C21="Thorsten Huhn",_xlfn.XLOOKUP($B21,PROSPER_Huhn!$1:$1,PROSPER_Huhn!$58:$58,""),
IF($C21="Nick Hull",_xlfn.XLOOKUP($B21,PROSPER_Hull!$1:$1,PROSPER_Hull!$58:$58,""),
IF($C21="Monika Kotwani",_xlfn.XLOOKUP($B21,PROSPER_Kotwani!$1:$1,PROSPER_Kotwani!$58:$58,""),
IF($C21="Jonathan Wellner",_xlfn.XLOOKUP($B21,PROSPER_Wellner!$1:$1,PROSPER_Wellner!$58:$58,""),
IF($C21="Travis Harvey",_xlfn.XLOOKUP($B21,PROSPER_Harvey!$1:$1,PROSPER_Harvey!$58:$58,""),"")))))))="","",
IF($C21="Christopher Lobo",_xlfn.XLOOKUP($B21,PROSPER_Lobo!$1:$1,PROSPER_Lobo!$58:$58,""),
IF($C21="Naren Baliga",_xlfn.XLOOKUP($B21,PROSPER_Baliga!$1:$1,PROSPER_Baliga!$58:$58,""),
IF($C21="Thorsten Huhn",_xlfn.XLOOKUP($B21,PROSPER_Huhn!$1:$1,PROSPER_Huhn!$58:$58,""),
IF($C21="Nick Hull",_xlfn.XLOOKUP($B21,PROSPER_Hull!$1:$1,PROSPER_Hull!$58:$58,""),
IF($C21="Monika Kotwani",_xlfn.XLOOKUP($B21,PROSPER_Kotwani!$1:$1,PROSPER_Kotwani!$58:$58,""),
IF($C21="Jonathan Wellner",_xlfn.XLOOKUP($B21,PROSPER_Wellner!$1:$1,PROSPER_Wellner!$58:$58,""),
IF($C21="Travis Harvey",_xlfn.XLOOKUP($B21,PROSPER_Harvey!$1:$1,PROSPER_Harvey!$58:$58,""),"")))))))))</f>
        <v>No Score</v>
      </c>
      <c r="HI21" s="138" t="str">
        <f>IF(IF(IF($C21="Christopher Lobo",_xlfn.XLOOKUP($B21,PROSPER_Lobo!$1:$1,PROSPER_Lobo!$59:$59,""),
IF($C21="Naren Baliga",_xlfn.XLOOKUP($B21,PROSPER_Baliga!$1:$1,PROSPER_Baliga!$59:$59,""),
IF($C21="Thorsten Huhn",_xlfn.XLOOKUP($B21,PROSPER_Huhn!$1:$1,PROSPER_Huhn!$59:$59,""),
IF($C21="Nick Hull",_xlfn.XLOOKUP($B21,PROSPER_Hull!$1:$1,PROSPER_Hull!$59:$59,""),
IF($C21="Monika Kotwani",_xlfn.XLOOKUP($B21,PROSPER_Kotwani!$1:$1,PROSPER_Kotwani!$59:$59,""),
IF($C21="Jonathan Wellner",_xlfn.XLOOKUP($B21,PROSPER_Wellner!$1:$1,PROSPER_Wellner!$59:$59,""),
IF($C21="Travis Harvey",_xlfn.XLOOKUP($B21,PROSPER_Harvey!$1:$1,PROSPER_Harvey!$59:$59,""),"")))))))="","",
IF($C21="Christopher Lobo",_xlfn.XLOOKUP($B21,PROSPER_Lobo!$1:$1,PROSPER_Lobo!$59:$59,""),
IF($C21="Naren Baliga",_xlfn.XLOOKUP($B21,PROSPER_Baliga!$1:$1,PROSPER_Baliga!$59:$59,""),
IF($C21="Thorsten Huhn",_xlfn.XLOOKUP($B21,PROSPER_Huhn!$1:$1,PROSPER_Huhn!$59:$59,""),
IF($C21="Nick Hull",_xlfn.XLOOKUP($B21,PROSPER_Hull!$1:$1,PROSPER_Hull!$59:$59,""),
IF($C21="Monika Kotwani",_xlfn.XLOOKUP($B21,PROSPER_Kotwani!$1:$1,PROSPER_Kotwani!$59:$59,""),
IF($C21="Jonathan Wellner",_xlfn.XLOOKUP($B21,PROSPER_Wellner!$1:$1,PROSPER_Wellner!$59:$59,""),
IF($C21="Travis Harvey",_xlfn.XLOOKUP($B21,PROSPER_Harvey!$1:$1,PROSPER_Harvey!$59:$59,""),""))))))))="","No Comment",IF(IF($C21="Christopher Lobo",_xlfn.XLOOKUP($B21,PROSPER_Lobo!$1:$1,PROSPER_Lobo!$59:$59,""),
IF($C21="Naren Baliga",_xlfn.XLOOKUP($B21,PROSPER_Baliga!$1:$1,PROSPER_Baliga!$59:$59,""),
IF($C21="Thorsten Huhn",_xlfn.XLOOKUP($B21,PROSPER_Huhn!$1:$1,PROSPER_Huhn!$59:$59,""),
IF($C21="Nick Hull",_xlfn.XLOOKUP($B21,PROSPER_Hull!$1:$1,PROSPER_Hull!$59:$59,""),
IF($C21="Monika Kotwani",_xlfn.XLOOKUP($B21,PROSPER_Kotwani!$1:$1,PROSPER_Kotwani!$59:$59,""),
IF($C21="Jonathan Wellner",_xlfn.XLOOKUP($B21,PROSPER_Wellner!$1:$1,PROSPER_Wellner!$59:$59,""),
IF($C21="Travis Harvey",_xlfn.XLOOKUP($B21,PROSPER_Harvey!$1:$1,PROSPER_Harvey!$59:$59,""),"")))))))="","",
IF($C21="Christopher Lobo",_xlfn.XLOOKUP($B21,PROSPER_Lobo!$1:$1,PROSPER_Lobo!$59:$59,""),
IF($C21="Naren Baliga",_xlfn.XLOOKUP($B21,PROSPER_Baliga!$1:$1,PROSPER_Baliga!$59:$59,""),
IF($C21="Thorsten Huhn",_xlfn.XLOOKUP($B21,PROSPER_Huhn!$1:$1,PROSPER_Huhn!$59:$59,""),
IF($C21="Nick Hull",_xlfn.XLOOKUP($B21,PROSPER_Hull!$1:$1,PROSPER_Hull!$59:$59,""),
IF($C21="Monika Kotwani",_xlfn.XLOOKUP($B21,PROSPER_Kotwani!$1:$1,PROSPER_Kotwani!$59:$59,""),
IF($C21="Jonathan Wellner",_xlfn.XLOOKUP($B21,PROSPER_Wellner!$1:$1,PROSPER_Wellner!$59:$59,""),
IF($C21="Travis Harvey",_xlfn.XLOOKUP($B21,PROSPER_Harvey!$1:$1,PROSPER_Harvey!$59:$59,""),"")))))))))</f>
        <v>No Comment</v>
      </c>
      <c r="HJ21" s="188" t="str">
        <f t="shared" si="204"/>
        <v>N/A</v>
      </c>
      <c r="HK21" s="135" t="str">
        <f>_xlfn.XLOOKUP(B21,PROSPERInitial_Query!$E:$E,PROSPERInitial_Query!$AL:$AL,"",,-1)</f>
        <v/>
      </c>
      <c r="HL21" s="136" t="str">
        <f t="shared" si="97"/>
        <v>Fernanda Ramalho4 - SuccessEscalation Management</v>
      </c>
      <c r="HM21" s="136" t="str">
        <f>_xlfn.XLOOKUP(HL21,PROSPERDelta_Query!BK:BK,PROSPERDelta_Query!AY:AY,"",,-1)</f>
        <v/>
      </c>
      <c r="HN21" s="137" t="str">
        <f t="shared" si="205"/>
        <v>N/A</v>
      </c>
      <c r="HO21" s="137" t="str">
        <f>IF(IF(IF($C21="Christopher Lobo",_xlfn.XLOOKUP($B21,PROSPER_Lobo!$1:$1,PROSPER_Lobo!$60:$60,""),
IF($C21="Naren Baliga",_xlfn.XLOOKUP($B21,PROSPER_Baliga!$1:$1,PROSPER_Baliga!$60:$60,""),
IF($C21="Thorsten Huhn",_xlfn.XLOOKUP($B21,PROSPER_Huhn!$1:$1,PROSPER_Huhn!$60:$60,""),
IF($C21="Nick Hull",_xlfn.XLOOKUP($B21,PROSPER_Hull!$1:$1,PROSPER_Hull!$60:$60,""),
IF($C21="Monika Kotwani",_xlfn.XLOOKUP($B21,PROSPER_Kotwani!$1:$1,PROSPER_Kotwani!$60:$60,""),
IF($C21="Jonathan Wellner",_xlfn.XLOOKUP($B21,PROSPER_Wellner!$1:$1,PROSPER_Wellner!$60:$60,""),
IF($C21="Travis Harvey",_xlfn.XLOOKUP($B21,PROSPER_Harvey!$1:$1,PROSPER_Harvey!$60:$60,""),"")))))))="","",
IF($C21="Christopher Lobo",_xlfn.XLOOKUP($B21,PROSPER_Lobo!$1:$1,PROSPER_Lobo!$60:$60,""),
IF($C21="Naren Baliga",_xlfn.XLOOKUP($B21,PROSPER_Baliga!$1:$1,PROSPER_Baliga!$60:$60,""),
IF($C21="Thorsten Huhn",_xlfn.XLOOKUP($B21,PROSPER_Huhn!$1:$1,PROSPER_Huhn!$60:$60,""),
IF($C21="Nick Hull",_xlfn.XLOOKUP($B21,PROSPER_Hull!$1:$1,PROSPER_Hull!$60:$60,""),
IF($C21="Monika Kotwani",_xlfn.XLOOKUP($B21,PROSPER_Kotwani!$1:$1,PROSPER_Kotwani!$60:$60,""),
IF($C21="Jonathan Wellner",_xlfn.XLOOKUP($B21,PROSPER_Wellner!$1:$1,PROSPER_Wellner!$60:$60,""),
IF($C21="Travis Harvey",_xlfn.XLOOKUP($B21,PROSPER_Harvey!$1:$1,PROSPER_Harvey!$60:$60,""),""))))))))="","No Score",IF(IF($C21="Christopher Lobo",_xlfn.XLOOKUP($B21,PROSPER_Lobo!$1:$1,PROSPER_Lobo!$60:$60,""),
IF($C21="Naren Baliga",_xlfn.XLOOKUP($B21,PROSPER_Baliga!$1:$1,PROSPER_Baliga!$60:$60,""),
IF($C21="Thorsten Huhn",_xlfn.XLOOKUP($B21,PROSPER_Huhn!$1:$1,PROSPER_Huhn!$60:$60,""),
IF($C21="Nick Hull",_xlfn.XLOOKUP($B21,PROSPER_Hull!$1:$1,PROSPER_Hull!$60:$60,""),
IF($C21="Monika Kotwani",_xlfn.XLOOKUP($B21,PROSPER_Kotwani!$1:$1,PROSPER_Kotwani!$60:$60,""),
IF($C21="Jonathan Wellner",_xlfn.XLOOKUP($B21,PROSPER_Wellner!$1:$1,PROSPER_Wellner!$60:$60,""),
IF($C21="Travis Harvey",_xlfn.XLOOKUP($B21,PROSPER_Harvey!$1:$1,PROSPER_Harvey!$60:$60,""),"")))))))="","",
IF($C21="Christopher Lobo",_xlfn.XLOOKUP($B21,PROSPER_Lobo!$1:$1,PROSPER_Lobo!$60:$60,""),
IF($C21="Naren Baliga",_xlfn.XLOOKUP($B21,PROSPER_Baliga!$1:$1,PROSPER_Baliga!$60:$60,""),
IF($C21="Thorsten Huhn",_xlfn.XLOOKUP($B21,PROSPER_Huhn!$1:$1,PROSPER_Huhn!$60:$60,""),
IF($C21="Nick Hull",_xlfn.XLOOKUP($B21,PROSPER_Hull!$1:$1,PROSPER_Hull!$60:$60,""),
IF($C21="Monika Kotwani",_xlfn.XLOOKUP($B21,PROSPER_Kotwani!$1:$1,PROSPER_Kotwani!$60:$60,""),
IF($C21="Jonathan Wellner",_xlfn.XLOOKUP($B21,PROSPER_Wellner!$1:$1,PROSPER_Wellner!$60:$60,""),
IF($C21="Travis Harvey",_xlfn.XLOOKUP($B21,PROSPER_Harvey!$1:$1,PROSPER_Harvey!$60:$60,""),"")))))))))</f>
        <v>No Score</v>
      </c>
      <c r="HP21" s="138" t="str">
        <f>IF(IF(IF($C21="Christopher Lobo",_xlfn.XLOOKUP($B21,PROSPER_Lobo!$1:$1,PROSPER_Lobo!$61:$61,""),
IF($C21="Naren Baliga",_xlfn.XLOOKUP($B21,PROSPER_Baliga!$1:$1,PROSPER_Baliga!$61:$61,""),
IF($C21="Thorsten Huhn",_xlfn.XLOOKUP($B21,PROSPER_Huhn!$1:$1,PROSPER_Huhn!$61:$61,""),
IF($C21="Nick Hull",_xlfn.XLOOKUP($B21,PROSPER_Hull!$1:$1,PROSPER_Hull!$61:$61,""),
IF($C21="Monika Kotwani",_xlfn.XLOOKUP($B21,PROSPER_Kotwani!$1:$1,PROSPER_Kotwani!$61:$61,""),
IF($C21="Jonathan Wellner",_xlfn.XLOOKUP($B21,PROSPER_Wellner!$1:$1,PROSPER_Wellner!$61:$61,""),
IF($C21="Travis Harvey",_xlfn.XLOOKUP($B21,PROSPER_Harvey!$1:$1,PROSPER_Harvey!$61:$61,""),"")))))))="","",
IF($C21="Christopher Lobo",_xlfn.XLOOKUP($B21,PROSPER_Lobo!$1:$1,PROSPER_Lobo!$61:$61,""),
IF($C21="Naren Baliga",_xlfn.XLOOKUP($B21,PROSPER_Baliga!$1:$1,PROSPER_Baliga!$61:$61,""),
IF($C21="Thorsten Huhn",_xlfn.XLOOKUP($B21,PROSPER_Huhn!$1:$1,PROSPER_Huhn!$61:$61,""),
IF($C21="Nick Hull",_xlfn.XLOOKUP($B21,PROSPER_Hull!$1:$1,PROSPER_Hull!$61:$61,""),
IF($C21="Monika Kotwani",_xlfn.XLOOKUP($B21,PROSPER_Kotwani!$1:$1,PROSPER_Kotwani!$61:$61,""),
IF($C21="Jonathan Wellner",_xlfn.XLOOKUP($B21,PROSPER_Wellner!$1:$1,PROSPER_Wellner!$61:$61,""),
IF($C21="Travis Harvey",_xlfn.XLOOKUP($B21,PROSPER_Harvey!$1:$1,PROSPER_Harvey!$61:$61,""),""))))))))="","No Comment",IF(IF($C21="Christopher Lobo",_xlfn.XLOOKUP($B21,PROSPER_Lobo!$1:$1,PROSPER_Lobo!$61:$61,""),
IF($C21="Naren Baliga",_xlfn.XLOOKUP($B21,PROSPER_Baliga!$1:$1,PROSPER_Baliga!$61:$61,""),
IF($C21="Thorsten Huhn",_xlfn.XLOOKUP($B21,PROSPER_Huhn!$1:$1,PROSPER_Huhn!$61:$61,""),
IF($C21="Nick Hull",_xlfn.XLOOKUP($B21,PROSPER_Hull!$1:$1,PROSPER_Hull!$61:$61,""),
IF($C21="Monika Kotwani",_xlfn.XLOOKUP($B21,PROSPER_Kotwani!$1:$1,PROSPER_Kotwani!$61:$61,""),
IF($C21="Jonathan Wellner",_xlfn.XLOOKUP($B21,PROSPER_Wellner!$1:$1,PROSPER_Wellner!$61:$61,""),
IF($C21="Travis Harvey",_xlfn.XLOOKUP($B21,PROSPER_Harvey!$1:$1,PROSPER_Harvey!$61:$61,""),"")))))))="","",
IF($C21="Christopher Lobo",_xlfn.XLOOKUP($B21,PROSPER_Lobo!$1:$1,PROSPER_Lobo!$61:$61,""),
IF($C21="Naren Baliga",_xlfn.XLOOKUP($B21,PROSPER_Baliga!$1:$1,PROSPER_Baliga!$61:$61,""),
IF($C21="Thorsten Huhn",_xlfn.XLOOKUP($B21,PROSPER_Huhn!$1:$1,PROSPER_Huhn!$61:$61,""),
IF($C21="Nick Hull",_xlfn.XLOOKUP($B21,PROSPER_Hull!$1:$1,PROSPER_Hull!$61:$61,""),
IF($C21="Monika Kotwani",_xlfn.XLOOKUP($B21,PROSPER_Kotwani!$1:$1,PROSPER_Kotwani!$61:$61,""),
IF($C21="Jonathan Wellner",_xlfn.XLOOKUP($B21,PROSPER_Wellner!$1:$1,PROSPER_Wellner!$61:$61,""),
IF($C21="Travis Harvey",_xlfn.XLOOKUP($B21,PROSPER_Harvey!$1:$1,PROSPER_Harvey!$61:$61,""),"")))))))))</f>
        <v>No Comment</v>
      </c>
      <c r="HQ21" s="188" t="str">
        <f t="shared" si="206"/>
        <v>N/A</v>
      </c>
      <c r="HR21" s="135" t="str">
        <f>_xlfn.XLOOKUP(B21,PROSPERInitial_Query!$E:$E,PROSPERInitial_Query!$AM:$AM,"",,-1)</f>
        <v/>
      </c>
      <c r="HS21" s="136" t="str">
        <f t="shared" si="100"/>
        <v>Fernanda Ramalho4 - SuccessExpanding / Renewing the Business</v>
      </c>
      <c r="HT21" s="136" t="str">
        <f>_xlfn.XLOOKUP(HS21,PROSPERDelta_Query!BK:BK,PROSPERDelta_Query!AZ:AZ,"",,-1)</f>
        <v/>
      </c>
      <c r="HU21" s="137" t="str">
        <f t="shared" si="207"/>
        <v>N/A</v>
      </c>
      <c r="HV21" s="137" t="str">
        <f>IF(IF(IF($C21="Christopher Lobo",_xlfn.XLOOKUP($B21,PROSPER_Lobo!$1:$1,PROSPER_Lobo!$62:$62,""),
IF($C21="Naren Baliga",_xlfn.XLOOKUP($B21,PROSPER_Baliga!$1:$1,PROSPER_Baliga!$62:$62,""),
IF($C21="Thorsten Huhn",_xlfn.XLOOKUP($B21,PROSPER_Huhn!$1:$1,PROSPER_Huhn!$62:$62,""),
IF($C21="Nick Hull",_xlfn.XLOOKUP($B21,PROSPER_Hull!$1:$1,PROSPER_Hull!$62:$62,""),
IF($C21="Monika Kotwani",_xlfn.XLOOKUP($B21,PROSPER_Kotwani!$1:$1,PROSPER_Kotwani!$62:$62,""),
IF($C21="Jonathan Wellner",_xlfn.XLOOKUP($B21,PROSPER_Wellner!$1:$1,PROSPER_Wellner!$62:$62,""),
IF($C21="Travis Harvey",_xlfn.XLOOKUP($B21,PROSPER_Harvey!$1:$1,PROSPER_Harvey!$62:$62,""),"")))))))="","",
IF($C21="Christopher Lobo",_xlfn.XLOOKUP($B21,PROSPER_Lobo!$1:$1,PROSPER_Lobo!$62:$62,""),
IF($C21="Naren Baliga",_xlfn.XLOOKUP($B21,PROSPER_Baliga!$1:$1,PROSPER_Baliga!$62:$62,""),
IF($C21="Thorsten Huhn",_xlfn.XLOOKUP($B21,PROSPER_Huhn!$1:$1,PROSPER_Huhn!$62:$62,""),
IF($C21="Nick Hull",_xlfn.XLOOKUP($B21,PROSPER_Hull!$1:$1,PROSPER_Hull!$62:$62,""),
IF($C21="Monika Kotwani",_xlfn.XLOOKUP($B21,PROSPER_Kotwani!$1:$1,PROSPER_Kotwani!$62:$62,""),
IF($C21="Jonathan Wellner",_xlfn.XLOOKUP($B21,PROSPER_Wellner!$1:$1,PROSPER_Wellner!$62:$62,""),
IF($C21="Travis Harvey",_xlfn.XLOOKUP($B21,PROSPER_Harvey!$1:$1,PROSPER_Harvey!$62:$62,""),""))))))))="","No Score",IF(IF($C21="Christopher Lobo",_xlfn.XLOOKUP($B21,PROSPER_Lobo!$1:$1,PROSPER_Lobo!$62:$62,""),
IF($C21="Naren Baliga",_xlfn.XLOOKUP($B21,PROSPER_Baliga!$1:$1,PROSPER_Baliga!$62:$62,""),
IF($C21="Thorsten Huhn",_xlfn.XLOOKUP($B21,PROSPER_Huhn!$1:$1,PROSPER_Huhn!$62:$62,""),
IF($C21="Nick Hull",_xlfn.XLOOKUP($B21,PROSPER_Hull!$1:$1,PROSPER_Hull!$62:$62,""),
IF($C21="Monika Kotwani",_xlfn.XLOOKUP($B21,PROSPER_Kotwani!$1:$1,PROSPER_Kotwani!$62:$62,""),
IF($C21="Jonathan Wellner",_xlfn.XLOOKUP($B21,PROSPER_Wellner!$1:$1,PROSPER_Wellner!$62:$62,""),
IF($C21="Travis Harvey",_xlfn.XLOOKUP($B21,PROSPER_Harvey!$1:$1,PROSPER_Harvey!$62:$62,""),"")))))))="","",
IF($C21="Christopher Lobo",_xlfn.XLOOKUP($B21,PROSPER_Lobo!$1:$1,PROSPER_Lobo!$62:$62,""),
IF($C21="Naren Baliga",_xlfn.XLOOKUP($B21,PROSPER_Baliga!$1:$1,PROSPER_Baliga!$62:$62,""),
IF($C21="Thorsten Huhn",_xlfn.XLOOKUP($B21,PROSPER_Huhn!$1:$1,PROSPER_Huhn!$62:$62,""),
IF($C21="Nick Hull",_xlfn.XLOOKUP($B21,PROSPER_Hull!$1:$1,PROSPER_Hull!$62:$62,""),
IF($C21="Monika Kotwani",_xlfn.XLOOKUP($B21,PROSPER_Kotwani!$1:$1,PROSPER_Kotwani!$62:$62,""),
IF($C21="Jonathan Wellner",_xlfn.XLOOKUP($B21,PROSPER_Wellner!$1:$1,PROSPER_Wellner!$62:$62,""),
IF($C21="Travis Harvey",_xlfn.XLOOKUP($B21,PROSPER_Harvey!$1:$1,PROSPER_Harvey!$62:$62,""),"")))))))))</f>
        <v>No Score</v>
      </c>
      <c r="HW21" s="138" t="str">
        <f>IF(IF(IF($C21="Christopher Lobo",_xlfn.XLOOKUP($B21,PROSPER_Lobo!$1:$1,PROSPER_Lobo!$63:$63,""),
IF($C21="Naren Baliga",_xlfn.XLOOKUP($B21,PROSPER_Baliga!$1:$1,PROSPER_Baliga!$63:$63,""),
IF($C21="Thorsten Huhn",_xlfn.XLOOKUP($B21,PROSPER_Huhn!$1:$1,PROSPER_Huhn!$63:$63,""),
IF($C21="Nick Hull",_xlfn.XLOOKUP($B21,PROSPER_Hull!$1:$1,PROSPER_Hull!$63:$63,""),
IF($C21="Monika Kotwani",_xlfn.XLOOKUP($B21,PROSPER_Kotwani!$1:$1,PROSPER_Kotwani!$63:$63,""),
IF($C21="Jonathan Wellner",_xlfn.XLOOKUP($B21,PROSPER_Wellner!$1:$1,PROSPER_Wellner!$63:$63,""),
IF($C21="Travis Harvey",_xlfn.XLOOKUP($B21,PROSPER_Harvey!$1:$1,PROSPER_Harvey!$63:$63,""),"")))))))="","",
IF($C21="Christopher Lobo",_xlfn.XLOOKUP($B21,PROSPER_Lobo!$1:$1,PROSPER_Lobo!$63:$63,""),
IF($C21="Naren Baliga",_xlfn.XLOOKUP($B21,PROSPER_Baliga!$1:$1,PROSPER_Baliga!$63:$63,""),
IF($C21="Thorsten Huhn",_xlfn.XLOOKUP($B21,PROSPER_Huhn!$1:$1,PROSPER_Huhn!$63:$63,""),
IF($C21="Nick Hull",_xlfn.XLOOKUP($B21,PROSPER_Hull!$1:$1,PROSPER_Hull!$63:$63,""),
IF($C21="Monika Kotwani",_xlfn.XLOOKUP($B21,PROSPER_Kotwani!$1:$1,PROSPER_Kotwani!$63:$63,""),
IF($C21="Jonathan Wellner",_xlfn.XLOOKUP($B21,PROSPER_Wellner!$1:$1,PROSPER_Wellner!$63:$63,""),
IF($C21="Travis Harvey",_xlfn.XLOOKUP($B21,PROSPER_Harvey!$1:$1,PROSPER_Harvey!$63:$63,""),""))))))))="","No Comment",IF(IF($C21="Christopher Lobo",_xlfn.XLOOKUP($B21,PROSPER_Lobo!$1:$1,PROSPER_Lobo!$63:$63,""),
IF($C21="Naren Baliga",_xlfn.XLOOKUP($B21,PROSPER_Baliga!$1:$1,PROSPER_Baliga!$63:$63,""),
IF($C21="Thorsten Huhn",_xlfn.XLOOKUP($B21,PROSPER_Huhn!$1:$1,PROSPER_Huhn!$63:$63,""),
IF($C21="Nick Hull",_xlfn.XLOOKUP($B21,PROSPER_Hull!$1:$1,PROSPER_Hull!$63:$63,""),
IF($C21="Monika Kotwani",_xlfn.XLOOKUP($B21,PROSPER_Kotwani!$1:$1,PROSPER_Kotwani!$63:$63,""),
IF($C21="Jonathan Wellner",_xlfn.XLOOKUP($B21,PROSPER_Wellner!$1:$1,PROSPER_Wellner!$63:$63,""),
IF($C21="Travis Harvey",_xlfn.XLOOKUP($B21,PROSPER_Harvey!$1:$1,PROSPER_Harvey!$63:$63,""),"")))))))="","",
IF($C21="Christopher Lobo",_xlfn.XLOOKUP($B21,PROSPER_Lobo!$1:$1,PROSPER_Lobo!$63:$63,""),
IF($C21="Naren Baliga",_xlfn.XLOOKUP($B21,PROSPER_Baliga!$1:$1,PROSPER_Baliga!$63:$63,""),
IF($C21="Thorsten Huhn",_xlfn.XLOOKUP($B21,PROSPER_Huhn!$1:$1,PROSPER_Huhn!$63:$63,""),
IF($C21="Nick Hull",_xlfn.XLOOKUP($B21,PROSPER_Hull!$1:$1,PROSPER_Hull!$63:$63,""),
IF($C21="Monika Kotwani",_xlfn.XLOOKUP($B21,PROSPER_Kotwani!$1:$1,PROSPER_Kotwani!$63:$63,""),
IF($C21="Jonathan Wellner",_xlfn.XLOOKUP($B21,PROSPER_Wellner!$1:$1,PROSPER_Wellner!$63:$63,""),
IF($C21="Travis Harvey",_xlfn.XLOOKUP($B21,PROSPER_Harvey!$1:$1,PROSPER_Harvey!$63:$63,""),"")))))))))</f>
        <v>No Comment</v>
      </c>
      <c r="HX21" s="188" t="str">
        <f t="shared" si="208"/>
        <v>N/A</v>
      </c>
      <c r="HY21" s="135" t="str">
        <f>_xlfn.XLOOKUP(B21,PROSPERInitial_Query!$E:$E,PROSPERInitial_Query!$AN:$AN,"",,-1)</f>
        <v/>
      </c>
      <c r="HZ21" s="136" t="str">
        <f t="shared" si="103"/>
        <v>Fernanda Ramalho4 - SuccessPre-Sales Participation</v>
      </c>
      <c r="IA21" s="136" t="str">
        <f>_xlfn.XLOOKUP(HZ21,PROSPERDelta_Query!BK:BK,PROSPERDelta_Query!BA:BA,"",,-1)</f>
        <v/>
      </c>
      <c r="IB21" s="137" t="str">
        <f t="shared" si="209"/>
        <v>N/A</v>
      </c>
      <c r="IC21" s="137" t="str">
        <f>IF(IF(IF($C21="Christopher Lobo",_xlfn.XLOOKUP($B21,PROSPER_Lobo!$1:$1,PROSPER_Lobo!$64:$64,""),
IF($C21="Naren Baliga",_xlfn.XLOOKUP($B21,PROSPER_Baliga!$1:$1,PROSPER_Baliga!$64:$64,""),
IF($C21="Thorsten Huhn",_xlfn.XLOOKUP($B21,PROSPER_Huhn!$1:$1,PROSPER_Huhn!$64:$64,""),
IF($C21="Nick Hull",_xlfn.XLOOKUP($B21,PROSPER_Hull!$1:$1,PROSPER_Hull!$64:$64,""),
IF($C21="Monika Kotwani",_xlfn.XLOOKUP($B21,PROSPER_Kotwani!$1:$1,PROSPER_Kotwani!$64:$64,""),
IF($C21="Jonathan Wellner",_xlfn.XLOOKUP($B21,PROSPER_Wellner!$1:$1,PROSPER_Wellner!$64:$64,""),
IF($C21="Travis Harvey",_xlfn.XLOOKUP($B21,PROSPER_Harvey!$1:$1,PROSPER_Harvey!$64:$64,""),"")))))))="","",
IF($C21="Christopher Lobo",_xlfn.XLOOKUP($B21,PROSPER_Lobo!$1:$1,PROSPER_Lobo!$64:$64,""),
IF($C21="Naren Baliga",_xlfn.XLOOKUP($B21,PROSPER_Baliga!$1:$1,PROSPER_Baliga!$64:$64,""),
IF($C21="Thorsten Huhn",_xlfn.XLOOKUP($B21,PROSPER_Huhn!$1:$1,PROSPER_Huhn!$64:$64,""),
IF($C21="Nick Hull",_xlfn.XLOOKUP($B21,PROSPER_Hull!$1:$1,PROSPER_Hull!$64:$64,""),
IF($C21="Monika Kotwani",_xlfn.XLOOKUP($B21,PROSPER_Kotwani!$1:$1,PROSPER_Kotwani!$64:$64,""),
IF($C21="Jonathan Wellner",_xlfn.XLOOKUP($B21,PROSPER_Wellner!$1:$1,PROSPER_Wellner!$64:$64,""),
IF($C21="Travis Harvey",_xlfn.XLOOKUP($B21,PROSPER_Harvey!$1:$1,PROSPER_Harvey!$64:$64,""),""))))))))="","No Score",IF(IF($C21="Christopher Lobo",_xlfn.XLOOKUP($B21,PROSPER_Lobo!$1:$1,PROSPER_Lobo!$64:$64,""),
IF($C21="Naren Baliga",_xlfn.XLOOKUP($B21,PROSPER_Baliga!$1:$1,PROSPER_Baliga!$64:$64,""),
IF($C21="Thorsten Huhn",_xlfn.XLOOKUP($B21,PROSPER_Huhn!$1:$1,PROSPER_Huhn!$64:$64,""),
IF($C21="Nick Hull",_xlfn.XLOOKUP($B21,PROSPER_Hull!$1:$1,PROSPER_Hull!$64:$64,""),
IF($C21="Monika Kotwani",_xlfn.XLOOKUP($B21,PROSPER_Kotwani!$1:$1,PROSPER_Kotwani!$64:$64,""),
IF($C21="Jonathan Wellner",_xlfn.XLOOKUP($B21,PROSPER_Wellner!$1:$1,PROSPER_Wellner!$64:$64,""),
IF($C21="Travis Harvey",_xlfn.XLOOKUP($B21,PROSPER_Harvey!$1:$1,PROSPER_Harvey!$64:$64,""),"")))))))="","",
IF($C21="Christopher Lobo",_xlfn.XLOOKUP($B21,PROSPER_Lobo!$1:$1,PROSPER_Lobo!$64:$64,""),
IF($C21="Naren Baliga",_xlfn.XLOOKUP($B21,PROSPER_Baliga!$1:$1,PROSPER_Baliga!$64:$64,""),
IF($C21="Thorsten Huhn",_xlfn.XLOOKUP($B21,PROSPER_Huhn!$1:$1,PROSPER_Huhn!$64:$64,""),
IF($C21="Nick Hull",_xlfn.XLOOKUP($B21,PROSPER_Hull!$1:$1,PROSPER_Hull!$64:$64,""),
IF($C21="Monika Kotwani",_xlfn.XLOOKUP($B21,PROSPER_Kotwani!$1:$1,PROSPER_Kotwani!$64:$64,""),
IF($C21="Jonathan Wellner",_xlfn.XLOOKUP($B21,PROSPER_Wellner!$1:$1,PROSPER_Wellner!$64:$64,""),
IF($C21="Travis Harvey",_xlfn.XLOOKUP($B21,PROSPER_Harvey!$1:$1,PROSPER_Harvey!$64:$64,""),"")))))))))</f>
        <v>No Score</v>
      </c>
      <c r="ID21" s="138" t="str">
        <f>IF(IF(IF($C21="Christopher Lobo",_xlfn.XLOOKUP($B21,PROSPER_Lobo!$1:$1,PROSPER_Lobo!$65:$65,""),
IF($C21="Naren Baliga",_xlfn.XLOOKUP($B21,PROSPER_Baliga!$1:$1,PROSPER_Baliga!$65:$65,""),
IF($C21="Thorsten Huhn",_xlfn.XLOOKUP($B21,PROSPER_Huhn!$1:$1,PROSPER_Huhn!$65:$65,""),
IF($C21="Nick Hull",_xlfn.XLOOKUP($B21,PROSPER_Hull!$1:$1,PROSPER_Hull!$65:$65,""),
IF($C21="Monika Kotwani",_xlfn.XLOOKUP($B21,PROSPER_Kotwani!$1:$1,PROSPER_Kotwani!$65:$65,""),
IF($C21="Jonathan Wellner",_xlfn.XLOOKUP($B21,PROSPER_Wellner!$1:$1,PROSPER_Wellner!$65:$65,""),
IF($C21="Travis Harvey",_xlfn.XLOOKUP($B21,PROSPER_Harvey!$1:$1,PROSPER_Harvey!$65:$65,""),"")))))))="","",
IF($C21="Christopher Lobo",_xlfn.XLOOKUP($B21,PROSPER_Lobo!$1:$1,PROSPER_Lobo!$65:$65,""),
IF($C21="Naren Baliga",_xlfn.XLOOKUP($B21,PROSPER_Baliga!$1:$1,PROSPER_Baliga!$65:$65,""),
IF($C21="Thorsten Huhn",_xlfn.XLOOKUP($B21,PROSPER_Huhn!$1:$1,PROSPER_Huhn!$65:$65,""),
IF($C21="Nick Hull",_xlfn.XLOOKUP($B21,PROSPER_Hull!$1:$1,PROSPER_Hull!$65:$65,""),
IF($C21="Monika Kotwani",_xlfn.XLOOKUP($B21,PROSPER_Kotwani!$1:$1,PROSPER_Kotwani!$65:$65,""),
IF($C21="Jonathan Wellner",_xlfn.XLOOKUP($B21,PROSPER_Wellner!$1:$1,PROSPER_Wellner!$65:$65,""),
IF($C21="Travis Harvey",_xlfn.XLOOKUP($B21,PROSPER_Harvey!$1:$1,PROSPER_Harvey!$65:$65,""),""))))))))="","No Comment",IF(IF($C21="Christopher Lobo",_xlfn.XLOOKUP($B21,PROSPER_Lobo!$1:$1,PROSPER_Lobo!$65:$65,""),
IF($C21="Naren Baliga",_xlfn.XLOOKUP($B21,PROSPER_Baliga!$1:$1,PROSPER_Baliga!$65:$65,""),
IF($C21="Thorsten Huhn",_xlfn.XLOOKUP($B21,PROSPER_Huhn!$1:$1,PROSPER_Huhn!$65:$65,""),
IF($C21="Nick Hull",_xlfn.XLOOKUP($B21,PROSPER_Hull!$1:$1,PROSPER_Hull!$65:$65,""),
IF($C21="Monika Kotwani",_xlfn.XLOOKUP($B21,PROSPER_Kotwani!$1:$1,PROSPER_Kotwani!$65:$65,""),
IF($C21="Jonathan Wellner",_xlfn.XLOOKUP($B21,PROSPER_Wellner!$1:$1,PROSPER_Wellner!$65:$65,""),
IF($C21="Travis Harvey",_xlfn.XLOOKUP($B21,PROSPER_Harvey!$1:$1,PROSPER_Harvey!$65:$65,""),"")))))))="","",
IF($C21="Christopher Lobo",_xlfn.XLOOKUP($B21,PROSPER_Lobo!$1:$1,PROSPER_Lobo!$65:$65,""),
IF($C21="Naren Baliga",_xlfn.XLOOKUP($B21,PROSPER_Baliga!$1:$1,PROSPER_Baliga!$65:$65,""),
IF($C21="Thorsten Huhn",_xlfn.XLOOKUP($B21,PROSPER_Huhn!$1:$1,PROSPER_Huhn!$65:$65,""),
IF($C21="Nick Hull",_xlfn.XLOOKUP($B21,PROSPER_Hull!$1:$1,PROSPER_Hull!$65:$65,""),
IF($C21="Monika Kotwani",_xlfn.XLOOKUP($B21,PROSPER_Kotwani!$1:$1,PROSPER_Kotwani!$65:$65,""),
IF($C21="Jonathan Wellner",_xlfn.XLOOKUP($B21,PROSPER_Wellner!$1:$1,PROSPER_Wellner!$65:$65,""),
IF($C21="Travis Harvey",_xlfn.XLOOKUP($B21,PROSPER_Harvey!$1:$1,PROSPER_Harvey!$65:$65,""),"")))))))))</f>
        <v>No Comment</v>
      </c>
      <c r="IE21" s="188" t="str">
        <f t="shared" si="210"/>
        <v>N/A</v>
      </c>
      <c r="IF21" s="135" t="str">
        <f>_xlfn.XLOOKUP(B21,PROSPERInitial_Query!$E:$E,PROSPERInitial_Query!$AO:$AO,"",,-1)</f>
        <v/>
      </c>
      <c r="IG21" s="136" t="str">
        <f t="shared" si="106"/>
        <v>Fernanda Ramalho4 - SuccessP&amp;L Management</v>
      </c>
      <c r="IH21" s="136" t="str">
        <f>_xlfn.XLOOKUP(IG21,PROSPERDelta_Query!BK:BK,PROSPERDelta_Query!BB:BB,"",,-1)</f>
        <v/>
      </c>
      <c r="II21" s="137" t="str">
        <f t="shared" si="211"/>
        <v>N/A</v>
      </c>
      <c r="IJ21" s="137" t="str">
        <f>IF(IF(IF($C21="Christopher Lobo",_xlfn.XLOOKUP($B21,PROSPER_Lobo!$1:$1,PROSPER_Lobo!$66:$66,""),
IF($C21="Naren Baliga",_xlfn.XLOOKUP($B21,PROSPER_Baliga!$1:$1,PROSPER_Baliga!$66:$66,""),
IF($C21="Thorsten Huhn",_xlfn.XLOOKUP($B21,PROSPER_Huhn!$1:$1,PROSPER_Huhn!$66:$66,""),
IF($C21="Nick Hull",_xlfn.XLOOKUP($B21,PROSPER_Hull!$1:$1,PROSPER_Hull!$66:$66,""),
IF($C21="Monika Kotwani",_xlfn.XLOOKUP($B21,PROSPER_Kotwani!$1:$1,PROSPER_Kotwani!$66:$66,""),
IF($C21="Jonathan Wellner",_xlfn.XLOOKUP($B21,PROSPER_Wellner!$1:$1,PROSPER_Wellner!$66:$66,""),
IF($C21="Travis Harvey",_xlfn.XLOOKUP($B21,PROSPER_Harvey!$1:$1,PROSPER_Harvey!$66:$66,""),"")))))))="","",
IF($C21="Christopher Lobo",_xlfn.XLOOKUP($B21,PROSPER_Lobo!$1:$1,PROSPER_Lobo!$66:$66,""),
IF($C21="Naren Baliga",_xlfn.XLOOKUP($B21,PROSPER_Baliga!$1:$1,PROSPER_Baliga!$66:$66,""),
IF($C21="Thorsten Huhn",_xlfn.XLOOKUP($B21,PROSPER_Huhn!$1:$1,PROSPER_Huhn!$66:$66,""),
IF($C21="Nick Hull",_xlfn.XLOOKUP($B21,PROSPER_Hull!$1:$1,PROSPER_Hull!$66:$66,""),
IF($C21="Monika Kotwani",_xlfn.XLOOKUP($B21,PROSPER_Kotwani!$1:$1,PROSPER_Kotwani!$66:$66,""),
IF($C21="Jonathan Wellner",_xlfn.XLOOKUP($B21,PROSPER_Wellner!$1:$1,PROSPER_Wellner!$66:$66,""),
IF($C21="Travis Harvey",_xlfn.XLOOKUP($B21,PROSPER_Harvey!$1:$1,PROSPER_Harvey!$66:$66,""),""))))))))="","No Score",IF(IF($C21="Christopher Lobo",_xlfn.XLOOKUP($B21,PROSPER_Lobo!$1:$1,PROSPER_Lobo!$66:$66,""),
IF($C21="Naren Baliga",_xlfn.XLOOKUP($B21,PROSPER_Baliga!$1:$1,PROSPER_Baliga!$66:$66,""),
IF($C21="Thorsten Huhn",_xlfn.XLOOKUP($B21,PROSPER_Huhn!$1:$1,PROSPER_Huhn!$66:$66,""),
IF($C21="Nick Hull",_xlfn.XLOOKUP($B21,PROSPER_Hull!$1:$1,PROSPER_Hull!$66:$66,""),
IF($C21="Monika Kotwani",_xlfn.XLOOKUP($B21,PROSPER_Kotwani!$1:$1,PROSPER_Kotwani!$66:$66,""),
IF($C21="Jonathan Wellner",_xlfn.XLOOKUP($B21,PROSPER_Wellner!$1:$1,PROSPER_Wellner!$66:$66,""),
IF($C21="Travis Harvey",_xlfn.XLOOKUP($B21,PROSPER_Harvey!$1:$1,PROSPER_Harvey!$66:$66,""),"")))))))="","",
IF($C21="Christopher Lobo",_xlfn.XLOOKUP($B21,PROSPER_Lobo!$1:$1,PROSPER_Lobo!$66:$66,""),
IF($C21="Naren Baliga",_xlfn.XLOOKUP($B21,PROSPER_Baliga!$1:$1,PROSPER_Baliga!$66:$66,""),
IF($C21="Thorsten Huhn",_xlfn.XLOOKUP($B21,PROSPER_Huhn!$1:$1,PROSPER_Huhn!$66:$66,""),
IF($C21="Nick Hull",_xlfn.XLOOKUP($B21,PROSPER_Hull!$1:$1,PROSPER_Hull!$66:$66,""),
IF($C21="Monika Kotwani",_xlfn.XLOOKUP($B21,PROSPER_Kotwani!$1:$1,PROSPER_Kotwani!$66:$66,""),
IF($C21="Jonathan Wellner",_xlfn.XLOOKUP($B21,PROSPER_Wellner!$1:$1,PROSPER_Wellner!$66:$66,""),
IF($C21="Travis Harvey",_xlfn.XLOOKUP($B21,PROSPER_Harvey!$1:$1,PROSPER_Harvey!$66:$66,""),"")))))))))</f>
        <v>No Score</v>
      </c>
      <c r="IK21" s="138" t="str">
        <f>IF(IF(IF($C21="Christopher Lobo",_xlfn.XLOOKUP($B21,PROSPER_Lobo!$1:$1,PROSPER_Lobo!$67:$67,""),
IF($C21="Naren Baliga",_xlfn.XLOOKUP($B21,PROSPER_Baliga!$1:$1,PROSPER_Baliga!$67:$67,""),
IF($C21="Thorsten Huhn",_xlfn.XLOOKUP($B21,PROSPER_Huhn!$1:$1,PROSPER_Huhn!$67:$67,""),
IF($C21="Nick Hull",_xlfn.XLOOKUP($B21,PROSPER_Hull!$1:$1,PROSPER_Hull!$67:$67,""),
IF($C21="Monika Kotwani",_xlfn.XLOOKUP($B21,PROSPER_Kotwani!$1:$1,PROSPER_Kotwani!$67:$67,""),
IF($C21="Jonathan Wellner",_xlfn.XLOOKUP($B21,PROSPER_Wellner!$1:$1,PROSPER_Wellner!$67:$67,""),
IF($C21="Travis Harvey",_xlfn.XLOOKUP($B21,PROSPER_Harvey!$1:$1,PROSPER_Harvey!$67:$67,""),"")))))))="","",
IF($C21="Christopher Lobo",_xlfn.XLOOKUP($B21,PROSPER_Lobo!$1:$1,PROSPER_Lobo!$67:$67,""),
IF($C21="Naren Baliga",_xlfn.XLOOKUP($B21,PROSPER_Baliga!$1:$1,PROSPER_Baliga!$67:$67,""),
IF($C21="Thorsten Huhn",_xlfn.XLOOKUP($B21,PROSPER_Huhn!$1:$1,PROSPER_Huhn!$67:$67,""),
IF($C21="Nick Hull",_xlfn.XLOOKUP($B21,PROSPER_Hull!$1:$1,PROSPER_Hull!$67:$67,""),
IF($C21="Monika Kotwani",_xlfn.XLOOKUP($B21,PROSPER_Kotwani!$1:$1,PROSPER_Kotwani!$67:$67,""),
IF($C21="Jonathan Wellner",_xlfn.XLOOKUP($B21,PROSPER_Wellner!$1:$1,PROSPER_Wellner!$67:$67,""),
IF($C21="Travis Harvey",_xlfn.XLOOKUP($B21,PROSPER_Harvey!$1:$1,PROSPER_Harvey!$67:$67,""),""))))))))="","No Comment",IF(IF($C21="Christopher Lobo",_xlfn.XLOOKUP($B21,PROSPER_Lobo!$1:$1,PROSPER_Lobo!$67:$67,""),
IF($C21="Naren Baliga",_xlfn.XLOOKUP($B21,PROSPER_Baliga!$1:$1,PROSPER_Baliga!$67:$67,""),
IF($C21="Thorsten Huhn",_xlfn.XLOOKUP($B21,PROSPER_Huhn!$1:$1,PROSPER_Huhn!$67:$67,""),
IF($C21="Nick Hull",_xlfn.XLOOKUP($B21,PROSPER_Hull!$1:$1,PROSPER_Hull!$67:$67,""),
IF($C21="Monika Kotwani",_xlfn.XLOOKUP($B21,PROSPER_Kotwani!$1:$1,PROSPER_Kotwani!$67:$67,""),
IF($C21="Jonathan Wellner",_xlfn.XLOOKUP($B21,PROSPER_Wellner!$1:$1,PROSPER_Wellner!$67:$67,""),
IF($C21="Travis Harvey",_xlfn.XLOOKUP($B21,PROSPER_Harvey!$1:$1,PROSPER_Harvey!$67:$67,""),"")))))))="","",
IF($C21="Christopher Lobo",_xlfn.XLOOKUP($B21,PROSPER_Lobo!$1:$1,PROSPER_Lobo!$67:$67,""),
IF($C21="Naren Baliga",_xlfn.XLOOKUP($B21,PROSPER_Baliga!$1:$1,PROSPER_Baliga!$67:$67,""),
IF($C21="Thorsten Huhn",_xlfn.XLOOKUP($B21,PROSPER_Huhn!$1:$1,PROSPER_Huhn!$67:$67,""),
IF($C21="Nick Hull",_xlfn.XLOOKUP($B21,PROSPER_Hull!$1:$1,PROSPER_Hull!$67:$67,""),
IF($C21="Monika Kotwani",_xlfn.XLOOKUP($B21,PROSPER_Kotwani!$1:$1,PROSPER_Kotwani!$67:$67,""),
IF($C21="Jonathan Wellner",_xlfn.XLOOKUP($B21,PROSPER_Wellner!$1:$1,PROSPER_Wellner!$67:$67,""),
IF($C21="Travis Harvey",_xlfn.XLOOKUP($B21,PROSPER_Harvey!$1:$1,PROSPER_Harvey!$67:$67,""),"")))))))))</f>
        <v>No Comment</v>
      </c>
      <c r="IL21" s="188" t="str">
        <f t="shared" si="212"/>
        <v>N/A</v>
      </c>
      <c r="IM21" s="135" t="str">
        <f>_xlfn.XLOOKUP(B21,PROSPERInitial_Query!$E:$E,PROSPERInitial_Query!$AP:$AP,"",,-1)</f>
        <v/>
      </c>
      <c r="IN21" s="136" t="str">
        <f t="shared" si="109"/>
        <v>Fernanda Ramalho4 - SuccessService Plan Management (PE)</v>
      </c>
      <c r="IO21" s="136" t="str">
        <f>_xlfn.XLOOKUP(IN21,PROSPERDelta_Query!BK:BK,PROSPERDelta_Query!BC:BC,"",,-1)</f>
        <v/>
      </c>
      <c r="IP21" s="137" t="str">
        <f t="shared" si="213"/>
        <v>N/A</v>
      </c>
      <c r="IQ21" s="137" t="str">
        <f>IF(IF(IF($C21="Christopher Lobo",_xlfn.XLOOKUP($B21,PROSPER_Lobo!$1:$1,PROSPER_Lobo!$68:$68,""),
IF($C21="Naren Baliga",_xlfn.XLOOKUP($B21,PROSPER_Baliga!$1:$1,PROSPER_Baliga!$68:$68,""),
IF($C21="Thorsten Huhn",_xlfn.XLOOKUP($B21,PROSPER_Huhn!$1:$1,PROSPER_Huhn!$68:$68,""),
IF($C21="Nick Hull",_xlfn.XLOOKUP($B21,PROSPER_Hull!$1:$1,PROSPER_Hull!$68:$68,""),
IF($C21="Monika Kotwani",_xlfn.XLOOKUP($B21,PROSPER_Kotwani!$1:$1,PROSPER_Kotwani!$68:$68,""),
IF($C21="Jonathan Wellner",_xlfn.XLOOKUP($B21,PROSPER_Wellner!$1:$1,PROSPER_Wellner!$68:$68,""),
IF($C21="Travis Harvey",_xlfn.XLOOKUP($B21,PROSPER_Harvey!$1:$1,PROSPER_Harvey!$68:$68,""),"")))))))="","",
IF($C21="Christopher Lobo",_xlfn.XLOOKUP($B21,PROSPER_Lobo!$1:$1,PROSPER_Lobo!$68:$68,""),
IF($C21="Naren Baliga",_xlfn.XLOOKUP($B21,PROSPER_Baliga!$1:$1,PROSPER_Baliga!$68:$68,""),
IF($C21="Thorsten Huhn",_xlfn.XLOOKUP($B21,PROSPER_Huhn!$1:$1,PROSPER_Huhn!$68:$68,""),
IF($C21="Nick Hull",_xlfn.XLOOKUP($B21,PROSPER_Hull!$1:$1,PROSPER_Hull!$68:$68,""),
IF($C21="Monika Kotwani",_xlfn.XLOOKUP($B21,PROSPER_Kotwani!$1:$1,PROSPER_Kotwani!$68:$68,""),
IF($C21="Jonathan Wellner",_xlfn.XLOOKUP($B21,PROSPER_Wellner!$1:$1,PROSPER_Wellner!$68:$68,""),
IF($C21="Travis Harvey",_xlfn.XLOOKUP($B21,PROSPER_Harvey!$1:$1,PROSPER_Harvey!$68:$68,""),""))))))))="","No Score",IF(IF($C21="Christopher Lobo",_xlfn.XLOOKUP($B21,PROSPER_Lobo!$1:$1,PROSPER_Lobo!$68:$68,""),
IF($C21="Naren Baliga",_xlfn.XLOOKUP($B21,PROSPER_Baliga!$1:$1,PROSPER_Baliga!$68:$68,""),
IF($C21="Thorsten Huhn",_xlfn.XLOOKUP($B21,PROSPER_Huhn!$1:$1,PROSPER_Huhn!$68:$68,""),
IF($C21="Nick Hull",_xlfn.XLOOKUP($B21,PROSPER_Hull!$1:$1,PROSPER_Hull!$68:$68,""),
IF($C21="Monika Kotwani",_xlfn.XLOOKUP($B21,PROSPER_Kotwani!$1:$1,PROSPER_Kotwani!$68:$68,""),
IF($C21="Jonathan Wellner",_xlfn.XLOOKUP($B21,PROSPER_Wellner!$1:$1,PROSPER_Wellner!$68:$68,""),
IF($C21="Travis Harvey",_xlfn.XLOOKUP($B21,PROSPER_Harvey!$1:$1,PROSPER_Harvey!$68:$68,""),"")))))))="","",
IF($C21="Christopher Lobo",_xlfn.XLOOKUP($B21,PROSPER_Lobo!$1:$1,PROSPER_Lobo!$68:$68,""),
IF($C21="Naren Baliga",_xlfn.XLOOKUP($B21,PROSPER_Baliga!$1:$1,PROSPER_Baliga!$68:$68,""),
IF($C21="Thorsten Huhn",_xlfn.XLOOKUP($B21,PROSPER_Huhn!$1:$1,PROSPER_Huhn!$68:$68,""),
IF($C21="Nick Hull",_xlfn.XLOOKUP($B21,PROSPER_Hull!$1:$1,PROSPER_Hull!$68:$68,""),
IF($C21="Monika Kotwani",_xlfn.XLOOKUP($B21,PROSPER_Kotwani!$1:$1,PROSPER_Kotwani!$68:$68,""),
IF($C21="Jonathan Wellner",_xlfn.XLOOKUP($B21,PROSPER_Wellner!$1:$1,PROSPER_Wellner!$68:$68,""),
IF($C21="Travis Harvey",_xlfn.XLOOKUP($B21,PROSPER_Harvey!$1:$1,PROSPER_Harvey!$68:$68,""),"")))))))))</f>
        <v>No Score</v>
      </c>
      <c r="IR21" s="138" t="str">
        <f>IF(IF(IF($C21="Christopher Lobo",_xlfn.XLOOKUP($B21,PROSPER_Lobo!$1:$1,PROSPER_Lobo!$69:$69,""),
IF($C21="Naren Baliga",_xlfn.XLOOKUP($B21,PROSPER_Baliga!$1:$1,PROSPER_Baliga!$69:$69,""),
IF($C21="Thorsten Huhn",_xlfn.XLOOKUP($B21,PROSPER_Huhn!$1:$1,PROSPER_Huhn!$69:$69,""),
IF($C21="Nick Hull",_xlfn.XLOOKUP($B21,PROSPER_Hull!$1:$1,PROSPER_Hull!$69:$69,""),
IF($C21="Monika Kotwani",_xlfn.XLOOKUP($B21,PROSPER_Kotwani!$1:$1,PROSPER_Kotwani!$69:$69,""),
IF($C21="Jonathan Wellner",_xlfn.XLOOKUP($B21,PROSPER_Wellner!$1:$1,PROSPER_Wellner!$69:$69,""),
IF($C21="Travis Harvey",_xlfn.XLOOKUP($B21,PROSPER_Harvey!$1:$1,PROSPER_Harvey!$69:$69,""),"")))))))="","",
IF($C21="Christopher Lobo",_xlfn.XLOOKUP($B21,PROSPER_Lobo!$1:$1,PROSPER_Lobo!$69:$69,""),
IF($C21="Naren Baliga",_xlfn.XLOOKUP($B21,PROSPER_Baliga!$1:$1,PROSPER_Baliga!$69:$69,""),
IF($C21="Thorsten Huhn",_xlfn.XLOOKUP($B21,PROSPER_Huhn!$1:$1,PROSPER_Huhn!$69:$69,""),
IF($C21="Nick Hull",_xlfn.XLOOKUP($B21,PROSPER_Hull!$1:$1,PROSPER_Hull!$69:$69,""),
IF($C21="Monika Kotwani",_xlfn.XLOOKUP($B21,PROSPER_Kotwani!$1:$1,PROSPER_Kotwani!$69:$69,""),
IF($C21="Jonathan Wellner",_xlfn.XLOOKUP($B21,PROSPER_Wellner!$1:$1,PROSPER_Wellner!$69:$69,""),
IF($C21="Travis Harvey",_xlfn.XLOOKUP($B21,PROSPER_Harvey!$1:$1,PROSPER_Harvey!$69:$69,""),""))))))))="","No Comment",IF(IF($C21="Christopher Lobo",_xlfn.XLOOKUP($B21,PROSPER_Lobo!$1:$1,PROSPER_Lobo!$69:$69,""),
IF($C21="Naren Baliga",_xlfn.XLOOKUP($B21,PROSPER_Baliga!$1:$1,PROSPER_Baliga!$69:$69,""),
IF($C21="Thorsten Huhn",_xlfn.XLOOKUP($B21,PROSPER_Huhn!$1:$1,PROSPER_Huhn!$69:$69,""),
IF($C21="Nick Hull",_xlfn.XLOOKUP($B21,PROSPER_Hull!$1:$1,PROSPER_Hull!$69:$69,""),
IF($C21="Monika Kotwani",_xlfn.XLOOKUP($B21,PROSPER_Kotwani!$1:$1,PROSPER_Kotwani!$69:$69,""),
IF($C21="Jonathan Wellner",_xlfn.XLOOKUP($B21,PROSPER_Wellner!$1:$1,PROSPER_Wellner!$69:$69,""),
IF($C21="Travis Harvey",_xlfn.XLOOKUP($B21,PROSPER_Harvey!$1:$1,PROSPER_Harvey!$69:$69,""),"")))))))="","",
IF($C21="Christopher Lobo",_xlfn.XLOOKUP($B21,PROSPER_Lobo!$1:$1,PROSPER_Lobo!$69:$69,""),
IF($C21="Naren Baliga",_xlfn.XLOOKUP($B21,PROSPER_Baliga!$1:$1,PROSPER_Baliga!$69:$69,""),
IF($C21="Thorsten Huhn",_xlfn.XLOOKUP($B21,PROSPER_Huhn!$1:$1,PROSPER_Huhn!$69:$69,""),
IF($C21="Nick Hull",_xlfn.XLOOKUP($B21,PROSPER_Hull!$1:$1,PROSPER_Hull!$69:$69,""),
IF($C21="Monika Kotwani",_xlfn.XLOOKUP($B21,PROSPER_Kotwani!$1:$1,PROSPER_Kotwani!$69:$69,""),
IF($C21="Jonathan Wellner",_xlfn.XLOOKUP($B21,PROSPER_Wellner!$1:$1,PROSPER_Wellner!$69:$69,""),
IF($C21="Travis Harvey",_xlfn.XLOOKUP($B21,PROSPER_Harvey!$1:$1,PROSPER_Harvey!$69:$69,""),"")))))))))</f>
        <v>No Comment</v>
      </c>
      <c r="IS21" s="188" t="str">
        <f t="shared" si="214"/>
        <v>N/A</v>
      </c>
      <c r="IT21" s="187" t="str">
        <f t="shared" si="215"/>
        <v>N/A</v>
      </c>
      <c r="IU21" s="128" t="str">
        <f t="shared" si="216"/>
        <v>N/A</v>
      </c>
      <c r="IV21" s="188" t="str">
        <f t="shared" si="217"/>
        <v>N/A</v>
      </c>
      <c r="IW21" s="139">
        <f>_xlfn.XLOOKUP($B21,Vlookups_Local!B:B,Vlookups_Local!F:F)</f>
        <v>0.82183908045977005</v>
      </c>
      <c r="IX21" s="140">
        <f>_xlfn.XLOOKUP($B21,Vlookups_Local!B:B,Vlookups_Local!G:G)</f>
        <v>0.82183908045977005</v>
      </c>
      <c r="IY21" s="140">
        <f>_xlfn.XLOOKUP($B21,Vlookups_Local!B:B,Vlookups_Local!H:H)</f>
        <v>0</v>
      </c>
      <c r="IZ21" s="141">
        <f t="shared" si="218"/>
        <v>8.2183908045976999</v>
      </c>
      <c r="JA21" s="142">
        <f>_xlfn.XLOOKUP($B21,LevelUp_Query!A:A,LevelUp_Query!C:C,"")</f>
        <v>42</v>
      </c>
      <c r="JB21" s="143" t="str">
        <f>_xlfn.XLOOKUP($B21,LevelUp_Query!A:A,LevelUp_Query!F:F,"")</f>
        <v>T</v>
      </c>
      <c r="JC21" s="143">
        <f>_xlfn.XLOOKUP($B21,LevelUp_Query!A:A,LevelUp_Query!E:E,"")</f>
        <v>5</v>
      </c>
      <c r="JD21" s="141">
        <f t="shared" si="219"/>
        <v>6</v>
      </c>
      <c r="JE21" s="144" t="str">
        <f>_xlfn.XLOOKUP(B21,PROSPERInitial_Query!$E:$E,PROSPERInitial_Query!$AQ:$AQ,"",,-1)</f>
        <v/>
      </c>
      <c r="JF21" s="136" t="str">
        <f t="shared" si="117"/>
        <v>Fernanda Ramalho7 - ResponsibilityGiving Back (L&amp;L)</v>
      </c>
      <c r="JG21" s="136" t="str">
        <f>_xlfn.XLOOKUP(JF21,PROSPERDelta_Query!BK:BK,PROSPERDelta_Query!BE:BE,"",,-1)</f>
        <v/>
      </c>
      <c r="JH21" s="137" t="str">
        <f t="shared" si="220"/>
        <v>N/A</v>
      </c>
      <c r="JI21" s="137" t="str">
        <f>IF(IF(IF($C21="Christopher Lobo",_xlfn.XLOOKUP($B21,PROSPER_Lobo!$1:$1,PROSPER_Lobo!$70:$70,""),
IF($C21="Naren Baliga",_xlfn.XLOOKUP($B21,PROSPER_Baliga!$1:$1,PROSPER_Baliga!$70:$70,""),
IF($C21="Thorsten Huhn",_xlfn.XLOOKUP($B21,PROSPER_Huhn!$1:$1,PROSPER_Huhn!$70:$70,""),
IF($C21="Nick Hull",_xlfn.XLOOKUP($B21,PROSPER_Hull!$1:$1,PROSPER_Hull!$70:$70,""),
IF($C21="Monika Kotwani",_xlfn.XLOOKUP($B21,PROSPER_Kotwani!$1:$1,PROSPER_Kotwani!$70:$70,""),
IF($C21="Jonathan Wellner",_xlfn.XLOOKUP($B21,PROSPER_Wellner!$1:$1,PROSPER_Wellner!$70:$70,""),
IF($C21="Travis Harvey",_xlfn.XLOOKUP($B21,PROSPER_Harvey!$1:$1,PROSPER_Harvey!$70:$70,""),"")))))))="","",
IF($C21="Christopher Lobo",_xlfn.XLOOKUP($B21,PROSPER_Lobo!$1:$1,PROSPER_Lobo!$70:$70,""),
IF($C21="Naren Baliga",_xlfn.XLOOKUP($B21,PROSPER_Baliga!$1:$1,PROSPER_Baliga!$70:$70,""),
IF($C21="Thorsten Huhn",_xlfn.XLOOKUP($B21,PROSPER_Huhn!$1:$1,PROSPER_Huhn!$70:$70,""),
IF($C21="Nick Hull",_xlfn.XLOOKUP($B21,PROSPER_Hull!$1:$1,PROSPER_Hull!$70:$70,""),
IF($C21="Monika Kotwani",_xlfn.XLOOKUP($B21,PROSPER_Kotwani!$1:$1,PROSPER_Kotwani!$70:$70,""),
IF($C21="Jonathan Wellner",_xlfn.XLOOKUP($B21,PROSPER_Wellner!$1:$1,PROSPER_Wellner!$70:$70,""),
IF($C21="Travis Harvey",_xlfn.XLOOKUP($B21,PROSPER_Harvey!$1:$1,PROSPER_Harvey!$70:$70,""),""))))))))="","No Score",IF(IF($C21="Christopher Lobo",_xlfn.XLOOKUP($B21,PROSPER_Lobo!$1:$1,PROSPER_Lobo!$70:$70,""),
IF($C21="Naren Baliga",_xlfn.XLOOKUP($B21,PROSPER_Baliga!$1:$1,PROSPER_Baliga!$70:$70,""),
IF($C21="Thorsten Huhn",_xlfn.XLOOKUP($B21,PROSPER_Huhn!$1:$1,PROSPER_Huhn!$70:$70,""),
IF($C21="Nick Hull",_xlfn.XLOOKUP($B21,PROSPER_Hull!$1:$1,PROSPER_Hull!$70:$70,""),
IF($C21="Monika Kotwani",_xlfn.XLOOKUP($B21,PROSPER_Kotwani!$1:$1,PROSPER_Kotwani!$70:$70,""),
IF($C21="Jonathan Wellner",_xlfn.XLOOKUP($B21,PROSPER_Wellner!$1:$1,PROSPER_Wellner!$70:$70,""),
IF($C21="Travis Harvey",_xlfn.XLOOKUP($B21,PROSPER_Harvey!$1:$1,PROSPER_Harvey!$70:$70,""),"")))))))="","",
IF($C21="Christopher Lobo",_xlfn.XLOOKUP($B21,PROSPER_Lobo!$1:$1,PROSPER_Lobo!$70:$70,""),
IF($C21="Naren Baliga",_xlfn.XLOOKUP($B21,PROSPER_Baliga!$1:$1,PROSPER_Baliga!$70:$70,""),
IF($C21="Thorsten Huhn",_xlfn.XLOOKUP($B21,PROSPER_Huhn!$1:$1,PROSPER_Huhn!$70:$70,""),
IF($C21="Nick Hull",_xlfn.XLOOKUP($B21,PROSPER_Hull!$1:$1,PROSPER_Hull!$70:$70,""),
IF($C21="Monika Kotwani",_xlfn.XLOOKUP($B21,PROSPER_Kotwani!$1:$1,PROSPER_Kotwani!$70:$70,""),
IF($C21="Jonathan Wellner",_xlfn.XLOOKUP($B21,PROSPER_Wellner!$1:$1,PROSPER_Wellner!$70:$70,""),
IF($C21="Travis Harvey",_xlfn.XLOOKUP($B21,PROSPER_Harvey!$1:$1,PROSPER_Harvey!$70:$70,""),"")))))))))</f>
        <v>No Score</v>
      </c>
      <c r="JJ21" s="138" t="str">
        <f>IF(IF(IF($C21="Christopher Lobo",_xlfn.XLOOKUP($B21,PROSPER_Lobo!$1:$1,PROSPER_Lobo!$71:$71,""),
IF($C21="Naren Baliga",_xlfn.XLOOKUP($B21,PROSPER_Baliga!$1:$1,PROSPER_Baliga!$71:$71,""),
IF($C21="Thorsten Huhn",_xlfn.XLOOKUP($B21,PROSPER_Huhn!$1:$1,PROSPER_Huhn!$71:$71,""),
IF($C21="Nick Hull",_xlfn.XLOOKUP($B21,PROSPER_Hull!$1:$1,PROSPER_Hull!$71:$71,""),
IF($C21="Monika Kotwani",_xlfn.XLOOKUP($B21,PROSPER_Kotwani!$1:$1,PROSPER_Kotwani!$71:$71,""),
IF($C21="Jonathan Wellner",_xlfn.XLOOKUP($B21,PROSPER_Wellner!$1:$1,PROSPER_Wellner!$71:$71,""),
IF($C21="Travis Harvey",_xlfn.XLOOKUP($B21,PROSPER_Harvey!$1:$1,PROSPER_Harvey!$71:$71,""),"")))))))="","",
IF($C21="Christopher Lobo",_xlfn.XLOOKUP($B21,PROSPER_Lobo!$1:$1,PROSPER_Lobo!$71:$71,""),
IF($C21="Naren Baliga",_xlfn.XLOOKUP($B21,PROSPER_Baliga!$1:$1,PROSPER_Baliga!$71:$71,""),
IF($C21="Thorsten Huhn",_xlfn.XLOOKUP($B21,PROSPER_Huhn!$1:$1,PROSPER_Huhn!$71:$71,""),
IF($C21="Nick Hull",_xlfn.XLOOKUP($B21,PROSPER_Hull!$1:$1,PROSPER_Hull!$71:$71,""),
IF($C21="Monika Kotwani",_xlfn.XLOOKUP($B21,PROSPER_Kotwani!$1:$1,PROSPER_Kotwani!$71:$71,""),
IF($C21="Jonathan Wellner",_xlfn.XLOOKUP($B21,PROSPER_Wellner!$1:$1,PROSPER_Wellner!$71:$71,""),
IF($C21="Travis Harvey",_xlfn.XLOOKUP($B21,PROSPER_Harvey!$1:$1,PROSPER_Harvey!$71:$71,""),""))))))))="","No Comment",IF(IF($C21="Christopher Lobo",_xlfn.XLOOKUP($B21,PROSPER_Lobo!$1:$1,PROSPER_Lobo!$71:$71,""),
IF($C21="Naren Baliga",_xlfn.XLOOKUP($B21,PROSPER_Baliga!$1:$1,PROSPER_Baliga!$71:$71,""),
IF($C21="Thorsten Huhn",_xlfn.XLOOKUP($B21,PROSPER_Huhn!$1:$1,PROSPER_Huhn!$71:$71,""),
IF($C21="Nick Hull",_xlfn.XLOOKUP($B21,PROSPER_Hull!$1:$1,PROSPER_Hull!$71:$71,""),
IF($C21="Monika Kotwani",_xlfn.XLOOKUP($B21,PROSPER_Kotwani!$1:$1,PROSPER_Kotwani!$71:$71,""),
IF($C21="Jonathan Wellner",_xlfn.XLOOKUP($B21,PROSPER_Wellner!$1:$1,PROSPER_Wellner!$71:$71,""),
IF($C21="Travis Harvey",_xlfn.XLOOKUP($B21,PROSPER_Harvey!$1:$1,PROSPER_Harvey!$71:$71,""),"")))))))="","",
IF($C21="Christopher Lobo",_xlfn.XLOOKUP($B21,PROSPER_Lobo!$1:$1,PROSPER_Lobo!$71:$71,""),
IF($C21="Naren Baliga",_xlfn.XLOOKUP($B21,PROSPER_Baliga!$1:$1,PROSPER_Baliga!$71:$71,""),
IF($C21="Thorsten Huhn",_xlfn.XLOOKUP($B21,PROSPER_Huhn!$1:$1,PROSPER_Huhn!$71:$71,""),
IF($C21="Nick Hull",_xlfn.XLOOKUP($B21,PROSPER_Hull!$1:$1,PROSPER_Hull!$71:$71,""),
IF($C21="Monika Kotwani",_xlfn.XLOOKUP($B21,PROSPER_Kotwani!$1:$1,PROSPER_Kotwani!$71:$71,""),
IF($C21="Jonathan Wellner",_xlfn.XLOOKUP($B21,PROSPER_Wellner!$1:$1,PROSPER_Wellner!$71:$71,""),
IF($C21="Travis Harvey",_xlfn.XLOOKUP($B21,PROSPER_Harvey!$1:$1,PROSPER_Harvey!$71:$71,""),"")))))))))</f>
        <v>No Comment</v>
      </c>
      <c r="JK21" s="141" t="str">
        <f t="shared" si="221"/>
        <v>N/A</v>
      </c>
      <c r="JL21" s="135" t="str">
        <f>_xlfn.XLOOKUP(B21,PROSPERInitial_Query!$E:$E,PROSPERInitial_Query!$AR:$AR,"",,-1)</f>
        <v/>
      </c>
      <c r="JM21" s="136" t="str">
        <f t="shared" si="120"/>
        <v>Fernanda Ramalho7 - ResponsibilityExecutive Communication</v>
      </c>
      <c r="JN21" s="136" t="str">
        <f>_xlfn.XLOOKUP(JM21,PROSPERDelta_Query!BK:BK,PROSPERDelta_Query!BF:BF,"",,-1)</f>
        <v/>
      </c>
      <c r="JO21" s="137" t="str">
        <f t="shared" si="222"/>
        <v>N/A</v>
      </c>
      <c r="JP21" s="137" t="str">
        <f>IF(IF(IF($C21="Christopher Lobo",_xlfn.XLOOKUP($B21,PROSPER_Lobo!$1:$1,PROSPER_Lobo!$72:$72,""),
IF($C21="Naren Baliga",_xlfn.XLOOKUP($B21,PROSPER_Baliga!$1:$1,PROSPER_Baliga!$72:$72,""),
IF($C21="Thorsten Huhn",_xlfn.XLOOKUP($B21,PROSPER_Huhn!$1:$1,PROSPER_Huhn!$72:$72,""),
IF($C21="Nick Hull",_xlfn.XLOOKUP($B21,PROSPER_Hull!$1:$1,PROSPER_Hull!$72:$72,""),
IF($C21="Monika Kotwani",_xlfn.XLOOKUP($B21,PROSPER_Kotwani!$1:$1,PROSPER_Kotwani!$72:$72,""),
IF($C21="Jonathan Wellner",_xlfn.XLOOKUP($B21,PROSPER_Wellner!$1:$1,PROSPER_Wellner!$72:$72,""),
IF($C21="Travis Harvey",_xlfn.XLOOKUP($B21,PROSPER_Harvey!$1:$1,PROSPER_Harvey!$72:$72,""),"")))))))="","",
IF($C21="Christopher Lobo",_xlfn.XLOOKUP($B21,PROSPER_Lobo!$1:$1,PROSPER_Lobo!$72:$72,""),
IF($C21="Naren Baliga",_xlfn.XLOOKUP($B21,PROSPER_Baliga!$1:$1,PROSPER_Baliga!$72:$72,""),
IF($C21="Thorsten Huhn",_xlfn.XLOOKUP($B21,PROSPER_Huhn!$1:$1,PROSPER_Huhn!$72:$72,""),
IF($C21="Nick Hull",_xlfn.XLOOKUP($B21,PROSPER_Hull!$1:$1,PROSPER_Hull!$72:$72,""),
IF($C21="Monika Kotwani",_xlfn.XLOOKUP($B21,PROSPER_Kotwani!$1:$1,PROSPER_Kotwani!$72:$72,""),
IF($C21="Jonathan Wellner",_xlfn.XLOOKUP($B21,PROSPER_Wellner!$1:$1,PROSPER_Wellner!$72:$72,""),
IF($C21="Travis Harvey",_xlfn.XLOOKUP($B21,PROSPER_Harvey!$1:$1,PROSPER_Harvey!$72:$72,""),""))))))))="","No Score",IF(IF($C21="Christopher Lobo",_xlfn.XLOOKUP($B21,PROSPER_Lobo!$1:$1,PROSPER_Lobo!$72:$72,""),
IF($C21="Naren Baliga",_xlfn.XLOOKUP($B21,PROSPER_Baliga!$1:$1,PROSPER_Baliga!$72:$72,""),
IF($C21="Thorsten Huhn",_xlfn.XLOOKUP($B21,PROSPER_Huhn!$1:$1,PROSPER_Huhn!$72:$72,""),
IF($C21="Nick Hull",_xlfn.XLOOKUP($B21,PROSPER_Hull!$1:$1,PROSPER_Hull!$72:$72,""),
IF($C21="Monika Kotwani",_xlfn.XLOOKUP($B21,PROSPER_Kotwani!$1:$1,PROSPER_Kotwani!$72:$72,""),
IF($C21="Jonathan Wellner",_xlfn.XLOOKUP($B21,PROSPER_Wellner!$1:$1,PROSPER_Wellner!$72:$72,""),
IF($C21="Travis Harvey",_xlfn.XLOOKUP($B21,PROSPER_Harvey!$1:$1,PROSPER_Harvey!$72:$72,""),"")))))))="","",
IF($C21="Christopher Lobo",_xlfn.XLOOKUP($B21,PROSPER_Lobo!$1:$1,PROSPER_Lobo!$72:$72,""),
IF($C21="Naren Baliga",_xlfn.XLOOKUP($B21,PROSPER_Baliga!$1:$1,PROSPER_Baliga!$72:$72,""),
IF($C21="Thorsten Huhn",_xlfn.XLOOKUP($B21,PROSPER_Huhn!$1:$1,PROSPER_Huhn!$72:$72,""),
IF($C21="Nick Hull",_xlfn.XLOOKUP($B21,PROSPER_Hull!$1:$1,PROSPER_Hull!$72:$72,""),
IF($C21="Monika Kotwani",_xlfn.XLOOKUP($B21,PROSPER_Kotwani!$1:$1,PROSPER_Kotwani!$72:$72,""),
IF($C21="Jonathan Wellner",_xlfn.XLOOKUP($B21,PROSPER_Wellner!$1:$1,PROSPER_Wellner!$72:$72,""),
IF($C21="Travis Harvey",_xlfn.XLOOKUP($B21,PROSPER_Harvey!$1:$1,PROSPER_Harvey!$72:$72,""),"")))))))))</f>
        <v>No Score</v>
      </c>
      <c r="JQ21" s="138" t="str">
        <f>IF(IF(IF($C21="Christopher Lobo",_xlfn.XLOOKUP($B21,PROSPER_Lobo!$1:$1,PROSPER_Lobo!$73:$73,""),
IF($C21="Naren Baliga",_xlfn.XLOOKUP($B21,PROSPER_Baliga!$1:$1,PROSPER_Baliga!$73:$73,""),
IF($C21="Thorsten Huhn",_xlfn.XLOOKUP($B21,PROSPER_Huhn!$1:$1,PROSPER_Huhn!$73:$73,""),
IF($C21="Nick Hull",_xlfn.XLOOKUP($B21,PROSPER_Hull!$1:$1,PROSPER_Hull!$73:$73,""),
IF($C21="Monika Kotwani",_xlfn.XLOOKUP($B21,PROSPER_Kotwani!$1:$1,PROSPER_Kotwani!$73:$73,""),
IF($C21="Jonathan Wellner",_xlfn.XLOOKUP($B21,PROSPER_Wellner!$1:$1,PROSPER_Wellner!$73:$73,""),
IF($C21="Travis Harvey",_xlfn.XLOOKUP($B21,PROSPER_Harvey!$1:$1,PROSPER_Harvey!$73:$73,""),"")))))))="","",
IF($C21="Christopher Lobo",_xlfn.XLOOKUP($B21,PROSPER_Lobo!$1:$1,PROSPER_Lobo!$73:$73,""),
IF($C21="Naren Baliga",_xlfn.XLOOKUP($B21,PROSPER_Baliga!$1:$1,PROSPER_Baliga!$73:$73,""),
IF($C21="Thorsten Huhn",_xlfn.XLOOKUP($B21,PROSPER_Huhn!$1:$1,PROSPER_Huhn!$73:$73,""),
IF($C21="Nick Hull",_xlfn.XLOOKUP($B21,PROSPER_Hull!$1:$1,PROSPER_Hull!$73:$73,""),
IF($C21="Monika Kotwani",_xlfn.XLOOKUP($B21,PROSPER_Kotwani!$1:$1,PROSPER_Kotwani!$73:$73,""),
IF($C21="Jonathan Wellner",_xlfn.XLOOKUP($B21,PROSPER_Wellner!$1:$1,PROSPER_Wellner!$73:$73,""),
IF($C21="Travis Harvey",_xlfn.XLOOKUP($B21,PROSPER_Harvey!$1:$1,PROSPER_Harvey!$73:$73,""),""))))))))="","No Comment",IF(IF($C21="Christopher Lobo",_xlfn.XLOOKUP($B21,PROSPER_Lobo!$1:$1,PROSPER_Lobo!$73:$73,""),
IF($C21="Naren Baliga",_xlfn.XLOOKUP($B21,PROSPER_Baliga!$1:$1,PROSPER_Baliga!$73:$73,""),
IF($C21="Thorsten Huhn",_xlfn.XLOOKUP($B21,PROSPER_Huhn!$1:$1,PROSPER_Huhn!$73:$73,""),
IF($C21="Nick Hull",_xlfn.XLOOKUP($B21,PROSPER_Hull!$1:$1,PROSPER_Hull!$73:$73,""),
IF($C21="Monika Kotwani",_xlfn.XLOOKUP($B21,PROSPER_Kotwani!$1:$1,PROSPER_Kotwani!$73:$73,""),
IF($C21="Jonathan Wellner",_xlfn.XLOOKUP($B21,PROSPER_Wellner!$1:$1,PROSPER_Wellner!$73:$73,""),
IF($C21="Travis Harvey",_xlfn.XLOOKUP($B21,PROSPER_Harvey!$1:$1,PROSPER_Harvey!$73:$73,""),"")))))))="","",
IF($C21="Christopher Lobo",_xlfn.XLOOKUP($B21,PROSPER_Lobo!$1:$1,PROSPER_Lobo!$73:$73,""),
IF($C21="Naren Baliga",_xlfn.XLOOKUP($B21,PROSPER_Baliga!$1:$1,PROSPER_Baliga!$73:$73,""),
IF($C21="Thorsten Huhn",_xlfn.XLOOKUP($B21,PROSPER_Huhn!$1:$1,PROSPER_Huhn!$73:$73,""),
IF($C21="Nick Hull",_xlfn.XLOOKUP($B21,PROSPER_Hull!$1:$1,PROSPER_Hull!$73:$73,""),
IF($C21="Monika Kotwani",_xlfn.XLOOKUP($B21,PROSPER_Kotwani!$1:$1,PROSPER_Kotwani!$73:$73,""),
IF($C21="Jonathan Wellner",_xlfn.XLOOKUP($B21,PROSPER_Wellner!$1:$1,PROSPER_Wellner!$73:$73,""),
IF($C21="Travis Harvey",_xlfn.XLOOKUP($B21,PROSPER_Harvey!$1:$1,PROSPER_Harvey!$73:$73,""),"")))))))))</f>
        <v>No Comment</v>
      </c>
      <c r="JR21" s="141" t="str">
        <f t="shared" si="223"/>
        <v>N/A</v>
      </c>
      <c r="JS21" s="135" t="str">
        <f>_xlfn.XLOOKUP(B21,PROSPERInitial_Query!$E:$E,PROSPERInitial_Query!$AS:$AS,"",,-1)</f>
        <v/>
      </c>
      <c r="JT21" s="136" t="str">
        <f t="shared" si="123"/>
        <v>Fernanda Ramalho7 - ResponsibilityCulture Champion</v>
      </c>
      <c r="JU21" s="136" t="str">
        <f>_xlfn.XLOOKUP(JT21,PROSPERDelta_Query!BK:BK,PROSPERDelta_Query!BG:BG,"",,-1)</f>
        <v/>
      </c>
      <c r="JV21" s="137" t="str">
        <f t="shared" si="224"/>
        <v>N/A</v>
      </c>
      <c r="JW21" s="137" t="str">
        <f>IF(IF(IF($C21="Christopher Lobo",_xlfn.XLOOKUP($B21,PROSPER_Lobo!$1:$1,PROSPER_Lobo!$74:$74,""),
IF($C21="Naren Baliga",_xlfn.XLOOKUP($B21,PROSPER_Baliga!$1:$1,PROSPER_Baliga!$74:$74,""),
IF($C21="Thorsten Huhn",_xlfn.XLOOKUP($B21,PROSPER_Huhn!$1:$1,PROSPER_Huhn!$74:$74,""),
IF($C21="Nick Hull",_xlfn.XLOOKUP($B21,PROSPER_Hull!$1:$1,PROSPER_Hull!$74:$74,""),
IF($C21="Monika Kotwani",_xlfn.XLOOKUP($B21,PROSPER_Kotwani!$1:$1,PROSPER_Kotwani!$74:$74,""),
IF($C21="Jonathan Wellner",_xlfn.XLOOKUP($B21,PROSPER_Wellner!$1:$1,PROSPER_Wellner!$74:$74,""),
IF($C21="Travis Harvey",_xlfn.XLOOKUP($B21,PROSPER_Harvey!$1:$1,PROSPER_Harvey!$74:$74,""),"")))))))="","",
IF($C21="Christopher Lobo",_xlfn.XLOOKUP($B21,PROSPER_Lobo!$1:$1,PROSPER_Lobo!$74:$74,""),
IF($C21="Naren Baliga",_xlfn.XLOOKUP($B21,PROSPER_Baliga!$1:$1,PROSPER_Baliga!$74:$74,""),
IF($C21="Thorsten Huhn",_xlfn.XLOOKUP($B21,PROSPER_Huhn!$1:$1,PROSPER_Huhn!$74:$74,""),
IF($C21="Nick Hull",_xlfn.XLOOKUP($B21,PROSPER_Hull!$1:$1,PROSPER_Hull!$74:$74,""),
IF($C21="Monika Kotwani",_xlfn.XLOOKUP($B21,PROSPER_Kotwani!$1:$1,PROSPER_Kotwani!$74:$74,""),
IF($C21="Jonathan Wellner",_xlfn.XLOOKUP($B21,PROSPER_Wellner!$1:$1,PROSPER_Wellner!$74:$74,""),
IF($C21="Travis Harvey",_xlfn.XLOOKUP($B21,PROSPER_Harvey!$1:$1,PROSPER_Harvey!$74:$74,""),""))))))))="","No Score",IF(IF($C21="Christopher Lobo",_xlfn.XLOOKUP($B21,PROSPER_Lobo!$1:$1,PROSPER_Lobo!$74:$74,""),
IF($C21="Naren Baliga",_xlfn.XLOOKUP($B21,PROSPER_Baliga!$1:$1,PROSPER_Baliga!$74:$74,""),
IF($C21="Thorsten Huhn",_xlfn.XLOOKUP($B21,PROSPER_Huhn!$1:$1,PROSPER_Huhn!$74:$74,""),
IF($C21="Nick Hull",_xlfn.XLOOKUP($B21,PROSPER_Hull!$1:$1,PROSPER_Hull!$74:$74,""),
IF($C21="Monika Kotwani",_xlfn.XLOOKUP($B21,PROSPER_Kotwani!$1:$1,PROSPER_Kotwani!$74:$74,""),
IF($C21="Jonathan Wellner",_xlfn.XLOOKUP($B21,PROSPER_Wellner!$1:$1,PROSPER_Wellner!$74:$74,""),
IF($C21="Travis Harvey",_xlfn.XLOOKUP($B21,PROSPER_Harvey!$1:$1,PROSPER_Harvey!$74:$74,""),"")))))))="","",
IF($C21="Christopher Lobo",_xlfn.XLOOKUP($B21,PROSPER_Lobo!$1:$1,PROSPER_Lobo!$74:$74,""),
IF($C21="Naren Baliga",_xlfn.XLOOKUP($B21,PROSPER_Baliga!$1:$1,PROSPER_Baliga!$74:$74,""),
IF($C21="Thorsten Huhn",_xlfn.XLOOKUP($B21,PROSPER_Huhn!$1:$1,PROSPER_Huhn!$74:$74,""),
IF($C21="Nick Hull",_xlfn.XLOOKUP($B21,PROSPER_Hull!$1:$1,PROSPER_Hull!$74:$74,""),
IF($C21="Monika Kotwani",_xlfn.XLOOKUP($B21,PROSPER_Kotwani!$1:$1,PROSPER_Kotwani!$74:$74,""),
IF($C21="Jonathan Wellner",_xlfn.XLOOKUP($B21,PROSPER_Wellner!$1:$1,PROSPER_Wellner!$74:$74,""),
IF($C21="Travis Harvey",_xlfn.XLOOKUP($B21,PROSPER_Harvey!$1:$1,PROSPER_Harvey!$74:$74,""),"")))))))))</f>
        <v>No Score</v>
      </c>
      <c r="JX21" s="138" t="str">
        <f>IF(IF(IF($C21="Christopher Lobo",_xlfn.XLOOKUP($B21,PROSPER_Lobo!$1:$1,PROSPER_Lobo!$75:$75,""),
IF($C21="Naren Baliga",_xlfn.XLOOKUP($B21,PROSPER_Baliga!$1:$1,PROSPER_Baliga!$75:$75,""),
IF($C21="Thorsten Huhn",_xlfn.XLOOKUP($B21,PROSPER_Huhn!$1:$1,PROSPER_Huhn!$75:$75,""),
IF($C21="Nick Hull",_xlfn.XLOOKUP($B21,PROSPER_Hull!$1:$1,PROSPER_Hull!$75:$75,""),
IF($C21="Monika Kotwani",_xlfn.XLOOKUP($B21,PROSPER_Kotwani!$1:$1,PROSPER_Kotwani!$75:$75,""),
IF($C21="Jonathan Wellner",_xlfn.XLOOKUP($B21,PROSPER_Wellner!$1:$1,PROSPER_Wellner!$75:$75,""),
IF($C21="Travis Harvey",_xlfn.XLOOKUP($B21,PROSPER_Harvey!$1:$1,PROSPER_Harvey!$75:$75,""),"")))))))="","",
IF($C21="Christopher Lobo",_xlfn.XLOOKUP($B21,PROSPER_Lobo!$1:$1,PROSPER_Lobo!$75:$75,""),
IF($C21="Naren Baliga",_xlfn.XLOOKUP($B21,PROSPER_Baliga!$1:$1,PROSPER_Baliga!$75:$75,""),
IF($C21="Thorsten Huhn",_xlfn.XLOOKUP($B21,PROSPER_Huhn!$1:$1,PROSPER_Huhn!$75:$75,""),
IF($C21="Nick Hull",_xlfn.XLOOKUP($B21,PROSPER_Hull!$1:$1,PROSPER_Hull!$75:$75,""),
IF($C21="Monika Kotwani",_xlfn.XLOOKUP($B21,PROSPER_Kotwani!$1:$1,PROSPER_Kotwani!$75:$75,""),
IF($C21="Jonathan Wellner",_xlfn.XLOOKUP($B21,PROSPER_Wellner!$1:$1,PROSPER_Wellner!$75:$75,""),
IF($C21="Travis Harvey",_xlfn.XLOOKUP($B21,PROSPER_Harvey!$1:$1,PROSPER_Harvey!$75:$75,""),""))))))))="","No Comment",IF(IF($C21="Christopher Lobo",_xlfn.XLOOKUP($B21,PROSPER_Lobo!$1:$1,PROSPER_Lobo!$75:$75,""),
IF($C21="Naren Baliga",_xlfn.XLOOKUP($B21,PROSPER_Baliga!$1:$1,PROSPER_Baliga!$75:$75,""),
IF($C21="Thorsten Huhn",_xlfn.XLOOKUP($B21,PROSPER_Huhn!$1:$1,PROSPER_Huhn!$75:$75,""),
IF($C21="Nick Hull",_xlfn.XLOOKUP($B21,PROSPER_Hull!$1:$1,PROSPER_Hull!$75:$75,""),
IF($C21="Monika Kotwani",_xlfn.XLOOKUP($B21,PROSPER_Kotwani!$1:$1,PROSPER_Kotwani!$75:$75,""),
IF($C21="Jonathan Wellner",_xlfn.XLOOKUP($B21,PROSPER_Wellner!$1:$1,PROSPER_Wellner!$75:$75,""),
IF($C21="Travis Harvey",_xlfn.XLOOKUP($B21,PROSPER_Harvey!$1:$1,PROSPER_Harvey!$75:$75,""),"")))))))="","",
IF($C21="Christopher Lobo",_xlfn.XLOOKUP($B21,PROSPER_Lobo!$1:$1,PROSPER_Lobo!$75:$75,""),
IF($C21="Naren Baliga",_xlfn.XLOOKUP($B21,PROSPER_Baliga!$1:$1,PROSPER_Baliga!$75:$75,""),
IF($C21="Thorsten Huhn",_xlfn.XLOOKUP($B21,PROSPER_Huhn!$1:$1,PROSPER_Huhn!$75:$75,""),
IF($C21="Nick Hull",_xlfn.XLOOKUP($B21,PROSPER_Hull!$1:$1,PROSPER_Hull!$75:$75,""),
IF($C21="Monika Kotwani",_xlfn.XLOOKUP($B21,PROSPER_Kotwani!$1:$1,PROSPER_Kotwani!$75:$75,""),
IF($C21="Jonathan Wellner",_xlfn.XLOOKUP($B21,PROSPER_Wellner!$1:$1,PROSPER_Wellner!$75:$75,""),
IF($C21="Travis Harvey",_xlfn.XLOOKUP($B21,PROSPER_Harvey!$1:$1,PROSPER_Harvey!$75:$75,""),"")))))))))</f>
        <v>No Comment</v>
      </c>
      <c r="JY21" s="141" t="str">
        <f t="shared" si="225"/>
        <v>N/A</v>
      </c>
      <c r="JZ21" s="135" t="str">
        <f>_xlfn.XLOOKUP(B21,PROSPERInitial_Query!$E:$E,PROSPERInitial_Query!$AT:$AT,"",,-1)</f>
        <v/>
      </c>
      <c r="KA21" s="136" t="str">
        <f t="shared" si="126"/>
        <v>Fernanda Ramalho7 - ResponsibilityPeople Management</v>
      </c>
      <c r="KB21" s="136" t="str">
        <f>_xlfn.XLOOKUP(KA21,PROSPERDelta_Query!BK:BK,PROSPERDelta_Query!BH:BH,"",,-1)</f>
        <v/>
      </c>
      <c r="KC21" s="137" t="str">
        <f t="shared" si="226"/>
        <v>N/A</v>
      </c>
      <c r="KD21" s="137" t="str">
        <f>IF(IF(IF($C21="Christopher Lobo",_xlfn.XLOOKUP($B21,PROSPER_Lobo!$1:$1,PROSPER_Lobo!$76:$76,""),
IF($C21="Naren Baliga",_xlfn.XLOOKUP($B21,PROSPER_Baliga!$1:$1,PROSPER_Baliga!$76:$76,""),
IF($C21="Thorsten Huhn",_xlfn.XLOOKUP($B21,PROSPER_Huhn!$1:$1,PROSPER_Huhn!$76:$76,""),
IF($C21="Nick Hull",_xlfn.XLOOKUP($B21,PROSPER_Hull!$1:$1,PROSPER_Hull!$76:$76,""),
IF($C21="Monika Kotwani",_xlfn.XLOOKUP($B21,PROSPER_Kotwani!$1:$1,PROSPER_Kotwani!$76:$76,""),
IF($C21="Jonathan Wellner",_xlfn.XLOOKUP($B21,PROSPER_Wellner!$1:$1,PROSPER_Wellner!$76:$76,""),
IF($C21="Travis Harvey",_xlfn.XLOOKUP($B21,PROSPER_Harvey!$1:$1,PROSPER_Harvey!$76:$76,""),"")))))))="","",
IF($C21="Christopher Lobo",_xlfn.XLOOKUP($B21,PROSPER_Lobo!$1:$1,PROSPER_Lobo!$76:$76,""),
IF($C21="Naren Baliga",_xlfn.XLOOKUP($B21,PROSPER_Baliga!$1:$1,PROSPER_Baliga!$76:$76,""),
IF($C21="Thorsten Huhn",_xlfn.XLOOKUP($B21,PROSPER_Huhn!$1:$1,PROSPER_Huhn!$76:$76,""),
IF($C21="Nick Hull",_xlfn.XLOOKUP($B21,PROSPER_Hull!$1:$1,PROSPER_Hull!$76:$76,""),
IF($C21="Monika Kotwani",_xlfn.XLOOKUP($B21,PROSPER_Kotwani!$1:$1,PROSPER_Kotwani!$76:$76,""),
IF($C21="Jonathan Wellner",_xlfn.XLOOKUP($B21,PROSPER_Wellner!$1:$1,PROSPER_Wellner!$76:$76,""),
IF($C21="Travis Harvey",_xlfn.XLOOKUP($B21,PROSPER_Harvey!$1:$1,PROSPER_Harvey!$76:$76,""),""))))))))="","No Score",IF(IF($C21="Christopher Lobo",_xlfn.XLOOKUP($B21,PROSPER_Lobo!$1:$1,PROSPER_Lobo!$76:$76,""),
IF($C21="Naren Baliga",_xlfn.XLOOKUP($B21,PROSPER_Baliga!$1:$1,PROSPER_Baliga!$76:$76,""),
IF($C21="Thorsten Huhn",_xlfn.XLOOKUP($B21,PROSPER_Huhn!$1:$1,PROSPER_Huhn!$76:$76,""),
IF($C21="Nick Hull",_xlfn.XLOOKUP($B21,PROSPER_Hull!$1:$1,PROSPER_Hull!$76:$76,""),
IF($C21="Monika Kotwani",_xlfn.XLOOKUP($B21,PROSPER_Kotwani!$1:$1,PROSPER_Kotwani!$76:$76,""),
IF($C21="Jonathan Wellner",_xlfn.XLOOKUP($B21,PROSPER_Wellner!$1:$1,PROSPER_Wellner!$76:$76,""),
IF($C21="Travis Harvey",_xlfn.XLOOKUP($B21,PROSPER_Harvey!$1:$1,PROSPER_Harvey!$76:$76,""),"")))))))="","",
IF($C21="Christopher Lobo",_xlfn.XLOOKUP($B21,PROSPER_Lobo!$1:$1,PROSPER_Lobo!$76:$76,""),
IF($C21="Naren Baliga",_xlfn.XLOOKUP($B21,PROSPER_Baliga!$1:$1,PROSPER_Baliga!$76:$76,""),
IF($C21="Thorsten Huhn",_xlfn.XLOOKUP($B21,PROSPER_Huhn!$1:$1,PROSPER_Huhn!$76:$76,""),
IF($C21="Nick Hull",_xlfn.XLOOKUP($B21,PROSPER_Hull!$1:$1,PROSPER_Hull!$76:$76,""),
IF($C21="Monika Kotwani",_xlfn.XLOOKUP($B21,PROSPER_Kotwani!$1:$1,PROSPER_Kotwani!$76:$76,""),
IF($C21="Jonathan Wellner",_xlfn.XLOOKUP($B21,PROSPER_Wellner!$1:$1,PROSPER_Wellner!$76:$76,""),
IF($C21="Travis Harvey",_xlfn.XLOOKUP($B21,PROSPER_Harvey!$1:$1,PROSPER_Harvey!$76:$76,""),"")))))))))</f>
        <v>No Score</v>
      </c>
      <c r="KE21" s="138" t="str">
        <f>IF(IF(IF($C21="Christopher Lobo",_xlfn.XLOOKUP($B21,PROSPER_Lobo!$1:$1,PROSPER_Lobo!$77:$77,""),
IF($C21="Naren Baliga",_xlfn.XLOOKUP($B21,PROSPER_Baliga!$1:$1,PROSPER_Baliga!$77:$77,""),
IF($C21="Thorsten Huhn",_xlfn.XLOOKUP($B21,PROSPER_Huhn!$1:$1,PROSPER_Huhn!$77:$77,""),
IF($C21="Nick Hull",_xlfn.XLOOKUP($B21,PROSPER_Hull!$1:$1,PROSPER_Hull!$77:$77,""),
IF($C21="Monika Kotwani",_xlfn.XLOOKUP($B21,PROSPER_Kotwani!$1:$1,PROSPER_Kotwani!$77:$77,""),
IF($C21="Jonathan Wellner",_xlfn.XLOOKUP($B21,PROSPER_Wellner!$1:$1,PROSPER_Wellner!$77:$77,""),
IF($C21="Travis Harvey",_xlfn.XLOOKUP($B21,PROSPER_Harvey!$1:$1,PROSPER_Harvey!$77:$77,""),"")))))))="","",
IF($C21="Christopher Lobo",_xlfn.XLOOKUP($B21,PROSPER_Lobo!$1:$1,PROSPER_Lobo!$77:$77,""),
IF($C21="Naren Baliga",_xlfn.XLOOKUP($B21,PROSPER_Baliga!$1:$1,PROSPER_Baliga!$77:$77,""),
IF($C21="Thorsten Huhn",_xlfn.XLOOKUP($B21,PROSPER_Huhn!$1:$1,PROSPER_Huhn!$77:$77,""),
IF($C21="Nick Hull",_xlfn.XLOOKUP($B21,PROSPER_Hull!$1:$1,PROSPER_Hull!$77:$77,""),
IF($C21="Monika Kotwani",_xlfn.XLOOKUP($B21,PROSPER_Kotwani!$1:$1,PROSPER_Kotwani!$77:$77,""),
IF($C21="Jonathan Wellner",_xlfn.XLOOKUP($B21,PROSPER_Wellner!$1:$1,PROSPER_Wellner!$77:$77,""),
IF($C21="Travis Harvey",_xlfn.XLOOKUP($B21,PROSPER_Harvey!$1:$1,PROSPER_Harvey!$77:$77,""),""))))))))="","No Comment",IF(IF($C21="Christopher Lobo",_xlfn.XLOOKUP($B21,PROSPER_Lobo!$1:$1,PROSPER_Lobo!$77:$77,""),
IF($C21="Naren Baliga",_xlfn.XLOOKUP($B21,PROSPER_Baliga!$1:$1,PROSPER_Baliga!$77:$77,""),
IF($C21="Thorsten Huhn",_xlfn.XLOOKUP($B21,PROSPER_Huhn!$1:$1,PROSPER_Huhn!$77:$77,""),
IF($C21="Nick Hull",_xlfn.XLOOKUP($B21,PROSPER_Hull!$1:$1,PROSPER_Hull!$77:$77,""),
IF($C21="Monika Kotwani",_xlfn.XLOOKUP($B21,PROSPER_Kotwani!$1:$1,PROSPER_Kotwani!$77:$77,""),
IF($C21="Jonathan Wellner",_xlfn.XLOOKUP($B21,PROSPER_Wellner!$1:$1,PROSPER_Wellner!$77:$77,""),
IF($C21="Travis Harvey",_xlfn.XLOOKUP($B21,PROSPER_Harvey!$1:$1,PROSPER_Harvey!$77:$77,""),"")))))))="","",
IF($C21="Christopher Lobo",_xlfn.XLOOKUP($B21,PROSPER_Lobo!$1:$1,PROSPER_Lobo!$77:$77,""),
IF($C21="Naren Baliga",_xlfn.XLOOKUP($B21,PROSPER_Baliga!$1:$1,PROSPER_Baliga!$77:$77,""),
IF($C21="Thorsten Huhn",_xlfn.XLOOKUP($B21,PROSPER_Huhn!$1:$1,PROSPER_Huhn!$77:$77,""),
IF($C21="Nick Hull",_xlfn.XLOOKUP($B21,PROSPER_Hull!$1:$1,PROSPER_Hull!$77:$77,""),
IF($C21="Monika Kotwani",_xlfn.XLOOKUP($B21,PROSPER_Kotwani!$1:$1,PROSPER_Kotwani!$77:$77,""),
IF($C21="Jonathan Wellner",_xlfn.XLOOKUP($B21,PROSPER_Wellner!$1:$1,PROSPER_Wellner!$77:$77,""),
IF($C21="Travis Harvey",_xlfn.XLOOKUP($B21,PROSPER_Harvey!$1:$1,PROSPER_Harvey!$77:$77,""),"")))))))))</f>
        <v>No Comment</v>
      </c>
      <c r="KF21" s="141" t="str">
        <f t="shared" si="227"/>
        <v>N/A</v>
      </c>
      <c r="KG21" s="135" t="str">
        <f>_xlfn.XLOOKUP(B21,PROSPERInitial_Query!$E:$E,PROSPERInitial_Query!$AU:$AU,"",,-1)</f>
        <v/>
      </c>
      <c r="KH21" s="136" t="str">
        <f t="shared" si="129"/>
        <v>Fernanda Ramalho7 - ResponsibilitySelf Sufficiency</v>
      </c>
      <c r="KI21" s="136" t="str">
        <f>_xlfn.XLOOKUP(KH21,PROSPERDelta_Query!BK:BK,PROSPERDelta_Query!BI:BI,"",,-1)</f>
        <v/>
      </c>
      <c r="KJ21" s="137" t="str">
        <f t="shared" si="228"/>
        <v>N/A</v>
      </c>
      <c r="KK21" s="137" t="str">
        <f>IF(IF(IF($C21="Christopher Lobo",_xlfn.XLOOKUP($B21,PROSPER_Lobo!$1:$1,PROSPER_Lobo!$78:$78,""),
IF($C21="Naren Baliga",_xlfn.XLOOKUP($B21,PROSPER_Baliga!$1:$1,PROSPER_Baliga!$78:$78,""),
IF($C21="Thorsten Huhn",_xlfn.XLOOKUP($B21,PROSPER_Huhn!$1:$1,PROSPER_Huhn!$78:$78,""),
IF($C21="Nick Hull",_xlfn.XLOOKUP($B21,PROSPER_Hull!$1:$1,PROSPER_Hull!$78:$78,""),
IF($C21="Monika Kotwani",_xlfn.XLOOKUP($B21,PROSPER_Kotwani!$1:$1,PROSPER_Kotwani!$78:$78,""),
IF($C21="Jonathan Wellner",_xlfn.XLOOKUP($B21,PROSPER_Wellner!$1:$1,PROSPER_Wellner!$78:$78,""),
IF($C21="Travis Harvey",_xlfn.XLOOKUP($B21,PROSPER_Harvey!$1:$1,PROSPER_Harvey!$78:$78,""),"")))))))="","",
IF($C21="Christopher Lobo",_xlfn.XLOOKUP($B21,PROSPER_Lobo!$1:$1,PROSPER_Lobo!$78:$78,""),
IF($C21="Naren Baliga",_xlfn.XLOOKUP($B21,PROSPER_Baliga!$1:$1,PROSPER_Baliga!$78:$78,""),
IF($C21="Thorsten Huhn",_xlfn.XLOOKUP($B21,PROSPER_Huhn!$1:$1,PROSPER_Huhn!$78:$78,""),
IF($C21="Nick Hull",_xlfn.XLOOKUP($B21,PROSPER_Hull!$1:$1,PROSPER_Hull!$78:$78,""),
IF($C21="Monika Kotwani",_xlfn.XLOOKUP($B21,PROSPER_Kotwani!$1:$1,PROSPER_Kotwani!$78:$78,""),
IF($C21="Jonathan Wellner",_xlfn.XLOOKUP($B21,PROSPER_Wellner!$1:$1,PROSPER_Wellner!$78:$78,""),
IF($C21="Travis Harvey",_xlfn.XLOOKUP($B21,PROSPER_Harvey!$1:$1,PROSPER_Harvey!$78:$78,""),""))))))))="","No Score",IF(IF($C21="Christopher Lobo",_xlfn.XLOOKUP($B21,PROSPER_Lobo!$1:$1,PROSPER_Lobo!$78:$78,""),
IF($C21="Naren Baliga",_xlfn.XLOOKUP($B21,PROSPER_Baliga!$1:$1,PROSPER_Baliga!$78:$78,""),
IF($C21="Thorsten Huhn",_xlfn.XLOOKUP($B21,PROSPER_Huhn!$1:$1,PROSPER_Huhn!$78:$78,""),
IF($C21="Nick Hull",_xlfn.XLOOKUP($B21,PROSPER_Hull!$1:$1,PROSPER_Hull!$78:$78,""),
IF($C21="Monika Kotwani",_xlfn.XLOOKUP($B21,PROSPER_Kotwani!$1:$1,PROSPER_Kotwani!$78:$78,""),
IF($C21="Jonathan Wellner",_xlfn.XLOOKUP($B21,PROSPER_Wellner!$1:$1,PROSPER_Wellner!$78:$78,""),
IF($C21="Travis Harvey",_xlfn.XLOOKUP($B21,PROSPER_Harvey!$1:$1,PROSPER_Harvey!$78:$78,""),"")))))))="","",
IF($C21="Christopher Lobo",_xlfn.XLOOKUP($B21,PROSPER_Lobo!$1:$1,PROSPER_Lobo!$78:$78,""),
IF($C21="Naren Baliga",_xlfn.XLOOKUP($B21,PROSPER_Baliga!$1:$1,PROSPER_Baliga!$78:$78,""),
IF($C21="Thorsten Huhn",_xlfn.XLOOKUP($B21,PROSPER_Huhn!$1:$1,PROSPER_Huhn!$78:$78,""),
IF($C21="Nick Hull",_xlfn.XLOOKUP($B21,PROSPER_Hull!$1:$1,PROSPER_Hull!$78:$78,""),
IF($C21="Monika Kotwani",_xlfn.XLOOKUP($B21,PROSPER_Kotwani!$1:$1,PROSPER_Kotwani!$78:$78,""),
IF($C21="Jonathan Wellner",_xlfn.XLOOKUP($B21,PROSPER_Wellner!$1:$1,PROSPER_Wellner!$78:$78,""),
IF($C21="Travis Harvey",_xlfn.XLOOKUP($B21,PROSPER_Harvey!$1:$1,PROSPER_Harvey!$78:$78,""),"")))))))))</f>
        <v>No Score</v>
      </c>
      <c r="KL21" s="138" t="str">
        <f>IF(IF(IF($C21="Christopher Lobo",_xlfn.XLOOKUP($B21,PROSPER_Lobo!$1:$1,PROSPER_Lobo!$79:$79,""),
IF($C21="Naren Baliga",_xlfn.XLOOKUP($B21,PROSPER_Baliga!$1:$1,PROSPER_Baliga!$79:$79,""),
IF($C21="Thorsten Huhn",_xlfn.XLOOKUP($B21,PROSPER_Huhn!$1:$1,PROSPER_Huhn!$79:$79,""),
IF($C21="Nick Hull",_xlfn.XLOOKUP($B21,PROSPER_Hull!$1:$1,PROSPER_Hull!$79:$79,""),
IF($C21="Monika Kotwani",_xlfn.XLOOKUP($B21,PROSPER_Kotwani!$1:$1,PROSPER_Kotwani!$79:$79,""),
IF($C21="Jonathan Wellner",_xlfn.XLOOKUP($B21,PROSPER_Wellner!$1:$1,PROSPER_Wellner!$79:$79,""),
IF($C21="Travis Harvey",_xlfn.XLOOKUP($B21,PROSPER_Harvey!$1:$1,PROSPER_Harvey!$79:$79,""),"")))))))="","",
IF($C21="Christopher Lobo",_xlfn.XLOOKUP($B21,PROSPER_Lobo!$1:$1,PROSPER_Lobo!$79:$79,""),
IF($C21="Naren Baliga",_xlfn.XLOOKUP($B21,PROSPER_Baliga!$1:$1,PROSPER_Baliga!$79:$79,""),
IF($C21="Thorsten Huhn",_xlfn.XLOOKUP($B21,PROSPER_Huhn!$1:$1,PROSPER_Huhn!$79:$79,""),
IF($C21="Nick Hull",_xlfn.XLOOKUP($B21,PROSPER_Hull!$1:$1,PROSPER_Hull!$79:$79,""),
IF($C21="Monika Kotwani",_xlfn.XLOOKUP($B21,PROSPER_Kotwani!$1:$1,PROSPER_Kotwani!$79:$79,""),
IF($C21="Jonathan Wellner",_xlfn.XLOOKUP($B21,PROSPER_Wellner!$1:$1,PROSPER_Wellner!$79:$79,""),
IF($C21="Travis Harvey",_xlfn.XLOOKUP($B21,PROSPER_Harvey!$1:$1,PROSPER_Harvey!$79:$79,""),""))))))))="","No Comment",IF(IF($C21="Christopher Lobo",_xlfn.XLOOKUP($B21,PROSPER_Lobo!$1:$1,PROSPER_Lobo!$79:$79,""),
IF($C21="Naren Baliga",_xlfn.XLOOKUP($B21,PROSPER_Baliga!$1:$1,PROSPER_Baliga!$79:$79,""),
IF($C21="Thorsten Huhn",_xlfn.XLOOKUP($B21,PROSPER_Huhn!$1:$1,PROSPER_Huhn!$79:$79,""),
IF($C21="Nick Hull",_xlfn.XLOOKUP($B21,PROSPER_Hull!$1:$1,PROSPER_Hull!$79:$79,""),
IF($C21="Monika Kotwani",_xlfn.XLOOKUP($B21,PROSPER_Kotwani!$1:$1,PROSPER_Kotwani!$79:$79,""),
IF($C21="Jonathan Wellner",_xlfn.XLOOKUP($B21,PROSPER_Wellner!$1:$1,PROSPER_Wellner!$79:$79,""),
IF($C21="Travis Harvey",_xlfn.XLOOKUP($B21,PROSPER_Harvey!$1:$1,PROSPER_Harvey!$79:$79,""),"")))))))="","",
IF($C21="Christopher Lobo",_xlfn.XLOOKUP($B21,PROSPER_Lobo!$1:$1,PROSPER_Lobo!$79:$79,""),
IF($C21="Naren Baliga",_xlfn.XLOOKUP($B21,PROSPER_Baliga!$1:$1,PROSPER_Baliga!$79:$79,""),
IF($C21="Thorsten Huhn",_xlfn.XLOOKUP($B21,PROSPER_Huhn!$1:$1,PROSPER_Huhn!$79:$79,""),
IF($C21="Nick Hull",_xlfn.XLOOKUP($B21,PROSPER_Hull!$1:$1,PROSPER_Hull!$79:$79,""),
IF($C21="Monika Kotwani",_xlfn.XLOOKUP($B21,PROSPER_Kotwani!$1:$1,PROSPER_Kotwani!$79:$79,""),
IF($C21="Jonathan Wellner",_xlfn.XLOOKUP($B21,PROSPER_Wellner!$1:$1,PROSPER_Wellner!$79:$79,""),
IF($C21="Travis Harvey",_xlfn.XLOOKUP($B21,PROSPER_Harvey!$1:$1,PROSPER_Harvey!$79:$79,""),"")))))))))</f>
        <v>No Comment</v>
      </c>
      <c r="KM21" s="141" t="str">
        <f t="shared" si="229"/>
        <v>N/A</v>
      </c>
      <c r="KN21" s="145" t="str">
        <f t="shared" si="230"/>
        <v>N/A</v>
      </c>
      <c r="KO21" s="146" t="str">
        <f t="shared" si="231"/>
        <v>N/A</v>
      </c>
      <c r="KP21" s="194" t="str">
        <f t="shared" si="232"/>
        <v>N/A</v>
      </c>
      <c r="KQ21" s="147">
        <f t="shared" si="233"/>
        <v>5.429597701149425</v>
      </c>
      <c r="KR21" s="148"/>
      <c r="KS21" s="148"/>
      <c r="KT21" s="148"/>
      <c r="KU21" s="149"/>
    </row>
    <row r="22" spans="2:307" x14ac:dyDescent="0.25">
      <c r="B22" s="118" t="s">
        <v>164</v>
      </c>
      <c r="C22" s="119" t="s">
        <v>491</v>
      </c>
      <c r="D22" s="120" t="str">
        <f>_xlfn.XLOOKUP(B22,PROSPERInitial_Query!E:E,PROSPERInitial_Query!G:G,"",,-1)</f>
        <v/>
      </c>
      <c r="E22" s="121" t="str">
        <f t="shared" si="136"/>
        <v>Harikishan Kolli1 - PortfolioDesign Success</v>
      </c>
      <c r="F22" s="122" t="str">
        <f>_xlfn.XLOOKUP(E22,PROSPERDelta_Query!BK:BK,PROSPERDelta_Query!I:I,"",,-1)</f>
        <v/>
      </c>
      <c r="G22" s="123" t="str">
        <f t="shared" si="137"/>
        <v>N/A</v>
      </c>
      <c r="H22" s="124" t="str">
        <f>IF(IF(IF($C22="Christopher Lobo",_xlfn.XLOOKUP($B22,PROSPER_Lobo!$1:$1,PROSPER_Lobo!$2:$2,""),
IF($C22="Naren Baliga",_xlfn.XLOOKUP($B22,PROSPER_Baliga!$1:$1,PROSPER_Baliga!$2:$2,""),
IF($C22="Thorsten Huhn",_xlfn.XLOOKUP($B22,PROSPER_Huhn!$1:$1,PROSPER_Huhn!$2:$2,""),
IF($C22="Nick Hull",_xlfn.XLOOKUP($B22,PROSPER_Hull!$1:$1,PROSPER_Hull!$2:$2,""),
IF($C22="Monika Kotwani",_xlfn.XLOOKUP($B22,PROSPER_Kotwani!$1:$1,PROSPER_Kotwani!$2:$2,""),
IF($C22="Jonathan Wellner",_xlfn.XLOOKUP($B22,PROSPER_Wellner!$1:$1,PROSPER_Wellner!$2:$2,""),
IF($C22="Travis Harvey",_xlfn.XLOOKUP($B22,PROSPER_Harvey!$1:$1,PROSPER_Harvey!$2:$2,""),"")))))))="","",
IF($C22="Christopher Lobo",_xlfn.XLOOKUP($B22,PROSPER_Lobo!$1:$1,PROSPER_Lobo!$2:$2,""),
IF($C22="Naren Baliga",_xlfn.XLOOKUP($B22,PROSPER_Baliga!$1:$1,PROSPER_Baliga!$2:$2,""),
IF($C22="Thorsten Huhn",_xlfn.XLOOKUP($B22,PROSPER_Huhn!$1:$1,PROSPER_Huhn!$2:$2,""),
IF($C22="Nick Hull",_xlfn.XLOOKUP($B22,PROSPER_Hull!$1:$1,PROSPER_Hull!$2:$2,""),
IF($C22="Monika Kotwani",_xlfn.XLOOKUP($B22,PROSPER_Kotwani!$1:$1,PROSPER_Kotwani!$2:$2,""),
IF($C22="Jonathan Wellner",_xlfn.XLOOKUP($B22,PROSPER_Wellner!$1:$1,PROSPER_Wellner!$2:$2,""),
IF($C22="Travis Harvey",_xlfn.XLOOKUP($B22,PROSPER_Harvey!$1:$1,PROSPER_Harvey!$2:$2,""),""))))))))="","No Score",(IF(IF($C22="Christopher Lobo",_xlfn.XLOOKUP($B22,PROSPER_Lobo!$1:$1,PROSPER_Lobo!$2:$2,""),
IF($C22="Naren Baliga",_xlfn.XLOOKUP($B22,PROSPER_Baliga!$1:$1,PROSPER_Baliga!$2:$2,""),
IF($C22="Thorsten Huhn",_xlfn.XLOOKUP($B22,PROSPER_Huhn!$1:$1,PROSPER_Huhn!$2:$2,""),
IF($C22="Nick Hull",_xlfn.XLOOKUP($B22,PROSPER_Hull!$1:$1,PROSPER_Hull!$2:$2,""),
IF($C22="Monika Kotwani",_xlfn.XLOOKUP($B22,PROSPER_Kotwani!$1:$1,PROSPER_Kotwani!$2:$2,""),
IF($C22="Jonathan Wellner",_xlfn.XLOOKUP($B22,PROSPER_Wellner!$1:$1,PROSPER_Wellner!$2:$2,""),
IF($C22="Travis Harvey",_xlfn.XLOOKUP($B22,PROSPER_Harvey!$1:$1,PROSPER_Harvey!$2:$2,""),"")))))))="","",
IF($C22="Christopher Lobo",_xlfn.XLOOKUP($B22,PROSPER_Lobo!$1:$1,PROSPER_Lobo!$2:$2,""),
IF($C22="Naren Baliga",_xlfn.XLOOKUP($B22,PROSPER_Baliga!$1:$1,PROSPER_Baliga!$2:$2,""),
IF($C22="Thorsten Huhn",_xlfn.XLOOKUP($B22,PROSPER_Huhn!$1:$1,PROSPER_Huhn!$2:$2,""),
IF($C22="Nick Hull",_xlfn.XLOOKUP($B22,PROSPER_Hull!$1:$1,PROSPER_Hull!$2:$2,""),
IF($C22="Monika Kotwani",_xlfn.XLOOKUP($B22,PROSPER_Kotwani!$1:$1,PROSPER_Kotwani!$2:$2,""),
IF($C22="Jonathan Wellner",_xlfn.XLOOKUP($B22,PROSPER_Wellner!$1:$1,PROSPER_Wellner!$2:$2,""),
IF($C22="Travis Harvey",_xlfn.XLOOKUP($B22,PROSPER_Harvey!$1:$1,PROSPER_Harvey!$2:$2,""),""))))))))))</f>
        <v>No Score</v>
      </c>
      <c r="I22" s="125" t="str">
        <f>IF(IF(IF($C22="Christopher Lobo",_xlfn.XLOOKUP($B22,PROSPER_Lobo!$1:$1,PROSPER_Lobo!$3:$3,""),
IF($C22="Naren Baliga",_xlfn.XLOOKUP($B22,PROSPER_Baliga!$1:$1,PROSPER_Baliga!$3:$3,""),
IF($C22="Thorsten Huhn",_xlfn.XLOOKUP($B22,PROSPER_Huhn!$1:$1,PROSPER_Huhn!$3:$3,""),
IF($C22="Nick Hull",_xlfn.XLOOKUP($B22,PROSPER_Hull!$1:$1,PROSPER_Hull!$3:$3,""),
IF($C22="Monika Kotwani",_xlfn.XLOOKUP($B22,PROSPER_Kotwani!$1:$1,PROSPER_Kotwani!$3:$3,""),
IF($C22="Jonathan Wellner",_xlfn.XLOOKUP($B22,PROSPER_Wellner!$1:$1,PROSPER_Wellner!$3:$3,""),
IF($C22="Travis Harvey",_xlfn.XLOOKUP($B22,PROSPER_Harvey!$1:$1,PROSPER_Harvey!$3:$3,""),"")))))))="","",
IF($C22="Christopher Lobo",_xlfn.XLOOKUP($B22,PROSPER_Lobo!$1:$1,PROSPER_Lobo!$3:$3,""),
IF($C22="Naren Baliga",_xlfn.XLOOKUP($B22,PROSPER_Baliga!$1:$1,PROSPER_Baliga!$3:$3,""),
IF($C22="Thorsten Huhn",_xlfn.XLOOKUP($B22,PROSPER_Huhn!$1:$1,PROSPER_Huhn!$3:$3,""),
IF($C22="Nick Hull",_xlfn.XLOOKUP($B22,PROSPER_Hull!$1:$1,PROSPER_Hull!$3:$3,""),
IF($C22="Monika Kotwani",_xlfn.XLOOKUP($B22,PROSPER_Kotwani!$1:$1,PROSPER_Kotwani!$3:$3,""),
IF($C22="Jonathan Wellner",_xlfn.XLOOKUP($B22,PROSPER_Wellner!$1:$1,PROSPER_Wellner!$3:$3,""),
IF($C22="Travis Harvey",_xlfn.XLOOKUP($B22,PROSPER_Harvey!$1:$1,PROSPER_Harvey!$3:$3,""),""))))))))="","No Comment",IF(IF($C22="Christopher Lobo",_xlfn.XLOOKUP($B22,PROSPER_Lobo!$1:$1,PROSPER_Lobo!$3:$3,""),
IF($C22="Naren Baliga",_xlfn.XLOOKUP($B22,PROSPER_Baliga!$1:$1,PROSPER_Baliga!$3:$3,""),
IF($C22="Thorsten Huhn",_xlfn.XLOOKUP($B22,PROSPER_Huhn!$1:$1,PROSPER_Huhn!$3:$3,""),
IF($C22="Nick Hull",_xlfn.XLOOKUP($B22,PROSPER_Hull!$1:$1,PROSPER_Hull!$3:$3,""),
IF($C22="Monika Kotwani",_xlfn.XLOOKUP($B22,PROSPER_Kotwani!$1:$1,PROSPER_Kotwani!$3:$3,""),
IF($C22="Jonathan Wellner",_xlfn.XLOOKUP($B22,PROSPER_Wellner!$1:$1,PROSPER_Wellner!$3:$3,""),
IF($C22="Travis Harvey",_xlfn.XLOOKUP($B22,PROSPER_Harvey!$1:$1,PROSPER_Harvey!$3:$3,""),"")))))))="","",
IF($C22="Christopher Lobo",_xlfn.XLOOKUP($B22,PROSPER_Lobo!$1:$1,PROSPER_Lobo!$3:$3,""),
IF($C22="Naren Baliga",_xlfn.XLOOKUP($B22,PROSPER_Baliga!$1:$1,PROSPER_Baliga!$3:$3,""),
IF($C22="Thorsten Huhn",_xlfn.XLOOKUP($B22,PROSPER_Huhn!$1:$1,PROSPER_Huhn!$3:$3,""),
IF($C22="Nick Hull",_xlfn.XLOOKUP($B22,PROSPER_Hull!$1:$1,PROSPER_Hull!$3:$3,""),
IF($C22="Monika Kotwani",_xlfn.XLOOKUP($B22,PROSPER_Kotwani!$1:$1,PROSPER_Kotwani!$3:$3,""),
IF($C22="Jonathan Wellner",_xlfn.XLOOKUP($B22,PROSPER_Wellner!$1:$1,PROSPER_Wellner!$3:$3,""),
IF($C22="Travis Harvey",_xlfn.XLOOKUP($B22,PROSPER_Harvey!$1:$1,PROSPER_Harvey!$3:$3,""),"")))))))))</f>
        <v>No Comment</v>
      </c>
      <c r="J22" s="124" t="str">
        <f>IFERROR(ROUND(_xlfn.XLOOKUP(B22,DesignSuccessChallenge_Query!$E:$E,DesignSuccessChallenge_Query!$F:$F)/4.7,0),"Not Taken")</f>
        <v>Not Taken</v>
      </c>
      <c r="K22" s="150" t="str">
        <f t="shared" si="138"/>
        <v>N/A</v>
      </c>
      <c r="L22" s="120" t="str">
        <f>_xlfn.XLOOKUP(B22,PROSPERInitial_Query!$E:$E,PROSPERInitial_Query!$H:$H,"",,-1)</f>
        <v/>
      </c>
      <c r="M22" s="121" t="str">
        <f t="shared" si="3"/>
        <v>Harikishan Kolli1 - PortfolioPremium Engagement</v>
      </c>
      <c r="N22" s="126" t="str">
        <f>_xlfn.XLOOKUP(M22,PROSPERDelta_Query!BK:BK,PROSPERDelta_Query!J:J,"",,-1)</f>
        <v/>
      </c>
      <c r="O22" s="124" t="str">
        <f t="shared" si="139"/>
        <v>N/A</v>
      </c>
      <c r="P22" s="124" t="str">
        <f>IF(IF(IF($C22="Christopher Lobo",_xlfn.XLOOKUP($B22,PROSPER_Lobo!$1:$1,PROSPER_Lobo!$4:$4,""),
IF($C22="Naren Baliga",_xlfn.XLOOKUP($B22,PROSPER_Baliga!$1:$1,PROSPER_Baliga!$4:$4,""),
IF($C22="Thorsten Huhn",_xlfn.XLOOKUP($B22,PROSPER_Huhn!$1:$1,PROSPER_Huhn!$4:$4,""),
IF($C22="Nick Hull",_xlfn.XLOOKUP($B22,PROSPER_Hull!$1:$1,PROSPER_Hull!$4:$4,""),
IF($C22="Monika Kotwani",_xlfn.XLOOKUP($B22,PROSPER_Kotwani!$1:$1,PROSPER_Kotwani!$4:$4,""),
IF($C22="Jonathan Wellner",_xlfn.XLOOKUP($B22,PROSPER_Wellner!$1:$1,PROSPER_Wellner!$4:$4,""),
IF($C22="Travis Harvey",_xlfn.XLOOKUP($B22,PROSPER_Harvey!$1:$1,PROSPER_Harvey!$4:$4,""),"")))))))="","",
IF($C22="Christopher Lobo",_xlfn.XLOOKUP($B22,PROSPER_Lobo!$1:$1,PROSPER_Lobo!$4:$4,""),
IF($C22="Naren Baliga",_xlfn.XLOOKUP($B22,PROSPER_Baliga!$1:$1,PROSPER_Baliga!$4:$4,""),
IF($C22="Thorsten Huhn",_xlfn.XLOOKUP($B22,PROSPER_Huhn!$1:$1,PROSPER_Huhn!$4:$4,""),
IF($C22="Nick Hull",_xlfn.XLOOKUP($B22,PROSPER_Hull!$1:$1,PROSPER_Hull!$4:$4,""),
IF($C22="Monika Kotwani",_xlfn.XLOOKUP($B22,PROSPER_Kotwani!$1:$1,PROSPER_Kotwani!$4:$4,""),
IF($C22="Jonathan Wellner",_xlfn.XLOOKUP($B22,PROSPER_Wellner!$1:$1,PROSPER_Wellner!$4:$4,""),
IF($C22="Travis Harvey",_xlfn.XLOOKUP($B22,PROSPER_Harvey!$1:$1,PROSPER_Harvey!$4:$4,""),""))))))))="","No Score",IF(IF($C22="Christopher Lobo",_xlfn.XLOOKUP($B22,PROSPER_Lobo!$1:$1,PROSPER_Lobo!$4:$4,""),
IF($C22="Naren Baliga",_xlfn.XLOOKUP($B22,PROSPER_Baliga!$1:$1,PROSPER_Baliga!$4:$4,""),
IF($C22="Thorsten Huhn",_xlfn.XLOOKUP($B22,PROSPER_Huhn!$1:$1,PROSPER_Huhn!$4:$4,""),
IF($C22="Nick Hull",_xlfn.XLOOKUP($B22,PROSPER_Hull!$1:$1,PROSPER_Hull!$4:$4,""),
IF($C22="Monika Kotwani",_xlfn.XLOOKUP($B22,PROSPER_Kotwani!$1:$1,PROSPER_Kotwani!$4:$4,""),
IF($C22="Jonathan Wellner",_xlfn.XLOOKUP($B22,PROSPER_Wellner!$1:$1,PROSPER_Wellner!$4:$4,""),
IF($C22="Travis Harvey",_xlfn.XLOOKUP($B22,PROSPER_Harvey!$1:$1,PROSPER_Harvey!$4:$4,""),"")))))))="","",
IF($C22="Christopher Lobo",_xlfn.XLOOKUP($B22,PROSPER_Lobo!$1:$1,PROSPER_Lobo!$4:$4,""),
IF($C22="Naren Baliga",_xlfn.XLOOKUP($B22,PROSPER_Baliga!$1:$1,PROSPER_Baliga!$4:$4,""),
IF($C22="Thorsten Huhn",_xlfn.XLOOKUP($B22,PROSPER_Huhn!$1:$1,PROSPER_Huhn!$4:$4,""),
IF($C22="Nick Hull",_xlfn.XLOOKUP($B22,PROSPER_Hull!$1:$1,PROSPER_Hull!$4:$4,""),
IF($C22="Monika Kotwani",_xlfn.XLOOKUP($B22,PROSPER_Kotwani!$1:$1,PROSPER_Kotwani!$4:$4,""),
IF($C22="Jonathan Wellner",_xlfn.XLOOKUP($B22,PROSPER_Wellner!$1:$1,PROSPER_Wellner!$4:$4,""),
IF($C22="Travis Harvey",_xlfn.XLOOKUP($B22,PROSPER_Harvey!$1:$1,PROSPER_Harvey!$4:$4,""),"")))))))))</f>
        <v>No Score</v>
      </c>
      <c r="Q22" s="125" t="str">
        <f>IF(IF(IF($C22="Christopher Lobo",_xlfn.XLOOKUP($B22,PROSPER_Lobo!$1:$1,PROSPER_Lobo!$5:$5,""),
IF($C22="Naren Baliga",_xlfn.XLOOKUP($B22,PROSPER_Baliga!$1:$1,PROSPER_Baliga!$5:$5,""),
IF($C22="Thorsten Huhn",_xlfn.XLOOKUP($B22,PROSPER_Huhn!$1:$1,PROSPER_Huhn!$5:$5,""),
IF($C22="Nick Hull",_xlfn.XLOOKUP($B22,PROSPER_Hull!$1:$1,PROSPER_Hull!$5:$5,""),
IF($C22="Monika Kotwani",_xlfn.XLOOKUP($B22,PROSPER_Kotwani!$1:$1,PROSPER_Kotwani!$5:$5,""),
IF($C22="Jonathan Wellner",_xlfn.XLOOKUP($B22,PROSPER_Wellner!$1:$1,PROSPER_Wellner!$5:$5,""),
IF($C22="Travis Harvey",_xlfn.XLOOKUP($B22,PROSPER_Harvey!$1:$1,PROSPER_Harvey!$5:$5,""),"")))))))="","",
IF($C22="Christopher Lobo",_xlfn.XLOOKUP($B22,PROSPER_Lobo!$1:$1,PROSPER_Lobo!$5:$5,""),
IF($C22="Naren Baliga",_xlfn.XLOOKUP($B22,PROSPER_Baliga!$1:$1,PROSPER_Baliga!$5:$5,""),
IF($C22="Thorsten Huhn",_xlfn.XLOOKUP($B22,PROSPER_Huhn!$1:$1,PROSPER_Huhn!$5:$5,""),
IF($C22="Nick Hull",_xlfn.XLOOKUP($B22,PROSPER_Hull!$1:$1,PROSPER_Hull!$5:$5,""),
IF($C22="Monika Kotwani",_xlfn.XLOOKUP($B22,PROSPER_Kotwani!$1:$1,PROSPER_Kotwani!$5:$5,""),
IF($C22="Jonathan Wellner",_xlfn.XLOOKUP($B22,PROSPER_Wellner!$1:$1,PROSPER_Wellner!$5:$5,""),
IF($C22="Travis Harvey",_xlfn.XLOOKUP($B22,PROSPER_Harvey!$1:$1,PROSPER_Harvey!$5:$5,""),""))))))))="","No Comment",IF(IF($C22="Christopher Lobo",_xlfn.XLOOKUP($B22,PROSPER_Lobo!$1:$1,PROSPER_Lobo!$5:$5,""),
IF($C22="Naren Baliga",_xlfn.XLOOKUP($B22,PROSPER_Baliga!$1:$1,PROSPER_Baliga!$5:$5,""),
IF($C22="Thorsten Huhn",_xlfn.XLOOKUP($B22,PROSPER_Huhn!$1:$1,PROSPER_Huhn!$5:$5,""),
IF($C22="Nick Hull",_xlfn.XLOOKUP($B22,PROSPER_Hull!$1:$1,PROSPER_Hull!$5:$5,""),
IF($C22="Monika Kotwani",_xlfn.XLOOKUP($B22,PROSPER_Kotwani!$1:$1,PROSPER_Kotwani!$5:$5,""),
IF($C22="Jonathan Wellner",_xlfn.XLOOKUP($B22,PROSPER_Wellner!$1:$1,PROSPER_Wellner!$5:$5,""),
IF($C22="Travis Harvey",_xlfn.XLOOKUP($B22,PROSPER_Harvey!$1:$1,PROSPER_Harvey!$5:$5,""),"")))))))="","",
IF($C22="Christopher Lobo",_xlfn.XLOOKUP($B22,PROSPER_Lobo!$1:$1,PROSPER_Lobo!$5:$5,""),
IF($C22="Naren Baliga",_xlfn.XLOOKUP($B22,PROSPER_Baliga!$1:$1,PROSPER_Baliga!$5:$5,""),
IF($C22="Thorsten Huhn",_xlfn.XLOOKUP($B22,PROSPER_Huhn!$1:$1,PROSPER_Huhn!$5:$5,""),
IF($C22="Nick Hull",_xlfn.XLOOKUP($B22,PROSPER_Hull!$1:$1,PROSPER_Hull!$5:$5,""),
IF($C22="Monika Kotwani",_xlfn.XLOOKUP($B22,PROSPER_Kotwani!$1:$1,PROSPER_Kotwani!$5:$5,""),
IF($C22="Jonathan Wellner",_xlfn.XLOOKUP($B22,PROSPER_Wellner!$1:$1,PROSPER_Wellner!$5:$5,""),
IF($C22="Travis Harvey",_xlfn.XLOOKUP($B22,PROSPER_Harvey!$1:$1,PROSPER_Harvey!$5:$5,""),"")))))))))</f>
        <v>No Comment</v>
      </c>
      <c r="R22" s="124" t="s">
        <v>89</v>
      </c>
      <c r="S22" s="150" t="str">
        <f t="shared" si="140"/>
        <v>N/A</v>
      </c>
      <c r="T22" s="120" t="str">
        <f>_xlfn.XLOOKUP(B22,PROSPERInitial_Query!$E:$E,PROSPERInitial_Query!$I:$I,"",,-1)</f>
        <v/>
      </c>
      <c r="U22" s="121" t="str">
        <f t="shared" si="6"/>
        <v>Harikishan Kolli1 - PortfolioCloud Application Services</v>
      </c>
      <c r="V22" s="126" t="str">
        <f>_xlfn.XLOOKUP(U22,PROSPERDelta_Query!BK:BK,PROSPERDelta_Query!K:K,"",,-1)</f>
        <v/>
      </c>
      <c r="W22" s="124" t="str">
        <f t="shared" si="141"/>
        <v>N/A</v>
      </c>
      <c r="X22" s="124" t="str">
        <f>IF(IF(IF($C22="Christopher Lobo",_xlfn.XLOOKUP($B22,PROSPER_Lobo!$1:$1,PROSPER_Lobo!$6:$6,""),
IF($C22="Naren Baliga",_xlfn.XLOOKUP($B22,PROSPER_Baliga!$1:$1,PROSPER_Baliga!$6:$6,""),
IF($C22="Thorsten Huhn",_xlfn.XLOOKUP($B22,PROSPER_Huhn!$1:$1,PROSPER_Huhn!$6:$6,""),
IF($C22="Nick Hull",_xlfn.XLOOKUP($B22,PROSPER_Hull!$1:$1,PROSPER_Hull!$6:$6,""),
IF($C22="Monika Kotwani",_xlfn.XLOOKUP($B22,PROSPER_Kotwani!$1:$1,PROSPER_Kotwani!$6:$6,""),
IF($C22="Jonathan Wellner",_xlfn.XLOOKUP($B22,PROSPER_Wellner!$1:$1,PROSPER_Wellner!$6:$6,""),
IF($C22="Travis Harvey",_xlfn.XLOOKUP($B22,PROSPER_Harvey!$1:$1,PROSPER_Harvey!$6:$6,""),"")))))))="","",
IF($C22="Christopher Lobo",_xlfn.XLOOKUP($B22,PROSPER_Lobo!$1:$1,PROSPER_Lobo!$6:$6,""),
IF($C22="Naren Baliga",_xlfn.XLOOKUP($B22,PROSPER_Baliga!$1:$1,PROSPER_Baliga!$6:$6,""),
IF($C22="Thorsten Huhn",_xlfn.XLOOKUP($B22,PROSPER_Huhn!$1:$1,PROSPER_Huhn!$6:$6,""),
IF($C22="Nick Hull",_xlfn.XLOOKUP($B22,PROSPER_Hull!$1:$1,PROSPER_Hull!$6:$6,""),
IF($C22="Monika Kotwani",_xlfn.XLOOKUP($B22,PROSPER_Kotwani!$1:$1,PROSPER_Kotwani!$6:$6,""),
IF($C22="Jonathan Wellner",_xlfn.XLOOKUP($B22,PROSPER_Wellner!$1:$1,PROSPER_Wellner!$6:$6,""),
IF($C22="Travis Harvey",_xlfn.XLOOKUP($B22,PROSPER_Harvey!$1:$1,PROSPER_Harvey!$6:$6,""),""))))))))="","No Score",IF(IF($C22="Christopher Lobo",_xlfn.XLOOKUP($B22,PROSPER_Lobo!$1:$1,PROSPER_Lobo!$6:$6,""),
IF($C22="Naren Baliga",_xlfn.XLOOKUP($B22,PROSPER_Baliga!$1:$1,PROSPER_Baliga!$6:$6,""),
IF($C22="Thorsten Huhn",_xlfn.XLOOKUP($B22,PROSPER_Huhn!$1:$1,PROSPER_Huhn!$6:$6,""),
IF($C22="Nick Hull",_xlfn.XLOOKUP($B22,PROSPER_Hull!$1:$1,PROSPER_Hull!$6:$6,""),
IF($C22="Monika Kotwani",_xlfn.XLOOKUP($B22,PROSPER_Kotwani!$1:$1,PROSPER_Kotwani!$6:$6,""),
IF($C22="Jonathan Wellner",_xlfn.XLOOKUP($B22,PROSPER_Wellner!$1:$1,PROSPER_Wellner!$6:$6,""),
IF($C22="Travis Harvey",_xlfn.XLOOKUP($B22,PROSPER_Harvey!$1:$1,PROSPER_Harvey!$6:$6,""),"")))))))="","",
IF($C22="Christopher Lobo",_xlfn.XLOOKUP($B22,PROSPER_Lobo!$1:$1,PROSPER_Lobo!$6:$6,""),
IF($C22="Naren Baliga",_xlfn.XLOOKUP($B22,PROSPER_Baliga!$1:$1,PROSPER_Baliga!$6:$6,""),
IF($C22="Thorsten Huhn",_xlfn.XLOOKUP($B22,PROSPER_Huhn!$1:$1,PROSPER_Huhn!$6:$6,""),
IF($C22="Nick Hull",_xlfn.XLOOKUP($B22,PROSPER_Hull!$1:$1,PROSPER_Hull!$6:$6,""),
IF($C22="Monika Kotwani",_xlfn.XLOOKUP($B22,PROSPER_Kotwani!$1:$1,PROSPER_Kotwani!$6:$6,""),
IF($C22="Jonathan Wellner",_xlfn.XLOOKUP($B22,PROSPER_Wellner!$1:$1,PROSPER_Wellner!$6:$6,""),
IF($C22="Travis Harvey",_xlfn.XLOOKUP($B22,PROSPER_Harvey!$1:$1,PROSPER_Harvey!$6:$6,""),"")))))))))</f>
        <v>No Score</v>
      </c>
      <c r="Y22" s="125" t="str">
        <f>IF(IF(IF($C22="Christopher Lobo",_xlfn.XLOOKUP($B22,PROSPER_Lobo!$1:$1,PROSPER_Lobo!$7:$7,""),
IF($C22="Naren Baliga",_xlfn.XLOOKUP($B22,PROSPER_Baliga!$1:$1,PROSPER_Baliga!$7:$7,""),
IF($C22="Thorsten Huhn",_xlfn.XLOOKUP($B22,PROSPER_Huhn!$1:$1,PROSPER_Huhn!$7:$7,""),
IF($C22="Nick Hull",_xlfn.XLOOKUP($B22,PROSPER_Hull!$1:$1,PROSPER_Hull!$7:$7,""),
IF($C22="Monika Kotwani",_xlfn.XLOOKUP($B22,PROSPER_Kotwani!$1:$1,PROSPER_Kotwani!$7:$7,""),
IF($C22="Jonathan Wellner",_xlfn.XLOOKUP($B22,PROSPER_Wellner!$1:$1,PROSPER_Wellner!$7:$7,""),
IF($C22="Travis Harvey",_xlfn.XLOOKUP($B22,PROSPER_Harvey!$1:$1,PROSPER_Harvey!$7:$7,""),"")))))))="","",
IF($C22="Christopher Lobo",_xlfn.XLOOKUP($B22,PROSPER_Lobo!$1:$1,PROSPER_Lobo!$7:$7,""),
IF($C22="Naren Baliga",_xlfn.XLOOKUP($B22,PROSPER_Baliga!$1:$1,PROSPER_Baliga!$7:$7,""),
IF($C22="Thorsten Huhn",_xlfn.XLOOKUP($B22,PROSPER_Huhn!$1:$1,PROSPER_Huhn!$7:$7,""),
IF($C22="Nick Hull",_xlfn.XLOOKUP($B22,PROSPER_Hull!$1:$1,PROSPER_Hull!$7:$7,""),
IF($C22="Monika Kotwani",_xlfn.XLOOKUP($B22,PROSPER_Kotwani!$1:$1,PROSPER_Kotwani!$7:$7,""),
IF($C22="Jonathan Wellner",_xlfn.XLOOKUP($B22,PROSPER_Wellner!$1:$1,PROSPER_Wellner!$7:$7,""),
IF($C22="Travis Harvey",_xlfn.XLOOKUP($B22,PROSPER_Harvey!$1:$1,PROSPER_Harvey!$7:$7,""),""))))))))="","No Comment",IF(IF($C22="Christopher Lobo",_xlfn.XLOOKUP($B22,PROSPER_Lobo!$1:$1,PROSPER_Lobo!$7:$7,""),
IF($C22="Naren Baliga",_xlfn.XLOOKUP($B22,PROSPER_Baliga!$1:$1,PROSPER_Baliga!$7:$7,""),
IF($C22="Thorsten Huhn",_xlfn.XLOOKUP($B22,PROSPER_Huhn!$1:$1,PROSPER_Huhn!$7:$7,""),
IF($C22="Nick Hull",_xlfn.XLOOKUP($B22,PROSPER_Hull!$1:$1,PROSPER_Hull!$7:$7,""),
IF($C22="Monika Kotwani",_xlfn.XLOOKUP($B22,PROSPER_Kotwani!$1:$1,PROSPER_Kotwani!$7:$7,""),
IF($C22="Jonathan Wellner",_xlfn.XLOOKUP($B22,PROSPER_Wellner!$1:$1,PROSPER_Wellner!$7:$7,""),
IF($C22="Travis Harvey",_xlfn.XLOOKUP($B22,PROSPER_Harvey!$1:$1,PROSPER_Harvey!$7:$7,""),"")))))))="","",
IF($C22="Christopher Lobo",_xlfn.XLOOKUP($B22,PROSPER_Lobo!$1:$1,PROSPER_Lobo!$7:$7,""),
IF($C22="Naren Baliga",_xlfn.XLOOKUP($B22,PROSPER_Baliga!$1:$1,PROSPER_Baliga!$7:$7,""),
IF($C22="Thorsten Huhn",_xlfn.XLOOKUP($B22,PROSPER_Huhn!$1:$1,PROSPER_Huhn!$7:$7,""),
IF($C22="Nick Hull",_xlfn.XLOOKUP($B22,PROSPER_Hull!$1:$1,PROSPER_Hull!$7:$7,""),
IF($C22="Monika Kotwani",_xlfn.XLOOKUP($B22,PROSPER_Kotwani!$1:$1,PROSPER_Kotwani!$7:$7,""),
IF($C22="Jonathan Wellner",_xlfn.XLOOKUP($B22,PROSPER_Wellner!$1:$1,PROSPER_Wellner!$7:$7,""),
IF($C22="Travis Harvey",_xlfn.XLOOKUP($B22,PROSPER_Harvey!$1:$1,PROSPER_Harvey!$7:$7,""),"")))))))))</f>
        <v>No Comment</v>
      </c>
      <c r="Z22" s="124" t="s">
        <v>89</v>
      </c>
      <c r="AA22" s="150" t="str">
        <f t="shared" si="142"/>
        <v>N/A</v>
      </c>
      <c r="AB22" s="120" t="str">
        <f>_xlfn.XLOOKUP(B22,PROSPERInitial_Query!$E:$E,PROSPERInitial_Query!$J:$J,"",,-1)</f>
        <v/>
      </c>
      <c r="AC22" s="121" t="str">
        <f t="shared" si="9"/>
        <v>Harikishan Kolli1 - PortfolioPreferred Success</v>
      </c>
      <c r="AD22" s="126" t="str">
        <f>_xlfn.XLOOKUP(AC22,PROSPERDelta_Query!BK:BK,PROSPERDelta_Query!L:L,"",,-1)</f>
        <v/>
      </c>
      <c r="AE22" s="124" t="str">
        <f t="shared" si="143"/>
        <v>N/A</v>
      </c>
      <c r="AF22" s="124" t="str">
        <f>IF(IF(IF($C22="Christopher Lobo",_xlfn.XLOOKUP($B22,PROSPER_Lobo!$1:$1,PROSPER_Lobo!$8:$8,""),
IF($C22="Naren Baliga",_xlfn.XLOOKUP($B22,PROSPER_Baliga!$1:$1,PROSPER_Baliga!$8:$8,""),
IF($C22="Thorsten Huhn",_xlfn.XLOOKUP($B22,PROSPER_Huhn!$1:$1,PROSPER_Huhn!$8:$8,""),
IF($C22="Nick Hull",_xlfn.XLOOKUP($B22,PROSPER_Hull!$1:$1,PROSPER_Hull!$8:$8,""),
IF($C22="Monika Kotwani",_xlfn.XLOOKUP($B22,PROSPER_Kotwani!$1:$1,PROSPER_Kotwani!$8:$8,""),
IF($C22="Jonathan Wellner",_xlfn.XLOOKUP($B22,PROSPER_Wellner!$1:$1,PROSPER_Wellner!$8:$8,""),
IF($C22="Travis Harvey",_xlfn.XLOOKUP($B22,PROSPER_Harvey!$1:$1,PROSPER_Harvey!$8:$8,""),"")))))))="","",
IF($C22="Christopher Lobo",_xlfn.XLOOKUP($B22,PROSPER_Lobo!$1:$1,PROSPER_Lobo!$8:$8,""),
IF($C22="Naren Baliga",_xlfn.XLOOKUP($B22,PROSPER_Baliga!$1:$1,PROSPER_Baliga!$8:$8,""),
IF($C22="Thorsten Huhn",_xlfn.XLOOKUP($B22,PROSPER_Huhn!$1:$1,PROSPER_Huhn!$8:$8,""),
IF($C22="Nick Hull",_xlfn.XLOOKUP($B22,PROSPER_Hull!$1:$1,PROSPER_Hull!$8:$8,""),
IF($C22="Monika Kotwani",_xlfn.XLOOKUP($B22,PROSPER_Kotwani!$1:$1,PROSPER_Kotwani!$8:$8,""),
IF($C22="Jonathan Wellner",_xlfn.XLOOKUP($B22,PROSPER_Wellner!$1:$1,PROSPER_Wellner!$8:$8,""),
IF($C22="Travis Harvey",_xlfn.XLOOKUP($B22,PROSPER_Harvey!$1:$1,PROSPER_Harvey!$8:$8,""),""))))))))="","No Score",IF(IF($C22="Christopher Lobo",_xlfn.XLOOKUP($B22,PROSPER_Lobo!$1:$1,PROSPER_Lobo!$8:$8,""),
IF($C22="Naren Baliga",_xlfn.XLOOKUP($B22,PROSPER_Baliga!$1:$1,PROSPER_Baliga!$8:$8,""),
IF($C22="Thorsten Huhn",_xlfn.XLOOKUP($B22,PROSPER_Huhn!$1:$1,PROSPER_Huhn!$8:$8,""),
IF($C22="Nick Hull",_xlfn.XLOOKUP($B22,PROSPER_Hull!$1:$1,PROSPER_Hull!$8:$8,""),
IF($C22="Monika Kotwani",_xlfn.XLOOKUP($B22,PROSPER_Kotwani!$1:$1,PROSPER_Kotwani!$8:$8,""),
IF($C22="Jonathan Wellner",_xlfn.XLOOKUP($B22,PROSPER_Wellner!$1:$1,PROSPER_Wellner!$8:$8,""),
IF($C22="Travis Harvey",_xlfn.XLOOKUP($B22,PROSPER_Harvey!$1:$1,PROSPER_Harvey!$8:$8,""),"")))))))="","",
IF($C22="Christopher Lobo",_xlfn.XLOOKUP($B22,PROSPER_Lobo!$1:$1,PROSPER_Lobo!$8:$8,""),
IF($C22="Naren Baliga",_xlfn.XLOOKUP($B22,PROSPER_Baliga!$1:$1,PROSPER_Baliga!$8:$8,""),
IF($C22="Thorsten Huhn",_xlfn.XLOOKUP($B22,PROSPER_Huhn!$1:$1,PROSPER_Huhn!$8:$8,""),
IF($C22="Nick Hull",_xlfn.XLOOKUP($B22,PROSPER_Hull!$1:$1,PROSPER_Hull!$8:$8,""),
IF($C22="Monika Kotwani",_xlfn.XLOOKUP($B22,PROSPER_Kotwani!$1:$1,PROSPER_Kotwani!$8:$8,""),
IF($C22="Jonathan Wellner",_xlfn.XLOOKUP($B22,PROSPER_Wellner!$1:$1,PROSPER_Wellner!$8:$8,""),
IF($C22="Travis Harvey",_xlfn.XLOOKUP($B22,PROSPER_Harvey!$1:$1,PROSPER_Harvey!$8:$8,""),"")))))))))</f>
        <v>No Score</v>
      </c>
      <c r="AG22" s="125" t="str">
        <f>IF(IF(IF($C22="Christopher Lobo",_xlfn.XLOOKUP($B22,PROSPER_Lobo!$1:$1,PROSPER_Lobo!$9:$9,""),
IF($C22="Naren Baliga",_xlfn.XLOOKUP($B22,PROSPER_Baliga!$1:$1,PROSPER_Baliga!$9:$9,""),
IF($C22="Thorsten Huhn",_xlfn.XLOOKUP($B22,PROSPER_Huhn!$1:$1,PROSPER_Huhn!$9:$9,""),
IF($C22="Nick Hull",_xlfn.XLOOKUP($B22,PROSPER_Hull!$1:$1,PROSPER_Hull!$9:$9,""),
IF($C22="Monika Kotwani",_xlfn.XLOOKUP($B22,PROSPER_Kotwani!$1:$1,PROSPER_Kotwani!$9:$9,""),
IF($C22="Jonathan Wellner",_xlfn.XLOOKUP($B22,PROSPER_Wellner!$1:$1,PROSPER_Wellner!$9:$9,""),
IF($C22="Travis Harvey",_xlfn.XLOOKUP($B22,PROSPER_Harvey!$1:$1,PROSPER_Harvey!$9:$9,""),"")))))))="","",
IF($C22="Christopher Lobo",_xlfn.XLOOKUP($B22,PROSPER_Lobo!$1:$1,PROSPER_Lobo!$9:$9,""),
IF($C22="Naren Baliga",_xlfn.XLOOKUP($B22,PROSPER_Baliga!$1:$1,PROSPER_Baliga!$9:$9,""),
IF($C22="Thorsten Huhn",_xlfn.XLOOKUP($B22,PROSPER_Huhn!$1:$1,PROSPER_Huhn!$9:$9,""),
IF($C22="Nick Hull",_xlfn.XLOOKUP($B22,PROSPER_Hull!$1:$1,PROSPER_Hull!$9:$9,""),
IF($C22="Monika Kotwani",_xlfn.XLOOKUP($B22,PROSPER_Kotwani!$1:$1,PROSPER_Kotwani!$9:$9,""),
IF($C22="Jonathan Wellner",_xlfn.XLOOKUP($B22,PROSPER_Wellner!$1:$1,PROSPER_Wellner!$9:$9,""),
IF($C22="Travis Harvey",_xlfn.XLOOKUP($B22,PROSPER_Harvey!$1:$1,PROSPER_Harvey!$9:$9,""),""))))))))="","No Comment",IF(IF($C22="Christopher Lobo",_xlfn.XLOOKUP($B22,PROSPER_Lobo!$1:$1,PROSPER_Lobo!$9:$9,""),
IF($C22="Naren Baliga",_xlfn.XLOOKUP($B22,PROSPER_Baliga!$1:$1,PROSPER_Baliga!$9:$9,""),
IF($C22="Thorsten Huhn",_xlfn.XLOOKUP($B22,PROSPER_Huhn!$1:$1,PROSPER_Huhn!$9:$9,""),
IF($C22="Nick Hull",_xlfn.XLOOKUP($B22,PROSPER_Hull!$1:$1,PROSPER_Hull!$9:$9,""),
IF($C22="Monika Kotwani",_xlfn.XLOOKUP($B22,PROSPER_Kotwani!$1:$1,PROSPER_Kotwani!$9:$9,""),
IF($C22="Jonathan Wellner",_xlfn.XLOOKUP($B22,PROSPER_Wellner!$1:$1,PROSPER_Wellner!$9:$9,""),
IF($C22="Travis Harvey",_xlfn.XLOOKUP($B22,PROSPER_Harvey!$1:$1,PROSPER_Harvey!$9:$9,""),"")))))))="","",
IF($C22="Christopher Lobo",_xlfn.XLOOKUP($B22,PROSPER_Lobo!$1:$1,PROSPER_Lobo!$9:$9,""),
IF($C22="Naren Baliga",_xlfn.XLOOKUP($B22,PROSPER_Baliga!$1:$1,PROSPER_Baliga!$9:$9,""),
IF($C22="Thorsten Huhn",_xlfn.XLOOKUP($B22,PROSPER_Huhn!$1:$1,PROSPER_Huhn!$9:$9,""),
IF($C22="Nick Hull",_xlfn.XLOOKUP($B22,PROSPER_Hull!$1:$1,PROSPER_Hull!$9:$9,""),
IF($C22="Monika Kotwani",_xlfn.XLOOKUP($B22,PROSPER_Kotwani!$1:$1,PROSPER_Kotwani!$9:$9,""),
IF($C22="Jonathan Wellner",_xlfn.XLOOKUP($B22,PROSPER_Wellner!$1:$1,PROSPER_Wellner!$9:$9,""),
IF($C22="Travis Harvey",_xlfn.XLOOKUP($B22,PROSPER_Harvey!$1:$1,PROSPER_Harvey!$9:$9,""),"")))))))))</f>
        <v>No Comment</v>
      </c>
      <c r="AH22" s="124" t="s">
        <v>89</v>
      </c>
      <c r="AI22" s="150" t="str">
        <f t="shared" si="144"/>
        <v>N/A</v>
      </c>
      <c r="AJ22" s="120" t="str">
        <f>_xlfn.XLOOKUP(B22,PROSPERInitial_Query!$E:$E,PROSPERInitial_Query!$K:$K,"",,-1)</f>
        <v/>
      </c>
      <c r="AK22" s="121" t="str">
        <f t="shared" si="12"/>
        <v>Harikishan Kolli1 - PortfolioBrownfield</v>
      </c>
      <c r="AL22" s="126" t="str">
        <f>_xlfn.XLOOKUP(AK22,PROSPERDelta_Query!BK:BK,PROSPERDelta_Query!M:M,"",,-1)</f>
        <v/>
      </c>
      <c r="AM22" s="124" t="str">
        <f t="shared" si="145"/>
        <v>N/A</v>
      </c>
      <c r="AN22" s="124" t="str">
        <f>IF(IF(IF($C22="Christopher Lobo",_xlfn.XLOOKUP($B22,PROSPER_Lobo!$1:$1,PROSPER_Lobo!$10:$10,""),
IF($C22="Naren Baliga",_xlfn.XLOOKUP($B22,PROSPER_Baliga!$1:$1,PROSPER_Baliga!$10:$10,""),
IF($C22="Thorsten Huhn",_xlfn.XLOOKUP($B22,PROSPER_Huhn!$1:$1,PROSPER_Huhn!$10:$10,""),
IF($C22="Nick Hull",_xlfn.XLOOKUP($B22,PROSPER_Hull!$1:$1,PROSPER_Hull!$10:$10,""),
IF($C22="Monika Kotwani",_xlfn.XLOOKUP($B22,PROSPER_Kotwani!$1:$1,PROSPER_Kotwani!$10:$10,""),
IF($C22="Jonathan Wellner",_xlfn.XLOOKUP($B22,PROSPER_Wellner!$1:$1,PROSPER_Wellner!$10:$10,""),
IF($C22="Travis Harvey",_xlfn.XLOOKUP($B22,PROSPER_Harvey!$1:$1,PROSPER_Harvey!$10:$10,""),"")))))))="","",
IF($C22="Christopher Lobo",_xlfn.XLOOKUP($B22,PROSPER_Lobo!$1:$1,PROSPER_Lobo!$10:$10,""),
IF($C22="Naren Baliga",_xlfn.XLOOKUP($B22,PROSPER_Baliga!$1:$1,PROSPER_Baliga!$10:$10,""),
IF($C22="Thorsten Huhn",_xlfn.XLOOKUP($B22,PROSPER_Huhn!$1:$1,PROSPER_Huhn!$10:$10,""),
IF($C22="Nick Hull",_xlfn.XLOOKUP($B22,PROSPER_Hull!$1:$1,PROSPER_Hull!$10:$10,""),
IF($C22="Monika Kotwani",_xlfn.XLOOKUP($B22,PROSPER_Kotwani!$1:$1,PROSPER_Kotwani!$10:$10,""),
IF($C22="Jonathan Wellner",_xlfn.XLOOKUP($B22,PROSPER_Wellner!$1:$1,PROSPER_Wellner!$10:$10,""),
IF($C22="Travis Harvey",_xlfn.XLOOKUP($B22,PROSPER_Harvey!$1:$1,PROSPER_Harvey!$10:$10,""),""))))))))="","No Score",IF(IF($C22="Christopher Lobo",_xlfn.XLOOKUP($B22,PROSPER_Lobo!$1:$1,PROSPER_Lobo!$10:$10,""),
IF($C22="Naren Baliga",_xlfn.XLOOKUP($B22,PROSPER_Baliga!$1:$1,PROSPER_Baliga!$10:$10,""),
IF($C22="Thorsten Huhn",_xlfn.XLOOKUP($B22,PROSPER_Huhn!$1:$1,PROSPER_Huhn!$10:$10,""),
IF($C22="Nick Hull",_xlfn.XLOOKUP($B22,PROSPER_Hull!$1:$1,PROSPER_Hull!$10:$10,""),
IF($C22="Monika Kotwani",_xlfn.XLOOKUP($B22,PROSPER_Kotwani!$1:$1,PROSPER_Kotwani!$10:$10,""),
IF($C22="Jonathan Wellner",_xlfn.XLOOKUP($B22,PROSPER_Wellner!$1:$1,PROSPER_Wellner!$10:$10,""),
IF($C22="Travis Harvey",_xlfn.XLOOKUP($B22,PROSPER_Harvey!$1:$1,PROSPER_Harvey!$10:$10,""),"")))))))="","",
IF($C22="Christopher Lobo",_xlfn.XLOOKUP($B22,PROSPER_Lobo!$1:$1,PROSPER_Lobo!$10:$10,""),
IF($C22="Naren Baliga",_xlfn.XLOOKUP($B22,PROSPER_Baliga!$1:$1,PROSPER_Baliga!$10:$10,""),
IF($C22="Thorsten Huhn",_xlfn.XLOOKUP($B22,PROSPER_Huhn!$1:$1,PROSPER_Huhn!$10:$10,""),
IF($C22="Nick Hull",_xlfn.XLOOKUP($B22,PROSPER_Hull!$1:$1,PROSPER_Hull!$10:$10,""),
IF($C22="Monika Kotwani",_xlfn.XLOOKUP($B22,PROSPER_Kotwani!$1:$1,PROSPER_Kotwani!$10:$10,""),
IF($C22="Jonathan Wellner",_xlfn.XLOOKUP($B22,PROSPER_Wellner!$1:$1,PROSPER_Wellner!$10:$10,""),
IF($C22="Travis Harvey",_xlfn.XLOOKUP($B22,PROSPER_Harvey!$1:$1,PROSPER_Harvey!$10:$10,""),"")))))))))</f>
        <v>No Score</v>
      </c>
      <c r="AO22" s="125" t="str">
        <f>IF(IF(IF($C22="Christopher Lobo",_xlfn.XLOOKUP($B22,PROSPER_Lobo!$1:$1,PROSPER_Lobo!$11:$11,""),
IF($C22="Naren Baliga",_xlfn.XLOOKUP($B22,PROSPER_Baliga!$1:$1,PROSPER_Baliga!$11:$11,""),
IF($C22="Thorsten Huhn",_xlfn.XLOOKUP($B22,PROSPER_Huhn!$1:$1,PROSPER_Huhn!$11:$11,""),
IF($C22="Nick Hull",_xlfn.XLOOKUP($B22,PROSPER_Hull!$1:$1,PROSPER_Hull!$11:$11,""),
IF($C22="Monika Kotwani",_xlfn.XLOOKUP($B22,PROSPER_Kotwani!$1:$1,PROSPER_Kotwani!$11:$11,""),
IF($C22="Jonathan Wellner",_xlfn.XLOOKUP($B22,PROSPER_Wellner!$1:$1,PROSPER_Wellner!$11:$11,""),
IF($C22="Travis Harvey",_xlfn.XLOOKUP($B22,PROSPER_Harvey!$1:$1,PROSPER_Harvey!$11:$11,""),"")))))))="","",
IF($C22="Christopher Lobo",_xlfn.XLOOKUP($B22,PROSPER_Lobo!$1:$1,PROSPER_Lobo!$11:$11,""),
IF($C22="Naren Baliga",_xlfn.XLOOKUP($B22,PROSPER_Baliga!$1:$1,PROSPER_Baliga!$11:$11,""),
IF($C22="Thorsten Huhn",_xlfn.XLOOKUP($B22,PROSPER_Huhn!$1:$1,PROSPER_Huhn!$11:$11,""),
IF($C22="Nick Hull",_xlfn.XLOOKUP($B22,PROSPER_Hull!$1:$1,PROSPER_Hull!$11:$11,""),
IF($C22="Monika Kotwani",_xlfn.XLOOKUP($B22,PROSPER_Kotwani!$1:$1,PROSPER_Kotwani!$11:$11,""),
IF($C22="Jonathan Wellner",_xlfn.XLOOKUP($B22,PROSPER_Wellner!$1:$1,PROSPER_Wellner!$11:$11,""),
IF($C22="Travis Harvey",_xlfn.XLOOKUP($B22,PROSPER_Harvey!$1:$1,PROSPER_Harvey!$11:$11,""),""))))))))="","No Comment",IF(IF($C22="Christopher Lobo",_xlfn.XLOOKUP($B22,PROSPER_Lobo!$1:$1,PROSPER_Lobo!$11:$11,""),
IF($C22="Naren Baliga",_xlfn.XLOOKUP($B22,PROSPER_Baliga!$1:$1,PROSPER_Baliga!$11:$11,""),
IF($C22="Thorsten Huhn",_xlfn.XLOOKUP($B22,PROSPER_Huhn!$1:$1,PROSPER_Huhn!$11:$11,""),
IF($C22="Nick Hull",_xlfn.XLOOKUP($B22,PROSPER_Hull!$1:$1,PROSPER_Hull!$11:$11,""),
IF($C22="Monika Kotwani",_xlfn.XLOOKUP($B22,PROSPER_Kotwani!$1:$1,PROSPER_Kotwani!$11:$11,""),
IF($C22="Jonathan Wellner",_xlfn.XLOOKUP($B22,PROSPER_Wellner!$1:$1,PROSPER_Wellner!$11:$11,""),
IF($C22="Travis Harvey",_xlfn.XLOOKUP($B22,PROSPER_Harvey!$1:$1,PROSPER_Harvey!$11:$11,""),"")))))))="","",
IF($C22="Christopher Lobo",_xlfn.XLOOKUP($B22,PROSPER_Lobo!$1:$1,PROSPER_Lobo!$11:$11,""),
IF($C22="Naren Baliga",_xlfn.XLOOKUP($B22,PROSPER_Baliga!$1:$1,PROSPER_Baliga!$11:$11,""),
IF($C22="Thorsten Huhn",_xlfn.XLOOKUP($B22,PROSPER_Huhn!$1:$1,PROSPER_Huhn!$11:$11,""),
IF($C22="Nick Hull",_xlfn.XLOOKUP($B22,PROSPER_Hull!$1:$1,PROSPER_Hull!$11:$11,""),
IF($C22="Monika Kotwani",_xlfn.XLOOKUP($B22,PROSPER_Kotwani!$1:$1,PROSPER_Kotwani!$11:$11,""),
IF($C22="Jonathan Wellner",_xlfn.XLOOKUP($B22,PROSPER_Wellner!$1:$1,PROSPER_Wellner!$11:$11,""),
IF($C22="Travis Harvey",_xlfn.XLOOKUP($B22,PROSPER_Harvey!$1:$1,PROSPER_Harvey!$11:$11,""),"")))))))))</f>
        <v>No Comment</v>
      </c>
      <c r="AP22" s="124" t="s">
        <v>89</v>
      </c>
      <c r="AQ22" s="150" t="str">
        <f t="shared" si="146"/>
        <v>N/A</v>
      </c>
      <c r="AR22" s="120" t="str">
        <f>_xlfn.XLOOKUP(B22,PROSPERInitial_Query!$E:$E,PROSPERInitial_Query!$L:$L,"",,-1)</f>
        <v/>
      </c>
      <c r="AS22" s="121" t="str">
        <f t="shared" si="15"/>
        <v>Harikishan Kolli1 - PortfolioTraining &amp; Adoption</v>
      </c>
      <c r="AT22" s="126" t="str">
        <f>_xlfn.XLOOKUP(AS22,PROSPERDelta_Query!BK:BK,PROSPERDelta_Query!N:N,"",,-1)</f>
        <v/>
      </c>
      <c r="AU22" s="124" t="str">
        <f t="shared" si="147"/>
        <v>N/A</v>
      </c>
      <c r="AV22" s="124" t="str">
        <f>IF(IF(IF($C22="Christopher Lobo",_xlfn.XLOOKUP($B22,PROSPER_Lobo!$1:$1,PROSPER_Lobo!$12:$12,""),
IF($C22="Naren Baliga",_xlfn.XLOOKUP($B22,PROSPER_Baliga!$1:$1,PROSPER_Baliga!$12:$12,""),
IF($C22="Thorsten Huhn",_xlfn.XLOOKUP($B22,PROSPER_Huhn!$1:$1,PROSPER_Huhn!$12:$12,""),
IF($C22="Nick Hull",_xlfn.XLOOKUP($B22,PROSPER_Hull!$1:$1,PROSPER_Hull!$12:$12,""),
IF($C22="Monika Kotwani",_xlfn.XLOOKUP($B22,PROSPER_Kotwani!$1:$1,PROSPER_Kotwani!$12:$12,""),
IF($C22="Jonathan Wellner",_xlfn.XLOOKUP($B22,PROSPER_Wellner!$1:$1,PROSPER_Wellner!$12:$12,""),
IF($C22="Travis Harvey",_xlfn.XLOOKUP($B22,PROSPER_Harvey!$1:$1,PROSPER_Harvey!$12:$12,""),"")))))))="","",
IF($C22="Christopher Lobo",_xlfn.XLOOKUP($B22,PROSPER_Lobo!$1:$1,PROSPER_Lobo!$12:$12,""),
IF($C22="Naren Baliga",_xlfn.XLOOKUP($B22,PROSPER_Baliga!$1:$1,PROSPER_Baliga!$12:$12,""),
IF($C22="Thorsten Huhn",_xlfn.XLOOKUP($B22,PROSPER_Huhn!$1:$1,PROSPER_Huhn!$12:$12,""),
IF($C22="Nick Hull",_xlfn.XLOOKUP($B22,PROSPER_Hull!$1:$1,PROSPER_Hull!$12:$12,""),
IF($C22="Monika Kotwani",_xlfn.XLOOKUP($B22,PROSPER_Kotwani!$1:$1,PROSPER_Kotwani!$12:$12,""),
IF($C22="Jonathan Wellner",_xlfn.XLOOKUP($B22,PROSPER_Wellner!$1:$1,PROSPER_Wellner!$12:$12,""),
IF($C22="Travis Harvey",_xlfn.XLOOKUP($B22,PROSPER_Harvey!$1:$1,PROSPER_Harvey!$12:$12,""),""))))))))="","No Score",IF(IF($C22="Christopher Lobo",_xlfn.XLOOKUP($B22,PROSPER_Lobo!$1:$1,PROSPER_Lobo!$12:$12,""),
IF($C22="Naren Baliga",_xlfn.XLOOKUP($B22,PROSPER_Baliga!$1:$1,PROSPER_Baliga!$12:$12,""),
IF($C22="Thorsten Huhn",_xlfn.XLOOKUP($B22,PROSPER_Huhn!$1:$1,PROSPER_Huhn!$12:$12,""),
IF($C22="Nick Hull",_xlfn.XLOOKUP($B22,PROSPER_Hull!$1:$1,PROSPER_Hull!$12:$12,""),
IF($C22="Monika Kotwani",_xlfn.XLOOKUP($B22,PROSPER_Kotwani!$1:$1,PROSPER_Kotwani!$12:$12,""),
IF($C22="Jonathan Wellner",_xlfn.XLOOKUP($B22,PROSPER_Wellner!$1:$1,PROSPER_Wellner!$12:$12,""),
IF($C22="Travis Harvey",_xlfn.XLOOKUP($B22,PROSPER_Harvey!$1:$1,PROSPER_Harvey!$12:$12,""),"")))))))="","",
IF($C22="Christopher Lobo",_xlfn.XLOOKUP($B22,PROSPER_Lobo!$1:$1,PROSPER_Lobo!$12:$12,""),
IF($C22="Naren Baliga",_xlfn.XLOOKUP($B22,PROSPER_Baliga!$1:$1,PROSPER_Baliga!$12:$12,""),
IF($C22="Thorsten Huhn",_xlfn.XLOOKUP($B22,PROSPER_Huhn!$1:$1,PROSPER_Huhn!$12:$12,""),
IF($C22="Nick Hull",_xlfn.XLOOKUP($B22,PROSPER_Hull!$1:$1,PROSPER_Hull!$12:$12,""),
IF($C22="Monika Kotwani",_xlfn.XLOOKUP($B22,PROSPER_Kotwani!$1:$1,PROSPER_Kotwani!$12:$12,""),
IF($C22="Jonathan Wellner",_xlfn.XLOOKUP($B22,PROSPER_Wellner!$1:$1,PROSPER_Wellner!$12:$12,""),
IF($C22="Travis Harvey",_xlfn.XLOOKUP($B22,PROSPER_Harvey!$1:$1,PROSPER_Harvey!$12:$12,""),"")))))))))</f>
        <v>No Score</v>
      </c>
      <c r="AW22" s="125" t="str">
        <f>IF(IF(IF($C22="Christopher Lobo",_xlfn.XLOOKUP($B22,PROSPER_Lobo!$1:$1,PROSPER_Lobo!$13:$13,""),
IF($C22="Naren Baliga",_xlfn.XLOOKUP($B22,PROSPER_Baliga!$1:$1,PROSPER_Baliga!$13:$13,""),
IF($C22="Thorsten Huhn",_xlfn.XLOOKUP($B22,PROSPER_Huhn!$1:$1,PROSPER_Huhn!$13:$13,""),
IF($C22="Nick Hull",_xlfn.XLOOKUP($B22,PROSPER_Hull!$1:$1,PROSPER_Hull!$13:$13,""),
IF($C22="Monika Kotwani",_xlfn.XLOOKUP($B22,PROSPER_Kotwani!$1:$1,PROSPER_Kotwani!$13:$13,""),
IF($C22="Jonathan Wellner",_xlfn.XLOOKUP($B22,PROSPER_Wellner!$1:$1,PROSPER_Wellner!$13:$13,""),
IF($C22="Travis Harvey",_xlfn.XLOOKUP($B22,PROSPER_Harvey!$1:$1,PROSPER_Harvey!$13:$13,""),"")))))))="","",
IF($C22="Christopher Lobo",_xlfn.XLOOKUP($B22,PROSPER_Lobo!$1:$1,PROSPER_Lobo!$13:$13,""),
IF($C22="Naren Baliga",_xlfn.XLOOKUP($B22,PROSPER_Baliga!$1:$1,PROSPER_Baliga!$13:$13,""),
IF($C22="Thorsten Huhn",_xlfn.XLOOKUP($B22,PROSPER_Huhn!$1:$1,PROSPER_Huhn!$13:$13,""),
IF($C22="Nick Hull",_xlfn.XLOOKUP($B22,PROSPER_Hull!$1:$1,PROSPER_Hull!$13:$13,""),
IF($C22="Monika Kotwani",_xlfn.XLOOKUP($B22,PROSPER_Kotwani!$1:$1,PROSPER_Kotwani!$13:$13,""),
IF($C22="Jonathan Wellner",_xlfn.XLOOKUP($B22,PROSPER_Wellner!$1:$1,PROSPER_Wellner!$13:$13,""),
IF($C22="Travis Harvey",_xlfn.XLOOKUP($B22,PROSPER_Harvey!$1:$1,PROSPER_Harvey!$13:$13,""),""))))))))="","No Comment",IF(IF($C22="Christopher Lobo",_xlfn.XLOOKUP($B22,PROSPER_Lobo!$1:$1,PROSPER_Lobo!$13:$13,""),
IF($C22="Naren Baliga",_xlfn.XLOOKUP($B22,PROSPER_Baliga!$1:$1,PROSPER_Baliga!$13:$13,""),
IF($C22="Thorsten Huhn",_xlfn.XLOOKUP($B22,PROSPER_Huhn!$1:$1,PROSPER_Huhn!$13:$13,""),
IF($C22="Nick Hull",_xlfn.XLOOKUP($B22,PROSPER_Hull!$1:$1,PROSPER_Hull!$13:$13,""),
IF($C22="Monika Kotwani",_xlfn.XLOOKUP($B22,PROSPER_Kotwani!$1:$1,PROSPER_Kotwani!$13:$13,""),
IF($C22="Jonathan Wellner",_xlfn.XLOOKUP($B22,PROSPER_Wellner!$1:$1,PROSPER_Wellner!$13:$13,""),
IF($C22="Travis Harvey",_xlfn.XLOOKUP($B22,PROSPER_Harvey!$1:$1,PROSPER_Harvey!$13:$13,""),"")))))))="","",
IF($C22="Christopher Lobo",_xlfn.XLOOKUP($B22,PROSPER_Lobo!$1:$1,PROSPER_Lobo!$13:$13,""),
IF($C22="Naren Baliga",_xlfn.XLOOKUP($B22,PROSPER_Baliga!$1:$1,PROSPER_Baliga!$13:$13,""),
IF($C22="Thorsten Huhn",_xlfn.XLOOKUP($B22,PROSPER_Huhn!$1:$1,PROSPER_Huhn!$13:$13,""),
IF($C22="Nick Hull",_xlfn.XLOOKUP($B22,PROSPER_Hull!$1:$1,PROSPER_Hull!$13:$13,""),
IF($C22="Monika Kotwani",_xlfn.XLOOKUP($B22,PROSPER_Kotwani!$1:$1,PROSPER_Kotwani!$13:$13,""),
IF($C22="Jonathan Wellner",_xlfn.XLOOKUP($B22,PROSPER_Wellner!$1:$1,PROSPER_Wellner!$13:$13,""),
IF($C22="Travis Harvey",_xlfn.XLOOKUP($B22,PROSPER_Harvey!$1:$1,PROSPER_Harvey!$13:$13,""),"")))))))))</f>
        <v>No Comment</v>
      </c>
      <c r="AX22" s="124" t="s">
        <v>89</v>
      </c>
      <c r="AY22" s="150" t="str">
        <f t="shared" si="148"/>
        <v>N/A</v>
      </c>
      <c r="AZ22" s="120" t="str">
        <f>_xlfn.XLOOKUP(B22,PROSPERInitial_Query!$E:$E,PROSPERInitial_Query!$M:$M,"",,-1)</f>
        <v/>
      </c>
      <c r="BA22" s="121" t="str">
        <f t="shared" si="18"/>
        <v>Harikishan Kolli1 - PortfolioDMLT</v>
      </c>
      <c r="BB22" s="126" t="str">
        <f>_xlfn.XLOOKUP(BA22,PROSPERDelta_Query!BK:BK,PROSPERDelta_Query!O:O,"",,-1)</f>
        <v/>
      </c>
      <c r="BC22" s="124" t="str">
        <f t="shared" si="149"/>
        <v>N/A</v>
      </c>
      <c r="BD22" s="124" t="str">
        <f>IF(IF(IF($C22="Christopher Lobo",_xlfn.XLOOKUP($B22,PROSPER_Lobo!$1:$1,PROSPER_Lobo!$14:$14,""),
IF($C22="Naren Baliga",_xlfn.XLOOKUP($B22,PROSPER_Baliga!$1:$1,PROSPER_Baliga!$14:$14,""),
IF($C22="Thorsten Huhn",_xlfn.XLOOKUP($B22,PROSPER_Huhn!$1:$1,PROSPER_Huhn!$14:$14,""),
IF($C22="Nick Hull",_xlfn.XLOOKUP($B22,PROSPER_Hull!$1:$1,PROSPER_Hull!$14:$14,""),
IF($C22="Monika Kotwani",_xlfn.XLOOKUP($B22,PROSPER_Kotwani!$1:$1,PROSPER_Kotwani!$14:$14,""),
IF($C22="Jonathan Wellner",_xlfn.XLOOKUP($B22,PROSPER_Wellner!$1:$1,PROSPER_Wellner!$14:$14,""),
IF($C22="Travis Harvey",_xlfn.XLOOKUP($B22,PROSPER_Harvey!$1:$1,PROSPER_Harvey!$14:$14,""),"")))))))="","",
IF($C22="Christopher Lobo",_xlfn.XLOOKUP($B22,PROSPER_Lobo!$1:$1,PROSPER_Lobo!$14:$14,""),
IF($C22="Naren Baliga",_xlfn.XLOOKUP($B22,PROSPER_Baliga!$1:$1,PROSPER_Baliga!$14:$14,""),
IF($C22="Thorsten Huhn",_xlfn.XLOOKUP($B22,PROSPER_Huhn!$1:$1,PROSPER_Huhn!$14:$14,""),
IF($C22="Nick Hull",_xlfn.XLOOKUP($B22,PROSPER_Hull!$1:$1,PROSPER_Hull!$14:$14,""),
IF($C22="Monika Kotwani",_xlfn.XLOOKUP($B22,PROSPER_Kotwani!$1:$1,PROSPER_Kotwani!$14:$14,""),
IF($C22="Jonathan Wellner",_xlfn.XLOOKUP($B22,PROSPER_Wellner!$1:$1,PROSPER_Wellner!$14:$14,""),
IF($C22="Travis Harvey",_xlfn.XLOOKUP($B22,PROSPER_Harvey!$1:$1,PROSPER_Harvey!$14:$14,""),""))))))))="","No Score",IF(IF($C22="Christopher Lobo",_xlfn.XLOOKUP($B22,PROSPER_Lobo!$1:$1,PROSPER_Lobo!$14:$14,""),
IF($C22="Naren Baliga",_xlfn.XLOOKUP($B22,PROSPER_Baliga!$1:$1,PROSPER_Baliga!$14:$14,""),
IF($C22="Thorsten Huhn",_xlfn.XLOOKUP($B22,PROSPER_Huhn!$1:$1,PROSPER_Huhn!$14:$14,""),
IF($C22="Nick Hull",_xlfn.XLOOKUP($B22,PROSPER_Hull!$1:$1,PROSPER_Hull!$14:$14,""),
IF($C22="Monika Kotwani",_xlfn.XLOOKUP($B22,PROSPER_Kotwani!$1:$1,PROSPER_Kotwani!$14:$14,""),
IF($C22="Jonathan Wellner",_xlfn.XLOOKUP($B22,PROSPER_Wellner!$1:$1,PROSPER_Wellner!$14:$14,""),
IF($C22="Travis Harvey",_xlfn.XLOOKUP($B22,PROSPER_Harvey!$1:$1,PROSPER_Harvey!$14:$14,""),"")))))))="","",
IF($C22="Christopher Lobo",_xlfn.XLOOKUP($B22,PROSPER_Lobo!$1:$1,PROSPER_Lobo!$14:$14,""),
IF($C22="Naren Baliga",_xlfn.XLOOKUP($B22,PROSPER_Baliga!$1:$1,PROSPER_Baliga!$14:$14,""),
IF($C22="Thorsten Huhn",_xlfn.XLOOKUP($B22,PROSPER_Huhn!$1:$1,PROSPER_Huhn!$14:$14,""),
IF($C22="Nick Hull",_xlfn.XLOOKUP($B22,PROSPER_Hull!$1:$1,PROSPER_Hull!$14:$14,""),
IF($C22="Monika Kotwani",_xlfn.XLOOKUP($B22,PROSPER_Kotwani!$1:$1,PROSPER_Kotwani!$14:$14,""),
IF($C22="Jonathan Wellner",_xlfn.XLOOKUP($B22,PROSPER_Wellner!$1:$1,PROSPER_Wellner!$14:$14,""),
IF($C22="Travis Harvey",_xlfn.XLOOKUP($B22,PROSPER_Harvey!$1:$1,PROSPER_Harvey!$14:$14,""),"")))))))))</f>
        <v>No Score</v>
      </c>
      <c r="BE22" s="125" t="str">
        <f>IF(IF(IF($C22="Christopher Lobo",_xlfn.XLOOKUP($B22,PROSPER_Lobo!$1:$1,PROSPER_Lobo!$15:$15,""),
IF($C22="Naren Baliga",_xlfn.XLOOKUP($B22,PROSPER_Baliga!$1:$1,PROSPER_Baliga!$15:$15,""),
IF($C22="Thorsten Huhn",_xlfn.XLOOKUP($B22,PROSPER_Huhn!$1:$1,PROSPER_Huhn!$15:$15,""),
IF($C22="Nick Hull",_xlfn.XLOOKUP($B22,PROSPER_Hull!$1:$1,PROSPER_Hull!$15:$15,""),
IF($C22="Monika Kotwani",_xlfn.XLOOKUP($B22,PROSPER_Kotwani!$1:$1,PROSPER_Kotwani!$15:$15,""),
IF($C22="Jonathan Wellner",_xlfn.XLOOKUP($B22,PROSPER_Wellner!$1:$1,PROSPER_Wellner!$15:$15,""),
IF($C22="Travis Harvey",_xlfn.XLOOKUP($B22,PROSPER_Harvey!$1:$1,PROSPER_Harvey!$15:$15,""),"")))))))="","",
IF($C22="Christopher Lobo",_xlfn.XLOOKUP($B22,PROSPER_Lobo!$1:$1,PROSPER_Lobo!$15:$15,""),
IF($C22="Naren Baliga",_xlfn.XLOOKUP($B22,PROSPER_Baliga!$1:$1,PROSPER_Baliga!$15:$15,""),
IF($C22="Thorsten Huhn",_xlfn.XLOOKUP($B22,PROSPER_Huhn!$1:$1,PROSPER_Huhn!$15:$15,""),
IF($C22="Nick Hull",_xlfn.XLOOKUP($B22,PROSPER_Hull!$1:$1,PROSPER_Hull!$15:$15,""),
IF($C22="Monika Kotwani",_xlfn.XLOOKUP($B22,PROSPER_Kotwani!$1:$1,PROSPER_Kotwani!$15:$15,""),
IF($C22="Jonathan Wellner",_xlfn.XLOOKUP($B22,PROSPER_Wellner!$1:$1,PROSPER_Wellner!$15:$15,""),
IF($C22="Travis Harvey",_xlfn.XLOOKUP($B22,PROSPER_Harvey!$1:$1,PROSPER_Harvey!$15:$15,""),""))))))))="","No Comment",IF(IF($C22="Christopher Lobo",_xlfn.XLOOKUP($B22,PROSPER_Lobo!$1:$1,PROSPER_Lobo!$15:$15,""),
IF($C22="Naren Baliga",_xlfn.XLOOKUP($B22,PROSPER_Baliga!$1:$1,PROSPER_Baliga!$15:$15,""),
IF($C22="Thorsten Huhn",_xlfn.XLOOKUP($B22,PROSPER_Huhn!$1:$1,PROSPER_Huhn!$15:$15,""),
IF($C22="Nick Hull",_xlfn.XLOOKUP($B22,PROSPER_Hull!$1:$1,PROSPER_Hull!$15:$15,""),
IF($C22="Monika Kotwani",_xlfn.XLOOKUP($B22,PROSPER_Kotwani!$1:$1,PROSPER_Kotwani!$15:$15,""),
IF($C22="Jonathan Wellner",_xlfn.XLOOKUP($B22,PROSPER_Wellner!$1:$1,PROSPER_Wellner!$15:$15,""),
IF($C22="Travis Harvey",_xlfn.XLOOKUP($B22,PROSPER_Harvey!$1:$1,PROSPER_Harvey!$15:$15,""),"")))))))="","",
IF($C22="Christopher Lobo",_xlfn.XLOOKUP($B22,PROSPER_Lobo!$1:$1,PROSPER_Lobo!$15:$15,""),
IF($C22="Naren Baliga",_xlfn.XLOOKUP($B22,PROSPER_Baliga!$1:$1,PROSPER_Baliga!$15:$15,""),
IF($C22="Thorsten Huhn",_xlfn.XLOOKUP($B22,PROSPER_Huhn!$1:$1,PROSPER_Huhn!$15:$15,""),
IF($C22="Nick Hull",_xlfn.XLOOKUP($B22,PROSPER_Hull!$1:$1,PROSPER_Hull!$15:$15,""),
IF($C22="Monika Kotwani",_xlfn.XLOOKUP($B22,PROSPER_Kotwani!$1:$1,PROSPER_Kotwani!$15:$15,""),
IF($C22="Jonathan Wellner",_xlfn.XLOOKUP($B22,PROSPER_Wellner!$1:$1,PROSPER_Wellner!$15:$15,""),
IF($C22="Travis Harvey",_xlfn.XLOOKUP($B22,PROSPER_Harvey!$1:$1,PROSPER_Harvey!$15:$15,""),"")))))))))</f>
        <v>No Comment</v>
      </c>
      <c r="BF22" s="124" t="s">
        <v>89</v>
      </c>
      <c r="BG22" s="150" t="str">
        <f t="shared" si="150"/>
        <v>N/A</v>
      </c>
      <c r="BH22" s="120" t="str">
        <f>_xlfn.XLOOKUP(B22,PROSPERInitial_Query!$E:$E,PROSPERInitial_Query!$N:$N,"",,-1)</f>
        <v/>
      </c>
      <c r="BI22" s="121" t="str">
        <f t="shared" si="21"/>
        <v>Harikishan Kolli1 - PortfolioRevenue Management</v>
      </c>
      <c r="BJ22" s="126" t="str">
        <f>_xlfn.XLOOKUP(BI22,PROSPERDelta_Query!BK:BK,PROSPERDelta_Query!P:P,"",,-1)</f>
        <v/>
      </c>
      <c r="BK22" s="124" t="str">
        <f t="shared" si="151"/>
        <v>N/A</v>
      </c>
      <c r="BL22" s="124" t="str">
        <f>IF(IF(IF($C22="Christopher Lobo",_xlfn.XLOOKUP($B22,PROSPER_Lobo!$1:$1,PROSPER_Lobo!$16:$16,""),
IF($C22="Naren Baliga",_xlfn.XLOOKUP($B22,PROSPER_Baliga!$1:$1,PROSPER_Baliga!$16:$16,""),
IF($C22="Thorsten Huhn",_xlfn.XLOOKUP($B22,PROSPER_Huhn!$1:$1,PROSPER_Huhn!$16:$16,""),
IF($C22="Nick Hull",_xlfn.XLOOKUP($B22,PROSPER_Hull!$1:$1,PROSPER_Hull!$16:$16,""),
IF($C22="Monika Kotwani",_xlfn.XLOOKUP($B22,PROSPER_Kotwani!$1:$1,PROSPER_Kotwani!$16:$16,""),
IF($C22="Jonathan Wellner",_xlfn.XLOOKUP($B22,PROSPER_Wellner!$1:$1,PROSPER_Wellner!$16:$16,""),
IF($C22="Travis Harvey",_xlfn.XLOOKUP($B22,PROSPER_Harvey!$1:$1,PROSPER_Harvey!$16:$16,""),"")))))))="","",
IF($C22="Christopher Lobo",_xlfn.XLOOKUP($B22,PROSPER_Lobo!$1:$1,PROSPER_Lobo!$16:$16,""),
IF($C22="Naren Baliga",_xlfn.XLOOKUP($B22,PROSPER_Baliga!$1:$1,PROSPER_Baliga!$16:$16,""),
IF($C22="Thorsten Huhn",_xlfn.XLOOKUP($B22,PROSPER_Huhn!$1:$1,PROSPER_Huhn!$16:$16,""),
IF($C22="Nick Hull",_xlfn.XLOOKUP($B22,PROSPER_Hull!$1:$1,PROSPER_Hull!$16:$16,""),
IF($C22="Monika Kotwani",_xlfn.XLOOKUP($B22,PROSPER_Kotwani!$1:$1,PROSPER_Kotwani!$16:$16,""),
IF($C22="Jonathan Wellner",_xlfn.XLOOKUP($B22,PROSPER_Wellner!$1:$1,PROSPER_Wellner!$16:$16,""),
IF($C22="Travis Harvey",_xlfn.XLOOKUP($B22,PROSPER_Harvey!$1:$1,PROSPER_Harvey!$16:$16,""),""))))))))="","No Score",IF(IF($C22="Christopher Lobo",_xlfn.XLOOKUP($B22,PROSPER_Lobo!$1:$1,PROSPER_Lobo!$16:$16,""),
IF($C22="Naren Baliga",_xlfn.XLOOKUP($B22,PROSPER_Baliga!$1:$1,PROSPER_Baliga!$16:$16,""),
IF($C22="Thorsten Huhn",_xlfn.XLOOKUP($B22,PROSPER_Huhn!$1:$1,PROSPER_Huhn!$16:$16,""),
IF($C22="Nick Hull",_xlfn.XLOOKUP($B22,PROSPER_Hull!$1:$1,PROSPER_Hull!$16:$16,""),
IF($C22="Monika Kotwani",_xlfn.XLOOKUP($B22,PROSPER_Kotwani!$1:$1,PROSPER_Kotwani!$16:$16,""),
IF($C22="Jonathan Wellner",_xlfn.XLOOKUP($B22,PROSPER_Wellner!$1:$1,PROSPER_Wellner!$16:$16,""),
IF($C22="Travis Harvey",_xlfn.XLOOKUP($B22,PROSPER_Harvey!$1:$1,PROSPER_Harvey!$16:$16,""),"")))))))="","",
IF($C22="Christopher Lobo",_xlfn.XLOOKUP($B22,PROSPER_Lobo!$1:$1,PROSPER_Lobo!$16:$16,""),
IF($C22="Naren Baliga",_xlfn.XLOOKUP($B22,PROSPER_Baliga!$1:$1,PROSPER_Baliga!$16:$16,""),
IF($C22="Thorsten Huhn",_xlfn.XLOOKUP($B22,PROSPER_Huhn!$1:$1,PROSPER_Huhn!$16:$16,""),
IF($C22="Nick Hull",_xlfn.XLOOKUP($B22,PROSPER_Hull!$1:$1,PROSPER_Hull!$16:$16,""),
IF($C22="Monika Kotwani",_xlfn.XLOOKUP($B22,PROSPER_Kotwani!$1:$1,PROSPER_Kotwani!$16:$16,""),
IF($C22="Jonathan Wellner",_xlfn.XLOOKUP($B22,PROSPER_Wellner!$1:$1,PROSPER_Wellner!$16:$16,""),
IF($C22="Travis Harvey",_xlfn.XLOOKUP($B22,PROSPER_Harvey!$1:$1,PROSPER_Harvey!$16:$16,""),"")))))))))</f>
        <v>No Score</v>
      </c>
      <c r="BM22" s="125" t="str">
        <f>IF(IF(IF($C22="Christopher Lobo",_xlfn.XLOOKUP($B22,PROSPER_Lobo!$1:$1,PROSPER_Lobo!$17:$17,""),
IF($C22="Naren Baliga",_xlfn.XLOOKUP($B22,PROSPER_Baliga!$1:$1,PROSPER_Baliga!$17:$17,""),
IF($C22="Thorsten Huhn",_xlfn.XLOOKUP($B22,PROSPER_Huhn!$1:$1,PROSPER_Huhn!$17:$17,""),
IF($C22="Nick Hull",_xlfn.XLOOKUP($B22,PROSPER_Hull!$1:$1,PROSPER_Hull!$17:$17,""),
IF($C22="Monika Kotwani",_xlfn.XLOOKUP($B22,PROSPER_Kotwani!$1:$1,PROSPER_Kotwani!$17:$17,""),
IF($C22="Jonathan Wellner",_xlfn.XLOOKUP($B22,PROSPER_Wellner!$1:$1,PROSPER_Wellner!$17:$17,""),
IF($C22="Travis Harvey",_xlfn.XLOOKUP($B22,PROSPER_Harvey!$1:$1,PROSPER_Harvey!$17:$17,""),"")))))))="","",
IF($C22="Christopher Lobo",_xlfn.XLOOKUP($B22,PROSPER_Lobo!$1:$1,PROSPER_Lobo!$17:$17,""),
IF($C22="Naren Baliga",_xlfn.XLOOKUP($B22,PROSPER_Baliga!$1:$1,PROSPER_Baliga!$17:$17,""),
IF($C22="Thorsten Huhn",_xlfn.XLOOKUP($B22,PROSPER_Huhn!$1:$1,PROSPER_Huhn!$17:$17,""),
IF($C22="Nick Hull",_xlfn.XLOOKUP($B22,PROSPER_Hull!$1:$1,PROSPER_Hull!$17:$17,""),
IF($C22="Monika Kotwani",_xlfn.XLOOKUP($B22,PROSPER_Kotwani!$1:$1,PROSPER_Kotwani!$17:$17,""),
IF($C22="Jonathan Wellner",_xlfn.XLOOKUP($B22,PROSPER_Wellner!$1:$1,PROSPER_Wellner!$17:$17,""),
IF($C22="Travis Harvey",_xlfn.XLOOKUP($B22,PROSPER_Harvey!$1:$1,PROSPER_Harvey!$17:$17,""),""))))))))="","No Comment",IF(IF($C22="Christopher Lobo",_xlfn.XLOOKUP($B22,PROSPER_Lobo!$1:$1,PROSPER_Lobo!$17:$17,""),
IF($C22="Naren Baliga",_xlfn.XLOOKUP($B22,PROSPER_Baliga!$1:$1,PROSPER_Baliga!$17:$17,""),
IF($C22="Thorsten Huhn",_xlfn.XLOOKUP($B22,PROSPER_Huhn!$1:$1,PROSPER_Huhn!$17:$17,""),
IF($C22="Nick Hull",_xlfn.XLOOKUP($B22,PROSPER_Hull!$1:$1,PROSPER_Hull!$17:$17,""),
IF($C22="Monika Kotwani",_xlfn.XLOOKUP($B22,PROSPER_Kotwani!$1:$1,PROSPER_Kotwani!$17:$17,""),
IF($C22="Jonathan Wellner",_xlfn.XLOOKUP($B22,PROSPER_Wellner!$1:$1,PROSPER_Wellner!$17:$17,""),
IF($C22="Travis Harvey",_xlfn.XLOOKUP($B22,PROSPER_Harvey!$1:$1,PROSPER_Harvey!$17:$17,""),"")))))))="","",
IF($C22="Christopher Lobo",_xlfn.XLOOKUP($B22,PROSPER_Lobo!$1:$1,PROSPER_Lobo!$17:$17,""),
IF($C22="Naren Baliga",_xlfn.XLOOKUP($B22,PROSPER_Baliga!$1:$1,PROSPER_Baliga!$17:$17,""),
IF($C22="Thorsten Huhn",_xlfn.XLOOKUP($B22,PROSPER_Huhn!$1:$1,PROSPER_Huhn!$17:$17,""),
IF($C22="Nick Hull",_xlfn.XLOOKUP($B22,PROSPER_Hull!$1:$1,PROSPER_Hull!$17:$17,""),
IF($C22="Monika Kotwani",_xlfn.XLOOKUP($B22,PROSPER_Kotwani!$1:$1,PROSPER_Kotwani!$17:$17,""),
IF($C22="Jonathan Wellner",_xlfn.XLOOKUP($B22,PROSPER_Wellner!$1:$1,PROSPER_Wellner!$17:$17,""),
IF($C22="Travis Harvey",_xlfn.XLOOKUP($B22,PROSPER_Harvey!$1:$1,PROSPER_Harvey!$17:$17,""),"")))))))))</f>
        <v>No Comment</v>
      </c>
      <c r="BN22" s="124" t="str">
        <f>IFERROR(ROUND(_xlfn.XLOOKUP(B22,'RevenueChallenge_Query'!$E:$E,'RevenueChallenge_Query'!$F:$F)/3.2,0),"Not Taken")</f>
        <v>Not Taken</v>
      </c>
      <c r="BO22" s="150" t="str">
        <f t="shared" si="152"/>
        <v>N/A</v>
      </c>
      <c r="BP22" s="120" t="str">
        <f>_xlfn.XLOOKUP(B22,PROSPERInitial_Query!$E:$E,PROSPERInitial_Query!$O:$O,"",,-1)</f>
        <v/>
      </c>
      <c r="BQ22" s="121" t="str">
        <f t="shared" si="24"/>
        <v>Harikishan Kolli1 - PortfolioArtificial Intelligence</v>
      </c>
      <c r="BR22" s="126" t="str">
        <f>_xlfn.XLOOKUP(BQ22,PROSPERDelta_Query!BK:BK,PROSPERDelta_Query!Q:Q,"",,-1)</f>
        <v/>
      </c>
      <c r="BS22" s="124" t="str">
        <f t="shared" si="153"/>
        <v>N/A</v>
      </c>
      <c r="BT22" s="124" t="str">
        <f>IF(IF(IF($C22="Christopher Lobo",_xlfn.XLOOKUP($B22,PROSPER_Lobo!$1:$1,PROSPER_Lobo!$18:$18,""),
IF($C22="Naren Baliga",_xlfn.XLOOKUP($B22,PROSPER_Baliga!$1:$1,PROSPER_Baliga!$18:$18,""),
IF($C22="Thorsten Huhn",_xlfn.XLOOKUP($B22,PROSPER_Huhn!$1:$1,PROSPER_Huhn!$18:$18,""),
IF($C22="Nick Hull",_xlfn.XLOOKUP($B22,PROSPER_Hull!$1:$1,PROSPER_Hull!$18:$18,""),
IF($C22="Monika Kotwani",_xlfn.XLOOKUP($B22,PROSPER_Kotwani!$1:$1,PROSPER_Kotwani!$18:$18,""),
IF($C22="Jonathan Wellner",_xlfn.XLOOKUP($B22,PROSPER_Wellner!$1:$1,PROSPER_Wellner!$18:$18,""),
IF($C22="Travis Harvey",_xlfn.XLOOKUP($B22,PROSPER_Harvey!$1:$1,PROSPER_Harvey!$18:$18,""),"")))))))="","",
IF($C22="Christopher Lobo",_xlfn.XLOOKUP($B22,PROSPER_Lobo!$1:$1,PROSPER_Lobo!$18:$18,""),
IF($C22="Naren Baliga",_xlfn.XLOOKUP($B22,PROSPER_Baliga!$1:$1,PROSPER_Baliga!$18:$18,""),
IF($C22="Thorsten Huhn",_xlfn.XLOOKUP($B22,PROSPER_Huhn!$1:$1,PROSPER_Huhn!$18:$18,""),
IF($C22="Nick Hull",_xlfn.XLOOKUP($B22,PROSPER_Hull!$1:$1,PROSPER_Hull!$18:$18,""),
IF($C22="Monika Kotwani",_xlfn.XLOOKUP($B22,PROSPER_Kotwani!$1:$1,PROSPER_Kotwani!$18:$18,""),
IF($C22="Jonathan Wellner",_xlfn.XLOOKUP($B22,PROSPER_Wellner!$1:$1,PROSPER_Wellner!$18:$18,""),
IF($C22="Travis Harvey",_xlfn.XLOOKUP($B22,PROSPER_Harvey!$1:$1,PROSPER_Harvey!$18:$18,""),""))))))))="","No Score",IF(IF($C22="Christopher Lobo",_xlfn.XLOOKUP($B22,PROSPER_Lobo!$1:$1,PROSPER_Lobo!$18:$18,""),
IF($C22="Naren Baliga",_xlfn.XLOOKUP($B22,PROSPER_Baliga!$1:$1,PROSPER_Baliga!$18:$18,""),
IF($C22="Thorsten Huhn",_xlfn.XLOOKUP($B22,PROSPER_Huhn!$1:$1,PROSPER_Huhn!$18:$18,""),
IF($C22="Nick Hull",_xlfn.XLOOKUP($B22,PROSPER_Hull!$1:$1,PROSPER_Hull!$18:$18,""),
IF($C22="Monika Kotwani",_xlfn.XLOOKUP($B22,PROSPER_Kotwani!$1:$1,PROSPER_Kotwani!$18:$18,""),
IF($C22="Jonathan Wellner",_xlfn.XLOOKUP($B22,PROSPER_Wellner!$1:$1,PROSPER_Wellner!$18:$18,""),
IF($C22="Travis Harvey",_xlfn.XLOOKUP($B22,PROSPER_Harvey!$1:$1,PROSPER_Harvey!$18:$18,""),"")))))))="","",
IF($C22="Christopher Lobo",_xlfn.XLOOKUP($B22,PROSPER_Lobo!$1:$1,PROSPER_Lobo!$18:$18,""),
IF($C22="Naren Baliga",_xlfn.XLOOKUP($B22,PROSPER_Baliga!$1:$1,PROSPER_Baliga!$18:$18,""),
IF($C22="Thorsten Huhn",_xlfn.XLOOKUP($B22,PROSPER_Huhn!$1:$1,PROSPER_Huhn!$18:$18,""),
IF($C22="Nick Hull",_xlfn.XLOOKUP($B22,PROSPER_Hull!$1:$1,PROSPER_Hull!$18:$18,""),
IF($C22="Monika Kotwani",_xlfn.XLOOKUP($B22,PROSPER_Kotwani!$1:$1,PROSPER_Kotwani!$18:$18,""),
IF($C22="Jonathan Wellner",_xlfn.XLOOKUP($B22,PROSPER_Wellner!$1:$1,PROSPER_Wellner!$18:$18,""),
IF($C22="Travis Harvey",_xlfn.XLOOKUP($B22,PROSPER_Harvey!$1:$1,PROSPER_Harvey!$18:$18,""),"")))))))))</f>
        <v>No Score</v>
      </c>
      <c r="BU22" s="125" t="str">
        <f>IF(IF(IF($C22="Christopher Lobo",_xlfn.XLOOKUP($B22,PROSPER_Lobo!$1:$1,PROSPER_Lobo!$19:$19,""),
IF($C22="Naren Baliga",_xlfn.XLOOKUP($B22,PROSPER_Baliga!$1:$1,PROSPER_Baliga!$19:$19,""),
IF($C22="Thorsten Huhn",_xlfn.XLOOKUP($B22,PROSPER_Huhn!$1:$1,PROSPER_Huhn!$19:$19,""),
IF($C22="Nick Hull",_xlfn.XLOOKUP($B22,PROSPER_Hull!$1:$1,PROSPER_Hull!$19:$19,""),
IF($C22="Monika Kotwani",_xlfn.XLOOKUP($B22,PROSPER_Kotwani!$1:$1,PROSPER_Kotwani!$19:$19,""),
IF($C22="Jonathan Wellner",_xlfn.XLOOKUP($B22,PROSPER_Wellner!$1:$1,PROSPER_Wellner!$19:$19,""),
IF($C22="Travis Harvey",_xlfn.XLOOKUP($B22,PROSPER_Harvey!$1:$1,PROSPER_Harvey!$19:$19,""),"")))))))="","",
IF($C22="Christopher Lobo",_xlfn.XLOOKUP($B22,PROSPER_Lobo!$1:$1,PROSPER_Lobo!$19:$19,""),
IF($C22="Naren Baliga",_xlfn.XLOOKUP($B22,PROSPER_Baliga!$1:$1,PROSPER_Baliga!$19:$19,""),
IF($C22="Thorsten Huhn",_xlfn.XLOOKUP($B22,PROSPER_Huhn!$1:$1,PROSPER_Huhn!$19:$19,""),
IF($C22="Nick Hull",_xlfn.XLOOKUP($B22,PROSPER_Hull!$1:$1,PROSPER_Hull!$19:$19,""),
IF($C22="Monika Kotwani",_xlfn.XLOOKUP($B22,PROSPER_Kotwani!$1:$1,PROSPER_Kotwani!$19:$19,""),
IF($C22="Jonathan Wellner",_xlfn.XLOOKUP($B22,PROSPER_Wellner!$1:$1,PROSPER_Wellner!$19:$19,""),
IF($C22="Travis Harvey",_xlfn.XLOOKUP($B22,PROSPER_Harvey!$1:$1,PROSPER_Harvey!$19:$19,""),""))))))))="","No Comment",IF(IF($C22="Christopher Lobo",_xlfn.XLOOKUP($B22,PROSPER_Lobo!$1:$1,PROSPER_Lobo!$19:$19,""),
IF($C22="Naren Baliga",_xlfn.XLOOKUP($B22,PROSPER_Baliga!$1:$1,PROSPER_Baliga!$19:$19,""),
IF($C22="Thorsten Huhn",_xlfn.XLOOKUP($B22,PROSPER_Huhn!$1:$1,PROSPER_Huhn!$19:$19,""),
IF($C22="Nick Hull",_xlfn.XLOOKUP($B22,PROSPER_Hull!$1:$1,PROSPER_Hull!$19:$19,""),
IF($C22="Monika Kotwani",_xlfn.XLOOKUP($B22,PROSPER_Kotwani!$1:$1,PROSPER_Kotwani!$19:$19,""),
IF($C22="Jonathan Wellner",_xlfn.XLOOKUP($B22,PROSPER_Wellner!$1:$1,PROSPER_Wellner!$19:$19,""),
IF($C22="Travis Harvey",_xlfn.XLOOKUP($B22,PROSPER_Harvey!$1:$1,PROSPER_Harvey!$19:$19,""),"")))))))="","",
IF($C22="Christopher Lobo",_xlfn.XLOOKUP($B22,PROSPER_Lobo!$1:$1,PROSPER_Lobo!$19:$19,""),
IF($C22="Naren Baliga",_xlfn.XLOOKUP($B22,PROSPER_Baliga!$1:$1,PROSPER_Baliga!$19:$19,""),
IF($C22="Thorsten Huhn",_xlfn.XLOOKUP($B22,PROSPER_Huhn!$1:$1,PROSPER_Huhn!$19:$19,""),
IF($C22="Nick Hull",_xlfn.XLOOKUP($B22,PROSPER_Hull!$1:$1,PROSPER_Hull!$19:$19,""),
IF($C22="Monika Kotwani",_xlfn.XLOOKUP($B22,PROSPER_Kotwani!$1:$1,PROSPER_Kotwani!$19:$19,""),
IF($C22="Jonathan Wellner",_xlfn.XLOOKUP($B22,PROSPER_Wellner!$1:$1,PROSPER_Wellner!$19:$19,""),
IF($C22="Travis Harvey",_xlfn.XLOOKUP($B22,PROSPER_Harvey!$1:$1,PROSPER_Harvey!$19:$19,""),"")))))))))</f>
        <v>No Comment</v>
      </c>
      <c r="BV22" s="124" t="s">
        <v>89</v>
      </c>
      <c r="BW22" s="150" t="str">
        <f t="shared" si="154"/>
        <v>N/A</v>
      </c>
      <c r="BX22" s="127" t="str">
        <f t="shared" si="155"/>
        <v>N/A</v>
      </c>
      <c r="BY22" s="128" t="str">
        <f t="shared" si="156"/>
        <v>N/A</v>
      </c>
      <c r="BZ22" s="128" t="str">
        <f t="shared" si="157"/>
        <v>N/A</v>
      </c>
      <c r="CA22" s="129" t="str">
        <f t="shared" si="158"/>
        <v>N/A</v>
      </c>
      <c r="CB22" s="130" t="str">
        <f>_xlfn.XLOOKUP(B22,PROSPERInitial_Query!$E:$E,PROSPERInitial_Query!$AA:$AA,"",,-1)</f>
        <v/>
      </c>
      <c r="CC22" s="121" t="str">
        <f t="shared" si="31"/>
        <v>Harikishan Kolli2 - RelationshipAccount / Stakeholder 1Name</v>
      </c>
      <c r="CD22" s="121" t="str">
        <f>_xlfn.XLOOKUP(CC22,PROSPERDelta_Query!BK:BK,PROSPERDelta_Query!AC:AC,"",,-1)</f>
        <v/>
      </c>
      <c r="CE22" s="126" t="str">
        <f>_xlfn.XLOOKUP(B22,PROSPERInitial_Query!$E:$E,PROSPERInitial_Query!$Q:$Q,"",,-1)</f>
        <v/>
      </c>
      <c r="CF22" s="121" t="str">
        <f t="shared" si="32"/>
        <v>Harikishan Kolli2 - RelationshipAccount / Stakeholder 1Self Score</v>
      </c>
      <c r="CG22" s="126" t="str">
        <f>_xlfn.XLOOKUP(CF22,PROSPERDelta_Query!BK:BK,PROSPERDelta_Query!AM:AM,"",,-1)</f>
        <v/>
      </c>
      <c r="CH22" s="131" t="str">
        <f t="shared" si="159"/>
        <v/>
      </c>
      <c r="CI22" s="131" t="str">
        <f t="shared" si="160"/>
        <v>N/A</v>
      </c>
      <c r="CJ22" s="132" t="str">
        <f t="shared" si="161"/>
        <v>N/A</v>
      </c>
      <c r="CK22" s="132" t="str">
        <f>IF(IF(IF($C22="Christopher Lobo",_xlfn.XLOOKUP($B22,PROSPER_Lobo!$1:$1,PROSPER_Lobo!$21:$21,""),
IF($C22="Naren Baliga",_xlfn.XLOOKUP($B22,PROSPER_Baliga!$1:$1,PROSPER_Baliga!$21:$21,""),
IF($C22="Thorsten Huhn",_xlfn.XLOOKUP($B22,PROSPER_Huhn!$1:$1,PROSPER_Huhn!$21:$21,""),
IF($C22="Nick Hull",_xlfn.XLOOKUP($B22,PROSPER_Hull!$1:$1,PROSPER_Hull!$21:$21,""),
IF($C22="Monika Kotwani",_xlfn.XLOOKUP($B22,PROSPER_Kotwani!$1:$1,PROSPER_Kotwani!$21:$21,""),
IF($C22="Jonathan Wellner",_xlfn.XLOOKUP($B22,PROSPER_Wellner!$1:$1,PROSPER_Wellner!$21:$21,""),
IF($C22="Travis Harvey",_xlfn.XLOOKUP($B22,PROSPER_Harvey!$1:$1,PROSPER_Harvey!$21:$21,""),"")))))))="","",
IF($C22="Christopher Lobo",_xlfn.XLOOKUP($B22,PROSPER_Lobo!$1:$1,PROSPER_Lobo!$21:$21,""),
IF($C22="Naren Baliga",_xlfn.XLOOKUP($B22,PROSPER_Baliga!$1:$1,PROSPER_Baliga!$21:$21,""),
IF($C22="Thorsten Huhn",_xlfn.XLOOKUP($B22,PROSPER_Huhn!$1:$1,PROSPER_Huhn!$21:$21,""),
IF($C22="Nick Hull",_xlfn.XLOOKUP($B22,PROSPER_Hull!$1:$1,PROSPER_Hull!$21:$21,""),
IF($C22="Monika Kotwani",_xlfn.XLOOKUP($B22,PROSPER_Kotwani!$1:$1,PROSPER_Kotwani!$21:$21,""),
IF($C22="Jonathan Wellner",_xlfn.XLOOKUP($B22,PROSPER_Wellner!$1:$1,PROSPER_Wellner!$21:$21,""),
IF($C22="Travis Harvey",_xlfn.XLOOKUP($B22,PROSPER_Harvey!$1:$1,PROSPER_Harvey!$21:$21,""),""))))))))="","No Score",IF(IF($C22="Christopher Lobo",_xlfn.XLOOKUP($B22,PROSPER_Lobo!$1:$1,PROSPER_Lobo!$21:$21,""),
IF($C22="Naren Baliga",_xlfn.XLOOKUP($B22,PROSPER_Baliga!$1:$1,PROSPER_Baliga!$21:$21,""),
IF($C22="Thorsten Huhn",_xlfn.XLOOKUP($B22,PROSPER_Huhn!$1:$1,PROSPER_Huhn!$21:$21,""),
IF($C22="Nick Hull",_xlfn.XLOOKUP($B22,PROSPER_Hull!$1:$1,PROSPER_Hull!$21:$21,""),
IF($C22="Monika Kotwani",_xlfn.XLOOKUP($B22,PROSPER_Kotwani!$1:$1,PROSPER_Kotwani!$21:$21,""),
IF($C22="Jonathan Wellner",_xlfn.XLOOKUP($B22,PROSPER_Wellner!$1:$1,PROSPER_Wellner!$21:$21,""),
IF($C22="Travis Harvey",_xlfn.XLOOKUP($B22,PROSPER_Harvey!$1:$1,PROSPER_Harvey!$21:$21,""),"")))))))="","",
IF($C22="Christopher Lobo",_xlfn.XLOOKUP($B22,PROSPER_Lobo!$1:$1,PROSPER_Lobo!$21:$21,""),
IF($C22="Naren Baliga",_xlfn.XLOOKUP($B22,PROSPER_Baliga!$1:$1,PROSPER_Baliga!$21:$21,""),
IF($C22="Thorsten Huhn",_xlfn.XLOOKUP($B22,PROSPER_Huhn!$1:$1,PROSPER_Huhn!$21:$21,""),
IF($C22="Nick Hull",_xlfn.XLOOKUP($B22,PROSPER_Hull!$1:$1,PROSPER_Hull!$21:$21,""),
IF($C22="Monika Kotwani",_xlfn.XLOOKUP($B22,PROSPER_Kotwani!$1:$1,PROSPER_Kotwani!$21:$21,""),
IF($C22="Jonathan Wellner",_xlfn.XLOOKUP($B22,PROSPER_Wellner!$1:$1,PROSPER_Wellner!$21:$21,""),
IF($C22="Travis Harvey",_xlfn.XLOOKUP($B22,PROSPER_Harvey!$1:$1,PROSPER_Harvey!$21:$21,""),"")))))))))</f>
        <v>N/A</v>
      </c>
      <c r="CL22" s="131" t="str">
        <f>IF(IF(IF($C22="Christopher Lobo",_xlfn.XLOOKUP($B22,PROSPER_Lobo!$1:$1,PROSPER_Lobo!$22:$22,""),
IF($C22="Naren Baliga",_xlfn.XLOOKUP($B22,PROSPER_Baliga!$1:$1,PROSPER_Baliga!$22:$22,""),
IF($C22="Thorsten Huhn",_xlfn.XLOOKUP($B22,PROSPER_Huhn!$1:$1,PROSPER_Huhn!$22:$22,""),
IF($C22="Nick Hull",_xlfn.XLOOKUP($B22,PROSPER_Hull!$1:$1,PROSPER_Hull!$22:$22,""),
IF($C22="Monika Kotwani",_xlfn.XLOOKUP($B22,PROSPER_Kotwani!$1:$1,PROSPER_Kotwani!$22:$22,""),
IF($C22="Jonathan Wellner",_xlfn.XLOOKUP($B22,PROSPER_Wellner!$1:$1,PROSPER_Wellner!$22:$22,""),
IF($C22="Travis Harvey",_xlfn.XLOOKUP($B22,PROSPER_Harvey!$1:$1,PROSPER_Harvey!$22:$22,""),"")))))))="","",
IF($C22="Christopher Lobo",_xlfn.XLOOKUP($B22,PROSPER_Lobo!$1:$1,PROSPER_Lobo!$22:$22,""),
IF($C22="Naren Baliga",_xlfn.XLOOKUP($B22,PROSPER_Baliga!$1:$1,PROSPER_Baliga!$22:$22,""),
IF($C22="Thorsten Huhn",_xlfn.XLOOKUP($B22,PROSPER_Huhn!$1:$1,PROSPER_Huhn!$22:$22,""),
IF($C22="Nick Hull",_xlfn.XLOOKUP($B22,PROSPER_Hull!$1:$1,PROSPER_Hull!$22:$22,""),
IF($C22="Monika Kotwani",_xlfn.XLOOKUP($B22,PROSPER_Kotwani!$1:$1,PROSPER_Kotwani!$22:$22,""),
IF($C22="Jonathan Wellner",_xlfn.XLOOKUP($B22,PROSPER_Wellner!$1:$1,PROSPER_Wellner!$22:$22,""),
IF($C22="Travis Harvey",_xlfn.XLOOKUP($B22,PROSPER_Harvey!$1:$1,PROSPER_Harvey!$22:$22,""),""))))))))="","No Comment",IF(IF($C22="Christopher Lobo",_xlfn.XLOOKUP($B22,PROSPER_Lobo!$1:$1,PROSPER_Lobo!$22:$22,""),
IF($C22="Naren Baliga",_xlfn.XLOOKUP($B22,PROSPER_Baliga!$1:$1,PROSPER_Baliga!$22:$22,""),
IF($C22="Thorsten Huhn",_xlfn.XLOOKUP($B22,PROSPER_Huhn!$1:$1,PROSPER_Huhn!$22:$22,""),
IF($C22="Nick Hull",_xlfn.XLOOKUP($B22,PROSPER_Hull!$1:$1,PROSPER_Hull!$22:$22,""),
IF($C22="Monika Kotwani",_xlfn.XLOOKUP($B22,PROSPER_Kotwani!$1:$1,PROSPER_Kotwani!$22:$22,""),
IF($C22="Jonathan Wellner",_xlfn.XLOOKUP($B22,PROSPER_Wellner!$1:$1,PROSPER_Wellner!$22:$22,""),
IF($C22="Travis Harvey",_xlfn.XLOOKUP($B22,PROSPER_Harvey!$1:$1,PROSPER_Harvey!$22:$22,""),"")))))))="","",
IF($C22="Christopher Lobo",_xlfn.XLOOKUP($B22,PROSPER_Lobo!$1:$1,PROSPER_Lobo!$22:$22,""),
IF($C22="Naren Baliga",_xlfn.XLOOKUP($B22,PROSPER_Baliga!$1:$1,PROSPER_Baliga!$22:$22,""),
IF($C22="Thorsten Huhn",_xlfn.XLOOKUP($B22,PROSPER_Huhn!$1:$1,PROSPER_Huhn!$22:$22,""),
IF($C22="Nick Hull",_xlfn.XLOOKUP($B22,PROSPER_Hull!$1:$1,PROSPER_Hull!$22:$22,""),
IF($C22="Monika Kotwani",_xlfn.XLOOKUP($B22,PROSPER_Kotwani!$1:$1,PROSPER_Kotwani!$22:$22,""),
IF($C22="Jonathan Wellner",_xlfn.XLOOKUP($B22,PROSPER_Wellner!$1:$1,PROSPER_Wellner!$22:$22,""),
IF($C22="Travis Harvey",_xlfn.XLOOKUP($B22,PROSPER_Harvey!$1:$1,PROSPER_Harvey!$22:$22,""),"")))))))))</f>
        <v>N/A</v>
      </c>
      <c r="CM22" s="150" t="str">
        <f t="shared" si="162"/>
        <v>N/A</v>
      </c>
      <c r="CN22" s="130" t="str">
        <f>_xlfn.XLOOKUP(B22,PROSPERInitial_Query!$E:$E,PROSPERInitial_Query!$AB:$AB,"",,-1)</f>
        <v/>
      </c>
      <c r="CO22" s="121" t="str">
        <f t="shared" si="37"/>
        <v>Harikishan Kolli2 - RelationshipAccount / Stakeholder 2Name</v>
      </c>
      <c r="CP22" s="121" t="str">
        <f>_xlfn.XLOOKUP(CO22,PROSPERDelta_Query!BK:BK,PROSPERDelta_Query!AD:AD,"",,-1)</f>
        <v/>
      </c>
      <c r="CQ22" s="126" t="str">
        <f>_xlfn.XLOOKUP(B22,PROSPERInitial_Query!$E:$E,PROSPERInitial_Query!$R:$R,"",,-1)</f>
        <v/>
      </c>
      <c r="CR22" s="121" t="str">
        <f t="shared" si="38"/>
        <v>Harikishan Kolli2 - RelationshipAccount / Stakeholder 2Self Score</v>
      </c>
      <c r="CS22" s="126" t="str">
        <f>_xlfn.XLOOKUP(CR22,PROSPERDelta_Query!BK:BK,PROSPERDelta_Query!AN:AN,"",,-1)</f>
        <v/>
      </c>
      <c r="CT22" s="131" t="str">
        <f t="shared" si="163"/>
        <v/>
      </c>
      <c r="CU22" s="131" t="str">
        <f t="shared" si="164"/>
        <v>N/A</v>
      </c>
      <c r="CV22" s="132" t="str">
        <f t="shared" si="165"/>
        <v>N/A</v>
      </c>
      <c r="CW22" s="132" t="str">
        <f>IF(IF(IF($C22="Christopher Lobo",_xlfn.XLOOKUP($B22,PROSPER_Lobo!$1:$1,PROSPER_Lobo!$24:$24,""),
IF($C22="Naren Baliga",_xlfn.XLOOKUP($B22,PROSPER_Baliga!$1:$1,PROSPER_Baliga!$24:$24,""),
IF($C22="Thorsten Huhn",_xlfn.XLOOKUP($B22,PROSPER_Huhn!$1:$1,PROSPER_Huhn!$24:$24,""),
IF($C22="Nick Hull",_xlfn.XLOOKUP($B22,PROSPER_Hull!$1:$1,PROSPER_Hull!$24:$24,""),
IF($C22="Monika Kotwani",_xlfn.XLOOKUP($B22,PROSPER_Kotwani!$1:$1,PROSPER_Kotwani!$24:$24,""),
IF($C22="Jonathan Wellner",_xlfn.XLOOKUP($B22,PROSPER_Wellner!$1:$1,PROSPER_Wellner!$24:$24,""),
IF($C22="Travis Harvey",_xlfn.XLOOKUP($B22,PROSPER_Harvey!$1:$1,PROSPER_Harvey!$24:$24,""),"")))))))="","",
IF($C22="Christopher Lobo",_xlfn.XLOOKUP($B22,PROSPER_Lobo!$1:$1,PROSPER_Lobo!$24:$24,""),
IF($C22="Naren Baliga",_xlfn.XLOOKUP($B22,PROSPER_Baliga!$1:$1,PROSPER_Baliga!$24:$24,""),
IF($C22="Thorsten Huhn",_xlfn.XLOOKUP($B22,PROSPER_Huhn!$1:$1,PROSPER_Huhn!$24:$24,""),
IF($C22="Nick Hull",_xlfn.XLOOKUP($B22,PROSPER_Hull!$1:$1,PROSPER_Hull!$24:$24,""),
IF($C22="Monika Kotwani",_xlfn.XLOOKUP($B22,PROSPER_Kotwani!$1:$1,PROSPER_Kotwani!$24:$24,""),
IF($C22="Jonathan Wellner",_xlfn.XLOOKUP($B22,PROSPER_Wellner!$1:$1,PROSPER_Wellner!$24:$24,""),
IF($C22="Travis Harvey",_xlfn.XLOOKUP($B22,PROSPER_Harvey!$1:$1,PROSPER_Harvey!$24:$24,""),""))))))))="","No Score",IF(IF($C22="Christopher Lobo",_xlfn.XLOOKUP($B22,PROSPER_Lobo!$1:$1,PROSPER_Lobo!$24:$24,""),
IF($C22="Naren Baliga",_xlfn.XLOOKUP($B22,PROSPER_Baliga!$1:$1,PROSPER_Baliga!$24:$24,""),
IF($C22="Thorsten Huhn",_xlfn.XLOOKUP($B22,PROSPER_Huhn!$1:$1,PROSPER_Huhn!$24:$24,""),
IF($C22="Nick Hull",_xlfn.XLOOKUP($B22,PROSPER_Hull!$1:$1,PROSPER_Hull!$24:$24,""),
IF($C22="Monika Kotwani",_xlfn.XLOOKUP($B22,PROSPER_Kotwani!$1:$1,PROSPER_Kotwani!$24:$24,""),
IF($C22="Jonathan Wellner",_xlfn.XLOOKUP($B22,PROSPER_Wellner!$1:$1,PROSPER_Wellner!$24:$24,""),
IF($C22="Travis Harvey",_xlfn.XLOOKUP($B22,PROSPER_Harvey!$1:$1,PROSPER_Harvey!$24:$24,""),"")))))))="","",
IF($C22="Christopher Lobo",_xlfn.XLOOKUP($B22,PROSPER_Lobo!$1:$1,PROSPER_Lobo!$24:$24,""),
IF($C22="Naren Baliga",_xlfn.XLOOKUP($B22,PROSPER_Baliga!$1:$1,PROSPER_Baliga!$24:$24,""),
IF($C22="Thorsten Huhn",_xlfn.XLOOKUP($B22,PROSPER_Huhn!$1:$1,PROSPER_Huhn!$24:$24,""),
IF($C22="Nick Hull",_xlfn.XLOOKUP($B22,PROSPER_Hull!$1:$1,PROSPER_Hull!$24:$24,""),
IF($C22="Monika Kotwani",_xlfn.XLOOKUP($B22,PROSPER_Kotwani!$1:$1,PROSPER_Kotwani!$24:$24,""),
IF($C22="Jonathan Wellner",_xlfn.XLOOKUP($B22,PROSPER_Wellner!$1:$1,PROSPER_Wellner!$24:$24,""),
IF($C22="Travis Harvey",_xlfn.XLOOKUP($B22,PROSPER_Harvey!$1:$1,PROSPER_Harvey!$24:$24,""),"")))))))))</f>
        <v>N/A</v>
      </c>
      <c r="CX22" s="131" t="str">
        <f>IF(IF(IF($C22="Christopher Lobo",_xlfn.XLOOKUP($B22,PROSPER_Lobo!$1:$1,PROSPER_Lobo!$25:$25,""),
IF($C22="Naren Baliga",_xlfn.XLOOKUP($B22,PROSPER_Baliga!$1:$1,PROSPER_Baliga!$25:$25,""),
IF($C22="Thorsten Huhn",_xlfn.XLOOKUP($B22,PROSPER_Huhn!$1:$1,PROSPER_Huhn!$25:$25,""),
IF($C22="Nick Hull",_xlfn.XLOOKUP($B22,PROSPER_Hull!$1:$1,PROSPER_Hull!$25:$25,""),
IF($C22="Monika Kotwani",_xlfn.XLOOKUP($B22,PROSPER_Kotwani!$1:$1,PROSPER_Kotwani!$25:$25,""),
IF($C22="Jonathan Wellner",_xlfn.XLOOKUP($B22,PROSPER_Wellner!$1:$1,PROSPER_Wellner!$25:$25,""),
IF($C22="Travis Harvey",_xlfn.XLOOKUP($B22,PROSPER_Harvey!$1:$1,PROSPER_Harvey!$25:$25,""),"")))))))="","",
IF($C22="Christopher Lobo",_xlfn.XLOOKUP($B22,PROSPER_Lobo!$1:$1,PROSPER_Lobo!$25:$25,""),
IF($C22="Naren Baliga",_xlfn.XLOOKUP($B22,PROSPER_Baliga!$1:$1,PROSPER_Baliga!$25:$25,""),
IF($C22="Thorsten Huhn",_xlfn.XLOOKUP($B22,PROSPER_Huhn!$1:$1,PROSPER_Huhn!$25:$25,""),
IF($C22="Nick Hull",_xlfn.XLOOKUP($B22,PROSPER_Hull!$1:$1,PROSPER_Hull!$25:$25,""),
IF($C22="Monika Kotwani",_xlfn.XLOOKUP($B22,PROSPER_Kotwani!$1:$1,PROSPER_Kotwani!$25:$25,""),
IF($C22="Jonathan Wellner",_xlfn.XLOOKUP($B22,PROSPER_Wellner!$1:$1,PROSPER_Wellner!$25:$25,""),
IF($C22="Travis Harvey",_xlfn.XLOOKUP($B22,PROSPER_Harvey!$1:$1,PROSPER_Harvey!$25:$25,""),""))))))))="","No Comment",IF(IF($C22="Christopher Lobo",_xlfn.XLOOKUP($B22,PROSPER_Lobo!$1:$1,PROSPER_Lobo!$25:$25,""),
IF($C22="Naren Baliga",_xlfn.XLOOKUP($B22,PROSPER_Baliga!$1:$1,PROSPER_Baliga!$25:$25,""),
IF($C22="Thorsten Huhn",_xlfn.XLOOKUP($B22,PROSPER_Huhn!$1:$1,PROSPER_Huhn!$25:$25,""),
IF($C22="Nick Hull",_xlfn.XLOOKUP($B22,PROSPER_Hull!$1:$1,PROSPER_Hull!$25:$25,""),
IF($C22="Monika Kotwani",_xlfn.XLOOKUP($B22,PROSPER_Kotwani!$1:$1,PROSPER_Kotwani!$25:$25,""),
IF($C22="Jonathan Wellner",_xlfn.XLOOKUP($B22,PROSPER_Wellner!$1:$1,PROSPER_Wellner!$25:$25,""),
IF($C22="Travis Harvey",_xlfn.XLOOKUP($B22,PROSPER_Harvey!$1:$1,PROSPER_Harvey!$25:$25,""),"")))))))="","",
IF($C22="Christopher Lobo",_xlfn.XLOOKUP($B22,PROSPER_Lobo!$1:$1,PROSPER_Lobo!$25:$25,""),
IF($C22="Naren Baliga",_xlfn.XLOOKUP($B22,PROSPER_Baliga!$1:$1,PROSPER_Baliga!$25:$25,""),
IF($C22="Thorsten Huhn",_xlfn.XLOOKUP($B22,PROSPER_Huhn!$1:$1,PROSPER_Huhn!$25:$25,""),
IF($C22="Nick Hull",_xlfn.XLOOKUP($B22,PROSPER_Hull!$1:$1,PROSPER_Hull!$25:$25,""),
IF($C22="Monika Kotwani",_xlfn.XLOOKUP($B22,PROSPER_Kotwani!$1:$1,PROSPER_Kotwani!$25:$25,""),
IF($C22="Jonathan Wellner",_xlfn.XLOOKUP($B22,PROSPER_Wellner!$1:$1,PROSPER_Wellner!$25:$25,""),
IF($C22="Travis Harvey",_xlfn.XLOOKUP($B22,PROSPER_Harvey!$1:$1,PROSPER_Harvey!$25:$25,""),"")))))))))</f>
        <v>N/A</v>
      </c>
      <c r="CY22" s="150" t="str">
        <f t="shared" si="166"/>
        <v>N/A</v>
      </c>
      <c r="CZ22" s="130" t="str">
        <f>_xlfn.XLOOKUP(B22,PROSPERInitial_Query!$E:$E,PROSPERInitial_Query!$AC:$AC,"",,-1)</f>
        <v/>
      </c>
      <c r="DA22" s="121" t="str">
        <f t="shared" si="43"/>
        <v>Harikishan Kolli2 - RelationshipAccount / Stakeholder 3Name</v>
      </c>
      <c r="DB22" s="121" t="str">
        <f>_xlfn.XLOOKUP(DA22,PROSPERDelta_Query!BK:BK,PROSPERDelta_Query!AE:AE,"",,-1)</f>
        <v/>
      </c>
      <c r="DC22" s="126" t="str">
        <f>_xlfn.XLOOKUP(B22,PROSPERInitial_Query!$E:$E,PROSPERInitial_Query!$S:$S,"",,-1)</f>
        <v/>
      </c>
      <c r="DD22" s="121" t="str">
        <f t="shared" si="44"/>
        <v>Harikishan Kolli2 - RelationshipAccount / Stakeholder 3Self Score</v>
      </c>
      <c r="DE22" s="126" t="str">
        <f>_xlfn.XLOOKUP(DD22,PROSPERDelta_Query!BK:BK,PROSPERDelta_Query!AO:AO,"",,-1)</f>
        <v/>
      </c>
      <c r="DF22" s="131" t="str">
        <f t="shared" si="167"/>
        <v/>
      </c>
      <c r="DG22" s="131" t="str">
        <f t="shared" si="168"/>
        <v>N/A</v>
      </c>
      <c r="DH22" s="132" t="str">
        <f t="shared" si="169"/>
        <v>N/A</v>
      </c>
      <c r="DI22" s="132" t="str">
        <f>IF(IF(IF($C22="Christopher Lobo",_xlfn.XLOOKUP($B22,PROSPER_Lobo!$1:$1,PROSPER_Lobo!$27:$27,""),
IF($C22="Naren Baliga",_xlfn.XLOOKUP($B22,PROSPER_Baliga!$1:$1,PROSPER_Baliga!$27:$27,""),
IF($C22="Thorsten Huhn",_xlfn.XLOOKUP($B22,PROSPER_Huhn!$1:$1,PROSPER_Huhn!$27:$27,""),
IF($C22="Nick Hull",_xlfn.XLOOKUP($B22,PROSPER_Hull!$1:$1,PROSPER_Hull!$27:$27,""),
IF($C22="Monika Kotwani",_xlfn.XLOOKUP($B22,PROSPER_Kotwani!$1:$1,PROSPER_Kotwani!$27:$27,""),
IF($C22="Jonathan Wellner",_xlfn.XLOOKUP($B22,PROSPER_Wellner!$1:$1,PROSPER_Wellner!$27:$27,""),
IF($C22="Travis Harvey",_xlfn.XLOOKUP($B22,PROSPER_Harvey!$1:$1,PROSPER_Harvey!$27:$27,""),"")))))))="","",
IF($C22="Christopher Lobo",_xlfn.XLOOKUP($B22,PROSPER_Lobo!$1:$1,PROSPER_Lobo!$27:$27,""),
IF($C22="Naren Baliga",_xlfn.XLOOKUP($B22,PROSPER_Baliga!$1:$1,PROSPER_Baliga!$27:$27,""),
IF($C22="Thorsten Huhn",_xlfn.XLOOKUP($B22,PROSPER_Huhn!$1:$1,PROSPER_Huhn!$27:$27,""),
IF($C22="Nick Hull",_xlfn.XLOOKUP($B22,PROSPER_Hull!$1:$1,PROSPER_Hull!$27:$27,""),
IF($C22="Monika Kotwani",_xlfn.XLOOKUP($B22,PROSPER_Kotwani!$1:$1,PROSPER_Kotwani!$27:$27,""),
IF($C22="Jonathan Wellner",_xlfn.XLOOKUP($B22,PROSPER_Wellner!$1:$1,PROSPER_Wellner!$27:$27,""),
IF($C22="Travis Harvey",_xlfn.XLOOKUP($B22,PROSPER_Harvey!$1:$1,PROSPER_Harvey!$27:$27,""),""))))))))="","No Score",IF(IF($C22="Christopher Lobo",_xlfn.XLOOKUP($B22,PROSPER_Lobo!$1:$1,PROSPER_Lobo!$27:$27,""),
IF($C22="Naren Baliga",_xlfn.XLOOKUP($B22,PROSPER_Baliga!$1:$1,PROSPER_Baliga!$27:$27,""),
IF($C22="Thorsten Huhn",_xlfn.XLOOKUP($B22,PROSPER_Huhn!$1:$1,PROSPER_Huhn!$27:$27,""),
IF($C22="Nick Hull",_xlfn.XLOOKUP($B22,PROSPER_Hull!$1:$1,PROSPER_Hull!$27:$27,""),
IF($C22="Monika Kotwani",_xlfn.XLOOKUP($B22,PROSPER_Kotwani!$1:$1,PROSPER_Kotwani!$27:$27,""),
IF($C22="Jonathan Wellner",_xlfn.XLOOKUP($B22,PROSPER_Wellner!$1:$1,PROSPER_Wellner!$27:$27,""),
IF($C22="Travis Harvey",_xlfn.XLOOKUP($B22,PROSPER_Harvey!$1:$1,PROSPER_Harvey!$27:$27,""),"")))))))="","",
IF($C22="Christopher Lobo",_xlfn.XLOOKUP($B22,PROSPER_Lobo!$1:$1,PROSPER_Lobo!$27:$27,""),
IF($C22="Naren Baliga",_xlfn.XLOOKUP($B22,PROSPER_Baliga!$1:$1,PROSPER_Baliga!$27:$27,""),
IF($C22="Thorsten Huhn",_xlfn.XLOOKUP($B22,PROSPER_Huhn!$1:$1,PROSPER_Huhn!$27:$27,""),
IF($C22="Nick Hull",_xlfn.XLOOKUP($B22,PROSPER_Hull!$1:$1,PROSPER_Hull!$27:$27,""),
IF($C22="Monika Kotwani",_xlfn.XLOOKUP($B22,PROSPER_Kotwani!$1:$1,PROSPER_Kotwani!$27:$27,""),
IF($C22="Jonathan Wellner",_xlfn.XLOOKUP($B22,PROSPER_Wellner!$1:$1,PROSPER_Wellner!$27:$27,""),
IF($C22="Travis Harvey",_xlfn.XLOOKUP($B22,PROSPER_Harvey!$1:$1,PROSPER_Harvey!$27:$27,""),"")))))))))</f>
        <v>N/A</v>
      </c>
      <c r="DJ22" s="131" t="str">
        <f>IF(IF(IF($C22="Christopher Lobo",_xlfn.XLOOKUP($B22,PROSPER_Lobo!$1:$1,PROSPER_Lobo!$28:$28,""),
IF($C22="Naren Baliga",_xlfn.XLOOKUP($B22,PROSPER_Baliga!$1:$1,PROSPER_Baliga!$28:$28,""),
IF($C22="Thorsten Huhn",_xlfn.XLOOKUP($B22,PROSPER_Huhn!$1:$1,PROSPER_Huhn!$28:$28,""),
IF($C22="Nick Hull",_xlfn.XLOOKUP($B22,PROSPER_Hull!$1:$1,PROSPER_Hull!$28:$28,""),
IF($C22="Monika Kotwani",_xlfn.XLOOKUP($B22,PROSPER_Kotwani!$1:$1,PROSPER_Kotwani!$28:$28,""),
IF($C22="Jonathan Wellner",_xlfn.XLOOKUP($B22,PROSPER_Wellner!$1:$1,PROSPER_Wellner!$28:$28,""),
IF($C22="Travis Harvey",_xlfn.XLOOKUP($B22,PROSPER_Harvey!$1:$1,PROSPER_Harvey!$28:$28,""),"")))))))="","",
IF($C22="Christopher Lobo",_xlfn.XLOOKUP($B22,PROSPER_Lobo!$1:$1,PROSPER_Lobo!$28:$28,""),
IF($C22="Naren Baliga",_xlfn.XLOOKUP($B22,PROSPER_Baliga!$1:$1,PROSPER_Baliga!$28:$28,""),
IF($C22="Thorsten Huhn",_xlfn.XLOOKUP($B22,PROSPER_Huhn!$1:$1,PROSPER_Huhn!$28:$28,""),
IF($C22="Nick Hull",_xlfn.XLOOKUP($B22,PROSPER_Hull!$1:$1,PROSPER_Hull!$28:$28,""),
IF($C22="Monika Kotwani",_xlfn.XLOOKUP($B22,PROSPER_Kotwani!$1:$1,PROSPER_Kotwani!$28:$28,""),
IF($C22="Jonathan Wellner",_xlfn.XLOOKUP($B22,PROSPER_Wellner!$1:$1,PROSPER_Wellner!$28:$28,""),
IF($C22="Travis Harvey",_xlfn.XLOOKUP($B22,PROSPER_Harvey!$1:$1,PROSPER_Harvey!$28:$28,""),""))))))))="","No Comment",IF(IF($C22="Christopher Lobo",_xlfn.XLOOKUP($B22,PROSPER_Lobo!$1:$1,PROSPER_Lobo!$28:$28,""),
IF($C22="Naren Baliga",_xlfn.XLOOKUP($B22,PROSPER_Baliga!$1:$1,PROSPER_Baliga!$28:$28,""),
IF($C22="Thorsten Huhn",_xlfn.XLOOKUP($B22,PROSPER_Huhn!$1:$1,PROSPER_Huhn!$28:$28,""),
IF($C22="Nick Hull",_xlfn.XLOOKUP($B22,PROSPER_Hull!$1:$1,PROSPER_Hull!$28:$28,""),
IF($C22="Monika Kotwani",_xlfn.XLOOKUP($B22,PROSPER_Kotwani!$1:$1,PROSPER_Kotwani!$28:$28,""),
IF($C22="Jonathan Wellner",_xlfn.XLOOKUP($B22,PROSPER_Wellner!$1:$1,PROSPER_Wellner!$28:$28,""),
IF($C22="Travis Harvey",_xlfn.XLOOKUP($B22,PROSPER_Harvey!$1:$1,PROSPER_Harvey!$28:$28,""),"")))))))="","",
IF($C22="Christopher Lobo",_xlfn.XLOOKUP($B22,PROSPER_Lobo!$1:$1,PROSPER_Lobo!$28:$28,""),
IF($C22="Naren Baliga",_xlfn.XLOOKUP($B22,PROSPER_Baliga!$1:$1,PROSPER_Baliga!$28:$28,""),
IF($C22="Thorsten Huhn",_xlfn.XLOOKUP($B22,PROSPER_Huhn!$1:$1,PROSPER_Huhn!$28:$28,""),
IF($C22="Nick Hull",_xlfn.XLOOKUP($B22,PROSPER_Hull!$1:$1,PROSPER_Hull!$28:$28,""),
IF($C22="Monika Kotwani",_xlfn.XLOOKUP($B22,PROSPER_Kotwani!$1:$1,PROSPER_Kotwani!$28:$28,""),
IF($C22="Jonathan Wellner",_xlfn.XLOOKUP($B22,PROSPER_Wellner!$1:$1,PROSPER_Wellner!$28:$28,""),
IF($C22="Travis Harvey",_xlfn.XLOOKUP($B22,PROSPER_Harvey!$1:$1,PROSPER_Harvey!$28:$28,""),"")))))))))</f>
        <v>N/A</v>
      </c>
      <c r="DK22" s="150" t="str">
        <f t="shared" si="170"/>
        <v>N/A</v>
      </c>
      <c r="DL22" s="130" t="str">
        <f>_xlfn.XLOOKUP(B22,PROSPERInitial_Query!$E:$E,PROSPERInitial_Query!$AD:$AD,"",,-1)</f>
        <v/>
      </c>
      <c r="DM22" s="121" t="str">
        <f t="shared" si="49"/>
        <v>Harikishan Kolli2 - RelationshipAccount / Stakeholder 4Name</v>
      </c>
      <c r="DN22" s="121" t="str">
        <f>_xlfn.XLOOKUP(DM22,PROSPERDelta_Query!BK:BK,PROSPERDelta_Query!AF:AF,"",,-1)</f>
        <v/>
      </c>
      <c r="DO22" s="126" t="str">
        <f>_xlfn.XLOOKUP(B22,PROSPERInitial_Query!$E:$E,PROSPERInitial_Query!$T:$T,"",,-1)</f>
        <v/>
      </c>
      <c r="DP22" s="121" t="str">
        <f t="shared" si="50"/>
        <v>Harikishan Kolli2 - RelationshipAccount / Stakeholder 4Self Score</v>
      </c>
      <c r="DQ22" s="126" t="str">
        <f>_xlfn.XLOOKUP(DP22,PROSPERDelta_Query!BK:BK,PROSPERDelta_Query!AP:AP,"",,-1)</f>
        <v/>
      </c>
      <c r="DR22" s="131" t="str">
        <f t="shared" si="171"/>
        <v/>
      </c>
      <c r="DS22" s="131" t="str">
        <f t="shared" si="172"/>
        <v>N/A</v>
      </c>
      <c r="DT22" s="132" t="str">
        <f t="shared" si="173"/>
        <v>N/A</v>
      </c>
      <c r="DU22" s="132" t="str">
        <f>IF(IF(IF($C22="Christopher Lobo",_xlfn.XLOOKUP($B22,PROSPER_Lobo!$1:$1,PROSPER_Lobo!$30:$30,""),
IF($C22="Naren Baliga",_xlfn.XLOOKUP($B22,PROSPER_Baliga!$1:$1,PROSPER_Baliga!$30:$30,""),
IF($C22="Thorsten Huhn",_xlfn.XLOOKUP($B22,PROSPER_Huhn!$1:$1,PROSPER_Huhn!$30:$30,""),
IF($C22="Nick Hull",_xlfn.XLOOKUP($B22,PROSPER_Hull!$1:$1,PROSPER_Hull!$30:$30,""),
IF($C22="Monika Kotwani",_xlfn.XLOOKUP($B22,PROSPER_Kotwani!$1:$1,PROSPER_Kotwani!$30:$30,""),
IF($C22="Jonathan Wellner",_xlfn.XLOOKUP($B22,PROSPER_Wellner!$1:$1,PROSPER_Wellner!$30:$30,""),
IF($C22="Travis Harvey",_xlfn.XLOOKUP($B22,PROSPER_Harvey!$1:$1,PROSPER_Harvey!$30:$30,""),"")))))))="","",
IF($C22="Christopher Lobo",_xlfn.XLOOKUP($B22,PROSPER_Lobo!$1:$1,PROSPER_Lobo!$30:$30,""),
IF($C22="Naren Baliga",_xlfn.XLOOKUP($B22,PROSPER_Baliga!$1:$1,PROSPER_Baliga!$30:$30,""),
IF($C22="Thorsten Huhn",_xlfn.XLOOKUP($B22,PROSPER_Huhn!$1:$1,PROSPER_Huhn!$30:$30,""),
IF($C22="Nick Hull",_xlfn.XLOOKUP($B22,PROSPER_Hull!$1:$1,PROSPER_Hull!$30:$30,""),
IF($C22="Monika Kotwani",_xlfn.XLOOKUP($B22,PROSPER_Kotwani!$1:$1,PROSPER_Kotwani!$30:$30,""),
IF($C22="Jonathan Wellner",_xlfn.XLOOKUP($B22,PROSPER_Wellner!$1:$1,PROSPER_Wellner!$30:$30,""),
IF($C22="Travis Harvey",_xlfn.XLOOKUP($B22,PROSPER_Harvey!$1:$1,PROSPER_Harvey!$30:$30,""),""))))))))="","No Score",IF(IF($C22="Christopher Lobo",_xlfn.XLOOKUP($B22,PROSPER_Lobo!$1:$1,PROSPER_Lobo!$30:$30,""),
IF($C22="Naren Baliga",_xlfn.XLOOKUP($B22,PROSPER_Baliga!$1:$1,PROSPER_Baliga!$30:$30,""),
IF($C22="Thorsten Huhn",_xlfn.XLOOKUP($B22,PROSPER_Huhn!$1:$1,PROSPER_Huhn!$30:$30,""),
IF($C22="Nick Hull",_xlfn.XLOOKUP($B22,PROSPER_Hull!$1:$1,PROSPER_Hull!$30:$30,""),
IF($C22="Monika Kotwani",_xlfn.XLOOKUP($B22,PROSPER_Kotwani!$1:$1,PROSPER_Kotwani!$30:$30,""),
IF($C22="Jonathan Wellner",_xlfn.XLOOKUP($B22,PROSPER_Wellner!$1:$1,PROSPER_Wellner!$30:$30,""),
IF($C22="Travis Harvey",_xlfn.XLOOKUP($B22,PROSPER_Harvey!$1:$1,PROSPER_Harvey!$30:$30,""),"")))))))="","",
IF($C22="Christopher Lobo",_xlfn.XLOOKUP($B22,PROSPER_Lobo!$1:$1,PROSPER_Lobo!$30:$30,""),
IF($C22="Naren Baliga",_xlfn.XLOOKUP($B22,PROSPER_Baliga!$1:$1,PROSPER_Baliga!$30:$30,""),
IF($C22="Thorsten Huhn",_xlfn.XLOOKUP($B22,PROSPER_Huhn!$1:$1,PROSPER_Huhn!$30:$30,""),
IF($C22="Nick Hull",_xlfn.XLOOKUP($B22,PROSPER_Hull!$1:$1,PROSPER_Hull!$30:$30,""),
IF($C22="Monika Kotwani",_xlfn.XLOOKUP($B22,PROSPER_Kotwani!$1:$1,PROSPER_Kotwani!$30:$30,""),
IF($C22="Jonathan Wellner",_xlfn.XLOOKUP($B22,PROSPER_Wellner!$1:$1,PROSPER_Wellner!$30:$30,""),
IF($C22="Travis Harvey",_xlfn.XLOOKUP($B22,PROSPER_Harvey!$1:$1,PROSPER_Harvey!$30:$30,""),"")))))))))</f>
        <v>N/A</v>
      </c>
      <c r="DV22" s="131" t="str">
        <f>IF(IF(IF($C22="Christopher Lobo",_xlfn.XLOOKUP($B22,PROSPER_Lobo!$1:$1,PROSPER_Lobo!$31:$31,""),
IF($C22="Naren Baliga",_xlfn.XLOOKUP($B22,PROSPER_Baliga!$1:$1,PROSPER_Baliga!$31:$31,""),
IF($C22="Thorsten Huhn",_xlfn.XLOOKUP($B22,PROSPER_Huhn!$1:$1,PROSPER_Huhn!$31:$31,""),
IF($C22="Nick Hull",_xlfn.XLOOKUP($B22,PROSPER_Hull!$1:$1,PROSPER_Hull!$31:$31,""),
IF($C22="Monika Kotwani",_xlfn.XLOOKUP($B22,PROSPER_Kotwani!$1:$1,PROSPER_Kotwani!$31:$31,""),
IF($C22="Jonathan Wellner",_xlfn.XLOOKUP($B22,PROSPER_Wellner!$1:$1,PROSPER_Wellner!$31:$31,""),
IF($C22="Travis Harvey",_xlfn.XLOOKUP($B22,PROSPER_Harvey!$1:$1,PROSPER_Harvey!$31:$31,""),"")))))))="","",
IF($C22="Christopher Lobo",_xlfn.XLOOKUP($B22,PROSPER_Lobo!$1:$1,PROSPER_Lobo!$31:$31,""),
IF($C22="Naren Baliga",_xlfn.XLOOKUP($B22,PROSPER_Baliga!$1:$1,PROSPER_Baliga!$31:$31,""),
IF($C22="Thorsten Huhn",_xlfn.XLOOKUP($B22,PROSPER_Huhn!$1:$1,PROSPER_Huhn!$31:$31,""),
IF($C22="Nick Hull",_xlfn.XLOOKUP($B22,PROSPER_Hull!$1:$1,PROSPER_Hull!$31:$31,""),
IF($C22="Monika Kotwani",_xlfn.XLOOKUP($B22,PROSPER_Kotwani!$1:$1,PROSPER_Kotwani!$31:$31,""),
IF($C22="Jonathan Wellner",_xlfn.XLOOKUP($B22,PROSPER_Wellner!$1:$1,PROSPER_Wellner!$31:$31,""),
IF($C22="Travis Harvey",_xlfn.XLOOKUP($B22,PROSPER_Harvey!$1:$1,PROSPER_Harvey!$31:$31,""),""))))))))="","No Comment",IF(IF($C22="Christopher Lobo",_xlfn.XLOOKUP($B22,PROSPER_Lobo!$1:$1,PROSPER_Lobo!$31:$31,""),
IF($C22="Naren Baliga",_xlfn.XLOOKUP($B22,PROSPER_Baliga!$1:$1,PROSPER_Baliga!$31:$31,""),
IF($C22="Thorsten Huhn",_xlfn.XLOOKUP($B22,PROSPER_Huhn!$1:$1,PROSPER_Huhn!$31:$31,""),
IF($C22="Nick Hull",_xlfn.XLOOKUP($B22,PROSPER_Hull!$1:$1,PROSPER_Hull!$31:$31,""),
IF($C22="Monika Kotwani",_xlfn.XLOOKUP($B22,PROSPER_Kotwani!$1:$1,PROSPER_Kotwani!$31:$31,""),
IF($C22="Jonathan Wellner",_xlfn.XLOOKUP($B22,PROSPER_Wellner!$1:$1,PROSPER_Wellner!$31:$31,""),
IF($C22="Travis Harvey",_xlfn.XLOOKUP($B22,PROSPER_Harvey!$1:$1,PROSPER_Harvey!$31:$31,""),"")))))))="","",
IF($C22="Christopher Lobo",_xlfn.XLOOKUP($B22,PROSPER_Lobo!$1:$1,PROSPER_Lobo!$31:$31,""),
IF($C22="Naren Baliga",_xlfn.XLOOKUP($B22,PROSPER_Baliga!$1:$1,PROSPER_Baliga!$31:$31,""),
IF($C22="Thorsten Huhn",_xlfn.XLOOKUP($B22,PROSPER_Huhn!$1:$1,PROSPER_Huhn!$31:$31,""),
IF($C22="Nick Hull",_xlfn.XLOOKUP($B22,PROSPER_Hull!$1:$1,PROSPER_Hull!$31:$31,""),
IF($C22="Monika Kotwani",_xlfn.XLOOKUP($B22,PROSPER_Kotwani!$1:$1,PROSPER_Kotwani!$31:$31,""),
IF($C22="Jonathan Wellner",_xlfn.XLOOKUP($B22,PROSPER_Wellner!$1:$1,PROSPER_Wellner!$31:$31,""),
IF($C22="Travis Harvey",_xlfn.XLOOKUP($B22,PROSPER_Harvey!$1:$1,PROSPER_Harvey!$31:$31,""),"")))))))))</f>
        <v>N/A</v>
      </c>
      <c r="DW22" s="150" t="str">
        <f t="shared" si="174"/>
        <v>N/A</v>
      </c>
      <c r="DX22" s="130" t="str">
        <f>_xlfn.XLOOKUP(B22,PROSPERInitial_Query!$E:$E,PROSPERInitial_Query!$AE:$AE,"",,-1)</f>
        <v/>
      </c>
      <c r="DY22" s="121" t="str">
        <f t="shared" si="55"/>
        <v>Harikishan Kolli2 - RelationshipAccount / Stakeholder 5Name</v>
      </c>
      <c r="DZ22" s="121" t="str">
        <f>_xlfn.XLOOKUP(DY22,PROSPERDelta_Query!BK:BK,PROSPERDelta_Query!AG:AG,"",,-1)</f>
        <v/>
      </c>
      <c r="EA22" s="126" t="str">
        <f>_xlfn.XLOOKUP(B22,PROSPERInitial_Query!$E:$E,PROSPERInitial_Query!$U:$U,"",,-1)</f>
        <v/>
      </c>
      <c r="EB22" s="121" t="str">
        <f t="shared" si="56"/>
        <v>Harikishan Kolli2 - RelationshipAccount / Stakeholder 5Self Score</v>
      </c>
      <c r="EC22" s="126" t="str">
        <f>_xlfn.XLOOKUP(EB22,PROSPERDelta_Query!BK:BK,PROSPERDelta_Query!AQ:AQ,"",,-1)</f>
        <v/>
      </c>
      <c r="ED22" s="131" t="str">
        <f t="shared" si="175"/>
        <v/>
      </c>
      <c r="EE22" s="131" t="str">
        <f t="shared" si="176"/>
        <v>N/A</v>
      </c>
      <c r="EF22" s="132" t="str">
        <f t="shared" si="177"/>
        <v>N/A</v>
      </c>
      <c r="EG22" s="132" t="str">
        <f>IF(IF(IF($C22="Christopher Lobo",_xlfn.XLOOKUP($B22,PROSPER_Lobo!$1:$1,PROSPER_Lobo!$33:$33,""),
IF($C22="Naren Baliga",_xlfn.XLOOKUP($B22,PROSPER_Baliga!$1:$1,PROSPER_Baliga!$33:$33,""),
IF($C22="Thorsten Huhn",_xlfn.XLOOKUP($B22,PROSPER_Huhn!$1:$1,PROSPER_Huhn!$33:$33,""),
IF($C22="Nick Hull",_xlfn.XLOOKUP($B22,PROSPER_Hull!$1:$1,PROSPER_Hull!$33:$33,""),
IF($C22="Monika Kotwani",_xlfn.XLOOKUP($B22,PROSPER_Kotwani!$1:$1,PROSPER_Kotwani!$33:$33,""),
IF($C22="Jonathan Wellner",_xlfn.XLOOKUP($B22,PROSPER_Wellner!$1:$1,PROSPER_Wellner!$33:$33,""),
IF($C22="Travis Harvey",_xlfn.XLOOKUP($B22,PROSPER_Harvey!$1:$1,PROSPER_Harvey!$33:$33,""),"")))))))="","",
IF($C22="Christopher Lobo",_xlfn.XLOOKUP($B22,PROSPER_Lobo!$1:$1,PROSPER_Lobo!$33:$33,""),
IF($C22="Naren Baliga",_xlfn.XLOOKUP($B22,PROSPER_Baliga!$1:$1,PROSPER_Baliga!$33:$33,""),
IF($C22="Thorsten Huhn",_xlfn.XLOOKUP($B22,PROSPER_Huhn!$1:$1,PROSPER_Huhn!$33:$33,""),
IF($C22="Nick Hull",_xlfn.XLOOKUP($B22,PROSPER_Hull!$1:$1,PROSPER_Hull!$33:$33,""),
IF($C22="Monika Kotwani",_xlfn.XLOOKUP($B22,PROSPER_Kotwani!$1:$1,PROSPER_Kotwani!$33:$33,""),
IF($C22="Jonathan Wellner",_xlfn.XLOOKUP($B22,PROSPER_Wellner!$1:$1,PROSPER_Wellner!$33:$33,""),
IF($C22="Travis Harvey",_xlfn.XLOOKUP($B22,PROSPER_Harvey!$1:$1,PROSPER_Harvey!$33:$33,""),""))))))))="","No Score",IF(IF($C22="Christopher Lobo",_xlfn.XLOOKUP($B22,PROSPER_Lobo!$1:$1,PROSPER_Lobo!$33:$33,""),
IF($C22="Naren Baliga",_xlfn.XLOOKUP($B22,PROSPER_Baliga!$1:$1,PROSPER_Baliga!$33:$33,""),
IF($C22="Thorsten Huhn",_xlfn.XLOOKUP($B22,PROSPER_Huhn!$1:$1,PROSPER_Huhn!$33:$33,""),
IF($C22="Nick Hull",_xlfn.XLOOKUP($B22,PROSPER_Hull!$1:$1,PROSPER_Hull!$33:$33,""),
IF($C22="Monika Kotwani",_xlfn.XLOOKUP($B22,PROSPER_Kotwani!$1:$1,PROSPER_Kotwani!$33:$33,""),
IF($C22="Jonathan Wellner",_xlfn.XLOOKUP($B22,PROSPER_Wellner!$1:$1,PROSPER_Wellner!$33:$33,""),
IF($C22="Travis Harvey",_xlfn.XLOOKUP($B22,PROSPER_Harvey!$1:$1,PROSPER_Harvey!$33:$33,""),"")))))))="","",
IF($C22="Christopher Lobo",_xlfn.XLOOKUP($B22,PROSPER_Lobo!$1:$1,PROSPER_Lobo!$33:$33,""),
IF($C22="Naren Baliga",_xlfn.XLOOKUP($B22,PROSPER_Baliga!$1:$1,PROSPER_Baliga!$33:$33,""),
IF($C22="Thorsten Huhn",_xlfn.XLOOKUP($B22,PROSPER_Huhn!$1:$1,PROSPER_Huhn!$33:$33,""),
IF($C22="Nick Hull",_xlfn.XLOOKUP($B22,PROSPER_Hull!$1:$1,PROSPER_Hull!$33:$33,""),
IF($C22="Monika Kotwani",_xlfn.XLOOKUP($B22,PROSPER_Kotwani!$1:$1,PROSPER_Kotwani!$33:$33,""),
IF($C22="Jonathan Wellner",_xlfn.XLOOKUP($B22,PROSPER_Wellner!$1:$1,PROSPER_Wellner!$33:$33,""),
IF($C22="Travis Harvey",_xlfn.XLOOKUP($B22,PROSPER_Harvey!$1:$1,PROSPER_Harvey!$33:$33,""),"")))))))))</f>
        <v>N/A</v>
      </c>
      <c r="EH22" s="131" t="str">
        <f>IF(IF(IF($C22="Christopher Lobo",_xlfn.XLOOKUP($B22,PROSPER_Lobo!$1:$1,PROSPER_Lobo!$34:$34,""),
IF($C22="Naren Baliga",_xlfn.XLOOKUP($B22,PROSPER_Baliga!$1:$1,PROSPER_Baliga!$34:$34,""),
IF($C22="Thorsten Huhn",_xlfn.XLOOKUP($B22,PROSPER_Huhn!$1:$1,PROSPER_Huhn!$34:$34,""),
IF($C22="Nick Hull",_xlfn.XLOOKUP($B22,PROSPER_Hull!$1:$1,PROSPER_Hull!$34:$34,""),
IF($C22="Monika Kotwani",_xlfn.XLOOKUP($B22,PROSPER_Kotwani!$1:$1,PROSPER_Kotwani!$34:$34,""),
IF($C22="Jonathan Wellner",_xlfn.XLOOKUP($B22,PROSPER_Wellner!$1:$1,PROSPER_Wellner!$34:$34,""),
IF($C22="Travis Harvey",_xlfn.XLOOKUP($B22,PROSPER_Harvey!$1:$1,PROSPER_Harvey!$34:$34,""),"")))))))="","",
IF($C22="Christopher Lobo",_xlfn.XLOOKUP($B22,PROSPER_Lobo!$1:$1,PROSPER_Lobo!$34:$34,""),
IF($C22="Naren Baliga",_xlfn.XLOOKUP($B22,PROSPER_Baliga!$1:$1,PROSPER_Baliga!$34:$34,""),
IF($C22="Thorsten Huhn",_xlfn.XLOOKUP($B22,PROSPER_Huhn!$1:$1,PROSPER_Huhn!$34:$34,""),
IF($C22="Nick Hull",_xlfn.XLOOKUP($B22,PROSPER_Hull!$1:$1,PROSPER_Hull!$34:$34,""),
IF($C22="Monika Kotwani",_xlfn.XLOOKUP($B22,PROSPER_Kotwani!$1:$1,PROSPER_Kotwani!$34:$34,""),
IF($C22="Jonathan Wellner",_xlfn.XLOOKUP($B22,PROSPER_Wellner!$1:$1,PROSPER_Wellner!$34:$34,""),
IF($C22="Travis Harvey",_xlfn.XLOOKUP($B22,PROSPER_Harvey!$1:$1,PROSPER_Harvey!$34:$34,""),""))))))))="","No Comment",IF(IF($C22="Christopher Lobo",_xlfn.XLOOKUP($B22,PROSPER_Lobo!$1:$1,PROSPER_Lobo!$34:$34,""),
IF($C22="Naren Baliga",_xlfn.XLOOKUP($B22,PROSPER_Baliga!$1:$1,PROSPER_Baliga!$34:$34,""),
IF($C22="Thorsten Huhn",_xlfn.XLOOKUP($B22,PROSPER_Huhn!$1:$1,PROSPER_Huhn!$34:$34,""),
IF($C22="Nick Hull",_xlfn.XLOOKUP($B22,PROSPER_Hull!$1:$1,PROSPER_Hull!$34:$34,""),
IF($C22="Monika Kotwani",_xlfn.XLOOKUP($B22,PROSPER_Kotwani!$1:$1,PROSPER_Kotwani!$34:$34,""),
IF($C22="Jonathan Wellner",_xlfn.XLOOKUP($B22,PROSPER_Wellner!$1:$1,PROSPER_Wellner!$34:$34,""),
IF($C22="Travis Harvey",_xlfn.XLOOKUP($B22,PROSPER_Harvey!$1:$1,PROSPER_Harvey!$34:$34,""),"")))))))="","",
IF($C22="Christopher Lobo",_xlfn.XLOOKUP($B22,PROSPER_Lobo!$1:$1,PROSPER_Lobo!$34:$34,""),
IF($C22="Naren Baliga",_xlfn.XLOOKUP($B22,PROSPER_Baliga!$1:$1,PROSPER_Baliga!$34:$34,""),
IF($C22="Thorsten Huhn",_xlfn.XLOOKUP($B22,PROSPER_Huhn!$1:$1,PROSPER_Huhn!$34:$34,""),
IF($C22="Nick Hull",_xlfn.XLOOKUP($B22,PROSPER_Hull!$1:$1,PROSPER_Hull!$34:$34,""),
IF($C22="Monika Kotwani",_xlfn.XLOOKUP($B22,PROSPER_Kotwani!$1:$1,PROSPER_Kotwani!$34:$34,""),
IF($C22="Jonathan Wellner",_xlfn.XLOOKUP($B22,PROSPER_Wellner!$1:$1,PROSPER_Wellner!$34:$34,""),
IF($C22="Travis Harvey",_xlfn.XLOOKUP($B22,PROSPER_Harvey!$1:$1,PROSPER_Harvey!$34:$34,""),"")))))))))</f>
        <v>N/A</v>
      </c>
      <c r="EI22" s="150" t="str">
        <f t="shared" si="178"/>
        <v>N/A</v>
      </c>
      <c r="EJ22" s="130" t="str">
        <f>_xlfn.XLOOKUP(B22,PROSPERInitial_Query!$E:$E,PROSPERInitial_Query!$AF:$AF,"",,-1)</f>
        <v/>
      </c>
      <c r="EK22" s="121" t="str">
        <f t="shared" si="61"/>
        <v>Harikishan Kolli2 - RelationshipAccount / Stakeholder 6Name</v>
      </c>
      <c r="EL22" s="121" t="str">
        <f>_xlfn.XLOOKUP(EK22,PROSPERDelta_Query!BK:BK,PROSPERDelta_Query!AH:AH,"",,-1)</f>
        <v/>
      </c>
      <c r="EM22" s="126" t="str">
        <f>_xlfn.XLOOKUP(B22,PROSPERInitial_Query!$E:$E,PROSPERInitial_Query!$V:$V,"",,-1)</f>
        <v/>
      </c>
      <c r="EN22" s="121" t="str">
        <f t="shared" si="62"/>
        <v>Harikishan Kolli2 - RelationshipAccount / Stakeholder 6Self Score</v>
      </c>
      <c r="EO22" s="126" t="str">
        <f>_xlfn.XLOOKUP(EN22,PROSPERDelta_Query!BK:BK,PROSPERDelta_Query!AR:AR,"",,-1)</f>
        <v/>
      </c>
      <c r="EP22" s="131" t="str">
        <f t="shared" si="179"/>
        <v/>
      </c>
      <c r="EQ22" s="131" t="str">
        <f t="shared" si="180"/>
        <v>N/A</v>
      </c>
      <c r="ER22" s="132" t="str">
        <f t="shared" si="181"/>
        <v>N/A</v>
      </c>
      <c r="ES22" s="132" t="str">
        <f>IF(IF(IF($C22="Christopher Lobo",_xlfn.XLOOKUP($B22,PROSPER_Lobo!$1:$1,PROSPER_Lobo!$36:$36,""),
IF($C22="Naren Baliga",_xlfn.XLOOKUP($B22,PROSPER_Baliga!$1:$1,PROSPER_Baliga!$36:$36,""),
IF($C22="Thorsten Huhn",_xlfn.XLOOKUP($B22,PROSPER_Huhn!$1:$1,PROSPER_Huhn!$36:$36,""),
IF($C22="Nick Hull",_xlfn.XLOOKUP($B22,PROSPER_Hull!$1:$1,PROSPER_Hull!$36:$36,""),
IF($C22="Monika Kotwani",_xlfn.XLOOKUP($B22,PROSPER_Kotwani!$1:$1,PROSPER_Kotwani!$36:$36,""),
IF($C22="Jonathan Wellner",_xlfn.XLOOKUP($B22,PROSPER_Wellner!$1:$1,PROSPER_Wellner!$36:$36,""),
IF($C22="Travis Harvey",_xlfn.XLOOKUP($B22,PROSPER_Harvey!$1:$1,PROSPER_Harvey!$36:$36,""),"")))))))="","",
IF($C22="Christopher Lobo",_xlfn.XLOOKUP($B22,PROSPER_Lobo!$1:$1,PROSPER_Lobo!$36:$36,""),
IF($C22="Naren Baliga",_xlfn.XLOOKUP($B22,PROSPER_Baliga!$1:$1,PROSPER_Baliga!$36:$36,""),
IF($C22="Thorsten Huhn",_xlfn.XLOOKUP($B22,PROSPER_Huhn!$1:$1,PROSPER_Huhn!$36:$36,""),
IF($C22="Nick Hull",_xlfn.XLOOKUP($B22,PROSPER_Hull!$1:$1,PROSPER_Hull!$36:$36,""),
IF($C22="Monika Kotwani",_xlfn.XLOOKUP($B22,PROSPER_Kotwani!$1:$1,PROSPER_Kotwani!$36:$36,""),
IF($C22="Jonathan Wellner",_xlfn.XLOOKUP($B22,PROSPER_Wellner!$1:$1,PROSPER_Wellner!$36:$36,""),
IF($C22="Travis Harvey",_xlfn.XLOOKUP($B22,PROSPER_Harvey!$1:$1,PROSPER_Harvey!$36:$36,""),""))))))))="","No Score",IF(IF($C22="Christopher Lobo",_xlfn.XLOOKUP($B22,PROSPER_Lobo!$1:$1,PROSPER_Lobo!$36:$36,""),
IF($C22="Naren Baliga",_xlfn.XLOOKUP($B22,PROSPER_Baliga!$1:$1,PROSPER_Baliga!$36:$36,""),
IF($C22="Thorsten Huhn",_xlfn.XLOOKUP($B22,PROSPER_Huhn!$1:$1,PROSPER_Huhn!$36:$36,""),
IF($C22="Nick Hull",_xlfn.XLOOKUP($B22,PROSPER_Hull!$1:$1,PROSPER_Hull!$36:$36,""),
IF($C22="Monika Kotwani",_xlfn.XLOOKUP($B22,PROSPER_Kotwani!$1:$1,PROSPER_Kotwani!$36:$36,""),
IF($C22="Jonathan Wellner",_xlfn.XLOOKUP($B22,PROSPER_Wellner!$1:$1,PROSPER_Wellner!$36:$36,""),
IF($C22="Travis Harvey",_xlfn.XLOOKUP($B22,PROSPER_Harvey!$1:$1,PROSPER_Harvey!$36:$36,""),"")))))))="","",
IF($C22="Christopher Lobo",_xlfn.XLOOKUP($B22,PROSPER_Lobo!$1:$1,PROSPER_Lobo!$36:$36,""),
IF($C22="Naren Baliga",_xlfn.XLOOKUP($B22,PROSPER_Baliga!$1:$1,PROSPER_Baliga!$36:$36,""),
IF($C22="Thorsten Huhn",_xlfn.XLOOKUP($B22,PROSPER_Huhn!$1:$1,PROSPER_Huhn!$36:$36,""),
IF($C22="Nick Hull",_xlfn.XLOOKUP($B22,PROSPER_Hull!$1:$1,PROSPER_Hull!$36:$36,""),
IF($C22="Monika Kotwani",_xlfn.XLOOKUP($B22,PROSPER_Kotwani!$1:$1,PROSPER_Kotwani!$36:$36,""),
IF($C22="Jonathan Wellner",_xlfn.XLOOKUP($B22,PROSPER_Wellner!$1:$1,PROSPER_Wellner!$36:$36,""),
IF($C22="Travis Harvey",_xlfn.XLOOKUP($B22,PROSPER_Harvey!$1:$1,PROSPER_Harvey!$36:$36,""),"")))))))))</f>
        <v>N/A</v>
      </c>
      <c r="ET22" s="131" t="str">
        <f>IF(IF(IF($C22="Christopher Lobo",_xlfn.XLOOKUP($B22,PROSPER_Lobo!$1:$1,PROSPER_Lobo!$37:$37,""),
IF($C22="Naren Baliga",_xlfn.XLOOKUP($B22,PROSPER_Baliga!$1:$1,PROSPER_Baliga!$37:$37,""),
IF($C22="Thorsten Huhn",_xlfn.XLOOKUP($B22,PROSPER_Huhn!$1:$1,PROSPER_Huhn!$37:$37,""),
IF($C22="Nick Hull",_xlfn.XLOOKUP($B22,PROSPER_Hull!$1:$1,PROSPER_Hull!$37:$37,""),
IF($C22="Monika Kotwani",_xlfn.XLOOKUP($B22,PROSPER_Kotwani!$1:$1,PROSPER_Kotwani!$37:$37,""),
IF($C22="Jonathan Wellner",_xlfn.XLOOKUP($B22,PROSPER_Wellner!$1:$1,PROSPER_Wellner!$37:$37,""),
IF($C22="Travis Harvey",_xlfn.XLOOKUP($B22,PROSPER_Harvey!$1:$1,PROSPER_Harvey!$37:$37,""),"")))))))="","",
IF($C22="Christopher Lobo",_xlfn.XLOOKUP($B22,PROSPER_Lobo!$1:$1,PROSPER_Lobo!$37:$37,""),
IF($C22="Naren Baliga",_xlfn.XLOOKUP($B22,PROSPER_Baliga!$1:$1,PROSPER_Baliga!$37:$37,""),
IF($C22="Thorsten Huhn",_xlfn.XLOOKUP($B22,PROSPER_Huhn!$1:$1,PROSPER_Huhn!$37:$37,""),
IF($C22="Nick Hull",_xlfn.XLOOKUP($B22,PROSPER_Hull!$1:$1,PROSPER_Hull!$37:$37,""),
IF($C22="Monika Kotwani",_xlfn.XLOOKUP($B22,PROSPER_Kotwani!$1:$1,PROSPER_Kotwani!$37:$37,""),
IF($C22="Jonathan Wellner",_xlfn.XLOOKUP($B22,PROSPER_Wellner!$1:$1,PROSPER_Wellner!$37:$37,""),
IF($C22="Travis Harvey",_xlfn.XLOOKUP($B22,PROSPER_Harvey!$1:$1,PROSPER_Harvey!$37:$37,""),""))))))))="","No Comment",IF(IF($C22="Christopher Lobo",_xlfn.XLOOKUP($B22,PROSPER_Lobo!$1:$1,PROSPER_Lobo!$37:$37,""),
IF($C22="Naren Baliga",_xlfn.XLOOKUP($B22,PROSPER_Baliga!$1:$1,PROSPER_Baliga!$37:$37,""),
IF($C22="Thorsten Huhn",_xlfn.XLOOKUP($B22,PROSPER_Huhn!$1:$1,PROSPER_Huhn!$37:$37,""),
IF($C22="Nick Hull",_xlfn.XLOOKUP($B22,PROSPER_Hull!$1:$1,PROSPER_Hull!$37:$37,""),
IF($C22="Monika Kotwani",_xlfn.XLOOKUP($B22,PROSPER_Kotwani!$1:$1,PROSPER_Kotwani!$37:$37,""),
IF($C22="Jonathan Wellner",_xlfn.XLOOKUP($B22,PROSPER_Wellner!$1:$1,PROSPER_Wellner!$37:$37,""),
IF($C22="Travis Harvey",_xlfn.XLOOKUP($B22,PROSPER_Harvey!$1:$1,PROSPER_Harvey!$37:$37,""),"")))))))="","",
IF($C22="Christopher Lobo",_xlfn.XLOOKUP($B22,PROSPER_Lobo!$1:$1,PROSPER_Lobo!$37:$37,""),
IF($C22="Naren Baliga",_xlfn.XLOOKUP($B22,PROSPER_Baliga!$1:$1,PROSPER_Baliga!$37:$37,""),
IF($C22="Thorsten Huhn",_xlfn.XLOOKUP($B22,PROSPER_Huhn!$1:$1,PROSPER_Huhn!$37:$37,""),
IF($C22="Nick Hull",_xlfn.XLOOKUP($B22,PROSPER_Hull!$1:$1,PROSPER_Hull!$37:$37,""),
IF($C22="Monika Kotwani",_xlfn.XLOOKUP($B22,PROSPER_Kotwani!$1:$1,PROSPER_Kotwani!$37:$37,""),
IF($C22="Jonathan Wellner",_xlfn.XLOOKUP($B22,PROSPER_Wellner!$1:$1,PROSPER_Wellner!$37:$37,""),
IF($C22="Travis Harvey",_xlfn.XLOOKUP($B22,PROSPER_Harvey!$1:$1,PROSPER_Harvey!$37:$37,""),"")))))))))</f>
        <v>N/A</v>
      </c>
      <c r="EU22" s="150" t="str">
        <f t="shared" si="182"/>
        <v>N/A</v>
      </c>
      <c r="EV22" s="130" t="str">
        <f>_xlfn.XLOOKUP(B22,PROSPERInitial_Query!$E:$E,PROSPERInitial_Query!$AG:$AG,"",,-1)</f>
        <v/>
      </c>
      <c r="EW22" s="121" t="str">
        <f t="shared" si="67"/>
        <v>Harikishan Kolli2 - RelationshipAccount / Stakeholder 7Name</v>
      </c>
      <c r="EX22" s="121" t="str">
        <f>_xlfn.XLOOKUP(EW22,PROSPERDelta_Query!BK:BK,PROSPERDelta_Query!AI:AI,"",,-1)</f>
        <v/>
      </c>
      <c r="EY22" s="126" t="str">
        <f>_xlfn.XLOOKUP(B22,PROSPERInitial_Query!$E:$E,PROSPERInitial_Query!$W:$W,"",,-1)</f>
        <v/>
      </c>
      <c r="EZ22" s="121" t="str">
        <f t="shared" si="68"/>
        <v>Harikishan Kolli2 - RelationshipAccount / Stakeholder 7Self Score</v>
      </c>
      <c r="FA22" s="126" t="str">
        <f>_xlfn.XLOOKUP(EZ22,PROSPERDelta_Query!BK:BK,PROSPERDelta_Query!AS:AS,"",,-1)</f>
        <v/>
      </c>
      <c r="FB22" s="131" t="str">
        <f t="shared" si="183"/>
        <v/>
      </c>
      <c r="FC22" s="131" t="str">
        <f t="shared" si="184"/>
        <v>N/A</v>
      </c>
      <c r="FD22" s="132" t="str">
        <f t="shared" si="185"/>
        <v>N/A</v>
      </c>
      <c r="FE22" s="132" t="str">
        <f>IF(IF(IF($C22="Christopher Lobo",_xlfn.XLOOKUP($B22,PROSPER_Lobo!$1:$1,PROSPER_Lobo!$39:$39,""),
IF($C22="Naren Baliga",_xlfn.XLOOKUP($B22,PROSPER_Baliga!$1:$1,PROSPER_Baliga!$39:$39,""),
IF($C22="Thorsten Huhn",_xlfn.XLOOKUP($B22,PROSPER_Huhn!$1:$1,PROSPER_Huhn!$39:$39,""),
IF($C22="Nick Hull",_xlfn.XLOOKUP($B22,PROSPER_Hull!$1:$1,PROSPER_Hull!$39:$39,""),
IF($C22="Monika Kotwani",_xlfn.XLOOKUP($B22,PROSPER_Kotwani!$1:$1,PROSPER_Kotwani!$39:$39,""),
IF($C22="Jonathan Wellner",_xlfn.XLOOKUP($B22,PROSPER_Wellner!$1:$1,PROSPER_Wellner!$39:$39,""),
IF($C22="Travis Harvey",_xlfn.XLOOKUP($B22,PROSPER_Harvey!$1:$1,PROSPER_Harvey!$39:$39,""),"")))))))="","",
IF($C22="Christopher Lobo",_xlfn.XLOOKUP($B22,PROSPER_Lobo!$1:$1,PROSPER_Lobo!$39:$39,""),
IF($C22="Naren Baliga",_xlfn.XLOOKUP($B22,PROSPER_Baliga!$1:$1,PROSPER_Baliga!$39:$39,""),
IF($C22="Thorsten Huhn",_xlfn.XLOOKUP($B22,PROSPER_Huhn!$1:$1,PROSPER_Huhn!$39:$39,""),
IF($C22="Nick Hull",_xlfn.XLOOKUP($B22,PROSPER_Hull!$1:$1,PROSPER_Hull!$39:$39,""),
IF($C22="Monika Kotwani",_xlfn.XLOOKUP($B22,PROSPER_Kotwani!$1:$1,PROSPER_Kotwani!$39:$39,""),
IF($C22="Jonathan Wellner",_xlfn.XLOOKUP($B22,PROSPER_Wellner!$1:$1,PROSPER_Wellner!$39:$39,""),
IF($C22="Travis Harvey",_xlfn.XLOOKUP($B22,PROSPER_Harvey!$1:$1,PROSPER_Harvey!$39:$39,""),""))))))))="","No Score",IF(IF($C22="Christopher Lobo",_xlfn.XLOOKUP($B22,PROSPER_Lobo!$1:$1,PROSPER_Lobo!$39:$39,""),
IF($C22="Naren Baliga",_xlfn.XLOOKUP($B22,PROSPER_Baliga!$1:$1,PROSPER_Baliga!$39:$39,""),
IF($C22="Thorsten Huhn",_xlfn.XLOOKUP($B22,PROSPER_Huhn!$1:$1,PROSPER_Huhn!$39:$39,""),
IF($C22="Nick Hull",_xlfn.XLOOKUP($B22,PROSPER_Hull!$1:$1,PROSPER_Hull!$39:$39,""),
IF($C22="Monika Kotwani",_xlfn.XLOOKUP($B22,PROSPER_Kotwani!$1:$1,PROSPER_Kotwani!$39:$39,""),
IF($C22="Jonathan Wellner",_xlfn.XLOOKUP($B22,PROSPER_Wellner!$1:$1,PROSPER_Wellner!$39:$39,""),
IF($C22="Travis Harvey",_xlfn.XLOOKUP($B22,PROSPER_Harvey!$1:$1,PROSPER_Harvey!$39:$39,""),"")))))))="","",
IF($C22="Christopher Lobo",_xlfn.XLOOKUP($B22,PROSPER_Lobo!$1:$1,PROSPER_Lobo!$39:$39,""),
IF($C22="Naren Baliga",_xlfn.XLOOKUP($B22,PROSPER_Baliga!$1:$1,PROSPER_Baliga!$39:$39,""),
IF($C22="Thorsten Huhn",_xlfn.XLOOKUP($B22,PROSPER_Huhn!$1:$1,PROSPER_Huhn!$39:$39,""),
IF($C22="Nick Hull",_xlfn.XLOOKUP($B22,PROSPER_Hull!$1:$1,PROSPER_Hull!$39:$39,""),
IF($C22="Monika Kotwani",_xlfn.XLOOKUP($B22,PROSPER_Kotwani!$1:$1,PROSPER_Kotwani!$39:$39,""),
IF($C22="Jonathan Wellner",_xlfn.XLOOKUP($B22,PROSPER_Wellner!$1:$1,PROSPER_Wellner!$39:$39,""),
IF($C22="Travis Harvey",_xlfn.XLOOKUP($B22,PROSPER_Harvey!$1:$1,PROSPER_Harvey!$39:$39,""),"")))))))))</f>
        <v>N/A</v>
      </c>
      <c r="FF22" s="131" t="str">
        <f>IF(IF(IF($C22="Christopher Lobo",_xlfn.XLOOKUP($B22,PROSPER_Lobo!$1:$1,PROSPER_Lobo!$40:$40,""),
IF($C22="Naren Baliga",_xlfn.XLOOKUP($B22,PROSPER_Baliga!$1:$1,PROSPER_Baliga!$40:$40,""),
IF($C22="Thorsten Huhn",_xlfn.XLOOKUP($B22,PROSPER_Huhn!$1:$1,PROSPER_Huhn!$40:$40,""),
IF($C22="Nick Hull",_xlfn.XLOOKUP($B22,PROSPER_Hull!$1:$1,PROSPER_Hull!$40:$40,""),
IF($C22="Monika Kotwani",_xlfn.XLOOKUP($B22,PROSPER_Kotwani!$1:$1,PROSPER_Kotwani!$40:$40,""),
IF($C22="Jonathan Wellner",_xlfn.XLOOKUP($B22,PROSPER_Wellner!$1:$1,PROSPER_Wellner!$40:$40,""),
IF($C22="Travis Harvey",_xlfn.XLOOKUP($B22,PROSPER_Harvey!$1:$1,PROSPER_Harvey!$40:$40,""),"")))))))="","",
IF($C22="Christopher Lobo",_xlfn.XLOOKUP($B22,PROSPER_Lobo!$1:$1,PROSPER_Lobo!$40:$40,""),
IF($C22="Naren Baliga",_xlfn.XLOOKUP($B22,PROSPER_Baliga!$1:$1,PROSPER_Baliga!$40:$40,""),
IF($C22="Thorsten Huhn",_xlfn.XLOOKUP($B22,PROSPER_Huhn!$1:$1,PROSPER_Huhn!$40:$40,""),
IF($C22="Nick Hull",_xlfn.XLOOKUP($B22,PROSPER_Hull!$1:$1,PROSPER_Hull!$40:$40,""),
IF($C22="Monika Kotwani",_xlfn.XLOOKUP($B22,PROSPER_Kotwani!$1:$1,PROSPER_Kotwani!$40:$40,""),
IF($C22="Jonathan Wellner",_xlfn.XLOOKUP($B22,PROSPER_Wellner!$1:$1,PROSPER_Wellner!$40:$40,""),
IF($C22="Travis Harvey",_xlfn.XLOOKUP($B22,PROSPER_Harvey!$1:$1,PROSPER_Harvey!$40:$40,""),""))))))))="","No Comment",IF(IF($C22="Christopher Lobo",_xlfn.XLOOKUP($B22,PROSPER_Lobo!$1:$1,PROSPER_Lobo!$40:$40,""),
IF($C22="Naren Baliga",_xlfn.XLOOKUP($B22,PROSPER_Baliga!$1:$1,PROSPER_Baliga!$40:$40,""),
IF($C22="Thorsten Huhn",_xlfn.XLOOKUP($B22,PROSPER_Huhn!$1:$1,PROSPER_Huhn!$40:$40,""),
IF($C22="Nick Hull",_xlfn.XLOOKUP($B22,PROSPER_Hull!$1:$1,PROSPER_Hull!$40:$40,""),
IF($C22="Monika Kotwani",_xlfn.XLOOKUP($B22,PROSPER_Kotwani!$1:$1,PROSPER_Kotwani!$40:$40,""),
IF($C22="Jonathan Wellner",_xlfn.XLOOKUP($B22,PROSPER_Wellner!$1:$1,PROSPER_Wellner!$40:$40,""),
IF($C22="Travis Harvey",_xlfn.XLOOKUP($B22,PROSPER_Harvey!$1:$1,PROSPER_Harvey!$40:$40,""),"")))))))="","",
IF($C22="Christopher Lobo",_xlfn.XLOOKUP($B22,PROSPER_Lobo!$1:$1,PROSPER_Lobo!$40:$40,""),
IF($C22="Naren Baliga",_xlfn.XLOOKUP($B22,PROSPER_Baliga!$1:$1,PROSPER_Baliga!$40:$40,""),
IF($C22="Thorsten Huhn",_xlfn.XLOOKUP($B22,PROSPER_Huhn!$1:$1,PROSPER_Huhn!$40:$40,""),
IF($C22="Nick Hull",_xlfn.XLOOKUP($B22,PROSPER_Hull!$1:$1,PROSPER_Hull!$40:$40,""),
IF($C22="Monika Kotwani",_xlfn.XLOOKUP($B22,PROSPER_Kotwani!$1:$1,PROSPER_Kotwani!$40:$40,""),
IF($C22="Jonathan Wellner",_xlfn.XLOOKUP($B22,PROSPER_Wellner!$1:$1,PROSPER_Wellner!$40:$40,""),
IF($C22="Travis Harvey",_xlfn.XLOOKUP($B22,PROSPER_Harvey!$1:$1,PROSPER_Harvey!$40:$40,""),"")))))))))</f>
        <v>N/A</v>
      </c>
      <c r="FG22" s="150" t="str">
        <f t="shared" si="186"/>
        <v>N/A</v>
      </c>
      <c r="FH22" s="130" t="str">
        <f>_xlfn.XLOOKUP(B22,PROSPERInitial_Query!$E:$E,PROSPERInitial_Query!$AH:$AH,"",,-1)</f>
        <v/>
      </c>
      <c r="FI22" s="121" t="str">
        <f t="shared" si="73"/>
        <v>Harikishan Kolli2 - RelationshipAccount / Stakeholder 8Name</v>
      </c>
      <c r="FJ22" s="121" t="str">
        <f>_xlfn.XLOOKUP(FI22,PROSPERDelta_Query!BK:BK,PROSPERDelta_Query!AJ:AJ,"",,-1)</f>
        <v/>
      </c>
      <c r="FK22" s="126" t="str">
        <f>_xlfn.XLOOKUP(B22,PROSPERInitial_Query!$E:$E,PROSPERInitial_Query!$X:$X,"",,-1)</f>
        <v/>
      </c>
      <c r="FL22" s="121" t="str">
        <f t="shared" si="74"/>
        <v>Harikishan Kolli2 - RelationshipAccount / Stakeholder 8Self Score</v>
      </c>
      <c r="FM22" s="126" t="str">
        <f>_xlfn.XLOOKUP(FL22,PROSPERDelta_Query!BK:BK,PROSPERDelta_Query!AT:AT,"",,-1)</f>
        <v/>
      </c>
      <c r="FN22" s="131" t="str">
        <f t="shared" si="187"/>
        <v/>
      </c>
      <c r="FO22" s="131" t="str">
        <f t="shared" si="188"/>
        <v>N/A</v>
      </c>
      <c r="FP22" s="132" t="str">
        <f t="shared" si="189"/>
        <v>N/A</v>
      </c>
      <c r="FQ22" s="132" t="str">
        <f>IF(IF(IF($C22="Christopher Lobo",_xlfn.XLOOKUP($B22,PROSPER_Lobo!$1:$1,PROSPER_Lobo!$42:$42,""),
IF($C22="Naren Baliga",_xlfn.XLOOKUP($B22,PROSPER_Baliga!$1:$1,PROSPER_Baliga!$42:$42,""),
IF($C22="Thorsten Huhn",_xlfn.XLOOKUP($B22,PROSPER_Huhn!$1:$1,PROSPER_Huhn!$42:$42,""),
IF($C22="Nick Hull",_xlfn.XLOOKUP($B22,PROSPER_Hull!$1:$1,PROSPER_Hull!$42:$42,""),
IF($C22="Monika Kotwani",_xlfn.XLOOKUP($B22,PROSPER_Kotwani!$1:$1,PROSPER_Kotwani!$42:$42,""),
IF($C22="Jonathan Wellner",_xlfn.XLOOKUP($B22,PROSPER_Wellner!$1:$1,PROSPER_Wellner!$42:$42,""),
IF($C22="Travis Harvey",_xlfn.XLOOKUP($B22,PROSPER_Harvey!$1:$1,PROSPER_Harvey!$42:$42,""),"")))))))="","",
IF($C22="Christopher Lobo",_xlfn.XLOOKUP($B22,PROSPER_Lobo!$1:$1,PROSPER_Lobo!$42:$42,""),
IF($C22="Naren Baliga",_xlfn.XLOOKUP($B22,PROSPER_Baliga!$1:$1,PROSPER_Baliga!$42:$42,""),
IF($C22="Thorsten Huhn",_xlfn.XLOOKUP($B22,PROSPER_Huhn!$1:$1,PROSPER_Huhn!$42:$42,""),
IF($C22="Nick Hull",_xlfn.XLOOKUP($B22,PROSPER_Hull!$1:$1,PROSPER_Hull!$42:$42,""),
IF($C22="Monika Kotwani",_xlfn.XLOOKUP($B22,PROSPER_Kotwani!$1:$1,PROSPER_Kotwani!$42:$42,""),
IF($C22="Jonathan Wellner",_xlfn.XLOOKUP($B22,PROSPER_Wellner!$1:$1,PROSPER_Wellner!$42:$42,""),
IF($C22="Travis Harvey",_xlfn.XLOOKUP($B22,PROSPER_Harvey!$1:$1,PROSPER_Harvey!$42:$42,""),""))))))))="","No Score",IF(IF($C22="Christopher Lobo",_xlfn.XLOOKUP($B22,PROSPER_Lobo!$1:$1,PROSPER_Lobo!$42:$42,""),
IF($C22="Naren Baliga",_xlfn.XLOOKUP($B22,PROSPER_Baliga!$1:$1,PROSPER_Baliga!$42:$42,""),
IF($C22="Thorsten Huhn",_xlfn.XLOOKUP($B22,PROSPER_Huhn!$1:$1,PROSPER_Huhn!$42:$42,""),
IF($C22="Nick Hull",_xlfn.XLOOKUP($B22,PROSPER_Hull!$1:$1,PROSPER_Hull!$42:$42,""),
IF($C22="Monika Kotwani",_xlfn.XLOOKUP($B22,PROSPER_Kotwani!$1:$1,PROSPER_Kotwani!$42:$42,""),
IF($C22="Jonathan Wellner",_xlfn.XLOOKUP($B22,PROSPER_Wellner!$1:$1,PROSPER_Wellner!$42:$42,""),
IF($C22="Travis Harvey",_xlfn.XLOOKUP($B22,PROSPER_Harvey!$1:$1,PROSPER_Harvey!$42:$42,""),"")))))))="","",
IF($C22="Christopher Lobo",_xlfn.XLOOKUP($B22,PROSPER_Lobo!$1:$1,PROSPER_Lobo!$42:$42,""),
IF($C22="Naren Baliga",_xlfn.XLOOKUP($B22,PROSPER_Baliga!$1:$1,PROSPER_Baliga!$42:$42,""),
IF($C22="Thorsten Huhn",_xlfn.XLOOKUP($B22,PROSPER_Huhn!$1:$1,PROSPER_Huhn!$42:$42,""),
IF($C22="Nick Hull",_xlfn.XLOOKUP($B22,PROSPER_Hull!$1:$1,PROSPER_Hull!$42:$42,""),
IF($C22="Monika Kotwani",_xlfn.XLOOKUP($B22,PROSPER_Kotwani!$1:$1,PROSPER_Kotwani!$42:$42,""),
IF($C22="Jonathan Wellner",_xlfn.XLOOKUP($B22,PROSPER_Wellner!$1:$1,PROSPER_Wellner!$42:$42,""),
IF($C22="Travis Harvey",_xlfn.XLOOKUP($B22,PROSPER_Harvey!$1:$1,PROSPER_Harvey!$42:$42,""),"")))))))))</f>
        <v>N/A</v>
      </c>
      <c r="FR22" s="131" t="str">
        <f>IF(IF(IF($C22="Christopher Lobo",_xlfn.XLOOKUP($B22,PROSPER_Lobo!$1:$1,PROSPER_Lobo!$43:$43,""),
IF($C22="Naren Baliga",_xlfn.XLOOKUP($B22,PROSPER_Baliga!$1:$1,PROSPER_Baliga!$43:$43,""),
IF($C22="Thorsten Huhn",_xlfn.XLOOKUP($B22,PROSPER_Huhn!$1:$1,PROSPER_Huhn!$43:$43,""),
IF($C22="Nick Hull",_xlfn.XLOOKUP($B22,PROSPER_Hull!$1:$1,PROSPER_Hull!$43:$43,""),
IF($C22="Monika Kotwani",_xlfn.XLOOKUP($B22,PROSPER_Kotwani!$1:$1,PROSPER_Kotwani!$43:$43,""),
IF($C22="Jonathan Wellner",_xlfn.XLOOKUP($B22,PROSPER_Wellner!$1:$1,PROSPER_Wellner!$43:$43,""),
IF($C22="Travis Harvey",_xlfn.XLOOKUP($B22,PROSPER_Harvey!$1:$1,PROSPER_Harvey!$43:$43,""),"")))))))="","",
IF($C22="Christopher Lobo",_xlfn.XLOOKUP($B22,PROSPER_Lobo!$1:$1,PROSPER_Lobo!$43:$43,""),
IF($C22="Naren Baliga",_xlfn.XLOOKUP($B22,PROSPER_Baliga!$1:$1,PROSPER_Baliga!$43:$43,""),
IF($C22="Thorsten Huhn",_xlfn.XLOOKUP($B22,PROSPER_Huhn!$1:$1,PROSPER_Huhn!$43:$43,""),
IF($C22="Nick Hull",_xlfn.XLOOKUP($B22,PROSPER_Hull!$1:$1,PROSPER_Hull!$43:$43,""),
IF($C22="Monika Kotwani",_xlfn.XLOOKUP($B22,PROSPER_Kotwani!$1:$1,PROSPER_Kotwani!$43:$43,""),
IF($C22="Jonathan Wellner",_xlfn.XLOOKUP($B22,PROSPER_Wellner!$1:$1,PROSPER_Wellner!$43:$43,""),
IF($C22="Travis Harvey",_xlfn.XLOOKUP($B22,PROSPER_Harvey!$1:$1,PROSPER_Harvey!$43:$43,""),""))))))))="","No Comment",IF(IF($C22="Christopher Lobo",_xlfn.XLOOKUP($B22,PROSPER_Lobo!$1:$1,PROSPER_Lobo!$43:$43,""),
IF($C22="Naren Baliga",_xlfn.XLOOKUP($B22,PROSPER_Baliga!$1:$1,PROSPER_Baliga!$43:$43,""),
IF($C22="Thorsten Huhn",_xlfn.XLOOKUP($B22,PROSPER_Huhn!$1:$1,PROSPER_Huhn!$43:$43,""),
IF($C22="Nick Hull",_xlfn.XLOOKUP($B22,PROSPER_Hull!$1:$1,PROSPER_Hull!$43:$43,""),
IF($C22="Monika Kotwani",_xlfn.XLOOKUP($B22,PROSPER_Kotwani!$1:$1,PROSPER_Kotwani!$43:$43,""),
IF($C22="Jonathan Wellner",_xlfn.XLOOKUP($B22,PROSPER_Wellner!$1:$1,PROSPER_Wellner!$43:$43,""),
IF($C22="Travis Harvey",_xlfn.XLOOKUP($B22,PROSPER_Harvey!$1:$1,PROSPER_Harvey!$43:$43,""),"")))))))="","",
IF($C22="Christopher Lobo",_xlfn.XLOOKUP($B22,PROSPER_Lobo!$1:$1,PROSPER_Lobo!$43:$43,""),
IF($C22="Naren Baliga",_xlfn.XLOOKUP($B22,PROSPER_Baliga!$1:$1,PROSPER_Baliga!$43:$43,""),
IF($C22="Thorsten Huhn",_xlfn.XLOOKUP($B22,PROSPER_Huhn!$1:$1,PROSPER_Huhn!$43:$43,""),
IF($C22="Nick Hull",_xlfn.XLOOKUP($B22,PROSPER_Hull!$1:$1,PROSPER_Hull!$43:$43,""),
IF($C22="Monika Kotwani",_xlfn.XLOOKUP($B22,PROSPER_Kotwani!$1:$1,PROSPER_Kotwani!$43:$43,""),
IF($C22="Jonathan Wellner",_xlfn.XLOOKUP($B22,PROSPER_Wellner!$1:$1,PROSPER_Wellner!$43:$43,""),
IF($C22="Travis Harvey",_xlfn.XLOOKUP($B22,PROSPER_Harvey!$1:$1,PROSPER_Harvey!$43:$43,""),"")))))))))</f>
        <v>N/A</v>
      </c>
      <c r="FS22" s="150" t="str">
        <f t="shared" si="190"/>
        <v>N/A</v>
      </c>
      <c r="FT22" s="130" t="str">
        <f>_xlfn.XLOOKUP(B22,PROSPERInitial_Query!$E:$E,PROSPERInitial_Query!$AI:$AI,"",,-1)</f>
        <v/>
      </c>
      <c r="FU22" s="121" t="str">
        <f t="shared" si="79"/>
        <v>Harikishan Kolli2 - RelationshipAccount / Stakeholder 9Name</v>
      </c>
      <c r="FV22" s="121" t="str">
        <f>_xlfn.XLOOKUP(FU22,PROSPERDelta_Query!BK:BK,PROSPERDelta_Query!AK:AK,"",,-1)</f>
        <v/>
      </c>
      <c r="FW22" s="126" t="str">
        <f>_xlfn.XLOOKUP(B22,PROSPERInitial_Query!$E:$E,PROSPERInitial_Query!$Y:$Y,"",,-1)</f>
        <v/>
      </c>
      <c r="FX22" s="121" t="str">
        <f t="shared" si="80"/>
        <v>Harikishan Kolli2 - RelationshipAccount / Stakeholder 9Self Score</v>
      </c>
      <c r="FY22" s="126" t="str">
        <f>_xlfn.XLOOKUP(FX22,PROSPERDelta_Query!BK:BK,PROSPERDelta_Query!AU:AU,"",,-1)</f>
        <v/>
      </c>
      <c r="FZ22" s="131" t="str">
        <f t="shared" si="191"/>
        <v/>
      </c>
      <c r="GA22" s="131" t="str">
        <f t="shared" si="192"/>
        <v>N/A</v>
      </c>
      <c r="GB22" s="132" t="str">
        <f t="shared" si="193"/>
        <v>N/A</v>
      </c>
      <c r="GC22" s="132" t="str">
        <f>IF(IF(IF($C22="Christopher Lobo",_xlfn.XLOOKUP($B22,PROSPER_Lobo!$1:$1,PROSPER_Lobo!$45:$45,""),
IF($C22="Naren Baliga",_xlfn.XLOOKUP($B22,PROSPER_Baliga!$1:$1,PROSPER_Baliga!$45:$45,""),
IF($C22="Thorsten Huhn",_xlfn.XLOOKUP($B22,PROSPER_Huhn!$1:$1,PROSPER_Huhn!$45:$45,""),
IF($C22="Nick Hull",_xlfn.XLOOKUP($B22,PROSPER_Hull!$1:$1,PROSPER_Hull!$45:$45,""),
IF($C22="Monika Kotwani",_xlfn.XLOOKUP($B22,PROSPER_Kotwani!$1:$1,PROSPER_Kotwani!$45:$45,""),
IF($C22="Jonathan Wellner",_xlfn.XLOOKUP($B22,PROSPER_Wellner!$1:$1,PROSPER_Wellner!$45:$45,""),
IF($C22="Travis Harvey",_xlfn.XLOOKUP($B22,PROSPER_Harvey!$1:$1,PROSPER_Harvey!$45:$45,""),"")))))))="","",
IF($C22="Christopher Lobo",_xlfn.XLOOKUP($B22,PROSPER_Lobo!$1:$1,PROSPER_Lobo!$45:$45,""),
IF($C22="Naren Baliga",_xlfn.XLOOKUP($B22,PROSPER_Baliga!$1:$1,PROSPER_Baliga!$45:$45,""),
IF($C22="Thorsten Huhn",_xlfn.XLOOKUP($B22,PROSPER_Huhn!$1:$1,PROSPER_Huhn!$45:$45,""),
IF($C22="Nick Hull",_xlfn.XLOOKUP($B22,PROSPER_Hull!$1:$1,PROSPER_Hull!$45:$45,""),
IF($C22="Monika Kotwani",_xlfn.XLOOKUP($B22,PROSPER_Kotwani!$1:$1,PROSPER_Kotwani!$45:$45,""),
IF($C22="Jonathan Wellner",_xlfn.XLOOKUP($B22,PROSPER_Wellner!$1:$1,PROSPER_Wellner!$45:$45,""),
IF($C22="Travis Harvey",_xlfn.XLOOKUP($B22,PROSPER_Harvey!$1:$1,PROSPER_Harvey!$45:$45,""),""))))))))="","No Score",IF(IF($C22="Christopher Lobo",_xlfn.XLOOKUP($B22,PROSPER_Lobo!$1:$1,PROSPER_Lobo!$45:$45,""),
IF($C22="Naren Baliga",_xlfn.XLOOKUP($B22,PROSPER_Baliga!$1:$1,PROSPER_Baliga!$45:$45,""),
IF($C22="Thorsten Huhn",_xlfn.XLOOKUP($B22,PROSPER_Huhn!$1:$1,PROSPER_Huhn!$45:$45,""),
IF($C22="Nick Hull",_xlfn.XLOOKUP($B22,PROSPER_Hull!$1:$1,PROSPER_Hull!$45:$45,""),
IF($C22="Monika Kotwani",_xlfn.XLOOKUP($B22,PROSPER_Kotwani!$1:$1,PROSPER_Kotwani!$45:$45,""),
IF($C22="Jonathan Wellner",_xlfn.XLOOKUP($B22,PROSPER_Wellner!$1:$1,PROSPER_Wellner!$45:$45,""),
IF($C22="Travis Harvey",_xlfn.XLOOKUP($B22,PROSPER_Harvey!$1:$1,PROSPER_Harvey!$45:$45,""),"")))))))="","",
IF($C22="Christopher Lobo",_xlfn.XLOOKUP($B22,PROSPER_Lobo!$1:$1,PROSPER_Lobo!$45:$45,""),
IF($C22="Naren Baliga",_xlfn.XLOOKUP($B22,PROSPER_Baliga!$1:$1,PROSPER_Baliga!$45:$45,""),
IF($C22="Thorsten Huhn",_xlfn.XLOOKUP($B22,PROSPER_Huhn!$1:$1,PROSPER_Huhn!$45:$45,""),
IF($C22="Nick Hull",_xlfn.XLOOKUP($B22,PROSPER_Hull!$1:$1,PROSPER_Hull!$45:$45,""),
IF($C22="Monika Kotwani",_xlfn.XLOOKUP($B22,PROSPER_Kotwani!$1:$1,PROSPER_Kotwani!$45:$45,""),
IF($C22="Jonathan Wellner",_xlfn.XLOOKUP($B22,PROSPER_Wellner!$1:$1,PROSPER_Wellner!$45:$45,""),
IF($C22="Travis Harvey",_xlfn.XLOOKUP($B22,PROSPER_Harvey!$1:$1,PROSPER_Harvey!$45:$45,""),"")))))))))</f>
        <v>N/A</v>
      </c>
      <c r="GD22" s="131" t="str">
        <f>IF(IF(IF($C22="Christopher Lobo",_xlfn.XLOOKUP($B22,PROSPER_Lobo!$1:$1,PROSPER_Lobo!$46:$46,""),
IF($C22="Naren Baliga",_xlfn.XLOOKUP($B22,PROSPER_Baliga!$1:$1,PROSPER_Baliga!$46:$46,""),
IF($C22="Thorsten Huhn",_xlfn.XLOOKUP($B22,PROSPER_Huhn!$1:$1,PROSPER_Huhn!$46:$46,""),
IF($C22="Nick Hull",_xlfn.XLOOKUP($B22,PROSPER_Hull!$1:$1,PROSPER_Hull!$46:$46,""),
IF($C22="Monika Kotwani",_xlfn.XLOOKUP($B22,PROSPER_Kotwani!$1:$1,PROSPER_Kotwani!$46:$46,""),
IF($C22="Jonathan Wellner",_xlfn.XLOOKUP($B22,PROSPER_Wellner!$1:$1,PROSPER_Wellner!$46:$46,""),
IF($C22="Travis Harvey",_xlfn.XLOOKUP($B22,PROSPER_Harvey!$1:$1,PROSPER_Harvey!$46:$46,""),"")))))))="","",
IF($C22="Christopher Lobo",_xlfn.XLOOKUP($B22,PROSPER_Lobo!$1:$1,PROSPER_Lobo!$46:$46,""),
IF($C22="Naren Baliga",_xlfn.XLOOKUP($B22,PROSPER_Baliga!$1:$1,PROSPER_Baliga!$46:$46,""),
IF($C22="Thorsten Huhn",_xlfn.XLOOKUP($B22,PROSPER_Huhn!$1:$1,PROSPER_Huhn!$46:$46,""),
IF($C22="Nick Hull",_xlfn.XLOOKUP($B22,PROSPER_Hull!$1:$1,PROSPER_Hull!$46:$46,""),
IF($C22="Monika Kotwani",_xlfn.XLOOKUP($B22,PROSPER_Kotwani!$1:$1,PROSPER_Kotwani!$46:$46,""),
IF($C22="Jonathan Wellner",_xlfn.XLOOKUP($B22,PROSPER_Wellner!$1:$1,PROSPER_Wellner!$46:$46,""),
IF($C22="Travis Harvey",_xlfn.XLOOKUP($B22,PROSPER_Harvey!$1:$1,PROSPER_Harvey!$46:$46,""),""))))))))="","No Comment",IF(IF($C22="Christopher Lobo",_xlfn.XLOOKUP($B22,PROSPER_Lobo!$1:$1,PROSPER_Lobo!$46:$46,""),
IF($C22="Naren Baliga",_xlfn.XLOOKUP($B22,PROSPER_Baliga!$1:$1,PROSPER_Baliga!$46:$46,""),
IF($C22="Thorsten Huhn",_xlfn.XLOOKUP($B22,PROSPER_Huhn!$1:$1,PROSPER_Huhn!$46:$46,""),
IF($C22="Nick Hull",_xlfn.XLOOKUP($B22,PROSPER_Hull!$1:$1,PROSPER_Hull!$46:$46,""),
IF($C22="Monika Kotwani",_xlfn.XLOOKUP($B22,PROSPER_Kotwani!$1:$1,PROSPER_Kotwani!$46:$46,""),
IF($C22="Jonathan Wellner",_xlfn.XLOOKUP($B22,PROSPER_Wellner!$1:$1,PROSPER_Wellner!$46:$46,""),
IF($C22="Travis Harvey",_xlfn.XLOOKUP($B22,PROSPER_Harvey!$1:$1,PROSPER_Harvey!$46:$46,""),"")))))))="","",
IF($C22="Christopher Lobo",_xlfn.XLOOKUP($B22,PROSPER_Lobo!$1:$1,PROSPER_Lobo!$46:$46,""),
IF($C22="Naren Baliga",_xlfn.XLOOKUP($B22,PROSPER_Baliga!$1:$1,PROSPER_Baliga!$46:$46,""),
IF($C22="Thorsten Huhn",_xlfn.XLOOKUP($B22,PROSPER_Huhn!$1:$1,PROSPER_Huhn!$46:$46,""),
IF($C22="Nick Hull",_xlfn.XLOOKUP($B22,PROSPER_Hull!$1:$1,PROSPER_Hull!$46:$46,""),
IF($C22="Monika Kotwani",_xlfn.XLOOKUP($B22,PROSPER_Kotwani!$1:$1,PROSPER_Kotwani!$46:$46,""),
IF($C22="Jonathan Wellner",_xlfn.XLOOKUP($B22,PROSPER_Wellner!$1:$1,PROSPER_Wellner!$46:$46,""),
IF($C22="Travis Harvey",_xlfn.XLOOKUP($B22,PROSPER_Harvey!$1:$1,PROSPER_Harvey!$46:$46,""),"")))))))))</f>
        <v>N/A</v>
      </c>
      <c r="GE22" s="150" t="str">
        <f t="shared" si="194"/>
        <v>N/A</v>
      </c>
      <c r="GF22" s="130" t="str">
        <f>_xlfn.XLOOKUP(B22,PROSPERInitial_Query!$E:$E,PROSPERInitial_Query!$AJ:$AJ,"",,-1)</f>
        <v/>
      </c>
      <c r="GG22" s="121" t="str">
        <f t="shared" si="84"/>
        <v>Harikishan Kolli2 - RelationshipAccount / Stakeholder 10Name</v>
      </c>
      <c r="GH22" s="121" t="str">
        <f>_xlfn.XLOOKUP(GG22,PROSPERDelta_Query!BK:BK,PROSPERDelta_Query!AL:AL,"",,-1)</f>
        <v/>
      </c>
      <c r="GI22" s="126" t="str">
        <f>_xlfn.XLOOKUP(B22,PROSPERInitial_Query!$E:$E,PROSPERInitial_Query!$Z:$Z,"",,-1)</f>
        <v/>
      </c>
      <c r="GJ22" s="121" t="str">
        <f t="shared" si="85"/>
        <v>Harikishan Kolli2 - RelationshipAccount / Stakeholder 10Self Score</v>
      </c>
      <c r="GK22" s="126" t="str">
        <f>_xlfn.XLOOKUP(GJ22,PROSPERDelta_Query!BK:BK,PROSPERDelta_Query!AV:AV,"",,-1)</f>
        <v/>
      </c>
      <c r="GL22" s="131" t="str">
        <f t="shared" si="195"/>
        <v/>
      </c>
      <c r="GM22" s="131" t="str">
        <f t="shared" si="196"/>
        <v>N/A</v>
      </c>
      <c r="GN22" s="132" t="str">
        <f t="shared" si="197"/>
        <v>N/A</v>
      </c>
      <c r="GO22" s="132" t="str">
        <f>IF(IF(IF($C22="Christopher Lobo",_xlfn.XLOOKUP($B22,PROSPER_Lobo!$1:$1,PROSPER_Lobo!$48:$48,""),
IF($C22="Naren Baliga",_xlfn.XLOOKUP($B22,PROSPER_Baliga!$1:$1,PROSPER_Baliga!$48:$48,""),
IF($C22="Thorsten Huhn",_xlfn.XLOOKUP($B22,PROSPER_Huhn!$1:$1,PROSPER_Huhn!$48:$48,""),
IF($C22="Nick Hull",_xlfn.XLOOKUP($B22,PROSPER_Hull!$1:$1,PROSPER_Hull!$48:$48,""),
IF($C22="Monika Kotwani",_xlfn.XLOOKUP($B22,PROSPER_Kotwani!$1:$1,PROSPER_Kotwani!$48:$48,""),
IF($C22="Jonathan Wellner",_xlfn.XLOOKUP($B22,PROSPER_Wellner!$1:$1,PROSPER_Wellner!$48:$48,""),
IF($C22="Travis Harvey",_xlfn.XLOOKUP($B22,PROSPER_Harvey!$1:$1,PROSPER_Harvey!$48:$48,""),"")))))))="","",
IF($C22="Christopher Lobo",_xlfn.XLOOKUP($B22,PROSPER_Lobo!$1:$1,PROSPER_Lobo!$48:$48,""),
IF($C22="Naren Baliga",_xlfn.XLOOKUP($B22,PROSPER_Baliga!$1:$1,PROSPER_Baliga!$48:$48,""),
IF($C22="Thorsten Huhn",_xlfn.XLOOKUP($B22,PROSPER_Huhn!$1:$1,PROSPER_Huhn!$48:$48,""),
IF($C22="Nick Hull",_xlfn.XLOOKUP($B22,PROSPER_Hull!$1:$1,PROSPER_Hull!$48:$48,""),
IF($C22="Monika Kotwani",_xlfn.XLOOKUP($B22,PROSPER_Kotwani!$1:$1,PROSPER_Kotwani!$48:$48,""),
IF($C22="Jonathan Wellner",_xlfn.XLOOKUP($B22,PROSPER_Wellner!$1:$1,PROSPER_Wellner!$48:$48,""),
IF($C22="Travis Harvey",_xlfn.XLOOKUP($B22,PROSPER_Harvey!$1:$1,PROSPER_Harvey!$48:$48,""),""))))))))="","No Score",IF(IF($C22="Christopher Lobo",_xlfn.XLOOKUP($B22,PROSPER_Lobo!$1:$1,PROSPER_Lobo!$48:$48,""),
IF($C22="Naren Baliga",_xlfn.XLOOKUP($B22,PROSPER_Baliga!$1:$1,PROSPER_Baliga!$48:$48,""),
IF($C22="Thorsten Huhn",_xlfn.XLOOKUP($B22,PROSPER_Huhn!$1:$1,PROSPER_Huhn!$48:$48,""),
IF($C22="Nick Hull",_xlfn.XLOOKUP($B22,PROSPER_Hull!$1:$1,PROSPER_Hull!$48:$48,""),
IF($C22="Monika Kotwani",_xlfn.XLOOKUP($B22,PROSPER_Kotwani!$1:$1,PROSPER_Kotwani!$48:$48,""),
IF($C22="Jonathan Wellner",_xlfn.XLOOKUP($B22,PROSPER_Wellner!$1:$1,PROSPER_Wellner!$48:$48,""),
IF($C22="Travis Harvey",_xlfn.XLOOKUP($B22,PROSPER_Harvey!$1:$1,PROSPER_Harvey!$48:$48,""),"")))))))="","",
IF($C22="Christopher Lobo",_xlfn.XLOOKUP($B22,PROSPER_Lobo!$1:$1,PROSPER_Lobo!$48:$48,""),
IF($C22="Naren Baliga",_xlfn.XLOOKUP($B22,PROSPER_Baliga!$1:$1,PROSPER_Baliga!$48:$48,""),
IF($C22="Thorsten Huhn",_xlfn.XLOOKUP($B22,PROSPER_Huhn!$1:$1,PROSPER_Huhn!$48:$48,""),
IF($C22="Nick Hull",_xlfn.XLOOKUP($B22,PROSPER_Hull!$1:$1,PROSPER_Hull!$48:$48,""),
IF($C22="Monika Kotwani",_xlfn.XLOOKUP($B22,PROSPER_Kotwani!$1:$1,PROSPER_Kotwani!$48:$48,""),
IF($C22="Jonathan Wellner",_xlfn.XLOOKUP($B22,PROSPER_Wellner!$1:$1,PROSPER_Wellner!$48:$48,""),
IF($C22="Travis Harvey",_xlfn.XLOOKUP($B22,PROSPER_Harvey!$1:$1,PROSPER_Harvey!$48:$48,""),"")))))))))</f>
        <v>N/A</v>
      </c>
      <c r="GP22" s="131" t="str">
        <f>IF(IF(IF($C22="Christopher Lobo",_xlfn.XLOOKUP($B22,PROSPER_Lobo!$1:$1,PROSPER_Lobo!$49:$49,""),
IF($C22="Naren Baliga",_xlfn.XLOOKUP($B22,PROSPER_Baliga!$1:$1,PROSPER_Baliga!$49:$49,""),
IF($C22="Thorsten Huhn",_xlfn.XLOOKUP($B22,PROSPER_Huhn!$1:$1,PROSPER_Huhn!$49:$49,""),
IF($C22="Nick Hull",_xlfn.XLOOKUP($B22,PROSPER_Hull!$1:$1,PROSPER_Hull!$49:$49,""),
IF($C22="Monika Kotwani",_xlfn.XLOOKUP($B22,PROSPER_Kotwani!$1:$1,PROSPER_Kotwani!$49:$49,""),
IF($C22="Jonathan Wellner",_xlfn.XLOOKUP($B22,PROSPER_Wellner!$1:$1,PROSPER_Wellner!$49:$49,""),
IF($C22="Travis Harvey",_xlfn.XLOOKUP($B22,PROSPER_Harvey!$1:$1,PROSPER_Harvey!$49:$49,""),"")))))))="","",
IF($C22="Christopher Lobo",_xlfn.XLOOKUP($B22,PROSPER_Lobo!$1:$1,PROSPER_Lobo!$49:$49,""),
IF($C22="Naren Baliga",_xlfn.XLOOKUP($B22,PROSPER_Baliga!$1:$1,PROSPER_Baliga!$49:$49,""),
IF($C22="Thorsten Huhn",_xlfn.XLOOKUP($B22,PROSPER_Huhn!$1:$1,PROSPER_Huhn!$49:$49,""),
IF($C22="Nick Hull",_xlfn.XLOOKUP($B22,PROSPER_Hull!$1:$1,PROSPER_Hull!$49:$49,""),
IF($C22="Monika Kotwani",_xlfn.XLOOKUP($B22,PROSPER_Kotwani!$1:$1,PROSPER_Kotwani!$49:$49,""),
IF($C22="Jonathan Wellner",_xlfn.XLOOKUP($B22,PROSPER_Wellner!$1:$1,PROSPER_Wellner!$49:$49,""),
IF($C22="Travis Harvey",_xlfn.XLOOKUP($B22,PROSPER_Harvey!$1:$1,PROSPER_Harvey!$49:$49,""),""))))))))="","No Comment",IF(IF($C22="Christopher Lobo",_xlfn.XLOOKUP($B22,PROSPER_Lobo!$1:$1,PROSPER_Lobo!$49:$49,""),
IF($C22="Naren Baliga",_xlfn.XLOOKUP($B22,PROSPER_Baliga!$1:$1,PROSPER_Baliga!$49:$49,""),
IF($C22="Thorsten Huhn",_xlfn.XLOOKUP($B22,PROSPER_Huhn!$1:$1,PROSPER_Huhn!$49:$49,""),
IF($C22="Nick Hull",_xlfn.XLOOKUP($B22,PROSPER_Hull!$1:$1,PROSPER_Hull!$49:$49,""),
IF($C22="Monika Kotwani",_xlfn.XLOOKUP($B22,PROSPER_Kotwani!$1:$1,PROSPER_Kotwani!$49:$49,""),
IF($C22="Jonathan Wellner",_xlfn.XLOOKUP($B22,PROSPER_Wellner!$1:$1,PROSPER_Wellner!$49:$49,""),
IF($C22="Travis Harvey",_xlfn.XLOOKUP($B22,PROSPER_Harvey!$1:$1,PROSPER_Harvey!$49:$49,""),"")))))))="","",
IF($C22="Christopher Lobo",_xlfn.XLOOKUP($B22,PROSPER_Lobo!$1:$1,PROSPER_Lobo!$49:$49,""),
IF($C22="Naren Baliga",_xlfn.XLOOKUP($B22,PROSPER_Baliga!$1:$1,PROSPER_Baliga!$49:$49,""),
IF($C22="Thorsten Huhn",_xlfn.XLOOKUP($B22,PROSPER_Huhn!$1:$1,PROSPER_Huhn!$49:$49,""),
IF($C22="Nick Hull",_xlfn.XLOOKUP($B22,PROSPER_Hull!$1:$1,PROSPER_Hull!$49:$49,""),
IF($C22="Monika Kotwani",_xlfn.XLOOKUP($B22,PROSPER_Kotwani!$1:$1,PROSPER_Kotwani!$49:$49,""),
IF($C22="Jonathan Wellner",_xlfn.XLOOKUP($B22,PROSPER_Wellner!$1:$1,PROSPER_Wellner!$49:$49,""),
IF($C22="Travis Harvey",_xlfn.XLOOKUP($B22,PROSPER_Harvey!$1:$1,PROSPER_Harvey!$49:$49,""),"")))))))))</f>
        <v>N/A</v>
      </c>
      <c r="GQ22" s="150" t="str">
        <f t="shared" si="198"/>
        <v>N/A</v>
      </c>
      <c r="GR22" s="187" t="str">
        <f t="shared" si="199"/>
        <v>N/A</v>
      </c>
      <c r="GS22" s="128" t="str">
        <f t="shared" si="200"/>
        <v>N/A</v>
      </c>
      <c r="GT22" s="188" t="str">
        <f t="shared" si="201"/>
        <v>N/A</v>
      </c>
      <c r="GU22" s="133" t="str">
        <f>IF(IF(IF($C22="Christopher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Kotwani",_xlfn.XLOOKUP($B22,PROSPER_Kotwani!$1:$1,PROSPER_Kotwani!$54:$54,""),
IF($C22="Jonathan Wellner",_xlfn.XLOOKUP($B22,PROSPER_Wellner!$1:$1,PROSPER_Wellner!$54:$54,""),
IF($C22="Travis Harvey",_xlfn.XLOOKUP($B22,PROSPER_Harvey!$1:$1,PROSPER_Harvey!$54:$54,""),"")))))))="","",
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Kotwani",_xlfn.XLOOKUP($B22,PROSPER_Kotwani!$1:$1,PROSPER_Kotwani!$50:$50,""),
IF($C22="Jonathan Wellner",_xlfn.XLOOKUP($B22,PROSPER_Wellner!$1:$1,PROSPER_Wellner!$50:$50,""),
IF($C22="Travis Harvey",_xlfn.XLOOKUP($B22,PROSPER_Harvey!$1:$1,PROSPER_Harvey!$50:$50,""),""))))))))="","No Score",IF(IF($C22="Christopher Lobo",_xlfn.XLOOKUP($B22,PROSPER_Lobo!$1:$1,PROSPER_Lobo!$50:$50,""),
IF($C22="Naren Baliga",_xlfn.XLOOKUP($B22,PROSPER_Baliga!$1:$1,PROSPER_Baliga!$50:$50,""),
IF($C22="Thorsten Huhn",_xlfn.XLOOKUP($B22,PROSPER_Huhn!$1:$1,PROSPER_Huhn!$50:$50,""),
IF($C22="Nick Hull",_xlfn.XLOOKUP($B22,PROSPER_Hull!$1:$1,PROSPER_Hull!$50:$50,""),
IF($C22="Monika Kotwani",_xlfn.XLOOKUP($B22,PROSPER_Kotwani!$1:$1,PROSPER_Kotwani!$50:$50,""),
IF($C22="Jonathan Wellner",_xlfn.XLOOKUP($B22,PROSPER_Wellner!$1:$1,PROSPER_Wellner!$50:$50,""),
IF($C22="Travis Harvey",_xlfn.XLOOKUP($B22,PROSPER_Harvey!$1:$1,PROSPER_Harvey!$50:$50,""),"")))))))="","",
IF($C22="Christopher Lobo",_xlfn.XLOOKUP($B22,PROSPER_Lobo!$1:$1,PROSPER_Lobo!$50:$50,""),
IF($C22="Naren Baliga",_xlfn.XLOOKUP($B22,PROSPER_Baliga!$1:$1,PROSPER_Baliga!$50:$50,""),
IF($C22="Thorsten Huhn",_xlfn.XLOOKUP($B22,PROSPER_Huhn!$1:$1,PROSPER_Huhn!$50:$50,""),
IF($C22="Nick Hull",_xlfn.XLOOKUP($B22,PROSPER_Hull!$1:$1,PROSPER_Hull!$50:$50,""),
IF($C22="Monika Kotwani",_xlfn.XLOOKUP($B22,PROSPER_Kotwani!$1:$1,PROSPER_Kotwani!$50:$50,""),
IF($C22="Jonathan Wellner",_xlfn.XLOOKUP($B22,PROSPER_Wellner!$1:$1,PROSPER_Wellner!$50:$50,""),
IF($C22="Travis Harvey",_xlfn.XLOOKUP($B22,PROSPER_Harvey!$1:$1,PROSPER_Harvey!$50:$50,""),"")))))))))</f>
        <v>No Score</v>
      </c>
      <c r="GV22" s="134" t="str">
        <f>IF(IF(IF($C22="Christopher Lobo",_xlfn.XLOOKUP($B22,PROSPER_Lobo!$1:$1,PROSPER_Lobo!$51:$51,""),
IF($C22="Naren Baliga",_xlfn.XLOOKUP($B22,PROSPER_Baliga!$1:$1,PROSPER_Baliga!$51:$51,""),
IF($C22="Thorsten Huhn",_xlfn.XLOOKUP($B22,PROSPER_Huhn!$1:$1,PROSPER_Huhn!$51:$51,""),
IF($C22="Nick Hull",_xlfn.XLOOKUP($B22,PROSPER_Hull!$1:$1,PROSPER_Hull!$51:$51,""),
IF($C22="Monika Kotwani",_xlfn.XLOOKUP($B22,PROSPER_Kotwani!$1:$1,PROSPER_Kotwani!$51:$51,""),
IF($C22="Jonathan Wellner",_xlfn.XLOOKUP($B22,PROSPER_Wellner!$1:$1,PROSPER_Wellner!$51:$51,""),
IF($C22="Travis Harvey",_xlfn.XLOOKUP($B22,PROSPER_Harvey!$1:$1,PROSPER_Harvey!$51:$51,""),"")))))))="","",
IF($C22="Christopher Lobo",_xlfn.XLOOKUP($B22,PROSPER_Lobo!$1:$1,PROSPER_Lobo!$51:$51,""),
IF($C22="Naren Baliga",_xlfn.XLOOKUP($B22,PROSPER_Baliga!$1:$1,PROSPER_Baliga!$51:$51,""),
IF($C22="Thorsten Huhn",_xlfn.XLOOKUP($B22,PROSPER_Huhn!$1:$1,PROSPER_Huhn!$51:$51,""),
IF($C22="Nick Hull",_xlfn.XLOOKUP($B22,PROSPER_Hull!$1:$1,PROSPER_Hull!$51:$51,""),
IF($C22="Monika Kotwani",_xlfn.XLOOKUP($B22,PROSPER_Kotwani!$1:$1,PROSPER_Kotwani!$51:$51,""),
IF($C22="Jonathan Wellner",_xlfn.XLOOKUP($B22,PROSPER_Wellner!$1:$1,PROSPER_Wellner!$51:$51,""),
IF($C22="Travis Harvey",_xlfn.XLOOKUP($B22,PROSPER_Harvey!$1:$1,PROSPER_Harvey!$51:$51,""),""))))))))="","No Comment",IF(IF($C22="Christopher Lobo",_xlfn.XLOOKUP($B22,PROSPER_Lobo!$1:$1,PROSPER_Lobo!$51:$51,""),
IF($C22="Naren Baliga",_xlfn.XLOOKUP($B22,PROSPER_Baliga!$1:$1,PROSPER_Baliga!$51:$51,""),
IF($C22="Thorsten Huhn",_xlfn.XLOOKUP($B22,PROSPER_Huhn!$1:$1,PROSPER_Huhn!$51:$51,""),
IF($C22="Nick Hull",_xlfn.XLOOKUP($B22,PROSPER_Hull!$1:$1,PROSPER_Hull!$51:$51,""),
IF($C22="Monika Kotwani",_xlfn.XLOOKUP($B22,PROSPER_Kotwani!$1:$1,PROSPER_Kotwani!$51:$51,""),
IF($C22="Jonathan Wellner",_xlfn.XLOOKUP($B22,PROSPER_Wellner!$1:$1,PROSPER_Wellner!$51:$51,""),
IF($C22="Travis Harvey",_xlfn.XLOOKUP($B22,PROSPER_Harvey!$1:$1,PROSPER_Harvey!$51:$51,""),"")))))))="","",
IF($C22="Christopher Lobo",_xlfn.XLOOKUP($B22,PROSPER_Lobo!$1:$1,PROSPER_Lobo!$51:$51,""),
IF($C22="Naren Baliga",_xlfn.XLOOKUP($B22,PROSPER_Baliga!$1:$1,PROSPER_Baliga!$51:$51,""),
IF($C22="Thorsten Huhn",_xlfn.XLOOKUP($B22,PROSPER_Huhn!$1:$1,PROSPER_Huhn!$51:$51,""),
IF($C22="Nick Hull",_xlfn.XLOOKUP($B22,PROSPER_Hull!$1:$1,PROSPER_Hull!$51:$51,""),
IF($C22="Monika Kotwani",_xlfn.XLOOKUP($B22,PROSPER_Kotwani!$1:$1,PROSPER_Kotwani!$51:$51,""),
IF($C22="Jonathan Wellner",_xlfn.XLOOKUP($B22,PROSPER_Wellner!$1:$1,PROSPER_Wellner!$51:$51,""),
IF($C22="Travis Harvey",_xlfn.XLOOKUP($B22,PROSPER_Harvey!$1:$1,PROSPER_Harvey!$51:$51,""),"")))))))))</f>
        <v>No Comment</v>
      </c>
      <c r="GW22" s="133" t="str">
        <f>_xlfn.XLOOKUP($B22,Vlookups_Local!B:B,Vlookups_Local!E:E,"N/A")</f>
        <v>No Data</v>
      </c>
      <c r="GX22" s="134" t="str">
        <f>IF(IF(IF($C22="Christopher Lobo",_xlfn.XLOOKUP($B22,PROSPER_Lobo!$1:$1,PROSPER_Lobo!$53:$53,""),
IF($C22="Naren Baliga",_xlfn.XLOOKUP($B22,PROSPER_Baliga!$1:$1,PROSPER_Baliga!$53:$53,""),
IF($C22="Thorsten Huhn",_xlfn.XLOOKUP($B22,PROSPER_Huhn!$1:$1,PROSPER_Huhn!$53:$53,""),
IF($C22="Nick Hull",_xlfn.XLOOKUP($B22,PROSPER_Hull!$1:$1,PROSPER_Hull!$53:$53,""),
IF($C22="Monika Kotwani",_xlfn.XLOOKUP($B22,PROSPER_Kotwani!$1:$1,PROSPER_Kotwani!$53:$53,""),
IF($C22="Jonathan Wellner",_xlfn.XLOOKUP($B22,PROSPER_Wellner!$1:$1,PROSPER_Wellner!$53:$53,""),
IF($C22="Travis Harvey",_xlfn.XLOOKUP($B22,PROSPER_Harvey!$1:$1,PROSPER_Harvey!$53:$53,""),"")))))))="","",
IF($C22="Christopher Lobo",_xlfn.XLOOKUP($B22,PROSPER_Lobo!$1:$1,PROSPER_Lobo!$53:$53,""),
IF($C22="Naren Baliga",_xlfn.XLOOKUP($B22,PROSPER_Baliga!$1:$1,PROSPER_Baliga!$53:$53,""),
IF($C22="Thorsten Huhn",_xlfn.XLOOKUP($B22,PROSPER_Huhn!$1:$1,PROSPER_Huhn!$53:$53,""),
IF($C22="Nick Hull",_xlfn.XLOOKUP($B22,PROSPER_Hull!$1:$1,PROSPER_Hull!$53:$53,""),
IF($C22="Monika Kotwani",_xlfn.XLOOKUP($B22,PROSPER_Kotwani!$1:$1,PROSPER_Kotwani!$53:$53,""),
IF($C22="Jonathan Wellner",_xlfn.XLOOKUP($B22,PROSPER_Wellner!$1:$1,PROSPER_Wellner!$53:$53,""),
IF($C22="Travis Harvey",_xlfn.XLOOKUP($B22,PROSPER_Harvey!$1:$1,PROSPER_Harvey!$53:$53,""),""))))))))="","No Comment",IF(IF($C22="Christopher Lobo",_xlfn.XLOOKUP($B22,PROSPER_Lobo!$1:$1,PROSPER_Lobo!$53:$53,""),
IF($C22="Naren Baliga",_xlfn.XLOOKUP($B22,PROSPER_Baliga!$1:$1,PROSPER_Baliga!$53:$53,""),
IF($C22="Thorsten Huhn",_xlfn.XLOOKUP($B22,PROSPER_Huhn!$1:$1,PROSPER_Huhn!$53:$53,""),
IF($C22="Nick Hull",_xlfn.XLOOKUP($B22,PROSPER_Hull!$1:$1,PROSPER_Hull!$53:$53,""),
IF($C22="Monika Kotwani",_xlfn.XLOOKUP($B22,PROSPER_Kotwani!$1:$1,PROSPER_Kotwani!$53:$53,""),
IF($C22="Jonathan Wellner",_xlfn.XLOOKUP($B22,PROSPER_Wellner!$1:$1,PROSPER_Wellner!$53:$53,""),
IF($C22="Travis Harvey",_xlfn.XLOOKUP($B22,PROSPER_Harvey!$1:$1,PROSPER_Harvey!$53:$53,""),"")))))))="","",
IF($C22="Christopher Lobo",_xlfn.XLOOKUP($B22,PROSPER_Lobo!$1:$1,PROSPER_Lobo!$53:$53,""),
IF($C22="Naren Baliga",_xlfn.XLOOKUP($B22,PROSPER_Baliga!$1:$1,PROSPER_Baliga!$53:$53,""),
IF($C22="Thorsten Huhn",_xlfn.XLOOKUP($B22,PROSPER_Huhn!$1:$1,PROSPER_Huhn!$53:$53,""),
IF($C22="Nick Hull",_xlfn.XLOOKUP($B22,PROSPER_Hull!$1:$1,PROSPER_Hull!$53:$53,""),
IF($C22="Monika Kotwani",_xlfn.XLOOKUP($B22,PROSPER_Kotwani!$1:$1,PROSPER_Kotwani!$53:$53,""),
IF($C22="Jonathan Wellner",_xlfn.XLOOKUP($B22,PROSPER_Wellner!$1:$1,PROSPER_Wellner!$53:$53,""),
IF($C22="Travis Harvey",_xlfn.XLOOKUP($B22,PROSPER_Harvey!$1:$1,PROSPER_Harvey!$53:$53,""),"")))))))))</f>
        <v>No Comment</v>
      </c>
      <c r="GY22" s="133" t="str">
        <f>IF(IF(IF($C22="Christopher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Kotwani",_xlfn.XLOOKUP($B22,PROSPER_Kotwani!$1:$1,PROSPER_Kotwani!$54:$54,""),
IF($C22="Jonathan Wellner",_xlfn.XLOOKUP($B22,PROSPER_Wellner!$1:$1,PROSPER_Wellner!$54:$54,""),
IF($C22="Travis Harvey",_xlfn.XLOOKUP($B22,PROSPER_Harvey!$1:$1,PROSPER_Harvey!$54:$54,""),"")))))))="","",
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Kotwani",_xlfn.XLOOKUP($B22,PROSPER_Kotwani!$1:$1,PROSPER_Kotwani!$54:$54,""),
IF($C22="Jonathan Wellner",_xlfn.XLOOKUP($B22,PROSPER_Wellner!$1:$1,PROSPER_Wellner!$54:$54,""),
IF($C22="Travis Harvey",_xlfn.XLOOKUP($B22,PROSPER_Harvey!$1:$1,PROSPER_Harvey!$54:$54,""),""))))))))="","No Score",IF(IF($C22="Christopher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Kotwani",_xlfn.XLOOKUP($B22,PROSPER_Kotwani!$1:$1,PROSPER_Kotwani!$54:$54,""),
IF($C22="Jonathan Wellner",_xlfn.XLOOKUP($B22,PROSPER_Wellner!$1:$1,PROSPER_Wellner!$54:$54,""),
IF($C22="Travis Harvey",_xlfn.XLOOKUP($B22,PROSPER_Harvey!$1:$1,PROSPER_Harvey!$54:$54,""),"")))))))="","",
IF($C22="Christopher Lobo",_xlfn.XLOOKUP($B22,PROSPER_Lobo!$1:$1,PROSPER_Lobo!$54:$54,""),
IF($C22="Naren Baliga",_xlfn.XLOOKUP($B22,PROSPER_Baliga!$1:$1,PROSPER_Baliga!$54:$54,""),
IF($C22="Thorsten Huhn",_xlfn.XLOOKUP($B22,PROSPER_Huhn!$1:$1,PROSPER_Huhn!$54:$54,""),
IF($C22="Nick Hull",_xlfn.XLOOKUP($B22,PROSPER_Hull!$1:$1,PROSPER_Hull!$54:$54,""),
IF($C22="Monika Kotwani",_xlfn.XLOOKUP($B22,PROSPER_Kotwani!$1:$1,PROSPER_Kotwani!$54:$54,""),
IF($C22="Jonathan Wellner",_xlfn.XLOOKUP($B22,PROSPER_Wellner!$1:$1,PROSPER_Wellner!$54:$54,""),
IF($C22="Travis Harvey",_xlfn.XLOOKUP($B22,PROSPER_Harvey!$1:$1,PROSPER_Harvey!$54:$54,""),"")))))))))</f>
        <v>No Score</v>
      </c>
      <c r="GZ22" s="134" t="str">
        <f>IF(IF(IF($C22="Christopher Lobo",_xlfn.XLOOKUP($B22,PROSPER_Lobo!$1:$1,PROSPER_Lobo!$55:$55,""),
IF($C22="Naren Baliga",_xlfn.XLOOKUP($B22,PROSPER_Baliga!$1:$1,PROSPER_Baliga!$55:$55,""),
IF($C22="Thorsten Huhn",_xlfn.XLOOKUP($B22,PROSPER_Huhn!$1:$1,PROSPER_Huhn!$55:$55,""),
IF($C22="Nick Hull",_xlfn.XLOOKUP($B22,PROSPER_Hull!$1:$1,PROSPER_Hull!$55:$55,""),
IF($C22="Monika Kotwani",_xlfn.XLOOKUP($B22,PROSPER_Kotwani!$1:$1,PROSPER_Kotwani!$55:$55,""),
IF($C22="Jonathan Wellner",_xlfn.XLOOKUP($B22,PROSPER_Wellner!$1:$1,PROSPER_Wellner!$55:$55,""),
IF($C22="Travis Harvey",_xlfn.XLOOKUP($B22,PROSPER_Harvey!$1:$1,PROSPER_Harvey!$55:$55,""),"")))))))="","",
IF($C22="Christopher Lobo",_xlfn.XLOOKUP($B22,PROSPER_Lobo!$1:$1,PROSPER_Lobo!$55:$55,""),
IF($C22="Naren Baliga",_xlfn.XLOOKUP($B22,PROSPER_Baliga!$1:$1,PROSPER_Baliga!$55:$55,""),
IF($C22="Thorsten Huhn",_xlfn.XLOOKUP($B22,PROSPER_Huhn!$1:$1,PROSPER_Huhn!$55:$55,""),
IF($C22="Nick Hull",_xlfn.XLOOKUP($B22,PROSPER_Hull!$1:$1,PROSPER_Hull!$55:$55,""),
IF($C22="Monika Kotwani",_xlfn.XLOOKUP($B22,PROSPER_Kotwani!$1:$1,PROSPER_Kotwani!$55:$55,""),
IF($C22="Jonathan Wellner",_xlfn.XLOOKUP($B22,PROSPER_Wellner!$1:$1,PROSPER_Wellner!$55:$55,""),
IF($C22="Travis Harvey",_xlfn.XLOOKUP($B22,PROSPER_Harvey!$1:$1,PROSPER_Harvey!$55:$55,""),""))))))))="","No Comment",IF(IF($C22="Christopher Lobo",_xlfn.XLOOKUP($B22,PROSPER_Lobo!$1:$1,PROSPER_Lobo!$55:$55,""),
IF($C22="Naren Baliga",_xlfn.XLOOKUP($B22,PROSPER_Baliga!$1:$1,PROSPER_Baliga!$55:$55,""),
IF($C22="Thorsten Huhn",_xlfn.XLOOKUP($B22,PROSPER_Huhn!$1:$1,PROSPER_Huhn!$55:$55,""),
IF($C22="Nick Hull",_xlfn.XLOOKUP($B22,PROSPER_Hull!$1:$1,PROSPER_Hull!$55:$55,""),
IF($C22="Monika Kotwani",_xlfn.XLOOKUP($B22,PROSPER_Kotwani!$1:$1,PROSPER_Kotwani!$55:$55,""),
IF($C22="Jonathan Wellner",_xlfn.XLOOKUP($B22,PROSPER_Wellner!$1:$1,PROSPER_Wellner!$55:$55,""),
IF($C22="Travis Harvey",_xlfn.XLOOKUP($B22,PROSPER_Harvey!$1:$1,PROSPER_Harvey!$55:$55,""),"")))))))="","",
IF($C22="Christopher Lobo",_xlfn.XLOOKUP($B22,PROSPER_Lobo!$1:$1,PROSPER_Lobo!$55:$55,""),
IF($C22="Naren Baliga",_xlfn.XLOOKUP($B22,PROSPER_Baliga!$1:$1,PROSPER_Baliga!$55:$55,""),
IF($C22="Thorsten Huhn",_xlfn.XLOOKUP($B22,PROSPER_Huhn!$1:$1,PROSPER_Huhn!$55:$55,""),
IF($C22="Nick Hull",_xlfn.XLOOKUP($B22,PROSPER_Hull!$1:$1,PROSPER_Hull!$55:$55,""),
IF($C22="Monika Kotwani",_xlfn.XLOOKUP($B22,PROSPER_Kotwani!$1:$1,PROSPER_Kotwani!$55:$55,""),
IF($C22="Jonathan Wellner",_xlfn.XLOOKUP($B22,PROSPER_Wellner!$1:$1,PROSPER_Wellner!$55:$55,""),
IF($C22="Travis Harvey",_xlfn.XLOOKUP($B22,PROSPER_Harvey!$1:$1,PROSPER_Harvey!$55:$55,""),"")))))))))</f>
        <v>No Comment</v>
      </c>
      <c r="HA22" s="133" t="str">
        <f>IF(IF(IF($C22="Christopher Lobo",_xlfn.XLOOKUP($B22,PROSPER_Lobo!$1:$1,PROSPER_Lobo!$56:$56,""),
IF($C22="Naren Baliga",_xlfn.XLOOKUP($B22,PROSPER_Baliga!$1:$1,PROSPER_Baliga!$56:$56,""),
IF($C22="Thorsten Huhn",_xlfn.XLOOKUP($B22,PROSPER_Huhn!$1:$1,PROSPER_Huhn!$56:$56,""),
IF($C22="Nick Hull",_xlfn.XLOOKUP($B22,PROSPER_Hull!$1:$1,PROSPER_Hull!$56:$56,""),
IF($C22="Monika Kotwani",_xlfn.XLOOKUP($B22,PROSPER_Kotwani!$1:$1,PROSPER_Kotwani!$56:$56,""),
IF($C22="Jonathan Wellner",_xlfn.XLOOKUP($B22,PROSPER_Wellner!$1:$1,PROSPER_Wellner!$56:$56,""),
IF($C22="Travis Harvey",_xlfn.XLOOKUP($B22,PROSPER_Harvey!$1:$1,PROSPER_Harvey!$56:$56,""),"")))))))="","",
IF($C22="Christopher Lobo",_xlfn.XLOOKUP($B22,PROSPER_Lobo!$1:$1,PROSPER_Lobo!$56:$56,""),
IF($C22="Naren Baliga",_xlfn.XLOOKUP($B22,PROSPER_Baliga!$1:$1,PROSPER_Baliga!$56:$56,""),
IF($C22="Thorsten Huhn",_xlfn.XLOOKUP($B22,PROSPER_Huhn!$1:$1,PROSPER_Huhn!$56:$56,""),
IF($C22="Nick Hull",_xlfn.XLOOKUP($B22,PROSPER_Hull!$1:$1,PROSPER_Hull!$56:$56,""),
IF($C22="Monika Kotwani",_xlfn.XLOOKUP($B22,PROSPER_Kotwani!$1:$1,PROSPER_Kotwani!$56:$56,""),
IF($C22="Jonathan Wellner",_xlfn.XLOOKUP($B22,PROSPER_Wellner!$1:$1,PROSPER_Wellner!$56:$56,""),
IF($C22="Travis Harvey",_xlfn.XLOOKUP($B22,PROSPER_Harvey!$1:$1,PROSPER_Harvey!$56:$56,""),""))))))))="","No Score",IF(IF($C22="Christopher Lobo",_xlfn.XLOOKUP($B22,PROSPER_Lobo!$1:$1,PROSPER_Lobo!$56:$56,""),
IF($C22="Naren Baliga",_xlfn.XLOOKUP($B22,PROSPER_Baliga!$1:$1,PROSPER_Baliga!$56:$56,""),
IF($C22="Thorsten Huhn",_xlfn.XLOOKUP($B22,PROSPER_Huhn!$1:$1,PROSPER_Huhn!$56:$56,""),
IF($C22="Nick Hull",_xlfn.XLOOKUP($B22,PROSPER_Hull!$1:$1,PROSPER_Hull!$56:$56,""),
IF($C22="Monika Kotwani",_xlfn.XLOOKUP($B22,PROSPER_Kotwani!$1:$1,PROSPER_Kotwani!$56:$56,""),
IF($C22="Jonathan Wellner",_xlfn.XLOOKUP($B22,PROSPER_Wellner!$1:$1,PROSPER_Wellner!$56:$56,""),
IF($C22="Travis Harvey",_xlfn.XLOOKUP($B22,PROSPER_Harvey!$1:$1,PROSPER_Harvey!$56:$56,""),"")))))))="","",
IF($C22="Christopher Lobo",_xlfn.XLOOKUP($B22,PROSPER_Lobo!$1:$1,PROSPER_Lobo!$56:$56,""),
IF($C22="Naren Baliga",_xlfn.XLOOKUP($B22,PROSPER_Baliga!$1:$1,PROSPER_Baliga!$56:$56,""),
IF($C22="Thorsten Huhn",_xlfn.XLOOKUP($B22,PROSPER_Huhn!$1:$1,PROSPER_Huhn!$56:$56,""),
IF($C22="Nick Hull",_xlfn.XLOOKUP($B22,PROSPER_Hull!$1:$1,PROSPER_Hull!$56:$56,""),
IF($C22="Monika Kotwani",_xlfn.XLOOKUP($B22,PROSPER_Kotwani!$1:$1,PROSPER_Kotwani!$56:$56,""),
IF($C22="Jonathan Wellner",_xlfn.XLOOKUP($B22,PROSPER_Wellner!$1:$1,PROSPER_Wellner!$56:$56,""),
IF($C22="Travis Harvey",_xlfn.XLOOKUP($B22,PROSPER_Harvey!$1:$1,PROSPER_Harvey!$56:$56,""),"")))))))))</f>
        <v>No Score</v>
      </c>
      <c r="HB22" s="134" t="str">
        <f>IF(IF(IF($C22="Christopher Lobo",_xlfn.XLOOKUP($B22,PROSPER_Lobo!$1:$1,PROSPER_Lobo!$57:$57,""),
IF($C22="Naren Baliga",_xlfn.XLOOKUP($B22,PROSPER_Baliga!$1:$1,PROSPER_Baliga!$57:$57,""),
IF($C22="Thorsten Huhn",_xlfn.XLOOKUP($B22,PROSPER_Huhn!$1:$1,PROSPER_Huhn!$57:$57,""),
IF($C22="Nick Hull",_xlfn.XLOOKUP($B22,PROSPER_Hull!$1:$1,PROSPER_Hull!$57:$57,""),
IF($C22="Monika Kotwani",_xlfn.XLOOKUP($B22,PROSPER_Kotwani!$1:$1,PROSPER_Kotwani!$57:$57,""),
IF($C22="Jonathan Wellner",_xlfn.XLOOKUP($B22,PROSPER_Wellner!$1:$1,PROSPER_Wellner!$57:$57,""),
IF($C22="Travis Harvey",_xlfn.XLOOKUP($B22,PROSPER_Harvey!$1:$1,PROSPER_Harvey!$57:$57,""),"")))))))="","",
IF($C22="Christopher Lobo",_xlfn.XLOOKUP($B22,PROSPER_Lobo!$1:$1,PROSPER_Lobo!$57:$57,""),
IF($C22="Naren Baliga",_xlfn.XLOOKUP($B22,PROSPER_Baliga!$1:$1,PROSPER_Baliga!$57:$57,""),
IF($C22="Thorsten Huhn",_xlfn.XLOOKUP($B22,PROSPER_Huhn!$1:$1,PROSPER_Huhn!$57:$57,""),
IF($C22="Nick Hull",_xlfn.XLOOKUP($B22,PROSPER_Hull!$1:$1,PROSPER_Hull!$57:$57,""),
IF($C22="Monika Kotwani",_xlfn.XLOOKUP($B22,PROSPER_Kotwani!$1:$1,PROSPER_Kotwani!$57:$57,""),
IF($C22="Jonathan Wellner",_xlfn.XLOOKUP($B22,PROSPER_Wellner!$1:$1,PROSPER_Wellner!$57:$57,""),
IF($C22="Travis Harvey",_xlfn.XLOOKUP($B22,PROSPER_Harvey!$1:$1,PROSPER_Harvey!$57:$57,""),""))))))))="","No Comment",IF(IF($C22="Christopher Lobo",_xlfn.XLOOKUP($B22,PROSPER_Lobo!$1:$1,PROSPER_Lobo!$57:$57,""),
IF($C22="Naren Baliga",_xlfn.XLOOKUP($B22,PROSPER_Baliga!$1:$1,PROSPER_Baliga!$57:$57,""),
IF($C22="Thorsten Huhn",_xlfn.XLOOKUP($B22,PROSPER_Huhn!$1:$1,PROSPER_Huhn!$57:$57,""),
IF($C22="Nick Hull",_xlfn.XLOOKUP($B22,PROSPER_Hull!$1:$1,PROSPER_Hull!$57:$57,""),
IF($C22="Monika Kotwani",_xlfn.XLOOKUP($B22,PROSPER_Kotwani!$1:$1,PROSPER_Kotwani!$57:$57,""),
IF($C22="Jonathan Wellner",_xlfn.XLOOKUP($B22,PROSPER_Wellner!$1:$1,PROSPER_Wellner!$57:$57,""),
IF($C22="Travis Harvey",_xlfn.XLOOKUP($B22,PROSPER_Harvey!$1:$1,PROSPER_Harvey!$57:$57,""),"")))))))="","",
IF($C22="Christopher Lobo",_xlfn.XLOOKUP($B22,PROSPER_Lobo!$1:$1,PROSPER_Lobo!$57:$57,""),
IF($C22="Naren Baliga",_xlfn.XLOOKUP($B22,PROSPER_Baliga!$1:$1,PROSPER_Baliga!$57:$57,""),
IF($C22="Thorsten Huhn",_xlfn.XLOOKUP($B22,PROSPER_Huhn!$1:$1,PROSPER_Huhn!$57:$57,""),
IF($C22="Nick Hull",_xlfn.XLOOKUP($B22,PROSPER_Hull!$1:$1,PROSPER_Hull!$57:$57,""),
IF($C22="Monika Kotwani",_xlfn.XLOOKUP($B22,PROSPER_Kotwani!$1:$1,PROSPER_Kotwani!$57:$57,""),
IF($C22="Jonathan Wellner",_xlfn.XLOOKUP($B22,PROSPER_Wellner!$1:$1,PROSPER_Wellner!$57:$57,""),
IF($C22="Travis Harvey",_xlfn.XLOOKUP($B22,PROSPER_Harvey!$1:$1,PROSPER_Harvey!$57:$57,""),"")))))))))</f>
        <v>No Comment</v>
      </c>
      <c r="HC22" s="192" t="str">
        <f t="shared" si="202"/>
        <v>N/A</v>
      </c>
      <c r="HD22" s="135" t="str">
        <f>_xlfn.XLOOKUP(B22,PROSPERInitial_Query!$E:$E,PROSPERInitial_Query!$AK:$AK,"",,-1)</f>
        <v/>
      </c>
      <c r="HE22" s="136" t="str">
        <f t="shared" si="94"/>
        <v>Harikishan Kolli4 - SuccessServices Quality</v>
      </c>
      <c r="HF22" s="136" t="str">
        <f>_xlfn.XLOOKUP(HE22,PROSPERDelta_Query!BK:BK,PROSPERDelta_Query!AX:AX,"",,-1)</f>
        <v/>
      </c>
      <c r="HG22" s="137" t="str">
        <f t="shared" si="203"/>
        <v>N/A</v>
      </c>
      <c r="HH22" s="137" t="str">
        <f>IF(IF(IF($C22="Christopher Lobo",_xlfn.XLOOKUP($B22,PROSPER_Lobo!$1:$1,PROSPER_Lobo!$58:$58,""),
IF($C22="Naren Baliga",_xlfn.XLOOKUP($B22,PROSPER_Baliga!$1:$1,PROSPER_Baliga!$58:$58,""),
IF($C22="Thorsten Huhn",_xlfn.XLOOKUP($B22,PROSPER_Huhn!$1:$1,PROSPER_Huhn!$58:$58,""),
IF($C22="Nick Hull",_xlfn.XLOOKUP($B22,PROSPER_Hull!$1:$1,PROSPER_Hull!$58:$58,""),
IF($C22="Monika Kotwani",_xlfn.XLOOKUP($B22,PROSPER_Kotwani!$1:$1,PROSPER_Kotwani!$58:$58,""),
IF($C22="Jonathan Wellner",_xlfn.XLOOKUP($B22,PROSPER_Wellner!$1:$1,PROSPER_Wellner!$58:$58,""),
IF($C22="Travis Harvey",_xlfn.XLOOKUP($B22,PROSPER_Harvey!$1:$1,PROSPER_Harvey!$58:$58,""),"")))))))="","",
IF($C22="Christopher Lobo",_xlfn.XLOOKUP($B22,PROSPER_Lobo!$1:$1,PROSPER_Lobo!$58:$58,""),
IF($C22="Naren Baliga",_xlfn.XLOOKUP($B22,PROSPER_Baliga!$1:$1,PROSPER_Baliga!$58:$58,""),
IF($C22="Thorsten Huhn",_xlfn.XLOOKUP($B22,PROSPER_Huhn!$1:$1,PROSPER_Huhn!$58:$58,""),
IF($C22="Nick Hull",_xlfn.XLOOKUP($B22,PROSPER_Hull!$1:$1,PROSPER_Hull!$58:$58,""),
IF($C22="Monika Kotwani",_xlfn.XLOOKUP($B22,PROSPER_Kotwani!$1:$1,PROSPER_Kotwani!$58:$58,""),
IF($C22="Jonathan Wellner",_xlfn.XLOOKUP($B22,PROSPER_Wellner!$1:$1,PROSPER_Wellner!$58:$58,""),
IF($C22="Travis Harvey",_xlfn.XLOOKUP($B22,PROSPER_Harvey!$1:$1,PROSPER_Harvey!$58:$58,""),""))))))))="","No Score",IF(IF($C22="Christopher Lobo",_xlfn.XLOOKUP($B22,PROSPER_Lobo!$1:$1,PROSPER_Lobo!$58:$58,""),
IF($C22="Naren Baliga",_xlfn.XLOOKUP($B22,PROSPER_Baliga!$1:$1,PROSPER_Baliga!$58:$58,""),
IF($C22="Thorsten Huhn",_xlfn.XLOOKUP($B22,PROSPER_Huhn!$1:$1,PROSPER_Huhn!$58:$58,""),
IF($C22="Nick Hull",_xlfn.XLOOKUP($B22,PROSPER_Hull!$1:$1,PROSPER_Hull!$58:$58,""),
IF($C22="Monika Kotwani",_xlfn.XLOOKUP($B22,PROSPER_Kotwani!$1:$1,PROSPER_Kotwani!$58:$58,""),
IF($C22="Jonathan Wellner",_xlfn.XLOOKUP($B22,PROSPER_Wellner!$1:$1,PROSPER_Wellner!$58:$58,""),
IF($C22="Travis Harvey",_xlfn.XLOOKUP($B22,PROSPER_Harvey!$1:$1,PROSPER_Harvey!$58:$58,""),"")))))))="","",
IF($C22="Christopher Lobo",_xlfn.XLOOKUP($B22,PROSPER_Lobo!$1:$1,PROSPER_Lobo!$58:$58,""),
IF($C22="Naren Baliga",_xlfn.XLOOKUP($B22,PROSPER_Baliga!$1:$1,PROSPER_Baliga!$58:$58,""),
IF($C22="Thorsten Huhn",_xlfn.XLOOKUP($B22,PROSPER_Huhn!$1:$1,PROSPER_Huhn!$58:$58,""),
IF($C22="Nick Hull",_xlfn.XLOOKUP($B22,PROSPER_Hull!$1:$1,PROSPER_Hull!$58:$58,""),
IF($C22="Monika Kotwani",_xlfn.XLOOKUP($B22,PROSPER_Kotwani!$1:$1,PROSPER_Kotwani!$58:$58,""),
IF($C22="Jonathan Wellner",_xlfn.XLOOKUP($B22,PROSPER_Wellner!$1:$1,PROSPER_Wellner!$58:$58,""),
IF($C22="Travis Harvey",_xlfn.XLOOKUP($B22,PROSPER_Harvey!$1:$1,PROSPER_Harvey!$58:$58,""),"")))))))))</f>
        <v>No Score</v>
      </c>
      <c r="HI22" s="138" t="str">
        <f>IF(IF(IF($C22="Christopher Lobo",_xlfn.XLOOKUP($B22,PROSPER_Lobo!$1:$1,PROSPER_Lobo!$59:$59,""),
IF($C22="Naren Baliga",_xlfn.XLOOKUP($B22,PROSPER_Baliga!$1:$1,PROSPER_Baliga!$59:$59,""),
IF($C22="Thorsten Huhn",_xlfn.XLOOKUP($B22,PROSPER_Huhn!$1:$1,PROSPER_Huhn!$59:$59,""),
IF($C22="Nick Hull",_xlfn.XLOOKUP($B22,PROSPER_Hull!$1:$1,PROSPER_Hull!$59:$59,""),
IF($C22="Monika Kotwani",_xlfn.XLOOKUP($B22,PROSPER_Kotwani!$1:$1,PROSPER_Kotwani!$59:$59,""),
IF($C22="Jonathan Wellner",_xlfn.XLOOKUP($B22,PROSPER_Wellner!$1:$1,PROSPER_Wellner!$59:$59,""),
IF($C22="Travis Harvey",_xlfn.XLOOKUP($B22,PROSPER_Harvey!$1:$1,PROSPER_Harvey!$59:$59,""),"")))))))="","",
IF($C22="Christopher Lobo",_xlfn.XLOOKUP($B22,PROSPER_Lobo!$1:$1,PROSPER_Lobo!$59:$59,""),
IF($C22="Naren Baliga",_xlfn.XLOOKUP($B22,PROSPER_Baliga!$1:$1,PROSPER_Baliga!$59:$59,""),
IF($C22="Thorsten Huhn",_xlfn.XLOOKUP($B22,PROSPER_Huhn!$1:$1,PROSPER_Huhn!$59:$59,""),
IF($C22="Nick Hull",_xlfn.XLOOKUP($B22,PROSPER_Hull!$1:$1,PROSPER_Hull!$59:$59,""),
IF($C22="Monika Kotwani",_xlfn.XLOOKUP($B22,PROSPER_Kotwani!$1:$1,PROSPER_Kotwani!$59:$59,""),
IF($C22="Jonathan Wellner",_xlfn.XLOOKUP($B22,PROSPER_Wellner!$1:$1,PROSPER_Wellner!$59:$59,""),
IF($C22="Travis Harvey",_xlfn.XLOOKUP($B22,PROSPER_Harvey!$1:$1,PROSPER_Harvey!$59:$59,""),""))))))))="","No Comment",IF(IF($C22="Christopher Lobo",_xlfn.XLOOKUP($B22,PROSPER_Lobo!$1:$1,PROSPER_Lobo!$59:$59,""),
IF($C22="Naren Baliga",_xlfn.XLOOKUP($B22,PROSPER_Baliga!$1:$1,PROSPER_Baliga!$59:$59,""),
IF($C22="Thorsten Huhn",_xlfn.XLOOKUP($B22,PROSPER_Huhn!$1:$1,PROSPER_Huhn!$59:$59,""),
IF($C22="Nick Hull",_xlfn.XLOOKUP($B22,PROSPER_Hull!$1:$1,PROSPER_Hull!$59:$59,""),
IF($C22="Monika Kotwani",_xlfn.XLOOKUP($B22,PROSPER_Kotwani!$1:$1,PROSPER_Kotwani!$59:$59,""),
IF($C22="Jonathan Wellner",_xlfn.XLOOKUP($B22,PROSPER_Wellner!$1:$1,PROSPER_Wellner!$59:$59,""),
IF($C22="Travis Harvey",_xlfn.XLOOKUP($B22,PROSPER_Harvey!$1:$1,PROSPER_Harvey!$59:$59,""),"")))))))="","",
IF($C22="Christopher Lobo",_xlfn.XLOOKUP($B22,PROSPER_Lobo!$1:$1,PROSPER_Lobo!$59:$59,""),
IF($C22="Naren Baliga",_xlfn.XLOOKUP($B22,PROSPER_Baliga!$1:$1,PROSPER_Baliga!$59:$59,""),
IF($C22="Thorsten Huhn",_xlfn.XLOOKUP($B22,PROSPER_Huhn!$1:$1,PROSPER_Huhn!$59:$59,""),
IF($C22="Nick Hull",_xlfn.XLOOKUP($B22,PROSPER_Hull!$1:$1,PROSPER_Hull!$59:$59,""),
IF($C22="Monika Kotwani",_xlfn.XLOOKUP($B22,PROSPER_Kotwani!$1:$1,PROSPER_Kotwani!$59:$59,""),
IF($C22="Jonathan Wellner",_xlfn.XLOOKUP($B22,PROSPER_Wellner!$1:$1,PROSPER_Wellner!$59:$59,""),
IF($C22="Travis Harvey",_xlfn.XLOOKUP($B22,PROSPER_Harvey!$1:$1,PROSPER_Harvey!$59:$59,""),"")))))))))</f>
        <v>No Comment</v>
      </c>
      <c r="HJ22" s="188" t="str">
        <f t="shared" si="204"/>
        <v>N/A</v>
      </c>
      <c r="HK22" s="135" t="str">
        <f>_xlfn.XLOOKUP(B22,PROSPERInitial_Query!$E:$E,PROSPERInitial_Query!$AL:$AL,"",,-1)</f>
        <v/>
      </c>
      <c r="HL22" s="136" t="str">
        <f t="shared" si="97"/>
        <v>Harikishan Kolli4 - SuccessEscalation Management</v>
      </c>
      <c r="HM22" s="136" t="str">
        <f>_xlfn.XLOOKUP(HL22,PROSPERDelta_Query!BK:BK,PROSPERDelta_Query!AY:AY,"",,-1)</f>
        <v/>
      </c>
      <c r="HN22" s="137" t="str">
        <f t="shared" si="205"/>
        <v>N/A</v>
      </c>
      <c r="HO22" s="137" t="str">
        <f>IF(IF(IF($C22="Christopher Lobo",_xlfn.XLOOKUP($B22,PROSPER_Lobo!$1:$1,PROSPER_Lobo!$60:$60,""),
IF($C22="Naren Baliga",_xlfn.XLOOKUP($B22,PROSPER_Baliga!$1:$1,PROSPER_Baliga!$60:$60,""),
IF($C22="Thorsten Huhn",_xlfn.XLOOKUP($B22,PROSPER_Huhn!$1:$1,PROSPER_Huhn!$60:$60,""),
IF($C22="Nick Hull",_xlfn.XLOOKUP($B22,PROSPER_Hull!$1:$1,PROSPER_Hull!$60:$60,""),
IF($C22="Monika Kotwani",_xlfn.XLOOKUP($B22,PROSPER_Kotwani!$1:$1,PROSPER_Kotwani!$60:$60,""),
IF($C22="Jonathan Wellner",_xlfn.XLOOKUP($B22,PROSPER_Wellner!$1:$1,PROSPER_Wellner!$60:$60,""),
IF($C22="Travis Harvey",_xlfn.XLOOKUP($B22,PROSPER_Harvey!$1:$1,PROSPER_Harvey!$60:$60,""),"")))))))="","",
IF($C22="Christopher Lobo",_xlfn.XLOOKUP($B22,PROSPER_Lobo!$1:$1,PROSPER_Lobo!$60:$60,""),
IF($C22="Naren Baliga",_xlfn.XLOOKUP($B22,PROSPER_Baliga!$1:$1,PROSPER_Baliga!$60:$60,""),
IF($C22="Thorsten Huhn",_xlfn.XLOOKUP($B22,PROSPER_Huhn!$1:$1,PROSPER_Huhn!$60:$60,""),
IF($C22="Nick Hull",_xlfn.XLOOKUP($B22,PROSPER_Hull!$1:$1,PROSPER_Hull!$60:$60,""),
IF($C22="Monika Kotwani",_xlfn.XLOOKUP($B22,PROSPER_Kotwani!$1:$1,PROSPER_Kotwani!$60:$60,""),
IF($C22="Jonathan Wellner",_xlfn.XLOOKUP($B22,PROSPER_Wellner!$1:$1,PROSPER_Wellner!$60:$60,""),
IF($C22="Travis Harvey",_xlfn.XLOOKUP($B22,PROSPER_Harvey!$1:$1,PROSPER_Harvey!$60:$60,""),""))))))))="","No Score",IF(IF($C22="Christopher Lobo",_xlfn.XLOOKUP($B22,PROSPER_Lobo!$1:$1,PROSPER_Lobo!$60:$60,""),
IF($C22="Naren Baliga",_xlfn.XLOOKUP($B22,PROSPER_Baliga!$1:$1,PROSPER_Baliga!$60:$60,""),
IF($C22="Thorsten Huhn",_xlfn.XLOOKUP($B22,PROSPER_Huhn!$1:$1,PROSPER_Huhn!$60:$60,""),
IF($C22="Nick Hull",_xlfn.XLOOKUP($B22,PROSPER_Hull!$1:$1,PROSPER_Hull!$60:$60,""),
IF($C22="Monika Kotwani",_xlfn.XLOOKUP($B22,PROSPER_Kotwani!$1:$1,PROSPER_Kotwani!$60:$60,""),
IF($C22="Jonathan Wellner",_xlfn.XLOOKUP($B22,PROSPER_Wellner!$1:$1,PROSPER_Wellner!$60:$60,""),
IF($C22="Travis Harvey",_xlfn.XLOOKUP($B22,PROSPER_Harvey!$1:$1,PROSPER_Harvey!$60:$60,""),"")))))))="","",
IF($C22="Christopher Lobo",_xlfn.XLOOKUP($B22,PROSPER_Lobo!$1:$1,PROSPER_Lobo!$60:$60,""),
IF($C22="Naren Baliga",_xlfn.XLOOKUP($B22,PROSPER_Baliga!$1:$1,PROSPER_Baliga!$60:$60,""),
IF($C22="Thorsten Huhn",_xlfn.XLOOKUP($B22,PROSPER_Huhn!$1:$1,PROSPER_Huhn!$60:$60,""),
IF($C22="Nick Hull",_xlfn.XLOOKUP($B22,PROSPER_Hull!$1:$1,PROSPER_Hull!$60:$60,""),
IF($C22="Monika Kotwani",_xlfn.XLOOKUP($B22,PROSPER_Kotwani!$1:$1,PROSPER_Kotwani!$60:$60,""),
IF($C22="Jonathan Wellner",_xlfn.XLOOKUP($B22,PROSPER_Wellner!$1:$1,PROSPER_Wellner!$60:$60,""),
IF($C22="Travis Harvey",_xlfn.XLOOKUP($B22,PROSPER_Harvey!$1:$1,PROSPER_Harvey!$60:$60,""),"")))))))))</f>
        <v>No Score</v>
      </c>
      <c r="HP22" s="138" t="str">
        <f>IF(IF(IF($C22="Christopher Lobo",_xlfn.XLOOKUP($B22,PROSPER_Lobo!$1:$1,PROSPER_Lobo!$61:$61,""),
IF($C22="Naren Baliga",_xlfn.XLOOKUP($B22,PROSPER_Baliga!$1:$1,PROSPER_Baliga!$61:$61,""),
IF($C22="Thorsten Huhn",_xlfn.XLOOKUP($B22,PROSPER_Huhn!$1:$1,PROSPER_Huhn!$61:$61,""),
IF($C22="Nick Hull",_xlfn.XLOOKUP($B22,PROSPER_Hull!$1:$1,PROSPER_Hull!$61:$61,""),
IF($C22="Monika Kotwani",_xlfn.XLOOKUP($B22,PROSPER_Kotwani!$1:$1,PROSPER_Kotwani!$61:$61,""),
IF($C22="Jonathan Wellner",_xlfn.XLOOKUP($B22,PROSPER_Wellner!$1:$1,PROSPER_Wellner!$61:$61,""),
IF($C22="Travis Harvey",_xlfn.XLOOKUP($B22,PROSPER_Harvey!$1:$1,PROSPER_Harvey!$61:$61,""),"")))))))="","",
IF($C22="Christopher Lobo",_xlfn.XLOOKUP($B22,PROSPER_Lobo!$1:$1,PROSPER_Lobo!$61:$61,""),
IF($C22="Naren Baliga",_xlfn.XLOOKUP($B22,PROSPER_Baliga!$1:$1,PROSPER_Baliga!$61:$61,""),
IF($C22="Thorsten Huhn",_xlfn.XLOOKUP($B22,PROSPER_Huhn!$1:$1,PROSPER_Huhn!$61:$61,""),
IF($C22="Nick Hull",_xlfn.XLOOKUP($B22,PROSPER_Hull!$1:$1,PROSPER_Hull!$61:$61,""),
IF($C22="Monika Kotwani",_xlfn.XLOOKUP($B22,PROSPER_Kotwani!$1:$1,PROSPER_Kotwani!$61:$61,""),
IF($C22="Jonathan Wellner",_xlfn.XLOOKUP($B22,PROSPER_Wellner!$1:$1,PROSPER_Wellner!$61:$61,""),
IF($C22="Travis Harvey",_xlfn.XLOOKUP($B22,PROSPER_Harvey!$1:$1,PROSPER_Harvey!$61:$61,""),""))))))))="","No Comment",IF(IF($C22="Christopher Lobo",_xlfn.XLOOKUP($B22,PROSPER_Lobo!$1:$1,PROSPER_Lobo!$61:$61,""),
IF($C22="Naren Baliga",_xlfn.XLOOKUP($B22,PROSPER_Baliga!$1:$1,PROSPER_Baliga!$61:$61,""),
IF($C22="Thorsten Huhn",_xlfn.XLOOKUP($B22,PROSPER_Huhn!$1:$1,PROSPER_Huhn!$61:$61,""),
IF($C22="Nick Hull",_xlfn.XLOOKUP($B22,PROSPER_Hull!$1:$1,PROSPER_Hull!$61:$61,""),
IF($C22="Monika Kotwani",_xlfn.XLOOKUP($B22,PROSPER_Kotwani!$1:$1,PROSPER_Kotwani!$61:$61,""),
IF($C22="Jonathan Wellner",_xlfn.XLOOKUP($B22,PROSPER_Wellner!$1:$1,PROSPER_Wellner!$61:$61,""),
IF($C22="Travis Harvey",_xlfn.XLOOKUP($B22,PROSPER_Harvey!$1:$1,PROSPER_Harvey!$61:$61,""),"")))))))="","",
IF($C22="Christopher Lobo",_xlfn.XLOOKUP($B22,PROSPER_Lobo!$1:$1,PROSPER_Lobo!$61:$61,""),
IF($C22="Naren Baliga",_xlfn.XLOOKUP($B22,PROSPER_Baliga!$1:$1,PROSPER_Baliga!$61:$61,""),
IF($C22="Thorsten Huhn",_xlfn.XLOOKUP($B22,PROSPER_Huhn!$1:$1,PROSPER_Huhn!$61:$61,""),
IF($C22="Nick Hull",_xlfn.XLOOKUP($B22,PROSPER_Hull!$1:$1,PROSPER_Hull!$61:$61,""),
IF($C22="Monika Kotwani",_xlfn.XLOOKUP($B22,PROSPER_Kotwani!$1:$1,PROSPER_Kotwani!$61:$61,""),
IF($C22="Jonathan Wellner",_xlfn.XLOOKUP($B22,PROSPER_Wellner!$1:$1,PROSPER_Wellner!$61:$61,""),
IF($C22="Travis Harvey",_xlfn.XLOOKUP($B22,PROSPER_Harvey!$1:$1,PROSPER_Harvey!$61:$61,""),"")))))))))</f>
        <v>No Comment</v>
      </c>
      <c r="HQ22" s="188" t="str">
        <f t="shared" si="206"/>
        <v>N/A</v>
      </c>
      <c r="HR22" s="135" t="str">
        <f>_xlfn.XLOOKUP(B22,PROSPERInitial_Query!$E:$E,PROSPERInitial_Query!$AM:$AM,"",,-1)</f>
        <v/>
      </c>
      <c r="HS22" s="136" t="str">
        <f t="shared" si="100"/>
        <v>Harikishan Kolli4 - SuccessExpanding / Renewing the Business</v>
      </c>
      <c r="HT22" s="136" t="str">
        <f>_xlfn.XLOOKUP(HS22,PROSPERDelta_Query!BK:BK,PROSPERDelta_Query!AZ:AZ,"",,-1)</f>
        <v/>
      </c>
      <c r="HU22" s="137" t="str">
        <f t="shared" si="207"/>
        <v>N/A</v>
      </c>
      <c r="HV22" s="137" t="str">
        <f>IF(IF(IF($C22="Christopher Lobo",_xlfn.XLOOKUP($B22,PROSPER_Lobo!$1:$1,PROSPER_Lobo!$62:$62,""),
IF($C22="Naren Baliga",_xlfn.XLOOKUP($B22,PROSPER_Baliga!$1:$1,PROSPER_Baliga!$62:$62,""),
IF($C22="Thorsten Huhn",_xlfn.XLOOKUP($B22,PROSPER_Huhn!$1:$1,PROSPER_Huhn!$62:$62,""),
IF($C22="Nick Hull",_xlfn.XLOOKUP($B22,PROSPER_Hull!$1:$1,PROSPER_Hull!$62:$62,""),
IF($C22="Monika Kotwani",_xlfn.XLOOKUP($B22,PROSPER_Kotwani!$1:$1,PROSPER_Kotwani!$62:$62,""),
IF($C22="Jonathan Wellner",_xlfn.XLOOKUP($B22,PROSPER_Wellner!$1:$1,PROSPER_Wellner!$62:$62,""),
IF($C22="Travis Harvey",_xlfn.XLOOKUP($B22,PROSPER_Harvey!$1:$1,PROSPER_Harvey!$62:$62,""),"")))))))="","",
IF($C22="Christopher Lobo",_xlfn.XLOOKUP($B22,PROSPER_Lobo!$1:$1,PROSPER_Lobo!$62:$62,""),
IF($C22="Naren Baliga",_xlfn.XLOOKUP($B22,PROSPER_Baliga!$1:$1,PROSPER_Baliga!$62:$62,""),
IF($C22="Thorsten Huhn",_xlfn.XLOOKUP($B22,PROSPER_Huhn!$1:$1,PROSPER_Huhn!$62:$62,""),
IF($C22="Nick Hull",_xlfn.XLOOKUP($B22,PROSPER_Hull!$1:$1,PROSPER_Hull!$62:$62,""),
IF($C22="Monika Kotwani",_xlfn.XLOOKUP($B22,PROSPER_Kotwani!$1:$1,PROSPER_Kotwani!$62:$62,""),
IF($C22="Jonathan Wellner",_xlfn.XLOOKUP($B22,PROSPER_Wellner!$1:$1,PROSPER_Wellner!$62:$62,""),
IF($C22="Travis Harvey",_xlfn.XLOOKUP($B22,PROSPER_Harvey!$1:$1,PROSPER_Harvey!$62:$62,""),""))))))))="","No Score",IF(IF($C22="Christopher Lobo",_xlfn.XLOOKUP($B22,PROSPER_Lobo!$1:$1,PROSPER_Lobo!$62:$62,""),
IF($C22="Naren Baliga",_xlfn.XLOOKUP($B22,PROSPER_Baliga!$1:$1,PROSPER_Baliga!$62:$62,""),
IF($C22="Thorsten Huhn",_xlfn.XLOOKUP($B22,PROSPER_Huhn!$1:$1,PROSPER_Huhn!$62:$62,""),
IF($C22="Nick Hull",_xlfn.XLOOKUP($B22,PROSPER_Hull!$1:$1,PROSPER_Hull!$62:$62,""),
IF($C22="Monika Kotwani",_xlfn.XLOOKUP($B22,PROSPER_Kotwani!$1:$1,PROSPER_Kotwani!$62:$62,""),
IF($C22="Jonathan Wellner",_xlfn.XLOOKUP($B22,PROSPER_Wellner!$1:$1,PROSPER_Wellner!$62:$62,""),
IF($C22="Travis Harvey",_xlfn.XLOOKUP($B22,PROSPER_Harvey!$1:$1,PROSPER_Harvey!$62:$62,""),"")))))))="","",
IF($C22="Christopher Lobo",_xlfn.XLOOKUP($B22,PROSPER_Lobo!$1:$1,PROSPER_Lobo!$62:$62,""),
IF($C22="Naren Baliga",_xlfn.XLOOKUP($B22,PROSPER_Baliga!$1:$1,PROSPER_Baliga!$62:$62,""),
IF($C22="Thorsten Huhn",_xlfn.XLOOKUP($B22,PROSPER_Huhn!$1:$1,PROSPER_Huhn!$62:$62,""),
IF($C22="Nick Hull",_xlfn.XLOOKUP($B22,PROSPER_Hull!$1:$1,PROSPER_Hull!$62:$62,""),
IF($C22="Monika Kotwani",_xlfn.XLOOKUP($B22,PROSPER_Kotwani!$1:$1,PROSPER_Kotwani!$62:$62,""),
IF($C22="Jonathan Wellner",_xlfn.XLOOKUP($B22,PROSPER_Wellner!$1:$1,PROSPER_Wellner!$62:$62,""),
IF($C22="Travis Harvey",_xlfn.XLOOKUP($B22,PROSPER_Harvey!$1:$1,PROSPER_Harvey!$62:$62,""),"")))))))))</f>
        <v>No Score</v>
      </c>
      <c r="HW22" s="138" t="str">
        <f>IF(IF(IF($C22="Christopher Lobo",_xlfn.XLOOKUP($B22,PROSPER_Lobo!$1:$1,PROSPER_Lobo!$63:$63,""),
IF($C22="Naren Baliga",_xlfn.XLOOKUP($B22,PROSPER_Baliga!$1:$1,PROSPER_Baliga!$63:$63,""),
IF($C22="Thorsten Huhn",_xlfn.XLOOKUP($B22,PROSPER_Huhn!$1:$1,PROSPER_Huhn!$63:$63,""),
IF($C22="Nick Hull",_xlfn.XLOOKUP($B22,PROSPER_Hull!$1:$1,PROSPER_Hull!$63:$63,""),
IF($C22="Monika Kotwani",_xlfn.XLOOKUP($B22,PROSPER_Kotwani!$1:$1,PROSPER_Kotwani!$63:$63,""),
IF($C22="Jonathan Wellner",_xlfn.XLOOKUP($B22,PROSPER_Wellner!$1:$1,PROSPER_Wellner!$63:$63,""),
IF($C22="Travis Harvey",_xlfn.XLOOKUP($B22,PROSPER_Harvey!$1:$1,PROSPER_Harvey!$63:$63,""),"")))))))="","",
IF($C22="Christopher Lobo",_xlfn.XLOOKUP($B22,PROSPER_Lobo!$1:$1,PROSPER_Lobo!$63:$63,""),
IF($C22="Naren Baliga",_xlfn.XLOOKUP($B22,PROSPER_Baliga!$1:$1,PROSPER_Baliga!$63:$63,""),
IF($C22="Thorsten Huhn",_xlfn.XLOOKUP($B22,PROSPER_Huhn!$1:$1,PROSPER_Huhn!$63:$63,""),
IF($C22="Nick Hull",_xlfn.XLOOKUP($B22,PROSPER_Hull!$1:$1,PROSPER_Hull!$63:$63,""),
IF($C22="Monika Kotwani",_xlfn.XLOOKUP($B22,PROSPER_Kotwani!$1:$1,PROSPER_Kotwani!$63:$63,""),
IF($C22="Jonathan Wellner",_xlfn.XLOOKUP($B22,PROSPER_Wellner!$1:$1,PROSPER_Wellner!$63:$63,""),
IF($C22="Travis Harvey",_xlfn.XLOOKUP($B22,PROSPER_Harvey!$1:$1,PROSPER_Harvey!$63:$63,""),""))))))))="","No Comment",IF(IF($C22="Christopher Lobo",_xlfn.XLOOKUP($B22,PROSPER_Lobo!$1:$1,PROSPER_Lobo!$63:$63,""),
IF($C22="Naren Baliga",_xlfn.XLOOKUP($B22,PROSPER_Baliga!$1:$1,PROSPER_Baliga!$63:$63,""),
IF($C22="Thorsten Huhn",_xlfn.XLOOKUP($B22,PROSPER_Huhn!$1:$1,PROSPER_Huhn!$63:$63,""),
IF($C22="Nick Hull",_xlfn.XLOOKUP($B22,PROSPER_Hull!$1:$1,PROSPER_Hull!$63:$63,""),
IF($C22="Monika Kotwani",_xlfn.XLOOKUP($B22,PROSPER_Kotwani!$1:$1,PROSPER_Kotwani!$63:$63,""),
IF($C22="Jonathan Wellner",_xlfn.XLOOKUP($B22,PROSPER_Wellner!$1:$1,PROSPER_Wellner!$63:$63,""),
IF($C22="Travis Harvey",_xlfn.XLOOKUP($B22,PROSPER_Harvey!$1:$1,PROSPER_Harvey!$63:$63,""),"")))))))="","",
IF($C22="Christopher Lobo",_xlfn.XLOOKUP($B22,PROSPER_Lobo!$1:$1,PROSPER_Lobo!$63:$63,""),
IF($C22="Naren Baliga",_xlfn.XLOOKUP($B22,PROSPER_Baliga!$1:$1,PROSPER_Baliga!$63:$63,""),
IF($C22="Thorsten Huhn",_xlfn.XLOOKUP($B22,PROSPER_Huhn!$1:$1,PROSPER_Huhn!$63:$63,""),
IF($C22="Nick Hull",_xlfn.XLOOKUP($B22,PROSPER_Hull!$1:$1,PROSPER_Hull!$63:$63,""),
IF($C22="Monika Kotwani",_xlfn.XLOOKUP($B22,PROSPER_Kotwani!$1:$1,PROSPER_Kotwani!$63:$63,""),
IF($C22="Jonathan Wellner",_xlfn.XLOOKUP($B22,PROSPER_Wellner!$1:$1,PROSPER_Wellner!$63:$63,""),
IF($C22="Travis Harvey",_xlfn.XLOOKUP($B22,PROSPER_Harvey!$1:$1,PROSPER_Harvey!$63:$63,""),"")))))))))</f>
        <v>No Comment</v>
      </c>
      <c r="HX22" s="188" t="str">
        <f t="shared" si="208"/>
        <v>N/A</v>
      </c>
      <c r="HY22" s="135" t="str">
        <f>_xlfn.XLOOKUP(B22,PROSPERInitial_Query!$E:$E,PROSPERInitial_Query!$AN:$AN,"",,-1)</f>
        <v/>
      </c>
      <c r="HZ22" s="136" t="str">
        <f t="shared" si="103"/>
        <v>Harikishan Kolli4 - SuccessPre-Sales Participation</v>
      </c>
      <c r="IA22" s="136" t="str">
        <f>_xlfn.XLOOKUP(HZ22,PROSPERDelta_Query!BK:BK,PROSPERDelta_Query!BA:BA,"",,-1)</f>
        <v/>
      </c>
      <c r="IB22" s="137" t="str">
        <f t="shared" si="209"/>
        <v>N/A</v>
      </c>
      <c r="IC22" s="137" t="str">
        <f>IF(IF(IF($C22="Christopher Lobo",_xlfn.XLOOKUP($B22,PROSPER_Lobo!$1:$1,PROSPER_Lobo!$64:$64,""),
IF($C22="Naren Baliga",_xlfn.XLOOKUP($B22,PROSPER_Baliga!$1:$1,PROSPER_Baliga!$64:$64,""),
IF($C22="Thorsten Huhn",_xlfn.XLOOKUP($B22,PROSPER_Huhn!$1:$1,PROSPER_Huhn!$64:$64,""),
IF($C22="Nick Hull",_xlfn.XLOOKUP($B22,PROSPER_Hull!$1:$1,PROSPER_Hull!$64:$64,""),
IF($C22="Monika Kotwani",_xlfn.XLOOKUP($B22,PROSPER_Kotwani!$1:$1,PROSPER_Kotwani!$64:$64,""),
IF($C22="Jonathan Wellner",_xlfn.XLOOKUP($B22,PROSPER_Wellner!$1:$1,PROSPER_Wellner!$64:$64,""),
IF($C22="Travis Harvey",_xlfn.XLOOKUP($B22,PROSPER_Harvey!$1:$1,PROSPER_Harvey!$64:$64,""),"")))))))="","",
IF($C22="Christopher Lobo",_xlfn.XLOOKUP($B22,PROSPER_Lobo!$1:$1,PROSPER_Lobo!$64:$64,""),
IF($C22="Naren Baliga",_xlfn.XLOOKUP($B22,PROSPER_Baliga!$1:$1,PROSPER_Baliga!$64:$64,""),
IF($C22="Thorsten Huhn",_xlfn.XLOOKUP($B22,PROSPER_Huhn!$1:$1,PROSPER_Huhn!$64:$64,""),
IF($C22="Nick Hull",_xlfn.XLOOKUP($B22,PROSPER_Hull!$1:$1,PROSPER_Hull!$64:$64,""),
IF($C22="Monika Kotwani",_xlfn.XLOOKUP($B22,PROSPER_Kotwani!$1:$1,PROSPER_Kotwani!$64:$64,""),
IF($C22="Jonathan Wellner",_xlfn.XLOOKUP($B22,PROSPER_Wellner!$1:$1,PROSPER_Wellner!$64:$64,""),
IF($C22="Travis Harvey",_xlfn.XLOOKUP($B22,PROSPER_Harvey!$1:$1,PROSPER_Harvey!$64:$64,""),""))))))))="","No Score",IF(IF($C22="Christopher Lobo",_xlfn.XLOOKUP($B22,PROSPER_Lobo!$1:$1,PROSPER_Lobo!$64:$64,""),
IF($C22="Naren Baliga",_xlfn.XLOOKUP($B22,PROSPER_Baliga!$1:$1,PROSPER_Baliga!$64:$64,""),
IF($C22="Thorsten Huhn",_xlfn.XLOOKUP($B22,PROSPER_Huhn!$1:$1,PROSPER_Huhn!$64:$64,""),
IF($C22="Nick Hull",_xlfn.XLOOKUP($B22,PROSPER_Hull!$1:$1,PROSPER_Hull!$64:$64,""),
IF($C22="Monika Kotwani",_xlfn.XLOOKUP($B22,PROSPER_Kotwani!$1:$1,PROSPER_Kotwani!$64:$64,""),
IF($C22="Jonathan Wellner",_xlfn.XLOOKUP($B22,PROSPER_Wellner!$1:$1,PROSPER_Wellner!$64:$64,""),
IF($C22="Travis Harvey",_xlfn.XLOOKUP($B22,PROSPER_Harvey!$1:$1,PROSPER_Harvey!$64:$64,""),"")))))))="","",
IF($C22="Christopher Lobo",_xlfn.XLOOKUP($B22,PROSPER_Lobo!$1:$1,PROSPER_Lobo!$64:$64,""),
IF($C22="Naren Baliga",_xlfn.XLOOKUP($B22,PROSPER_Baliga!$1:$1,PROSPER_Baliga!$64:$64,""),
IF($C22="Thorsten Huhn",_xlfn.XLOOKUP($B22,PROSPER_Huhn!$1:$1,PROSPER_Huhn!$64:$64,""),
IF($C22="Nick Hull",_xlfn.XLOOKUP($B22,PROSPER_Hull!$1:$1,PROSPER_Hull!$64:$64,""),
IF($C22="Monika Kotwani",_xlfn.XLOOKUP($B22,PROSPER_Kotwani!$1:$1,PROSPER_Kotwani!$64:$64,""),
IF($C22="Jonathan Wellner",_xlfn.XLOOKUP($B22,PROSPER_Wellner!$1:$1,PROSPER_Wellner!$64:$64,""),
IF($C22="Travis Harvey",_xlfn.XLOOKUP($B22,PROSPER_Harvey!$1:$1,PROSPER_Harvey!$64:$64,""),"")))))))))</f>
        <v>No Score</v>
      </c>
      <c r="ID22" s="138" t="str">
        <f>IF(IF(IF($C22="Christopher Lobo",_xlfn.XLOOKUP($B22,PROSPER_Lobo!$1:$1,PROSPER_Lobo!$65:$65,""),
IF($C22="Naren Baliga",_xlfn.XLOOKUP($B22,PROSPER_Baliga!$1:$1,PROSPER_Baliga!$65:$65,""),
IF($C22="Thorsten Huhn",_xlfn.XLOOKUP($B22,PROSPER_Huhn!$1:$1,PROSPER_Huhn!$65:$65,""),
IF($C22="Nick Hull",_xlfn.XLOOKUP($B22,PROSPER_Hull!$1:$1,PROSPER_Hull!$65:$65,""),
IF($C22="Monika Kotwani",_xlfn.XLOOKUP($B22,PROSPER_Kotwani!$1:$1,PROSPER_Kotwani!$65:$65,""),
IF($C22="Jonathan Wellner",_xlfn.XLOOKUP($B22,PROSPER_Wellner!$1:$1,PROSPER_Wellner!$65:$65,""),
IF($C22="Travis Harvey",_xlfn.XLOOKUP($B22,PROSPER_Harvey!$1:$1,PROSPER_Harvey!$65:$65,""),"")))))))="","",
IF($C22="Christopher Lobo",_xlfn.XLOOKUP($B22,PROSPER_Lobo!$1:$1,PROSPER_Lobo!$65:$65,""),
IF($C22="Naren Baliga",_xlfn.XLOOKUP($B22,PROSPER_Baliga!$1:$1,PROSPER_Baliga!$65:$65,""),
IF($C22="Thorsten Huhn",_xlfn.XLOOKUP($B22,PROSPER_Huhn!$1:$1,PROSPER_Huhn!$65:$65,""),
IF($C22="Nick Hull",_xlfn.XLOOKUP($B22,PROSPER_Hull!$1:$1,PROSPER_Hull!$65:$65,""),
IF($C22="Monika Kotwani",_xlfn.XLOOKUP($B22,PROSPER_Kotwani!$1:$1,PROSPER_Kotwani!$65:$65,""),
IF($C22="Jonathan Wellner",_xlfn.XLOOKUP($B22,PROSPER_Wellner!$1:$1,PROSPER_Wellner!$65:$65,""),
IF($C22="Travis Harvey",_xlfn.XLOOKUP($B22,PROSPER_Harvey!$1:$1,PROSPER_Harvey!$65:$65,""),""))))))))="","No Comment",IF(IF($C22="Christopher Lobo",_xlfn.XLOOKUP($B22,PROSPER_Lobo!$1:$1,PROSPER_Lobo!$65:$65,""),
IF($C22="Naren Baliga",_xlfn.XLOOKUP($B22,PROSPER_Baliga!$1:$1,PROSPER_Baliga!$65:$65,""),
IF($C22="Thorsten Huhn",_xlfn.XLOOKUP($B22,PROSPER_Huhn!$1:$1,PROSPER_Huhn!$65:$65,""),
IF($C22="Nick Hull",_xlfn.XLOOKUP($B22,PROSPER_Hull!$1:$1,PROSPER_Hull!$65:$65,""),
IF($C22="Monika Kotwani",_xlfn.XLOOKUP($B22,PROSPER_Kotwani!$1:$1,PROSPER_Kotwani!$65:$65,""),
IF($C22="Jonathan Wellner",_xlfn.XLOOKUP($B22,PROSPER_Wellner!$1:$1,PROSPER_Wellner!$65:$65,""),
IF($C22="Travis Harvey",_xlfn.XLOOKUP($B22,PROSPER_Harvey!$1:$1,PROSPER_Harvey!$65:$65,""),"")))))))="","",
IF($C22="Christopher Lobo",_xlfn.XLOOKUP($B22,PROSPER_Lobo!$1:$1,PROSPER_Lobo!$65:$65,""),
IF($C22="Naren Baliga",_xlfn.XLOOKUP($B22,PROSPER_Baliga!$1:$1,PROSPER_Baliga!$65:$65,""),
IF($C22="Thorsten Huhn",_xlfn.XLOOKUP($B22,PROSPER_Huhn!$1:$1,PROSPER_Huhn!$65:$65,""),
IF($C22="Nick Hull",_xlfn.XLOOKUP($B22,PROSPER_Hull!$1:$1,PROSPER_Hull!$65:$65,""),
IF($C22="Monika Kotwani",_xlfn.XLOOKUP($B22,PROSPER_Kotwani!$1:$1,PROSPER_Kotwani!$65:$65,""),
IF($C22="Jonathan Wellner",_xlfn.XLOOKUP($B22,PROSPER_Wellner!$1:$1,PROSPER_Wellner!$65:$65,""),
IF($C22="Travis Harvey",_xlfn.XLOOKUP($B22,PROSPER_Harvey!$1:$1,PROSPER_Harvey!$65:$65,""),"")))))))))</f>
        <v>No Comment</v>
      </c>
      <c r="IE22" s="188" t="str">
        <f t="shared" si="210"/>
        <v>N/A</v>
      </c>
      <c r="IF22" s="135" t="str">
        <f>_xlfn.XLOOKUP(B22,PROSPERInitial_Query!$E:$E,PROSPERInitial_Query!$AO:$AO,"",,-1)</f>
        <v/>
      </c>
      <c r="IG22" s="136" t="str">
        <f t="shared" si="106"/>
        <v>Harikishan Kolli4 - SuccessP&amp;L Management</v>
      </c>
      <c r="IH22" s="136" t="str">
        <f>_xlfn.XLOOKUP(IG22,PROSPERDelta_Query!BK:BK,PROSPERDelta_Query!BB:BB,"",,-1)</f>
        <v/>
      </c>
      <c r="II22" s="137" t="str">
        <f t="shared" si="211"/>
        <v>N/A</v>
      </c>
      <c r="IJ22" s="137" t="str">
        <f>IF(IF(IF($C22="Christopher Lobo",_xlfn.XLOOKUP($B22,PROSPER_Lobo!$1:$1,PROSPER_Lobo!$66:$66,""),
IF($C22="Naren Baliga",_xlfn.XLOOKUP($B22,PROSPER_Baliga!$1:$1,PROSPER_Baliga!$66:$66,""),
IF($C22="Thorsten Huhn",_xlfn.XLOOKUP($B22,PROSPER_Huhn!$1:$1,PROSPER_Huhn!$66:$66,""),
IF($C22="Nick Hull",_xlfn.XLOOKUP($B22,PROSPER_Hull!$1:$1,PROSPER_Hull!$66:$66,""),
IF($C22="Monika Kotwani",_xlfn.XLOOKUP($B22,PROSPER_Kotwani!$1:$1,PROSPER_Kotwani!$66:$66,""),
IF($C22="Jonathan Wellner",_xlfn.XLOOKUP($B22,PROSPER_Wellner!$1:$1,PROSPER_Wellner!$66:$66,""),
IF($C22="Travis Harvey",_xlfn.XLOOKUP($B22,PROSPER_Harvey!$1:$1,PROSPER_Harvey!$66:$66,""),"")))))))="","",
IF($C22="Christopher Lobo",_xlfn.XLOOKUP($B22,PROSPER_Lobo!$1:$1,PROSPER_Lobo!$66:$66,""),
IF($C22="Naren Baliga",_xlfn.XLOOKUP($B22,PROSPER_Baliga!$1:$1,PROSPER_Baliga!$66:$66,""),
IF($C22="Thorsten Huhn",_xlfn.XLOOKUP($B22,PROSPER_Huhn!$1:$1,PROSPER_Huhn!$66:$66,""),
IF($C22="Nick Hull",_xlfn.XLOOKUP($B22,PROSPER_Hull!$1:$1,PROSPER_Hull!$66:$66,""),
IF($C22="Monika Kotwani",_xlfn.XLOOKUP($B22,PROSPER_Kotwani!$1:$1,PROSPER_Kotwani!$66:$66,""),
IF($C22="Jonathan Wellner",_xlfn.XLOOKUP($B22,PROSPER_Wellner!$1:$1,PROSPER_Wellner!$66:$66,""),
IF($C22="Travis Harvey",_xlfn.XLOOKUP($B22,PROSPER_Harvey!$1:$1,PROSPER_Harvey!$66:$66,""),""))))))))="","No Score",IF(IF($C22="Christopher Lobo",_xlfn.XLOOKUP($B22,PROSPER_Lobo!$1:$1,PROSPER_Lobo!$66:$66,""),
IF($C22="Naren Baliga",_xlfn.XLOOKUP($B22,PROSPER_Baliga!$1:$1,PROSPER_Baliga!$66:$66,""),
IF($C22="Thorsten Huhn",_xlfn.XLOOKUP($B22,PROSPER_Huhn!$1:$1,PROSPER_Huhn!$66:$66,""),
IF($C22="Nick Hull",_xlfn.XLOOKUP($B22,PROSPER_Hull!$1:$1,PROSPER_Hull!$66:$66,""),
IF($C22="Monika Kotwani",_xlfn.XLOOKUP($B22,PROSPER_Kotwani!$1:$1,PROSPER_Kotwani!$66:$66,""),
IF($C22="Jonathan Wellner",_xlfn.XLOOKUP($B22,PROSPER_Wellner!$1:$1,PROSPER_Wellner!$66:$66,""),
IF($C22="Travis Harvey",_xlfn.XLOOKUP($B22,PROSPER_Harvey!$1:$1,PROSPER_Harvey!$66:$66,""),"")))))))="","",
IF($C22="Christopher Lobo",_xlfn.XLOOKUP($B22,PROSPER_Lobo!$1:$1,PROSPER_Lobo!$66:$66,""),
IF($C22="Naren Baliga",_xlfn.XLOOKUP($B22,PROSPER_Baliga!$1:$1,PROSPER_Baliga!$66:$66,""),
IF($C22="Thorsten Huhn",_xlfn.XLOOKUP($B22,PROSPER_Huhn!$1:$1,PROSPER_Huhn!$66:$66,""),
IF($C22="Nick Hull",_xlfn.XLOOKUP($B22,PROSPER_Hull!$1:$1,PROSPER_Hull!$66:$66,""),
IF($C22="Monika Kotwani",_xlfn.XLOOKUP($B22,PROSPER_Kotwani!$1:$1,PROSPER_Kotwani!$66:$66,""),
IF($C22="Jonathan Wellner",_xlfn.XLOOKUP($B22,PROSPER_Wellner!$1:$1,PROSPER_Wellner!$66:$66,""),
IF($C22="Travis Harvey",_xlfn.XLOOKUP($B22,PROSPER_Harvey!$1:$1,PROSPER_Harvey!$66:$66,""),"")))))))))</f>
        <v>No Score</v>
      </c>
      <c r="IK22" s="138" t="str">
        <f>IF(IF(IF($C22="Christopher Lobo",_xlfn.XLOOKUP($B22,PROSPER_Lobo!$1:$1,PROSPER_Lobo!$67:$67,""),
IF($C22="Naren Baliga",_xlfn.XLOOKUP($B22,PROSPER_Baliga!$1:$1,PROSPER_Baliga!$67:$67,""),
IF($C22="Thorsten Huhn",_xlfn.XLOOKUP($B22,PROSPER_Huhn!$1:$1,PROSPER_Huhn!$67:$67,""),
IF($C22="Nick Hull",_xlfn.XLOOKUP($B22,PROSPER_Hull!$1:$1,PROSPER_Hull!$67:$67,""),
IF($C22="Monika Kotwani",_xlfn.XLOOKUP($B22,PROSPER_Kotwani!$1:$1,PROSPER_Kotwani!$67:$67,""),
IF($C22="Jonathan Wellner",_xlfn.XLOOKUP($B22,PROSPER_Wellner!$1:$1,PROSPER_Wellner!$67:$67,""),
IF($C22="Travis Harvey",_xlfn.XLOOKUP($B22,PROSPER_Harvey!$1:$1,PROSPER_Harvey!$67:$67,""),"")))))))="","",
IF($C22="Christopher Lobo",_xlfn.XLOOKUP($B22,PROSPER_Lobo!$1:$1,PROSPER_Lobo!$67:$67,""),
IF($C22="Naren Baliga",_xlfn.XLOOKUP($B22,PROSPER_Baliga!$1:$1,PROSPER_Baliga!$67:$67,""),
IF($C22="Thorsten Huhn",_xlfn.XLOOKUP($B22,PROSPER_Huhn!$1:$1,PROSPER_Huhn!$67:$67,""),
IF($C22="Nick Hull",_xlfn.XLOOKUP($B22,PROSPER_Hull!$1:$1,PROSPER_Hull!$67:$67,""),
IF($C22="Monika Kotwani",_xlfn.XLOOKUP($B22,PROSPER_Kotwani!$1:$1,PROSPER_Kotwani!$67:$67,""),
IF($C22="Jonathan Wellner",_xlfn.XLOOKUP($B22,PROSPER_Wellner!$1:$1,PROSPER_Wellner!$67:$67,""),
IF($C22="Travis Harvey",_xlfn.XLOOKUP($B22,PROSPER_Harvey!$1:$1,PROSPER_Harvey!$67:$67,""),""))))))))="","No Comment",IF(IF($C22="Christopher Lobo",_xlfn.XLOOKUP($B22,PROSPER_Lobo!$1:$1,PROSPER_Lobo!$67:$67,""),
IF($C22="Naren Baliga",_xlfn.XLOOKUP($B22,PROSPER_Baliga!$1:$1,PROSPER_Baliga!$67:$67,""),
IF($C22="Thorsten Huhn",_xlfn.XLOOKUP($B22,PROSPER_Huhn!$1:$1,PROSPER_Huhn!$67:$67,""),
IF($C22="Nick Hull",_xlfn.XLOOKUP($B22,PROSPER_Hull!$1:$1,PROSPER_Hull!$67:$67,""),
IF($C22="Monika Kotwani",_xlfn.XLOOKUP($B22,PROSPER_Kotwani!$1:$1,PROSPER_Kotwani!$67:$67,""),
IF($C22="Jonathan Wellner",_xlfn.XLOOKUP($B22,PROSPER_Wellner!$1:$1,PROSPER_Wellner!$67:$67,""),
IF($C22="Travis Harvey",_xlfn.XLOOKUP($B22,PROSPER_Harvey!$1:$1,PROSPER_Harvey!$67:$67,""),"")))))))="","",
IF($C22="Christopher Lobo",_xlfn.XLOOKUP($B22,PROSPER_Lobo!$1:$1,PROSPER_Lobo!$67:$67,""),
IF($C22="Naren Baliga",_xlfn.XLOOKUP($B22,PROSPER_Baliga!$1:$1,PROSPER_Baliga!$67:$67,""),
IF($C22="Thorsten Huhn",_xlfn.XLOOKUP($B22,PROSPER_Huhn!$1:$1,PROSPER_Huhn!$67:$67,""),
IF($C22="Nick Hull",_xlfn.XLOOKUP($B22,PROSPER_Hull!$1:$1,PROSPER_Hull!$67:$67,""),
IF($C22="Monika Kotwani",_xlfn.XLOOKUP($B22,PROSPER_Kotwani!$1:$1,PROSPER_Kotwani!$67:$67,""),
IF($C22="Jonathan Wellner",_xlfn.XLOOKUP($B22,PROSPER_Wellner!$1:$1,PROSPER_Wellner!$67:$67,""),
IF($C22="Travis Harvey",_xlfn.XLOOKUP($B22,PROSPER_Harvey!$1:$1,PROSPER_Harvey!$67:$67,""),"")))))))))</f>
        <v>No Comment</v>
      </c>
      <c r="IL22" s="188" t="str">
        <f t="shared" si="212"/>
        <v>N/A</v>
      </c>
      <c r="IM22" s="135" t="str">
        <f>_xlfn.XLOOKUP(B22,PROSPERInitial_Query!$E:$E,PROSPERInitial_Query!$AP:$AP,"",,-1)</f>
        <v/>
      </c>
      <c r="IN22" s="136" t="str">
        <f t="shared" si="109"/>
        <v>Harikishan Kolli4 - SuccessService Plan Management (PE)</v>
      </c>
      <c r="IO22" s="136" t="str">
        <f>_xlfn.XLOOKUP(IN22,PROSPERDelta_Query!BK:BK,PROSPERDelta_Query!BC:BC,"",,-1)</f>
        <v/>
      </c>
      <c r="IP22" s="137" t="str">
        <f t="shared" si="213"/>
        <v>N/A</v>
      </c>
      <c r="IQ22" s="137" t="str">
        <f>IF(IF(IF($C22="Christopher Lobo",_xlfn.XLOOKUP($B22,PROSPER_Lobo!$1:$1,PROSPER_Lobo!$68:$68,""),
IF($C22="Naren Baliga",_xlfn.XLOOKUP($B22,PROSPER_Baliga!$1:$1,PROSPER_Baliga!$68:$68,""),
IF($C22="Thorsten Huhn",_xlfn.XLOOKUP($B22,PROSPER_Huhn!$1:$1,PROSPER_Huhn!$68:$68,""),
IF($C22="Nick Hull",_xlfn.XLOOKUP($B22,PROSPER_Hull!$1:$1,PROSPER_Hull!$68:$68,""),
IF($C22="Monika Kotwani",_xlfn.XLOOKUP($B22,PROSPER_Kotwani!$1:$1,PROSPER_Kotwani!$68:$68,""),
IF($C22="Jonathan Wellner",_xlfn.XLOOKUP($B22,PROSPER_Wellner!$1:$1,PROSPER_Wellner!$68:$68,""),
IF($C22="Travis Harvey",_xlfn.XLOOKUP($B22,PROSPER_Harvey!$1:$1,PROSPER_Harvey!$68:$68,""),"")))))))="","",
IF($C22="Christopher Lobo",_xlfn.XLOOKUP($B22,PROSPER_Lobo!$1:$1,PROSPER_Lobo!$68:$68,""),
IF($C22="Naren Baliga",_xlfn.XLOOKUP($B22,PROSPER_Baliga!$1:$1,PROSPER_Baliga!$68:$68,""),
IF($C22="Thorsten Huhn",_xlfn.XLOOKUP($B22,PROSPER_Huhn!$1:$1,PROSPER_Huhn!$68:$68,""),
IF($C22="Nick Hull",_xlfn.XLOOKUP($B22,PROSPER_Hull!$1:$1,PROSPER_Hull!$68:$68,""),
IF($C22="Monika Kotwani",_xlfn.XLOOKUP($B22,PROSPER_Kotwani!$1:$1,PROSPER_Kotwani!$68:$68,""),
IF($C22="Jonathan Wellner",_xlfn.XLOOKUP($B22,PROSPER_Wellner!$1:$1,PROSPER_Wellner!$68:$68,""),
IF($C22="Travis Harvey",_xlfn.XLOOKUP($B22,PROSPER_Harvey!$1:$1,PROSPER_Harvey!$68:$68,""),""))))))))="","No Score",IF(IF($C22="Christopher Lobo",_xlfn.XLOOKUP($B22,PROSPER_Lobo!$1:$1,PROSPER_Lobo!$68:$68,""),
IF($C22="Naren Baliga",_xlfn.XLOOKUP($B22,PROSPER_Baliga!$1:$1,PROSPER_Baliga!$68:$68,""),
IF($C22="Thorsten Huhn",_xlfn.XLOOKUP($B22,PROSPER_Huhn!$1:$1,PROSPER_Huhn!$68:$68,""),
IF($C22="Nick Hull",_xlfn.XLOOKUP($B22,PROSPER_Hull!$1:$1,PROSPER_Hull!$68:$68,""),
IF($C22="Monika Kotwani",_xlfn.XLOOKUP($B22,PROSPER_Kotwani!$1:$1,PROSPER_Kotwani!$68:$68,""),
IF($C22="Jonathan Wellner",_xlfn.XLOOKUP($B22,PROSPER_Wellner!$1:$1,PROSPER_Wellner!$68:$68,""),
IF($C22="Travis Harvey",_xlfn.XLOOKUP($B22,PROSPER_Harvey!$1:$1,PROSPER_Harvey!$68:$68,""),"")))))))="","",
IF($C22="Christopher Lobo",_xlfn.XLOOKUP($B22,PROSPER_Lobo!$1:$1,PROSPER_Lobo!$68:$68,""),
IF($C22="Naren Baliga",_xlfn.XLOOKUP($B22,PROSPER_Baliga!$1:$1,PROSPER_Baliga!$68:$68,""),
IF($C22="Thorsten Huhn",_xlfn.XLOOKUP($B22,PROSPER_Huhn!$1:$1,PROSPER_Huhn!$68:$68,""),
IF($C22="Nick Hull",_xlfn.XLOOKUP($B22,PROSPER_Hull!$1:$1,PROSPER_Hull!$68:$68,""),
IF($C22="Monika Kotwani",_xlfn.XLOOKUP($B22,PROSPER_Kotwani!$1:$1,PROSPER_Kotwani!$68:$68,""),
IF($C22="Jonathan Wellner",_xlfn.XLOOKUP($B22,PROSPER_Wellner!$1:$1,PROSPER_Wellner!$68:$68,""),
IF($C22="Travis Harvey",_xlfn.XLOOKUP($B22,PROSPER_Harvey!$1:$1,PROSPER_Harvey!$68:$68,""),"")))))))))</f>
        <v>No Score</v>
      </c>
      <c r="IR22" s="138" t="str">
        <f>IF(IF(IF($C22="Christopher Lobo",_xlfn.XLOOKUP($B22,PROSPER_Lobo!$1:$1,PROSPER_Lobo!$69:$69,""),
IF($C22="Naren Baliga",_xlfn.XLOOKUP($B22,PROSPER_Baliga!$1:$1,PROSPER_Baliga!$69:$69,""),
IF($C22="Thorsten Huhn",_xlfn.XLOOKUP($B22,PROSPER_Huhn!$1:$1,PROSPER_Huhn!$69:$69,""),
IF($C22="Nick Hull",_xlfn.XLOOKUP($B22,PROSPER_Hull!$1:$1,PROSPER_Hull!$69:$69,""),
IF($C22="Monika Kotwani",_xlfn.XLOOKUP($B22,PROSPER_Kotwani!$1:$1,PROSPER_Kotwani!$69:$69,""),
IF($C22="Jonathan Wellner",_xlfn.XLOOKUP($B22,PROSPER_Wellner!$1:$1,PROSPER_Wellner!$69:$69,""),
IF($C22="Travis Harvey",_xlfn.XLOOKUP($B22,PROSPER_Harvey!$1:$1,PROSPER_Harvey!$69:$69,""),"")))))))="","",
IF($C22="Christopher Lobo",_xlfn.XLOOKUP($B22,PROSPER_Lobo!$1:$1,PROSPER_Lobo!$69:$69,""),
IF($C22="Naren Baliga",_xlfn.XLOOKUP($B22,PROSPER_Baliga!$1:$1,PROSPER_Baliga!$69:$69,""),
IF($C22="Thorsten Huhn",_xlfn.XLOOKUP($B22,PROSPER_Huhn!$1:$1,PROSPER_Huhn!$69:$69,""),
IF($C22="Nick Hull",_xlfn.XLOOKUP($B22,PROSPER_Hull!$1:$1,PROSPER_Hull!$69:$69,""),
IF($C22="Monika Kotwani",_xlfn.XLOOKUP($B22,PROSPER_Kotwani!$1:$1,PROSPER_Kotwani!$69:$69,""),
IF($C22="Jonathan Wellner",_xlfn.XLOOKUP($B22,PROSPER_Wellner!$1:$1,PROSPER_Wellner!$69:$69,""),
IF($C22="Travis Harvey",_xlfn.XLOOKUP($B22,PROSPER_Harvey!$1:$1,PROSPER_Harvey!$69:$69,""),""))))))))="","No Comment",IF(IF($C22="Christopher Lobo",_xlfn.XLOOKUP($B22,PROSPER_Lobo!$1:$1,PROSPER_Lobo!$69:$69,""),
IF($C22="Naren Baliga",_xlfn.XLOOKUP($B22,PROSPER_Baliga!$1:$1,PROSPER_Baliga!$69:$69,""),
IF($C22="Thorsten Huhn",_xlfn.XLOOKUP($B22,PROSPER_Huhn!$1:$1,PROSPER_Huhn!$69:$69,""),
IF($C22="Nick Hull",_xlfn.XLOOKUP($B22,PROSPER_Hull!$1:$1,PROSPER_Hull!$69:$69,""),
IF($C22="Monika Kotwani",_xlfn.XLOOKUP($B22,PROSPER_Kotwani!$1:$1,PROSPER_Kotwani!$69:$69,""),
IF($C22="Jonathan Wellner",_xlfn.XLOOKUP($B22,PROSPER_Wellner!$1:$1,PROSPER_Wellner!$69:$69,""),
IF($C22="Travis Harvey",_xlfn.XLOOKUP($B22,PROSPER_Harvey!$1:$1,PROSPER_Harvey!$69:$69,""),"")))))))="","",
IF($C22="Christopher Lobo",_xlfn.XLOOKUP($B22,PROSPER_Lobo!$1:$1,PROSPER_Lobo!$69:$69,""),
IF($C22="Naren Baliga",_xlfn.XLOOKUP($B22,PROSPER_Baliga!$1:$1,PROSPER_Baliga!$69:$69,""),
IF($C22="Thorsten Huhn",_xlfn.XLOOKUP($B22,PROSPER_Huhn!$1:$1,PROSPER_Huhn!$69:$69,""),
IF($C22="Nick Hull",_xlfn.XLOOKUP($B22,PROSPER_Hull!$1:$1,PROSPER_Hull!$69:$69,""),
IF($C22="Monika Kotwani",_xlfn.XLOOKUP($B22,PROSPER_Kotwani!$1:$1,PROSPER_Kotwani!$69:$69,""),
IF($C22="Jonathan Wellner",_xlfn.XLOOKUP($B22,PROSPER_Wellner!$1:$1,PROSPER_Wellner!$69:$69,""),
IF($C22="Travis Harvey",_xlfn.XLOOKUP($B22,PROSPER_Harvey!$1:$1,PROSPER_Harvey!$69:$69,""),"")))))))))</f>
        <v>No Comment</v>
      </c>
      <c r="IS22" s="188" t="str">
        <f t="shared" si="214"/>
        <v>N/A</v>
      </c>
      <c r="IT22" s="187" t="str">
        <f t="shared" si="215"/>
        <v>N/A</v>
      </c>
      <c r="IU22" s="128" t="str">
        <f t="shared" si="216"/>
        <v>N/A</v>
      </c>
      <c r="IV22" s="188" t="str">
        <f t="shared" si="217"/>
        <v>N/A</v>
      </c>
      <c r="IW22" s="139">
        <f>_xlfn.XLOOKUP($B22,Vlookups_Local!B:B,Vlookups_Local!F:F)</f>
        <v>0.97604790419161669</v>
      </c>
      <c r="IX22" s="140">
        <f>_xlfn.XLOOKUP($B22,Vlookups_Local!B:B,Vlookups_Local!G:G)</f>
        <v>0.97604790419161669</v>
      </c>
      <c r="IY22" s="140">
        <f>_xlfn.XLOOKUP($B22,Vlookups_Local!B:B,Vlookups_Local!H:H)</f>
        <v>0</v>
      </c>
      <c r="IZ22" s="141">
        <f t="shared" si="218"/>
        <v>9.7604790419161667</v>
      </c>
      <c r="JA22" s="142">
        <f>_xlfn.XLOOKUP($B22,LevelUp_Query!A:A,LevelUp_Query!C:C,"")</f>
        <v>141</v>
      </c>
      <c r="JB22" s="143" t="str">
        <f>_xlfn.XLOOKUP($B22,LevelUp_Query!A:A,LevelUp_Query!F:F,"")</f>
        <v>Peak 3 - Elbrus</v>
      </c>
      <c r="JC22" s="143">
        <f>_xlfn.XLOOKUP($B22,LevelUp_Query!A:A,LevelUp_Query!E:E,"")</f>
        <v>0</v>
      </c>
      <c r="JD22" s="141">
        <f t="shared" si="219"/>
        <v>0</v>
      </c>
      <c r="JE22" s="144" t="str">
        <f>_xlfn.XLOOKUP(B22,PROSPERInitial_Query!$E:$E,PROSPERInitial_Query!$AQ:$AQ,"",,-1)</f>
        <v/>
      </c>
      <c r="JF22" s="136" t="str">
        <f t="shared" si="117"/>
        <v>Harikishan Kolli7 - ResponsibilityGiving Back (L&amp;L)</v>
      </c>
      <c r="JG22" s="136" t="str">
        <f>_xlfn.XLOOKUP(JF22,PROSPERDelta_Query!BK:BK,PROSPERDelta_Query!BE:BE,"",,-1)</f>
        <v/>
      </c>
      <c r="JH22" s="137" t="str">
        <f t="shared" si="220"/>
        <v>N/A</v>
      </c>
      <c r="JI22" s="137" t="str">
        <f>IF(IF(IF($C22="Christopher Lobo",_xlfn.XLOOKUP($B22,PROSPER_Lobo!$1:$1,PROSPER_Lobo!$70:$70,""),
IF($C22="Naren Baliga",_xlfn.XLOOKUP($B22,PROSPER_Baliga!$1:$1,PROSPER_Baliga!$70:$70,""),
IF($C22="Thorsten Huhn",_xlfn.XLOOKUP($B22,PROSPER_Huhn!$1:$1,PROSPER_Huhn!$70:$70,""),
IF($C22="Nick Hull",_xlfn.XLOOKUP($B22,PROSPER_Hull!$1:$1,PROSPER_Hull!$70:$70,""),
IF($C22="Monika Kotwani",_xlfn.XLOOKUP($B22,PROSPER_Kotwani!$1:$1,PROSPER_Kotwani!$70:$70,""),
IF($C22="Jonathan Wellner",_xlfn.XLOOKUP($B22,PROSPER_Wellner!$1:$1,PROSPER_Wellner!$70:$70,""),
IF($C22="Travis Harvey",_xlfn.XLOOKUP($B22,PROSPER_Harvey!$1:$1,PROSPER_Harvey!$70:$70,""),"")))))))="","",
IF($C22="Christopher Lobo",_xlfn.XLOOKUP($B22,PROSPER_Lobo!$1:$1,PROSPER_Lobo!$70:$70,""),
IF($C22="Naren Baliga",_xlfn.XLOOKUP($B22,PROSPER_Baliga!$1:$1,PROSPER_Baliga!$70:$70,""),
IF($C22="Thorsten Huhn",_xlfn.XLOOKUP($B22,PROSPER_Huhn!$1:$1,PROSPER_Huhn!$70:$70,""),
IF($C22="Nick Hull",_xlfn.XLOOKUP($B22,PROSPER_Hull!$1:$1,PROSPER_Hull!$70:$70,""),
IF($C22="Monika Kotwani",_xlfn.XLOOKUP($B22,PROSPER_Kotwani!$1:$1,PROSPER_Kotwani!$70:$70,""),
IF($C22="Jonathan Wellner",_xlfn.XLOOKUP($B22,PROSPER_Wellner!$1:$1,PROSPER_Wellner!$70:$70,""),
IF($C22="Travis Harvey",_xlfn.XLOOKUP($B22,PROSPER_Harvey!$1:$1,PROSPER_Harvey!$70:$70,""),""))))))))="","No Score",IF(IF($C22="Christopher Lobo",_xlfn.XLOOKUP($B22,PROSPER_Lobo!$1:$1,PROSPER_Lobo!$70:$70,""),
IF($C22="Naren Baliga",_xlfn.XLOOKUP($B22,PROSPER_Baliga!$1:$1,PROSPER_Baliga!$70:$70,""),
IF($C22="Thorsten Huhn",_xlfn.XLOOKUP($B22,PROSPER_Huhn!$1:$1,PROSPER_Huhn!$70:$70,""),
IF($C22="Nick Hull",_xlfn.XLOOKUP($B22,PROSPER_Hull!$1:$1,PROSPER_Hull!$70:$70,""),
IF($C22="Monika Kotwani",_xlfn.XLOOKUP($B22,PROSPER_Kotwani!$1:$1,PROSPER_Kotwani!$70:$70,""),
IF($C22="Jonathan Wellner",_xlfn.XLOOKUP($B22,PROSPER_Wellner!$1:$1,PROSPER_Wellner!$70:$70,""),
IF($C22="Travis Harvey",_xlfn.XLOOKUP($B22,PROSPER_Harvey!$1:$1,PROSPER_Harvey!$70:$70,""),"")))))))="","",
IF($C22="Christopher Lobo",_xlfn.XLOOKUP($B22,PROSPER_Lobo!$1:$1,PROSPER_Lobo!$70:$70,""),
IF($C22="Naren Baliga",_xlfn.XLOOKUP($B22,PROSPER_Baliga!$1:$1,PROSPER_Baliga!$70:$70,""),
IF($C22="Thorsten Huhn",_xlfn.XLOOKUP($B22,PROSPER_Huhn!$1:$1,PROSPER_Huhn!$70:$70,""),
IF($C22="Nick Hull",_xlfn.XLOOKUP($B22,PROSPER_Hull!$1:$1,PROSPER_Hull!$70:$70,""),
IF($C22="Monika Kotwani",_xlfn.XLOOKUP($B22,PROSPER_Kotwani!$1:$1,PROSPER_Kotwani!$70:$70,""),
IF($C22="Jonathan Wellner",_xlfn.XLOOKUP($B22,PROSPER_Wellner!$1:$1,PROSPER_Wellner!$70:$70,""),
IF($C22="Travis Harvey",_xlfn.XLOOKUP($B22,PROSPER_Harvey!$1:$1,PROSPER_Harvey!$70:$70,""),"")))))))))</f>
        <v>No Score</v>
      </c>
      <c r="JJ22" s="138" t="str">
        <f>IF(IF(IF($C22="Christopher Lobo",_xlfn.XLOOKUP($B22,PROSPER_Lobo!$1:$1,PROSPER_Lobo!$71:$71,""),
IF($C22="Naren Baliga",_xlfn.XLOOKUP($B22,PROSPER_Baliga!$1:$1,PROSPER_Baliga!$71:$71,""),
IF($C22="Thorsten Huhn",_xlfn.XLOOKUP($B22,PROSPER_Huhn!$1:$1,PROSPER_Huhn!$71:$71,""),
IF($C22="Nick Hull",_xlfn.XLOOKUP($B22,PROSPER_Hull!$1:$1,PROSPER_Hull!$71:$71,""),
IF($C22="Monika Kotwani",_xlfn.XLOOKUP($B22,PROSPER_Kotwani!$1:$1,PROSPER_Kotwani!$71:$71,""),
IF($C22="Jonathan Wellner",_xlfn.XLOOKUP($B22,PROSPER_Wellner!$1:$1,PROSPER_Wellner!$71:$71,""),
IF($C22="Travis Harvey",_xlfn.XLOOKUP($B22,PROSPER_Harvey!$1:$1,PROSPER_Harvey!$71:$71,""),"")))))))="","",
IF($C22="Christopher Lobo",_xlfn.XLOOKUP($B22,PROSPER_Lobo!$1:$1,PROSPER_Lobo!$71:$71,""),
IF($C22="Naren Baliga",_xlfn.XLOOKUP($B22,PROSPER_Baliga!$1:$1,PROSPER_Baliga!$71:$71,""),
IF($C22="Thorsten Huhn",_xlfn.XLOOKUP($B22,PROSPER_Huhn!$1:$1,PROSPER_Huhn!$71:$71,""),
IF($C22="Nick Hull",_xlfn.XLOOKUP($B22,PROSPER_Hull!$1:$1,PROSPER_Hull!$71:$71,""),
IF($C22="Monika Kotwani",_xlfn.XLOOKUP($B22,PROSPER_Kotwani!$1:$1,PROSPER_Kotwani!$71:$71,""),
IF($C22="Jonathan Wellner",_xlfn.XLOOKUP($B22,PROSPER_Wellner!$1:$1,PROSPER_Wellner!$71:$71,""),
IF($C22="Travis Harvey",_xlfn.XLOOKUP($B22,PROSPER_Harvey!$1:$1,PROSPER_Harvey!$71:$71,""),""))))))))="","No Comment",IF(IF($C22="Christopher Lobo",_xlfn.XLOOKUP($B22,PROSPER_Lobo!$1:$1,PROSPER_Lobo!$71:$71,""),
IF($C22="Naren Baliga",_xlfn.XLOOKUP($B22,PROSPER_Baliga!$1:$1,PROSPER_Baliga!$71:$71,""),
IF($C22="Thorsten Huhn",_xlfn.XLOOKUP($B22,PROSPER_Huhn!$1:$1,PROSPER_Huhn!$71:$71,""),
IF($C22="Nick Hull",_xlfn.XLOOKUP($B22,PROSPER_Hull!$1:$1,PROSPER_Hull!$71:$71,""),
IF($C22="Monika Kotwani",_xlfn.XLOOKUP($B22,PROSPER_Kotwani!$1:$1,PROSPER_Kotwani!$71:$71,""),
IF($C22="Jonathan Wellner",_xlfn.XLOOKUP($B22,PROSPER_Wellner!$1:$1,PROSPER_Wellner!$71:$71,""),
IF($C22="Travis Harvey",_xlfn.XLOOKUP($B22,PROSPER_Harvey!$1:$1,PROSPER_Harvey!$71:$71,""),"")))))))="","",
IF($C22="Christopher Lobo",_xlfn.XLOOKUP($B22,PROSPER_Lobo!$1:$1,PROSPER_Lobo!$71:$71,""),
IF($C22="Naren Baliga",_xlfn.XLOOKUP($B22,PROSPER_Baliga!$1:$1,PROSPER_Baliga!$71:$71,""),
IF($C22="Thorsten Huhn",_xlfn.XLOOKUP($B22,PROSPER_Huhn!$1:$1,PROSPER_Huhn!$71:$71,""),
IF($C22="Nick Hull",_xlfn.XLOOKUP($B22,PROSPER_Hull!$1:$1,PROSPER_Hull!$71:$71,""),
IF($C22="Monika Kotwani",_xlfn.XLOOKUP($B22,PROSPER_Kotwani!$1:$1,PROSPER_Kotwani!$71:$71,""),
IF($C22="Jonathan Wellner",_xlfn.XLOOKUP($B22,PROSPER_Wellner!$1:$1,PROSPER_Wellner!$71:$71,""),
IF($C22="Travis Harvey",_xlfn.XLOOKUP($B22,PROSPER_Harvey!$1:$1,PROSPER_Harvey!$71:$71,""),"")))))))))</f>
        <v>No Comment</v>
      </c>
      <c r="JK22" s="141" t="str">
        <f t="shared" si="221"/>
        <v>N/A</v>
      </c>
      <c r="JL22" s="135" t="str">
        <f>_xlfn.XLOOKUP(B22,PROSPERInitial_Query!$E:$E,PROSPERInitial_Query!$AR:$AR,"",,-1)</f>
        <v/>
      </c>
      <c r="JM22" s="136" t="str">
        <f t="shared" si="120"/>
        <v>Harikishan Kolli7 - ResponsibilityExecutive Communication</v>
      </c>
      <c r="JN22" s="136" t="str">
        <f>_xlfn.XLOOKUP(JM22,PROSPERDelta_Query!BK:BK,PROSPERDelta_Query!BF:BF,"",,-1)</f>
        <v/>
      </c>
      <c r="JO22" s="137" t="str">
        <f t="shared" si="222"/>
        <v>N/A</v>
      </c>
      <c r="JP22" s="137" t="str">
        <f>IF(IF(IF($C22="Christopher Lobo",_xlfn.XLOOKUP($B22,PROSPER_Lobo!$1:$1,PROSPER_Lobo!$72:$72,""),
IF($C22="Naren Baliga",_xlfn.XLOOKUP($B22,PROSPER_Baliga!$1:$1,PROSPER_Baliga!$72:$72,""),
IF($C22="Thorsten Huhn",_xlfn.XLOOKUP($B22,PROSPER_Huhn!$1:$1,PROSPER_Huhn!$72:$72,""),
IF($C22="Nick Hull",_xlfn.XLOOKUP($B22,PROSPER_Hull!$1:$1,PROSPER_Hull!$72:$72,""),
IF($C22="Monika Kotwani",_xlfn.XLOOKUP($B22,PROSPER_Kotwani!$1:$1,PROSPER_Kotwani!$72:$72,""),
IF($C22="Jonathan Wellner",_xlfn.XLOOKUP($B22,PROSPER_Wellner!$1:$1,PROSPER_Wellner!$72:$72,""),
IF($C22="Travis Harvey",_xlfn.XLOOKUP($B22,PROSPER_Harvey!$1:$1,PROSPER_Harvey!$72:$72,""),"")))))))="","",
IF($C22="Christopher Lobo",_xlfn.XLOOKUP($B22,PROSPER_Lobo!$1:$1,PROSPER_Lobo!$72:$72,""),
IF($C22="Naren Baliga",_xlfn.XLOOKUP($B22,PROSPER_Baliga!$1:$1,PROSPER_Baliga!$72:$72,""),
IF($C22="Thorsten Huhn",_xlfn.XLOOKUP($B22,PROSPER_Huhn!$1:$1,PROSPER_Huhn!$72:$72,""),
IF($C22="Nick Hull",_xlfn.XLOOKUP($B22,PROSPER_Hull!$1:$1,PROSPER_Hull!$72:$72,""),
IF($C22="Monika Kotwani",_xlfn.XLOOKUP($B22,PROSPER_Kotwani!$1:$1,PROSPER_Kotwani!$72:$72,""),
IF($C22="Jonathan Wellner",_xlfn.XLOOKUP($B22,PROSPER_Wellner!$1:$1,PROSPER_Wellner!$72:$72,""),
IF($C22="Travis Harvey",_xlfn.XLOOKUP($B22,PROSPER_Harvey!$1:$1,PROSPER_Harvey!$72:$72,""),""))))))))="","No Score",IF(IF($C22="Christopher Lobo",_xlfn.XLOOKUP($B22,PROSPER_Lobo!$1:$1,PROSPER_Lobo!$72:$72,""),
IF($C22="Naren Baliga",_xlfn.XLOOKUP($B22,PROSPER_Baliga!$1:$1,PROSPER_Baliga!$72:$72,""),
IF($C22="Thorsten Huhn",_xlfn.XLOOKUP($B22,PROSPER_Huhn!$1:$1,PROSPER_Huhn!$72:$72,""),
IF($C22="Nick Hull",_xlfn.XLOOKUP($B22,PROSPER_Hull!$1:$1,PROSPER_Hull!$72:$72,""),
IF($C22="Monika Kotwani",_xlfn.XLOOKUP($B22,PROSPER_Kotwani!$1:$1,PROSPER_Kotwani!$72:$72,""),
IF($C22="Jonathan Wellner",_xlfn.XLOOKUP($B22,PROSPER_Wellner!$1:$1,PROSPER_Wellner!$72:$72,""),
IF($C22="Travis Harvey",_xlfn.XLOOKUP($B22,PROSPER_Harvey!$1:$1,PROSPER_Harvey!$72:$72,""),"")))))))="","",
IF($C22="Christopher Lobo",_xlfn.XLOOKUP($B22,PROSPER_Lobo!$1:$1,PROSPER_Lobo!$72:$72,""),
IF($C22="Naren Baliga",_xlfn.XLOOKUP($B22,PROSPER_Baliga!$1:$1,PROSPER_Baliga!$72:$72,""),
IF($C22="Thorsten Huhn",_xlfn.XLOOKUP($B22,PROSPER_Huhn!$1:$1,PROSPER_Huhn!$72:$72,""),
IF($C22="Nick Hull",_xlfn.XLOOKUP($B22,PROSPER_Hull!$1:$1,PROSPER_Hull!$72:$72,""),
IF($C22="Monika Kotwani",_xlfn.XLOOKUP($B22,PROSPER_Kotwani!$1:$1,PROSPER_Kotwani!$72:$72,""),
IF($C22="Jonathan Wellner",_xlfn.XLOOKUP($B22,PROSPER_Wellner!$1:$1,PROSPER_Wellner!$72:$72,""),
IF($C22="Travis Harvey",_xlfn.XLOOKUP($B22,PROSPER_Harvey!$1:$1,PROSPER_Harvey!$72:$72,""),"")))))))))</f>
        <v>No Score</v>
      </c>
      <c r="JQ22" s="138" t="str">
        <f>IF(IF(IF($C22="Christopher Lobo",_xlfn.XLOOKUP($B22,PROSPER_Lobo!$1:$1,PROSPER_Lobo!$73:$73,""),
IF($C22="Naren Baliga",_xlfn.XLOOKUP($B22,PROSPER_Baliga!$1:$1,PROSPER_Baliga!$73:$73,""),
IF($C22="Thorsten Huhn",_xlfn.XLOOKUP($B22,PROSPER_Huhn!$1:$1,PROSPER_Huhn!$73:$73,""),
IF($C22="Nick Hull",_xlfn.XLOOKUP($B22,PROSPER_Hull!$1:$1,PROSPER_Hull!$73:$73,""),
IF($C22="Monika Kotwani",_xlfn.XLOOKUP($B22,PROSPER_Kotwani!$1:$1,PROSPER_Kotwani!$73:$73,""),
IF($C22="Jonathan Wellner",_xlfn.XLOOKUP($B22,PROSPER_Wellner!$1:$1,PROSPER_Wellner!$73:$73,""),
IF($C22="Travis Harvey",_xlfn.XLOOKUP($B22,PROSPER_Harvey!$1:$1,PROSPER_Harvey!$73:$73,""),"")))))))="","",
IF($C22="Christopher Lobo",_xlfn.XLOOKUP($B22,PROSPER_Lobo!$1:$1,PROSPER_Lobo!$73:$73,""),
IF($C22="Naren Baliga",_xlfn.XLOOKUP($B22,PROSPER_Baliga!$1:$1,PROSPER_Baliga!$73:$73,""),
IF($C22="Thorsten Huhn",_xlfn.XLOOKUP($B22,PROSPER_Huhn!$1:$1,PROSPER_Huhn!$73:$73,""),
IF($C22="Nick Hull",_xlfn.XLOOKUP($B22,PROSPER_Hull!$1:$1,PROSPER_Hull!$73:$73,""),
IF($C22="Monika Kotwani",_xlfn.XLOOKUP($B22,PROSPER_Kotwani!$1:$1,PROSPER_Kotwani!$73:$73,""),
IF($C22="Jonathan Wellner",_xlfn.XLOOKUP($B22,PROSPER_Wellner!$1:$1,PROSPER_Wellner!$73:$73,""),
IF($C22="Travis Harvey",_xlfn.XLOOKUP($B22,PROSPER_Harvey!$1:$1,PROSPER_Harvey!$73:$73,""),""))))))))="","No Comment",IF(IF($C22="Christopher Lobo",_xlfn.XLOOKUP($B22,PROSPER_Lobo!$1:$1,PROSPER_Lobo!$73:$73,""),
IF($C22="Naren Baliga",_xlfn.XLOOKUP($B22,PROSPER_Baliga!$1:$1,PROSPER_Baliga!$73:$73,""),
IF($C22="Thorsten Huhn",_xlfn.XLOOKUP($B22,PROSPER_Huhn!$1:$1,PROSPER_Huhn!$73:$73,""),
IF($C22="Nick Hull",_xlfn.XLOOKUP($B22,PROSPER_Hull!$1:$1,PROSPER_Hull!$73:$73,""),
IF($C22="Monika Kotwani",_xlfn.XLOOKUP($B22,PROSPER_Kotwani!$1:$1,PROSPER_Kotwani!$73:$73,""),
IF($C22="Jonathan Wellner",_xlfn.XLOOKUP($B22,PROSPER_Wellner!$1:$1,PROSPER_Wellner!$73:$73,""),
IF($C22="Travis Harvey",_xlfn.XLOOKUP($B22,PROSPER_Harvey!$1:$1,PROSPER_Harvey!$73:$73,""),"")))))))="","",
IF($C22="Christopher Lobo",_xlfn.XLOOKUP($B22,PROSPER_Lobo!$1:$1,PROSPER_Lobo!$73:$73,""),
IF($C22="Naren Baliga",_xlfn.XLOOKUP($B22,PROSPER_Baliga!$1:$1,PROSPER_Baliga!$73:$73,""),
IF($C22="Thorsten Huhn",_xlfn.XLOOKUP($B22,PROSPER_Huhn!$1:$1,PROSPER_Huhn!$73:$73,""),
IF($C22="Nick Hull",_xlfn.XLOOKUP($B22,PROSPER_Hull!$1:$1,PROSPER_Hull!$73:$73,""),
IF($C22="Monika Kotwani",_xlfn.XLOOKUP($B22,PROSPER_Kotwani!$1:$1,PROSPER_Kotwani!$73:$73,""),
IF($C22="Jonathan Wellner",_xlfn.XLOOKUP($B22,PROSPER_Wellner!$1:$1,PROSPER_Wellner!$73:$73,""),
IF($C22="Travis Harvey",_xlfn.XLOOKUP($B22,PROSPER_Harvey!$1:$1,PROSPER_Harvey!$73:$73,""),"")))))))))</f>
        <v>No Comment</v>
      </c>
      <c r="JR22" s="141" t="str">
        <f t="shared" si="223"/>
        <v>N/A</v>
      </c>
      <c r="JS22" s="135" t="str">
        <f>_xlfn.XLOOKUP(B22,PROSPERInitial_Query!$E:$E,PROSPERInitial_Query!$AS:$AS,"",,-1)</f>
        <v/>
      </c>
      <c r="JT22" s="136" t="str">
        <f t="shared" si="123"/>
        <v>Harikishan Kolli7 - ResponsibilityCulture Champion</v>
      </c>
      <c r="JU22" s="136" t="str">
        <f>_xlfn.XLOOKUP(JT22,PROSPERDelta_Query!BK:BK,PROSPERDelta_Query!BG:BG,"",,-1)</f>
        <v/>
      </c>
      <c r="JV22" s="137" t="str">
        <f t="shared" si="224"/>
        <v>N/A</v>
      </c>
      <c r="JW22" s="137" t="str">
        <f>IF(IF(IF($C22="Christopher Lobo",_xlfn.XLOOKUP($B22,PROSPER_Lobo!$1:$1,PROSPER_Lobo!$74:$74,""),
IF($C22="Naren Baliga",_xlfn.XLOOKUP($B22,PROSPER_Baliga!$1:$1,PROSPER_Baliga!$74:$74,""),
IF($C22="Thorsten Huhn",_xlfn.XLOOKUP($B22,PROSPER_Huhn!$1:$1,PROSPER_Huhn!$74:$74,""),
IF($C22="Nick Hull",_xlfn.XLOOKUP($B22,PROSPER_Hull!$1:$1,PROSPER_Hull!$74:$74,""),
IF($C22="Monika Kotwani",_xlfn.XLOOKUP($B22,PROSPER_Kotwani!$1:$1,PROSPER_Kotwani!$74:$74,""),
IF($C22="Jonathan Wellner",_xlfn.XLOOKUP($B22,PROSPER_Wellner!$1:$1,PROSPER_Wellner!$74:$74,""),
IF($C22="Travis Harvey",_xlfn.XLOOKUP($B22,PROSPER_Harvey!$1:$1,PROSPER_Harvey!$74:$74,""),"")))))))="","",
IF($C22="Christopher Lobo",_xlfn.XLOOKUP($B22,PROSPER_Lobo!$1:$1,PROSPER_Lobo!$74:$74,""),
IF($C22="Naren Baliga",_xlfn.XLOOKUP($B22,PROSPER_Baliga!$1:$1,PROSPER_Baliga!$74:$74,""),
IF($C22="Thorsten Huhn",_xlfn.XLOOKUP($B22,PROSPER_Huhn!$1:$1,PROSPER_Huhn!$74:$74,""),
IF($C22="Nick Hull",_xlfn.XLOOKUP($B22,PROSPER_Hull!$1:$1,PROSPER_Hull!$74:$74,""),
IF($C22="Monika Kotwani",_xlfn.XLOOKUP($B22,PROSPER_Kotwani!$1:$1,PROSPER_Kotwani!$74:$74,""),
IF($C22="Jonathan Wellner",_xlfn.XLOOKUP($B22,PROSPER_Wellner!$1:$1,PROSPER_Wellner!$74:$74,""),
IF($C22="Travis Harvey",_xlfn.XLOOKUP($B22,PROSPER_Harvey!$1:$1,PROSPER_Harvey!$74:$74,""),""))))))))="","No Score",IF(IF($C22="Christopher Lobo",_xlfn.XLOOKUP($B22,PROSPER_Lobo!$1:$1,PROSPER_Lobo!$74:$74,""),
IF($C22="Naren Baliga",_xlfn.XLOOKUP($B22,PROSPER_Baliga!$1:$1,PROSPER_Baliga!$74:$74,""),
IF($C22="Thorsten Huhn",_xlfn.XLOOKUP($B22,PROSPER_Huhn!$1:$1,PROSPER_Huhn!$74:$74,""),
IF($C22="Nick Hull",_xlfn.XLOOKUP($B22,PROSPER_Hull!$1:$1,PROSPER_Hull!$74:$74,""),
IF($C22="Monika Kotwani",_xlfn.XLOOKUP($B22,PROSPER_Kotwani!$1:$1,PROSPER_Kotwani!$74:$74,""),
IF($C22="Jonathan Wellner",_xlfn.XLOOKUP($B22,PROSPER_Wellner!$1:$1,PROSPER_Wellner!$74:$74,""),
IF($C22="Travis Harvey",_xlfn.XLOOKUP($B22,PROSPER_Harvey!$1:$1,PROSPER_Harvey!$74:$74,""),"")))))))="","",
IF($C22="Christopher Lobo",_xlfn.XLOOKUP($B22,PROSPER_Lobo!$1:$1,PROSPER_Lobo!$74:$74,""),
IF($C22="Naren Baliga",_xlfn.XLOOKUP($B22,PROSPER_Baliga!$1:$1,PROSPER_Baliga!$74:$74,""),
IF($C22="Thorsten Huhn",_xlfn.XLOOKUP($B22,PROSPER_Huhn!$1:$1,PROSPER_Huhn!$74:$74,""),
IF($C22="Nick Hull",_xlfn.XLOOKUP($B22,PROSPER_Hull!$1:$1,PROSPER_Hull!$74:$74,""),
IF($C22="Monika Kotwani",_xlfn.XLOOKUP($B22,PROSPER_Kotwani!$1:$1,PROSPER_Kotwani!$74:$74,""),
IF($C22="Jonathan Wellner",_xlfn.XLOOKUP($B22,PROSPER_Wellner!$1:$1,PROSPER_Wellner!$74:$74,""),
IF($C22="Travis Harvey",_xlfn.XLOOKUP($B22,PROSPER_Harvey!$1:$1,PROSPER_Harvey!$74:$74,""),"")))))))))</f>
        <v>No Score</v>
      </c>
      <c r="JX22" s="138" t="str">
        <f>IF(IF(IF($C22="Christopher Lobo",_xlfn.XLOOKUP($B22,PROSPER_Lobo!$1:$1,PROSPER_Lobo!$75:$75,""),
IF($C22="Naren Baliga",_xlfn.XLOOKUP($B22,PROSPER_Baliga!$1:$1,PROSPER_Baliga!$75:$75,""),
IF($C22="Thorsten Huhn",_xlfn.XLOOKUP($B22,PROSPER_Huhn!$1:$1,PROSPER_Huhn!$75:$75,""),
IF($C22="Nick Hull",_xlfn.XLOOKUP($B22,PROSPER_Hull!$1:$1,PROSPER_Hull!$75:$75,""),
IF($C22="Monika Kotwani",_xlfn.XLOOKUP($B22,PROSPER_Kotwani!$1:$1,PROSPER_Kotwani!$75:$75,""),
IF($C22="Jonathan Wellner",_xlfn.XLOOKUP($B22,PROSPER_Wellner!$1:$1,PROSPER_Wellner!$75:$75,""),
IF($C22="Travis Harvey",_xlfn.XLOOKUP($B22,PROSPER_Harvey!$1:$1,PROSPER_Harvey!$75:$75,""),"")))))))="","",
IF($C22="Christopher Lobo",_xlfn.XLOOKUP($B22,PROSPER_Lobo!$1:$1,PROSPER_Lobo!$75:$75,""),
IF($C22="Naren Baliga",_xlfn.XLOOKUP($B22,PROSPER_Baliga!$1:$1,PROSPER_Baliga!$75:$75,""),
IF($C22="Thorsten Huhn",_xlfn.XLOOKUP($B22,PROSPER_Huhn!$1:$1,PROSPER_Huhn!$75:$75,""),
IF($C22="Nick Hull",_xlfn.XLOOKUP($B22,PROSPER_Hull!$1:$1,PROSPER_Hull!$75:$75,""),
IF($C22="Monika Kotwani",_xlfn.XLOOKUP($B22,PROSPER_Kotwani!$1:$1,PROSPER_Kotwani!$75:$75,""),
IF($C22="Jonathan Wellner",_xlfn.XLOOKUP($B22,PROSPER_Wellner!$1:$1,PROSPER_Wellner!$75:$75,""),
IF($C22="Travis Harvey",_xlfn.XLOOKUP($B22,PROSPER_Harvey!$1:$1,PROSPER_Harvey!$75:$75,""),""))))))))="","No Comment",IF(IF($C22="Christopher Lobo",_xlfn.XLOOKUP($B22,PROSPER_Lobo!$1:$1,PROSPER_Lobo!$75:$75,""),
IF($C22="Naren Baliga",_xlfn.XLOOKUP($B22,PROSPER_Baliga!$1:$1,PROSPER_Baliga!$75:$75,""),
IF($C22="Thorsten Huhn",_xlfn.XLOOKUP($B22,PROSPER_Huhn!$1:$1,PROSPER_Huhn!$75:$75,""),
IF($C22="Nick Hull",_xlfn.XLOOKUP($B22,PROSPER_Hull!$1:$1,PROSPER_Hull!$75:$75,""),
IF($C22="Monika Kotwani",_xlfn.XLOOKUP($B22,PROSPER_Kotwani!$1:$1,PROSPER_Kotwani!$75:$75,""),
IF($C22="Jonathan Wellner",_xlfn.XLOOKUP($B22,PROSPER_Wellner!$1:$1,PROSPER_Wellner!$75:$75,""),
IF($C22="Travis Harvey",_xlfn.XLOOKUP($B22,PROSPER_Harvey!$1:$1,PROSPER_Harvey!$75:$75,""),"")))))))="","",
IF($C22="Christopher Lobo",_xlfn.XLOOKUP($B22,PROSPER_Lobo!$1:$1,PROSPER_Lobo!$75:$75,""),
IF($C22="Naren Baliga",_xlfn.XLOOKUP($B22,PROSPER_Baliga!$1:$1,PROSPER_Baliga!$75:$75,""),
IF($C22="Thorsten Huhn",_xlfn.XLOOKUP($B22,PROSPER_Huhn!$1:$1,PROSPER_Huhn!$75:$75,""),
IF($C22="Nick Hull",_xlfn.XLOOKUP($B22,PROSPER_Hull!$1:$1,PROSPER_Hull!$75:$75,""),
IF($C22="Monika Kotwani",_xlfn.XLOOKUP($B22,PROSPER_Kotwani!$1:$1,PROSPER_Kotwani!$75:$75,""),
IF($C22="Jonathan Wellner",_xlfn.XLOOKUP($B22,PROSPER_Wellner!$1:$1,PROSPER_Wellner!$75:$75,""),
IF($C22="Travis Harvey",_xlfn.XLOOKUP($B22,PROSPER_Harvey!$1:$1,PROSPER_Harvey!$75:$75,""),"")))))))))</f>
        <v>No Comment</v>
      </c>
      <c r="JY22" s="141" t="str">
        <f t="shared" si="225"/>
        <v>N/A</v>
      </c>
      <c r="JZ22" s="135" t="str">
        <f>_xlfn.XLOOKUP(B22,PROSPERInitial_Query!$E:$E,PROSPERInitial_Query!$AT:$AT,"",,-1)</f>
        <v/>
      </c>
      <c r="KA22" s="136" t="str">
        <f t="shared" si="126"/>
        <v>Harikishan Kolli7 - ResponsibilityPeople Management</v>
      </c>
      <c r="KB22" s="136" t="str">
        <f>_xlfn.XLOOKUP(KA22,PROSPERDelta_Query!BK:BK,PROSPERDelta_Query!BH:BH,"",,-1)</f>
        <v/>
      </c>
      <c r="KC22" s="137" t="str">
        <f t="shared" si="226"/>
        <v>N/A</v>
      </c>
      <c r="KD22" s="137" t="str">
        <f>IF(IF(IF($C22="Christopher Lobo",_xlfn.XLOOKUP($B22,PROSPER_Lobo!$1:$1,PROSPER_Lobo!$76:$76,""),
IF($C22="Naren Baliga",_xlfn.XLOOKUP($B22,PROSPER_Baliga!$1:$1,PROSPER_Baliga!$76:$76,""),
IF($C22="Thorsten Huhn",_xlfn.XLOOKUP($B22,PROSPER_Huhn!$1:$1,PROSPER_Huhn!$76:$76,""),
IF($C22="Nick Hull",_xlfn.XLOOKUP($B22,PROSPER_Hull!$1:$1,PROSPER_Hull!$76:$76,""),
IF($C22="Monika Kotwani",_xlfn.XLOOKUP($B22,PROSPER_Kotwani!$1:$1,PROSPER_Kotwani!$76:$76,""),
IF($C22="Jonathan Wellner",_xlfn.XLOOKUP($B22,PROSPER_Wellner!$1:$1,PROSPER_Wellner!$76:$76,""),
IF($C22="Travis Harvey",_xlfn.XLOOKUP($B22,PROSPER_Harvey!$1:$1,PROSPER_Harvey!$76:$76,""),"")))))))="","",
IF($C22="Christopher Lobo",_xlfn.XLOOKUP($B22,PROSPER_Lobo!$1:$1,PROSPER_Lobo!$76:$76,""),
IF($C22="Naren Baliga",_xlfn.XLOOKUP($B22,PROSPER_Baliga!$1:$1,PROSPER_Baliga!$76:$76,""),
IF($C22="Thorsten Huhn",_xlfn.XLOOKUP($B22,PROSPER_Huhn!$1:$1,PROSPER_Huhn!$76:$76,""),
IF($C22="Nick Hull",_xlfn.XLOOKUP($B22,PROSPER_Hull!$1:$1,PROSPER_Hull!$76:$76,""),
IF($C22="Monika Kotwani",_xlfn.XLOOKUP($B22,PROSPER_Kotwani!$1:$1,PROSPER_Kotwani!$76:$76,""),
IF($C22="Jonathan Wellner",_xlfn.XLOOKUP($B22,PROSPER_Wellner!$1:$1,PROSPER_Wellner!$76:$76,""),
IF($C22="Travis Harvey",_xlfn.XLOOKUP($B22,PROSPER_Harvey!$1:$1,PROSPER_Harvey!$76:$76,""),""))))))))="","No Score",IF(IF($C22="Christopher Lobo",_xlfn.XLOOKUP($B22,PROSPER_Lobo!$1:$1,PROSPER_Lobo!$76:$76,""),
IF($C22="Naren Baliga",_xlfn.XLOOKUP($B22,PROSPER_Baliga!$1:$1,PROSPER_Baliga!$76:$76,""),
IF($C22="Thorsten Huhn",_xlfn.XLOOKUP($B22,PROSPER_Huhn!$1:$1,PROSPER_Huhn!$76:$76,""),
IF($C22="Nick Hull",_xlfn.XLOOKUP($B22,PROSPER_Hull!$1:$1,PROSPER_Hull!$76:$76,""),
IF($C22="Monika Kotwani",_xlfn.XLOOKUP($B22,PROSPER_Kotwani!$1:$1,PROSPER_Kotwani!$76:$76,""),
IF($C22="Jonathan Wellner",_xlfn.XLOOKUP($B22,PROSPER_Wellner!$1:$1,PROSPER_Wellner!$76:$76,""),
IF($C22="Travis Harvey",_xlfn.XLOOKUP($B22,PROSPER_Harvey!$1:$1,PROSPER_Harvey!$76:$76,""),"")))))))="","",
IF($C22="Christopher Lobo",_xlfn.XLOOKUP($B22,PROSPER_Lobo!$1:$1,PROSPER_Lobo!$76:$76,""),
IF($C22="Naren Baliga",_xlfn.XLOOKUP($B22,PROSPER_Baliga!$1:$1,PROSPER_Baliga!$76:$76,""),
IF($C22="Thorsten Huhn",_xlfn.XLOOKUP($B22,PROSPER_Huhn!$1:$1,PROSPER_Huhn!$76:$76,""),
IF($C22="Nick Hull",_xlfn.XLOOKUP($B22,PROSPER_Hull!$1:$1,PROSPER_Hull!$76:$76,""),
IF($C22="Monika Kotwani",_xlfn.XLOOKUP($B22,PROSPER_Kotwani!$1:$1,PROSPER_Kotwani!$76:$76,""),
IF($C22="Jonathan Wellner",_xlfn.XLOOKUP($B22,PROSPER_Wellner!$1:$1,PROSPER_Wellner!$76:$76,""),
IF($C22="Travis Harvey",_xlfn.XLOOKUP($B22,PROSPER_Harvey!$1:$1,PROSPER_Harvey!$76:$76,""),"")))))))))</f>
        <v>No Score</v>
      </c>
      <c r="KE22" s="138" t="str">
        <f>IF(IF(IF($C22="Christopher Lobo",_xlfn.XLOOKUP($B22,PROSPER_Lobo!$1:$1,PROSPER_Lobo!$77:$77,""),
IF($C22="Naren Baliga",_xlfn.XLOOKUP($B22,PROSPER_Baliga!$1:$1,PROSPER_Baliga!$77:$77,""),
IF($C22="Thorsten Huhn",_xlfn.XLOOKUP($B22,PROSPER_Huhn!$1:$1,PROSPER_Huhn!$77:$77,""),
IF($C22="Nick Hull",_xlfn.XLOOKUP($B22,PROSPER_Hull!$1:$1,PROSPER_Hull!$77:$77,""),
IF($C22="Monika Kotwani",_xlfn.XLOOKUP($B22,PROSPER_Kotwani!$1:$1,PROSPER_Kotwani!$77:$77,""),
IF($C22="Jonathan Wellner",_xlfn.XLOOKUP($B22,PROSPER_Wellner!$1:$1,PROSPER_Wellner!$77:$77,""),
IF($C22="Travis Harvey",_xlfn.XLOOKUP($B22,PROSPER_Harvey!$1:$1,PROSPER_Harvey!$77:$77,""),"")))))))="","",
IF($C22="Christopher Lobo",_xlfn.XLOOKUP($B22,PROSPER_Lobo!$1:$1,PROSPER_Lobo!$77:$77,""),
IF($C22="Naren Baliga",_xlfn.XLOOKUP($B22,PROSPER_Baliga!$1:$1,PROSPER_Baliga!$77:$77,""),
IF($C22="Thorsten Huhn",_xlfn.XLOOKUP($B22,PROSPER_Huhn!$1:$1,PROSPER_Huhn!$77:$77,""),
IF($C22="Nick Hull",_xlfn.XLOOKUP($B22,PROSPER_Hull!$1:$1,PROSPER_Hull!$77:$77,""),
IF($C22="Monika Kotwani",_xlfn.XLOOKUP($B22,PROSPER_Kotwani!$1:$1,PROSPER_Kotwani!$77:$77,""),
IF($C22="Jonathan Wellner",_xlfn.XLOOKUP($B22,PROSPER_Wellner!$1:$1,PROSPER_Wellner!$77:$77,""),
IF($C22="Travis Harvey",_xlfn.XLOOKUP($B22,PROSPER_Harvey!$1:$1,PROSPER_Harvey!$77:$77,""),""))))))))="","No Comment",IF(IF($C22="Christopher Lobo",_xlfn.XLOOKUP($B22,PROSPER_Lobo!$1:$1,PROSPER_Lobo!$77:$77,""),
IF($C22="Naren Baliga",_xlfn.XLOOKUP($B22,PROSPER_Baliga!$1:$1,PROSPER_Baliga!$77:$77,""),
IF($C22="Thorsten Huhn",_xlfn.XLOOKUP($B22,PROSPER_Huhn!$1:$1,PROSPER_Huhn!$77:$77,""),
IF($C22="Nick Hull",_xlfn.XLOOKUP($B22,PROSPER_Hull!$1:$1,PROSPER_Hull!$77:$77,""),
IF($C22="Monika Kotwani",_xlfn.XLOOKUP($B22,PROSPER_Kotwani!$1:$1,PROSPER_Kotwani!$77:$77,""),
IF($C22="Jonathan Wellner",_xlfn.XLOOKUP($B22,PROSPER_Wellner!$1:$1,PROSPER_Wellner!$77:$77,""),
IF($C22="Travis Harvey",_xlfn.XLOOKUP($B22,PROSPER_Harvey!$1:$1,PROSPER_Harvey!$77:$77,""),"")))))))="","",
IF($C22="Christopher Lobo",_xlfn.XLOOKUP($B22,PROSPER_Lobo!$1:$1,PROSPER_Lobo!$77:$77,""),
IF($C22="Naren Baliga",_xlfn.XLOOKUP($B22,PROSPER_Baliga!$1:$1,PROSPER_Baliga!$77:$77,""),
IF($C22="Thorsten Huhn",_xlfn.XLOOKUP($B22,PROSPER_Huhn!$1:$1,PROSPER_Huhn!$77:$77,""),
IF($C22="Nick Hull",_xlfn.XLOOKUP($B22,PROSPER_Hull!$1:$1,PROSPER_Hull!$77:$77,""),
IF($C22="Monika Kotwani",_xlfn.XLOOKUP($B22,PROSPER_Kotwani!$1:$1,PROSPER_Kotwani!$77:$77,""),
IF($C22="Jonathan Wellner",_xlfn.XLOOKUP($B22,PROSPER_Wellner!$1:$1,PROSPER_Wellner!$77:$77,""),
IF($C22="Travis Harvey",_xlfn.XLOOKUP($B22,PROSPER_Harvey!$1:$1,PROSPER_Harvey!$77:$77,""),"")))))))))</f>
        <v>No Comment</v>
      </c>
      <c r="KF22" s="141" t="str">
        <f t="shared" si="227"/>
        <v>N/A</v>
      </c>
      <c r="KG22" s="135" t="str">
        <f>_xlfn.XLOOKUP(B22,PROSPERInitial_Query!$E:$E,PROSPERInitial_Query!$AU:$AU,"",,-1)</f>
        <v/>
      </c>
      <c r="KH22" s="136" t="str">
        <f t="shared" si="129"/>
        <v>Harikishan Kolli7 - ResponsibilitySelf Sufficiency</v>
      </c>
      <c r="KI22" s="136" t="str">
        <f>_xlfn.XLOOKUP(KH22,PROSPERDelta_Query!BK:BK,PROSPERDelta_Query!BI:BI,"",,-1)</f>
        <v/>
      </c>
      <c r="KJ22" s="137" t="str">
        <f t="shared" si="228"/>
        <v>N/A</v>
      </c>
      <c r="KK22" s="137" t="str">
        <f>IF(IF(IF($C22="Christopher Lobo",_xlfn.XLOOKUP($B22,PROSPER_Lobo!$1:$1,PROSPER_Lobo!$78:$78,""),
IF($C22="Naren Baliga",_xlfn.XLOOKUP($B22,PROSPER_Baliga!$1:$1,PROSPER_Baliga!$78:$78,""),
IF($C22="Thorsten Huhn",_xlfn.XLOOKUP($B22,PROSPER_Huhn!$1:$1,PROSPER_Huhn!$78:$78,""),
IF($C22="Nick Hull",_xlfn.XLOOKUP($B22,PROSPER_Hull!$1:$1,PROSPER_Hull!$78:$78,""),
IF($C22="Monika Kotwani",_xlfn.XLOOKUP($B22,PROSPER_Kotwani!$1:$1,PROSPER_Kotwani!$78:$78,""),
IF($C22="Jonathan Wellner",_xlfn.XLOOKUP($B22,PROSPER_Wellner!$1:$1,PROSPER_Wellner!$78:$78,""),
IF($C22="Travis Harvey",_xlfn.XLOOKUP($B22,PROSPER_Harvey!$1:$1,PROSPER_Harvey!$78:$78,""),"")))))))="","",
IF($C22="Christopher Lobo",_xlfn.XLOOKUP($B22,PROSPER_Lobo!$1:$1,PROSPER_Lobo!$78:$78,""),
IF($C22="Naren Baliga",_xlfn.XLOOKUP($B22,PROSPER_Baliga!$1:$1,PROSPER_Baliga!$78:$78,""),
IF($C22="Thorsten Huhn",_xlfn.XLOOKUP($B22,PROSPER_Huhn!$1:$1,PROSPER_Huhn!$78:$78,""),
IF($C22="Nick Hull",_xlfn.XLOOKUP($B22,PROSPER_Hull!$1:$1,PROSPER_Hull!$78:$78,""),
IF($C22="Monika Kotwani",_xlfn.XLOOKUP($B22,PROSPER_Kotwani!$1:$1,PROSPER_Kotwani!$78:$78,""),
IF($C22="Jonathan Wellner",_xlfn.XLOOKUP($B22,PROSPER_Wellner!$1:$1,PROSPER_Wellner!$78:$78,""),
IF($C22="Travis Harvey",_xlfn.XLOOKUP($B22,PROSPER_Harvey!$1:$1,PROSPER_Harvey!$78:$78,""),""))))))))="","No Score",IF(IF($C22="Christopher Lobo",_xlfn.XLOOKUP($B22,PROSPER_Lobo!$1:$1,PROSPER_Lobo!$78:$78,""),
IF($C22="Naren Baliga",_xlfn.XLOOKUP($B22,PROSPER_Baliga!$1:$1,PROSPER_Baliga!$78:$78,""),
IF($C22="Thorsten Huhn",_xlfn.XLOOKUP($B22,PROSPER_Huhn!$1:$1,PROSPER_Huhn!$78:$78,""),
IF($C22="Nick Hull",_xlfn.XLOOKUP($B22,PROSPER_Hull!$1:$1,PROSPER_Hull!$78:$78,""),
IF($C22="Monika Kotwani",_xlfn.XLOOKUP($B22,PROSPER_Kotwani!$1:$1,PROSPER_Kotwani!$78:$78,""),
IF($C22="Jonathan Wellner",_xlfn.XLOOKUP($B22,PROSPER_Wellner!$1:$1,PROSPER_Wellner!$78:$78,""),
IF($C22="Travis Harvey",_xlfn.XLOOKUP($B22,PROSPER_Harvey!$1:$1,PROSPER_Harvey!$78:$78,""),"")))))))="","",
IF($C22="Christopher Lobo",_xlfn.XLOOKUP($B22,PROSPER_Lobo!$1:$1,PROSPER_Lobo!$78:$78,""),
IF($C22="Naren Baliga",_xlfn.XLOOKUP($B22,PROSPER_Baliga!$1:$1,PROSPER_Baliga!$78:$78,""),
IF($C22="Thorsten Huhn",_xlfn.XLOOKUP($B22,PROSPER_Huhn!$1:$1,PROSPER_Huhn!$78:$78,""),
IF($C22="Nick Hull",_xlfn.XLOOKUP($B22,PROSPER_Hull!$1:$1,PROSPER_Hull!$78:$78,""),
IF($C22="Monika Kotwani",_xlfn.XLOOKUP($B22,PROSPER_Kotwani!$1:$1,PROSPER_Kotwani!$78:$78,""),
IF($C22="Jonathan Wellner",_xlfn.XLOOKUP($B22,PROSPER_Wellner!$1:$1,PROSPER_Wellner!$78:$78,""),
IF($C22="Travis Harvey",_xlfn.XLOOKUP($B22,PROSPER_Harvey!$1:$1,PROSPER_Harvey!$78:$78,""),"")))))))))</f>
        <v>No Score</v>
      </c>
      <c r="KL22" s="138" t="str">
        <f>IF(IF(IF($C22="Christopher Lobo",_xlfn.XLOOKUP($B22,PROSPER_Lobo!$1:$1,PROSPER_Lobo!$79:$79,""),
IF($C22="Naren Baliga",_xlfn.XLOOKUP($B22,PROSPER_Baliga!$1:$1,PROSPER_Baliga!$79:$79,""),
IF($C22="Thorsten Huhn",_xlfn.XLOOKUP($B22,PROSPER_Huhn!$1:$1,PROSPER_Huhn!$79:$79,""),
IF($C22="Nick Hull",_xlfn.XLOOKUP($B22,PROSPER_Hull!$1:$1,PROSPER_Hull!$79:$79,""),
IF($C22="Monika Kotwani",_xlfn.XLOOKUP($B22,PROSPER_Kotwani!$1:$1,PROSPER_Kotwani!$79:$79,""),
IF($C22="Jonathan Wellner",_xlfn.XLOOKUP($B22,PROSPER_Wellner!$1:$1,PROSPER_Wellner!$79:$79,""),
IF($C22="Travis Harvey",_xlfn.XLOOKUP($B22,PROSPER_Harvey!$1:$1,PROSPER_Harvey!$79:$79,""),"")))))))="","",
IF($C22="Christopher Lobo",_xlfn.XLOOKUP($B22,PROSPER_Lobo!$1:$1,PROSPER_Lobo!$79:$79,""),
IF($C22="Naren Baliga",_xlfn.XLOOKUP($B22,PROSPER_Baliga!$1:$1,PROSPER_Baliga!$79:$79,""),
IF($C22="Thorsten Huhn",_xlfn.XLOOKUP($B22,PROSPER_Huhn!$1:$1,PROSPER_Huhn!$79:$79,""),
IF($C22="Nick Hull",_xlfn.XLOOKUP($B22,PROSPER_Hull!$1:$1,PROSPER_Hull!$79:$79,""),
IF($C22="Monika Kotwani",_xlfn.XLOOKUP($B22,PROSPER_Kotwani!$1:$1,PROSPER_Kotwani!$79:$79,""),
IF($C22="Jonathan Wellner",_xlfn.XLOOKUP($B22,PROSPER_Wellner!$1:$1,PROSPER_Wellner!$79:$79,""),
IF($C22="Travis Harvey",_xlfn.XLOOKUP($B22,PROSPER_Harvey!$1:$1,PROSPER_Harvey!$79:$79,""),""))))))))="","No Comment",IF(IF($C22="Christopher Lobo",_xlfn.XLOOKUP($B22,PROSPER_Lobo!$1:$1,PROSPER_Lobo!$79:$79,""),
IF($C22="Naren Baliga",_xlfn.XLOOKUP($B22,PROSPER_Baliga!$1:$1,PROSPER_Baliga!$79:$79,""),
IF($C22="Thorsten Huhn",_xlfn.XLOOKUP($B22,PROSPER_Huhn!$1:$1,PROSPER_Huhn!$79:$79,""),
IF($C22="Nick Hull",_xlfn.XLOOKUP($B22,PROSPER_Hull!$1:$1,PROSPER_Hull!$79:$79,""),
IF($C22="Monika Kotwani",_xlfn.XLOOKUP($B22,PROSPER_Kotwani!$1:$1,PROSPER_Kotwani!$79:$79,""),
IF($C22="Jonathan Wellner",_xlfn.XLOOKUP($B22,PROSPER_Wellner!$1:$1,PROSPER_Wellner!$79:$79,""),
IF($C22="Travis Harvey",_xlfn.XLOOKUP($B22,PROSPER_Harvey!$1:$1,PROSPER_Harvey!$79:$79,""),"")))))))="","",
IF($C22="Christopher Lobo",_xlfn.XLOOKUP($B22,PROSPER_Lobo!$1:$1,PROSPER_Lobo!$79:$79,""),
IF($C22="Naren Baliga",_xlfn.XLOOKUP($B22,PROSPER_Baliga!$1:$1,PROSPER_Baliga!$79:$79,""),
IF($C22="Thorsten Huhn",_xlfn.XLOOKUP($B22,PROSPER_Huhn!$1:$1,PROSPER_Huhn!$79:$79,""),
IF($C22="Nick Hull",_xlfn.XLOOKUP($B22,PROSPER_Hull!$1:$1,PROSPER_Hull!$79:$79,""),
IF($C22="Monika Kotwani",_xlfn.XLOOKUP($B22,PROSPER_Kotwani!$1:$1,PROSPER_Kotwani!$79:$79,""),
IF($C22="Jonathan Wellner",_xlfn.XLOOKUP($B22,PROSPER_Wellner!$1:$1,PROSPER_Wellner!$79:$79,""),
IF($C22="Travis Harvey",_xlfn.XLOOKUP($B22,PROSPER_Harvey!$1:$1,PROSPER_Harvey!$79:$79,""),"")))))))))</f>
        <v>No Comment</v>
      </c>
      <c r="KM22" s="141" t="str">
        <f t="shared" si="229"/>
        <v>N/A</v>
      </c>
      <c r="KN22" s="145" t="str">
        <f t="shared" si="230"/>
        <v>N/A</v>
      </c>
      <c r="KO22" s="146" t="str">
        <f t="shared" si="231"/>
        <v>N/A</v>
      </c>
      <c r="KP22" s="194" t="str">
        <f t="shared" si="232"/>
        <v>N/A</v>
      </c>
      <c r="KQ22" s="147">
        <f t="shared" si="233"/>
        <v>4.8802395209580833</v>
      </c>
      <c r="KR22" s="148"/>
      <c r="KS22" s="148"/>
      <c r="KT22" s="148"/>
      <c r="KU22" s="149"/>
    </row>
    <row r="23" spans="2:307" x14ac:dyDescent="0.25">
      <c r="B23" s="118" t="s">
        <v>58</v>
      </c>
      <c r="C23" s="119" t="s">
        <v>487</v>
      </c>
      <c r="D23" s="120" t="str">
        <f>_xlfn.XLOOKUP(B23,PROSPERInitial_Query!E:E,PROSPERInitial_Query!G:G,"",,-1)</f>
        <v>10</v>
      </c>
      <c r="E23" s="121" t="str">
        <f t="shared" si="136"/>
        <v>Jan Newman1 - PortfolioDesign Success</v>
      </c>
      <c r="F23" s="122" t="str">
        <f>_xlfn.XLOOKUP(E23,PROSPERDelta_Query!BK:BK,PROSPERDelta_Query!I:I,"",,-1)</f>
        <v/>
      </c>
      <c r="G23" s="123">
        <f t="shared" si="137"/>
        <v>10</v>
      </c>
      <c r="H23" s="124" t="str">
        <f>IF(IF(IF($C23="Christopher Lobo",_xlfn.XLOOKUP($B23,PROSPER_Lobo!$1:$1,PROSPER_Lobo!$2:$2,""),
IF($C23="Naren Baliga",_xlfn.XLOOKUP($B23,PROSPER_Baliga!$1:$1,PROSPER_Baliga!$2:$2,""),
IF($C23="Thorsten Huhn",_xlfn.XLOOKUP($B23,PROSPER_Huhn!$1:$1,PROSPER_Huhn!$2:$2,""),
IF($C23="Nick Hull",_xlfn.XLOOKUP($B23,PROSPER_Hull!$1:$1,PROSPER_Hull!$2:$2,""),
IF($C23="Monika Kotwani",_xlfn.XLOOKUP($B23,PROSPER_Kotwani!$1:$1,PROSPER_Kotwani!$2:$2,""),
IF($C23="Jonathan Wellner",_xlfn.XLOOKUP($B23,PROSPER_Wellner!$1:$1,PROSPER_Wellner!$2:$2,""),
IF($C23="Travis Harvey",_xlfn.XLOOKUP($B23,PROSPER_Harvey!$1:$1,PROSPER_Harvey!$2:$2,""),"")))))))="","",
IF($C23="Christopher Lobo",_xlfn.XLOOKUP($B23,PROSPER_Lobo!$1:$1,PROSPER_Lobo!$2:$2,""),
IF($C23="Naren Baliga",_xlfn.XLOOKUP($B23,PROSPER_Baliga!$1:$1,PROSPER_Baliga!$2:$2,""),
IF($C23="Thorsten Huhn",_xlfn.XLOOKUP($B23,PROSPER_Huhn!$1:$1,PROSPER_Huhn!$2:$2,""),
IF($C23="Nick Hull",_xlfn.XLOOKUP($B23,PROSPER_Hull!$1:$1,PROSPER_Hull!$2:$2,""),
IF($C23="Monika Kotwani",_xlfn.XLOOKUP($B23,PROSPER_Kotwani!$1:$1,PROSPER_Kotwani!$2:$2,""),
IF($C23="Jonathan Wellner",_xlfn.XLOOKUP($B23,PROSPER_Wellner!$1:$1,PROSPER_Wellner!$2:$2,""),
IF($C23="Travis Harvey",_xlfn.XLOOKUP($B23,PROSPER_Harvey!$1:$1,PROSPER_Harvey!$2:$2,""),""))))))))="","No Score",(IF(IF($C23="Christopher Lobo",_xlfn.XLOOKUP($B23,PROSPER_Lobo!$1:$1,PROSPER_Lobo!$2:$2,""),
IF($C23="Naren Baliga",_xlfn.XLOOKUP($B23,PROSPER_Baliga!$1:$1,PROSPER_Baliga!$2:$2,""),
IF($C23="Thorsten Huhn",_xlfn.XLOOKUP($B23,PROSPER_Huhn!$1:$1,PROSPER_Huhn!$2:$2,""),
IF($C23="Nick Hull",_xlfn.XLOOKUP($B23,PROSPER_Hull!$1:$1,PROSPER_Hull!$2:$2,""),
IF($C23="Monika Kotwani",_xlfn.XLOOKUP($B23,PROSPER_Kotwani!$1:$1,PROSPER_Kotwani!$2:$2,""),
IF($C23="Jonathan Wellner",_xlfn.XLOOKUP($B23,PROSPER_Wellner!$1:$1,PROSPER_Wellner!$2:$2,""),
IF($C23="Travis Harvey",_xlfn.XLOOKUP($B23,PROSPER_Harvey!$1:$1,PROSPER_Harvey!$2:$2,""),"")))))))="","",
IF($C23="Christopher Lobo",_xlfn.XLOOKUP($B23,PROSPER_Lobo!$1:$1,PROSPER_Lobo!$2:$2,""),
IF($C23="Naren Baliga",_xlfn.XLOOKUP($B23,PROSPER_Baliga!$1:$1,PROSPER_Baliga!$2:$2,""),
IF($C23="Thorsten Huhn",_xlfn.XLOOKUP($B23,PROSPER_Huhn!$1:$1,PROSPER_Huhn!$2:$2,""),
IF($C23="Nick Hull",_xlfn.XLOOKUP($B23,PROSPER_Hull!$1:$1,PROSPER_Hull!$2:$2,""),
IF($C23="Monika Kotwani",_xlfn.XLOOKUP($B23,PROSPER_Kotwani!$1:$1,PROSPER_Kotwani!$2:$2,""),
IF($C23="Jonathan Wellner",_xlfn.XLOOKUP($B23,PROSPER_Wellner!$1:$1,PROSPER_Wellner!$2:$2,""),
IF($C23="Travis Harvey",_xlfn.XLOOKUP($B23,PROSPER_Harvey!$1:$1,PROSPER_Harvey!$2:$2,""),""))))))))))</f>
        <v>No Score</v>
      </c>
      <c r="I23" s="125" t="str">
        <f>IF(IF(IF($C23="Christopher Lobo",_xlfn.XLOOKUP($B23,PROSPER_Lobo!$1:$1,PROSPER_Lobo!$3:$3,""),
IF($C23="Naren Baliga",_xlfn.XLOOKUP($B23,PROSPER_Baliga!$1:$1,PROSPER_Baliga!$3:$3,""),
IF($C23="Thorsten Huhn",_xlfn.XLOOKUP($B23,PROSPER_Huhn!$1:$1,PROSPER_Huhn!$3:$3,""),
IF($C23="Nick Hull",_xlfn.XLOOKUP($B23,PROSPER_Hull!$1:$1,PROSPER_Hull!$3:$3,""),
IF($C23="Monika Kotwani",_xlfn.XLOOKUP($B23,PROSPER_Kotwani!$1:$1,PROSPER_Kotwani!$3:$3,""),
IF($C23="Jonathan Wellner",_xlfn.XLOOKUP($B23,PROSPER_Wellner!$1:$1,PROSPER_Wellner!$3:$3,""),
IF($C23="Travis Harvey",_xlfn.XLOOKUP($B23,PROSPER_Harvey!$1:$1,PROSPER_Harvey!$3:$3,""),"")))))))="","",
IF($C23="Christopher Lobo",_xlfn.XLOOKUP($B23,PROSPER_Lobo!$1:$1,PROSPER_Lobo!$3:$3,""),
IF($C23="Naren Baliga",_xlfn.XLOOKUP($B23,PROSPER_Baliga!$1:$1,PROSPER_Baliga!$3:$3,""),
IF($C23="Thorsten Huhn",_xlfn.XLOOKUP($B23,PROSPER_Huhn!$1:$1,PROSPER_Huhn!$3:$3,""),
IF($C23="Nick Hull",_xlfn.XLOOKUP($B23,PROSPER_Hull!$1:$1,PROSPER_Hull!$3:$3,""),
IF($C23="Monika Kotwani",_xlfn.XLOOKUP($B23,PROSPER_Kotwani!$1:$1,PROSPER_Kotwani!$3:$3,""),
IF($C23="Jonathan Wellner",_xlfn.XLOOKUP($B23,PROSPER_Wellner!$1:$1,PROSPER_Wellner!$3:$3,""),
IF($C23="Travis Harvey",_xlfn.XLOOKUP($B23,PROSPER_Harvey!$1:$1,PROSPER_Harvey!$3:$3,""),""))))))))="","No Comment",IF(IF($C23="Christopher Lobo",_xlfn.XLOOKUP($B23,PROSPER_Lobo!$1:$1,PROSPER_Lobo!$3:$3,""),
IF($C23="Naren Baliga",_xlfn.XLOOKUP($B23,PROSPER_Baliga!$1:$1,PROSPER_Baliga!$3:$3,""),
IF($C23="Thorsten Huhn",_xlfn.XLOOKUP($B23,PROSPER_Huhn!$1:$1,PROSPER_Huhn!$3:$3,""),
IF($C23="Nick Hull",_xlfn.XLOOKUP($B23,PROSPER_Hull!$1:$1,PROSPER_Hull!$3:$3,""),
IF($C23="Monika Kotwani",_xlfn.XLOOKUP($B23,PROSPER_Kotwani!$1:$1,PROSPER_Kotwani!$3:$3,""),
IF($C23="Jonathan Wellner",_xlfn.XLOOKUP($B23,PROSPER_Wellner!$1:$1,PROSPER_Wellner!$3:$3,""),
IF($C23="Travis Harvey",_xlfn.XLOOKUP($B23,PROSPER_Harvey!$1:$1,PROSPER_Harvey!$3:$3,""),"")))))))="","",
IF($C23="Christopher Lobo",_xlfn.XLOOKUP($B23,PROSPER_Lobo!$1:$1,PROSPER_Lobo!$3:$3,""),
IF($C23="Naren Baliga",_xlfn.XLOOKUP($B23,PROSPER_Baliga!$1:$1,PROSPER_Baliga!$3:$3,""),
IF($C23="Thorsten Huhn",_xlfn.XLOOKUP($B23,PROSPER_Huhn!$1:$1,PROSPER_Huhn!$3:$3,""),
IF($C23="Nick Hull",_xlfn.XLOOKUP($B23,PROSPER_Hull!$1:$1,PROSPER_Hull!$3:$3,""),
IF($C23="Monika Kotwani",_xlfn.XLOOKUP($B23,PROSPER_Kotwani!$1:$1,PROSPER_Kotwani!$3:$3,""),
IF($C23="Jonathan Wellner",_xlfn.XLOOKUP($B23,PROSPER_Wellner!$1:$1,PROSPER_Wellner!$3:$3,""),
IF($C23="Travis Harvey",_xlfn.XLOOKUP($B23,PROSPER_Harvey!$1:$1,PROSPER_Harvey!$3:$3,""),"")))))))))</f>
        <v>No Comment</v>
      </c>
      <c r="J23" s="124" t="str">
        <f>IFERROR(ROUND(_xlfn.XLOOKUP(B23,DesignSuccessChallenge_Query!$E:$E,DesignSuccessChallenge_Query!$F:$F)/4.7,0),"Not Taken")</f>
        <v>Not Taken</v>
      </c>
      <c r="K23" s="150">
        <f t="shared" si="138"/>
        <v>10</v>
      </c>
      <c r="L23" s="120" t="str">
        <f>_xlfn.XLOOKUP(B23,PROSPERInitial_Query!$E:$E,PROSPERInitial_Query!$H:$H,"",,-1)</f>
        <v>10</v>
      </c>
      <c r="M23" s="121" t="str">
        <f t="shared" si="3"/>
        <v>Jan Newman1 - PortfolioPremium Engagement</v>
      </c>
      <c r="N23" s="126" t="str">
        <f>_xlfn.XLOOKUP(M23,PROSPERDelta_Query!BK:BK,PROSPERDelta_Query!J:J,"",,-1)</f>
        <v/>
      </c>
      <c r="O23" s="124">
        <f t="shared" si="139"/>
        <v>10</v>
      </c>
      <c r="P23" s="124" t="str">
        <f>IF(IF(IF($C23="Christopher Lobo",_xlfn.XLOOKUP($B23,PROSPER_Lobo!$1:$1,PROSPER_Lobo!$4:$4,""),
IF($C23="Naren Baliga",_xlfn.XLOOKUP($B23,PROSPER_Baliga!$1:$1,PROSPER_Baliga!$4:$4,""),
IF($C23="Thorsten Huhn",_xlfn.XLOOKUP($B23,PROSPER_Huhn!$1:$1,PROSPER_Huhn!$4:$4,""),
IF($C23="Nick Hull",_xlfn.XLOOKUP($B23,PROSPER_Hull!$1:$1,PROSPER_Hull!$4:$4,""),
IF($C23="Monika Kotwani",_xlfn.XLOOKUP($B23,PROSPER_Kotwani!$1:$1,PROSPER_Kotwani!$4:$4,""),
IF($C23="Jonathan Wellner",_xlfn.XLOOKUP($B23,PROSPER_Wellner!$1:$1,PROSPER_Wellner!$4:$4,""),
IF($C23="Travis Harvey",_xlfn.XLOOKUP($B23,PROSPER_Harvey!$1:$1,PROSPER_Harvey!$4:$4,""),"")))))))="","",
IF($C23="Christopher Lobo",_xlfn.XLOOKUP($B23,PROSPER_Lobo!$1:$1,PROSPER_Lobo!$4:$4,""),
IF($C23="Naren Baliga",_xlfn.XLOOKUP($B23,PROSPER_Baliga!$1:$1,PROSPER_Baliga!$4:$4,""),
IF($C23="Thorsten Huhn",_xlfn.XLOOKUP($B23,PROSPER_Huhn!$1:$1,PROSPER_Huhn!$4:$4,""),
IF($C23="Nick Hull",_xlfn.XLOOKUP($B23,PROSPER_Hull!$1:$1,PROSPER_Hull!$4:$4,""),
IF($C23="Monika Kotwani",_xlfn.XLOOKUP($B23,PROSPER_Kotwani!$1:$1,PROSPER_Kotwani!$4:$4,""),
IF($C23="Jonathan Wellner",_xlfn.XLOOKUP($B23,PROSPER_Wellner!$1:$1,PROSPER_Wellner!$4:$4,""),
IF($C23="Travis Harvey",_xlfn.XLOOKUP($B23,PROSPER_Harvey!$1:$1,PROSPER_Harvey!$4:$4,""),""))))))))="","No Score",IF(IF($C23="Christopher Lobo",_xlfn.XLOOKUP($B23,PROSPER_Lobo!$1:$1,PROSPER_Lobo!$4:$4,""),
IF($C23="Naren Baliga",_xlfn.XLOOKUP($B23,PROSPER_Baliga!$1:$1,PROSPER_Baliga!$4:$4,""),
IF($C23="Thorsten Huhn",_xlfn.XLOOKUP($B23,PROSPER_Huhn!$1:$1,PROSPER_Huhn!$4:$4,""),
IF($C23="Nick Hull",_xlfn.XLOOKUP($B23,PROSPER_Hull!$1:$1,PROSPER_Hull!$4:$4,""),
IF($C23="Monika Kotwani",_xlfn.XLOOKUP($B23,PROSPER_Kotwani!$1:$1,PROSPER_Kotwani!$4:$4,""),
IF($C23="Jonathan Wellner",_xlfn.XLOOKUP($B23,PROSPER_Wellner!$1:$1,PROSPER_Wellner!$4:$4,""),
IF($C23="Travis Harvey",_xlfn.XLOOKUP($B23,PROSPER_Harvey!$1:$1,PROSPER_Harvey!$4:$4,""),"")))))))="","",
IF($C23="Christopher Lobo",_xlfn.XLOOKUP($B23,PROSPER_Lobo!$1:$1,PROSPER_Lobo!$4:$4,""),
IF($C23="Naren Baliga",_xlfn.XLOOKUP($B23,PROSPER_Baliga!$1:$1,PROSPER_Baliga!$4:$4,""),
IF($C23="Thorsten Huhn",_xlfn.XLOOKUP($B23,PROSPER_Huhn!$1:$1,PROSPER_Huhn!$4:$4,""),
IF($C23="Nick Hull",_xlfn.XLOOKUP($B23,PROSPER_Hull!$1:$1,PROSPER_Hull!$4:$4,""),
IF($C23="Monika Kotwani",_xlfn.XLOOKUP($B23,PROSPER_Kotwani!$1:$1,PROSPER_Kotwani!$4:$4,""),
IF($C23="Jonathan Wellner",_xlfn.XLOOKUP($B23,PROSPER_Wellner!$1:$1,PROSPER_Wellner!$4:$4,""),
IF($C23="Travis Harvey",_xlfn.XLOOKUP($B23,PROSPER_Harvey!$1:$1,PROSPER_Harvey!$4:$4,""),"")))))))))</f>
        <v>No Score</v>
      </c>
      <c r="Q23" s="125" t="str">
        <f>IF(IF(IF($C23="Christopher Lobo",_xlfn.XLOOKUP($B23,PROSPER_Lobo!$1:$1,PROSPER_Lobo!$5:$5,""),
IF($C23="Naren Baliga",_xlfn.XLOOKUP($B23,PROSPER_Baliga!$1:$1,PROSPER_Baliga!$5:$5,""),
IF($C23="Thorsten Huhn",_xlfn.XLOOKUP($B23,PROSPER_Huhn!$1:$1,PROSPER_Huhn!$5:$5,""),
IF($C23="Nick Hull",_xlfn.XLOOKUP($B23,PROSPER_Hull!$1:$1,PROSPER_Hull!$5:$5,""),
IF($C23="Monika Kotwani",_xlfn.XLOOKUP($B23,PROSPER_Kotwani!$1:$1,PROSPER_Kotwani!$5:$5,""),
IF($C23="Jonathan Wellner",_xlfn.XLOOKUP($B23,PROSPER_Wellner!$1:$1,PROSPER_Wellner!$5:$5,""),
IF($C23="Travis Harvey",_xlfn.XLOOKUP($B23,PROSPER_Harvey!$1:$1,PROSPER_Harvey!$5:$5,""),"")))))))="","",
IF($C23="Christopher Lobo",_xlfn.XLOOKUP($B23,PROSPER_Lobo!$1:$1,PROSPER_Lobo!$5:$5,""),
IF($C23="Naren Baliga",_xlfn.XLOOKUP($B23,PROSPER_Baliga!$1:$1,PROSPER_Baliga!$5:$5,""),
IF($C23="Thorsten Huhn",_xlfn.XLOOKUP($B23,PROSPER_Huhn!$1:$1,PROSPER_Huhn!$5:$5,""),
IF($C23="Nick Hull",_xlfn.XLOOKUP($B23,PROSPER_Hull!$1:$1,PROSPER_Hull!$5:$5,""),
IF($C23="Monika Kotwani",_xlfn.XLOOKUP($B23,PROSPER_Kotwani!$1:$1,PROSPER_Kotwani!$5:$5,""),
IF($C23="Jonathan Wellner",_xlfn.XLOOKUP($B23,PROSPER_Wellner!$1:$1,PROSPER_Wellner!$5:$5,""),
IF($C23="Travis Harvey",_xlfn.XLOOKUP($B23,PROSPER_Harvey!$1:$1,PROSPER_Harvey!$5:$5,""),""))))))))="","No Comment",IF(IF($C23="Christopher Lobo",_xlfn.XLOOKUP($B23,PROSPER_Lobo!$1:$1,PROSPER_Lobo!$5:$5,""),
IF($C23="Naren Baliga",_xlfn.XLOOKUP($B23,PROSPER_Baliga!$1:$1,PROSPER_Baliga!$5:$5,""),
IF($C23="Thorsten Huhn",_xlfn.XLOOKUP($B23,PROSPER_Huhn!$1:$1,PROSPER_Huhn!$5:$5,""),
IF($C23="Nick Hull",_xlfn.XLOOKUP($B23,PROSPER_Hull!$1:$1,PROSPER_Hull!$5:$5,""),
IF($C23="Monika Kotwani",_xlfn.XLOOKUP($B23,PROSPER_Kotwani!$1:$1,PROSPER_Kotwani!$5:$5,""),
IF($C23="Jonathan Wellner",_xlfn.XLOOKUP($B23,PROSPER_Wellner!$1:$1,PROSPER_Wellner!$5:$5,""),
IF($C23="Travis Harvey",_xlfn.XLOOKUP($B23,PROSPER_Harvey!$1:$1,PROSPER_Harvey!$5:$5,""),"")))))))="","",
IF($C23="Christopher Lobo",_xlfn.XLOOKUP($B23,PROSPER_Lobo!$1:$1,PROSPER_Lobo!$5:$5,""),
IF($C23="Naren Baliga",_xlfn.XLOOKUP($B23,PROSPER_Baliga!$1:$1,PROSPER_Baliga!$5:$5,""),
IF($C23="Thorsten Huhn",_xlfn.XLOOKUP($B23,PROSPER_Huhn!$1:$1,PROSPER_Huhn!$5:$5,""),
IF($C23="Nick Hull",_xlfn.XLOOKUP($B23,PROSPER_Hull!$1:$1,PROSPER_Hull!$5:$5,""),
IF($C23="Monika Kotwani",_xlfn.XLOOKUP($B23,PROSPER_Kotwani!$1:$1,PROSPER_Kotwani!$5:$5,""),
IF($C23="Jonathan Wellner",_xlfn.XLOOKUP($B23,PROSPER_Wellner!$1:$1,PROSPER_Wellner!$5:$5,""),
IF($C23="Travis Harvey",_xlfn.XLOOKUP($B23,PROSPER_Harvey!$1:$1,PROSPER_Harvey!$5:$5,""),"")))))))))</f>
        <v>No Comment</v>
      </c>
      <c r="R23" s="124" t="s">
        <v>89</v>
      </c>
      <c r="S23" s="150">
        <f t="shared" si="140"/>
        <v>10</v>
      </c>
      <c r="T23" s="120" t="str">
        <f>_xlfn.XLOOKUP(B23,PROSPERInitial_Query!$E:$E,PROSPERInitial_Query!$I:$I,"",,-1)</f>
        <v>8</v>
      </c>
      <c r="U23" s="121" t="str">
        <f t="shared" si="6"/>
        <v>Jan Newman1 - PortfolioCloud Application Services</v>
      </c>
      <c r="V23" s="126" t="str">
        <f>_xlfn.XLOOKUP(U23,PROSPERDelta_Query!BK:BK,PROSPERDelta_Query!K:K,"",,-1)</f>
        <v/>
      </c>
      <c r="W23" s="124">
        <f t="shared" si="141"/>
        <v>8</v>
      </c>
      <c r="X23" s="124" t="str">
        <f>IF(IF(IF($C23="Christopher Lobo",_xlfn.XLOOKUP($B23,PROSPER_Lobo!$1:$1,PROSPER_Lobo!$6:$6,""),
IF($C23="Naren Baliga",_xlfn.XLOOKUP($B23,PROSPER_Baliga!$1:$1,PROSPER_Baliga!$6:$6,""),
IF($C23="Thorsten Huhn",_xlfn.XLOOKUP($B23,PROSPER_Huhn!$1:$1,PROSPER_Huhn!$6:$6,""),
IF($C23="Nick Hull",_xlfn.XLOOKUP($B23,PROSPER_Hull!$1:$1,PROSPER_Hull!$6:$6,""),
IF($C23="Monika Kotwani",_xlfn.XLOOKUP($B23,PROSPER_Kotwani!$1:$1,PROSPER_Kotwani!$6:$6,""),
IF($C23="Jonathan Wellner",_xlfn.XLOOKUP($B23,PROSPER_Wellner!$1:$1,PROSPER_Wellner!$6:$6,""),
IF($C23="Travis Harvey",_xlfn.XLOOKUP($B23,PROSPER_Harvey!$1:$1,PROSPER_Harvey!$6:$6,""),"")))))))="","",
IF($C23="Christopher Lobo",_xlfn.XLOOKUP($B23,PROSPER_Lobo!$1:$1,PROSPER_Lobo!$6:$6,""),
IF($C23="Naren Baliga",_xlfn.XLOOKUP($B23,PROSPER_Baliga!$1:$1,PROSPER_Baliga!$6:$6,""),
IF($C23="Thorsten Huhn",_xlfn.XLOOKUP($B23,PROSPER_Huhn!$1:$1,PROSPER_Huhn!$6:$6,""),
IF($C23="Nick Hull",_xlfn.XLOOKUP($B23,PROSPER_Hull!$1:$1,PROSPER_Hull!$6:$6,""),
IF($C23="Monika Kotwani",_xlfn.XLOOKUP($B23,PROSPER_Kotwani!$1:$1,PROSPER_Kotwani!$6:$6,""),
IF($C23="Jonathan Wellner",_xlfn.XLOOKUP($B23,PROSPER_Wellner!$1:$1,PROSPER_Wellner!$6:$6,""),
IF($C23="Travis Harvey",_xlfn.XLOOKUP($B23,PROSPER_Harvey!$1:$1,PROSPER_Harvey!$6:$6,""),""))))))))="","No Score",IF(IF($C23="Christopher Lobo",_xlfn.XLOOKUP($B23,PROSPER_Lobo!$1:$1,PROSPER_Lobo!$6:$6,""),
IF($C23="Naren Baliga",_xlfn.XLOOKUP($B23,PROSPER_Baliga!$1:$1,PROSPER_Baliga!$6:$6,""),
IF($C23="Thorsten Huhn",_xlfn.XLOOKUP($B23,PROSPER_Huhn!$1:$1,PROSPER_Huhn!$6:$6,""),
IF($C23="Nick Hull",_xlfn.XLOOKUP($B23,PROSPER_Hull!$1:$1,PROSPER_Hull!$6:$6,""),
IF($C23="Monika Kotwani",_xlfn.XLOOKUP($B23,PROSPER_Kotwani!$1:$1,PROSPER_Kotwani!$6:$6,""),
IF($C23="Jonathan Wellner",_xlfn.XLOOKUP($B23,PROSPER_Wellner!$1:$1,PROSPER_Wellner!$6:$6,""),
IF($C23="Travis Harvey",_xlfn.XLOOKUP($B23,PROSPER_Harvey!$1:$1,PROSPER_Harvey!$6:$6,""),"")))))))="","",
IF($C23="Christopher Lobo",_xlfn.XLOOKUP($B23,PROSPER_Lobo!$1:$1,PROSPER_Lobo!$6:$6,""),
IF($C23="Naren Baliga",_xlfn.XLOOKUP($B23,PROSPER_Baliga!$1:$1,PROSPER_Baliga!$6:$6,""),
IF($C23="Thorsten Huhn",_xlfn.XLOOKUP($B23,PROSPER_Huhn!$1:$1,PROSPER_Huhn!$6:$6,""),
IF($C23="Nick Hull",_xlfn.XLOOKUP($B23,PROSPER_Hull!$1:$1,PROSPER_Hull!$6:$6,""),
IF($C23="Monika Kotwani",_xlfn.XLOOKUP($B23,PROSPER_Kotwani!$1:$1,PROSPER_Kotwani!$6:$6,""),
IF($C23="Jonathan Wellner",_xlfn.XLOOKUP($B23,PROSPER_Wellner!$1:$1,PROSPER_Wellner!$6:$6,""),
IF($C23="Travis Harvey",_xlfn.XLOOKUP($B23,PROSPER_Harvey!$1:$1,PROSPER_Harvey!$6:$6,""),"")))))))))</f>
        <v>No Score</v>
      </c>
      <c r="Y23" s="125" t="str">
        <f>IF(IF(IF($C23="Christopher Lobo",_xlfn.XLOOKUP($B23,PROSPER_Lobo!$1:$1,PROSPER_Lobo!$7:$7,""),
IF($C23="Naren Baliga",_xlfn.XLOOKUP($B23,PROSPER_Baliga!$1:$1,PROSPER_Baliga!$7:$7,""),
IF($C23="Thorsten Huhn",_xlfn.XLOOKUP($B23,PROSPER_Huhn!$1:$1,PROSPER_Huhn!$7:$7,""),
IF($C23="Nick Hull",_xlfn.XLOOKUP($B23,PROSPER_Hull!$1:$1,PROSPER_Hull!$7:$7,""),
IF($C23="Monika Kotwani",_xlfn.XLOOKUP($B23,PROSPER_Kotwani!$1:$1,PROSPER_Kotwani!$7:$7,""),
IF($C23="Jonathan Wellner",_xlfn.XLOOKUP($B23,PROSPER_Wellner!$1:$1,PROSPER_Wellner!$7:$7,""),
IF($C23="Travis Harvey",_xlfn.XLOOKUP($B23,PROSPER_Harvey!$1:$1,PROSPER_Harvey!$7:$7,""),"")))))))="","",
IF($C23="Christopher Lobo",_xlfn.XLOOKUP($B23,PROSPER_Lobo!$1:$1,PROSPER_Lobo!$7:$7,""),
IF($C23="Naren Baliga",_xlfn.XLOOKUP($B23,PROSPER_Baliga!$1:$1,PROSPER_Baliga!$7:$7,""),
IF($C23="Thorsten Huhn",_xlfn.XLOOKUP($B23,PROSPER_Huhn!$1:$1,PROSPER_Huhn!$7:$7,""),
IF($C23="Nick Hull",_xlfn.XLOOKUP($B23,PROSPER_Hull!$1:$1,PROSPER_Hull!$7:$7,""),
IF($C23="Monika Kotwani",_xlfn.XLOOKUP($B23,PROSPER_Kotwani!$1:$1,PROSPER_Kotwani!$7:$7,""),
IF($C23="Jonathan Wellner",_xlfn.XLOOKUP($B23,PROSPER_Wellner!$1:$1,PROSPER_Wellner!$7:$7,""),
IF($C23="Travis Harvey",_xlfn.XLOOKUP($B23,PROSPER_Harvey!$1:$1,PROSPER_Harvey!$7:$7,""),""))))))))="","No Comment",IF(IF($C23="Christopher Lobo",_xlfn.XLOOKUP($B23,PROSPER_Lobo!$1:$1,PROSPER_Lobo!$7:$7,""),
IF($C23="Naren Baliga",_xlfn.XLOOKUP($B23,PROSPER_Baliga!$1:$1,PROSPER_Baliga!$7:$7,""),
IF($C23="Thorsten Huhn",_xlfn.XLOOKUP($B23,PROSPER_Huhn!$1:$1,PROSPER_Huhn!$7:$7,""),
IF($C23="Nick Hull",_xlfn.XLOOKUP($B23,PROSPER_Hull!$1:$1,PROSPER_Hull!$7:$7,""),
IF($C23="Monika Kotwani",_xlfn.XLOOKUP($B23,PROSPER_Kotwani!$1:$1,PROSPER_Kotwani!$7:$7,""),
IF($C23="Jonathan Wellner",_xlfn.XLOOKUP($B23,PROSPER_Wellner!$1:$1,PROSPER_Wellner!$7:$7,""),
IF($C23="Travis Harvey",_xlfn.XLOOKUP($B23,PROSPER_Harvey!$1:$1,PROSPER_Harvey!$7:$7,""),"")))))))="","",
IF($C23="Christopher Lobo",_xlfn.XLOOKUP($B23,PROSPER_Lobo!$1:$1,PROSPER_Lobo!$7:$7,""),
IF($C23="Naren Baliga",_xlfn.XLOOKUP($B23,PROSPER_Baliga!$1:$1,PROSPER_Baliga!$7:$7,""),
IF($C23="Thorsten Huhn",_xlfn.XLOOKUP($B23,PROSPER_Huhn!$1:$1,PROSPER_Huhn!$7:$7,""),
IF($C23="Nick Hull",_xlfn.XLOOKUP($B23,PROSPER_Hull!$1:$1,PROSPER_Hull!$7:$7,""),
IF($C23="Monika Kotwani",_xlfn.XLOOKUP($B23,PROSPER_Kotwani!$1:$1,PROSPER_Kotwani!$7:$7,""),
IF($C23="Jonathan Wellner",_xlfn.XLOOKUP($B23,PROSPER_Wellner!$1:$1,PROSPER_Wellner!$7:$7,""),
IF($C23="Travis Harvey",_xlfn.XLOOKUP($B23,PROSPER_Harvey!$1:$1,PROSPER_Harvey!$7:$7,""),"")))))))))</f>
        <v>No Comment</v>
      </c>
      <c r="Z23" s="124" t="s">
        <v>89</v>
      </c>
      <c r="AA23" s="150">
        <f t="shared" si="142"/>
        <v>8</v>
      </c>
      <c r="AB23" s="120" t="str">
        <f>_xlfn.XLOOKUP(B23,PROSPERInitial_Query!$E:$E,PROSPERInitial_Query!$J:$J,"",,-1)</f>
        <v>10</v>
      </c>
      <c r="AC23" s="121" t="str">
        <f t="shared" si="9"/>
        <v>Jan Newman1 - PortfolioPreferred Success</v>
      </c>
      <c r="AD23" s="126" t="str">
        <f>_xlfn.XLOOKUP(AC23,PROSPERDelta_Query!BK:BK,PROSPERDelta_Query!L:L,"",,-1)</f>
        <v/>
      </c>
      <c r="AE23" s="124">
        <f t="shared" si="143"/>
        <v>10</v>
      </c>
      <c r="AF23" s="124" t="str">
        <f>IF(IF(IF($C23="Christopher Lobo",_xlfn.XLOOKUP($B23,PROSPER_Lobo!$1:$1,PROSPER_Lobo!$8:$8,""),
IF($C23="Naren Baliga",_xlfn.XLOOKUP($B23,PROSPER_Baliga!$1:$1,PROSPER_Baliga!$8:$8,""),
IF($C23="Thorsten Huhn",_xlfn.XLOOKUP($B23,PROSPER_Huhn!$1:$1,PROSPER_Huhn!$8:$8,""),
IF($C23="Nick Hull",_xlfn.XLOOKUP($B23,PROSPER_Hull!$1:$1,PROSPER_Hull!$8:$8,""),
IF($C23="Monika Kotwani",_xlfn.XLOOKUP($B23,PROSPER_Kotwani!$1:$1,PROSPER_Kotwani!$8:$8,""),
IF($C23="Jonathan Wellner",_xlfn.XLOOKUP($B23,PROSPER_Wellner!$1:$1,PROSPER_Wellner!$8:$8,""),
IF($C23="Travis Harvey",_xlfn.XLOOKUP($B23,PROSPER_Harvey!$1:$1,PROSPER_Harvey!$8:$8,""),"")))))))="","",
IF($C23="Christopher Lobo",_xlfn.XLOOKUP($B23,PROSPER_Lobo!$1:$1,PROSPER_Lobo!$8:$8,""),
IF($C23="Naren Baliga",_xlfn.XLOOKUP($B23,PROSPER_Baliga!$1:$1,PROSPER_Baliga!$8:$8,""),
IF($C23="Thorsten Huhn",_xlfn.XLOOKUP($B23,PROSPER_Huhn!$1:$1,PROSPER_Huhn!$8:$8,""),
IF($C23="Nick Hull",_xlfn.XLOOKUP($B23,PROSPER_Hull!$1:$1,PROSPER_Hull!$8:$8,""),
IF($C23="Monika Kotwani",_xlfn.XLOOKUP($B23,PROSPER_Kotwani!$1:$1,PROSPER_Kotwani!$8:$8,""),
IF($C23="Jonathan Wellner",_xlfn.XLOOKUP($B23,PROSPER_Wellner!$1:$1,PROSPER_Wellner!$8:$8,""),
IF($C23="Travis Harvey",_xlfn.XLOOKUP($B23,PROSPER_Harvey!$1:$1,PROSPER_Harvey!$8:$8,""),""))))))))="","No Score",IF(IF($C23="Christopher Lobo",_xlfn.XLOOKUP($B23,PROSPER_Lobo!$1:$1,PROSPER_Lobo!$8:$8,""),
IF($C23="Naren Baliga",_xlfn.XLOOKUP($B23,PROSPER_Baliga!$1:$1,PROSPER_Baliga!$8:$8,""),
IF($C23="Thorsten Huhn",_xlfn.XLOOKUP($B23,PROSPER_Huhn!$1:$1,PROSPER_Huhn!$8:$8,""),
IF($C23="Nick Hull",_xlfn.XLOOKUP($B23,PROSPER_Hull!$1:$1,PROSPER_Hull!$8:$8,""),
IF($C23="Monika Kotwani",_xlfn.XLOOKUP($B23,PROSPER_Kotwani!$1:$1,PROSPER_Kotwani!$8:$8,""),
IF($C23="Jonathan Wellner",_xlfn.XLOOKUP($B23,PROSPER_Wellner!$1:$1,PROSPER_Wellner!$8:$8,""),
IF($C23="Travis Harvey",_xlfn.XLOOKUP($B23,PROSPER_Harvey!$1:$1,PROSPER_Harvey!$8:$8,""),"")))))))="","",
IF($C23="Christopher Lobo",_xlfn.XLOOKUP($B23,PROSPER_Lobo!$1:$1,PROSPER_Lobo!$8:$8,""),
IF($C23="Naren Baliga",_xlfn.XLOOKUP($B23,PROSPER_Baliga!$1:$1,PROSPER_Baliga!$8:$8,""),
IF($C23="Thorsten Huhn",_xlfn.XLOOKUP($B23,PROSPER_Huhn!$1:$1,PROSPER_Huhn!$8:$8,""),
IF($C23="Nick Hull",_xlfn.XLOOKUP($B23,PROSPER_Hull!$1:$1,PROSPER_Hull!$8:$8,""),
IF($C23="Monika Kotwani",_xlfn.XLOOKUP($B23,PROSPER_Kotwani!$1:$1,PROSPER_Kotwani!$8:$8,""),
IF($C23="Jonathan Wellner",_xlfn.XLOOKUP($B23,PROSPER_Wellner!$1:$1,PROSPER_Wellner!$8:$8,""),
IF($C23="Travis Harvey",_xlfn.XLOOKUP($B23,PROSPER_Harvey!$1:$1,PROSPER_Harvey!$8:$8,""),"")))))))))</f>
        <v>No Score</v>
      </c>
      <c r="AG23" s="125" t="str">
        <f>IF(IF(IF($C23="Christopher Lobo",_xlfn.XLOOKUP($B23,PROSPER_Lobo!$1:$1,PROSPER_Lobo!$9:$9,""),
IF($C23="Naren Baliga",_xlfn.XLOOKUP($B23,PROSPER_Baliga!$1:$1,PROSPER_Baliga!$9:$9,""),
IF($C23="Thorsten Huhn",_xlfn.XLOOKUP($B23,PROSPER_Huhn!$1:$1,PROSPER_Huhn!$9:$9,""),
IF($C23="Nick Hull",_xlfn.XLOOKUP($B23,PROSPER_Hull!$1:$1,PROSPER_Hull!$9:$9,""),
IF($C23="Monika Kotwani",_xlfn.XLOOKUP($B23,PROSPER_Kotwani!$1:$1,PROSPER_Kotwani!$9:$9,""),
IF($C23="Jonathan Wellner",_xlfn.XLOOKUP($B23,PROSPER_Wellner!$1:$1,PROSPER_Wellner!$9:$9,""),
IF($C23="Travis Harvey",_xlfn.XLOOKUP($B23,PROSPER_Harvey!$1:$1,PROSPER_Harvey!$9:$9,""),"")))))))="","",
IF($C23="Christopher Lobo",_xlfn.XLOOKUP($B23,PROSPER_Lobo!$1:$1,PROSPER_Lobo!$9:$9,""),
IF($C23="Naren Baliga",_xlfn.XLOOKUP($B23,PROSPER_Baliga!$1:$1,PROSPER_Baliga!$9:$9,""),
IF($C23="Thorsten Huhn",_xlfn.XLOOKUP($B23,PROSPER_Huhn!$1:$1,PROSPER_Huhn!$9:$9,""),
IF($C23="Nick Hull",_xlfn.XLOOKUP($B23,PROSPER_Hull!$1:$1,PROSPER_Hull!$9:$9,""),
IF($C23="Monika Kotwani",_xlfn.XLOOKUP($B23,PROSPER_Kotwani!$1:$1,PROSPER_Kotwani!$9:$9,""),
IF($C23="Jonathan Wellner",_xlfn.XLOOKUP($B23,PROSPER_Wellner!$1:$1,PROSPER_Wellner!$9:$9,""),
IF($C23="Travis Harvey",_xlfn.XLOOKUP($B23,PROSPER_Harvey!$1:$1,PROSPER_Harvey!$9:$9,""),""))))))))="","No Comment",IF(IF($C23="Christopher Lobo",_xlfn.XLOOKUP($B23,PROSPER_Lobo!$1:$1,PROSPER_Lobo!$9:$9,""),
IF($C23="Naren Baliga",_xlfn.XLOOKUP($B23,PROSPER_Baliga!$1:$1,PROSPER_Baliga!$9:$9,""),
IF($C23="Thorsten Huhn",_xlfn.XLOOKUP($B23,PROSPER_Huhn!$1:$1,PROSPER_Huhn!$9:$9,""),
IF($C23="Nick Hull",_xlfn.XLOOKUP($B23,PROSPER_Hull!$1:$1,PROSPER_Hull!$9:$9,""),
IF($C23="Monika Kotwani",_xlfn.XLOOKUP($B23,PROSPER_Kotwani!$1:$1,PROSPER_Kotwani!$9:$9,""),
IF($C23="Jonathan Wellner",_xlfn.XLOOKUP($B23,PROSPER_Wellner!$1:$1,PROSPER_Wellner!$9:$9,""),
IF($C23="Travis Harvey",_xlfn.XLOOKUP($B23,PROSPER_Harvey!$1:$1,PROSPER_Harvey!$9:$9,""),"")))))))="","",
IF($C23="Christopher Lobo",_xlfn.XLOOKUP($B23,PROSPER_Lobo!$1:$1,PROSPER_Lobo!$9:$9,""),
IF($C23="Naren Baliga",_xlfn.XLOOKUP($B23,PROSPER_Baliga!$1:$1,PROSPER_Baliga!$9:$9,""),
IF($C23="Thorsten Huhn",_xlfn.XLOOKUP($B23,PROSPER_Huhn!$1:$1,PROSPER_Huhn!$9:$9,""),
IF($C23="Nick Hull",_xlfn.XLOOKUP($B23,PROSPER_Hull!$1:$1,PROSPER_Hull!$9:$9,""),
IF($C23="Monika Kotwani",_xlfn.XLOOKUP($B23,PROSPER_Kotwani!$1:$1,PROSPER_Kotwani!$9:$9,""),
IF($C23="Jonathan Wellner",_xlfn.XLOOKUP($B23,PROSPER_Wellner!$1:$1,PROSPER_Wellner!$9:$9,""),
IF($C23="Travis Harvey",_xlfn.XLOOKUP($B23,PROSPER_Harvey!$1:$1,PROSPER_Harvey!$9:$9,""),"")))))))))</f>
        <v>No Comment</v>
      </c>
      <c r="AH23" s="124" t="s">
        <v>89</v>
      </c>
      <c r="AI23" s="150">
        <f t="shared" si="144"/>
        <v>10</v>
      </c>
      <c r="AJ23" s="120" t="str">
        <f>_xlfn.XLOOKUP(B23,PROSPERInitial_Query!$E:$E,PROSPERInitial_Query!$K:$K,"",,-1)</f>
        <v>10</v>
      </c>
      <c r="AK23" s="121" t="str">
        <f t="shared" si="12"/>
        <v>Jan Newman1 - PortfolioBrownfield</v>
      </c>
      <c r="AL23" s="126" t="str">
        <f>_xlfn.XLOOKUP(AK23,PROSPERDelta_Query!BK:BK,PROSPERDelta_Query!M:M,"",,-1)</f>
        <v/>
      </c>
      <c r="AM23" s="124">
        <f t="shared" si="145"/>
        <v>10</v>
      </c>
      <c r="AN23" s="124" t="str">
        <f>IF(IF(IF($C23="Christopher Lobo",_xlfn.XLOOKUP($B23,PROSPER_Lobo!$1:$1,PROSPER_Lobo!$10:$10,""),
IF($C23="Naren Baliga",_xlfn.XLOOKUP($B23,PROSPER_Baliga!$1:$1,PROSPER_Baliga!$10:$10,""),
IF($C23="Thorsten Huhn",_xlfn.XLOOKUP($B23,PROSPER_Huhn!$1:$1,PROSPER_Huhn!$10:$10,""),
IF($C23="Nick Hull",_xlfn.XLOOKUP($B23,PROSPER_Hull!$1:$1,PROSPER_Hull!$10:$10,""),
IF($C23="Monika Kotwani",_xlfn.XLOOKUP($B23,PROSPER_Kotwani!$1:$1,PROSPER_Kotwani!$10:$10,""),
IF($C23="Jonathan Wellner",_xlfn.XLOOKUP($B23,PROSPER_Wellner!$1:$1,PROSPER_Wellner!$10:$10,""),
IF($C23="Travis Harvey",_xlfn.XLOOKUP($B23,PROSPER_Harvey!$1:$1,PROSPER_Harvey!$10:$10,""),"")))))))="","",
IF($C23="Christopher Lobo",_xlfn.XLOOKUP($B23,PROSPER_Lobo!$1:$1,PROSPER_Lobo!$10:$10,""),
IF($C23="Naren Baliga",_xlfn.XLOOKUP($B23,PROSPER_Baliga!$1:$1,PROSPER_Baliga!$10:$10,""),
IF($C23="Thorsten Huhn",_xlfn.XLOOKUP($B23,PROSPER_Huhn!$1:$1,PROSPER_Huhn!$10:$10,""),
IF($C23="Nick Hull",_xlfn.XLOOKUP($B23,PROSPER_Hull!$1:$1,PROSPER_Hull!$10:$10,""),
IF($C23="Monika Kotwani",_xlfn.XLOOKUP($B23,PROSPER_Kotwani!$1:$1,PROSPER_Kotwani!$10:$10,""),
IF($C23="Jonathan Wellner",_xlfn.XLOOKUP($B23,PROSPER_Wellner!$1:$1,PROSPER_Wellner!$10:$10,""),
IF($C23="Travis Harvey",_xlfn.XLOOKUP($B23,PROSPER_Harvey!$1:$1,PROSPER_Harvey!$10:$10,""),""))))))))="","No Score",IF(IF($C23="Christopher Lobo",_xlfn.XLOOKUP($B23,PROSPER_Lobo!$1:$1,PROSPER_Lobo!$10:$10,""),
IF($C23="Naren Baliga",_xlfn.XLOOKUP($B23,PROSPER_Baliga!$1:$1,PROSPER_Baliga!$10:$10,""),
IF($C23="Thorsten Huhn",_xlfn.XLOOKUP($B23,PROSPER_Huhn!$1:$1,PROSPER_Huhn!$10:$10,""),
IF($C23="Nick Hull",_xlfn.XLOOKUP($B23,PROSPER_Hull!$1:$1,PROSPER_Hull!$10:$10,""),
IF($C23="Monika Kotwani",_xlfn.XLOOKUP($B23,PROSPER_Kotwani!$1:$1,PROSPER_Kotwani!$10:$10,""),
IF($C23="Jonathan Wellner",_xlfn.XLOOKUP($B23,PROSPER_Wellner!$1:$1,PROSPER_Wellner!$10:$10,""),
IF($C23="Travis Harvey",_xlfn.XLOOKUP($B23,PROSPER_Harvey!$1:$1,PROSPER_Harvey!$10:$10,""),"")))))))="","",
IF($C23="Christopher Lobo",_xlfn.XLOOKUP($B23,PROSPER_Lobo!$1:$1,PROSPER_Lobo!$10:$10,""),
IF($C23="Naren Baliga",_xlfn.XLOOKUP($B23,PROSPER_Baliga!$1:$1,PROSPER_Baliga!$10:$10,""),
IF($C23="Thorsten Huhn",_xlfn.XLOOKUP($B23,PROSPER_Huhn!$1:$1,PROSPER_Huhn!$10:$10,""),
IF($C23="Nick Hull",_xlfn.XLOOKUP($B23,PROSPER_Hull!$1:$1,PROSPER_Hull!$10:$10,""),
IF($C23="Monika Kotwani",_xlfn.XLOOKUP($B23,PROSPER_Kotwani!$1:$1,PROSPER_Kotwani!$10:$10,""),
IF($C23="Jonathan Wellner",_xlfn.XLOOKUP($B23,PROSPER_Wellner!$1:$1,PROSPER_Wellner!$10:$10,""),
IF($C23="Travis Harvey",_xlfn.XLOOKUP($B23,PROSPER_Harvey!$1:$1,PROSPER_Harvey!$10:$10,""),"")))))))))</f>
        <v>No Score</v>
      </c>
      <c r="AO23" s="125" t="str">
        <f>IF(IF(IF($C23="Christopher Lobo",_xlfn.XLOOKUP($B23,PROSPER_Lobo!$1:$1,PROSPER_Lobo!$11:$11,""),
IF($C23="Naren Baliga",_xlfn.XLOOKUP($B23,PROSPER_Baliga!$1:$1,PROSPER_Baliga!$11:$11,""),
IF($C23="Thorsten Huhn",_xlfn.XLOOKUP($B23,PROSPER_Huhn!$1:$1,PROSPER_Huhn!$11:$11,""),
IF($C23="Nick Hull",_xlfn.XLOOKUP($B23,PROSPER_Hull!$1:$1,PROSPER_Hull!$11:$11,""),
IF($C23="Monika Kotwani",_xlfn.XLOOKUP($B23,PROSPER_Kotwani!$1:$1,PROSPER_Kotwani!$11:$11,""),
IF($C23="Jonathan Wellner",_xlfn.XLOOKUP($B23,PROSPER_Wellner!$1:$1,PROSPER_Wellner!$11:$11,""),
IF($C23="Travis Harvey",_xlfn.XLOOKUP($B23,PROSPER_Harvey!$1:$1,PROSPER_Harvey!$11:$11,""),"")))))))="","",
IF($C23="Christopher Lobo",_xlfn.XLOOKUP($B23,PROSPER_Lobo!$1:$1,PROSPER_Lobo!$11:$11,""),
IF($C23="Naren Baliga",_xlfn.XLOOKUP($B23,PROSPER_Baliga!$1:$1,PROSPER_Baliga!$11:$11,""),
IF($C23="Thorsten Huhn",_xlfn.XLOOKUP($B23,PROSPER_Huhn!$1:$1,PROSPER_Huhn!$11:$11,""),
IF($C23="Nick Hull",_xlfn.XLOOKUP($B23,PROSPER_Hull!$1:$1,PROSPER_Hull!$11:$11,""),
IF($C23="Monika Kotwani",_xlfn.XLOOKUP($B23,PROSPER_Kotwani!$1:$1,PROSPER_Kotwani!$11:$11,""),
IF($C23="Jonathan Wellner",_xlfn.XLOOKUP($B23,PROSPER_Wellner!$1:$1,PROSPER_Wellner!$11:$11,""),
IF($C23="Travis Harvey",_xlfn.XLOOKUP($B23,PROSPER_Harvey!$1:$1,PROSPER_Harvey!$11:$11,""),""))))))))="","No Comment",IF(IF($C23="Christopher Lobo",_xlfn.XLOOKUP($B23,PROSPER_Lobo!$1:$1,PROSPER_Lobo!$11:$11,""),
IF($C23="Naren Baliga",_xlfn.XLOOKUP($B23,PROSPER_Baliga!$1:$1,PROSPER_Baliga!$11:$11,""),
IF($C23="Thorsten Huhn",_xlfn.XLOOKUP($B23,PROSPER_Huhn!$1:$1,PROSPER_Huhn!$11:$11,""),
IF($C23="Nick Hull",_xlfn.XLOOKUP($B23,PROSPER_Hull!$1:$1,PROSPER_Hull!$11:$11,""),
IF($C23="Monika Kotwani",_xlfn.XLOOKUP($B23,PROSPER_Kotwani!$1:$1,PROSPER_Kotwani!$11:$11,""),
IF($C23="Jonathan Wellner",_xlfn.XLOOKUP($B23,PROSPER_Wellner!$1:$1,PROSPER_Wellner!$11:$11,""),
IF($C23="Travis Harvey",_xlfn.XLOOKUP($B23,PROSPER_Harvey!$1:$1,PROSPER_Harvey!$11:$11,""),"")))))))="","",
IF($C23="Christopher Lobo",_xlfn.XLOOKUP($B23,PROSPER_Lobo!$1:$1,PROSPER_Lobo!$11:$11,""),
IF($C23="Naren Baliga",_xlfn.XLOOKUP($B23,PROSPER_Baliga!$1:$1,PROSPER_Baliga!$11:$11,""),
IF($C23="Thorsten Huhn",_xlfn.XLOOKUP($B23,PROSPER_Huhn!$1:$1,PROSPER_Huhn!$11:$11,""),
IF($C23="Nick Hull",_xlfn.XLOOKUP($B23,PROSPER_Hull!$1:$1,PROSPER_Hull!$11:$11,""),
IF($C23="Monika Kotwani",_xlfn.XLOOKUP($B23,PROSPER_Kotwani!$1:$1,PROSPER_Kotwani!$11:$11,""),
IF($C23="Jonathan Wellner",_xlfn.XLOOKUP($B23,PROSPER_Wellner!$1:$1,PROSPER_Wellner!$11:$11,""),
IF($C23="Travis Harvey",_xlfn.XLOOKUP($B23,PROSPER_Harvey!$1:$1,PROSPER_Harvey!$11:$11,""),"")))))))))</f>
        <v>No Comment</v>
      </c>
      <c r="AP23" s="124" t="s">
        <v>89</v>
      </c>
      <c r="AQ23" s="150">
        <f t="shared" si="146"/>
        <v>10</v>
      </c>
      <c r="AR23" s="120" t="str">
        <f>_xlfn.XLOOKUP(B23,PROSPERInitial_Query!$E:$E,PROSPERInitial_Query!$L:$L,"",,-1)</f>
        <v>9</v>
      </c>
      <c r="AS23" s="121" t="str">
        <f t="shared" si="15"/>
        <v>Jan Newman1 - PortfolioTraining &amp; Adoption</v>
      </c>
      <c r="AT23" s="126" t="str">
        <f>_xlfn.XLOOKUP(AS23,PROSPERDelta_Query!BK:BK,PROSPERDelta_Query!N:N,"",,-1)</f>
        <v/>
      </c>
      <c r="AU23" s="124">
        <f t="shared" si="147"/>
        <v>9</v>
      </c>
      <c r="AV23" s="124" t="str">
        <f>IF(IF(IF($C23="Christopher Lobo",_xlfn.XLOOKUP($B23,PROSPER_Lobo!$1:$1,PROSPER_Lobo!$12:$12,""),
IF($C23="Naren Baliga",_xlfn.XLOOKUP($B23,PROSPER_Baliga!$1:$1,PROSPER_Baliga!$12:$12,""),
IF($C23="Thorsten Huhn",_xlfn.XLOOKUP($B23,PROSPER_Huhn!$1:$1,PROSPER_Huhn!$12:$12,""),
IF($C23="Nick Hull",_xlfn.XLOOKUP($B23,PROSPER_Hull!$1:$1,PROSPER_Hull!$12:$12,""),
IF($C23="Monika Kotwani",_xlfn.XLOOKUP($B23,PROSPER_Kotwani!$1:$1,PROSPER_Kotwani!$12:$12,""),
IF($C23="Jonathan Wellner",_xlfn.XLOOKUP($B23,PROSPER_Wellner!$1:$1,PROSPER_Wellner!$12:$12,""),
IF($C23="Travis Harvey",_xlfn.XLOOKUP($B23,PROSPER_Harvey!$1:$1,PROSPER_Harvey!$12:$12,""),"")))))))="","",
IF($C23="Christopher Lobo",_xlfn.XLOOKUP($B23,PROSPER_Lobo!$1:$1,PROSPER_Lobo!$12:$12,""),
IF($C23="Naren Baliga",_xlfn.XLOOKUP($B23,PROSPER_Baliga!$1:$1,PROSPER_Baliga!$12:$12,""),
IF($C23="Thorsten Huhn",_xlfn.XLOOKUP($B23,PROSPER_Huhn!$1:$1,PROSPER_Huhn!$12:$12,""),
IF($C23="Nick Hull",_xlfn.XLOOKUP($B23,PROSPER_Hull!$1:$1,PROSPER_Hull!$12:$12,""),
IF($C23="Monika Kotwani",_xlfn.XLOOKUP($B23,PROSPER_Kotwani!$1:$1,PROSPER_Kotwani!$12:$12,""),
IF($C23="Jonathan Wellner",_xlfn.XLOOKUP($B23,PROSPER_Wellner!$1:$1,PROSPER_Wellner!$12:$12,""),
IF($C23="Travis Harvey",_xlfn.XLOOKUP($B23,PROSPER_Harvey!$1:$1,PROSPER_Harvey!$12:$12,""),""))))))))="","No Score",IF(IF($C23="Christopher Lobo",_xlfn.XLOOKUP($B23,PROSPER_Lobo!$1:$1,PROSPER_Lobo!$12:$12,""),
IF($C23="Naren Baliga",_xlfn.XLOOKUP($B23,PROSPER_Baliga!$1:$1,PROSPER_Baliga!$12:$12,""),
IF($C23="Thorsten Huhn",_xlfn.XLOOKUP($B23,PROSPER_Huhn!$1:$1,PROSPER_Huhn!$12:$12,""),
IF($C23="Nick Hull",_xlfn.XLOOKUP($B23,PROSPER_Hull!$1:$1,PROSPER_Hull!$12:$12,""),
IF($C23="Monika Kotwani",_xlfn.XLOOKUP($B23,PROSPER_Kotwani!$1:$1,PROSPER_Kotwani!$12:$12,""),
IF($C23="Jonathan Wellner",_xlfn.XLOOKUP($B23,PROSPER_Wellner!$1:$1,PROSPER_Wellner!$12:$12,""),
IF($C23="Travis Harvey",_xlfn.XLOOKUP($B23,PROSPER_Harvey!$1:$1,PROSPER_Harvey!$12:$12,""),"")))))))="","",
IF($C23="Christopher Lobo",_xlfn.XLOOKUP($B23,PROSPER_Lobo!$1:$1,PROSPER_Lobo!$12:$12,""),
IF($C23="Naren Baliga",_xlfn.XLOOKUP($B23,PROSPER_Baliga!$1:$1,PROSPER_Baliga!$12:$12,""),
IF($C23="Thorsten Huhn",_xlfn.XLOOKUP($B23,PROSPER_Huhn!$1:$1,PROSPER_Huhn!$12:$12,""),
IF($C23="Nick Hull",_xlfn.XLOOKUP($B23,PROSPER_Hull!$1:$1,PROSPER_Hull!$12:$12,""),
IF($C23="Monika Kotwani",_xlfn.XLOOKUP($B23,PROSPER_Kotwani!$1:$1,PROSPER_Kotwani!$12:$12,""),
IF($C23="Jonathan Wellner",_xlfn.XLOOKUP($B23,PROSPER_Wellner!$1:$1,PROSPER_Wellner!$12:$12,""),
IF($C23="Travis Harvey",_xlfn.XLOOKUP($B23,PROSPER_Harvey!$1:$1,PROSPER_Harvey!$12:$12,""),"")))))))))</f>
        <v>No Score</v>
      </c>
      <c r="AW23" s="125" t="str">
        <f>IF(IF(IF($C23="Christopher Lobo",_xlfn.XLOOKUP($B23,PROSPER_Lobo!$1:$1,PROSPER_Lobo!$13:$13,""),
IF($C23="Naren Baliga",_xlfn.XLOOKUP($B23,PROSPER_Baliga!$1:$1,PROSPER_Baliga!$13:$13,""),
IF($C23="Thorsten Huhn",_xlfn.XLOOKUP($B23,PROSPER_Huhn!$1:$1,PROSPER_Huhn!$13:$13,""),
IF($C23="Nick Hull",_xlfn.XLOOKUP($B23,PROSPER_Hull!$1:$1,PROSPER_Hull!$13:$13,""),
IF($C23="Monika Kotwani",_xlfn.XLOOKUP($B23,PROSPER_Kotwani!$1:$1,PROSPER_Kotwani!$13:$13,""),
IF($C23="Jonathan Wellner",_xlfn.XLOOKUP($B23,PROSPER_Wellner!$1:$1,PROSPER_Wellner!$13:$13,""),
IF($C23="Travis Harvey",_xlfn.XLOOKUP($B23,PROSPER_Harvey!$1:$1,PROSPER_Harvey!$13:$13,""),"")))))))="","",
IF($C23="Christopher Lobo",_xlfn.XLOOKUP($B23,PROSPER_Lobo!$1:$1,PROSPER_Lobo!$13:$13,""),
IF($C23="Naren Baliga",_xlfn.XLOOKUP($B23,PROSPER_Baliga!$1:$1,PROSPER_Baliga!$13:$13,""),
IF($C23="Thorsten Huhn",_xlfn.XLOOKUP($B23,PROSPER_Huhn!$1:$1,PROSPER_Huhn!$13:$13,""),
IF($C23="Nick Hull",_xlfn.XLOOKUP($B23,PROSPER_Hull!$1:$1,PROSPER_Hull!$13:$13,""),
IF($C23="Monika Kotwani",_xlfn.XLOOKUP($B23,PROSPER_Kotwani!$1:$1,PROSPER_Kotwani!$13:$13,""),
IF($C23="Jonathan Wellner",_xlfn.XLOOKUP($B23,PROSPER_Wellner!$1:$1,PROSPER_Wellner!$13:$13,""),
IF($C23="Travis Harvey",_xlfn.XLOOKUP($B23,PROSPER_Harvey!$1:$1,PROSPER_Harvey!$13:$13,""),""))))))))="","No Comment",IF(IF($C23="Christopher Lobo",_xlfn.XLOOKUP($B23,PROSPER_Lobo!$1:$1,PROSPER_Lobo!$13:$13,""),
IF($C23="Naren Baliga",_xlfn.XLOOKUP($B23,PROSPER_Baliga!$1:$1,PROSPER_Baliga!$13:$13,""),
IF($C23="Thorsten Huhn",_xlfn.XLOOKUP($B23,PROSPER_Huhn!$1:$1,PROSPER_Huhn!$13:$13,""),
IF($C23="Nick Hull",_xlfn.XLOOKUP($B23,PROSPER_Hull!$1:$1,PROSPER_Hull!$13:$13,""),
IF($C23="Monika Kotwani",_xlfn.XLOOKUP($B23,PROSPER_Kotwani!$1:$1,PROSPER_Kotwani!$13:$13,""),
IF($C23="Jonathan Wellner",_xlfn.XLOOKUP($B23,PROSPER_Wellner!$1:$1,PROSPER_Wellner!$13:$13,""),
IF($C23="Travis Harvey",_xlfn.XLOOKUP($B23,PROSPER_Harvey!$1:$1,PROSPER_Harvey!$13:$13,""),"")))))))="","",
IF($C23="Christopher Lobo",_xlfn.XLOOKUP($B23,PROSPER_Lobo!$1:$1,PROSPER_Lobo!$13:$13,""),
IF($C23="Naren Baliga",_xlfn.XLOOKUP($B23,PROSPER_Baliga!$1:$1,PROSPER_Baliga!$13:$13,""),
IF($C23="Thorsten Huhn",_xlfn.XLOOKUP($B23,PROSPER_Huhn!$1:$1,PROSPER_Huhn!$13:$13,""),
IF($C23="Nick Hull",_xlfn.XLOOKUP($B23,PROSPER_Hull!$1:$1,PROSPER_Hull!$13:$13,""),
IF($C23="Monika Kotwani",_xlfn.XLOOKUP($B23,PROSPER_Kotwani!$1:$1,PROSPER_Kotwani!$13:$13,""),
IF($C23="Jonathan Wellner",_xlfn.XLOOKUP($B23,PROSPER_Wellner!$1:$1,PROSPER_Wellner!$13:$13,""),
IF($C23="Travis Harvey",_xlfn.XLOOKUP($B23,PROSPER_Harvey!$1:$1,PROSPER_Harvey!$13:$13,""),"")))))))))</f>
        <v>No Comment</v>
      </c>
      <c r="AX23" s="124" t="s">
        <v>89</v>
      </c>
      <c r="AY23" s="150">
        <f t="shared" si="148"/>
        <v>9</v>
      </c>
      <c r="AZ23" s="120" t="str">
        <f>_xlfn.XLOOKUP(B23,PROSPERInitial_Query!$E:$E,PROSPERInitial_Query!$M:$M,"",,-1)</f>
        <v>10</v>
      </c>
      <c r="BA23" s="121" t="str">
        <f t="shared" si="18"/>
        <v>Jan Newman1 - PortfolioDMLT</v>
      </c>
      <c r="BB23" s="126" t="str">
        <f>_xlfn.XLOOKUP(BA23,PROSPERDelta_Query!BK:BK,PROSPERDelta_Query!O:O,"",,-1)</f>
        <v/>
      </c>
      <c r="BC23" s="124">
        <f t="shared" si="149"/>
        <v>10</v>
      </c>
      <c r="BD23" s="124" t="str">
        <f>IF(IF(IF($C23="Christopher Lobo",_xlfn.XLOOKUP($B23,PROSPER_Lobo!$1:$1,PROSPER_Lobo!$14:$14,""),
IF($C23="Naren Baliga",_xlfn.XLOOKUP($B23,PROSPER_Baliga!$1:$1,PROSPER_Baliga!$14:$14,""),
IF($C23="Thorsten Huhn",_xlfn.XLOOKUP($B23,PROSPER_Huhn!$1:$1,PROSPER_Huhn!$14:$14,""),
IF($C23="Nick Hull",_xlfn.XLOOKUP($B23,PROSPER_Hull!$1:$1,PROSPER_Hull!$14:$14,""),
IF($C23="Monika Kotwani",_xlfn.XLOOKUP($B23,PROSPER_Kotwani!$1:$1,PROSPER_Kotwani!$14:$14,""),
IF($C23="Jonathan Wellner",_xlfn.XLOOKUP($B23,PROSPER_Wellner!$1:$1,PROSPER_Wellner!$14:$14,""),
IF($C23="Travis Harvey",_xlfn.XLOOKUP($B23,PROSPER_Harvey!$1:$1,PROSPER_Harvey!$14:$14,""),"")))))))="","",
IF($C23="Christopher Lobo",_xlfn.XLOOKUP($B23,PROSPER_Lobo!$1:$1,PROSPER_Lobo!$14:$14,""),
IF($C23="Naren Baliga",_xlfn.XLOOKUP($B23,PROSPER_Baliga!$1:$1,PROSPER_Baliga!$14:$14,""),
IF($C23="Thorsten Huhn",_xlfn.XLOOKUP($B23,PROSPER_Huhn!$1:$1,PROSPER_Huhn!$14:$14,""),
IF($C23="Nick Hull",_xlfn.XLOOKUP($B23,PROSPER_Hull!$1:$1,PROSPER_Hull!$14:$14,""),
IF($C23="Monika Kotwani",_xlfn.XLOOKUP($B23,PROSPER_Kotwani!$1:$1,PROSPER_Kotwani!$14:$14,""),
IF($C23="Jonathan Wellner",_xlfn.XLOOKUP($B23,PROSPER_Wellner!$1:$1,PROSPER_Wellner!$14:$14,""),
IF($C23="Travis Harvey",_xlfn.XLOOKUP($B23,PROSPER_Harvey!$1:$1,PROSPER_Harvey!$14:$14,""),""))))))))="","No Score",IF(IF($C23="Christopher Lobo",_xlfn.XLOOKUP($B23,PROSPER_Lobo!$1:$1,PROSPER_Lobo!$14:$14,""),
IF($C23="Naren Baliga",_xlfn.XLOOKUP($B23,PROSPER_Baliga!$1:$1,PROSPER_Baliga!$14:$14,""),
IF($C23="Thorsten Huhn",_xlfn.XLOOKUP($B23,PROSPER_Huhn!$1:$1,PROSPER_Huhn!$14:$14,""),
IF($C23="Nick Hull",_xlfn.XLOOKUP($B23,PROSPER_Hull!$1:$1,PROSPER_Hull!$14:$14,""),
IF($C23="Monika Kotwani",_xlfn.XLOOKUP($B23,PROSPER_Kotwani!$1:$1,PROSPER_Kotwani!$14:$14,""),
IF($C23="Jonathan Wellner",_xlfn.XLOOKUP($B23,PROSPER_Wellner!$1:$1,PROSPER_Wellner!$14:$14,""),
IF($C23="Travis Harvey",_xlfn.XLOOKUP($B23,PROSPER_Harvey!$1:$1,PROSPER_Harvey!$14:$14,""),"")))))))="","",
IF($C23="Christopher Lobo",_xlfn.XLOOKUP($B23,PROSPER_Lobo!$1:$1,PROSPER_Lobo!$14:$14,""),
IF($C23="Naren Baliga",_xlfn.XLOOKUP($B23,PROSPER_Baliga!$1:$1,PROSPER_Baliga!$14:$14,""),
IF($C23="Thorsten Huhn",_xlfn.XLOOKUP($B23,PROSPER_Huhn!$1:$1,PROSPER_Huhn!$14:$14,""),
IF($C23="Nick Hull",_xlfn.XLOOKUP($B23,PROSPER_Hull!$1:$1,PROSPER_Hull!$14:$14,""),
IF($C23="Monika Kotwani",_xlfn.XLOOKUP($B23,PROSPER_Kotwani!$1:$1,PROSPER_Kotwani!$14:$14,""),
IF($C23="Jonathan Wellner",_xlfn.XLOOKUP($B23,PROSPER_Wellner!$1:$1,PROSPER_Wellner!$14:$14,""),
IF($C23="Travis Harvey",_xlfn.XLOOKUP($B23,PROSPER_Harvey!$1:$1,PROSPER_Harvey!$14:$14,""),"")))))))))</f>
        <v>No Score</v>
      </c>
      <c r="BE23" s="125" t="str">
        <f>IF(IF(IF($C23="Christopher Lobo",_xlfn.XLOOKUP($B23,PROSPER_Lobo!$1:$1,PROSPER_Lobo!$15:$15,""),
IF($C23="Naren Baliga",_xlfn.XLOOKUP($B23,PROSPER_Baliga!$1:$1,PROSPER_Baliga!$15:$15,""),
IF($C23="Thorsten Huhn",_xlfn.XLOOKUP($B23,PROSPER_Huhn!$1:$1,PROSPER_Huhn!$15:$15,""),
IF($C23="Nick Hull",_xlfn.XLOOKUP($B23,PROSPER_Hull!$1:$1,PROSPER_Hull!$15:$15,""),
IF($C23="Monika Kotwani",_xlfn.XLOOKUP($B23,PROSPER_Kotwani!$1:$1,PROSPER_Kotwani!$15:$15,""),
IF($C23="Jonathan Wellner",_xlfn.XLOOKUP($B23,PROSPER_Wellner!$1:$1,PROSPER_Wellner!$15:$15,""),
IF($C23="Travis Harvey",_xlfn.XLOOKUP($B23,PROSPER_Harvey!$1:$1,PROSPER_Harvey!$15:$15,""),"")))))))="","",
IF($C23="Christopher Lobo",_xlfn.XLOOKUP($B23,PROSPER_Lobo!$1:$1,PROSPER_Lobo!$15:$15,""),
IF($C23="Naren Baliga",_xlfn.XLOOKUP($B23,PROSPER_Baliga!$1:$1,PROSPER_Baliga!$15:$15,""),
IF($C23="Thorsten Huhn",_xlfn.XLOOKUP($B23,PROSPER_Huhn!$1:$1,PROSPER_Huhn!$15:$15,""),
IF($C23="Nick Hull",_xlfn.XLOOKUP($B23,PROSPER_Hull!$1:$1,PROSPER_Hull!$15:$15,""),
IF($C23="Monika Kotwani",_xlfn.XLOOKUP($B23,PROSPER_Kotwani!$1:$1,PROSPER_Kotwani!$15:$15,""),
IF($C23="Jonathan Wellner",_xlfn.XLOOKUP($B23,PROSPER_Wellner!$1:$1,PROSPER_Wellner!$15:$15,""),
IF($C23="Travis Harvey",_xlfn.XLOOKUP($B23,PROSPER_Harvey!$1:$1,PROSPER_Harvey!$15:$15,""),""))))))))="","No Comment",IF(IF($C23="Christopher Lobo",_xlfn.XLOOKUP($B23,PROSPER_Lobo!$1:$1,PROSPER_Lobo!$15:$15,""),
IF($C23="Naren Baliga",_xlfn.XLOOKUP($B23,PROSPER_Baliga!$1:$1,PROSPER_Baliga!$15:$15,""),
IF($C23="Thorsten Huhn",_xlfn.XLOOKUP($B23,PROSPER_Huhn!$1:$1,PROSPER_Huhn!$15:$15,""),
IF($C23="Nick Hull",_xlfn.XLOOKUP($B23,PROSPER_Hull!$1:$1,PROSPER_Hull!$15:$15,""),
IF($C23="Monika Kotwani",_xlfn.XLOOKUP($B23,PROSPER_Kotwani!$1:$1,PROSPER_Kotwani!$15:$15,""),
IF($C23="Jonathan Wellner",_xlfn.XLOOKUP($B23,PROSPER_Wellner!$1:$1,PROSPER_Wellner!$15:$15,""),
IF($C23="Travis Harvey",_xlfn.XLOOKUP($B23,PROSPER_Harvey!$1:$1,PROSPER_Harvey!$15:$15,""),"")))))))="","",
IF($C23="Christopher Lobo",_xlfn.XLOOKUP($B23,PROSPER_Lobo!$1:$1,PROSPER_Lobo!$15:$15,""),
IF($C23="Naren Baliga",_xlfn.XLOOKUP($B23,PROSPER_Baliga!$1:$1,PROSPER_Baliga!$15:$15,""),
IF($C23="Thorsten Huhn",_xlfn.XLOOKUP($B23,PROSPER_Huhn!$1:$1,PROSPER_Huhn!$15:$15,""),
IF($C23="Nick Hull",_xlfn.XLOOKUP($B23,PROSPER_Hull!$1:$1,PROSPER_Hull!$15:$15,""),
IF($C23="Monika Kotwani",_xlfn.XLOOKUP($B23,PROSPER_Kotwani!$1:$1,PROSPER_Kotwani!$15:$15,""),
IF($C23="Jonathan Wellner",_xlfn.XLOOKUP($B23,PROSPER_Wellner!$1:$1,PROSPER_Wellner!$15:$15,""),
IF($C23="Travis Harvey",_xlfn.XLOOKUP($B23,PROSPER_Harvey!$1:$1,PROSPER_Harvey!$15:$15,""),"")))))))))</f>
        <v>No Comment</v>
      </c>
      <c r="BF23" s="124" t="s">
        <v>89</v>
      </c>
      <c r="BG23" s="150">
        <f t="shared" si="150"/>
        <v>10</v>
      </c>
      <c r="BH23" s="120" t="str">
        <f>_xlfn.XLOOKUP(B23,PROSPERInitial_Query!$E:$E,PROSPERInitial_Query!$N:$N,"",,-1)</f>
        <v>7</v>
      </c>
      <c r="BI23" s="121" t="str">
        <f t="shared" si="21"/>
        <v>Jan Newman1 - PortfolioRevenue Management</v>
      </c>
      <c r="BJ23" s="126" t="str">
        <f>_xlfn.XLOOKUP(BI23,PROSPERDelta_Query!BK:BK,PROSPERDelta_Query!P:P,"",,-1)</f>
        <v/>
      </c>
      <c r="BK23" s="124">
        <f t="shared" si="151"/>
        <v>7</v>
      </c>
      <c r="BL23" s="124" t="str">
        <f>IF(IF(IF($C23="Christopher Lobo",_xlfn.XLOOKUP($B23,PROSPER_Lobo!$1:$1,PROSPER_Lobo!$16:$16,""),
IF($C23="Naren Baliga",_xlfn.XLOOKUP($B23,PROSPER_Baliga!$1:$1,PROSPER_Baliga!$16:$16,""),
IF($C23="Thorsten Huhn",_xlfn.XLOOKUP($B23,PROSPER_Huhn!$1:$1,PROSPER_Huhn!$16:$16,""),
IF($C23="Nick Hull",_xlfn.XLOOKUP($B23,PROSPER_Hull!$1:$1,PROSPER_Hull!$16:$16,""),
IF($C23="Monika Kotwani",_xlfn.XLOOKUP($B23,PROSPER_Kotwani!$1:$1,PROSPER_Kotwani!$16:$16,""),
IF($C23="Jonathan Wellner",_xlfn.XLOOKUP($B23,PROSPER_Wellner!$1:$1,PROSPER_Wellner!$16:$16,""),
IF($C23="Travis Harvey",_xlfn.XLOOKUP($B23,PROSPER_Harvey!$1:$1,PROSPER_Harvey!$16:$16,""),"")))))))="","",
IF($C23="Christopher Lobo",_xlfn.XLOOKUP($B23,PROSPER_Lobo!$1:$1,PROSPER_Lobo!$16:$16,""),
IF($C23="Naren Baliga",_xlfn.XLOOKUP($B23,PROSPER_Baliga!$1:$1,PROSPER_Baliga!$16:$16,""),
IF($C23="Thorsten Huhn",_xlfn.XLOOKUP($B23,PROSPER_Huhn!$1:$1,PROSPER_Huhn!$16:$16,""),
IF($C23="Nick Hull",_xlfn.XLOOKUP($B23,PROSPER_Hull!$1:$1,PROSPER_Hull!$16:$16,""),
IF($C23="Monika Kotwani",_xlfn.XLOOKUP($B23,PROSPER_Kotwani!$1:$1,PROSPER_Kotwani!$16:$16,""),
IF($C23="Jonathan Wellner",_xlfn.XLOOKUP($B23,PROSPER_Wellner!$1:$1,PROSPER_Wellner!$16:$16,""),
IF($C23="Travis Harvey",_xlfn.XLOOKUP($B23,PROSPER_Harvey!$1:$1,PROSPER_Harvey!$16:$16,""),""))))))))="","No Score",IF(IF($C23="Christopher Lobo",_xlfn.XLOOKUP($B23,PROSPER_Lobo!$1:$1,PROSPER_Lobo!$16:$16,""),
IF($C23="Naren Baliga",_xlfn.XLOOKUP($B23,PROSPER_Baliga!$1:$1,PROSPER_Baliga!$16:$16,""),
IF($C23="Thorsten Huhn",_xlfn.XLOOKUP($B23,PROSPER_Huhn!$1:$1,PROSPER_Huhn!$16:$16,""),
IF($C23="Nick Hull",_xlfn.XLOOKUP($B23,PROSPER_Hull!$1:$1,PROSPER_Hull!$16:$16,""),
IF($C23="Monika Kotwani",_xlfn.XLOOKUP($B23,PROSPER_Kotwani!$1:$1,PROSPER_Kotwani!$16:$16,""),
IF($C23="Jonathan Wellner",_xlfn.XLOOKUP($B23,PROSPER_Wellner!$1:$1,PROSPER_Wellner!$16:$16,""),
IF($C23="Travis Harvey",_xlfn.XLOOKUP($B23,PROSPER_Harvey!$1:$1,PROSPER_Harvey!$16:$16,""),"")))))))="","",
IF($C23="Christopher Lobo",_xlfn.XLOOKUP($B23,PROSPER_Lobo!$1:$1,PROSPER_Lobo!$16:$16,""),
IF($C23="Naren Baliga",_xlfn.XLOOKUP($B23,PROSPER_Baliga!$1:$1,PROSPER_Baliga!$16:$16,""),
IF($C23="Thorsten Huhn",_xlfn.XLOOKUP($B23,PROSPER_Huhn!$1:$1,PROSPER_Huhn!$16:$16,""),
IF($C23="Nick Hull",_xlfn.XLOOKUP($B23,PROSPER_Hull!$1:$1,PROSPER_Hull!$16:$16,""),
IF($C23="Monika Kotwani",_xlfn.XLOOKUP($B23,PROSPER_Kotwani!$1:$1,PROSPER_Kotwani!$16:$16,""),
IF($C23="Jonathan Wellner",_xlfn.XLOOKUP($B23,PROSPER_Wellner!$1:$1,PROSPER_Wellner!$16:$16,""),
IF($C23="Travis Harvey",_xlfn.XLOOKUP($B23,PROSPER_Harvey!$1:$1,PROSPER_Harvey!$16:$16,""),"")))))))))</f>
        <v>No Score</v>
      </c>
      <c r="BM23" s="125" t="str">
        <f>IF(IF(IF($C23="Christopher Lobo",_xlfn.XLOOKUP($B23,PROSPER_Lobo!$1:$1,PROSPER_Lobo!$17:$17,""),
IF($C23="Naren Baliga",_xlfn.XLOOKUP($B23,PROSPER_Baliga!$1:$1,PROSPER_Baliga!$17:$17,""),
IF($C23="Thorsten Huhn",_xlfn.XLOOKUP($B23,PROSPER_Huhn!$1:$1,PROSPER_Huhn!$17:$17,""),
IF($C23="Nick Hull",_xlfn.XLOOKUP($B23,PROSPER_Hull!$1:$1,PROSPER_Hull!$17:$17,""),
IF($C23="Monika Kotwani",_xlfn.XLOOKUP($B23,PROSPER_Kotwani!$1:$1,PROSPER_Kotwani!$17:$17,""),
IF($C23="Jonathan Wellner",_xlfn.XLOOKUP($B23,PROSPER_Wellner!$1:$1,PROSPER_Wellner!$17:$17,""),
IF($C23="Travis Harvey",_xlfn.XLOOKUP($B23,PROSPER_Harvey!$1:$1,PROSPER_Harvey!$17:$17,""),"")))))))="","",
IF($C23="Christopher Lobo",_xlfn.XLOOKUP($B23,PROSPER_Lobo!$1:$1,PROSPER_Lobo!$17:$17,""),
IF($C23="Naren Baliga",_xlfn.XLOOKUP($B23,PROSPER_Baliga!$1:$1,PROSPER_Baliga!$17:$17,""),
IF($C23="Thorsten Huhn",_xlfn.XLOOKUP($B23,PROSPER_Huhn!$1:$1,PROSPER_Huhn!$17:$17,""),
IF($C23="Nick Hull",_xlfn.XLOOKUP($B23,PROSPER_Hull!$1:$1,PROSPER_Hull!$17:$17,""),
IF($C23="Monika Kotwani",_xlfn.XLOOKUP($B23,PROSPER_Kotwani!$1:$1,PROSPER_Kotwani!$17:$17,""),
IF($C23="Jonathan Wellner",_xlfn.XLOOKUP($B23,PROSPER_Wellner!$1:$1,PROSPER_Wellner!$17:$17,""),
IF($C23="Travis Harvey",_xlfn.XLOOKUP($B23,PROSPER_Harvey!$1:$1,PROSPER_Harvey!$17:$17,""),""))))))))="","No Comment",IF(IF($C23="Christopher Lobo",_xlfn.XLOOKUP($B23,PROSPER_Lobo!$1:$1,PROSPER_Lobo!$17:$17,""),
IF($C23="Naren Baliga",_xlfn.XLOOKUP($B23,PROSPER_Baliga!$1:$1,PROSPER_Baliga!$17:$17,""),
IF($C23="Thorsten Huhn",_xlfn.XLOOKUP($B23,PROSPER_Huhn!$1:$1,PROSPER_Huhn!$17:$17,""),
IF($C23="Nick Hull",_xlfn.XLOOKUP($B23,PROSPER_Hull!$1:$1,PROSPER_Hull!$17:$17,""),
IF($C23="Monika Kotwani",_xlfn.XLOOKUP($B23,PROSPER_Kotwani!$1:$1,PROSPER_Kotwani!$17:$17,""),
IF($C23="Jonathan Wellner",_xlfn.XLOOKUP($B23,PROSPER_Wellner!$1:$1,PROSPER_Wellner!$17:$17,""),
IF($C23="Travis Harvey",_xlfn.XLOOKUP($B23,PROSPER_Harvey!$1:$1,PROSPER_Harvey!$17:$17,""),"")))))))="","",
IF($C23="Christopher Lobo",_xlfn.XLOOKUP($B23,PROSPER_Lobo!$1:$1,PROSPER_Lobo!$17:$17,""),
IF($C23="Naren Baliga",_xlfn.XLOOKUP($B23,PROSPER_Baliga!$1:$1,PROSPER_Baliga!$17:$17,""),
IF($C23="Thorsten Huhn",_xlfn.XLOOKUP($B23,PROSPER_Huhn!$1:$1,PROSPER_Huhn!$17:$17,""),
IF($C23="Nick Hull",_xlfn.XLOOKUP($B23,PROSPER_Hull!$1:$1,PROSPER_Hull!$17:$17,""),
IF($C23="Monika Kotwani",_xlfn.XLOOKUP($B23,PROSPER_Kotwani!$1:$1,PROSPER_Kotwani!$17:$17,""),
IF($C23="Jonathan Wellner",_xlfn.XLOOKUP($B23,PROSPER_Wellner!$1:$1,PROSPER_Wellner!$17:$17,""),
IF($C23="Travis Harvey",_xlfn.XLOOKUP($B23,PROSPER_Harvey!$1:$1,PROSPER_Harvey!$17:$17,""),"")))))))))</f>
        <v>No Comment</v>
      </c>
      <c r="BN23" s="124" t="str">
        <f>IFERROR(ROUND(_xlfn.XLOOKUP(B23,'RevenueChallenge_Query'!$E:$E,'RevenueChallenge_Query'!$F:$F)/3.2,0),"Not Taken")</f>
        <v>Not Taken</v>
      </c>
      <c r="BO23" s="150">
        <f t="shared" si="152"/>
        <v>7</v>
      </c>
      <c r="BP23" s="120" t="str">
        <f>_xlfn.XLOOKUP(B23,PROSPERInitial_Query!$E:$E,PROSPERInitial_Query!$O:$O,"",,-1)</f>
        <v>6</v>
      </c>
      <c r="BQ23" s="121" t="str">
        <f t="shared" si="24"/>
        <v>Jan Newman1 - PortfolioArtificial Intelligence</v>
      </c>
      <c r="BR23" s="126" t="str">
        <f>_xlfn.XLOOKUP(BQ23,PROSPERDelta_Query!BK:BK,PROSPERDelta_Query!Q:Q,"",,-1)</f>
        <v/>
      </c>
      <c r="BS23" s="124">
        <f t="shared" si="153"/>
        <v>6</v>
      </c>
      <c r="BT23" s="124" t="str">
        <f>IF(IF(IF($C23="Christopher Lobo",_xlfn.XLOOKUP($B23,PROSPER_Lobo!$1:$1,PROSPER_Lobo!$18:$18,""),
IF($C23="Naren Baliga",_xlfn.XLOOKUP($B23,PROSPER_Baliga!$1:$1,PROSPER_Baliga!$18:$18,""),
IF($C23="Thorsten Huhn",_xlfn.XLOOKUP($B23,PROSPER_Huhn!$1:$1,PROSPER_Huhn!$18:$18,""),
IF($C23="Nick Hull",_xlfn.XLOOKUP($B23,PROSPER_Hull!$1:$1,PROSPER_Hull!$18:$18,""),
IF($C23="Monika Kotwani",_xlfn.XLOOKUP($B23,PROSPER_Kotwani!$1:$1,PROSPER_Kotwani!$18:$18,""),
IF($C23="Jonathan Wellner",_xlfn.XLOOKUP($B23,PROSPER_Wellner!$1:$1,PROSPER_Wellner!$18:$18,""),
IF($C23="Travis Harvey",_xlfn.XLOOKUP($B23,PROSPER_Harvey!$1:$1,PROSPER_Harvey!$18:$18,""),"")))))))="","",
IF($C23="Christopher Lobo",_xlfn.XLOOKUP($B23,PROSPER_Lobo!$1:$1,PROSPER_Lobo!$18:$18,""),
IF($C23="Naren Baliga",_xlfn.XLOOKUP($B23,PROSPER_Baliga!$1:$1,PROSPER_Baliga!$18:$18,""),
IF($C23="Thorsten Huhn",_xlfn.XLOOKUP($B23,PROSPER_Huhn!$1:$1,PROSPER_Huhn!$18:$18,""),
IF($C23="Nick Hull",_xlfn.XLOOKUP($B23,PROSPER_Hull!$1:$1,PROSPER_Hull!$18:$18,""),
IF($C23="Monika Kotwani",_xlfn.XLOOKUP($B23,PROSPER_Kotwani!$1:$1,PROSPER_Kotwani!$18:$18,""),
IF($C23="Jonathan Wellner",_xlfn.XLOOKUP($B23,PROSPER_Wellner!$1:$1,PROSPER_Wellner!$18:$18,""),
IF($C23="Travis Harvey",_xlfn.XLOOKUP($B23,PROSPER_Harvey!$1:$1,PROSPER_Harvey!$18:$18,""),""))))))))="","No Score",IF(IF($C23="Christopher Lobo",_xlfn.XLOOKUP($B23,PROSPER_Lobo!$1:$1,PROSPER_Lobo!$18:$18,""),
IF($C23="Naren Baliga",_xlfn.XLOOKUP($B23,PROSPER_Baliga!$1:$1,PROSPER_Baliga!$18:$18,""),
IF($C23="Thorsten Huhn",_xlfn.XLOOKUP($B23,PROSPER_Huhn!$1:$1,PROSPER_Huhn!$18:$18,""),
IF($C23="Nick Hull",_xlfn.XLOOKUP($B23,PROSPER_Hull!$1:$1,PROSPER_Hull!$18:$18,""),
IF($C23="Monika Kotwani",_xlfn.XLOOKUP($B23,PROSPER_Kotwani!$1:$1,PROSPER_Kotwani!$18:$18,""),
IF($C23="Jonathan Wellner",_xlfn.XLOOKUP($B23,PROSPER_Wellner!$1:$1,PROSPER_Wellner!$18:$18,""),
IF($C23="Travis Harvey",_xlfn.XLOOKUP($B23,PROSPER_Harvey!$1:$1,PROSPER_Harvey!$18:$18,""),"")))))))="","",
IF($C23="Christopher Lobo",_xlfn.XLOOKUP($B23,PROSPER_Lobo!$1:$1,PROSPER_Lobo!$18:$18,""),
IF($C23="Naren Baliga",_xlfn.XLOOKUP($B23,PROSPER_Baliga!$1:$1,PROSPER_Baliga!$18:$18,""),
IF($C23="Thorsten Huhn",_xlfn.XLOOKUP($B23,PROSPER_Huhn!$1:$1,PROSPER_Huhn!$18:$18,""),
IF($C23="Nick Hull",_xlfn.XLOOKUP($B23,PROSPER_Hull!$1:$1,PROSPER_Hull!$18:$18,""),
IF($C23="Monika Kotwani",_xlfn.XLOOKUP($B23,PROSPER_Kotwani!$1:$1,PROSPER_Kotwani!$18:$18,""),
IF($C23="Jonathan Wellner",_xlfn.XLOOKUP($B23,PROSPER_Wellner!$1:$1,PROSPER_Wellner!$18:$18,""),
IF($C23="Travis Harvey",_xlfn.XLOOKUP($B23,PROSPER_Harvey!$1:$1,PROSPER_Harvey!$18:$18,""),"")))))))))</f>
        <v>No Score</v>
      </c>
      <c r="BU23" s="125" t="str">
        <f>IF(IF(IF($C23="Christopher Lobo",_xlfn.XLOOKUP($B23,PROSPER_Lobo!$1:$1,PROSPER_Lobo!$19:$19,""),
IF($C23="Naren Baliga",_xlfn.XLOOKUP($B23,PROSPER_Baliga!$1:$1,PROSPER_Baliga!$19:$19,""),
IF($C23="Thorsten Huhn",_xlfn.XLOOKUP($B23,PROSPER_Huhn!$1:$1,PROSPER_Huhn!$19:$19,""),
IF($C23="Nick Hull",_xlfn.XLOOKUP($B23,PROSPER_Hull!$1:$1,PROSPER_Hull!$19:$19,""),
IF($C23="Monika Kotwani",_xlfn.XLOOKUP($B23,PROSPER_Kotwani!$1:$1,PROSPER_Kotwani!$19:$19,""),
IF($C23="Jonathan Wellner",_xlfn.XLOOKUP($B23,PROSPER_Wellner!$1:$1,PROSPER_Wellner!$19:$19,""),
IF($C23="Travis Harvey",_xlfn.XLOOKUP($B23,PROSPER_Harvey!$1:$1,PROSPER_Harvey!$19:$19,""),"")))))))="","",
IF($C23="Christopher Lobo",_xlfn.XLOOKUP($B23,PROSPER_Lobo!$1:$1,PROSPER_Lobo!$19:$19,""),
IF($C23="Naren Baliga",_xlfn.XLOOKUP($B23,PROSPER_Baliga!$1:$1,PROSPER_Baliga!$19:$19,""),
IF($C23="Thorsten Huhn",_xlfn.XLOOKUP($B23,PROSPER_Huhn!$1:$1,PROSPER_Huhn!$19:$19,""),
IF($C23="Nick Hull",_xlfn.XLOOKUP($B23,PROSPER_Hull!$1:$1,PROSPER_Hull!$19:$19,""),
IF($C23="Monika Kotwani",_xlfn.XLOOKUP($B23,PROSPER_Kotwani!$1:$1,PROSPER_Kotwani!$19:$19,""),
IF($C23="Jonathan Wellner",_xlfn.XLOOKUP($B23,PROSPER_Wellner!$1:$1,PROSPER_Wellner!$19:$19,""),
IF($C23="Travis Harvey",_xlfn.XLOOKUP($B23,PROSPER_Harvey!$1:$1,PROSPER_Harvey!$19:$19,""),""))))))))="","No Comment",IF(IF($C23="Christopher Lobo",_xlfn.XLOOKUP($B23,PROSPER_Lobo!$1:$1,PROSPER_Lobo!$19:$19,""),
IF($C23="Naren Baliga",_xlfn.XLOOKUP($B23,PROSPER_Baliga!$1:$1,PROSPER_Baliga!$19:$19,""),
IF($C23="Thorsten Huhn",_xlfn.XLOOKUP($B23,PROSPER_Huhn!$1:$1,PROSPER_Huhn!$19:$19,""),
IF($C23="Nick Hull",_xlfn.XLOOKUP($B23,PROSPER_Hull!$1:$1,PROSPER_Hull!$19:$19,""),
IF($C23="Monika Kotwani",_xlfn.XLOOKUP($B23,PROSPER_Kotwani!$1:$1,PROSPER_Kotwani!$19:$19,""),
IF($C23="Jonathan Wellner",_xlfn.XLOOKUP($B23,PROSPER_Wellner!$1:$1,PROSPER_Wellner!$19:$19,""),
IF($C23="Travis Harvey",_xlfn.XLOOKUP($B23,PROSPER_Harvey!$1:$1,PROSPER_Harvey!$19:$19,""),"")))))))="","",
IF($C23="Christopher Lobo",_xlfn.XLOOKUP($B23,PROSPER_Lobo!$1:$1,PROSPER_Lobo!$19:$19,""),
IF($C23="Naren Baliga",_xlfn.XLOOKUP($B23,PROSPER_Baliga!$1:$1,PROSPER_Baliga!$19:$19,""),
IF($C23="Thorsten Huhn",_xlfn.XLOOKUP($B23,PROSPER_Huhn!$1:$1,PROSPER_Huhn!$19:$19,""),
IF($C23="Nick Hull",_xlfn.XLOOKUP($B23,PROSPER_Hull!$1:$1,PROSPER_Hull!$19:$19,""),
IF($C23="Monika Kotwani",_xlfn.XLOOKUP($B23,PROSPER_Kotwani!$1:$1,PROSPER_Kotwani!$19:$19,""),
IF($C23="Jonathan Wellner",_xlfn.XLOOKUP($B23,PROSPER_Wellner!$1:$1,PROSPER_Wellner!$19:$19,""),
IF($C23="Travis Harvey",_xlfn.XLOOKUP($B23,PROSPER_Harvey!$1:$1,PROSPER_Harvey!$19:$19,""),"")))))))))</f>
        <v>No Comment</v>
      </c>
      <c r="BV23" s="124" t="s">
        <v>89</v>
      </c>
      <c r="BW23" s="150">
        <f t="shared" si="154"/>
        <v>6</v>
      </c>
      <c r="BX23" s="127">
        <f t="shared" si="155"/>
        <v>8.8888888888888893</v>
      </c>
      <c r="BY23" s="128" t="str">
        <f t="shared" si="156"/>
        <v>N/A</v>
      </c>
      <c r="BZ23" s="128" t="str">
        <f t="shared" si="157"/>
        <v>N/A</v>
      </c>
      <c r="CA23" s="129">
        <f t="shared" si="158"/>
        <v>8.8888888888888893</v>
      </c>
      <c r="CB23" s="130" t="str">
        <f>_xlfn.XLOOKUP(B23,PROSPERInitial_Query!$E:$E,PROSPERInitial_Query!$AA:$AA,"",,-1)</f>
        <v xml:space="preserve">Amgen </v>
      </c>
      <c r="CC23" s="121" t="str">
        <f t="shared" si="31"/>
        <v>Jan Newman2 - RelationshipAccount / Stakeholder 1Name</v>
      </c>
      <c r="CD23" s="121" t="str">
        <f>_xlfn.XLOOKUP(CC23,PROSPERDelta_Query!BK:BK,PROSPERDelta_Query!AC:AC,"",,-1)</f>
        <v/>
      </c>
      <c r="CE23" s="126" t="str">
        <f>_xlfn.XLOOKUP(B23,PROSPERInitial_Query!$E:$E,PROSPERInitial_Query!$Q:$Q,"",,-1)</f>
        <v>9</v>
      </c>
      <c r="CF23" s="121" t="str">
        <f t="shared" si="32"/>
        <v>Jan Newman2 - RelationshipAccount / Stakeholder 1Self Score</v>
      </c>
      <c r="CG23" s="126" t="str">
        <f>_xlfn.XLOOKUP(CF23,PROSPERDelta_Query!BK:BK,PROSPERDelta_Query!AM:AM,"",,-1)</f>
        <v/>
      </c>
      <c r="CH23" s="131" t="str">
        <f t="shared" si="159"/>
        <v xml:space="preserve">Amgen </v>
      </c>
      <c r="CI23" s="131" t="str">
        <f t="shared" si="160"/>
        <v xml:space="preserve">Amgen </v>
      </c>
      <c r="CJ23" s="132">
        <f t="shared" si="161"/>
        <v>9</v>
      </c>
      <c r="CK23" s="132" t="str">
        <f>IF(IF(IF($C23="Christopher Lobo",_xlfn.XLOOKUP($B23,PROSPER_Lobo!$1:$1,PROSPER_Lobo!$21:$21,""),
IF($C23="Naren Baliga",_xlfn.XLOOKUP($B23,PROSPER_Baliga!$1:$1,PROSPER_Baliga!$21:$21,""),
IF($C23="Thorsten Huhn",_xlfn.XLOOKUP($B23,PROSPER_Huhn!$1:$1,PROSPER_Huhn!$21:$21,""),
IF($C23="Nick Hull",_xlfn.XLOOKUP($B23,PROSPER_Hull!$1:$1,PROSPER_Hull!$21:$21,""),
IF($C23="Monika Kotwani",_xlfn.XLOOKUP($B23,PROSPER_Kotwani!$1:$1,PROSPER_Kotwani!$21:$21,""),
IF($C23="Jonathan Wellner",_xlfn.XLOOKUP($B23,PROSPER_Wellner!$1:$1,PROSPER_Wellner!$21:$21,""),
IF($C23="Travis Harvey",_xlfn.XLOOKUP($B23,PROSPER_Harvey!$1:$1,PROSPER_Harvey!$21:$21,""),"")))))))="","",
IF($C23="Christopher Lobo",_xlfn.XLOOKUP($B23,PROSPER_Lobo!$1:$1,PROSPER_Lobo!$21:$21,""),
IF($C23="Naren Baliga",_xlfn.XLOOKUP($B23,PROSPER_Baliga!$1:$1,PROSPER_Baliga!$21:$21,""),
IF($C23="Thorsten Huhn",_xlfn.XLOOKUP($B23,PROSPER_Huhn!$1:$1,PROSPER_Huhn!$21:$21,""),
IF($C23="Nick Hull",_xlfn.XLOOKUP($B23,PROSPER_Hull!$1:$1,PROSPER_Hull!$21:$21,""),
IF($C23="Monika Kotwani",_xlfn.XLOOKUP($B23,PROSPER_Kotwani!$1:$1,PROSPER_Kotwani!$21:$21,""),
IF($C23="Jonathan Wellner",_xlfn.XLOOKUP($B23,PROSPER_Wellner!$1:$1,PROSPER_Wellner!$21:$21,""),
IF($C23="Travis Harvey",_xlfn.XLOOKUP($B23,PROSPER_Harvey!$1:$1,PROSPER_Harvey!$21:$21,""),""))))))))="","No Score",IF(IF($C23="Christopher Lobo",_xlfn.XLOOKUP($B23,PROSPER_Lobo!$1:$1,PROSPER_Lobo!$21:$21,""),
IF($C23="Naren Baliga",_xlfn.XLOOKUP($B23,PROSPER_Baliga!$1:$1,PROSPER_Baliga!$21:$21,""),
IF($C23="Thorsten Huhn",_xlfn.XLOOKUP($B23,PROSPER_Huhn!$1:$1,PROSPER_Huhn!$21:$21,""),
IF($C23="Nick Hull",_xlfn.XLOOKUP($B23,PROSPER_Hull!$1:$1,PROSPER_Hull!$21:$21,""),
IF($C23="Monika Kotwani",_xlfn.XLOOKUP($B23,PROSPER_Kotwani!$1:$1,PROSPER_Kotwani!$21:$21,""),
IF($C23="Jonathan Wellner",_xlfn.XLOOKUP($B23,PROSPER_Wellner!$1:$1,PROSPER_Wellner!$21:$21,""),
IF($C23="Travis Harvey",_xlfn.XLOOKUP($B23,PROSPER_Harvey!$1:$1,PROSPER_Harvey!$21:$21,""),"")))))))="","",
IF($C23="Christopher Lobo",_xlfn.XLOOKUP($B23,PROSPER_Lobo!$1:$1,PROSPER_Lobo!$21:$21,""),
IF($C23="Naren Baliga",_xlfn.XLOOKUP($B23,PROSPER_Baliga!$1:$1,PROSPER_Baliga!$21:$21,""),
IF($C23="Thorsten Huhn",_xlfn.XLOOKUP($B23,PROSPER_Huhn!$1:$1,PROSPER_Huhn!$21:$21,""),
IF($C23="Nick Hull",_xlfn.XLOOKUP($B23,PROSPER_Hull!$1:$1,PROSPER_Hull!$21:$21,""),
IF($C23="Monika Kotwani",_xlfn.XLOOKUP($B23,PROSPER_Kotwani!$1:$1,PROSPER_Kotwani!$21:$21,""),
IF($C23="Jonathan Wellner",_xlfn.XLOOKUP($B23,PROSPER_Wellner!$1:$1,PROSPER_Wellner!$21:$21,""),
IF($C23="Travis Harvey",_xlfn.XLOOKUP($B23,PROSPER_Harvey!$1:$1,PROSPER_Harvey!$21:$21,""),"")))))))))</f>
        <v>N/A</v>
      </c>
      <c r="CL23" s="131" t="str">
        <f>IF(IF(IF($C23="Christopher Lobo",_xlfn.XLOOKUP($B23,PROSPER_Lobo!$1:$1,PROSPER_Lobo!$22:$22,""),
IF($C23="Naren Baliga",_xlfn.XLOOKUP($B23,PROSPER_Baliga!$1:$1,PROSPER_Baliga!$22:$22,""),
IF($C23="Thorsten Huhn",_xlfn.XLOOKUP($B23,PROSPER_Huhn!$1:$1,PROSPER_Huhn!$22:$22,""),
IF($C23="Nick Hull",_xlfn.XLOOKUP($B23,PROSPER_Hull!$1:$1,PROSPER_Hull!$22:$22,""),
IF($C23="Monika Kotwani",_xlfn.XLOOKUP($B23,PROSPER_Kotwani!$1:$1,PROSPER_Kotwani!$22:$22,""),
IF($C23="Jonathan Wellner",_xlfn.XLOOKUP($B23,PROSPER_Wellner!$1:$1,PROSPER_Wellner!$22:$22,""),
IF($C23="Travis Harvey",_xlfn.XLOOKUP($B23,PROSPER_Harvey!$1:$1,PROSPER_Harvey!$22:$22,""),"")))))))="","",
IF($C23="Christopher Lobo",_xlfn.XLOOKUP($B23,PROSPER_Lobo!$1:$1,PROSPER_Lobo!$22:$22,""),
IF($C23="Naren Baliga",_xlfn.XLOOKUP($B23,PROSPER_Baliga!$1:$1,PROSPER_Baliga!$22:$22,""),
IF($C23="Thorsten Huhn",_xlfn.XLOOKUP($B23,PROSPER_Huhn!$1:$1,PROSPER_Huhn!$22:$22,""),
IF($C23="Nick Hull",_xlfn.XLOOKUP($B23,PROSPER_Hull!$1:$1,PROSPER_Hull!$22:$22,""),
IF($C23="Monika Kotwani",_xlfn.XLOOKUP($B23,PROSPER_Kotwani!$1:$1,PROSPER_Kotwani!$22:$22,""),
IF($C23="Jonathan Wellner",_xlfn.XLOOKUP($B23,PROSPER_Wellner!$1:$1,PROSPER_Wellner!$22:$22,""),
IF($C23="Travis Harvey",_xlfn.XLOOKUP($B23,PROSPER_Harvey!$1:$1,PROSPER_Harvey!$22:$22,""),""))))))))="","No Comment",IF(IF($C23="Christopher Lobo",_xlfn.XLOOKUP($B23,PROSPER_Lobo!$1:$1,PROSPER_Lobo!$22:$22,""),
IF($C23="Naren Baliga",_xlfn.XLOOKUP($B23,PROSPER_Baliga!$1:$1,PROSPER_Baliga!$22:$22,""),
IF($C23="Thorsten Huhn",_xlfn.XLOOKUP($B23,PROSPER_Huhn!$1:$1,PROSPER_Huhn!$22:$22,""),
IF($C23="Nick Hull",_xlfn.XLOOKUP($B23,PROSPER_Hull!$1:$1,PROSPER_Hull!$22:$22,""),
IF($C23="Monika Kotwani",_xlfn.XLOOKUP($B23,PROSPER_Kotwani!$1:$1,PROSPER_Kotwani!$22:$22,""),
IF($C23="Jonathan Wellner",_xlfn.XLOOKUP($B23,PROSPER_Wellner!$1:$1,PROSPER_Wellner!$22:$22,""),
IF($C23="Travis Harvey",_xlfn.XLOOKUP($B23,PROSPER_Harvey!$1:$1,PROSPER_Harvey!$22:$22,""),"")))))))="","",
IF($C23="Christopher Lobo",_xlfn.XLOOKUP($B23,PROSPER_Lobo!$1:$1,PROSPER_Lobo!$22:$22,""),
IF($C23="Naren Baliga",_xlfn.XLOOKUP($B23,PROSPER_Baliga!$1:$1,PROSPER_Baliga!$22:$22,""),
IF($C23="Thorsten Huhn",_xlfn.XLOOKUP($B23,PROSPER_Huhn!$1:$1,PROSPER_Huhn!$22:$22,""),
IF($C23="Nick Hull",_xlfn.XLOOKUP($B23,PROSPER_Hull!$1:$1,PROSPER_Hull!$22:$22,""),
IF($C23="Monika Kotwani",_xlfn.XLOOKUP($B23,PROSPER_Kotwani!$1:$1,PROSPER_Kotwani!$22:$22,""),
IF($C23="Jonathan Wellner",_xlfn.XLOOKUP($B23,PROSPER_Wellner!$1:$1,PROSPER_Wellner!$22:$22,""),
IF($C23="Travis Harvey",_xlfn.XLOOKUP($B23,PROSPER_Harvey!$1:$1,PROSPER_Harvey!$22:$22,""),"")))))))))</f>
        <v>N/A</v>
      </c>
      <c r="CM23" s="150">
        <f t="shared" si="162"/>
        <v>9</v>
      </c>
      <c r="CN23" s="130" t="str">
        <f>_xlfn.XLOOKUP(B23,PROSPERInitial_Query!$E:$E,PROSPERInitial_Query!$AB:$AB,"",,-1)</f>
        <v xml:space="preserve"> NA</v>
      </c>
      <c r="CO23" s="121" t="str">
        <f t="shared" si="37"/>
        <v>Jan Newman2 - RelationshipAccount / Stakeholder 2Name</v>
      </c>
      <c r="CP23" s="121" t="str">
        <f>_xlfn.XLOOKUP(CO23,PROSPERDelta_Query!BK:BK,PROSPERDelta_Query!AD:AD,"",,-1)</f>
        <v/>
      </c>
      <c r="CQ23" s="126" t="str">
        <f>_xlfn.XLOOKUP(B23,PROSPERInitial_Query!$E:$E,PROSPERInitial_Query!$R:$R,"",,-1)</f>
        <v>N/A</v>
      </c>
      <c r="CR23" s="121" t="str">
        <f t="shared" si="38"/>
        <v>Jan Newman2 - RelationshipAccount / Stakeholder 2Self Score</v>
      </c>
      <c r="CS23" s="126" t="str">
        <f>_xlfn.XLOOKUP(CR23,PROSPERDelta_Query!BK:BK,PROSPERDelta_Query!AN:AN,"",,-1)</f>
        <v/>
      </c>
      <c r="CT23" s="131" t="str">
        <f t="shared" si="163"/>
        <v xml:space="preserve"> NA</v>
      </c>
      <c r="CU23" s="131" t="str">
        <f t="shared" si="164"/>
        <v xml:space="preserve"> NA</v>
      </c>
      <c r="CV23" s="132" t="str">
        <f t="shared" si="165"/>
        <v>N/A</v>
      </c>
      <c r="CW23" s="132" t="str">
        <f>IF(IF(IF($C23="Christopher Lobo",_xlfn.XLOOKUP($B23,PROSPER_Lobo!$1:$1,PROSPER_Lobo!$24:$24,""),
IF($C23="Naren Baliga",_xlfn.XLOOKUP($B23,PROSPER_Baliga!$1:$1,PROSPER_Baliga!$24:$24,""),
IF($C23="Thorsten Huhn",_xlfn.XLOOKUP($B23,PROSPER_Huhn!$1:$1,PROSPER_Huhn!$24:$24,""),
IF($C23="Nick Hull",_xlfn.XLOOKUP($B23,PROSPER_Hull!$1:$1,PROSPER_Hull!$24:$24,""),
IF($C23="Monika Kotwani",_xlfn.XLOOKUP($B23,PROSPER_Kotwani!$1:$1,PROSPER_Kotwani!$24:$24,""),
IF($C23="Jonathan Wellner",_xlfn.XLOOKUP($B23,PROSPER_Wellner!$1:$1,PROSPER_Wellner!$24:$24,""),
IF($C23="Travis Harvey",_xlfn.XLOOKUP($B23,PROSPER_Harvey!$1:$1,PROSPER_Harvey!$24:$24,""),"")))))))="","",
IF($C23="Christopher Lobo",_xlfn.XLOOKUP($B23,PROSPER_Lobo!$1:$1,PROSPER_Lobo!$24:$24,""),
IF($C23="Naren Baliga",_xlfn.XLOOKUP($B23,PROSPER_Baliga!$1:$1,PROSPER_Baliga!$24:$24,""),
IF($C23="Thorsten Huhn",_xlfn.XLOOKUP($B23,PROSPER_Huhn!$1:$1,PROSPER_Huhn!$24:$24,""),
IF($C23="Nick Hull",_xlfn.XLOOKUP($B23,PROSPER_Hull!$1:$1,PROSPER_Hull!$24:$24,""),
IF($C23="Monika Kotwani",_xlfn.XLOOKUP($B23,PROSPER_Kotwani!$1:$1,PROSPER_Kotwani!$24:$24,""),
IF($C23="Jonathan Wellner",_xlfn.XLOOKUP($B23,PROSPER_Wellner!$1:$1,PROSPER_Wellner!$24:$24,""),
IF($C23="Travis Harvey",_xlfn.XLOOKUP($B23,PROSPER_Harvey!$1:$1,PROSPER_Harvey!$24:$24,""),""))))))))="","No Score",IF(IF($C23="Christopher Lobo",_xlfn.XLOOKUP($B23,PROSPER_Lobo!$1:$1,PROSPER_Lobo!$24:$24,""),
IF($C23="Naren Baliga",_xlfn.XLOOKUP($B23,PROSPER_Baliga!$1:$1,PROSPER_Baliga!$24:$24,""),
IF($C23="Thorsten Huhn",_xlfn.XLOOKUP($B23,PROSPER_Huhn!$1:$1,PROSPER_Huhn!$24:$24,""),
IF($C23="Nick Hull",_xlfn.XLOOKUP($B23,PROSPER_Hull!$1:$1,PROSPER_Hull!$24:$24,""),
IF($C23="Monika Kotwani",_xlfn.XLOOKUP($B23,PROSPER_Kotwani!$1:$1,PROSPER_Kotwani!$24:$24,""),
IF($C23="Jonathan Wellner",_xlfn.XLOOKUP($B23,PROSPER_Wellner!$1:$1,PROSPER_Wellner!$24:$24,""),
IF($C23="Travis Harvey",_xlfn.XLOOKUP($B23,PROSPER_Harvey!$1:$1,PROSPER_Harvey!$24:$24,""),"")))))))="","",
IF($C23="Christopher Lobo",_xlfn.XLOOKUP($B23,PROSPER_Lobo!$1:$1,PROSPER_Lobo!$24:$24,""),
IF($C23="Naren Baliga",_xlfn.XLOOKUP($B23,PROSPER_Baliga!$1:$1,PROSPER_Baliga!$24:$24,""),
IF($C23="Thorsten Huhn",_xlfn.XLOOKUP($B23,PROSPER_Huhn!$1:$1,PROSPER_Huhn!$24:$24,""),
IF($C23="Nick Hull",_xlfn.XLOOKUP($B23,PROSPER_Hull!$1:$1,PROSPER_Hull!$24:$24,""),
IF($C23="Monika Kotwani",_xlfn.XLOOKUP($B23,PROSPER_Kotwani!$1:$1,PROSPER_Kotwani!$24:$24,""),
IF($C23="Jonathan Wellner",_xlfn.XLOOKUP($B23,PROSPER_Wellner!$1:$1,PROSPER_Wellner!$24:$24,""),
IF($C23="Travis Harvey",_xlfn.XLOOKUP($B23,PROSPER_Harvey!$1:$1,PROSPER_Harvey!$24:$24,""),"")))))))))</f>
        <v>N/A</v>
      </c>
      <c r="CX23" s="131" t="str">
        <f>IF(IF(IF($C23="Christopher Lobo",_xlfn.XLOOKUP($B23,PROSPER_Lobo!$1:$1,PROSPER_Lobo!$25:$25,""),
IF($C23="Naren Baliga",_xlfn.XLOOKUP($B23,PROSPER_Baliga!$1:$1,PROSPER_Baliga!$25:$25,""),
IF($C23="Thorsten Huhn",_xlfn.XLOOKUP($B23,PROSPER_Huhn!$1:$1,PROSPER_Huhn!$25:$25,""),
IF($C23="Nick Hull",_xlfn.XLOOKUP($B23,PROSPER_Hull!$1:$1,PROSPER_Hull!$25:$25,""),
IF($C23="Monika Kotwani",_xlfn.XLOOKUP($B23,PROSPER_Kotwani!$1:$1,PROSPER_Kotwani!$25:$25,""),
IF($C23="Jonathan Wellner",_xlfn.XLOOKUP($B23,PROSPER_Wellner!$1:$1,PROSPER_Wellner!$25:$25,""),
IF($C23="Travis Harvey",_xlfn.XLOOKUP($B23,PROSPER_Harvey!$1:$1,PROSPER_Harvey!$25:$25,""),"")))))))="","",
IF($C23="Christopher Lobo",_xlfn.XLOOKUP($B23,PROSPER_Lobo!$1:$1,PROSPER_Lobo!$25:$25,""),
IF($C23="Naren Baliga",_xlfn.XLOOKUP($B23,PROSPER_Baliga!$1:$1,PROSPER_Baliga!$25:$25,""),
IF($C23="Thorsten Huhn",_xlfn.XLOOKUP($B23,PROSPER_Huhn!$1:$1,PROSPER_Huhn!$25:$25,""),
IF($C23="Nick Hull",_xlfn.XLOOKUP($B23,PROSPER_Hull!$1:$1,PROSPER_Hull!$25:$25,""),
IF($C23="Monika Kotwani",_xlfn.XLOOKUP($B23,PROSPER_Kotwani!$1:$1,PROSPER_Kotwani!$25:$25,""),
IF($C23="Jonathan Wellner",_xlfn.XLOOKUP($B23,PROSPER_Wellner!$1:$1,PROSPER_Wellner!$25:$25,""),
IF($C23="Travis Harvey",_xlfn.XLOOKUP($B23,PROSPER_Harvey!$1:$1,PROSPER_Harvey!$25:$25,""),""))))))))="","No Comment",IF(IF($C23="Christopher Lobo",_xlfn.XLOOKUP($B23,PROSPER_Lobo!$1:$1,PROSPER_Lobo!$25:$25,""),
IF($C23="Naren Baliga",_xlfn.XLOOKUP($B23,PROSPER_Baliga!$1:$1,PROSPER_Baliga!$25:$25,""),
IF($C23="Thorsten Huhn",_xlfn.XLOOKUP($B23,PROSPER_Huhn!$1:$1,PROSPER_Huhn!$25:$25,""),
IF($C23="Nick Hull",_xlfn.XLOOKUP($B23,PROSPER_Hull!$1:$1,PROSPER_Hull!$25:$25,""),
IF($C23="Monika Kotwani",_xlfn.XLOOKUP($B23,PROSPER_Kotwani!$1:$1,PROSPER_Kotwani!$25:$25,""),
IF($C23="Jonathan Wellner",_xlfn.XLOOKUP($B23,PROSPER_Wellner!$1:$1,PROSPER_Wellner!$25:$25,""),
IF($C23="Travis Harvey",_xlfn.XLOOKUP($B23,PROSPER_Harvey!$1:$1,PROSPER_Harvey!$25:$25,""),"")))))))="","",
IF($C23="Christopher Lobo",_xlfn.XLOOKUP($B23,PROSPER_Lobo!$1:$1,PROSPER_Lobo!$25:$25,""),
IF($C23="Naren Baliga",_xlfn.XLOOKUP($B23,PROSPER_Baliga!$1:$1,PROSPER_Baliga!$25:$25,""),
IF($C23="Thorsten Huhn",_xlfn.XLOOKUP($B23,PROSPER_Huhn!$1:$1,PROSPER_Huhn!$25:$25,""),
IF($C23="Nick Hull",_xlfn.XLOOKUP($B23,PROSPER_Hull!$1:$1,PROSPER_Hull!$25:$25,""),
IF($C23="Monika Kotwani",_xlfn.XLOOKUP($B23,PROSPER_Kotwani!$1:$1,PROSPER_Kotwani!$25:$25,""),
IF($C23="Jonathan Wellner",_xlfn.XLOOKUP($B23,PROSPER_Wellner!$1:$1,PROSPER_Wellner!$25:$25,""),
IF($C23="Travis Harvey",_xlfn.XLOOKUP($B23,PROSPER_Harvey!$1:$1,PROSPER_Harvey!$25:$25,""),"")))))))))</f>
        <v>N/A</v>
      </c>
      <c r="CY23" s="150" t="str">
        <f t="shared" si="166"/>
        <v>N/A</v>
      </c>
      <c r="CZ23" s="130" t="str">
        <f>_xlfn.XLOOKUP(B23,PROSPERInitial_Query!$E:$E,PROSPERInitial_Query!$AC:$AC,"",,-1)</f>
        <v xml:space="preserve"> NA</v>
      </c>
      <c r="DA23" s="121" t="str">
        <f t="shared" si="43"/>
        <v>Jan Newman2 - RelationshipAccount / Stakeholder 3Name</v>
      </c>
      <c r="DB23" s="121" t="str">
        <f>_xlfn.XLOOKUP(DA23,PROSPERDelta_Query!BK:BK,PROSPERDelta_Query!AE:AE,"",,-1)</f>
        <v/>
      </c>
      <c r="DC23" s="126" t="str">
        <f>_xlfn.XLOOKUP(B23,PROSPERInitial_Query!$E:$E,PROSPERInitial_Query!$S:$S,"",,-1)</f>
        <v>N/A</v>
      </c>
      <c r="DD23" s="121" t="str">
        <f t="shared" si="44"/>
        <v>Jan Newman2 - RelationshipAccount / Stakeholder 3Self Score</v>
      </c>
      <c r="DE23" s="126" t="str">
        <f>_xlfn.XLOOKUP(DD23,PROSPERDelta_Query!BK:BK,PROSPERDelta_Query!AO:AO,"",,-1)</f>
        <v/>
      </c>
      <c r="DF23" s="131" t="str">
        <f t="shared" si="167"/>
        <v xml:space="preserve"> NA</v>
      </c>
      <c r="DG23" s="131" t="str">
        <f t="shared" si="168"/>
        <v xml:space="preserve"> NA</v>
      </c>
      <c r="DH23" s="132" t="str">
        <f t="shared" si="169"/>
        <v>N/A</v>
      </c>
      <c r="DI23" s="132" t="str">
        <f>IF(IF(IF($C23="Christopher Lobo",_xlfn.XLOOKUP($B23,PROSPER_Lobo!$1:$1,PROSPER_Lobo!$27:$27,""),
IF($C23="Naren Baliga",_xlfn.XLOOKUP($B23,PROSPER_Baliga!$1:$1,PROSPER_Baliga!$27:$27,""),
IF($C23="Thorsten Huhn",_xlfn.XLOOKUP($B23,PROSPER_Huhn!$1:$1,PROSPER_Huhn!$27:$27,""),
IF($C23="Nick Hull",_xlfn.XLOOKUP($B23,PROSPER_Hull!$1:$1,PROSPER_Hull!$27:$27,""),
IF($C23="Monika Kotwani",_xlfn.XLOOKUP($B23,PROSPER_Kotwani!$1:$1,PROSPER_Kotwani!$27:$27,""),
IF($C23="Jonathan Wellner",_xlfn.XLOOKUP($B23,PROSPER_Wellner!$1:$1,PROSPER_Wellner!$27:$27,""),
IF($C23="Travis Harvey",_xlfn.XLOOKUP($B23,PROSPER_Harvey!$1:$1,PROSPER_Harvey!$27:$27,""),"")))))))="","",
IF($C23="Christopher Lobo",_xlfn.XLOOKUP($B23,PROSPER_Lobo!$1:$1,PROSPER_Lobo!$27:$27,""),
IF($C23="Naren Baliga",_xlfn.XLOOKUP($B23,PROSPER_Baliga!$1:$1,PROSPER_Baliga!$27:$27,""),
IF($C23="Thorsten Huhn",_xlfn.XLOOKUP($B23,PROSPER_Huhn!$1:$1,PROSPER_Huhn!$27:$27,""),
IF($C23="Nick Hull",_xlfn.XLOOKUP($B23,PROSPER_Hull!$1:$1,PROSPER_Hull!$27:$27,""),
IF($C23="Monika Kotwani",_xlfn.XLOOKUP($B23,PROSPER_Kotwani!$1:$1,PROSPER_Kotwani!$27:$27,""),
IF($C23="Jonathan Wellner",_xlfn.XLOOKUP($B23,PROSPER_Wellner!$1:$1,PROSPER_Wellner!$27:$27,""),
IF($C23="Travis Harvey",_xlfn.XLOOKUP($B23,PROSPER_Harvey!$1:$1,PROSPER_Harvey!$27:$27,""),""))))))))="","No Score",IF(IF($C23="Christopher Lobo",_xlfn.XLOOKUP($B23,PROSPER_Lobo!$1:$1,PROSPER_Lobo!$27:$27,""),
IF($C23="Naren Baliga",_xlfn.XLOOKUP($B23,PROSPER_Baliga!$1:$1,PROSPER_Baliga!$27:$27,""),
IF($C23="Thorsten Huhn",_xlfn.XLOOKUP($B23,PROSPER_Huhn!$1:$1,PROSPER_Huhn!$27:$27,""),
IF($C23="Nick Hull",_xlfn.XLOOKUP($B23,PROSPER_Hull!$1:$1,PROSPER_Hull!$27:$27,""),
IF($C23="Monika Kotwani",_xlfn.XLOOKUP($B23,PROSPER_Kotwani!$1:$1,PROSPER_Kotwani!$27:$27,""),
IF($C23="Jonathan Wellner",_xlfn.XLOOKUP($B23,PROSPER_Wellner!$1:$1,PROSPER_Wellner!$27:$27,""),
IF($C23="Travis Harvey",_xlfn.XLOOKUP($B23,PROSPER_Harvey!$1:$1,PROSPER_Harvey!$27:$27,""),"")))))))="","",
IF($C23="Christopher Lobo",_xlfn.XLOOKUP($B23,PROSPER_Lobo!$1:$1,PROSPER_Lobo!$27:$27,""),
IF($C23="Naren Baliga",_xlfn.XLOOKUP($B23,PROSPER_Baliga!$1:$1,PROSPER_Baliga!$27:$27,""),
IF($C23="Thorsten Huhn",_xlfn.XLOOKUP($B23,PROSPER_Huhn!$1:$1,PROSPER_Huhn!$27:$27,""),
IF($C23="Nick Hull",_xlfn.XLOOKUP($B23,PROSPER_Hull!$1:$1,PROSPER_Hull!$27:$27,""),
IF($C23="Monika Kotwani",_xlfn.XLOOKUP($B23,PROSPER_Kotwani!$1:$1,PROSPER_Kotwani!$27:$27,""),
IF($C23="Jonathan Wellner",_xlfn.XLOOKUP($B23,PROSPER_Wellner!$1:$1,PROSPER_Wellner!$27:$27,""),
IF($C23="Travis Harvey",_xlfn.XLOOKUP($B23,PROSPER_Harvey!$1:$1,PROSPER_Harvey!$27:$27,""),"")))))))))</f>
        <v>N/A</v>
      </c>
      <c r="DJ23" s="131" t="str">
        <f>IF(IF(IF($C23="Christopher Lobo",_xlfn.XLOOKUP($B23,PROSPER_Lobo!$1:$1,PROSPER_Lobo!$28:$28,""),
IF($C23="Naren Baliga",_xlfn.XLOOKUP($B23,PROSPER_Baliga!$1:$1,PROSPER_Baliga!$28:$28,""),
IF($C23="Thorsten Huhn",_xlfn.XLOOKUP($B23,PROSPER_Huhn!$1:$1,PROSPER_Huhn!$28:$28,""),
IF($C23="Nick Hull",_xlfn.XLOOKUP($B23,PROSPER_Hull!$1:$1,PROSPER_Hull!$28:$28,""),
IF($C23="Monika Kotwani",_xlfn.XLOOKUP($B23,PROSPER_Kotwani!$1:$1,PROSPER_Kotwani!$28:$28,""),
IF($C23="Jonathan Wellner",_xlfn.XLOOKUP($B23,PROSPER_Wellner!$1:$1,PROSPER_Wellner!$28:$28,""),
IF($C23="Travis Harvey",_xlfn.XLOOKUP($B23,PROSPER_Harvey!$1:$1,PROSPER_Harvey!$28:$28,""),"")))))))="","",
IF($C23="Christopher Lobo",_xlfn.XLOOKUP($B23,PROSPER_Lobo!$1:$1,PROSPER_Lobo!$28:$28,""),
IF($C23="Naren Baliga",_xlfn.XLOOKUP($B23,PROSPER_Baliga!$1:$1,PROSPER_Baliga!$28:$28,""),
IF($C23="Thorsten Huhn",_xlfn.XLOOKUP($B23,PROSPER_Huhn!$1:$1,PROSPER_Huhn!$28:$28,""),
IF($C23="Nick Hull",_xlfn.XLOOKUP($B23,PROSPER_Hull!$1:$1,PROSPER_Hull!$28:$28,""),
IF($C23="Monika Kotwani",_xlfn.XLOOKUP($B23,PROSPER_Kotwani!$1:$1,PROSPER_Kotwani!$28:$28,""),
IF($C23="Jonathan Wellner",_xlfn.XLOOKUP($B23,PROSPER_Wellner!$1:$1,PROSPER_Wellner!$28:$28,""),
IF($C23="Travis Harvey",_xlfn.XLOOKUP($B23,PROSPER_Harvey!$1:$1,PROSPER_Harvey!$28:$28,""),""))))))))="","No Comment",IF(IF($C23="Christopher Lobo",_xlfn.XLOOKUP($B23,PROSPER_Lobo!$1:$1,PROSPER_Lobo!$28:$28,""),
IF($C23="Naren Baliga",_xlfn.XLOOKUP($B23,PROSPER_Baliga!$1:$1,PROSPER_Baliga!$28:$28,""),
IF($C23="Thorsten Huhn",_xlfn.XLOOKUP($B23,PROSPER_Huhn!$1:$1,PROSPER_Huhn!$28:$28,""),
IF($C23="Nick Hull",_xlfn.XLOOKUP($B23,PROSPER_Hull!$1:$1,PROSPER_Hull!$28:$28,""),
IF($C23="Monika Kotwani",_xlfn.XLOOKUP($B23,PROSPER_Kotwani!$1:$1,PROSPER_Kotwani!$28:$28,""),
IF($C23="Jonathan Wellner",_xlfn.XLOOKUP($B23,PROSPER_Wellner!$1:$1,PROSPER_Wellner!$28:$28,""),
IF($C23="Travis Harvey",_xlfn.XLOOKUP($B23,PROSPER_Harvey!$1:$1,PROSPER_Harvey!$28:$28,""),"")))))))="","",
IF($C23="Christopher Lobo",_xlfn.XLOOKUP($B23,PROSPER_Lobo!$1:$1,PROSPER_Lobo!$28:$28,""),
IF($C23="Naren Baliga",_xlfn.XLOOKUP($B23,PROSPER_Baliga!$1:$1,PROSPER_Baliga!$28:$28,""),
IF($C23="Thorsten Huhn",_xlfn.XLOOKUP($B23,PROSPER_Huhn!$1:$1,PROSPER_Huhn!$28:$28,""),
IF($C23="Nick Hull",_xlfn.XLOOKUP($B23,PROSPER_Hull!$1:$1,PROSPER_Hull!$28:$28,""),
IF($C23="Monika Kotwani",_xlfn.XLOOKUP($B23,PROSPER_Kotwani!$1:$1,PROSPER_Kotwani!$28:$28,""),
IF($C23="Jonathan Wellner",_xlfn.XLOOKUP($B23,PROSPER_Wellner!$1:$1,PROSPER_Wellner!$28:$28,""),
IF($C23="Travis Harvey",_xlfn.XLOOKUP($B23,PROSPER_Harvey!$1:$1,PROSPER_Harvey!$28:$28,""),"")))))))))</f>
        <v>N/A</v>
      </c>
      <c r="DK23" s="150" t="str">
        <f t="shared" si="170"/>
        <v>N/A</v>
      </c>
      <c r="DL23" s="130" t="str">
        <f>_xlfn.XLOOKUP(B23,PROSPERInitial_Query!$E:$E,PROSPERInitial_Query!$AD:$AD,"",,-1)</f>
        <v xml:space="preserve"> NA</v>
      </c>
      <c r="DM23" s="121" t="str">
        <f t="shared" si="49"/>
        <v>Jan Newman2 - RelationshipAccount / Stakeholder 4Name</v>
      </c>
      <c r="DN23" s="121" t="str">
        <f>_xlfn.XLOOKUP(DM23,PROSPERDelta_Query!BK:BK,PROSPERDelta_Query!AF:AF,"",,-1)</f>
        <v/>
      </c>
      <c r="DO23" s="126" t="str">
        <f>_xlfn.XLOOKUP(B23,PROSPERInitial_Query!$E:$E,PROSPERInitial_Query!$T:$T,"",,-1)</f>
        <v>N/A</v>
      </c>
      <c r="DP23" s="121" t="str">
        <f t="shared" si="50"/>
        <v>Jan Newman2 - RelationshipAccount / Stakeholder 4Self Score</v>
      </c>
      <c r="DQ23" s="126" t="str">
        <f>_xlfn.XLOOKUP(DP23,PROSPERDelta_Query!BK:BK,PROSPERDelta_Query!AP:AP,"",,-1)</f>
        <v/>
      </c>
      <c r="DR23" s="131" t="str">
        <f t="shared" si="171"/>
        <v xml:space="preserve"> NA</v>
      </c>
      <c r="DS23" s="131" t="str">
        <f t="shared" si="172"/>
        <v xml:space="preserve"> NA</v>
      </c>
      <c r="DT23" s="132" t="str">
        <f t="shared" si="173"/>
        <v>N/A</v>
      </c>
      <c r="DU23" s="132" t="str">
        <f>IF(IF(IF($C23="Christopher Lobo",_xlfn.XLOOKUP($B23,PROSPER_Lobo!$1:$1,PROSPER_Lobo!$30:$30,""),
IF($C23="Naren Baliga",_xlfn.XLOOKUP($B23,PROSPER_Baliga!$1:$1,PROSPER_Baliga!$30:$30,""),
IF($C23="Thorsten Huhn",_xlfn.XLOOKUP($B23,PROSPER_Huhn!$1:$1,PROSPER_Huhn!$30:$30,""),
IF($C23="Nick Hull",_xlfn.XLOOKUP($B23,PROSPER_Hull!$1:$1,PROSPER_Hull!$30:$30,""),
IF($C23="Monika Kotwani",_xlfn.XLOOKUP($B23,PROSPER_Kotwani!$1:$1,PROSPER_Kotwani!$30:$30,""),
IF($C23="Jonathan Wellner",_xlfn.XLOOKUP($B23,PROSPER_Wellner!$1:$1,PROSPER_Wellner!$30:$30,""),
IF($C23="Travis Harvey",_xlfn.XLOOKUP($B23,PROSPER_Harvey!$1:$1,PROSPER_Harvey!$30:$30,""),"")))))))="","",
IF($C23="Christopher Lobo",_xlfn.XLOOKUP($B23,PROSPER_Lobo!$1:$1,PROSPER_Lobo!$30:$30,""),
IF($C23="Naren Baliga",_xlfn.XLOOKUP($B23,PROSPER_Baliga!$1:$1,PROSPER_Baliga!$30:$30,""),
IF($C23="Thorsten Huhn",_xlfn.XLOOKUP($B23,PROSPER_Huhn!$1:$1,PROSPER_Huhn!$30:$30,""),
IF($C23="Nick Hull",_xlfn.XLOOKUP($B23,PROSPER_Hull!$1:$1,PROSPER_Hull!$30:$30,""),
IF($C23="Monika Kotwani",_xlfn.XLOOKUP($B23,PROSPER_Kotwani!$1:$1,PROSPER_Kotwani!$30:$30,""),
IF($C23="Jonathan Wellner",_xlfn.XLOOKUP($B23,PROSPER_Wellner!$1:$1,PROSPER_Wellner!$30:$30,""),
IF($C23="Travis Harvey",_xlfn.XLOOKUP($B23,PROSPER_Harvey!$1:$1,PROSPER_Harvey!$30:$30,""),""))))))))="","No Score",IF(IF($C23="Christopher Lobo",_xlfn.XLOOKUP($B23,PROSPER_Lobo!$1:$1,PROSPER_Lobo!$30:$30,""),
IF($C23="Naren Baliga",_xlfn.XLOOKUP($B23,PROSPER_Baliga!$1:$1,PROSPER_Baliga!$30:$30,""),
IF($C23="Thorsten Huhn",_xlfn.XLOOKUP($B23,PROSPER_Huhn!$1:$1,PROSPER_Huhn!$30:$30,""),
IF($C23="Nick Hull",_xlfn.XLOOKUP($B23,PROSPER_Hull!$1:$1,PROSPER_Hull!$30:$30,""),
IF($C23="Monika Kotwani",_xlfn.XLOOKUP($B23,PROSPER_Kotwani!$1:$1,PROSPER_Kotwani!$30:$30,""),
IF($C23="Jonathan Wellner",_xlfn.XLOOKUP($B23,PROSPER_Wellner!$1:$1,PROSPER_Wellner!$30:$30,""),
IF($C23="Travis Harvey",_xlfn.XLOOKUP($B23,PROSPER_Harvey!$1:$1,PROSPER_Harvey!$30:$30,""),"")))))))="","",
IF($C23="Christopher Lobo",_xlfn.XLOOKUP($B23,PROSPER_Lobo!$1:$1,PROSPER_Lobo!$30:$30,""),
IF($C23="Naren Baliga",_xlfn.XLOOKUP($B23,PROSPER_Baliga!$1:$1,PROSPER_Baliga!$30:$30,""),
IF($C23="Thorsten Huhn",_xlfn.XLOOKUP($B23,PROSPER_Huhn!$1:$1,PROSPER_Huhn!$30:$30,""),
IF($C23="Nick Hull",_xlfn.XLOOKUP($B23,PROSPER_Hull!$1:$1,PROSPER_Hull!$30:$30,""),
IF($C23="Monika Kotwani",_xlfn.XLOOKUP($B23,PROSPER_Kotwani!$1:$1,PROSPER_Kotwani!$30:$30,""),
IF($C23="Jonathan Wellner",_xlfn.XLOOKUP($B23,PROSPER_Wellner!$1:$1,PROSPER_Wellner!$30:$30,""),
IF($C23="Travis Harvey",_xlfn.XLOOKUP($B23,PROSPER_Harvey!$1:$1,PROSPER_Harvey!$30:$30,""),"")))))))))</f>
        <v>N/A</v>
      </c>
      <c r="DV23" s="131" t="str">
        <f>IF(IF(IF($C23="Christopher Lobo",_xlfn.XLOOKUP($B23,PROSPER_Lobo!$1:$1,PROSPER_Lobo!$31:$31,""),
IF($C23="Naren Baliga",_xlfn.XLOOKUP($B23,PROSPER_Baliga!$1:$1,PROSPER_Baliga!$31:$31,""),
IF($C23="Thorsten Huhn",_xlfn.XLOOKUP($B23,PROSPER_Huhn!$1:$1,PROSPER_Huhn!$31:$31,""),
IF($C23="Nick Hull",_xlfn.XLOOKUP($B23,PROSPER_Hull!$1:$1,PROSPER_Hull!$31:$31,""),
IF($C23="Monika Kotwani",_xlfn.XLOOKUP($B23,PROSPER_Kotwani!$1:$1,PROSPER_Kotwani!$31:$31,""),
IF($C23="Jonathan Wellner",_xlfn.XLOOKUP($B23,PROSPER_Wellner!$1:$1,PROSPER_Wellner!$31:$31,""),
IF($C23="Travis Harvey",_xlfn.XLOOKUP($B23,PROSPER_Harvey!$1:$1,PROSPER_Harvey!$31:$31,""),"")))))))="","",
IF($C23="Christopher Lobo",_xlfn.XLOOKUP($B23,PROSPER_Lobo!$1:$1,PROSPER_Lobo!$31:$31,""),
IF($C23="Naren Baliga",_xlfn.XLOOKUP($B23,PROSPER_Baliga!$1:$1,PROSPER_Baliga!$31:$31,""),
IF($C23="Thorsten Huhn",_xlfn.XLOOKUP($B23,PROSPER_Huhn!$1:$1,PROSPER_Huhn!$31:$31,""),
IF($C23="Nick Hull",_xlfn.XLOOKUP($B23,PROSPER_Hull!$1:$1,PROSPER_Hull!$31:$31,""),
IF($C23="Monika Kotwani",_xlfn.XLOOKUP($B23,PROSPER_Kotwani!$1:$1,PROSPER_Kotwani!$31:$31,""),
IF($C23="Jonathan Wellner",_xlfn.XLOOKUP($B23,PROSPER_Wellner!$1:$1,PROSPER_Wellner!$31:$31,""),
IF($C23="Travis Harvey",_xlfn.XLOOKUP($B23,PROSPER_Harvey!$1:$1,PROSPER_Harvey!$31:$31,""),""))))))))="","No Comment",IF(IF($C23="Christopher Lobo",_xlfn.XLOOKUP($B23,PROSPER_Lobo!$1:$1,PROSPER_Lobo!$31:$31,""),
IF($C23="Naren Baliga",_xlfn.XLOOKUP($B23,PROSPER_Baliga!$1:$1,PROSPER_Baliga!$31:$31,""),
IF($C23="Thorsten Huhn",_xlfn.XLOOKUP($B23,PROSPER_Huhn!$1:$1,PROSPER_Huhn!$31:$31,""),
IF($C23="Nick Hull",_xlfn.XLOOKUP($B23,PROSPER_Hull!$1:$1,PROSPER_Hull!$31:$31,""),
IF($C23="Monika Kotwani",_xlfn.XLOOKUP($B23,PROSPER_Kotwani!$1:$1,PROSPER_Kotwani!$31:$31,""),
IF($C23="Jonathan Wellner",_xlfn.XLOOKUP($B23,PROSPER_Wellner!$1:$1,PROSPER_Wellner!$31:$31,""),
IF($C23="Travis Harvey",_xlfn.XLOOKUP($B23,PROSPER_Harvey!$1:$1,PROSPER_Harvey!$31:$31,""),"")))))))="","",
IF($C23="Christopher Lobo",_xlfn.XLOOKUP($B23,PROSPER_Lobo!$1:$1,PROSPER_Lobo!$31:$31,""),
IF($C23="Naren Baliga",_xlfn.XLOOKUP($B23,PROSPER_Baliga!$1:$1,PROSPER_Baliga!$31:$31,""),
IF($C23="Thorsten Huhn",_xlfn.XLOOKUP($B23,PROSPER_Huhn!$1:$1,PROSPER_Huhn!$31:$31,""),
IF($C23="Nick Hull",_xlfn.XLOOKUP($B23,PROSPER_Hull!$1:$1,PROSPER_Hull!$31:$31,""),
IF($C23="Monika Kotwani",_xlfn.XLOOKUP($B23,PROSPER_Kotwani!$1:$1,PROSPER_Kotwani!$31:$31,""),
IF($C23="Jonathan Wellner",_xlfn.XLOOKUP($B23,PROSPER_Wellner!$1:$1,PROSPER_Wellner!$31:$31,""),
IF($C23="Travis Harvey",_xlfn.XLOOKUP($B23,PROSPER_Harvey!$1:$1,PROSPER_Harvey!$31:$31,""),"")))))))))</f>
        <v>N/A</v>
      </c>
      <c r="DW23" s="150" t="str">
        <f t="shared" si="174"/>
        <v>N/A</v>
      </c>
      <c r="DX23" s="130" t="str">
        <f>_xlfn.XLOOKUP(B23,PROSPERInitial_Query!$E:$E,PROSPERInitial_Query!$AE:$AE,"",,-1)</f>
        <v xml:space="preserve"> NA</v>
      </c>
      <c r="DY23" s="121" t="str">
        <f t="shared" si="55"/>
        <v>Jan Newman2 - RelationshipAccount / Stakeholder 5Name</v>
      </c>
      <c r="DZ23" s="121" t="str">
        <f>_xlfn.XLOOKUP(DY23,PROSPERDelta_Query!BK:BK,PROSPERDelta_Query!AG:AG,"",,-1)</f>
        <v/>
      </c>
      <c r="EA23" s="126" t="str">
        <f>_xlfn.XLOOKUP(B23,PROSPERInitial_Query!$E:$E,PROSPERInitial_Query!$U:$U,"",,-1)</f>
        <v>N/A</v>
      </c>
      <c r="EB23" s="121" t="str">
        <f t="shared" si="56"/>
        <v>Jan Newman2 - RelationshipAccount / Stakeholder 5Self Score</v>
      </c>
      <c r="EC23" s="126" t="str">
        <f>_xlfn.XLOOKUP(EB23,PROSPERDelta_Query!BK:BK,PROSPERDelta_Query!AQ:AQ,"",,-1)</f>
        <v/>
      </c>
      <c r="ED23" s="131" t="str">
        <f t="shared" si="175"/>
        <v xml:space="preserve"> NA</v>
      </c>
      <c r="EE23" s="131" t="str">
        <f t="shared" si="176"/>
        <v xml:space="preserve"> NA</v>
      </c>
      <c r="EF23" s="132" t="str">
        <f t="shared" si="177"/>
        <v>N/A</v>
      </c>
      <c r="EG23" s="132" t="str">
        <f>IF(IF(IF($C23="Christopher Lobo",_xlfn.XLOOKUP($B23,PROSPER_Lobo!$1:$1,PROSPER_Lobo!$33:$33,""),
IF($C23="Naren Baliga",_xlfn.XLOOKUP($B23,PROSPER_Baliga!$1:$1,PROSPER_Baliga!$33:$33,""),
IF($C23="Thorsten Huhn",_xlfn.XLOOKUP($B23,PROSPER_Huhn!$1:$1,PROSPER_Huhn!$33:$33,""),
IF($C23="Nick Hull",_xlfn.XLOOKUP($B23,PROSPER_Hull!$1:$1,PROSPER_Hull!$33:$33,""),
IF($C23="Monika Kotwani",_xlfn.XLOOKUP($B23,PROSPER_Kotwani!$1:$1,PROSPER_Kotwani!$33:$33,""),
IF($C23="Jonathan Wellner",_xlfn.XLOOKUP($B23,PROSPER_Wellner!$1:$1,PROSPER_Wellner!$33:$33,""),
IF($C23="Travis Harvey",_xlfn.XLOOKUP($B23,PROSPER_Harvey!$1:$1,PROSPER_Harvey!$33:$33,""),"")))))))="","",
IF($C23="Christopher Lobo",_xlfn.XLOOKUP($B23,PROSPER_Lobo!$1:$1,PROSPER_Lobo!$33:$33,""),
IF($C23="Naren Baliga",_xlfn.XLOOKUP($B23,PROSPER_Baliga!$1:$1,PROSPER_Baliga!$33:$33,""),
IF($C23="Thorsten Huhn",_xlfn.XLOOKUP($B23,PROSPER_Huhn!$1:$1,PROSPER_Huhn!$33:$33,""),
IF($C23="Nick Hull",_xlfn.XLOOKUP($B23,PROSPER_Hull!$1:$1,PROSPER_Hull!$33:$33,""),
IF($C23="Monika Kotwani",_xlfn.XLOOKUP($B23,PROSPER_Kotwani!$1:$1,PROSPER_Kotwani!$33:$33,""),
IF($C23="Jonathan Wellner",_xlfn.XLOOKUP($B23,PROSPER_Wellner!$1:$1,PROSPER_Wellner!$33:$33,""),
IF($C23="Travis Harvey",_xlfn.XLOOKUP($B23,PROSPER_Harvey!$1:$1,PROSPER_Harvey!$33:$33,""),""))))))))="","No Score",IF(IF($C23="Christopher Lobo",_xlfn.XLOOKUP($B23,PROSPER_Lobo!$1:$1,PROSPER_Lobo!$33:$33,""),
IF($C23="Naren Baliga",_xlfn.XLOOKUP($B23,PROSPER_Baliga!$1:$1,PROSPER_Baliga!$33:$33,""),
IF($C23="Thorsten Huhn",_xlfn.XLOOKUP($B23,PROSPER_Huhn!$1:$1,PROSPER_Huhn!$33:$33,""),
IF($C23="Nick Hull",_xlfn.XLOOKUP($B23,PROSPER_Hull!$1:$1,PROSPER_Hull!$33:$33,""),
IF($C23="Monika Kotwani",_xlfn.XLOOKUP($B23,PROSPER_Kotwani!$1:$1,PROSPER_Kotwani!$33:$33,""),
IF($C23="Jonathan Wellner",_xlfn.XLOOKUP($B23,PROSPER_Wellner!$1:$1,PROSPER_Wellner!$33:$33,""),
IF($C23="Travis Harvey",_xlfn.XLOOKUP($B23,PROSPER_Harvey!$1:$1,PROSPER_Harvey!$33:$33,""),"")))))))="","",
IF($C23="Christopher Lobo",_xlfn.XLOOKUP($B23,PROSPER_Lobo!$1:$1,PROSPER_Lobo!$33:$33,""),
IF($C23="Naren Baliga",_xlfn.XLOOKUP($B23,PROSPER_Baliga!$1:$1,PROSPER_Baliga!$33:$33,""),
IF($C23="Thorsten Huhn",_xlfn.XLOOKUP($B23,PROSPER_Huhn!$1:$1,PROSPER_Huhn!$33:$33,""),
IF($C23="Nick Hull",_xlfn.XLOOKUP($B23,PROSPER_Hull!$1:$1,PROSPER_Hull!$33:$33,""),
IF($C23="Monika Kotwani",_xlfn.XLOOKUP($B23,PROSPER_Kotwani!$1:$1,PROSPER_Kotwani!$33:$33,""),
IF($C23="Jonathan Wellner",_xlfn.XLOOKUP($B23,PROSPER_Wellner!$1:$1,PROSPER_Wellner!$33:$33,""),
IF($C23="Travis Harvey",_xlfn.XLOOKUP($B23,PROSPER_Harvey!$1:$1,PROSPER_Harvey!$33:$33,""),"")))))))))</f>
        <v>N/A</v>
      </c>
      <c r="EH23" s="131" t="str">
        <f>IF(IF(IF($C23="Christopher Lobo",_xlfn.XLOOKUP($B23,PROSPER_Lobo!$1:$1,PROSPER_Lobo!$34:$34,""),
IF($C23="Naren Baliga",_xlfn.XLOOKUP($B23,PROSPER_Baliga!$1:$1,PROSPER_Baliga!$34:$34,""),
IF($C23="Thorsten Huhn",_xlfn.XLOOKUP($B23,PROSPER_Huhn!$1:$1,PROSPER_Huhn!$34:$34,""),
IF($C23="Nick Hull",_xlfn.XLOOKUP($B23,PROSPER_Hull!$1:$1,PROSPER_Hull!$34:$34,""),
IF($C23="Monika Kotwani",_xlfn.XLOOKUP($B23,PROSPER_Kotwani!$1:$1,PROSPER_Kotwani!$34:$34,""),
IF($C23="Jonathan Wellner",_xlfn.XLOOKUP($B23,PROSPER_Wellner!$1:$1,PROSPER_Wellner!$34:$34,""),
IF($C23="Travis Harvey",_xlfn.XLOOKUP($B23,PROSPER_Harvey!$1:$1,PROSPER_Harvey!$34:$34,""),"")))))))="","",
IF($C23="Christopher Lobo",_xlfn.XLOOKUP($B23,PROSPER_Lobo!$1:$1,PROSPER_Lobo!$34:$34,""),
IF($C23="Naren Baliga",_xlfn.XLOOKUP($B23,PROSPER_Baliga!$1:$1,PROSPER_Baliga!$34:$34,""),
IF($C23="Thorsten Huhn",_xlfn.XLOOKUP($B23,PROSPER_Huhn!$1:$1,PROSPER_Huhn!$34:$34,""),
IF($C23="Nick Hull",_xlfn.XLOOKUP($B23,PROSPER_Hull!$1:$1,PROSPER_Hull!$34:$34,""),
IF($C23="Monika Kotwani",_xlfn.XLOOKUP($B23,PROSPER_Kotwani!$1:$1,PROSPER_Kotwani!$34:$34,""),
IF($C23="Jonathan Wellner",_xlfn.XLOOKUP($B23,PROSPER_Wellner!$1:$1,PROSPER_Wellner!$34:$34,""),
IF($C23="Travis Harvey",_xlfn.XLOOKUP($B23,PROSPER_Harvey!$1:$1,PROSPER_Harvey!$34:$34,""),""))))))))="","No Comment",IF(IF($C23="Christopher Lobo",_xlfn.XLOOKUP($B23,PROSPER_Lobo!$1:$1,PROSPER_Lobo!$34:$34,""),
IF($C23="Naren Baliga",_xlfn.XLOOKUP($B23,PROSPER_Baliga!$1:$1,PROSPER_Baliga!$34:$34,""),
IF($C23="Thorsten Huhn",_xlfn.XLOOKUP($B23,PROSPER_Huhn!$1:$1,PROSPER_Huhn!$34:$34,""),
IF($C23="Nick Hull",_xlfn.XLOOKUP($B23,PROSPER_Hull!$1:$1,PROSPER_Hull!$34:$34,""),
IF($C23="Monika Kotwani",_xlfn.XLOOKUP($B23,PROSPER_Kotwani!$1:$1,PROSPER_Kotwani!$34:$34,""),
IF($C23="Jonathan Wellner",_xlfn.XLOOKUP($B23,PROSPER_Wellner!$1:$1,PROSPER_Wellner!$34:$34,""),
IF($C23="Travis Harvey",_xlfn.XLOOKUP($B23,PROSPER_Harvey!$1:$1,PROSPER_Harvey!$34:$34,""),"")))))))="","",
IF($C23="Christopher Lobo",_xlfn.XLOOKUP($B23,PROSPER_Lobo!$1:$1,PROSPER_Lobo!$34:$34,""),
IF($C23="Naren Baliga",_xlfn.XLOOKUP($B23,PROSPER_Baliga!$1:$1,PROSPER_Baliga!$34:$34,""),
IF($C23="Thorsten Huhn",_xlfn.XLOOKUP($B23,PROSPER_Huhn!$1:$1,PROSPER_Huhn!$34:$34,""),
IF($C23="Nick Hull",_xlfn.XLOOKUP($B23,PROSPER_Hull!$1:$1,PROSPER_Hull!$34:$34,""),
IF($C23="Monika Kotwani",_xlfn.XLOOKUP($B23,PROSPER_Kotwani!$1:$1,PROSPER_Kotwani!$34:$34,""),
IF($C23="Jonathan Wellner",_xlfn.XLOOKUP($B23,PROSPER_Wellner!$1:$1,PROSPER_Wellner!$34:$34,""),
IF($C23="Travis Harvey",_xlfn.XLOOKUP($B23,PROSPER_Harvey!$1:$1,PROSPER_Harvey!$34:$34,""),"")))))))))</f>
        <v>N/A</v>
      </c>
      <c r="EI23" s="150" t="str">
        <f t="shared" si="178"/>
        <v>N/A</v>
      </c>
      <c r="EJ23" s="130" t="str">
        <f>_xlfn.XLOOKUP(B23,PROSPERInitial_Query!$E:$E,PROSPERInitial_Query!$AF:$AF,"",,-1)</f>
        <v xml:space="preserve"> NA</v>
      </c>
      <c r="EK23" s="121" t="str">
        <f t="shared" si="61"/>
        <v>Jan Newman2 - RelationshipAccount / Stakeholder 6Name</v>
      </c>
      <c r="EL23" s="121" t="str">
        <f>_xlfn.XLOOKUP(EK23,PROSPERDelta_Query!BK:BK,PROSPERDelta_Query!AH:AH,"",,-1)</f>
        <v/>
      </c>
      <c r="EM23" s="126" t="str">
        <f>_xlfn.XLOOKUP(B23,PROSPERInitial_Query!$E:$E,PROSPERInitial_Query!$V:$V,"",,-1)</f>
        <v>N/A</v>
      </c>
      <c r="EN23" s="121" t="str">
        <f t="shared" si="62"/>
        <v>Jan Newman2 - RelationshipAccount / Stakeholder 6Self Score</v>
      </c>
      <c r="EO23" s="126" t="str">
        <f>_xlfn.XLOOKUP(EN23,PROSPERDelta_Query!BK:BK,PROSPERDelta_Query!AR:AR,"",,-1)</f>
        <v/>
      </c>
      <c r="EP23" s="131" t="str">
        <f t="shared" si="179"/>
        <v xml:space="preserve"> NA</v>
      </c>
      <c r="EQ23" s="131" t="str">
        <f t="shared" si="180"/>
        <v xml:space="preserve"> NA</v>
      </c>
      <c r="ER23" s="132" t="str">
        <f t="shared" si="181"/>
        <v>N/A</v>
      </c>
      <c r="ES23" s="132" t="str">
        <f>IF(IF(IF($C23="Christopher Lobo",_xlfn.XLOOKUP($B23,PROSPER_Lobo!$1:$1,PROSPER_Lobo!$36:$36,""),
IF($C23="Naren Baliga",_xlfn.XLOOKUP($B23,PROSPER_Baliga!$1:$1,PROSPER_Baliga!$36:$36,""),
IF($C23="Thorsten Huhn",_xlfn.XLOOKUP($B23,PROSPER_Huhn!$1:$1,PROSPER_Huhn!$36:$36,""),
IF($C23="Nick Hull",_xlfn.XLOOKUP($B23,PROSPER_Hull!$1:$1,PROSPER_Hull!$36:$36,""),
IF($C23="Monika Kotwani",_xlfn.XLOOKUP($B23,PROSPER_Kotwani!$1:$1,PROSPER_Kotwani!$36:$36,""),
IF($C23="Jonathan Wellner",_xlfn.XLOOKUP($B23,PROSPER_Wellner!$1:$1,PROSPER_Wellner!$36:$36,""),
IF($C23="Travis Harvey",_xlfn.XLOOKUP($B23,PROSPER_Harvey!$1:$1,PROSPER_Harvey!$36:$36,""),"")))))))="","",
IF($C23="Christopher Lobo",_xlfn.XLOOKUP($B23,PROSPER_Lobo!$1:$1,PROSPER_Lobo!$36:$36,""),
IF($C23="Naren Baliga",_xlfn.XLOOKUP($B23,PROSPER_Baliga!$1:$1,PROSPER_Baliga!$36:$36,""),
IF($C23="Thorsten Huhn",_xlfn.XLOOKUP($B23,PROSPER_Huhn!$1:$1,PROSPER_Huhn!$36:$36,""),
IF($C23="Nick Hull",_xlfn.XLOOKUP($B23,PROSPER_Hull!$1:$1,PROSPER_Hull!$36:$36,""),
IF($C23="Monika Kotwani",_xlfn.XLOOKUP($B23,PROSPER_Kotwani!$1:$1,PROSPER_Kotwani!$36:$36,""),
IF($C23="Jonathan Wellner",_xlfn.XLOOKUP($B23,PROSPER_Wellner!$1:$1,PROSPER_Wellner!$36:$36,""),
IF($C23="Travis Harvey",_xlfn.XLOOKUP($B23,PROSPER_Harvey!$1:$1,PROSPER_Harvey!$36:$36,""),""))))))))="","No Score",IF(IF($C23="Christopher Lobo",_xlfn.XLOOKUP($B23,PROSPER_Lobo!$1:$1,PROSPER_Lobo!$36:$36,""),
IF($C23="Naren Baliga",_xlfn.XLOOKUP($B23,PROSPER_Baliga!$1:$1,PROSPER_Baliga!$36:$36,""),
IF($C23="Thorsten Huhn",_xlfn.XLOOKUP($B23,PROSPER_Huhn!$1:$1,PROSPER_Huhn!$36:$36,""),
IF($C23="Nick Hull",_xlfn.XLOOKUP($B23,PROSPER_Hull!$1:$1,PROSPER_Hull!$36:$36,""),
IF($C23="Monika Kotwani",_xlfn.XLOOKUP($B23,PROSPER_Kotwani!$1:$1,PROSPER_Kotwani!$36:$36,""),
IF($C23="Jonathan Wellner",_xlfn.XLOOKUP($B23,PROSPER_Wellner!$1:$1,PROSPER_Wellner!$36:$36,""),
IF($C23="Travis Harvey",_xlfn.XLOOKUP($B23,PROSPER_Harvey!$1:$1,PROSPER_Harvey!$36:$36,""),"")))))))="","",
IF($C23="Christopher Lobo",_xlfn.XLOOKUP($B23,PROSPER_Lobo!$1:$1,PROSPER_Lobo!$36:$36,""),
IF($C23="Naren Baliga",_xlfn.XLOOKUP($B23,PROSPER_Baliga!$1:$1,PROSPER_Baliga!$36:$36,""),
IF($C23="Thorsten Huhn",_xlfn.XLOOKUP($B23,PROSPER_Huhn!$1:$1,PROSPER_Huhn!$36:$36,""),
IF($C23="Nick Hull",_xlfn.XLOOKUP($B23,PROSPER_Hull!$1:$1,PROSPER_Hull!$36:$36,""),
IF($C23="Monika Kotwani",_xlfn.XLOOKUP($B23,PROSPER_Kotwani!$1:$1,PROSPER_Kotwani!$36:$36,""),
IF($C23="Jonathan Wellner",_xlfn.XLOOKUP($B23,PROSPER_Wellner!$1:$1,PROSPER_Wellner!$36:$36,""),
IF($C23="Travis Harvey",_xlfn.XLOOKUP($B23,PROSPER_Harvey!$1:$1,PROSPER_Harvey!$36:$36,""),"")))))))))</f>
        <v>N/A</v>
      </c>
      <c r="ET23" s="131" t="str">
        <f>IF(IF(IF($C23="Christopher Lobo",_xlfn.XLOOKUP($B23,PROSPER_Lobo!$1:$1,PROSPER_Lobo!$37:$37,""),
IF($C23="Naren Baliga",_xlfn.XLOOKUP($B23,PROSPER_Baliga!$1:$1,PROSPER_Baliga!$37:$37,""),
IF($C23="Thorsten Huhn",_xlfn.XLOOKUP($B23,PROSPER_Huhn!$1:$1,PROSPER_Huhn!$37:$37,""),
IF($C23="Nick Hull",_xlfn.XLOOKUP($B23,PROSPER_Hull!$1:$1,PROSPER_Hull!$37:$37,""),
IF($C23="Monika Kotwani",_xlfn.XLOOKUP($B23,PROSPER_Kotwani!$1:$1,PROSPER_Kotwani!$37:$37,""),
IF($C23="Jonathan Wellner",_xlfn.XLOOKUP($B23,PROSPER_Wellner!$1:$1,PROSPER_Wellner!$37:$37,""),
IF($C23="Travis Harvey",_xlfn.XLOOKUP($B23,PROSPER_Harvey!$1:$1,PROSPER_Harvey!$37:$37,""),"")))))))="","",
IF($C23="Christopher Lobo",_xlfn.XLOOKUP($B23,PROSPER_Lobo!$1:$1,PROSPER_Lobo!$37:$37,""),
IF($C23="Naren Baliga",_xlfn.XLOOKUP($B23,PROSPER_Baliga!$1:$1,PROSPER_Baliga!$37:$37,""),
IF($C23="Thorsten Huhn",_xlfn.XLOOKUP($B23,PROSPER_Huhn!$1:$1,PROSPER_Huhn!$37:$37,""),
IF($C23="Nick Hull",_xlfn.XLOOKUP($B23,PROSPER_Hull!$1:$1,PROSPER_Hull!$37:$37,""),
IF($C23="Monika Kotwani",_xlfn.XLOOKUP($B23,PROSPER_Kotwani!$1:$1,PROSPER_Kotwani!$37:$37,""),
IF($C23="Jonathan Wellner",_xlfn.XLOOKUP($B23,PROSPER_Wellner!$1:$1,PROSPER_Wellner!$37:$37,""),
IF($C23="Travis Harvey",_xlfn.XLOOKUP($B23,PROSPER_Harvey!$1:$1,PROSPER_Harvey!$37:$37,""),""))))))))="","No Comment",IF(IF($C23="Christopher Lobo",_xlfn.XLOOKUP($B23,PROSPER_Lobo!$1:$1,PROSPER_Lobo!$37:$37,""),
IF($C23="Naren Baliga",_xlfn.XLOOKUP($B23,PROSPER_Baliga!$1:$1,PROSPER_Baliga!$37:$37,""),
IF($C23="Thorsten Huhn",_xlfn.XLOOKUP($B23,PROSPER_Huhn!$1:$1,PROSPER_Huhn!$37:$37,""),
IF($C23="Nick Hull",_xlfn.XLOOKUP($B23,PROSPER_Hull!$1:$1,PROSPER_Hull!$37:$37,""),
IF($C23="Monika Kotwani",_xlfn.XLOOKUP($B23,PROSPER_Kotwani!$1:$1,PROSPER_Kotwani!$37:$37,""),
IF($C23="Jonathan Wellner",_xlfn.XLOOKUP($B23,PROSPER_Wellner!$1:$1,PROSPER_Wellner!$37:$37,""),
IF($C23="Travis Harvey",_xlfn.XLOOKUP($B23,PROSPER_Harvey!$1:$1,PROSPER_Harvey!$37:$37,""),"")))))))="","",
IF($C23="Christopher Lobo",_xlfn.XLOOKUP($B23,PROSPER_Lobo!$1:$1,PROSPER_Lobo!$37:$37,""),
IF($C23="Naren Baliga",_xlfn.XLOOKUP($B23,PROSPER_Baliga!$1:$1,PROSPER_Baliga!$37:$37,""),
IF($C23="Thorsten Huhn",_xlfn.XLOOKUP($B23,PROSPER_Huhn!$1:$1,PROSPER_Huhn!$37:$37,""),
IF($C23="Nick Hull",_xlfn.XLOOKUP($B23,PROSPER_Hull!$1:$1,PROSPER_Hull!$37:$37,""),
IF($C23="Monika Kotwani",_xlfn.XLOOKUP($B23,PROSPER_Kotwani!$1:$1,PROSPER_Kotwani!$37:$37,""),
IF($C23="Jonathan Wellner",_xlfn.XLOOKUP($B23,PROSPER_Wellner!$1:$1,PROSPER_Wellner!$37:$37,""),
IF($C23="Travis Harvey",_xlfn.XLOOKUP($B23,PROSPER_Harvey!$1:$1,PROSPER_Harvey!$37:$37,""),"")))))))))</f>
        <v>N/A</v>
      </c>
      <c r="EU23" s="150" t="str">
        <f t="shared" si="182"/>
        <v>N/A</v>
      </c>
      <c r="EV23" s="130" t="str">
        <f>_xlfn.XLOOKUP(B23,PROSPERInitial_Query!$E:$E,PROSPERInitial_Query!$AG:$AG,"",,-1)</f>
        <v xml:space="preserve"> NA</v>
      </c>
      <c r="EW23" s="121" t="str">
        <f t="shared" si="67"/>
        <v>Jan Newman2 - RelationshipAccount / Stakeholder 7Name</v>
      </c>
      <c r="EX23" s="121" t="str">
        <f>_xlfn.XLOOKUP(EW23,PROSPERDelta_Query!BK:BK,PROSPERDelta_Query!AI:AI,"",,-1)</f>
        <v/>
      </c>
      <c r="EY23" s="126" t="str">
        <f>_xlfn.XLOOKUP(B23,PROSPERInitial_Query!$E:$E,PROSPERInitial_Query!$W:$W,"",,-1)</f>
        <v>N/A</v>
      </c>
      <c r="EZ23" s="121" t="str">
        <f t="shared" si="68"/>
        <v>Jan Newman2 - RelationshipAccount / Stakeholder 7Self Score</v>
      </c>
      <c r="FA23" s="126" t="str">
        <f>_xlfn.XLOOKUP(EZ23,PROSPERDelta_Query!BK:BK,PROSPERDelta_Query!AS:AS,"",,-1)</f>
        <v/>
      </c>
      <c r="FB23" s="131" t="str">
        <f t="shared" si="183"/>
        <v xml:space="preserve"> NA</v>
      </c>
      <c r="FC23" s="131" t="str">
        <f t="shared" si="184"/>
        <v xml:space="preserve"> NA</v>
      </c>
      <c r="FD23" s="132" t="str">
        <f t="shared" si="185"/>
        <v>N/A</v>
      </c>
      <c r="FE23" s="132" t="str">
        <f>IF(IF(IF($C23="Christopher Lobo",_xlfn.XLOOKUP($B23,PROSPER_Lobo!$1:$1,PROSPER_Lobo!$39:$39,""),
IF($C23="Naren Baliga",_xlfn.XLOOKUP($B23,PROSPER_Baliga!$1:$1,PROSPER_Baliga!$39:$39,""),
IF($C23="Thorsten Huhn",_xlfn.XLOOKUP($B23,PROSPER_Huhn!$1:$1,PROSPER_Huhn!$39:$39,""),
IF($C23="Nick Hull",_xlfn.XLOOKUP($B23,PROSPER_Hull!$1:$1,PROSPER_Hull!$39:$39,""),
IF($C23="Monika Kotwani",_xlfn.XLOOKUP($B23,PROSPER_Kotwani!$1:$1,PROSPER_Kotwani!$39:$39,""),
IF($C23="Jonathan Wellner",_xlfn.XLOOKUP($B23,PROSPER_Wellner!$1:$1,PROSPER_Wellner!$39:$39,""),
IF($C23="Travis Harvey",_xlfn.XLOOKUP($B23,PROSPER_Harvey!$1:$1,PROSPER_Harvey!$39:$39,""),"")))))))="","",
IF($C23="Christopher Lobo",_xlfn.XLOOKUP($B23,PROSPER_Lobo!$1:$1,PROSPER_Lobo!$39:$39,""),
IF($C23="Naren Baliga",_xlfn.XLOOKUP($B23,PROSPER_Baliga!$1:$1,PROSPER_Baliga!$39:$39,""),
IF($C23="Thorsten Huhn",_xlfn.XLOOKUP($B23,PROSPER_Huhn!$1:$1,PROSPER_Huhn!$39:$39,""),
IF($C23="Nick Hull",_xlfn.XLOOKUP($B23,PROSPER_Hull!$1:$1,PROSPER_Hull!$39:$39,""),
IF($C23="Monika Kotwani",_xlfn.XLOOKUP($B23,PROSPER_Kotwani!$1:$1,PROSPER_Kotwani!$39:$39,""),
IF($C23="Jonathan Wellner",_xlfn.XLOOKUP($B23,PROSPER_Wellner!$1:$1,PROSPER_Wellner!$39:$39,""),
IF($C23="Travis Harvey",_xlfn.XLOOKUP($B23,PROSPER_Harvey!$1:$1,PROSPER_Harvey!$39:$39,""),""))))))))="","No Score",IF(IF($C23="Christopher Lobo",_xlfn.XLOOKUP($B23,PROSPER_Lobo!$1:$1,PROSPER_Lobo!$39:$39,""),
IF($C23="Naren Baliga",_xlfn.XLOOKUP($B23,PROSPER_Baliga!$1:$1,PROSPER_Baliga!$39:$39,""),
IF($C23="Thorsten Huhn",_xlfn.XLOOKUP($B23,PROSPER_Huhn!$1:$1,PROSPER_Huhn!$39:$39,""),
IF($C23="Nick Hull",_xlfn.XLOOKUP($B23,PROSPER_Hull!$1:$1,PROSPER_Hull!$39:$39,""),
IF($C23="Monika Kotwani",_xlfn.XLOOKUP($B23,PROSPER_Kotwani!$1:$1,PROSPER_Kotwani!$39:$39,""),
IF($C23="Jonathan Wellner",_xlfn.XLOOKUP($B23,PROSPER_Wellner!$1:$1,PROSPER_Wellner!$39:$39,""),
IF($C23="Travis Harvey",_xlfn.XLOOKUP($B23,PROSPER_Harvey!$1:$1,PROSPER_Harvey!$39:$39,""),"")))))))="","",
IF($C23="Christopher Lobo",_xlfn.XLOOKUP($B23,PROSPER_Lobo!$1:$1,PROSPER_Lobo!$39:$39,""),
IF($C23="Naren Baliga",_xlfn.XLOOKUP($B23,PROSPER_Baliga!$1:$1,PROSPER_Baliga!$39:$39,""),
IF($C23="Thorsten Huhn",_xlfn.XLOOKUP($B23,PROSPER_Huhn!$1:$1,PROSPER_Huhn!$39:$39,""),
IF($C23="Nick Hull",_xlfn.XLOOKUP($B23,PROSPER_Hull!$1:$1,PROSPER_Hull!$39:$39,""),
IF($C23="Monika Kotwani",_xlfn.XLOOKUP($B23,PROSPER_Kotwani!$1:$1,PROSPER_Kotwani!$39:$39,""),
IF($C23="Jonathan Wellner",_xlfn.XLOOKUP($B23,PROSPER_Wellner!$1:$1,PROSPER_Wellner!$39:$39,""),
IF($C23="Travis Harvey",_xlfn.XLOOKUP($B23,PROSPER_Harvey!$1:$1,PROSPER_Harvey!$39:$39,""),"")))))))))</f>
        <v>N/A</v>
      </c>
      <c r="FF23" s="131" t="str">
        <f>IF(IF(IF($C23="Christopher Lobo",_xlfn.XLOOKUP($B23,PROSPER_Lobo!$1:$1,PROSPER_Lobo!$40:$40,""),
IF($C23="Naren Baliga",_xlfn.XLOOKUP($B23,PROSPER_Baliga!$1:$1,PROSPER_Baliga!$40:$40,""),
IF($C23="Thorsten Huhn",_xlfn.XLOOKUP($B23,PROSPER_Huhn!$1:$1,PROSPER_Huhn!$40:$40,""),
IF($C23="Nick Hull",_xlfn.XLOOKUP($B23,PROSPER_Hull!$1:$1,PROSPER_Hull!$40:$40,""),
IF($C23="Monika Kotwani",_xlfn.XLOOKUP($B23,PROSPER_Kotwani!$1:$1,PROSPER_Kotwani!$40:$40,""),
IF($C23="Jonathan Wellner",_xlfn.XLOOKUP($B23,PROSPER_Wellner!$1:$1,PROSPER_Wellner!$40:$40,""),
IF($C23="Travis Harvey",_xlfn.XLOOKUP($B23,PROSPER_Harvey!$1:$1,PROSPER_Harvey!$40:$40,""),"")))))))="","",
IF($C23="Christopher Lobo",_xlfn.XLOOKUP($B23,PROSPER_Lobo!$1:$1,PROSPER_Lobo!$40:$40,""),
IF($C23="Naren Baliga",_xlfn.XLOOKUP($B23,PROSPER_Baliga!$1:$1,PROSPER_Baliga!$40:$40,""),
IF($C23="Thorsten Huhn",_xlfn.XLOOKUP($B23,PROSPER_Huhn!$1:$1,PROSPER_Huhn!$40:$40,""),
IF($C23="Nick Hull",_xlfn.XLOOKUP($B23,PROSPER_Hull!$1:$1,PROSPER_Hull!$40:$40,""),
IF($C23="Monika Kotwani",_xlfn.XLOOKUP($B23,PROSPER_Kotwani!$1:$1,PROSPER_Kotwani!$40:$40,""),
IF($C23="Jonathan Wellner",_xlfn.XLOOKUP($B23,PROSPER_Wellner!$1:$1,PROSPER_Wellner!$40:$40,""),
IF($C23="Travis Harvey",_xlfn.XLOOKUP($B23,PROSPER_Harvey!$1:$1,PROSPER_Harvey!$40:$40,""),""))))))))="","No Comment",IF(IF($C23="Christopher Lobo",_xlfn.XLOOKUP($B23,PROSPER_Lobo!$1:$1,PROSPER_Lobo!$40:$40,""),
IF($C23="Naren Baliga",_xlfn.XLOOKUP($B23,PROSPER_Baliga!$1:$1,PROSPER_Baliga!$40:$40,""),
IF($C23="Thorsten Huhn",_xlfn.XLOOKUP($B23,PROSPER_Huhn!$1:$1,PROSPER_Huhn!$40:$40,""),
IF($C23="Nick Hull",_xlfn.XLOOKUP($B23,PROSPER_Hull!$1:$1,PROSPER_Hull!$40:$40,""),
IF($C23="Monika Kotwani",_xlfn.XLOOKUP($B23,PROSPER_Kotwani!$1:$1,PROSPER_Kotwani!$40:$40,""),
IF($C23="Jonathan Wellner",_xlfn.XLOOKUP($B23,PROSPER_Wellner!$1:$1,PROSPER_Wellner!$40:$40,""),
IF($C23="Travis Harvey",_xlfn.XLOOKUP($B23,PROSPER_Harvey!$1:$1,PROSPER_Harvey!$40:$40,""),"")))))))="","",
IF($C23="Christopher Lobo",_xlfn.XLOOKUP($B23,PROSPER_Lobo!$1:$1,PROSPER_Lobo!$40:$40,""),
IF($C23="Naren Baliga",_xlfn.XLOOKUP($B23,PROSPER_Baliga!$1:$1,PROSPER_Baliga!$40:$40,""),
IF($C23="Thorsten Huhn",_xlfn.XLOOKUP($B23,PROSPER_Huhn!$1:$1,PROSPER_Huhn!$40:$40,""),
IF($C23="Nick Hull",_xlfn.XLOOKUP($B23,PROSPER_Hull!$1:$1,PROSPER_Hull!$40:$40,""),
IF($C23="Monika Kotwani",_xlfn.XLOOKUP($B23,PROSPER_Kotwani!$1:$1,PROSPER_Kotwani!$40:$40,""),
IF($C23="Jonathan Wellner",_xlfn.XLOOKUP($B23,PROSPER_Wellner!$1:$1,PROSPER_Wellner!$40:$40,""),
IF($C23="Travis Harvey",_xlfn.XLOOKUP($B23,PROSPER_Harvey!$1:$1,PROSPER_Harvey!$40:$40,""),"")))))))))</f>
        <v>N/A</v>
      </c>
      <c r="FG23" s="150" t="str">
        <f t="shared" si="186"/>
        <v>N/A</v>
      </c>
      <c r="FH23" s="130" t="str">
        <f>_xlfn.XLOOKUP(B23,PROSPERInitial_Query!$E:$E,PROSPERInitial_Query!$AH:$AH,"",,-1)</f>
        <v xml:space="preserve"> NA</v>
      </c>
      <c r="FI23" s="121" t="str">
        <f t="shared" si="73"/>
        <v>Jan Newman2 - RelationshipAccount / Stakeholder 8Name</v>
      </c>
      <c r="FJ23" s="121" t="str">
        <f>_xlfn.XLOOKUP(FI23,PROSPERDelta_Query!BK:BK,PROSPERDelta_Query!AJ:AJ,"",,-1)</f>
        <v/>
      </c>
      <c r="FK23" s="126" t="str">
        <f>_xlfn.XLOOKUP(B23,PROSPERInitial_Query!$E:$E,PROSPERInitial_Query!$X:$X,"",,-1)</f>
        <v>N/A</v>
      </c>
      <c r="FL23" s="121" t="str">
        <f t="shared" si="74"/>
        <v>Jan Newman2 - RelationshipAccount / Stakeholder 8Self Score</v>
      </c>
      <c r="FM23" s="126" t="str">
        <f>_xlfn.XLOOKUP(FL23,PROSPERDelta_Query!BK:BK,PROSPERDelta_Query!AT:AT,"",,-1)</f>
        <v/>
      </c>
      <c r="FN23" s="131" t="str">
        <f t="shared" si="187"/>
        <v xml:space="preserve"> NA</v>
      </c>
      <c r="FO23" s="131" t="str">
        <f t="shared" si="188"/>
        <v xml:space="preserve"> NA</v>
      </c>
      <c r="FP23" s="132" t="str">
        <f t="shared" si="189"/>
        <v>N/A</v>
      </c>
      <c r="FQ23" s="132" t="str">
        <f>IF(IF(IF($C23="Christopher Lobo",_xlfn.XLOOKUP($B23,PROSPER_Lobo!$1:$1,PROSPER_Lobo!$42:$42,""),
IF($C23="Naren Baliga",_xlfn.XLOOKUP($B23,PROSPER_Baliga!$1:$1,PROSPER_Baliga!$42:$42,""),
IF($C23="Thorsten Huhn",_xlfn.XLOOKUP($B23,PROSPER_Huhn!$1:$1,PROSPER_Huhn!$42:$42,""),
IF($C23="Nick Hull",_xlfn.XLOOKUP($B23,PROSPER_Hull!$1:$1,PROSPER_Hull!$42:$42,""),
IF($C23="Monika Kotwani",_xlfn.XLOOKUP($B23,PROSPER_Kotwani!$1:$1,PROSPER_Kotwani!$42:$42,""),
IF($C23="Jonathan Wellner",_xlfn.XLOOKUP($B23,PROSPER_Wellner!$1:$1,PROSPER_Wellner!$42:$42,""),
IF($C23="Travis Harvey",_xlfn.XLOOKUP($B23,PROSPER_Harvey!$1:$1,PROSPER_Harvey!$42:$42,""),"")))))))="","",
IF($C23="Christopher Lobo",_xlfn.XLOOKUP($B23,PROSPER_Lobo!$1:$1,PROSPER_Lobo!$42:$42,""),
IF($C23="Naren Baliga",_xlfn.XLOOKUP($B23,PROSPER_Baliga!$1:$1,PROSPER_Baliga!$42:$42,""),
IF($C23="Thorsten Huhn",_xlfn.XLOOKUP($B23,PROSPER_Huhn!$1:$1,PROSPER_Huhn!$42:$42,""),
IF($C23="Nick Hull",_xlfn.XLOOKUP($B23,PROSPER_Hull!$1:$1,PROSPER_Hull!$42:$42,""),
IF($C23="Monika Kotwani",_xlfn.XLOOKUP($B23,PROSPER_Kotwani!$1:$1,PROSPER_Kotwani!$42:$42,""),
IF($C23="Jonathan Wellner",_xlfn.XLOOKUP($B23,PROSPER_Wellner!$1:$1,PROSPER_Wellner!$42:$42,""),
IF($C23="Travis Harvey",_xlfn.XLOOKUP($B23,PROSPER_Harvey!$1:$1,PROSPER_Harvey!$42:$42,""),""))))))))="","No Score",IF(IF($C23="Christopher Lobo",_xlfn.XLOOKUP($B23,PROSPER_Lobo!$1:$1,PROSPER_Lobo!$42:$42,""),
IF($C23="Naren Baliga",_xlfn.XLOOKUP($B23,PROSPER_Baliga!$1:$1,PROSPER_Baliga!$42:$42,""),
IF($C23="Thorsten Huhn",_xlfn.XLOOKUP($B23,PROSPER_Huhn!$1:$1,PROSPER_Huhn!$42:$42,""),
IF($C23="Nick Hull",_xlfn.XLOOKUP($B23,PROSPER_Hull!$1:$1,PROSPER_Hull!$42:$42,""),
IF($C23="Monika Kotwani",_xlfn.XLOOKUP($B23,PROSPER_Kotwani!$1:$1,PROSPER_Kotwani!$42:$42,""),
IF($C23="Jonathan Wellner",_xlfn.XLOOKUP($B23,PROSPER_Wellner!$1:$1,PROSPER_Wellner!$42:$42,""),
IF($C23="Travis Harvey",_xlfn.XLOOKUP($B23,PROSPER_Harvey!$1:$1,PROSPER_Harvey!$42:$42,""),"")))))))="","",
IF($C23="Christopher Lobo",_xlfn.XLOOKUP($B23,PROSPER_Lobo!$1:$1,PROSPER_Lobo!$42:$42,""),
IF($C23="Naren Baliga",_xlfn.XLOOKUP($B23,PROSPER_Baliga!$1:$1,PROSPER_Baliga!$42:$42,""),
IF($C23="Thorsten Huhn",_xlfn.XLOOKUP($B23,PROSPER_Huhn!$1:$1,PROSPER_Huhn!$42:$42,""),
IF($C23="Nick Hull",_xlfn.XLOOKUP($B23,PROSPER_Hull!$1:$1,PROSPER_Hull!$42:$42,""),
IF($C23="Monika Kotwani",_xlfn.XLOOKUP($B23,PROSPER_Kotwani!$1:$1,PROSPER_Kotwani!$42:$42,""),
IF($C23="Jonathan Wellner",_xlfn.XLOOKUP($B23,PROSPER_Wellner!$1:$1,PROSPER_Wellner!$42:$42,""),
IF($C23="Travis Harvey",_xlfn.XLOOKUP($B23,PROSPER_Harvey!$1:$1,PROSPER_Harvey!$42:$42,""),"")))))))))</f>
        <v>N/A</v>
      </c>
      <c r="FR23" s="131" t="str">
        <f>IF(IF(IF($C23="Christopher Lobo",_xlfn.XLOOKUP($B23,PROSPER_Lobo!$1:$1,PROSPER_Lobo!$43:$43,""),
IF($C23="Naren Baliga",_xlfn.XLOOKUP($B23,PROSPER_Baliga!$1:$1,PROSPER_Baliga!$43:$43,""),
IF($C23="Thorsten Huhn",_xlfn.XLOOKUP($B23,PROSPER_Huhn!$1:$1,PROSPER_Huhn!$43:$43,""),
IF($C23="Nick Hull",_xlfn.XLOOKUP($B23,PROSPER_Hull!$1:$1,PROSPER_Hull!$43:$43,""),
IF($C23="Monika Kotwani",_xlfn.XLOOKUP($B23,PROSPER_Kotwani!$1:$1,PROSPER_Kotwani!$43:$43,""),
IF($C23="Jonathan Wellner",_xlfn.XLOOKUP($B23,PROSPER_Wellner!$1:$1,PROSPER_Wellner!$43:$43,""),
IF($C23="Travis Harvey",_xlfn.XLOOKUP($B23,PROSPER_Harvey!$1:$1,PROSPER_Harvey!$43:$43,""),"")))))))="","",
IF($C23="Christopher Lobo",_xlfn.XLOOKUP($B23,PROSPER_Lobo!$1:$1,PROSPER_Lobo!$43:$43,""),
IF($C23="Naren Baliga",_xlfn.XLOOKUP($B23,PROSPER_Baliga!$1:$1,PROSPER_Baliga!$43:$43,""),
IF($C23="Thorsten Huhn",_xlfn.XLOOKUP($B23,PROSPER_Huhn!$1:$1,PROSPER_Huhn!$43:$43,""),
IF($C23="Nick Hull",_xlfn.XLOOKUP($B23,PROSPER_Hull!$1:$1,PROSPER_Hull!$43:$43,""),
IF($C23="Monika Kotwani",_xlfn.XLOOKUP($B23,PROSPER_Kotwani!$1:$1,PROSPER_Kotwani!$43:$43,""),
IF($C23="Jonathan Wellner",_xlfn.XLOOKUP($B23,PROSPER_Wellner!$1:$1,PROSPER_Wellner!$43:$43,""),
IF($C23="Travis Harvey",_xlfn.XLOOKUP($B23,PROSPER_Harvey!$1:$1,PROSPER_Harvey!$43:$43,""),""))))))))="","No Comment",IF(IF($C23="Christopher Lobo",_xlfn.XLOOKUP($B23,PROSPER_Lobo!$1:$1,PROSPER_Lobo!$43:$43,""),
IF($C23="Naren Baliga",_xlfn.XLOOKUP($B23,PROSPER_Baliga!$1:$1,PROSPER_Baliga!$43:$43,""),
IF($C23="Thorsten Huhn",_xlfn.XLOOKUP($B23,PROSPER_Huhn!$1:$1,PROSPER_Huhn!$43:$43,""),
IF($C23="Nick Hull",_xlfn.XLOOKUP($B23,PROSPER_Hull!$1:$1,PROSPER_Hull!$43:$43,""),
IF($C23="Monika Kotwani",_xlfn.XLOOKUP($B23,PROSPER_Kotwani!$1:$1,PROSPER_Kotwani!$43:$43,""),
IF($C23="Jonathan Wellner",_xlfn.XLOOKUP($B23,PROSPER_Wellner!$1:$1,PROSPER_Wellner!$43:$43,""),
IF($C23="Travis Harvey",_xlfn.XLOOKUP($B23,PROSPER_Harvey!$1:$1,PROSPER_Harvey!$43:$43,""),"")))))))="","",
IF($C23="Christopher Lobo",_xlfn.XLOOKUP($B23,PROSPER_Lobo!$1:$1,PROSPER_Lobo!$43:$43,""),
IF($C23="Naren Baliga",_xlfn.XLOOKUP($B23,PROSPER_Baliga!$1:$1,PROSPER_Baliga!$43:$43,""),
IF($C23="Thorsten Huhn",_xlfn.XLOOKUP($B23,PROSPER_Huhn!$1:$1,PROSPER_Huhn!$43:$43,""),
IF($C23="Nick Hull",_xlfn.XLOOKUP($B23,PROSPER_Hull!$1:$1,PROSPER_Hull!$43:$43,""),
IF($C23="Monika Kotwani",_xlfn.XLOOKUP($B23,PROSPER_Kotwani!$1:$1,PROSPER_Kotwani!$43:$43,""),
IF($C23="Jonathan Wellner",_xlfn.XLOOKUP($B23,PROSPER_Wellner!$1:$1,PROSPER_Wellner!$43:$43,""),
IF($C23="Travis Harvey",_xlfn.XLOOKUP($B23,PROSPER_Harvey!$1:$1,PROSPER_Harvey!$43:$43,""),"")))))))))</f>
        <v>N/A</v>
      </c>
      <c r="FS23" s="150" t="str">
        <f t="shared" si="190"/>
        <v>N/A</v>
      </c>
      <c r="FT23" s="130" t="str">
        <f>_xlfn.XLOOKUP(B23,PROSPERInitial_Query!$E:$E,PROSPERInitial_Query!$AI:$AI,"",,-1)</f>
        <v xml:space="preserve"> NA</v>
      </c>
      <c r="FU23" s="121" t="str">
        <f t="shared" si="79"/>
        <v>Jan Newman2 - RelationshipAccount / Stakeholder 9Name</v>
      </c>
      <c r="FV23" s="121" t="str">
        <f>_xlfn.XLOOKUP(FU23,PROSPERDelta_Query!BK:BK,PROSPERDelta_Query!AK:AK,"",,-1)</f>
        <v/>
      </c>
      <c r="FW23" s="126" t="str">
        <f>_xlfn.XLOOKUP(B23,PROSPERInitial_Query!$E:$E,PROSPERInitial_Query!$Y:$Y,"",,-1)</f>
        <v>N/A</v>
      </c>
      <c r="FX23" s="121" t="str">
        <f t="shared" si="80"/>
        <v>Jan Newman2 - RelationshipAccount / Stakeholder 9Self Score</v>
      </c>
      <c r="FY23" s="126" t="str">
        <f>_xlfn.XLOOKUP(FX23,PROSPERDelta_Query!BK:BK,PROSPERDelta_Query!AU:AU,"",,-1)</f>
        <v/>
      </c>
      <c r="FZ23" s="131" t="str">
        <f t="shared" si="191"/>
        <v xml:space="preserve"> NA</v>
      </c>
      <c r="GA23" s="131" t="str">
        <f t="shared" si="192"/>
        <v xml:space="preserve"> NA</v>
      </c>
      <c r="GB23" s="132" t="str">
        <f t="shared" si="193"/>
        <v/>
      </c>
      <c r="GC23" s="132" t="str">
        <f>IF(IF(IF($C23="Christopher Lobo",_xlfn.XLOOKUP($B23,PROSPER_Lobo!$1:$1,PROSPER_Lobo!$45:$45,""),
IF($C23="Naren Baliga",_xlfn.XLOOKUP($B23,PROSPER_Baliga!$1:$1,PROSPER_Baliga!$45:$45,""),
IF($C23="Thorsten Huhn",_xlfn.XLOOKUP($B23,PROSPER_Huhn!$1:$1,PROSPER_Huhn!$45:$45,""),
IF($C23="Nick Hull",_xlfn.XLOOKUP($B23,PROSPER_Hull!$1:$1,PROSPER_Hull!$45:$45,""),
IF($C23="Monika Kotwani",_xlfn.XLOOKUP($B23,PROSPER_Kotwani!$1:$1,PROSPER_Kotwani!$45:$45,""),
IF($C23="Jonathan Wellner",_xlfn.XLOOKUP($B23,PROSPER_Wellner!$1:$1,PROSPER_Wellner!$45:$45,""),
IF($C23="Travis Harvey",_xlfn.XLOOKUP($B23,PROSPER_Harvey!$1:$1,PROSPER_Harvey!$45:$45,""),"")))))))="","",
IF($C23="Christopher Lobo",_xlfn.XLOOKUP($B23,PROSPER_Lobo!$1:$1,PROSPER_Lobo!$45:$45,""),
IF($C23="Naren Baliga",_xlfn.XLOOKUP($B23,PROSPER_Baliga!$1:$1,PROSPER_Baliga!$45:$45,""),
IF($C23="Thorsten Huhn",_xlfn.XLOOKUP($B23,PROSPER_Huhn!$1:$1,PROSPER_Huhn!$45:$45,""),
IF($C23="Nick Hull",_xlfn.XLOOKUP($B23,PROSPER_Hull!$1:$1,PROSPER_Hull!$45:$45,""),
IF($C23="Monika Kotwani",_xlfn.XLOOKUP($B23,PROSPER_Kotwani!$1:$1,PROSPER_Kotwani!$45:$45,""),
IF($C23="Jonathan Wellner",_xlfn.XLOOKUP($B23,PROSPER_Wellner!$1:$1,PROSPER_Wellner!$45:$45,""),
IF($C23="Travis Harvey",_xlfn.XLOOKUP($B23,PROSPER_Harvey!$1:$1,PROSPER_Harvey!$45:$45,""),""))))))))="","No Score",IF(IF($C23="Christopher Lobo",_xlfn.XLOOKUP($B23,PROSPER_Lobo!$1:$1,PROSPER_Lobo!$45:$45,""),
IF($C23="Naren Baliga",_xlfn.XLOOKUP($B23,PROSPER_Baliga!$1:$1,PROSPER_Baliga!$45:$45,""),
IF($C23="Thorsten Huhn",_xlfn.XLOOKUP($B23,PROSPER_Huhn!$1:$1,PROSPER_Huhn!$45:$45,""),
IF($C23="Nick Hull",_xlfn.XLOOKUP($B23,PROSPER_Hull!$1:$1,PROSPER_Hull!$45:$45,""),
IF($C23="Monika Kotwani",_xlfn.XLOOKUP($B23,PROSPER_Kotwani!$1:$1,PROSPER_Kotwani!$45:$45,""),
IF($C23="Jonathan Wellner",_xlfn.XLOOKUP($B23,PROSPER_Wellner!$1:$1,PROSPER_Wellner!$45:$45,""),
IF($C23="Travis Harvey",_xlfn.XLOOKUP($B23,PROSPER_Harvey!$1:$1,PROSPER_Harvey!$45:$45,""),"")))))))="","",
IF($C23="Christopher Lobo",_xlfn.XLOOKUP($B23,PROSPER_Lobo!$1:$1,PROSPER_Lobo!$45:$45,""),
IF($C23="Naren Baliga",_xlfn.XLOOKUP($B23,PROSPER_Baliga!$1:$1,PROSPER_Baliga!$45:$45,""),
IF($C23="Thorsten Huhn",_xlfn.XLOOKUP($B23,PROSPER_Huhn!$1:$1,PROSPER_Huhn!$45:$45,""),
IF($C23="Nick Hull",_xlfn.XLOOKUP($B23,PROSPER_Hull!$1:$1,PROSPER_Hull!$45:$45,""),
IF($C23="Monika Kotwani",_xlfn.XLOOKUP($B23,PROSPER_Kotwani!$1:$1,PROSPER_Kotwani!$45:$45,""),
IF($C23="Jonathan Wellner",_xlfn.XLOOKUP($B23,PROSPER_Wellner!$1:$1,PROSPER_Wellner!$45:$45,""),
IF($C23="Travis Harvey",_xlfn.XLOOKUP($B23,PROSPER_Harvey!$1:$1,PROSPER_Harvey!$45:$45,""),"")))))))))</f>
        <v>N/A</v>
      </c>
      <c r="GD23" s="131" t="str">
        <f>IF(IF(IF($C23="Christopher Lobo",_xlfn.XLOOKUP($B23,PROSPER_Lobo!$1:$1,PROSPER_Lobo!$46:$46,""),
IF($C23="Naren Baliga",_xlfn.XLOOKUP($B23,PROSPER_Baliga!$1:$1,PROSPER_Baliga!$46:$46,""),
IF($C23="Thorsten Huhn",_xlfn.XLOOKUP($B23,PROSPER_Huhn!$1:$1,PROSPER_Huhn!$46:$46,""),
IF($C23="Nick Hull",_xlfn.XLOOKUP($B23,PROSPER_Hull!$1:$1,PROSPER_Hull!$46:$46,""),
IF($C23="Monika Kotwani",_xlfn.XLOOKUP($B23,PROSPER_Kotwani!$1:$1,PROSPER_Kotwani!$46:$46,""),
IF($C23="Jonathan Wellner",_xlfn.XLOOKUP($B23,PROSPER_Wellner!$1:$1,PROSPER_Wellner!$46:$46,""),
IF($C23="Travis Harvey",_xlfn.XLOOKUP($B23,PROSPER_Harvey!$1:$1,PROSPER_Harvey!$46:$46,""),"")))))))="","",
IF($C23="Christopher Lobo",_xlfn.XLOOKUP($B23,PROSPER_Lobo!$1:$1,PROSPER_Lobo!$46:$46,""),
IF($C23="Naren Baliga",_xlfn.XLOOKUP($B23,PROSPER_Baliga!$1:$1,PROSPER_Baliga!$46:$46,""),
IF($C23="Thorsten Huhn",_xlfn.XLOOKUP($B23,PROSPER_Huhn!$1:$1,PROSPER_Huhn!$46:$46,""),
IF($C23="Nick Hull",_xlfn.XLOOKUP($B23,PROSPER_Hull!$1:$1,PROSPER_Hull!$46:$46,""),
IF($C23="Monika Kotwani",_xlfn.XLOOKUP($B23,PROSPER_Kotwani!$1:$1,PROSPER_Kotwani!$46:$46,""),
IF($C23="Jonathan Wellner",_xlfn.XLOOKUP($B23,PROSPER_Wellner!$1:$1,PROSPER_Wellner!$46:$46,""),
IF($C23="Travis Harvey",_xlfn.XLOOKUP($B23,PROSPER_Harvey!$1:$1,PROSPER_Harvey!$46:$46,""),""))))))))="","No Comment",IF(IF($C23="Christopher Lobo",_xlfn.XLOOKUP($B23,PROSPER_Lobo!$1:$1,PROSPER_Lobo!$46:$46,""),
IF($C23="Naren Baliga",_xlfn.XLOOKUP($B23,PROSPER_Baliga!$1:$1,PROSPER_Baliga!$46:$46,""),
IF($C23="Thorsten Huhn",_xlfn.XLOOKUP($B23,PROSPER_Huhn!$1:$1,PROSPER_Huhn!$46:$46,""),
IF($C23="Nick Hull",_xlfn.XLOOKUP($B23,PROSPER_Hull!$1:$1,PROSPER_Hull!$46:$46,""),
IF($C23="Monika Kotwani",_xlfn.XLOOKUP($B23,PROSPER_Kotwani!$1:$1,PROSPER_Kotwani!$46:$46,""),
IF($C23="Jonathan Wellner",_xlfn.XLOOKUP($B23,PROSPER_Wellner!$1:$1,PROSPER_Wellner!$46:$46,""),
IF($C23="Travis Harvey",_xlfn.XLOOKUP($B23,PROSPER_Harvey!$1:$1,PROSPER_Harvey!$46:$46,""),"")))))))="","",
IF($C23="Christopher Lobo",_xlfn.XLOOKUP($B23,PROSPER_Lobo!$1:$1,PROSPER_Lobo!$46:$46,""),
IF($C23="Naren Baliga",_xlfn.XLOOKUP($B23,PROSPER_Baliga!$1:$1,PROSPER_Baliga!$46:$46,""),
IF($C23="Thorsten Huhn",_xlfn.XLOOKUP($B23,PROSPER_Huhn!$1:$1,PROSPER_Huhn!$46:$46,""),
IF($C23="Nick Hull",_xlfn.XLOOKUP($B23,PROSPER_Hull!$1:$1,PROSPER_Hull!$46:$46,""),
IF($C23="Monika Kotwani",_xlfn.XLOOKUP($B23,PROSPER_Kotwani!$1:$1,PROSPER_Kotwani!$46:$46,""),
IF($C23="Jonathan Wellner",_xlfn.XLOOKUP($B23,PROSPER_Wellner!$1:$1,PROSPER_Wellner!$46:$46,""),
IF($C23="Travis Harvey",_xlfn.XLOOKUP($B23,PROSPER_Harvey!$1:$1,PROSPER_Harvey!$46:$46,""),"")))))))))</f>
        <v>N/A</v>
      </c>
      <c r="GE23" s="150" t="str">
        <f t="shared" si="194"/>
        <v>N/A</v>
      </c>
      <c r="GF23" s="130" t="str">
        <f>_xlfn.XLOOKUP(B23,PROSPERInitial_Query!$E:$E,PROSPERInitial_Query!$AJ:$AJ,"",,-1)</f>
        <v xml:space="preserve"> NA</v>
      </c>
      <c r="GG23" s="121" t="str">
        <f t="shared" si="84"/>
        <v>Jan Newman2 - RelationshipAccount / Stakeholder 10Name</v>
      </c>
      <c r="GH23" s="121" t="str">
        <f>_xlfn.XLOOKUP(GG23,PROSPERDelta_Query!BK:BK,PROSPERDelta_Query!AL:AL,"",,-1)</f>
        <v/>
      </c>
      <c r="GI23" s="126" t="str">
        <f>_xlfn.XLOOKUP(B23,PROSPERInitial_Query!$E:$E,PROSPERInitial_Query!$Z:$Z,"",,-1)</f>
        <v>N/A</v>
      </c>
      <c r="GJ23" s="121" t="str">
        <f t="shared" si="85"/>
        <v>Jan Newman2 - RelationshipAccount / Stakeholder 10Self Score</v>
      </c>
      <c r="GK23" s="126" t="str">
        <f>_xlfn.XLOOKUP(GJ23,PROSPERDelta_Query!BK:BK,PROSPERDelta_Query!AV:AV,"",,-1)</f>
        <v/>
      </c>
      <c r="GL23" s="131" t="str">
        <f t="shared" si="195"/>
        <v xml:space="preserve"> NA</v>
      </c>
      <c r="GM23" s="131" t="str">
        <f t="shared" si="196"/>
        <v xml:space="preserve"> NA</v>
      </c>
      <c r="GN23" s="132" t="str">
        <f t="shared" si="197"/>
        <v>N/A</v>
      </c>
      <c r="GO23" s="132" t="str">
        <f>IF(IF(IF($C23="Christopher Lobo",_xlfn.XLOOKUP($B23,PROSPER_Lobo!$1:$1,PROSPER_Lobo!$48:$48,""),
IF($C23="Naren Baliga",_xlfn.XLOOKUP($B23,PROSPER_Baliga!$1:$1,PROSPER_Baliga!$48:$48,""),
IF($C23="Thorsten Huhn",_xlfn.XLOOKUP($B23,PROSPER_Huhn!$1:$1,PROSPER_Huhn!$48:$48,""),
IF($C23="Nick Hull",_xlfn.XLOOKUP($B23,PROSPER_Hull!$1:$1,PROSPER_Hull!$48:$48,""),
IF($C23="Monika Kotwani",_xlfn.XLOOKUP($B23,PROSPER_Kotwani!$1:$1,PROSPER_Kotwani!$48:$48,""),
IF($C23="Jonathan Wellner",_xlfn.XLOOKUP($B23,PROSPER_Wellner!$1:$1,PROSPER_Wellner!$48:$48,""),
IF($C23="Travis Harvey",_xlfn.XLOOKUP($B23,PROSPER_Harvey!$1:$1,PROSPER_Harvey!$48:$48,""),"")))))))="","",
IF($C23="Christopher Lobo",_xlfn.XLOOKUP($B23,PROSPER_Lobo!$1:$1,PROSPER_Lobo!$48:$48,""),
IF($C23="Naren Baliga",_xlfn.XLOOKUP($B23,PROSPER_Baliga!$1:$1,PROSPER_Baliga!$48:$48,""),
IF($C23="Thorsten Huhn",_xlfn.XLOOKUP($B23,PROSPER_Huhn!$1:$1,PROSPER_Huhn!$48:$48,""),
IF($C23="Nick Hull",_xlfn.XLOOKUP($B23,PROSPER_Hull!$1:$1,PROSPER_Hull!$48:$48,""),
IF($C23="Monika Kotwani",_xlfn.XLOOKUP($B23,PROSPER_Kotwani!$1:$1,PROSPER_Kotwani!$48:$48,""),
IF($C23="Jonathan Wellner",_xlfn.XLOOKUP($B23,PROSPER_Wellner!$1:$1,PROSPER_Wellner!$48:$48,""),
IF($C23="Travis Harvey",_xlfn.XLOOKUP($B23,PROSPER_Harvey!$1:$1,PROSPER_Harvey!$48:$48,""),""))))))))="","No Score",IF(IF($C23="Christopher Lobo",_xlfn.XLOOKUP($B23,PROSPER_Lobo!$1:$1,PROSPER_Lobo!$48:$48,""),
IF($C23="Naren Baliga",_xlfn.XLOOKUP($B23,PROSPER_Baliga!$1:$1,PROSPER_Baliga!$48:$48,""),
IF($C23="Thorsten Huhn",_xlfn.XLOOKUP($B23,PROSPER_Huhn!$1:$1,PROSPER_Huhn!$48:$48,""),
IF($C23="Nick Hull",_xlfn.XLOOKUP($B23,PROSPER_Hull!$1:$1,PROSPER_Hull!$48:$48,""),
IF($C23="Monika Kotwani",_xlfn.XLOOKUP($B23,PROSPER_Kotwani!$1:$1,PROSPER_Kotwani!$48:$48,""),
IF($C23="Jonathan Wellner",_xlfn.XLOOKUP($B23,PROSPER_Wellner!$1:$1,PROSPER_Wellner!$48:$48,""),
IF($C23="Travis Harvey",_xlfn.XLOOKUP($B23,PROSPER_Harvey!$1:$1,PROSPER_Harvey!$48:$48,""),"")))))))="","",
IF($C23="Christopher Lobo",_xlfn.XLOOKUP($B23,PROSPER_Lobo!$1:$1,PROSPER_Lobo!$48:$48,""),
IF($C23="Naren Baliga",_xlfn.XLOOKUP($B23,PROSPER_Baliga!$1:$1,PROSPER_Baliga!$48:$48,""),
IF($C23="Thorsten Huhn",_xlfn.XLOOKUP($B23,PROSPER_Huhn!$1:$1,PROSPER_Huhn!$48:$48,""),
IF($C23="Nick Hull",_xlfn.XLOOKUP($B23,PROSPER_Hull!$1:$1,PROSPER_Hull!$48:$48,""),
IF($C23="Monika Kotwani",_xlfn.XLOOKUP($B23,PROSPER_Kotwani!$1:$1,PROSPER_Kotwani!$48:$48,""),
IF($C23="Jonathan Wellner",_xlfn.XLOOKUP($B23,PROSPER_Wellner!$1:$1,PROSPER_Wellner!$48:$48,""),
IF($C23="Travis Harvey",_xlfn.XLOOKUP($B23,PROSPER_Harvey!$1:$1,PROSPER_Harvey!$48:$48,""),"")))))))))</f>
        <v>N/A</v>
      </c>
      <c r="GP23" s="131" t="str">
        <f>IF(IF(IF($C23="Christopher Lobo",_xlfn.XLOOKUP($B23,PROSPER_Lobo!$1:$1,PROSPER_Lobo!$49:$49,""),
IF($C23="Naren Baliga",_xlfn.XLOOKUP($B23,PROSPER_Baliga!$1:$1,PROSPER_Baliga!$49:$49,""),
IF($C23="Thorsten Huhn",_xlfn.XLOOKUP($B23,PROSPER_Huhn!$1:$1,PROSPER_Huhn!$49:$49,""),
IF($C23="Nick Hull",_xlfn.XLOOKUP($B23,PROSPER_Hull!$1:$1,PROSPER_Hull!$49:$49,""),
IF($C23="Monika Kotwani",_xlfn.XLOOKUP($B23,PROSPER_Kotwani!$1:$1,PROSPER_Kotwani!$49:$49,""),
IF($C23="Jonathan Wellner",_xlfn.XLOOKUP($B23,PROSPER_Wellner!$1:$1,PROSPER_Wellner!$49:$49,""),
IF($C23="Travis Harvey",_xlfn.XLOOKUP($B23,PROSPER_Harvey!$1:$1,PROSPER_Harvey!$49:$49,""),"")))))))="","",
IF($C23="Christopher Lobo",_xlfn.XLOOKUP($B23,PROSPER_Lobo!$1:$1,PROSPER_Lobo!$49:$49,""),
IF($C23="Naren Baliga",_xlfn.XLOOKUP($B23,PROSPER_Baliga!$1:$1,PROSPER_Baliga!$49:$49,""),
IF($C23="Thorsten Huhn",_xlfn.XLOOKUP($B23,PROSPER_Huhn!$1:$1,PROSPER_Huhn!$49:$49,""),
IF($C23="Nick Hull",_xlfn.XLOOKUP($B23,PROSPER_Hull!$1:$1,PROSPER_Hull!$49:$49,""),
IF($C23="Monika Kotwani",_xlfn.XLOOKUP($B23,PROSPER_Kotwani!$1:$1,PROSPER_Kotwani!$49:$49,""),
IF($C23="Jonathan Wellner",_xlfn.XLOOKUP($B23,PROSPER_Wellner!$1:$1,PROSPER_Wellner!$49:$49,""),
IF($C23="Travis Harvey",_xlfn.XLOOKUP($B23,PROSPER_Harvey!$1:$1,PROSPER_Harvey!$49:$49,""),""))))))))="","No Comment",IF(IF($C23="Christopher Lobo",_xlfn.XLOOKUP($B23,PROSPER_Lobo!$1:$1,PROSPER_Lobo!$49:$49,""),
IF($C23="Naren Baliga",_xlfn.XLOOKUP($B23,PROSPER_Baliga!$1:$1,PROSPER_Baliga!$49:$49,""),
IF($C23="Thorsten Huhn",_xlfn.XLOOKUP($B23,PROSPER_Huhn!$1:$1,PROSPER_Huhn!$49:$49,""),
IF($C23="Nick Hull",_xlfn.XLOOKUP($B23,PROSPER_Hull!$1:$1,PROSPER_Hull!$49:$49,""),
IF($C23="Monika Kotwani",_xlfn.XLOOKUP($B23,PROSPER_Kotwani!$1:$1,PROSPER_Kotwani!$49:$49,""),
IF($C23="Jonathan Wellner",_xlfn.XLOOKUP($B23,PROSPER_Wellner!$1:$1,PROSPER_Wellner!$49:$49,""),
IF($C23="Travis Harvey",_xlfn.XLOOKUP($B23,PROSPER_Harvey!$1:$1,PROSPER_Harvey!$49:$49,""),"")))))))="","",
IF($C23="Christopher Lobo",_xlfn.XLOOKUP($B23,PROSPER_Lobo!$1:$1,PROSPER_Lobo!$49:$49,""),
IF($C23="Naren Baliga",_xlfn.XLOOKUP($B23,PROSPER_Baliga!$1:$1,PROSPER_Baliga!$49:$49,""),
IF($C23="Thorsten Huhn",_xlfn.XLOOKUP($B23,PROSPER_Huhn!$1:$1,PROSPER_Huhn!$49:$49,""),
IF($C23="Nick Hull",_xlfn.XLOOKUP($B23,PROSPER_Hull!$1:$1,PROSPER_Hull!$49:$49,""),
IF($C23="Monika Kotwani",_xlfn.XLOOKUP($B23,PROSPER_Kotwani!$1:$1,PROSPER_Kotwani!$49:$49,""),
IF($C23="Jonathan Wellner",_xlfn.XLOOKUP($B23,PROSPER_Wellner!$1:$1,PROSPER_Wellner!$49:$49,""),
IF($C23="Travis Harvey",_xlfn.XLOOKUP($B23,PROSPER_Harvey!$1:$1,PROSPER_Harvey!$49:$49,""),"")))))))))</f>
        <v>N/A</v>
      </c>
      <c r="GQ23" s="150" t="str">
        <f t="shared" si="198"/>
        <v>N/A</v>
      </c>
      <c r="GR23" s="187">
        <f t="shared" si="199"/>
        <v>9</v>
      </c>
      <c r="GS23" s="128" t="str">
        <f t="shared" si="200"/>
        <v>N/A</v>
      </c>
      <c r="GT23" s="188">
        <f t="shared" si="201"/>
        <v>9</v>
      </c>
      <c r="GU23" s="133" t="str">
        <f>IF(IF(IF($C23="Christopher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Kotwani",_xlfn.XLOOKUP($B23,PROSPER_Kotwani!$1:$1,PROSPER_Kotwani!$54:$54,""),
IF($C23="Jonathan Wellner",_xlfn.XLOOKUP($B23,PROSPER_Wellner!$1:$1,PROSPER_Wellner!$54:$54,""),
IF($C23="Travis Harvey",_xlfn.XLOOKUP($B23,PROSPER_Harvey!$1:$1,PROSPER_Harvey!$54:$54,""),"")))))))="","",
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Kotwani",_xlfn.XLOOKUP($B23,PROSPER_Kotwani!$1:$1,PROSPER_Kotwani!$50:$50,""),
IF($C23="Jonathan Wellner",_xlfn.XLOOKUP($B23,PROSPER_Wellner!$1:$1,PROSPER_Wellner!$50:$50,""),
IF($C23="Travis Harvey",_xlfn.XLOOKUP($B23,PROSPER_Harvey!$1:$1,PROSPER_Harvey!$50:$50,""),""))))))))="","No Score",IF(IF($C23="Christopher Lobo",_xlfn.XLOOKUP($B23,PROSPER_Lobo!$1:$1,PROSPER_Lobo!$50:$50,""),
IF($C23="Naren Baliga",_xlfn.XLOOKUP($B23,PROSPER_Baliga!$1:$1,PROSPER_Baliga!$50:$50,""),
IF($C23="Thorsten Huhn",_xlfn.XLOOKUP($B23,PROSPER_Huhn!$1:$1,PROSPER_Huhn!$50:$50,""),
IF($C23="Nick Hull",_xlfn.XLOOKUP($B23,PROSPER_Hull!$1:$1,PROSPER_Hull!$50:$50,""),
IF($C23="Monika Kotwani",_xlfn.XLOOKUP($B23,PROSPER_Kotwani!$1:$1,PROSPER_Kotwani!$50:$50,""),
IF($C23="Jonathan Wellner",_xlfn.XLOOKUP($B23,PROSPER_Wellner!$1:$1,PROSPER_Wellner!$50:$50,""),
IF($C23="Travis Harvey",_xlfn.XLOOKUP($B23,PROSPER_Harvey!$1:$1,PROSPER_Harvey!$50:$50,""),"")))))))="","",
IF($C23="Christopher Lobo",_xlfn.XLOOKUP($B23,PROSPER_Lobo!$1:$1,PROSPER_Lobo!$50:$50,""),
IF($C23="Naren Baliga",_xlfn.XLOOKUP($B23,PROSPER_Baliga!$1:$1,PROSPER_Baliga!$50:$50,""),
IF($C23="Thorsten Huhn",_xlfn.XLOOKUP($B23,PROSPER_Huhn!$1:$1,PROSPER_Huhn!$50:$50,""),
IF($C23="Nick Hull",_xlfn.XLOOKUP($B23,PROSPER_Hull!$1:$1,PROSPER_Hull!$50:$50,""),
IF($C23="Monika Kotwani",_xlfn.XLOOKUP($B23,PROSPER_Kotwani!$1:$1,PROSPER_Kotwani!$50:$50,""),
IF($C23="Jonathan Wellner",_xlfn.XLOOKUP($B23,PROSPER_Wellner!$1:$1,PROSPER_Wellner!$50:$50,""),
IF($C23="Travis Harvey",_xlfn.XLOOKUP($B23,PROSPER_Harvey!$1:$1,PROSPER_Harvey!$50:$50,""),"")))))))))</f>
        <v>No Score</v>
      </c>
      <c r="GV23" s="134" t="str">
        <f>IF(IF(IF($C23="Christopher Lobo",_xlfn.XLOOKUP($B23,PROSPER_Lobo!$1:$1,PROSPER_Lobo!$51:$51,""),
IF($C23="Naren Baliga",_xlfn.XLOOKUP($B23,PROSPER_Baliga!$1:$1,PROSPER_Baliga!$51:$51,""),
IF($C23="Thorsten Huhn",_xlfn.XLOOKUP($B23,PROSPER_Huhn!$1:$1,PROSPER_Huhn!$51:$51,""),
IF($C23="Nick Hull",_xlfn.XLOOKUP($B23,PROSPER_Hull!$1:$1,PROSPER_Hull!$51:$51,""),
IF($C23="Monika Kotwani",_xlfn.XLOOKUP($B23,PROSPER_Kotwani!$1:$1,PROSPER_Kotwani!$51:$51,""),
IF($C23="Jonathan Wellner",_xlfn.XLOOKUP($B23,PROSPER_Wellner!$1:$1,PROSPER_Wellner!$51:$51,""),
IF($C23="Travis Harvey",_xlfn.XLOOKUP($B23,PROSPER_Harvey!$1:$1,PROSPER_Harvey!$51:$51,""),"")))))))="","",
IF($C23="Christopher Lobo",_xlfn.XLOOKUP($B23,PROSPER_Lobo!$1:$1,PROSPER_Lobo!$51:$51,""),
IF($C23="Naren Baliga",_xlfn.XLOOKUP($B23,PROSPER_Baliga!$1:$1,PROSPER_Baliga!$51:$51,""),
IF($C23="Thorsten Huhn",_xlfn.XLOOKUP($B23,PROSPER_Huhn!$1:$1,PROSPER_Huhn!$51:$51,""),
IF($C23="Nick Hull",_xlfn.XLOOKUP($B23,PROSPER_Hull!$1:$1,PROSPER_Hull!$51:$51,""),
IF($C23="Monika Kotwani",_xlfn.XLOOKUP($B23,PROSPER_Kotwani!$1:$1,PROSPER_Kotwani!$51:$51,""),
IF($C23="Jonathan Wellner",_xlfn.XLOOKUP($B23,PROSPER_Wellner!$1:$1,PROSPER_Wellner!$51:$51,""),
IF($C23="Travis Harvey",_xlfn.XLOOKUP($B23,PROSPER_Harvey!$1:$1,PROSPER_Harvey!$51:$51,""),""))))))))="","No Comment",IF(IF($C23="Christopher Lobo",_xlfn.XLOOKUP($B23,PROSPER_Lobo!$1:$1,PROSPER_Lobo!$51:$51,""),
IF($C23="Naren Baliga",_xlfn.XLOOKUP($B23,PROSPER_Baliga!$1:$1,PROSPER_Baliga!$51:$51,""),
IF($C23="Thorsten Huhn",_xlfn.XLOOKUP($B23,PROSPER_Huhn!$1:$1,PROSPER_Huhn!$51:$51,""),
IF($C23="Nick Hull",_xlfn.XLOOKUP($B23,PROSPER_Hull!$1:$1,PROSPER_Hull!$51:$51,""),
IF($C23="Monika Kotwani",_xlfn.XLOOKUP($B23,PROSPER_Kotwani!$1:$1,PROSPER_Kotwani!$51:$51,""),
IF($C23="Jonathan Wellner",_xlfn.XLOOKUP($B23,PROSPER_Wellner!$1:$1,PROSPER_Wellner!$51:$51,""),
IF($C23="Travis Harvey",_xlfn.XLOOKUP($B23,PROSPER_Harvey!$1:$1,PROSPER_Harvey!$51:$51,""),"")))))))="","",
IF($C23="Christopher Lobo",_xlfn.XLOOKUP($B23,PROSPER_Lobo!$1:$1,PROSPER_Lobo!$51:$51,""),
IF($C23="Naren Baliga",_xlfn.XLOOKUP($B23,PROSPER_Baliga!$1:$1,PROSPER_Baliga!$51:$51,""),
IF($C23="Thorsten Huhn",_xlfn.XLOOKUP($B23,PROSPER_Huhn!$1:$1,PROSPER_Huhn!$51:$51,""),
IF($C23="Nick Hull",_xlfn.XLOOKUP($B23,PROSPER_Hull!$1:$1,PROSPER_Hull!$51:$51,""),
IF($C23="Monika Kotwani",_xlfn.XLOOKUP($B23,PROSPER_Kotwani!$1:$1,PROSPER_Kotwani!$51:$51,""),
IF($C23="Jonathan Wellner",_xlfn.XLOOKUP($B23,PROSPER_Wellner!$1:$1,PROSPER_Wellner!$51:$51,""),
IF($C23="Travis Harvey",_xlfn.XLOOKUP($B23,PROSPER_Harvey!$1:$1,PROSPER_Harvey!$51:$51,""),"")))))))))</f>
        <v>No Comment</v>
      </c>
      <c r="GW23" s="133">
        <f>_xlfn.XLOOKUP($B23,Vlookups_Local!B:B,Vlookups_Local!E:E,"N/A")</f>
        <v>0</v>
      </c>
      <c r="GX23" s="134" t="str">
        <f>IF(IF(IF($C23="Christopher Lobo",_xlfn.XLOOKUP($B23,PROSPER_Lobo!$1:$1,PROSPER_Lobo!$53:$53,""),
IF($C23="Naren Baliga",_xlfn.XLOOKUP($B23,PROSPER_Baliga!$1:$1,PROSPER_Baliga!$53:$53,""),
IF($C23="Thorsten Huhn",_xlfn.XLOOKUP($B23,PROSPER_Huhn!$1:$1,PROSPER_Huhn!$53:$53,""),
IF($C23="Nick Hull",_xlfn.XLOOKUP($B23,PROSPER_Hull!$1:$1,PROSPER_Hull!$53:$53,""),
IF($C23="Monika Kotwani",_xlfn.XLOOKUP($B23,PROSPER_Kotwani!$1:$1,PROSPER_Kotwani!$53:$53,""),
IF($C23="Jonathan Wellner",_xlfn.XLOOKUP($B23,PROSPER_Wellner!$1:$1,PROSPER_Wellner!$53:$53,""),
IF($C23="Travis Harvey",_xlfn.XLOOKUP($B23,PROSPER_Harvey!$1:$1,PROSPER_Harvey!$53:$53,""),"")))))))="","",
IF($C23="Christopher Lobo",_xlfn.XLOOKUP($B23,PROSPER_Lobo!$1:$1,PROSPER_Lobo!$53:$53,""),
IF($C23="Naren Baliga",_xlfn.XLOOKUP($B23,PROSPER_Baliga!$1:$1,PROSPER_Baliga!$53:$53,""),
IF($C23="Thorsten Huhn",_xlfn.XLOOKUP($B23,PROSPER_Huhn!$1:$1,PROSPER_Huhn!$53:$53,""),
IF($C23="Nick Hull",_xlfn.XLOOKUP($B23,PROSPER_Hull!$1:$1,PROSPER_Hull!$53:$53,""),
IF($C23="Monika Kotwani",_xlfn.XLOOKUP($B23,PROSPER_Kotwani!$1:$1,PROSPER_Kotwani!$53:$53,""),
IF($C23="Jonathan Wellner",_xlfn.XLOOKUP($B23,PROSPER_Wellner!$1:$1,PROSPER_Wellner!$53:$53,""),
IF($C23="Travis Harvey",_xlfn.XLOOKUP($B23,PROSPER_Harvey!$1:$1,PROSPER_Harvey!$53:$53,""),""))))))))="","No Comment",IF(IF($C23="Christopher Lobo",_xlfn.XLOOKUP($B23,PROSPER_Lobo!$1:$1,PROSPER_Lobo!$53:$53,""),
IF($C23="Naren Baliga",_xlfn.XLOOKUP($B23,PROSPER_Baliga!$1:$1,PROSPER_Baliga!$53:$53,""),
IF($C23="Thorsten Huhn",_xlfn.XLOOKUP($B23,PROSPER_Huhn!$1:$1,PROSPER_Huhn!$53:$53,""),
IF($C23="Nick Hull",_xlfn.XLOOKUP($B23,PROSPER_Hull!$1:$1,PROSPER_Hull!$53:$53,""),
IF($C23="Monika Kotwani",_xlfn.XLOOKUP($B23,PROSPER_Kotwani!$1:$1,PROSPER_Kotwani!$53:$53,""),
IF($C23="Jonathan Wellner",_xlfn.XLOOKUP($B23,PROSPER_Wellner!$1:$1,PROSPER_Wellner!$53:$53,""),
IF($C23="Travis Harvey",_xlfn.XLOOKUP($B23,PROSPER_Harvey!$1:$1,PROSPER_Harvey!$53:$53,""),"")))))))="","",
IF($C23="Christopher Lobo",_xlfn.XLOOKUP($B23,PROSPER_Lobo!$1:$1,PROSPER_Lobo!$53:$53,""),
IF($C23="Naren Baliga",_xlfn.XLOOKUP($B23,PROSPER_Baliga!$1:$1,PROSPER_Baliga!$53:$53,""),
IF($C23="Thorsten Huhn",_xlfn.XLOOKUP($B23,PROSPER_Huhn!$1:$1,PROSPER_Huhn!$53:$53,""),
IF($C23="Nick Hull",_xlfn.XLOOKUP($B23,PROSPER_Hull!$1:$1,PROSPER_Hull!$53:$53,""),
IF($C23="Monika Kotwani",_xlfn.XLOOKUP($B23,PROSPER_Kotwani!$1:$1,PROSPER_Kotwani!$53:$53,""),
IF($C23="Jonathan Wellner",_xlfn.XLOOKUP($B23,PROSPER_Wellner!$1:$1,PROSPER_Wellner!$53:$53,""),
IF($C23="Travis Harvey",_xlfn.XLOOKUP($B23,PROSPER_Harvey!$1:$1,PROSPER_Harvey!$53:$53,""),"")))))))))</f>
        <v>No Comment</v>
      </c>
      <c r="GY23" s="133" t="str">
        <f>IF(IF(IF($C23="Christopher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Kotwani",_xlfn.XLOOKUP($B23,PROSPER_Kotwani!$1:$1,PROSPER_Kotwani!$54:$54,""),
IF($C23="Jonathan Wellner",_xlfn.XLOOKUP($B23,PROSPER_Wellner!$1:$1,PROSPER_Wellner!$54:$54,""),
IF($C23="Travis Harvey",_xlfn.XLOOKUP($B23,PROSPER_Harvey!$1:$1,PROSPER_Harvey!$54:$54,""),"")))))))="","",
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Kotwani",_xlfn.XLOOKUP($B23,PROSPER_Kotwani!$1:$1,PROSPER_Kotwani!$54:$54,""),
IF($C23="Jonathan Wellner",_xlfn.XLOOKUP($B23,PROSPER_Wellner!$1:$1,PROSPER_Wellner!$54:$54,""),
IF($C23="Travis Harvey",_xlfn.XLOOKUP($B23,PROSPER_Harvey!$1:$1,PROSPER_Harvey!$54:$54,""),""))))))))="","No Score",IF(IF($C23="Christopher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Kotwani",_xlfn.XLOOKUP($B23,PROSPER_Kotwani!$1:$1,PROSPER_Kotwani!$54:$54,""),
IF($C23="Jonathan Wellner",_xlfn.XLOOKUP($B23,PROSPER_Wellner!$1:$1,PROSPER_Wellner!$54:$54,""),
IF($C23="Travis Harvey",_xlfn.XLOOKUP($B23,PROSPER_Harvey!$1:$1,PROSPER_Harvey!$54:$54,""),"")))))))="","",
IF($C23="Christopher Lobo",_xlfn.XLOOKUP($B23,PROSPER_Lobo!$1:$1,PROSPER_Lobo!$54:$54,""),
IF($C23="Naren Baliga",_xlfn.XLOOKUP($B23,PROSPER_Baliga!$1:$1,PROSPER_Baliga!$54:$54,""),
IF($C23="Thorsten Huhn",_xlfn.XLOOKUP($B23,PROSPER_Huhn!$1:$1,PROSPER_Huhn!$54:$54,""),
IF($C23="Nick Hull",_xlfn.XLOOKUP($B23,PROSPER_Hull!$1:$1,PROSPER_Hull!$54:$54,""),
IF($C23="Monika Kotwani",_xlfn.XLOOKUP($B23,PROSPER_Kotwani!$1:$1,PROSPER_Kotwani!$54:$54,""),
IF($C23="Jonathan Wellner",_xlfn.XLOOKUP($B23,PROSPER_Wellner!$1:$1,PROSPER_Wellner!$54:$54,""),
IF($C23="Travis Harvey",_xlfn.XLOOKUP($B23,PROSPER_Harvey!$1:$1,PROSPER_Harvey!$54:$54,""),"")))))))))</f>
        <v>No Score</v>
      </c>
      <c r="GZ23" s="134" t="str">
        <f>IF(IF(IF($C23="Christopher Lobo",_xlfn.XLOOKUP($B23,PROSPER_Lobo!$1:$1,PROSPER_Lobo!$55:$55,""),
IF($C23="Naren Baliga",_xlfn.XLOOKUP($B23,PROSPER_Baliga!$1:$1,PROSPER_Baliga!$55:$55,""),
IF($C23="Thorsten Huhn",_xlfn.XLOOKUP($B23,PROSPER_Huhn!$1:$1,PROSPER_Huhn!$55:$55,""),
IF($C23="Nick Hull",_xlfn.XLOOKUP($B23,PROSPER_Hull!$1:$1,PROSPER_Hull!$55:$55,""),
IF($C23="Monika Kotwani",_xlfn.XLOOKUP($B23,PROSPER_Kotwani!$1:$1,PROSPER_Kotwani!$55:$55,""),
IF($C23="Jonathan Wellner",_xlfn.XLOOKUP($B23,PROSPER_Wellner!$1:$1,PROSPER_Wellner!$55:$55,""),
IF($C23="Travis Harvey",_xlfn.XLOOKUP($B23,PROSPER_Harvey!$1:$1,PROSPER_Harvey!$55:$55,""),"")))))))="","",
IF($C23="Christopher Lobo",_xlfn.XLOOKUP($B23,PROSPER_Lobo!$1:$1,PROSPER_Lobo!$55:$55,""),
IF($C23="Naren Baliga",_xlfn.XLOOKUP($B23,PROSPER_Baliga!$1:$1,PROSPER_Baliga!$55:$55,""),
IF($C23="Thorsten Huhn",_xlfn.XLOOKUP($B23,PROSPER_Huhn!$1:$1,PROSPER_Huhn!$55:$55,""),
IF($C23="Nick Hull",_xlfn.XLOOKUP($B23,PROSPER_Hull!$1:$1,PROSPER_Hull!$55:$55,""),
IF($C23="Monika Kotwani",_xlfn.XLOOKUP($B23,PROSPER_Kotwani!$1:$1,PROSPER_Kotwani!$55:$55,""),
IF($C23="Jonathan Wellner",_xlfn.XLOOKUP($B23,PROSPER_Wellner!$1:$1,PROSPER_Wellner!$55:$55,""),
IF($C23="Travis Harvey",_xlfn.XLOOKUP($B23,PROSPER_Harvey!$1:$1,PROSPER_Harvey!$55:$55,""),""))))))))="","No Comment",IF(IF($C23="Christopher Lobo",_xlfn.XLOOKUP($B23,PROSPER_Lobo!$1:$1,PROSPER_Lobo!$55:$55,""),
IF($C23="Naren Baliga",_xlfn.XLOOKUP($B23,PROSPER_Baliga!$1:$1,PROSPER_Baliga!$55:$55,""),
IF($C23="Thorsten Huhn",_xlfn.XLOOKUP($B23,PROSPER_Huhn!$1:$1,PROSPER_Huhn!$55:$55,""),
IF($C23="Nick Hull",_xlfn.XLOOKUP($B23,PROSPER_Hull!$1:$1,PROSPER_Hull!$55:$55,""),
IF($C23="Monika Kotwani",_xlfn.XLOOKUP($B23,PROSPER_Kotwani!$1:$1,PROSPER_Kotwani!$55:$55,""),
IF($C23="Jonathan Wellner",_xlfn.XLOOKUP($B23,PROSPER_Wellner!$1:$1,PROSPER_Wellner!$55:$55,""),
IF($C23="Travis Harvey",_xlfn.XLOOKUP($B23,PROSPER_Harvey!$1:$1,PROSPER_Harvey!$55:$55,""),"")))))))="","",
IF($C23="Christopher Lobo",_xlfn.XLOOKUP($B23,PROSPER_Lobo!$1:$1,PROSPER_Lobo!$55:$55,""),
IF($C23="Naren Baliga",_xlfn.XLOOKUP($B23,PROSPER_Baliga!$1:$1,PROSPER_Baliga!$55:$55,""),
IF($C23="Thorsten Huhn",_xlfn.XLOOKUP($B23,PROSPER_Huhn!$1:$1,PROSPER_Huhn!$55:$55,""),
IF($C23="Nick Hull",_xlfn.XLOOKUP($B23,PROSPER_Hull!$1:$1,PROSPER_Hull!$55:$55,""),
IF($C23="Monika Kotwani",_xlfn.XLOOKUP($B23,PROSPER_Kotwani!$1:$1,PROSPER_Kotwani!$55:$55,""),
IF($C23="Jonathan Wellner",_xlfn.XLOOKUP($B23,PROSPER_Wellner!$1:$1,PROSPER_Wellner!$55:$55,""),
IF($C23="Travis Harvey",_xlfn.XLOOKUP($B23,PROSPER_Harvey!$1:$1,PROSPER_Harvey!$55:$55,""),"")))))))))</f>
        <v>No Comment</v>
      </c>
      <c r="HA23" s="133" t="str">
        <f>IF(IF(IF($C23="Christopher Lobo",_xlfn.XLOOKUP($B23,PROSPER_Lobo!$1:$1,PROSPER_Lobo!$56:$56,""),
IF($C23="Naren Baliga",_xlfn.XLOOKUP($B23,PROSPER_Baliga!$1:$1,PROSPER_Baliga!$56:$56,""),
IF($C23="Thorsten Huhn",_xlfn.XLOOKUP($B23,PROSPER_Huhn!$1:$1,PROSPER_Huhn!$56:$56,""),
IF($C23="Nick Hull",_xlfn.XLOOKUP($B23,PROSPER_Hull!$1:$1,PROSPER_Hull!$56:$56,""),
IF($C23="Monika Kotwani",_xlfn.XLOOKUP($B23,PROSPER_Kotwani!$1:$1,PROSPER_Kotwani!$56:$56,""),
IF($C23="Jonathan Wellner",_xlfn.XLOOKUP($B23,PROSPER_Wellner!$1:$1,PROSPER_Wellner!$56:$56,""),
IF($C23="Travis Harvey",_xlfn.XLOOKUP($B23,PROSPER_Harvey!$1:$1,PROSPER_Harvey!$56:$56,""),"")))))))="","",
IF($C23="Christopher Lobo",_xlfn.XLOOKUP($B23,PROSPER_Lobo!$1:$1,PROSPER_Lobo!$56:$56,""),
IF($C23="Naren Baliga",_xlfn.XLOOKUP($B23,PROSPER_Baliga!$1:$1,PROSPER_Baliga!$56:$56,""),
IF($C23="Thorsten Huhn",_xlfn.XLOOKUP($B23,PROSPER_Huhn!$1:$1,PROSPER_Huhn!$56:$56,""),
IF($C23="Nick Hull",_xlfn.XLOOKUP($B23,PROSPER_Hull!$1:$1,PROSPER_Hull!$56:$56,""),
IF($C23="Monika Kotwani",_xlfn.XLOOKUP($B23,PROSPER_Kotwani!$1:$1,PROSPER_Kotwani!$56:$56,""),
IF($C23="Jonathan Wellner",_xlfn.XLOOKUP($B23,PROSPER_Wellner!$1:$1,PROSPER_Wellner!$56:$56,""),
IF($C23="Travis Harvey",_xlfn.XLOOKUP($B23,PROSPER_Harvey!$1:$1,PROSPER_Harvey!$56:$56,""),""))))))))="","No Score",IF(IF($C23="Christopher Lobo",_xlfn.XLOOKUP($B23,PROSPER_Lobo!$1:$1,PROSPER_Lobo!$56:$56,""),
IF($C23="Naren Baliga",_xlfn.XLOOKUP($B23,PROSPER_Baliga!$1:$1,PROSPER_Baliga!$56:$56,""),
IF($C23="Thorsten Huhn",_xlfn.XLOOKUP($B23,PROSPER_Huhn!$1:$1,PROSPER_Huhn!$56:$56,""),
IF($C23="Nick Hull",_xlfn.XLOOKUP($B23,PROSPER_Hull!$1:$1,PROSPER_Hull!$56:$56,""),
IF($C23="Monika Kotwani",_xlfn.XLOOKUP($B23,PROSPER_Kotwani!$1:$1,PROSPER_Kotwani!$56:$56,""),
IF($C23="Jonathan Wellner",_xlfn.XLOOKUP($B23,PROSPER_Wellner!$1:$1,PROSPER_Wellner!$56:$56,""),
IF($C23="Travis Harvey",_xlfn.XLOOKUP($B23,PROSPER_Harvey!$1:$1,PROSPER_Harvey!$56:$56,""),"")))))))="","",
IF($C23="Christopher Lobo",_xlfn.XLOOKUP($B23,PROSPER_Lobo!$1:$1,PROSPER_Lobo!$56:$56,""),
IF($C23="Naren Baliga",_xlfn.XLOOKUP($B23,PROSPER_Baliga!$1:$1,PROSPER_Baliga!$56:$56,""),
IF($C23="Thorsten Huhn",_xlfn.XLOOKUP($B23,PROSPER_Huhn!$1:$1,PROSPER_Huhn!$56:$56,""),
IF($C23="Nick Hull",_xlfn.XLOOKUP($B23,PROSPER_Hull!$1:$1,PROSPER_Hull!$56:$56,""),
IF($C23="Monika Kotwani",_xlfn.XLOOKUP($B23,PROSPER_Kotwani!$1:$1,PROSPER_Kotwani!$56:$56,""),
IF($C23="Jonathan Wellner",_xlfn.XLOOKUP($B23,PROSPER_Wellner!$1:$1,PROSPER_Wellner!$56:$56,""),
IF($C23="Travis Harvey",_xlfn.XLOOKUP($B23,PROSPER_Harvey!$1:$1,PROSPER_Harvey!$56:$56,""),"")))))))))</f>
        <v>No Score</v>
      </c>
      <c r="HB23" s="134" t="str">
        <f>IF(IF(IF($C23="Christopher Lobo",_xlfn.XLOOKUP($B23,PROSPER_Lobo!$1:$1,PROSPER_Lobo!$57:$57,""),
IF($C23="Naren Baliga",_xlfn.XLOOKUP($B23,PROSPER_Baliga!$1:$1,PROSPER_Baliga!$57:$57,""),
IF($C23="Thorsten Huhn",_xlfn.XLOOKUP($B23,PROSPER_Huhn!$1:$1,PROSPER_Huhn!$57:$57,""),
IF($C23="Nick Hull",_xlfn.XLOOKUP($B23,PROSPER_Hull!$1:$1,PROSPER_Hull!$57:$57,""),
IF($C23="Monika Kotwani",_xlfn.XLOOKUP($B23,PROSPER_Kotwani!$1:$1,PROSPER_Kotwani!$57:$57,""),
IF($C23="Jonathan Wellner",_xlfn.XLOOKUP($B23,PROSPER_Wellner!$1:$1,PROSPER_Wellner!$57:$57,""),
IF($C23="Travis Harvey",_xlfn.XLOOKUP($B23,PROSPER_Harvey!$1:$1,PROSPER_Harvey!$57:$57,""),"")))))))="","",
IF($C23="Christopher Lobo",_xlfn.XLOOKUP($B23,PROSPER_Lobo!$1:$1,PROSPER_Lobo!$57:$57,""),
IF($C23="Naren Baliga",_xlfn.XLOOKUP($B23,PROSPER_Baliga!$1:$1,PROSPER_Baliga!$57:$57,""),
IF($C23="Thorsten Huhn",_xlfn.XLOOKUP($B23,PROSPER_Huhn!$1:$1,PROSPER_Huhn!$57:$57,""),
IF($C23="Nick Hull",_xlfn.XLOOKUP($B23,PROSPER_Hull!$1:$1,PROSPER_Hull!$57:$57,""),
IF($C23="Monika Kotwani",_xlfn.XLOOKUP($B23,PROSPER_Kotwani!$1:$1,PROSPER_Kotwani!$57:$57,""),
IF($C23="Jonathan Wellner",_xlfn.XLOOKUP($B23,PROSPER_Wellner!$1:$1,PROSPER_Wellner!$57:$57,""),
IF($C23="Travis Harvey",_xlfn.XLOOKUP($B23,PROSPER_Harvey!$1:$1,PROSPER_Harvey!$57:$57,""),""))))))))="","No Comment",IF(IF($C23="Christopher Lobo",_xlfn.XLOOKUP($B23,PROSPER_Lobo!$1:$1,PROSPER_Lobo!$57:$57,""),
IF($C23="Naren Baliga",_xlfn.XLOOKUP($B23,PROSPER_Baliga!$1:$1,PROSPER_Baliga!$57:$57,""),
IF($C23="Thorsten Huhn",_xlfn.XLOOKUP($B23,PROSPER_Huhn!$1:$1,PROSPER_Huhn!$57:$57,""),
IF($C23="Nick Hull",_xlfn.XLOOKUP($B23,PROSPER_Hull!$1:$1,PROSPER_Hull!$57:$57,""),
IF($C23="Monika Kotwani",_xlfn.XLOOKUP($B23,PROSPER_Kotwani!$1:$1,PROSPER_Kotwani!$57:$57,""),
IF($C23="Jonathan Wellner",_xlfn.XLOOKUP($B23,PROSPER_Wellner!$1:$1,PROSPER_Wellner!$57:$57,""),
IF($C23="Travis Harvey",_xlfn.XLOOKUP($B23,PROSPER_Harvey!$1:$1,PROSPER_Harvey!$57:$57,""),"")))))))="","",
IF($C23="Christopher Lobo",_xlfn.XLOOKUP($B23,PROSPER_Lobo!$1:$1,PROSPER_Lobo!$57:$57,""),
IF($C23="Naren Baliga",_xlfn.XLOOKUP($B23,PROSPER_Baliga!$1:$1,PROSPER_Baliga!$57:$57,""),
IF($C23="Thorsten Huhn",_xlfn.XLOOKUP($B23,PROSPER_Huhn!$1:$1,PROSPER_Huhn!$57:$57,""),
IF($C23="Nick Hull",_xlfn.XLOOKUP($B23,PROSPER_Hull!$1:$1,PROSPER_Hull!$57:$57,""),
IF($C23="Monika Kotwani",_xlfn.XLOOKUP($B23,PROSPER_Kotwani!$1:$1,PROSPER_Kotwani!$57:$57,""),
IF($C23="Jonathan Wellner",_xlfn.XLOOKUP($B23,PROSPER_Wellner!$1:$1,PROSPER_Wellner!$57:$57,""),
IF($C23="Travis Harvey",_xlfn.XLOOKUP($B23,PROSPER_Harvey!$1:$1,PROSPER_Harvey!$57:$57,""),"")))))))))</f>
        <v>No Comment</v>
      </c>
      <c r="HC23" s="192">
        <f t="shared" si="202"/>
        <v>0</v>
      </c>
      <c r="HD23" s="135" t="str">
        <f>_xlfn.XLOOKUP(B23,PROSPERInitial_Query!$E:$E,PROSPERInitial_Query!$AK:$AK,"",,-1)</f>
        <v>10</v>
      </c>
      <c r="HE23" s="136" t="str">
        <f t="shared" si="94"/>
        <v>Jan Newman4 - SuccessServices Quality</v>
      </c>
      <c r="HF23" s="136" t="str">
        <f>_xlfn.XLOOKUP(HE23,PROSPERDelta_Query!BK:BK,PROSPERDelta_Query!AX:AX,"",,-1)</f>
        <v/>
      </c>
      <c r="HG23" s="137">
        <f t="shared" si="203"/>
        <v>10</v>
      </c>
      <c r="HH23" s="137" t="str">
        <f>IF(IF(IF($C23="Christopher Lobo",_xlfn.XLOOKUP($B23,PROSPER_Lobo!$1:$1,PROSPER_Lobo!$58:$58,""),
IF($C23="Naren Baliga",_xlfn.XLOOKUP($B23,PROSPER_Baliga!$1:$1,PROSPER_Baliga!$58:$58,""),
IF($C23="Thorsten Huhn",_xlfn.XLOOKUP($B23,PROSPER_Huhn!$1:$1,PROSPER_Huhn!$58:$58,""),
IF($C23="Nick Hull",_xlfn.XLOOKUP($B23,PROSPER_Hull!$1:$1,PROSPER_Hull!$58:$58,""),
IF($C23="Monika Kotwani",_xlfn.XLOOKUP($B23,PROSPER_Kotwani!$1:$1,PROSPER_Kotwani!$58:$58,""),
IF($C23="Jonathan Wellner",_xlfn.XLOOKUP($B23,PROSPER_Wellner!$1:$1,PROSPER_Wellner!$58:$58,""),
IF($C23="Travis Harvey",_xlfn.XLOOKUP($B23,PROSPER_Harvey!$1:$1,PROSPER_Harvey!$58:$58,""),"")))))))="","",
IF($C23="Christopher Lobo",_xlfn.XLOOKUP($B23,PROSPER_Lobo!$1:$1,PROSPER_Lobo!$58:$58,""),
IF($C23="Naren Baliga",_xlfn.XLOOKUP($B23,PROSPER_Baliga!$1:$1,PROSPER_Baliga!$58:$58,""),
IF($C23="Thorsten Huhn",_xlfn.XLOOKUP($B23,PROSPER_Huhn!$1:$1,PROSPER_Huhn!$58:$58,""),
IF($C23="Nick Hull",_xlfn.XLOOKUP($B23,PROSPER_Hull!$1:$1,PROSPER_Hull!$58:$58,""),
IF($C23="Monika Kotwani",_xlfn.XLOOKUP($B23,PROSPER_Kotwani!$1:$1,PROSPER_Kotwani!$58:$58,""),
IF($C23="Jonathan Wellner",_xlfn.XLOOKUP($B23,PROSPER_Wellner!$1:$1,PROSPER_Wellner!$58:$58,""),
IF($C23="Travis Harvey",_xlfn.XLOOKUP($B23,PROSPER_Harvey!$1:$1,PROSPER_Harvey!$58:$58,""),""))))))))="","No Score",IF(IF($C23="Christopher Lobo",_xlfn.XLOOKUP($B23,PROSPER_Lobo!$1:$1,PROSPER_Lobo!$58:$58,""),
IF($C23="Naren Baliga",_xlfn.XLOOKUP($B23,PROSPER_Baliga!$1:$1,PROSPER_Baliga!$58:$58,""),
IF($C23="Thorsten Huhn",_xlfn.XLOOKUP($B23,PROSPER_Huhn!$1:$1,PROSPER_Huhn!$58:$58,""),
IF($C23="Nick Hull",_xlfn.XLOOKUP($B23,PROSPER_Hull!$1:$1,PROSPER_Hull!$58:$58,""),
IF($C23="Monika Kotwani",_xlfn.XLOOKUP($B23,PROSPER_Kotwani!$1:$1,PROSPER_Kotwani!$58:$58,""),
IF($C23="Jonathan Wellner",_xlfn.XLOOKUP($B23,PROSPER_Wellner!$1:$1,PROSPER_Wellner!$58:$58,""),
IF($C23="Travis Harvey",_xlfn.XLOOKUP($B23,PROSPER_Harvey!$1:$1,PROSPER_Harvey!$58:$58,""),"")))))))="","",
IF($C23="Christopher Lobo",_xlfn.XLOOKUP($B23,PROSPER_Lobo!$1:$1,PROSPER_Lobo!$58:$58,""),
IF($C23="Naren Baliga",_xlfn.XLOOKUP($B23,PROSPER_Baliga!$1:$1,PROSPER_Baliga!$58:$58,""),
IF($C23="Thorsten Huhn",_xlfn.XLOOKUP($B23,PROSPER_Huhn!$1:$1,PROSPER_Huhn!$58:$58,""),
IF($C23="Nick Hull",_xlfn.XLOOKUP($B23,PROSPER_Hull!$1:$1,PROSPER_Hull!$58:$58,""),
IF($C23="Monika Kotwani",_xlfn.XLOOKUP($B23,PROSPER_Kotwani!$1:$1,PROSPER_Kotwani!$58:$58,""),
IF($C23="Jonathan Wellner",_xlfn.XLOOKUP($B23,PROSPER_Wellner!$1:$1,PROSPER_Wellner!$58:$58,""),
IF($C23="Travis Harvey",_xlfn.XLOOKUP($B23,PROSPER_Harvey!$1:$1,PROSPER_Harvey!$58:$58,""),"")))))))))</f>
        <v>No Score</v>
      </c>
      <c r="HI23" s="138" t="str">
        <f>IF(IF(IF($C23="Christopher Lobo",_xlfn.XLOOKUP($B23,PROSPER_Lobo!$1:$1,PROSPER_Lobo!$59:$59,""),
IF($C23="Naren Baliga",_xlfn.XLOOKUP($B23,PROSPER_Baliga!$1:$1,PROSPER_Baliga!$59:$59,""),
IF($C23="Thorsten Huhn",_xlfn.XLOOKUP($B23,PROSPER_Huhn!$1:$1,PROSPER_Huhn!$59:$59,""),
IF($C23="Nick Hull",_xlfn.XLOOKUP($B23,PROSPER_Hull!$1:$1,PROSPER_Hull!$59:$59,""),
IF($C23="Monika Kotwani",_xlfn.XLOOKUP($B23,PROSPER_Kotwani!$1:$1,PROSPER_Kotwani!$59:$59,""),
IF($C23="Jonathan Wellner",_xlfn.XLOOKUP($B23,PROSPER_Wellner!$1:$1,PROSPER_Wellner!$59:$59,""),
IF($C23="Travis Harvey",_xlfn.XLOOKUP($B23,PROSPER_Harvey!$1:$1,PROSPER_Harvey!$59:$59,""),"")))))))="","",
IF($C23="Christopher Lobo",_xlfn.XLOOKUP($B23,PROSPER_Lobo!$1:$1,PROSPER_Lobo!$59:$59,""),
IF($C23="Naren Baliga",_xlfn.XLOOKUP($B23,PROSPER_Baliga!$1:$1,PROSPER_Baliga!$59:$59,""),
IF($C23="Thorsten Huhn",_xlfn.XLOOKUP($B23,PROSPER_Huhn!$1:$1,PROSPER_Huhn!$59:$59,""),
IF($C23="Nick Hull",_xlfn.XLOOKUP($B23,PROSPER_Hull!$1:$1,PROSPER_Hull!$59:$59,""),
IF($C23="Monika Kotwani",_xlfn.XLOOKUP($B23,PROSPER_Kotwani!$1:$1,PROSPER_Kotwani!$59:$59,""),
IF($C23="Jonathan Wellner",_xlfn.XLOOKUP($B23,PROSPER_Wellner!$1:$1,PROSPER_Wellner!$59:$59,""),
IF($C23="Travis Harvey",_xlfn.XLOOKUP($B23,PROSPER_Harvey!$1:$1,PROSPER_Harvey!$59:$59,""),""))))))))="","No Comment",IF(IF($C23="Christopher Lobo",_xlfn.XLOOKUP($B23,PROSPER_Lobo!$1:$1,PROSPER_Lobo!$59:$59,""),
IF($C23="Naren Baliga",_xlfn.XLOOKUP($B23,PROSPER_Baliga!$1:$1,PROSPER_Baliga!$59:$59,""),
IF($C23="Thorsten Huhn",_xlfn.XLOOKUP($B23,PROSPER_Huhn!$1:$1,PROSPER_Huhn!$59:$59,""),
IF($C23="Nick Hull",_xlfn.XLOOKUP($B23,PROSPER_Hull!$1:$1,PROSPER_Hull!$59:$59,""),
IF($C23="Monika Kotwani",_xlfn.XLOOKUP($B23,PROSPER_Kotwani!$1:$1,PROSPER_Kotwani!$59:$59,""),
IF($C23="Jonathan Wellner",_xlfn.XLOOKUP($B23,PROSPER_Wellner!$1:$1,PROSPER_Wellner!$59:$59,""),
IF($C23="Travis Harvey",_xlfn.XLOOKUP($B23,PROSPER_Harvey!$1:$1,PROSPER_Harvey!$59:$59,""),"")))))))="","",
IF($C23="Christopher Lobo",_xlfn.XLOOKUP($B23,PROSPER_Lobo!$1:$1,PROSPER_Lobo!$59:$59,""),
IF($C23="Naren Baliga",_xlfn.XLOOKUP($B23,PROSPER_Baliga!$1:$1,PROSPER_Baliga!$59:$59,""),
IF($C23="Thorsten Huhn",_xlfn.XLOOKUP($B23,PROSPER_Huhn!$1:$1,PROSPER_Huhn!$59:$59,""),
IF($C23="Nick Hull",_xlfn.XLOOKUP($B23,PROSPER_Hull!$1:$1,PROSPER_Hull!$59:$59,""),
IF($C23="Monika Kotwani",_xlfn.XLOOKUP($B23,PROSPER_Kotwani!$1:$1,PROSPER_Kotwani!$59:$59,""),
IF($C23="Jonathan Wellner",_xlfn.XLOOKUP($B23,PROSPER_Wellner!$1:$1,PROSPER_Wellner!$59:$59,""),
IF($C23="Travis Harvey",_xlfn.XLOOKUP($B23,PROSPER_Harvey!$1:$1,PROSPER_Harvey!$59:$59,""),"")))))))))</f>
        <v>No Comment</v>
      </c>
      <c r="HJ23" s="188">
        <f t="shared" si="204"/>
        <v>10</v>
      </c>
      <c r="HK23" s="135" t="str">
        <f>_xlfn.XLOOKUP(B23,PROSPERInitial_Query!$E:$E,PROSPERInitial_Query!$AL:$AL,"",,-1)</f>
        <v>10</v>
      </c>
      <c r="HL23" s="136" t="str">
        <f t="shared" si="97"/>
        <v>Jan Newman4 - SuccessEscalation Management</v>
      </c>
      <c r="HM23" s="136" t="str">
        <f>_xlfn.XLOOKUP(HL23,PROSPERDelta_Query!BK:BK,PROSPERDelta_Query!AY:AY,"",,-1)</f>
        <v/>
      </c>
      <c r="HN23" s="137">
        <f t="shared" si="205"/>
        <v>10</v>
      </c>
      <c r="HO23" s="137" t="str">
        <f>IF(IF(IF($C23="Christopher Lobo",_xlfn.XLOOKUP($B23,PROSPER_Lobo!$1:$1,PROSPER_Lobo!$60:$60,""),
IF($C23="Naren Baliga",_xlfn.XLOOKUP($B23,PROSPER_Baliga!$1:$1,PROSPER_Baliga!$60:$60,""),
IF($C23="Thorsten Huhn",_xlfn.XLOOKUP($B23,PROSPER_Huhn!$1:$1,PROSPER_Huhn!$60:$60,""),
IF($C23="Nick Hull",_xlfn.XLOOKUP($B23,PROSPER_Hull!$1:$1,PROSPER_Hull!$60:$60,""),
IF($C23="Monika Kotwani",_xlfn.XLOOKUP($B23,PROSPER_Kotwani!$1:$1,PROSPER_Kotwani!$60:$60,""),
IF($C23="Jonathan Wellner",_xlfn.XLOOKUP($B23,PROSPER_Wellner!$1:$1,PROSPER_Wellner!$60:$60,""),
IF($C23="Travis Harvey",_xlfn.XLOOKUP($B23,PROSPER_Harvey!$1:$1,PROSPER_Harvey!$60:$60,""),"")))))))="","",
IF($C23="Christopher Lobo",_xlfn.XLOOKUP($B23,PROSPER_Lobo!$1:$1,PROSPER_Lobo!$60:$60,""),
IF($C23="Naren Baliga",_xlfn.XLOOKUP($B23,PROSPER_Baliga!$1:$1,PROSPER_Baliga!$60:$60,""),
IF($C23="Thorsten Huhn",_xlfn.XLOOKUP($B23,PROSPER_Huhn!$1:$1,PROSPER_Huhn!$60:$60,""),
IF($C23="Nick Hull",_xlfn.XLOOKUP($B23,PROSPER_Hull!$1:$1,PROSPER_Hull!$60:$60,""),
IF($C23="Monika Kotwani",_xlfn.XLOOKUP($B23,PROSPER_Kotwani!$1:$1,PROSPER_Kotwani!$60:$60,""),
IF($C23="Jonathan Wellner",_xlfn.XLOOKUP($B23,PROSPER_Wellner!$1:$1,PROSPER_Wellner!$60:$60,""),
IF($C23="Travis Harvey",_xlfn.XLOOKUP($B23,PROSPER_Harvey!$1:$1,PROSPER_Harvey!$60:$60,""),""))))))))="","No Score",IF(IF($C23="Christopher Lobo",_xlfn.XLOOKUP($B23,PROSPER_Lobo!$1:$1,PROSPER_Lobo!$60:$60,""),
IF($C23="Naren Baliga",_xlfn.XLOOKUP($B23,PROSPER_Baliga!$1:$1,PROSPER_Baliga!$60:$60,""),
IF($C23="Thorsten Huhn",_xlfn.XLOOKUP($B23,PROSPER_Huhn!$1:$1,PROSPER_Huhn!$60:$60,""),
IF($C23="Nick Hull",_xlfn.XLOOKUP($B23,PROSPER_Hull!$1:$1,PROSPER_Hull!$60:$60,""),
IF($C23="Monika Kotwani",_xlfn.XLOOKUP($B23,PROSPER_Kotwani!$1:$1,PROSPER_Kotwani!$60:$60,""),
IF($C23="Jonathan Wellner",_xlfn.XLOOKUP($B23,PROSPER_Wellner!$1:$1,PROSPER_Wellner!$60:$60,""),
IF($C23="Travis Harvey",_xlfn.XLOOKUP($B23,PROSPER_Harvey!$1:$1,PROSPER_Harvey!$60:$60,""),"")))))))="","",
IF($C23="Christopher Lobo",_xlfn.XLOOKUP($B23,PROSPER_Lobo!$1:$1,PROSPER_Lobo!$60:$60,""),
IF($C23="Naren Baliga",_xlfn.XLOOKUP($B23,PROSPER_Baliga!$1:$1,PROSPER_Baliga!$60:$60,""),
IF($C23="Thorsten Huhn",_xlfn.XLOOKUP($B23,PROSPER_Huhn!$1:$1,PROSPER_Huhn!$60:$60,""),
IF($C23="Nick Hull",_xlfn.XLOOKUP($B23,PROSPER_Hull!$1:$1,PROSPER_Hull!$60:$60,""),
IF($C23="Monika Kotwani",_xlfn.XLOOKUP($B23,PROSPER_Kotwani!$1:$1,PROSPER_Kotwani!$60:$60,""),
IF($C23="Jonathan Wellner",_xlfn.XLOOKUP($B23,PROSPER_Wellner!$1:$1,PROSPER_Wellner!$60:$60,""),
IF($C23="Travis Harvey",_xlfn.XLOOKUP($B23,PROSPER_Harvey!$1:$1,PROSPER_Harvey!$60:$60,""),"")))))))))</f>
        <v>No Score</v>
      </c>
      <c r="HP23" s="138" t="str">
        <f>IF(IF(IF($C23="Christopher Lobo",_xlfn.XLOOKUP($B23,PROSPER_Lobo!$1:$1,PROSPER_Lobo!$61:$61,""),
IF($C23="Naren Baliga",_xlfn.XLOOKUP($B23,PROSPER_Baliga!$1:$1,PROSPER_Baliga!$61:$61,""),
IF($C23="Thorsten Huhn",_xlfn.XLOOKUP($B23,PROSPER_Huhn!$1:$1,PROSPER_Huhn!$61:$61,""),
IF($C23="Nick Hull",_xlfn.XLOOKUP($B23,PROSPER_Hull!$1:$1,PROSPER_Hull!$61:$61,""),
IF($C23="Monika Kotwani",_xlfn.XLOOKUP($B23,PROSPER_Kotwani!$1:$1,PROSPER_Kotwani!$61:$61,""),
IF($C23="Jonathan Wellner",_xlfn.XLOOKUP($B23,PROSPER_Wellner!$1:$1,PROSPER_Wellner!$61:$61,""),
IF($C23="Travis Harvey",_xlfn.XLOOKUP($B23,PROSPER_Harvey!$1:$1,PROSPER_Harvey!$61:$61,""),"")))))))="","",
IF($C23="Christopher Lobo",_xlfn.XLOOKUP($B23,PROSPER_Lobo!$1:$1,PROSPER_Lobo!$61:$61,""),
IF($C23="Naren Baliga",_xlfn.XLOOKUP($B23,PROSPER_Baliga!$1:$1,PROSPER_Baliga!$61:$61,""),
IF($C23="Thorsten Huhn",_xlfn.XLOOKUP($B23,PROSPER_Huhn!$1:$1,PROSPER_Huhn!$61:$61,""),
IF($C23="Nick Hull",_xlfn.XLOOKUP($B23,PROSPER_Hull!$1:$1,PROSPER_Hull!$61:$61,""),
IF($C23="Monika Kotwani",_xlfn.XLOOKUP($B23,PROSPER_Kotwani!$1:$1,PROSPER_Kotwani!$61:$61,""),
IF($C23="Jonathan Wellner",_xlfn.XLOOKUP($B23,PROSPER_Wellner!$1:$1,PROSPER_Wellner!$61:$61,""),
IF($C23="Travis Harvey",_xlfn.XLOOKUP($B23,PROSPER_Harvey!$1:$1,PROSPER_Harvey!$61:$61,""),""))))))))="","No Comment",IF(IF($C23="Christopher Lobo",_xlfn.XLOOKUP($B23,PROSPER_Lobo!$1:$1,PROSPER_Lobo!$61:$61,""),
IF($C23="Naren Baliga",_xlfn.XLOOKUP($B23,PROSPER_Baliga!$1:$1,PROSPER_Baliga!$61:$61,""),
IF($C23="Thorsten Huhn",_xlfn.XLOOKUP($B23,PROSPER_Huhn!$1:$1,PROSPER_Huhn!$61:$61,""),
IF($C23="Nick Hull",_xlfn.XLOOKUP($B23,PROSPER_Hull!$1:$1,PROSPER_Hull!$61:$61,""),
IF($C23="Monika Kotwani",_xlfn.XLOOKUP($B23,PROSPER_Kotwani!$1:$1,PROSPER_Kotwani!$61:$61,""),
IF($C23="Jonathan Wellner",_xlfn.XLOOKUP($B23,PROSPER_Wellner!$1:$1,PROSPER_Wellner!$61:$61,""),
IF($C23="Travis Harvey",_xlfn.XLOOKUP($B23,PROSPER_Harvey!$1:$1,PROSPER_Harvey!$61:$61,""),"")))))))="","",
IF($C23="Christopher Lobo",_xlfn.XLOOKUP($B23,PROSPER_Lobo!$1:$1,PROSPER_Lobo!$61:$61,""),
IF($C23="Naren Baliga",_xlfn.XLOOKUP($B23,PROSPER_Baliga!$1:$1,PROSPER_Baliga!$61:$61,""),
IF($C23="Thorsten Huhn",_xlfn.XLOOKUP($B23,PROSPER_Huhn!$1:$1,PROSPER_Huhn!$61:$61,""),
IF($C23="Nick Hull",_xlfn.XLOOKUP($B23,PROSPER_Hull!$1:$1,PROSPER_Hull!$61:$61,""),
IF($C23="Monika Kotwani",_xlfn.XLOOKUP($B23,PROSPER_Kotwani!$1:$1,PROSPER_Kotwani!$61:$61,""),
IF($C23="Jonathan Wellner",_xlfn.XLOOKUP($B23,PROSPER_Wellner!$1:$1,PROSPER_Wellner!$61:$61,""),
IF($C23="Travis Harvey",_xlfn.XLOOKUP($B23,PROSPER_Harvey!$1:$1,PROSPER_Harvey!$61:$61,""),"")))))))))</f>
        <v>No Comment</v>
      </c>
      <c r="HQ23" s="188">
        <f t="shared" si="206"/>
        <v>10</v>
      </c>
      <c r="HR23" s="135" t="str">
        <f>_xlfn.XLOOKUP(B23,PROSPERInitial_Query!$E:$E,PROSPERInitial_Query!$AM:$AM,"",,-1)</f>
        <v>10</v>
      </c>
      <c r="HS23" s="136" t="str">
        <f t="shared" si="100"/>
        <v>Jan Newman4 - SuccessExpanding / Renewing the Business</v>
      </c>
      <c r="HT23" s="136" t="str">
        <f>_xlfn.XLOOKUP(HS23,PROSPERDelta_Query!BK:BK,PROSPERDelta_Query!AZ:AZ,"",,-1)</f>
        <v/>
      </c>
      <c r="HU23" s="137">
        <f t="shared" si="207"/>
        <v>10</v>
      </c>
      <c r="HV23" s="137" t="str">
        <f>IF(IF(IF($C23="Christopher Lobo",_xlfn.XLOOKUP($B23,PROSPER_Lobo!$1:$1,PROSPER_Lobo!$62:$62,""),
IF($C23="Naren Baliga",_xlfn.XLOOKUP($B23,PROSPER_Baliga!$1:$1,PROSPER_Baliga!$62:$62,""),
IF($C23="Thorsten Huhn",_xlfn.XLOOKUP($B23,PROSPER_Huhn!$1:$1,PROSPER_Huhn!$62:$62,""),
IF($C23="Nick Hull",_xlfn.XLOOKUP($B23,PROSPER_Hull!$1:$1,PROSPER_Hull!$62:$62,""),
IF($C23="Monika Kotwani",_xlfn.XLOOKUP($B23,PROSPER_Kotwani!$1:$1,PROSPER_Kotwani!$62:$62,""),
IF($C23="Jonathan Wellner",_xlfn.XLOOKUP($B23,PROSPER_Wellner!$1:$1,PROSPER_Wellner!$62:$62,""),
IF($C23="Travis Harvey",_xlfn.XLOOKUP($B23,PROSPER_Harvey!$1:$1,PROSPER_Harvey!$62:$62,""),"")))))))="","",
IF($C23="Christopher Lobo",_xlfn.XLOOKUP($B23,PROSPER_Lobo!$1:$1,PROSPER_Lobo!$62:$62,""),
IF($C23="Naren Baliga",_xlfn.XLOOKUP($B23,PROSPER_Baliga!$1:$1,PROSPER_Baliga!$62:$62,""),
IF($C23="Thorsten Huhn",_xlfn.XLOOKUP($B23,PROSPER_Huhn!$1:$1,PROSPER_Huhn!$62:$62,""),
IF($C23="Nick Hull",_xlfn.XLOOKUP($B23,PROSPER_Hull!$1:$1,PROSPER_Hull!$62:$62,""),
IF($C23="Monika Kotwani",_xlfn.XLOOKUP($B23,PROSPER_Kotwani!$1:$1,PROSPER_Kotwani!$62:$62,""),
IF($C23="Jonathan Wellner",_xlfn.XLOOKUP($B23,PROSPER_Wellner!$1:$1,PROSPER_Wellner!$62:$62,""),
IF($C23="Travis Harvey",_xlfn.XLOOKUP($B23,PROSPER_Harvey!$1:$1,PROSPER_Harvey!$62:$62,""),""))))))))="","No Score",IF(IF($C23="Christopher Lobo",_xlfn.XLOOKUP($B23,PROSPER_Lobo!$1:$1,PROSPER_Lobo!$62:$62,""),
IF($C23="Naren Baliga",_xlfn.XLOOKUP($B23,PROSPER_Baliga!$1:$1,PROSPER_Baliga!$62:$62,""),
IF($C23="Thorsten Huhn",_xlfn.XLOOKUP($B23,PROSPER_Huhn!$1:$1,PROSPER_Huhn!$62:$62,""),
IF($C23="Nick Hull",_xlfn.XLOOKUP($B23,PROSPER_Hull!$1:$1,PROSPER_Hull!$62:$62,""),
IF($C23="Monika Kotwani",_xlfn.XLOOKUP($B23,PROSPER_Kotwani!$1:$1,PROSPER_Kotwani!$62:$62,""),
IF($C23="Jonathan Wellner",_xlfn.XLOOKUP($B23,PROSPER_Wellner!$1:$1,PROSPER_Wellner!$62:$62,""),
IF($C23="Travis Harvey",_xlfn.XLOOKUP($B23,PROSPER_Harvey!$1:$1,PROSPER_Harvey!$62:$62,""),"")))))))="","",
IF($C23="Christopher Lobo",_xlfn.XLOOKUP($B23,PROSPER_Lobo!$1:$1,PROSPER_Lobo!$62:$62,""),
IF($C23="Naren Baliga",_xlfn.XLOOKUP($B23,PROSPER_Baliga!$1:$1,PROSPER_Baliga!$62:$62,""),
IF($C23="Thorsten Huhn",_xlfn.XLOOKUP($B23,PROSPER_Huhn!$1:$1,PROSPER_Huhn!$62:$62,""),
IF($C23="Nick Hull",_xlfn.XLOOKUP($B23,PROSPER_Hull!$1:$1,PROSPER_Hull!$62:$62,""),
IF($C23="Monika Kotwani",_xlfn.XLOOKUP($B23,PROSPER_Kotwani!$1:$1,PROSPER_Kotwani!$62:$62,""),
IF($C23="Jonathan Wellner",_xlfn.XLOOKUP($B23,PROSPER_Wellner!$1:$1,PROSPER_Wellner!$62:$62,""),
IF($C23="Travis Harvey",_xlfn.XLOOKUP($B23,PROSPER_Harvey!$1:$1,PROSPER_Harvey!$62:$62,""),"")))))))))</f>
        <v>No Score</v>
      </c>
      <c r="HW23" s="138" t="str">
        <f>IF(IF(IF($C23="Christopher Lobo",_xlfn.XLOOKUP($B23,PROSPER_Lobo!$1:$1,PROSPER_Lobo!$63:$63,""),
IF($C23="Naren Baliga",_xlfn.XLOOKUP($B23,PROSPER_Baliga!$1:$1,PROSPER_Baliga!$63:$63,""),
IF($C23="Thorsten Huhn",_xlfn.XLOOKUP($B23,PROSPER_Huhn!$1:$1,PROSPER_Huhn!$63:$63,""),
IF($C23="Nick Hull",_xlfn.XLOOKUP($B23,PROSPER_Hull!$1:$1,PROSPER_Hull!$63:$63,""),
IF($C23="Monika Kotwani",_xlfn.XLOOKUP($B23,PROSPER_Kotwani!$1:$1,PROSPER_Kotwani!$63:$63,""),
IF($C23="Jonathan Wellner",_xlfn.XLOOKUP($B23,PROSPER_Wellner!$1:$1,PROSPER_Wellner!$63:$63,""),
IF($C23="Travis Harvey",_xlfn.XLOOKUP($B23,PROSPER_Harvey!$1:$1,PROSPER_Harvey!$63:$63,""),"")))))))="","",
IF($C23="Christopher Lobo",_xlfn.XLOOKUP($B23,PROSPER_Lobo!$1:$1,PROSPER_Lobo!$63:$63,""),
IF($C23="Naren Baliga",_xlfn.XLOOKUP($B23,PROSPER_Baliga!$1:$1,PROSPER_Baliga!$63:$63,""),
IF($C23="Thorsten Huhn",_xlfn.XLOOKUP($B23,PROSPER_Huhn!$1:$1,PROSPER_Huhn!$63:$63,""),
IF($C23="Nick Hull",_xlfn.XLOOKUP($B23,PROSPER_Hull!$1:$1,PROSPER_Hull!$63:$63,""),
IF($C23="Monika Kotwani",_xlfn.XLOOKUP($B23,PROSPER_Kotwani!$1:$1,PROSPER_Kotwani!$63:$63,""),
IF($C23="Jonathan Wellner",_xlfn.XLOOKUP($B23,PROSPER_Wellner!$1:$1,PROSPER_Wellner!$63:$63,""),
IF($C23="Travis Harvey",_xlfn.XLOOKUP($B23,PROSPER_Harvey!$1:$1,PROSPER_Harvey!$63:$63,""),""))))))))="","No Comment",IF(IF($C23="Christopher Lobo",_xlfn.XLOOKUP($B23,PROSPER_Lobo!$1:$1,PROSPER_Lobo!$63:$63,""),
IF($C23="Naren Baliga",_xlfn.XLOOKUP($B23,PROSPER_Baliga!$1:$1,PROSPER_Baliga!$63:$63,""),
IF($C23="Thorsten Huhn",_xlfn.XLOOKUP($B23,PROSPER_Huhn!$1:$1,PROSPER_Huhn!$63:$63,""),
IF($C23="Nick Hull",_xlfn.XLOOKUP($B23,PROSPER_Hull!$1:$1,PROSPER_Hull!$63:$63,""),
IF($C23="Monika Kotwani",_xlfn.XLOOKUP($B23,PROSPER_Kotwani!$1:$1,PROSPER_Kotwani!$63:$63,""),
IF($C23="Jonathan Wellner",_xlfn.XLOOKUP($B23,PROSPER_Wellner!$1:$1,PROSPER_Wellner!$63:$63,""),
IF($C23="Travis Harvey",_xlfn.XLOOKUP($B23,PROSPER_Harvey!$1:$1,PROSPER_Harvey!$63:$63,""),"")))))))="","",
IF($C23="Christopher Lobo",_xlfn.XLOOKUP($B23,PROSPER_Lobo!$1:$1,PROSPER_Lobo!$63:$63,""),
IF($C23="Naren Baliga",_xlfn.XLOOKUP($B23,PROSPER_Baliga!$1:$1,PROSPER_Baliga!$63:$63,""),
IF($C23="Thorsten Huhn",_xlfn.XLOOKUP($B23,PROSPER_Huhn!$1:$1,PROSPER_Huhn!$63:$63,""),
IF($C23="Nick Hull",_xlfn.XLOOKUP($B23,PROSPER_Hull!$1:$1,PROSPER_Hull!$63:$63,""),
IF($C23="Monika Kotwani",_xlfn.XLOOKUP($B23,PROSPER_Kotwani!$1:$1,PROSPER_Kotwani!$63:$63,""),
IF($C23="Jonathan Wellner",_xlfn.XLOOKUP($B23,PROSPER_Wellner!$1:$1,PROSPER_Wellner!$63:$63,""),
IF($C23="Travis Harvey",_xlfn.XLOOKUP($B23,PROSPER_Harvey!$1:$1,PROSPER_Harvey!$63:$63,""),"")))))))))</f>
        <v>No Comment</v>
      </c>
      <c r="HX23" s="188">
        <f t="shared" si="208"/>
        <v>10</v>
      </c>
      <c r="HY23" s="135" t="str">
        <f>_xlfn.XLOOKUP(B23,PROSPERInitial_Query!$E:$E,PROSPERInitial_Query!$AN:$AN,"",,-1)</f>
        <v>10</v>
      </c>
      <c r="HZ23" s="136" t="str">
        <f t="shared" si="103"/>
        <v>Jan Newman4 - SuccessPre-Sales Participation</v>
      </c>
      <c r="IA23" s="136" t="str">
        <f>_xlfn.XLOOKUP(HZ23,PROSPERDelta_Query!BK:BK,PROSPERDelta_Query!BA:BA,"",,-1)</f>
        <v/>
      </c>
      <c r="IB23" s="137">
        <f t="shared" si="209"/>
        <v>10</v>
      </c>
      <c r="IC23" s="137" t="str">
        <f>IF(IF(IF($C23="Christopher Lobo",_xlfn.XLOOKUP($B23,PROSPER_Lobo!$1:$1,PROSPER_Lobo!$64:$64,""),
IF($C23="Naren Baliga",_xlfn.XLOOKUP($B23,PROSPER_Baliga!$1:$1,PROSPER_Baliga!$64:$64,""),
IF($C23="Thorsten Huhn",_xlfn.XLOOKUP($B23,PROSPER_Huhn!$1:$1,PROSPER_Huhn!$64:$64,""),
IF($C23="Nick Hull",_xlfn.XLOOKUP($B23,PROSPER_Hull!$1:$1,PROSPER_Hull!$64:$64,""),
IF($C23="Monika Kotwani",_xlfn.XLOOKUP($B23,PROSPER_Kotwani!$1:$1,PROSPER_Kotwani!$64:$64,""),
IF($C23="Jonathan Wellner",_xlfn.XLOOKUP($B23,PROSPER_Wellner!$1:$1,PROSPER_Wellner!$64:$64,""),
IF($C23="Travis Harvey",_xlfn.XLOOKUP($B23,PROSPER_Harvey!$1:$1,PROSPER_Harvey!$64:$64,""),"")))))))="","",
IF($C23="Christopher Lobo",_xlfn.XLOOKUP($B23,PROSPER_Lobo!$1:$1,PROSPER_Lobo!$64:$64,""),
IF($C23="Naren Baliga",_xlfn.XLOOKUP($B23,PROSPER_Baliga!$1:$1,PROSPER_Baliga!$64:$64,""),
IF($C23="Thorsten Huhn",_xlfn.XLOOKUP($B23,PROSPER_Huhn!$1:$1,PROSPER_Huhn!$64:$64,""),
IF($C23="Nick Hull",_xlfn.XLOOKUP($B23,PROSPER_Hull!$1:$1,PROSPER_Hull!$64:$64,""),
IF($C23="Monika Kotwani",_xlfn.XLOOKUP($B23,PROSPER_Kotwani!$1:$1,PROSPER_Kotwani!$64:$64,""),
IF($C23="Jonathan Wellner",_xlfn.XLOOKUP($B23,PROSPER_Wellner!$1:$1,PROSPER_Wellner!$64:$64,""),
IF($C23="Travis Harvey",_xlfn.XLOOKUP($B23,PROSPER_Harvey!$1:$1,PROSPER_Harvey!$64:$64,""),""))))))))="","No Score",IF(IF($C23="Christopher Lobo",_xlfn.XLOOKUP($B23,PROSPER_Lobo!$1:$1,PROSPER_Lobo!$64:$64,""),
IF($C23="Naren Baliga",_xlfn.XLOOKUP($B23,PROSPER_Baliga!$1:$1,PROSPER_Baliga!$64:$64,""),
IF($C23="Thorsten Huhn",_xlfn.XLOOKUP($B23,PROSPER_Huhn!$1:$1,PROSPER_Huhn!$64:$64,""),
IF($C23="Nick Hull",_xlfn.XLOOKUP($B23,PROSPER_Hull!$1:$1,PROSPER_Hull!$64:$64,""),
IF($C23="Monika Kotwani",_xlfn.XLOOKUP($B23,PROSPER_Kotwani!$1:$1,PROSPER_Kotwani!$64:$64,""),
IF($C23="Jonathan Wellner",_xlfn.XLOOKUP($B23,PROSPER_Wellner!$1:$1,PROSPER_Wellner!$64:$64,""),
IF($C23="Travis Harvey",_xlfn.XLOOKUP($B23,PROSPER_Harvey!$1:$1,PROSPER_Harvey!$64:$64,""),"")))))))="","",
IF($C23="Christopher Lobo",_xlfn.XLOOKUP($B23,PROSPER_Lobo!$1:$1,PROSPER_Lobo!$64:$64,""),
IF($C23="Naren Baliga",_xlfn.XLOOKUP($B23,PROSPER_Baliga!$1:$1,PROSPER_Baliga!$64:$64,""),
IF($C23="Thorsten Huhn",_xlfn.XLOOKUP($B23,PROSPER_Huhn!$1:$1,PROSPER_Huhn!$64:$64,""),
IF($C23="Nick Hull",_xlfn.XLOOKUP($B23,PROSPER_Hull!$1:$1,PROSPER_Hull!$64:$64,""),
IF($C23="Monika Kotwani",_xlfn.XLOOKUP($B23,PROSPER_Kotwani!$1:$1,PROSPER_Kotwani!$64:$64,""),
IF($C23="Jonathan Wellner",_xlfn.XLOOKUP($B23,PROSPER_Wellner!$1:$1,PROSPER_Wellner!$64:$64,""),
IF($C23="Travis Harvey",_xlfn.XLOOKUP($B23,PROSPER_Harvey!$1:$1,PROSPER_Harvey!$64:$64,""),"")))))))))</f>
        <v>No Score</v>
      </c>
      <c r="ID23" s="138" t="str">
        <f>IF(IF(IF($C23="Christopher Lobo",_xlfn.XLOOKUP($B23,PROSPER_Lobo!$1:$1,PROSPER_Lobo!$65:$65,""),
IF($C23="Naren Baliga",_xlfn.XLOOKUP($B23,PROSPER_Baliga!$1:$1,PROSPER_Baliga!$65:$65,""),
IF($C23="Thorsten Huhn",_xlfn.XLOOKUP($B23,PROSPER_Huhn!$1:$1,PROSPER_Huhn!$65:$65,""),
IF($C23="Nick Hull",_xlfn.XLOOKUP($B23,PROSPER_Hull!$1:$1,PROSPER_Hull!$65:$65,""),
IF($C23="Monika Kotwani",_xlfn.XLOOKUP($B23,PROSPER_Kotwani!$1:$1,PROSPER_Kotwani!$65:$65,""),
IF($C23="Jonathan Wellner",_xlfn.XLOOKUP($B23,PROSPER_Wellner!$1:$1,PROSPER_Wellner!$65:$65,""),
IF($C23="Travis Harvey",_xlfn.XLOOKUP($B23,PROSPER_Harvey!$1:$1,PROSPER_Harvey!$65:$65,""),"")))))))="","",
IF($C23="Christopher Lobo",_xlfn.XLOOKUP($B23,PROSPER_Lobo!$1:$1,PROSPER_Lobo!$65:$65,""),
IF($C23="Naren Baliga",_xlfn.XLOOKUP($B23,PROSPER_Baliga!$1:$1,PROSPER_Baliga!$65:$65,""),
IF($C23="Thorsten Huhn",_xlfn.XLOOKUP($B23,PROSPER_Huhn!$1:$1,PROSPER_Huhn!$65:$65,""),
IF($C23="Nick Hull",_xlfn.XLOOKUP($B23,PROSPER_Hull!$1:$1,PROSPER_Hull!$65:$65,""),
IF($C23="Monika Kotwani",_xlfn.XLOOKUP($B23,PROSPER_Kotwani!$1:$1,PROSPER_Kotwani!$65:$65,""),
IF($C23="Jonathan Wellner",_xlfn.XLOOKUP($B23,PROSPER_Wellner!$1:$1,PROSPER_Wellner!$65:$65,""),
IF($C23="Travis Harvey",_xlfn.XLOOKUP($B23,PROSPER_Harvey!$1:$1,PROSPER_Harvey!$65:$65,""),""))))))))="","No Comment",IF(IF($C23="Christopher Lobo",_xlfn.XLOOKUP($B23,PROSPER_Lobo!$1:$1,PROSPER_Lobo!$65:$65,""),
IF($C23="Naren Baliga",_xlfn.XLOOKUP($B23,PROSPER_Baliga!$1:$1,PROSPER_Baliga!$65:$65,""),
IF($C23="Thorsten Huhn",_xlfn.XLOOKUP($B23,PROSPER_Huhn!$1:$1,PROSPER_Huhn!$65:$65,""),
IF($C23="Nick Hull",_xlfn.XLOOKUP($B23,PROSPER_Hull!$1:$1,PROSPER_Hull!$65:$65,""),
IF($C23="Monika Kotwani",_xlfn.XLOOKUP($B23,PROSPER_Kotwani!$1:$1,PROSPER_Kotwani!$65:$65,""),
IF($C23="Jonathan Wellner",_xlfn.XLOOKUP($B23,PROSPER_Wellner!$1:$1,PROSPER_Wellner!$65:$65,""),
IF($C23="Travis Harvey",_xlfn.XLOOKUP($B23,PROSPER_Harvey!$1:$1,PROSPER_Harvey!$65:$65,""),"")))))))="","",
IF($C23="Christopher Lobo",_xlfn.XLOOKUP($B23,PROSPER_Lobo!$1:$1,PROSPER_Lobo!$65:$65,""),
IF($C23="Naren Baliga",_xlfn.XLOOKUP($B23,PROSPER_Baliga!$1:$1,PROSPER_Baliga!$65:$65,""),
IF($C23="Thorsten Huhn",_xlfn.XLOOKUP($B23,PROSPER_Huhn!$1:$1,PROSPER_Huhn!$65:$65,""),
IF($C23="Nick Hull",_xlfn.XLOOKUP($B23,PROSPER_Hull!$1:$1,PROSPER_Hull!$65:$65,""),
IF($C23="Monika Kotwani",_xlfn.XLOOKUP($B23,PROSPER_Kotwani!$1:$1,PROSPER_Kotwani!$65:$65,""),
IF($C23="Jonathan Wellner",_xlfn.XLOOKUP($B23,PROSPER_Wellner!$1:$1,PROSPER_Wellner!$65:$65,""),
IF($C23="Travis Harvey",_xlfn.XLOOKUP($B23,PROSPER_Harvey!$1:$1,PROSPER_Harvey!$65:$65,""),"")))))))))</f>
        <v>No Comment</v>
      </c>
      <c r="IE23" s="188">
        <f t="shared" si="210"/>
        <v>10</v>
      </c>
      <c r="IF23" s="135" t="str">
        <f>_xlfn.XLOOKUP(B23,PROSPERInitial_Query!$E:$E,PROSPERInitial_Query!$AO:$AO,"",,-1)</f>
        <v>10</v>
      </c>
      <c r="IG23" s="136" t="str">
        <f t="shared" si="106"/>
        <v>Jan Newman4 - SuccessP&amp;L Management</v>
      </c>
      <c r="IH23" s="136" t="str">
        <f>_xlfn.XLOOKUP(IG23,PROSPERDelta_Query!BK:BK,PROSPERDelta_Query!BB:BB,"",,-1)</f>
        <v/>
      </c>
      <c r="II23" s="137">
        <f t="shared" si="211"/>
        <v>10</v>
      </c>
      <c r="IJ23" s="137" t="str">
        <f>IF(IF(IF($C23="Christopher Lobo",_xlfn.XLOOKUP($B23,PROSPER_Lobo!$1:$1,PROSPER_Lobo!$66:$66,""),
IF($C23="Naren Baliga",_xlfn.XLOOKUP($B23,PROSPER_Baliga!$1:$1,PROSPER_Baliga!$66:$66,""),
IF($C23="Thorsten Huhn",_xlfn.XLOOKUP($B23,PROSPER_Huhn!$1:$1,PROSPER_Huhn!$66:$66,""),
IF($C23="Nick Hull",_xlfn.XLOOKUP($B23,PROSPER_Hull!$1:$1,PROSPER_Hull!$66:$66,""),
IF($C23="Monika Kotwani",_xlfn.XLOOKUP($B23,PROSPER_Kotwani!$1:$1,PROSPER_Kotwani!$66:$66,""),
IF($C23="Jonathan Wellner",_xlfn.XLOOKUP($B23,PROSPER_Wellner!$1:$1,PROSPER_Wellner!$66:$66,""),
IF($C23="Travis Harvey",_xlfn.XLOOKUP($B23,PROSPER_Harvey!$1:$1,PROSPER_Harvey!$66:$66,""),"")))))))="","",
IF($C23="Christopher Lobo",_xlfn.XLOOKUP($B23,PROSPER_Lobo!$1:$1,PROSPER_Lobo!$66:$66,""),
IF($C23="Naren Baliga",_xlfn.XLOOKUP($B23,PROSPER_Baliga!$1:$1,PROSPER_Baliga!$66:$66,""),
IF($C23="Thorsten Huhn",_xlfn.XLOOKUP($B23,PROSPER_Huhn!$1:$1,PROSPER_Huhn!$66:$66,""),
IF($C23="Nick Hull",_xlfn.XLOOKUP($B23,PROSPER_Hull!$1:$1,PROSPER_Hull!$66:$66,""),
IF($C23="Monika Kotwani",_xlfn.XLOOKUP($B23,PROSPER_Kotwani!$1:$1,PROSPER_Kotwani!$66:$66,""),
IF($C23="Jonathan Wellner",_xlfn.XLOOKUP($B23,PROSPER_Wellner!$1:$1,PROSPER_Wellner!$66:$66,""),
IF($C23="Travis Harvey",_xlfn.XLOOKUP($B23,PROSPER_Harvey!$1:$1,PROSPER_Harvey!$66:$66,""),""))))))))="","No Score",IF(IF($C23="Christopher Lobo",_xlfn.XLOOKUP($B23,PROSPER_Lobo!$1:$1,PROSPER_Lobo!$66:$66,""),
IF($C23="Naren Baliga",_xlfn.XLOOKUP($B23,PROSPER_Baliga!$1:$1,PROSPER_Baliga!$66:$66,""),
IF($C23="Thorsten Huhn",_xlfn.XLOOKUP($B23,PROSPER_Huhn!$1:$1,PROSPER_Huhn!$66:$66,""),
IF($C23="Nick Hull",_xlfn.XLOOKUP($B23,PROSPER_Hull!$1:$1,PROSPER_Hull!$66:$66,""),
IF($C23="Monika Kotwani",_xlfn.XLOOKUP($B23,PROSPER_Kotwani!$1:$1,PROSPER_Kotwani!$66:$66,""),
IF($C23="Jonathan Wellner",_xlfn.XLOOKUP($B23,PROSPER_Wellner!$1:$1,PROSPER_Wellner!$66:$66,""),
IF($C23="Travis Harvey",_xlfn.XLOOKUP($B23,PROSPER_Harvey!$1:$1,PROSPER_Harvey!$66:$66,""),"")))))))="","",
IF($C23="Christopher Lobo",_xlfn.XLOOKUP($B23,PROSPER_Lobo!$1:$1,PROSPER_Lobo!$66:$66,""),
IF($C23="Naren Baliga",_xlfn.XLOOKUP($B23,PROSPER_Baliga!$1:$1,PROSPER_Baliga!$66:$66,""),
IF($C23="Thorsten Huhn",_xlfn.XLOOKUP($B23,PROSPER_Huhn!$1:$1,PROSPER_Huhn!$66:$66,""),
IF($C23="Nick Hull",_xlfn.XLOOKUP($B23,PROSPER_Hull!$1:$1,PROSPER_Hull!$66:$66,""),
IF($C23="Monika Kotwani",_xlfn.XLOOKUP($B23,PROSPER_Kotwani!$1:$1,PROSPER_Kotwani!$66:$66,""),
IF($C23="Jonathan Wellner",_xlfn.XLOOKUP($B23,PROSPER_Wellner!$1:$1,PROSPER_Wellner!$66:$66,""),
IF($C23="Travis Harvey",_xlfn.XLOOKUP($B23,PROSPER_Harvey!$1:$1,PROSPER_Harvey!$66:$66,""),"")))))))))</f>
        <v>No Score</v>
      </c>
      <c r="IK23" s="138" t="str">
        <f>IF(IF(IF($C23="Christopher Lobo",_xlfn.XLOOKUP($B23,PROSPER_Lobo!$1:$1,PROSPER_Lobo!$67:$67,""),
IF($C23="Naren Baliga",_xlfn.XLOOKUP($B23,PROSPER_Baliga!$1:$1,PROSPER_Baliga!$67:$67,""),
IF($C23="Thorsten Huhn",_xlfn.XLOOKUP($B23,PROSPER_Huhn!$1:$1,PROSPER_Huhn!$67:$67,""),
IF($C23="Nick Hull",_xlfn.XLOOKUP($B23,PROSPER_Hull!$1:$1,PROSPER_Hull!$67:$67,""),
IF($C23="Monika Kotwani",_xlfn.XLOOKUP($B23,PROSPER_Kotwani!$1:$1,PROSPER_Kotwani!$67:$67,""),
IF($C23="Jonathan Wellner",_xlfn.XLOOKUP($B23,PROSPER_Wellner!$1:$1,PROSPER_Wellner!$67:$67,""),
IF($C23="Travis Harvey",_xlfn.XLOOKUP($B23,PROSPER_Harvey!$1:$1,PROSPER_Harvey!$67:$67,""),"")))))))="","",
IF($C23="Christopher Lobo",_xlfn.XLOOKUP($B23,PROSPER_Lobo!$1:$1,PROSPER_Lobo!$67:$67,""),
IF($C23="Naren Baliga",_xlfn.XLOOKUP($B23,PROSPER_Baliga!$1:$1,PROSPER_Baliga!$67:$67,""),
IF($C23="Thorsten Huhn",_xlfn.XLOOKUP($B23,PROSPER_Huhn!$1:$1,PROSPER_Huhn!$67:$67,""),
IF($C23="Nick Hull",_xlfn.XLOOKUP($B23,PROSPER_Hull!$1:$1,PROSPER_Hull!$67:$67,""),
IF($C23="Monika Kotwani",_xlfn.XLOOKUP($B23,PROSPER_Kotwani!$1:$1,PROSPER_Kotwani!$67:$67,""),
IF($C23="Jonathan Wellner",_xlfn.XLOOKUP($B23,PROSPER_Wellner!$1:$1,PROSPER_Wellner!$67:$67,""),
IF($C23="Travis Harvey",_xlfn.XLOOKUP($B23,PROSPER_Harvey!$1:$1,PROSPER_Harvey!$67:$67,""),""))))))))="","No Comment",IF(IF($C23="Christopher Lobo",_xlfn.XLOOKUP($B23,PROSPER_Lobo!$1:$1,PROSPER_Lobo!$67:$67,""),
IF($C23="Naren Baliga",_xlfn.XLOOKUP($B23,PROSPER_Baliga!$1:$1,PROSPER_Baliga!$67:$67,""),
IF($C23="Thorsten Huhn",_xlfn.XLOOKUP($B23,PROSPER_Huhn!$1:$1,PROSPER_Huhn!$67:$67,""),
IF($C23="Nick Hull",_xlfn.XLOOKUP($B23,PROSPER_Hull!$1:$1,PROSPER_Hull!$67:$67,""),
IF($C23="Monika Kotwani",_xlfn.XLOOKUP($B23,PROSPER_Kotwani!$1:$1,PROSPER_Kotwani!$67:$67,""),
IF($C23="Jonathan Wellner",_xlfn.XLOOKUP($B23,PROSPER_Wellner!$1:$1,PROSPER_Wellner!$67:$67,""),
IF($C23="Travis Harvey",_xlfn.XLOOKUP($B23,PROSPER_Harvey!$1:$1,PROSPER_Harvey!$67:$67,""),"")))))))="","",
IF($C23="Christopher Lobo",_xlfn.XLOOKUP($B23,PROSPER_Lobo!$1:$1,PROSPER_Lobo!$67:$67,""),
IF($C23="Naren Baliga",_xlfn.XLOOKUP($B23,PROSPER_Baliga!$1:$1,PROSPER_Baliga!$67:$67,""),
IF($C23="Thorsten Huhn",_xlfn.XLOOKUP($B23,PROSPER_Huhn!$1:$1,PROSPER_Huhn!$67:$67,""),
IF($C23="Nick Hull",_xlfn.XLOOKUP($B23,PROSPER_Hull!$1:$1,PROSPER_Hull!$67:$67,""),
IF($C23="Monika Kotwani",_xlfn.XLOOKUP($B23,PROSPER_Kotwani!$1:$1,PROSPER_Kotwani!$67:$67,""),
IF($C23="Jonathan Wellner",_xlfn.XLOOKUP($B23,PROSPER_Wellner!$1:$1,PROSPER_Wellner!$67:$67,""),
IF($C23="Travis Harvey",_xlfn.XLOOKUP($B23,PROSPER_Harvey!$1:$1,PROSPER_Harvey!$67:$67,""),"")))))))))</f>
        <v>No Comment</v>
      </c>
      <c r="IL23" s="188">
        <f t="shared" si="212"/>
        <v>10</v>
      </c>
      <c r="IM23" s="135" t="str">
        <f>_xlfn.XLOOKUP(B23,PROSPERInitial_Query!$E:$E,PROSPERInitial_Query!$AP:$AP,"",,-1)</f>
        <v>10</v>
      </c>
      <c r="IN23" s="136" t="str">
        <f t="shared" si="109"/>
        <v>Jan Newman4 - SuccessService Plan Management (PE)</v>
      </c>
      <c r="IO23" s="136" t="str">
        <f>_xlfn.XLOOKUP(IN23,PROSPERDelta_Query!BK:BK,PROSPERDelta_Query!BC:BC,"",,-1)</f>
        <v/>
      </c>
      <c r="IP23" s="137">
        <f t="shared" si="213"/>
        <v>10</v>
      </c>
      <c r="IQ23" s="137" t="str">
        <f>IF(IF(IF($C23="Christopher Lobo",_xlfn.XLOOKUP($B23,PROSPER_Lobo!$1:$1,PROSPER_Lobo!$68:$68,""),
IF($C23="Naren Baliga",_xlfn.XLOOKUP($B23,PROSPER_Baliga!$1:$1,PROSPER_Baliga!$68:$68,""),
IF($C23="Thorsten Huhn",_xlfn.XLOOKUP($B23,PROSPER_Huhn!$1:$1,PROSPER_Huhn!$68:$68,""),
IF($C23="Nick Hull",_xlfn.XLOOKUP($B23,PROSPER_Hull!$1:$1,PROSPER_Hull!$68:$68,""),
IF($C23="Monika Kotwani",_xlfn.XLOOKUP($B23,PROSPER_Kotwani!$1:$1,PROSPER_Kotwani!$68:$68,""),
IF($C23="Jonathan Wellner",_xlfn.XLOOKUP($B23,PROSPER_Wellner!$1:$1,PROSPER_Wellner!$68:$68,""),
IF($C23="Travis Harvey",_xlfn.XLOOKUP($B23,PROSPER_Harvey!$1:$1,PROSPER_Harvey!$68:$68,""),"")))))))="","",
IF($C23="Christopher Lobo",_xlfn.XLOOKUP($B23,PROSPER_Lobo!$1:$1,PROSPER_Lobo!$68:$68,""),
IF($C23="Naren Baliga",_xlfn.XLOOKUP($B23,PROSPER_Baliga!$1:$1,PROSPER_Baliga!$68:$68,""),
IF($C23="Thorsten Huhn",_xlfn.XLOOKUP($B23,PROSPER_Huhn!$1:$1,PROSPER_Huhn!$68:$68,""),
IF($C23="Nick Hull",_xlfn.XLOOKUP($B23,PROSPER_Hull!$1:$1,PROSPER_Hull!$68:$68,""),
IF($C23="Monika Kotwani",_xlfn.XLOOKUP($B23,PROSPER_Kotwani!$1:$1,PROSPER_Kotwani!$68:$68,""),
IF($C23="Jonathan Wellner",_xlfn.XLOOKUP($B23,PROSPER_Wellner!$1:$1,PROSPER_Wellner!$68:$68,""),
IF($C23="Travis Harvey",_xlfn.XLOOKUP($B23,PROSPER_Harvey!$1:$1,PROSPER_Harvey!$68:$68,""),""))))))))="","No Score",IF(IF($C23="Christopher Lobo",_xlfn.XLOOKUP($B23,PROSPER_Lobo!$1:$1,PROSPER_Lobo!$68:$68,""),
IF($C23="Naren Baliga",_xlfn.XLOOKUP($B23,PROSPER_Baliga!$1:$1,PROSPER_Baliga!$68:$68,""),
IF($C23="Thorsten Huhn",_xlfn.XLOOKUP($B23,PROSPER_Huhn!$1:$1,PROSPER_Huhn!$68:$68,""),
IF($C23="Nick Hull",_xlfn.XLOOKUP($B23,PROSPER_Hull!$1:$1,PROSPER_Hull!$68:$68,""),
IF($C23="Monika Kotwani",_xlfn.XLOOKUP($B23,PROSPER_Kotwani!$1:$1,PROSPER_Kotwani!$68:$68,""),
IF($C23="Jonathan Wellner",_xlfn.XLOOKUP($B23,PROSPER_Wellner!$1:$1,PROSPER_Wellner!$68:$68,""),
IF($C23="Travis Harvey",_xlfn.XLOOKUP($B23,PROSPER_Harvey!$1:$1,PROSPER_Harvey!$68:$68,""),"")))))))="","",
IF($C23="Christopher Lobo",_xlfn.XLOOKUP($B23,PROSPER_Lobo!$1:$1,PROSPER_Lobo!$68:$68,""),
IF($C23="Naren Baliga",_xlfn.XLOOKUP($B23,PROSPER_Baliga!$1:$1,PROSPER_Baliga!$68:$68,""),
IF($C23="Thorsten Huhn",_xlfn.XLOOKUP($B23,PROSPER_Huhn!$1:$1,PROSPER_Huhn!$68:$68,""),
IF($C23="Nick Hull",_xlfn.XLOOKUP($B23,PROSPER_Hull!$1:$1,PROSPER_Hull!$68:$68,""),
IF($C23="Monika Kotwani",_xlfn.XLOOKUP($B23,PROSPER_Kotwani!$1:$1,PROSPER_Kotwani!$68:$68,""),
IF($C23="Jonathan Wellner",_xlfn.XLOOKUP($B23,PROSPER_Wellner!$1:$1,PROSPER_Wellner!$68:$68,""),
IF($C23="Travis Harvey",_xlfn.XLOOKUP($B23,PROSPER_Harvey!$1:$1,PROSPER_Harvey!$68:$68,""),"")))))))))</f>
        <v>No Score</v>
      </c>
      <c r="IR23" s="138" t="str">
        <f>IF(IF(IF($C23="Christopher Lobo",_xlfn.XLOOKUP($B23,PROSPER_Lobo!$1:$1,PROSPER_Lobo!$69:$69,""),
IF($C23="Naren Baliga",_xlfn.XLOOKUP($B23,PROSPER_Baliga!$1:$1,PROSPER_Baliga!$69:$69,""),
IF($C23="Thorsten Huhn",_xlfn.XLOOKUP($B23,PROSPER_Huhn!$1:$1,PROSPER_Huhn!$69:$69,""),
IF($C23="Nick Hull",_xlfn.XLOOKUP($B23,PROSPER_Hull!$1:$1,PROSPER_Hull!$69:$69,""),
IF($C23="Monika Kotwani",_xlfn.XLOOKUP($B23,PROSPER_Kotwani!$1:$1,PROSPER_Kotwani!$69:$69,""),
IF($C23="Jonathan Wellner",_xlfn.XLOOKUP($B23,PROSPER_Wellner!$1:$1,PROSPER_Wellner!$69:$69,""),
IF($C23="Travis Harvey",_xlfn.XLOOKUP($B23,PROSPER_Harvey!$1:$1,PROSPER_Harvey!$69:$69,""),"")))))))="","",
IF($C23="Christopher Lobo",_xlfn.XLOOKUP($B23,PROSPER_Lobo!$1:$1,PROSPER_Lobo!$69:$69,""),
IF($C23="Naren Baliga",_xlfn.XLOOKUP($B23,PROSPER_Baliga!$1:$1,PROSPER_Baliga!$69:$69,""),
IF($C23="Thorsten Huhn",_xlfn.XLOOKUP($B23,PROSPER_Huhn!$1:$1,PROSPER_Huhn!$69:$69,""),
IF($C23="Nick Hull",_xlfn.XLOOKUP($B23,PROSPER_Hull!$1:$1,PROSPER_Hull!$69:$69,""),
IF($C23="Monika Kotwani",_xlfn.XLOOKUP($B23,PROSPER_Kotwani!$1:$1,PROSPER_Kotwani!$69:$69,""),
IF($C23="Jonathan Wellner",_xlfn.XLOOKUP($B23,PROSPER_Wellner!$1:$1,PROSPER_Wellner!$69:$69,""),
IF($C23="Travis Harvey",_xlfn.XLOOKUP($B23,PROSPER_Harvey!$1:$1,PROSPER_Harvey!$69:$69,""),""))))))))="","No Comment",IF(IF($C23="Christopher Lobo",_xlfn.XLOOKUP($B23,PROSPER_Lobo!$1:$1,PROSPER_Lobo!$69:$69,""),
IF($C23="Naren Baliga",_xlfn.XLOOKUP($B23,PROSPER_Baliga!$1:$1,PROSPER_Baliga!$69:$69,""),
IF($C23="Thorsten Huhn",_xlfn.XLOOKUP($B23,PROSPER_Huhn!$1:$1,PROSPER_Huhn!$69:$69,""),
IF($C23="Nick Hull",_xlfn.XLOOKUP($B23,PROSPER_Hull!$1:$1,PROSPER_Hull!$69:$69,""),
IF($C23="Monika Kotwani",_xlfn.XLOOKUP($B23,PROSPER_Kotwani!$1:$1,PROSPER_Kotwani!$69:$69,""),
IF($C23="Jonathan Wellner",_xlfn.XLOOKUP($B23,PROSPER_Wellner!$1:$1,PROSPER_Wellner!$69:$69,""),
IF($C23="Travis Harvey",_xlfn.XLOOKUP($B23,PROSPER_Harvey!$1:$1,PROSPER_Harvey!$69:$69,""),"")))))))="","",
IF($C23="Christopher Lobo",_xlfn.XLOOKUP($B23,PROSPER_Lobo!$1:$1,PROSPER_Lobo!$69:$69,""),
IF($C23="Naren Baliga",_xlfn.XLOOKUP($B23,PROSPER_Baliga!$1:$1,PROSPER_Baliga!$69:$69,""),
IF($C23="Thorsten Huhn",_xlfn.XLOOKUP($B23,PROSPER_Huhn!$1:$1,PROSPER_Huhn!$69:$69,""),
IF($C23="Nick Hull",_xlfn.XLOOKUP($B23,PROSPER_Hull!$1:$1,PROSPER_Hull!$69:$69,""),
IF($C23="Monika Kotwani",_xlfn.XLOOKUP($B23,PROSPER_Kotwani!$1:$1,PROSPER_Kotwani!$69:$69,""),
IF($C23="Jonathan Wellner",_xlfn.XLOOKUP($B23,PROSPER_Wellner!$1:$1,PROSPER_Wellner!$69:$69,""),
IF($C23="Travis Harvey",_xlfn.XLOOKUP($B23,PROSPER_Harvey!$1:$1,PROSPER_Harvey!$69:$69,""),"")))))))))</f>
        <v>No Comment</v>
      </c>
      <c r="IS23" s="188">
        <f t="shared" si="214"/>
        <v>10</v>
      </c>
      <c r="IT23" s="187">
        <f t="shared" si="215"/>
        <v>10</v>
      </c>
      <c r="IU23" s="128" t="str">
        <f t="shared" si="216"/>
        <v>N/A</v>
      </c>
      <c r="IV23" s="188">
        <f t="shared" si="217"/>
        <v>10</v>
      </c>
      <c r="IW23" s="139">
        <f>_xlfn.XLOOKUP($B23,Vlookups_Local!B:B,Vlookups_Local!F:F)</f>
        <v>1.0377358490566038</v>
      </c>
      <c r="IX23" s="140">
        <f>_xlfn.XLOOKUP($B23,Vlookups_Local!B:B,Vlookups_Local!G:G)</f>
        <v>1.0377358490566038</v>
      </c>
      <c r="IY23" s="140">
        <f>_xlfn.XLOOKUP($B23,Vlookups_Local!B:B,Vlookups_Local!H:H)</f>
        <v>0</v>
      </c>
      <c r="IZ23" s="141">
        <f t="shared" si="218"/>
        <v>10</v>
      </c>
      <c r="JA23" s="142">
        <f>_xlfn.XLOOKUP($B23,LevelUp_Query!A:A,LevelUp_Query!C:C,"")</f>
        <v>73</v>
      </c>
      <c r="JB23" s="143" t="str">
        <f>_xlfn.XLOOKUP($B23,LevelUp_Query!A:A,LevelUp_Query!F:F,"")</f>
        <v>π</v>
      </c>
      <c r="JC23" s="143">
        <f>_xlfn.XLOOKUP($B23,LevelUp_Query!A:A,LevelUp_Query!E:E,"")</f>
        <v>37</v>
      </c>
      <c r="JD23" s="141">
        <f t="shared" si="219"/>
        <v>10</v>
      </c>
      <c r="JE23" s="144" t="str">
        <f>_xlfn.XLOOKUP(B23,PROSPERInitial_Query!$E:$E,PROSPERInitial_Query!$AQ:$AQ,"",,-1)</f>
        <v>8</v>
      </c>
      <c r="JF23" s="136" t="str">
        <f t="shared" si="117"/>
        <v>Jan Newman7 - ResponsibilityGiving Back (L&amp;L)</v>
      </c>
      <c r="JG23" s="136" t="str">
        <f>_xlfn.XLOOKUP(JF23,PROSPERDelta_Query!BK:BK,PROSPERDelta_Query!BE:BE,"",,-1)</f>
        <v/>
      </c>
      <c r="JH23" s="137">
        <f t="shared" si="220"/>
        <v>8</v>
      </c>
      <c r="JI23" s="137" t="str">
        <f>IF(IF(IF($C23="Christopher Lobo",_xlfn.XLOOKUP($B23,PROSPER_Lobo!$1:$1,PROSPER_Lobo!$70:$70,""),
IF($C23="Naren Baliga",_xlfn.XLOOKUP($B23,PROSPER_Baliga!$1:$1,PROSPER_Baliga!$70:$70,""),
IF($C23="Thorsten Huhn",_xlfn.XLOOKUP($B23,PROSPER_Huhn!$1:$1,PROSPER_Huhn!$70:$70,""),
IF($C23="Nick Hull",_xlfn.XLOOKUP($B23,PROSPER_Hull!$1:$1,PROSPER_Hull!$70:$70,""),
IF($C23="Monika Kotwani",_xlfn.XLOOKUP($B23,PROSPER_Kotwani!$1:$1,PROSPER_Kotwani!$70:$70,""),
IF($C23="Jonathan Wellner",_xlfn.XLOOKUP($B23,PROSPER_Wellner!$1:$1,PROSPER_Wellner!$70:$70,""),
IF($C23="Travis Harvey",_xlfn.XLOOKUP($B23,PROSPER_Harvey!$1:$1,PROSPER_Harvey!$70:$70,""),"")))))))="","",
IF($C23="Christopher Lobo",_xlfn.XLOOKUP($B23,PROSPER_Lobo!$1:$1,PROSPER_Lobo!$70:$70,""),
IF($C23="Naren Baliga",_xlfn.XLOOKUP($B23,PROSPER_Baliga!$1:$1,PROSPER_Baliga!$70:$70,""),
IF($C23="Thorsten Huhn",_xlfn.XLOOKUP($B23,PROSPER_Huhn!$1:$1,PROSPER_Huhn!$70:$70,""),
IF($C23="Nick Hull",_xlfn.XLOOKUP($B23,PROSPER_Hull!$1:$1,PROSPER_Hull!$70:$70,""),
IF($C23="Monika Kotwani",_xlfn.XLOOKUP($B23,PROSPER_Kotwani!$1:$1,PROSPER_Kotwani!$70:$70,""),
IF($C23="Jonathan Wellner",_xlfn.XLOOKUP($B23,PROSPER_Wellner!$1:$1,PROSPER_Wellner!$70:$70,""),
IF($C23="Travis Harvey",_xlfn.XLOOKUP($B23,PROSPER_Harvey!$1:$1,PROSPER_Harvey!$70:$70,""),""))))))))="","No Score",IF(IF($C23="Christopher Lobo",_xlfn.XLOOKUP($B23,PROSPER_Lobo!$1:$1,PROSPER_Lobo!$70:$70,""),
IF($C23="Naren Baliga",_xlfn.XLOOKUP($B23,PROSPER_Baliga!$1:$1,PROSPER_Baliga!$70:$70,""),
IF($C23="Thorsten Huhn",_xlfn.XLOOKUP($B23,PROSPER_Huhn!$1:$1,PROSPER_Huhn!$70:$70,""),
IF($C23="Nick Hull",_xlfn.XLOOKUP($B23,PROSPER_Hull!$1:$1,PROSPER_Hull!$70:$70,""),
IF($C23="Monika Kotwani",_xlfn.XLOOKUP($B23,PROSPER_Kotwani!$1:$1,PROSPER_Kotwani!$70:$70,""),
IF($C23="Jonathan Wellner",_xlfn.XLOOKUP($B23,PROSPER_Wellner!$1:$1,PROSPER_Wellner!$70:$70,""),
IF($C23="Travis Harvey",_xlfn.XLOOKUP($B23,PROSPER_Harvey!$1:$1,PROSPER_Harvey!$70:$70,""),"")))))))="","",
IF($C23="Christopher Lobo",_xlfn.XLOOKUP($B23,PROSPER_Lobo!$1:$1,PROSPER_Lobo!$70:$70,""),
IF($C23="Naren Baliga",_xlfn.XLOOKUP($B23,PROSPER_Baliga!$1:$1,PROSPER_Baliga!$70:$70,""),
IF($C23="Thorsten Huhn",_xlfn.XLOOKUP($B23,PROSPER_Huhn!$1:$1,PROSPER_Huhn!$70:$70,""),
IF($C23="Nick Hull",_xlfn.XLOOKUP($B23,PROSPER_Hull!$1:$1,PROSPER_Hull!$70:$70,""),
IF($C23="Monika Kotwani",_xlfn.XLOOKUP($B23,PROSPER_Kotwani!$1:$1,PROSPER_Kotwani!$70:$70,""),
IF($C23="Jonathan Wellner",_xlfn.XLOOKUP($B23,PROSPER_Wellner!$1:$1,PROSPER_Wellner!$70:$70,""),
IF($C23="Travis Harvey",_xlfn.XLOOKUP($B23,PROSPER_Harvey!$1:$1,PROSPER_Harvey!$70:$70,""),"")))))))))</f>
        <v>No Score</v>
      </c>
      <c r="JJ23" s="138" t="str">
        <f>IF(IF(IF($C23="Christopher Lobo",_xlfn.XLOOKUP($B23,PROSPER_Lobo!$1:$1,PROSPER_Lobo!$71:$71,""),
IF($C23="Naren Baliga",_xlfn.XLOOKUP($B23,PROSPER_Baliga!$1:$1,PROSPER_Baliga!$71:$71,""),
IF($C23="Thorsten Huhn",_xlfn.XLOOKUP($B23,PROSPER_Huhn!$1:$1,PROSPER_Huhn!$71:$71,""),
IF($C23="Nick Hull",_xlfn.XLOOKUP($B23,PROSPER_Hull!$1:$1,PROSPER_Hull!$71:$71,""),
IF($C23="Monika Kotwani",_xlfn.XLOOKUP($B23,PROSPER_Kotwani!$1:$1,PROSPER_Kotwani!$71:$71,""),
IF($C23="Jonathan Wellner",_xlfn.XLOOKUP($B23,PROSPER_Wellner!$1:$1,PROSPER_Wellner!$71:$71,""),
IF($C23="Travis Harvey",_xlfn.XLOOKUP($B23,PROSPER_Harvey!$1:$1,PROSPER_Harvey!$71:$71,""),"")))))))="","",
IF($C23="Christopher Lobo",_xlfn.XLOOKUP($B23,PROSPER_Lobo!$1:$1,PROSPER_Lobo!$71:$71,""),
IF($C23="Naren Baliga",_xlfn.XLOOKUP($B23,PROSPER_Baliga!$1:$1,PROSPER_Baliga!$71:$71,""),
IF($C23="Thorsten Huhn",_xlfn.XLOOKUP($B23,PROSPER_Huhn!$1:$1,PROSPER_Huhn!$71:$71,""),
IF($C23="Nick Hull",_xlfn.XLOOKUP($B23,PROSPER_Hull!$1:$1,PROSPER_Hull!$71:$71,""),
IF($C23="Monika Kotwani",_xlfn.XLOOKUP($B23,PROSPER_Kotwani!$1:$1,PROSPER_Kotwani!$71:$71,""),
IF($C23="Jonathan Wellner",_xlfn.XLOOKUP($B23,PROSPER_Wellner!$1:$1,PROSPER_Wellner!$71:$71,""),
IF($C23="Travis Harvey",_xlfn.XLOOKUP($B23,PROSPER_Harvey!$1:$1,PROSPER_Harvey!$71:$71,""),""))))))))="","No Comment",IF(IF($C23="Christopher Lobo",_xlfn.XLOOKUP($B23,PROSPER_Lobo!$1:$1,PROSPER_Lobo!$71:$71,""),
IF($C23="Naren Baliga",_xlfn.XLOOKUP($B23,PROSPER_Baliga!$1:$1,PROSPER_Baliga!$71:$71,""),
IF($C23="Thorsten Huhn",_xlfn.XLOOKUP($B23,PROSPER_Huhn!$1:$1,PROSPER_Huhn!$71:$71,""),
IF($C23="Nick Hull",_xlfn.XLOOKUP($B23,PROSPER_Hull!$1:$1,PROSPER_Hull!$71:$71,""),
IF($C23="Monika Kotwani",_xlfn.XLOOKUP($B23,PROSPER_Kotwani!$1:$1,PROSPER_Kotwani!$71:$71,""),
IF($C23="Jonathan Wellner",_xlfn.XLOOKUP($B23,PROSPER_Wellner!$1:$1,PROSPER_Wellner!$71:$71,""),
IF($C23="Travis Harvey",_xlfn.XLOOKUP($B23,PROSPER_Harvey!$1:$1,PROSPER_Harvey!$71:$71,""),"")))))))="","",
IF($C23="Christopher Lobo",_xlfn.XLOOKUP($B23,PROSPER_Lobo!$1:$1,PROSPER_Lobo!$71:$71,""),
IF($C23="Naren Baliga",_xlfn.XLOOKUP($B23,PROSPER_Baliga!$1:$1,PROSPER_Baliga!$71:$71,""),
IF($C23="Thorsten Huhn",_xlfn.XLOOKUP($B23,PROSPER_Huhn!$1:$1,PROSPER_Huhn!$71:$71,""),
IF($C23="Nick Hull",_xlfn.XLOOKUP($B23,PROSPER_Hull!$1:$1,PROSPER_Hull!$71:$71,""),
IF($C23="Monika Kotwani",_xlfn.XLOOKUP($B23,PROSPER_Kotwani!$1:$1,PROSPER_Kotwani!$71:$71,""),
IF($C23="Jonathan Wellner",_xlfn.XLOOKUP($B23,PROSPER_Wellner!$1:$1,PROSPER_Wellner!$71:$71,""),
IF($C23="Travis Harvey",_xlfn.XLOOKUP($B23,PROSPER_Harvey!$1:$1,PROSPER_Harvey!$71:$71,""),"")))))))))</f>
        <v>No Comment</v>
      </c>
      <c r="JK23" s="141">
        <f t="shared" si="221"/>
        <v>8</v>
      </c>
      <c r="JL23" s="135" t="str">
        <f>_xlfn.XLOOKUP(B23,PROSPERInitial_Query!$E:$E,PROSPERInitial_Query!$AR:$AR,"",,-1)</f>
        <v>10</v>
      </c>
      <c r="JM23" s="136" t="str">
        <f t="shared" si="120"/>
        <v>Jan Newman7 - ResponsibilityExecutive Communication</v>
      </c>
      <c r="JN23" s="136" t="str">
        <f>_xlfn.XLOOKUP(JM23,PROSPERDelta_Query!BK:BK,PROSPERDelta_Query!BF:BF,"",,-1)</f>
        <v/>
      </c>
      <c r="JO23" s="137">
        <f t="shared" si="222"/>
        <v>10</v>
      </c>
      <c r="JP23" s="137" t="str">
        <f>IF(IF(IF($C23="Christopher Lobo",_xlfn.XLOOKUP($B23,PROSPER_Lobo!$1:$1,PROSPER_Lobo!$72:$72,""),
IF($C23="Naren Baliga",_xlfn.XLOOKUP($B23,PROSPER_Baliga!$1:$1,PROSPER_Baliga!$72:$72,""),
IF($C23="Thorsten Huhn",_xlfn.XLOOKUP($B23,PROSPER_Huhn!$1:$1,PROSPER_Huhn!$72:$72,""),
IF($C23="Nick Hull",_xlfn.XLOOKUP($B23,PROSPER_Hull!$1:$1,PROSPER_Hull!$72:$72,""),
IF($C23="Monika Kotwani",_xlfn.XLOOKUP($B23,PROSPER_Kotwani!$1:$1,PROSPER_Kotwani!$72:$72,""),
IF($C23="Jonathan Wellner",_xlfn.XLOOKUP($B23,PROSPER_Wellner!$1:$1,PROSPER_Wellner!$72:$72,""),
IF($C23="Travis Harvey",_xlfn.XLOOKUP($B23,PROSPER_Harvey!$1:$1,PROSPER_Harvey!$72:$72,""),"")))))))="","",
IF($C23="Christopher Lobo",_xlfn.XLOOKUP($B23,PROSPER_Lobo!$1:$1,PROSPER_Lobo!$72:$72,""),
IF($C23="Naren Baliga",_xlfn.XLOOKUP($B23,PROSPER_Baliga!$1:$1,PROSPER_Baliga!$72:$72,""),
IF($C23="Thorsten Huhn",_xlfn.XLOOKUP($B23,PROSPER_Huhn!$1:$1,PROSPER_Huhn!$72:$72,""),
IF($C23="Nick Hull",_xlfn.XLOOKUP($B23,PROSPER_Hull!$1:$1,PROSPER_Hull!$72:$72,""),
IF($C23="Monika Kotwani",_xlfn.XLOOKUP($B23,PROSPER_Kotwani!$1:$1,PROSPER_Kotwani!$72:$72,""),
IF($C23="Jonathan Wellner",_xlfn.XLOOKUP($B23,PROSPER_Wellner!$1:$1,PROSPER_Wellner!$72:$72,""),
IF($C23="Travis Harvey",_xlfn.XLOOKUP($B23,PROSPER_Harvey!$1:$1,PROSPER_Harvey!$72:$72,""),""))))))))="","No Score",IF(IF($C23="Christopher Lobo",_xlfn.XLOOKUP($B23,PROSPER_Lobo!$1:$1,PROSPER_Lobo!$72:$72,""),
IF($C23="Naren Baliga",_xlfn.XLOOKUP($B23,PROSPER_Baliga!$1:$1,PROSPER_Baliga!$72:$72,""),
IF($C23="Thorsten Huhn",_xlfn.XLOOKUP($B23,PROSPER_Huhn!$1:$1,PROSPER_Huhn!$72:$72,""),
IF($C23="Nick Hull",_xlfn.XLOOKUP($B23,PROSPER_Hull!$1:$1,PROSPER_Hull!$72:$72,""),
IF($C23="Monika Kotwani",_xlfn.XLOOKUP($B23,PROSPER_Kotwani!$1:$1,PROSPER_Kotwani!$72:$72,""),
IF($C23="Jonathan Wellner",_xlfn.XLOOKUP($B23,PROSPER_Wellner!$1:$1,PROSPER_Wellner!$72:$72,""),
IF($C23="Travis Harvey",_xlfn.XLOOKUP($B23,PROSPER_Harvey!$1:$1,PROSPER_Harvey!$72:$72,""),"")))))))="","",
IF($C23="Christopher Lobo",_xlfn.XLOOKUP($B23,PROSPER_Lobo!$1:$1,PROSPER_Lobo!$72:$72,""),
IF($C23="Naren Baliga",_xlfn.XLOOKUP($B23,PROSPER_Baliga!$1:$1,PROSPER_Baliga!$72:$72,""),
IF($C23="Thorsten Huhn",_xlfn.XLOOKUP($B23,PROSPER_Huhn!$1:$1,PROSPER_Huhn!$72:$72,""),
IF($C23="Nick Hull",_xlfn.XLOOKUP($B23,PROSPER_Hull!$1:$1,PROSPER_Hull!$72:$72,""),
IF($C23="Monika Kotwani",_xlfn.XLOOKUP($B23,PROSPER_Kotwani!$1:$1,PROSPER_Kotwani!$72:$72,""),
IF($C23="Jonathan Wellner",_xlfn.XLOOKUP($B23,PROSPER_Wellner!$1:$1,PROSPER_Wellner!$72:$72,""),
IF($C23="Travis Harvey",_xlfn.XLOOKUP($B23,PROSPER_Harvey!$1:$1,PROSPER_Harvey!$72:$72,""),"")))))))))</f>
        <v>No Score</v>
      </c>
      <c r="JQ23" s="138" t="str">
        <f>IF(IF(IF($C23="Christopher Lobo",_xlfn.XLOOKUP($B23,PROSPER_Lobo!$1:$1,PROSPER_Lobo!$73:$73,""),
IF($C23="Naren Baliga",_xlfn.XLOOKUP($B23,PROSPER_Baliga!$1:$1,PROSPER_Baliga!$73:$73,""),
IF($C23="Thorsten Huhn",_xlfn.XLOOKUP($B23,PROSPER_Huhn!$1:$1,PROSPER_Huhn!$73:$73,""),
IF($C23="Nick Hull",_xlfn.XLOOKUP($B23,PROSPER_Hull!$1:$1,PROSPER_Hull!$73:$73,""),
IF($C23="Monika Kotwani",_xlfn.XLOOKUP($B23,PROSPER_Kotwani!$1:$1,PROSPER_Kotwani!$73:$73,""),
IF($C23="Jonathan Wellner",_xlfn.XLOOKUP($B23,PROSPER_Wellner!$1:$1,PROSPER_Wellner!$73:$73,""),
IF($C23="Travis Harvey",_xlfn.XLOOKUP($B23,PROSPER_Harvey!$1:$1,PROSPER_Harvey!$73:$73,""),"")))))))="","",
IF($C23="Christopher Lobo",_xlfn.XLOOKUP($B23,PROSPER_Lobo!$1:$1,PROSPER_Lobo!$73:$73,""),
IF($C23="Naren Baliga",_xlfn.XLOOKUP($B23,PROSPER_Baliga!$1:$1,PROSPER_Baliga!$73:$73,""),
IF($C23="Thorsten Huhn",_xlfn.XLOOKUP($B23,PROSPER_Huhn!$1:$1,PROSPER_Huhn!$73:$73,""),
IF($C23="Nick Hull",_xlfn.XLOOKUP($B23,PROSPER_Hull!$1:$1,PROSPER_Hull!$73:$73,""),
IF($C23="Monika Kotwani",_xlfn.XLOOKUP($B23,PROSPER_Kotwani!$1:$1,PROSPER_Kotwani!$73:$73,""),
IF($C23="Jonathan Wellner",_xlfn.XLOOKUP($B23,PROSPER_Wellner!$1:$1,PROSPER_Wellner!$73:$73,""),
IF($C23="Travis Harvey",_xlfn.XLOOKUP($B23,PROSPER_Harvey!$1:$1,PROSPER_Harvey!$73:$73,""),""))))))))="","No Comment",IF(IF($C23="Christopher Lobo",_xlfn.XLOOKUP($B23,PROSPER_Lobo!$1:$1,PROSPER_Lobo!$73:$73,""),
IF($C23="Naren Baliga",_xlfn.XLOOKUP($B23,PROSPER_Baliga!$1:$1,PROSPER_Baliga!$73:$73,""),
IF($C23="Thorsten Huhn",_xlfn.XLOOKUP($B23,PROSPER_Huhn!$1:$1,PROSPER_Huhn!$73:$73,""),
IF($C23="Nick Hull",_xlfn.XLOOKUP($B23,PROSPER_Hull!$1:$1,PROSPER_Hull!$73:$73,""),
IF($C23="Monika Kotwani",_xlfn.XLOOKUP($B23,PROSPER_Kotwani!$1:$1,PROSPER_Kotwani!$73:$73,""),
IF($C23="Jonathan Wellner",_xlfn.XLOOKUP($B23,PROSPER_Wellner!$1:$1,PROSPER_Wellner!$73:$73,""),
IF($C23="Travis Harvey",_xlfn.XLOOKUP($B23,PROSPER_Harvey!$1:$1,PROSPER_Harvey!$73:$73,""),"")))))))="","",
IF($C23="Christopher Lobo",_xlfn.XLOOKUP($B23,PROSPER_Lobo!$1:$1,PROSPER_Lobo!$73:$73,""),
IF($C23="Naren Baliga",_xlfn.XLOOKUP($B23,PROSPER_Baliga!$1:$1,PROSPER_Baliga!$73:$73,""),
IF($C23="Thorsten Huhn",_xlfn.XLOOKUP($B23,PROSPER_Huhn!$1:$1,PROSPER_Huhn!$73:$73,""),
IF($C23="Nick Hull",_xlfn.XLOOKUP($B23,PROSPER_Hull!$1:$1,PROSPER_Hull!$73:$73,""),
IF($C23="Monika Kotwani",_xlfn.XLOOKUP($B23,PROSPER_Kotwani!$1:$1,PROSPER_Kotwani!$73:$73,""),
IF($C23="Jonathan Wellner",_xlfn.XLOOKUP($B23,PROSPER_Wellner!$1:$1,PROSPER_Wellner!$73:$73,""),
IF($C23="Travis Harvey",_xlfn.XLOOKUP($B23,PROSPER_Harvey!$1:$1,PROSPER_Harvey!$73:$73,""),"")))))))))</f>
        <v>No Comment</v>
      </c>
      <c r="JR23" s="141">
        <f t="shared" si="223"/>
        <v>10</v>
      </c>
      <c r="JS23" s="135" t="str">
        <f>_xlfn.XLOOKUP(B23,PROSPERInitial_Query!$E:$E,PROSPERInitial_Query!$AS:$AS,"",,-1)</f>
        <v>7</v>
      </c>
      <c r="JT23" s="136" t="str">
        <f t="shared" si="123"/>
        <v>Jan Newman7 - ResponsibilityCulture Champion</v>
      </c>
      <c r="JU23" s="136" t="str">
        <f>_xlfn.XLOOKUP(JT23,PROSPERDelta_Query!BK:BK,PROSPERDelta_Query!BG:BG,"",,-1)</f>
        <v/>
      </c>
      <c r="JV23" s="137">
        <f t="shared" si="224"/>
        <v>7</v>
      </c>
      <c r="JW23" s="137" t="str">
        <f>IF(IF(IF($C23="Christopher Lobo",_xlfn.XLOOKUP($B23,PROSPER_Lobo!$1:$1,PROSPER_Lobo!$74:$74,""),
IF($C23="Naren Baliga",_xlfn.XLOOKUP($B23,PROSPER_Baliga!$1:$1,PROSPER_Baliga!$74:$74,""),
IF($C23="Thorsten Huhn",_xlfn.XLOOKUP($B23,PROSPER_Huhn!$1:$1,PROSPER_Huhn!$74:$74,""),
IF($C23="Nick Hull",_xlfn.XLOOKUP($B23,PROSPER_Hull!$1:$1,PROSPER_Hull!$74:$74,""),
IF($C23="Monika Kotwani",_xlfn.XLOOKUP($B23,PROSPER_Kotwani!$1:$1,PROSPER_Kotwani!$74:$74,""),
IF($C23="Jonathan Wellner",_xlfn.XLOOKUP($B23,PROSPER_Wellner!$1:$1,PROSPER_Wellner!$74:$74,""),
IF($C23="Travis Harvey",_xlfn.XLOOKUP($B23,PROSPER_Harvey!$1:$1,PROSPER_Harvey!$74:$74,""),"")))))))="","",
IF($C23="Christopher Lobo",_xlfn.XLOOKUP($B23,PROSPER_Lobo!$1:$1,PROSPER_Lobo!$74:$74,""),
IF($C23="Naren Baliga",_xlfn.XLOOKUP($B23,PROSPER_Baliga!$1:$1,PROSPER_Baliga!$74:$74,""),
IF($C23="Thorsten Huhn",_xlfn.XLOOKUP($B23,PROSPER_Huhn!$1:$1,PROSPER_Huhn!$74:$74,""),
IF($C23="Nick Hull",_xlfn.XLOOKUP($B23,PROSPER_Hull!$1:$1,PROSPER_Hull!$74:$74,""),
IF($C23="Monika Kotwani",_xlfn.XLOOKUP($B23,PROSPER_Kotwani!$1:$1,PROSPER_Kotwani!$74:$74,""),
IF($C23="Jonathan Wellner",_xlfn.XLOOKUP($B23,PROSPER_Wellner!$1:$1,PROSPER_Wellner!$74:$74,""),
IF($C23="Travis Harvey",_xlfn.XLOOKUP($B23,PROSPER_Harvey!$1:$1,PROSPER_Harvey!$74:$74,""),""))))))))="","No Score",IF(IF($C23="Christopher Lobo",_xlfn.XLOOKUP($B23,PROSPER_Lobo!$1:$1,PROSPER_Lobo!$74:$74,""),
IF($C23="Naren Baliga",_xlfn.XLOOKUP($B23,PROSPER_Baliga!$1:$1,PROSPER_Baliga!$74:$74,""),
IF($C23="Thorsten Huhn",_xlfn.XLOOKUP($B23,PROSPER_Huhn!$1:$1,PROSPER_Huhn!$74:$74,""),
IF($C23="Nick Hull",_xlfn.XLOOKUP($B23,PROSPER_Hull!$1:$1,PROSPER_Hull!$74:$74,""),
IF($C23="Monika Kotwani",_xlfn.XLOOKUP($B23,PROSPER_Kotwani!$1:$1,PROSPER_Kotwani!$74:$74,""),
IF($C23="Jonathan Wellner",_xlfn.XLOOKUP($B23,PROSPER_Wellner!$1:$1,PROSPER_Wellner!$74:$74,""),
IF($C23="Travis Harvey",_xlfn.XLOOKUP($B23,PROSPER_Harvey!$1:$1,PROSPER_Harvey!$74:$74,""),"")))))))="","",
IF($C23="Christopher Lobo",_xlfn.XLOOKUP($B23,PROSPER_Lobo!$1:$1,PROSPER_Lobo!$74:$74,""),
IF($C23="Naren Baliga",_xlfn.XLOOKUP($B23,PROSPER_Baliga!$1:$1,PROSPER_Baliga!$74:$74,""),
IF($C23="Thorsten Huhn",_xlfn.XLOOKUP($B23,PROSPER_Huhn!$1:$1,PROSPER_Huhn!$74:$74,""),
IF($C23="Nick Hull",_xlfn.XLOOKUP($B23,PROSPER_Hull!$1:$1,PROSPER_Hull!$74:$74,""),
IF($C23="Monika Kotwani",_xlfn.XLOOKUP($B23,PROSPER_Kotwani!$1:$1,PROSPER_Kotwani!$74:$74,""),
IF($C23="Jonathan Wellner",_xlfn.XLOOKUP($B23,PROSPER_Wellner!$1:$1,PROSPER_Wellner!$74:$74,""),
IF($C23="Travis Harvey",_xlfn.XLOOKUP($B23,PROSPER_Harvey!$1:$1,PROSPER_Harvey!$74:$74,""),"")))))))))</f>
        <v>No Score</v>
      </c>
      <c r="JX23" s="138" t="str">
        <f>IF(IF(IF($C23="Christopher Lobo",_xlfn.XLOOKUP($B23,PROSPER_Lobo!$1:$1,PROSPER_Lobo!$75:$75,""),
IF($C23="Naren Baliga",_xlfn.XLOOKUP($B23,PROSPER_Baliga!$1:$1,PROSPER_Baliga!$75:$75,""),
IF($C23="Thorsten Huhn",_xlfn.XLOOKUP($B23,PROSPER_Huhn!$1:$1,PROSPER_Huhn!$75:$75,""),
IF($C23="Nick Hull",_xlfn.XLOOKUP($B23,PROSPER_Hull!$1:$1,PROSPER_Hull!$75:$75,""),
IF($C23="Monika Kotwani",_xlfn.XLOOKUP($B23,PROSPER_Kotwani!$1:$1,PROSPER_Kotwani!$75:$75,""),
IF($C23="Jonathan Wellner",_xlfn.XLOOKUP($B23,PROSPER_Wellner!$1:$1,PROSPER_Wellner!$75:$75,""),
IF($C23="Travis Harvey",_xlfn.XLOOKUP($B23,PROSPER_Harvey!$1:$1,PROSPER_Harvey!$75:$75,""),"")))))))="","",
IF($C23="Christopher Lobo",_xlfn.XLOOKUP($B23,PROSPER_Lobo!$1:$1,PROSPER_Lobo!$75:$75,""),
IF($C23="Naren Baliga",_xlfn.XLOOKUP($B23,PROSPER_Baliga!$1:$1,PROSPER_Baliga!$75:$75,""),
IF($C23="Thorsten Huhn",_xlfn.XLOOKUP($B23,PROSPER_Huhn!$1:$1,PROSPER_Huhn!$75:$75,""),
IF($C23="Nick Hull",_xlfn.XLOOKUP($B23,PROSPER_Hull!$1:$1,PROSPER_Hull!$75:$75,""),
IF($C23="Monika Kotwani",_xlfn.XLOOKUP($B23,PROSPER_Kotwani!$1:$1,PROSPER_Kotwani!$75:$75,""),
IF($C23="Jonathan Wellner",_xlfn.XLOOKUP($B23,PROSPER_Wellner!$1:$1,PROSPER_Wellner!$75:$75,""),
IF($C23="Travis Harvey",_xlfn.XLOOKUP($B23,PROSPER_Harvey!$1:$1,PROSPER_Harvey!$75:$75,""),""))))))))="","No Comment",IF(IF($C23="Christopher Lobo",_xlfn.XLOOKUP($B23,PROSPER_Lobo!$1:$1,PROSPER_Lobo!$75:$75,""),
IF($C23="Naren Baliga",_xlfn.XLOOKUP($B23,PROSPER_Baliga!$1:$1,PROSPER_Baliga!$75:$75,""),
IF($C23="Thorsten Huhn",_xlfn.XLOOKUP($B23,PROSPER_Huhn!$1:$1,PROSPER_Huhn!$75:$75,""),
IF($C23="Nick Hull",_xlfn.XLOOKUP($B23,PROSPER_Hull!$1:$1,PROSPER_Hull!$75:$75,""),
IF($C23="Monika Kotwani",_xlfn.XLOOKUP($B23,PROSPER_Kotwani!$1:$1,PROSPER_Kotwani!$75:$75,""),
IF($C23="Jonathan Wellner",_xlfn.XLOOKUP($B23,PROSPER_Wellner!$1:$1,PROSPER_Wellner!$75:$75,""),
IF($C23="Travis Harvey",_xlfn.XLOOKUP($B23,PROSPER_Harvey!$1:$1,PROSPER_Harvey!$75:$75,""),"")))))))="","",
IF($C23="Christopher Lobo",_xlfn.XLOOKUP($B23,PROSPER_Lobo!$1:$1,PROSPER_Lobo!$75:$75,""),
IF($C23="Naren Baliga",_xlfn.XLOOKUP($B23,PROSPER_Baliga!$1:$1,PROSPER_Baliga!$75:$75,""),
IF($C23="Thorsten Huhn",_xlfn.XLOOKUP($B23,PROSPER_Huhn!$1:$1,PROSPER_Huhn!$75:$75,""),
IF($C23="Nick Hull",_xlfn.XLOOKUP($B23,PROSPER_Hull!$1:$1,PROSPER_Hull!$75:$75,""),
IF($C23="Monika Kotwani",_xlfn.XLOOKUP($B23,PROSPER_Kotwani!$1:$1,PROSPER_Kotwani!$75:$75,""),
IF($C23="Jonathan Wellner",_xlfn.XLOOKUP($B23,PROSPER_Wellner!$1:$1,PROSPER_Wellner!$75:$75,""),
IF($C23="Travis Harvey",_xlfn.XLOOKUP($B23,PROSPER_Harvey!$1:$1,PROSPER_Harvey!$75:$75,""),"")))))))))</f>
        <v>No Comment</v>
      </c>
      <c r="JY23" s="141">
        <f t="shared" si="225"/>
        <v>7</v>
      </c>
      <c r="JZ23" s="135" t="str">
        <f>_xlfn.XLOOKUP(B23,PROSPERInitial_Query!$E:$E,PROSPERInitial_Query!$AT:$AT,"",,-1)</f>
        <v>10</v>
      </c>
      <c r="KA23" s="136" t="str">
        <f t="shared" si="126"/>
        <v>Jan Newman7 - ResponsibilityPeople Management</v>
      </c>
      <c r="KB23" s="136" t="str">
        <f>_xlfn.XLOOKUP(KA23,PROSPERDelta_Query!BK:BK,PROSPERDelta_Query!BH:BH,"",,-1)</f>
        <v/>
      </c>
      <c r="KC23" s="137">
        <f t="shared" si="226"/>
        <v>10</v>
      </c>
      <c r="KD23" s="137" t="str">
        <f>IF(IF(IF($C23="Christopher Lobo",_xlfn.XLOOKUP($B23,PROSPER_Lobo!$1:$1,PROSPER_Lobo!$76:$76,""),
IF($C23="Naren Baliga",_xlfn.XLOOKUP($B23,PROSPER_Baliga!$1:$1,PROSPER_Baliga!$76:$76,""),
IF($C23="Thorsten Huhn",_xlfn.XLOOKUP($B23,PROSPER_Huhn!$1:$1,PROSPER_Huhn!$76:$76,""),
IF($C23="Nick Hull",_xlfn.XLOOKUP($B23,PROSPER_Hull!$1:$1,PROSPER_Hull!$76:$76,""),
IF($C23="Monika Kotwani",_xlfn.XLOOKUP($B23,PROSPER_Kotwani!$1:$1,PROSPER_Kotwani!$76:$76,""),
IF($C23="Jonathan Wellner",_xlfn.XLOOKUP($B23,PROSPER_Wellner!$1:$1,PROSPER_Wellner!$76:$76,""),
IF($C23="Travis Harvey",_xlfn.XLOOKUP($B23,PROSPER_Harvey!$1:$1,PROSPER_Harvey!$76:$76,""),"")))))))="","",
IF($C23="Christopher Lobo",_xlfn.XLOOKUP($B23,PROSPER_Lobo!$1:$1,PROSPER_Lobo!$76:$76,""),
IF($C23="Naren Baliga",_xlfn.XLOOKUP($B23,PROSPER_Baliga!$1:$1,PROSPER_Baliga!$76:$76,""),
IF($C23="Thorsten Huhn",_xlfn.XLOOKUP($B23,PROSPER_Huhn!$1:$1,PROSPER_Huhn!$76:$76,""),
IF($C23="Nick Hull",_xlfn.XLOOKUP($B23,PROSPER_Hull!$1:$1,PROSPER_Hull!$76:$76,""),
IF($C23="Monika Kotwani",_xlfn.XLOOKUP($B23,PROSPER_Kotwani!$1:$1,PROSPER_Kotwani!$76:$76,""),
IF($C23="Jonathan Wellner",_xlfn.XLOOKUP($B23,PROSPER_Wellner!$1:$1,PROSPER_Wellner!$76:$76,""),
IF($C23="Travis Harvey",_xlfn.XLOOKUP($B23,PROSPER_Harvey!$1:$1,PROSPER_Harvey!$76:$76,""),""))))))))="","No Score",IF(IF($C23="Christopher Lobo",_xlfn.XLOOKUP($B23,PROSPER_Lobo!$1:$1,PROSPER_Lobo!$76:$76,""),
IF($C23="Naren Baliga",_xlfn.XLOOKUP($B23,PROSPER_Baliga!$1:$1,PROSPER_Baliga!$76:$76,""),
IF($C23="Thorsten Huhn",_xlfn.XLOOKUP($B23,PROSPER_Huhn!$1:$1,PROSPER_Huhn!$76:$76,""),
IF($C23="Nick Hull",_xlfn.XLOOKUP($B23,PROSPER_Hull!$1:$1,PROSPER_Hull!$76:$76,""),
IF($C23="Monika Kotwani",_xlfn.XLOOKUP($B23,PROSPER_Kotwani!$1:$1,PROSPER_Kotwani!$76:$76,""),
IF($C23="Jonathan Wellner",_xlfn.XLOOKUP($B23,PROSPER_Wellner!$1:$1,PROSPER_Wellner!$76:$76,""),
IF($C23="Travis Harvey",_xlfn.XLOOKUP($B23,PROSPER_Harvey!$1:$1,PROSPER_Harvey!$76:$76,""),"")))))))="","",
IF($C23="Christopher Lobo",_xlfn.XLOOKUP($B23,PROSPER_Lobo!$1:$1,PROSPER_Lobo!$76:$76,""),
IF($C23="Naren Baliga",_xlfn.XLOOKUP($B23,PROSPER_Baliga!$1:$1,PROSPER_Baliga!$76:$76,""),
IF($C23="Thorsten Huhn",_xlfn.XLOOKUP($B23,PROSPER_Huhn!$1:$1,PROSPER_Huhn!$76:$76,""),
IF($C23="Nick Hull",_xlfn.XLOOKUP($B23,PROSPER_Hull!$1:$1,PROSPER_Hull!$76:$76,""),
IF($C23="Monika Kotwani",_xlfn.XLOOKUP($B23,PROSPER_Kotwani!$1:$1,PROSPER_Kotwani!$76:$76,""),
IF($C23="Jonathan Wellner",_xlfn.XLOOKUP($B23,PROSPER_Wellner!$1:$1,PROSPER_Wellner!$76:$76,""),
IF($C23="Travis Harvey",_xlfn.XLOOKUP($B23,PROSPER_Harvey!$1:$1,PROSPER_Harvey!$76:$76,""),"")))))))))</f>
        <v>No Score</v>
      </c>
      <c r="KE23" s="138" t="str">
        <f>IF(IF(IF($C23="Christopher Lobo",_xlfn.XLOOKUP($B23,PROSPER_Lobo!$1:$1,PROSPER_Lobo!$77:$77,""),
IF($C23="Naren Baliga",_xlfn.XLOOKUP($B23,PROSPER_Baliga!$1:$1,PROSPER_Baliga!$77:$77,""),
IF($C23="Thorsten Huhn",_xlfn.XLOOKUP($B23,PROSPER_Huhn!$1:$1,PROSPER_Huhn!$77:$77,""),
IF($C23="Nick Hull",_xlfn.XLOOKUP($B23,PROSPER_Hull!$1:$1,PROSPER_Hull!$77:$77,""),
IF($C23="Monika Kotwani",_xlfn.XLOOKUP($B23,PROSPER_Kotwani!$1:$1,PROSPER_Kotwani!$77:$77,""),
IF($C23="Jonathan Wellner",_xlfn.XLOOKUP($B23,PROSPER_Wellner!$1:$1,PROSPER_Wellner!$77:$77,""),
IF($C23="Travis Harvey",_xlfn.XLOOKUP($B23,PROSPER_Harvey!$1:$1,PROSPER_Harvey!$77:$77,""),"")))))))="","",
IF($C23="Christopher Lobo",_xlfn.XLOOKUP($B23,PROSPER_Lobo!$1:$1,PROSPER_Lobo!$77:$77,""),
IF($C23="Naren Baliga",_xlfn.XLOOKUP($B23,PROSPER_Baliga!$1:$1,PROSPER_Baliga!$77:$77,""),
IF($C23="Thorsten Huhn",_xlfn.XLOOKUP($B23,PROSPER_Huhn!$1:$1,PROSPER_Huhn!$77:$77,""),
IF($C23="Nick Hull",_xlfn.XLOOKUP($B23,PROSPER_Hull!$1:$1,PROSPER_Hull!$77:$77,""),
IF($C23="Monika Kotwani",_xlfn.XLOOKUP($B23,PROSPER_Kotwani!$1:$1,PROSPER_Kotwani!$77:$77,""),
IF($C23="Jonathan Wellner",_xlfn.XLOOKUP($B23,PROSPER_Wellner!$1:$1,PROSPER_Wellner!$77:$77,""),
IF($C23="Travis Harvey",_xlfn.XLOOKUP($B23,PROSPER_Harvey!$1:$1,PROSPER_Harvey!$77:$77,""),""))))))))="","No Comment",IF(IF($C23="Christopher Lobo",_xlfn.XLOOKUP($B23,PROSPER_Lobo!$1:$1,PROSPER_Lobo!$77:$77,""),
IF($C23="Naren Baliga",_xlfn.XLOOKUP($B23,PROSPER_Baliga!$1:$1,PROSPER_Baliga!$77:$77,""),
IF($C23="Thorsten Huhn",_xlfn.XLOOKUP($B23,PROSPER_Huhn!$1:$1,PROSPER_Huhn!$77:$77,""),
IF($C23="Nick Hull",_xlfn.XLOOKUP($B23,PROSPER_Hull!$1:$1,PROSPER_Hull!$77:$77,""),
IF($C23="Monika Kotwani",_xlfn.XLOOKUP($B23,PROSPER_Kotwani!$1:$1,PROSPER_Kotwani!$77:$77,""),
IF($C23="Jonathan Wellner",_xlfn.XLOOKUP($B23,PROSPER_Wellner!$1:$1,PROSPER_Wellner!$77:$77,""),
IF($C23="Travis Harvey",_xlfn.XLOOKUP($B23,PROSPER_Harvey!$1:$1,PROSPER_Harvey!$77:$77,""),"")))))))="","",
IF($C23="Christopher Lobo",_xlfn.XLOOKUP($B23,PROSPER_Lobo!$1:$1,PROSPER_Lobo!$77:$77,""),
IF($C23="Naren Baliga",_xlfn.XLOOKUP($B23,PROSPER_Baliga!$1:$1,PROSPER_Baliga!$77:$77,""),
IF($C23="Thorsten Huhn",_xlfn.XLOOKUP($B23,PROSPER_Huhn!$1:$1,PROSPER_Huhn!$77:$77,""),
IF($C23="Nick Hull",_xlfn.XLOOKUP($B23,PROSPER_Hull!$1:$1,PROSPER_Hull!$77:$77,""),
IF($C23="Monika Kotwani",_xlfn.XLOOKUP($B23,PROSPER_Kotwani!$1:$1,PROSPER_Kotwani!$77:$77,""),
IF($C23="Jonathan Wellner",_xlfn.XLOOKUP($B23,PROSPER_Wellner!$1:$1,PROSPER_Wellner!$77:$77,""),
IF($C23="Travis Harvey",_xlfn.XLOOKUP($B23,PROSPER_Harvey!$1:$1,PROSPER_Harvey!$77:$77,""),"")))))))))</f>
        <v>No Comment</v>
      </c>
      <c r="KF23" s="141">
        <f t="shared" si="227"/>
        <v>10</v>
      </c>
      <c r="KG23" s="135" t="str">
        <f>_xlfn.XLOOKUP(B23,PROSPERInitial_Query!$E:$E,PROSPERInitial_Query!$AU:$AU,"",,-1)</f>
        <v>10</v>
      </c>
      <c r="KH23" s="136" t="str">
        <f t="shared" si="129"/>
        <v>Jan Newman7 - ResponsibilitySelf Sufficiency</v>
      </c>
      <c r="KI23" s="136" t="str">
        <f>_xlfn.XLOOKUP(KH23,PROSPERDelta_Query!BK:BK,PROSPERDelta_Query!BI:BI,"",,-1)</f>
        <v/>
      </c>
      <c r="KJ23" s="137">
        <f t="shared" si="228"/>
        <v>10</v>
      </c>
      <c r="KK23" s="137" t="str">
        <f>IF(IF(IF($C23="Christopher Lobo",_xlfn.XLOOKUP($B23,PROSPER_Lobo!$1:$1,PROSPER_Lobo!$78:$78,""),
IF($C23="Naren Baliga",_xlfn.XLOOKUP($B23,PROSPER_Baliga!$1:$1,PROSPER_Baliga!$78:$78,""),
IF($C23="Thorsten Huhn",_xlfn.XLOOKUP($B23,PROSPER_Huhn!$1:$1,PROSPER_Huhn!$78:$78,""),
IF($C23="Nick Hull",_xlfn.XLOOKUP($B23,PROSPER_Hull!$1:$1,PROSPER_Hull!$78:$78,""),
IF($C23="Monika Kotwani",_xlfn.XLOOKUP($B23,PROSPER_Kotwani!$1:$1,PROSPER_Kotwani!$78:$78,""),
IF($C23="Jonathan Wellner",_xlfn.XLOOKUP($B23,PROSPER_Wellner!$1:$1,PROSPER_Wellner!$78:$78,""),
IF($C23="Travis Harvey",_xlfn.XLOOKUP($B23,PROSPER_Harvey!$1:$1,PROSPER_Harvey!$78:$78,""),"")))))))="","",
IF($C23="Christopher Lobo",_xlfn.XLOOKUP($B23,PROSPER_Lobo!$1:$1,PROSPER_Lobo!$78:$78,""),
IF($C23="Naren Baliga",_xlfn.XLOOKUP($B23,PROSPER_Baliga!$1:$1,PROSPER_Baliga!$78:$78,""),
IF($C23="Thorsten Huhn",_xlfn.XLOOKUP($B23,PROSPER_Huhn!$1:$1,PROSPER_Huhn!$78:$78,""),
IF($C23="Nick Hull",_xlfn.XLOOKUP($B23,PROSPER_Hull!$1:$1,PROSPER_Hull!$78:$78,""),
IF($C23="Monika Kotwani",_xlfn.XLOOKUP($B23,PROSPER_Kotwani!$1:$1,PROSPER_Kotwani!$78:$78,""),
IF($C23="Jonathan Wellner",_xlfn.XLOOKUP($B23,PROSPER_Wellner!$1:$1,PROSPER_Wellner!$78:$78,""),
IF($C23="Travis Harvey",_xlfn.XLOOKUP($B23,PROSPER_Harvey!$1:$1,PROSPER_Harvey!$78:$78,""),""))))))))="","No Score",IF(IF($C23="Christopher Lobo",_xlfn.XLOOKUP($B23,PROSPER_Lobo!$1:$1,PROSPER_Lobo!$78:$78,""),
IF($C23="Naren Baliga",_xlfn.XLOOKUP($B23,PROSPER_Baliga!$1:$1,PROSPER_Baliga!$78:$78,""),
IF($C23="Thorsten Huhn",_xlfn.XLOOKUP($B23,PROSPER_Huhn!$1:$1,PROSPER_Huhn!$78:$78,""),
IF($C23="Nick Hull",_xlfn.XLOOKUP($B23,PROSPER_Hull!$1:$1,PROSPER_Hull!$78:$78,""),
IF($C23="Monika Kotwani",_xlfn.XLOOKUP($B23,PROSPER_Kotwani!$1:$1,PROSPER_Kotwani!$78:$78,""),
IF($C23="Jonathan Wellner",_xlfn.XLOOKUP($B23,PROSPER_Wellner!$1:$1,PROSPER_Wellner!$78:$78,""),
IF($C23="Travis Harvey",_xlfn.XLOOKUP($B23,PROSPER_Harvey!$1:$1,PROSPER_Harvey!$78:$78,""),"")))))))="","",
IF($C23="Christopher Lobo",_xlfn.XLOOKUP($B23,PROSPER_Lobo!$1:$1,PROSPER_Lobo!$78:$78,""),
IF($C23="Naren Baliga",_xlfn.XLOOKUP($B23,PROSPER_Baliga!$1:$1,PROSPER_Baliga!$78:$78,""),
IF($C23="Thorsten Huhn",_xlfn.XLOOKUP($B23,PROSPER_Huhn!$1:$1,PROSPER_Huhn!$78:$78,""),
IF($C23="Nick Hull",_xlfn.XLOOKUP($B23,PROSPER_Hull!$1:$1,PROSPER_Hull!$78:$78,""),
IF($C23="Monika Kotwani",_xlfn.XLOOKUP($B23,PROSPER_Kotwani!$1:$1,PROSPER_Kotwani!$78:$78,""),
IF($C23="Jonathan Wellner",_xlfn.XLOOKUP($B23,PROSPER_Wellner!$1:$1,PROSPER_Wellner!$78:$78,""),
IF($C23="Travis Harvey",_xlfn.XLOOKUP($B23,PROSPER_Harvey!$1:$1,PROSPER_Harvey!$78:$78,""),"")))))))))</f>
        <v>No Score</v>
      </c>
      <c r="KL23" s="138" t="str">
        <f>IF(IF(IF($C23="Christopher Lobo",_xlfn.XLOOKUP($B23,PROSPER_Lobo!$1:$1,PROSPER_Lobo!$79:$79,""),
IF($C23="Naren Baliga",_xlfn.XLOOKUP($B23,PROSPER_Baliga!$1:$1,PROSPER_Baliga!$79:$79,""),
IF($C23="Thorsten Huhn",_xlfn.XLOOKUP($B23,PROSPER_Huhn!$1:$1,PROSPER_Huhn!$79:$79,""),
IF($C23="Nick Hull",_xlfn.XLOOKUP($B23,PROSPER_Hull!$1:$1,PROSPER_Hull!$79:$79,""),
IF($C23="Monika Kotwani",_xlfn.XLOOKUP($B23,PROSPER_Kotwani!$1:$1,PROSPER_Kotwani!$79:$79,""),
IF($C23="Jonathan Wellner",_xlfn.XLOOKUP($B23,PROSPER_Wellner!$1:$1,PROSPER_Wellner!$79:$79,""),
IF($C23="Travis Harvey",_xlfn.XLOOKUP($B23,PROSPER_Harvey!$1:$1,PROSPER_Harvey!$79:$79,""),"")))))))="","",
IF($C23="Christopher Lobo",_xlfn.XLOOKUP($B23,PROSPER_Lobo!$1:$1,PROSPER_Lobo!$79:$79,""),
IF($C23="Naren Baliga",_xlfn.XLOOKUP($B23,PROSPER_Baliga!$1:$1,PROSPER_Baliga!$79:$79,""),
IF($C23="Thorsten Huhn",_xlfn.XLOOKUP($B23,PROSPER_Huhn!$1:$1,PROSPER_Huhn!$79:$79,""),
IF($C23="Nick Hull",_xlfn.XLOOKUP($B23,PROSPER_Hull!$1:$1,PROSPER_Hull!$79:$79,""),
IF($C23="Monika Kotwani",_xlfn.XLOOKUP($B23,PROSPER_Kotwani!$1:$1,PROSPER_Kotwani!$79:$79,""),
IF($C23="Jonathan Wellner",_xlfn.XLOOKUP($B23,PROSPER_Wellner!$1:$1,PROSPER_Wellner!$79:$79,""),
IF($C23="Travis Harvey",_xlfn.XLOOKUP($B23,PROSPER_Harvey!$1:$1,PROSPER_Harvey!$79:$79,""),""))))))))="","No Comment",IF(IF($C23="Christopher Lobo",_xlfn.XLOOKUP($B23,PROSPER_Lobo!$1:$1,PROSPER_Lobo!$79:$79,""),
IF($C23="Naren Baliga",_xlfn.XLOOKUP($B23,PROSPER_Baliga!$1:$1,PROSPER_Baliga!$79:$79,""),
IF($C23="Thorsten Huhn",_xlfn.XLOOKUP($B23,PROSPER_Huhn!$1:$1,PROSPER_Huhn!$79:$79,""),
IF($C23="Nick Hull",_xlfn.XLOOKUP($B23,PROSPER_Hull!$1:$1,PROSPER_Hull!$79:$79,""),
IF($C23="Monika Kotwani",_xlfn.XLOOKUP($B23,PROSPER_Kotwani!$1:$1,PROSPER_Kotwani!$79:$79,""),
IF($C23="Jonathan Wellner",_xlfn.XLOOKUP($B23,PROSPER_Wellner!$1:$1,PROSPER_Wellner!$79:$79,""),
IF($C23="Travis Harvey",_xlfn.XLOOKUP($B23,PROSPER_Harvey!$1:$1,PROSPER_Harvey!$79:$79,""),"")))))))="","",
IF($C23="Christopher Lobo",_xlfn.XLOOKUP($B23,PROSPER_Lobo!$1:$1,PROSPER_Lobo!$79:$79,""),
IF($C23="Naren Baliga",_xlfn.XLOOKUP($B23,PROSPER_Baliga!$1:$1,PROSPER_Baliga!$79:$79,""),
IF($C23="Thorsten Huhn",_xlfn.XLOOKUP($B23,PROSPER_Huhn!$1:$1,PROSPER_Huhn!$79:$79,""),
IF($C23="Nick Hull",_xlfn.XLOOKUP($B23,PROSPER_Hull!$1:$1,PROSPER_Hull!$79:$79,""),
IF($C23="Monika Kotwani",_xlfn.XLOOKUP($B23,PROSPER_Kotwani!$1:$1,PROSPER_Kotwani!$79:$79,""),
IF($C23="Jonathan Wellner",_xlfn.XLOOKUP($B23,PROSPER_Wellner!$1:$1,PROSPER_Wellner!$79:$79,""),
IF($C23="Travis Harvey",_xlfn.XLOOKUP($B23,PROSPER_Harvey!$1:$1,PROSPER_Harvey!$79:$79,""),"")))))))))</f>
        <v>No Comment</v>
      </c>
      <c r="KM23" s="141">
        <f t="shared" si="229"/>
        <v>10</v>
      </c>
      <c r="KN23" s="145">
        <f t="shared" si="230"/>
        <v>9</v>
      </c>
      <c r="KO23" s="146" t="str">
        <f t="shared" si="231"/>
        <v>N/A</v>
      </c>
      <c r="KP23" s="194">
        <f t="shared" si="232"/>
        <v>9</v>
      </c>
      <c r="KQ23" s="147">
        <f t="shared" si="233"/>
        <v>8.1269841269841265</v>
      </c>
      <c r="KR23" s="148"/>
      <c r="KS23" s="148"/>
      <c r="KT23" s="148"/>
      <c r="KU23" s="149"/>
    </row>
    <row r="24" spans="2:307" x14ac:dyDescent="0.25">
      <c r="B24" s="118" t="s">
        <v>107</v>
      </c>
      <c r="C24" s="119" t="s">
        <v>489</v>
      </c>
      <c r="D24" s="120" t="str">
        <f>_xlfn.XLOOKUP(B24,PROSPERInitial_Query!E:E,PROSPERInitial_Query!G:G,"",,-1)</f>
        <v/>
      </c>
      <c r="E24" s="121" t="str">
        <f t="shared" si="136"/>
        <v>James Atkinson1 - PortfolioDesign Success</v>
      </c>
      <c r="F24" s="122" t="str">
        <f>_xlfn.XLOOKUP(E24,PROSPERDelta_Query!BK:BK,PROSPERDelta_Query!I:I,"",,-1)</f>
        <v/>
      </c>
      <c r="G24" s="123" t="str">
        <f t="shared" si="137"/>
        <v>N/A</v>
      </c>
      <c r="H24" s="124">
        <f>IF(IF(IF($C24="Christopher Lobo",_xlfn.XLOOKUP($B24,PROSPER_Lobo!$1:$1,PROSPER_Lobo!$2:$2,""),
IF($C24="Naren Baliga",_xlfn.XLOOKUP($B24,PROSPER_Baliga!$1:$1,PROSPER_Baliga!$2:$2,""),
IF($C24="Thorsten Huhn",_xlfn.XLOOKUP($B24,PROSPER_Huhn!$1:$1,PROSPER_Huhn!$2:$2,""),
IF($C24="Nick Hull",_xlfn.XLOOKUP($B24,PROSPER_Hull!$1:$1,PROSPER_Hull!$2:$2,""),
IF($C24="Monika Kotwani",_xlfn.XLOOKUP($B24,PROSPER_Kotwani!$1:$1,PROSPER_Kotwani!$2:$2,""),
IF($C24="Jonathan Wellner",_xlfn.XLOOKUP($B24,PROSPER_Wellner!$1:$1,PROSPER_Wellner!$2:$2,""),
IF($C24="Travis Harvey",_xlfn.XLOOKUP($B24,PROSPER_Harvey!$1:$1,PROSPER_Harvey!$2:$2,""),"")))))))="","",
IF($C24="Christopher Lobo",_xlfn.XLOOKUP($B24,PROSPER_Lobo!$1:$1,PROSPER_Lobo!$2:$2,""),
IF($C24="Naren Baliga",_xlfn.XLOOKUP($B24,PROSPER_Baliga!$1:$1,PROSPER_Baliga!$2:$2,""),
IF($C24="Thorsten Huhn",_xlfn.XLOOKUP($B24,PROSPER_Huhn!$1:$1,PROSPER_Huhn!$2:$2,""),
IF($C24="Nick Hull",_xlfn.XLOOKUP($B24,PROSPER_Hull!$1:$1,PROSPER_Hull!$2:$2,""),
IF($C24="Monika Kotwani",_xlfn.XLOOKUP($B24,PROSPER_Kotwani!$1:$1,PROSPER_Kotwani!$2:$2,""),
IF($C24="Jonathan Wellner",_xlfn.XLOOKUP($B24,PROSPER_Wellner!$1:$1,PROSPER_Wellner!$2:$2,""),
IF($C24="Travis Harvey",_xlfn.XLOOKUP($B24,PROSPER_Harvey!$1:$1,PROSPER_Harvey!$2:$2,""),""))))))))="","No Score",(IF(IF($C24="Christopher Lobo",_xlfn.XLOOKUP($B24,PROSPER_Lobo!$1:$1,PROSPER_Lobo!$2:$2,""),
IF($C24="Naren Baliga",_xlfn.XLOOKUP($B24,PROSPER_Baliga!$1:$1,PROSPER_Baliga!$2:$2,""),
IF($C24="Thorsten Huhn",_xlfn.XLOOKUP($B24,PROSPER_Huhn!$1:$1,PROSPER_Huhn!$2:$2,""),
IF($C24="Nick Hull",_xlfn.XLOOKUP($B24,PROSPER_Hull!$1:$1,PROSPER_Hull!$2:$2,""),
IF($C24="Monika Kotwani",_xlfn.XLOOKUP($B24,PROSPER_Kotwani!$1:$1,PROSPER_Kotwani!$2:$2,""),
IF($C24="Jonathan Wellner",_xlfn.XLOOKUP($B24,PROSPER_Wellner!$1:$1,PROSPER_Wellner!$2:$2,""),
IF($C24="Travis Harvey",_xlfn.XLOOKUP($B24,PROSPER_Harvey!$1:$1,PROSPER_Harvey!$2:$2,""),"")))))))="","",
IF($C24="Christopher Lobo",_xlfn.XLOOKUP($B24,PROSPER_Lobo!$1:$1,PROSPER_Lobo!$2:$2,""),
IF($C24="Naren Baliga",_xlfn.XLOOKUP($B24,PROSPER_Baliga!$1:$1,PROSPER_Baliga!$2:$2,""),
IF($C24="Thorsten Huhn",_xlfn.XLOOKUP($B24,PROSPER_Huhn!$1:$1,PROSPER_Huhn!$2:$2,""),
IF($C24="Nick Hull",_xlfn.XLOOKUP($B24,PROSPER_Hull!$1:$1,PROSPER_Hull!$2:$2,""),
IF($C24="Monika Kotwani",_xlfn.XLOOKUP($B24,PROSPER_Kotwani!$1:$1,PROSPER_Kotwani!$2:$2,""),
IF($C24="Jonathan Wellner",_xlfn.XLOOKUP($B24,PROSPER_Wellner!$1:$1,PROSPER_Wellner!$2:$2,""),
IF($C24="Travis Harvey",_xlfn.XLOOKUP($B24,PROSPER_Harvey!$1:$1,PROSPER_Harvey!$2:$2,""),""))))))))))</f>
        <v>7</v>
      </c>
      <c r="I24" s="125" t="str">
        <f>IF(IF(IF($C24="Christopher Lobo",_xlfn.XLOOKUP($B24,PROSPER_Lobo!$1:$1,PROSPER_Lobo!$3:$3,""),
IF($C24="Naren Baliga",_xlfn.XLOOKUP($B24,PROSPER_Baliga!$1:$1,PROSPER_Baliga!$3:$3,""),
IF($C24="Thorsten Huhn",_xlfn.XLOOKUP($B24,PROSPER_Huhn!$1:$1,PROSPER_Huhn!$3:$3,""),
IF($C24="Nick Hull",_xlfn.XLOOKUP($B24,PROSPER_Hull!$1:$1,PROSPER_Hull!$3:$3,""),
IF($C24="Monika Kotwani",_xlfn.XLOOKUP($B24,PROSPER_Kotwani!$1:$1,PROSPER_Kotwani!$3:$3,""),
IF($C24="Jonathan Wellner",_xlfn.XLOOKUP($B24,PROSPER_Wellner!$1:$1,PROSPER_Wellner!$3:$3,""),
IF($C24="Travis Harvey",_xlfn.XLOOKUP($B24,PROSPER_Harvey!$1:$1,PROSPER_Harvey!$3:$3,""),"")))))))="","",
IF($C24="Christopher Lobo",_xlfn.XLOOKUP($B24,PROSPER_Lobo!$1:$1,PROSPER_Lobo!$3:$3,""),
IF($C24="Naren Baliga",_xlfn.XLOOKUP($B24,PROSPER_Baliga!$1:$1,PROSPER_Baliga!$3:$3,""),
IF($C24="Thorsten Huhn",_xlfn.XLOOKUP($B24,PROSPER_Huhn!$1:$1,PROSPER_Huhn!$3:$3,""),
IF($C24="Nick Hull",_xlfn.XLOOKUP($B24,PROSPER_Hull!$1:$1,PROSPER_Hull!$3:$3,""),
IF($C24="Monika Kotwani",_xlfn.XLOOKUP($B24,PROSPER_Kotwani!$1:$1,PROSPER_Kotwani!$3:$3,""),
IF($C24="Jonathan Wellner",_xlfn.XLOOKUP($B24,PROSPER_Wellner!$1:$1,PROSPER_Wellner!$3:$3,""),
IF($C24="Travis Harvey",_xlfn.XLOOKUP($B24,PROSPER_Harvey!$1:$1,PROSPER_Harvey!$3:$3,""),""))))))))="","No Comment",IF(IF($C24="Christopher Lobo",_xlfn.XLOOKUP($B24,PROSPER_Lobo!$1:$1,PROSPER_Lobo!$3:$3,""),
IF($C24="Naren Baliga",_xlfn.XLOOKUP($B24,PROSPER_Baliga!$1:$1,PROSPER_Baliga!$3:$3,""),
IF($C24="Thorsten Huhn",_xlfn.XLOOKUP($B24,PROSPER_Huhn!$1:$1,PROSPER_Huhn!$3:$3,""),
IF($C24="Nick Hull",_xlfn.XLOOKUP($B24,PROSPER_Hull!$1:$1,PROSPER_Hull!$3:$3,""),
IF($C24="Monika Kotwani",_xlfn.XLOOKUP($B24,PROSPER_Kotwani!$1:$1,PROSPER_Kotwani!$3:$3,""),
IF($C24="Jonathan Wellner",_xlfn.XLOOKUP($B24,PROSPER_Wellner!$1:$1,PROSPER_Wellner!$3:$3,""),
IF($C24="Travis Harvey",_xlfn.XLOOKUP($B24,PROSPER_Harvey!$1:$1,PROSPER_Harvey!$3:$3,""),"")))))))="","",
IF($C24="Christopher Lobo",_xlfn.XLOOKUP($B24,PROSPER_Lobo!$1:$1,PROSPER_Lobo!$3:$3,""),
IF($C24="Naren Baliga",_xlfn.XLOOKUP($B24,PROSPER_Baliga!$1:$1,PROSPER_Baliga!$3:$3,""),
IF($C24="Thorsten Huhn",_xlfn.XLOOKUP($B24,PROSPER_Huhn!$1:$1,PROSPER_Huhn!$3:$3,""),
IF($C24="Nick Hull",_xlfn.XLOOKUP($B24,PROSPER_Hull!$1:$1,PROSPER_Hull!$3:$3,""),
IF($C24="Monika Kotwani",_xlfn.XLOOKUP($B24,PROSPER_Kotwani!$1:$1,PROSPER_Kotwani!$3:$3,""),
IF($C24="Jonathan Wellner",_xlfn.XLOOKUP($B24,PROSPER_Wellner!$1:$1,PROSPER_Wellner!$3:$3,""),
IF($C24="Travis Harvey",_xlfn.XLOOKUP($B24,PROSPER_Harvey!$1:$1,PROSPER_Harvey!$3:$3,""),"")))))))))</f>
        <v>No Comment</v>
      </c>
      <c r="J24" s="124">
        <f>IFERROR(ROUND(_xlfn.XLOOKUP(B24,DesignSuccessChallenge_Query!$E:$E,DesignSuccessChallenge_Query!$F:$F)/4.7,0),"Not Taken")</f>
        <v>6</v>
      </c>
      <c r="K24" s="150">
        <f t="shared" si="138"/>
        <v>6.5</v>
      </c>
      <c r="L24" s="120" t="str">
        <f>_xlfn.XLOOKUP(B24,PROSPERInitial_Query!$E:$E,PROSPERInitial_Query!$H:$H,"",,-1)</f>
        <v/>
      </c>
      <c r="M24" s="121" t="str">
        <f t="shared" si="3"/>
        <v>James Atkinson1 - PortfolioPremium Engagement</v>
      </c>
      <c r="N24" s="126" t="str">
        <f>_xlfn.XLOOKUP(M24,PROSPERDelta_Query!BK:BK,PROSPERDelta_Query!J:J,"",,-1)</f>
        <v/>
      </c>
      <c r="O24" s="124" t="str">
        <f t="shared" si="139"/>
        <v>N/A</v>
      </c>
      <c r="P24" s="124" t="str">
        <f>IF(IF(IF($C24="Christopher Lobo",_xlfn.XLOOKUP($B24,PROSPER_Lobo!$1:$1,PROSPER_Lobo!$4:$4,""),
IF($C24="Naren Baliga",_xlfn.XLOOKUP($B24,PROSPER_Baliga!$1:$1,PROSPER_Baliga!$4:$4,""),
IF($C24="Thorsten Huhn",_xlfn.XLOOKUP($B24,PROSPER_Huhn!$1:$1,PROSPER_Huhn!$4:$4,""),
IF($C24="Nick Hull",_xlfn.XLOOKUP($B24,PROSPER_Hull!$1:$1,PROSPER_Hull!$4:$4,""),
IF($C24="Monika Kotwani",_xlfn.XLOOKUP($B24,PROSPER_Kotwani!$1:$1,PROSPER_Kotwani!$4:$4,""),
IF($C24="Jonathan Wellner",_xlfn.XLOOKUP($B24,PROSPER_Wellner!$1:$1,PROSPER_Wellner!$4:$4,""),
IF($C24="Travis Harvey",_xlfn.XLOOKUP($B24,PROSPER_Harvey!$1:$1,PROSPER_Harvey!$4:$4,""),"")))))))="","",
IF($C24="Christopher Lobo",_xlfn.XLOOKUP($B24,PROSPER_Lobo!$1:$1,PROSPER_Lobo!$4:$4,""),
IF($C24="Naren Baliga",_xlfn.XLOOKUP($B24,PROSPER_Baliga!$1:$1,PROSPER_Baliga!$4:$4,""),
IF($C24="Thorsten Huhn",_xlfn.XLOOKUP($B24,PROSPER_Huhn!$1:$1,PROSPER_Huhn!$4:$4,""),
IF($C24="Nick Hull",_xlfn.XLOOKUP($B24,PROSPER_Hull!$1:$1,PROSPER_Hull!$4:$4,""),
IF($C24="Monika Kotwani",_xlfn.XLOOKUP($B24,PROSPER_Kotwani!$1:$1,PROSPER_Kotwani!$4:$4,""),
IF($C24="Jonathan Wellner",_xlfn.XLOOKUP($B24,PROSPER_Wellner!$1:$1,PROSPER_Wellner!$4:$4,""),
IF($C24="Travis Harvey",_xlfn.XLOOKUP($B24,PROSPER_Harvey!$1:$1,PROSPER_Harvey!$4:$4,""),""))))))))="","No Score",IF(IF($C24="Christopher Lobo",_xlfn.XLOOKUP($B24,PROSPER_Lobo!$1:$1,PROSPER_Lobo!$4:$4,""),
IF($C24="Naren Baliga",_xlfn.XLOOKUP($B24,PROSPER_Baliga!$1:$1,PROSPER_Baliga!$4:$4,""),
IF($C24="Thorsten Huhn",_xlfn.XLOOKUP($B24,PROSPER_Huhn!$1:$1,PROSPER_Huhn!$4:$4,""),
IF($C24="Nick Hull",_xlfn.XLOOKUP($B24,PROSPER_Hull!$1:$1,PROSPER_Hull!$4:$4,""),
IF($C24="Monika Kotwani",_xlfn.XLOOKUP($B24,PROSPER_Kotwani!$1:$1,PROSPER_Kotwani!$4:$4,""),
IF($C24="Jonathan Wellner",_xlfn.XLOOKUP($B24,PROSPER_Wellner!$1:$1,PROSPER_Wellner!$4:$4,""),
IF($C24="Travis Harvey",_xlfn.XLOOKUP($B24,PROSPER_Harvey!$1:$1,PROSPER_Harvey!$4:$4,""),"")))))))="","",
IF($C24="Christopher Lobo",_xlfn.XLOOKUP($B24,PROSPER_Lobo!$1:$1,PROSPER_Lobo!$4:$4,""),
IF($C24="Naren Baliga",_xlfn.XLOOKUP($B24,PROSPER_Baliga!$1:$1,PROSPER_Baliga!$4:$4,""),
IF($C24="Thorsten Huhn",_xlfn.XLOOKUP($B24,PROSPER_Huhn!$1:$1,PROSPER_Huhn!$4:$4,""),
IF($C24="Nick Hull",_xlfn.XLOOKUP($B24,PROSPER_Hull!$1:$1,PROSPER_Hull!$4:$4,""),
IF($C24="Monika Kotwani",_xlfn.XLOOKUP($B24,PROSPER_Kotwani!$1:$1,PROSPER_Kotwani!$4:$4,""),
IF($C24="Jonathan Wellner",_xlfn.XLOOKUP($B24,PROSPER_Wellner!$1:$1,PROSPER_Wellner!$4:$4,""),
IF($C24="Travis Harvey",_xlfn.XLOOKUP($B24,PROSPER_Harvey!$1:$1,PROSPER_Harvey!$4:$4,""),"")))))))))</f>
        <v>No Score</v>
      </c>
      <c r="Q24" s="125" t="str">
        <f>IF(IF(IF($C24="Christopher Lobo",_xlfn.XLOOKUP($B24,PROSPER_Lobo!$1:$1,PROSPER_Lobo!$5:$5,""),
IF($C24="Naren Baliga",_xlfn.XLOOKUP($B24,PROSPER_Baliga!$1:$1,PROSPER_Baliga!$5:$5,""),
IF($C24="Thorsten Huhn",_xlfn.XLOOKUP($B24,PROSPER_Huhn!$1:$1,PROSPER_Huhn!$5:$5,""),
IF($C24="Nick Hull",_xlfn.XLOOKUP($B24,PROSPER_Hull!$1:$1,PROSPER_Hull!$5:$5,""),
IF($C24="Monika Kotwani",_xlfn.XLOOKUP($B24,PROSPER_Kotwani!$1:$1,PROSPER_Kotwani!$5:$5,""),
IF($C24="Jonathan Wellner",_xlfn.XLOOKUP($B24,PROSPER_Wellner!$1:$1,PROSPER_Wellner!$5:$5,""),
IF($C24="Travis Harvey",_xlfn.XLOOKUP($B24,PROSPER_Harvey!$1:$1,PROSPER_Harvey!$5:$5,""),"")))))))="","",
IF($C24="Christopher Lobo",_xlfn.XLOOKUP($B24,PROSPER_Lobo!$1:$1,PROSPER_Lobo!$5:$5,""),
IF($C24="Naren Baliga",_xlfn.XLOOKUP($B24,PROSPER_Baliga!$1:$1,PROSPER_Baliga!$5:$5,""),
IF($C24="Thorsten Huhn",_xlfn.XLOOKUP($B24,PROSPER_Huhn!$1:$1,PROSPER_Huhn!$5:$5,""),
IF($C24="Nick Hull",_xlfn.XLOOKUP($B24,PROSPER_Hull!$1:$1,PROSPER_Hull!$5:$5,""),
IF($C24="Monika Kotwani",_xlfn.XLOOKUP($B24,PROSPER_Kotwani!$1:$1,PROSPER_Kotwani!$5:$5,""),
IF($C24="Jonathan Wellner",_xlfn.XLOOKUP($B24,PROSPER_Wellner!$1:$1,PROSPER_Wellner!$5:$5,""),
IF($C24="Travis Harvey",_xlfn.XLOOKUP($B24,PROSPER_Harvey!$1:$1,PROSPER_Harvey!$5:$5,""),""))))))))="","No Comment",IF(IF($C24="Christopher Lobo",_xlfn.XLOOKUP($B24,PROSPER_Lobo!$1:$1,PROSPER_Lobo!$5:$5,""),
IF($C24="Naren Baliga",_xlfn.XLOOKUP($B24,PROSPER_Baliga!$1:$1,PROSPER_Baliga!$5:$5,""),
IF($C24="Thorsten Huhn",_xlfn.XLOOKUP($B24,PROSPER_Huhn!$1:$1,PROSPER_Huhn!$5:$5,""),
IF($C24="Nick Hull",_xlfn.XLOOKUP($B24,PROSPER_Hull!$1:$1,PROSPER_Hull!$5:$5,""),
IF($C24="Monika Kotwani",_xlfn.XLOOKUP($B24,PROSPER_Kotwani!$1:$1,PROSPER_Kotwani!$5:$5,""),
IF($C24="Jonathan Wellner",_xlfn.XLOOKUP($B24,PROSPER_Wellner!$1:$1,PROSPER_Wellner!$5:$5,""),
IF($C24="Travis Harvey",_xlfn.XLOOKUP($B24,PROSPER_Harvey!$1:$1,PROSPER_Harvey!$5:$5,""),"")))))))="","",
IF($C24="Christopher Lobo",_xlfn.XLOOKUP($B24,PROSPER_Lobo!$1:$1,PROSPER_Lobo!$5:$5,""),
IF($C24="Naren Baliga",_xlfn.XLOOKUP($B24,PROSPER_Baliga!$1:$1,PROSPER_Baliga!$5:$5,""),
IF($C24="Thorsten Huhn",_xlfn.XLOOKUP($B24,PROSPER_Huhn!$1:$1,PROSPER_Huhn!$5:$5,""),
IF($C24="Nick Hull",_xlfn.XLOOKUP($B24,PROSPER_Hull!$1:$1,PROSPER_Hull!$5:$5,""),
IF($C24="Monika Kotwani",_xlfn.XLOOKUP($B24,PROSPER_Kotwani!$1:$1,PROSPER_Kotwani!$5:$5,""),
IF($C24="Jonathan Wellner",_xlfn.XLOOKUP($B24,PROSPER_Wellner!$1:$1,PROSPER_Wellner!$5:$5,""),
IF($C24="Travis Harvey",_xlfn.XLOOKUP($B24,PROSPER_Harvey!$1:$1,PROSPER_Harvey!$5:$5,""),"")))))))))</f>
        <v>No Comment</v>
      </c>
      <c r="R24" s="124" t="s">
        <v>89</v>
      </c>
      <c r="S24" s="150" t="str">
        <f t="shared" si="140"/>
        <v>N/A</v>
      </c>
      <c r="T24" s="120" t="str">
        <f>_xlfn.XLOOKUP(B24,PROSPERInitial_Query!$E:$E,PROSPERInitial_Query!$I:$I,"",,-1)</f>
        <v/>
      </c>
      <c r="U24" s="121" t="str">
        <f t="shared" si="6"/>
        <v>James Atkinson1 - PortfolioCloud Application Services</v>
      </c>
      <c r="V24" s="126" t="str">
        <f>_xlfn.XLOOKUP(U24,PROSPERDelta_Query!BK:BK,PROSPERDelta_Query!K:K,"",,-1)</f>
        <v/>
      </c>
      <c r="W24" s="124" t="str">
        <f t="shared" si="141"/>
        <v>N/A</v>
      </c>
      <c r="X24" s="124" t="str">
        <f>IF(IF(IF($C24="Christopher Lobo",_xlfn.XLOOKUP($B24,PROSPER_Lobo!$1:$1,PROSPER_Lobo!$6:$6,""),
IF($C24="Naren Baliga",_xlfn.XLOOKUP($B24,PROSPER_Baliga!$1:$1,PROSPER_Baliga!$6:$6,""),
IF($C24="Thorsten Huhn",_xlfn.XLOOKUP($B24,PROSPER_Huhn!$1:$1,PROSPER_Huhn!$6:$6,""),
IF($C24="Nick Hull",_xlfn.XLOOKUP($B24,PROSPER_Hull!$1:$1,PROSPER_Hull!$6:$6,""),
IF($C24="Monika Kotwani",_xlfn.XLOOKUP($B24,PROSPER_Kotwani!$1:$1,PROSPER_Kotwani!$6:$6,""),
IF($C24="Jonathan Wellner",_xlfn.XLOOKUP($B24,PROSPER_Wellner!$1:$1,PROSPER_Wellner!$6:$6,""),
IF($C24="Travis Harvey",_xlfn.XLOOKUP($B24,PROSPER_Harvey!$1:$1,PROSPER_Harvey!$6:$6,""),"")))))))="","",
IF($C24="Christopher Lobo",_xlfn.XLOOKUP($B24,PROSPER_Lobo!$1:$1,PROSPER_Lobo!$6:$6,""),
IF($C24="Naren Baliga",_xlfn.XLOOKUP($B24,PROSPER_Baliga!$1:$1,PROSPER_Baliga!$6:$6,""),
IF($C24="Thorsten Huhn",_xlfn.XLOOKUP($B24,PROSPER_Huhn!$1:$1,PROSPER_Huhn!$6:$6,""),
IF($C24="Nick Hull",_xlfn.XLOOKUP($B24,PROSPER_Hull!$1:$1,PROSPER_Hull!$6:$6,""),
IF($C24="Monika Kotwani",_xlfn.XLOOKUP($B24,PROSPER_Kotwani!$1:$1,PROSPER_Kotwani!$6:$6,""),
IF($C24="Jonathan Wellner",_xlfn.XLOOKUP($B24,PROSPER_Wellner!$1:$1,PROSPER_Wellner!$6:$6,""),
IF($C24="Travis Harvey",_xlfn.XLOOKUP($B24,PROSPER_Harvey!$1:$1,PROSPER_Harvey!$6:$6,""),""))))))))="","No Score",IF(IF($C24="Christopher Lobo",_xlfn.XLOOKUP($B24,PROSPER_Lobo!$1:$1,PROSPER_Lobo!$6:$6,""),
IF($C24="Naren Baliga",_xlfn.XLOOKUP($B24,PROSPER_Baliga!$1:$1,PROSPER_Baliga!$6:$6,""),
IF($C24="Thorsten Huhn",_xlfn.XLOOKUP($B24,PROSPER_Huhn!$1:$1,PROSPER_Huhn!$6:$6,""),
IF($C24="Nick Hull",_xlfn.XLOOKUP($B24,PROSPER_Hull!$1:$1,PROSPER_Hull!$6:$6,""),
IF($C24="Monika Kotwani",_xlfn.XLOOKUP($B24,PROSPER_Kotwani!$1:$1,PROSPER_Kotwani!$6:$6,""),
IF($C24="Jonathan Wellner",_xlfn.XLOOKUP($B24,PROSPER_Wellner!$1:$1,PROSPER_Wellner!$6:$6,""),
IF($C24="Travis Harvey",_xlfn.XLOOKUP($B24,PROSPER_Harvey!$1:$1,PROSPER_Harvey!$6:$6,""),"")))))))="","",
IF($C24="Christopher Lobo",_xlfn.XLOOKUP($B24,PROSPER_Lobo!$1:$1,PROSPER_Lobo!$6:$6,""),
IF($C24="Naren Baliga",_xlfn.XLOOKUP($B24,PROSPER_Baliga!$1:$1,PROSPER_Baliga!$6:$6,""),
IF($C24="Thorsten Huhn",_xlfn.XLOOKUP($B24,PROSPER_Huhn!$1:$1,PROSPER_Huhn!$6:$6,""),
IF($C24="Nick Hull",_xlfn.XLOOKUP($B24,PROSPER_Hull!$1:$1,PROSPER_Hull!$6:$6,""),
IF($C24="Monika Kotwani",_xlfn.XLOOKUP($B24,PROSPER_Kotwani!$1:$1,PROSPER_Kotwani!$6:$6,""),
IF($C24="Jonathan Wellner",_xlfn.XLOOKUP($B24,PROSPER_Wellner!$1:$1,PROSPER_Wellner!$6:$6,""),
IF($C24="Travis Harvey",_xlfn.XLOOKUP($B24,PROSPER_Harvey!$1:$1,PROSPER_Harvey!$6:$6,""),"")))))))))</f>
        <v>No Score</v>
      </c>
      <c r="Y24" s="125" t="str">
        <f>IF(IF(IF($C24="Christopher Lobo",_xlfn.XLOOKUP($B24,PROSPER_Lobo!$1:$1,PROSPER_Lobo!$7:$7,""),
IF($C24="Naren Baliga",_xlfn.XLOOKUP($B24,PROSPER_Baliga!$1:$1,PROSPER_Baliga!$7:$7,""),
IF($C24="Thorsten Huhn",_xlfn.XLOOKUP($B24,PROSPER_Huhn!$1:$1,PROSPER_Huhn!$7:$7,""),
IF($C24="Nick Hull",_xlfn.XLOOKUP($B24,PROSPER_Hull!$1:$1,PROSPER_Hull!$7:$7,""),
IF($C24="Monika Kotwani",_xlfn.XLOOKUP($B24,PROSPER_Kotwani!$1:$1,PROSPER_Kotwani!$7:$7,""),
IF($C24="Jonathan Wellner",_xlfn.XLOOKUP($B24,PROSPER_Wellner!$1:$1,PROSPER_Wellner!$7:$7,""),
IF($C24="Travis Harvey",_xlfn.XLOOKUP($B24,PROSPER_Harvey!$1:$1,PROSPER_Harvey!$7:$7,""),"")))))))="","",
IF($C24="Christopher Lobo",_xlfn.XLOOKUP($B24,PROSPER_Lobo!$1:$1,PROSPER_Lobo!$7:$7,""),
IF($C24="Naren Baliga",_xlfn.XLOOKUP($B24,PROSPER_Baliga!$1:$1,PROSPER_Baliga!$7:$7,""),
IF($C24="Thorsten Huhn",_xlfn.XLOOKUP($B24,PROSPER_Huhn!$1:$1,PROSPER_Huhn!$7:$7,""),
IF($C24="Nick Hull",_xlfn.XLOOKUP($B24,PROSPER_Hull!$1:$1,PROSPER_Hull!$7:$7,""),
IF($C24="Monika Kotwani",_xlfn.XLOOKUP($B24,PROSPER_Kotwani!$1:$1,PROSPER_Kotwani!$7:$7,""),
IF($C24="Jonathan Wellner",_xlfn.XLOOKUP($B24,PROSPER_Wellner!$1:$1,PROSPER_Wellner!$7:$7,""),
IF($C24="Travis Harvey",_xlfn.XLOOKUP($B24,PROSPER_Harvey!$1:$1,PROSPER_Harvey!$7:$7,""),""))))))))="","No Comment",IF(IF($C24="Christopher Lobo",_xlfn.XLOOKUP($B24,PROSPER_Lobo!$1:$1,PROSPER_Lobo!$7:$7,""),
IF($C24="Naren Baliga",_xlfn.XLOOKUP($B24,PROSPER_Baliga!$1:$1,PROSPER_Baliga!$7:$7,""),
IF($C24="Thorsten Huhn",_xlfn.XLOOKUP($B24,PROSPER_Huhn!$1:$1,PROSPER_Huhn!$7:$7,""),
IF($C24="Nick Hull",_xlfn.XLOOKUP($B24,PROSPER_Hull!$1:$1,PROSPER_Hull!$7:$7,""),
IF($C24="Monika Kotwani",_xlfn.XLOOKUP($B24,PROSPER_Kotwani!$1:$1,PROSPER_Kotwani!$7:$7,""),
IF($C24="Jonathan Wellner",_xlfn.XLOOKUP($B24,PROSPER_Wellner!$1:$1,PROSPER_Wellner!$7:$7,""),
IF($C24="Travis Harvey",_xlfn.XLOOKUP($B24,PROSPER_Harvey!$1:$1,PROSPER_Harvey!$7:$7,""),"")))))))="","",
IF($C24="Christopher Lobo",_xlfn.XLOOKUP($B24,PROSPER_Lobo!$1:$1,PROSPER_Lobo!$7:$7,""),
IF($C24="Naren Baliga",_xlfn.XLOOKUP($B24,PROSPER_Baliga!$1:$1,PROSPER_Baliga!$7:$7,""),
IF($C24="Thorsten Huhn",_xlfn.XLOOKUP($B24,PROSPER_Huhn!$1:$1,PROSPER_Huhn!$7:$7,""),
IF($C24="Nick Hull",_xlfn.XLOOKUP($B24,PROSPER_Hull!$1:$1,PROSPER_Hull!$7:$7,""),
IF($C24="Monika Kotwani",_xlfn.XLOOKUP($B24,PROSPER_Kotwani!$1:$1,PROSPER_Kotwani!$7:$7,""),
IF($C24="Jonathan Wellner",_xlfn.XLOOKUP($B24,PROSPER_Wellner!$1:$1,PROSPER_Wellner!$7:$7,""),
IF($C24="Travis Harvey",_xlfn.XLOOKUP($B24,PROSPER_Harvey!$1:$1,PROSPER_Harvey!$7:$7,""),"")))))))))</f>
        <v>No Comment</v>
      </c>
      <c r="Z24" s="124" t="s">
        <v>89</v>
      </c>
      <c r="AA24" s="150" t="str">
        <f t="shared" si="142"/>
        <v>N/A</v>
      </c>
      <c r="AB24" s="120" t="str">
        <f>_xlfn.XLOOKUP(B24,PROSPERInitial_Query!$E:$E,PROSPERInitial_Query!$J:$J,"",,-1)</f>
        <v/>
      </c>
      <c r="AC24" s="121" t="str">
        <f t="shared" si="9"/>
        <v>James Atkinson1 - PortfolioPreferred Success</v>
      </c>
      <c r="AD24" s="126" t="str">
        <f>_xlfn.XLOOKUP(AC24,PROSPERDelta_Query!BK:BK,PROSPERDelta_Query!L:L,"",,-1)</f>
        <v/>
      </c>
      <c r="AE24" s="124" t="str">
        <f t="shared" si="143"/>
        <v>N/A</v>
      </c>
      <c r="AF24" s="124" t="str">
        <f>IF(IF(IF($C24="Christopher Lobo",_xlfn.XLOOKUP($B24,PROSPER_Lobo!$1:$1,PROSPER_Lobo!$8:$8,""),
IF($C24="Naren Baliga",_xlfn.XLOOKUP($B24,PROSPER_Baliga!$1:$1,PROSPER_Baliga!$8:$8,""),
IF($C24="Thorsten Huhn",_xlfn.XLOOKUP($B24,PROSPER_Huhn!$1:$1,PROSPER_Huhn!$8:$8,""),
IF($C24="Nick Hull",_xlfn.XLOOKUP($B24,PROSPER_Hull!$1:$1,PROSPER_Hull!$8:$8,""),
IF($C24="Monika Kotwani",_xlfn.XLOOKUP($B24,PROSPER_Kotwani!$1:$1,PROSPER_Kotwani!$8:$8,""),
IF($C24="Jonathan Wellner",_xlfn.XLOOKUP($B24,PROSPER_Wellner!$1:$1,PROSPER_Wellner!$8:$8,""),
IF($C24="Travis Harvey",_xlfn.XLOOKUP($B24,PROSPER_Harvey!$1:$1,PROSPER_Harvey!$8:$8,""),"")))))))="","",
IF($C24="Christopher Lobo",_xlfn.XLOOKUP($B24,PROSPER_Lobo!$1:$1,PROSPER_Lobo!$8:$8,""),
IF($C24="Naren Baliga",_xlfn.XLOOKUP($B24,PROSPER_Baliga!$1:$1,PROSPER_Baliga!$8:$8,""),
IF($C24="Thorsten Huhn",_xlfn.XLOOKUP($B24,PROSPER_Huhn!$1:$1,PROSPER_Huhn!$8:$8,""),
IF($C24="Nick Hull",_xlfn.XLOOKUP($B24,PROSPER_Hull!$1:$1,PROSPER_Hull!$8:$8,""),
IF($C24="Monika Kotwani",_xlfn.XLOOKUP($B24,PROSPER_Kotwani!$1:$1,PROSPER_Kotwani!$8:$8,""),
IF($C24="Jonathan Wellner",_xlfn.XLOOKUP($B24,PROSPER_Wellner!$1:$1,PROSPER_Wellner!$8:$8,""),
IF($C24="Travis Harvey",_xlfn.XLOOKUP($B24,PROSPER_Harvey!$1:$1,PROSPER_Harvey!$8:$8,""),""))))))))="","No Score",IF(IF($C24="Christopher Lobo",_xlfn.XLOOKUP($B24,PROSPER_Lobo!$1:$1,PROSPER_Lobo!$8:$8,""),
IF($C24="Naren Baliga",_xlfn.XLOOKUP($B24,PROSPER_Baliga!$1:$1,PROSPER_Baliga!$8:$8,""),
IF($C24="Thorsten Huhn",_xlfn.XLOOKUP($B24,PROSPER_Huhn!$1:$1,PROSPER_Huhn!$8:$8,""),
IF($C24="Nick Hull",_xlfn.XLOOKUP($B24,PROSPER_Hull!$1:$1,PROSPER_Hull!$8:$8,""),
IF($C24="Monika Kotwani",_xlfn.XLOOKUP($B24,PROSPER_Kotwani!$1:$1,PROSPER_Kotwani!$8:$8,""),
IF($C24="Jonathan Wellner",_xlfn.XLOOKUP($B24,PROSPER_Wellner!$1:$1,PROSPER_Wellner!$8:$8,""),
IF($C24="Travis Harvey",_xlfn.XLOOKUP($B24,PROSPER_Harvey!$1:$1,PROSPER_Harvey!$8:$8,""),"")))))))="","",
IF($C24="Christopher Lobo",_xlfn.XLOOKUP($B24,PROSPER_Lobo!$1:$1,PROSPER_Lobo!$8:$8,""),
IF($C24="Naren Baliga",_xlfn.XLOOKUP($B24,PROSPER_Baliga!$1:$1,PROSPER_Baliga!$8:$8,""),
IF($C24="Thorsten Huhn",_xlfn.XLOOKUP($B24,PROSPER_Huhn!$1:$1,PROSPER_Huhn!$8:$8,""),
IF($C24="Nick Hull",_xlfn.XLOOKUP($B24,PROSPER_Hull!$1:$1,PROSPER_Hull!$8:$8,""),
IF($C24="Monika Kotwani",_xlfn.XLOOKUP($B24,PROSPER_Kotwani!$1:$1,PROSPER_Kotwani!$8:$8,""),
IF($C24="Jonathan Wellner",_xlfn.XLOOKUP($B24,PROSPER_Wellner!$1:$1,PROSPER_Wellner!$8:$8,""),
IF($C24="Travis Harvey",_xlfn.XLOOKUP($B24,PROSPER_Harvey!$1:$1,PROSPER_Harvey!$8:$8,""),"")))))))))</f>
        <v>No Score</v>
      </c>
      <c r="AG24" s="125" t="str">
        <f>IF(IF(IF($C24="Christopher Lobo",_xlfn.XLOOKUP($B24,PROSPER_Lobo!$1:$1,PROSPER_Lobo!$9:$9,""),
IF($C24="Naren Baliga",_xlfn.XLOOKUP($B24,PROSPER_Baliga!$1:$1,PROSPER_Baliga!$9:$9,""),
IF($C24="Thorsten Huhn",_xlfn.XLOOKUP($B24,PROSPER_Huhn!$1:$1,PROSPER_Huhn!$9:$9,""),
IF($C24="Nick Hull",_xlfn.XLOOKUP($B24,PROSPER_Hull!$1:$1,PROSPER_Hull!$9:$9,""),
IF($C24="Monika Kotwani",_xlfn.XLOOKUP($B24,PROSPER_Kotwani!$1:$1,PROSPER_Kotwani!$9:$9,""),
IF($C24="Jonathan Wellner",_xlfn.XLOOKUP($B24,PROSPER_Wellner!$1:$1,PROSPER_Wellner!$9:$9,""),
IF($C24="Travis Harvey",_xlfn.XLOOKUP($B24,PROSPER_Harvey!$1:$1,PROSPER_Harvey!$9:$9,""),"")))))))="","",
IF($C24="Christopher Lobo",_xlfn.XLOOKUP($B24,PROSPER_Lobo!$1:$1,PROSPER_Lobo!$9:$9,""),
IF($C24="Naren Baliga",_xlfn.XLOOKUP($B24,PROSPER_Baliga!$1:$1,PROSPER_Baliga!$9:$9,""),
IF($C24="Thorsten Huhn",_xlfn.XLOOKUP($B24,PROSPER_Huhn!$1:$1,PROSPER_Huhn!$9:$9,""),
IF($C24="Nick Hull",_xlfn.XLOOKUP($B24,PROSPER_Hull!$1:$1,PROSPER_Hull!$9:$9,""),
IF($C24="Monika Kotwani",_xlfn.XLOOKUP($B24,PROSPER_Kotwani!$1:$1,PROSPER_Kotwani!$9:$9,""),
IF($C24="Jonathan Wellner",_xlfn.XLOOKUP($B24,PROSPER_Wellner!$1:$1,PROSPER_Wellner!$9:$9,""),
IF($C24="Travis Harvey",_xlfn.XLOOKUP($B24,PROSPER_Harvey!$1:$1,PROSPER_Harvey!$9:$9,""),""))))))))="","No Comment",IF(IF($C24="Christopher Lobo",_xlfn.XLOOKUP($B24,PROSPER_Lobo!$1:$1,PROSPER_Lobo!$9:$9,""),
IF($C24="Naren Baliga",_xlfn.XLOOKUP($B24,PROSPER_Baliga!$1:$1,PROSPER_Baliga!$9:$9,""),
IF($C24="Thorsten Huhn",_xlfn.XLOOKUP($B24,PROSPER_Huhn!$1:$1,PROSPER_Huhn!$9:$9,""),
IF($C24="Nick Hull",_xlfn.XLOOKUP($B24,PROSPER_Hull!$1:$1,PROSPER_Hull!$9:$9,""),
IF($C24="Monika Kotwani",_xlfn.XLOOKUP($B24,PROSPER_Kotwani!$1:$1,PROSPER_Kotwani!$9:$9,""),
IF($C24="Jonathan Wellner",_xlfn.XLOOKUP($B24,PROSPER_Wellner!$1:$1,PROSPER_Wellner!$9:$9,""),
IF($C24="Travis Harvey",_xlfn.XLOOKUP($B24,PROSPER_Harvey!$1:$1,PROSPER_Harvey!$9:$9,""),"")))))))="","",
IF($C24="Christopher Lobo",_xlfn.XLOOKUP($B24,PROSPER_Lobo!$1:$1,PROSPER_Lobo!$9:$9,""),
IF($C24="Naren Baliga",_xlfn.XLOOKUP($B24,PROSPER_Baliga!$1:$1,PROSPER_Baliga!$9:$9,""),
IF($C24="Thorsten Huhn",_xlfn.XLOOKUP($B24,PROSPER_Huhn!$1:$1,PROSPER_Huhn!$9:$9,""),
IF($C24="Nick Hull",_xlfn.XLOOKUP($B24,PROSPER_Hull!$1:$1,PROSPER_Hull!$9:$9,""),
IF($C24="Monika Kotwani",_xlfn.XLOOKUP($B24,PROSPER_Kotwani!$1:$1,PROSPER_Kotwani!$9:$9,""),
IF($C24="Jonathan Wellner",_xlfn.XLOOKUP($B24,PROSPER_Wellner!$1:$1,PROSPER_Wellner!$9:$9,""),
IF($C24="Travis Harvey",_xlfn.XLOOKUP($B24,PROSPER_Harvey!$1:$1,PROSPER_Harvey!$9:$9,""),"")))))))))</f>
        <v>No Comment</v>
      </c>
      <c r="AH24" s="124" t="s">
        <v>89</v>
      </c>
      <c r="AI24" s="150" t="str">
        <f t="shared" si="144"/>
        <v>N/A</v>
      </c>
      <c r="AJ24" s="120" t="str">
        <f>_xlfn.XLOOKUP(B24,PROSPERInitial_Query!$E:$E,PROSPERInitial_Query!$K:$K,"",,-1)</f>
        <v/>
      </c>
      <c r="AK24" s="121" t="str">
        <f t="shared" si="12"/>
        <v>James Atkinson1 - PortfolioBrownfield</v>
      </c>
      <c r="AL24" s="126" t="str">
        <f>_xlfn.XLOOKUP(AK24,PROSPERDelta_Query!BK:BK,PROSPERDelta_Query!M:M,"",,-1)</f>
        <v/>
      </c>
      <c r="AM24" s="124" t="str">
        <f t="shared" si="145"/>
        <v>N/A</v>
      </c>
      <c r="AN24" s="124" t="str">
        <f>IF(IF(IF($C24="Christopher Lobo",_xlfn.XLOOKUP($B24,PROSPER_Lobo!$1:$1,PROSPER_Lobo!$10:$10,""),
IF($C24="Naren Baliga",_xlfn.XLOOKUP($B24,PROSPER_Baliga!$1:$1,PROSPER_Baliga!$10:$10,""),
IF($C24="Thorsten Huhn",_xlfn.XLOOKUP($B24,PROSPER_Huhn!$1:$1,PROSPER_Huhn!$10:$10,""),
IF($C24="Nick Hull",_xlfn.XLOOKUP($B24,PROSPER_Hull!$1:$1,PROSPER_Hull!$10:$10,""),
IF($C24="Monika Kotwani",_xlfn.XLOOKUP($B24,PROSPER_Kotwani!$1:$1,PROSPER_Kotwani!$10:$10,""),
IF($C24="Jonathan Wellner",_xlfn.XLOOKUP($B24,PROSPER_Wellner!$1:$1,PROSPER_Wellner!$10:$10,""),
IF($C24="Travis Harvey",_xlfn.XLOOKUP($B24,PROSPER_Harvey!$1:$1,PROSPER_Harvey!$10:$10,""),"")))))))="","",
IF($C24="Christopher Lobo",_xlfn.XLOOKUP($B24,PROSPER_Lobo!$1:$1,PROSPER_Lobo!$10:$10,""),
IF($C24="Naren Baliga",_xlfn.XLOOKUP($B24,PROSPER_Baliga!$1:$1,PROSPER_Baliga!$10:$10,""),
IF($C24="Thorsten Huhn",_xlfn.XLOOKUP($B24,PROSPER_Huhn!$1:$1,PROSPER_Huhn!$10:$10,""),
IF($C24="Nick Hull",_xlfn.XLOOKUP($B24,PROSPER_Hull!$1:$1,PROSPER_Hull!$10:$10,""),
IF($C24="Monika Kotwani",_xlfn.XLOOKUP($B24,PROSPER_Kotwani!$1:$1,PROSPER_Kotwani!$10:$10,""),
IF($C24="Jonathan Wellner",_xlfn.XLOOKUP($B24,PROSPER_Wellner!$1:$1,PROSPER_Wellner!$10:$10,""),
IF($C24="Travis Harvey",_xlfn.XLOOKUP($B24,PROSPER_Harvey!$1:$1,PROSPER_Harvey!$10:$10,""),""))))))))="","No Score",IF(IF($C24="Christopher Lobo",_xlfn.XLOOKUP($B24,PROSPER_Lobo!$1:$1,PROSPER_Lobo!$10:$10,""),
IF($C24="Naren Baliga",_xlfn.XLOOKUP($B24,PROSPER_Baliga!$1:$1,PROSPER_Baliga!$10:$10,""),
IF($C24="Thorsten Huhn",_xlfn.XLOOKUP($B24,PROSPER_Huhn!$1:$1,PROSPER_Huhn!$10:$10,""),
IF($C24="Nick Hull",_xlfn.XLOOKUP($B24,PROSPER_Hull!$1:$1,PROSPER_Hull!$10:$10,""),
IF($C24="Monika Kotwani",_xlfn.XLOOKUP($B24,PROSPER_Kotwani!$1:$1,PROSPER_Kotwani!$10:$10,""),
IF($C24="Jonathan Wellner",_xlfn.XLOOKUP($B24,PROSPER_Wellner!$1:$1,PROSPER_Wellner!$10:$10,""),
IF($C24="Travis Harvey",_xlfn.XLOOKUP($B24,PROSPER_Harvey!$1:$1,PROSPER_Harvey!$10:$10,""),"")))))))="","",
IF($C24="Christopher Lobo",_xlfn.XLOOKUP($B24,PROSPER_Lobo!$1:$1,PROSPER_Lobo!$10:$10,""),
IF($C24="Naren Baliga",_xlfn.XLOOKUP($B24,PROSPER_Baliga!$1:$1,PROSPER_Baliga!$10:$10,""),
IF($C24="Thorsten Huhn",_xlfn.XLOOKUP($B24,PROSPER_Huhn!$1:$1,PROSPER_Huhn!$10:$10,""),
IF($C24="Nick Hull",_xlfn.XLOOKUP($B24,PROSPER_Hull!$1:$1,PROSPER_Hull!$10:$10,""),
IF($C24="Monika Kotwani",_xlfn.XLOOKUP($B24,PROSPER_Kotwani!$1:$1,PROSPER_Kotwani!$10:$10,""),
IF($C24="Jonathan Wellner",_xlfn.XLOOKUP($B24,PROSPER_Wellner!$1:$1,PROSPER_Wellner!$10:$10,""),
IF($C24="Travis Harvey",_xlfn.XLOOKUP($B24,PROSPER_Harvey!$1:$1,PROSPER_Harvey!$10:$10,""),"")))))))))</f>
        <v>No Score</v>
      </c>
      <c r="AO24" s="125" t="str">
        <f>IF(IF(IF($C24="Christopher Lobo",_xlfn.XLOOKUP($B24,PROSPER_Lobo!$1:$1,PROSPER_Lobo!$11:$11,""),
IF($C24="Naren Baliga",_xlfn.XLOOKUP($B24,PROSPER_Baliga!$1:$1,PROSPER_Baliga!$11:$11,""),
IF($C24="Thorsten Huhn",_xlfn.XLOOKUP($B24,PROSPER_Huhn!$1:$1,PROSPER_Huhn!$11:$11,""),
IF($C24="Nick Hull",_xlfn.XLOOKUP($B24,PROSPER_Hull!$1:$1,PROSPER_Hull!$11:$11,""),
IF($C24="Monika Kotwani",_xlfn.XLOOKUP($B24,PROSPER_Kotwani!$1:$1,PROSPER_Kotwani!$11:$11,""),
IF($C24="Jonathan Wellner",_xlfn.XLOOKUP($B24,PROSPER_Wellner!$1:$1,PROSPER_Wellner!$11:$11,""),
IF($C24="Travis Harvey",_xlfn.XLOOKUP($B24,PROSPER_Harvey!$1:$1,PROSPER_Harvey!$11:$11,""),"")))))))="","",
IF($C24="Christopher Lobo",_xlfn.XLOOKUP($B24,PROSPER_Lobo!$1:$1,PROSPER_Lobo!$11:$11,""),
IF($C24="Naren Baliga",_xlfn.XLOOKUP($B24,PROSPER_Baliga!$1:$1,PROSPER_Baliga!$11:$11,""),
IF($C24="Thorsten Huhn",_xlfn.XLOOKUP($B24,PROSPER_Huhn!$1:$1,PROSPER_Huhn!$11:$11,""),
IF($C24="Nick Hull",_xlfn.XLOOKUP($B24,PROSPER_Hull!$1:$1,PROSPER_Hull!$11:$11,""),
IF($C24="Monika Kotwani",_xlfn.XLOOKUP($B24,PROSPER_Kotwani!$1:$1,PROSPER_Kotwani!$11:$11,""),
IF($C24="Jonathan Wellner",_xlfn.XLOOKUP($B24,PROSPER_Wellner!$1:$1,PROSPER_Wellner!$11:$11,""),
IF($C24="Travis Harvey",_xlfn.XLOOKUP($B24,PROSPER_Harvey!$1:$1,PROSPER_Harvey!$11:$11,""),""))))))))="","No Comment",IF(IF($C24="Christopher Lobo",_xlfn.XLOOKUP($B24,PROSPER_Lobo!$1:$1,PROSPER_Lobo!$11:$11,""),
IF($C24="Naren Baliga",_xlfn.XLOOKUP($B24,PROSPER_Baliga!$1:$1,PROSPER_Baliga!$11:$11,""),
IF($C24="Thorsten Huhn",_xlfn.XLOOKUP($B24,PROSPER_Huhn!$1:$1,PROSPER_Huhn!$11:$11,""),
IF($C24="Nick Hull",_xlfn.XLOOKUP($B24,PROSPER_Hull!$1:$1,PROSPER_Hull!$11:$11,""),
IF($C24="Monika Kotwani",_xlfn.XLOOKUP($B24,PROSPER_Kotwani!$1:$1,PROSPER_Kotwani!$11:$11,""),
IF($C24="Jonathan Wellner",_xlfn.XLOOKUP($B24,PROSPER_Wellner!$1:$1,PROSPER_Wellner!$11:$11,""),
IF($C24="Travis Harvey",_xlfn.XLOOKUP($B24,PROSPER_Harvey!$1:$1,PROSPER_Harvey!$11:$11,""),"")))))))="","",
IF($C24="Christopher Lobo",_xlfn.XLOOKUP($B24,PROSPER_Lobo!$1:$1,PROSPER_Lobo!$11:$11,""),
IF($C24="Naren Baliga",_xlfn.XLOOKUP($B24,PROSPER_Baliga!$1:$1,PROSPER_Baliga!$11:$11,""),
IF($C24="Thorsten Huhn",_xlfn.XLOOKUP($B24,PROSPER_Huhn!$1:$1,PROSPER_Huhn!$11:$11,""),
IF($C24="Nick Hull",_xlfn.XLOOKUP($B24,PROSPER_Hull!$1:$1,PROSPER_Hull!$11:$11,""),
IF($C24="Monika Kotwani",_xlfn.XLOOKUP($B24,PROSPER_Kotwani!$1:$1,PROSPER_Kotwani!$11:$11,""),
IF($C24="Jonathan Wellner",_xlfn.XLOOKUP($B24,PROSPER_Wellner!$1:$1,PROSPER_Wellner!$11:$11,""),
IF($C24="Travis Harvey",_xlfn.XLOOKUP($B24,PROSPER_Harvey!$1:$1,PROSPER_Harvey!$11:$11,""),"")))))))))</f>
        <v>No Comment</v>
      </c>
      <c r="AP24" s="124" t="s">
        <v>89</v>
      </c>
      <c r="AQ24" s="150" t="str">
        <f t="shared" si="146"/>
        <v>N/A</v>
      </c>
      <c r="AR24" s="120" t="str">
        <f>_xlfn.XLOOKUP(B24,PROSPERInitial_Query!$E:$E,PROSPERInitial_Query!$L:$L,"",,-1)</f>
        <v/>
      </c>
      <c r="AS24" s="121" t="str">
        <f t="shared" si="15"/>
        <v>James Atkinson1 - PortfolioTraining &amp; Adoption</v>
      </c>
      <c r="AT24" s="126" t="str">
        <f>_xlfn.XLOOKUP(AS24,PROSPERDelta_Query!BK:BK,PROSPERDelta_Query!N:N,"",,-1)</f>
        <v/>
      </c>
      <c r="AU24" s="124" t="str">
        <f t="shared" si="147"/>
        <v>N/A</v>
      </c>
      <c r="AV24" s="124" t="str">
        <f>IF(IF(IF($C24="Christopher Lobo",_xlfn.XLOOKUP($B24,PROSPER_Lobo!$1:$1,PROSPER_Lobo!$12:$12,""),
IF($C24="Naren Baliga",_xlfn.XLOOKUP($B24,PROSPER_Baliga!$1:$1,PROSPER_Baliga!$12:$12,""),
IF($C24="Thorsten Huhn",_xlfn.XLOOKUP($B24,PROSPER_Huhn!$1:$1,PROSPER_Huhn!$12:$12,""),
IF($C24="Nick Hull",_xlfn.XLOOKUP($B24,PROSPER_Hull!$1:$1,PROSPER_Hull!$12:$12,""),
IF($C24="Monika Kotwani",_xlfn.XLOOKUP($B24,PROSPER_Kotwani!$1:$1,PROSPER_Kotwani!$12:$12,""),
IF($C24="Jonathan Wellner",_xlfn.XLOOKUP($B24,PROSPER_Wellner!$1:$1,PROSPER_Wellner!$12:$12,""),
IF($C24="Travis Harvey",_xlfn.XLOOKUP($B24,PROSPER_Harvey!$1:$1,PROSPER_Harvey!$12:$12,""),"")))))))="","",
IF($C24="Christopher Lobo",_xlfn.XLOOKUP($B24,PROSPER_Lobo!$1:$1,PROSPER_Lobo!$12:$12,""),
IF($C24="Naren Baliga",_xlfn.XLOOKUP($B24,PROSPER_Baliga!$1:$1,PROSPER_Baliga!$12:$12,""),
IF($C24="Thorsten Huhn",_xlfn.XLOOKUP($B24,PROSPER_Huhn!$1:$1,PROSPER_Huhn!$12:$12,""),
IF($C24="Nick Hull",_xlfn.XLOOKUP($B24,PROSPER_Hull!$1:$1,PROSPER_Hull!$12:$12,""),
IF($C24="Monika Kotwani",_xlfn.XLOOKUP($B24,PROSPER_Kotwani!$1:$1,PROSPER_Kotwani!$12:$12,""),
IF($C24="Jonathan Wellner",_xlfn.XLOOKUP($B24,PROSPER_Wellner!$1:$1,PROSPER_Wellner!$12:$12,""),
IF($C24="Travis Harvey",_xlfn.XLOOKUP($B24,PROSPER_Harvey!$1:$1,PROSPER_Harvey!$12:$12,""),""))))))))="","No Score",IF(IF($C24="Christopher Lobo",_xlfn.XLOOKUP($B24,PROSPER_Lobo!$1:$1,PROSPER_Lobo!$12:$12,""),
IF($C24="Naren Baliga",_xlfn.XLOOKUP($B24,PROSPER_Baliga!$1:$1,PROSPER_Baliga!$12:$12,""),
IF($C24="Thorsten Huhn",_xlfn.XLOOKUP($B24,PROSPER_Huhn!$1:$1,PROSPER_Huhn!$12:$12,""),
IF($C24="Nick Hull",_xlfn.XLOOKUP($B24,PROSPER_Hull!$1:$1,PROSPER_Hull!$12:$12,""),
IF($C24="Monika Kotwani",_xlfn.XLOOKUP($B24,PROSPER_Kotwani!$1:$1,PROSPER_Kotwani!$12:$12,""),
IF($C24="Jonathan Wellner",_xlfn.XLOOKUP($B24,PROSPER_Wellner!$1:$1,PROSPER_Wellner!$12:$12,""),
IF($C24="Travis Harvey",_xlfn.XLOOKUP($B24,PROSPER_Harvey!$1:$1,PROSPER_Harvey!$12:$12,""),"")))))))="","",
IF($C24="Christopher Lobo",_xlfn.XLOOKUP($B24,PROSPER_Lobo!$1:$1,PROSPER_Lobo!$12:$12,""),
IF($C24="Naren Baliga",_xlfn.XLOOKUP($B24,PROSPER_Baliga!$1:$1,PROSPER_Baliga!$12:$12,""),
IF($C24="Thorsten Huhn",_xlfn.XLOOKUP($B24,PROSPER_Huhn!$1:$1,PROSPER_Huhn!$12:$12,""),
IF($C24="Nick Hull",_xlfn.XLOOKUP($B24,PROSPER_Hull!$1:$1,PROSPER_Hull!$12:$12,""),
IF($C24="Monika Kotwani",_xlfn.XLOOKUP($B24,PROSPER_Kotwani!$1:$1,PROSPER_Kotwani!$12:$12,""),
IF($C24="Jonathan Wellner",_xlfn.XLOOKUP($B24,PROSPER_Wellner!$1:$1,PROSPER_Wellner!$12:$12,""),
IF($C24="Travis Harvey",_xlfn.XLOOKUP($B24,PROSPER_Harvey!$1:$1,PROSPER_Harvey!$12:$12,""),"")))))))))</f>
        <v>No Score</v>
      </c>
      <c r="AW24" s="125" t="str">
        <f>IF(IF(IF($C24="Christopher Lobo",_xlfn.XLOOKUP($B24,PROSPER_Lobo!$1:$1,PROSPER_Lobo!$13:$13,""),
IF($C24="Naren Baliga",_xlfn.XLOOKUP($B24,PROSPER_Baliga!$1:$1,PROSPER_Baliga!$13:$13,""),
IF($C24="Thorsten Huhn",_xlfn.XLOOKUP($B24,PROSPER_Huhn!$1:$1,PROSPER_Huhn!$13:$13,""),
IF($C24="Nick Hull",_xlfn.XLOOKUP($B24,PROSPER_Hull!$1:$1,PROSPER_Hull!$13:$13,""),
IF($C24="Monika Kotwani",_xlfn.XLOOKUP($B24,PROSPER_Kotwani!$1:$1,PROSPER_Kotwani!$13:$13,""),
IF($C24="Jonathan Wellner",_xlfn.XLOOKUP($B24,PROSPER_Wellner!$1:$1,PROSPER_Wellner!$13:$13,""),
IF($C24="Travis Harvey",_xlfn.XLOOKUP($B24,PROSPER_Harvey!$1:$1,PROSPER_Harvey!$13:$13,""),"")))))))="","",
IF($C24="Christopher Lobo",_xlfn.XLOOKUP($B24,PROSPER_Lobo!$1:$1,PROSPER_Lobo!$13:$13,""),
IF($C24="Naren Baliga",_xlfn.XLOOKUP($B24,PROSPER_Baliga!$1:$1,PROSPER_Baliga!$13:$13,""),
IF($C24="Thorsten Huhn",_xlfn.XLOOKUP($B24,PROSPER_Huhn!$1:$1,PROSPER_Huhn!$13:$13,""),
IF($C24="Nick Hull",_xlfn.XLOOKUP($B24,PROSPER_Hull!$1:$1,PROSPER_Hull!$13:$13,""),
IF($C24="Monika Kotwani",_xlfn.XLOOKUP($B24,PROSPER_Kotwani!$1:$1,PROSPER_Kotwani!$13:$13,""),
IF($C24="Jonathan Wellner",_xlfn.XLOOKUP($B24,PROSPER_Wellner!$1:$1,PROSPER_Wellner!$13:$13,""),
IF($C24="Travis Harvey",_xlfn.XLOOKUP($B24,PROSPER_Harvey!$1:$1,PROSPER_Harvey!$13:$13,""),""))))))))="","No Comment",IF(IF($C24="Christopher Lobo",_xlfn.XLOOKUP($B24,PROSPER_Lobo!$1:$1,PROSPER_Lobo!$13:$13,""),
IF($C24="Naren Baliga",_xlfn.XLOOKUP($B24,PROSPER_Baliga!$1:$1,PROSPER_Baliga!$13:$13,""),
IF($C24="Thorsten Huhn",_xlfn.XLOOKUP($B24,PROSPER_Huhn!$1:$1,PROSPER_Huhn!$13:$13,""),
IF($C24="Nick Hull",_xlfn.XLOOKUP($B24,PROSPER_Hull!$1:$1,PROSPER_Hull!$13:$13,""),
IF($C24="Monika Kotwani",_xlfn.XLOOKUP($B24,PROSPER_Kotwani!$1:$1,PROSPER_Kotwani!$13:$13,""),
IF($C24="Jonathan Wellner",_xlfn.XLOOKUP($B24,PROSPER_Wellner!$1:$1,PROSPER_Wellner!$13:$13,""),
IF($C24="Travis Harvey",_xlfn.XLOOKUP($B24,PROSPER_Harvey!$1:$1,PROSPER_Harvey!$13:$13,""),"")))))))="","",
IF($C24="Christopher Lobo",_xlfn.XLOOKUP($B24,PROSPER_Lobo!$1:$1,PROSPER_Lobo!$13:$13,""),
IF($C24="Naren Baliga",_xlfn.XLOOKUP($B24,PROSPER_Baliga!$1:$1,PROSPER_Baliga!$13:$13,""),
IF($C24="Thorsten Huhn",_xlfn.XLOOKUP($B24,PROSPER_Huhn!$1:$1,PROSPER_Huhn!$13:$13,""),
IF($C24="Nick Hull",_xlfn.XLOOKUP($B24,PROSPER_Hull!$1:$1,PROSPER_Hull!$13:$13,""),
IF($C24="Monika Kotwani",_xlfn.XLOOKUP($B24,PROSPER_Kotwani!$1:$1,PROSPER_Kotwani!$13:$13,""),
IF($C24="Jonathan Wellner",_xlfn.XLOOKUP($B24,PROSPER_Wellner!$1:$1,PROSPER_Wellner!$13:$13,""),
IF($C24="Travis Harvey",_xlfn.XLOOKUP($B24,PROSPER_Harvey!$1:$1,PROSPER_Harvey!$13:$13,""),"")))))))))</f>
        <v>No Comment</v>
      </c>
      <c r="AX24" s="124" t="s">
        <v>89</v>
      </c>
      <c r="AY24" s="150" t="str">
        <f t="shared" si="148"/>
        <v>N/A</v>
      </c>
      <c r="AZ24" s="120" t="str">
        <f>_xlfn.XLOOKUP(B24,PROSPERInitial_Query!$E:$E,PROSPERInitial_Query!$M:$M,"",,-1)</f>
        <v/>
      </c>
      <c r="BA24" s="121" t="str">
        <f t="shared" si="18"/>
        <v>James Atkinson1 - PortfolioDMLT</v>
      </c>
      <c r="BB24" s="126" t="str">
        <f>_xlfn.XLOOKUP(BA24,PROSPERDelta_Query!BK:BK,PROSPERDelta_Query!O:O,"",,-1)</f>
        <v/>
      </c>
      <c r="BC24" s="124" t="str">
        <f t="shared" si="149"/>
        <v>N/A</v>
      </c>
      <c r="BD24" s="124" t="str">
        <f>IF(IF(IF($C24="Christopher Lobo",_xlfn.XLOOKUP($B24,PROSPER_Lobo!$1:$1,PROSPER_Lobo!$14:$14,""),
IF($C24="Naren Baliga",_xlfn.XLOOKUP($B24,PROSPER_Baliga!$1:$1,PROSPER_Baliga!$14:$14,""),
IF($C24="Thorsten Huhn",_xlfn.XLOOKUP($B24,PROSPER_Huhn!$1:$1,PROSPER_Huhn!$14:$14,""),
IF($C24="Nick Hull",_xlfn.XLOOKUP($B24,PROSPER_Hull!$1:$1,PROSPER_Hull!$14:$14,""),
IF($C24="Monika Kotwani",_xlfn.XLOOKUP($B24,PROSPER_Kotwani!$1:$1,PROSPER_Kotwani!$14:$14,""),
IF($C24="Jonathan Wellner",_xlfn.XLOOKUP($B24,PROSPER_Wellner!$1:$1,PROSPER_Wellner!$14:$14,""),
IF($C24="Travis Harvey",_xlfn.XLOOKUP($B24,PROSPER_Harvey!$1:$1,PROSPER_Harvey!$14:$14,""),"")))))))="","",
IF($C24="Christopher Lobo",_xlfn.XLOOKUP($B24,PROSPER_Lobo!$1:$1,PROSPER_Lobo!$14:$14,""),
IF($C24="Naren Baliga",_xlfn.XLOOKUP($B24,PROSPER_Baliga!$1:$1,PROSPER_Baliga!$14:$14,""),
IF($C24="Thorsten Huhn",_xlfn.XLOOKUP($B24,PROSPER_Huhn!$1:$1,PROSPER_Huhn!$14:$14,""),
IF($C24="Nick Hull",_xlfn.XLOOKUP($B24,PROSPER_Hull!$1:$1,PROSPER_Hull!$14:$14,""),
IF($C24="Monika Kotwani",_xlfn.XLOOKUP($B24,PROSPER_Kotwani!$1:$1,PROSPER_Kotwani!$14:$14,""),
IF($C24="Jonathan Wellner",_xlfn.XLOOKUP($B24,PROSPER_Wellner!$1:$1,PROSPER_Wellner!$14:$14,""),
IF($C24="Travis Harvey",_xlfn.XLOOKUP($B24,PROSPER_Harvey!$1:$1,PROSPER_Harvey!$14:$14,""),""))))))))="","No Score",IF(IF($C24="Christopher Lobo",_xlfn.XLOOKUP($B24,PROSPER_Lobo!$1:$1,PROSPER_Lobo!$14:$14,""),
IF($C24="Naren Baliga",_xlfn.XLOOKUP($B24,PROSPER_Baliga!$1:$1,PROSPER_Baliga!$14:$14,""),
IF($C24="Thorsten Huhn",_xlfn.XLOOKUP($B24,PROSPER_Huhn!$1:$1,PROSPER_Huhn!$14:$14,""),
IF($C24="Nick Hull",_xlfn.XLOOKUP($B24,PROSPER_Hull!$1:$1,PROSPER_Hull!$14:$14,""),
IF($C24="Monika Kotwani",_xlfn.XLOOKUP($B24,PROSPER_Kotwani!$1:$1,PROSPER_Kotwani!$14:$14,""),
IF($C24="Jonathan Wellner",_xlfn.XLOOKUP($B24,PROSPER_Wellner!$1:$1,PROSPER_Wellner!$14:$14,""),
IF($C24="Travis Harvey",_xlfn.XLOOKUP($B24,PROSPER_Harvey!$1:$1,PROSPER_Harvey!$14:$14,""),"")))))))="","",
IF($C24="Christopher Lobo",_xlfn.XLOOKUP($B24,PROSPER_Lobo!$1:$1,PROSPER_Lobo!$14:$14,""),
IF($C24="Naren Baliga",_xlfn.XLOOKUP($B24,PROSPER_Baliga!$1:$1,PROSPER_Baliga!$14:$14,""),
IF($C24="Thorsten Huhn",_xlfn.XLOOKUP($B24,PROSPER_Huhn!$1:$1,PROSPER_Huhn!$14:$14,""),
IF($C24="Nick Hull",_xlfn.XLOOKUP($B24,PROSPER_Hull!$1:$1,PROSPER_Hull!$14:$14,""),
IF($C24="Monika Kotwani",_xlfn.XLOOKUP($B24,PROSPER_Kotwani!$1:$1,PROSPER_Kotwani!$14:$14,""),
IF($C24="Jonathan Wellner",_xlfn.XLOOKUP($B24,PROSPER_Wellner!$1:$1,PROSPER_Wellner!$14:$14,""),
IF($C24="Travis Harvey",_xlfn.XLOOKUP($B24,PROSPER_Harvey!$1:$1,PROSPER_Harvey!$14:$14,""),"")))))))))</f>
        <v>No Score</v>
      </c>
      <c r="BE24" s="125" t="str">
        <f>IF(IF(IF($C24="Christopher Lobo",_xlfn.XLOOKUP($B24,PROSPER_Lobo!$1:$1,PROSPER_Lobo!$15:$15,""),
IF($C24="Naren Baliga",_xlfn.XLOOKUP($B24,PROSPER_Baliga!$1:$1,PROSPER_Baliga!$15:$15,""),
IF($C24="Thorsten Huhn",_xlfn.XLOOKUP($B24,PROSPER_Huhn!$1:$1,PROSPER_Huhn!$15:$15,""),
IF($C24="Nick Hull",_xlfn.XLOOKUP($B24,PROSPER_Hull!$1:$1,PROSPER_Hull!$15:$15,""),
IF($C24="Monika Kotwani",_xlfn.XLOOKUP($B24,PROSPER_Kotwani!$1:$1,PROSPER_Kotwani!$15:$15,""),
IF($C24="Jonathan Wellner",_xlfn.XLOOKUP($B24,PROSPER_Wellner!$1:$1,PROSPER_Wellner!$15:$15,""),
IF($C24="Travis Harvey",_xlfn.XLOOKUP($B24,PROSPER_Harvey!$1:$1,PROSPER_Harvey!$15:$15,""),"")))))))="","",
IF($C24="Christopher Lobo",_xlfn.XLOOKUP($B24,PROSPER_Lobo!$1:$1,PROSPER_Lobo!$15:$15,""),
IF($C24="Naren Baliga",_xlfn.XLOOKUP($B24,PROSPER_Baliga!$1:$1,PROSPER_Baliga!$15:$15,""),
IF($C24="Thorsten Huhn",_xlfn.XLOOKUP($B24,PROSPER_Huhn!$1:$1,PROSPER_Huhn!$15:$15,""),
IF($C24="Nick Hull",_xlfn.XLOOKUP($B24,PROSPER_Hull!$1:$1,PROSPER_Hull!$15:$15,""),
IF($C24="Monika Kotwani",_xlfn.XLOOKUP($B24,PROSPER_Kotwani!$1:$1,PROSPER_Kotwani!$15:$15,""),
IF($C24="Jonathan Wellner",_xlfn.XLOOKUP($B24,PROSPER_Wellner!$1:$1,PROSPER_Wellner!$15:$15,""),
IF($C24="Travis Harvey",_xlfn.XLOOKUP($B24,PROSPER_Harvey!$1:$1,PROSPER_Harvey!$15:$15,""),""))))))))="","No Comment",IF(IF($C24="Christopher Lobo",_xlfn.XLOOKUP($B24,PROSPER_Lobo!$1:$1,PROSPER_Lobo!$15:$15,""),
IF($C24="Naren Baliga",_xlfn.XLOOKUP($B24,PROSPER_Baliga!$1:$1,PROSPER_Baliga!$15:$15,""),
IF($C24="Thorsten Huhn",_xlfn.XLOOKUP($B24,PROSPER_Huhn!$1:$1,PROSPER_Huhn!$15:$15,""),
IF($C24="Nick Hull",_xlfn.XLOOKUP($B24,PROSPER_Hull!$1:$1,PROSPER_Hull!$15:$15,""),
IF($C24="Monika Kotwani",_xlfn.XLOOKUP($B24,PROSPER_Kotwani!$1:$1,PROSPER_Kotwani!$15:$15,""),
IF($C24="Jonathan Wellner",_xlfn.XLOOKUP($B24,PROSPER_Wellner!$1:$1,PROSPER_Wellner!$15:$15,""),
IF($C24="Travis Harvey",_xlfn.XLOOKUP($B24,PROSPER_Harvey!$1:$1,PROSPER_Harvey!$15:$15,""),"")))))))="","",
IF($C24="Christopher Lobo",_xlfn.XLOOKUP($B24,PROSPER_Lobo!$1:$1,PROSPER_Lobo!$15:$15,""),
IF($C24="Naren Baliga",_xlfn.XLOOKUP($B24,PROSPER_Baliga!$1:$1,PROSPER_Baliga!$15:$15,""),
IF($C24="Thorsten Huhn",_xlfn.XLOOKUP($B24,PROSPER_Huhn!$1:$1,PROSPER_Huhn!$15:$15,""),
IF($C24="Nick Hull",_xlfn.XLOOKUP($B24,PROSPER_Hull!$1:$1,PROSPER_Hull!$15:$15,""),
IF($C24="Monika Kotwani",_xlfn.XLOOKUP($B24,PROSPER_Kotwani!$1:$1,PROSPER_Kotwani!$15:$15,""),
IF($C24="Jonathan Wellner",_xlfn.XLOOKUP($B24,PROSPER_Wellner!$1:$1,PROSPER_Wellner!$15:$15,""),
IF($C24="Travis Harvey",_xlfn.XLOOKUP($B24,PROSPER_Harvey!$1:$1,PROSPER_Harvey!$15:$15,""),"")))))))))</f>
        <v>No Comment</v>
      </c>
      <c r="BF24" s="124" t="s">
        <v>89</v>
      </c>
      <c r="BG24" s="150" t="str">
        <f t="shared" si="150"/>
        <v>N/A</v>
      </c>
      <c r="BH24" s="120" t="str">
        <f>_xlfn.XLOOKUP(B24,PROSPERInitial_Query!$E:$E,PROSPERInitial_Query!$N:$N,"",,-1)</f>
        <v/>
      </c>
      <c r="BI24" s="121" t="str">
        <f t="shared" si="21"/>
        <v>James Atkinson1 - PortfolioRevenue Management</v>
      </c>
      <c r="BJ24" s="126" t="str">
        <f>_xlfn.XLOOKUP(BI24,PROSPERDelta_Query!BK:BK,PROSPERDelta_Query!P:P,"",,-1)</f>
        <v/>
      </c>
      <c r="BK24" s="124" t="str">
        <f t="shared" si="151"/>
        <v>N/A</v>
      </c>
      <c r="BL24" s="124" t="str">
        <f>IF(IF(IF($C24="Christopher Lobo",_xlfn.XLOOKUP($B24,PROSPER_Lobo!$1:$1,PROSPER_Lobo!$16:$16,""),
IF($C24="Naren Baliga",_xlfn.XLOOKUP($B24,PROSPER_Baliga!$1:$1,PROSPER_Baliga!$16:$16,""),
IF($C24="Thorsten Huhn",_xlfn.XLOOKUP($B24,PROSPER_Huhn!$1:$1,PROSPER_Huhn!$16:$16,""),
IF($C24="Nick Hull",_xlfn.XLOOKUP($B24,PROSPER_Hull!$1:$1,PROSPER_Hull!$16:$16,""),
IF($C24="Monika Kotwani",_xlfn.XLOOKUP($B24,PROSPER_Kotwani!$1:$1,PROSPER_Kotwani!$16:$16,""),
IF($C24="Jonathan Wellner",_xlfn.XLOOKUP($B24,PROSPER_Wellner!$1:$1,PROSPER_Wellner!$16:$16,""),
IF($C24="Travis Harvey",_xlfn.XLOOKUP($B24,PROSPER_Harvey!$1:$1,PROSPER_Harvey!$16:$16,""),"")))))))="","",
IF($C24="Christopher Lobo",_xlfn.XLOOKUP($B24,PROSPER_Lobo!$1:$1,PROSPER_Lobo!$16:$16,""),
IF($C24="Naren Baliga",_xlfn.XLOOKUP($B24,PROSPER_Baliga!$1:$1,PROSPER_Baliga!$16:$16,""),
IF($C24="Thorsten Huhn",_xlfn.XLOOKUP($B24,PROSPER_Huhn!$1:$1,PROSPER_Huhn!$16:$16,""),
IF($C24="Nick Hull",_xlfn.XLOOKUP($B24,PROSPER_Hull!$1:$1,PROSPER_Hull!$16:$16,""),
IF($C24="Monika Kotwani",_xlfn.XLOOKUP($B24,PROSPER_Kotwani!$1:$1,PROSPER_Kotwani!$16:$16,""),
IF($C24="Jonathan Wellner",_xlfn.XLOOKUP($B24,PROSPER_Wellner!$1:$1,PROSPER_Wellner!$16:$16,""),
IF($C24="Travis Harvey",_xlfn.XLOOKUP($B24,PROSPER_Harvey!$1:$1,PROSPER_Harvey!$16:$16,""),""))))))))="","No Score",IF(IF($C24="Christopher Lobo",_xlfn.XLOOKUP($B24,PROSPER_Lobo!$1:$1,PROSPER_Lobo!$16:$16,""),
IF($C24="Naren Baliga",_xlfn.XLOOKUP($B24,PROSPER_Baliga!$1:$1,PROSPER_Baliga!$16:$16,""),
IF($C24="Thorsten Huhn",_xlfn.XLOOKUP($B24,PROSPER_Huhn!$1:$1,PROSPER_Huhn!$16:$16,""),
IF($C24="Nick Hull",_xlfn.XLOOKUP($B24,PROSPER_Hull!$1:$1,PROSPER_Hull!$16:$16,""),
IF($C24="Monika Kotwani",_xlfn.XLOOKUP($B24,PROSPER_Kotwani!$1:$1,PROSPER_Kotwani!$16:$16,""),
IF($C24="Jonathan Wellner",_xlfn.XLOOKUP($B24,PROSPER_Wellner!$1:$1,PROSPER_Wellner!$16:$16,""),
IF($C24="Travis Harvey",_xlfn.XLOOKUP($B24,PROSPER_Harvey!$1:$1,PROSPER_Harvey!$16:$16,""),"")))))))="","",
IF($C24="Christopher Lobo",_xlfn.XLOOKUP($B24,PROSPER_Lobo!$1:$1,PROSPER_Lobo!$16:$16,""),
IF($C24="Naren Baliga",_xlfn.XLOOKUP($B24,PROSPER_Baliga!$1:$1,PROSPER_Baliga!$16:$16,""),
IF($C24="Thorsten Huhn",_xlfn.XLOOKUP($B24,PROSPER_Huhn!$1:$1,PROSPER_Huhn!$16:$16,""),
IF($C24="Nick Hull",_xlfn.XLOOKUP($B24,PROSPER_Hull!$1:$1,PROSPER_Hull!$16:$16,""),
IF($C24="Monika Kotwani",_xlfn.XLOOKUP($B24,PROSPER_Kotwani!$1:$1,PROSPER_Kotwani!$16:$16,""),
IF($C24="Jonathan Wellner",_xlfn.XLOOKUP($B24,PROSPER_Wellner!$1:$1,PROSPER_Wellner!$16:$16,""),
IF($C24="Travis Harvey",_xlfn.XLOOKUP($B24,PROSPER_Harvey!$1:$1,PROSPER_Harvey!$16:$16,""),"")))))))))</f>
        <v>No Score</v>
      </c>
      <c r="BM24" s="125" t="str">
        <f>IF(IF(IF($C24="Christopher Lobo",_xlfn.XLOOKUP($B24,PROSPER_Lobo!$1:$1,PROSPER_Lobo!$17:$17,""),
IF($C24="Naren Baliga",_xlfn.XLOOKUP($B24,PROSPER_Baliga!$1:$1,PROSPER_Baliga!$17:$17,""),
IF($C24="Thorsten Huhn",_xlfn.XLOOKUP($B24,PROSPER_Huhn!$1:$1,PROSPER_Huhn!$17:$17,""),
IF($C24="Nick Hull",_xlfn.XLOOKUP($B24,PROSPER_Hull!$1:$1,PROSPER_Hull!$17:$17,""),
IF($C24="Monika Kotwani",_xlfn.XLOOKUP($B24,PROSPER_Kotwani!$1:$1,PROSPER_Kotwani!$17:$17,""),
IF($C24="Jonathan Wellner",_xlfn.XLOOKUP($B24,PROSPER_Wellner!$1:$1,PROSPER_Wellner!$17:$17,""),
IF($C24="Travis Harvey",_xlfn.XLOOKUP($B24,PROSPER_Harvey!$1:$1,PROSPER_Harvey!$17:$17,""),"")))))))="","",
IF($C24="Christopher Lobo",_xlfn.XLOOKUP($B24,PROSPER_Lobo!$1:$1,PROSPER_Lobo!$17:$17,""),
IF($C24="Naren Baliga",_xlfn.XLOOKUP($B24,PROSPER_Baliga!$1:$1,PROSPER_Baliga!$17:$17,""),
IF($C24="Thorsten Huhn",_xlfn.XLOOKUP($B24,PROSPER_Huhn!$1:$1,PROSPER_Huhn!$17:$17,""),
IF($C24="Nick Hull",_xlfn.XLOOKUP($B24,PROSPER_Hull!$1:$1,PROSPER_Hull!$17:$17,""),
IF($C24="Monika Kotwani",_xlfn.XLOOKUP($B24,PROSPER_Kotwani!$1:$1,PROSPER_Kotwani!$17:$17,""),
IF($C24="Jonathan Wellner",_xlfn.XLOOKUP($B24,PROSPER_Wellner!$1:$1,PROSPER_Wellner!$17:$17,""),
IF($C24="Travis Harvey",_xlfn.XLOOKUP($B24,PROSPER_Harvey!$1:$1,PROSPER_Harvey!$17:$17,""),""))))))))="","No Comment",IF(IF($C24="Christopher Lobo",_xlfn.XLOOKUP($B24,PROSPER_Lobo!$1:$1,PROSPER_Lobo!$17:$17,""),
IF($C24="Naren Baliga",_xlfn.XLOOKUP($B24,PROSPER_Baliga!$1:$1,PROSPER_Baliga!$17:$17,""),
IF($C24="Thorsten Huhn",_xlfn.XLOOKUP($B24,PROSPER_Huhn!$1:$1,PROSPER_Huhn!$17:$17,""),
IF($C24="Nick Hull",_xlfn.XLOOKUP($B24,PROSPER_Hull!$1:$1,PROSPER_Hull!$17:$17,""),
IF($C24="Monika Kotwani",_xlfn.XLOOKUP($B24,PROSPER_Kotwani!$1:$1,PROSPER_Kotwani!$17:$17,""),
IF($C24="Jonathan Wellner",_xlfn.XLOOKUP($B24,PROSPER_Wellner!$1:$1,PROSPER_Wellner!$17:$17,""),
IF($C24="Travis Harvey",_xlfn.XLOOKUP($B24,PROSPER_Harvey!$1:$1,PROSPER_Harvey!$17:$17,""),"")))))))="","",
IF($C24="Christopher Lobo",_xlfn.XLOOKUP($B24,PROSPER_Lobo!$1:$1,PROSPER_Lobo!$17:$17,""),
IF($C24="Naren Baliga",_xlfn.XLOOKUP($B24,PROSPER_Baliga!$1:$1,PROSPER_Baliga!$17:$17,""),
IF($C24="Thorsten Huhn",_xlfn.XLOOKUP($B24,PROSPER_Huhn!$1:$1,PROSPER_Huhn!$17:$17,""),
IF($C24="Nick Hull",_xlfn.XLOOKUP($B24,PROSPER_Hull!$1:$1,PROSPER_Hull!$17:$17,""),
IF($C24="Monika Kotwani",_xlfn.XLOOKUP($B24,PROSPER_Kotwani!$1:$1,PROSPER_Kotwani!$17:$17,""),
IF($C24="Jonathan Wellner",_xlfn.XLOOKUP($B24,PROSPER_Wellner!$1:$1,PROSPER_Wellner!$17:$17,""),
IF($C24="Travis Harvey",_xlfn.XLOOKUP($B24,PROSPER_Harvey!$1:$1,PROSPER_Harvey!$17:$17,""),"")))))))))</f>
        <v>No Comment</v>
      </c>
      <c r="BN24" s="124">
        <f>IFERROR(ROUND(_xlfn.XLOOKUP(B24,'RevenueChallenge_Query'!$E:$E,'RevenueChallenge_Query'!$F:$F)/3.2,0),"Not Taken")</f>
        <v>7</v>
      </c>
      <c r="BO24" s="150">
        <f t="shared" si="152"/>
        <v>7</v>
      </c>
      <c r="BP24" s="120" t="str">
        <f>_xlfn.XLOOKUP(B24,PROSPERInitial_Query!$E:$E,PROSPERInitial_Query!$O:$O,"",,-1)</f>
        <v/>
      </c>
      <c r="BQ24" s="121" t="str">
        <f t="shared" si="24"/>
        <v>James Atkinson1 - PortfolioArtificial Intelligence</v>
      </c>
      <c r="BR24" s="126" t="str">
        <f>_xlfn.XLOOKUP(BQ24,PROSPERDelta_Query!BK:BK,PROSPERDelta_Query!Q:Q,"",,-1)</f>
        <v/>
      </c>
      <c r="BS24" s="124" t="str">
        <f t="shared" si="153"/>
        <v>N/A</v>
      </c>
      <c r="BT24" s="124" t="str">
        <f>IF(IF(IF($C24="Christopher Lobo",_xlfn.XLOOKUP($B24,PROSPER_Lobo!$1:$1,PROSPER_Lobo!$18:$18,""),
IF($C24="Naren Baliga",_xlfn.XLOOKUP($B24,PROSPER_Baliga!$1:$1,PROSPER_Baliga!$18:$18,""),
IF($C24="Thorsten Huhn",_xlfn.XLOOKUP($B24,PROSPER_Huhn!$1:$1,PROSPER_Huhn!$18:$18,""),
IF($C24="Nick Hull",_xlfn.XLOOKUP($B24,PROSPER_Hull!$1:$1,PROSPER_Hull!$18:$18,""),
IF($C24="Monika Kotwani",_xlfn.XLOOKUP($B24,PROSPER_Kotwani!$1:$1,PROSPER_Kotwani!$18:$18,""),
IF($C24="Jonathan Wellner",_xlfn.XLOOKUP($B24,PROSPER_Wellner!$1:$1,PROSPER_Wellner!$18:$18,""),
IF($C24="Travis Harvey",_xlfn.XLOOKUP($B24,PROSPER_Harvey!$1:$1,PROSPER_Harvey!$18:$18,""),"")))))))="","",
IF($C24="Christopher Lobo",_xlfn.XLOOKUP($B24,PROSPER_Lobo!$1:$1,PROSPER_Lobo!$18:$18,""),
IF($C24="Naren Baliga",_xlfn.XLOOKUP($B24,PROSPER_Baliga!$1:$1,PROSPER_Baliga!$18:$18,""),
IF($C24="Thorsten Huhn",_xlfn.XLOOKUP($B24,PROSPER_Huhn!$1:$1,PROSPER_Huhn!$18:$18,""),
IF($C24="Nick Hull",_xlfn.XLOOKUP($B24,PROSPER_Hull!$1:$1,PROSPER_Hull!$18:$18,""),
IF($C24="Monika Kotwani",_xlfn.XLOOKUP($B24,PROSPER_Kotwani!$1:$1,PROSPER_Kotwani!$18:$18,""),
IF($C24="Jonathan Wellner",_xlfn.XLOOKUP($B24,PROSPER_Wellner!$1:$1,PROSPER_Wellner!$18:$18,""),
IF($C24="Travis Harvey",_xlfn.XLOOKUP($B24,PROSPER_Harvey!$1:$1,PROSPER_Harvey!$18:$18,""),""))))))))="","No Score",IF(IF($C24="Christopher Lobo",_xlfn.XLOOKUP($B24,PROSPER_Lobo!$1:$1,PROSPER_Lobo!$18:$18,""),
IF($C24="Naren Baliga",_xlfn.XLOOKUP($B24,PROSPER_Baliga!$1:$1,PROSPER_Baliga!$18:$18,""),
IF($C24="Thorsten Huhn",_xlfn.XLOOKUP($B24,PROSPER_Huhn!$1:$1,PROSPER_Huhn!$18:$18,""),
IF($C24="Nick Hull",_xlfn.XLOOKUP($B24,PROSPER_Hull!$1:$1,PROSPER_Hull!$18:$18,""),
IF($C24="Monika Kotwani",_xlfn.XLOOKUP($B24,PROSPER_Kotwani!$1:$1,PROSPER_Kotwani!$18:$18,""),
IF($C24="Jonathan Wellner",_xlfn.XLOOKUP($B24,PROSPER_Wellner!$1:$1,PROSPER_Wellner!$18:$18,""),
IF($C24="Travis Harvey",_xlfn.XLOOKUP($B24,PROSPER_Harvey!$1:$1,PROSPER_Harvey!$18:$18,""),"")))))))="","",
IF($C24="Christopher Lobo",_xlfn.XLOOKUP($B24,PROSPER_Lobo!$1:$1,PROSPER_Lobo!$18:$18,""),
IF($C24="Naren Baliga",_xlfn.XLOOKUP($B24,PROSPER_Baliga!$1:$1,PROSPER_Baliga!$18:$18,""),
IF($C24="Thorsten Huhn",_xlfn.XLOOKUP($B24,PROSPER_Huhn!$1:$1,PROSPER_Huhn!$18:$18,""),
IF($C24="Nick Hull",_xlfn.XLOOKUP($B24,PROSPER_Hull!$1:$1,PROSPER_Hull!$18:$18,""),
IF($C24="Monika Kotwani",_xlfn.XLOOKUP($B24,PROSPER_Kotwani!$1:$1,PROSPER_Kotwani!$18:$18,""),
IF($C24="Jonathan Wellner",_xlfn.XLOOKUP($B24,PROSPER_Wellner!$1:$1,PROSPER_Wellner!$18:$18,""),
IF($C24="Travis Harvey",_xlfn.XLOOKUP($B24,PROSPER_Harvey!$1:$1,PROSPER_Harvey!$18:$18,""),"")))))))))</f>
        <v>No Score</v>
      </c>
      <c r="BU24" s="125" t="str">
        <f>IF(IF(IF($C24="Christopher Lobo",_xlfn.XLOOKUP($B24,PROSPER_Lobo!$1:$1,PROSPER_Lobo!$19:$19,""),
IF($C24="Naren Baliga",_xlfn.XLOOKUP($B24,PROSPER_Baliga!$1:$1,PROSPER_Baliga!$19:$19,""),
IF($C24="Thorsten Huhn",_xlfn.XLOOKUP($B24,PROSPER_Huhn!$1:$1,PROSPER_Huhn!$19:$19,""),
IF($C24="Nick Hull",_xlfn.XLOOKUP($B24,PROSPER_Hull!$1:$1,PROSPER_Hull!$19:$19,""),
IF($C24="Monika Kotwani",_xlfn.XLOOKUP($B24,PROSPER_Kotwani!$1:$1,PROSPER_Kotwani!$19:$19,""),
IF($C24="Jonathan Wellner",_xlfn.XLOOKUP($B24,PROSPER_Wellner!$1:$1,PROSPER_Wellner!$19:$19,""),
IF($C24="Travis Harvey",_xlfn.XLOOKUP($B24,PROSPER_Harvey!$1:$1,PROSPER_Harvey!$19:$19,""),"")))))))="","",
IF($C24="Christopher Lobo",_xlfn.XLOOKUP($B24,PROSPER_Lobo!$1:$1,PROSPER_Lobo!$19:$19,""),
IF($C24="Naren Baliga",_xlfn.XLOOKUP($B24,PROSPER_Baliga!$1:$1,PROSPER_Baliga!$19:$19,""),
IF($C24="Thorsten Huhn",_xlfn.XLOOKUP($B24,PROSPER_Huhn!$1:$1,PROSPER_Huhn!$19:$19,""),
IF($C24="Nick Hull",_xlfn.XLOOKUP($B24,PROSPER_Hull!$1:$1,PROSPER_Hull!$19:$19,""),
IF($C24="Monika Kotwani",_xlfn.XLOOKUP($B24,PROSPER_Kotwani!$1:$1,PROSPER_Kotwani!$19:$19,""),
IF($C24="Jonathan Wellner",_xlfn.XLOOKUP($B24,PROSPER_Wellner!$1:$1,PROSPER_Wellner!$19:$19,""),
IF($C24="Travis Harvey",_xlfn.XLOOKUP($B24,PROSPER_Harvey!$1:$1,PROSPER_Harvey!$19:$19,""),""))))))))="","No Comment",IF(IF($C24="Christopher Lobo",_xlfn.XLOOKUP($B24,PROSPER_Lobo!$1:$1,PROSPER_Lobo!$19:$19,""),
IF($C24="Naren Baliga",_xlfn.XLOOKUP($B24,PROSPER_Baliga!$1:$1,PROSPER_Baliga!$19:$19,""),
IF($C24="Thorsten Huhn",_xlfn.XLOOKUP($B24,PROSPER_Huhn!$1:$1,PROSPER_Huhn!$19:$19,""),
IF($C24="Nick Hull",_xlfn.XLOOKUP($B24,PROSPER_Hull!$1:$1,PROSPER_Hull!$19:$19,""),
IF($C24="Monika Kotwani",_xlfn.XLOOKUP($B24,PROSPER_Kotwani!$1:$1,PROSPER_Kotwani!$19:$19,""),
IF($C24="Jonathan Wellner",_xlfn.XLOOKUP($B24,PROSPER_Wellner!$1:$1,PROSPER_Wellner!$19:$19,""),
IF($C24="Travis Harvey",_xlfn.XLOOKUP($B24,PROSPER_Harvey!$1:$1,PROSPER_Harvey!$19:$19,""),"")))))))="","",
IF($C24="Christopher Lobo",_xlfn.XLOOKUP($B24,PROSPER_Lobo!$1:$1,PROSPER_Lobo!$19:$19,""),
IF($C24="Naren Baliga",_xlfn.XLOOKUP($B24,PROSPER_Baliga!$1:$1,PROSPER_Baliga!$19:$19,""),
IF($C24="Thorsten Huhn",_xlfn.XLOOKUP($B24,PROSPER_Huhn!$1:$1,PROSPER_Huhn!$19:$19,""),
IF($C24="Nick Hull",_xlfn.XLOOKUP($B24,PROSPER_Hull!$1:$1,PROSPER_Hull!$19:$19,""),
IF($C24="Monika Kotwani",_xlfn.XLOOKUP($B24,PROSPER_Kotwani!$1:$1,PROSPER_Kotwani!$19:$19,""),
IF($C24="Jonathan Wellner",_xlfn.XLOOKUP($B24,PROSPER_Wellner!$1:$1,PROSPER_Wellner!$19:$19,""),
IF($C24="Travis Harvey",_xlfn.XLOOKUP($B24,PROSPER_Harvey!$1:$1,PROSPER_Harvey!$19:$19,""),"")))))))))</f>
        <v>No Comment</v>
      </c>
      <c r="BV24" s="124" t="s">
        <v>89</v>
      </c>
      <c r="BW24" s="150" t="str">
        <f t="shared" si="154"/>
        <v>N/A</v>
      </c>
      <c r="BX24" s="127" t="str">
        <f t="shared" si="155"/>
        <v>N/A</v>
      </c>
      <c r="BY24" s="128">
        <f t="shared" si="156"/>
        <v>7</v>
      </c>
      <c r="BZ24" s="128">
        <f t="shared" si="157"/>
        <v>6.5</v>
      </c>
      <c r="CA24" s="129">
        <f t="shared" si="158"/>
        <v>6.75</v>
      </c>
      <c r="CB24" s="130" t="str">
        <f>_xlfn.XLOOKUP(B24,PROSPERInitial_Query!$E:$E,PROSPERInitial_Query!$AA:$AA,"",,-1)</f>
        <v/>
      </c>
      <c r="CC24" s="121" t="str">
        <f t="shared" si="31"/>
        <v>James Atkinson2 - RelationshipAccount / Stakeholder 1Name</v>
      </c>
      <c r="CD24" s="121" t="str">
        <f>_xlfn.XLOOKUP(CC24,PROSPERDelta_Query!BK:BK,PROSPERDelta_Query!AC:AC,"",,-1)</f>
        <v/>
      </c>
      <c r="CE24" s="126" t="str">
        <f>_xlfn.XLOOKUP(B24,PROSPERInitial_Query!$E:$E,PROSPERInitial_Query!$Q:$Q,"",,-1)</f>
        <v/>
      </c>
      <c r="CF24" s="121" t="str">
        <f t="shared" si="32"/>
        <v>James Atkinson2 - RelationshipAccount / Stakeholder 1Self Score</v>
      </c>
      <c r="CG24" s="126" t="str">
        <f>_xlfn.XLOOKUP(CF24,PROSPERDelta_Query!BK:BK,PROSPERDelta_Query!AM:AM,"",,-1)</f>
        <v/>
      </c>
      <c r="CH24" s="131" t="str">
        <f t="shared" si="159"/>
        <v/>
      </c>
      <c r="CI24" s="131" t="str">
        <f t="shared" si="160"/>
        <v>N/A</v>
      </c>
      <c r="CJ24" s="132" t="str">
        <f t="shared" si="161"/>
        <v>N/A</v>
      </c>
      <c r="CK24" s="132" t="str">
        <f>IF(IF(IF($C24="Christopher Lobo",_xlfn.XLOOKUP($B24,PROSPER_Lobo!$1:$1,PROSPER_Lobo!$21:$21,""),
IF($C24="Naren Baliga",_xlfn.XLOOKUP($B24,PROSPER_Baliga!$1:$1,PROSPER_Baliga!$21:$21,""),
IF($C24="Thorsten Huhn",_xlfn.XLOOKUP($B24,PROSPER_Huhn!$1:$1,PROSPER_Huhn!$21:$21,""),
IF($C24="Nick Hull",_xlfn.XLOOKUP($B24,PROSPER_Hull!$1:$1,PROSPER_Hull!$21:$21,""),
IF($C24="Monika Kotwani",_xlfn.XLOOKUP($B24,PROSPER_Kotwani!$1:$1,PROSPER_Kotwani!$21:$21,""),
IF($C24="Jonathan Wellner",_xlfn.XLOOKUP($B24,PROSPER_Wellner!$1:$1,PROSPER_Wellner!$21:$21,""),
IF($C24="Travis Harvey",_xlfn.XLOOKUP($B24,PROSPER_Harvey!$1:$1,PROSPER_Harvey!$21:$21,""),"")))))))="","",
IF($C24="Christopher Lobo",_xlfn.XLOOKUP($B24,PROSPER_Lobo!$1:$1,PROSPER_Lobo!$21:$21,""),
IF($C24="Naren Baliga",_xlfn.XLOOKUP($B24,PROSPER_Baliga!$1:$1,PROSPER_Baliga!$21:$21,""),
IF($C24="Thorsten Huhn",_xlfn.XLOOKUP($B24,PROSPER_Huhn!$1:$1,PROSPER_Huhn!$21:$21,""),
IF($C24="Nick Hull",_xlfn.XLOOKUP($B24,PROSPER_Hull!$1:$1,PROSPER_Hull!$21:$21,""),
IF($C24="Monika Kotwani",_xlfn.XLOOKUP($B24,PROSPER_Kotwani!$1:$1,PROSPER_Kotwani!$21:$21,""),
IF($C24="Jonathan Wellner",_xlfn.XLOOKUP($B24,PROSPER_Wellner!$1:$1,PROSPER_Wellner!$21:$21,""),
IF($C24="Travis Harvey",_xlfn.XLOOKUP($B24,PROSPER_Harvey!$1:$1,PROSPER_Harvey!$21:$21,""),""))))))))="","No Score",IF(IF($C24="Christopher Lobo",_xlfn.XLOOKUP($B24,PROSPER_Lobo!$1:$1,PROSPER_Lobo!$21:$21,""),
IF($C24="Naren Baliga",_xlfn.XLOOKUP($B24,PROSPER_Baliga!$1:$1,PROSPER_Baliga!$21:$21,""),
IF($C24="Thorsten Huhn",_xlfn.XLOOKUP($B24,PROSPER_Huhn!$1:$1,PROSPER_Huhn!$21:$21,""),
IF($C24="Nick Hull",_xlfn.XLOOKUP($B24,PROSPER_Hull!$1:$1,PROSPER_Hull!$21:$21,""),
IF($C24="Monika Kotwani",_xlfn.XLOOKUP($B24,PROSPER_Kotwani!$1:$1,PROSPER_Kotwani!$21:$21,""),
IF($C24="Jonathan Wellner",_xlfn.XLOOKUP($B24,PROSPER_Wellner!$1:$1,PROSPER_Wellner!$21:$21,""),
IF($C24="Travis Harvey",_xlfn.XLOOKUP($B24,PROSPER_Harvey!$1:$1,PROSPER_Harvey!$21:$21,""),"")))))))="","",
IF($C24="Christopher Lobo",_xlfn.XLOOKUP($B24,PROSPER_Lobo!$1:$1,PROSPER_Lobo!$21:$21,""),
IF($C24="Naren Baliga",_xlfn.XLOOKUP($B24,PROSPER_Baliga!$1:$1,PROSPER_Baliga!$21:$21,""),
IF($C24="Thorsten Huhn",_xlfn.XLOOKUP($B24,PROSPER_Huhn!$1:$1,PROSPER_Huhn!$21:$21,""),
IF($C24="Nick Hull",_xlfn.XLOOKUP($B24,PROSPER_Hull!$1:$1,PROSPER_Hull!$21:$21,""),
IF($C24="Monika Kotwani",_xlfn.XLOOKUP($B24,PROSPER_Kotwani!$1:$1,PROSPER_Kotwani!$21:$21,""),
IF($C24="Jonathan Wellner",_xlfn.XLOOKUP($B24,PROSPER_Wellner!$1:$1,PROSPER_Wellner!$21:$21,""),
IF($C24="Travis Harvey",_xlfn.XLOOKUP($B24,PROSPER_Harvey!$1:$1,PROSPER_Harvey!$21:$21,""),"")))))))))</f>
        <v>N/A</v>
      </c>
      <c r="CL24" s="131" t="str">
        <f>IF(IF(IF($C24="Christopher Lobo",_xlfn.XLOOKUP($B24,PROSPER_Lobo!$1:$1,PROSPER_Lobo!$22:$22,""),
IF($C24="Naren Baliga",_xlfn.XLOOKUP($B24,PROSPER_Baliga!$1:$1,PROSPER_Baliga!$22:$22,""),
IF($C24="Thorsten Huhn",_xlfn.XLOOKUP($B24,PROSPER_Huhn!$1:$1,PROSPER_Huhn!$22:$22,""),
IF($C24="Nick Hull",_xlfn.XLOOKUP($B24,PROSPER_Hull!$1:$1,PROSPER_Hull!$22:$22,""),
IF($C24="Monika Kotwani",_xlfn.XLOOKUP($B24,PROSPER_Kotwani!$1:$1,PROSPER_Kotwani!$22:$22,""),
IF($C24="Jonathan Wellner",_xlfn.XLOOKUP($B24,PROSPER_Wellner!$1:$1,PROSPER_Wellner!$22:$22,""),
IF($C24="Travis Harvey",_xlfn.XLOOKUP($B24,PROSPER_Harvey!$1:$1,PROSPER_Harvey!$22:$22,""),"")))))))="","",
IF($C24="Christopher Lobo",_xlfn.XLOOKUP($B24,PROSPER_Lobo!$1:$1,PROSPER_Lobo!$22:$22,""),
IF($C24="Naren Baliga",_xlfn.XLOOKUP($B24,PROSPER_Baliga!$1:$1,PROSPER_Baliga!$22:$22,""),
IF($C24="Thorsten Huhn",_xlfn.XLOOKUP($B24,PROSPER_Huhn!$1:$1,PROSPER_Huhn!$22:$22,""),
IF($C24="Nick Hull",_xlfn.XLOOKUP($B24,PROSPER_Hull!$1:$1,PROSPER_Hull!$22:$22,""),
IF($C24="Monika Kotwani",_xlfn.XLOOKUP($B24,PROSPER_Kotwani!$1:$1,PROSPER_Kotwani!$22:$22,""),
IF($C24="Jonathan Wellner",_xlfn.XLOOKUP($B24,PROSPER_Wellner!$1:$1,PROSPER_Wellner!$22:$22,""),
IF($C24="Travis Harvey",_xlfn.XLOOKUP($B24,PROSPER_Harvey!$1:$1,PROSPER_Harvey!$22:$22,""),""))))))))="","No Comment",IF(IF($C24="Christopher Lobo",_xlfn.XLOOKUP($B24,PROSPER_Lobo!$1:$1,PROSPER_Lobo!$22:$22,""),
IF($C24="Naren Baliga",_xlfn.XLOOKUP($B24,PROSPER_Baliga!$1:$1,PROSPER_Baliga!$22:$22,""),
IF($C24="Thorsten Huhn",_xlfn.XLOOKUP($B24,PROSPER_Huhn!$1:$1,PROSPER_Huhn!$22:$22,""),
IF($C24="Nick Hull",_xlfn.XLOOKUP($B24,PROSPER_Hull!$1:$1,PROSPER_Hull!$22:$22,""),
IF($C24="Monika Kotwani",_xlfn.XLOOKUP($B24,PROSPER_Kotwani!$1:$1,PROSPER_Kotwani!$22:$22,""),
IF($C24="Jonathan Wellner",_xlfn.XLOOKUP($B24,PROSPER_Wellner!$1:$1,PROSPER_Wellner!$22:$22,""),
IF($C24="Travis Harvey",_xlfn.XLOOKUP($B24,PROSPER_Harvey!$1:$1,PROSPER_Harvey!$22:$22,""),"")))))))="","",
IF($C24="Christopher Lobo",_xlfn.XLOOKUP($B24,PROSPER_Lobo!$1:$1,PROSPER_Lobo!$22:$22,""),
IF($C24="Naren Baliga",_xlfn.XLOOKUP($B24,PROSPER_Baliga!$1:$1,PROSPER_Baliga!$22:$22,""),
IF($C24="Thorsten Huhn",_xlfn.XLOOKUP($B24,PROSPER_Huhn!$1:$1,PROSPER_Huhn!$22:$22,""),
IF($C24="Nick Hull",_xlfn.XLOOKUP($B24,PROSPER_Hull!$1:$1,PROSPER_Hull!$22:$22,""),
IF($C24="Monika Kotwani",_xlfn.XLOOKUP($B24,PROSPER_Kotwani!$1:$1,PROSPER_Kotwani!$22:$22,""),
IF($C24="Jonathan Wellner",_xlfn.XLOOKUP($B24,PROSPER_Wellner!$1:$1,PROSPER_Wellner!$22:$22,""),
IF($C24="Travis Harvey",_xlfn.XLOOKUP($B24,PROSPER_Harvey!$1:$1,PROSPER_Harvey!$22:$22,""),"")))))))))</f>
        <v>N/A</v>
      </c>
      <c r="CM24" s="150" t="str">
        <f t="shared" si="162"/>
        <v>N/A</v>
      </c>
      <c r="CN24" s="130" t="str">
        <f>_xlfn.XLOOKUP(B24,PROSPERInitial_Query!$E:$E,PROSPERInitial_Query!$AB:$AB,"",,-1)</f>
        <v/>
      </c>
      <c r="CO24" s="121" t="str">
        <f t="shared" si="37"/>
        <v>James Atkinson2 - RelationshipAccount / Stakeholder 2Name</v>
      </c>
      <c r="CP24" s="121" t="str">
        <f>_xlfn.XLOOKUP(CO24,PROSPERDelta_Query!BK:BK,PROSPERDelta_Query!AD:AD,"",,-1)</f>
        <v/>
      </c>
      <c r="CQ24" s="126" t="str">
        <f>_xlfn.XLOOKUP(B24,PROSPERInitial_Query!$E:$E,PROSPERInitial_Query!$R:$R,"",,-1)</f>
        <v/>
      </c>
      <c r="CR24" s="121" t="str">
        <f t="shared" si="38"/>
        <v>James Atkinson2 - RelationshipAccount / Stakeholder 2Self Score</v>
      </c>
      <c r="CS24" s="126" t="str">
        <f>_xlfn.XLOOKUP(CR24,PROSPERDelta_Query!BK:BK,PROSPERDelta_Query!AN:AN,"",,-1)</f>
        <v/>
      </c>
      <c r="CT24" s="131" t="str">
        <f t="shared" si="163"/>
        <v/>
      </c>
      <c r="CU24" s="131" t="str">
        <f t="shared" si="164"/>
        <v>N/A</v>
      </c>
      <c r="CV24" s="132" t="str">
        <f t="shared" si="165"/>
        <v>N/A</v>
      </c>
      <c r="CW24" s="132" t="str">
        <f>IF(IF(IF($C24="Christopher Lobo",_xlfn.XLOOKUP($B24,PROSPER_Lobo!$1:$1,PROSPER_Lobo!$24:$24,""),
IF($C24="Naren Baliga",_xlfn.XLOOKUP($B24,PROSPER_Baliga!$1:$1,PROSPER_Baliga!$24:$24,""),
IF($C24="Thorsten Huhn",_xlfn.XLOOKUP($B24,PROSPER_Huhn!$1:$1,PROSPER_Huhn!$24:$24,""),
IF($C24="Nick Hull",_xlfn.XLOOKUP($B24,PROSPER_Hull!$1:$1,PROSPER_Hull!$24:$24,""),
IF($C24="Monika Kotwani",_xlfn.XLOOKUP($B24,PROSPER_Kotwani!$1:$1,PROSPER_Kotwani!$24:$24,""),
IF($C24="Jonathan Wellner",_xlfn.XLOOKUP($B24,PROSPER_Wellner!$1:$1,PROSPER_Wellner!$24:$24,""),
IF($C24="Travis Harvey",_xlfn.XLOOKUP($B24,PROSPER_Harvey!$1:$1,PROSPER_Harvey!$24:$24,""),"")))))))="","",
IF($C24="Christopher Lobo",_xlfn.XLOOKUP($B24,PROSPER_Lobo!$1:$1,PROSPER_Lobo!$24:$24,""),
IF($C24="Naren Baliga",_xlfn.XLOOKUP($B24,PROSPER_Baliga!$1:$1,PROSPER_Baliga!$24:$24,""),
IF($C24="Thorsten Huhn",_xlfn.XLOOKUP($B24,PROSPER_Huhn!$1:$1,PROSPER_Huhn!$24:$24,""),
IF($C24="Nick Hull",_xlfn.XLOOKUP($B24,PROSPER_Hull!$1:$1,PROSPER_Hull!$24:$24,""),
IF($C24="Monika Kotwani",_xlfn.XLOOKUP($B24,PROSPER_Kotwani!$1:$1,PROSPER_Kotwani!$24:$24,""),
IF($C24="Jonathan Wellner",_xlfn.XLOOKUP($B24,PROSPER_Wellner!$1:$1,PROSPER_Wellner!$24:$24,""),
IF($C24="Travis Harvey",_xlfn.XLOOKUP($B24,PROSPER_Harvey!$1:$1,PROSPER_Harvey!$24:$24,""),""))))))))="","No Score",IF(IF($C24="Christopher Lobo",_xlfn.XLOOKUP($B24,PROSPER_Lobo!$1:$1,PROSPER_Lobo!$24:$24,""),
IF($C24="Naren Baliga",_xlfn.XLOOKUP($B24,PROSPER_Baliga!$1:$1,PROSPER_Baliga!$24:$24,""),
IF($C24="Thorsten Huhn",_xlfn.XLOOKUP($B24,PROSPER_Huhn!$1:$1,PROSPER_Huhn!$24:$24,""),
IF($C24="Nick Hull",_xlfn.XLOOKUP($B24,PROSPER_Hull!$1:$1,PROSPER_Hull!$24:$24,""),
IF($C24="Monika Kotwani",_xlfn.XLOOKUP($B24,PROSPER_Kotwani!$1:$1,PROSPER_Kotwani!$24:$24,""),
IF($C24="Jonathan Wellner",_xlfn.XLOOKUP($B24,PROSPER_Wellner!$1:$1,PROSPER_Wellner!$24:$24,""),
IF($C24="Travis Harvey",_xlfn.XLOOKUP($B24,PROSPER_Harvey!$1:$1,PROSPER_Harvey!$24:$24,""),"")))))))="","",
IF($C24="Christopher Lobo",_xlfn.XLOOKUP($B24,PROSPER_Lobo!$1:$1,PROSPER_Lobo!$24:$24,""),
IF($C24="Naren Baliga",_xlfn.XLOOKUP($B24,PROSPER_Baliga!$1:$1,PROSPER_Baliga!$24:$24,""),
IF($C24="Thorsten Huhn",_xlfn.XLOOKUP($B24,PROSPER_Huhn!$1:$1,PROSPER_Huhn!$24:$24,""),
IF($C24="Nick Hull",_xlfn.XLOOKUP($B24,PROSPER_Hull!$1:$1,PROSPER_Hull!$24:$24,""),
IF($C24="Monika Kotwani",_xlfn.XLOOKUP($B24,PROSPER_Kotwani!$1:$1,PROSPER_Kotwani!$24:$24,""),
IF($C24="Jonathan Wellner",_xlfn.XLOOKUP($B24,PROSPER_Wellner!$1:$1,PROSPER_Wellner!$24:$24,""),
IF($C24="Travis Harvey",_xlfn.XLOOKUP($B24,PROSPER_Harvey!$1:$1,PROSPER_Harvey!$24:$24,""),"")))))))))</f>
        <v>N/A</v>
      </c>
      <c r="CX24" s="131" t="str">
        <f>IF(IF(IF($C24="Christopher Lobo",_xlfn.XLOOKUP($B24,PROSPER_Lobo!$1:$1,PROSPER_Lobo!$25:$25,""),
IF($C24="Naren Baliga",_xlfn.XLOOKUP($B24,PROSPER_Baliga!$1:$1,PROSPER_Baliga!$25:$25,""),
IF($C24="Thorsten Huhn",_xlfn.XLOOKUP($B24,PROSPER_Huhn!$1:$1,PROSPER_Huhn!$25:$25,""),
IF($C24="Nick Hull",_xlfn.XLOOKUP($B24,PROSPER_Hull!$1:$1,PROSPER_Hull!$25:$25,""),
IF($C24="Monika Kotwani",_xlfn.XLOOKUP($B24,PROSPER_Kotwani!$1:$1,PROSPER_Kotwani!$25:$25,""),
IF($C24="Jonathan Wellner",_xlfn.XLOOKUP($B24,PROSPER_Wellner!$1:$1,PROSPER_Wellner!$25:$25,""),
IF($C24="Travis Harvey",_xlfn.XLOOKUP($B24,PROSPER_Harvey!$1:$1,PROSPER_Harvey!$25:$25,""),"")))))))="","",
IF($C24="Christopher Lobo",_xlfn.XLOOKUP($B24,PROSPER_Lobo!$1:$1,PROSPER_Lobo!$25:$25,""),
IF($C24="Naren Baliga",_xlfn.XLOOKUP($B24,PROSPER_Baliga!$1:$1,PROSPER_Baliga!$25:$25,""),
IF($C24="Thorsten Huhn",_xlfn.XLOOKUP($B24,PROSPER_Huhn!$1:$1,PROSPER_Huhn!$25:$25,""),
IF($C24="Nick Hull",_xlfn.XLOOKUP($B24,PROSPER_Hull!$1:$1,PROSPER_Hull!$25:$25,""),
IF($C24="Monika Kotwani",_xlfn.XLOOKUP($B24,PROSPER_Kotwani!$1:$1,PROSPER_Kotwani!$25:$25,""),
IF($C24="Jonathan Wellner",_xlfn.XLOOKUP($B24,PROSPER_Wellner!$1:$1,PROSPER_Wellner!$25:$25,""),
IF($C24="Travis Harvey",_xlfn.XLOOKUP($B24,PROSPER_Harvey!$1:$1,PROSPER_Harvey!$25:$25,""),""))))))))="","No Comment",IF(IF($C24="Christopher Lobo",_xlfn.XLOOKUP($B24,PROSPER_Lobo!$1:$1,PROSPER_Lobo!$25:$25,""),
IF($C24="Naren Baliga",_xlfn.XLOOKUP($B24,PROSPER_Baliga!$1:$1,PROSPER_Baliga!$25:$25,""),
IF($C24="Thorsten Huhn",_xlfn.XLOOKUP($B24,PROSPER_Huhn!$1:$1,PROSPER_Huhn!$25:$25,""),
IF($C24="Nick Hull",_xlfn.XLOOKUP($B24,PROSPER_Hull!$1:$1,PROSPER_Hull!$25:$25,""),
IF($C24="Monika Kotwani",_xlfn.XLOOKUP($B24,PROSPER_Kotwani!$1:$1,PROSPER_Kotwani!$25:$25,""),
IF($C24="Jonathan Wellner",_xlfn.XLOOKUP($B24,PROSPER_Wellner!$1:$1,PROSPER_Wellner!$25:$25,""),
IF($C24="Travis Harvey",_xlfn.XLOOKUP($B24,PROSPER_Harvey!$1:$1,PROSPER_Harvey!$25:$25,""),"")))))))="","",
IF($C24="Christopher Lobo",_xlfn.XLOOKUP($B24,PROSPER_Lobo!$1:$1,PROSPER_Lobo!$25:$25,""),
IF($C24="Naren Baliga",_xlfn.XLOOKUP($B24,PROSPER_Baliga!$1:$1,PROSPER_Baliga!$25:$25,""),
IF($C24="Thorsten Huhn",_xlfn.XLOOKUP($B24,PROSPER_Huhn!$1:$1,PROSPER_Huhn!$25:$25,""),
IF($C24="Nick Hull",_xlfn.XLOOKUP($B24,PROSPER_Hull!$1:$1,PROSPER_Hull!$25:$25,""),
IF($C24="Monika Kotwani",_xlfn.XLOOKUP($B24,PROSPER_Kotwani!$1:$1,PROSPER_Kotwani!$25:$25,""),
IF($C24="Jonathan Wellner",_xlfn.XLOOKUP($B24,PROSPER_Wellner!$1:$1,PROSPER_Wellner!$25:$25,""),
IF($C24="Travis Harvey",_xlfn.XLOOKUP($B24,PROSPER_Harvey!$1:$1,PROSPER_Harvey!$25:$25,""),"")))))))))</f>
        <v>N/A</v>
      </c>
      <c r="CY24" s="150" t="str">
        <f t="shared" si="166"/>
        <v>N/A</v>
      </c>
      <c r="CZ24" s="130" t="str">
        <f>_xlfn.XLOOKUP(B24,PROSPERInitial_Query!$E:$E,PROSPERInitial_Query!$AC:$AC,"",,-1)</f>
        <v/>
      </c>
      <c r="DA24" s="121" t="str">
        <f t="shared" si="43"/>
        <v>James Atkinson2 - RelationshipAccount / Stakeholder 3Name</v>
      </c>
      <c r="DB24" s="121" t="str">
        <f>_xlfn.XLOOKUP(DA24,PROSPERDelta_Query!BK:BK,PROSPERDelta_Query!AE:AE,"",,-1)</f>
        <v/>
      </c>
      <c r="DC24" s="126" t="str">
        <f>_xlfn.XLOOKUP(B24,PROSPERInitial_Query!$E:$E,PROSPERInitial_Query!$S:$S,"",,-1)</f>
        <v/>
      </c>
      <c r="DD24" s="121" t="str">
        <f t="shared" si="44"/>
        <v>James Atkinson2 - RelationshipAccount / Stakeholder 3Self Score</v>
      </c>
      <c r="DE24" s="126" t="str">
        <f>_xlfn.XLOOKUP(DD24,PROSPERDelta_Query!BK:BK,PROSPERDelta_Query!AO:AO,"",,-1)</f>
        <v/>
      </c>
      <c r="DF24" s="131" t="str">
        <f t="shared" si="167"/>
        <v/>
      </c>
      <c r="DG24" s="131" t="str">
        <f t="shared" si="168"/>
        <v>N/A</v>
      </c>
      <c r="DH24" s="132" t="str">
        <f t="shared" si="169"/>
        <v>N/A</v>
      </c>
      <c r="DI24" s="132" t="str">
        <f>IF(IF(IF($C24="Christopher Lobo",_xlfn.XLOOKUP($B24,PROSPER_Lobo!$1:$1,PROSPER_Lobo!$27:$27,""),
IF($C24="Naren Baliga",_xlfn.XLOOKUP($B24,PROSPER_Baliga!$1:$1,PROSPER_Baliga!$27:$27,""),
IF($C24="Thorsten Huhn",_xlfn.XLOOKUP($B24,PROSPER_Huhn!$1:$1,PROSPER_Huhn!$27:$27,""),
IF($C24="Nick Hull",_xlfn.XLOOKUP($B24,PROSPER_Hull!$1:$1,PROSPER_Hull!$27:$27,""),
IF($C24="Monika Kotwani",_xlfn.XLOOKUP($B24,PROSPER_Kotwani!$1:$1,PROSPER_Kotwani!$27:$27,""),
IF($C24="Jonathan Wellner",_xlfn.XLOOKUP($B24,PROSPER_Wellner!$1:$1,PROSPER_Wellner!$27:$27,""),
IF($C24="Travis Harvey",_xlfn.XLOOKUP($B24,PROSPER_Harvey!$1:$1,PROSPER_Harvey!$27:$27,""),"")))))))="","",
IF($C24="Christopher Lobo",_xlfn.XLOOKUP($B24,PROSPER_Lobo!$1:$1,PROSPER_Lobo!$27:$27,""),
IF($C24="Naren Baliga",_xlfn.XLOOKUP($B24,PROSPER_Baliga!$1:$1,PROSPER_Baliga!$27:$27,""),
IF($C24="Thorsten Huhn",_xlfn.XLOOKUP($B24,PROSPER_Huhn!$1:$1,PROSPER_Huhn!$27:$27,""),
IF($C24="Nick Hull",_xlfn.XLOOKUP($B24,PROSPER_Hull!$1:$1,PROSPER_Hull!$27:$27,""),
IF($C24="Monika Kotwani",_xlfn.XLOOKUP($B24,PROSPER_Kotwani!$1:$1,PROSPER_Kotwani!$27:$27,""),
IF($C24="Jonathan Wellner",_xlfn.XLOOKUP($B24,PROSPER_Wellner!$1:$1,PROSPER_Wellner!$27:$27,""),
IF($C24="Travis Harvey",_xlfn.XLOOKUP($B24,PROSPER_Harvey!$1:$1,PROSPER_Harvey!$27:$27,""),""))))))))="","No Score",IF(IF($C24="Christopher Lobo",_xlfn.XLOOKUP($B24,PROSPER_Lobo!$1:$1,PROSPER_Lobo!$27:$27,""),
IF($C24="Naren Baliga",_xlfn.XLOOKUP($B24,PROSPER_Baliga!$1:$1,PROSPER_Baliga!$27:$27,""),
IF($C24="Thorsten Huhn",_xlfn.XLOOKUP($B24,PROSPER_Huhn!$1:$1,PROSPER_Huhn!$27:$27,""),
IF($C24="Nick Hull",_xlfn.XLOOKUP($B24,PROSPER_Hull!$1:$1,PROSPER_Hull!$27:$27,""),
IF($C24="Monika Kotwani",_xlfn.XLOOKUP($B24,PROSPER_Kotwani!$1:$1,PROSPER_Kotwani!$27:$27,""),
IF($C24="Jonathan Wellner",_xlfn.XLOOKUP($B24,PROSPER_Wellner!$1:$1,PROSPER_Wellner!$27:$27,""),
IF($C24="Travis Harvey",_xlfn.XLOOKUP($B24,PROSPER_Harvey!$1:$1,PROSPER_Harvey!$27:$27,""),"")))))))="","",
IF($C24="Christopher Lobo",_xlfn.XLOOKUP($B24,PROSPER_Lobo!$1:$1,PROSPER_Lobo!$27:$27,""),
IF($C24="Naren Baliga",_xlfn.XLOOKUP($B24,PROSPER_Baliga!$1:$1,PROSPER_Baliga!$27:$27,""),
IF($C24="Thorsten Huhn",_xlfn.XLOOKUP($B24,PROSPER_Huhn!$1:$1,PROSPER_Huhn!$27:$27,""),
IF($C24="Nick Hull",_xlfn.XLOOKUP($B24,PROSPER_Hull!$1:$1,PROSPER_Hull!$27:$27,""),
IF($C24="Monika Kotwani",_xlfn.XLOOKUP($B24,PROSPER_Kotwani!$1:$1,PROSPER_Kotwani!$27:$27,""),
IF($C24="Jonathan Wellner",_xlfn.XLOOKUP($B24,PROSPER_Wellner!$1:$1,PROSPER_Wellner!$27:$27,""),
IF($C24="Travis Harvey",_xlfn.XLOOKUP($B24,PROSPER_Harvey!$1:$1,PROSPER_Harvey!$27:$27,""),"")))))))))</f>
        <v>N/A</v>
      </c>
      <c r="DJ24" s="131" t="str">
        <f>IF(IF(IF($C24="Christopher Lobo",_xlfn.XLOOKUP($B24,PROSPER_Lobo!$1:$1,PROSPER_Lobo!$28:$28,""),
IF($C24="Naren Baliga",_xlfn.XLOOKUP($B24,PROSPER_Baliga!$1:$1,PROSPER_Baliga!$28:$28,""),
IF($C24="Thorsten Huhn",_xlfn.XLOOKUP($B24,PROSPER_Huhn!$1:$1,PROSPER_Huhn!$28:$28,""),
IF($C24="Nick Hull",_xlfn.XLOOKUP($B24,PROSPER_Hull!$1:$1,PROSPER_Hull!$28:$28,""),
IF($C24="Monika Kotwani",_xlfn.XLOOKUP($B24,PROSPER_Kotwani!$1:$1,PROSPER_Kotwani!$28:$28,""),
IF($C24="Jonathan Wellner",_xlfn.XLOOKUP($B24,PROSPER_Wellner!$1:$1,PROSPER_Wellner!$28:$28,""),
IF($C24="Travis Harvey",_xlfn.XLOOKUP($B24,PROSPER_Harvey!$1:$1,PROSPER_Harvey!$28:$28,""),"")))))))="","",
IF($C24="Christopher Lobo",_xlfn.XLOOKUP($B24,PROSPER_Lobo!$1:$1,PROSPER_Lobo!$28:$28,""),
IF($C24="Naren Baliga",_xlfn.XLOOKUP($B24,PROSPER_Baliga!$1:$1,PROSPER_Baliga!$28:$28,""),
IF($C24="Thorsten Huhn",_xlfn.XLOOKUP($B24,PROSPER_Huhn!$1:$1,PROSPER_Huhn!$28:$28,""),
IF($C24="Nick Hull",_xlfn.XLOOKUP($B24,PROSPER_Hull!$1:$1,PROSPER_Hull!$28:$28,""),
IF($C24="Monika Kotwani",_xlfn.XLOOKUP($B24,PROSPER_Kotwani!$1:$1,PROSPER_Kotwani!$28:$28,""),
IF($C24="Jonathan Wellner",_xlfn.XLOOKUP($B24,PROSPER_Wellner!$1:$1,PROSPER_Wellner!$28:$28,""),
IF($C24="Travis Harvey",_xlfn.XLOOKUP($B24,PROSPER_Harvey!$1:$1,PROSPER_Harvey!$28:$28,""),""))))))))="","No Comment",IF(IF($C24="Christopher Lobo",_xlfn.XLOOKUP($B24,PROSPER_Lobo!$1:$1,PROSPER_Lobo!$28:$28,""),
IF($C24="Naren Baliga",_xlfn.XLOOKUP($B24,PROSPER_Baliga!$1:$1,PROSPER_Baliga!$28:$28,""),
IF($C24="Thorsten Huhn",_xlfn.XLOOKUP($B24,PROSPER_Huhn!$1:$1,PROSPER_Huhn!$28:$28,""),
IF($C24="Nick Hull",_xlfn.XLOOKUP($B24,PROSPER_Hull!$1:$1,PROSPER_Hull!$28:$28,""),
IF($C24="Monika Kotwani",_xlfn.XLOOKUP($B24,PROSPER_Kotwani!$1:$1,PROSPER_Kotwani!$28:$28,""),
IF($C24="Jonathan Wellner",_xlfn.XLOOKUP($B24,PROSPER_Wellner!$1:$1,PROSPER_Wellner!$28:$28,""),
IF($C24="Travis Harvey",_xlfn.XLOOKUP($B24,PROSPER_Harvey!$1:$1,PROSPER_Harvey!$28:$28,""),"")))))))="","",
IF($C24="Christopher Lobo",_xlfn.XLOOKUP($B24,PROSPER_Lobo!$1:$1,PROSPER_Lobo!$28:$28,""),
IF($C24="Naren Baliga",_xlfn.XLOOKUP($B24,PROSPER_Baliga!$1:$1,PROSPER_Baliga!$28:$28,""),
IF($C24="Thorsten Huhn",_xlfn.XLOOKUP($B24,PROSPER_Huhn!$1:$1,PROSPER_Huhn!$28:$28,""),
IF($C24="Nick Hull",_xlfn.XLOOKUP($B24,PROSPER_Hull!$1:$1,PROSPER_Hull!$28:$28,""),
IF($C24="Monika Kotwani",_xlfn.XLOOKUP($B24,PROSPER_Kotwani!$1:$1,PROSPER_Kotwani!$28:$28,""),
IF($C24="Jonathan Wellner",_xlfn.XLOOKUP($B24,PROSPER_Wellner!$1:$1,PROSPER_Wellner!$28:$28,""),
IF($C24="Travis Harvey",_xlfn.XLOOKUP($B24,PROSPER_Harvey!$1:$1,PROSPER_Harvey!$28:$28,""),"")))))))))</f>
        <v>N/A</v>
      </c>
      <c r="DK24" s="150" t="str">
        <f t="shared" si="170"/>
        <v>N/A</v>
      </c>
      <c r="DL24" s="130" t="str">
        <f>_xlfn.XLOOKUP(B24,PROSPERInitial_Query!$E:$E,PROSPERInitial_Query!$AD:$AD,"",,-1)</f>
        <v/>
      </c>
      <c r="DM24" s="121" t="str">
        <f t="shared" si="49"/>
        <v>James Atkinson2 - RelationshipAccount / Stakeholder 4Name</v>
      </c>
      <c r="DN24" s="121" t="str">
        <f>_xlfn.XLOOKUP(DM24,PROSPERDelta_Query!BK:BK,PROSPERDelta_Query!AF:AF,"",,-1)</f>
        <v/>
      </c>
      <c r="DO24" s="126" t="str">
        <f>_xlfn.XLOOKUP(B24,PROSPERInitial_Query!$E:$E,PROSPERInitial_Query!$T:$T,"",,-1)</f>
        <v/>
      </c>
      <c r="DP24" s="121" t="str">
        <f t="shared" si="50"/>
        <v>James Atkinson2 - RelationshipAccount / Stakeholder 4Self Score</v>
      </c>
      <c r="DQ24" s="126" t="str">
        <f>_xlfn.XLOOKUP(DP24,PROSPERDelta_Query!BK:BK,PROSPERDelta_Query!AP:AP,"",,-1)</f>
        <v/>
      </c>
      <c r="DR24" s="131" t="str">
        <f t="shared" si="171"/>
        <v/>
      </c>
      <c r="DS24" s="131" t="str">
        <f t="shared" si="172"/>
        <v>N/A</v>
      </c>
      <c r="DT24" s="132" t="str">
        <f t="shared" si="173"/>
        <v>N/A</v>
      </c>
      <c r="DU24" s="132" t="str">
        <f>IF(IF(IF($C24="Christopher Lobo",_xlfn.XLOOKUP($B24,PROSPER_Lobo!$1:$1,PROSPER_Lobo!$30:$30,""),
IF($C24="Naren Baliga",_xlfn.XLOOKUP($B24,PROSPER_Baliga!$1:$1,PROSPER_Baliga!$30:$30,""),
IF($C24="Thorsten Huhn",_xlfn.XLOOKUP($B24,PROSPER_Huhn!$1:$1,PROSPER_Huhn!$30:$30,""),
IF($C24="Nick Hull",_xlfn.XLOOKUP($B24,PROSPER_Hull!$1:$1,PROSPER_Hull!$30:$30,""),
IF($C24="Monika Kotwani",_xlfn.XLOOKUP($B24,PROSPER_Kotwani!$1:$1,PROSPER_Kotwani!$30:$30,""),
IF($C24="Jonathan Wellner",_xlfn.XLOOKUP($B24,PROSPER_Wellner!$1:$1,PROSPER_Wellner!$30:$30,""),
IF($C24="Travis Harvey",_xlfn.XLOOKUP($B24,PROSPER_Harvey!$1:$1,PROSPER_Harvey!$30:$30,""),"")))))))="","",
IF($C24="Christopher Lobo",_xlfn.XLOOKUP($B24,PROSPER_Lobo!$1:$1,PROSPER_Lobo!$30:$30,""),
IF($C24="Naren Baliga",_xlfn.XLOOKUP($B24,PROSPER_Baliga!$1:$1,PROSPER_Baliga!$30:$30,""),
IF($C24="Thorsten Huhn",_xlfn.XLOOKUP($B24,PROSPER_Huhn!$1:$1,PROSPER_Huhn!$30:$30,""),
IF($C24="Nick Hull",_xlfn.XLOOKUP($B24,PROSPER_Hull!$1:$1,PROSPER_Hull!$30:$30,""),
IF($C24="Monika Kotwani",_xlfn.XLOOKUP($B24,PROSPER_Kotwani!$1:$1,PROSPER_Kotwani!$30:$30,""),
IF($C24="Jonathan Wellner",_xlfn.XLOOKUP($B24,PROSPER_Wellner!$1:$1,PROSPER_Wellner!$30:$30,""),
IF($C24="Travis Harvey",_xlfn.XLOOKUP($B24,PROSPER_Harvey!$1:$1,PROSPER_Harvey!$30:$30,""),""))))))))="","No Score",IF(IF($C24="Christopher Lobo",_xlfn.XLOOKUP($B24,PROSPER_Lobo!$1:$1,PROSPER_Lobo!$30:$30,""),
IF($C24="Naren Baliga",_xlfn.XLOOKUP($B24,PROSPER_Baliga!$1:$1,PROSPER_Baliga!$30:$30,""),
IF($C24="Thorsten Huhn",_xlfn.XLOOKUP($B24,PROSPER_Huhn!$1:$1,PROSPER_Huhn!$30:$30,""),
IF($C24="Nick Hull",_xlfn.XLOOKUP($B24,PROSPER_Hull!$1:$1,PROSPER_Hull!$30:$30,""),
IF($C24="Monika Kotwani",_xlfn.XLOOKUP($B24,PROSPER_Kotwani!$1:$1,PROSPER_Kotwani!$30:$30,""),
IF($C24="Jonathan Wellner",_xlfn.XLOOKUP($B24,PROSPER_Wellner!$1:$1,PROSPER_Wellner!$30:$30,""),
IF($C24="Travis Harvey",_xlfn.XLOOKUP($B24,PROSPER_Harvey!$1:$1,PROSPER_Harvey!$30:$30,""),"")))))))="","",
IF($C24="Christopher Lobo",_xlfn.XLOOKUP($B24,PROSPER_Lobo!$1:$1,PROSPER_Lobo!$30:$30,""),
IF($C24="Naren Baliga",_xlfn.XLOOKUP($B24,PROSPER_Baliga!$1:$1,PROSPER_Baliga!$30:$30,""),
IF($C24="Thorsten Huhn",_xlfn.XLOOKUP($B24,PROSPER_Huhn!$1:$1,PROSPER_Huhn!$30:$30,""),
IF($C24="Nick Hull",_xlfn.XLOOKUP($B24,PROSPER_Hull!$1:$1,PROSPER_Hull!$30:$30,""),
IF($C24="Monika Kotwani",_xlfn.XLOOKUP($B24,PROSPER_Kotwani!$1:$1,PROSPER_Kotwani!$30:$30,""),
IF($C24="Jonathan Wellner",_xlfn.XLOOKUP($B24,PROSPER_Wellner!$1:$1,PROSPER_Wellner!$30:$30,""),
IF($C24="Travis Harvey",_xlfn.XLOOKUP($B24,PROSPER_Harvey!$1:$1,PROSPER_Harvey!$30:$30,""),"")))))))))</f>
        <v>N/A</v>
      </c>
      <c r="DV24" s="131" t="str">
        <f>IF(IF(IF($C24="Christopher Lobo",_xlfn.XLOOKUP($B24,PROSPER_Lobo!$1:$1,PROSPER_Lobo!$31:$31,""),
IF($C24="Naren Baliga",_xlfn.XLOOKUP($B24,PROSPER_Baliga!$1:$1,PROSPER_Baliga!$31:$31,""),
IF($C24="Thorsten Huhn",_xlfn.XLOOKUP($B24,PROSPER_Huhn!$1:$1,PROSPER_Huhn!$31:$31,""),
IF($C24="Nick Hull",_xlfn.XLOOKUP($B24,PROSPER_Hull!$1:$1,PROSPER_Hull!$31:$31,""),
IF($C24="Monika Kotwani",_xlfn.XLOOKUP($B24,PROSPER_Kotwani!$1:$1,PROSPER_Kotwani!$31:$31,""),
IF($C24="Jonathan Wellner",_xlfn.XLOOKUP($B24,PROSPER_Wellner!$1:$1,PROSPER_Wellner!$31:$31,""),
IF($C24="Travis Harvey",_xlfn.XLOOKUP($B24,PROSPER_Harvey!$1:$1,PROSPER_Harvey!$31:$31,""),"")))))))="","",
IF($C24="Christopher Lobo",_xlfn.XLOOKUP($B24,PROSPER_Lobo!$1:$1,PROSPER_Lobo!$31:$31,""),
IF($C24="Naren Baliga",_xlfn.XLOOKUP($B24,PROSPER_Baliga!$1:$1,PROSPER_Baliga!$31:$31,""),
IF($C24="Thorsten Huhn",_xlfn.XLOOKUP($B24,PROSPER_Huhn!$1:$1,PROSPER_Huhn!$31:$31,""),
IF($C24="Nick Hull",_xlfn.XLOOKUP($B24,PROSPER_Hull!$1:$1,PROSPER_Hull!$31:$31,""),
IF($C24="Monika Kotwani",_xlfn.XLOOKUP($B24,PROSPER_Kotwani!$1:$1,PROSPER_Kotwani!$31:$31,""),
IF($C24="Jonathan Wellner",_xlfn.XLOOKUP($B24,PROSPER_Wellner!$1:$1,PROSPER_Wellner!$31:$31,""),
IF($C24="Travis Harvey",_xlfn.XLOOKUP($B24,PROSPER_Harvey!$1:$1,PROSPER_Harvey!$31:$31,""),""))))))))="","No Comment",IF(IF($C24="Christopher Lobo",_xlfn.XLOOKUP($B24,PROSPER_Lobo!$1:$1,PROSPER_Lobo!$31:$31,""),
IF($C24="Naren Baliga",_xlfn.XLOOKUP($B24,PROSPER_Baliga!$1:$1,PROSPER_Baliga!$31:$31,""),
IF($C24="Thorsten Huhn",_xlfn.XLOOKUP($B24,PROSPER_Huhn!$1:$1,PROSPER_Huhn!$31:$31,""),
IF($C24="Nick Hull",_xlfn.XLOOKUP($B24,PROSPER_Hull!$1:$1,PROSPER_Hull!$31:$31,""),
IF($C24="Monika Kotwani",_xlfn.XLOOKUP($B24,PROSPER_Kotwani!$1:$1,PROSPER_Kotwani!$31:$31,""),
IF($C24="Jonathan Wellner",_xlfn.XLOOKUP($B24,PROSPER_Wellner!$1:$1,PROSPER_Wellner!$31:$31,""),
IF($C24="Travis Harvey",_xlfn.XLOOKUP($B24,PROSPER_Harvey!$1:$1,PROSPER_Harvey!$31:$31,""),"")))))))="","",
IF($C24="Christopher Lobo",_xlfn.XLOOKUP($B24,PROSPER_Lobo!$1:$1,PROSPER_Lobo!$31:$31,""),
IF($C24="Naren Baliga",_xlfn.XLOOKUP($B24,PROSPER_Baliga!$1:$1,PROSPER_Baliga!$31:$31,""),
IF($C24="Thorsten Huhn",_xlfn.XLOOKUP($B24,PROSPER_Huhn!$1:$1,PROSPER_Huhn!$31:$31,""),
IF($C24="Nick Hull",_xlfn.XLOOKUP($B24,PROSPER_Hull!$1:$1,PROSPER_Hull!$31:$31,""),
IF($C24="Monika Kotwani",_xlfn.XLOOKUP($B24,PROSPER_Kotwani!$1:$1,PROSPER_Kotwani!$31:$31,""),
IF($C24="Jonathan Wellner",_xlfn.XLOOKUP($B24,PROSPER_Wellner!$1:$1,PROSPER_Wellner!$31:$31,""),
IF($C24="Travis Harvey",_xlfn.XLOOKUP($B24,PROSPER_Harvey!$1:$1,PROSPER_Harvey!$31:$31,""),"")))))))))</f>
        <v>N/A</v>
      </c>
      <c r="DW24" s="150" t="str">
        <f t="shared" si="174"/>
        <v>N/A</v>
      </c>
      <c r="DX24" s="130" t="str">
        <f>_xlfn.XLOOKUP(B24,PROSPERInitial_Query!$E:$E,PROSPERInitial_Query!$AE:$AE,"",,-1)</f>
        <v/>
      </c>
      <c r="DY24" s="121" t="str">
        <f t="shared" si="55"/>
        <v>James Atkinson2 - RelationshipAccount / Stakeholder 5Name</v>
      </c>
      <c r="DZ24" s="121" t="str">
        <f>_xlfn.XLOOKUP(DY24,PROSPERDelta_Query!BK:BK,PROSPERDelta_Query!AG:AG,"",,-1)</f>
        <v/>
      </c>
      <c r="EA24" s="126" t="str">
        <f>_xlfn.XLOOKUP(B24,PROSPERInitial_Query!$E:$E,PROSPERInitial_Query!$U:$U,"",,-1)</f>
        <v/>
      </c>
      <c r="EB24" s="121" t="str">
        <f t="shared" si="56"/>
        <v>James Atkinson2 - RelationshipAccount / Stakeholder 5Self Score</v>
      </c>
      <c r="EC24" s="126" t="str">
        <f>_xlfn.XLOOKUP(EB24,PROSPERDelta_Query!BK:BK,PROSPERDelta_Query!AQ:AQ,"",,-1)</f>
        <v/>
      </c>
      <c r="ED24" s="131" t="str">
        <f t="shared" si="175"/>
        <v/>
      </c>
      <c r="EE24" s="131" t="str">
        <f t="shared" si="176"/>
        <v>N/A</v>
      </c>
      <c r="EF24" s="132" t="str">
        <f t="shared" si="177"/>
        <v>N/A</v>
      </c>
      <c r="EG24" s="132" t="str">
        <f>IF(IF(IF($C24="Christopher Lobo",_xlfn.XLOOKUP($B24,PROSPER_Lobo!$1:$1,PROSPER_Lobo!$33:$33,""),
IF($C24="Naren Baliga",_xlfn.XLOOKUP($B24,PROSPER_Baliga!$1:$1,PROSPER_Baliga!$33:$33,""),
IF($C24="Thorsten Huhn",_xlfn.XLOOKUP($B24,PROSPER_Huhn!$1:$1,PROSPER_Huhn!$33:$33,""),
IF($C24="Nick Hull",_xlfn.XLOOKUP($B24,PROSPER_Hull!$1:$1,PROSPER_Hull!$33:$33,""),
IF($C24="Monika Kotwani",_xlfn.XLOOKUP($B24,PROSPER_Kotwani!$1:$1,PROSPER_Kotwani!$33:$33,""),
IF($C24="Jonathan Wellner",_xlfn.XLOOKUP($B24,PROSPER_Wellner!$1:$1,PROSPER_Wellner!$33:$33,""),
IF($C24="Travis Harvey",_xlfn.XLOOKUP($B24,PROSPER_Harvey!$1:$1,PROSPER_Harvey!$33:$33,""),"")))))))="","",
IF($C24="Christopher Lobo",_xlfn.XLOOKUP($B24,PROSPER_Lobo!$1:$1,PROSPER_Lobo!$33:$33,""),
IF($C24="Naren Baliga",_xlfn.XLOOKUP($B24,PROSPER_Baliga!$1:$1,PROSPER_Baliga!$33:$33,""),
IF($C24="Thorsten Huhn",_xlfn.XLOOKUP($B24,PROSPER_Huhn!$1:$1,PROSPER_Huhn!$33:$33,""),
IF($C24="Nick Hull",_xlfn.XLOOKUP($B24,PROSPER_Hull!$1:$1,PROSPER_Hull!$33:$33,""),
IF($C24="Monika Kotwani",_xlfn.XLOOKUP($B24,PROSPER_Kotwani!$1:$1,PROSPER_Kotwani!$33:$33,""),
IF($C24="Jonathan Wellner",_xlfn.XLOOKUP($B24,PROSPER_Wellner!$1:$1,PROSPER_Wellner!$33:$33,""),
IF($C24="Travis Harvey",_xlfn.XLOOKUP($B24,PROSPER_Harvey!$1:$1,PROSPER_Harvey!$33:$33,""),""))))))))="","No Score",IF(IF($C24="Christopher Lobo",_xlfn.XLOOKUP($B24,PROSPER_Lobo!$1:$1,PROSPER_Lobo!$33:$33,""),
IF($C24="Naren Baliga",_xlfn.XLOOKUP($B24,PROSPER_Baliga!$1:$1,PROSPER_Baliga!$33:$33,""),
IF($C24="Thorsten Huhn",_xlfn.XLOOKUP($B24,PROSPER_Huhn!$1:$1,PROSPER_Huhn!$33:$33,""),
IF($C24="Nick Hull",_xlfn.XLOOKUP($B24,PROSPER_Hull!$1:$1,PROSPER_Hull!$33:$33,""),
IF($C24="Monika Kotwani",_xlfn.XLOOKUP($B24,PROSPER_Kotwani!$1:$1,PROSPER_Kotwani!$33:$33,""),
IF($C24="Jonathan Wellner",_xlfn.XLOOKUP($B24,PROSPER_Wellner!$1:$1,PROSPER_Wellner!$33:$33,""),
IF($C24="Travis Harvey",_xlfn.XLOOKUP($B24,PROSPER_Harvey!$1:$1,PROSPER_Harvey!$33:$33,""),"")))))))="","",
IF($C24="Christopher Lobo",_xlfn.XLOOKUP($B24,PROSPER_Lobo!$1:$1,PROSPER_Lobo!$33:$33,""),
IF($C24="Naren Baliga",_xlfn.XLOOKUP($B24,PROSPER_Baliga!$1:$1,PROSPER_Baliga!$33:$33,""),
IF($C24="Thorsten Huhn",_xlfn.XLOOKUP($B24,PROSPER_Huhn!$1:$1,PROSPER_Huhn!$33:$33,""),
IF($C24="Nick Hull",_xlfn.XLOOKUP($B24,PROSPER_Hull!$1:$1,PROSPER_Hull!$33:$33,""),
IF($C24="Monika Kotwani",_xlfn.XLOOKUP($B24,PROSPER_Kotwani!$1:$1,PROSPER_Kotwani!$33:$33,""),
IF($C24="Jonathan Wellner",_xlfn.XLOOKUP($B24,PROSPER_Wellner!$1:$1,PROSPER_Wellner!$33:$33,""),
IF($C24="Travis Harvey",_xlfn.XLOOKUP($B24,PROSPER_Harvey!$1:$1,PROSPER_Harvey!$33:$33,""),"")))))))))</f>
        <v>N/A</v>
      </c>
      <c r="EH24" s="131" t="str">
        <f>IF(IF(IF($C24="Christopher Lobo",_xlfn.XLOOKUP($B24,PROSPER_Lobo!$1:$1,PROSPER_Lobo!$34:$34,""),
IF($C24="Naren Baliga",_xlfn.XLOOKUP($B24,PROSPER_Baliga!$1:$1,PROSPER_Baliga!$34:$34,""),
IF($C24="Thorsten Huhn",_xlfn.XLOOKUP($B24,PROSPER_Huhn!$1:$1,PROSPER_Huhn!$34:$34,""),
IF($C24="Nick Hull",_xlfn.XLOOKUP($B24,PROSPER_Hull!$1:$1,PROSPER_Hull!$34:$34,""),
IF($C24="Monika Kotwani",_xlfn.XLOOKUP($B24,PROSPER_Kotwani!$1:$1,PROSPER_Kotwani!$34:$34,""),
IF($C24="Jonathan Wellner",_xlfn.XLOOKUP($B24,PROSPER_Wellner!$1:$1,PROSPER_Wellner!$34:$34,""),
IF($C24="Travis Harvey",_xlfn.XLOOKUP($B24,PROSPER_Harvey!$1:$1,PROSPER_Harvey!$34:$34,""),"")))))))="","",
IF($C24="Christopher Lobo",_xlfn.XLOOKUP($B24,PROSPER_Lobo!$1:$1,PROSPER_Lobo!$34:$34,""),
IF($C24="Naren Baliga",_xlfn.XLOOKUP($B24,PROSPER_Baliga!$1:$1,PROSPER_Baliga!$34:$34,""),
IF($C24="Thorsten Huhn",_xlfn.XLOOKUP($B24,PROSPER_Huhn!$1:$1,PROSPER_Huhn!$34:$34,""),
IF($C24="Nick Hull",_xlfn.XLOOKUP($B24,PROSPER_Hull!$1:$1,PROSPER_Hull!$34:$34,""),
IF($C24="Monika Kotwani",_xlfn.XLOOKUP($B24,PROSPER_Kotwani!$1:$1,PROSPER_Kotwani!$34:$34,""),
IF($C24="Jonathan Wellner",_xlfn.XLOOKUP($B24,PROSPER_Wellner!$1:$1,PROSPER_Wellner!$34:$34,""),
IF($C24="Travis Harvey",_xlfn.XLOOKUP($B24,PROSPER_Harvey!$1:$1,PROSPER_Harvey!$34:$34,""),""))))))))="","No Comment",IF(IF($C24="Christopher Lobo",_xlfn.XLOOKUP($B24,PROSPER_Lobo!$1:$1,PROSPER_Lobo!$34:$34,""),
IF($C24="Naren Baliga",_xlfn.XLOOKUP($B24,PROSPER_Baliga!$1:$1,PROSPER_Baliga!$34:$34,""),
IF($C24="Thorsten Huhn",_xlfn.XLOOKUP($B24,PROSPER_Huhn!$1:$1,PROSPER_Huhn!$34:$34,""),
IF($C24="Nick Hull",_xlfn.XLOOKUP($B24,PROSPER_Hull!$1:$1,PROSPER_Hull!$34:$34,""),
IF($C24="Monika Kotwani",_xlfn.XLOOKUP($B24,PROSPER_Kotwani!$1:$1,PROSPER_Kotwani!$34:$34,""),
IF($C24="Jonathan Wellner",_xlfn.XLOOKUP($B24,PROSPER_Wellner!$1:$1,PROSPER_Wellner!$34:$34,""),
IF($C24="Travis Harvey",_xlfn.XLOOKUP($B24,PROSPER_Harvey!$1:$1,PROSPER_Harvey!$34:$34,""),"")))))))="","",
IF($C24="Christopher Lobo",_xlfn.XLOOKUP($B24,PROSPER_Lobo!$1:$1,PROSPER_Lobo!$34:$34,""),
IF($C24="Naren Baliga",_xlfn.XLOOKUP($B24,PROSPER_Baliga!$1:$1,PROSPER_Baliga!$34:$34,""),
IF($C24="Thorsten Huhn",_xlfn.XLOOKUP($B24,PROSPER_Huhn!$1:$1,PROSPER_Huhn!$34:$34,""),
IF($C24="Nick Hull",_xlfn.XLOOKUP($B24,PROSPER_Hull!$1:$1,PROSPER_Hull!$34:$34,""),
IF($C24="Monika Kotwani",_xlfn.XLOOKUP($B24,PROSPER_Kotwani!$1:$1,PROSPER_Kotwani!$34:$34,""),
IF($C24="Jonathan Wellner",_xlfn.XLOOKUP($B24,PROSPER_Wellner!$1:$1,PROSPER_Wellner!$34:$34,""),
IF($C24="Travis Harvey",_xlfn.XLOOKUP($B24,PROSPER_Harvey!$1:$1,PROSPER_Harvey!$34:$34,""),"")))))))))</f>
        <v>N/A</v>
      </c>
      <c r="EI24" s="150" t="str">
        <f t="shared" si="178"/>
        <v>N/A</v>
      </c>
      <c r="EJ24" s="130" t="str">
        <f>_xlfn.XLOOKUP(B24,PROSPERInitial_Query!$E:$E,PROSPERInitial_Query!$AF:$AF,"",,-1)</f>
        <v/>
      </c>
      <c r="EK24" s="121" t="str">
        <f t="shared" si="61"/>
        <v>James Atkinson2 - RelationshipAccount / Stakeholder 6Name</v>
      </c>
      <c r="EL24" s="121" t="str">
        <f>_xlfn.XLOOKUP(EK24,PROSPERDelta_Query!BK:BK,PROSPERDelta_Query!AH:AH,"",,-1)</f>
        <v/>
      </c>
      <c r="EM24" s="126" t="str">
        <f>_xlfn.XLOOKUP(B24,PROSPERInitial_Query!$E:$E,PROSPERInitial_Query!$V:$V,"",,-1)</f>
        <v/>
      </c>
      <c r="EN24" s="121" t="str">
        <f t="shared" si="62"/>
        <v>James Atkinson2 - RelationshipAccount / Stakeholder 6Self Score</v>
      </c>
      <c r="EO24" s="126" t="str">
        <f>_xlfn.XLOOKUP(EN24,PROSPERDelta_Query!BK:BK,PROSPERDelta_Query!AR:AR,"",,-1)</f>
        <v/>
      </c>
      <c r="EP24" s="131" t="str">
        <f t="shared" si="179"/>
        <v/>
      </c>
      <c r="EQ24" s="131" t="str">
        <f t="shared" si="180"/>
        <v>N/A</v>
      </c>
      <c r="ER24" s="132" t="str">
        <f t="shared" si="181"/>
        <v>N/A</v>
      </c>
      <c r="ES24" s="132" t="str">
        <f>IF(IF(IF($C24="Christopher Lobo",_xlfn.XLOOKUP($B24,PROSPER_Lobo!$1:$1,PROSPER_Lobo!$36:$36,""),
IF($C24="Naren Baliga",_xlfn.XLOOKUP($B24,PROSPER_Baliga!$1:$1,PROSPER_Baliga!$36:$36,""),
IF($C24="Thorsten Huhn",_xlfn.XLOOKUP($B24,PROSPER_Huhn!$1:$1,PROSPER_Huhn!$36:$36,""),
IF($C24="Nick Hull",_xlfn.XLOOKUP($B24,PROSPER_Hull!$1:$1,PROSPER_Hull!$36:$36,""),
IF($C24="Monika Kotwani",_xlfn.XLOOKUP($B24,PROSPER_Kotwani!$1:$1,PROSPER_Kotwani!$36:$36,""),
IF($C24="Jonathan Wellner",_xlfn.XLOOKUP($B24,PROSPER_Wellner!$1:$1,PROSPER_Wellner!$36:$36,""),
IF($C24="Travis Harvey",_xlfn.XLOOKUP($B24,PROSPER_Harvey!$1:$1,PROSPER_Harvey!$36:$36,""),"")))))))="","",
IF($C24="Christopher Lobo",_xlfn.XLOOKUP($B24,PROSPER_Lobo!$1:$1,PROSPER_Lobo!$36:$36,""),
IF($C24="Naren Baliga",_xlfn.XLOOKUP($B24,PROSPER_Baliga!$1:$1,PROSPER_Baliga!$36:$36,""),
IF($C24="Thorsten Huhn",_xlfn.XLOOKUP($B24,PROSPER_Huhn!$1:$1,PROSPER_Huhn!$36:$36,""),
IF($C24="Nick Hull",_xlfn.XLOOKUP($B24,PROSPER_Hull!$1:$1,PROSPER_Hull!$36:$36,""),
IF($C24="Monika Kotwani",_xlfn.XLOOKUP($B24,PROSPER_Kotwani!$1:$1,PROSPER_Kotwani!$36:$36,""),
IF($C24="Jonathan Wellner",_xlfn.XLOOKUP($B24,PROSPER_Wellner!$1:$1,PROSPER_Wellner!$36:$36,""),
IF($C24="Travis Harvey",_xlfn.XLOOKUP($B24,PROSPER_Harvey!$1:$1,PROSPER_Harvey!$36:$36,""),""))))))))="","No Score",IF(IF($C24="Christopher Lobo",_xlfn.XLOOKUP($B24,PROSPER_Lobo!$1:$1,PROSPER_Lobo!$36:$36,""),
IF($C24="Naren Baliga",_xlfn.XLOOKUP($B24,PROSPER_Baliga!$1:$1,PROSPER_Baliga!$36:$36,""),
IF($C24="Thorsten Huhn",_xlfn.XLOOKUP($B24,PROSPER_Huhn!$1:$1,PROSPER_Huhn!$36:$36,""),
IF($C24="Nick Hull",_xlfn.XLOOKUP($B24,PROSPER_Hull!$1:$1,PROSPER_Hull!$36:$36,""),
IF($C24="Monika Kotwani",_xlfn.XLOOKUP($B24,PROSPER_Kotwani!$1:$1,PROSPER_Kotwani!$36:$36,""),
IF($C24="Jonathan Wellner",_xlfn.XLOOKUP($B24,PROSPER_Wellner!$1:$1,PROSPER_Wellner!$36:$36,""),
IF($C24="Travis Harvey",_xlfn.XLOOKUP($B24,PROSPER_Harvey!$1:$1,PROSPER_Harvey!$36:$36,""),"")))))))="","",
IF($C24="Christopher Lobo",_xlfn.XLOOKUP($B24,PROSPER_Lobo!$1:$1,PROSPER_Lobo!$36:$36,""),
IF($C24="Naren Baliga",_xlfn.XLOOKUP($B24,PROSPER_Baliga!$1:$1,PROSPER_Baliga!$36:$36,""),
IF($C24="Thorsten Huhn",_xlfn.XLOOKUP($B24,PROSPER_Huhn!$1:$1,PROSPER_Huhn!$36:$36,""),
IF($C24="Nick Hull",_xlfn.XLOOKUP($B24,PROSPER_Hull!$1:$1,PROSPER_Hull!$36:$36,""),
IF($C24="Monika Kotwani",_xlfn.XLOOKUP($B24,PROSPER_Kotwani!$1:$1,PROSPER_Kotwani!$36:$36,""),
IF($C24="Jonathan Wellner",_xlfn.XLOOKUP($B24,PROSPER_Wellner!$1:$1,PROSPER_Wellner!$36:$36,""),
IF($C24="Travis Harvey",_xlfn.XLOOKUP($B24,PROSPER_Harvey!$1:$1,PROSPER_Harvey!$36:$36,""),"")))))))))</f>
        <v>N/A</v>
      </c>
      <c r="ET24" s="131" t="str">
        <f>IF(IF(IF($C24="Christopher Lobo",_xlfn.XLOOKUP($B24,PROSPER_Lobo!$1:$1,PROSPER_Lobo!$37:$37,""),
IF($C24="Naren Baliga",_xlfn.XLOOKUP($B24,PROSPER_Baliga!$1:$1,PROSPER_Baliga!$37:$37,""),
IF($C24="Thorsten Huhn",_xlfn.XLOOKUP($B24,PROSPER_Huhn!$1:$1,PROSPER_Huhn!$37:$37,""),
IF($C24="Nick Hull",_xlfn.XLOOKUP($B24,PROSPER_Hull!$1:$1,PROSPER_Hull!$37:$37,""),
IF($C24="Monika Kotwani",_xlfn.XLOOKUP($B24,PROSPER_Kotwani!$1:$1,PROSPER_Kotwani!$37:$37,""),
IF($C24="Jonathan Wellner",_xlfn.XLOOKUP($B24,PROSPER_Wellner!$1:$1,PROSPER_Wellner!$37:$37,""),
IF($C24="Travis Harvey",_xlfn.XLOOKUP($B24,PROSPER_Harvey!$1:$1,PROSPER_Harvey!$37:$37,""),"")))))))="","",
IF($C24="Christopher Lobo",_xlfn.XLOOKUP($B24,PROSPER_Lobo!$1:$1,PROSPER_Lobo!$37:$37,""),
IF($C24="Naren Baliga",_xlfn.XLOOKUP($B24,PROSPER_Baliga!$1:$1,PROSPER_Baliga!$37:$37,""),
IF($C24="Thorsten Huhn",_xlfn.XLOOKUP($B24,PROSPER_Huhn!$1:$1,PROSPER_Huhn!$37:$37,""),
IF($C24="Nick Hull",_xlfn.XLOOKUP($B24,PROSPER_Hull!$1:$1,PROSPER_Hull!$37:$37,""),
IF($C24="Monika Kotwani",_xlfn.XLOOKUP($B24,PROSPER_Kotwani!$1:$1,PROSPER_Kotwani!$37:$37,""),
IF($C24="Jonathan Wellner",_xlfn.XLOOKUP($B24,PROSPER_Wellner!$1:$1,PROSPER_Wellner!$37:$37,""),
IF($C24="Travis Harvey",_xlfn.XLOOKUP($B24,PROSPER_Harvey!$1:$1,PROSPER_Harvey!$37:$37,""),""))))))))="","No Comment",IF(IF($C24="Christopher Lobo",_xlfn.XLOOKUP($B24,PROSPER_Lobo!$1:$1,PROSPER_Lobo!$37:$37,""),
IF($C24="Naren Baliga",_xlfn.XLOOKUP($B24,PROSPER_Baliga!$1:$1,PROSPER_Baliga!$37:$37,""),
IF($C24="Thorsten Huhn",_xlfn.XLOOKUP($B24,PROSPER_Huhn!$1:$1,PROSPER_Huhn!$37:$37,""),
IF($C24="Nick Hull",_xlfn.XLOOKUP($B24,PROSPER_Hull!$1:$1,PROSPER_Hull!$37:$37,""),
IF($C24="Monika Kotwani",_xlfn.XLOOKUP($B24,PROSPER_Kotwani!$1:$1,PROSPER_Kotwani!$37:$37,""),
IF($C24="Jonathan Wellner",_xlfn.XLOOKUP($B24,PROSPER_Wellner!$1:$1,PROSPER_Wellner!$37:$37,""),
IF($C24="Travis Harvey",_xlfn.XLOOKUP($B24,PROSPER_Harvey!$1:$1,PROSPER_Harvey!$37:$37,""),"")))))))="","",
IF($C24="Christopher Lobo",_xlfn.XLOOKUP($B24,PROSPER_Lobo!$1:$1,PROSPER_Lobo!$37:$37,""),
IF($C24="Naren Baliga",_xlfn.XLOOKUP($B24,PROSPER_Baliga!$1:$1,PROSPER_Baliga!$37:$37,""),
IF($C24="Thorsten Huhn",_xlfn.XLOOKUP($B24,PROSPER_Huhn!$1:$1,PROSPER_Huhn!$37:$37,""),
IF($C24="Nick Hull",_xlfn.XLOOKUP($B24,PROSPER_Hull!$1:$1,PROSPER_Hull!$37:$37,""),
IF($C24="Monika Kotwani",_xlfn.XLOOKUP($B24,PROSPER_Kotwani!$1:$1,PROSPER_Kotwani!$37:$37,""),
IF($C24="Jonathan Wellner",_xlfn.XLOOKUP($B24,PROSPER_Wellner!$1:$1,PROSPER_Wellner!$37:$37,""),
IF($C24="Travis Harvey",_xlfn.XLOOKUP($B24,PROSPER_Harvey!$1:$1,PROSPER_Harvey!$37:$37,""),"")))))))))</f>
        <v>N/A</v>
      </c>
      <c r="EU24" s="150" t="str">
        <f t="shared" si="182"/>
        <v>N/A</v>
      </c>
      <c r="EV24" s="130" t="str">
        <f>_xlfn.XLOOKUP(B24,PROSPERInitial_Query!$E:$E,PROSPERInitial_Query!$AG:$AG,"",,-1)</f>
        <v/>
      </c>
      <c r="EW24" s="121" t="str">
        <f t="shared" si="67"/>
        <v>James Atkinson2 - RelationshipAccount / Stakeholder 7Name</v>
      </c>
      <c r="EX24" s="121" t="str">
        <f>_xlfn.XLOOKUP(EW24,PROSPERDelta_Query!BK:BK,PROSPERDelta_Query!AI:AI,"",,-1)</f>
        <v/>
      </c>
      <c r="EY24" s="126" t="str">
        <f>_xlfn.XLOOKUP(B24,PROSPERInitial_Query!$E:$E,PROSPERInitial_Query!$W:$W,"",,-1)</f>
        <v/>
      </c>
      <c r="EZ24" s="121" t="str">
        <f t="shared" si="68"/>
        <v>James Atkinson2 - RelationshipAccount / Stakeholder 7Self Score</v>
      </c>
      <c r="FA24" s="126" t="str">
        <f>_xlfn.XLOOKUP(EZ24,PROSPERDelta_Query!BK:BK,PROSPERDelta_Query!AS:AS,"",,-1)</f>
        <v/>
      </c>
      <c r="FB24" s="131" t="str">
        <f t="shared" si="183"/>
        <v/>
      </c>
      <c r="FC24" s="131" t="str">
        <f t="shared" si="184"/>
        <v>N/A</v>
      </c>
      <c r="FD24" s="132" t="str">
        <f t="shared" si="185"/>
        <v>N/A</v>
      </c>
      <c r="FE24" s="132" t="str">
        <f>IF(IF(IF($C24="Christopher Lobo",_xlfn.XLOOKUP($B24,PROSPER_Lobo!$1:$1,PROSPER_Lobo!$39:$39,""),
IF($C24="Naren Baliga",_xlfn.XLOOKUP($B24,PROSPER_Baliga!$1:$1,PROSPER_Baliga!$39:$39,""),
IF($C24="Thorsten Huhn",_xlfn.XLOOKUP($B24,PROSPER_Huhn!$1:$1,PROSPER_Huhn!$39:$39,""),
IF($C24="Nick Hull",_xlfn.XLOOKUP($B24,PROSPER_Hull!$1:$1,PROSPER_Hull!$39:$39,""),
IF($C24="Monika Kotwani",_xlfn.XLOOKUP($B24,PROSPER_Kotwani!$1:$1,PROSPER_Kotwani!$39:$39,""),
IF($C24="Jonathan Wellner",_xlfn.XLOOKUP($B24,PROSPER_Wellner!$1:$1,PROSPER_Wellner!$39:$39,""),
IF($C24="Travis Harvey",_xlfn.XLOOKUP($B24,PROSPER_Harvey!$1:$1,PROSPER_Harvey!$39:$39,""),"")))))))="","",
IF($C24="Christopher Lobo",_xlfn.XLOOKUP($B24,PROSPER_Lobo!$1:$1,PROSPER_Lobo!$39:$39,""),
IF($C24="Naren Baliga",_xlfn.XLOOKUP($B24,PROSPER_Baliga!$1:$1,PROSPER_Baliga!$39:$39,""),
IF($C24="Thorsten Huhn",_xlfn.XLOOKUP($B24,PROSPER_Huhn!$1:$1,PROSPER_Huhn!$39:$39,""),
IF($C24="Nick Hull",_xlfn.XLOOKUP($B24,PROSPER_Hull!$1:$1,PROSPER_Hull!$39:$39,""),
IF($C24="Monika Kotwani",_xlfn.XLOOKUP($B24,PROSPER_Kotwani!$1:$1,PROSPER_Kotwani!$39:$39,""),
IF($C24="Jonathan Wellner",_xlfn.XLOOKUP($B24,PROSPER_Wellner!$1:$1,PROSPER_Wellner!$39:$39,""),
IF($C24="Travis Harvey",_xlfn.XLOOKUP($B24,PROSPER_Harvey!$1:$1,PROSPER_Harvey!$39:$39,""),""))))))))="","No Score",IF(IF($C24="Christopher Lobo",_xlfn.XLOOKUP($B24,PROSPER_Lobo!$1:$1,PROSPER_Lobo!$39:$39,""),
IF($C24="Naren Baliga",_xlfn.XLOOKUP($B24,PROSPER_Baliga!$1:$1,PROSPER_Baliga!$39:$39,""),
IF($C24="Thorsten Huhn",_xlfn.XLOOKUP($B24,PROSPER_Huhn!$1:$1,PROSPER_Huhn!$39:$39,""),
IF($C24="Nick Hull",_xlfn.XLOOKUP($B24,PROSPER_Hull!$1:$1,PROSPER_Hull!$39:$39,""),
IF($C24="Monika Kotwani",_xlfn.XLOOKUP($B24,PROSPER_Kotwani!$1:$1,PROSPER_Kotwani!$39:$39,""),
IF($C24="Jonathan Wellner",_xlfn.XLOOKUP($B24,PROSPER_Wellner!$1:$1,PROSPER_Wellner!$39:$39,""),
IF($C24="Travis Harvey",_xlfn.XLOOKUP($B24,PROSPER_Harvey!$1:$1,PROSPER_Harvey!$39:$39,""),"")))))))="","",
IF($C24="Christopher Lobo",_xlfn.XLOOKUP($B24,PROSPER_Lobo!$1:$1,PROSPER_Lobo!$39:$39,""),
IF($C24="Naren Baliga",_xlfn.XLOOKUP($B24,PROSPER_Baliga!$1:$1,PROSPER_Baliga!$39:$39,""),
IF($C24="Thorsten Huhn",_xlfn.XLOOKUP($B24,PROSPER_Huhn!$1:$1,PROSPER_Huhn!$39:$39,""),
IF($C24="Nick Hull",_xlfn.XLOOKUP($B24,PROSPER_Hull!$1:$1,PROSPER_Hull!$39:$39,""),
IF($C24="Monika Kotwani",_xlfn.XLOOKUP($B24,PROSPER_Kotwani!$1:$1,PROSPER_Kotwani!$39:$39,""),
IF($C24="Jonathan Wellner",_xlfn.XLOOKUP($B24,PROSPER_Wellner!$1:$1,PROSPER_Wellner!$39:$39,""),
IF($C24="Travis Harvey",_xlfn.XLOOKUP($B24,PROSPER_Harvey!$1:$1,PROSPER_Harvey!$39:$39,""),"")))))))))</f>
        <v>N/A</v>
      </c>
      <c r="FF24" s="131" t="str">
        <f>IF(IF(IF($C24="Christopher Lobo",_xlfn.XLOOKUP($B24,PROSPER_Lobo!$1:$1,PROSPER_Lobo!$40:$40,""),
IF($C24="Naren Baliga",_xlfn.XLOOKUP($B24,PROSPER_Baliga!$1:$1,PROSPER_Baliga!$40:$40,""),
IF($C24="Thorsten Huhn",_xlfn.XLOOKUP($B24,PROSPER_Huhn!$1:$1,PROSPER_Huhn!$40:$40,""),
IF($C24="Nick Hull",_xlfn.XLOOKUP($B24,PROSPER_Hull!$1:$1,PROSPER_Hull!$40:$40,""),
IF($C24="Monika Kotwani",_xlfn.XLOOKUP($B24,PROSPER_Kotwani!$1:$1,PROSPER_Kotwani!$40:$40,""),
IF($C24="Jonathan Wellner",_xlfn.XLOOKUP($B24,PROSPER_Wellner!$1:$1,PROSPER_Wellner!$40:$40,""),
IF($C24="Travis Harvey",_xlfn.XLOOKUP($B24,PROSPER_Harvey!$1:$1,PROSPER_Harvey!$40:$40,""),"")))))))="","",
IF($C24="Christopher Lobo",_xlfn.XLOOKUP($B24,PROSPER_Lobo!$1:$1,PROSPER_Lobo!$40:$40,""),
IF($C24="Naren Baliga",_xlfn.XLOOKUP($B24,PROSPER_Baliga!$1:$1,PROSPER_Baliga!$40:$40,""),
IF($C24="Thorsten Huhn",_xlfn.XLOOKUP($B24,PROSPER_Huhn!$1:$1,PROSPER_Huhn!$40:$40,""),
IF($C24="Nick Hull",_xlfn.XLOOKUP($B24,PROSPER_Hull!$1:$1,PROSPER_Hull!$40:$40,""),
IF($C24="Monika Kotwani",_xlfn.XLOOKUP($B24,PROSPER_Kotwani!$1:$1,PROSPER_Kotwani!$40:$40,""),
IF($C24="Jonathan Wellner",_xlfn.XLOOKUP($B24,PROSPER_Wellner!$1:$1,PROSPER_Wellner!$40:$40,""),
IF($C24="Travis Harvey",_xlfn.XLOOKUP($B24,PROSPER_Harvey!$1:$1,PROSPER_Harvey!$40:$40,""),""))))))))="","No Comment",IF(IF($C24="Christopher Lobo",_xlfn.XLOOKUP($B24,PROSPER_Lobo!$1:$1,PROSPER_Lobo!$40:$40,""),
IF($C24="Naren Baliga",_xlfn.XLOOKUP($B24,PROSPER_Baliga!$1:$1,PROSPER_Baliga!$40:$40,""),
IF($C24="Thorsten Huhn",_xlfn.XLOOKUP($B24,PROSPER_Huhn!$1:$1,PROSPER_Huhn!$40:$40,""),
IF($C24="Nick Hull",_xlfn.XLOOKUP($B24,PROSPER_Hull!$1:$1,PROSPER_Hull!$40:$40,""),
IF($C24="Monika Kotwani",_xlfn.XLOOKUP($B24,PROSPER_Kotwani!$1:$1,PROSPER_Kotwani!$40:$40,""),
IF($C24="Jonathan Wellner",_xlfn.XLOOKUP($B24,PROSPER_Wellner!$1:$1,PROSPER_Wellner!$40:$40,""),
IF($C24="Travis Harvey",_xlfn.XLOOKUP($B24,PROSPER_Harvey!$1:$1,PROSPER_Harvey!$40:$40,""),"")))))))="","",
IF($C24="Christopher Lobo",_xlfn.XLOOKUP($B24,PROSPER_Lobo!$1:$1,PROSPER_Lobo!$40:$40,""),
IF($C24="Naren Baliga",_xlfn.XLOOKUP($B24,PROSPER_Baliga!$1:$1,PROSPER_Baliga!$40:$40,""),
IF($C24="Thorsten Huhn",_xlfn.XLOOKUP($B24,PROSPER_Huhn!$1:$1,PROSPER_Huhn!$40:$40,""),
IF($C24="Nick Hull",_xlfn.XLOOKUP($B24,PROSPER_Hull!$1:$1,PROSPER_Hull!$40:$40,""),
IF($C24="Monika Kotwani",_xlfn.XLOOKUP($B24,PROSPER_Kotwani!$1:$1,PROSPER_Kotwani!$40:$40,""),
IF($C24="Jonathan Wellner",_xlfn.XLOOKUP($B24,PROSPER_Wellner!$1:$1,PROSPER_Wellner!$40:$40,""),
IF($C24="Travis Harvey",_xlfn.XLOOKUP($B24,PROSPER_Harvey!$1:$1,PROSPER_Harvey!$40:$40,""),"")))))))))</f>
        <v>N/A</v>
      </c>
      <c r="FG24" s="150" t="str">
        <f t="shared" si="186"/>
        <v>N/A</v>
      </c>
      <c r="FH24" s="130" t="str">
        <f>_xlfn.XLOOKUP(B24,PROSPERInitial_Query!$E:$E,PROSPERInitial_Query!$AH:$AH,"",,-1)</f>
        <v/>
      </c>
      <c r="FI24" s="121" t="str">
        <f t="shared" si="73"/>
        <v>James Atkinson2 - RelationshipAccount / Stakeholder 8Name</v>
      </c>
      <c r="FJ24" s="121" t="str">
        <f>_xlfn.XLOOKUP(FI24,PROSPERDelta_Query!BK:BK,PROSPERDelta_Query!AJ:AJ,"",,-1)</f>
        <v/>
      </c>
      <c r="FK24" s="126" t="str">
        <f>_xlfn.XLOOKUP(B24,PROSPERInitial_Query!$E:$E,PROSPERInitial_Query!$X:$X,"",,-1)</f>
        <v/>
      </c>
      <c r="FL24" s="121" t="str">
        <f t="shared" si="74"/>
        <v>James Atkinson2 - RelationshipAccount / Stakeholder 8Self Score</v>
      </c>
      <c r="FM24" s="126" t="str">
        <f>_xlfn.XLOOKUP(FL24,PROSPERDelta_Query!BK:BK,PROSPERDelta_Query!AT:AT,"",,-1)</f>
        <v/>
      </c>
      <c r="FN24" s="131" t="str">
        <f t="shared" si="187"/>
        <v/>
      </c>
      <c r="FO24" s="131" t="str">
        <f t="shared" si="188"/>
        <v>N/A</v>
      </c>
      <c r="FP24" s="132" t="str">
        <f t="shared" si="189"/>
        <v>N/A</v>
      </c>
      <c r="FQ24" s="132" t="str">
        <f>IF(IF(IF($C24="Christopher Lobo",_xlfn.XLOOKUP($B24,PROSPER_Lobo!$1:$1,PROSPER_Lobo!$42:$42,""),
IF($C24="Naren Baliga",_xlfn.XLOOKUP($B24,PROSPER_Baliga!$1:$1,PROSPER_Baliga!$42:$42,""),
IF($C24="Thorsten Huhn",_xlfn.XLOOKUP($B24,PROSPER_Huhn!$1:$1,PROSPER_Huhn!$42:$42,""),
IF($C24="Nick Hull",_xlfn.XLOOKUP($B24,PROSPER_Hull!$1:$1,PROSPER_Hull!$42:$42,""),
IF($C24="Monika Kotwani",_xlfn.XLOOKUP($B24,PROSPER_Kotwani!$1:$1,PROSPER_Kotwani!$42:$42,""),
IF($C24="Jonathan Wellner",_xlfn.XLOOKUP($B24,PROSPER_Wellner!$1:$1,PROSPER_Wellner!$42:$42,""),
IF($C24="Travis Harvey",_xlfn.XLOOKUP($B24,PROSPER_Harvey!$1:$1,PROSPER_Harvey!$42:$42,""),"")))))))="","",
IF($C24="Christopher Lobo",_xlfn.XLOOKUP($B24,PROSPER_Lobo!$1:$1,PROSPER_Lobo!$42:$42,""),
IF($C24="Naren Baliga",_xlfn.XLOOKUP($B24,PROSPER_Baliga!$1:$1,PROSPER_Baliga!$42:$42,""),
IF($C24="Thorsten Huhn",_xlfn.XLOOKUP($B24,PROSPER_Huhn!$1:$1,PROSPER_Huhn!$42:$42,""),
IF($C24="Nick Hull",_xlfn.XLOOKUP($B24,PROSPER_Hull!$1:$1,PROSPER_Hull!$42:$42,""),
IF($C24="Monika Kotwani",_xlfn.XLOOKUP($B24,PROSPER_Kotwani!$1:$1,PROSPER_Kotwani!$42:$42,""),
IF($C24="Jonathan Wellner",_xlfn.XLOOKUP($B24,PROSPER_Wellner!$1:$1,PROSPER_Wellner!$42:$42,""),
IF($C24="Travis Harvey",_xlfn.XLOOKUP($B24,PROSPER_Harvey!$1:$1,PROSPER_Harvey!$42:$42,""),""))))))))="","No Score",IF(IF($C24="Christopher Lobo",_xlfn.XLOOKUP($B24,PROSPER_Lobo!$1:$1,PROSPER_Lobo!$42:$42,""),
IF($C24="Naren Baliga",_xlfn.XLOOKUP($B24,PROSPER_Baliga!$1:$1,PROSPER_Baliga!$42:$42,""),
IF($C24="Thorsten Huhn",_xlfn.XLOOKUP($B24,PROSPER_Huhn!$1:$1,PROSPER_Huhn!$42:$42,""),
IF($C24="Nick Hull",_xlfn.XLOOKUP($B24,PROSPER_Hull!$1:$1,PROSPER_Hull!$42:$42,""),
IF($C24="Monika Kotwani",_xlfn.XLOOKUP($B24,PROSPER_Kotwani!$1:$1,PROSPER_Kotwani!$42:$42,""),
IF($C24="Jonathan Wellner",_xlfn.XLOOKUP($B24,PROSPER_Wellner!$1:$1,PROSPER_Wellner!$42:$42,""),
IF($C24="Travis Harvey",_xlfn.XLOOKUP($B24,PROSPER_Harvey!$1:$1,PROSPER_Harvey!$42:$42,""),"")))))))="","",
IF($C24="Christopher Lobo",_xlfn.XLOOKUP($B24,PROSPER_Lobo!$1:$1,PROSPER_Lobo!$42:$42,""),
IF($C24="Naren Baliga",_xlfn.XLOOKUP($B24,PROSPER_Baliga!$1:$1,PROSPER_Baliga!$42:$42,""),
IF($C24="Thorsten Huhn",_xlfn.XLOOKUP($B24,PROSPER_Huhn!$1:$1,PROSPER_Huhn!$42:$42,""),
IF($C24="Nick Hull",_xlfn.XLOOKUP($B24,PROSPER_Hull!$1:$1,PROSPER_Hull!$42:$42,""),
IF($C24="Monika Kotwani",_xlfn.XLOOKUP($B24,PROSPER_Kotwani!$1:$1,PROSPER_Kotwani!$42:$42,""),
IF($C24="Jonathan Wellner",_xlfn.XLOOKUP($B24,PROSPER_Wellner!$1:$1,PROSPER_Wellner!$42:$42,""),
IF($C24="Travis Harvey",_xlfn.XLOOKUP($B24,PROSPER_Harvey!$1:$1,PROSPER_Harvey!$42:$42,""),"")))))))))</f>
        <v>N/A</v>
      </c>
      <c r="FR24" s="131" t="str">
        <f>IF(IF(IF($C24="Christopher Lobo",_xlfn.XLOOKUP($B24,PROSPER_Lobo!$1:$1,PROSPER_Lobo!$43:$43,""),
IF($C24="Naren Baliga",_xlfn.XLOOKUP($B24,PROSPER_Baliga!$1:$1,PROSPER_Baliga!$43:$43,""),
IF($C24="Thorsten Huhn",_xlfn.XLOOKUP($B24,PROSPER_Huhn!$1:$1,PROSPER_Huhn!$43:$43,""),
IF($C24="Nick Hull",_xlfn.XLOOKUP($B24,PROSPER_Hull!$1:$1,PROSPER_Hull!$43:$43,""),
IF($C24="Monika Kotwani",_xlfn.XLOOKUP($B24,PROSPER_Kotwani!$1:$1,PROSPER_Kotwani!$43:$43,""),
IF($C24="Jonathan Wellner",_xlfn.XLOOKUP($B24,PROSPER_Wellner!$1:$1,PROSPER_Wellner!$43:$43,""),
IF($C24="Travis Harvey",_xlfn.XLOOKUP($B24,PROSPER_Harvey!$1:$1,PROSPER_Harvey!$43:$43,""),"")))))))="","",
IF($C24="Christopher Lobo",_xlfn.XLOOKUP($B24,PROSPER_Lobo!$1:$1,PROSPER_Lobo!$43:$43,""),
IF($C24="Naren Baliga",_xlfn.XLOOKUP($B24,PROSPER_Baliga!$1:$1,PROSPER_Baliga!$43:$43,""),
IF($C24="Thorsten Huhn",_xlfn.XLOOKUP($B24,PROSPER_Huhn!$1:$1,PROSPER_Huhn!$43:$43,""),
IF($C24="Nick Hull",_xlfn.XLOOKUP($B24,PROSPER_Hull!$1:$1,PROSPER_Hull!$43:$43,""),
IF($C24="Monika Kotwani",_xlfn.XLOOKUP($B24,PROSPER_Kotwani!$1:$1,PROSPER_Kotwani!$43:$43,""),
IF($C24="Jonathan Wellner",_xlfn.XLOOKUP($B24,PROSPER_Wellner!$1:$1,PROSPER_Wellner!$43:$43,""),
IF($C24="Travis Harvey",_xlfn.XLOOKUP($B24,PROSPER_Harvey!$1:$1,PROSPER_Harvey!$43:$43,""),""))))))))="","No Comment",IF(IF($C24="Christopher Lobo",_xlfn.XLOOKUP($B24,PROSPER_Lobo!$1:$1,PROSPER_Lobo!$43:$43,""),
IF($C24="Naren Baliga",_xlfn.XLOOKUP($B24,PROSPER_Baliga!$1:$1,PROSPER_Baliga!$43:$43,""),
IF($C24="Thorsten Huhn",_xlfn.XLOOKUP($B24,PROSPER_Huhn!$1:$1,PROSPER_Huhn!$43:$43,""),
IF($C24="Nick Hull",_xlfn.XLOOKUP($B24,PROSPER_Hull!$1:$1,PROSPER_Hull!$43:$43,""),
IF($C24="Monika Kotwani",_xlfn.XLOOKUP($B24,PROSPER_Kotwani!$1:$1,PROSPER_Kotwani!$43:$43,""),
IF($C24="Jonathan Wellner",_xlfn.XLOOKUP($B24,PROSPER_Wellner!$1:$1,PROSPER_Wellner!$43:$43,""),
IF($C24="Travis Harvey",_xlfn.XLOOKUP($B24,PROSPER_Harvey!$1:$1,PROSPER_Harvey!$43:$43,""),"")))))))="","",
IF($C24="Christopher Lobo",_xlfn.XLOOKUP($B24,PROSPER_Lobo!$1:$1,PROSPER_Lobo!$43:$43,""),
IF($C24="Naren Baliga",_xlfn.XLOOKUP($B24,PROSPER_Baliga!$1:$1,PROSPER_Baliga!$43:$43,""),
IF($C24="Thorsten Huhn",_xlfn.XLOOKUP($B24,PROSPER_Huhn!$1:$1,PROSPER_Huhn!$43:$43,""),
IF($C24="Nick Hull",_xlfn.XLOOKUP($B24,PROSPER_Hull!$1:$1,PROSPER_Hull!$43:$43,""),
IF($C24="Monika Kotwani",_xlfn.XLOOKUP($B24,PROSPER_Kotwani!$1:$1,PROSPER_Kotwani!$43:$43,""),
IF($C24="Jonathan Wellner",_xlfn.XLOOKUP($B24,PROSPER_Wellner!$1:$1,PROSPER_Wellner!$43:$43,""),
IF($C24="Travis Harvey",_xlfn.XLOOKUP($B24,PROSPER_Harvey!$1:$1,PROSPER_Harvey!$43:$43,""),"")))))))))</f>
        <v>N/A</v>
      </c>
      <c r="FS24" s="150" t="str">
        <f t="shared" si="190"/>
        <v>N/A</v>
      </c>
      <c r="FT24" s="130" t="str">
        <f>_xlfn.XLOOKUP(B24,PROSPERInitial_Query!$E:$E,PROSPERInitial_Query!$AI:$AI,"",,-1)</f>
        <v/>
      </c>
      <c r="FU24" s="121" t="str">
        <f t="shared" si="79"/>
        <v>James Atkinson2 - RelationshipAccount / Stakeholder 9Name</v>
      </c>
      <c r="FV24" s="121" t="str">
        <f>_xlfn.XLOOKUP(FU24,PROSPERDelta_Query!BK:BK,PROSPERDelta_Query!AK:AK,"",,-1)</f>
        <v/>
      </c>
      <c r="FW24" s="126" t="str">
        <f>_xlfn.XLOOKUP(B24,PROSPERInitial_Query!$E:$E,PROSPERInitial_Query!$Y:$Y,"",,-1)</f>
        <v/>
      </c>
      <c r="FX24" s="121" t="str">
        <f t="shared" si="80"/>
        <v>James Atkinson2 - RelationshipAccount / Stakeholder 9Self Score</v>
      </c>
      <c r="FY24" s="126" t="str">
        <f>_xlfn.XLOOKUP(FX24,PROSPERDelta_Query!BK:BK,PROSPERDelta_Query!AU:AU,"",,-1)</f>
        <v/>
      </c>
      <c r="FZ24" s="131" t="str">
        <f t="shared" si="191"/>
        <v/>
      </c>
      <c r="GA24" s="131" t="str">
        <f t="shared" si="192"/>
        <v>N/A</v>
      </c>
      <c r="GB24" s="132" t="str">
        <f t="shared" si="193"/>
        <v>N/A</v>
      </c>
      <c r="GC24" s="132" t="str">
        <f>IF(IF(IF($C24="Christopher Lobo",_xlfn.XLOOKUP($B24,PROSPER_Lobo!$1:$1,PROSPER_Lobo!$45:$45,""),
IF($C24="Naren Baliga",_xlfn.XLOOKUP($B24,PROSPER_Baliga!$1:$1,PROSPER_Baliga!$45:$45,""),
IF($C24="Thorsten Huhn",_xlfn.XLOOKUP($B24,PROSPER_Huhn!$1:$1,PROSPER_Huhn!$45:$45,""),
IF($C24="Nick Hull",_xlfn.XLOOKUP($B24,PROSPER_Hull!$1:$1,PROSPER_Hull!$45:$45,""),
IF($C24="Monika Kotwani",_xlfn.XLOOKUP($B24,PROSPER_Kotwani!$1:$1,PROSPER_Kotwani!$45:$45,""),
IF($C24="Jonathan Wellner",_xlfn.XLOOKUP($B24,PROSPER_Wellner!$1:$1,PROSPER_Wellner!$45:$45,""),
IF($C24="Travis Harvey",_xlfn.XLOOKUP($B24,PROSPER_Harvey!$1:$1,PROSPER_Harvey!$45:$45,""),"")))))))="","",
IF($C24="Christopher Lobo",_xlfn.XLOOKUP($B24,PROSPER_Lobo!$1:$1,PROSPER_Lobo!$45:$45,""),
IF($C24="Naren Baliga",_xlfn.XLOOKUP($B24,PROSPER_Baliga!$1:$1,PROSPER_Baliga!$45:$45,""),
IF($C24="Thorsten Huhn",_xlfn.XLOOKUP($B24,PROSPER_Huhn!$1:$1,PROSPER_Huhn!$45:$45,""),
IF($C24="Nick Hull",_xlfn.XLOOKUP($B24,PROSPER_Hull!$1:$1,PROSPER_Hull!$45:$45,""),
IF($C24="Monika Kotwani",_xlfn.XLOOKUP($B24,PROSPER_Kotwani!$1:$1,PROSPER_Kotwani!$45:$45,""),
IF($C24="Jonathan Wellner",_xlfn.XLOOKUP($B24,PROSPER_Wellner!$1:$1,PROSPER_Wellner!$45:$45,""),
IF($C24="Travis Harvey",_xlfn.XLOOKUP($B24,PROSPER_Harvey!$1:$1,PROSPER_Harvey!$45:$45,""),""))))))))="","No Score",IF(IF($C24="Christopher Lobo",_xlfn.XLOOKUP($B24,PROSPER_Lobo!$1:$1,PROSPER_Lobo!$45:$45,""),
IF($C24="Naren Baliga",_xlfn.XLOOKUP($B24,PROSPER_Baliga!$1:$1,PROSPER_Baliga!$45:$45,""),
IF($C24="Thorsten Huhn",_xlfn.XLOOKUP($B24,PROSPER_Huhn!$1:$1,PROSPER_Huhn!$45:$45,""),
IF($C24="Nick Hull",_xlfn.XLOOKUP($B24,PROSPER_Hull!$1:$1,PROSPER_Hull!$45:$45,""),
IF($C24="Monika Kotwani",_xlfn.XLOOKUP($B24,PROSPER_Kotwani!$1:$1,PROSPER_Kotwani!$45:$45,""),
IF($C24="Jonathan Wellner",_xlfn.XLOOKUP($B24,PROSPER_Wellner!$1:$1,PROSPER_Wellner!$45:$45,""),
IF($C24="Travis Harvey",_xlfn.XLOOKUP($B24,PROSPER_Harvey!$1:$1,PROSPER_Harvey!$45:$45,""),"")))))))="","",
IF($C24="Christopher Lobo",_xlfn.XLOOKUP($B24,PROSPER_Lobo!$1:$1,PROSPER_Lobo!$45:$45,""),
IF($C24="Naren Baliga",_xlfn.XLOOKUP($B24,PROSPER_Baliga!$1:$1,PROSPER_Baliga!$45:$45,""),
IF($C24="Thorsten Huhn",_xlfn.XLOOKUP($B24,PROSPER_Huhn!$1:$1,PROSPER_Huhn!$45:$45,""),
IF($C24="Nick Hull",_xlfn.XLOOKUP($B24,PROSPER_Hull!$1:$1,PROSPER_Hull!$45:$45,""),
IF($C24="Monika Kotwani",_xlfn.XLOOKUP($B24,PROSPER_Kotwani!$1:$1,PROSPER_Kotwani!$45:$45,""),
IF($C24="Jonathan Wellner",_xlfn.XLOOKUP($B24,PROSPER_Wellner!$1:$1,PROSPER_Wellner!$45:$45,""),
IF($C24="Travis Harvey",_xlfn.XLOOKUP($B24,PROSPER_Harvey!$1:$1,PROSPER_Harvey!$45:$45,""),"")))))))))</f>
        <v>N/A</v>
      </c>
      <c r="GD24" s="131" t="str">
        <f>IF(IF(IF($C24="Christopher Lobo",_xlfn.XLOOKUP($B24,PROSPER_Lobo!$1:$1,PROSPER_Lobo!$46:$46,""),
IF($C24="Naren Baliga",_xlfn.XLOOKUP($B24,PROSPER_Baliga!$1:$1,PROSPER_Baliga!$46:$46,""),
IF($C24="Thorsten Huhn",_xlfn.XLOOKUP($B24,PROSPER_Huhn!$1:$1,PROSPER_Huhn!$46:$46,""),
IF($C24="Nick Hull",_xlfn.XLOOKUP($B24,PROSPER_Hull!$1:$1,PROSPER_Hull!$46:$46,""),
IF($C24="Monika Kotwani",_xlfn.XLOOKUP($B24,PROSPER_Kotwani!$1:$1,PROSPER_Kotwani!$46:$46,""),
IF($C24="Jonathan Wellner",_xlfn.XLOOKUP($B24,PROSPER_Wellner!$1:$1,PROSPER_Wellner!$46:$46,""),
IF($C24="Travis Harvey",_xlfn.XLOOKUP($B24,PROSPER_Harvey!$1:$1,PROSPER_Harvey!$46:$46,""),"")))))))="","",
IF($C24="Christopher Lobo",_xlfn.XLOOKUP($B24,PROSPER_Lobo!$1:$1,PROSPER_Lobo!$46:$46,""),
IF($C24="Naren Baliga",_xlfn.XLOOKUP($B24,PROSPER_Baliga!$1:$1,PROSPER_Baliga!$46:$46,""),
IF($C24="Thorsten Huhn",_xlfn.XLOOKUP($B24,PROSPER_Huhn!$1:$1,PROSPER_Huhn!$46:$46,""),
IF($C24="Nick Hull",_xlfn.XLOOKUP($B24,PROSPER_Hull!$1:$1,PROSPER_Hull!$46:$46,""),
IF($C24="Monika Kotwani",_xlfn.XLOOKUP($B24,PROSPER_Kotwani!$1:$1,PROSPER_Kotwani!$46:$46,""),
IF($C24="Jonathan Wellner",_xlfn.XLOOKUP($B24,PROSPER_Wellner!$1:$1,PROSPER_Wellner!$46:$46,""),
IF($C24="Travis Harvey",_xlfn.XLOOKUP($B24,PROSPER_Harvey!$1:$1,PROSPER_Harvey!$46:$46,""),""))))))))="","No Comment",IF(IF($C24="Christopher Lobo",_xlfn.XLOOKUP($B24,PROSPER_Lobo!$1:$1,PROSPER_Lobo!$46:$46,""),
IF($C24="Naren Baliga",_xlfn.XLOOKUP($B24,PROSPER_Baliga!$1:$1,PROSPER_Baliga!$46:$46,""),
IF($C24="Thorsten Huhn",_xlfn.XLOOKUP($B24,PROSPER_Huhn!$1:$1,PROSPER_Huhn!$46:$46,""),
IF($C24="Nick Hull",_xlfn.XLOOKUP($B24,PROSPER_Hull!$1:$1,PROSPER_Hull!$46:$46,""),
IF($C24="Monika Kotwani",_xlfn.XLOOKUP($B24,PROSPER_Kotwani!$1:$1,PROSPER_Kotwani!$46:$46,""),
IF($C24="Jonathan Wellner",_xlfn.XLOOKUP($B24,PROSPER_Wellner!$1:$1,PROSPER_Wellner!$46:$46,""),
IF($C24="Travis Harvey",_xlfn.XLOOKUP($B24,PROSPER_Harvey!$1:$1,PROSPER_Harvey!$46:$46,""),"")))))))="","",
IF($C24="Christopher Lobo",_xlfn.XLOOKUP($B24,PROSPER_Lobo!$1:$1,PROSPER_Lobo!$46:$46,""),
IF($C24="Naren Baliga",_xlfn.XLOOKUP($B24,PROSPER_Baliga!$1:$1,PROSPER_Baliga!$46:$46,""),
IF($C24="Thorsten Huhn",_xlfn.XLOOKUP($B24,PROSPER_Huhn!$1:$1,PROSPER_Huhn!$46:$46,""),
IF($C24="Nick Hull",_xlfn.XLOOKUP($B24,PROSPER_Hull!$1:$1,PROSPER_Hull!$46:$46,""),
IF($C24="Monika Kotwani",_xlfn.XLOOKUP($B24,PROSPER_Kotwani!$1:$1,PROSPER_Kotwani!$46:$46,""),
IF($C24="Jonathan Wellner",_xlfn.XLOOKUP($B24,PROSPER_Wellner!$1:$1,PROSPER_Wellner!$46:$46,""),
IF($C24="Travis Harvey",_xlfn.XLOOKUP($B24,PROSPER_Harvey!$1:$1,PROSPER_Harvey!$46:$46,""),"")))))))))</f>
        <v>N/A</v>
      </c>
      <c r="GE24" s="150" t="str">
        <f t="shared" si="194"/>
        <v>N/A</v>
      </c>
      <c r="GF24" s="130" t="str">
        <f>_xlfn.XLOOKUP(B24,PROSPERInitial_Query!$E:$E,PROSPERInitial_Query!$AJ:$AJ,"",,-1)</f>
        <v/>
      </c>
      <c r="GG24" s="121" t="str">
        <f t="shared" si="84"/>
        <v>James Atkinson2 - RelationshipAccount / Stakeholder 10Name</v>
      </c>
      <c r="GH24" s="121" t="str">
        <f>_xlfn.XLOOKUP(GG24,PROSPERDelta_Query!BK:BK,PROSPERDelta_Query!AL:AL,"",,-1)</f>
        <v/>
      </c>
      <c r="GI24" s="126" t="str">
        <f>_xlfn.XLOOKUP(B24,PROSPERInitial_Query!$E:$E,PROSPERInitial_Query!$Z:$Z,"",,-1)</f>
        <v/>
      </c>
      <c r="GJ24" s="121" t="str">
        <f t="shared" si="85"/>
        <v>James Atkinson2 - RelationshipAccount / Stakeholder 10Self Score</v>
      </c>
      <c r="GK24" s="126" t="str">
        <f>_xlfn.XLOOKUP(GJ24,PROSPERDelta_Query!BK:BK,PROSPERDelta_Query!AV:AV,"",,-1)</f>
        <v/>
      </c>
      <c r="GL24" s="131" t="str">
        <f t="shared" si="195"/>
        <v/>
      </c>
      <c r="GM24" s="131" t="str">
        <f t="shared" si="196"/>
        <v>N/A</v>
      </c>
      <c r="GN24" s="132" t="str">
        <f t="shared" si="197"/>
        <v>N/A</v>
      </c>
      <c r="GO24" s="132" t="str">
        <f>IF(IF(IF($C24="Christopher Lobo",_xlfn.XLOOKUP($B24,PROSPER_Lobo!$1:$1,PROSPER_Lobo!$48:$48,""),
IF($C24="Naren Baliga",_xlfn.XLOOKUP($B24,PROSPER_Baliga!$1:$1,PROSPER_Baliga!$48:$48,""),
IF($C24="Thorsten Huhn",_xlfn.XLOOKUP($B24,PROSPER_Huhn!$1:$1,PROSPER_Huhn!$48:$48,""),
IF($C24="Nick Hull",_xlfn.XLOOKUP($B24,PROSPER_Hull!$1:$1,PROSPER_Hull!$48:$48,""),
IF($C24="Monika Kotwani",_xlfn.XLOOKUP($B24,PROSPER_Kotwani!$1:$1,PROSPER_Kotwani!$48:$48,""),
IF($C24="Jonathan Wellner",_xlfn.XLOOKUP($B24,PROSPER_Wellner!$1:$1,PROSPER_Wellner!$48:$48,""),
IF($C24="Travis Harvey",_xlfn.XLOOKUP($B24,PROSPER_Harvey!$1:$1,PROSPER_Harvey!$48:$48,""),"")))))))="","",
IF($C24="Christopher Lobo",_xlfn.XLOOKUP($B24,PROSPER_Lobo!$1:$1,PROSPER_Lobo!$48:$48,""),
IF($C24="Naren Baliga",_xlfn.XLOOKUP($B24,PROSPER_Baliga!$1:$1,PROSPER_Baliga!$48:$48,""),
IF($C24="Thorsten Huhn",_xlfn.XLOOKUP($B24,PROSPER_Huhn!$1:$1,PROSPER_Huhn!$48:$48,""),
IF($C24="Nick Hull",_xlfn.XLOOKUP($B24,PROSPER_Hull!$1:$1,PROSPER_Hull!$48:$48,""),
IF($C24="Monika Kotwani",_xlfn.XLOOKUP($B24,PROSPER_Kotwani!$1:$1,PROSPER_Kotwani!$48:$48,""),
IF($C24="Jonathan Wellner",_xlfn.XLOOKUP($B24,PROSPER_Wellner!$1:$1,PROSPER_Wellner!$48:$48,""),
IF($C24="Travis Harvey",_xlfn.XLOOKUP($B24,PROSPER_Harvey!$1:$1,PROSPER_Harvey!$48:$48,""),""))))))))="","No Score",IF(IF($C24="Christopher Lobo",_xlfn.XLOOKUP($B24,PROSPER_Lobo!$1:$1,PROSPER_Lobo!$48:$48,""),
IF($C24="Naren Baliga",_xlfn.XLOOKUP($B24,PROSPER_Baliga!$1:$1,PROSPER_Baliga!$48:$48,""),
IF($C24="Thorsten Huhn",_xlfn.XLOOKUP($B24,PROSPER_Huhn!$1:$1,PROSPER_Huhn!$48:$48,""),
IF($C24="Nick Hull",_xlfn.XLOOKUP($B24,PROSPER_Hull!$1:$1,PROSPER_Hull!$48:$48,""),
IF($C24="Monika Kotwani",_xlfn.XLOOKUP($B24,PROSPER_Kotwani!$1:$1,PROSPER_Kotwani!$48:$48,""),
IF($C24="Jonathan Wellner",_xlfn.XLOOKUP($B24,PROSPER_Wellner!$1:$1,PROSPER_Wellner!$48:$48,""),
IF($C24="Travis Harvey",_xlfn.XLOOKUP($B24,PROSPER_Harvey!$1:$1,PROSPER_Harvey!$48:$48,""),"")))))))="","",
IF($C24="Christopher Lobo",_xlfn.XLOOKUP($B24,PROSPER_Lobo!$1:$1,PROSPER_Lobo!$48:$48,""),
IF($C24="Naren Baliga",_xlfn.XLOOKUP($B24,PROSPER_Baliga!$1:$1,PROSPER_Baliga!$48:$48,""),
IF($C24="Thorsten Huhn",_xlfn.XLOOKUP($B24,PROSPER_Huhn!$1:$1,PROSPER_Huhn!$48:$48,""),
IF($C24="Nick Hull",_xlfn.XLOOKUP($B24,PROSPER_Hull!$1:$1,PROSPER_Hull!$48:$48,""),
IF($C24="Monika Kotwani",_xlfn.XLOOKUP($B24,PROSPER_Kotwani!$1:$1,PROSPER_Kotwani!$48:$48,""),
IF($C24="Jonathan Wellner",_xlfn.XLOOKUP($B24,PROSPER_Wellner!$1:$1,PROSPER_Wellner!$48:$48,""),
IF($C24="Travis Harvey",_xlfn.XLOOKUP($B24,PROSPER_Harvey!$1:$1,PROSPER_Harvey!$48:$48,""),"")))))))))</f>
        <v>N/A</v>
      </c>
      <c r="GP24" s="131" t="str">
        <f>IF(IF(IF($C24="Christopher Lobo",_xlfn.XLOOKUP($B24,PROSPER_Lobo!$1:$1,PROSPER_Lobo!$49:$49,""),
IF($C24="Naren Baliga",_xlfn.XLOOKUP($B24,PROSPER_Baliga!$1:$1,PROSPER_Baliga!$49:$49,""),
IF($C24="Thorsten Huhn",_xlfn.XLOOKUP($B24,PROSPER_Huhn!$1:$1,PROSPER_Huhn!$49:$49,""),
IF($C24="Nick Hull",_xlfn.XLOOKUP($B24,PROSPER_Hull!$1:$1,PROSPER_Hull!$49:$49,""),
IF($C24="Monika Kotwani",_xlfn.XLOOKUP($B24,PROSPER_Kotwani!$1:$1,PROSPER_Kotwani!$49:$49,""),
IF($C24="Jonathan Wellner",_xlfn.XLOOKUP($B24,PROSPER_Wellner!$1:$1,PROSPER_Wellner!$49:$49,""),
IF($C24="Travis Harvey",_xlfn.XLOOKUP($B24,PROSPER_Harvey!$1:$1,PROSPER_Harvey!$49:$49,""),"")))))))="","",
IF($C24="Christopher Lobo",_xlfn.XLOOKUP($B24,PROSPER_Lobo!$1:$1,PROSPER_Lobo!$49:$49,""),
IF($C24="Naren Baliga",_xlfn.XLOOKUP($B24,PROSPER_Baliga!$1:$1,PROSPER_Baliga!$49:$49,""),
IF($C24="Thorsten Huhn",_xlfn.XLOOKUP($B24,PROSPER_Huhn!$1:$1,PROSPER_Huhn!$49:$49,""),
IF($C24="Nick Hull",_xlfn.XLOOKUP($B24,PROSPER_Hull!$1:$1,PROSPER_Hull!$49:$49,""),
IF($C24="Monika Kotwani",_xlfn.XLOOKUP($B24,PROSPER_Kotwani!$1:$1,PROSPER_Kotwani!$49:$49,""),
IF($C24="Jonathan Wellner",_xlfn.XLOOKUP($B24,PROSPER_Wellner!$1:$1,PROSPER_Wellner!$49:$49,""),
IF($C24="Travis Harvey",_xlfn.XLOOKUP($B24,PROSPER_Harvey!$1:$1,PROSPER_Harvey!$49:$49,""),""))))))))="","No Comment",IF(IF($C24="Christopher Lobo",_xlfn.XLOOKUP($B24,PROSPER_Lobo!$1:$1,PROSPER_Lobo!$49:$49,""),
IF($C24="Naren Baliga",_xlfn.XLOOKUP($B24,PROSPER_Baliga!$1:$1,PROSPER_Baliga!$49:$49,""),
IF($C24="Thorsten Huhn",_xlfn.XLOOKUP($B24,PROSPER_Huhn!$1:$1,PROSPER_Huhn!$49:$49,""),
IF($C24="Nick Hull",_xlfn.XLOOKUP($B24,PROSPER_Hull!$1:$1,PROSPER_Hull!$49:$49,""),
IF($C24="Monika Kotwani",_xlfn.XLOOKUP($B24,PROSPER_Kotwani!$1:$1,PROSPER_Kotwani!$49:$49,""),
IF($C24="Jonathan Wellner",_xlfn.XLOOKUP($B24,PROSPER_Wellner!$1:$1,PROSPER_Wellner!$49:$49,""),
IF($C24="Travis Harvey",_xlfn.XLOOKUP($B24,PROSPER_Harvey!$1:$1,PROSPER_Harvey!$49:$49,""),"")))))))="","",
IF($C24="Christopher Lobo",_xlfn.XLOOKUP($B24,PROSPER_Lobo!$1:$1,PROSPER_Lobo!$49:$49,""),
IF($C24="Naren Baliga",_xlfn.XLOOKUP($B24,PROSPER_Baliga!$1:$1,PROSPER_Baliga!$49:$49,""),
IF($C24="Thorsten Huhn",_xlfn.XLOOKUP($B24,PROSPER_Huhn!$1:$1,PROSPER_Huhn!$49:$49,""),
IF($C24="Nick Hull",_xlfn.XLOOKUP($B24,PROSPER_Hull!$1:$1,PROSPER_Hull!$49:$49,""),
IF($C24="Monika Kotwani",_xlfn.XLOOKUP($B24,PROSPER_Kotwani!$1:$1,PROSPER_Kotwani!$49:$49,""),
IF($C24="Jonathan Wellner",_xlfn.XLOOKUP($B24,PROSPER_Wellner!$1:$1,PROSPER_Wellner!$49:$49,""),
IF($C24="Travis Harvey",_xlfn.XLOOKUP($B24,PROSPER_Harvey!$1:$1,PROSPER_Harvey!$49:$49,""),"")))))))))</f>
        <v>N/A</v>
      </c>
      <c r="GQ24" s="150" t="str">
        <f t="shared" si="198"/>
        <v>N/A</v>
      </c>
      <c r="GR24" s="187" t="str">
        <f t="shared" si="199"/>
        <v>N/A</v>
      </c>
      <c r="GS24" s="128" t="str">
        <f t="shared" si="200"/>
        <v>N/A</v>
      </c>
      <c r="GT24" s="188" t="str">
        <f t="shared" si="201"/>
        <v>N/A</v>
      </c>
      <c r="GU24" s="133" t="str">
        <f>IF(IF(IF($C24="Christopher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Kotwani",_xlfn.XLOOKUP($B24,PROSPER_Kotwani!$1:$1,PROSPER_Kotwani!$54:$54,""),
IF($C24="Jonathan Wellner",_xlfn.XLOOKUP($B24,PROSPER_Wellner!$1:$1,PROSPER_Wellner!$54:$54,""),
IF($C24="Travis Harvey",_xlfn.XLOOKUP($B24,PROSPER_Harvey!$1:$1,PROSPER_Harvey!$54:$54,""),"")))))))="","",
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Kotwani",_xlfn.XLOOKUP($B24,PROSPER_Kotwani!$1:$1,PROSPER_Kotwani!$50:$50,""),
IF($C24="Jonathan Wellner",_xlfn.XLOOKUP($B24,PROSPER_Wellner!$1:$1,PROSPER_Wellner!$50:$50,""),
IF($C24="Travis Harvey",_xlfn.XLOOKUP($B24,PROSPER_Harvey!$1:$1,PROSPER_Harvey!$50:$50,""),""))))))))="","No Score",IF(IF($C24="Christopher Lobo",_xlfn.XLOOKUP($B24,PROSPER_Lobo!$1:$1,PROSPER_Lobo!$50:$50,""),
IF($C24="Naren Baliga",_xlfn.XLOOKUP($B24,PROSPER_Baliga!$1:$1,PROSPER_Baliga!$50:$50,""),
IF($C24="Thorsten Huhn",_xlfn.XLOOKUP($B24,PROSPER_Huhn!$1:$1,PROSPER_Huhn!$50:$50,""),
IF($C24="Nick Hull",_xlfn.XLOOKUP($B24,PROSPER_Hull!$1:$1,PROSPER_Hull!$50:$50,""),
IF($C24="Monika Kotwani",_xlfn.XLOOKUP($B24,PROSPER_Kotwani!$1:$1,PROSPER_Kotwani!$50:$50,""),
IF($C24="Jonathan Wellner",_xlfn.XLOOKUP($B24,PROSPER_Wellner!$1:$1,PROSPER_Wellner!$50:$50,""),
IF($C24="Travis Harvey",_xlfn.XLOOKUP($B24,PROSPER_Harvey!$1:$1,PROSPER_Harvey!$50:$50,""),"")))))))="","",
IF($C24="Christopher Lobo",_xlfn.XLOOKUP($B24,PROSPER_Lobo!$1:$1,PROSPER_Lobo!$50:$50,""),
IF($C24="Naren Baliga",_xlfn.XLOOKUP($B24,PROSPER_Baliga!$1:$1,PROSPER_Baliga!$50:$50,""),
IF($C24="Thorsten Huhn",_xlfn.XLOOKUP($B24,PROSPER_Huhn!$1:$1,PROSPER_Huhn!$50:$50,""),
IF($C24="Nick Hull",_xlfn.XLOOKUP($B24,PROSPER_Hull!$1:$1,PROSPER_Hull!$50:$50,""),
IF($C24="Monika Kotwani",_xlfn.XLOOKUP($B24,PROSPER_Kotwani!$1:$1,PROSPER_Kotwani!$50:$50,""),
IF($C24="Jonathan Wellner",_xlfn.XLOOKUP($B24,PROSPER_Wellner!$1:$1,PROSPER_Wellner!$50:$50,""),
IF($C24="Travis Harvey",_xlfn.XLOOKUP($B24,PROSPER_Harvey!$1:$1,PROSPER_Harvey!$50:$50,""),"")))))))))</f>
        <v>No Score</v>
      </c>
      <c r="GV24" s="134" t="str">
        <f>IF(IF(IF($C24="Christopher Lobo",_xlfn.XLOOKUP($B24,PROSPER_Lobo!$1:$1,PROSPER_Lobo!$51:$51,""),
IF($C24="Naren Baliga",_xlfn.XLOOKUP($B24,PROSPER_Baliga!$1:$1,PROSPER_Baliga!$51:$51,""),
IF($C24="Thorsten Huhn",_xlfn.XLOOKUP($B24,PROSPER_Huhn!$1:$1,PROSPER_Huhn!$51:$51,""),
IF($C24="Nick Hull",_xlfn.XLOOKUP($B24,PROSPER_Hull!$1:$1,PROSPER_Hull!$51:$51,""),
IF($C24="Monika Kotwani",_xlfn.XLOOKUP($B24,PROSPER_Kotwani!$1:$1,PROSPER_Kotwani!$51:$51,""),
IF($C24="Jonathan Wellner",_xlfn.XLOOKUP($B24,PROSPER_Wellner!$1:$1,PROSPER_Wellner!$51:$51,""),
IF($C24="Travis Harvey",_xlfn.XLOOKUP($B24,PROSPER_Harvey!$1:$1,PROSPER_Harvey!$51:$51,""),"")))))))="","",
IF($C24="Christopher Lobo",_xlfn.XLOOKUP($B24,PROSPER_Lobo!$1:$1,PROSPER_Lobo!$51:$51,""),
IF($C24="Naren Baliga",_xlfn.XLOOKUP($B24,PROSPER_Baliga!$1:$1,PROSPER_Baliga!$51:$51,""),
IF($C24="Thorsten Huhn",_xlfn.XLOOKUP($B24,PROSPER_Huhn!$1:$1,PROSPER_Huhn!$51:$51,""),
IF($C24="Nick Hull",_xlfn.XLOOKUP($B24,PROSPER_Hull!$1:$1,PROSPER_Hull!$51:$51,""),
IF($C24="Monika Kotwani",_xlfn.XLOOKUP($B24,PROSPER_Kotwani!$1:$1,PROSPER_Kotwani!$51:$51,""),
IF($C24="Jonathan Wellner",_xlfn.XLOOKUP($B24,PROSPER_Wellner!$1:$1,PROSPER_Wellner!$51:$51,""),
IF($C24="Travis Harvey",_xlfn.XLOOKUP($B24,PROSPER_Harvey!$1:$1,PROSPER_Harvey!$51:$51,""),""))))))))="","No Comment",IF(IF($C24="Christopher Lobo",_xlfn.XLOOKUP($B24,PROSPER_Lobo!$1:$1,PROSPER_Lobo!$51:$51,""),
IF($C24="Naren Baliga",_xlfn.XLOOKUP($B24,PROSPER_Baliga!$1:$1,PROSPER_Baliga!$51:$51,""),
IF($C24="Thorsten Huhn",_xlfn.XLOOKUP($B24,PROSPER_Huhn!$1:$1,PROSPER_Huhn!$51:$51,""),
IF($C24="Nick Hull",_xlfn.XLOOKUP($B24,PROSPER_Hull!$1:$1,PROSPER_Hull!$51:$51,""),
IF($C24="Monika Kotwani",_xlfn.XLOOKUP($B24,PROSPER_Kotwani!$1:$1,PROSPER_Kotwani!$51:$51,""),
IF($C24="Jonathan Wellner",_xlfn.XLOOKUP($B24,PROSPER_Wellner!$1:$1,PROSPER_Wellner!$51:$51,""),
IF($C24="Travis Harvey",_xlfn.XLOOKUP($B24,PROSPER_Harvey!$1:$1,PROSPER_Harvey!$51:$51,""),"")))))))="","",
IF($C24="Christopher Lobo",_xlfn.XLOOKUP($B24,PROSPER_Lobo!$1:$1,PROSPER_Lobo!$51:$51,""),
IF($C24="Naren Baliga",_xlfn.XLOOKUP($B24,PROSPER_Baliga!$1:$1,PROSPER_Baliga!$51:$51,""),
IF($C24="Thorsten Huhn",_xlfn.XLOOKUP($B24,PROSPER_Huhn!$1:$1,PROSPER_Huhn!$51:$51,""),
IF($C24="Nick Hull",_xlfn.XLOOKUP($B24,PROSPER_Hull!$1:$1,PROSPER_Hull!$51:$51,""),
IF($C24="Monika Kotwani",_xlfn.XLOOKUP($B24,PROSPER_Kotwani!$1:$1,PROSPER_Kotwani!$51:$51,""),
IF($C24="Jonathan Wellner",_xlfn.XLOOKUP($B24,PROSPER_Wellner!$1:$1,PROSPER_Wellner!$51:$51,""),
IF($C24="Travis Harvey",_xlfn.XLOOKUP($B24,PROSPER_Harvey!$1:$1,PROSPER_Harvey!$51:$51,""),"")))))))))</f>
        <v>No Comment</v>
      </c>
      <c r="GW24" s="133">
        <f>_xlfn.XLOOKUP($B24,Vlookups_Local!B:B,Vlookups_Local!E:E,"N/A")</f>
        <v>0</v>
      </c>
      <c r="GX24" s="134" t="str">
        <f>IF(IF(IF($C24="Christopher Lobo",_xlfn.XLOOKUP($B24,PROSPER_Lobo!$1:$1,PROSPER_Lobo!$53:$53,""),
IF($C24="Naren Baliga",_xlfn.XLOOKUP($B24,PROSPER_Baliga!$1:$1,PROSPER_Baliga!$53:$53,""),
IF($C24="Thorsten Huhn",_xlfn.XLOOKUP($B24,PROSPER_Huhn!$1:$1,PROSPER_Huhn!$53:$53,""),
IF($C24="Nick Hull",_xlfn.XLOOKUP($B24,PROSPER_Hull!$1:$1,PROSPER_Hull!$53:$53,""),
IF($C24="Monika Kotwani",_xlfn.XLOOKUP($B24,PROSPER_Kotwani!$1:$1,PROSPER_Kotwani!$53:$53,""),
IF($C24="Jonathan Wellner",_xlfn.XLOOKUP($B24,PROSPER_Wellner!$1:$1,PROSPER_Wellner!$53:$53,""),
IF($C24="Travis Harvey",_xlfn.XLOOKUP($B24,PROSPER_Harvey!$1:$1,PROSPER_Harvey!$53:$53,""),"")))))))="","",
IF($C24="Christopher Lobo",_xlfn.XLOOKUP($B24,PROSPER_Lobo!$1:$1,PROSPER_Lobo!$53:$53,""),
IF($C24="Naren Baliga",_xlfn.XLOOKUP($B24,PROSPER_Baliga!$1:$1,PROSPER_Baliga!$53:$53,""),
IF($C24="Thorsten Huhn",_xlfn.XLOOKUP($B24,PROSPER_Huhn!$1:$1,PROSPER_Huhn!$53:$53,""),
IF($C24="Nick Hull",_xlfn.XLOOKUP($B24,PROSPER_Hull!$1:$1,PROSPER_Hull!$53:$53,""),
IF($C24="Monika Kotwani",_xlfn.XLOOKUP($B24,PROSPER_Kotwani!$1:$1,PROSPER_Kotwani!$53:$53,""),
IF($C24="Jonathan Wellner",_xlfn.XLOOKUP($B24,PROSPER_Wellner!$1:$1,PROSPER_Wellner!$53:$53,""),
IF($C24="Travis Harvey",_xlfn.XLOOKUP($B24,PROSPER_Harvey!$1:$1,PROSPER_Harvey!$53:$53,""),""))))))))="","No Comment",IF(IF($C24="Christopher Lobo",_xlfn.XLOOKUP($B24,PROSPER_Lobo!$1:$1,PROSPER_Lobo!$53:$53,""),
IF($C24="Naren Baliga",_xlfn.XLOOKUP($B24,PROSPER_Baliga!$1:$1,PROSPER_Baliga!$53:$53,""),
IF($C24="Thorsten Huhn",_xlfn.XLOOKUP($B24,PROSPER_Huhn!$1:$1,PROSPER_Huhn!$53:$53,""),
IF($C24="Nick Hull",_xlfn.XLOOKUP($B24,PROSPER_Hull!$1:$1,PROSPER_Hull!$53:$53,""),
IF($C24="Monika Kotwani",_xlfn.XLOOKUP($B24,PROSPER_Kotwani!$1:$1,PROSPER_Kotwani!$53:$53,""),
IF($C24="Jonathan Wellner",_xlfn.XLOOKUP($B24,PROSPER_Wellner!$1:$1,PROSPER_Wellner!$53:$53,""),
IF($C24="Travis Harvey",_xlfn.XLOOKUP($B24,PROSPER_Harvey!$1:$1,PROSPER_Harvey!$53:$53,""),"")))))))="","",
IF($C24="Christopher Lobo",_xlfn.XLOOKUP($B24,PROSPER_Lobo!$1:$1,PROSPER_Lobo!$53:$53,""),
IF($C24="Naren Baliga",_xlfn.XLOOKUP($B24,PROSPER_Baliga!$1:$1,PROSPER_Baliga!$53:$53,""),
IF($C24="Thorsten Huhn",_xlfn.XLOOKUP($B24,PROSPER_Huhn!$1:$1,PROSPER_Huhn!$53:$53,""),
IF($C24="Nick Hull",_xlfn.XLOOKUP($B24,PROSPER_Hull!$1:$1,PROSPER_Hull!$53:$53,""),
IF($C24="Monika Kotwani",_xlfn.XLOOKUP($B24,PROSPER_Kotwani!$1:$1,PROSPER_Kotwani!$53:$53,""),
IF($C24="Jonathan Wellner",_xlfn.XLOOKUP($B24,PROSPER_Wellner!$1:$1,PROSPER_Wellner!$53:$53,""),
IF($C24="Travis Harvey",_xlfn.XLOOKUP($B24,PROSPER_Harvey!$1:$1,PROSPER_Harvey!$53:$53,""),"")))))))))</f>
        <v>No Comment</v>
      </c>
      <c r="GY24" s="133" t="str">
        <f>IF(IF(IF($C24="Christopher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Kotwani",_xlfn.XLOOKUP($B24,PROSPER_Kotwani!$1:$1,PROSPER_Kotwani!$54:$54,""),
IF($C24="Jonathan Wellner",_xlfn.XLOOKUP($B24,PROSPER_Wellner!$1:$1,PROSPER_Wellner!$54:$54,""),
IF($C24="Travis Harvey",_xlfn.XLOOKUP($B24,PROSPER_Harvey!$1:$1,PROSPER_Harvey!$54:$54,""),"")))))))="","",
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Kotwani",_xlfn.XLOOKUP($B24,PROSPER_Kotwani!$1:$1,PROSPER_Kotwani!$54:$54,""),
IF($C24="Jonathan Wellner",_xlfn.XLOOKUP($B24,PROSPER_Wellner!$1:$1,PROSPER_Wellner!$54:$54,""),
IF($C24="Travis Harvey",_xlfn.XLOOKUP($B24,PROSPER_Harvey!$1:$1,PROSPER_Harvey!$54:$54,""),""))))))))="","No Score",IF(IF($C24="Christopher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Kotwani",_xlfn.XLOOKUP($B24,PROSPER_Kotwani!$1:$1,PROSPER_Kotwani!$54:$54,""),
IF($C24="Jonathan Wellner",_xlfn.XLOOKUP($B24,PROSPER_Wellner!$1:$1,PROSPER_Wellner!$54:$54,""),
IF($C24="Travis Harvey",_xlfn.XLOOKUP($B24,PROSPER_Harvey!$1:$1,PROSPER_Harvey!$54:$54,""),"")))))))="","",
IF($C24="Christopher Lobo",_xlfn.XLOOKUP($B24,PROSPER_Lobo!$1:$1,PROSPER_Lobo!$54:$54,""),
IF($C24="Naren Baliga",_xlfn.XLOOKUP($B24,PROSPER_Baliga!$1:$1,PROSPER_Baliga!$54:$54,""),
IF($C24="Thorsten Huhn",_xlfn.XLOOKUP($B24,PROSPER_Huhn!$1:$1,PROSPER_Huhn!$54:$54,""),
IF($C24="Nick Hull",_xlfn.XLOOKUP($B24,PROSPER_Hull!$1:$1,PROSPER_Hull!$54:$54,""),
IF($C24="Monika Kotwani",_xlfn.XLOOKUP($B24,PROSPER_Kotwani!$1:$1,PROSPER_Kotwani!$54:$54,""),
IF($C24="Jonathan Wellner",_xlfn.XLOOKUP($B24,PROSPER_Wellner!$1:$1,PROSPER_Wellner!$54:$54,""),
IF($C24="Travis Harvey",_xlfn.XLOOKUP($B24,PROSPER_Harvey!$1:$1,PROSPER_Harvey!$54:$54,""),"")))))))))</f>
        <v>No Score</v>
      </c>
      <c r="GZ24" s="134" t="str">
        <f>IF(IF(IF($C24="Christopher Lobo",_xlfn.XLOOKUP($B24,PROSPER_Lobo!$1:$1,PROSPER_Lobo!$55:$55,""),
IF($C24="Naren Baliga",_xlfn.XLOOKUP($B24,PROSPER_Baliga!$1:$1,PROSPER_Baliga!$55:$55,""),
IF($C24="Thorsten Huhn",_xlfn.XLOOKUP($B24,PROSPER_Huhn!$1:$1,PROSPER_Huhn!$55:$55,""),
IF($C24="Nick Hull",_xlfn.XLOOKUP($B24,PROSPER_Hull!$1:$1,PROSPER_Hull!$55:$55,""),
IF($C24="Monika Kotwani",_xlfn.XLOOKUP($B24,PROSPER_Kotwani!$1:$1,PROSPER_Kotwani!$55:$55,""),
IF($C24="Jonathan Wellner",_xlfn.XLOOKUP($B24,PROSPER_Wellner!$1:$1,PROSPER_Wellner!$55:$55,""),
IF($C24="Travis Harvey",_xlfn.XLOOKUP($B24,PROSPER_Harvey!$1:$1,PROSPER_Harvey!$55:$55,""),"")))))))="","",
IF($C24="Christopher Lobo",_xlfn.XLOOKUP($B24,PROSPER_Lobo!$1:$1,PROSPER_Lobo!$55:$55,""),
IF($C24="Naren Baliga",_xlfn.XLOOKUP($B24,PROSPER_Baliga!$1:$1,PROSPER_Baliga!$55:$55,""),
IF($C24="Thorsten Huhn",_xlfn.XLOOKUP($B24,PROSPER_Huhn!$1:$1,PROSPER_Huhn!$55:$55,""),
IF($C24="Nick Hull",_xlfn.XLOOKUP($B24,PROSPER_Hull!$1:$1,PROSPER_Hull!$55:$55,""),
IF($C24="Monika Kotwani",_xlfn.XLOOKUP($B24,PROSPER_Kotwani!$1:$1,PROSPER_Kotwani!$55:$55,""),
IF($C24="Jonathan Wellner",_xlfn.XLOOKUP($B24,PROSPER_Wellner!$1:$1,PROSPER_Wellner!$55:$55,""),
IF($C24="Travis Harvey",_xlfn.XLOOKUP($B24,PROSPER_Harvey!$1:$1,PROSPER_Harvey!$55:$55,""),""))))))))="","No Comment",IF(IF($C24="Christopher Lobo",_xlfn.XLOOKUP($B24,PROSPER_Lobo!$1:$1,PROSPER_Lobo!$55:$55,""),
IF($C24="Naren Baliga",_xlfn.XLOOKUP($B24,PROSPER_Baliga!$1:$1,PROSPER_Baliga!$55:$55,""),
IF($C24="Thorsten Huhn",_xlfn.XLOOKUP($B24,PROSPER_Huhn!$1:$1,PROSPER_Huhn!$55:$55,""),
IF($C24="Nick Hull",_xlfn.XLOOKUP($B24,PROSPER_Hull!$1:$1,PROSPER_Hull!$55:$55,""),
IF($C24="Monika Kotwani",_xlfn.XLOOKUP($B24,PROSPER_Kotwani!$1:$1,PROSPER_Kotwani!$55:$55,""),
IF($C24="Jonathan Wellner",_xlfn.XLOOKUP($B24,PROSPER_Wellner!$1:$1,PROSPER_Wellner!$55:$55,""),
IF($C24="Travis Harvey",_xlfn.XLOOKUP($B24,PROSPER_Harvey!$1:$1,PROSPER_Harvey!$55:$55,""),"")))))))="","",
IF($C24="Christopher Lobo",_xlfn.XLOOKUP($B24,PROSPER_Lobo!$1:$1,PROSPER_Lobo!$55:$55,""),
IF($C24="Naren Baliga",_xlfn.XLOOKUP($B24,PROSPER_Baliga!$1:$1,PROSPER_Baliga!$55:$55,""),
IF($C24="Thorsten Huhn",_xlfn.XLOOKUP($B24,PROSPER_Huhn!$1:$1,PROSPER_Huhn!$55:$55,""),
IF($C24="Nick Hull",_xlfn.XLOOKUP($B24,PROSPER_Hull!$1:$1,PROSPER_Hull!$55:$55,""),
IF($C24="Monika Kotwani",_xlfn.XLOOKUP($B24,PROSPER_Kotwani!$1:$1,PROSPER_Kotwani!$55:$55,""),
IF($C24="Jonathan Wellner",_xlfn.XLOOKUP($B24,PROSPER_Wellner!$1:$1,PROSPER_Wellner!$55:$55,""),
IF($C24="Travis Harvey",_xlfn.XLOOKUP($B24,PROSPER_Harvey!$1:$1,PROSPER_Harvey!$55:$55,""),"")))))))))</f>
        <v>No Comment</v>
      </c>
      <c r="HA24" s="133" t="str">
        <f>IF(IF(IF($C24="Christopher Lobo",_xlfn.XLOOKUP($B24,PROSPER_Lobo!$1:$1,PROSPER_Lobo!$56:$56,""),
IF($C24="Naren Baliga",_xlfn.XLOOKUP($B24,PROSPER_Baliga!$1:$1,PROSPER_Baliga!$56:$56,""),
IF($C24="Thorsten Huhn",_xlfn.XLOOKUP($B24,PROSPER_Huhn!$1:$1,PROSPER_Huhn!$56:$56,""),
IF($C24="Nick Hull",_xlfn.XLOOKUP($B24,PROSPER_Hull!$1:$1,PROSPER_Hull!$56:$56,""),
IF($C24="Monika Kotwani",_xlfn.XLOOKUP($B24,PROSPER_Kotwani!$1:$1,PROSPER_Kotwani!$56:$56,""),
IF($C24="Jonathan Wellner",_xlfn.XLOOKUP($B24,PROSPER_Wellner!$1:$1,PROSPER_Wellner!$56:$56,""),
IF($C24="Travis Harvey",_xlfn.XLOOKUP($B24,PROSPER_Harvey!$1:$1,PROSPER_Harvey!$56:$56,""),"")))))))="","",
IF($C24="Christopher Lobo",_xlfn.XLOOKUP($B24,PROSPER_Lobo!$1:$1,PROSPER_Lobo!$56:$56,""),
IF($C24="Naren Baliga",_xlfn.XLOOKUP($B24,PROSPER_Baliga!$1:$1,PROSPER_Baliga!$56:$56,""),
IF($C24="Thorsten Huhn",_xlfn.XLOOKUP($B24,PROSPER_Huhn!$1:$1,PROSPER_Huhn!$56:$56,""),
IF($C24="Nick Hull",_xlfn.XLOOKUP($B24,PROSPER_Hull!$1:$1,PROSPER_Hull!$56:$56,""),
IF($C24="Monika Kotwani",_xlfn.XLOOKUP($B24,PROSPER_Kotwani!$1:$1,PROSPER_Kotwani!$56:$56,""),
IF($C24="Jonathan Wellner",_xlfn.XLOOKUP($B24,PROSPER_Wellner!$1:$1,PROSPER_Wellner!$56:$56,""),
IF($C24="Travis Harvey",_xlfn.XLOOKUP($B24,PROSPER_Harvey!$1:$1,PROSPER_Harvey!$56:$56,""),""))))))))="","No Score",IF(IF($C24="Christopher Lobo",_xlfn.XLOOKUP($B24,PROSPER_Lobo!$1:$1,PROSPER_Lobo!$56:$56,""),
IF($C24="Naren Baliga",_xlfn.XLOOKUP($B24,PROSPER_Baliga!$1:$1,PROSPER_Baliga!$56:$56,""),
IF($C24="Thorsten Huhn",_xlfn.XLOOKUP($B24,PROSPER_Huhn!$1:$1,PROSPER_Huhn!$56:$56,""),
IF($C24="Nick Hull",_xlfn.XLOOKUP($B24,PROSPER_Hull!$1:$1,PROSPER_Hull!$56:$56,""),
IF($C24="Monika Kotwani",_xlfn.XLOOKUP($B24,PROSPER_Kotwani!$1:$1,PROSPER_Kotwani!$56:$56,""),
IF($C24="Jonathan Wellner",_xlfn.XLOOKUP($B24,PROSPER_Wellner!$1:$1,PROSPER_Wellner!$56:$56,""),
IF($C24="Travis Harvey",_xlfn.XLOOKUP($B24,PROSPER_Harvey!$1:$1,PROSPER_Harvey!$56:$56,""),"")))))))="","",
IF($C24="Christopher Lobo",_xlfn.XLOOKUP($B24,PROSPER_Lobo!$1:$1,PROSPER_Lobo!$56:$56,""),
IF($C24="Naren Baliga",_xlfn.XLOOKUP($B24,PROSPER_Baliga!$1:$1,PROSPER_Baliga!$56:$56,""),
IF($C24="Thorsten Huhn",_xlfn.XLOOKUP($B24,PROSPER_Huhn!$1:$1,PROSPER_Huhn!$56:$56,""),
IF($C24="Nick Hull",_xlfn.XLOOKUP($B24,PROSPER_Hull!$1:$1,PROSPER_Hull!$56:$56,""),
IF($C24="Monika Kotwani",_xlfn.XLOOKUP($B24,PROSPER_Kotwani!$1:$1,PROSPER_Kotwani!$56:$56,""),
IF($C24="Jonathan Wellner",_xlfn.XLOOKUP($B24,PROSPER_Wellner!$1:$1,PROSPER_Wellner!$56:$56,""),
IF($C24="Travis Harvey",_xlfn.XLOOKUP($B24,PROSPER_Harvey!$1:$1,PROSPER_Harvey!$56:$56,""),"")))))))))</f>
        <v>No Score</v>
      </c>
      <c r="HB24" s="134" t="str">
        <f>IF(IF(IF($C24="Christopher Lobo",_xlfn.XLOOKUP($B24,PROSPER_Lobo!$1:$1,PROSPER_Lobo!$57:$57,""),
IF($C24="Naren Baliga",_xlfn.XLOOKUP($B24,PROSPER_Baliga!$1:$1,PROSPER_Baliga!$57:$57,""),
IF($C24="Thorsten Huhn",_xlfn.XLOOKUP($B24,PROSPER_Huhn!$1:$1,PROSPER_Huhn!$57:$57,""),
IF($C24="Nick Hull",_xlfn.XLOOKUP($B24,PROSPER_Hull!$1:$1,PROSPER_Hull!$57:$57,""),
IF($C24="Monika Kotwani",_xlfn.XLOOKUP($B24,PROSPER_Kotwani!$1:$1,PROSPER_Kotwani!$57:$57,""),
IF($C24="Jonathan Wellner",_xlfn.XLOOKUP($B24,PROSPER_Wellner!$1:$1,PROSPER_Wellner!$57:$57,""),
IF($C24="Travis Harvey",_xlfn.XLOOKUP($B24,PROSPER_Harvey!$1:$1,PROSPER_Harvey!$57:$57,""),"")))))))="","",
IF($C24="Christopher Lobo",_xlfn.XLOOKUP($B24,PROSPER_Lobo!$1:$1,PROSPER_Lobo!$57:$57,""),
IF($C24="Naren Baliga",_xlfn.XLOOKUP($B24,PROSPER_Baliga!$1:$1,PROSPER_Baliga!$57:$57,""),
IF($C24="Thorsten Huhn",_xlfn.XLOOKUP($B24,PROSPER_Huhn!$1:$1,PROSPER_Huhn!$57:$57,""),
IF($C24="Nick Hull",_xlfn.XLOOKUP($B24,PROSPER_Hull!$1:$1,PROSPER_Hull!$57:$57,""),
IF($C24="Monika Kotwani",_xlfn.XLOOKUP($B24,PROSPER_Kotwani!$1:$1,PROSPER_Kotwani!$57:$57,""),
IF($C24="Jonathan Wellner",_xlfn.XLOOKUP($B24,PROSPER_Wellner!$1:$1,PROSPER_Wellner!$57:$57,""),
IF($C24="Travis Harvey",_xlfn.XLOOKUP($B24,PROSPER_Harvey!$1:$1,PROSPER_Harvey!$57:$57,""),""))))))))="","No Comment",IF(IF($C24="Christopher Lobo",_xlfn.XLOOKUP($B24,PROSPER_Lobo!$1:$1,PROSPER_Lobo!$57:$57,""),
IF($C24="Naren Baliga",_xlfn.XLOOKUP($B24,PROSPER_Baliga!$1:$1,PROSPER_Baliga!$57:$57,""),
IF($C24="Thorsten Huhn",_xlfn.XLOOKUP($B24,PROSPER_Huhn!$1:$1,PROSPER_Huhn!$57:$57,""),
IF($C24="Nick Hull",_xlfn.XLOOKUP($B24,PROSPER_Hull!$1:$1,PROSPER_Hull!$57:$57,""),
IF($C24="Monika Kotwani",_xlfn.XLOOKUP($B24,PROSPER_Kotwani!$1:$1,PROSPER_Kotwani!$57:$57,""),
IF($C24="Jonathan Wellner",_xlfn.XLOOKUP($B24,PROSPER_Wellner!$1:$1,PROSPER_Wellner!$57:$57,""),
IF($C24="Travis Harvey",_xlfn.XLOOKUP($B24,PROSPER_Harvey!$1:$1,PROSPER_Harvey!$57:$57,""),"")))))))="","",
IF($C24="Christopher Lobo",_xlfn.XLOOKUP($B24,PROSPER_Lobo!$1:$1,PROSPER_Lobo!$57:$57,""),
IF($C24="Naren Baliga",_xlfn.XLOOKUP($B24,PROSPER_Baliga!$1:$1,PROSPER_Baliga!$57:$57,""),
IF($C24="Thorsten Huhn",_xlfn.XLOOKUP($B24,PROSPER_Huhn!$1:$1,PROSPER_Huhn!$57:$57,""),
IF($C24="Nick Hull",_xlfn.XLOOKUP($B24,PROSPER_Hull!$1:$1,PROSPER_Hull!$57:$57,""),
IF($C24="Monika Kotwani",_xlfn.XLOOKUP($B24,PROSPER_Kotwani!$1:$1,PROSPER_Kotwani!$57:$57,""),
IF($C24="Jonathan Wellner",_xlfn.XLOOKUP($B24,PROSPER_Wellner!$1:$1,PROSPER_Wellner!$57:$57,""),
IF($C24="Travis Harvey",_xlfn.XLOOKUP($B24,PROSPER_Harvey!$1:$1,PROSPER_Harvey!$57:$57,""),"")))))))))</f>
        <v>No Comment</v>
      </c>
      <c r="HC24" s="192">
        <f t="shared" si="202"/>
        <v>0</v>
      </c>
      <c r="HD24" s="135" t="str">
        <f>_xlfn.XLOOKUP(B24,PROSPERInitial_Query!$E:$E,PROSPERInitial_Query!$AK:$AK,"",,-1)</f>
        <v/>
      </c>
      <c r="HE24" s="136" t="str">
        <f t="shared" si="94"/>
        <v>James Atkinson4 - SuccessServices Quality</v>
      </c>
      <c r="HF24" s="136" t="str">
        <f>_xlfn.XLOOKUP(HE24,PROSPERDelta_Query!BK:BK,PROSPERDelta_Query!AX:AX,"",,-1)</f>
        <v/>
      </c>
      <c r="HG24" s="137" t="str">
        <f t="shared" si="203"/>
        <v>N/A</v>
      </c>
      <c r="HH24" s="137" t="str">
        <f>IF(IF(IF($C24="Christopher Lobo",_xlfn.XLOOKUP($B24,PROSPER_Lobo!$1:$1,PROSPER_Lobo!$58:$58,""),
IF($C24="Naren Baliga",_xlfn.XLOOKUP($B24,PROSPER_Baliga!$1:$1,PROSPER_Baliga!$58:$58,""),
IF($C24="Thorsten Huhn",_xlfn.XLOOKUP($B24,PROSPER_Huhn!$1:$1,PROSPER_Huhn!$58:$58,""),
IF($C24="Nick Hull",_xlfn.XLOOKUP($B24,PROSPER_Hull!$1:$1,PROSPER_Hull!$58:$58,""),
IF($C24="Monika Kotwani",_xlfn.XLOOKUP($B24,PROSPER_Kotwani!$1:$1,PROSPER_Kotwani!$58:$58,""),
IF($C24="Jonathan Wellner",_xlfn.XLOOKUP($B24,PROSPER_Wellner!$1:$1,PROSPER_Wellner!$58:$58,""),
IF($C24="Travis Harvey",_xlfn.XLOOKUP($B24,PROSPER_Harvey!$1:$1,PROSPER_Harvey!$58:$58,""),"")))))))="","",
IF($C24="Christopher Lobo",_xlfn.XLOOKUP($B24,PROSPER_Lobo!$1:$1,PROSPER_Lobo!$58:$58,""),
IF($C24="Naren Baliga",_xlfn.XLOOKUP($B24,PROSPER_Baliga!$1:$1,PROSPER_Baliga!$58:$58,""),
IF($C24="Thorsten Huhn",_xlfn.XLOOKUP($B24,PROSPER_Huhn!$1:$1,PROSPER_Huhn!$58:$58,""),
IF($C24="Nick Hull",_xlfn.XLOOKUP($B24,PROSPER_Hull!$1:$1,PROSPER_Hull!$58:$58,""),
IF($C24="Monika Kotwani",_xlfn.XLOOKUP($B24,PROSPER_Kotwani!$1:$1,PROSPER_Kotwani!$58:$58,""),
IF($C24="Jonathan Wellner",_xlfn.XLOOKUP($B24,PROSPER_Wellner!$1:$1,PROSPER_Wellner!$58:$58,""),
IF($C24="Travis Harvey",_xlfn.XLOOKUP($B24,PROSPER_Harvey!$1:$1,PROSPER_Harvey!$58:$58,""),""))))))))="","No Score",IF(IF($C24="Christopher Lobo",_xlfn.XLOOKUP($B24,PROSPER_Lobo!$1:$1,PROSPER_Lobo!$58:$58,""),
IF($C24="Naren Baliga",_xlfn.XLOOKUP($B24,PROSPER_Baliga!$1:$1,PROSPER_Baliga!$58:$58,""),
IF($C24="Thorsten Huhn",_xlfn.XLOOKUP($B24,PROSPER_Huhn!$1:$1,PROSPER_Huhn!$58:$58,""),
IF($C24="Nick Hull",_xlfn.XLOOKUP($B24,PROSPER_Hull!$1:$1,PROSPER_Hull!$58:$58,""),
IF($C24="Monika Kotwani",_xlfn.XLOOKUP($B24,PROSPER_Kotwani!$1:$1,PROSPER_Kotwani!$58:$58,""),
IF($C24="Jonathan Wellner",_xlfn.XLOOKUP($B24,PROSPER_Wellner!$1:$1,PROSPER_Wellner!$58:$58,""),
IF($C24="Travis Harvey",_xlfn.XLOOKUP($B24,PROSPER_Harvey!$1:$1,PROSPER_Harvey!$58:$58,""),"")))))))="","",
IF($C24="Christopher Lobo",_xlfn.XLOOKUP($B24,PROSPER_Lobo!$1:$1,PROSPER_Lobo!$58:$58,""),
IF($C24="Naren Baliga",_xlfn.XLOOKUP($B24,PROSPER_Baliga!$1:$1,PROSPER_Baliga!$58:$58,""),
IF($C24="Thorsten Huhn",_xlfn.XLOOKUP($B24,PROSPER_Huhn!$1:$1,PROSPER_Huhn!$58:$58,""),
IF($C24="Nick Hull",_xlfn.XLOOKUP($B24,PROSPER_Hull!$1:$1,PROSPER_Hull!$58:$58,""),
IF($C24="Monika Kotwani",_xlfn.XLOOKUP($B24,PROSPER_Kotwani!$1:$1,PROSPER_Kotwani!$58:$58,""),
IF($C24="Jonathan Wellner",_xlfn.XLOOKUP($B24,PROSPER_Wellner!$1:$1,PROSPER_Wellner!$58:$58,""),
IF($C24="Travis Harvey",_xlfn.XLOOKUP($B24,PROSPER_Harvey!$1:$1,PROSPER_Harvey!$58:$58,""),"")))))))))</f>
        <v>No Score</v>
      </c>
      <c r="HI24" s="138" t="str">
        <f>IF(IF(IF($C24="Christopher Lobo",_xlfn.XLOOKUP($B24,PROSPER_Lobo!$1:$1,PROSPER_Lobo!$59:$59,""),
IF($C24="Naren Baliga",_xlfn.XLOOKUP($B24,PROSPER_Baliga!$1:$1,PROSPER_Baliga!$59:$59,""),
IF($C24="Thorsten Huhn",_xlfn.XLOOKUP($B24,PROSPER_Huhn!$1:$1,PROSPER_Huhn!$59:$59,""),
IF($C24="Nick Hull",_xlfn.XLOOKUP($B24,PROSPER_Hull!$1:$1,PROSPER_Hull!$59:$59,""),
IF($C24="Monika Kotwani",_xlfn.XLOOKUP($B24,PROSPER_Kotwani!$1:$1,PROSPER_Kotwani!$59:$59,""),
IF($C24="Jonathan Wellner",_xlfn.XLOOKUP($B24,PROSPER_Wellner!$1:$1,PROSPER_Wellner!$59:$59,""),
IF($C24="Travis Harvey",_xlfn.XLOOKUP($B24,PROSPER_Harvey!$1:$1,PROSPER_Harvey!$59:$59,""),"")))))))="","",
IF($C24="Christopher Lobo",_xlfn.XLOOKUP($B24,PROSPER_Lobo!$1:$1,PROSPER_Lobo!$59:$59,""),
IF($C24="Naren Baliga",_xlfn.XLOOKUP($B24,PROSPER_Baliga!$1:$1,PROSPER_Baliga!$59:$59,""),
IF($C24="Thorsten Huhn",_xlfn.XLOOKUP($B24,PROSPER_Huhn!$1:$1,PROSPER_Huhn!$59:$59,""),
IF($C24="Nick Hull",_xlfn.XLOOKUP($B24,PROSPER_Hull!$1:$1,PROSPER_Hull!$59:$59,""),
IF($C24="Monika Kotwani",_xlfn.XLOOKUP($B24,PROSPER_Kotwani!$1:$1,PROSPER_Kotwani!$59:$59,""),
IF($C24="Jonathan Wellner",_xlfn.XLOOKUP($B24,PROSPER_Wellner!$1:$1,PROSPER_Wellner!$59:$59,""),
IF($C24="Travis Harvey",_xlfn.XLOOKUP($B24,PROSPER_Harvey!$1:$1,PROSPER_Harvey!$59:$59,""),""))))))))="","No Comment",IF(IF($C24="Christopher Lobo",_xlfn.XLOOKUP($B24,PROSPER_Lobo!$1:$1,PROSPER_Lobo!$59:$59,""),
IF($C24="Naren Baliga",_xlfn.XLOOKUP($B24,PROSPER_Baliga!$1:$1,PROSPER_Baliga!$59:$59,""),
IF($C24="Thorsten Huhn",_xlfn.XLOOKUP($B24,PROSPER_Huhn!$1:$1,PROSPER_Huhn!$59:$59,""),
IF($C24="Nick Hull",_xlfn.XLOOKUP($B24,PROSPER_Hull!$1:$1,PROSPER_Hull!$59:$59,""),
IF($C24="Monika Kotwani",_xlfn.XLOOKUP($B24,PROSPER_Kotwani!$1:$1,PROSPER_Kotwani!$59:$59,""),
IF($C24="Jonathan Wellner",_xlfn.XLOOKUP($B24,PROSPER_Wellner!$1:$1,PROSPER_Wellner!$59:$59,""),
IF($C24="Travis Harvey",_xlfn.XLOOKUP($B24,PROSPER_Harvey!$1:$1,PROSPER_Harvey!$59:$59,""),"")))))))="","",
IF($C24="Christopher Lobo",_xlfn.XLOOKUP($B24,PROSPER_Lobo!$1:$1,PROSPER_Lobo!$59:$59,""),
IF($C24="Naren Baliga",_xlfn.XLOOKUP($B24,PROSPER_Baliga!$1:$1,PROSPER_Baliga!$59:$59,""),
IF($C24="Thorsten Huhn",_xlfn.XLOOKUP($B24,PROSPER_Huhn!$1:$1,PROSPER_Huhn!$59:$59,""),
IF($C24="Nick Hull",_xlfn.XLOOKUP($B24,PROSPER_Hull!$1:$1,PROSPER_Hull!$59:$59,""),
IF($C24="Monika Kotwani",_xlfn.XLOOKUP($B24,PROSPER_Kotwani!$1:$1,PROSPER_Kotwani!$59:$59,""),
IF($C24="Jonathan Wellner",_xlfn.XLOOKUP($B24,PROSPER_Wellner!$1:$1,PROSPER_Wellner!$59:$59,""),
IF($C24="Travis Harvey",_xlfn.XLOOKUP($B24,PROSPER_Harvey!$1:$1,PROSPER_Harvey!$59:$59,""),"")))))))))</f>
        <v>No Comment</v>
      </c>
      <c r="HJ24" s="188" t="str">
        <f t="shared" si="204"/>
        <v>N/A</v>
      </c>
      <c r="HK24" s="135" t="str">
        <f>_xlfn.XLOOKUP(B24,PROSPERInitial_Query!$E:$E,PROSPERInitial_Query!$AL:$AL,"",,-1)</f>
        <v/>
      </c>
      <c r="HL24" s="136" t="str">
        <f t="shared" si="97"/>
        <v>James Atkinson4 - SuccessEscalation Management</v>
      </c>
      <c r="HM24" s="136" t="str">
        <f>_xlfn.XLOOKUP(HL24,PROSPERDelta_Query!BK:BK,PROSPERDelta_Query!AY:AY,"",,-1)</f>
        <v/>
      </c>
      <c r="HN24" s="137" t="str">
        <f t="shared" si="205"/>
        <v>N/A</v>
      </c>
      <c r="HO24" s="137" t="str">
        <f>IF(IF(IF($C24="Christopher Lobo",_xlfn.XLOOKUP($B24,PROSPER_Lobo!$1:$1,PROSPER_Lobo!$60:$60,""),
IF($C24="Naren Baliga",_xlfn.XLOOKUP($B24,PROSPER_Baliga!$1:$1,PROSPER_Baliga!$60:$60,""),
IF($C24="Thorsten Huhn",_xlfn.XLOOKUP($B24,PROSPER_Huhn!$1:$1,PROSPER_Huhn!$60:$60,""),
IF($C24="Nick Hull",_xlfn.XLOOKUP($B24,PROSPER_Hull!$1:$1,PROSPER_Hull!$60:$60,""),
IF($C24="Monika Kotwani",_xlfn.XLOOKUP($B24,PROSPER_Kotwani!$1:$1,PROSPER_Kotwani!$60:$60,""),
IF($C24="Jonathan Wellner",_xlfn.XLOOKUP($B24,PROSPER_Wellner!$1:$1,PROSPER_Wellner!$60:$60,""),
IF($C24="Travis Harvey",_xlfn.XLOOKUP($B24,PROSPER_Harvey!$1:$1,PROSPER_Harvey!$60:$60,""),"")))))))="","",
IF($C24="Christopher Lobo",_xlfn.XLOOKUP($B24,PROSPER_Lobo!$1:$1,PROSPER_Lobo!$60:$60,""),
IF($C24="Naren Baliga",_xlfn.XLOOKUP($B24,PROSPER_Baliga!$1:$1,PROSPER_Baliga!$60:$60,""),
IF($C24="Thorsten Huhn",_xlfn.XLOOKUP($B24,PROSPER_Huhn!$1:$1,PROSPER_Huhn!$60:$60,""),
IF($C24="Nick Hull",_xlfn.XLOOKUP($B24,PROSPER_Hull!$1:$1,PROSPER_Hull!$60:$60,""),
IF($C24="Monika Kotwani",_xlfn.XLOOKUP($B24,PROSPER_Kotwani!$1:$1,PROSPER_Kotwani!$60:$60,""),
IF($C24="Jonathan Wellner",_xlfn.XLOOKUP($B24,PROSPER_Wellner!$1:$1,PROSPER_Wellner!$60:$60,""),
IF($C24="Travis Harvey",_xlfn.XLOOKUP($B24,PROSPER_Harvey!$1:$1,PROSPER_Harvey!$60:$60,""),""))))))))="","No Score",IF(IF($C24="Christopher Lobo",_xlfn.XLOOKUP($B24,PROSPER_Lobo!$1:$1,PROSPER_Lobo!$60:$60,""),
IF($C24="Naren Baliga",_xlfn.XLOOKUP($B24,PROSPER_Baliga!$1:$1,PROSPER_Baliga!$60:$60,""),
IF($C24="Thorsten Huhn",_xlfn.XLOOKUP($B24,PROSPER_Huhn!$1:$1,PROSPER_Huhn!$60:$60,""),
IF($C24="Nick Hull",_xlfn.XLOOKUP($B24,PROSPER_Hull!$1:$1,PROSPER_Hull!$60:$60,""),
IF($C24="Monika Kotwani",_xlfn.XLOOKUP($B24,PROSPER_Kotwani!$1:$1,PROSPER_Kotwani!$60:$60,""),
IF($C24="Jonathan Wellner",_xlfn.XLOOKUP($B24,PROSPER_Wellner!$1:$1,PROSPER_Wellner!$60:$60,""),
IF($C24="Travis Harvey",_xlfn.XLOOKUP($B24,PROSPER_Harvey!$1:$1,PROSPER_Harvey!$60:$60,""),"")))))))="","",
IF($C24="Christopher Lobo",_xlfn.XLOOKUP($B24,PROSPER_Lobo!$1:$1,PROSPER_Lobo!$60:$60,""),
IF($C24="Naren Baliga",_xlfn.XLOOKUP($B24,PROSPER_Baliga!$1:$1,PROSPER_Baliga!$60:$60,""),
IF($C24="Thorsten Huhn",_xlfn.XLOOKUP($B24,PROSPER_Huhn!$1:$1,PROSPER_Huhn!$60:$60,""),
IF($C24="Nick Hull",_xlfn.XLOOKUP($B24,PROSPER_Hull!$1:$1,PROSPER_Hull!$60:$60,""),
IF($C24="Monika Kotwani",_xlfn.XLOOKUP($B24,PROSPER_Kotwani!$1:$1,PROSPER_Kotwani!$60:$60,""),
IF($C24="Jonathan Wellner",_xlfn.XLOOKUP($B24,PROSPER_Wellner!$1:$1,PROSPER_Wellner!$60:$60,""),
IF($C24="Travis Harvey",_xlfn.XLOOKUP($B24,PROSPER_Harvey!$1:$1,PROSPER_Harvey!$60:$60,""),"")))))))))</f>
        <v>No Score</v>
      </c>
      <c r="HP24" s="138" t="str">
        <f>IF(IF(IF($C24="Christopher Lobo",_xlfn.XLOOKUP($B24,PROSPER_Lobo!$1:$1,PROSPER_Lobo!$61:$61,""),
IF($C24="Naren Baliga",_xlfn.XLOOKUP($B24,PROSPER_Baliga!$1:$1,PROSPER_Baliga!$61:$61,""),
IF($C24="Thorsten Huhn",_xlfn.XLOOKUP($B24,PROSPER_Huhn!$1:$1,PROSPER_Huhn!$61:$61,""),
IF($C24="Nick Hull",_xlfn.XLOOKUP($B24,PROSPER_Hull!$1:$1,PROSPER_Hull!$61:$61,""),
IF($C24="Monika Kotwani",_xlfn.XLOOKUP($B24,PROSPER_Kotwani!$1:$1,PROSPER_Kotwani!$61:$61,""),
IF($C24="Jonathan Wellner",_xlfn.XLOOKUP($B24,PROSPER_Wellner!$1:$1,PROSPER_Wellner!$61:$61,""),
IF($C24="Travis Harvey",_xlfn.XLOOKUP($B24,PROSPER_Harvey!$1:$1,PROSPER_Harvey!$61:$61,""),"")))))))="","",
IF($C24="Christopher Lobo",_xlfn.XLOOKUP($B24,PROSPER_Lobo!$1:$1,PROSPER_Lobo!$61:$61,""),
IF($C24="Naren Baliga",_xlfn.XLOOKUP($B24,PROSPER_Baliga!$1:$1,PROSPER_Baliga!$61:$61,""),
IF($C24="Thorsten Huhn",_xlfn.XLOOKUP($B24,PROSPER_Huhn!$1:$1,PROSPER_Huhn!$61:$61,""),
IF($C24="Nick Hull",_xlfn.XLOOKUP($B24,PROSPER_Hull!$1:$1,PROSPER_Hull!$61:$61,""),
IF($C24="Monika Kotwani",_xlfn.XLOOKUP($B24,PROSPER_Kotwani!$1:$1,PROSPER_Kotwani!$61:$61,""),
IF($C24="Jonathan Wellner",_xlfn.XLOOKUP($B24,PROSPER_Wellner!$1:$1,PROSPER_Wellner!$61:$61,""),
IF($C24="Travis Harvey",_xlfn.XLOOKUP($B24,PROSPER_Harvey!$1:$1,PROSPER_Harvey!$61:$61,""),""))))))))="","No Comment",IF(IF($C24="Christopher Lobo",_xlfn.XLOOKUP($B24,PROSPER_Lobo!$1:$1,PROSPER_Lobo!$61:$61,""),
IF($C24="Naren Baliga",_xlfn.XLOOKUP($B24,PROSPER_Baliga!$1:$1,PROSPER_Baliga!$61:$61,""),
IF($C24="Thorsten Huhn",_xlfn.XLOOKUP($B24,PROSPER_Huhn!$1:$1,PROSPER_Huhn!$61:$61,""),
IF($C24="Nick Hull",_xlfn.XLOOKUP($B24,PROSPER_Hull!$1:$1,PROSPER_Hull!$61:$61,""),
IF($C24="Monika Kotwani",_xlfn.XLOOKUP($B24,PROSPER_Kotwani!$1:$1,PROSPER_Kotwani!$61:$61,""),
IF($C24="Jonathan Wellner",_xlfn.XLOOKUP($B24,PROSPER_Wellner!$1:$1,PROSPER_Wellner!$61:$61,""),
IF($C24="Travis Harvey",_xlfn.XLOOKUP($B24,PROSPER_Harvey!$1:$1,PROSPER_Harvey!$61:$61,""),"")))))))="","",
IF($C24="Christopher Lobo",_xlfn.XLOOKUP($B24,PROSPER_Lobo!$1:$1,PROSPER_Lobo!$61:$61,""),
IF($C24="Naren Baliga",_xlfn.XLOOKUP($B24,PROSPER_Baliga!$1:$1,PROSPER_Baliga!$61:$61,""),
IF($C24="Thorsten Huhn",_xlfn.XLOOKUP($B24,PROSPER_Huhn!$1:$1,PROSPER_Huhn!$61:$61,""),
IF($C24="Nick Hull",_xlfn.XLOOKUP($B24,PROSPER_Hull!$1:$1,PROSPER_Hull!$61:$61,""),
IF($C24="Monika Kotwani",_xlfn.XLOOKUP($B24,PROSPER_Kotwani!$1:$1,PROSPER_Kotwani!$61:$61,""),
IF($C24="Jonathan Wellner",_xlfn.XLOOKUP($B24,PROSPER_Wellner!$1:$1,PROSPER_Wellner!$61:$61,""),
IF($C24="Travis Harvey",_xlfn.XLOOKUP($B24,PROSPER_Harvey!$1:$1,PROSPER_Harvey!$61:$61,""),"")))))))))</f>
        <v>No Comment</v>
      </c>
      <c r="HQ24" s="188" t="str">
        <f t="shared" si="206"/>
        <v>N/A</v>
      </c>
      <c r="HR24" s="135" t="str">
        <f>_xlfn.XLOOKUP(B24,PROSPERInitial_Query!$E:$E,PROSPERInitial_Query!$AM:$AM,"",,-1)</f>
        <v/>
      </c>
      <c r="HS24" s="136" t="str">
        <f t="shared" si="100"/>
        <v>James Atkinson4 - SuccessExpanding / Renewing the Business</v>
      </c>
      <c r="HT24" s="136" t="str">
        <f>_xlfn.XLOOKUP(HS24,PROSPERDelta_Query!BK:BK,PROSPERDelta_Query!AZ:AZ,"",,-1)</f>
        <v/>
      </c>
      <c r="HU24" s="137" t="str">
        <f t="shared" si="207"/>
        <v>N/A</v>
      </c>
      <c r="HV24" s="137" t="str">
        <f>IF(IF(IF($C24="Christopher Lobo",_xlfn.XLOOKUP($B24,PROSPER_Lobo!$1:$1,PROSPER_Lobo!$62:$62,""),
IF($C24="Naren Baliga",_xlfn.XLOOKUP($B24,PROSPER_Baliga!$1:$1,PROSPER_Baliga!$62:$62,""),
IF($C24="Thorsten Huhn",_xlfn.XLOOKUP($B24,PROSPER_Huhn!$1:$1,PROSPER_Huhn!$62:$62,""),
IF($C24="Nick Hull",_xlfn.XLOOKUP($B24,PROSPER_Hull!$1:$1,PROSPER_Hull!$62:$62,""),
IF($C24="Monika Kotwani",_xlfn.XLOOKUP($B24,PROSPER_Kotwani!$1:$1,PROSPER_Kotwani!$62:$62,""),
IF($C24="Jonathan Wellner",_xlfn.XLOOKUP($B24,PROSPER_Wellner!$1:$1,PROSPER_Wellner!$62:$62,""),
IF($C24="Travis Harvey",_xlfn.XLOOKUP($B24,PROSPER_Harvey!$1:$1,PROSPER_Harvey!$62:$62,""),"")))))))="","",
IF($C24="Christopher Lobo",_xlfn.XLOOKUP($B24,PROSPER_Lobo!$1:$1,PROSPER_Lobo!$62:$62,""),
IF($C24="Naren Baliga",_xlfn.XLOOKUP($B24,PROSPER_Baliga!$1:$1,PROSPER_Baliga!$62:$62,""),
IF($C24="Thorsten Huhn",_xlfn.XLOOKUP($B24,PROSPER_Huhn!$1:$1,PROSPER_Huhn!$62:$62,""),
IF($C24="Nick Hull",_xlfn.XLOOKUP($B24,PROSPER_Hull!$1:$1,PROSPER_Hull!$62:$62,""),
IF($C24="Monika Kotwani",_xlfn.XLOOKUP($B24,PROSPER_Kotwani!$1:$1,PROSPER_Kotwani!$62:$62,""),
IF($C24="Jonathan Wellner",_xlfn.XLOOKUP($B24,PROSPER_Wellner!$1:$1,PROSPER_Wellner!$62:$62,""),
IF($C24="Travis Harvey",_xlfn.XLOOKUP($B24,PROSPER_Harvey!$1:$1,PROSPER_Harvey!$62:$62,""),""))))))))="","No Score",IF(IF($C24="Christopher Lobo",_xlfn.XLOOKUP($B24,PROSPER_Lobo!$1:$1,PROSPER_Lobo!$62:$62,""),
IF($C24="Naren Baliga",_xlfn.XLOOKUP($B24,PROSPER_Baliga!$1:$1,PROSPER_Baliga!$62:$62,""),
IF($C24="Thorsten Huhn",_xlfn.XLOOKUP($B24,PROSPER_Huhn!$1:$1,PROSPER_Huhn!$62:$62,""),
IF($C24="Nick Hull",_xlfn.XLOOKUP($B24,PROSPER_Hull!$1:$1,PROSPER_Hull!$62:$62,""),
IF($C24="Monika Kotwani",_xlfn.XLOOKUP($B24,PROSPER_Kotwani!$1:$1,PROSPER_Kotwani!$62:$62,""),
IF($C24="Jonathan Wellner",_xlfn.XLOOKUP($B24,PROSPER_Wellner!$1:$1,PROSPER_Wellner!$62:$62,""),
IF($C24="Travis Harvey",_xlfn.XLOOKUP($B24,PROSPER_Harvey!$1:$1,PROSPER_Harvey!$62:$62,""),"")))))))="","",
IF($C24="Christopher Lobo",_xlfn.XLOOKUP($B24,PROSPER_Lobo!$1:$1,PROSPER_Lobo!$62:$62,""),
IF($C24="Naren Baliga",_xlfn.XLOOKUP($B24,PROSPER_Baliga!$1:$1,PROSPER_Baliga!$62:$62,""),
IF($C24="Thorsten Huhn",_xlfn.XLOOKUP($B24,PROSPER_Huhn!$1:$1,PROSPER_Huhn!$62:$62,""),
IF($C24="Nick Hull",_xlfn.XLOOKUP($B24,PROSPER_Hull!$1:$1,PROSPER_Hull!$62:$62,""),
IF($C24="Monika Kotwani",_xlfn.XLOOKUP($B24,PROSPER_Kotwani!$1:$1,PROSPER_Kotwani!$62:$62,""),
IF($C24="Jonathan Wellner",_xlfn.XLOOKUP($B24,PROSPER_Wellner!$1:$1,PROSPER_Wellner!$62:$62,""),
IF($C24="Travis Harvey",_xlfn.XLOOKUP($B24,PROSPER_Harvey!$1:$1,PROSPER_Harvey!$62:$62,""),"")))))))))</f>
        <v>No Score</v>
      </c>
      <c r="HW24" s="138" t="str">
        <f>IF(IF(IF($C24="Christopher Lobo",_xlfn.XLOOKUP($B24,PROSPER_Lobo!$1:$1,PROSPER_Lobo!$63:$63,""),
IF($C24="Naren Baliga",_xlfn.XLOOKUP($B24,PROSPER_Baliga!$1:$1,PROSPER_Baliga!$63:$63,""),
IF($C24="Thorsten Huhn",_xlfn.XLOOKUP($B24,PROSPER_Huhn!$1:$1,PROSPER_Huhn!$63:$63,""),
IF($C24="Nick Hull",_xlfn.XLOOKUP($B24,PROSPER_Hull!$1:$1,PROSPER_Hull!$63:$63,""),
IF($C24="Monika Kotwani",_xlfn.XLOOKUP($B24,PROSPER_Kotwani!$1:$1,PROSPER_Kotwani!$63:$63,""),
IF($C24="Jonathan Wellner",_xlfn.XLOOKUP($B24,PROSPER_Wellner!$1:$1,PROSPER_Wellner!$63:$63,""),
IF($C24="Travis Harvey",_xlfn.XLOOKUP($B24,PROSPER_Harvey!$1:$1,PROSPER_Harvey!$63:$63,""),"")))))))="","",
IF($C24="Christopher Lobo",_xlfn.XLOOKUP($B24,PROSPER_Lobo!$1:$1,PROSPER_Lobo!$63:$63,""),
IF($C24="Naren Baliga",_xlfn.XLOOKUP($B24,PROSPER_Baliga!$1:$1,PROSPER_Baliga!$63:$63,""),
IF($C24="Thorsten Huhn",_xlfn.XLOOKUP($B24,PROSPER_Huhn!$1:$1,PROSPER_Huhn!$63:$63,""),
IF($C24="Nick Hull",_xlfn.XLOOKUP($B24,PROSPER_Hull!$1:$1,PROSPER_Hull!$63:$63,""),
IF($C24="Monika Kotwani",_xlfn.XLOOKUP($B24,PROSPER_Kotwani!$1:$1,PROSPER_Kotwani!$63:$63,""),
IF($C24="Jonathan Wellner",_xlfn.XLOOKUP($B24,PROSPER_Wellner!$1:$1,PROSPER_Wellner!$63:$63,""),
IF($C24="Travis Harvey",_xlfn.XLOOKUP($B24,PROSPER_Harvey!$1:$1,PROSPER_Harvey!$63:$63,""),""))))))))="","No Comment",IF(IF($C24="Christopher Lobo",_xlfn.XLOOKUP($B24,PROSPER_Lobo!$1:$1,PROSPER_Lobo!$63:$63,""),
IF($C24="Naren Baliga",_xlfn.XLOOKUP($B24,PROSPER_Baliga!$1:$1,PROSPER_Baliga!$63:$63,""),
IF($C24="Thorsten Huhn",_xlfn.XLOOKUP($B24,PROSPER_Huhn!$1:$1,PROSPER_Huhn!$63:$63,""),
IF($C24="Nick Hull",_xlfn.XLOOKUP($B24,PROSPER_Hull!$1:$1,PROSPER_Hull!$63:$63,""),
IF($C24="Monika Kotwani",_xlfn.XLOOKUP($B24,PROSPER_Kotwani!$1:$1,PROSPER_Kotwani!$63:$63,""),
IF($C24="Jonathan Wellner",_xlfn.XLOOKUP($B24,PROSPER_Wellner!$1:$1,PROSPER_Wellner!$63:$63,""),
IF($C24="Travis Harvey",_xlfn.XLOOKUP($B24,PROSPER_Harvey!$1:$1,PROSPER_Harvey!$63:$63,""),"")))))))="","",
IF($C24="Christopher Lobo",_xlfn.XLOOKUP($B24,PROSPER_Lobo!$1:$1,PROSPER_Lobo!$63:$63,""),
IF($C24="Naren Baliga",_xlfn.XLOOKUP($B24,PROSPER_Baliga!$1:$1,PROSPER_Baliga!$63:$63,""),
IF($C24="Thorsten Huhn",_xlfn.XLOOKUP($B24,PROSPER_Huhn!$1:$1,PROSPER_Huhn!$63:$63,""),
IF($C24="Nick Hull",_xlfn.XLOOKUP($B24,PROSPER_Hull!$1:$1,PROSPER_Hull!$63:$63,""),
IF($C24="Monika Kotwani",_xlfn.XLOOKUP($B24,PROSPER_Kotwani!$1:$1,PROSPER_Kotwani!$63:$63,""),
IF($C24="Jonathan Wellner",_xlfn.XLOOKUP($B24,PROSPER_Wellner!$1:$1,PROSPER_Wellner!$63:$63,""),
IF($C24="Travis Harvey",_xlfn.XLOOKUP($B24,PROSPER_Harvey!$1:$1,PROSPER_Harvey!$63:$63,""),"")))))))))</f>
        <v>No Comment</v>
      </c>
      <c r="HX24" s="188" t="str">
        <f t="shared" si="208"/>
        <v>N/A</v>
      </c>
      <c r="HY24" s="135" t="str">
        <f>_xlfn.XLOOKUP(B24,PROSPERInitial_Query!$E:$E,PROSPERInitial_Query!$AN:$AN,"",,-1)</f>
        <v/>
      </c>
      <c r="HZ24" s="136" t="str">
        <f t="shared" si="103"/>
        <v>James Atkinson4 - SuccessPre-Sales Participation</v>
      </c>
      <c r="IA24" s="136" t="str">
        <f>_xlfn.XLOOKUP(HZ24,PROSPERDelta_Query!BK:BK,PROSPERDelta_Query!BA:BA,"",,-1)</f>
        <v/>
      </c>
      <c r="IB24" s="137" t="str">
        <f t="shared" si="209"/>
        <v>N/A</v>
      </c>
      <c r="IC24" s="137" t="str">
        <f>IF(IF(IF($C24="Christopher Lobo",_xlfn.XLOOKUP($B24,PROSPER_Lobo!$1:$1,PROSPER_Lobo!$64:$64,""),
IF($C24="Naren Baliga",_xlfn.XLOOKUP($B24,PROSPER_Baliga!$1:$1,PROSPER_Baliga!$64:$64,""),
IF($C24="Thorsten Huhn",_xlfn.XLOOKUP($B24,PROSPER_Huhn!$1:$1,PROSPER_Huhn!$64:$64,""),
IF($C24="Nick Hull",_xlfn.XLOOKUP($B24,PROSPER_Hull!$1:$1,PROSPER_Hull!$64:$64,""),
IF($C24="Monika Kotwani",_xlfn.XLOOKUP($B24,PROSPER_Kotwani!$1:$1,PROSPER_Kotwani!$64:$64,""),
IF($C24="Jonathan Wellner",_xlfn.XLOOKUP($B24,PROSPER_Wellner!$1:$1,PROSPER_Wellner!$64:$64,""),
IF($C24="Travis Harvey",_xlfn.XLOOKUP($B24,PROSPER_Harvey!$1:$1,PROSPER_Harvey!$64:$64,""),"")))))))="","",
IF($C24="Christopher Lobo",_xlfn.XLOOKUP($B24,PROSPER_Lobo!$1:$1,PROSPER_Lobo!$64:$64,""),
IF($C24="Naren Baliga",_xlfn.XLOOKUP($B24,PROSPER_Baliga!$1:$1,PROSPER_Baliga!$64:$64,""),
IF($C24="Thorsten Huhn",_xlfn.XLOOKUP($B24,PROSPER_Huhn!$1:$1,PROSPER_Huhn!$64:$64,""),
IF($C24="Nick Hull",_xlfn.XLOOKUP($B24,PROSPER_Hull!$1:$1,PROSPER_Hull!$64:$64,""),
IF($C24="Monika Kotwani",_xlfn.XLOOKUP($B24,PROSPER_Kotwani!$1:$1,PROSPER_Kotwani!$64:$64,""),
IF($C24="Jonathan Wellner",_xlfn.XLOOKUP($B24,PROSPER_Wellner!$1:$1,PROSPER_Wellner!$64:$64,""),
IF($C24="Travis Harvey",_xlfn.XLOOKUP($B24,PROSPER_Harvey!$1:$1,PROSPER_Harvey!$64:$64,""),""))))))))="","No Score",IF(IF($C24="Christopher Lobo",_xlfn.XLOOKUP($B24,PROSPER_Lobo!$1:$1,PROSPER_Lobo!$64:$64,""),
IF($C24="Naren Baliga",_xlfn.XLOOKUP($B24,PROSPER_Baliga!$1:$1,PROSPER_Baliga!$64:$64,""),
IF($C24="Thorsten Huhn",_xlfn.XLOOKUP($B24,PROSPER_Huhn!$1:$1,PROSPER_Huhn!$64:$64,""),
IF($C24="Nick Hull",_xlfn.XLOOKUP($B24,PROSPER_Hull!$1:$1,PROSPER_Hull!$64:$64,""),
IF($C24="Monika Kotwani",_xlfn.XLOOKUP($B24,PROSPER_Kotwani!$1:$1,PROSPER_Kotwani!$64:$64,""),
IF($C24="Jonathan Wellner",_xlfn.XLOOKUP($B24,PROSPER_Wellner!$1:$1,PROSPER_Wellner!$64:$64,""),
IF($C24="Travis Harvey",_xlfn.XLOOKUP($B24,PROSPER_Harvey!$1:$1,PROSPER_Harvey!$64:$64,""),"")))))))="","",
IF($C24="Christopher Lobo",_xlfn.XLOOKUP($B24,PROSPER_Lobo!$1:$1,PROSPER_Lobo!$64:$64,""),
IF($C24="Naren Baliga",_xlfn.XLOOKUP($B24,PROSPER_Baliga!$1:$1,PROSPER_Baliga!$64:$64,""),
IF($C24="Thorsten Huhn",_xlfn.XLOOKUP($B24,PROSPER_Huhn!$1:$1,PROSPER_Huhn!$64:$64,""),
IF($C24="Nick Hull",_xlfn.XLOOKUP($B24,PROSPER_Hull!$1:$1,PROSPER_Hull!$64:$64,""),
IF($C24="Monika Kotwani",_xlfn.XLOOKUP($B24,PROSPER_Kotwani!$1:$1,PROSPER_Kotwani!$64:$64,""),
IF($C24="Jonathan Wellner",_xlfn.XLOOKUP($B24,PROSPER_Wellner!$1:$1,PROSPER_Wellner!$64:$64,""),
IF($C24="Travis Harvey",_xlfn.XLOOKUP($B24,PROSPER_Harvey!$1:$1,PROSPER_Harvey!$64:$64,""),"")))))))))</f>
        <v>No Score</v>
      </c>
      <c r="ID24" s="138" t="str">
        <f>IF(IF(IF($C24="Christopher Lobo",_xlfn.XLOOKUP($B24,PROSPER_Lobo!$1:$1,PROSPER_Lobo!$65:$65,""),
IF($C24="Naren Baliga",_xlfn.XLOOKUP($B24,PROSPER_Baliga!$1:$1,PROSPER_Baliga!$65:$65,""),
IF($C24="Thorsten Huhn",_xlfn.XLOOKUP($B24,PROSPER_Huhn!$1:$1,PROSPER_Huhn!$65:$65,""),
IF($C24="Nick Hull",_xlfn.XLOOKUP($B24,PROSPER_Hull!$1:$1,PROSPER_Hull!$65:$65,""),
IF($C24="Monika Kotwani",_xlfn.XLOOKUP($B24,PROSPER_Kotwani!$1:$1,PROSPER_Kotwani!$65:$65,""),
IF($C24="Jonathan Wellner",_xlfn.XLOOKUP($B24,PROSPER_Wellner!$1:$1,PROSPER_Wellner!$65:$65,""),
IF($C24="Travis Harvey",_xlfn.XLOOKUP($B24,PROSPER_Harvey!$1:$1,PROSPER_Harvey!$65:$65,""),"")))))))="","",
IF($C24="Christopher Lobo",_xlfn.XLOOKUP($B24,PROSPER_Lobo!$1:$1,PROSPER_Lobo!$65:$65,""),
IF($C24="Naren Baliga",_xlfn.XLOOKUP($B24,PROSPER_Baliga!$1:$1,PROSPER_Baliga!$65:$65,""),
IF($C24="Thorsten Huhn",_xlfn.XLOOKUP($B24,PROSPER_Huhn!$1:$1,PROSPER_Huhn!$65:$65,""),
IF($C24="Nick Hull",_xlfn.XLOOKUP($B24,PROSPER_Hull!$1:$1,PROSPER_Hull!$65:$65,""),
IF($C24="Monika Kotwani",_xlfn.XLOOKUP($B24,PROSPER_Kotwani!$1:$1,PROSPER_Kotwani!$65:$65,""),
IF($C24="Jonathan Wellner",_xlfn.XLOOKUP($B24,PROSPER_Wellner!$1:$1,PROSPER_Wellner!$65:$65,""),
IF($C24="Travis Harvey",_xlfn.XLOOKUP($B24,PROSPER_Harvey!$1:$1,PROSPER_Harvey!$65:$65,""),""))))))))="","No Comment",IF(IF($C24="Christopher Lobo",_xlfn.XLOOKUP($B24,PROSPER_Lobo!$1:$1,PROSPER_Lobo!$65:$65,""),
IF($C24="Naren Baliga",_xlfn.XLOOKUP($B24,PROSPER_Baliga!$1:$1,PROSPER_Baliga!$65:$65,""),
IF($C24="Thorsten Huhn",_xlfn.XLOOKUP($B24,PROSPER_Huhn!$1:$1,PROSPER_Huhn!$65:$65,""),
IF($C24="Nick Hull",_xlfn.XLOOKUP($B24,PROSPER_Hull!$1:$1,PROSPER_Hull!$65:$65,""),
IF($C24="Monika Kotwani",_xlfn.XLOOKUP($B24,PROSPER_Kotwani!$1:$1,PROSPER_Kotwani!$65:$65,""),
IF($C24="Jonathan Wellner",_xlfn.XLOOKUP($B24,PROSPER_Wellner!$1:$1,PROSPER_Wellner!$65:$65,""),
IF($C24="Travis Harvey",_xlfn.XLOOKUP($B24,PROSPER_Harvey!$1:$1,PROSPER_Harvey!$65:$65,""),"")))))))="","",
IF($C24="Christopher Lobo",_xlfn.XLOOKUP($B24,PROSPER_Lobo!$1:$1,PROSPER_Lobo!$65:$65,""),
IF($C24="Naren Baliga",_xlfn.XLOOKUP($B24,PROSPER_Baliga!$1:$1,PROSPER_Baliga!$65:$65,""),
IF($C24="Thorsten Huhn",_xlfn.XLOOKUP($B24,PROSPER_Huhn!$1:$1,PROSPER_Huhn!$65:$65,""),
IF($C24="Nick Hull",_xlfn.XLOOKUP($B24,PROSPER_Hull!$1:$1,PROSPER_Hull!$65:$65,""),
IF($C24="Monika Kotwani",_xlfn.XLOOKUP($B24,PROSPER_Kotwani!$1:$1,PROSPER_Kotwani!$65:$65,""),
IF($C24="Jonathan Wellner",_xlfn.XLOOKUP($B24,PROSPER_Wellner!$1:$1,PROSPER_Wellner!$65:$65,""),
IF($C24="Travis Harvey",_xlfn.XLOOKUP($B24,PROSPER_Harvey!$1:$1,PROSPER_Harvey!$65:$65,""),"")))))))))</f>
        <v>No Comment</v>
      </c>
      <c r="IE24" s="188" t="str">
        <f t="shared" si="210"/>
        <v>N/A</v>
      </c>
      <c r="IF24" s="135" t="str">
        <f>_xlfn.XLOOKUP(B24,PROSPERInitial_Query!$E:$E,PROSPERInitial_Query!$AO:$AO,"",,-1)</f>
        <v/>
      </c>
      <c r="IG24" s="136" t="str">
        <f t="shared" si="106"/>
        <v>James Atkinson4 - SuccessP&amp;L Management</v>
      </c>
      <c r="IH24" s="136" t="str">
        <f>_xlfn.XLOOKUP(IG24,PROSPERDelta_Query!BK:BK,PROSPERDelta_Query!BB:BB,"",,-1)</f>
        <v/>
      </c>
      <c r="II24" s="137" t="str">
        <f t="shared" si="211"/>
        <v>N/A</v>
      </c>
      <c r="IJ24" s="137" t="str">
        <f>IF(IF(IF($C24="Christopher Lobo",_xlfn.XLOOKUP($B24,PROSPER_Lobo!$1:$1,PROSPER_Lobo!$66:$66,""),
IF($C24="Naren Baliga",_xlfn.XLOOKUP($B24,PROSPER_Baliga!$1:$1,PROSPER_Baliga!$66:$66,""),
IF($C24="Thorsten Huhn",_xlfn.XLOOKUP($B24,PROSPER_Huhn!$1:$1,PROSPER_Huhn!$66:$66,""),
IF($C24="Nick Hull",_xlfn.XLOOKUP($B24,PROSPER_Hull!$1:$1,PROSPER_Hull!$66:$66,""),
IF($C24="Monika Kotwani",_xlfn.XLOOKUP($B24,PROSPER_Kotwani!$1:$1,PROSPER_Kotwani!$66:$66,""),
IF($C24="Jonathan Wellner",_xlfn.XLOOKUP($B24,PROSPER_Wellner!$1:$1,PROSPER_Wellner!$66:$66,""),
IF($C24="Travis Harvey",_xlfn.XLOOKUP($B24,PROSPER_Harvey!$1:$1,PROSPER_Harvey!$66:$66,""),"")))))))="","",
IF($C24="Christopher Lobo",_xlfn.XLOOKUP($B24,PROSPER_Lobo!$1:$1,PROSPER_Lobo!$66:$66,""),
IF($C24="Naren Baliga",_xlfn.XLOOKUP($B24,PROSPER_Baliga!$1:$1,PROSPER_Baliga!$66:$66,""),
IF($C24="Thorsten Huhn",_xlfn.XLOOKUP($B24,PROSPER_Huhn!$1:$1,PROSPER_Huhn!$66:$66,""),
IF($C24="Nick Hull",_xlfn.XLOOKUP($B24,PROSPER_Hull!$1:$1,PROSPER_Hull!$66:$66,""),
IF($C24="Monika Kotwani",_xlfn.XLOOKUP($B24,PROSPER_Kotwani!$1:$1,PROSPER_Kotwani!$66:$66,""),
IF($C24="Jonathan Wellner",_xlfn.XLOOKUP($B24,PROSPER_Wellner!$1:$1,PROSPER_Wellner!$66:$66,""),
IF($C24="Travis Harvey",_xlfn.XLOOKUP($B24,PROSPER_Harvey!$1:$1,PROSPER_Harvey!$66:$66,""),""))))))))="","No Score",IF(IF($C24="Christopher Lobo",_xlfn.XLOOKUP($B24,PROSPER_Lobo!$1:$1,PROSPER_Lobo!$66:$66,""),
IF($C24="Naren Baliga",_xlfn.XLOOKUP($B24,PROSPER_Baliga!$1:$1,PROSPER_Baliga!$66:$66,""),
IF($C24="Thorsten Huhn",_xlfn.XLOOKUP($B24,PROSPER_Huhn!$1:$1,PROSPER_Huhn!$66:$66,""),
IF($C24="Nick Hull",_xlfn.XLOOKUP($B24,PROSPER_Hull!$1:$1,PROSPER_Hull!$66:$66,""),
IF($C24="Monika Kotwani",_xlfn.XLOOKUP($B24,PROSPER_Kotwani!$1:$1,PROSPER_Kotwani!$66:$66,""),
IF($C24="Jonathan Wellner",_xlfn.XLOOKUP($B24,PROSPER_Wellner!$1:$1,PROSPER_Wellner!$66:$66,""),
IF($C24="Travis Harvey",_xlfn.XLOOKUP($B24,PROSPER_Harvey!$1:$1,PROSPER_Harvey!$66:$66,""),"")))))))="","",
IF($C24="Christopher Lobo",_xlfn.XLOOKUP($B24,PROSPER_Lobo!$1:$1,PROSPER_Lobo!$66:$66,""),
IF($C24="Naren Baliga",_xlfn.XLOOKUP($B24,PROSPER_Baliga!$1:$1,PROSPER_Baliga!$66:$66,""),
IF($C24="Thorsten Huhn",_xlfn.XLOOKUP($B24,PROSPER_Huhn!$1:$1,PROSPER_Huhn!$66:$66,""),
IF($C24="Nick Hull",_xlfn.XLOOKUP($B24,PROSPER_Hull!$1:$1,PROSPER_Hull!$66:$66,""),
IF($C24="Monika Kotwani",_xlfn.XLOOKUP($B24,PROSPER_Kotwani!$1:$1,PROSPER_Kotwani!$66:$66,""),
IF($C24="Jonathan Wellner",_xlfn.XLOOKUP($B24,PROSPER_Wellner!$1:$1,PROSPER_Wellner!$66:$66,""),
IF($C24="Travis Harvey",_xlfn.XLOOKUP($B24,PROSPER_Harvey!$1:$1,PROSPER_Harvey!$66:$66,""),"")))))))))</f>
        <v>No Score</v>
      </c>
      <c r="IK24" s="138" t="str">
        <f>IF(IF(IF($C24="Christopher Lobo",_xlfn.XLOOKUP($B24,PROSPER_Lobo!$1:$1,PROSPER_Lobo!$67:$67,""),
IF($C24="Naren Baliga",_xlfn.XLOOKUP($B24,PROSPER_Baliga!$1:$1,PROSPER_Baliga!$67:$67,""),
IF($C24="Thorsten Huhn",_xlfn.XLOOKUP($B24,PROSPER_Huhn!$1:$1,PROSPER_Huhn!$67:$67,""),
IF($C24="Nick Hull",_xlfn.XLOOKUP($B24,PROSPER_Hull!$1:$1,PROSPER_Hull!$67:$67,""),
IF($C24="Monika Kotwani",_xlfn.XLOOKUP($B24,PROSPER_Kotwani!$1:$1,PROSPER_Kotwani!$67:$67,""),
IF($C24="Jonathan Wellner",_xlfn.XLOOKUP($B24,PROSPER_Wellner!$1:$1,PROSPER_Wellner!$67:$67,""),
IF($C24="Travis Harvey",_xlfn.XLOOKUP($B24,PROSPER_Harvey!$1:$1,PROSPER_Harvey!$67:$67,""),"")))))))="","",
IF($C24="Christopher Lobo",_xlfn.XLOOKUP($B24,PROSPER_Lobo!$1:$1,PROSPER_Lobo!$67:$67,""),
IF($C24="Naren Baliga",_xlfn.XLOOKUP($B24,PROSPER_Baliga!$1:$1,PROSPER_Baliga!$67:$67,""),
IF($C24="Thorsten Huhn",_xlfn.XLOOKUP($B24,PROSPER_Huhn!$1:$1,PROSPER_Huhn!$67:$67,""),
IF($C24="Nick Hull",_xlfn.XLOOKUP($B24,PROSPER_Hull!$1:$1,PROSPER_Hull!$67:$67,""),
IF($C24="Monika Kotwani",_xlfn.XLOOKUP($B24,PROSPER_Kotwani!$1:$1,PROSPER_Kotwani!$67:$67,""),
IF($C24="Jonathan Wellner",_xlfn.XLOOKUP($B24,PROSPER_Wellner!$1:$1,PROSPER_Wellner!$67:$67,""),
IF($C24="Travis Harvey",_xlfn.XLOOKUP($B24,PROSPER_Harvey!$1:$1,PROSPER_Harvey!$67:$67,""),""))))))))="","No Comment",IF(IF($C24="Christopher Lobo",_xlfn.XLOOKUP($B24,PROSPER_Lobo!$1:$1,PROSPER_Lobo!$67:$67,""),
IF($C24="Naren Baliga",_xlfn.XLOOKUP($B24,PROSPER_Baliga!$1:$1,PROSPER_Baliga!$67:$67,""),
IF($C24="Thorsten Huhn",_xlfn.XLOOKUP($B24,PROSPER_Huhn!$1:$1,PROSPER_Huhn!$67:$67,""),
IF($C24="Nick Hull",_xlfn.XLOOKUP($B24,PROSPER_Hull!$1:$1,PROSPER_Hull!$67:$67,""),
IF($C24="Monika Kotwani",_xlfn.XLOOKUP($B24,PROSPER_Kotwani!$1:$1,PROSPER_Kotwani!$67:$67,""),
IF($C24="Jonathan Wellner",_xlfn.XLOOKUP($B24,PROSPER_Wellner!$1:$1,PROSPER_Wellner!$67:$67,""),
IF($C24="Travis Harvey",_xlfn.XLOOKUP($B24,PROSPER_Harvey!$1:$1,PROSPER_Harvey!$67:$67,""),"")))))))="","",
IF($C24="Christopher Lobo",_xlfn.XLOOKUP($B24,PROSPER_Lobo!$1:$1,PROSPER_Lobo!$67:$67,""),
IF($C24="Naren Baliga",_xlfn.XLOOKUP($B24,PROSPER_Baliga!$1:$1,PROSPER_Baliga!$67:$67,""),
IF($C24="Thorsten Huhn",_xlfn.XLOOKUP($B24,PROSPER_Huhn!$1:$1,PROSPER_Huhn!$67:$67,""),
IF($C24="Nick Hull",_xlfn.XLOOKUP($B24,PROSPER_Hull!$1:$1,PROSPER_Hull!$67:$67,""),
IF($C24="Monika Kotwani",_xlfn.XLOOKUP($B24,PROSPER_Kotwani!$1:$1,PROSPER_Kotwani!$67:$67,""),
IF($C24="Jonathan Wellner",_xlfn.XLOOKUP($B24,PROSPER_Wellner!$1:$1,PROSPER_Wellner!$67:$67,""),
IF($C24="Travis Harvey",_xlfn.XLOOKUP($B24,PROSPER_Harvey!$1:$1,PROSPER_Harvey!$67:$67,""),"")))))))))</f>
        <v>No Comment</v>
      </c>
      <c r="IL24" s="188" t="str">
        <f t="shared" si="212"/>
        <v>N/A</v>
      </c>
      <c r="IM24" s="135" t="str">
        <f>_xlfn.XLOOKUP(B24,PROSPERInitial_Query!$E:$E,PROSPERInitial_Query!$AP:$AP,"",,-1)</f>
        <v/>
      </c>
      <c r="IN24" s="136" t="str">
        <f t="shared" si="109"/>
        <v>James Atkinson4 - SuccessService Plan Management (PE)</v>
      </c>
      <c r="IO24" s="136" t="str">
        <f>_xlfn.XLOOKUP(IN24,PROSPERDelta_Query!BK:BK,PROSPERDelta_Query!BC:BC,"",,-1)</f>
        <v/>
      </c>
      <c r="IP24" s="137" t="str">
        <f t="shared" si="213"/>
        <v>N/A</v>
      </c>
      <c r="IQ24" s="137" t="str">
        <f>IF(IF(IF($C24="Christopher Lobo",_xlfn.XLOOKUP($B24,PROSPER_Lobo!$1:$1,PROSPER_Lobo!$68:$68,""),
IF($C24="Naren Baliga",_xlfn.XLOOKUP($B24,PROSPER_Baliga!$1:$1,PROSPER_Baliga!$68:$68,""),
IF($C24="Thorsten Huhn",_xlfn.XLOOKUP($B24,PROSPER_Huhn!$1:$1,PROSPER_Huhn!$68:$68,""),
IF($C24="Nick Hull",_xlfn.XLOOKUP($B24,PROSPER_Hull!$1:$1,PROSPER_Hull!$68:$68,""),
IF($C24="Monika Kotwani",_xlfn.XLOOKUP($B24,PROSPER_Kotwani!$1:$1,PROSPER_Kotwani!$68:$68,""),
IF($C24="Jonathan Wellner",_xlfn.XLOOKUP($B24,PROSPER_Wellner!$1:$1,PROSPER_Wellner!$68:$68,""),
IF($C24="Travis Harvey",_xlfn.XLOOKUP($B24,PROSPER_Harvey!$1:$1,PROSPER_Harvey!$68:$68,""),"")))))))="","",
IF($C24="Christopher Lobo",_xlfn.XLOOKUP($B24,PROSPER_Lobo!$1:$1,PROSPER_Lobo!$68:$68,""),
IF($C24="Naren Baliga",_xlfn.XLOOKUP($B24,PROSPER_Baliga!$1:$1,PROSPER_Baliga!$68:$68,""),
IF($C24="Thorsten Huhn",_xlfn.XLOOKUP($B24,PROSPER_Huhn!$1:$1,PROSPER_Huhn!$68:$68,""),
IF($C24="Nick Hull",_xlfn.XLOOKUP($B24,PROSPER_Hull!$1:$1,PROSPER_Hull!$68:$68,""),
IF($C24="Monika Kotwani",_xlfn.XLOOKUP($B24,PROSPER_Kotwani!$1:$1,PROSPER_Kotwani!$68:$68,""),
IF($C24="Jonathan Wellner",_xlfn.XLOOKUP($B24,PROSPER_Wellner!$1:$1,PROSPER_Wellner!$68:$68,""),
IF($C24="Travis Harvey",_xlfn.XLOOKUP($B24,PROSPER_Harvey!$1:$1,PROSPER_Harvey!$68:$68,""),""))))))))="","No Score",IF(IF($C24="Christopher Lobo",_xlfn.XLOOKUP($B24,PROSPER_Lobo!$1:$1,PROSPER_Lobo!$68:$68,""),
IF($C24="Naren Baliga",_xlfn.XLOOKUP($B24,PROSPER_Baliga!$1:$1,PROSPER_Baliga!$68:$68,""),
IF($C24="Thorsten Huhn",_xlfn.XLOOKUP($B24,PROSPER_Huhn!$1:$1,PROSPER_Huhn!$68:$68,""),
IF($C24="Nick Hull",_xlfn.XLOOKUP($B24,PROSPER_Hull!$1:$1,PROSPER_Hull!$68:$68,""),
IF($C24="Monika Kotwani",_xlfn.XLOOKUP($B24,PROSPER_Kotwani!$1:$1,PROSPER_Kotwani!$68:$68,""),
IF($C24="Jonathan Wellner",_xlfn.XLOOKUP($B24,PROSPER_Wellner!$1:$1,PROSPER_Wellner!$68:$68,""),
IF($C24="Travis Harvey",_xlfn.XLOOKUP($B24,PROSPER_Harvey!$1:$1,PROSPER_Harvey!$68:$68,""),"")))))))="","",
IF($C24="Christopher Lobo",_xlfn.XLOOKUP($B24,PROSPER_Lobo!$1:$1,PROSPER_Lobo!$68:$68,""),
IF($C24="Naren Baliga",_xlfn.XLOOKUP($B24,PROSPER_Baliga!$1:$1,PROSPER_Baliga!$68:$68,""),
IF($C24="Thorsten Huhn",_xlfn.XLOOKUP($B24,PROSPER_Huhn!$1:$1,PROSPER_Huhn!$68:$68,""),
IF($C24="Nick Hull",_xlfn.XLOOKUP($B24,PROSPER_Hull!$1:$1,PROSPER_Hull!$68:$68,""),
IF($C24="Monika Kotwani",_xlfn.XLOOKUP($B24,PROSPER_Kotwani!$1:$1,PROSPER_Kotwani!$68:$68,""),
IF($C24="Jonathan Wellner",_xlfn.XLOOKUP($B24,PROSPER_Wellner!$1:$1,PROSPER_Wellner!$68:$68,""),
IF($C24="Travis Harvey",_xlfn.XLOOKUP($B24,PROSPER_Harvey!$1:$1,PROSPER_Harvey!$68:$68,""),"")))))))))</f>
        <v>No Score</v>
      </c>
      <c r="IR24" s="138" t="str">
        <f>IF(IF(IF($C24="Christopher Lobo",_xlfn.XLOOKUP($B24,PROSPER_Lobo!$1:$1,PROSPER_Lobo!$69:$69,""),
IF($C24="Naren Baliga",_xlfn.XLOOKUP($B24,PROSPER_Baliga!$1:$1,PROSPER_Baliga!$69:$69,""),
IF($C24="Thorsten Huhn",_xlfn.XLOOKUP($B24,PROSPER_Huhn!$1:$1,PROSPER_Huhn!$69:$69,""),
IF($C24="Nick Hull",_xlfn.XLOOKUP($B24,PROSPER_Hull!$1:$1,PROSPER_Hull!$69:$69,""),
IF($C24="Monika Kotwani",_xlfn.XLOOKUP($B24,PROSPER_Kotwani!$1:$1,PROSPER_Kotwani!$69:$69,""),
IF($C24="Jonathan Wellner",_xlfn.XLOOKUP($B24,PROSPER_Wellner!$1:$1,PROSPER_Wellner!$69:$69,""),
IF($C24="Travis Harvey",_xlfn.XLOOKUP($B24,PROSPER_Harvey!$1:$1,PROSPER_Harvey!$69:$69,""),"")))))))="","",
IF($C24="Christopher Lobo",_xlfn.XLOOKUP($B24,PROSPER_Lobo!$1:$1,PROSPER_Lobo!$69:$69,""),
IF($C24="Naren Baliga",_xlfn.XLOOKUP($B24,PROSPER_Baliga!$1:$1,PROSPER_Baliga!$69:$69,""),
IF($C24="Thorsten Huhn",_xlfn.XLOOKUP($B24,PROSPER_Huhn!$1:$1,PROSPER_Huhn!$69:$69,""),
IF($C24="Nick Hull",_xlfn.XLOOKUP($B24,PROSPER_Hull!$1:$1,PROSPER_Hull!$69:$69,""),
IF($C24="Monika Kotwani",_xlfn.XLOOKUP($B24,PROSPER_Kotwani!$1:$1,PROSPER_Kotwani!$69:$69,""),
IF($C24="Jonathan Wellner",_xlfn.XLOOKUP($B24,PROSPER_Wellner!$1:$1,PROSPER_Wellner!$69:$69,""),
IF($C24="Travis Harvey",_xlfn.XLOOKUP($B24,PROSPER_Harvey!$1:$1,PROSPER_Harvey!$69:$69,""),""))))))))="","No Comment",IF(IF($C24="Christopher Lobo",_xlfn.XLOOKUP($B24,PROSPER_Lobo!$1:$1,PROSPER_Lobo!$69:$69,""),
IF($C24="Naren Baliga",_xlfn.XLOOKUP($B24,PROSPER_Baliga!$1:$1,PROSPER_Baliga!$69:$69,""),
IF($C24="Thorsten Huhn",_xlfn.XLOOKUP($B24,PROSPER_Huhn!$1:$1,PROSPER_Huhn!$69:$69,""),
IF($C24="Nick Hull",_xlfn.XLOOKUP($B24,PROSPER_Hull!$1:$1,PROSPER_Hull!$69:$69,""),
IF($C24="Monika Kotwani",_xlfn.XLOOKUP($B24,PROSPER_Kotwani!$1:$1,PROSPER_Kotwani!$69:$69,""),
IF($C24="Jonathan Wellner",_xlfn.XLOOKUP($B24,PROSPER_Wellner!$1:$1,PROSPER_Wellner!$69:$69,""),
IF($C24="Travis Harvey",_xlfn.XLOOKUP($B24,PROSPER_Harvey!$1:$1,PROSPER_Harvey!$69:$69,""),"")))))))="","",
IF($C24="Christopher Lobo",_xlfn.XLOOKUP($B24,PROSPER_Lobo!$1:$1,PROSPER_Lobo!$69:$69,""),
IF($C24="Naren Baliga",_xlfn.XLOOKUP($B24,PROSPER_Baliga!$1:$1,PROSPER_Baliga!$69:$69,""),
IF($C24="Thorsten Huhn",_xlfn.XLOOKUP($B24,PROSPER_Huhn!$1:$1,PROSPER_Huhn!$69:$69,""),
IF($C24="Nick Hull",_xlfn.XLOOKUP($B24,PROSPER_Hull!$1:$1,PROSPER_Hull!$69:$69,""),
IF($C24="Monika Kotwani",_xlfn.XLOOKUP($B24,PROSPER_Kotwani!$1:$1,PROSPER_Kotwani!$69:$69,""),
IF($C24="Jonathan Wellner",_xlfn.XLOOKUP($B24,PROSPER_Wellner!$1:$1,PROSPER_Wellner!$69:$69,""),
IF($C24="Travis Harvey",_xlfn.XLOOKUP($B24,PROSPER_Harvey!$1:$1,PROSPER_Harvey!$69:$69,""),"")))))))))</f>
        <v>No Comment</v>
      </c>
      <c r="IS24" s="188" t="str">
        <f t="shared" si="214"/>
        <v>N/A</v>
      </c>
      <c r="IT24" s="187" t="str">
        <f t="shared" si="215"/>
        <v>N/A</v>
      </c>
      <c r="IU24" s="128" t="str">
        <f t="shared" si="216"/>
        <v>N/A</v>
      </c>
      <c r="IV24" s="188" t="str">
        <f t="shared" si="217"/>
        <v>N/A</v>
      </c>
      <c r="IW24" s="139">
        <f>_xlfn.XLOOKUP($B24,Vlookups_Local!B:B,Vlookups_Local!F:F)</f>
        <v>1.04</v>
      </c>
      <c r="IX24" s="140">
        <f>_xlfn.XLOOKUP($B24,Vlookups_Local!B:B,Vlookups_Local!G:G)</f>
        <v>1.04</v>
      </c>
      <c r="IY24" s="140">
        <f>_xlfn.XLOOKUP($B24,Vlookups_Local!B:B,Vlookups_Local!H:H)</f>
        <v>0</v>
      </c>
      <c r="IZ24" s="141">
        <f t="shared" si="218"/>
        <v>10</v>
      </c>
      <c r="JA24" s="142">
        <f>_xlfn.XLOOKUP($B24,LevelUp_Query!A:A,LevelUp_Query!C:C,"")</f>
        <v>46</v>
      </c>
      <c r="JB24" s="143" t="str">
        <f>_xlfn.XLOOKUP($B24,LevelUp_Query!A:A,LevelUp_Query!F:F,"")</f>
        <v>T</v>
      </c>
      <c r="JC24" s="143">
        <f>_xlfn.XLOOKUP($B24,LevelUp_Query!A:A,LevelUp_Query!E:E,"")</f>
        <v>0</v>
      </c>
      <c r="JD24" s="141">
        <f t="shared" si="219"/>
        <v>0</v>
      </c>
      <c r="JE24" s="144" t="str">
        <f>_xlfn.XLOOKUP(B24,PROSPERInitial_Query!$E:$E,PROSPERInitial_Query!$AQ:$AQ,"",,-1)</f>
        <v/>
      </c>
      <c r="JF24" s="136" t="str">
        <f t="shared" si="117"/>
        <v>James Atkinson7 - ResponsibilityGiving Back (L&amp;L)</v>
      </c>
      <c r="JG24" s="136" t="str">
        <f>_xlfn.XLOOKUP(JF24,PROSPERDelta_Query!BK:BK,PROSPERDelta_Query!BE:BE,"",,-1)</f>
        <v/>
      </c>
      <c r="JH24" s="137" t="str">
        <f t="shared" si="220"/>
        <v>N/A</v>
      </c>
      <c r="JI24" s="137" t="str">
        <f>IF(IF(IF($C24="Christopher Lobo",_xlfn.XLOOKUP($B24,PROSPER_Lobo!$1:$1,PROSPER_Lobo!$70:$70,""),
IF($C24="Naren Baliga",_xlfn.XLOOKUP($B24,PROSPER_Baliga!$1:$1,PROSPER_Baliga!$70:$70,""),
IF($C24="Thorsten Huhn",_xlfn.XLOOKUP($B24,PROSPER_Huhn!$1:$1,PROSPER_Huhn!$70:$70,""),
IF($C24="Nick Hull",_xlfn.XLOOKUP($B24,PROSPER_Hull!$1:$1,PROSPER_Hull!$70:$70,""),
IF($C24="Monika Kotwani",_xlfn.XLOOKUP($B24,PROSPER_Kotwani!$1:$1,PROSPER_Kotwani!$70:$70,""),
IF($C24="Jonathan Wellner",_xlfn.XLOOKUP($B24,PROSPER_Wellner!$1:$1,PROSPER_Wellner!$70:$70,""),
IF($C24="Travis Harvey",_xlfn.XLOOKUP($B24,PROSPER_Harvey!$1:$1,PROSPER_Harvey!$70:$70,""),"")))))))="","",
IF($C24="Christopher Lobo",_xlfn.XLOOKUP($B24,PROSPER_Lobo!$1:$1,PROSPER_Lobo!$70:$70,""),
IF($C24="Naren Baliga",_xlfn.XLOOKUP($B24,PROSPER_Baliga!$1:$1,PROSPER_Baliga!$70:$70,""),
IF($C24="Thorsten Huhn",_xlfn.XLOOKUP($B24,PROSPER_Huhn!$1:$1,PROSPER_Huhn!$70:$70,""),
IF($C24="Nick Hull",_xlfn.XLOOKUP($B24,PROSPER_Hull!$1:$1,PROSPER_Hull!$70:$70,""),
IF($C24="Monika Kotwani",_xlfn.XLOOKUP($B24,PROSPER_Kotwani!$1:$1,PROSPER_Kotwani!$70:$70,""),
IF($C24="Jonathan Wellner",_xlfn.XLOOKUP($B24,PROSPER_Wellner!$1:$1,PROSPER_Wellner!$70:$70,""),
IF($C24="Travis Harvey",_xlfn.XLOOKUP($B24,PROSPER_Harvey!$1:$1,PROSPER_Harvey!$70:$70,""),""))))))))="","No Score",IF(IF($C24="Christopher Lobo",_xlfn.XLOOKUP($B24,PROSPER_Lobo!$1:$1,PROSPER_Lobo!$70:$70,""),
IF($C24="Naren Baliga",_xlfn.XLOOKUP($B24,PROSPER_Baliga!$1:$1,PROSPER_Baliga!$70:$70,""),
IF($C24="Thorsten Huhn",_xlfn.XLOOKUP($B24,PROSPER_Huhn!$1:$1,PROSPER_Huhn!$70:$70,""),
IF($C24="Nick Hull",_xlfn.XLOOKUP($B24,PROSPER_Hull!$1:$1,PROSPER_Hull!$70:$70,""),
IF($C24="Monika Kotwani",_xlfn.XLOOKUP($B24,PROSPER_Kotwani!$1:$1,PROSPER_Kotwani!$70:$70,""),
IF($C24="Jonathan Wellner",_xlfn.XLOOKUP($B24,PROSPER_Wellner!$1:$1,PROSPER_Wellner!$70:$70,""),
IF($C24="Travis Harvey",_xlfn.XLOOKUP($B24,PROSPER_Harvey!$1:$1,PROSPER_Harvey!$70:$70,""),"")))))))="","",
IF($C24="Christopher Lobo",_xlfn.XLOOKUP($B24,PROSPER_Lobo!$1:$1,PROSPER_Lobo!$70:$70,""),
IF($C24="Naren Baliga",_xlfn.XLOOKUP($B24,PROSPER_Baliga!$1:$1,PROSPER_Baliga!$70:$70,""),
IF($C24="Thorsten Huhn",_xlfn.XLOOKUP($B24,PROSPER_Huhn!$1:$1,PROSPER_Huhn!$70:$70,""),
IF($C24="Nick Hull",_xlfn.XLOOKUP($B24,PROSPER_Hull!$1:$1,PROSPER_Hull!$70:$70,""),
IF($C24="Monika Kotwani",_xlfn.XLOOKUP($B24,PROSPER_Kotwani!$1:$1,PROSPER_Kotwani!$70:$70,""),
IF($C24="Jonathan Wellner",_xlfn.XLOOKUP($B24,PROSPER_Wellner!$1:$1,PROSPER_Wellner!$70:$70,""),
IF($C24="Travis Harvey",_xlfn.XLOOKUP($B24,PROSPER_Harvey!$1:$1,PROSPER_Harvey!$70:$70,""),"")))))))))</f>
        <v>No Score</v>
      </c>
      <c r="JJ24" s="138" t="str">
        <f>IF(IF(IF($C24="Christopher Lobo",_xlfn.XLOOKUP($B24,PROSPER_Lobo!$1:$1,PROSPER_Lobo!$71:$71,""),
IF($C24="Naren Baliga",_xlfn.XLOOKUP($B24,PROSPER_Baliga!$1:$1,PROSPER_Baliga!$71:$71,""),
IF($C24="Thorsten Huhn",_xlfn.XLOOKUP($B24,PROSPER_Huhn!$1:$1,PROSPER_Huhn!$71:$71,""),
IF($C24="Nick Hull",_xlfn.XLOOKUP($B24,PROSPER_Hull!$1:$1,PROSPER_Hull!$71:$71,""),
IF($C24="Monika Kotwani",_xlfn.XLOOKUP($B24,PROSPER_Kotwani!$1:$1,PROSPER_Kotwani!$71:$71,""),
IF($C24="Jonathan Wellner",_xlfn.XLOOKUP($B24,PROSPER_Wellner!$1:$1,PROSPER_Wellner!$71:$71,""),
IF($C24="Travis Harvey",_xlfn.XLOOKUP($B24,PROSPER_Harvey!$1:$1,PROSPER_Harvey!$71:$71,""),"")))))))="","",
IF($C24="Christopher Lobo",_xlfn.XLOOKUP($B24,PROSPER_Lobo!$1:$1,PROSPER_Lobo!$71:$71,""),
IF($C24="Naren Baliga",_xlfn.XLOOKUP($B24,PROSPER_Baliga!$1:$1,PROSPER_Baliga!$71:$71,""),
IF($C24="Thorsten Huhn",_xlfn.XLOOKUP($B24,PROSPER_Huhn!$1:$1,PROSPER_Huhn!$71:$71,""),
IF($C24="Nick Hull",_xlfn.XLOOKUP($B24,PROSPER_Hull!$1:$1,PROSPER_Hull!$71:$71,""),
IF($C24="Monika Kotwani",_xlfn.XLOOKUP($B24,PROSPER_Kotwani!$1:$1,PROSPER_Kotwani!$71:$71,""),
IF($C24="Jonathan Wellner",_xlfn.XLOOKUP($B24,PROSPER_Wellner!$1:$1,PROSPER_Wellner!$71:$71,""),
IF($C24="Travis Harvey",_xlfn.XLOOKUP($B24,PROSPER_Harvey!$1:$1,PROSPER_Harvey!$71:$71,""),""))))))))="","No Comment",IF(IF($C24="Christopher Lobo",_xlfn.XLOOKUP($B24,PROSPER_Lobo!$1:$1,PROSPER_Lobo!$71:$71,""),
IF($C24="Naren Baliga",_xlfn.XLOOKUP($B24,PROSPER_Baliga!$1:$1,PROSPER_Baliga!$71:$71,""),
IF($C24="Thorsten Huhn",_xlfn.XLOOKUP($B24,PROSPER_Huhn!$1:$1,PROSPER_Huhn!$71:$71,""),
IF($C24="Nick Hull",_xlfn.XLOOKUP($B24,PROSPER_Hull!$1:$1,PROSPER_Hull!$71:$71,""),
IF($C24="Monika Kotwani",_xlfn.XLOOKUP($B24,PROSPER_Kotwani!$1:$1,PROSPER_Kotwani!$71:$71,""),
IF($C24="Jonathan Wellner",_xlfn.XLOOKUP($B24,PROSPER_Wellner!$1:$1,PROSPER_Wellner!$71:$71,""),
IF($C24="Travis Harvey",_xlfn.XLOOKUP($B24,PROSPER_Harvey!$1:$1,PROSPER_Harvey!$71:$71,""),"")))))))="","",
IF($C24="Christopher Lobo",_xlfn.XLOOKUP($B24,PROSPER_Lobo!$1:$1,PROSPER_Lobo!$71:$71,""),
IF($C24="Naren Baliga",_xlfn.XLOOKUP($B24,PROSPER_Baliga!$1:$1,PROSPER_Baliga!$71:$71,""),
IF($C24="Thorsten Huhn",_xlfn.XLOOKUP($B24,PROSPER_Huhn!$1:$1,PROSPER_Huhn!$71:$71,""),
IF($C24="Nick Hull",_xlfn.XLOOKUP($B24,PROSPER_Hull!$1:$1,PROSPER_Hull!$71:$71,""),
IF($C24="Monika Kotwani",_xlfn.XLOOKUP($B24,PROSPER_Kotwani!$1:$1,PROSPER_Kotwani!$71:$71,""),
IF($C24="Jonathan Wellner",_xlfn.XLOOKUP($B24,PROSPER_Wellner!$1:$1,PROSPER_Wellner!$71:$71,""),
IF($C24="Travis Harvey",_xlfn.XLOOKUP($B24,PROSPER_Harvey!$1:$1,PROSPER_Harvey!$71:$71,""),"")))))))))</f>
        <v>No Comment</v>
      </c>
      <c r="JK24" s="141" t="str">
        <f t="shared" si="221"/>
        <v>N/A</v>
      </c>
      <c r="JL24" s="135" t="str">
        <f>_xlfn.XLOOKUP(B24,PROSPERInitial_Query!$E:$E,PROSPERInitial_Query!$AR:$AR,"",,-1)</f>
        <v/>
      </c>
      <c r="JM24" s="136" t="str">
        <f t="shared" si="120"/>
        <v>James Atkinson7 - ResponsibilityExecutive Communication</v>
      </c>
      <c r="JN24" s="136" t="str">
        <f>_xlfn.XLOOKUP(JM24,PROSPERDelta_Query!BK:BK,PROSPERDelta_Query!BF:BF,"",,-1)</f>
        <v/>
      </c>
      <c r="JO24" s="137" t="str">
        <f t="shared" si="222"/>
        <v>N/A</v>
      </c>
      <c r="JP24" s="137" t="str">
        <f>IF(IF(IF($C24="Christopher Lobo",_xlfn.XLOOKUP($B24,PROSPER_Lobo!$1:$1,PROSPER_Lobo!$72:$72,""),
IF($C24="Naren Baliga",_xlfn.XLOOKUP($B24,PROSPER_Baliga!$1:$1,PROSPER_Baliga!$72:$72,""),
IF($C24="Thorsten Huhn",_xlfn.XLOOKUP($B24,PROSPER_Huhn!$1:$1,PROSPER_Huhn!$72:$72,""),
IF($C24="Nick Hull",_xlfn.XLOOKUP($B24,PROSPER_Hull!$1:$1,PROSPER_Hull!$72:$72,""),
IF($C24="Monika Kotwani",_xlfn.XLOOKUP($B24,PROSPER_Kotwani!$1:$1,PROSPER_Kotwani!$72:$72,""),
IF($C24="Jonathan Wellner",_xlfn.XLOOKUP($B24,PROSPER_Wellner!$1:$1,PROSPER_Wellner!$72:$72,""),
IF($C24="Travis Harvey",_xlfn.XLOOKUP($B24,PROSPER_Harvey!$1:$1,PROSPER_Harvey!$72:$72,""),"")))))))="","",
IF($C24="Christopher Lobo",_xlfn.XLOOKUP($B24,PROSPER_Lobo!$1:$1,PROSPER_Lobo!$72:$72,""),
IF($C24="Naren Baliga",_xlfn.XLOOKUP($B24,PROSPER_Baliga!$1:$1,PROSPER_Baliga!$72:$72,""),
IF($C24="Thorsten Huhn",_xlfn.XLOOKUP($B24,PROSPER_Huhn!$1:$1,PROSPER_Huhn!$72:$72,""),
IF($C24="Nick Hull",_xlfn.XLOOKUP($B24,PROSPER_Hull!$1:$1,PROSPER_Hull!$72:$72,""),
IF($C24="Monika Kotwani",_xlfn.XLOOKUP($B24,PROSPER_Kotwani!$1:$1,PROSPER_Kotwani!$72:$72,""),
IF($C24="Jonathan Wellner",_xlfn.XLOOKUP($B24,PROSPER_Wellner!$1:$1,PROSPER_Wellner!$72:$72,""),
IF($C24="Travis Harvey",_xlfn.XLOOKUP($B24,PROSPER_Harvey!$1:$1,PROSPER_Harvey!$72:$72,""),""))))))))="","No Score",IF(IF($C24="Christopher Lobo",_xlfn.XLOOKUP($B24,PROSPER_Lobo!$1:$1,PROSPER_Lobo!$72:$72,""),
IF($C24="Naren Baliga",_xlfn.XLOOKUP($B24,PROSPER_Baliga!$1:$1,PROSPER_Baliga!$72:$72,""),
IF($C24="Thorsten Huhn",_xlfn.XLOOKUP($B24,PROSPER_Huhn!$1:$1,PROSPER_Huhn!$72:$72,""),
IF($C24="Nick Hull",_xlfn.XLOOKUP($B24,PROSPER_Hull!$1:$1,PROSPER_Hull!$72:$72,""),
IF($C24="Monika Kotwani",_xlfn.XLOOKUP($B24,PROSPER_Kotwani!$1:$1,PROSPER_Kotwani!$72:$72,""),
IF($C24="Jonathan Wellner",_xlfn.XLOOKUP($B24,PROSPER_Wellner!$1:$1,PROSPER_Wellner!$72:$72,""),
IF($C24="Travis Harvey",_xlfn.XLOOKUP($B24,PROSPER_Harvey!$1:$1,PROSPER_Harvey!$72:$72,""),"")))))))="","",
IF($C24="Christopher Lobo",_xlfn.XLOOKUP($B24,PROSPER_Lobo!$1:$1,PROSPER_Lobo!$72:$72,""),
IF($C24="Naren Baliga",_xlfn.XLOOKUP($B24,PROSPER_Baliga!$1:$1,PROSPER_Baliga!$72:$72,""),
IF($C24="Thorsten Huhn",_xlfn.XLOOKUP($B24,PROSPER_Huhn!$1:$1,PROSPER_Huhn!$72:$72,""),
IF($C24="Nick Hull",_xlfn.XLOOKUP($B24,PROSPER_Hull!$1:$1,PROSPER_Hull!$72:$72,""),
IF($C24="Monika Kotwani",_xlfn.XLOOKUP($B24,PROSPER_Kotwani!$1:$1,PROSPER_Kotwani!$72:$72,""),
IF($C24="Jonathan Wellner",_xlfn.XLOOKUP($B24,PROSPER_Wellner!$1:$1,PROSPER_Wellner!$72:$72,""),
IF($C24="Travis Harvey",_xlfn.XLOOKUP($B24,PROSPER_Harvey!$1:$1,PROSPER_Harvey!$72:$72,""),"")))))))))</f>
        <v>No Score</v>
      </c>
      <c r="JQ24" s="138" t="str">
        <f>IF(IF(IF($C24="Christopher Lobo",_xlfn.XLOOKUP($B24,PROSPER_Lobo!$1:$1,PROSPER_Lobo!$73:$73,""),
IF($C24="Naren Baliga",_xlfn.XLOOKUP($B24,PROSPER_Baliga!$1:$1,PROSPER_Baliga!$73:$73,""),
IF($C24="Thorsten Huhn",_xlfn.XLOOKUP($B24,PROSPER_Huhn!$1:$1,PROSPER_Huhn!$73:$73,""),
IF($C24="Nick Hull",_xlfn.XLOOKUP($B24,PROSPER_Hull!$1:$1,PROSPER_Hull!$73:$73,""),
IF($C24="Monika Kotwani",_xlfn.XLOOKUP($B24,PROSPER_Kotwani!$1:$1,PROSPER_Kotwani!$73:$73,""),
IF($C24="Jonathan Wellner",_xlfn.XLOOKUP($B24,PROSPER_Wellner!$1:$1,PROSPER_Wellner!$73:$73,""),
IF($C24="Travis Harvey",_xlfn.XLOOKUP($B24,PROSPER_Harvey!$1:$1,PROSPER_Harvey!$73:$73,""),"")))))))="","",
IF($C24="Christopher Lobo",_xlfn.XLOOKUP($B24,PROSPER_Lobo!$1:$1,PROSPER_Lobo!$73:$73,""),
IF($C24="Naren Baliga",_xlfn.XLOOKUP($B24,PROSPER_Baliga!$1:$1,PROSPER_Baliga!$73:$73,""),
IF($C24="Thorsten Huhn",_xlfn.XLOOKUP($B24,PROSPER_Huhn!$1:$1,PROSPER_Huhn!$73:$73,""),
IF($C24="Nick Hull",_xlfn.XLOOKUP($B24,PROSPER_Hull!$1:$1,PROSPER_Hull!$73:$73,""),
IF($C24="Monika Kotwani",_xlfn.XLOOKUP($B24,PROSPER_Kotwani!$1:$1,PROSPER_Kotwani!$73:$73,""),
IF($C24="Jonathan Wellner",_xlfn.XLOOKUP($B24,PROSPER_Wellner!$1:$1,PROSPER_Wellner!$73:$73,""),
IF($C24="Travis Harvey",_xlfn.XLOOKUP($B24,PROSPER_Harvey!$1:$1,PROSPER_Harvey!$73:$73,""),""))))))))="","No Comment",IF(IF($C24="Christopher Lobo",_xlfn.XLOOKUP($B24,PROSPER_Lobo!$1:$1,PROSPER_Lobo!$73:$73,""),
IF($C24="Naren Baliga",_xlfn.XLOOKUP($B24,PROSPER_Baliga!$1:$1,PROSPER_Baliga!$73:$73,""),
IF($C24="Thorsten Huhn",_xlfn.XLOOKUP($B24,PROSPER_Huhn!$1:$1,PROSPER_Huhn!$73:$73,""),
IF($C24="Nick Hull",_xlfn.XLOOKUP($B24,PROSPER_Hull!$1:$1,PROSPER_Hull!$73:$73,""),
IF($C24="Monika Kotwani",_xlfn.XLOOKUP($B24,PROSPER_Kotwani!$1:$1,PROSPER_Kotwani!$73:$73,""),
IF($C24="Jonathan Wellner",_xlfn.XLOOKUP($B24,PROSPER_Wellner!$1:$1,PROSPER_Wellner!$73:$73,""),
IF($C24="Travis Harvey",_xlfn.XLOOKUP($B24,PROSPER_Harvey!$1:$1,PROSPER_Harvey!$73:$73,""),"")))))))="","",
IF($C24="Christopher Lobo",_xlfn.XLOOKUP($B24,PROSPER_Lobo!$1:$1,PROSPER_Lobo!$73:$73,""),
IF($C24="Naren Baliga",_xlfn.XLOOKUP($B24,PROSPER_Baliga!$1:$1,PROSPER_Baliga!$73:$73,""),
IF($C24="Thorsten Huhn",_xlfn.XLOOKUP($B24,PROSPER_Huhn!$1:$1,PROSPER_Huhn!$73:$73,""),
IF($C24="Nick Hull",_xlfn.XLOOKUP($B24,PROSPER_Hull!$1:$1,PROSPER_Hull!$73:$73,""),
IF($C24="Monika Kotwani",_xlfn.XLOOKUP($B24,PROSPER_Kotwani!$1:$1,PROSPER_Kotwani!$73:$73,""),
IF($C24="Jonathan Wellner",_xlfn.XLOOKUP($B24,PROSPER_Wellner!$1:$1,PROSPER_Wellner!$73:$73,""),
IF($C24="Travis Harvey",_xlfn.XLOOKUP($B24,PROSPER_Harvey!$1:$1,PROSPER_Harvey!$73:$73,""),"")))))))))</f>
        <v>No Comment</v>
      </c>
      <c r="JR24" s="141" t="str">
        <f t="shared" si="223"/>
        <v>N/A</v>
      </c>
      <c r="JS24" s="135" t="str">
        <f>_xlfn.XLOOKUP(B24,PROSPERInitial_Query!$E:$E,PROSPERInitial_Query!$AS:$AS,"",,-1)</f>
        <v/>
      </c>
      <c r="JT24" s="136" t="str">
        <f t="shared" si="123"/>
        <v>James Atkinson7 - ResponsibilityCulture Champion</v>
      </c>
      <c r="JU24" s="136" t="str">
        <f>_xlfn.XLOOKUP(JT24,PROSPERDelta_Query!BK:BK,PROSPERDelta_Query!BG:BG,"",,-1)</f>
        <v/>
      </c>
      <c r="JV24" s="137" t="str">
        <f t="shared" si="224"/>
        <v>N/A</v>
      </c>
      <c r="JW24" s="137" t="str">
        <f>IF(IF(IF($C24="Christopher Lobo",_xlfn.XLOOKUP($B24,PROSPER_Lobo!$1:$1,PROSPER_Lobo!$74:$74,""),
IF($C24="Naren Baliga",_xlfn.XLOOKUP($B24,PROSPER_Baliga!$1:$1,PROSPER_Baliga!$74:$74,""),
IF($C24="Thorsten Huhn",_xlfn.XLOOKUP($B24,PROSPER_Huhn!$1:$1,PROSPER_Huhn!$74:$74,""),
IF($C24="Nick Hull",_xlfn.XLOOKUP($B24,PROSPER_Hull!$1:$1,PROSPER_Hull!$74:$74,""),
IF($C24="Monika Kotwani",_xlfn.XLOOKUP($B24,PROSPER_Kotwani!$1:$1,PROSPER_Kotwani!$74:$74,""),
IF($C24="Jonathan Wellner",_xlfn.XLOOKUP($B24,PROSPER_Wellner!$1:$1,PROSPER_Wellner!$74:$74,""),
IF($C24="Travis Harvey",_xlfn.XLOOKUP($B24,PROSPER_Harvey!$1:$1,PROSPER_Harvey!$74:$74,""),"")))))))="","",
IF($C24="Christopher Lobo",_xlfn.XLOOKUP($B24,PROSPER_Lobo!$1:$1,PROSPER_Lobo!$74:$74,""),
IF($C24="Naren Baliga",_xlfn.XLOOKUP($B24,PROSPER_Baliga!$1:$1,PROSPER_Baliga!$74:$74,""),
IF($C24="Thorsten Huhn",_xlfn.XLOOKUP($B24,PROSPER_Huhn!$1:$1,PROSPER_Huhn!$74:$74,""),
IF($C24="Nick Hull",_xlfn.XLOOKUP($B24,PROSPER_Hull!$1:$1,PROSPER_Hull!$74:$74,""),
IF($C24="Monika Kotwani",_xlfn.XLOOKUP($B24,PROSPER_Kotwani!$1:$1,PROSPER_Kotwani!$74:$74,""),
IF($C24="Jonathan Wellner",_xlfn.XLOOKUP($B24,PROSPER_Wellner!$1:$1,PROSPER_Wellner!$74:$74,""),
IF($C24="Travis Harvey",_xlfn.XLOOKUP($B24,PROSPER_Harvey!$1:$1,PROSPER_Harvey!$74:$74,""),""))))))))="","No Score",IF(IF($C24="Christopher Lobo",_xlfn.XLOOKUP($B24,PROSPER_Lobo!$1:$1,PROSPER_Lobo!$74:$74,""),
IF($C24="Naren Baliga",_xlfn.XLOOKUP($B24,PROSPER_Baliga!$1:$1,PROSPER_Baliga!$74:$74,""),
IF($C24="Thorsten Huhn",_xlfn.XLOOKUP($B24,PROSPER_Huhn!$1:$1,PROSPER_Huhn!$74:$74,""),
IF($C24="Nick Hull",_xlfn.XLOOKUP($B24,PROSPER_Hull!$1:$1,PROSPER_Hull!$74:$74,""),
IF($C24="Monika Kotwani",_xlfn.XLOOKUP($B24,PROSPER_Kotwani!$1:$1,PROSPER_Kotwani!$74:$74,""),
IF($C24="Jonathan Wellner",_xlfn.XLOOKUP($B24,PROSPER_Wellner!$1:$1,PROSPER_Wellner!$74:$74,""),
IF($C24="Travis Harvey",_xlfn.XLOOKUP($B24,PROSPER_Harvey!$1:$1,PROSPER_Harvey!$74:$74,""),"")))))))="","",
IF($C24="Christopher Lobo",_xlfn.XLOOKUP($B24,PROSPER_Lobo!$1:$1,PROSPER_Lobo!$74:$74,""),
IF($C24="Naren Baliga",_xlfn.XLOOKUP($B24,PROSPER_Baliga!$1:$1,PROSPER_Baliga!$74:$74,""),
IF($C24="Thorsten Huhn",_xlfn.XLOOKUP($B24,PROSPER_Huhn!$1:$1,PROSPER_Huhn!$74:$74,""),
IF($C24="Nick Hull",_xlfn.XLOOKUP($B24,PROSPER_Hull!$1:$1,PROSPER_Hull!$74:$74,""),
IF($C24="Monika Kotwani",_xlfn.XLOOKUP($B24,PROSPER_Kotwani!$1:$1,PROSPER_Kotwani!$74:$74,""),
IF($C24="Jonathan Wellner",_xlfn.XLOOKUP($B24,PROSPER_Wellner!$1:$1,PROSPER_Wellner!$74:$74,""),
IF($C24="Travis Harvey",_xlfn.XLOOKUP($B24,PROSPER_Harvey!$1:$1,PROSPER_Harvey!$74:$74,""),"")))))))))</f>
        <v>No Score</v>
      </c>
      <c r="JX24" s="138" t="str">
        <f>IF(IF(IF($C24="Christopher Lobo",_xlfn.XLOOKUP($B24,PROSPER_Lobo!$1:$1,PROSPER_Lobo!$75:$75,""),
IF($C24="Naren Baliga",_xlfn.XLOOKUP($B24,PROSPER_Baliga!$1:$1,PROSPER_Baliga!$75:$75,""),
IF($C24="Thorsten Huhn",_xlfn.XLOOKUP($B24,PROSPER_Huhn!$1:$1,PROSPER_Huhn!$75:$75,""),
IF($C24="Nick Hull",_xlfn.XLOOKUP($B24,PROSPER_Hull!$1:$1,PROSPER_Hull!$75:$75,""),
IF($C24="Monika Kotwani",_xlfn.XLOOKUP($B24,PROSPER_Kotwani!$1:$1,PROSPER_Kotwani!$75:$75,""),
IF($C24="Jonathan Wellner",_xlfn.XLOOKUP($B24,PROSPER_Wellner!$1:$1,PROSPER_Wellner!$75:$75,""),
IF($C24="Travis Harvey",_xlfn.XLOOKUP($B24,PROSPER_Harvey!$1:$1,PROSPER_Harvey!$75:$75,""),"")))))))="","",
IF($C24="Christopher Lobo",_xlfn.XLOOKUP($B24,PROSPER_Lobo!$1:$1,PROSPER_Lobo!$75:$75,""),
IF($C24="Naren Baliga",_xlfn.XLOOKUP($B24,PROSPER_Baliga!$1:$1,PROSPER_Baliga!$75:$75,""),
IF($C24="Thorsten Huhn",_xlfn.XLOOKUP($B24,PROSPER_Huhn!$1:$1,PROSPER_Huhn!$75:$75,""),
IF($C24="Nick Hull",_xlfn.XLOOKUP($B24,PROSPER_Hull!$1:$1,PROSPER_Hull!$75:$75,""),
IF($C24="Monika Kotwani",_xlfn.XLOOKUP($B24,PROSPER_Kotwani!$1:$1,PROSPER_Kotwani!$75:$75,""),
IF($C24="Jonathan Wellner",_xlfn.XLOOKUP($B24,PROSPER_Wellner!$1:$1,PROSPER_Wellner!$75:$75,""),
IF($C24="Travis Harvey",_xlfn.XLOOKUP($B24,PROSPER_Harvey!$1:$1,PROSPER_Harvey!$75:$75,""),""))))))))="","No Comment",IF(IF($C24="Christopher Lobo",_xlfn.XLOOKUP($B24,PROSPER_Lobo!$1:$1,PROSPER_Lobo!$75:$75,""),
IF($C24="Naren Baliga",_xlfn.XLOOKUP($B24,PROSPER_Baliga!$1:$1,PROSPER_Baliga!$75:$75,""),
IF($C24="Thorsten Huhn",_xlfn.XLOOKUP($B24,PROSPER_Huhn!$1:$1,PROSPER_Huhn!$75:$75,""),
IF($C24="Nick Hull",_xlfn.XLOOKUP($B24,PROSPER_Hull!$1:$1,PROSPER_Hull!$75:$75,""),
IF($C24="Monika Kotwani",_xlfn.XLOOKUP($B24,PROSPER_Kotwani!$1:$1,PROSPER_Kotwani!$75:$75,""),
IF($C24="Jonathan Wellner",_xlfn.XLOOKUP($B24,PROSPER_Wellner!$1:$1,PROSPER_Wellner!$75:$75,""),
IF($C24="Travis Harvey",_xlfn.XLOOKUP($B24,PROSPER_Harvey!$1:$1,PROSPER_Harvey!$75:$75,""),"")))))))="","",
IF($C24="Christopher Lobo",_xlfn.XLOOKUP($B24,PROSPER_Lobo!$1:$1,PROSPER_Lobo!$75:$75,""),
IF($C24="Naren Baliga",_xlfn.XLOOKUP($B24,PROSPER_Baliga!$1:$1,PROSPER_Baliga!$75:$75,""),
IF($C24="Thorsten Huhn",_xlfn.XLOOKUP($B24,PROSPER_Huhn!$1:$1,PROSPER_Huhn!$75:$75,""),
IF($C24="Nick Hull",_xlfn.XLOOKUP($B24,PROSPER_Hull!$1:$1,PROSPER_Hull!$75:$75,""),
IF($C24="Monika Kotwani",_xlfn.XLOOKUP($B24,PROSPER_Kotwani!$1:$1,PROSPER_Kotwani!$75:$75,""),
IF($C24="Jonathan Wellner",_xlfn.XLOOKUP($B24,PROSPER_Wellner!$1:$1,PROSPER_Wellner!$75:$75,""),
IF($C24="Travis Harvey",_xlfn.XLOOKUP($B24,PROSPER_Harvey!$1:$1,PROSPER_Harvey!$75:$75,""),"")))))))))</f>
        <v>No Comment</v>
      </c>
      <c r="JY24" s="141" t="str">
        <f t="shared" si="225"/>
        <v>N/A</v>
      </c>
      <c r="JZ24" s="135" t="str">
        <f>_xlfn.XLOOKUP(B24,PROSPERInitial_Query!$E:$E,PROSPERInitial_Query!$AT:$AT,"",,-1)</f>
        <v/>
      </c>
      <c r="KA24" s="136" t="str">
        <f t="shared" si="126"/>
        <v>James Atkinson7 - ResponsibilityPeople Management</v>
      </c>
      <c r="KB24" s="136" t="str">
        <f>_xlfn.XLOOKUP(KA24,PROSPERDelta_Query!BK:BK,PROSPERDelta_Query!BH:BH,"",,-1)</f>
        <v/>
      </c>
      <c r="KC24" s="137" t="str">
        <f t="shared" si="226"/>
        <v>N/A</v>
      </c>
      <c r="KD24" s="137" t="str">
        <f>IF(IF(IF($C24="Christopher Lobo",_xlfn.XLOOKUP($B24,PROSPER_Lobo!$1:$1,PROSPER_Lobo!$76:$76,""),
IF($C24="Naren Baliga",_xlfn.XLOOKUP($B24,PROSPER_Baliga!$1:$1,PROSPER_Baliga!$76:$76,""),
IF($C24="Thorsten Huhn",_xlfn.XLOOKUP($B24,PROSPER_Huhn!$1:$1,PROSPER_Huhn!$76:$76,""),
IF($C24="Nick Hull",_xlfn.XLOOKUP($B24,PROSPER_Hull!$1:$1,PROSPER_Hull!$76:$76,""),
IF($C24="Monika Kotwani",_xlfn.XLOOKUP($B24,PROSPER_Kotwani!$1:$1,PROSPER_Kotwani!$76:$76,""),
IF($C24="Jonathan Wellner",_xlfn.XLOOKUP($B24,PROSPER_Wellner!$1:$1,PROSPER_Wellner!$76:$76,""),
IF($C24="Travis Harvey",_xlfn.XLOOKUP($B24,PROSPER_Harvey!$1:$1,PROSPER_Harvey!$76:$76,""),"")))))))="","",
IF($C24="Christopher Lobo",_xlfn.XLOOKUP($B24,PROSPER_Lobo!$1:$1,PROSPER_Lobo!$76:$76,""),
IF($C24="Naren Baliga",_xlfn.XLOOKUP($B24,PROSPER_Baliga!$1:$1,PROSPER_Baliga!$76:$76,""),
IF($C24="Thorsten Huhn",_xlfn.XLOOKUP($B24,PROSPER_Huhn!$1:$1,PROSPER_Huhn!$76:$76,""),
IF($C24="Nick Hull",_xlfn.XLOOKUP($B24,PROSPER_Hull!$1:$1,PROSPER_Hull!$76:$76,""),
IF($C24="Monika Kotwani",_xlfn.XLOOKUP($B24,PROSPER_Kotwani!$1:$1,PROSPER_Kotwani!$76:$76,""),
IF($C24="Jonathan Wellner",_xlfn.XLOOKUP($B24,PROSPER_Wellner!$1:$1,PROSPER_Wellner!$76:$76,""),
IF($C24="Travis Harvey",_xlfn.XLOOKUP($B24,PROSPER_Harvey!$1:$1,PROSPER_Harvey!$76:$76,""),""))))))))="","No Score",IF(IF($C24="Christopher Lobo",_xlfn.XLOOKUP($B24,PROSPER_Lobo!$1:$1,PROSPER_Lobo!$76:$76,""),
IF($C24="Naren Baliga",_xlfn.XLOOKUP($B24,PROSPER_Baliga!$1:$1,PROSPER_Baliga!$76:$76,""),
IF($C24="Thorsten Huhn",_xlfn.XLOOKUP($B24,PROSPER_Huhn!$1:$1,PROSPER_Huhn!$76:$76,""),
IF($C24="Nick Hull",_xlfn.XLOOKUP($B24,PROSPER_Hull!$1:$1,PROSPER_Hull!$76:$76,""),
IF($C24="Monika Kotwani",_xlfn.XLOOKUP($B24,PROSPER_Kotwani!$1:$1,PROSPER_Kotwani!$76:$76,""),
IF($C24="Jonathan Wellner",_xlfn.XLOOKUP($B24,PROSPER_Wellner!$1:$1,PROSPER_Wellner!$76:$76,""),
IF($C24="Travis Harvey",_xlfn.XLOOKUP($B24,PROSPER_Harvey!$1:$1,PROSPER_Harvey!$76:$76,""),"")))))))="","",
IF($C24="Christopher Lobo",_xlfn.XLOOKUP($B24,PROSPER_Lobo!$1:$1,PROSPER_Lobo!$76:$76,""),
IF($C24="Naren Baliga",_xlfn.XLOOKUP($B24,PROSPER_Baliga!$1:$1,PROSPER_Baliga!$76:$76,""),
IF($C24="Thorsten Huhn",_xlfn.XLOOKUP($B24,PROSPER_Huhn!$1:$1,PROSPER_Huhn!$76:$76,""),
IF($C24="Nick Hull",_xlfn.XLOOKUP($B24,PROSPER_Hull!$1:$1,PROSPER_Hull!$76:$76,""),
IF($C24="Monika Kotwani",_xlfn.XLOOKUP($B24,PROSPER_Kotwani!$1:$1,PROSPER_Kotwani!$76:$76,""),
IF($C24="Jonathan Wellner",_xlfn.XLOOKUP($B24,PROSPER_Wellner!$1:$1,PROSPER_Wellner!$76:$76,""),
IF($C24="Travis Harvey",_xlfn.XLOOKUP($B24,PROSPER_Harvey!$1:$1,PROSPER_Harvey!$76:$76,""),"")))))))))</f>
        <v>No Score</v>
      </c>
      <c r="KE24" s="138" t="str">
        <f>IF(IF(IF($C24="Christopher Lobo",_xlfn.XLOOKUP($B24,PROSPER_Lobo!$1:$1,PROSPER_Lobo!$77:$77,""),
IF($C24="Naren Baliga",_xlfn.XLOOKUP($B24,PROSPER_Baliga!$1:$1,PROSPER_Baliga!$77:$77,""),
IF($C24="Thorsten Huhn",_xlfn.XLOOKUP($B24,PROSPER_Huhn!$1:$1,PROSPER_Huhn!$77:$77,""),
IF($C24="Nick Hull",_xlfn.XLOOKUP($B24,PROSPER_Hull!$1:$1,PROSPER_Hull!$77:$77,""),
IF($C24="Monika Kotwani",_xlfn.XLOOKUP($B24,PROSPER_Kotwani!$1:$1,PROSPER_Kotwani!$77:$77,""),
IF($C24="Jonathan Wellner",_xlfn.XLOOKUP($B24,PROSPER_Wellner!$1:$1,PROSPER_Wellner!$77:$77,""),
IF($C24="Travis Harvey",_xlfn.XLOOKUP($B24,PROSPER_Harvey!$1:$1,PROSPER_Harvey!$77:$77,""),"")))))))="","",
IF($C24="Christopher Lobo",_xlfn.XLOOKUP($B24,PROSPER_Lobo!$1:$1,PROSPER_Lobo!$77:$77,""),
IF($C24="Naren Baliga",_xlfn.XLOOKUP($B24,PROSPER_Baliga!$1:$1,PROSPER_Baliga!$77:$77,""),
IF($C24="Thorsten Huhn",_xlfn.XLOOKUP($B24,PROSPER_Huhn!$1:$1,PROSPER_Huhn!$77:$77,""),
IF($C24="Nick Hull",_xlfn.XLOOKUP($B24,PROSPER_Hull!$1:$1,PROSPER_Hull!$77:$77,""),
IF($C24="Monika Kotwani",_xlfn.XLOOKUP($B24,PROSPER_Kotwani!$1:$1,PROSPER_Kotwani!$77:$77,""),
IF($C24="Jonathan Wellner",_xlfn.XLOOKUP($B24,PROSPER_Wellner!$1:$1,PROSPER_Wellner!$77:$77,""),
IF($C24="Travis Harvey",_xlfn.XLOOKUP($B24,PROSPER_Harvey!$1:$1,PROSPER_Harvey!$77:$77,""),""))))))))="","No Comment",IF(IF($C24="Christopher Lobo",_xlfn.XLOOKUP($B24,PROSPER_Lobo!$1:$1,PROSPER_Lobo!$77:$77,""),
IF($C24="Naren Baliga",_xlfn.XLOOKUP($B24,PROSPER_Baliga!$1:$1,PROSPER_Baliga!$77:$77,""),
IF($C24="Thorsten Huhn",_xlfn.XLOOKUP($B24,PROSPER_Huhn!$1:$1,PROSPER_Huhn!$77:$77,""),
IF($C24="Nick Hull",_xlfn.XLOOKUP($B24,PROSPER_Hull!$1:$1,PROSPER_Hull!$77:$77,""),
IF($C24="Monika Kotwani",_xlfn.XLOOKUP($B24,PROSPER_Kotwani!$1:$1,PROSPER_Kotwani!$77:$77,""),
IF($C24="Jonathan Wellner",_xlfn.XLOOKUP($B24,PROSPER_Wellner!$1:$1,PROSPER_Wellner!$77:$77,""),
IF($C24="Travis Harvey",_xlfn.XLOOKUP($B24,PROSPER_Harvey!$1:$1,PROSPER_Harvey!$77:$77,""),"")))))))="","",
IF($C24="Christopher Lobo",_xlfn.XLOOKUP($B24,PROSPER_Lobo!$1:$1,PROSPER_Lobo!$77:$77,""),
IF($C24="Naren Baliga",_xlfn.XLOOKUP($B24,PROSPER_Baliga!$1:$1,PROSPER_Baliga!$77:$77,""),
IF($C24="Thorsten Huhn",_xlfn.XLOOKUP($B24,PROSPER_Huhn!$1:$1,PROSPER_Huhn!$77:$77,""),
IF($C24="Nick Hull",_xlfn.XLOOKUP($B24,PROSPER_Hull!$1:$1,PROSPER_Hull!$77:$77,""),
IF($C24="Monika Kotwani",_xlfn.XLOOKUP($B24,PROSPER_Kotwani!$1:$1,PROSPER_Kotwani!$77:$77,""),
IF($C24="Jonathan Wellner",_xlfn.XLOOKUP($B24,PROSPER_Wellner!$1:$1,PROSPER_Wellner!$77:$77,""),
IF($C24="Travis Harvey",_xlfn.XLOOKUP($B24,PROSPER_Harvey!$1:$1,PROSPER_Harvey!$77:$77,""),"")))))))))</f>
        <v>No Comment</v>
      </c>
      <c r="KF24" s="141" t="str">
        <f t="shared" si="227"/>
        <v>N/A</v>
      </c>
      <c r="KG24" s="135" t="str">
        <f>_xlfn.XLOOKUP(B24,PROSPERInitial_Query!$E:$E,PROSPERInitial_Query!$AU:$AU,"",,-1)</f>
        <v/>
      </c>
      <c r="KH24" s="136" t="str">
        <f t="shared" si="129"/>
        <v>James Atkinson7 - ResponsibilitySelf Sufficiency</v>
      </c>
      <c r="KI24" s="136" t="str">
        <f>_xlfn.XLOOKUP(KH24,PROSPERDelta_Query!BK:BK,PROSPERDelta_Query!BI:BI,"",,-1)</f>
        <v/>
      </c>
      <c r="KJ24" s="137" t="str">
        <f t="shared" si="228"/>
        <v>N/A</v>
      </c>
      <c r="KK24" s="137" t="str">
        <f>IF(IF(IF($C24="Christopher Lobo",_xlfn.XLOOKUP($B24,PROSPER_Lobo!$1:$1,PROSPER_Lobo!$78:$78,""),
IF($C24="Naren Baliga",_xlfn.XLOOKUP($B24,PROSPER_Baliga!$1:$1,PROSPER_Baliga!$78:$78,""),
IF($C24="Thorsten Huhn",_xlfn.XLOOKUP($B24,PROSPER_Huhn!$1:$1,PROSPER_Huhn!$78:$78,""),
IF($C24="Nick Hull",_xlfn.XLOOKUP($B24,PROSPER_Hull!$1:$1,PROSPER_Hull!$78:$78,""),
IF($C24="Monika Kotwani",_xlfn.XLOOKUP($B24,PROSPER_Kotwani!$1:$1,PROSPER_Kotwani!$78:$78,""),
IF($C24="Jonathan Wellner",_xlfn.XLOOKUP($B24,PROSPER_Wellner!$1:$1,PROSPER_Wellner!$78:$78,""),
IF($C24="Travis Harvey",_xlfn.XLOOKUP($B24,PROSPER_Harvey!$1:$1,PROSPER_Harvey!$78:$78,""),"")))))))="","",
IF($C24="Christopher Lobo",_xlfn.XLOOKUP($B24,PROSPER_Lobo!$1:$1,PROSPER_Lobo!$78:$78,""),
IF($C24="Naren Baliga",_xlfn.XLOOKUP($B24,PROSPER_Baliga!$1:$1,PROSPER_Baliga!$78:$78,""),
IF($C24="Thorsten Huhn",_xlfn.XLOOKUP($B24,PROSPER_Huhn!$1:$1,PROSPER_Huhn!$78:$78,""),
IF($C24="Nick Hull",_xlfn.XLOOKUP($B24,PROSPER_Hull!$1:$1,PROSPER_Hull!$78:$78,""),
IF($C24="Monika Kotwani",_xlfn.XLOOKUP($B24,PROSPER_Kotwani!$1:$1,PROSPER_Kotwani!$78:$78,""),
IF($C24="Jonathan Wellner",_xlfn.XLOOKUP($B24,PROSPER_Wellner!$1:$1,PROSPER_Wellner!$78:$78,""),
IF($C24="Travis Harvey",_xlfn.XLOOKUP($B24,PROSPER_Harvey!$1:$1,PROSPER_Harvey!$78:$78,""),""))))))))="","No Score",IF(IF($C24="Christopher Lobo",_xlfn.XLOOKUP($B24,PROSPER_Lobo!$1:$1,PROSPER_Lobo!$78:$78,""),
IF($C24="Naren Baliga",_xlfn.XLOOKUP($B24,PROSPER_Baliga!$1:$1,PROSPER_Baliga!$78:$78,""),
IF($C24="Thorsten Huhn",_xlfn.XLOOKUP($B24,PROSPER_Huhn!$1:$1,PROSPER_Huhn!$78:$78,""),
IF($C24="Nick Hull",_xlfn.XLOOKUP($B24,PROSPER_Hull!$1:$1,PROSPER_Hull!$78:$78,""),
IF($C24="Monika Kotwani",_xlfn.XLOOKUP($B24,PROSPER_Kotwani!$1:$1,PROSPER_Kotwani!$78:$78,""),
IF($C24="Jonathan Wellner",_xlfn.XLOOKUP($B24,PROSPER_Wellner!$1:$1,PROSPER_Wellner!$78:$78,""),
IF($C24="Travis Harvey",_xlfn.XLOOKUP($B24,PROSPER_Harvey!$1:$1,PROSPER_Harvey!$78:$78,""),"")))))))="","",
IF($C24="Christopher Lobo",_xlfn.XLOOKUP($B24,PROSPER_Lobo!$1:$1,PROSPER_Lobo!$78:$78,""),
IF($C24="Naren Baliga",_xlfn.XLOOKUP($B24,PROSPER_Baliga!$1:$1,PROSPER_Baliga!$78:$78,""),
IF($C24="Thorsten Huhn",_xlfn.XLOOKUP($B24,PROSPER_Huhn!$1:$1,PROSPER_Huhn!$78:$78,""),
IF($C24="Nick Hull",_xlfn.XLOOKUP($B24,PROSPER_Hull!$1:$1,PROSPER_Hull!$78:$78,""),
IF($C24="Monika Kotwani",_xlfn.XLOOKUP($B24,PROSPER_Kotwani!$1:$1,PROSPER_Kotwani!$78:$78,""),
IF($C24="Jonathan Wellner",_xlfn.XLOOKUP($B24,PROSPER_Wellner!$1:$1,PROSPER_Wellner!$78:$78,""),
IF($C24="Travis Harvey",_xlfn.XLOOKUP($B24,PROSPER_Harvey!$1:$1,PROSPER_Harvey!$78:$78,""),"")))))))))</f>
        <v>No Score</v>
      </c>
      <c r="KL24" s="138" t="str">
        <f>IF(IF(IF($C24="Christopher Lobo",_xlfn.XLOOKUP($B24,PROSPER_Lobo!$1:$1,PROSPER_Lobo!$79:$79,""),
IF($C24="Naren Baliga",_xlfn.XLOOKUP($B24,PROSPER_Baliga!$1:$1,PROSPER_Baliga!$79:$79,""),
IF($C24="Thorsten Huhn",_xlfn.XLOOKUP($B24,PROSPER_Huhn!$1:$1,PROSPER_Huhn!$79:$79,""),
IF($C24="Nick Hull",_xlfn.XLOOKUP($B24,PROSPER_Hull!$1:$1,PROSPER_Hull!$79:$79,""),
IF($C24="Monika Kotwani",_xlfn.XLOOKUP($B24,PROSPER_Kotwani!$1:$1,PROSPER_Kotwani!$79:$79,""),
IF($C24="Jonathan Wellner",_xlfn.XLOOKUP($B24,PROSPER_Wellner!$1:$1,PROSPER_Wellner!$79:$79,""),
IF($C24="Travis Harvey",_xlfn.XLOOKUP($B24,PROSPER_Harvey!$1:$1,PROSPER_Harvey!$79:$79,""),"")))))))="","",
IF($C24="Christopher Lobo",_xlfn.XLOOKUP($B24,PROSPER_Lobo!$1:$1,PROSPER_Lobo!$79:$79,""),
IF($C24="Naren Baliga",_xlfn.XLOOKUP($B24,PROSPER_Baliga!$1:$1,PROSPER_Baliga!$79:$79,""),
IF($C24="Thorsten Huhn",_xlfn.XLOOKUP($B24,PROSPER_Huhn!$1:$1,PROSPER_Huhn!$79:$79,""),
IF($C24="Nick Hull",_xlfn.XLOOKUP($B24,PROSPER_Hull!$1:$1,PROSPER_Hull!$79:$79,""),
IF($C24="Monika Kotwani",_xlfn.XLOOKUP($B24,PROSPER_Kotwani!$1:$1,PROSPER_Kotwani!$79:$79,""),
IF($C24="Jonathan Wellner",_xlfn.XLOOKUP($B24,PROSPER_Wellner!$1:$1,PROSPER_Wellner!$79:$79,""),
IF($C24="Travis Harvey",_xlfn.XLOOKUP($B24,PROSPER_Harvey!$1:$1,PROSPER_Harvey!$79:$79,""),""))))))))="","No Comment",IF(IF($C24="Christopher Lobo",_xlfn.XLOOKUP($B24,PROSPER_Lobo!$1:$1,PROSPER_Lobo!$79:$79,""),
IF($C24="Naren Baliga",_xlfn.XLOOKUP($B24,PROSPER_Baliga!$1:$1,PROSPER_Baliga!$79:$79,""),
IF($C24="Thorsten Huhn",_xlfn.XLOOKUP($B24,PROSPER_Huhn!$1:$1,PROSPER_Huhn!$79:$79,""),
IF($C24="Nick Hull",_xlfn.XLOOKUP($B24,PROSPER_Hull!$1:$1,PROSPER_Hull!$79:$79,""),
IF($C24="Monika Kotwani",_xlfn.XLOOKUP($B24,PROSPER_Kotwani!$1:$1,PROSPER_Kotwani!$79:$79,""),
IF($C24="Jonathan Wellner",_xlfn.XLOOKUP($B24,PROSPER_Wellner!$1:$1,PROSPER_Wellner!$79:$79,""),
IF($C24="Travis Harvey",_xlfn.XLOOKUP($B24,PROSPER_Harvey!$1:$1,PROSPER_Harvey!$79:$79,""),"")))))))="","",
IF($C24="Christopher Lobo",_xlfn.XLOOKUP($B24,PROSPER_Lobo!$1:$1,PROSPER_Lobo!$79:$79,""),
IF($C24="Naren Baliga",_xlfn.XLOOKUP($B24,PROSPER_Baliga!$1:$1,PROSPER_Baliga!$79:$79,""),
IF($C24="Thorsten Huhn",_xlfn.XLOOKUP($B24,PROSPER_Huhn!$1:$1,PROSPER_Huhn!$79:$79,""),
IF($C24="Nick Hull",_xlfn.XLOOKUP($B24,PROSPER_Hull!$1:$1,PROSPER_Hull!$79:$79,""),
IF($C24="Monika Kotwani",_xlfn.XLOOKUP($B24,PROSPER_Kotwani!$1:$1,PROSPER_Kotwani!$79:$79,""),
IF($C24="Jonathan Wellner",_xlfn.XLOOKUP($B24,PROSPER_Wellner!$1:$1,PROSPER_Wellner!$79:$79,""),
IF($C24="Travis Harvey",_xlfn.XLOOKUP($B24,PROSPER_Harvey!$1:$1,PROSPER_Harvey!$79:$79,""),"")))))))))</f>
        <v>No Comment</v>
      </c>
      <c r="KM24" s="141" t="str">
        <f t="shared" si="229"/>
        <v>N/A</v>
      </c>
      <c r="KN24" s="145" t="str">
        <f t="shared" si="230"/>
        <v>N/A</v>
      </c>
      <c r="KO24" s="146" t="str">
        <f t="shared" si="231"/>
        <v>N/A</v>
      </c>
      <c r="KP24" s="194" t="str">
        <f t="shared" si="232"/>
        <v>N/A</v>
      </c>
      <c r="KQ24" s="147">
        <f t="shared" si="233"/>
        <v>4.1875</v>
      </c>
      <c r="KR24" s="148"/>
      <c r="KS24" s="148"/>
      <c r="KT24" s="148"/>
      <c r="KU24" s="149"/>
    </row>
    <row r="25" spans="2:307" x14ac:dyDescent="0.25">
      <c r="B25" s="118" t="s">
        <v>139</v>
      </c>
      <c r="C25" s="119" t="s">
        <v>486</v>
      </c>
      <c r="D25" s="120" t="str">
        <f>_xlfn.XLOOKUP(B25,PROSPERInitial_Query!E:E,PROSPERInitial_Query!G:G,"",,-1)</f>
        <v/>
      </c>
      <c r="E25" s="121" t="str">
        <f t="shared" si="136"/>
        <v>Jarvis Richardson1 - PortfolioDesign Success</v>
      </c>
      <c r="F25" s="122" t="str">
        <f>_xlfn.XLOOKUP(E25,PROSPERDelta_Query!BK:BK,PROSPERDelta_Query!I:I,"",,-1)</f>
        <v/>
      </c>
      <c r="G25" s="123" t="str">
        <f t="shared" si="137"/>
        <v>N/A</v>
      </c>
      <c r="H25" s="124" t="str">
        <f>IF(IF(IF($C25="Christopher Lobo",_xlfn.XLOOKUP($B25,PROSPER_Lobo!$1:$1,PROSPER_Lobo!$2:$2,""),
IF($C25="Naren Baliga",_xlfn.XLOOKUP($B25,PROSPER_Baliga!$1:$1,PROSPER_Baliga!$2:$2,""),
IF($C25="Thorsten Huhn",_xlfn.XLOOKUP($B25,PROSPER_Huhn!$1:$1,PROSPER_Huhn!$2:$2,""),
IF($C25="Nick Hull",_xlfn.XLOOKUP($B25,PROSPER_Hull!$1:$1,PROSPER_Hull!$2:$2,""),
IF($C25="Monika Kotwani",_xlfn.XLOOKUP($B25,PROSPER_Kotwani!$1:$1,PROSPER_Kotwani!$2:$2,""),
IF($C25="Jonathan Wellner",_xlfn.XLOOKUP($B25,PROSPER_Wellner!$1:$1,PROSPER_Wellner!$2:$2,""),
IF($C25="Travis Harvey",_xlfn.XLOOKUP($B25,PROSPER_Harvey!$1:$1,PROSPER_Harvey!$2:$2,""),"")))))))="","",
IF($C25="Christopher Lobo",_xlfn.XLOOKUP($B25,PROSPER_Lobo!$1:$1,PROSPER_Lobo!$2:$2,""),
IF($C25="Naren Baliga",_xlfn.XLOOKUP($B25,PROSPER_Baliga!$1:$1,PROSPER_Baliga!$2:$2,""),
IF($C25="Thorsten Huhn",_xlfn.XLOOKUP($B25,PROSPER_Huhn!$1:$1,PROSPER_Huhn!$2:$2,""),
IF($C25="Nick Hull",_xlfn.XLOOKUP($B25,PROSPER_Hull!$1:$1,PROSPER_Hull!$2:$2,""),
IF($C25="Monika Kotwani",_xlfn.XLOOKUP($B25,PROSPER_Kotwani!$1:$1,PROSPER_Kotwani!$2:$2,""),
IF($C25="Jonathan Wellner",_xlfn.XLOOKUP($B25,PROSPER_Wellner!$1:$1,PROSPER_Wellner!$2:$2,""),
IF($C25="Travis Harvey",_xlfn.XLOOKUP($B25,PROSPER_Harvey!$1:$1,PROSPER_Harvey!$2:$2,""),""))))))))="","No Score",(IF(IF($C25="Christopher Lobo",_xlfn.XLOOKUP($B25,PROSPER_Lobo!$1:$1,PROSPER_Lobo!$2:$2,""),
IF($C25="Naren Baliga",_xlfn.XLOOKUP($B25,PROSPER_Baliga!$1:$1,PROSPER_Baliga!$2:$2,""),
IF($C25="Thorsten Huhn",_xlfn.XLOOKUP($B25,PROSPER_Huhn!$1:$1,PROSPER_Huhn!$2:$2,""),
IF($C25="Nick Hull",_xlfn.XLOOKUP($B25,PROSPER_Hull!$1:$1,PROSPER_Hull!$2:$2,""),
IF($C25="Monika Kotwani",_xlfn.XLOOKUP($B25,PROSPER_Kotwani!$1:$1,PROSPER_Kotwani!$2:$2,""),
IF($C25="Jonathan Wellner",_xlfn.XLOOKUP($B25,PROSPER_Wellner!$1:$1,PROSPER_Wellner!$2:$2,""),
IF($C25="Travis Harvey",_xlfn.XLOOKUP($B25,PROSPER_Harvey!$1:$1,PROSPER_Harvey!$2:$2,""),"")))))))="","",
IF($C25="Christopher Lobo",_xlfn.XLOOKUP($B25,PROSPER_Lobo!$1:$1,PROSPER_Lobo!$2:$2,""),
IF($C25="Naren Baliga",_xlfn.XLOOKUP($B25,PROSPER_Baliga!$1:$1,PROSPER_Baliga!$2:$2,""),
IF($C25="Thorsten Huhn",_xlfn.XLOOKUP($B25,PROSPER_Huhn!$1:$1,PROSPER_Huhn!$2:$2,""),
IF($C25="Nick Hull",_xlfn.XLOOKUP($B25,PROSPER_Hull!$1:$1,PROSPER_Hull!$2:$2,""),
IF($C25="Monika Kotwani",_xlfn.XLOOKUP($B25,PROSPER_Kotwani!$1:$1,PROSPER_Kotwani!$2:$2,""),
IF($C25="Jonathan Wellner",_xlfn.XLOOKUP($B25,PROSPER_Wellner!$1:$1,PROSPER_Wellner!$2:$2,""),
IF($C25="Travis Harvey",_xlfn.XLOOKUP($B25,PROSPER_Harvey!$1:$1,PROSPER_Harvey!$2:$2,""),""))))))))))</f>
        <v>No Score</v>
      </c>
      <c r="I25" s="125" t="str">
        <f>IF(IF(IF($C25="Christopher Lobo",_xlfn.XLOOKUP($B25,PROSPER_Lobo!$1:$1,PROSPER_Lobo!$3:$3,""),
IF($C25="Naren Baliga",_xlfn.XLOOKUP($B25,PROSPER_Baliga!$1:$1,PROSPER_Baliga!$3:$3,""),
IF($C25="Thorsten Huhn",_xlfn.XLOOKUP($B25,PROSPER_Huhn!$1:$1,PROSPER_Huhn!$3:$3,""),
IF($C25="Nick Hull",_xlfn.XLOOKUP($B25,PROSPER_Hull!$1:$1,PROSPER_Hull!$3:$3,""),
IF($C25="Monika Kotwani",_xlfn.XLOOKUP($B25,PROSPER_Kotwani!$1:$1,PROSPER_Kotwani!$3:$3,""),
IF($C25="Jonathan Wellner",_xlfn.XLOOKUP($B25,PROSPER_Wellner!$1:$1,PROSPER_Wellner!$3:$3,""),
IF($C25="Travis Harvey",_xlfn.XLOOKUP($B25,PROSPER_Harvey!$1:$1,PROSPER_Harvey!$3:$3,""),"")))))))="","",
IF($C25="Christopher Lobo",_xlfn.XLOOKUP($B25,PROSPER_Lobo!$1:$1,PROSPER_Lobo!$3:$3,""),
IF($C25="Naren Baliga",_xlfn.XLOOKUP($B25,PROSPER_Baliga!$1:$1,PROSPER_Baliga!$3:$3,""),
IF($C25="Thorsten Huhn",_xlfn.XLOOKUP($B25,PROSPER_Huhn!$1:$1,PROSPER_Huhn!$3:$3,""),
IF($C25="Nick Hull",_xlfn.XLOOKUP($B25,PROSPER_Hull!$1:$1,PROSPER_Hull!$3:$3,""),
IF($C25="Monika Kotwani",_xlfn.XLOOKUP($B25,PROSPER_Kotwani!$1:$1,PROSPER_Kotwani!$3:$3,""),
IF($C25="Jonathan Wellner",_xlfn.XLOOKUP($B25,PROSPER_Wellner!$1:$1,PROSPER_Wellner!$3:$3,""),
IF($C25="Travis Harvey",_xlfn.XLOOKUP($B25,PROSPER_Harvey!$1:$1,PROSPER_Harvey!$3:$3,""),""))))))))="","No Comment",IF(IF($C25="Christopher Lobo",_xlfn.XLOOKUP($B25,PROSPER_Lobo!$1:$1,PROSPER_Lobo!$3:$3,""),
IF($C25="Naren Baliga",_xlfn.XLOOKUP($B25,PROSPER_Baliga!$1:$1,PROSPER_Baliga!$3:$3,""),
IF($C25="Thorsten Huhn",_xlfn.XLOOKUP($B25,PROSPER_Huhn!$1:$1,PROSPER_Huhn!$3:$3,""),
IF($C25="Nick Hull",_xlfn.XLOOKUP($B25,PROSPER_Hull!$1:$1,PROSPER_Hull!$3:$3,""),
IF($C25="Monika Kotwani",_xlfn.XLOOKUP($B25,PROSPER_Kotwani!$1:$1,PROSPER_Kotwani!$3:$3,""),
IF($C25="Jonathan Wellner",_xlfn.XLOOKUP($B25,PROSPER_Wellner!$1:$1,PROSPER_Wellner!$3:$3,""),
IF($C25="Travis Harvey",_xlfn.XLOOKUP($B25,PROSPER_Harvey!$1:$1,PROSPER_Harvey!$3:$3,""),"")))))))="","",
IF($C25="Christopher Lobo",_xlfn.XLOOKUP($B25,PROSPER_Lobo!$1:$1,PROSPER_Lobo!$3:$3,""),
IF($C25="Naren Baliga",_xlfn.XLOOKUP($B25,PROSPER_Baliga!$1:$1,PROSPER_Baliga!$3:$3,""),
IF($C25="Thorsten Huhn",_xlfn.XLOOKUP($B25,PROSPER_Huhn!$1:$1,PROSPER_Huhn!$3:$3,""),
IF($C25="Nick Hull",_xlfn.XLOOKUP($B25,PROSPER_Hull!$1:$1,PROSPER_Hull!$3:$3,""),
IF($C25="Monika Kotwani",_xlfn.XLOOKUP($B25,PROSPER_Kotwani!$1:$1,PROSPER_Kotwani!$3:$3,""),
IF($C25="Jonathan Wellner",_xlfn.XLOOKUP($B25,PROSPER_Wellner!$1:$1,PROSPER_Wellner!$3:$3,""),
IF($C25="Travis Harvey",_xlfn.XLOOKUP($B25,PROSPER_Harvey!$1:$1,PROSPER_Harvey!$3:$3,""),"")))))))))</f>
        <v>No Comment</v>
      </c>
      <c r="J25" s="124">
        <f>IFERROR(ROUND(_xlfn.XLOOKUP(B25,DesignSuccessChallenge_Query!$E:$E,DesignSuccessChallenge_Query!$F:$F)/4.7,0),"Not Taken")</f>
        <v>3</v>
      </c>
      <c r="K25" s="150">
        <f t="shared" si="138"/>
        <v>3</v>
      </c>
      <c r="L25" s="120" t="str">
        <f>_xlfn.XLOOKUP(B25,PROSPERInitial_Query!$E:$E,PROSPERInitial_Query!$H:$H,"",,-1)</f>
        <v/>
      </c>
      <c r="M25" s="121" t="str">
        <f t="shared" si="3"/>
        <v>Jarvis Richardson1 - PortfolioPremium Engagement</v>
      </c>
      <c r="N25" s="126" t="str">
        <f>_xlfn.XLOOKUP(M25,PROSPERDelta_Query!BK:BK,PROSPERDelta_Query!J:J,"",,-1)</f>
        <v/>
      </c>
      <c r="O25" s="124" t="str">
        <f t="shared" si="139"/>
        <v>N/A</v>
      </c>
      <c r="P25" s="124" t="str">
        <f>IF(IF(IF($C25="Christopher Lobo",_xlfn.XLOOKUP($B25,PROSPER_Lobo!$1:$1,PROSPER_Lobo!$4:$4,""),
IF($C25="Naren Baliga",_xlfn.XLOOKUP($B25,PROSPER_Baliga!$1:$1,PROSPER_Baliga!$4:$4,""),
IF($C25="Thorsten Huhn",_xlfn.XLOOKUP($B25,PROSPER_Huhn!$1:$1,PROSPER_Huhn!$4:$4,""),
IF($C25="Nick Hull",_xlfn.XLOOKUP($B25,PROSPER_Hull!$1:$1,PROSPER_Hull!$4:$4,""),
IF($C25="Monika Kotwani",_xlfn.XLOOKUP($B25,PROSPER_Kotwani!$1:$1,PROSPER_Kotwani!$4:$4,""),
IF($C25="Jonathan Wellner",_xlfn.XLOOKUP($B25,PROSPER_Wellner!$1:$1,PROSPER_Wellner!$4:$4,""),
IF($C25="Travis Harvey",_xlfn.XLOOKUP($B25,PROSPER_Harvey!$1:$1,PROSPER_Harvey!$4:$4,""),"")))))))="","",
IF($C25="Christopher Lobo",_xlfn.XLOOKUP($B25,PROSPER_Lobo!$1:$1,PROSPER_Lobo!$4:$4,""),
IF($C25="Naren Baliga",_xlfn.XLOOKUP($B25,PROSPER_Baliga!$1:$1,PROSPER_Baliga!$4:$4,""),
IF($C25="Thorsten Huhn",_xlfn.XLOOKUP($B25,PROSPER_Huhn!$1:$1,PROSPER_Huhn!$4:$4,""),
IF($C25="Nick Hull",_xlfn.XLOOKUP($B25,PROSPER_Hull!$1:$1,PROSPER_Hull!$4:$4,""),
IF($C25="Monika Kotwani",_xlfn.XLOOKUP($B25,PROSPER_Kotwani!$1:$1,PROSPER_Kotwani!$4:$4,""),
IF($C25="Jonathan Wellner",_xlfn.XLOOKUP($B25,PROSPER_Wellner!$1:$1,PROSPER_Wellner!$4:$4,""),
IF($C25="Travis Harvey",_xlfn.XLOOKUP($B25,PROSPER_Harvey!$1:$1,PROSPER_Harvey!$4:$4,""),""))))))))="","No Score",IF(IF($C25="Christopher Lobo",_xlfn.XLOOKUP($B25,PROSPER_Lobo!$1:$1,PROSPER_Lobo!$4:$4,""),
IF($C25="Naren Baliga",_xlfn.XLOOKUP($B25,PROSPER_Baliga!$1:$1,PROSPER_Baliga!$4:$4,""),
IF($C25="Thorsten Huhn",_xlfn.XLOOKUP($B25,PROSPER_Huhn!$1:$1,PROSPER_Huhn!$4:$4,""),
IF($C25="Nick Hull",_xlfn.XLOOKUP($B25,PROSPER_Hull!$1:$1,PROSPER_Hull!$4:$4,""),
IF($C25="Monika Kotwani",_xlfn.XLOOKUP($B25,PROSPER_Kotwani!$1:$1,PROSPER_Kotwani!$4:$4,""),
IF($C25="Jonathan Wellner",_xlfn.XLOOKUP($B25,PROSPER_Wellner!$1:$1,PROSPER_Wellner!$4:$4,""),
IF($C25="Travis Harvey",_xlfn.XLOOKUP($B25,PROSPER_Harvey!$1:$1,PROSPER_Harvey!$4:$4,""),"")))))))="","",
IF($C25="Christopher Lobo",_xlfn.XLOOKUP($B25,PROSPER_Lobo!$1:$1,PROSPER_Lobo!$4:$4,""),
IF($C25="Naren Baliga",_xlfn.XLOOKUP($B25,PROSPER_Baliga!$1:$1,PROSPER_Baliga!$4:$4,""),
IF($C25="Thorsten Huhn",_xlfn.XLOOKUP($B25,PROSPER_Huhn!$1:$1,PROSPER_Huhn!$4:$4,""),
IF($C25="Nick Hull",_xlfn.XLOOKUP($B25,PROSPER_Hull!$1:$1,PROSPER_Hull!$4:$4,""),
IF($C25="Monika Kotwani",_xlfn.XLOOKUP($B25,PROSPER_Kotwani!$1:$1,PROSPER_Kotwani!$4:$4,""),
IF($C25="Jonathan Wellner",_xlfn.XLOOKUP($B25,PROSPER_Wellner!$1:$1,PROSPER_Wellner!$4:$4,""),
IF($C25="Travis Harvey",_xlfn.XLOOKUP($B25,PROSPER_Harvey!$1:$1,PROSPER_Harvey!$4:$4,""),"")))))))))</f>
        <v>No Score</v>
      </c>
      <c r="Q25" s="125" t="str">
        <f>IF(IF(IF($C25="Christopher Lobo",_xlfn.XLOOKUP($B25,PROSPER_Lobo!$1:$1,PROSPER_Lobo!$5:$5,""),
IF($C25="Naren Baliga",_xlfn.XLOOKUP($B25,PROSPER_Baliga!$1:$1,PROSPER_Baliga!$5:$5,""),
IF($C25="Thorsten Huhn",_xlfn.XLOOKUP($B25,PROSPER_Huhn!$1:$1,PROSPER_Huhn!$5:$5,""),
IF($C25="Nick Hull",_xlfn.XLOOKUP($B25,PROSPER_Hull!$1:$1,PROSPER_Hull!$5:$5,""),
IF($C25="Monika Kotwani",_xlfn.XLOOKUP($B25,PROSPER_Kotwani!$1:$1,PROSPER_Kotwani!$5:$5,""),
IF($C25="Jonathan Wellner",_xlfn.XLOOKUP($B25,PROSPER_Wellner!$1:$1,PROSPER_Wellner!$5:$5,""),
IF($C25="Travis Harvey",_xlfn.XLOOKUP($B25,PROSPER_Harvey!$1:$1,PROSPER_Harvey!$5:$5,""),"")))))))="","",
IF($C25="Christopher Lobo",_xlfn.XLOOKUP($B25,PROSPER_Lobo!$1:$1,PROSPER_Lobo!$5:$5,""),
IF($C25="Naren Baliga",_xlfn.XLOOKUP($B25,PROSPER_Baliga!$1:$1,PROSPER_Baliga!$5:$5,""),
IF($C25="Thorsten Huhn",_xlfn.XLOOKUP($B25,PROSPER_Huhn!$1:$1,PROSPER_Huhn!$5:$5,""),
IF($C25="Nick Hull",_xlfn.XLOOKUP($B25,PROSPER_Hull!$1:$1,PROSPER_Hull!$5:$5,""),
IF($C25="Monika Kotwani",_xlfn.XLOOKUP($B25,PROSPER_Kotwani!$1:$1,PROSPER_Kotwani!$5:$5,""),
IF($C25="Jonathan Wellner",_xlfn.XLOOKUP($B25,PROSPER_Wellner!$1:$1,PROSPER_Wellner!$5:$5,""),
IF($C25="Travis Harvey",_xlfn.XLOOKUP($B25,PROSPER_Harvey!$1:$1,PROSPER_Harvey!$5:$5,""),""))))))))="","No Comment",IF(IF($C25="Christopher Lobo",_xlfn.XLOOKUP($B25,PROSPER_Lobo!$1:$1,PROSPER_Lobo!$5:$5,""),
IF($C25="Naren Baliga",_xlfn.XLOOKUP($B25,PROSPER_Baliga!$1:$1,PROSPER_Baliga!$5:$5,""),
IF($C25="Thorsten Huhn",_xlfn.XLOOKUP($B25,PROSPER_Huhn!$1:$1,PROSPER_Huhn!$5:$5,""),
IF($C25="Nick Hull",_xlfn.XLOOKUP($B25,PROSPER_Hull!$1:$1,PROSPER_Hull!$5:$5,""),
IF($C25="Monika Kotwani",_xlfn.XLOOKUP($B25,PROSPER_Kotwani!$1:$1,PROSPER_Kotwani!$5:$5,""),
IF($C25="Jonathan Wellner",_xlfn.XLOOKUP($B25,PROSPER_Wellner!$1:$1,PROSPER_Wellner!$5:$5,""),
IF($C25="Travis Harvey",_xlfn.XLOOKUP($B25,PROSPER_Harvey!$1:$1,PROSPER_Harvey!$5:$5,""),"")))))))="","",
IF($C25="Christopher Lobo",_xlfn.XLOOKUP($B25,PROSPER_Lobo!$1:$1,PROSPER_Lobo!$5:$5,""),
IF($C25="Naren Baliga",_xlfn.XLOOKUP($B25,PROSPER_Baliga!$1:$1,PROSPER_Baliga!$5:$5,""),
IF($C25="Thorsten Huhn",_xlfn.XLOOKUP($B25,PROSPER_Huhn!$1:$1,PROSPER_Huhn!$5:$5,""),
IF($C25="Nick Hull",_xlfn.XLOOKUP($B25,PROSPER_Hull!$1:$1,PROSPER_Hull!$5:$5,""),
IF($C25="Monika Kotwani",_xlfn.XLOOKUP($B25,PROSPER_Kotwani!$1:$1,PROSPER_Kotwani!$5:$5,""),
IF($C25="Jonathan Wellner",_xlfn.XLOOKUP($B25,PROSPER_Wellner!$1:$1,PROSPER_Wellner!$5:$5,""),
IF($C25="Travis Harvey",_xlfn.XLOOKUP($B25,PROSPER_Harvey!$1:$1,PROSPER_Harvey!$5:$5,""),"")))))))))</f>
        <v>No Comment</v>
      </c>
      <c r="R25" s="124" t="s">
        <v>89</v>
      </c>
      <c r="S25" s="150" t="str">
        <f t="shared" si="140"/>
        <v>N/A</v>
      </c>
      <c r="T25" s="120" t="str">
        <f>_xlfn.XLOOKUP(B25,PROSPERInitial_Query!$E:$E,PROSPERInitial_Query!$I:$I,"",,-1)</f>
        <v/>
      </c>
      <c r="U25" s="121" t="str">
        <f t="shared" si="6"/>
        <v>Jarvis Richardson1 - PortfolioCloud Application Services</v>
      </c>
      <c r="V25" s="126" t="str">
        <f>_xlfn.XLOOKUP(U25,PROSPERDelta_Query!BK:BK,PROSPERDelta_Query!K:K,"",,-1)</f>
        <v/>
      </c>
      <c r="W25" s="124" t="str">
        <f t="shared" si="141"/>
        <v>N/A</v>
      </c>
      <c r="X25" s="124" t="str">
        <f>IF(IF(IF($C25="Christopher Lobo",_xlfn.XLOOKUP($B25,PROSPER_Lobo!$1:$1,PROSPER_Lobo!$6:$6,""),
IF($C25="Naren Baliga",_xlfn.XLOOKUP($B25,PROSPER_Baliga!$1:$1,PROSPER_Baliga!$6:$6,""),
IF($C25="Thorsten Huhn",_xlfn.XLOOKUP($B25,PROSPER_Huhn!$1:$1,PROSPER_Huhn!$6:$6,""),
IF($C25="Nick Hull",_xlfn.XLOOKUP($B25,PROSPER_Hull!$1:$1,PROSPER_Hull!$6:$6,""),
IF($C25="Monika Kotwani",_xlfn.XLOOKUP($B25,PROSPER_Kotwani!$1:$1,PROSPER_Kotwani!$6:$6,""),
IF($C25="Jonathan Wellner",_xlfn.XLOOKUP($B25,PROSPER_Wellner!$1:$1,PROSPER_Wellner!$6:$6,""),
IF($C25="Travis Harvey",_xlfn.XLOOKUP($B25,PROSPER_Harvey!$1:$1,PROSPER_Harvey!$6:$6,""),"")))))))="","",
IF($C25="Christopher Lobo",_xlfn.XLOOKUP($B25,PROSPER_Lobo!$1:$1,PROSPER_Lobo!$6:$6,""),
IF($C25="Naren Baliga",_xlfn.XLOOKUP($B25,PROSPER_Baliga!$1:$1,PROSPER_Baliga!$6:$6,""),
IF($C25="Thorsten Huhn",_xlfn.XLOOKUP($B25,PROSPER_Huhn!$1:$1,PROSPER_Huhn!$6:$6,""),
IF($C25="Nick Hull",_xlfn.XLOOKUP($B25,PROSPER_Hull!$1:$1,PROSPER_Hull!$6:$6,""),
IF($C25="Monika Kotwani",_xlfn.XLOOKUP($B25,PROSPER_Kotwani!$1:$1,PROSPER_Kotwani!$6:$6,""),
IF($C25="Jonathan Wellner",_xlfn.XLOOKUP($B25,PROSPER_Wellner!$1:$1,PROSPER_Wellner!$6:$6,""),
IF($C25="Travis Harvey",_xlfn.XLOOKUP($B25,PROSPER_Harvey!$1:$1,PROSPER_Harvey!$6:$6,""),""))))))))="","No Score",IF(IF($C25="Christopher Lobo",_xlfn.XLOOKUP($B25,PROSPER_Lobo!$1:$1,PROSPER_Lobo!$6:$6,""),
IF($C25="Naren Baliga",_xlfn.XLOOKUP($B25,PROSPER_Baliga!$1:$1,PROSPER_Baliga!$6:$6,""),
IF($C25="Thorsten Huhn",_xlfn.XLOOKUP($B25,PROSPER_Huhn!$1:$1,PROSPER_Huhn!$6:$6,""),
IF($C25="Nick Hull",_xlfn.XLOOKUP($B25,PROSPER_Hull!$1:$1,PROSPER_Hull!$6:$6,""),
IF($C25="Monika Kotwani",_xlfn.XLOOKUP($B25,PROSPER_Kotwani!$1:$1,PROSPER_Kotwani!$6:$6,""),
IF($C25="Jonathan Wellner",_xlfn.XLOOKUP($B25,PROSPER_Wellner!$1:$1,PROSPER_Wellner!$6:$6,""),
IF($C25="Travis Harvey",_xlfn.XLOOKUP($B25,PROSPER_Harvey!$1:$1,PROSPER_Harvey!$6:$6,""),"")))))))="","",
IF($C25="Christopher Lobo",_xlfn.XLOOKUP($B25,PROSPER_Lobo!$1:$1,PROSPER_Lobo!$6:$6,""),
IF($C25="Naren Baliga",_xlfn.XLOOKUP($B25,PROSPER_Baliga!$1:$1,PROSPER_Baliga!$6:$6,""),
IF($C25="Thorsten Huhn",_xlfn.XLOOKUP($B25,PROSPER_Huhn!$1:$1,PROSPER_Huhn!$6:$6,""),
IF($C25="Nick Hull",_xlfn.XLOOKUP($B25,PROSPER_Hull!$1:$1,PROSPER_Hull!$6:$6,""),
IF($C25="Monika Kotwani",_xlfn.XLOOKUP($B25,PROSPER_Kotwani!$1:$1,PROSPER_Kotwani!$6:$6,""),
IF($C25="Jonathan Wellner",_xlfn.XLOOKUP($B25,PROSPER_Wellner!$1:$1,PROSPER_Wellner!$6:$6,""),
IF($C25="Travis Harvey",_xlfn.XLOOKUP($B25,PROSPER_Harvey!$1:$1,PROSPER_Harvey!$6:$6,""),"")))))))))</f>
        <v>No Score</v>
      </c>
      <c r="Y25" s="125" t="str">
        <f>IF(IF(IF($C25="Christopher Lobo",_xlfn.XLOOKUP($B25,PROSPER_Lobo!$1:$1,PROSPER_Lobo!$7:$7,""),
IF($C25="Naren Baliga",_xlfn.XLOOKUP($B25,PROSPER_Baliga!$1:$1,PROSPER_Baliga!$7:$7,""),
IF($C25="Thorsten Huhn",_xlfn.XLOOKUP($B25,PROSPER_Huhn!$1:$1,PROSPER_Huhn!$7:$7,""),
IF($C25="Nick Hull",_xlfn.XLOOKUP($B25,PROSPER_Hull!$1:$1,PROSPER_Hull!$7:$7,""),
IF($C25="Monika Kotwani",_xlfn.XLOOKUP($B25,PROSPER_Kotwani!$1:$1,PROSPER_Kotwani!$7:$7,""),
IF($C25="Jonathan Wellner",_xlfn.XLOOKUP($B25,PROSPER_Wellner!$1:$1,PROSPER_Wellner!$7:$7,""),
IF($C25="Travis Harvey",_xlfn.XLOOKUP($B25,PROSPER_Harvey!$1:$1,PROSPER_Harvey!$7:$7,""),"")))))))="","",
IF($C25="Christopher Lobo",_xlfn.XLOOKUP($B25,PROSPER_Lobo!$1:$1,PROSPER_Lobo!$7:$7,""),
IF($C25="Naren Baliga",_xlfn.XLOOKUP($B25,PROSPER_Baliga!$1:$1,PROSPER_Baliga!$7:$7,""),
IF($C25="Thorsten Huhn",_xlfn.XLOOKUP($B25,PROSPER_Huhn!$1:$1,PROSPER_Huhn!$7:$7,""),
IF($C25="Nick Hull",_xlfn.XLOOKUP($B25,PROSPER_Hull!$1:$1,PROSPER_Hull!$7:$7,""),
IF($C25="Monika Kotwani",_xlfn.XLOOKUP($B25,PROSPER_Kotwani!$1:$1,PROSPER_Kotwani!$7:$7,""),
IF($C25="Jonathan Wellner",_xlfn.XLOOKUP($B25,PROSPER_Wellner!$1:$1,PROSPER_Wellner!$7:$7,""),
IF($C25="Travis Harvey",_xlfn.XLOOKUP($B25,PROSPER_Harvey!$1:$1,PROSPER_Harvey!$7:$7,""),""))))))))="","No Comment",IF(IF($C25="Christopher Lobo",_xlfn.XLOOKUP($B25,PROSPER_Lobo!$1:$1,PROSPER_Lobo!$7:$7,""),
IF($C25="Naren Baliga",_xlfn.XLOOKUP($B25,PROSPER_Baliga!$1:$1,PROSPER_Baliga!$7:$7,""),
IF($C25="Thorsten Huhn",_xlfn.XLOOKUP($B25,PROSPER_Huhn!$1:$1,PROSPER_Huhn!$7:$7,""),
IF($C25="Nick Hull",_xlfn.XLOOKUP($B25,PROSPER_Hull!$1:$1,PROSPER_Hull!$7:$7,""),
IF($C25="Monika Kotwani",_xlfn.XLOOKUP($B25,PROSPER_Kotwani!$1:$1,PROSPER_Kotwani!$7:$7,""),
IF($C25="Jonathan Wellner",_xlfn.XLOOKUP($B25,PROSPER_Wellner!$1:$1,PROSPER_Wellner!$7:$7,""),
IF($C25="Travis Harvey",_xlfn.XLOOKUP($B25,PROSPER_Harvey!$1:$1,PROSPER_Harvey!$7:$7,""),"")))))))="","",
IF($C25="Christopher Lobo",_xlfn.XLOOKUP($B25,PROSPER_Lobo!$1:$1,PROSPER_Lobo!$7:$7,""),
IF($C25="Naren Baliga",_xlfn.XLOOKUP($B25,PROSPER_Baliga!$1:$1,PROSPER_Baliga!$7:$7,""),
IF($C25="Thorsten Huhn",_xlfn.XLOOKUP($B25,PROSPER_Huhn!$1:$1,PROSPER_Huhn!$7:$7,""),
IF($C25="Nick Hull",_xlfn.XLOOKUP($B25,PROSPER_Hull!$1:$1,PROSPER_Hull!$7:$7,""),
IF($C25="Monika Kotwani",_xlfn.XLOOKUP($B25,PROSPER_Kotwani!$1:$1,PROSPER_Kotwani!$7:$7,""),
IF($C25="Jonathan Wellner",_xlfn.XLOOKUP($B25,PROSPER_Wellner!$1:$1,PROSPER_Wellner!$7:$7,""),
IF($C25="Travis Harvey",_xlfn.XLOOKUP($B25,PROSPER_Harvey!$1:$1,PROSPER_Harvey!$7:$7,""),"")))))))))</f>
        <v>No Comment</v>
      </c>
      <c r="Z25" s="124" t="s">
        <v>89</v>
      </c>
      <c r="AA25" s="150" t="str">
        <f t="shared" si="142"/>
        <v>N/A</v>
      </c>
      <c r="AB25" s="120" t="str">
        <f>_xlfn.XLOOKUP(B25,PROSPERInitial_Query!$E:$E,PROSPERInitial_Query!$J:$J,"",,-1)</f>
        <v/>
      </c>
      <c r="AC25" s="121" t="str">
        <f t="shared" si="9"/>
        <v>Jarvis Richardson1 - PortfolioPreferred Success</v>
      </c>
      <c r="AD25" s="126" t="str">
        <f>_xlfn.XLOOKUP(AC25,PROSPERDelta_Query!BK:BK,PROSPERDelta_Query!L:L,"",,-1)</f>
        <v/>
      </c>
      <c r="AE25" s="124" t="str">
        <f t="shared" si="143"/>
        <v>N/A</v>
      </c>
      <c r="AF25" s="124" t="str">
        <f>IF(IF(IF($C25="Christopher Lobo",_xlfn.XLOOKUP($B25,PROSPER_Lobo!$1:$1,PROSPER_Lobo!$8:$8,""),
IF($C25="Naren Baliga",_xlfn.XLOOKUP($B25,PROSPER_Baliga!$1:$1,PROSPER_Baliga!$8:$8,""),
IF($C25="Thorsten Huhn",_xlfn.XLOOKUP($B25,PROSPER_Huhn!$1:$1,PROSPER_Huhn!$8:$8,""),
IF($C25="Nick Hull",_xlfn.XLOOKUP($B25,PROSPER_Hull!$1:$1,PROSPER_Hull!$8:$8,""),
IF($C25="Monika Kotwani",_xlfn.XLOOKUP($B25,PROSPER_Kotwani!$1:$1,PROSPER_Kotwani!$8:$8,""),
IF($C25="Jonathan Wellner",_xlfn.XLOOKUP($B25,PROSPER_Wellner!$1:$1,PROSPER_Wellner!$8:$8,""),
IF($C25="Travis Harvey",_xlfn.XLOOKUP($B25,PROSPER_Harvey!$1:$1,PROSPER_Harvey!$8:$8,""),"")))))))="","",
IF($C25="Christopher Lobo",_xlfn.XLOOKUP($B25,PROSPER_Lobo!$1:$1,PROSPER_Lobo!$8:$8,""),
IF($C25="Naren Baliga",_xlfn.XLOOKUP($B25,PROSPER_Baliga!$1:$1,PROSPER_Baliga!$8:$8,""),
IF($C25="Thorsten Huhn",_xlfn.XLOOKUP($B25,PROSPER_Huhn!$1:$1,PROSPER_Huhn!$8:$8,""),
IF($C25="Nick Hull",_xlfn.XLOOKUP($B25,PROSPER_Hull!$1:$1,PROSPER_Hull!$8:$8,""),
IF($C25="Monika Kotwani",_xlfn.XLOOKUP($B25,PROSPER_Kotwani!$1:$1,PROSPER_Kotwani!$8:$8,""),
IF($C25="Jonathan Wellner",_xlfn.XLOOKUP($B25,PROSPER_Wellner!$1:$1,PROSPER_Wellner!$8:$8,""),
IF($C25="Travis Harvey",_xlfn.XLOOKUP($B25,PROSPER_Harvey!$1:$1,PROSPER_Harvey!$8:$8,""),""))))))))="","No Score",IF(IF($C25="Christopher Lobo",_xlfn.XLOOKUP($B25,PROSPER_Lobo!$1:$1,PROSPER_Lobo!$8:$8,""),
IF($C25="Naren Baliga",_xlfn.XLOOKUP($B25,PROSPER_Baliga!$1:$1,PROSPER_Baliga!$8:$8,""),
IF($C25="Thorsten Huhn",_xlfn.XLOOKUP($B25,PROSPER_Huhn!$1:$1,PROSPER_Huhn!$8:$8,""),
IF($C25="Nick Hull",_xlfn.XLOOKUP($B25,PROSPER_Hull!$1:$1,PROSPER_Hull!$8:$8,""),
IF($C25="Monika Kotwani",_xlfn.XLOOKUP($B25,PROSPER_Kotwani!$1:$1,PROSPER_Kotwani!$8:$8,""),
IF($C25="Jonathan Wellner",_xlfn.XLOOKUP($B25,PROSPER_Wellner!$1:$1,PROSPER_Wellner!$8:$8,""),
IF($C25="Travis Harvey",_xlfn.XLOOKUP($B25,PROSPER_Harvey!$1:$1,PROSPER_Harvey!$8:$8,""),"")))))))="","",
IF($C25="Christopher Lobo",_xlfn.XLOOKUP($B25,PROSPER_Lobo!$1:$1,PROSPER_Lobo!$8:$8,""),
IF($C25="Naren Baliga",_xlfn.XLOOKUP($B25,PROSPER_Baliga!$1:$1,PROSPER_Baliga!$8:$8,""),
IF($C25="Thorsten Huhn",_xlfn.XLOOKUP($B25,PROSPER_Huhn!$1:$1,PROSPER_Huhn!$8:$8,""),
IF($C25="Nick Hull",_xlfn.XLOOKUP($B25,PROSPER_Hull!$1:$1,PROSPER_Hull!$8:$8,""),
IF($C25="Monika Kotwani",_xlfn.XLOOKUP($B25,PROSPER_Kotwani!$1:$1,PROSPER_Kotwani!$8:$8,""),
IF($C25="Jonathan Wellner",_xlfn.XLOOKUP($B25,PROSPER_Wellner!$1:$1,PROSPER_Wellner!$8:$8,""),
IF($C25="Travis Harvey",_xlfn.XLOOKUP($B25,PROSPER_Harvey!$1:$1,PROSPER_Harvey!$8:$8,""),"")))))))))</f>
        <v>No Score</v>
      </c>
      <c r="AG25" s="125" t="str">
        <f>IF(IF(IF($C25="Christopher Lobo",_xlfn.XLOOKUP($B25,PROSPER_Lobo!$1:$1,PROSPER_Lobo!$9:$9,""),
IF($C25="Naren Baliga",_xlfn.XLOOKUP($B25,PROSPER_Baliga!$1:$1,PROSPER_Baliga!$9:$9,""),
IF($C25="Thorsten Huhn",_xlfn.XLOOKUP($B25,PROSPER_Huhn!$1:$1,PROSPER_Huhn!$9:$9,""),
IF($C25="Nick Hull",_xlfn.XLOOKUP($B25,PROSPER_Hull!$1:$1,PROSPER_Hull!$9:$9,""),
IF($C25="Monika Kotwani",_xlfn.XLOOKUP($B25,PROSPER_Kotwani!$1:$1,PROSPER_Kotwani!$9:$9,""),
IF($C25="Jonathan Wellner",_xlfn.XLOOKUP($B25,PROSPER_Wellner!$1:$1,PROSPER_Wellner!$9:$9,""),
IF($C25="Travis Harvey",_xlfn.XLOOKUP($B25,PROSPER_Harvey!$1:$1,PROSPER_Harvey!$9:$9,""),"")))))))="","",
IF($C25="Christopher Lobo",_xlfn.XLOOKUP($B25,PROSPER_Lobo!$1:$1,PROSPER_Lobo!$9:$9,""),
IF($C25="Naren Baliga",_xlfn.XLOOKUP($B25,PROSPER_Baliga!$1:$1,PROSPER_Baliga!$9:$9,""),
IF($C25="Thorsten Huhn",_xlfn.XLOOKUP($B25,PROSPER_Huhn!$1:$1,PROSPER_Huhn!$9:$9,""),
IF($C25="Nick Hull",_xlfn.XLOOKUP($B25,PROSPER_Hull!$1:$1,PROSPER_Hull!$9:$9,""),
IF($C25="Monika Kotwani",_xlfn.XLOOKUP($B25,PROSPER_Kotwani!$1:$1,PROSPER_Kotwani!$9:$9,""),
IF($C25="Jonathan Wellner",_xlfn.XLOOKUP($B25,PROSPER_Wellner!$1:$1,PROSPER_Wellner!$9:$9,""),
IF($C25="Travis Harvey",_xlfn.XLOOKUP($B25,PROSPER_Harvey!$1:$1,PROSPER_Harvey!$9:$9,""),""))))))))="","No Comment",IF(IF($C25="Christopher Lobo",_xlfn.XLOOKUP($B25,PROSPER_Lobo!$1:$1,PROSPER_Lobo!$9:$9,""),
IF($C25="Naren Baliga",_xlfn.XLOOKUP($B25,PROSPER_Baliga!$1:$1,PROSPER_Baliga!$9:$9,""),
IF($C25="Thorsten Huhn",_xlfn.XLOOKUP($B25,PROSPER_Huhn!$1:$1,PROSPER_Huhn!$9:$9,""),
IF($C25="Nick Hull",_xlfn.XLOOKUP($B25,PROSPER_Hull!$1:$1,PROSPER_Hull!$9:$9,""),
IF($C25="Monika Kotwani",_xlfn.XLOOKUP($B25,PROSPER_Kotwani!$1:$1,PROSPER_Kotwani!$9:$9,""),
IF($C25="Jonathan Wellner",_xlfn.XLOOKUP($B25,PROSPER_Wellner!$1:$1,PROSPER_Wellner!$9:$9,""),
IF($C25="Travis Harvey",_xlfn.XLOOKUP($B25,PROSPER_Harvey!$1:$1,PROSPER_Harvey!$9:$9,""),"")))))))="","",
IF($C25="Christopher Lobo",_xlfn.XLOOKUP($B25,PROSPER_Lobo!$1:$1,PROSPER_Lobo!$9:$9,""),
IF($C25="Naren Baliga",_xlfn.XLOOKUP($B25,PROSPER_Baliga!$1:$1,PROSPER_Baliga!$9:$9,""),
IF($C25="Thorsten Huhn",_xlfn.XLOOKUP($B25,PROSPER_Huhn!$1:$1,PROSPER_Huhn!$9:$9,""),
IF($C25="Nick Hull",_xlfn.XLOOKUP($B25,PROSPER_Hull!$1:$1,PROSPER_Hull!$9:$9,""),
IF($C25="Monika Kotwani",_xlfn.XLOOKUP($B25,PROSPER_Kotwani!$1:$1,PROSPER_Kotwani!$9:$9,""),
IF($C25="Jonathan Wellner",_xlfn.XLOOKUP($B25,PROSPER_Wellner!$1:$1,PROSPER_Wellner!$9:$9,""),
IF($C25="Travis Harvey",_xlfn.XLOOKUP($B25,PROSPER_Harvey!$1:$1,PROSPER_Harvey!$9:$9,""),"")))))))))</f>
        <v>No Comment</v>
      </c>
      <c r="AH25" s="124" t="s">
        <v>89</v>
      </c>
      <c r="AI25" s="150" t="str">
        <f t="shared" si="144"/>
        <v>N/A</v>
      </c>
      <c r="AJ25" s="120" t="str">
        <f>_xlfn.XLOOKUP(B25,PROSPERInitial_Query!$E:$E,PROSPERInitial_Query!$K:$K,"",,-1)</f>
        <v/>
      </c>
      <c r="AK25" s="121" t="str">
        <f t="shared" si="12"/>
        <v>Jarvis Richardson1 - PortfolioBrownfield</v>
      </c>
      <c r="AL25" s="126" t="str">
        <f>_xlfn.XLOOKUP(AK25,PROSPERDelta_Query!BK:BK,PROSPERDelta_Query!M:M,"",,-1)</f>
        <v/>
      </c>
      <c r="AM25" s="124" t="str">
        <f t="shared" si="145"/>
        <v>N/A</v>
      </c>
      <c r="AN25" s="124" t="str">
        <f>IF(IF(IF($C25="Christopher Lobo",_xlfn.XLOOKUP($B25,PROSPER_Lobo!$1:$1,PROSPER_Lobo!$10:$10,""),
IF($C25="Naren Baliga",_xlfn.XLOOKUP($B25,PROSPER_Baliga!$1:$1,PROSPER_Baliga!$10:$10,""),
IF($C25="Thorsten Huhn",_xlfn.XLOOKUP($B25,PROSPER_Huhn!$1:$1,PROSPER_Huhn!$10:$10,""),
IF($C25="Nick Hull",_xlfn.XLOOKUP($B25,PROSPER_Hull!$1:$1,PROSPER_Hull!$10:$10,""),
IF($C25="Monika Kotwani",_xlfn.XLOOKUP($B25,PROSPER_Kotwani!$1:$1,PROSPER_Kotwani!$10:$10,""),
IF($C25="Jonathan Wellner",_xlfn.XLOOKUP($B25,PROSPER_Wellner!$1:$1,PROSPER_Wellner!$10:$10,""),
IF($C25="Travis Harvey",_xlfn.XLOOKUP($B25,PROSPER_Harvey!$1:$1,PROSPER_Harvey!$10:$10,""),"")))))))="","",
IF($C25="Christopher Lobo",_xlfn.XLOOKUP($B25,PROSPER_Lobo!$1:$1,PROSPER_Lobo!$10:$10,""),
IF($C25="Naren Baliga",_xlfn.XLOOKUP($B25,PROSPER_Baliga!$1:$1,PROSPER_Baliga!$10:$10,""),
IF($C25="Thorsten Huhn",_xlfn.XLOOKUP($B25,PROSPER_Huhn!$1:$1,PROSPER_Huhn!$10:$10,""),
IF($C25="Nick Hull",_xlfn.XLOOKUP($B25,PROSPER_Hull!$1:$1,PROSPER_Hull!$10:$10,""),
IF($C25="Monika Kotwani",_xlfn.XLOOKUP($B25,PROSPER_Kotwani!$1:$1,PROSPER_Kotwani!$10:$10,""),
IF($C25="Jonathan Wellner",_xlfn.XLOOKUP($B25,PROSPER_Wellner!$1:$1,PROSPER_Wellner!$10:$10,""),
IF($C25="Travis Harvey",_xlfn.XLOOKUP($B25,PROSPER_Harvey!$1:$1,PROSPER_Harvey!$10:$10,""),""))))))))="","No Score",IF(IF($C25="Christopher Lobo",_xlfn.XLOOKUP($B25,PROSPER_Lobo!$1:$1,PROSPER_Lobo!$10:$10,""),
IF($C25="Naren Baliga",_xlfn.XLOOKUP($B25,PROSPER_Baliga!$1:$1,PROSPER_Baliga!$10:$10,""),
IF($C25="Thorsten Huhn",_xlfn.XLOOKUP($B25,PROSPER_Huhn!$1:$1,PROSPER_Huhn!$10:$10,""),
IF($C25="Nick Hull",_xlfn.XLOOKUP($B25,PROSPER_Hull!$1:$1,PROSPER_Hull!$10:$10,""),
IF($C25="Monika Kotwani",_xlfn.XLOOKUP($B25,PROSPER_Kotwani!$1:$1,PROSPER_Kotwani!$10:$10,""),
IF($C25="Jonathan Wellner",_xlfn.XLOOKUP($B25,PROSPER_Wellner!$1:$1,PROSPER_Wellner!$10:$10,""),
IF($C25="Travis Harvey",_xlfn.XLOOKUP($B25,PROSPER_Harvey!$1:$1,PROSPER_Harvey!$10:$10,""),"")))))))="","",
IF($C25="Christopher Lobo",_xlfn.XLOOKUP($B25,PROSPER_Lobo!$1:$1,PROSPER_Lobo!$10:$10,""),
IF($C25="Naren Baliga",_xlfn.XLOOKUP($B25,PROSPER_Baliga!$1:$1,PROSPER_Baliga!$10:$10,""),
IF($C25="Thorsten Huhn",_xlfn.XLOOKUP($B25,PROSPER_Huhn!$1:$1,PROSPER_Huhn!$10:$10,""),
IF($C25="Nick Hull",_xlfn.XLOOKUP($B25,PROSPER_Hull!$1:$1,PROSPER_Hull!$10:$10,""),
IF($C25="Monika Kotwani",_xlfn.XLOOKUP($B25,PROSPER_Kotwani!$1:$1,PROSPER_Kotwani!$10:$10,""),
IF($C25="Jonathan Wellner",_xlfn.XLOOKUP($B25,PROSPER_Wellner!$1:$1,PROSPER_Wellner!$10:$10,""),
IF($C25="Travis Harvey",_xlfn.XLOOKUP($B25,PROSPER_Harvey!$1:$1,PROSPER_Harvey!$10:$10,""),"")))))))))</f>
        <v>No Score</v>
      </c>
      <c r="AO25" s="125" t="str">
        <f>IF(IF(IF($C25="Christopher Lobo",_xlfn.XLOOKUP($B25,PROSPER_Lobo!$1:$1,PROSPER_Lobo!$11:$11,""),
IF($C25="Naren Baliga",_xlfn.XLOOKUP($B25,PROSPER_Baliga!$1:$1,PROSPER_Baliga!$11:$11,""),
IF($C25="Thorsten Huhn",_xlfn.XLOOKUP($B25,PROSPER_Huhn!$1:$1,PROSPER_Huhn!$11:$11,""),
IF($C25="Nick Hull",_xlfn.XLOOKUP($B25,PROSPER_Hull!$1:$1,PROSPER_Hull!$11:$11,""),
IF($C25="Monika Kotwani",_xlfn.XLOOKUP($B25,PROSPER_Kotwani!$1:$1,PROSPER_Kotwani!$11:$11,""),
IF($C25="Jonathan Wellner",_xlfn.XLOOKUP($B25,PROSPER_Wellner!$1:$1,PROSPER_Wellner!$11:$11,""),
IF($C25="Travis Harvey",_xlfn.XLOOKUP($B25,PROSPER_Harvey!$1:$1,PROSPER_Harvey!$11:$11,""),"")))))))="","",
IF($C25="Christopher Lobo",_xlfn.XLOOKUP($B25,PROSPER_Lobo!$1:$1,PROSPER_Lobo!$11:$11,""),
IF($C25="Naren Baliga",_xlfn.XLOOKUP($B25,PROSPER_Baliga!$1:$1,PROSPER_Baliga!$11:$11,""),
IF($C25="Thorsten Huhn",_xlfn.XLOOKUP($B25,PROSPER_Huhn!$1:$1,PROSPER_Huhn!$11:$11,""),
IF($C25="Nick Hull",_xlfn.XLOOKUP($B25,PROSPER_Hull!$1:$1,PROSPER_Hull!$11:$11,""),
IF($C25="Monika Kotwani",_xlfn.XLOOKUP($B25,PROSPER_Kotwani!$1:$1,PROSPER_Kotwani!$11:$11,""),
IF($C25="Jonathan Wellner",_xlfn.XLOOKUP($B25,PROSPER_Wellner!$1:$1,PROSPER_Wellner!$11:$11,""),
IF($C25="Travis Harvey",_xlfn.XLOOKUP($B25,PROSPER_Harvey!$1:$1,PROSPER_Harvey!$11:$11,""),""))))))))="","No Comment",IF(IF($C25="Christopher Lobo",_xlfn.XLOOKUP($B25,PROSPER_Lobo!$1:$1,PROSPER_Lobo!$11:$11,""),
IF($C25="Naren Baliga",_xlfn.XLOOKUP($B25,PROSPER_Baliga!$1:$1,PROSPER_Baliga!$11:$11,""),
IF($C25="Thorsten Huhn",_xlfn.XLOOKUP($B25,PROSPER_Huhn!$1:$1,PROSPER_Huhn!$11:$11,""),
IF($C25="Nick Hull",_xlfn.XLOOKUP($B25,PROSPER_Hull!$1:$1,PROSPER_Hull!$11:$11,""),
IF($C25="Monika Kotwani",_xlfn.XLOOKUP($B25,PROSPER_Kotwani!$1:$1,PROSPER_Kotwani!$11:$11,""),
IF($C25="Jonathan Wellner",_xlfn.XLOOKUP($B25,PROSPER_Wellner!$1:$1,PROSPER_Wellner!$11:$11,""),
IF($C25="Travis Harvey",_xlfn.XLOOKUP($B25,PROSPER_Harvey!$1:$1,PROSPER_Harvey!$11:$11,""),"")))))))="","",
IF($C25="Christopher Lobo",_xlfn.XLOOKUP($B25,PROSPER_Lobo!$1:$1,PROSPER_Lobo!$11:$11,""),
IF($C25="Naren Baliga",_xlfn.XLOOKUP($B25,PROSPER_Baliga!$1:$1,PROSPER_Baliga!$11:$11,""),
IF($C25="Thorsten Huhn",_xlfn.XLOOKUP($B25,PROSPER_Huhn!$1:$1,PROSPER_Huhn!$11:$11,""),
IF($C25="Nick Hull",_xlfn.XLOOKUP($B25,PROSPER_Hull!$1:$1,PROSPER_Hull!$11:$11,""),
IF($C25="Monika Kotwani",_xlfn.XLOOKUP($B25,PROSPER_Kotwani!$1:$1,PROSPER_Kotwani!$11:$11,""),
IF($C25="Jonathan Wellner",_xlfn.XLOOKUP($B25,PROSPER_Wellner!$1:$1,PROSPER_Wellner!$11:$11,""),
IF($C25="Travis Harvey",_xlfn.XLOOKUP($B25,PROSPER_Harvey!$1:$1,PROSPER_Harvey!$11:$11,""),"")))))))))</f>
        <v>No Comment</v>
      </c>
      <c r="AP25" s="124" t="s">
        <v>89</v>
      </c>
      <c r="AQ25" s="150" t="str">
        <f t="shared" si="146"/>
        <v>N/A</v>
      </c>
      <c r="AR25" s="120" t="str">
        <f>_xlfn.XLOOKUP(B25,PROSPERInitial_Query!$E:$E,PROSPERInitial_Query!$L:$L,"",,-1)</f>
        <v/>
      </c>
      <c r="AS25" s="121" t="str">
        <f t="shared" si="15"/>
        <v>Jarvis Richardson1 - PortfolioTraining &amp; Adoption</v>
      </c>
      <c r="AT25" s="126" t="str">
        <f>_xlfn.XLOOKUP(AS25,PROSPERDelta_Query!BK:BK,PROSPERDelta_Query!N:N,"",,-1)</f>
        <v/>
      </c>
      <c r="AU25" s="124" t="str">
        <f t="shared" si="147"/>
        <v>N/A</v>
      </c>
      <c r="AV25" s="124" t="str">
        <f>IF(IF(IF($C25="Christopher Lobo",_xlfn.XLOOKUP($B25,PROSPER_Lobo!$1:$1,PROSPER_Lobo!$12:$12,""),
IF($C25="Naren Baliga",_xlfn.XLOOKUP($B25,PROSPER_Baliga!$1:$1,PROSPER_Baliga!$12:$12,""),
IF($C25="Thorsten Huhn",_xlfn.XLOOKUP($B25,PROSPER_Huhn!$1:$1,PROSPER_Huhn!$12:$12,""),
IF($C25="Nick Hull",_xlfn.XLOOKUP($B25,PROSPER_Hull!$1:$1,PROSPER_Hull!$12:$12,""),
IF($C25="Monika Kotwani",_xlfn.XLOOKUP($B25,PROSPER_Kotwani!$1:$1,PROSPER_Kotwani!$12:$12,""),
IF($C25="Jonathan Wellner",_xlfn.XLOOKUP($B25,PROSPER_Wellner!$1:$1,PROSPER_Wellner!$12:$12,""),
IF($C25="Travis Harvey",_xlfn.XLOOKUP($B25,PROSPER_Harvey!$1:$1,PROSPER_Harvey!$12:$12,""),"")))))))="","",
IF($C25="Christopher Lobo",_xlfn.XLOOKUP($B25,PROSPER_Lobo!$1:$1,PROSPER_Lobo!$12:$12,""),
IF($C25="Naren Baliga",_xlfn.XLOOKUP($B25,PROSPER_Baliga!$1:$1,PROSPER_Baliga!$12:$12,""),
IF($C25="Thorsten Huhn",_xlfn.XLOOKUP($B25,PROSPER_Huhn!$1:$1,PROSPER_Huhn!$12:$12,""),
IF($C25="Nick Hull",_xlfn.XLOOKUP($B25,PROSPER_Hull!$1:$1,PROSPER_Hull!$12:$12,""),
IF($C25="Monika Kotwani",_xlfn.XLOOKUP($B25,PROSPER_Kotwani!$1:$1,PROSPER_Kotwani!$12:$12,""),
IF($C25="Jonathan Wellner",_xlfn.XLOOKUP($B25,PROSPER_Wellner!$1:$1,PROSPER_Wellner!$12:$12,""),
IF($C25="Travis Harvey",_xlfn.XLOOKUP($B25,PROSPER_Harvey!$1:$1,PROSPER_Harvey!$12:$12,""),""))))))))="","No Score",IF(IF($C25="Christopher Lobo",_xlfn.XLOOKUP($B25,PROSPER_Lobo!$1:$1,PROSPER_Lobo!$12:$12,""),
IF($C25="Naren Baliga",_xlfn.XLOOKUP($B25,PROSPER_Baliga!$1:$1,PROSPER_Baliga!$12:$12,""),
IF($C25="Thorsten Huhn",_xlfn.XLOOKUP($B25,PROSPER_Huhn!$1:$1,PROSPER_Huhn!$12:$12,""),
IF($C25="Nick Hull",_xlfn.XLOOKUP($B25,PROSPER_Hull!$1:$1,PROSPER_Hull!$12:$12,""),
IF($C25="Monika Kotwani",_xlfn.XLOOKUP($B25,PROSPER_Kotwani!$1:$1,PROSPER_Kotwani!$12:$12,""),
IF($C25="Jonathan Wellner",_xlfn.XLOOKUP($B25,PROSPER_Wellner!$1:$1,PROSPER_Wellner!$12:$12,""),
IF($C25="Travis Harvey",_xlfn.XLOOKUP($B25,PROSPER_Harvey!$1:$1,PROSPER_Harvey!$12:$12,""),"")))))))="","",
IF($C25="Christopher Lobo",_xlfn.XLOOKUP($B25,PROSPER_Lobo!$1:$1,PROSPER_Lobo!$12:$12,""),
IF($C25="Naren Baliga",_xlfn.XLOOKUP($B25,PROSPER_Baliga!$1:$1,PROSPER_Baliga!$12:$12,""),
IF($C25="Thorsten Huhn",_xlfn.XLOOKUP($B25,PROSPER_Huhn!$1:$1,PROSPER_Huhn!$12:$12,""),
IF($C25="Nick Hull",_xlfn.XLOOKUP($B25,PROSPER_Hull!$1:$1,PROSPER_Hull!$12:$12,""),
IF($C25="Monika Kotwani",_xlfn.XLOOKUP($B25,PROSPER_Kotwani!$1:$1,PROSPER_Kotwani!$12:$12,""),
IF($C25="Jonathan Wellner",_xlfn.XLOOKUP($B25,PROSPER_Wellner!$1:$1,PROSPER_Wellner!$12:$12,""),
IF($C25="Travis Harvey",_xlfn.XLOOKUP($B25,PROSPER_Harvey!$1:$1,PROSPER_Harvey!$12:$12,""),"")))))))))</f>
        <v>No Score</v>
      </c>
      <c r="AW25" s="125" t="str">
        <f>IF(IF(IF($C25="Christopher Lobo",_xlfn.XLOOKUP($B25,PROSPER_Lobo!$1:$1,PROSPER_Lobo!$13:$13,""),
IF($C25="Naren Baliga",_xlfn.XLOOKUP($B25,PROSPER_Baliga!$1:$1,PROSPER_Baliga!$13:$13,""),
IF($C25="Thorsten Huhn",_xlfn.XLOOKUP($B25,PROSPER_Huhn!$1:$1,PROSPER_Huhn!$13:$13,""),
IF($C25="Nick Hull",_xlfn.XLOOKUP($B25,PROSPER_Hull!$1:$1,PROSPER_Hull!$13:$13,""),
IF($C25="Monika Kotwani",_xlfn.XLOOKUP($B25,PROSPER_Kotwani!$1:$1,PROSPER_Kotwani!$13:$13,""),
IF($C25="Jonathan Wellner",_xlfn.XLOOKUP($B25,PROSPER_Wellner!$1:$1,PROSPER_Wellner!$13:$13,""),
IF($C25="Travis Harvey",_xlfn.XLOOKUP($B25,PROSPER_Harvey!$1:$1,PROSPER_Harvey!$13:$13,""),"")))))))="","",
IF($C25="Christopher Lobo",_xlfn.XLOOKUP($B25,PROSPER_Lobo!$1:$1,PROSPER_Lobo!$13:$13,""),
IF($C25="Naren Baliga",_xlfn.XLOOKUP($B25,PROSPER_Baliga!$1:$1,PROSPER_Baliga!$13:$13,""),
IF($C25="Thorsten Huhn",_xlfn.XLOOKUP($B25,PROSPER_Huhn!$1:$1,PROSPER_Huhn!$13:$13,""),
IF($C25="Nick Hull",_xlfn.XLOOKUP($B25,PROSPER_Hull!$1:$1,PROSPER_Hull!$13:$13,""),
IF($C25="Monika Kotwani",_xlfn.XLOOKUP($B25,PROSPER_Kotwani!$1:$1,PROSPER_Kotwani!$13:$13,""),
IF($C25="Jonathan Wellner",_xlfn.XLOOKUP($B25,PROSPER_Wellner!$1:$1,PROSPER_Wellner!$13:$13,""),
IF($C25="Travis Harvey",_xlfn.XLOOKUP($B25,PROSPER_Harvey!$1:$1,PROSPER_Harvey!$13:$13,""),""))))))))="","No Comment",IF(IF($C25="Christopher Lobo",_xlfn.XLOOKUP($B25,PROSPER_Lobo!$1:$1,PROSPER_Lobo!$13:$13,""),
IF($C25="Naren Baliga",_xlfn.XLOOKUP($B25,PROSPER_Baliga!$1:$1,PROSPER_Baliga!$13:$13,""),
IF($C25="Thorsten Huhn",_xlfn.XLOOKUP($B25,PROSPER_Huhn!$1:$1,PROSPER_Huhn!$13:$13,""),
IF($C25="Nick Hull",_xlfn.XLOOKUP($B25,PROSPER_Hull!$1:$1,PROSPER_Hull!$13:$13,""),
IF($C25="Monika Kotwani",_xlfn.XLOOKUP($B25,PROSPER_Kotwani!$1:$1,PROSPER_Kotwani!$13:$13,""),
IF($C25="Jonathan Wellner",_xlfn.XLOOKUP($B25,PROSPER_Wellner!$1:$1,PROSPER_Wellner!$13:$13,""),
IF($C25="Travis Harvey",_xlfn.XLOOKUP($B25,PROSPER_Harvey!$1:$1,PROSPER_Harvey!$13:$13,""),"")))))))="","",
IF($C25="Christopher Lobo",_xlfn.XLOOKUP($B25,PROSPER_Lobo!$1:$1,PROSPER_Lobo!$13:$13,""),
IF($C25="Naren Baliga",_xlfn.XLOOKUP($B25,PROSPER_Baliga!$1:$1,PROSPER_Baliga!$13:$13,""),
IF($C25="Thorsten Huhn",_xlfn.XLOOKUP($B25,PROSPER_Huhn!$1:$1,PROSPER_Huhn!$13:$13,""),
IF($C25="Nick Hull",_xlfn.XLOOKUP($B25,PROSPER_Hull!$1:$1,PROSPER_Hull!$13:$13,""),
IF($C25="Monika Kotwani",_xlfn.XLOOKUP($B25,PROSPER_Kotwani!$1:$1,PROSPER_Kotwani!$13:$13,""),
IF($C25="Jonathan Wellner",_xlfn.XLOOKUP($B25,PROSPER_Wellner!$1:$1,PROSPER_Wellner!$13:$13,""),
IF($C25="Travis Harvey",_xlfn.XLOOKUP($B25,PROSPER_Harvey!$1:$1,PROSPER_Harvey!$13:$13,""),"")))))))))</f>
        <v>No Comment</v>
      </c>
      <c r="AX25" s="124" t="s">
        <v>89</v>
      </c>
      <c r="AY25" s="150" t="str">
        <f t="shared" si="148"/>
        <v>N/A</v>
      </c>
      <c r="AZ25" s="120" t="str">
        <f>_xlfn.XLOOKUP(B25,PROSPERInitial_Query!$E:$E,PROSPERInitial_Query!$M:$M,"",,-1)</f>
        <v/>
      </c>
      <c r="BA25" s="121" t="str">
        <f t="shared" si="18"/>
        <v>Jarvis Richardson1 - PortfolioDMLT</v>
      </c>
      <c r="BB25" s="126" t="str">
        <f>_xlfn.XLOOKUP(BA25,PROSPERDelta_Query!BK:BK,PROSPERDelta_Query!O:O,"",,-1)</f>
        <v/>
      </c>
      <c r="BC25" s="124" t="str">
        <f t="shared" si="149"/>
        <v>N/A</v>
      </c>
      <c r="BD25" s="124" t="str">
        <f>IF(IF(IF($C25="Christopher Lobo",_xlfn.XLOOKUP($B25,PROSPER_Lobo!$1:$1,PROSPER_Lobo!$14:$14,""),
IF($C25="Naren Baliga",_xlfn.XLOOKUP($B25,PROSPER_Baliga!$1:$1,PROSPER_Baliga!$14:$14,""),
IF($C25="Thorsten Huhn",_xlfn.XLOOKUP($B25,PROSPER_Huhn!$1:$1,PROSPER_Huhn!$14:$14,""),
IF($C25="Nick Hull",_xlfn.XLOOKUP($B25,PROSPER_Hull!$1:$1,PROSPER_Hull!$14:$14,""),
IF($C25="Monika Kotwani",_xlfn.XLOOKUP($B25,PROSPER_Kotwani!$1:$1,PROSPER_Kotwani!$14:$14,""),
IF($C25="Jonathan Wellner",_xlfn.XLOOKUP($B25,PROSPER_Wellner!$1:$1,PROSPER_Wellner!$14:$14,""),
IF($C25="Travis Harvey",_xlfn.XLOOKUP($B25,PROSPER_Harvey!$1:$1,PROSPER_Harvey!$14:$14,""),"")))))))="","",
IF($C25="Christopher Lobo",_xlfn.XLOOKUP($B25,PROSPER_Lobo!$1:$1,PROSPER_Lobo!$14:$14,""),
IF($C25="Naren Baliga",_xlfn.XLOOKUP($B25,PROSPER_Baliga!$1:$1,PROSPER_Baliga!$14:$14,""),
IF($C25="Thorsten Huhn",_xlfn.XLOOKUP($B25,PROSPER_Huhn!$1:$1,PROSPER_Huhn!$14:$14,""),
IF($C25="Nick Hull",_xlfn.XLOOKUP($B25,PROSPER_Hull!$1:$1,PROSPER_Hull!$14:$14,""),
IF($C25="Monika Kotwani",_xlfn.XLOOKUP($B25,PROSPER_Kotwani!$1:$1,PROSPER_Kotwani!$14:$14,""),
IF($C25="Jonathan Wellner",_xlfn.XLOOKUP($B25,PROSPER_Wellner!$1:$1,PROSPER_Wellner!$14:$14,""),
IF($C25="Travis Harvey",_xlfn.XLOOKUP($B25,PROSPER_Harvey!$1:$1,PROSPER_Harvey!$14:$14,""),""))))))))="","No Score",IF(IF($C25="Christopher Lobo",_xlfn.XLOOKUP($B25,PROSPER_Lobo!$1:$1,PROSPER_Lobo!$14:$14,""),
IF($C25="Naren Baliga",_xlfn.XLOOKUP($B25,PROSPER_Baliga!$1:$1,PROSPER_Baliga!$14:$14,""),
IF($C25="Thorsten Huhn",_xlfn.XLOOKUP($B25,PROSPER_Huhn!$1:$1,PROSPER_Huhn!$14:$14,""),
IF($C25="Nick Hull",_xlfn.XLOOKUP($B25,PROSPER_Hull!$1:$1,PROSPER_Hull!$14:$14,""),
IF($C25="Monika Kotwani",_xlfn.XLOOKUP($B25,PROSPER_Kotwani!$1:$1,PROSPER_Kotwani!$14:$14,""),
IF($C25="Jonathan Wellner",_xlfn.XLOOKUP($B25,PROSPER_Wellner!$1:$1,PROSPER_Wellner!$14:$14,""),
IF($C25="Travis Harvey",_xlfn.XLOOKUP($B25,PROSPER_Harvey!$1:$1,PROSPER_Harvey!$14:$14,""),"")))))))="","",
IF($C25="Christopher Lobo",_xlfn.XLOOKUP($B25,PROSPER_Lobo!$1:$1,PROSPER_Lobo!$14:$14,""),
IF($C25="Naren Baliga",_xlfn.XLOOKUP($B25,PROSPER_Baliga!$1:$1,PROSPER_Baliga!$14:$14,""),
IF($C25="Thorsten Huhn",_xlfn.XLOOKUP($B25,PROSPER_Huhn!$1:$1,PROSPER_Huhn!$14:$14,""),
IF($C25="Nick Hull",_xlfn.XLOOKUP($B25,PROSPER_Hull!$1:$1,PROSPER_Hull!$14:$14,""),
IF($C25="Monika Kotwani",_xlfn.XLOOKUP($B25,PROSPER_Kotwani!$1:$1,PROSPER_Kotwani!$14:$14,""),
IF($C25="Jonathan Wellner",_xlfn.XLOOKUP($B25,PROSPER_Wellner!$1:$1,PROSPER_Wellner!$14:$14,""),
IF($C25="Travis Harvey",_xlfn.XLOOKUP($B25,PROSPER_Harvey!$1:$1,PROSPER_Harvey!$14:$14,""),"")))))))))</f>
        <v>No Score</v>
      </c>
      <c r="BE25" s="125" t="str">
        <f>IF(IF(IF($C25="Christopher Lobo",_xlfn.XLOOKUP($B25,PROSPER_Lobo!$1:$1,PROSPER_Lobo!$15:$15,""),
IF($C25="Naren Baliga",_xlfn.XLOOKUP($B25,PROSPER_Baliga!$1:$1,PROSPER_Baliga!$15:$15,""),
IF($C25="Thorsten Huhn",_xlfn.XLOOKUP($B25,PROSPER_Huhn!$1:$1,PROSPER_Huhn!$15:$15,""),
IF($C25="Nick Hull",_xlfn.XLOOKUP($B25,PROSPER_Hull!$1:$1,PROSPER_Hull!$15:$15,""),
IF($C25="Monika Kotwani",_xlfn.XLOOKUP($B25,PROSPER_Kotwani!$1:$1,PROSPER_Kotwani!$15:$15,""),
IF($C25="Jonathan Wellner",_xlfn.XLOOKUP($B25,PROSPER_Wellner!$1:$1,PROSPER_Wellner!$15:$15,""),
IF($C25="Travis Harvey",_xlfn.XLOOKUP($B25,PROSPER_Harvey!$1:$1,PROSPER_Harvey!$15:$15,""),"")))))))="","",
IF($C25="Christopher Lobo",_xlfn.XLOOKUP($B25,PROSPER_Lobo!$1:$1,PROSPER_Lobo!$15:$15,""),
IF($C25="Naren Baliga",_xlfn.XLOOKUP($B25,PROSPER_Baliga!$1:$1,PROSPER_Baliga!$15:$15,""),
IF($C25="Thorsten Huhn",_xlfn.XLOOKUP($B25,PROSPER_Huhn!$1:$1,PROSPER_Huhn!$15:$15,""),
IF($C25="Nick Hull",_xlfn.XLOOKUP($B25,PROSPER_Hull!$1:$1,PROSPER_Hull!$15:$15,""),
IF($C25="Monika Kotwani",_xlfn.XLOOKUP($B25,PROSPER_Kotwani!$1:$1,PROSPER_Kotwani!$15:$15,""),
IF($C25="Jonathan Wellner",_xlfn.XLOOKUP($B25,PROSPER_Wellner!$1:$1,PROSPER_Wellner!$15:$15,""),
IF($C25="Travis Harvey",_xlfn.XLOOKUP($B25,PROSPER_Harvey!$1:$1,PROSPER_Harvey!$15:$15,""),""))))))))="","No Comment",IF(IF($C25="Christopher Lobo",_xlfn.XLOOKUP($B25,PROSPER_Lobo!$1:$1,PROSPER_Lobo!$15:$15,""),
IF($C25="Naren Baliga",_xlfn.XLOOKUP($B25,PROSPER_Baliga!$1:$1,PROSPER_Baliga!$15:$15,""),
IF($C25="Thorsten Huhn",_xlfn.XLOOKUP($B25,PROSPER_Huhn!$1:$1,PROSPER_Huhn!$15:$15,""),
IF($C25="Nick Hull",_xlfn.XLOOKUP($B25,PROSPER_Hull!$1:$1,PROSPER_Hull!$15:$15,""),
IF($C25="Monika Kotwani",_xlfn.XLOOKUP($B25,PROSPER_Kotwani!$1:$1,PROSPER_Kotwani!$15:$15,""),
IF($C25="Jonathan Wellner",_xlfn.XLOOKUP($B25,PROSPER_Wellner!$1:$1,PROSPER_Wellner!$15:$15,""),
IF($C25="Travis Harvey",_xlfn.XLOOKUP($B25,PROSPER_Harvey!$1:$1,PROSPER_Harvey!$15:$15,""),"")))))))="","",
IF($C25="Christopher Lobo",_xlfn.XLOOKUP($B25,PROSPER_Lobo!$1:$1,PROSPER_Lobo!$15:$15,""),
IF($C25="Naren Baliga",_xlfn.XLOOKUP($B25,PROSPER_Baliga!$1:$1,PROSPER_Baliga!$15:$15,""),
IF($C25="Thorsten Huhn",_xlfn.XLOOKUP($B25,PROSPER_Huhn!$1:$1,PROSPER_Huhn!$15:$15,""),
IF($C25="Nick Hull",_xlfn.XLOOKUP($B25,PROSPER_Hull!$1:$1,PROSPER_Hull!$15:$15,""),
IF($C25="Monika Kotwani",_xlfn.XLOOKUP($B25,PROSPER_Kotwani!$1:$1,PROSPER_Kotwani!$15:$15,""),
IF($C25="Jonathan Wellner",_xlfn.XLOOKUP($B25,PROSPER_Wellner!$1:$1,PROSPER_Wellner!$15:$15,""),
IF($C25="Travis Harvey",_xlfn.XLOOKUP($B25,PROSPER_Harvey!$1:$1,PROSPER_Harvey!$15:$15,""),"")))))))))</f>
        <v>No Comment</v>
      </c>
      <c r="BF25" s="124" t="s">
        <v>89</v>
      </c>
      <c r="BG25" s="150" t="str">
        <f t="shared" si="150"/>
        <v>N/A</v>
      </c>
      <c r="BH25" s="120" t="str">
        <f>_xlfn.XLOOKUP(B25,PROSPERInitial_Query!$E:$E,PROSPERInitial_Query!$N:$N,"",,-1)</f>
        <v/>
      </c>
      <c r="BI25" s="121" t="str">
        <f t="shared" si="21"/>
        <v>Jarvis Richardson1 - PortfolioRevenue Management</v>
      </c>
      <c r="BJ25" s="126" t="str">
        <f>_xlfn.XLOOKUP(BI25,PROSPERDelta_Query!BK:BK,PROSPERDelta_Query!P:P,"",,-1)</f>
        <v/>
      </c>
      <c r="BK25" s="124" t="str">
        <f t="shared" si="151"/>
        <v>N/A</v>
      </c>
      <c r="BL25" s="124" t="str">
        <f>IF(IF(IF($C25="Christopher Lobo",_xlfn.XLOOKUP($B25,PROSPER_Lobo!$1:$1,PROSPER_Lobo!$16:$16,""),
IF($C25="Naren Baliga",_xlfn.XLOOKUP($B25,PROSPER_Baliga!$1:$1,PROSPER_Baliga!$16:$16,""),
IF($C25="Thorsten Huhn",_xlfn.XLOOKUP($B25,PROSPER_Huhn!$1:$1,PROSPER_Huhn!$16:$16,""),
IF($C25="Nick Hull",_xlfn.XLOOKUP($B25,PROSPER_Hull!$1:$1,PROSPER_Hull!$16:$16,""),
IF($C25="Monika Kotwani",_xlfn.XLOOKUP($B25,PROSPER_Kotwani!$1:$1,PROSPER_Kotwani!$16:$16,""),
IF($C25="Jonathan Wellner",_xlfn.XLOOKUP($B25,PROSPER_Wellner!$1:$1,PROSPER_Wellner!$16:$16,""),
IF($C25="Travis Harvey",_xlfn.XLOOKUP($B25,PROSPER_Harvey!$1:$1,PROSPER_Harvey!$16:$16,""),"")))))))="","",
IF($C25="Christopher Lobo",_xlfn.XLOOKUP($B25,PROSPER_Lobo!$1:$1,PROSPER_Lobo!$16:$16,""),
IF($C25="Naren Baliga",_xlfn.XLOOKUP($B25,PROSPER_Baliga!$1:$1,PROSPER_Baliga!$16:$16,""),
IF($C25="Thorsten Huhn",_xlfn.XLOOKUP($B25,PROSPER_Huhn!$1:$1,PROSPER_Huhn!$16:$16,""),
IF($C25="Nick Hull",_xlfn.XLOOKUP($B25,PROSPER_Hull!$1:$1,PROSPER_Hull!$16:$16,""),
IF($C25="Monika Kotwani",_xlfn.XLOOKUP($B25,PROSPER_Kotwani!$1:$1,PROSPER_Kotwani!$16:$16,""),
IF($C25="Jonathan Wellner",_xlfn.XLOOKUP($B25,PROSPER_Wellner!$1:$1,PROSPER_Wellner!$16:$16,""),
IF($C25="Travis Harvey",_xlfn.XLOOKUP($B25,PROSPER_Harvey!$1:$1,PROSPER_Harvey!$16:$16,""),""))))))))="","No Score",IF(IF($C25="Christopher Lobo",_xlfn.XLOOKUP($B25,PROSPER_Lobo!$1:$1,PROSPER_Lobo!$16:$16,""),
IF($C25="Naren Baliga",_xlfn.XLOOKUP($B25,PROSPER_Baliga!$1:$1,PROSPER_Baliga!$16:$16,""),
IF($C25="Thorsten Huhn",_xlfn.XLOOKUP($B25,PROSPER_Huhn!$1:$1,PROSPER_Huhn!$16:$16,""),
IF($C25="Nick Hull",_xlfn.XLOOKUP($B25,PROSPER_Hull!$1:$1,PROSPER_Hull!$16:$16,""),
IF($C25="Monika Kotwani",_xlfn.XLOOKUP($B25,PROSPER_Kotwani!$1:$1,PROSPER_Kotwani!$16:$16,""),
IF($C25="Jonathan Wellner",_xlfn.XLOOKUP($B25,PROSPER_Wellner!$1:$1,PROSPER_Wellner!$16:$16,""),
IF($C25="Travis Harvey",_xlfn.XLOOKUP($B25,PROSPER_Harvey!$1:$1,PROSPER_Harvey!$16:$16,""),"")))))))="","",
IF($C25="Christopher Lobo",_xlfn.XLOOKUP($B25,PROSPER_Lobo!$1:$1,PROSPER_Lobo!$16:$16,""),
IF($C25="Naren Baliga",_xlfn.XLOOKUP($B25,PROSPER_Baliga!$1:$1,PROSPER_Baliga!$16:$16,""),
IF($C25="Thorsten Huhn",_xlfn.XLOOKUP($B25,PROSPER_Huhn!$1:$1,PROSPER_Huhn!$16:$16,""),
IF($C25="Nick Hull",_xlfn.XLOOKUP($B25,PROSPER_Hull!$1:$1,PROSPER_Hull!$16:$16,""),
IF($C25="Monika Kotwani",_xlfn.XLOOKUP($B25,PROSPER_Kotwani!$1:$1,PROSPER_Kotwani!$16:$16,""),
IF($C25="Jonathan Wellner",_xlfn.XLOOKUP($B25,PROSPER_Wellner!$1:$1,PROSPER_Wellner!$16:$16,""),
IF($C25="Travis Harvey",_xlfn.XLOOKUP($B25,PROSPER_Harvey!$1:$1,PROSPER_Harvey!$16:$16,""),"")))))))))</f>
        <v>No Score</v>
      </c>
      <c r="BM25" s="125" t="str">
        <f>IF(IF(IF($C25="Christopher Lobo",_xlfn.XLOOKUP($B25,PROSPER_Lobo!$1:$1,PROSPER_Lobo!$17:$17,""),
IF($C25="Naren Baliga",_xlfn.XLOOKUP($B25,PROSPER_Baliga!$1:$1,PROSPER_Baliga!$17:$17,""),
IF($C25="Thorsten Huhn",_xlfn.XLOOKUP($B25,PROSPER_Huhn!$1:$1,PROSPER_Huhn!$17:$17,""),
IF($C25="Nick Hull",_xlfn.XLOOKUP($B25,PROSPER_Hull!$1:$1,PROSPER_Hull!$17:$17,""),
IF($C25="Monika Kotwani",_xlfn.XLOOKUP($B25,PROSPER_Kotwani!$1:$1,PROSPER_Kotwani!$17:$17,""),
IF($C25="Jonathan Wellner",_xlfn.XLOOKUP($B25,PROSPER_Wellner!$1:$1,PROSPER_Wellner!$17:$17,""),
IF($C25="Travis Harvey",_xlfn.XLOOKUP($B25,PROSPER_Harvey!$1:$1,PROSPER_Harvey!$17:$17,""),"")))))))="","",
IF($C25="Christopher Lobo",_xlfn.XLOOKUP($B25,PROSPER_Lobo!$1:$1,PROSPER_Lobo!$17:$17,""),
IF($C25="Naren Baliga",_xlfn.XLOOKUP($B25,PROSPER_Baliga!$1:$1,PROSPER_Baliga!$17:$17,""),
IF($C25="Thorsten Huhn",_xlfn.XLOOKUP($B25,PROSPER_Huhn!$1:$1,PROSPER_Huhn!$17:$17,""),
IF($C25="Nick Hull",_xlfn.XLOOKUP($B25,PROSPER_Hull!$1:$1,PROSPER_Hull!$17:$17,""),
IF($C25="Monika Kotwani",_xlfn.XLOOKUP($B25,PROSPER_Kotwani!$1:$1,PROSPER_Kotwani!$17:$17,""),
IF($C25="Jonathan Wellner",_xlfn.XLOOKUP($B25,PROSPER_Wellner!$1:$1,PROSPER_Wellner!$17:$17,""),
IF($C25="Travis Harvey",_xlfn.XLOOKUP($B25,PROSPER_Harvey!$1:$1,PROSPER_Harvey!$17:$17,""),""))))))))="","No Comment",IF(IF($C25="Christopher Lobo",_xlfn.XLOOKUP($B25,PROSPER_Lobo!$1:$1,PROSPER_Lobo!$17:$17,""),
IF($C25="Naren Baliga",_xlfn.XLOOKUP($B25,PROSPER_Baliga!$1:$1,PROSPER_Baliga!$17:$17,""),
IF($C25="Thorsten Huhn",_xlfn.XLOOKUP($B25,PROSPER_Huhn!$1:$1,PROSPER_Huhn!$17:$17,""),
IF($C25="Nick Hull",_xlfn.XLOOKUP($B25,PROSPER_Hull!$1:$1,PROSPER_Hull!$17:$17,""),
IF($C25="Monika Kotwani",_xlfn.XLOOKUP($B25,PROSPER_Kotwani!$1:$1,PROSPER_Kotwani!$17:$17,""),
IF($C25="Jonathan Wellner",_xlfn.XLOOKUP($B25,PROSPER_Wellner!$1:$1,PROSPER_Wellner!$17:$17,""),
IF($C25="Travis Harvey",_xlfn.XLOOKUP($B25,PROSPER_Harvey!$1:$1,PROSPER_Harvey!$17:$17,""),"")))))))="","",
IF($C25="Christopher Lobo",_xlfn.XLOOKUP($B25,PROSPER_Lobo!$1:$1,PROSPER_Lobo!$17:$17,""),
IF($C25="Naren Baliga",_xlfn.XLOOKUP($B25,PROSPER_Baliga!$1:$1,PROSPER_Baliga!$17:$17,""),
IF($C25="Thorsten Huhn",_xlfn.XLOOKUP($B25,PROSPER_Huhn!$1:$1,PROSPER_Huhn!$17:$17,""),
IF($C25="Nick Hull",_xlfn.XLOOKUP($B25,PROSPER_Hull!$1:$1,PROSPER_Hull!$17:$17,""),
IF($C25="Monika Kotwani",_xlfn.XLOOKUP($B25,PROSPER_Kotwani!$1:$1,PROSPER_Kotwani!$17:$17,""),
IF($C25="Jonathan Wellner",_xlfn.XLOOKUP($B25,PROSPER_Wellner!$1:$1,PROSPER_Wellner!$17:$17,""),
IF($C25="Travis Harvey",_xlfn.XLOOKUP($B25,PROSPER_Harvey!$1:$1,PROSPER_Harvey!$17:$17,""),"")))))))))</f>
        <v>No Comment</v>
      </c>
      <c r="BN25" s="124" t="str">
        <f>IFERROR(ROUND(_xlfn.XLOOKUP(B25,'RevenueChallenge_Query'!$E:$E,'RevenueChallenge_Query'!$F:$F)/3.2,0),"Not Taken")</f>
        <v>Not Taken</v>
      </c>
      <c r="BO25" s="150" t="str">
        <f t="shared" si="152"/>
        <v>N/A</v>
      </c>
      <c r="BP25" s="120" t="str">
        <f>_xlfn.XLOOKUP(B25,PROSPERInitial_Query!$E:$E,PROSPERInitial_Query!$O:$O,"",,-1)</f>
        <v/>
      </c>
      <c r="BQ25" s="121" t="str">
        <f t="shared" si="24"/>
        <v>Jarvis Richardson1 - PortfolioArtificial Intelligence</v>
      </c>
      <c r="BR25" s="126" t="str">
        <f>_xlfn.XLOOKUP(BQ25,PROSPERDelta_Query!BK:BK,PROSPERDelta_Query!Q:Q,"",,-1)</f>
        <v/>
      </c>
      <c r="BS25" s="124" t="str">
        <f t="shared" si="153"/>
        <v>N/A</v>
      </c>
      <c r="BT25" s="124" t="str">
        <f>IF(IF(IF($C25="Christopher Lobo",_xlfn.XLOOKUP($B25,PROSPER_Lobo!$1:$1,PROSPER_Lobo!$18:$18,""),
IF($C25="Naren Baliga",_xlfn.XLOOKUP($B25,PROSPER_Baliga!$1:$1,PROSPER_Baliga!$18:$18,""),
IF($C25="Thorsten Huhn",_xlfn.XLOOKUP($B25,PROSPER_Huhn!$1:$1,PROSPER_Huhn!$18:$18,""),
IF($C25="Nick Hull",_xlfn.XLOOKUP($B25,PROSPER_Hull!$1:$1,PROSPER_Hull!$18:$18,""),
IF($C25="Monika Kotwani",_xlfn.XLOOKUP($B25,PROSPER_Kotwani!$1:$1,PROSPER_Kotwani!$18:$18,""),
IF($C25="Jonathan Wellner",_xlfn.XLOOKUP($B25,PROSPER_Wellner!$1:$1,PROSPER_Wellner!$18:$18,""),
IF($C25="Travis Harvey",_xlfn.XLOOKUP($B25,PROSPER_Harvey!$1:$1,PROSPER_Harvey!$18:$18,""),"")))))))="","",
IF($C25="Christopher Lobo",_xlfn.XLOOKUP($B25,PROSPER_Lobo!$1:$1,PROSPER_Lobo!$18:$18,""),
IF($C25="Naren Baliga",_xlfn.XLOOKUP($B25,PROSPER_Baliga!$1:$1,PROSPER_Baliga!$18:$18,""),
IF($C25="Thorsten Huhn",_xlfn.XLOOKUP($B25,PROSPER_Huhn!$1:$1,PROSPER_Huhn!$18:$18,""),
IF($C25="Nick Hull",_xlfn.XLOOKUP($B25,PROSPER_Hull!$1:$1,PROSPER_Hull!$18:$18,""),
IF($C25="Monika Kotwani",_xlfn.XLOOKUP($B25,PROSPER_Kotwani!$1:$1,PROSPER_Kotwani!$18:$18,""),
IF($C25="Jonathan Wellner",_xlfn.XLOOKUP($B25,PROSPER_Wellner!$1:$1,PROSPER_Wellner!$18:$18,""),
IF($C25="Travis Harvey",_xlfn.XLOOKUP($B25,PROSPER_Harvey!$1:$1,PROSPER_Harvey!$18:$18,""),""))))))))="","No Score",IF(IF($C25="Christopher Lobo",_xlfn.XLOOKUP($B25,PROSPER_Lobo!$1:$1,PROSPER_Lobo!$18:$18,""),
IF($C25="Naren Baliga",_xlfn.XLOOKUP($B25,PROSPER_Baliga!$1:$1,PROSPER_Baliga!$18:$18,""),
IF($C25="Thorsten Huhn",_xlfn.XLOOKUP($B25,PROSPER_Huhn!$1:$1,PROSPER_Huhn!$18:$18,""),
IF($C25="Nick Hull",_xlfn.XLOOKUP($B25,PROSPER_Hull!$1:$1,PROSPER_Hull!$18:$18,""),
IF($C25="Monika Kotwani",_xlfn.XLOOKUP($B25,PROSPER_Kotwani!$1:$1,PROSPER_Kotwani!$18:$18,""),
IF($C25="Jonathan Wellner",_xlfn.XLOOKUP($B25,PROSPER_Wellner!$1:$1,PROSPER_Wellner!$18:$18,""),
IF($C25="Travis Harvey",_xlfn.XLOOKUP($B25,PROSPER_Harvey!$1:$1,PROSPER_Harvey!$18:$18,""),"")))))))="","",
IF($C25="Christopher Lobo",_xlfn.XLOOKUP($B25,PROSPER_Lobo!$1:$1,PROSPER_Lobo!$18:$18,""),
IF($C25="Naren Baliga",_xlfn.XLOOKUP($B25,PROSPER_Baliga!$1:$1,PROSPER_Baliga!$18:$18,""),
IF($C25="Thorsten Huhn",_xlfn.XLOOKUP($B25,PROSPER_Huhn!$1:$1,PROSPER_Huhn!$18:$18,""),
IF($C25="Nick Hull",_xlfn.XLOOKUP($B25,PROSPER_Hull!$1:$1,PROSPER_Hull!$18:$18,""),
IF($C25="Monika Kotwani",_xlfn.XLOOKUP($B25,PROSPER_Kotwani!$1:$1,PROSPER_Kotwani!$18:$18,""),
IF($C25="Jonathan Wellner",_xlfn.XLOOKUP($B25,PROSPER_Wellner!$1:$1,PROSPER_Wellner!$18:$18,""),
IF($C25="Travis Harvey",_xlfn.XLOOKUP($B25,PROSPER_Harvey!$1:$1,PROSPER_Harvey!$18:$18,""),"")))))))))</f>
        <v>No Score</v>
      </c>
      <c r="BU25" s="125" t="str">
        <f>IF(IF(IF($C25="Christopher Lobo",_xlfn.XLOOKUP($B25,PROSPER_Lobo!$1:$1,PROSPER_Lobo!$19:$19,""),
IF($C25="Naren Baliga",_xlfn.XLOOKUP($B25,PROSPER_Baliga!$1:$1,PROSPER_Baliga!$19:$19,""),
IF($C25="Thorsten Huhn",_xlfn.XLOOKUP($B25,PROSPER_Huhn!$1:$1,PROSPER_Huhn!$19:$19,""),
IF($C25="Nick Hull",_xlfn.XLOOKUP($B25,PROSPER_Hull!$1:$1,PROSPER_Hull!$19:$19,""),
IF($C25="Monika Kotwani",_xlfn.XLOOKUP($B25,PROSPER_Kotwani!$1:$1,PROSPER_Kotwani!$19:$19,""),
IF($C25="Jonathan Wellner",_xlfn.XLOOKUP($B25,PROSPER_Wellner!$1:$1,PROSPER_Wellner!$19:$19,""),
IF($C25="Travis Harvey",_xlfn.XLOOKUP($B25,PROSPER_Harvey!$1:$1,PROSPER_Harvey!$19:$19,""),"")))))))="","",
IF($C25="Christopher Lobo",_xlfn.XLOOKUP($B25,PROSPER_Lobo!$1:$1,PROSPER_Lobo!$19:$19,""),
IF($C25="Naren Baliga",_xlfn.XLOOKUP($B25,PROSPER_Baliga!$1:$1,PROSPER_Baliga!$19:$19,""),
IF($C25="Thorsten Huhn",_xlfn.XLOOKUP($B25,PROSPER_Huhn!$1:$1,PROSPER_Huhn!$19:$19,""),
IF($C25="Nick Hull",_xlfn.XLOOKUP($B25,PROSPER_Hull!$1:$1,PROSPER_Hull!$19:$19,""),
IF($C25="Monika Kotwani",_xlfn.XLOOKUP($B25,PROSPER_Kotwani!$1:$1,PROSPER_Kotwani!$19:$19,""),
IF($C25="Jonathan Wellner",_xlfn.XLOOKUP($B25,PROSPER_Wellner!$1:$1,PROSPER_Wellner!$19:$19,""),
IF($C25="Travis Harvey",_xlfn.XLOOKUP($B25,PROSPER_Harvey!$1:$1,PROSPER_Harvey!$19:$19,""),""))))))))="","No Comment",IF(IF($C25="Christopher Lobo",_xlfn.XLOOKUP($B25,PROSPER_Lobo!$1:$1,PROSPER_Lobo!$19:$19,""),
IF($C25="Naren Baliga",_xlfn.XLOOKUP($B25,PROSPER_Baliga!$1:$1,PROSPER_Baliga!$19:$19,""),
IF($C25="Thorsten Huhn",_xlfn.XLOOKUP($B25,PROSPER_Huhn!$1:$1,PROSPER_Huhn!$19:$19,""),
IF($C25="Nick Hull",_xlfn.XLOOKUP($B25,PROSPER_Hull!$1:$1,PROSPER_Hull!$19:$19,""),
IF($C25="Monika Kotwani",_xlfn.XLOOKUP($B25,PROSPER_Kotwani!$1:$1,PROSPER_Kotwani!$19:$19,""),
IF($C25="Jonathan Wellner",_xlfn.XLOOKUP($B25,PROSPER_Wellner!$1:$1,PROSPER_Wellner!$19:$19,""),
IF($C25="Travis Harvey",_xlfn.XLOOKUP($B25,PROSPER_Harvey!$1:$1,PROSPER_Harvey!$19:$19,""),"")))))))="","",
IF($C25="Christopher Lobo",_xlfn.XLOOKUP($B25,PROSPER_Lobo!$1:$1,PROSPER_Lobo!$19:$19,""),
IF($C25="Naren Baliga",_xlfn.XLOOKUP($B25,PROSPER_Baliga!$1:$1,PROSPER_Baliga!$19:$19,""),
IF($C25="Thorsten Huhn",_xlfn.XLOOKUP($B25,PROSPER_Huhn!$1:$1,PROSPER_Huhn!$19:$19,""),
IF($C25="Nick Hull",_xlfn.XLOOKUP($B25,PROSPER_Hull!$1:$1,PROSPER_Hull!$19:$19,""),
IF($C25="Monika Kotwani",_xlfn.XLOOKUP($B25,PROSPER_Kotwani!$1:$1,PROSPER_Kotwani!$19:$19,""),
IF($C25="Jonathan Wellner",_xlfn.XLOOKUP($B25,PROSPER_Wellner!$1:$1,PROSPER_Wellner!$19:$19,""),
IF($C25="Travis Harvey",_xlfn.XLOOKUP($B25,PROSPER_Harvey!$1:$1,PROSPER_Harvey!$19:$19,""),"")))))))))</f>
        <v>No Comment</v>
      </c>
      <c r="BV25" s="124" t="s">
        <v>89</v>
      </c>
      <c r="BW25" s="150" t="str">
        <f t="shared" si="154"/>
        <v>N/A</v>
      </c>
      <c r="BX25" s="127" t="str">
        <f t="shared" si="155"/>
        <v>N/A</v>
      </c>
      <c r="BY25" s="128" t="str">
        <f t="shared" si="156"/>
        <v>N/A</v>
      </c>
      <c r="BZ25" s="128">
        <f t="shared" si="157"/>
        <v>3</v>
      </c>
      <c r="CA25" s="129">
        <f t="shared" si="158"/>
        <v>3</v>
      </c>
      <c r="CB25" s="130" t="str">
        <f>_xlfn.XLOOKUP(B25,PROSPERInitial_Query!$E:$E,PROSPERInitial_Query!$AA:$AA,"",,-1)</f>
        <v/>
      </c>
      <c r="CC25" s="121" t="str">
        <f t="shared" si="31"/>
        <v>Jarvis Richardson2 - RelationshipAccount / Stakeholder 1Name</v>
      </c>
      <c r="CD25" s="121" t="str">
        <f>_xlfn.XLOOKUP(CC25,PROSPERDelta_Query!BK:BK,PROSPERDelta_Query!AC:AC,"",,-1)</f>
        <v/>
      </c>
      <c r="CE25" s="126" t="str">
        <f>_xlfn.XLOOKUP(B25,PROSPERInitial_Query!$E:$E,PROSPERInitial_Query!$Q:$Q,"",,-1)</f>
        <v/>
      </c>
      <c r="CF25" s="121" t="str">
        <f t="shared" si="32"/>
        <v>Jarvis Richardson2 - RelationshipAccount / Stakeholder 1Self Score</v>
      </c>
      <c r="CG25" s="126" t="str">
        <f>_xlfn.XLOOKUP(CF25,PROSPERDelta_Query!BK:BK,PROSPERDelta_Query!AM:AM,"",,-1)</f>
        <v/>
      </c>
      <c r="CH25" s="131" t="str">
        <f t="shared" si="159"/>
        <v/>
      </c>
      <c r="CI25" s="131" t="str">
        <f t="shared" si="160"/>
        <v>N/A</v>
      </c>
      <c r="CJ25" s="132" t="str">
        <f t="shared" si="161"/>
        <v>N/A</v>
      </c>
      <c r="CK25" s="132" t="str">
        <f>IF(IF(IF($C25="Christopher Lobo",_xlfn.XLOOKUP($B25,PROSPER_Lobo!$1:$1,PROSPER_Lobo!$21:$21,""),
IF($C25="Naren Baliga",_xlfn.XLOOKUP($B25,PROSPER_Baliga!$1:$1,PROSPER_Baliga!$21:$21,""),
IF($C25="Thorsten Huhn",_xlfn.XLOOKUP($B25,PROSPER_Huhn!$1:$1,PROSPER_Huhn!$21:$21,""),
IF($C25="Nick Hull",_xlfn.XLOOKUP($B25,PROSPER_Hull!$1:$1,PROSPER_Hull!$21:$21,""),
IF($C25="Monika Kotwani",_xlfn.XLOOKUP($B25,PROSPER_Kotwani!$1:$1,PROSPER_Kotwani!$21:$21,""),
IF($C25="Jonathan Wellner",_xlfn.XLOOKUP($B25,PROSPER_Wellner!$1:$1,PROSPER_Wellner!$21:$21,""),
IF($C25="Travis Harvey",_xlfn.XLOOKUP($B25,PROSPER_Harvey!$1:$1,PROSPER_Harvey!$21:$21,""),"")))))))="","",
IF($C25="Christopher Lobo",_xlfn.XLOOKUP($B25,PROSPER_Lobo!$1:$1,PROSPER_Lobo!$21:$21,""),
IF($C25="Naren Baliga",_xlfn.XLOOKUP($B25,PROSPER_Baliga!$1:$1,PROSPER_Baliga!$21:$21,""),
IF($C25="Thorsten Huhn",_xlfn.XLOOKUP($B25,PROSPER_Huhn!$1:$1,PROSPER_Huhn!$21:$21,""),
IF($C25="Nick Hull",_xlfn.XLOOKUP($B25,PROSPER_Hull!$1:$1,PROSPER_Hull!$21:$21,""),
IF($C25="Monika Kotwani",_xlfn.XLOOKUP($B25,PROSPER_Kotwani!$1:$1,PROSPER_Kotwani!$21:$21,""),
IF($C25="Jonathan Wellner",_xlfn.XLOOKUP($B25,PROSPER_Wellner!$1:$1,PROSPER_Wellner!$21:$21,""),
IF($C25="Travis Harvey",_xlfn.XLOOKUP($B25,PROSPER_Harvey!$1:$1,PROSPER_Harvey!$21:$21,""),""))))))))="","No Score",IF(IF($C25="Christopher Lobo",_xlfn.XLOOKUP($B25,PROSPER_Lobo!$1:$1,PROSPER_Lobo!$21:$21,""),
IF($C25="Naren Baliga",_xlfn.XLOOKUP($B25,PROSPER_Baliga!$1:$1,PROSPER_Baliga!$21:$21,""),
IF($C25="Thorsten Huhn",_xlfn.XLOOKUP($B25,PROSPER_Huhn!$1:$1,PROSPER_Huhn!$21:$21,""),
IF($C25="Nick Hull",_xlfn.XLOOKUP($B25,PROSPER_Hull!$1:$1,PROSPER_Hull!$21:$21,""),
IF($C25="Monika Kotwani",_xlfn.XLOOKUP($B25,PROSPER_Kotwani!$1:$1,PROSPER_Kotwani!$21:$21,""),
IF($C25="Jonathan Wellner",_xlfn.XLOOKUP($B25,PROSPER_Wellner!$1:$1,PROSPER_Wellner!$21:$21,""),
IF($C25="Travis Harvey",_xlfn.XLOOKUP($B25,PROSPER_Harvey!$1:$1,PROSPER_Harvey!$21:$21,""),"")))))))="","",
IF($C25="Christopher Lobo",_xlfn.XLOOKUP($B25,PROSPER_Lobo!$1:$1,PROSPER_Lobo!$21:$21,""),
IF($C25="Naren Baliga",_xlfn.XLOOKUP($B25,PROSPER_Baliga!$1:$1,PROSPER_Baliga!$21:$21,""),
IF($C25="Thorsten Huhn",_xlfn.XLOOKUP($B25,PROSPER_Huhn!$1:$1,PROSPER_Huhn!$21:$21,""),
IF($C25="Nick Hull",_xlfn.XLOOKUP($B25,PROSPER_Hull!$1:$1,PROSPER_Hull!$21:$21,""),
IF($C25="Monika Kotwani",_xlfn.XLOOKUP($B25,PROSPER_Kotwani!$1:$1,PROSPER_Kotwani!$21:$21,""),
IF($C25="Jonathan Wellner",_xlfn.XLOOKUP($B25,PROSPER_Wellner!$1:$1,PROSPER_Wellner!$21:$21,""),
IF($C25="Travis Harvey",_xlfn.XLOOKUP($B25,PROSPER_Harvey!$1:$1,PROSPER_Harvey!$21:$21,""),"")))))))))</f>
        <v>N/A</v>
      </c>
      <c r="CL25" s="131" t="str">
        <f>IF(IF(IF($C25="Christopher Lobo",_xlfn.XLOOKUP($B25,PROSPER_Lobo!$1:$1,PROSPER_Lobo!$22:$22,""),
IF($C25="Naren Baliga",_xlfn.XLOOKUP($B25,PROSPER_Baliga!$1:$1,PROSPER_Baliga!$22:$22,""),
IF($C25="Thorsten Huhn",_xlfn.XLOOKUP($B25,PROSPER_Huhn!$1:$1,PROSPER_Huhn!$22:$22,""),
IF($C25="Nick Hull",_xlfn.XLOOKUP($B25,PROSPER_Hull!$1:$1,PROSPER_Hull!$22:$22,""),
IF($C25="Monika Kotwani",_xlfn.XLOOKUP($B25,PROSPER_Kotwani!$1:$1,PROSPER_Kotwani!$22:$22,""),
IF($C25="Jonathan Wellner",_xlfn.XLOOKUP($B25,PROSPER_Wellner!$1:$1,PROSPER_Wellner!$22:$22,""),
IF($C25="Travis Harvey",_xlfn.XLOOKUP($B25,PROSPER_Harvey!$1:$1,PROSPER_Harvey!$22:$22,""),"")))))))="","",
IF($C25="Christopher Lobo",_xlfn.XLOOKUP($B25,PROSPER_Lobo!$1:$1,PROSPER_Lobo!$22:$22,""),
IF($C25="Naren Baliga",_xlfn.XLOOKUP($B25,PROSPER_Baliga!$1:$1,PROSPER_Baliga!$22:$22,""),
IF($C25="Thorsten Huhn",_xlfn.XLOOKUP($B25,PROSPER_Huhn!$1:$1,PROSPER_Huhn!$22:$22,""),
IF($C25="Nick Hull",_xlfn.XLOOKUP($B25,PROSPER_Hull!$1:$1,PROSPER_Hull!$22:$22,""),
IF($C25="Monika Kotwani",_xlfn.XLOOKUP($B25,PROSPER_Kotwani!$1:$1,PROSPER_Kotwani!$22:$22,""),
IF($C25="Jonathan Wellner",_xlfn.XLOOKUP($B25,PROSPER_Wellner!$1:$1,PROSPER_Wellner!$22:$22,""),
IF($C25="Travis Harvey",_xlfn.XLOOKUP($B25,PROSPER_Harvey!$1:$1,PROSPER_Harvey!$22:$22,""),""))))))))="","No Comment",IF(IF($C25="Christopher Lobo",_xlfn.XLOOKUP($B25,PROSPER_Lobo!$1:$1,PROSPER_Lobo!$22:$22,""),
IF($C25="Naren Baliga",_xlfn.XLOOKUP($B25,PROSPER_Baliga!$1:$1,PROSPER_Baliga!$22:$22,""),
IF($C25="Thorsten Huhn",_xlfn.XLOOKUP($B25,PROSPER_Huhn!$1:$1,PROSPER_Huhn!$22:$22,""),
IF($C25="Nick Hull",_xlfn.XLOOKUP($B25,PROSPER_Hull!$1:$1,PROSPER_Hull!$22:$22,""),
IF($C25="Monika Kotwani",_xlfn.XLOOKUP($B25,PROSPER_Kotwani!$1:$1,PROSPER_Kotwani!$22:$22,""),
IF($C25="Jonathan Wellner",_xlfn.XLOOKUP($B25,PROSPER_Wellner!$1:$1,PROSPER_Wellner!$22:$22,""),
IF($C25="Travis Harvey",_xlfn.XLOOKUP($B25,PROSPER_Harvey!$1:$1,PROSPER_Harvey!$22:$22,""),"")))))))="","",
IF($C25="Christopher Lobo",_xlfn.XLOOKUP($B25,PROSPER_Lobo!$1:$1,PROSPER_Lobo!$22:$22,""),
IF($C25="Naren Baliga",_xlfn.XLOOKUP($B25,PROSPER_Baliga!$1:$1,PROSPER_Baliga!$22:$22,""),
IF($C25="Thorsten Huhn",_xlfn.XLOOKUP($B25,PROSPER_Huhn!$1:$1,PROSPER_Huhn!$22:$22,""),
IF($C25="Nick Hull",_xlfn.XLOOKUP($B25,PROSPER_Hull!$1:$1,PROSPER_Hull!$22:$22,""),
IF($C25="Monika Kotwani",_xlfn.XLOOKUP($B25,PROSPER_Kotwani!$1:$1,PROSPER_Kotwani!$22:$22,""),
IF($C25="Jonathan Wellner",_xlfn.XLOOKUP($B25,PROSPER_Wellner!$1:$1,PROSPER_Wellner!$22:$22,""),
IF($C25="Travis Harvey",_xlfn.XLOOKUP($B25,PROSPER_Harvey!$1:$1,PROSPER_Harvey!$22:$22,""),"")))))))))</f>
        <v>N/A</v>
      </c>
      <c r="CM25" s="150" t="str">
        <f t="shared" si="162"/>
        <v>N/A</v>
      </c>
      <c r="CN25" s="130" t="str">
        <f>_xlfn.XLOOKUP(B25,PROSPERInitial_Query!$E:$E,PROSPERInitial_Query!$AB:$AB,"",,-1)</f>
        <v/>
      </c>
      <c r="CO25" s="121" t="str">
        <f t="shared" si="37"/>
        <v>Jarvis Richardson2 - RelationshipAccount / Stakeholder 2Name</v>
      </c>
      <c r="CP25" s="121" t="str">
        <f>_xlfn.XLOOKUP(CO25,PROSPERDelta_Query!BK:BK,PROSPERDelta_Query!AD:AD,"",,-1)</f>
        <v/>
      </c>
      <c r="CQ25" s="126" t="str">
        <f>_xlfn.XLOOKUP(B25,PROSPERInitial_Query!$E:$E,PROSPERInitial_Query!$R:$R,"",,-1)</f>
        <v/>
      </c>
      <c r="CR25" s="121" t="str">
        <f t="shared" si="38"/>
        <v>Jarvis Richardson2 - RelationshipAccount / Stakeholder 2Self Score</v>
      </c>
      <c r="CS25" s="126" t="str">
        <f>_xlfn.XLOOKUP(CR25,PROSPERDelta_Query!BK:BK,PROSPERDelta_Query!AN:AN,"",,-1)</f>
        <v/>
      </c>
      <c r="CT25" s="131" t="str">
        <f t="shared" si="163"/>
        <v/>
      </c>
      <c r="CU25" s="131" t="str">
        <f t="shared" si="164"/>
        <v>N/A</v>
      </c>
      <c r="CV25" s="132" t="str">
        <f t="shared" si="165"/>
        <v>N/A</v>
      </c>
      <c r="CW25" s="132" t="str">
        <f>IF(IF(IF($C25="Christopher Lobo",_xlfn.XLOOKUP($B25,PROSPER_Lobo!$1:$1,PROSPER_Lobo!$24:$24,""),
IF($C25="Naren Baliga",_xlfn.XLOOKUP($B25,PROSPER_Baliga!$1:$1,PROSPER_Baliga!$24:$24,""),
IF($C25="Thorsten Huhn",_xlfn.XLOOKUP($B25,PROSPER_Huhn!$1:$1,PROSPER_Huhn!$24:$24,""),
IF($C25="Nick Hull",_xlfn.XLOOKUP($B25,PROSPER_Hull!$1:$1,PROSPER_Hull!$24:$24,""),
IF($C25="Monika Kotwani",_xlfn.XLOOKUP($B25,PROSPER_Kotwani!$1:$1,PROSPER_Kotwani!$24:$24,""),
IF($C25="Jonathan Wellner",_xlfn.XLOOKUP($B25,PROSPER_Wellner!$1:$1,PROSPER_Wellner!$24:$24,""),
IF($C25="Travis Harvey",_xlfn.XLOOKUP($B25,PROSPER_Harvey!$1:$1,PROSPER_Harvey!$24:$24,""),"")))))))="","",
IF($C25="Christopher Lobo",_xlfn.XLOOKUP($B25,PROSPER_Lobo!$1:$1,PROSPER_Lobo!$24:$24,""),
IF($C25="Naren Baliga",_xlfn.XLOOKUP($B25,PROSPER_Baliga!$1:$1,PROSPER_Baliga!$24:$24,""),
IF($C25="Thorsten Huhn",_xlfn.XLOOKUP($B25,PROSPER_Huhn!$1:$1,PROSPER_Huhn!$24:$24,""),
IF($C25="Nick Hull",_xlfn.XLOOKUP($B25,PROSPER_Hull!$1:$1,PROSPER_Hull!$24:$24,""),
IF($C25="Monika Kotwani",_xlfn.XLOOKUP($B25,PROSPER_Kotwani!$1:$1,PROSPER_Kotwani!$24:$24,""),
IF($C25="Jonathan Wellner",_xlfn.XLOOKUP($B25,PROSPER_Wellner!$1:$1,PROSPER_Wellner!$24:$24,""),
IF($C25="Travis Harvey",_xlfn.XLOOKUP($B25,PROSPER_Harvey!$1:$1,PROSPER_Harvey!$24:$24,""),""))))))))="","No Score",IF(IF($C25="Christopher Lobo",_xlfn.XLOOKUP($B25,PROSPER_Lobo!$1:$1,PROSPER_Lobo!$24:$24,""),
IF($C25="Naren Baliga",_xlfn.XLOOKUP($B25,PROSPER_Baliga!$1:$1,PROSPER_Baliga!$24:$24,""),
IF($C25="Thorsten Huhn",_xlfn.XLOOKUP($B25,PROSPER_Huhn!$1:$1,PROSPER_Huhn!$24:$24,""),
IF($C25="Nick Hull",_xlfn.XLOOKUP($B25,PROSPER_Hull!$1:$1,PROSPER_Hull!$24:$24,""),
IF($C25="Monika Kotwani",_xlfn.XLOOKUP($B25,PROSPER_Kotwani!$1:$1,PROSPER_Kotwani!$24:$24,""),
IF($C25="Jonathan Wellner",_xlfn.XLOOKUP($B25,PROSPER_Wellner!$1:$1,PROSPER_Wellner!$24:$24,""),
IF($C25="Travis Harvey",_xlfn.XLOOKUP($B25,PROSPER_Harvey!$1:$1,PROSPER_Harvey!$24:$24,""),"")))))))="","",
IF($C25="Christopher Lobo",_xlfn.XLOOKUP($B25,PROSPER_Lobo!$1:$1,PROSPER_Lobo!$24:$24,""),
IF($C25="Naren Baliga",_xlfn.XLOOKUP($B25,PROSPER_Baliga!$1:$1,PROSPER_Baliga!$24:$24,""),
IF($C25="Thorsten Huhn",_xlfn.XLOOKUP($B25,PROSPER_Huhn!$1:$1,PROSPER_Huhn!$24:$24,""),
IF($C25="Nick Hull",_xlfn.XLOOKUP($B25,PROSPER_Hull!$1:$1,PROSPER_Hull!$24:$24,""),
IF($C25="Monika Kotwani",_xlfn.XLOOKUP($B25,PROSPER_Kotwani!$1:$1,PROSPER_Kotwani!$24:$24,""),
IF($C25="Jonathan Wellner",_xlfn.XLOOKUP($B25,PROSPER_Wellner!$1:$1,PROSPER_Wellner!$24:$24,""),
IF($C25="Travis Harvey",_xlfn.XLOOKUP($B25,PROSPER_Harvey!$1:$1,PROSPER_Harvey!$24:$24,""),"")))))))))</f>
        <v>N/A</v>
      </c>
      <c r="CX25" s="131" t="str">
        <f>IF(IF(IF($C25="Christopher Lobo",_xlfn.XLOOKUP($B25,PROSPER_Lobo!$1:$1,PROSPER_Lobo!$25:$25,""),
IF($C25="Naren Baliga",_xlfn.XLOOKUP($B25,PROSPER_Baliga!$1:$1,PROSPER_Baliga!$25:$25,""),
IF($C25="Thorsten Huhn",_xlfn.XLOOKUP($B25,PROSPER_Huhn!$1:$1,PROSPER_Huhn!$25:$25,""),
IF($C25="Nick Hull",_xlfn.XLOOKUP($B25,PROSPER_Hull!$1:$1,PROSPER_Hull!$25:$25,""),
IF($C25="Monika Kotwani",_xlfn.XLOOKUP($B25,PROSPER_Kotwani!$1:$1,PROSPER_Kotwani!$25:$25,""),
IF($C25="Jonathan Wellner",_xlfn.XLOOKUP($B25,PROSPER_Wellner!$1:$1,PROSPER_Wellner!$25:$25,""),
IF($C25="Travis Harvey",_xlfn.XLOOKUP($B25,PROSPER_Harvey!$1:$1,PROSPER_Harvey!$25:$25,""),"")))))))="","",
IF($C25="Christopher Lobo",_xlfn.XLOOKUP($B25,PROSPER_Lobo!$1:$1,PROSPER_Lobo!$25:$25,""),
IF($C25="Naren Baliga",_xlfn.XLOOKUP($B25,PROSPER_Baliga!$1:$1,PROSPER_Baliga!$25:$25,""),
IF($C25="Thorsten Huhn",_xlfn.XLOOKUP($B25,PROSPER_Huhn!$1:$1,PROSPER_Huhn!$25:$25,""),
IF($C25="Nick Hull",_xlfn.XLOOKUP($B25,PROSPER_Hull!$1:$1,PROSPER_Hull!$25:$25,""),
IF($C25="Monika Kotwani",_xlfn.XLOOKUP($B25,PROSPER_Kotwani!$1:$1,PROSPER_Kotwani!$25:$25,""),
IF($C25="Jonathan Wellner",_xlfn.XLOOKUP($B25,PROSPER_Wellner!$1:$1,PROSPER_Wellner!$25:$25,""),
IF($C25="Travis Harvey",_xlfn.XLOOKUP($B25,PROSPER_Harvey!$1:$1,PROSPER_Harvey!$25:$25,""),""))))))))="","No Comment",IF(IF($C25="Christopher Lobo",_xlfn.XLOOKUP($B25,PROSPER_Lobo!$1:$1,PROSPER_Lobo!$25:$25,""),
IF($C25="Naren Baliga",_xlfn.XLOOKUP($B25,PROSPER_Baliga!$1:$1,PROSPER_Baliga!$25:$25,""),
IF($C25="Thorsten Huhn",_xlfn.XLOOKUP($B25,PROSPER_Huhn!$1:$1,PROSPER_Huhn!$25:$25,""),
IF($C25="Nick Hull",_xlfn.XLOOKUP($B25,PROSPER_Hull!$1:$1,PROSPER_Hull!$25:$25,""),
IF($C25="Monika Kotwani",_xlfn.XLOOKUP($B25,PROSPER_Kotwani!$1:$1,PROSPER_Kotwani!$25:$25,""),
IF($C25="Jonathan Wellner",_xlfn.XLOOKUP($B25,PROSPER_Wellner!$1:$1,PROSPER_Wellner!$25:$25,""),
IF($C25="Travis Harvey",_xlfn.XLOOKUP($B25,PROSPER_Harvey!$1:$1,PROSPER_Harvey!$25:$25,""),"")))))))="","",
IF($C25="Christopher Lobo",_xlfn.XLOOKUP($B25,PROSPER_Lobo!$1:$1,PROSPER_Lobo!$25:$25,""),
IF($C25="Naren Baliga",_xlfn.XLOOKUP($B25,PROSPER_Baliga!$1:$1,PROSPER_Baliga!$25:$25,""),
IF($C25="Thorsten Huhn",_xlfn.XLOOKUP($B25,PROSPER_Huhn!$1:$1,PROSPER_Huhn!$25:$25,""),
IF($C25="Nick Hull",_xlfn.XLOOKUP($B25,PROSPER_Hull!$1:$1,PROSPER_Hull!$25:$25,""),
IF($C25="Monika Kotwani",_xlfn.XLOOKUP($B25,PROSPER_Kotwani!$1:$1,PROSPER_Kotwani!$25:$25,""),
IF($C25="Jonathan Wellner",_xlfn.XLOOKUP($B25,PROSPER_Wellner!$1:$1,PROSPER_Wellner!$25:$25,""),
IF($C25="Travis Harvey",_xlfn.XLOOKUP($B25,PROSPER_Harvey!$1:$1,PROSPER_Harvey!$25:$25,""),"")))))))))</f>
        <v>N/A</v>
      </c>
      <c r="CY25" s="150" t="str">
        <f t="shared" si="166"/>
        <v>N/A</v>
      </c>
      <c r="CZ25" s="130" t="str">
        <f>_xlfn.XLOOKUP(B25,PROSPERInitial_Query!$E:$E,PROSPERInitial_Query!$AC:$AC,"",,-1)</f>
        <v/>
      </c>
      <c r="DA25" s="121" t="str">
        <f t="shared" si="43"/>
        <v>Jarvis Richardson2 - RelationshipAccount / Stakeholder 3Name</v>
      </c>
      <c r="DB25" s="121" t="str">
        <f>_xlfn.XLOOKUP(DA25,PROSPERDelta_Query!BK:BK,PROSPERDelta_Query!AE:AE,"",,-1)</f>
        <v/>
      </c>
      <c r="DC25" s="126" t="str">
        <f>_xlfn.XLOOKUP(B25,PROSPERInitial_Query!$E:$E,PROSPERInitial_Query!$S:$S,"",,-1)</f>
        <v/>
      </c>
      <c r="DD25" s="121" t="str">
        <f t="shared" si="44"/>
        <v>Jarvis Richardson2 - RelationshipAccount / Stakeholder 3Self Score</v>
      </c>
      <c r="DE25" s="126" t="str">
        <f>_xlfn.XLOOKUP(DD25,PROSPERDelta_Query!BK:BK,PROSPERDelta_Query!AO:AO,"",,-1)</f>
        <v/>
      </c>
      <c r="DF25" s="131" t="str">
        <f t="shared" si="167"/>
        <v/>
      </c>
      <c r="DG25" s="131" t="str">
        <f t="shared" si="168"/>
        <v>N/A</v>
      </c>
      <c r="DH25" s="132" t="str">
        <f t="shared" si="169"/>
        <v>N/A</v>
      </c>
      <c r="DI25" s="132" t="str">
        <f>IF(IF(IF($C25="Christopher Lobo",_xlfn.XLOOKUP($B25,PROSPER_Lobo!$1:$1,PROSPER_Lobo!$27:$27,""),
IF($C25="Naren Baliga",_xlfn.XLOOKUP($B25,PROSPER_Baliga!$1:$1,PROSPER_Baliga!$27:$27,""),
IF($C25="Thorsten Huhn",_xlfn.XLOOKUP($B25,PROSPER_Huhn!$1:$1,PROSPER_Huhn!$27:$27,""),
IF($C25="Nick Hull",_xlfn.XLOOKUP($B25,PROSPER_Hull!$1:$1,PROSPER_Hull!$27:$27,""),
IF($C25="Monika Kotwani",_xlfn.XLOOKUP($B25,PROSPER_Kotwani!$1:$1,PROSPER_Kotwani!$27:$27,""),
IF($C25="Jonathan Wellner",_xlfn.XLOOKUP($B25,PROSPER_Wellner!$1:$1,PROSPER_Wellner!$27:$27,""),
IF($C25="Travis Harvey",_xlfn.XLOOKUP($B25,PROSPER_Harvey!$1:$1,PROSPER_Harvey!$27:$27,""),"")))))))="","",
IF($C25="Christopher Lobo",_xlfn.XLOOKUP($B25,PROSPER_Lobo!$1:$1,PROSPER_Lobo!$27:$27,""),
IF($C25="Naren Baliga",_xlfn.XLOOKUP($B25,PROSPER_Baliga!$1:$1,PROSPER_Baliga!$27:$27,""),
IF($C25="Thorsten Huhn",_xlfn.XLOOKUP($B25,PROSPER_Huhn!$1:$1,PROSPER_Huhn!$27:$27,""),
IF($C25="Nick Hull",_xlfn.XLOOKUP($B25,PROSPER_Hull!$1:$1,PROSPER_Hull!$27:$27,""),
IF($C25="Monika Kotwani",_xlfn.XLOOKUP($B25,PROSPER_Kotwani!$1:$1,PROSPER_Kotwani!$27:$27,""),
IF($C25="Jonathan Wellner",_xlfn.XLOOKUP($B25,PROSPER_Wellner!$1:$1,PROSPER_Wellner!$27:$27,""),
IF($C25="Travis Harvey",_xlfn.XLOOKUP($B25,PROSPER_Harvey!$1:$1,PROSPER_Harvey!$27:$27,""),""))))))))="","No Score",IF(IF($C25="Christopher Lobo",_xlfn.XLOOKUP($B25,PROSPER_Lobo!$1:$1,PROSPER_Lobo!$27:$27,""),
IF($C25="Naren Baliga",_xlfn.XLOOKUP($B25,PROSPER_Baliga!$1:$1,PROSPER_Baliga!$27:$27,""),
IF($C25="Thorsten Huhn",_xlfn.XLOOKUP($B25,PROSPER_Huhn!$1:$1,PROSPER_Huhn!$27:$27,""),
IF($C25="Nick Hull",_xlfn.XLOOKUP($B25,PROSPER_Hull!$1:$1,PROSPER_Hull!$27:$27,""),
IF($C25="Monika Kotwani",_xlfn.XLOOKUP($B25,PROSPER_Kotwani!$1:$1,PROSPER_Kotwani!$27:$27,""),
IF($C25="Jonathan Wellner",_xlfn.XLOOKUP($B25,PROSPER_Wellner!$1:$1,PROSPER_Wellner!$27:$27,""),
IF($C25="Travis Harvey",_xlfn.XLOOKUP($B25,PROSPER_Harvey!$1:$1,PROSPER_Harvey!$27:$27,""),"")))))))="","",
IF($C25="Christopher Lobo",_xlfn.XLOOKUP($B25,PROSPER_Lobo!$1:$1,PROSPER_Lobo!$27:$27,""),
IF($C25="Naren Baliga",_xlfn.XLOOKUP($B25,PROSPER_Baliga!$1:$1,PROSPER_Baliga!$27:$27,""),
IF($C25="Thorsten Huhn",_xlfn.XLOOKUP($B25,PROSPER_Huhn!$1:$1,PROSPER_Huhn!$27:$27,""),
IF($C25="Nick Hull",_xlfn.XLOOKUP($B25,PROSPER_Hull!$1:$1,PROSPER_Hull!$27:$27,""),
IF($C25="Monika Kotwani",_xlfn.XLOOKUP($B25,PROSPER_Kotwani!$1:$1,PROSPER_Kotwani!$27:$27,""),
IF($C25="Jonathan Wellner",_xlfn.XLOOKUP($B25,PROSPER_Wellner!$1:$1,PROSPER_Wellner!$27:$27,""),
IF($C25="Travis Harvey",_xlfn.XLOOKUP($B25,PROSPER_Harvey!$1:$1,PROSPER_Harvey!$27:$27,""),"")))))))))</f>
        <v>N/A</v>
      </c>
      <c r="DJ25" s="131" t="str">
        <f>IF(IF(IF($C25="Christopher Lobo",_xlfn.XLOOKUP($B25,PROSPER_Lobo!$1:$1,PROSPER_Lobo!$28:$28,""),
IF($C25="Naren Baliga",_xlfn.XLOOKUP($B25,PROSPER_Baliga!$1:$1,PROSPER_Baliga!$28:$28,""),
IF($C25="Thorsten Huhn",_xlfn.XLOOKUP($B25,PROSPER_Huhn!$1:$1,PROSPER_Huhn!$28:$28,""),
IF($C25="Nick Hull",_xlfn.XLOOKUP($B25,PROSPER_Hull!$1:$1,PROSPER_Hull!$28:$28,""),
IF($C25="Monika Kotwani",_xlfn.XLOOKUP($B25,PROSPER_Kotwani!$1:$1,PROSPER_Kotwani!$28:$28,""),
IF($C25="Jonathan Wellner",_xlfn.XLOOKUP($B25,PROSPER_Wellner!$1:$1,PROSPER_Wellner!$28:$28,""),
IF($C25="Travis Harvey",_xlfn.XLOOKUP($B25,PROSPER_Harvey!$1:$1,PROSPER_Harvey!$28:$28,""),"")))))))="","",
IF($C25="Christopher Lobo",_xlfn.XLOOKUP($B25,PROSPER_Lobo!$1:$1,PROSPER_Lobo!$28:$28,""),
IF($C25="Naren Baliga",_xlfn.XLOOKUP($B25,PROSPER_Baliga!$1:$1,PROSPER_Baliga!$28:$28,""),
IF($C25="Thorsten Huhn",_xlfn.XLOOKUP($B25,PROSPER_Huhn!$1:$1,PROSPER_Huhn!$28:$28,""),
IF($C25="Nick Hull",_xlfn.XLOOKUP($B25,PROSPER_Hull!$1:$1,PROSPER_Hull!$28:$28,""),
IF($C25="Monika Kotwani",_xlfn.XLOOKUP($B25,PROSPER_Kotwani!$1:$1,PROSPER_Kotwani!$28:$28,""),
IF($C25="Jonathan Wellner",_xlfn.XLOOKUP($B25,PROSPER_Wellner!$1:$1,PROSPER_Wellner!$28:$28,""),
IF($C25="Travis Harvey",_xlfn.XLOOKUP($B25,PROSPER_Harvey!$1:$1,PROSPER_Harvey!$28:$28,""),""))))))))="","No Comment",IF(IF($C25="Christopher Lobo",_xlfn.XLOOKUP($B25,PROSPER_Lobo!$1:$1,PROSPER_Lobo!$28:$28,""),
IF($C25="Naren Baliga",_xlfn.XLOOKUP($B25,PROSPER_Baliga!$1:$1,PROSPER_Baliga!$28:$28,""),
IF($C25="Thorsten Huhn",_xlfn.XLOOKUP($B25,PROSPER_Huhn!$1:$1,PROSPER_Huhn!$28:$28,""),
IF($C25="Nick Hull",_xlfn.XLOOKUP($B25,PROSPER_Hull!$1:$1,PROSPER_Hull!$28:$28,""),
IF($C25="Monika Kotwani",_xlfn.XLOOKUP($B25,PROSPER_Kotwani!$1:$1,PROSPER_Kotwani!$28:$28,""),
IF($C25="Jonathan Wellner",_xlfn.XLOOKUP($B25,PROSPER_Wellner!$1:$1,PROSPER_Wellner!$28:$28,""),
IF($C25="Travis Harvey",_xlfn.XLOOKUP($B25,PROSPER_Harvey!$1:$1,PROSPER_Harvey!$28:$28,""),"")))))))="","",
IF($C25="Christopher Lobo",_xlfn.XLOOKUP($B25,PROSPER_Lobo!$1:$1,PROSPER_Lobo!$28:$28,""),
IF($C25="Naren Baliga",_xlfn.XLOOKUP($B25,PROSPER_Baliga!$1:$1,PROSPER_Baliga!$28:$28,""),
IF($C25="Thorsten Huhn",_xlfn.XLOOKUP($B25,PROSPER_Huhn!$1:$1,PROSPER_Huhn!$28:$28,""),
IF($C25="Nick Hull",_xlfn.XLOOKUP($B25,PROSPER_Hull!$1:$1,PROSPER_Hull!$28:$28,""),
IF($C25="Monika Kotwani",_xlfn.XLOOKUP($B25,PROSPER_Kotwani!$1:$1,PROSPER_Kotwani!$28:$28,""),
IF($C25="Jonathan Wellner",_xlfn.XLOOKUP($B25,PROSPER_Wellner!$1:$1,PROSPER_Wellner!$28:$28,""),
IF($C25="Travis Harvey",_xlfn.XLOOKUP($B25,PROSPER_Harvey!$1:$1,PROSPER_Harvey!$28:$28,""),"")))))))))</f>
        <v>N/A</v>
      </c>
      <c r="DK25" s="150" t="str">
        <f t="shared" si="170"/>
        <v>N/A</v>
      </c>
      <c r="DL25" s="130" t="str">
        <f>_xlfn.XLOOKUP(B25,PROSPERInitial_Query!$E:$E,PROSPERInitial_Query!$AD:$AD,"",,-1)</f>
        <v/>
      </c>
      <c r="DM25" s="121" t="str">
        <f t="shared" si="49"/>
        <v>Jarvis Richardson2 - RelationshipAccount / Stakeholder 4Name</v>
      </c>
      <c r="DN25" s="121" t="str">
        <f>_xlfn.XLOOKUP(DM25,PROSPERDelta_Query!BK:BK,PROSPERDelta_Query!AF:AF,"",,-1)</f>
        <v/>
      </c>
      <c r="DO25" s="126" t="str">
        <f>_xlfn.XLOOKUP(B25,PROSPERInitial_Query!$E:$E,PROSPERInitial_Query!$T:$T,"",,-1)</f>
        <v/>
      </c>
      <c r="DP25" s="121" t="str">
        <f t="shared" si="50"/>
        <v>Jarvis Richardson2 - RelationshipAccount / Stakeholder 4Self Score</v>
      </c>
      <c r="DQ25" s="126" t="str">
        <f>_xlfn.XLOOKUP(DP25,PROSPERDelta_Query!BK:BK,PROSPERDelta_Query!AP:AP,"",,-1)</f>
        <v/>
      </c>
      <c r="DR25" s="131" t="str">
        <f t="shared" si="171"/>
        <v/>
      </c>
      <c r="DS25" s="131" t="str">
        <f t="shared" si="172"/>
        <v>N/A</v>
      </c>
      <c r="DT25" s="132" t="str">
        <f t="shared" si="173"/>
        <v>N/A</v>
      </c>
      <c r="DU25" s="132" t="str">
        <f>IF(IF(IF($C25="Christopher Lobo",_xlfn.XLOOKUP($B25,PROSPER_Lobo!$1:$1,PROSPER_Lobo!$30:$30,""),
IF($C25="Naren Baliga",_xlfn.XLOOKUP($B25,PROSPER_Baliga!$1:$1,PROSPER_Baliga!$30:$30,""),
IF($C25="Thorsten Huhn",_xlfn.XLOOKUP($B25,PROSPER_Huhn!$1:$1,PROSPER_Huhn!$30:$30,""),
IF($C25="Nick Hull",_xlfn.XLOOKUP($B25,PROSPER_Hull!$1:$1,PROSPER_Hull!$30:$30,""),
IF($C25="Monika Kotwani",_xlfn.XLOOKUP($B25,PROSPER_Kotwani!$1:$1,PROSPER_Kotwani!$30:$30,""),
IF($C25="Jonathan Wellner",_xlfn.XLOOKUP($B25,PROSPER_Wellner!$1:$1,PROSPER_Wellner!$30:$30,""),
IF($C25="Travis Harvey",_xlfn.XLOOKUP($B25,PROSPER_Harvey!$1:$1,PROSPER_Harvey!$30:$30,""),"")))))))="","",
IF($C25="Christopher Lobo",_xlfn.XLOOKUP($B25,PROSPER_Lobo!$1:$1,PROSPER_Lobo!$30:$30,""),
IF($C25="Naren Baliga",_xlfn.XLOOKUP($B25,PROSPER_Baliga!$1:$1,PROSPER_Baliga!$30:$30,""),
IF($C25="Thorsten Huhn",_xlfn.XLOOKUP($B25,PROSPER_Huhn!$1:$1,PROSPER_Huhn!$30:$30,""),
IF($C25="Nick Hull",_xlfn.XLOOKUP($B25,PROSPER_Hull!$1:$1,PROSPER_Hull!$30:$30,""),
IF($C25="Monika Kotwani",_xlfn.XLOOKUP($B25,PROSPER_Kotwani!$1:$1,PROSPER_Kotwani!$30:$30,""),
IF($C25="Jonathan Wellner",_xlfn.XLOOKUP($B25,PROSPER_Wellner!$1:$1,PROSPER_Wellner!$30:$30,""),
IF($C25="Travis Harvey",_xlfn.XLOOKUP($B25,PROSPER_Harvey!$1:$1,PROSPER_Harvey!$30:$30,""),""))))))))="","No Score",IF(IF($C25="Christopher Lobo",_xlfn.XLOOKUP($B25,PROSPER_Lobo!$1:$1,PROSPER_Lobo!$30:$30,""),
IF($C25="Naren Baliga",_xlfn.XLOOKUP($B25,PROSPER_Baliga!$1:$1,PROSPER_Baliga!$30:$30,""),
IF($C25="Thorsten Huhn",_xlfn.XLOOKUP($B25,PROSPER_Huhn!$1:$1,PROSPER_Huhn!$30:$30,""),
IF($C25="Nick Hull",_xlfn.XLOOKUP($B25,PROSPER_Hull!$1:$1,PROSPER_Hull!$30:$30,""),
IF($C25="Monika Kotwani",_xlfn.XLOOKUP($B25,PROSPER_Kotwani!$1:$1,PROSPER_Kotwani!$30:$30,""),
IF($C25="Jonathan Wellner",_xlfn.XLOOKUP($B25,PROSPER_Wellner!$1:$1,PROSPER_Wellner!$30:$30,""),
IF($C25="Travis Harvey",_xlfn.XLOOKUP($B25,PROSPER_Harvey!$1:$1,PROSPER_Harvey!$30:$30,""),"")))))))="","",
IF($C25="Christopher Lobo",_xlfn.XLOOKUP($B25,PROSPER_Lobo!$1:$1,PROSPER_Lobo!$30:$30,""),
IF($C25="Naren Baliga",_xlfn.XLOOKUP($B25,PROSPER_Baliga!$1:$1,PROSPER_Baliga!$30:$30,""),
IF($C25="Thorsten Huhn",_xlfn.XLOOKUP($B25,PROSPER_Huhn!$1:$1,PROSPER_Huhn!$30:$30,""),
IF($C25="Nick Hull",_xlfn.XLOOKUP($B25,PROSPER_Hull!$1:$1,PROSPER_Hull!$30:$30,""),
IF($C25="Monika Kotwani",_xlfn.XLOOKUP($B25,PROSPER_Kotwani!$1:$1,PROSPER_Kotwani!$30:$30,""),
IF($C25="Jonathan Wellner",_xlfn.XLOOKUP($B25,PROSPER_Wellner!$1:$1,PROSPER_Wellner!$30:$30,""),
IF($C25="Travis Harvey",_xlfn.XLOOKUP($B25,PROSPER_Harvey!$1:$1,PROSPER_Harvey!$30:$30,""),"")))))))))</f>
        <v>N/A</v>
      </c>
      <c r="DV25" s="131" t="str">
        <f>IF(IF(IF($C25="Christopher Lobo",_xlfn.XLOOKUP($B25,PROSPER_Lobo!$1:$1,PROSPER_Lobo!$31:$31,""),
IF($C25="Naren Baliga",_xlfn.XLOOKUP($B25,PROSPER_Baliga!$1:$1,PROSPER_Baliga!$31:$31,""),
IF($C25="Thorsten Huhn",_xlfn.XLOOKUP($B25,PROSPER_Huhn!$1:$1,PROSPER_Huhn!$31:$31,""),
IF($C25="Nick Hull",_xlfn.XLOOKUP($B25,PROSPER_Hull!$1:$1,PROSPER_Hull!$31:$31,""),
IF($C25="Monika Kotwani",_xlfn.XLOOKUP($B25,PROSPER_Kotwani!$1:$1,PROSPER_Kotwani!$31:$31,""),
IF($C25="Jonathan Wellner",_xlfn.XLOOKUP($B25,PROSPER_Wellner!$1:$1,PROSPER_Wellner!$31:$31,""),
IF($C25="Travis Harvey",_xlfn.XLOOKUP($B25,PROSPER_Harvey!$1:$1,PROSPER_Harvey!$31:$31,""),"")))))))="","",
IF($C25="Christopher Lobo",_xlfn.XLOOKUP($B25,PROSPER_Lobo!$1:$1,PROSPER_Lobo!$31:$31,""),
IF($C25="Naren Baliga",_xlfn.XLOOKUP($B25,PROSPER_Baliga!$1:$1,PROSPER_Baliga!$31:$31,""),
IF($C25="Thorsten Huhn",_xlfn.XLOOKUP($B25,PROSPER_Huhn!$1:$1,PROSPER_Huhn!$31:$31,""),
IF($C25="Nick Hull",_xlfn.XLOOKUP($B25,PROSPER_Hull!$1:$1,PROSPER_Hull!$31:$31,""),
IF($C25="Monika Kotwani",_xlfn.XLOOKUP($B25,PROSPER_Kotwani!$1:$1,PROSPER_Kotwani!$31:$31,""),
IF($C25="Jonathan Wellner",_xlfn.XLOOKUP($B25,PROSPER_Wellner!$1:$1,PROSPER_Wellner!$31:$31,""),
IF($C25="Travis Harvey",_xlfn.XLOOKUP($B25,PROSPER_Harvey!$1:$1,PROSPER_Harvey!$31:$31,""),""))))))))="","No Comment",IF(IF($C25="Christopher Lobo",_xlfn.XLOOKUP($B25,PROSPER_Lobo!$1:$1,PROSPER_Lobo!$31:$31,""),
IF($C25="Naren Baliga",_xlfn.XLOOKUP($B25,PROSPER_Baliga!$1:$1,PROSPER_Baliga!$31:$31,""),
IF($C25="Thorsten Huhn",_xlfn.XLOOKUP($B25,PROSPER_Huhn!$1:$1,PROSPER_Huhn!$31:$31,""),
IF($C25="Nick Hull",_xlfn.XLOOKUP($B25,PROSPER_Hull!$1:$1,PROSPER_Hull!$31:$31,""),
IF($C25="Monika Kotwani",_xlfn.XLOOKUP($B25,PROSPER_Kotwani!$1:$1,PROSPER_Kotwani!$31:$31,""),
IF($C25="Jonathan Wellner",_xlfn.XLOOKUP($B25,PROSPER_Wellner!$1:$1,PROSPER_Wellner!$31:$31,""),
IF($C25="Travis Harvey",_xlfn.XLOOKUP($B25,PROSPER_Harvey!$1:$1,PROSPER_Harvey!$31:$31,""),"")))))))="","",
IF($C25="Christopher Lobo",_xlfn.XLOOKUP($B25,PROSPER_Lobo!$1:$1,PROSPER_Lobo!$31:$31,""),
IF($C25="Naren Baliga",_xlfn.XLOOKUP($B25,PROSPER_Baliga!$1:$1,PROSPER_Baliga!$31:$31,""),
IF($C25="Thorsten Huhn",_xlfn.XLOOKUP($B25,PROSPER_Huhn!$1:$1,PROSPER_Huhn!$31:$31,""),
IF($C25="Nick Hull",_xlfn.XLOOKUP($B25,PROSPER_Hull!$1:$1,PROSPER_Hull!$31:$31,""),
IF($C25="Monika Kotwani",_xlfn.XLOOKUP($B25,PROSPER_Kotwani!$1:$1,PROSPER_Kotwani!$31:$31,""),
IF($C25="Jonathan Wellner",_xlfn.XLOOKUP($B25,PROSPER_Wellner!$1:$1,PROSPER_Wellner!$31:$31,""),
IF($C25="Travis Harvey",_xlfn.XLOOKUP($B25,PROSPER_Harvey!$1:$1,PROSPER_Harvey!$31:$31,""),"")))))))))</f>
        <v>N/A</v>
      </c>
      <c r="DW25" s="150" t="str">
        <f t="shared" si="174"/>
        <v>N/A</v>
      </c>
      <c r="DX25" s="130" t="str">
        <f>_xlfn.XLOOKUP(B25,PROSPERInitial_Query!$E:$E,PROSPERInitial_Query!$AE:$AE,"",,-1)</f>
        <v/>
      </c>
      <c r="DY25" s="121" t="str">
        <f t="shared" si="55"/>
        <v>Jarvis Richardson2 - RelationshipAccount / Stakeholder 5Name</v>
      </c>
      <c r="DZ25" s="121" t="str">
        <f>_xlfn.XLOOKUP(DY25,PROSPERDelta_Query!BK:BK,PROSPERDelta_Query!AG:AG,"",,-1)</f>
        <v/>
      </c>
      <c r="EA25" s="126" t="str">
        <f>_xlfn.XLOOKUP(B25,PROSPERInitial_Query!$E:$E,PROSPERInitial_Query!$U:$U,"",,-1)</f>
        <v/>
      </c>
      <c r="EB25" s="121" t="str">
        <f t="shared" si="56"/>
        <v>Jarvis Richardson2 - RelationshipAccount / Stakeholder 5Self Score</v>
      </c>
      <c r="EC25" s="126" t="str">
        <f>_xlfn.XLOOKUP(EB25,PROSPERDelta_Query!BK:BK,PROSPERDelta_Query!AQ:AQ,"",,-1)</f>
        <v/>
      </c>
      <c r="ED25" s="131" t="str">
        <f t="shared" si="175"/>
        <v/>
      </c>
      <c r="EE25" s="131" t="str">
        <f t="shared" si="176"/>
        <v>N/A</v>
      </c>
      <c r="EF25" s="132" t="str">
        <f t="shared" si="177"/>
        <v>N/A</v>
      </c>
      <c r="EG25" s="132" t="str">
        <f>IF(IF(IF($C25="Christopher Lobo",_xlfn.XLOOKUP($B25,PROSPER_Lobo!$1:$1,PROSPER_Lobo!$33:$33,""),
IF($C25="Naren Baliga",_xlfn.XLOOKUP($B25,PROSPER_Baliga!$1:$1,PROSPER_Baliga!$33:$33,""),
IF($C25="Thorsten Huhn",_xlfn.XLOOKUP($B25,PROSPER_Huhn!$1:$1,PROSPER_Huhn!$33:$33,""),
IF($C25="Nick Hull",_xlfn.XLOOKUP($B25,PROSPER_Hull!$1:$1,PROSPER_Hull!$33:$33,""),
IF($C25="Monika Kotwani",_xlfn.XLOOKUP($B25,PROSPER_Kotwani!$1:$1,PROSPER_Kotwani!$33:$33,""),
IF($C25="Jonathan Wellner",_xlfn.XLOOKUP($B25,PROSPER_Wellner!$1:$1,PROSPER_Wellner!$33:$33,""),
IF($C25="Travis Harvey",_xlfn.XLOOKUP($B25,PROSPER_Harvey!$1:$1,PROSPER_Harvey!$33:$33,""),"")))))))="","",
IF($C25="Christopher Lobo",_xlfn.XLOOKUP($B25,PROSPER_Lobo!$1:$1,PROSPER_Lobo!$33:$33,""),
IF($C25="Naren Baliga",_xlfn.XLOOKUP($B25,PROSPER_Baliga!$1:$1,PROSPER_Baliga!$33:$33,""),
IF($C25="Thorsten Huhn",_xlfn.XLOOKUP($B25,PROSPER_Huhn!$1:$1,PROSPER_Huhn!$33:$33,""),
IF($C25="Nick Hull",_xlfn.XLOOKUP($B25,PROSPER_Hull!$1:$1,PROSPER_Hull!$33:$33,""),
IF($C25="Monika Kotwani",_xlfn.XLOOKUP($B25,PROSPER_Kotwani!$1:$1,PROSPER_Kotwani!$33:$33,""),
IF($C25="Jonathan Wellner",_xlfn.XLOOKUP($B25,PROSPER_Wellner!$1:$1,PROSPER_Wellner!$33:$33,""),
IF($C25="Travis Harvey",_xlfn.XLOOKUP($B25,PROSPER_Harvey!$1:$1,PROSPER_Harvey!$33:$33,""),""))))))))="","No Score",IF(IF($C25="Christopher Lobo",_xlfn.XLOOKUP($B25,PROSPER_Lobo!$1:$1,PROSPER_Lobo!$33:$33,""),
IF($C25="Naren Baliga",_xlfn.XLOOKUP($B25,PROSPER_Baliga!$1:$1,PROSPER_Baliga!$33:$33,""),
IF($C25="Thorsten Huhn",_xlfn.XLOOKUP($B25,PROSPER_Huhn!$1:$1,PROSPER_Huhn!$33:$33,""),
IF($C25="Nick Hull",_xlfn.XLOOKUP($B25,PROSPER_Hull!$1:$1,PROSPER_Hull!$33:$33,""),
IF($C25="Monika Kotwani",_xlfn.XLOOKUP($B25,PROSPER_Kotwani!$1:$1,PROSPER_Kotwani!$33:$33,""),
IF($C25="Jonathan Wellner",_xlfn.XLOOKUP($B25,PROSPER_Wellner!$1:$1,PROSPER_Wellner!$33:$33,""),
IF($C25="Travis Harvey",_xlfn.XLOOKUP($B25,PROSPER_Harvey!$1:$1,PROSPER_Harvey!$33:$33,""),"")))))))="","",
IF($C25="Christopher Lobo",_xlfn.XLOOKUP($B25,PROSPER_Lobo!$1:$1,PROSPER_Lobo!$33:$33,""),
IF($C25="Naren Baliga",_xlfn.XLOOKUP($B25,PROSPER_Baliga!$1:$1,PROSPER_Baliga!$33:$33,""),
IF($C25="Thorsten Huhn",_xlfn.XLOOKUP($B25,PROSPER_Huhn!$1:$1,PROSPER_Huhn!$33:$33,""),
IF($C25="Nick Hull",_xlfn.XLOOKUP($B25,PROSPER_Hull!$1:$1,PROSPER_Hull!$33:$33,""),
IF($C25="Monika Kotwani",_xlfn.XLOOKUP($B25,PROSPER_Kotwani!$1:$1,PROSPER_Kotwani!$33:$33,""),
IF($C25="Jonathan Wellner",_xlfn.XLOOKUP($B25,PROSPER_Wellner!$1:$1,PROSPER_Wellner!$33:$33,""),
IF($C25="Travis Harvey",_xlfn.XLOOKUP($B25,PROSPER_Harvey!$1:$1,PROSPER_Harvey!$33:$33,""),"")))))))))</f>
        <v>N/A</v>
      </c>
      <c r="EH25" s="131" t="str">
        <f>IF(IF(IF($C25="Christopher Lobo",_xlfn.XLOOKUP($B25,PROSPER_Lobo!$1:$1,PROSPER_Lobo!$34:$34,""),
IF($C25="Naren Baliga",_xlfn.XLOOKUP($B25,PROSPER_Baliga!$1:$1,PROSPER_Baliga!$34:$34,""),
IF($C25="Thorsten Huhn",_xlfn.XLOOKUP($B25,PROSPER_Huhn!$1:$1,PROSPER_Huhn!$34:$34,""),
IF($C25="Nick Hull",_xlfn.XLOOKUP($B25,PROSPER_Hull!$1:$1,PROSPER_Hull!$34:$34,""),
IF($C25="Monika Kotwani",_xlfn.XLOOKUP($B25,PROSPER_Kotwani!$1:$1,PROSPER_Kotwani!$34:$34,""),
IF($C25="Jonathan Wellner",_xlfn.XLOOKUP($B25,PROSPER_Wellner!$1:$1,PROSPER_Wellner!$34:$34,""),
IF($C25="Travis Harvey",_xlfn.XLOOKUP($B25,PROSPER_Harvey!$1:$1,PROSPER_Harvey!$34:$34,""),"")))))))="","",
IF($C25="Christopher Lobo",_xlfn.XLOOKUP($B25,PROSPER_Lobo!$1:$1,PROSPER_Lobo!$34:$34,""),
IF($C25="Naren Baliga",_xlfn.XLOOKUP($B25,PROSPER_Baliga!$1:$1,PROSPER_Baliga!$34:$34,""),
IF($C25="Thorsten Huhn",_xlfn.XLOOKUP($B25,PROSPER_Huhn!$1:$1,PROSPER_Huhn!$34:$34,""),
IF($C25="Nick Hull",_xlfn.XLOOKUP($B25,PROSPER_Hull!$1:$1,PROSPER_Hull!$34:$34,""),
IF($C25="Monika Kotwani",_xlfn.XLOOKUP($B25,PROSPER_Kotwani!$1:$1,PROSPER_Kotwani!$34:$34,""),
IF($C25="Jonathan Wellner",_xlfn.XLOOKUP($B25,PROSPER_Wellner!$1:$1,PROSPER_Wellner!$34:$34,""),
IF($C25="Travis Harvey",_xlfn.XLOOKUP($B25,PROSPER_Harvey!$1:$1,PROSPER_Harvey!$34:$34,""),""))))))))="","No Comment",IF(IF($C25="Christopher Lobo",_xlfn.XLOOKUP($B25,PROSPER_Lobo!$1:$1,PROSPER_Lobo!$34:$34,""),
IF($C25="Naren Baliga",_xlfn.XLOOKUP($B25,PROSPER_Baliga!$1:$1,PROSPER_Baliga!$34:$34,""),
IF($C25="Thorsten Huhn",_xlfn.XLOOKUP($B25,PROSPER_Huhn!$1:$1,PROSPER_Huhn!$34:$34,""),
IF($C25="Nick Hull",_xlfn.XLOOKUP($B25,PROSPER_Hull!$1:$1,PROSPER_Hull!$34:$34,""),
IF($C25="Monika Kotwani",_xlfn.XLOOKUP($B25,PROSPER_Kotwani!$1:$1,PROSPER_Kotwani!$34:$34,""),
IF($C25="Jonathan Wellner",_xlfn.XLOOKUP($B25,PROSPER_Wellner!$1:$1,PROSPER_Wellner!$34:$34,""),
IF($C25="Travis Harvey",_xlfn.XLOOKUP($B25,PROSPER_Harvey!$1:$1,PROSPER_Harvey!$34:$34,""),"")))))))="","",
IF($C25="Christopher Lobo",_xlfn.XLOOKUP($B25,PROSPER_Lobo!$1:$1,PROSPER_Lobo!$34:$34,""),
IF($C25="Naren Baliga",_xlfn.XLOOKUP($B25,PROSPER_Baliga!$1:$1,PROSPER_Baliga!$34:$34,""),
IF($C25="Thorsten Huhn",_xlfn.XLOOKUP($B25,PROSPER_Huhn!$1:$1,PROSPER_Huhn!$34:$34,""),
IF($C25="Nick Hull",_xlfn.XLOOKUP($B25,PROSPER_Hull!$1:$1,PROSPER_Hull!$34:$34,""),
IF($C25="Monika Kotwani",_xlfn.XLOOKUP($B25,PROSPER_Kotwani!$1:$1,PROSPER_Kotwani!$34:$34,""),
IF($C25="Jonathan Wellner",_xlfn.XLOOKUP($B25,PROSPER_Wellner!$1:$1,PROSPER_Wellner!$34:$34,""),
IF($C25="Travis Harvey",_xlfn.XLOOKUP($B25,PROSPER_Harvey!$1:$1,PROSPER_Harvey!$34:$34,""),"")))))))))</f>
        <v>N/A</v>
      </c>
      <c r="EI25" s="150" t="str">
        <f t="shared" si="178"/>
        <v>N/A</v>
      </c>
      <c r="EJ25" s="130" t="str">
        <f>_xlfn.XLOOKUP(B25,PROSPERInitial_Query!$E:$E,PROSPERInitial_Query!$AF:$AF,"",,-1)</f>
        <v/>
      </c>
      <c r="EK25" s="121" t="str">
        <f t="shared" si="61"/>
        <v>Jarvis Richardson2 - RelationshipAccount / Stakeholder 6Name</v>
      </c>
      <c r="EL25" s="121" t="str">
        <f>_xlfn.XLOOKUP(EK25,PROSPERDelta_Query!BK:BK,PROSPERDelta_Query!AH:AH,"",,-1)</f>
        <v/>
      </c>
      <c r="EM25" s="126" t="str">
        <f>_xlfn.XLOOKUP(B25,PROSPERInitial_Query!$E:$E,PROSPERInitial_Query!$V:$V,"",,-1)</f>
        <v/>
      </c>
      <c r="EN25" s="121" t="str">
        <f t="shared" si="62"/>
        <v>Jarvis Richardson2 - RelationshipAccount / Stakeholder 6Self Score</v>
      </c>
      <c r="EO25" s="126" t="str">
        <f>_xlfn.XLOOKUP(EN25,PROSPERDelta_Query!BK:BK,PROSPERDelta_Query!AR:AR,"",,-1)</f>
        <v/>
      </c>
      <c r="EP25" s="131" t="str">
        <f t="shared" si="179"/>
        <v/>
      </c>
      <c r="EQ25" s="131" t="str">
        <f t="shared" si="180"/>
        <v>N/A</v>
      </c>
      <c r="ER25" s="132" t="str">
        <f t="shared" si="181"/>
        <v>N/A</v>
      </c>
      <c r="ES25" s="132" t="str">
        <f>IF(IF(IF($C25="Christopher Lobo",_xlfn.XLOOKUP($B25,PROSPER_Lobo!$1:$1,PROSPER_Lobo!$36:$36,""),
IF($C25="Naren Baliga",_xlfn.XLOOKUP($B25,PROSPER_Baliga!$1:$1,PROSPER_Baliga!$36:$36,""),
IF($C25="Thorsten Huhn",_xlfn.XLOOKUP($B25,PROSPER_Huhn!$1:$1,PROSPER_Huhn!$36:$36,""),
IF($C25="Nick Hull",_xlfn.XLOOKUP($B25,PROSPER_Hull!$1:$1,PROSPER_Hull!$36:$36,""),
IF($C25="Monika Kotwani",_xlfn.XLOOKUP($B25,PROSPER_Kotwani!$1:$1,PROSPER_Kotwani!$36:$36,""),
IF($C25="Jonathan Wellner",_xlfn.XLOOKUP($B25,PROSPER_Wellner!$1:$1,PROSPER_Wellner!$36:$36,""),
IF($C25="Travis Harvey",_xlfn.XLOOKUP($B25,PROSPER_Harvey!$1:$1,PROSPER_Harvey!$36:$36,""),"")))))))="","",
IF($C25="Christopher Lobo",_xlfn.XLOOKUP($B25,PROSPER_Lobo!$1:$1,PROSPER_Lobo!$36:$36,""),
IF($C25="Naren Baliga",_xlfn.XLOOKUP($B25,PROSPER_Baliga!$1:$1,PROSPER_Baliga!$36:$36,""),
IF($C25="Thorsten Huhn",_xlfn.XLOOKUP($B25,PROSPER_Huhn!$1:$1,PROSPER_Huhn!$36:$36,""),
IF($C25="Nick Hull",_xlfn.XLOOKUP($B25,PROSPER_Hull!$1:$1,PROSPER_Hull!$36:$36,""),
IF($C25="Monika Kotwani",_xlfn.XLOOKUP($B25,PROSPER_Kotwani!$1:$1,PROSPER_Kotwani!$36:$36,""),
IF($C25="Jonathan Wellner",_xlfn.XLOOKUP($B25,PROSPER_Wellner!$1:$1,PROSPER_Wellner!$36:$36,""),
IF($C25="Travis Harvey",_xlfn.XLOOKUP($B25,PROSPER_Harvey!$1:$1,PROSPER_Harvey!$36:$36,""),""))))))))="","No Score",IF(IF($C25="Christopher Lobo",_xlfn.XLOOKUP($B25,PROSPER_Lobo!$1:$1,PROSPER_Lobo!$36:$36,""),
IF($C25="Naren Baliga",_xlfn.XLOOKUP($B25,PROSPER_Baliga!$1:$1,PROSPER_Baliga!$36:$36,""),
IF($C25="Thorsten Huhn",_xlfn.XLOOKUP($B25,PROSPER_Huhn!$1:$1,PROSPER_Huhn!$36:$36,""),
IF($C25="Nick Hull",_xlfn.XLOOKUP($B25,PROSPER_Hull!$1:$1,PROSPER_Hull!$36:$36,""),
IF($C25="Monika Kotwani",_xlfn.XLOOKUP($B25,PROSPER_Kotwani!$1:$1,PROSPER_Kotwani!$36:$36,""),
IF($C25="Jonathan Wellner",_xlfn.XLOOKUP($B25,PROSPER_Wellner!$1:$1,PROSPER_Wellner!$36:$36,""),
IF($C25="Travis Harvey",_xlfn.XLOOKUP($B25,PROSPER_Harvey!$1:$1,PROSPER_Harvey!$36:$36,""),"")))))))="","",
IF($C25="Christopher Lobo",_xlfn.XLOOKUP($B25,PROSPER_Lobo!$1:$1,PROSPER_Lobo!$36:$36,""),
IF($C25="Naren Baliga",_xlfn.XLOOKUP($B25,PROSPER_Baliga!$1:$1,PROSPER_Baliga!$36:$36,""),
IF($C25="Thorsten Huhn",_xlfn.XLOOKUP($B25,PROSPER_Huhn!$1:$1,PROSPER_Huhn!$36:$36,""),
IF($C25="Nick Hull",_xlfn.XLOOKUP($B25,PROSPER_Hull!$1:$1,PROSPER_Hull!$36:$36,""),
IF($C25="Monika Kotwani",_xlfn.XLOOKUP($B25,PROSPER_Kotwani!$1:$1,PROSPER_Kotwani!$36:$36,""),
IF($C25="Jonathan Wellner",_xlfn.XLOOKUP($B25,PROSPER_Wellner!$1:$1,PROSPER_Wellner!$36:$36,""),
IF($C25="Travis Harvey",_xlfn.XLOOKUP($B25,PROSPER_Harvey!$1:$1,PROSPER_Harvey!$36:$36,""),"")))))))))</f>
        <v>N/A</v>
      </c>
      <c r="ET25" s="131" t="str">
        <f>IF(IF(IF($C25="Christopher Lobo",_xlfn.XLOOKUP($B25,PROSPER_Lobo!$1:$1,PROSPER_Lobo!$37:$37,""),
IF($C25="Naren Baliga",_xlfn.XLOOKUP($B25,PROSPER_Baliga!$1:$1,PROSPER_Baliga!$37:$37,""),
IF($C25="Thorsten Huhn",_xlfn.XLOOKUP($B25,PROSPER_Huhn!$1:$1,PROSPER_Huhn!$37:$37,""),
IF($C25="Nick Hull",_xlfn.XLOOKUP($B25,PROSPER_Hull!$1:$1,PROSPER_Hull!$37:$37,""),
IF($C25="Monika Kotwani",_xlfn.XLOOKUP($B25,PROSPER_Kotwani!$1:$1,PROSPER_Kotwani!$37:$37,""),
IF($C25="Jonathan Wellner",_xlfn.XLOOKUP($B25,PROSPER_Wellner!$1:$1,PROSPER_Wellner!$37:$37,""),
IF($C25="Travis Harvey",_xlfn.XLOOKUP($B25,PROSPER_Harvey!$1:$1,PROSPER_Harvey!$37:$37,""),"")))))))="","",
IF($C25="Christopher Lobo",_xlfn.XLOOKUP($B25,PROSPER_Lobo!$1:$1,PROSPER_Lobo!$37:$37,""),
IF($C25="Naren Baliga",_xlfn.XLOOKUP($B25,PROSPER_Baliga!$1:$1,PROSPER_Baliga!$37:$37,""),
IF($C25="Thorsten Huhn",_xlfn.XLOOKUP($B25,PROSPER_Huhn!$1:$1,PROSPER_Huhn!$37:$37,""),
IF($C25="Nick Hull",_xlfn.XLOOKUP($B25,PROSPER_Hull!$1:$1,PROSPER_Hull!$37:$37,""),
IF($C25="Monika Kotwani",_xlfn.XLOOKUP($B25,PROSPER_Kotwani!$1:$1,PROSPER_Kotwani!$37:$37,""),
IF($C25="Jonathan Wellner",_xlfn.XLOOKUP($B25,PROSPER_Wellner!$1:$1,PROSPER_Wellner!$37:$37,""),
IF($C25="Travis Harvey",_xlfn.XLOOKUP($B25,PROSPER_Harvey!$1:$1,PROSPER_Harvey!$37:$37,""),""))))))))="","No Comment",IF(IF($C25="Christopher Lobo",_xlfn.XLOOKUP($B25,PROSPER_Lobo!$1:$1,PROSPER_Lobo!$37:$37,""),
IF($C25="Naren Baliga",_xlfn.XLOOKUP($B25,PROSPER_Baliga!$1:$1,PROSPER_Baliga!$37:$37,""),
IF($C25="Thorsten Huhn",_xlfn.XLOOKUP($B25,PROSPER_Huhn!$1:$1,PROSPER_Huhn!$37:$37,""),
IF($C25="Nick Hull",_xlfn.XLOOKUP($B25,PROSPER_Hull!$1:$1,PROSPER_Hull!$37:$37,""),
IF($C25="Monika Kotwani",_xlfn.XLOOKUP($B25,PROSPER_Kotwani!$1:$1,PROSPER_Kotwani!$37:$37,""),
IF($C25="Jonathan Wellner",_xlfn.XLOOKUP($B25,PROSPER_Wellner!$1:$1,PROSPER_Wellner!$37:$37,""),
IF($C25="Travis Harvey",_xlfn.XLOOKUP($B25,PROSPER_Harvey!$1:$1,PROSPER_Harvey!$37:$37,""),"")))))))="","",
IF($C25="Christopher Lobo",_xlfn.XLOOKUP($B25,PROSPER_Lobo!$1:$1,PROSPER_Lobo!$37:$37,""),
IF($C25="Naren Baliga",_xlfn.XLOOKUP($B25,PROSPER_Baliga!$1:$1,PROSPER_Baliga!$37:$37,""),
IF($C25="Thorsten Huhn",_xlfn.XLOOKUP($B25,PROSPER_Huhn!$1:$1,PROSPER_Huhn!$37:$37,""),
IF($C25="Nick Hull",_xlfn.XLOOKUP($B25,PROSPER_Hull!$1:$1,PROSPER_Hull!$37:$37,""),
IF($C25="Monika Kotwani",_xlfn.XLOOKUP($B25,PROSPER_Kotwani!$1:$1,PROSPER_Kotwani!$37:$37,""),
IF($C25="Jonathan Wellner",_xlfn.XLOOKUP($B25,PROSPER_Wellner!$1:$1,PROSPER_Wellner!$37:$37,""),
IF($C25="Travis Harvey",_xlfn.XLOOKUP($B25,PROSPER_Harvey!$1:$1,PROSPER_Harvey!$37:$37,""),"")))))))))</f>
        <v>N/A</v>
      </c>
      <c r="EU25" s="150" t="str">
        <f t="shared" si="182"/>
        <v>N/A</v>
      </c>
      <c r="EV25" s="130" t="str">
        <f>_xlfn.XLOOKUP(B25,PROSPERInitial_Query!$E:$E,PROSPERInitial_Query!$AG:$AG,"",,-1)</f>
        <v/>
      </c>
      <c r="EW25" s="121" t="str">
        <f t="shared" si="67"/>
        <v>Jarvis Richardson2 - RelationshipAccount / Stakeholder 7Name</v>
      </c>
      <c r="EX25" s="121" t="str">
        <f>_xlfn.XLOOKUP(EW25,PROSPERDelta_Query!BK:BK,PROSPERDelta_Query!AI:AI,"",,-1)</f>
        <v/>
      </c>
      <c r="EY25" s="126" t="str">
        <f>_xlfn.XLOOKUP(B25,PROSPERInitial_Query!$E:$E,PROSPERInitial_Query!$W:$W,"",,-1)</f>
        <v/>
      </c>
      <c r="EZ25" s="121" t="str">
        <f t="shared" si="68"/>
        <v>Jarvis Richardson2 - RelationshipAccount / Stakeholder 7Self Score</v>
      </c>
      <c r="FA25" s="126" t="str">
        <f>_xlfn.XLOOKUP(EZ25,PROSPERDelta_Query!BK:BK,PROSPERDelta_Query!AS:AS,"",,-1)</f>
        <v/>
      </c>
      <c r="FB25" s="131" t="str">
        <f t="shared" si="183"/>
        <v/>
      </c>
      <c r="FC25" s="131" t="str">
        <f t="shared" si="184"/>
        <v>N/A</v>
      </c>
      <c r="FD25" s="132" t="str">
        <f t="shared" si="185"/>
        <v>N/A</v>
      </c>
      <c r="FE25" s="132" t="str">
        <f>IF(IF(IF($C25="Christopher Lobo",_xlfn.XLOOKUP($B25,PROSPER_Lobo!$1:$1,PROSPER_Lobo!$39:$39,""),
IF($C25="Naren Baliga",_xlfn.XLOOKUP($B25,PROSPER_Baliga!$1:$1,PROSPER_Baliga!$39:$39,""),
IF($C25="Thorsten Huhn",_xlfn.XLOOKUP($B25,PROSPER_Huhn!$1:$1,PROSPER_Huhn!$39:$39,""),
IF($C25="Nick Hull",_xlfn.XLOOKUP($B25,PROSPER_Hull!$1:$1,PROSPER_Hull!$39:$39,""),
IF($C25="Monika Kotwani",_xlfn.XLOOKUP($B25,PROSPER_Kotwani!$1:$1,PROSPER_Kotwani!$39:$39,""),
IF($C25="Jonathan Wellner",_xlfn.XLOOKUP($B25,PROSPER_Wellner!$1:$1,PROSPER_Wellner!$39:$39,""),
IF($C25="Travis Harvey",_xlfn.XLOOKUP($B25,PROSPER_Harvey!$1:$1,PROSPER_Harvey!$39:$39,""),"")))))))="","",
IF($C25="Christopher Lobo",_xlfn.XLOOKUP($B25,PROSPER_Lobo!$1:$1,PROSPER_Lobo!$39:$39,""),
IF($C25="Naren Baliga",_xlfn.XLOOKUP($B25,PROSPER_Baliga!$1:$1,PROSPER_Baliga!$39:$39,""),
IF($C25="Thorsten Huhn",_xlfn.XLOOKUP($B25,PROSPER_Huhn!$1:$1,PROSPER_Huhn!$39:$39,""),
IF($C25="Nick Hull",_xlfn.XLOOKUP($B25,PROSPER_Hull!$1:$1,PROSPER_Hull!$39:$39,""),
IF($C25="Monika Kotwani",_xlfn.XLOOKUP($B25,PROSPER_Kotwani!$1:$1,PROSPER_Kotwani!$39:$39,""),
IF($C25="Jonathan Wellner",_xlfn.XLOOKUP($B25,PROSPER_Wellner!$1:$1,PROSPER_Wellner!$39:$39,""),
IF($C25="Travis Harvey",_xlfn.XLOOKUP($B25,PROSPER_Harvey!$1:$1,PROSPER_Harvey!$39:$39,""),""))))))))="","No Score",IF(IF($C25="Christopher Lobo",_xlfn.XLOOKUP($B25,PROSPER_Lobo!$1:$1,PROSPER_Lobo!$39:$39,""),
IF($C25="Naren Baliga",_xlfn.XLOOKUP($B25,PROSPER_Baliga!$1:$1,PROSPER_Baliga!$39:$39,""),
IF($C25="Thorsten Huhn",_xlfn.XLOOKUP($B25,PROSPER_Huhn!$1:$1,PROSPER_Huhn!$39:$39,""),
IF($C25="Nick Hull",_xlfn.XLOOKUP($B25,PROSPER_Hull!$1:$1,PROSPER_Hull!$39:$39,""),
IF($C25="Monika Kotwani",_xlfn.XLOOKUP($B25,PROSPER_Kotwani!$1:$1,PROSPER_Kotwani!$39:$39,""),
IF($C25="Jonathan Wellner",_xlfn.XLOOKUP($B25,PROSPER_Wellner!$1:$1,PROSPER_Wellner!$39:$39,""),
IF($C25="Travis Harvey",_xlfn.XLOOKUP($B25,PROSPER_Harvey!$1:$1,PROSPER_Harvey!$39:$39,""),"")))))))="","",
IF($C25="Christopher Lobo",_xlfn.XLOOKUP($B25,PROSPER_Lobo!$1:$1,PROSPER_Lobo!$39:$39,""),
IF($C25="Naren Baliga",_xlfn.XLOOKUP($B25,PROSPER_Baliga!$1:$1,PROSPER_Baliga!$39:$39,""),
IF($C25="Thorsten Huhn",_xlfn.XLOOKUP($B25,PROSPER_Huhn!$1:$1,PROSPER_Huhn!$39:$39,""),
IF($C25="Nick Hull",_xlfn.XLOOKUP($B25,PROSPER_Hull!$1:$1,PROSPER_Hull!$39:$39,""),
IF($C25="Monika Kotwani",_xlfn.XLOOKUP($B25,PROSPER_Kotwani!$1:$1,PROSPER_Kotwani!$39:$39,""),
IF($C25="Jonathan Wellner",_xlfn.XLOOKUP($B25,PROSPER_Wellner!$1:$1,PROSPER_Wellner!$39:$39,""),
IF($C25="Travis Harvey",_xlfn.XLOOKUP($B25,PROSPER_Harvey!$1:$1,PROSPER_Harvey!$39:$39,""),"")))))))))</f>
        <v>N/A</v>
      </c>
      <c r="FF25" s="131" t="str">
        <f>IF(IF(IF($C25="Christopher Lobo",_xlfn.XLOOKUP($B25,PROSPER_Lobo!$1:$1,PROSPER_Lobo!$40:$40,""),
IF($C25="Naren Baliga",_xlfn.XLOOKUP($B25,PROSPER_Baliga!$1:$1,PROSPER_Baliga!$40:$40,""),
IF($C25="Thorsten Huhn",_xlfn.XLOOKUP($B25,PROSPER_Huhn!$1:$1,PROSPER_Huhn!$40:$40,""),
IF($C25="Nick Hull",_xlfn.XLOOKUP($B25,PROSPER_Hull!$1:$1,PROSPER_Hull!$40:$40,""),
IF($C25="Monika Kotwani",_xlfn.XLOOKUP($B25,PROSPER_Kotwani!$1:$1,PROSPER_Kotwani!$40:$40,""),
IF($C25="Jonathan Wellner",_xlfn.XLOOKUP($B25,PROSPER_Wellner!$1:$1,PROSPER_Wellner!$40:$40,""),
IF($C25="Travis Harvey",_xlfn.XLOOKUP($B25,PROSPER_Harvey!$1:$1,PROSPER_Harvey!$40:$40,""),"")))))))="","",
IF($C25="Christopher Lobo",_xlfn.XLOOKUP($B25,PROSPER_Lobo!$1:$1,PROSPER_Lobo!$40:$40,""),
IF($C25="Naren Baliga",_xlfn.XLOOKUP($B25,PROSPER_Baliga!$1:$1,PROSPER_Baliga!$40:$40,""),
IF($C25="Thorsten Huhn",_xlfn.XLOOKUP($B25,PROSPER_Huhn!$1:$1,PROSPER_Huhn!$40:$40,""),
IF($C25="Nick Hull",_xlfn.XLOOKUP($B25,PROSPER_Hull!$1:$1,PROSPER_Hull!$40:$40,""),
IF($C25="Monika Kotwani",_xlfn.XLOOKUP($B25,PROSPER_Kotwani!$1:$1,PROSPER_Kotwani!$40:$40,""),
IF($C25="Jonathan Wellner",_xlfn.XLOOKUP($B25,PROSPER_Wellner!$1:$1,PROSPER_Wellner!$40:$40,""),
IF($C25="Travis Harvey",_xlfn.XLOOKUP($B25,PROSPER_Harvey!$1:$1,PROSPER_Harvey!$40:$40,""),""))))))))="","No Comment",IF(IF($C25="Christopher Lobo",_xlfn.XLOOKUP($B25,PROSPER_Lobo!$1:$1,PROSPER_Lobo!$40:$40,""),
IF($C25="Naren Baliga",_xlfn.XLOOKUP($B25,PROSPER_Baliga!$1:$1,PROSPER_Baliga!$40:$40,""),
IF($C25="Thorsten Huhn",_xlfn.XLOOKUP($B25,PROSPER_Huhn!$1:$1,PROSPER_Huhn!$40:$40,""),
IF($C25="Nick Hull",_xlfn.XLOOKUP($B25,PROSPER_Hull!$1:$1,PROSPER_Hull!$40:$40,""),
IF($C25="Monika Kotwani",_xlfn.XLOOKUP($B25,PROSPER_Kotwani!$1:$1,PROSPER_Kotwani!$40:$40,""),
IF($C25="Jonathan Wellner",_xlfn.XLOOKUP($B25,PROSPER_Wellner!$1:$1,PROSPER_Wellner!$40:$40,""),
IF($C25="Travis Harvey",_xlfn.XLOOKUP($B25,PROSPER_Harvey!$1:$1,PROSPER_Harvey!$40:$40,""),"")))))))="","",
IF($C25="Christopher Lobo",_xlfn.XLOOKUP($B25,PROSPER_Lobo!$1:$1,PROSPER_Lobo!$40:$40,""),
IF($C25="Naren Baliga",_xlfn.XLOOKUP($B25,PROSPER_Baliga!$1:$1,PROSPER_Baliga!$40:$40,""),
IF($C25="Thorsten Huhn",_xlfn.XLOOKUP($B25,PROSPER_Huhn!$1:$1,PROSPER_Huhn!$40:$40,""),
IF($C25="Nick Hull",_xlfn.XLOOKUP($B25,PROSPER_Hull!$1:$1,PROSPER_Hull!$40:$40,""),
IF($C25="Monika Kotwani",_xlfn.XLOOKUP($B25,PROSPER_Kotwani!$1:$1,PROSPER_Kotwani!$40:$40,""),
IF($C25="Jonathan Wellner",_xlfn.XLOOKUP($B25,PROSPER_Wellner!$1:$1,PROSPER_Wellner!$40:$40,""),
IF($C25="Travis Harvey",_xlfn.XLOOKUP($B25,PROSPER_Harvey!$1:$1,PROSPER_Harvey!$40:$40,""),"")))))))))</f>
        <v>N/A</v>
      </c>
      <c r="FG25" s="150" t="str">
        <f t="shared" si="186"/>
        <v>N/A</v>
      </c>
      <c r="FH25" s="130" t="str">
        <f>_xlfn.XLOOKUP(B25,PROSPERInitial_Query!$E:$E,PROSPERInitial_Query!$AH:$AH,"",,-1)</f>
        <v/>
      </c>
      <c r="FI25" s="121" t="str">
        <f t="shared" si="73"/>
        <v>Jarvis Richardson2 - RelationshipAccount / Stakeholder 8Name</v>
      </c>
      <c r="FJ25" s="121" t="str">
        <f>_xlfn.XLOOKUP(FI25,PROSPERDelta_Query!BK:BK,PROSPERDelta_Query!AJ:AJ,"",,-1)</f>
        <v/>
      </c>
      <c r="FK25" s="126" t="str">
        <f>_xlfn.XLOOKUP(B25,PROSPERInitial_Query!$E:$E,PROSPERInitial_Query!$X:$X,"",,-1)</f>
        <v/>
      </c>
      <c r="FL25" s="121" t="str">
        <f t="shared" si="74"/>
        <v>Jarvis Richardson2 - RelationshipAccount / Stakeholder 8Self Score</v>
      </c>
      <c r="FM25" s="126" t="str">
        <f>_xlfn.XLOOKUP(FL25,PROSPERDelta_Query!BK:BK,PROSPERDelta_Query!AT:AT,"",,-1)</f>
        <v/>
      </c>
      <c r="FN25" s="131" t="str">
        <f t="shared" si="187"/>
        <v/>
      </c>
      <c r="FO25" s="131" t="str">
        <f t="shared" si="188"/>
        <v>N/A</v>
      </c>
      <c r="FP25" s="132" t="str">
        <f t="shared" si="189"/>
        <v>N/A</v>
      </c>
      <c r="FQ25" s="132" t="str">
        <f>IF(IF(IF($C25="Christopher Lobo",_xlfn.XLOOKUP($B25,PROSPER_Lobo!$1:$1,PROSPER_Lobo!$42:$42,""),
IF($C25="Naren Baliga",_xlfn.XLOOKUP($B25,PROSPER_Baliga!$1:$1,PROSPER_Baliga!$42:$42,""),
IF($C25="Thorsten Huhn",_xlfn.XLOOKUP($B25,PROSPER_Huhn!$1:$1,PROSPER_Huhn!$42:$42,""),
IF($C25="Nick Hull",_xlfn.XLOOKUP($B25,PROSPER_Hull!$1:$1,PROSPER_Hull!$42:$42,""),
IF($C25="Monika Kotwani",_xlfn.XLOOKUP($B25,PROSPER_Kotwani!$1:$1,PROSPER_Kotwani!$42:$42,""),
IF($C25="Jonathan Wellner",_xlfn.XLOOKUP($B25,PROSPER_Wellner!$1:$1,PROSPER_Wellner!$42:$42,""),
IF($C25="Travis Harvey",_xlfn.XLOOKUP($B25,PROSPER_Harvey!$1:$1,PROSPER_Harvey!$42:$42,""),"")))))))="","",
IF($C25="Christopher Lobo",_xlfn.XLOOKUP($B25,PROSPER_Lobo!$1:$1,PROSPER_Lobo!$42:$42,""),
IF($C25="Naren Baliga",_xlfn.XLOOKUP($B25,PROSPER_Baliga!$1:$1,PROSPER_Baliga!$42:$42,""),
IF($C25="Thorsten Huhn",_xlfn.XLOOKUP($B25,PROSPER_Huhn!$1:$1,PROSPER_Huhn!$42:$42,""),
IF($C25="Nick Hull",_xlfn.XLOOKUP($B25,PROSPER_Hull!$1:$1,PROSPER_Hull!$42:$42,""),
IF($C25="Monika Kotwani",_xlfn.XLOOKUP($B25,PROSPER_Kotwani!$1:$1,PROSPER_Kotwani!$42:$42,""),
IF($C25="Jonathan Wellner",_xlfn.XLOOKUP($B25,PROSPER_Wellner!$1:$1,PROSPER_Wellner!$42:$42,""),
IF($C25="Travis Harvey",_xlfn.XLOOKUP($B25,PROSPER_Harvey!$1:$1,PROSPER_Harvey!$42:$42,""),""))))))))="","No Score",IF(IF($C25="Christopher Lobo",_xlfn.XLOOKUP($B25,PROSPER_Lobo!$1:$1,PROSPER_Lobo!$42:$42,""),
IF($C25="Naren Baliga",_xlfn.XLOOKUP($B25,PROSPER_Baliga!$1:$1,PROSPER_Baliga!$42:$42,""),
IF($C25="Thorsten Huhn",_xlfn.XLOOKUP($B25,PROSPER_Huhn!$1:$1,PROSPER_Huhn!$42:$42,""),
IF($C25="Nick Hull",_xlfn.XLOOKUP($B25,PROSPER_Hull!$1:$1,PROSPER_Hull!$42:$42,""),
IF($C25="Monika Kotwani",_xlfn.XLOOKUP($B25,PROSPER_Kotwani!$1:$1,PROSPER_Kotwani!$42:$42,""),
IF($C25="Jonathan Wellner",_xlfn.XLOOKUP($B25,PROSPER_Wellner!$1:$1,PROSPER_Wellner!$42:$42,""),
IF($C25="Travis Harvey",_xlfn.XLOOKUP($B25,PROSPER_Harvey!$1:$1,PROSPER_Harvey!$42:$42,""),"")))))))="","",
IF($C25="Christopher Lobo",_xlfn.XLOOKUP($B25,PROSPER_Lobo!$1:$1,PROSPER_Lobo!$42:$42,""),
IF($C25="Naren Baliga",_xlfn.XLOOKUP($B25,PROSPER_Baliga!$1:$1,PROSPER_Baliga!$42:$42,""),
IF($C25="Thorsten Huhn",_xlfn.XLOOKUP($B25,PROSPER_Huhn!$1:$1,PROSPER_Huhn!$42:$42,""),
IF($C25="Nick Hull",_xlfn.XLOOKUP($B25,PROSPER_Hull!$1:$1,PROSPER_Hull!$42:$42,""),
IF($C25="Monika Kotwani",_xlfn.XLOOKUP($B25,PROSPER_Kotwani!$1:$1,PROSPER_Kotwani!$42:$42,""),
IF($C25="Jonathan Wellner",_xlfn.XLOOKUP($B25,PROSPER_Wellner!$1:$1,PROSPER_Wellner!$42:$42,""),
IF($C25="Travis Harvey",_xlfn.XLOOKUP($B25,PROSPER_Harvey!$1:$1,PROSPER_Harvey!$42:$42,""),"")))))))))</f>
        <v>N/A</v>
      </c>
      <c r="FR25" s="131" t="str">
        <f>IF(IF(IF($C25="Christopher Lobo",_xlfn.XLOOKUP($B25,PROSPER_Lobo!$1:$1,PROSPER_Lobo!$43:$43,""),
IF($C25="Naren Baliga",_xlfn.XLOOKUP($B25,PROSPER_Baliga!$1:$1,PROSPER_Baliga!$43:$43,""),
IF($C25="Thorsten Huhn",_xlfn.XLOOKUP($B25,PROSPER_Huhn!$1:$1,PROSPER_Huhn!$43:$43,""),
IF($C25="Nick Hull",_xlfn.XLOOKUP($B25,PROSPER_Hull!$1:$1,PROSPER_Hull!$43:$43,""),
IF($C25="Monika Kotwani",_xlfn.XLOOKUP($B25,PROSPER_Kotwani!$1:$1,PROSPER_Kotwani!$43:$43,""),
IF($C25="Jonathan Wellner",_xlfn.XLOOKUP($B25,PROSPER_Wellner!$1:$1,PROSPER_Wellner!$43:$43,""),
IF($C25="Travis Harvey",_xlfn.XLOOKUP($B25,PROSPER_Harvey!$1:$1,PROSPER_Harvey!$43:$43,""),"")))))))="","",
IF($C25="Christopher Lobo",_xlfn.XLOOKUP($B25,PROSPER_Lobo!$1:$1,PROSPER_Lobo!$43:$43,""),
IF($C25="Naren Baliga",_xlfn.XLOOKUP($B25,PROSPER_Baliga!$1:$1,PROSPER_Baliga!$43:$43,""),
IF($C25="Thorsten Huhn",_xlfn.XLOOKUP($B25,PROSPER_Huhn!$1:$1,PROSPER_Huhn!$43:$43,""),
IF($C25="Nick Hull",_xlfn.XLOOKUP($B25,PROSPER_Hull!$1:$1,PROSPER_Hull!$43:$43,""),
IF($C25="Monika Kotwani",_xlfn.XLOOKUP($B25,PROSPER_Kotwani!$1:$1,PROSPER_Kotwani!$43:$43,""),
IF($C25="Jonathan Wellner",_xlfn.XLOOKUP($B25,PROSPER_Wellner!$1:$1,PROSPER_Wellner!$43:$43,""),
IF($C25="Travis Harvey",_xlfn.XLOOKUP($B25,PROSPER_Harvey!$1:$1,PROSPER_Harvey!$43:$43,""),""))))))))="","No Comment",IF(IF($C25="Christopher Lobo",_xlfn.XLOOKUP($B25,PROSPER_Lobo!$1:$1,PROSPER_Lobo!$43:$43,""),
IF($C25="Naren Baliga",_xlfn.XLOOKUP($B25,PROSPER_Baliga!$1:$1,PROSPER_Baliga!$43:$43,""),
IF($C25="Thorsten Huhn",_xlfn.XLOOKUP($B25,PROSPER_Huhn!$1:$1,PROSPER_Huhn!$43:$43,""),
IF($C25="Nick Hull",_xlfn.XLOOKUP($B25,PROSPER_Hull!$1:$1,PROSPER_Hull!$43:$43,""),
IF($C25="Monika Kotwani",_xlfn.XLOOKUP($B25,PROSPER_Kotwani!$1:$1,PROSPER_Kotwani!$43:$43,""),
IF($C25="Jonathan Wellner",_xlfn.XLOOKUP($B25,PROSPER_Wellner!$1:$1,PROSPER_Wellner!$43:$43,""),
IF($C25="Travis Harvey",_xlfn.XLOOKUP($B25,PROSPER_Harvey!$1:$1,PROSPER_Harvey!$43:$43,""),"")))))))="","",
IF($C25="Christopher Lobo",_xlfn.XLOOKUP($B25,PROSPER_Lobo!$1:$1,PROSPER_Lobo!$43:$43,""),
IF($C25="Naren Baliga",_xlfn.XLOOKUP($B25,PROSPER_Baliga!$1:$1,PROSPER_Baliga!$43:$43,""),
IF($C25="Thorsten Huhn",_xlfn.XLOOKUP($B25,PROSPER_Huhn!$1:$1,PROSPER_Huhn!$43:$43,""),
IF($C25="Nick Hull",_xlfn.XLOOKUP($B25,PROSPER_Hull!$1:$1,PROSPER_Hull!$43:$43,""),
IF($C25="Monika Kotwani",_xlfn.XLOOKUP($B25,PROSPER_Kotwani!$1:$1,PROSPER_Kotwani!$43:$43,""),
IF($C25="Jonathan Wellner",_xlfn.XLOOKUP($B25,PROSPER_Wellner!$1:$1,PROSPER_Wellner!$43:$43,""),
IF($C25="Travis Harvey",_xlfn.XLOOKUP($B25,PROSPER_Harvey!$1:$1,PROSPER_Harvey!$43:$43,""),"")))))))))</f>
        <v>N/A</v>
      </c>
      <c r="FS25" s="150" t="str">
        <f t="shared" si="190"/>
        <v>N/A</v>
      </c>
      <c r="FT25" s="130" t="str">
        <f>_xlfn.XLOOKUP(B25,PROSPERInitial_Query!$E:$E,PROSPERInitial_Query!$AI:$AI,"",,-1)</f>
        <v/>
      </c>
      <c r="FU25" s="121" t="str">
        <f t="shared" si="79"/>
        <v>Jarvis Richardson2 - RelationshipAccount / Stakeholder 9Name</v>
      </c>
      <c r="FV25" s="121" t="str">
        <f>_xlfn.XLOOKUP(FU25,PROSPERDelta_Query!BK:BK,PROSPERDelta_Query!AK:AK,"",,-1)</f>
        <v/>
      </c>
      <c r="FW25" s="126" t="str">
        <f>_xlfn.XLOOKUP(B25,PROSPERInitial_Query!$E:$E,PROSPERInitial_Query!$Y:$Y,"",,-1)</f>
        <v/>
      </c>
      <c r="FX25" s="121" t="str">
        <f t="shared" si="80"/>
        <v>Jarvis Richardson2 - RelationshipAccount / Stakeholder 9Self Score</v>
      </c>
      <c r="FY25" s="126" t="str">
        <f>_xlfn.XLOOKUP(FX25,PROSPERDelta_Query!BK:BK,PROSPERDelta_Query!AU:AU,"",,-1)</f>
        <v/>
      </c>
      <c r="FZ25" s="131" t="str">
        <f t="shared" si="191"/>
        <v/>
      </c>
      <c r="GA25" s="131" t="str">
        <f t="shared" si="192"/>
        <v>N/A</v>
      </c>
      <c r="GB25" s="132" t="str">
        <f t="shared" si="193"/>
        <v>N/A</v>
      </c>
      <c r="GC25" s="132" t="str">
        <f>IF(IF(IF($C25="Christopher Lobo",_xlfn.XLOOKUP($B25,PROSPER_Lobo!$1:$1,PROSPER_Lobo!$45:$45,""),
IF($C25="Naren Baliga",_xlfn.XLOOKUP($B25,PROSPER_Baliga!$1:$1,PROSPER_Baliga!$45:$45,""),
IF($C25="Thorsten Huhn",_xlfn.XLOOKUP($B25,PROSPER_Huhn!$1:$1,PROSPER_Huhn!$45:$45,""),
IF($C25="Nick Hull",_xlfn.XLOOKUP($B25,PROSPER_Hull!$1:$1,PROSPER_Hull!$45:$45,""),
IF($C25="Monika Kotwani",_xlfn.XLOOKUP($B25,PROSPER_Kotwani!$1:$1,PROSPER_Kotwani!$45:$45,""),
IF($C25="Jonathan Wellner",_xlfn.XLOOKUP($B25,PROSPER_Wellner!$1:$1,PROSPER_Wellner!$45:$45,""),
IF($C25="Travis Harvey",_xlfn.XLOOKUP($B25,PROSPER_Harvey!$1:$1,PROSPER_Harvey!$45:$45,""),"")))))))="","",
IF($C25="Christopher Lobo",_xlfn.XLOOKUP($B25,PROSPER_Lobo!$1:$1,PROSPER_Lobo!$45:$45,""),
IF($C25="Naren Baliga",_xlfn.XLOOKUP($B25,PROSPER_Baliga!$1:$1,PROSPER_Baliga!$45:$45,""),
IF($C25="Thorsten Huhn",_xlfn.XLOOKUP($B25,PROSPER_Huhn!$1:$1,PROSPER_Huhn!$45:$45,""),
IF($C25="Nick Hull",_xlfn.XLOOKUP($B25,PROSPER_Hull!$1:$1,PROSPER_Hull!$45:$45,""),
IF($C25="Monika Kotwani",_xlfn.XLOOKUP($B25,PROSPER_Kotwani!$1:$1,PROSPER_Kotwani!$45:$45,""),
IF($C25="Jonathan Wellner",_xlfn.XLOOKUP($B25,PROSPER_Wellner!$1:$1,PROSPER_Wellner!$45:$45,""),
IF($C25="Travis Harvey",_xlfn.XLOOKUP($B25,PROSPER_Harvey!$1:$1,PROSPER_Harvey!$45:$45,""),""))))))))="","No Score",IF(IF($C25="Christopher Lobo",_xlfn.XLOOKUP($B25,PROSPER_Lobo!$1:$1,PROSPER_Lobo!$45:$45,""),
IF($C25="Naren Baliga",_xlfn.XLOOKUP($B25,PROSPER_Baliga!$1:$1,PROSPER_Baliga!$45:$45,""),
IF($C25="Thorsten Huhn",_xlfn.XLOOKUP($B25,PROSPER_Huhn!$1:$1,PROSPER_Huhn!$45:$45,""),
IF($C25="Nick Hull",_xlfn.XLOOKUP($B25,PROSPER_Hull!$1:$1,PROSPER_Hull!$45:$45,""),
IF($C25="Monika Kotwani",_xlfn.XLOOKUP($B25,PROSPER_Kotwani!$1:$1,PROSPER_Kotwani!$45:$45,""),
IF($C25="Jonathan Wellner",_xlfn.XLOOKUP($B25,PROSPER_Wellner!$1:$1,PROSPER_Wellner!$45:$45,""),
IF($C25="Travis Harvey",_xlfn.XLOOKUP($B25,PROSPER_Harvey!$1:$1,PROSPER_Harvey!$45:$45,""),"")))))))="","",
IF($C25="Christopher Lobo",_xlfn.XLOOKUP($B25,PROSPER_Lobo!$1:$1,PROSPER_Lobo!$45:$45,""),
IF($C25="Naren Baliga",_xlfn.XLOOKUP($B25,PROSPER_Baliga!$1:$1,PROSPER_Baliga!$45:$45,""),
IF($C25="Thorsten Huhn",_xlfn.XLOOKUP($B25,PROSPER_Huhn!$1:$1,PROSPER_Huhn!$45:$45,""),
IF($C25="Nick Hull",_xlfn.XLOOKUP($B25,PROSPER_Hull!$1:$1,PROSPER_Hull!$45:$45,""),
IF($C25="Monika Kotwani",_xlfn.XLOOKUP($B25,PROSPER_Kotwani!$1:$1,PROSPER_Kotwani!$45:$45,""),
IF($C25="Jonathan Wellner",_xlfn.XLOOKUP($B25,PROSPER_Wellner!$1:$1,PROSPER_Wellner!$45:$45,""),
IF($C25="Travis Harvey",_xlfn.XLOOKUP($B25,PROSPER_Harvey!$1:$1,PROSPER_Harvey!$45:$45,""),"")))))))))</f>
        <v>N/A</v>
      </c>
      <c r="GD25" s="131" t="str">
        <f>IF(IF(IF($C25="Christopher Lobo",_xlfn.XLOOKUP($B25,PROSPER_Lobo!$1:$1,PROSPER_Lobo!$46:$46,""),
IF($C25="Naren Baliga",_xlfn.XLOOKUP($B25,PROSPER_Baliga!$1:$1,PROSPER_Baliga!$46:$46,""),
IF($C25="Thorsten Huhn",_xlfn.XLOOKUP($B25,PROSPER_Huhn!$1:$1,PROSPER_Huhn!$46:$46,""),
IF($C25="Nick Hull",_xlfn.XLOOKUP($B25,PROSPER_Hull!$1:$1,PROSPER_Hull!$46:$46,""),
IF($C25="Monika Kotwani",_xlfn.XLOOKUP($B25,PROSPER_Kotwani!$1:$1,PROSPER_Kotwani!$46:$46,""),
IF($C25="Jonathan Wellner",_xlfn.XLOOKUP($B25,PROSPER_Wellner!$1:$1,PROSPER_Wellner!$46:$46,""),
IF($C25="Travis Harvey",_xlfn.XLOOKUP($B25,PROSPER_Harvey!$1:$1,PROSPER_Harvey!$46:$46,""),"")))))))="","",
IF($C25="Christopher Lobo",_xlfn.XLOOKUP($B25,PROSPER_Lobo!$1:$1,PROSPER_Lobo!$46:$46,""),
IF($C25="Naren Baliga",_xlfn.XLOOKUP($B25,PROSPER_Baliga!$1:$1,PROSPER_Baliga!$46:$46,""),
IF($C25="Thorsten Huhn",_xlfn.XLOOKUP($B25,PROSPER_Huhn!$1:$1,PROSPER_Huhn!$46:$46,""),
IF($C25="Nick Hull",_xlfn.XLOOKUP($B25,PROSPER_Hull!$1:$1,PROSPER_Hull!$46:$46,""),
IF($C25="Monika Kotwani",_xlfn.XLOOKUP($B25,PROSPER_Kotwani!$1:$1,PROSPER_Kotwani!$46:$46,""),
IF($C25="Jonathan Wellner",_xlfn.XLOOKUP($B25,PROSPER_Wellner!$1:$1,PROSPER_Wellner!$46:$46,""),
IF($C25="Travis Harvey",_xlfn.XLOOKUP($B25,PROSPER_Harvey!$1:$1,PROSPER_Harvey!$46:$46,""),""))))))))="","No Comment",IF(IF($C25="Christopher Lobo",_xlfn.XLOOKUP($B25,PROSPER_Lobo!$1:$1,PROSPER_Lobo!$46:$46,""),
IF($C25="Naren Baliga",_xlfn.XLOOKUP($B25,PROSPER_Baliga!$1:$1,PROSPER_Baliga!$46:$46,""),
IF($C25="Thorsten Huhn",_xlfn.XLOOKUP($B25,PROSPER_Huhn!$1:$1,PROSPER_Huhn!$46:$46,""),
IF($C25="Nick Hull",_xlfn.XLOOKUP($B25,PROSPER_Hull!$1:$1,PROSPER_Hull!$46:$46,""),
IF($C25="Monika Kotwani",_xlfn.XLOOKUP($B25,PROSPER_Kotwani!$1:$1,PROSPER_Kotwani!$46:$46,""),
IF($C25="Jonathan Wellner",_xlfn.XLOOKUP($B25,PROSPER_Wellner!$1:$1,PROSPER_Wellner!$46:$46,""),
IF($C25="Travis Harvey",_xlfn.XLOOKUP($B25,PROSPER_Harvey!$1:$1,PROSPER_Harvey!$46:$46,""),"")))))))="","",
IF($C25="Christopher Lobo",_xlfn.XLOOKUP($B25,PROSPER_Lobo!$1:$1,PROSPER_Lobo!$46:$46,""),
IF($C25="Naren Baliga",_xlfn.XLOOKUP($B25,PROSPER_Baliga!$1:$1,PROSPER_Baliga!$46:$46,""),
IF($C25="Thorsten Huhn",_xlfn.XLOOKUP($B25,PROSPER_Huhn!$1:$1,PROSPER_Huhn!$46:$46,""),
IF($C25="Nick Hull",_xlfn.XLOOKUP($B25,PROSPER_Hull!$1:$1,PROSPER_Hull!$46:$46,""),
IF($C25="Monika Kotwani",_xlfn.XLOOKUP($B25,PROSPER_Kotwani!$1:$1,PROSPER_Kotwani!$46:$46,""),
IF($C25="Jonathan Wellner",_xlfn.XLOOKUP($B25,PROSPER_Wellner!$1:$1,PROSPER_Wellner!$46:$46,""),
IF($C25="Travis Harvey",_xlfn.XLOOKUP($B25,PROSPER_Harvey!$1:$1,PROSPER_Harvey!$46:$46,""),"")))))))))</f>
        <v>N/A</v>
      </c>
      <c r="GE25" s="150" t="str">
        <f t="shared" si="194"/>
        <v>N/A</v>
      </c>
      <c r="GF25" s="130" t="str">
        <f>_xlfn.XLOOKUP(B25,PROSPERInitial_Query!$E:$E,PROSPERInitial_Query!$AJ:$AJ,"",,-1)</f>
        <v/>
      </c>
      <c r="GG25" s="121" t="str">
        <f t="shared" si="84"/>
        <v>Jarvis Richardson2 - RelationshipAccount / Stakeholder 10Name</v>
      </c>
      <c r="GH25" s="121" t="str">
        <f>_xlfn.XLOOKUP(GG25,PROSPERDelta_Query!BK:BK,PROSPERDelta_Query!AL:AL,"",,-1)</f>
        <v/>
      </c>
      <c r="GI25" s="126" t="str">
        <f>_xlfn.XLOOKUP(B25,PROSPERInitial_Query!$E:$E,PROSPERInitial_Query!$Z:$Z,"",,-1)</f>
        <v/>
      </c>
      <c r="GJ25" s="121" t="str">
        <f t="shared" si="85"/>
        <v>Jarvis Richardson2 - RelationshipAccount / Stakeholder 10Self Score</v>
      </c>
      <c r="GK25" s="126" t="str">
        <f>_xlfn.XLOOKUP(GJ25,PROSPERDelta_Query!BK:BK,PROSPERDelta_Query!AV:AV,"",,-1)</f>
        <v/>
      </c>
      <c r="GL25" s="131" t="str">
        <f t="shared" si="195"/>
        <v/>
      </c>
      <c r="GM25" s="131" t="str">
        <f t="shared" si="196"/>
        <v>N/A</v>
      </c>
      <c r="GN25" s="132" t="str">
        <f t="shared" si="197"/>
        <v>N/A</v>
      </c>
      <c r="GO25" s="132" t="str">
        <f>IF(IF(IF($C25="Christopher Lobo",_xlfn.XLOOKUP($B25,PROSPER_Lobo!$1:$1,PROSPER_Lobo!$48:$48,""),
IF($C25="Naren Baliga",_xlfn.XLOOKUP($B25,PROSPER_Baliga!$1:$1,PROSPER_Baliga!$48:$48,""),
IF($C25="Thorsten Huhn",_xlfn.XLOOKUP($B25,PROSPER_Huhn!$1:$1,PROSPER_Huhn!$48:$48,""),
IF($C25="Nick Hull",_xlfn.XLOOKUP($B25,PROSPER_Hull!$1:$1,PROSPER_Hull!$48:$48,""),
IF($C25="Monika Kotwani",_xlfn.XLOOKUP($B25,PROSPER_Kotwani!$1:$1,PROSPER_Kotwani!$48:$48,""),
IF($C25="Jonathan Wellner",_xlfn.XLOOKUP($B25,PROSPER_Wellner!$1:$1,PROSPER_Wellner!$48:$48,""),
IF($C25="Travis Harvey",_xlfn.XLOOKUP($B25,PROSPER_Harvey!$1:$1,PROSPER_Harvey!$48:$48,""),"")))))))="","",
IF($C25="Christopher Lobo",_xlfn.XLOOKUP($B25,PROSPER_Lobo!$1:$1,PROSPER_Lobo!$48:$48,""),
IF($C25="Naren Baliga",_xlfn.XLOOKUP($B25,PROSPER_Baliga!$1:$1,PROSPER_Baliga!$48:$48,""),
IF($C25="Thorsten Huhn",_xlfn.XLOOKUP($B25,PROSPER_Huhn!$1:$1,PROSPER_Huhn!$48:$48,""),
IF($C25="Nick Hull",_xlfn.XLOOKUP($B25,PROSPER_Hull!$1:$1,PROSPER_Hull!$48:$48,""),
IF($C25="Monika Kotwani",_xlfn.XLOOKUP($B25,PROSPER_Kotwani!$1:$1,PROSPER_Kotwani!$48:$48,""),
IF($C25="Jonathan Wellner",_xlfn.XLOOKUP($B25,PROSPER_Wellner!$1:$1,PROSPER_Wellner!$48:$48,""),
IF($C25="Travis Harvey",_xlfn.XLOOKUP($B25,PROSPER_Harvey!$1:$1,PROSPER_Harvey!$48:$48,""),""))))))))="","No Score",IF(IF($C25="Christopher Lobo",_xlfn.XLOOKUP($B25,PROSPER_Lobo!$1:$1,PROSPER_Lobo!$48:$48,""),
IF($C25="Naren Baliga",_xlfn.XLOOKUP($B25,PROSPER_Baliga!$1:$1,PROSPER_Baliga!$48:$48,""),
IF($C25="Thorsten Huhn",_xlfn.XLOOKUP($B25,PROSPER_Huhn!$1:$1,PROSPER_Huhn!$48:$48,""),
IF($C25="Nick Hull",_xlfn.XLOOKUP($B25,PROSPER_Hull!$1:$1,PROSPER_Hull!$48:$48,""),
IF($C25="Monika Kotwani",_xlfn.XLOOKUP($B25,PROSPER_Kotwani!$1:$1,PROSPER_Kotwani!$48:$48,""),
IF($C25="Jonathan Wellner",_xlfn.XLOOKUP($B25,PROSPER_Wellner!$1:$1,PROSPER_Wellner!$48:$48,""),
IF($C25="Travis Harvey",_xlfn.XLOOKUP($B25,PROSPER_Harvey!$1:$1,PROSPER_Harvey!$48:$48,""),"")))))))="","",
IF($C25="Christopher Lobo",_xlfn.XLOOKUP($B25,PROSPER_Lobo!$1:$1,PROSPER_Lobo!$48:$48,""),
IF($C25="Naren Baliga",_xlfn.XLOOKUP($B25,PROSPER_Baliga!$1:$1,PROSPER_Baliga!$48:$48,""),
IF($C25="Thorsten Huhn",_xlfn.XLOOKUP($B25,PROSPER_Huhn!$1:$1,PROSPER_Huhn!$48:$48,""),
IF($C25="Nick Hull",_xlfn.XLOOKUP($B25,PROSPER_Hull!$1:$1,PROSPER_Hull!$48:$48,""),
IF($C25="Monika Kotwani",_xlfn.XLOOKUP($B25,PROSPER_Kotwani!$1:$1,PROSPER_Kotwani!$48:$48,""),
IF($C25="Jonathan Wellner",_xlfn.XLOOKUP($B25,PROSPER_Wellner!$1:$1,PROSPER_Wellner!$48:$48,""),
IF($C25="Travis Harvey",_xlfn.XLOOKUP($B25,PROSPER_Harvey!$1:$1,PROSPER_Harvey!$48:$48,""),"")))))))))</f>
        <v>N/A</v>
      </c>
      <c r="GP25" s="131" t="str">
        <f>IF(IF(IF($C25="Christopher Lobo",_xlfn.XLOOKUP($B25,PROSPER_Lobo!$1:$1,PROSPER_Lobo!$49:$49,""),
IF($C25="Naren Baliga",_xlfn.XLOOKUP($B25,PROSPER_Baliga!$1:$1,PROSPER_Baliga!$49:$49,""),
IF($C25="Thorsten Huhn",_xlfn.XLOOKUP($B25,PROSPER_Huhn!$1:$1,PROSPER_Huhn!$49:$49,""),
IF($C25="Nick Hull",_xlfn.XLOOKUP($B25,PROSPER_Hull!$1:$1,PROSPER_Hull!$49:$49,""),
IF($C25="Monika Kotwani",_xlfn.XLOOKUP($B25,PROSPER_Kotwani!$1:$1,PROSPER_Kotwani!$49:$49,""),
IF($C25="Jonathan Wellner",_xlfn.XLOOKUP($B25,PROSPER_Wellner!$1:$1,PROSPER_Wellner!$49:$49,""),
IF($C25="Travis Harvey",_xlfn.XLOOKUP($B25,PROSPER_Harvey!$1:$1,PROSPER_Harvey!$49:$49,""),"")))))))="","",
IF($C25="Christopher Lobo",_xlfn.XLOOKUP($B25,PROSPER_Lobo!$1:$1,PROSPER_Lobo!$49:$49,""),
IF($C25="Naren Baliga",_xlfn.XLOOKUP($B25,PROSPER_Baliga!$1:$1,PROSPER_Baliga!$49:$49,""),
IF($C25="Thorsten Huhn",_xlfn.XLOOKUP($B25,PROSPER_Huhn!$1:$1,PROSPER_Huhn!$49:$49,""),
IF($C25="Nick Hull",_xlfn.XLOOKUP($B25,PROSPER_Hull!$1:$1,PROSPER_Hull!$49:$49,""),
IF($C25="Monika Kotwani",_xlfn.XLOOKUP($B25,PROSPER_Kotwani!$1:$1,PROSPER_Kotwani!$49:$49,""),
IF($C25="Jonathan Wellner",_xlfn.XLOOKUP($B25,PROSPER_Wellner!$1:$1,PROSPER_Wellner!$49:$49,""),
IF($C25="Travis Harvey",_xlfn.XLOOKUP($B25,PROSPER_Harvey!$1:$1,PROSPER_Harvey!$49:$49,""),""))))))))="","No Comment",IF(IF($C25="Christopher Lobo",_xlfn.XLOOKUP($B25,PROSPER_Lobo!$1:$1,PROSPER_Lobo!$49:$49,""),
IF($C25="Naren Baliga",_xlfn.XLOOKUP($B25,PROSPER_Baliga!$1:$1,PROSPER_Baliga!$49:$49,""),
IF($C25="Thorsten Huhn",_xlfn.XLOOKUP($B25,PROSPER_Huhn!$1:$1,PROSPER_Huhn!$49:$49,""),
IF($C25="Nick Hull",_xlfn.XLOOKUP($B25,PROSPER_Hull!$1:$1,PROSPER_Hull!$49:$49,""),
IF($C25="Monika Kotwani",_xlfn.XLOOKUP($B25,PROSPER_Kotwani!$1:$1,PROSPER_Kotwani!$49:$49,""),
IF($C25="Jonathan Wellner",_xlfn.XLOOKUP($B25,PROSPER_Wellner!$1:$1,PROSPER_Wellner!$49:$49,""),
IF($C25="Travis Harvey",_xlfn.XLOOKUP($B25,PROSPER_Harvey!$1:$1,PROSPER_Harvey!$49:$49,""),"")))))))="","",
IF($C25="Christopher Lobo",_xlfn.XLOOKUP($B25,PROSPER_Lobo!$1:$1,PROSPER_Lobo!$49:$49,""),
IF($C25="Naren Baliga",_xlfn.XLOOKUP($B25,PROSPER_Baliga!$1:$1,PROSPER_Baliga!$49:$49,""),
IF($C25="Thorsten Huhn",_xlfn.XLOOKUP($B25,PROSPER_Huhn!$1:$1,PROSPER_Huhn!$49:$49,""),
IF($C25="Nick Hull",_xlfn.XLOOKUP($B25,PROSPER_Hull!$1:$1,PROSPER_Hull!$49:$49,""),
IF($C25="Monika Kotwani",_xlfn.XLOOKUP($B25,PROSPER_Kotwani!$1:$1,PROSPER_Kotwani!$49:$49,""),
IF($C25="Jonathan Wellner",_xlfn.XLOOKUP($B25,PROSPER_Wellner!$1:$1,PROSPER_Wellner!$49:$49,""),
IF($C25="Travis Harvey",_xlfn.XLOOKUP($B25,PROSPER_Harvey!$1:$1,PROSPER_Harvey!$49:$49,""),"")))))))))</f>
        <v>N/A</v>
      </c>
      <c r="GQ25" s="150" t="str">
        <f t="shared" si="198"/>
        <v>N/A</v>
      </c>
      <c r="GR25" s="187" t="str">
        <f t="shared" si="199"/>
        <v>N/A</v>
      </c>
      <c r="GS25" s="128" t="str">
        <f t="shared" si="200"/>
        <v>N/A</v>
      </c>
      <c r="GT25" s="188" t="str">
        <f t="shared" si="201"/>
        <v>N/A</v>
      </c>
      <c r="GU25" s="133" t="str">
        <f>IF(IF(IF($C25="Christopher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Kotwani",_xlfn.XLOOKUP($B25,PROSPER_Kotwani!$1:$1,PROSPER_Kotwani!$54:$54,""),
IF($C25="Jonathan Wellner",_xlfn.XLOOKUP($B25,PROSPER_Wellner!$1:$1,PROSPER_Wellner!$54:$54,""),
IF($C25="Travis Harvey",_xlfn.XLOOKUP($B25,PROSPER_Harvey!$1:$1,PROSPER_Harvey!$54:$54,""),"")))))))="","",
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Kotwani",_xlfn.XLOOKUP($B25,PROSPER_Kotwani!$1:$1,PROSPER_Kotwani!$50:$50,""),
IF($C25="Jonathan Wellner",_xlfn.XLOOKUP($B25,PROSPER_Wellner!$1:$1,PROSPER_Wellner!$50:$50,""),
IF($C25="Travis Harvey",_xlfn.XLOOKUP($B25,PROSPER_Harvey!$1:$1,PROSPER_Harvey!$50:$50,""),""))))))))="","No Score",IF(IF($C25="Christopher Lobo",_xlfn.XLOOKUP($B25,PROSPER_Lobo!$1:$1,PROSPER_Lobo!$50:$50,""),
IF($C25="Naren Baliga",_xlfn.XLOOKUP($B25,PROSPER_Baliga!$1:$1,PROSPER_Baliga!$50:$50,""),
IF($C25="Thorsten Huhn",_xlfn.XLOOKUP($B25,PROSPER_Huhn!$1:$1,PROSPER_Huhn!$50:$50,""),
IF($C25="Nick Hull",_xlfn.XLOOKUP($B25,PROSPER_Hull!$1:$1,PROSPER_Hull!$50:$50,""),
IF($C25="Monika Kotwani",_xlfn.XLOOKUP($B25,PROSPER_Kotwani!$1:$1,PROSPER_Kotwani!$50:$50,""),
IF($C25="Jonathan Wellner",_xlfn.XLOOKUP($B25,PROSPER_Wellner!$1:$1,PROSPER_Wellner!$50:$50,""),
IF($C25="Travis Harvey",_xlfn.XLOOKUP($B25,PROSPER_Harvey!$1:$1,PROSPER_Harvey!$50:$50,""),"")))))))="","",
IF($C25="Christopher Lobo",_xlfn.XLOOKUP($B25,PROSPER_Lobo!$1:$1,PROSPER_Lobo!$50:$50,""),
IF($C25="Naren Baliga",_xlfn.XLOOKUP($B25,PROSPER_Baliga!$1:$1,PROSPER_Baliga!$50:$50,""),
IF($C25="Thorsten Huhn",_xlfn.XLOOKUP($B25,PROSPER_Huhn!$1:$1,PROSPER_Huhn!$50:$50,""),
IF($C25="Nick Hull",_xlfn.XLOOKUP($B25,PROSPER_Hull!$1:$1,PROSPER_Hull!$50:$50,""),
IF($C25="Monika Kotwani",_xlfn.XLOOKUP($B25,PROSPER_Kotwani!$1:$1,PROSPER_Kotwani!$50:$50,""),
IF($C25="Jonathan Wellner",_xlfn.XLOOKUP($B25,PROSPER_Wellner!$1:$1,PROSPER_Wellner!$50:$50,""),
IF($C25="Travis Harvey",_xlfn.XLOOKUP($B25,PROSPER_Harvey!$1:$1,PROSPER_Harvey!$50:$50,""),"")))))))))</f>
        <v>No Score</v>
      </c>
      <c r="GV25" s="134" t="str">
        <f>IF(IF(IF($C25="Christopher Lobo",_xlfn.XLOOKUP($B25,PROSPER_Lobo!$1:$1,PROSPER_Lobo!$51:$51,""),
IF($C25="Naren Baliga",_xlfn.XLOOKUP($B25,PROSPER_Baliga!$1:$1,PROSPER_Baliga!$51:$51,""),
IF($C25="Thorsten Huhn",_xlfn.XLOOKUP($B25,PROSPER_Huhn!$1:$1,PROSPER_Huhn!$51:$51,""),
IF($C25="Nick Hull",_xlfn.XLOOKUP($B25,PROSPER_Hull!$1:$1,PROSPER_Hull!$51:$51,""),
IF($C25="Monika Kotwani",_xlfn.XLOOKUP($B25,PROSPER_Kotwani!$1:$1,PROSPER_Kotwani!$51:$51,""),
IF($C25="Jonathan Wellner",_xlfn.XLOOKUP($B25,PROSPER_Wellner!$1:$1,PROSPER_Wellner!$51:$51,""),
IF($C25="Travis Harvey",_xlfn.XLOOKUP($B25,PROSPER_Harvey!$1:$1,PROSPER_Harvey!$51:$51,""),"")))))))="","",
IF($C25="Christopher Lobo",_xlfn.XLOOKUP($B25,PROSPER_Lobo!$1:$1,PROSPER_Lobo!$51:$51,""),
IF($C25="Naren Baliga",_xlfn.XLOOKUP($B25,PROSPER_Baliga!$1:$1,PROSPER_Baliga!$51:$51,""),
IF($C25="Thorsten Huhn",_xlfn.XLOOKUP($B25,PROSPER_Huhn!$1:$1,PROSPER_Huhn!$51:$51,""),
IF($C25="Nick Hull",_xlfn.XLOOKUP($B25,PROSPER_Hull!$1:$1,PROSPER_Hull!$51:$51,""),
IF($C25="Monika Kotwani",_xlfn.XLOOKUP($B25,PROSPER_Kotwani!$1:$1,PROSPER_Kotwani!$51:$51,""),
IF($C25="Jonathan Wellner",_xlfn.XLOOKUP($B25,PROSPER_Wellner!$1:$1,PROSPER_Wellner!$51:$51,""),
IF($C25="Travis Harvey",_xlfn.XLOOKUP($B25,PROSPER_Harvey!$1:$1,PROSPER_Harvey!$51:$51,""),""))))))))="","No Comment",IF(IF($C25="Christopher Lobo",_xlfn.XLOOKUP($B25,PROSPER_Lobo!$1:$1,PROSPER_Lobo!$51:$51,""),
IF($C25="Naren Baliga",_xlfn.XLOOKUP($B25,PROSPER_Baliga!$1:$1,PROSPER_Baliga!$51:$51,""),
IF($C25="Thorsten Huhn",_xlfn.XLOOKUP($B25,PROSPER_Huhn!$1:$1,PROSPER_Huhn!$51:$51,""),
IF($C25="Nick Hull",_xlfn.XLOOKUP($B25,PROSPER_Hull!$1:$1,PROSPER_Hull!$51:$51,""),
IF($C25="Monika Kotwani",_xlfn.XLOOKUP($B25,PROSPER_Kotwani!$1:$1,PROSPER_Kotwani!$51:$51,""),
IF($C25="Jonathan Wellner",_xlfn.XLOOKUP($B25,PROSPER_Wellner!$1:$1,PROSPER_Wellner!$51:$51,""),
IF($C25="Travis Harvey",_xlfn.XLOOKUP($B25,PROSPER_Harvey!$1:$1,PROSPER_Harvey!$51:$51,""),"")))))))="","",
IF($C25="Christopher Lobo",_xlfn.XLOOKUP($B25,PROSPER_Lobo!$1:$1,PROSPER_Lobo!$51:$51,""),
IF($C25="Naren Baliga",_xlfn.XLOOKUP($B25,PROSPER_Baliga!$1:$1,PROSPER_Baliga!$51:$51,""),
IF($C25="Thorsten Huhn",_xlfn.XLOOKUP($B25,PROSPER_Huhn!$1:$1,PROSPER_Huhn!$51:$51,""),
IF($C25="Nick Hull",_xlfn.XLOOKUP($B25,PROSPER_Hull!$1:$1,PROSPER_Hull!$51:$51,""),
IF($C25="Monika Kotwani",_xlfn.XLOOKUP($B25,PROSPER_Kotwani!$1:$1,PROSPER_Kotwani!$51:$51,""),
IF($C25="Jonathan Wellner",_xlfn.XLOOKUP($B25,PROSPER_Wellner!$1:$1,PROSPER_Wellner!$51:$51,""),
IF($C25="Travis Harvey",_xlfn.XLOOKUP($B25,PROSPER_Harvey!$1:$1,PROSPER_Harvey!$51:$51,""),"")))))))))</f>
        <v>No Comment</v>
      </c>
      <c r="GW25" s="133" t="str">
        <f>_xlfn.XLOOKUP($B25,Vlookups_Local!B:B,Vlookups_Local!E:E,"N/A")</f>
        <v>No Data</v>
      </c>
      <c r="GX25" s="134" t="str">
        <f>IF(IF(IF($C25="Christopher Lobo",_xlfn.XLOOKUP($B25,PROSPER_Lobo!$1:$1,PROSPER_Lobo!$53:$53,""),
IF($C25="Naren Baliga",_xlfn.XLOOKUP($B25,PROSPER_Baliga!$1:$1,PROSPER_Baliga!$53:$53,""),
IF($C25="Thorsten Huhn",_xlfn.XLOOKUP($B25,PROSPER_Huhn!$1:$1,PROSPER_Huhn!$53:$53,""),
IF($C25="Nick Hull",_xlfn.XLOOKUP($B25,PROSPER_Hull!$1:$1,PROSPER_Hull!$53:$53,""),
IF($C25="Monika Kotwani",_xlfn.XLOOKUP($B25,PROSPER_Kotwani!$1:$1,PROSPER_Kotwani!$53:$53,""),
IF($C25="Jonathan Wellner",_xlfn.XLOOKUP($B25,PROSPER_Wellner!$1:$1,PROSPER_Wellner!$53:$53,""),
IF($C25="Travis Harvey",_xlfn.XLOOKUP($B25,PROSPER_Harvey!$1:$1,PROSPER_Harvey!$53:$53,""),"")))))))="","",
IF($C25="Christopher Lobo",_xlfn.XLOOKUP($B25,PROSPER_Lobo!$1:$1,PROSPER_Lobo!$53:$53,""),
IF($C25="Naren Baliga",_xlfn.XLOOKUP($B25,PROSPER_Baliga!$1:$1,PROSPER_Baliga!$53:$53,""),
IF($C25="Thorsten Huhn",_xlfn.XLOOKUP($B25,PROSPER_Huhn!$1:$1,PROSPER_Huhn!$53:$53,""),
IF($C25="Nick Hull",_xlfn.XLOOKUP($B25,PROSPER_Hull!$1:$1,PROSPER_Hull!$53:$53,""),
IF($C25="Monika Kotwani",_xlfn.XLOOKUP($B25,PROSPER_Kotwani!$1:$1,PROSPER_Kotwani!$53:$53,""),
IF($C25="Jonathan Wellner",_xlfn.XLOOKUP($B25,PROSPER_Wellner!$1:$1,PROSPER_Wellner!$53:$53,""),
IF($C25="Travis Harvey",_xlfn.XLOOKUP($B25,PROSPER_Harvey!$1:$1,PROSPER_Harvey!$53:$53,""),""))))))))="","No Comment",IF(IF($C25="Christopher Lobo",_xlfn.XLOOKUP($B25,PROSPER_Lobo!$1:$1,PROSPER_Lobo!$53:$53,""),
IF($C25="Naren Baliga",_xlfn.XLOOKUP($B25,PROSPER_Baliga!$1:$1,PROSPER_Baliga!$53:$53,""),
IF($C25="Thorsten Huhn",_xlfn.XLOOKUP($B25,PROSPER_Huhn!$1:$1,PROSPER_Huhn!$53:$53,""),
IF($C25="Nick Hull",_xlfn.XLOOKUP($B25,PROSPER_Hull!$1:$1,PROSPER_Hull!$53:$53,""),
IF($C25="Monika Kotwani",_xlfn.XLOOKUP($B25,PROSPER_Kotwani!$1:$1,PROSPER_Kotwani!$53:$53,""),
IF($C25="Jonathan Wellner",_xlfn.XLOOKUP($B25,PROSPER_Wellner!$1:$1,PROSPER_Wellner!$53:$53,""),
IF($C25="Travis Harvey",_xlfn.XLOOKUP($B25,PROSPER_Harvey!$1:$1,PROSPER_Harvey!$53:$53,""),"")))))))="","",
IF($C25="Christopher Lobo",_xlfn.XLOOKUP($B25,PROSPER_Lobo!$1:$1,PROSPER_Lobo!$53:$53,""),
IF($C25="Naren Baliga",_xlfn.XLOOKUP($B25,PROSPER_Baliga!$1:$1,PROSPER_Baliga!$53:$53,""),
IF($C25="Thorsten Huhn",_xlfn.XLOOKUP($B25,PROSPER_Huhn!$1:$1,PROSPER_Huhn!$53:$53,""),
IF($C25="Nick Hull",_xlfn.XLOOKUP($B25,PROSPER_Hull!$1:$1,PROSPER_Hull!$53:$53,""),
IF($C25="Monika Kotwani",_xlfn.XLOOKUP($B25,PROSPER_Kotwani!$1:$1,PROSPER_Kotwani!$53:$53,""),
IF($C25="Jonathan Wellner",_xlfn.XLOOKUP($B25,PROSPER_Wellner!$1:$1,PROSPER_Wellner!$53:$53,""),
IF($C25="Travis Harvey",_xlfn.XLOOKUP($B25,PROSPER_Harvey!$1:$1,PROSPER_Harvey!$53:$53,""),"")))))))))</f>
        <v>No Comment</v>
      </c>
      <c r="GY25" s="133" t="str">
        <f>IF(IF(IF($C25="Christopher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Kotwani",_xlfn.XLOOKUP($B25,PROSPER_Kotwani!$1:$1,PROSPER_Kotwani!$54:$54,""),
IF($C25="Jonathan Wellner",_xlfn.XLOOKUP($B25,PROSPER_Wellner!$1:$1,PROSPER_Wellner!$54:$54,""),
IF($C25="Travis Harvey",_xlfn.XLOOKUP($B25,PROSPER_Harvey!$1:$1,PROSPER_Harvey!$54:$54,""),"")))))))="","",
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Kotwani",_xlfn.XLOOKUP($B25,PROSPER_Kotwani!$1:$1,PROSPER_Kotwani!$54:$54,""),
IF($C25="Jonathan Wellner",_xlfn.XLOOKUP($B25,PROSPER_Wellner!$1:$1,PROSPER_Wellner!$54:$54,""),
IF($C25="Travis Harvey",_xlfn.XLOOKUP($B25,PROSPER_Harvey!$1:$1,PROSPER_Harvey!$54:$54,""),""))))))))="","No Score",IF(IF($C25="Christopher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Kotwani",_xlfn.XLOOKUP($B25,PROSPER_Kotwani!$1:$1,PROSPER_Kotwani!$54:$54,""),
IF($C25="Jonathan Wellner",_xlfn.XLOOKUP($B25,PROSPER_Wellner!$1:$1,PROSPER_Wellner!$54:$54,""),
IF($C25="Travis Harvey",_xlfn.XLOOKUP($B25,PROSPER_Harvey!$1:$1,PROSPER_Harvey!$54:$54,""),"")))))))="","",
IF($C25="Christopher Lobo",_xlfn.XLOOKUP($B25,PROSPER_Lobo!$1:$1,PROSPER_Lobo!$54:$54,""),
IF($C25="Naren Baliga",_xlfn.XLOOKUP($B25,PROSPER_Baliga!$1:$1,PROSPER_Baliga!$54:$54,""),
IF($C25="Thorsten Huhn",_xlfn.XLOOKUP($B25,PROSPER_Huhn!$1:$1,PROSPER_Huhn!$54:$54,""),
IF($C25="Nick Hull",_xlfn.XLOOKUP($B25,PROSPER_Hull!$1:$1,PROSPER_Hull!$54:$54,""),
IF($C25="Monika Kotwani",_xlfn.XLOOKUP($B25,PROSPER_Kotwani!$1:$1,PROSPER_Kotwani!$54:$54,""),
IF($C25="Jonathan Wellner",_xlfn.XLOOKUP($B25,PROSPER_Wellner!$1:$1,PROSPER_Wellner!$54:$54,""),
IF($C25="Travis Harvey",_xlfn.XLOOKUP($B25,PROSPER_Harvey!$1:$1,PROSPER_Harvey!$54:$54,""),"")))))))))</f>
        <v>No Score</v>
      </c>
      <c r="GZ25" s="134" t="str">
        <f>IF(IF(IF($C25="Christopher Lobo",_xlfn.XLOOKUP($B25,PROSPER_Lobo!$1:$1,PROSPER_Lobo!$55:$55,""),
IF($C25="Naren Baliga",_xlfn.XLOOKUP($B25,PROSPER_Baliga!$1:$1,PROSPER_Baliga!$55:$55,""),
IF($C25="Thorsten Huhn",_xlfn.XLOOKUP($B25,PROSPER_Huhn!$1:$1,PROSPER_Huhn!$55:$55,""),
IF($C25="Nick Hull",_xlfn.XLOOKUP($B25,PROSPER_Hull!$1:$1,PROSPER_Hull!$55:$55,""),
IF($C25="Monika Kotwani",_xlfn.XLOOKUP($B25,PROSPER_Kotwani!$1:$1,PROSPER_Kotwani!$55:$55,""),
IF($C25="Jonathan Wellner",_xlfn.XLOOKUP($B25,PROSPER_Wellner!$1:$1,PROSPER_Wellner!$55:$55,""),
IF($C25="Travis Harvey",_xlfn.XLOOKUP($B25,PROSPER_Harvey!$1:$1,PROSPER_Harvey!$55:$55,""),"")))))))="","",
IF($C25="Christopher Lobo",_xlfn.XLOOKUP($B25,PROSPER_Lobo!$1:$1,PROSPER_Lobo!$55:$55,""),
IF($C25="Naren Baliga",_xlfn.XLOOKUP($B25,PROSPER_Baliga!$1:$1,PROSPER_Baliga!$55:$55,""),
IF($C25="Thorsten Huhn",_xlfn.XLOOKUP($B25,PROSPER_Huhn!$1:$1,PROSPER_Huhn!$55:$55,""),
IF($C25="Nick Hull",_xlfn.XLOOKUP($B25,PROSPER_Hull!$1:$1,PROSPER_Hull!$55:$55,""),
IF($C25="Monika Kotwani",_xlfn.XLOOKUP($B25,PROSPER_Kotwani!$1:$1,PROSPER_Kotwani!$55:$55,""),
IF($C25="Jonathan Wellner",_xlfn.XLOOKUP($B25,PROSPER_Wellner!$1:$1,PROSPER_Wellner!$55:$55,""),
IF($C25="Travis Harvey",_xlfn.XLOOKUP($B25,PROSPER_Harvey!$1:$1,PROSPER_Harvey!$55:$55,""),""))))))))="","No Comment",IF(IF($C25="Christopher Lobo",_xlfn.XLOOKUP($B25,PROSPER_Lobo!$1:$1,PROSPER_Lobo!$55:$55,""),
IF($C25="Naren Baliga",_xlfn.XLOOKUP($B25,PROSPER_Baliga!$1:$1,PROSPER_Baliga!$55:$55,""),
IF($C25="Thorsten Huhn",_xlfn.XLOOKUP($B25,PROSPER_Huhn!$1:$1,PROSPER_Huhn!$55:$55,""),
IF($C25="Nick Hull",_xlfn.XLOOKUP($B25,PROSPER_Hull!$1:$1,PROSPER_Hull!$55:$55,""),
IF($C25="Monika Kotwani",_xlfn.XLOOKUP($B25,PROSPER_Kotwani!$1:$1,PROSPER_Kotwani!$55:$55,""),
IF($C25="Jonathan Wellner",_xlfn.XLOOKUP($B25,PROSPER_Wellner!$1:$1,PROSPER_Wellner!$55:$55,""),
IF($C25="Travis Harvey",_xlfn.XLOOKUP($B25,PROSPER_Harvey!$1:$1,PROSPER_Harvey!$55:$55,""),"")))))))="","",
IF($C25="Christopher Lobo",_xlfn.XLOOKUP($B25,PROSPER_Lobo!$1:$1,PROSPER_Lobo!$55:$55,""),
IF($C25="Naren Baliga",_xlfn.XLOOKUP($B25,PROSPER_Baliga!$1:$1,PROSPER_Baliga!$55:$55,""),
IF($C25="Thorsten Huhn",_xlfn.XLOOKUP($B25,PROSPER_Huhn!$1:$1,PROSPER_Huhn!$55:$55,""),
IF($C25="Nick Hull",_xlfn.XLOOKUP($B25,PROSPER_Hull!$1:$1,PROSPER_Hull!$55:$55,""),
IF($C25="Monika Kotwani",_xlfn.XLOOKUP($B25,PROSPER_Kotwani!$1:$1,PROSPER_Kotwani!$55:$55,""),
IF($C25="Jonathan Wellner",_xlfn.XLOOKUP($B25,PROSPER_Wellner!$1:$1,PROSPER_Wellner!$55:$55,""),
IF($C25="Travis Harvey",_xlfn.XLOOKUP($B25,PROSPER_Harvey!$1:$1,PROSPER_Harvey!$55:$55,""),"")))))))))</f>
        <v>No Comment</v>
      </c>
      <c r="HA25" s="133" t="str">
        <f>IF(IF(IF($C25="Christopher Lobo",_xlfn.XLOOKUP($B25,PROSPER_Lobo!$1:$1,PROSPER_Lobo!$56:$56,""),
IF($C25="Naren Baliga",_xlfn.XLOOKUP($B25,PROSPER_Baliga!$1:$1,PROSPER_Baliga!$56:$56,""),
IF($C25="Thorsten Huhn",_xlfn.XLOOKUP($B25,PROSPER_Huhn!$1:$1,PROSPER_Huhn!$56:$56,""),
IF($C25="Nick Hull",_xlfn.XLOOKUP($B25,PROSPER_Hull!$1:$1,PROSPER_Hull!$56:$56,""),
IF($C25="Monika Kotwani",_xlfn.XLOOKUP($B25,PROSPER_Kotwani!$1:$1,PROSPER_Kotwani!$56:$56,""),
IF($C25="Jonathan Wellner",_xlfn.XLOOKUP($B25,PROSPER_Wellner!$1:$1,PROSPER_Wellner!$56:$56,""),
IF($C25="Travis Harvey",_xlfn.XLOOKUP($B25,PROSPER_Harvey!$1:$1,PROSPER_Harvey!$56:$56,""),"")))))))="","",
IF($C25="Christopher Lobo",_xlfn.XLOOKUP($B25,PROSPER_Lobo!$1:$1,PROSPER_Lobo!$56:$56,""),
IF($C25="Naren Baliga",_xlfn.XLOOKUP($B25,PROSPER_Baliga!$1:$1,PROSPER_Baliga!$56:$56,""),
IF($C25="Thorsten Huhn",_xlfn.XLOOKUP($B25,PROSPER_Huhn!$1:$1,PROSPER_Huhn!$56:$56,""),
IF($C25="Nick Hull",_xlfn.XLOOKUP($B25,PROSPER_Hull!$1:$1,PROSPER_Hull!$56:$56,""),
IF($C25="Monika Kotwani",_xlfn.XLOOKUP($B25,PROSPER_Kotwani!$1:$1,PROSPER_Kotwani!$56:$56,""),
IF($C25="Jonathan Wellner",_xlfn.XLOOKUP($B25,PROSPER_Wellner!$1:$1,PROSPER_Wellner!$56:$56,""),
IF($C25="Travis Harvey",_xlfn.XLOOKUP($B25,PROSPER_Harvey!$1:$1,PROSPER_Harvey!$56:$56,""),""))))))))="","No Score",IF(IF($C25="Christopher Lobo",_xlfn.XLOOKUP($B25,PROSPER_Lobo!$1:$1,PROSPER_Lobo!$56:$56,""),
IF($C25="Naren Baliga",_xlfn.XLOOKUP($B25,PROSPER_Baliga!$1:$1,PROSPER_Baliga!$56:$56,""),
IF($C25="Thorsten Huhn",_xlfn.XLOOKUP($B25,PROSPER_Huhn!$1:$1,PROSPER_Huhn!$56:$56,""),
IF($C25="Nick Hull",_xlfn.XLOOKUP($B25,PROSPER_Hull!$1:$1,PROSPER_Hull!$56:$56,""),
IF($C25="Monika Kotwani",_xlfn.XLOOKUP($B25,PROSPER_Kotwani!$1:$1,PROSPER_Kotwani!$56:$56,""),
IF($C25="Jonathan Wellner",_xlfn.XLOOKUP($B25,PROSPER_Wellner!$1:$1,PROSPER_Wellner!$56:$56,""),
IF($C25="Travis Harvey",_xlfn.XLOOKUP($B25,PROSPER_Harvey!$1:$1,PROSPER_Harvey!$56:$56,""),"")))))))="","",
IF($C25="Christopher Lobo",_xlfn.XLOOKUP($B25,PROSPER_Lobo!$1:$1,PROSPER_Lobo!$56:$56,""),
IF($C25="Naren Baliga",_xlfn.XLOOKUP($B25,PROSPER_Baliga!$1:$1,PROSPER_Baliga!$56:$56,""),
IF($C25="Thorsten Huhn",_xlfn.XLOOKUP($B25,PROSPER_Huhn!$1:$1,PROSPER_Huhn!$56:$56,""),
IF($C25="Nick Hull",_xlfn.XLOOKUP($B25,PROSPER_Hull!$1:$1,PROSPER_Hull!$56:$56,""),
IF($C25="Monika Kotwani",_xlfn.XLOOKUP($B25,PROSPER_Kotwani!$1:$1,PROSPER_Kotwani!$56:$56,""),
IF($C25="Jonathan Wellner",_xlfn.XLOOKUP($B25,PROSPER_Wellner!$1:$1,PROSPER_Wellner!$56:$56,""),
IF($C25="Travis Harvey",_xlfn.XLOOKUP($B25,PROSPER_Harvey!$1:$1,PROSPER_Harvey!$56:$56,""),"")))))))))</f>
        <v>No Score</v>
      </c>
      <c r="HB25" s="134" t="str">
        <f>IF(IF(IF($C25="Christopher Lobo",_xlfn.XLOOKUP($B25,PROSPER_Lobo!$1:$1,PROSPER_Lobo!$57:$57,""),
IF($C25="Naren Baliga",_xlfn.XLOOKUP($B25,PROSPER_Baliga!$1:$1,PROSPER_Baliga!$57:$57,""),
IF($C25="Thorsten Huhn",_xlfn.XLOOKUP($B25,PROSPER_Huhn!$1:$1,PROSPER_Huhn!$57:$57,""),
IF($C25="Nick Hull",_xlfn.XLOOKUP($B25,PROSPER_Hull!$1:$1,PROSPER_Hull!$57:$57,""),
IF($C25="Monika Kotwani",_xlfn.XLOOKUP($B25,PROSPER_Kotwani!$1:$1,PROSPER_Kotwani!$57:$57,""),
IF($C25="Jonathan Wellner",_xlfn.XLOOKUP($B25,PROSPER_Wellner!$1:$1,PROSPER_Wellner!$57:$57,""),
IF($C25="Travis Harvey",_xlfn.XLOOKUP($B25,PROSPER_Harvey!$1:$1,PROSPER_Harvey!$57:$57,""),"")))))))="","",
IF($C25="Christopher Lobo",_xlfn.XLOOKUP($B25,PROSPER_Lobo!$1:$1,PROSPER_Lobo!$57:$57,""),
IF($C25="Naren Baliga",_xlfn.XLOOKUP($B25,PROSPER_Baliga!$1:$1,PROSPER_Baliga!$57:$57,""),
IF($C25="Thorsten Huhn",_xlfn.XLOOKUP($B25,PROSPER_Huhn!$1:$1,PROSPER_Huhn!$57:$57,""),
IF($C25="Nick Hull",_xlfn.XLOOKUP($B25,PROSPER_Hull!$1:$1,PROSPER_Hull!$57:$57,""),
IF($C25="Monika Kotwani",_xlfn.XLOOKUP($B25,PROSPER_Kotwani!$1:$1,PROSPER_Kotwani!$57:$57,""),
IF($C25="Jonathan Wellner",_xlfn.XLOOKUP($B25,PROSPER_Wellner!$1:$1,PROSPER_Wellner!$57:$57,""),
IF($C25="Travis Harvey",_xlfn.XLOOKUP($B25,PROSPER_Harvey!$1:$1,PROSPER_Harvey!$57:$57,""),""))))))))="","No Comment",IF(IF($C25="Christopher Lobo",_xlfn.XLOOKUP($B25,PROSPER_Lobo!$1:$1,PROSPER_Lobo!$57:$57,""),
IF($C25="Naren Baliga",_xlfn.XLOOKUP($B25,PROSPER_Baliga!$1:$1,PROSPER_Baliga!$57:$57,""),
IF($C25="Thorsten Huhn",_xlfn.XLOOKUP($B25,PROSPER_Huhn!$1:$1,PROSPER_Huhn!$57:$57,""),
IF($C25="Nick Hull",_xlfn.XLOOKUP($B25,PROSPER_Hull!$1:$1,PROSPER_Hull!$57:$57,""),
IF($C25="Monika Kotwani",_xlfn.XLOOKUP($B25,PROSPER_Kotwani!$1:$1,PROSPER_Kotwani!$57:$57,""),
IF($C25="Jonathan Wellner",_xlfn.XLOOKUP($B25,PROSPER_Wellner!$1:$1,PROSPER_Wellner!$57:$57,""),
IF($C25="Travis Harvey",_xlfn.XLOOKUP($B25,PROSPER_Harvey!$1:$1,PROSPER_Harvey!$57:$57,""),"")))))))="","",
IF($C25="Christopher Lobo",_xlfn.XLOOKUP($B25,PROSPER_Lobo!$1:$1,PROSPER_Lobo!$57:$57,""),
IF($C25="Naren Baliga",_xlfn.XLOOKUP($B25,PROSPER_Baliga!$1:$1,PROSPER_Baliga!$57:$57,""),
IF($C25="Thorsten Huhn",_xlfn.XLOOKUP($B25,PROSPER_Huhn!$1:$1,PROSPER_Huhn!$57:$57,""),
IF($C25="Nick Hull",_xlfn.XLOOKUP($B25,PROSPER_Hull!$1:$1,PROSPER_Hull!$57:$57,""),
IF($C25="Monika Kotwani",_xlfn.XLOOKUP($B25,PROSPER_Kotwani!$1:$1,PROSPER_Kotwani!$57:$57,""),
IF($C25="Jonathan Wellner",_xlfn.XLOOKUP($B25,PROSPER_Wellner!$1:$1,PROSPER_Wellner!$57:$57,""),
IF($C25="Travis Harvey",_xlfn.XLOOKUP($B25,PROSPER_Harvey!$1:$1,PROSPER_Harvey!$57:$57,""),"")))))))))</f>
        <v>No Comment</v>
      </c>
      <c r="HC25" s="192" t="str">
        <f t="shared" si="202"/>
        <v>N/A</v>
      </c>
      <c r="HD25" s="135" t="str">
        <f>_xlfn.XLOOKUP(B25,PROSPERInitial_Query!$E:$E,PROSPERInitial_Query!$AK:$AK,"",,-1)</f>
        <v/>
      </c>
      <c r="HE25" s="136" t="str">
        <f t="shared" si="94"/>
        <v>Jarvis Richardson4 - SuccessServices Quality</v>
      </c>
      <c r="HF25" s="136" t="str">
        <f>_xlfn.XLOOKUP(HE25,PROSPERDelta_Query!BK:BK,PROSPERDelta_Query!AX:AX,"",,-1)</f>
        <v/>
      </c>
      <c r="HG25" s="137" t="str">
        <f t="shared" si="203"/>
        <v>N/A</v>
      </c>
      <c r="HH25" s="137" t="str">
        <f>IF(IF(IF($C25="Christopher Lobo",_xlfn.XLOOKUP($B25,PROSPER_Lobo!$1:$1,PROSPER_Lobo!$58:$58,""),
IF($C25="Naren Baliga",_xlfn.XLOOKUP($B25,PROSPER_Baliga!$1:$1,PROSPER_Baliga!$58:$58,""),
IF($C25="Thorsten Huhn",_xlfn.XLOOKUP($B25,PROSPER_Huhn!$1:$1,PROSPER_Huhn!$58:$58,""),
IF($C25="Nick Hull",_xlfn.XLOOKUP($B25,PROSPER_Hull!$1:$1,PROSPER_Hull!$58:$58,""),
IF($C25="Monika Kotwani",_xlfn.XLOOKUP($B25,PROSPER_Kotwani!$1:$1,PROSPER_Kotwani!$58:$58,""),
IF($C25="Jonathan Wellner",_xlfn.XLOOKUP($B25,PROSPER_Wellner!$1:$1,PROSPER_Wellner!$58:$58,""),
IF($C25="Travis Harvey",_xlfn.XLOOKUP($B25,PROSPER_Harvey!$1:$1,PROSPER_Harvey!$58:$58,""),"")))))))="","",
IF($C25="Christopher Lobo",_xlfn.XLOOKUP($B25,PROSPER_Lobo!$1:$1,PROSPER_Lobo!$58:$58,""),
IF($C25="Naren Baliga",_xlfn.XLOOKUP($B25,PROSPER_Baliga!$1:$1,PROSPER_Baliga!$58:$58,""),
IF($C25="Thorsten Huhn",_xlfn.XLOOKUP($B25,PROSPER_Huhn!$1:$1,PROSPER_Huhn!$58:$58,""),
IF($C25="Nick Hull",_xlfn.XLOOKUP($B25,PROSPER_Hull!$1:$1,PROSPER_Hull!$58:$58,""),
IF($C25="Monika Kotwani",_xlfn.XLOOKUP($B25,PROSPER_Kotwani!$1:$1,PROSPER_Kotwani!$58:$58,""),
IF($C25="Jonathan Wellner",_xlfn.XLOOKUP($B25,PROSPER_Wellner!$1:$1,PROSPER_Wellner!$58:$58,""),
IF($C25="Travis Harvey",_xlfn.XLOOKUP($B25,PROSPER_Harvey!$1:$1,PROSPER_Harvey!$58:$58,""),""))))))))="","No Score",IF(IF($C25="Christopher Lobo",_xlfn.XLOOKUP($B25,PROSPER_Lobo!$1:$1,PROSPER_Lobo!$58:$58,""),
IF($C25="Naren Baliga",_xlfn.XLOOKUP($B25,PROSPER_Baliga!$1:$1,PROSPER_Baliga!$58:$58,""),
IF($C25="Thorsten Huhn",_xlfn.XLOOKUP($B25,PROSPER_Huhn!$1:$1,PROSPER_Huhn!$58:$58,""),
IF($C25="Nick Hull",_xlfn.XLOOKUP($B25,PROSPER_Hull!$1:$1,PROSPER_Hull!$58:$58,""),
IF($C25="Monika Kotwani",_xlfn.XLOOKUP($B25,PROSPER_Kotwani!$1:$1,PROSPER_Kotwani!$58:$58,""),
IF($C25="Jonathan Wellner",_xlfn.XLOOKUP($B25,PROSPER_Wellner!$1:$1,PROSPER_Wellner!$58:$58,""),
IF($C25="Travis Harvey",_xlfn.XLOOKUP($B25,PROSPER_Harvey!$1:$1,PROSPER_Harvey!$58:$58,""),"")))))))="","",
IF($C25="Christopher Lobo",_xlfn.XLOOKUP($B25,PROSPER_Lobo!$1:$1,PROSPER_Lobo!$58:$58,""),
IF($C25="Naren Baliga",_xlfn.XLOOKUP($B25,PROSPER_Baliga!$1:$1,PROSPER_Baliga!$58:$58,""),
IF($C25="Thorsten Huhn",_xlfn.XLOOKUP($B25,PROSPER_Huhn!$1:$1,PROSPER_Huhn!$58:$58,""),
IF($C25="Nick Hull",_xlfn.XLOOKUP($B25,PROSPER_Hull!$1:$1,PROSPER_Hull!$58:$58,""),
IF($C25="Monika Kotwani",_xlfn.XLOOKUP($B25,PROSPER_Kotwani!$1:$1,PROSPER_Kotwani!$58:$58,""),
IF($C25="Jonathan Wellner",_xlfn.XLOOKUP($B25,PROSPER_Wellner!$1:$1,PROSPER_Wellner!$58:$58,""),
IF($C25="Travis Harvey",_xlfn.XLOOKUP($B25,PROSPER_Harvey!$1:$1,PROSPER_Harvey!$58:$58,""),"")))))))))</f>
        <v>No Score</v>
      </c>
      <c r="HI25" s="138" t="str">
        <f>IF(IF(IF($C25="Christopher Lobo",_xlfn.XLOOKUP($B25,PROSPER_Lobo!$1:$1,PROSPER_Lobo!$59:$59,""),
IF($C25="Naren Baliga",_xlfn.XLOOKUP($B25,PROSPER_Baliga!$1:$1,PROSPER_Baliga!$59:$59,""),
IF($C25="Thorsten Huhn",_xlfn.XLOOKUP($B25,PROSPER_Huhn!$1:$1,PROSPER_Huhn!$59:$59,""),
IF($C25="Nick Hull",_xlfn.XLOOKUP($B25,PROSPER_Hull!$1:$1,PROSPER_Hull!$59:$59,""),
IF($C25="Monika Kotwani",_xlfn.XLOOKUP($B25,PROSPER_Kotwani!$1:$1,PROSPER_Kotwani!$59:$59,""),
IF($C25="Jonathan Wellner",_xlfn.XLOOKUP($B25,PROSPER_Wellner!$1:$1,PROSPER_Wellner!$59:$59,""),
IF($C25="Travis Harvey",_xlfn.XLOOKUP($B25,PROSPER_Harvey!$1:$1,PROSPER_Harvey!$59:$59,""),"")))))))="","",
IF($C25="Christopher Lobo",_xlfn.XLOOKUP($B25,PROSPER_Lobo!$1:$1,PROSPER_Lobo!$59:$59,""),
IF($C25="Naren Baliga",_xlfn.XLOOKUP($B25,PROSPER_Baliga!$1:$1,PROSPER_Baliga!$59:$59,""),
IF($C25="Thorsten Huhn",_xlfn.XLOOKUP($B25,PROSPER_Huhn!$1:$1,PROSPER_Huhn!$59:$59,""),
IF($C25="Nick Hull",_xlfn.XLOOKUP($B25,PROSPER_Hull!$1:$1,PROSPER_Hull!$59:$59,""),
IF($C25="Monika Kotwani",_xlfn.XLOOKUP($B25,PROSPER_Kotwani!$1:$1,PROSPER_Kotwani!$59:$59,""),
IF($C25="Jonathan Wellner",_xlfn.XLOOKUP($B25,PROSPER_Wellner!$1:$1,PROSPER_Wellner!$59:$59,""),
IF($C25="Travis Harvey",_xlfn.XLOOKUP($B25,PROSPER_Harvey!$1:$1,PROSPER_Harvey!$59:$59,""),""))))))))="","No Comment",IF(IF($C25="Christopher Lobo",_xlfn.XLOOKUP($B25,PROSPER_Lobo!$1:$1,PROSPER_Lobo!$59:$59,""),
IF($C25="Naren Baliga",_xlfn.XLOOKUP($B25,PROSPER_Baliga!$1:$1,PROSPER_Baliga!$59:$59,""),
IF($C25="Thorsten Huhn",_xlfn.XLOOKUP($B25,PROSPER_Huhn!$1:$1,PROSPER_Huhn!$59:$59,""),
IF($C25="Nick Hull",_xlfn.XLOOKUP($B25,PROSPER_Hull!$1:$1,PROSPER_Hull!$59:$59,""),
IF($C25="Monika Kotwani",_xlfn.XLOOKUP($B25,PROSPER_Kotwani!$1:$1,PROSPER_Kotwani!$59:$59,""),
IF($C25="Jonathan Wellner",_xlfn.XLOOKUP($B25,PROSPER_Wellner!$1:$1,PROSPER_Wellner!$59:$59,""),
IF($C25="Travis Harvey",_xlfn.XLOOKUP($B25,PROSPER_Harvey!$1:$1,PROSPER_Harvey!$59:$59,""),"")))))))="","",
IF($C25="Christopher Lobo",_xlfn.XLOOKUP($B25,PROSPER_Lobo!$1:$1,PROSPER_Lobo!$59:$59,""),
IF($C25="Naren Baliga",_xlfn.XLOOKUP($B25,PROSPER_Baliga!$1:$1,PROSPER_Baliga!$59:$59,""),
IF($C25="Thorsten Huhn",_xlfn.XLOOKUP($B25,PROSPER_Huhn!$1:$1,PROSPER_Huhn!$59:$59,""),
IF($C25="Nick Hull",_xlfn.XLOOKUP($B25,PROSPER_Hull!$1:$1,PROSPER_Hull!$59:$59,""),
IF($C25="Monika Kotwani",_xlfn.XLOOKUP($B25,PROSPER_Kotwani!$1:$1,PROSPER_Kotwani!$59:$59,""),
IF($C25="Jonathan Wellner",_xlfn.XLOOKUP($B25,PROSPER_Wellner!$1:$1,PROSPER_Wellner!$59:$59,""),
IF($C25="Travis Harvey",_xlfn.XLOOKUP($B25,PROSPER_Harvey!$1:$1,PROSPER_Harvey!$59:$59,""),"")))))))))</f>
        <v>No Comment</v>
      </c>
      <c r="HJ25" s="188" t="str">
        <f t="shared" si="204"/>
        <v>N/A</v>
      </c>
      <c r="HK25" s="135" t="str">
        <f>_xlfn.XLOOKUP(B25,PROSPERInitial_Query!$E:$E,PROSPERInitial_Query!$AL:$AL,"",,-1)</f>
        <v/>
      </c>
      <c r="HL25" s="136" t="str">
        <f t="shared" si="97"/>
        <v>Jarvis Richardson4 - SuccessEscalation Management</v>
      </c>
      <c r="HM25" s="136" t="str">
        <f>_xlfn.XLOOKUP(HL25,PROSPERDelta_Query!BK:BK,PROSPERDelta_Query!AY:AY,"",,-1)</f>
        <v/>
      </c>
      <c r="HN25" s="137" t="str">
        <f t="shared" si="205"/>
        <v>N/A</v>
      </c>
      <c r="HO25" s="137" t="str">
        <f>IF(IF(IF($C25="Christopher Lobo",_xlfn.XLOOKUP($B25,PROSPER_Lobo!$1:$1,PROSPER_Lobo!$60:$60,""),
IF($C25="Naren Baliga",_xlfn.XLOOKUP($B25,PROSPER_Baliga!$1:$1,PROSPER_Baliga!$60:$60,""),
IF($C25="Thorsten Huhn",_xlfn.XLOOKUP($B25,PROSPER_Huhn!$1:$1,PROSPER_Huhn!$60:$60,""),
IF($C25="Nick Hull",_xlfn.XLOOKUP($B25,PROSPER_Hull!$1:$1,PROSPER_Hull!$60:$60,""),
IF($C25="Monika Kotwani",_xlfn.XLOOKUP($B25,PROSPER_Kotwani!$1:$1,PROSPER_Kotwani!$60:$60,""),
IF($C25="Jonathan Wellner",_xlfn.XLOOKUP($B25,PROSPER_Wellner!$1:$1,PROSPER_Wellner!$60:$60,""),
IF($C25="Travis Harvey",_xlfn.XLOOKUP($B25,PROSPER_Harvey!$1:$1,PROSPER_Harvey!$60:$60,""),"")))))))="","",
IF($C25="Christopher Lobo",_xlfn.XLOOKUP($B25,PROSPER_Lobo!$1:$1,PROSPER_Lobo!$60:$60,""),
IF($C25="Naren Baliga",_xlfn.XLOOKUP($B25,PROSPER_Baliga!$1:$1,PROSPER_Baliga!$60:$60,""),
IF($C25="Thorsten Huhn",_xlfn.XLOOKUP($B25,PROSPER_Huhn!$1:$1,PROSPER_Huhn!$60:$60,""),
IF($C25="Nick Hull",_xlfn.XLOOKUP($B25,PROSPER_Hull!$1:$1,PROSPER_Hull!$60:$60,""),
IF($C25="Monika Kotwani",_xlfn.XLOOKUP($B25,PROSPER_Kotwani!$1:$1,PROSPER_Kotwani!$60:$60,""),
IF($C25="Jonathan Wellner",_xlfn.XLOOKUP($B25,PROSPER_Wellner!$1:$1,PROSPER_Wellner!$60:$60,""),
IF($C25="Travis Harvey",_xlfn.XLOOKUP($B25,PROSPER_Harvey!$1:$1,PROSPER_Harvey!$60:$60,""),""))))))))="","No Score",IF(IF($C25="Christopher Lobo",_xlfn.XLOOKUP($B25,PROSPER_Lobo!$1:$1,PROSPER_Lobo!$60:$60,""),
IF($C25="Naren Baliga",_xlfn.XLOOKUP($B25,PROSPER_Baliga!$1:$1,PROSPER_Baliga!$60:$60,""),
IF($C25="Thorsten Huhn",_xlfn.XLOOKUP($B25,PROSPER_Huhn!$1:$1,PROSPER_Huhn!$60:$60,""),
IF($C25="Nick Hull",_xlfn.XLOOKUP($B25,PROSPER_Hull!$1:$1,PROSPER_Hull!$60:$60,""),
IF($C25="Monika Kotwani",_xlfn.XLOOKUP($B25,PROSPER_Kotwani!$1:$1,PROSPER_Kotwani!$60:$60,""),
IF($C25="Jonathan Wellner",_xlfn.XLOOKUP($B25,PROSPER_Wellner!$1:$1,PROSPER_Wellner!$60:$60,""),
IF($C25="Travis Harvey",_xlfn.XLOOKUP($B25,PROSPER_Harvey!$1:$1,PROSPER_Harvey!$60:$60,""),"")))))))="","",
IF($C25="Christopher Lobo",_xlfn.XLOOKUP($B25,PROSPER_Lobo!$1:$1,PROSPER_Lobo!$60:$60,""),
IF($C25="Naren Baliga",_xlfn.XLOOKUP($B25,PROSPER_Baliga!$1:$1,PROSPER_Baliga!$60:$60,""),
IF($C25="Thorsten Huhn",_xlfn.XLOOKUP($B25,PROSPER_Huhn!$1:$1,PROSPER_Huhn!$60:$60,""),
IF($C25="Nick Hull",_xlfn.XLOOKUP($B25,PROSPER_Hull!$1:$1,PROSPER_Hull!$60:$60,""),
IF($C25="Monika Kotwani",_xlfn.XLOOKUP($B25,PROSPER_Kotwani!$1:$1,PROSPER_Kotwani!$60:$60,""),
IF($C25="Jonathan Wellner",_xlfn.XLOOKUP($B25,PROSPER_Wellner!$1:$1,PROSPER_Wellner!$60:$60,""),
IF($C25="Travis Harvey",_xlfn.XLOOKUP($B25,PROSPER_Harvey!$1:$1,PROSPER_Harvey!$60:$60,""),"")))))))))</f>
        <v>No Score</v>
      </c>
      <c r="HP25" s="138" t="str">
        <f>IF(IF(IF($C25="Christopher Lobo",_xlfn.XLOOKUP($B25,PROSPER_Lobo!$1:$1,PROSPER_Lobo!$61:$61,""),
IF($C25="Naren Baliga",_xlfn.XLOOKUP($B25,PROSPER_Baliga!$1:$1,PROSPER_Baliga!$61:$61,""),
IF($C25="Thorsten Huhn",_xlfn.XLOOKUP($B25,PROSPER_Huhn!$1:$1,PROSPER_Huhn!$61:$61,""),
IF($C25="Nick Hull",_xlfn.XLOOKUP($B25,PROSPER_Hull!$1:$1,PROSPER_Hull!$61:$61,""),
IF($C25="Monika Kotwani",_xlfn.XLOOKUP($B25,PROSPER_Kotwani!$1:$1,PROSPER_Kotwani!$61:$61,""),
IF($C25="Jonathan Wellner",_xlfn.XLOOKUP($B25,PROSPER_Wellner!$1:$1,PROSPER_Wellner!$61:$61,""),
IF($C25="Travis Harvey",_xlfn.XLOOKUP($B25,PROSPER_Harvey!$1:$1,PROSPER_Harvey!$61:$61,""),"")))))))="","",
IF($C25="Christopher Lobo",_xlfn.XLOOKUP($B25,PROSPER_Lobo!$1:$1,PROSPER_Lobo!$61:$61,""),
IF($C25="Naren Baliga",_xlfn.XLOOKUP($B25,PROSPER_Baliga!$1:$1,PROSPER_Baliga!$61:$61,""),
IF($C25="Thorsten Huhn",_xlfn.XLOOKUP($B25,PROSPER_Huhn!$1:$1,PROSPER_Huhn!$61:$61,""),
IF($C25="Nick Hull",_xlfn.XLOOKUP($B25,PROSPER_Hull!$1:$1,PROSPER_Hull!$61:$61,""),
IF($C25="Monika Kotwani",_xlfn.XLOOKUP($B25,PROSPER_Kotwani!$1:$1,PROSPER_Kotwani!$61:$61,""),
IF($C25="Jonathan Wellner",_xlfn.XLOOKUP($B25,PROSPER_Wellner!$1:$1,PROSPER_Wellner!$61:$61,""),
IF($C25="Travis Harvey",_xlfn.XLOOKUP($B25,PROSPER_Harvey!$1:$1,PROSPER_Harvey!$61:$61,""),""))))))))="","No Comment",IF(IF($C25="Christopher Lobo",_xlfn.XLOOKUP($B25,PROSPER_Lobo!$1:$1,PROSPER_Lobo!$61:$61,""),
IF($C25="Naren Baliga",_xlfn.XLOOKUP($B25,PROSPER_Baliga!$1:$1,PROSPER_Baliga!$61:$61,""),
IF($C25="Thorsten Huhn",_xlfn.XLOOKUP($B25,PROSPER_Huhn!$1:$1,PROSPER_Huhn!$61:$61,""),
IF($C25="Nick Hull",_xlfn.XLOOKUP($B25,PROSPER_Hull!$1:$1,PROSPER_Hull!$61:$61,""),
IF($C25="Monika Kotwani",_xlfn.XLOOKUP($B25,PROSPER_Kotwani!$1:$1,PROSPER_Kotwani!$61:$61,""),
IF($C25="Jonathan Wellner",_xlfn.XLOOKUP($B25,PROSPER_Wellner!$1:$1,PROSPER_Wellner!$61:$61,""),
IF($C25="Travis Harvey",_xlfn.XLOOKUP($B25,PROSPER_Harvey!$1:$1,PROSPER_Harvey!$61:$61,""),"")))))))="","",
IF($C25="Christopher Lobo",_xlfn.XLOOKUP($B25,PROSPER_Lobo!$1:$1,PROSPER_Lobo!$61:$61,""),
IF($C25="Naren Baliga",_xlfn.XLOOKUP($B25,PROSPER_Baliga!$1:$1,PROSPER_Baliga!$61:$61,""),
IF($C25="Thorsten Huhn",_xlfn.XLOOKUP($B25,PROSPER_Huhn!$1:$1,PROSPER_Huhn!$61:$61,""),
IF($C25="Nick Hull",_xlfn.XLOOKUP($B25,PROSPER_Hull!$1:$1,PROSPER_Hull!$61:$61,""),
IF($C25="Monika Kotwani",_xlfn.XLOOKUP($B25,PROSPER_Kotwani!$1:$1,PROSPER_Kotwani!$61:$61,""),
IF($C25="Jonathan Wellner",_xlfn.XLOOKUP($B25,PROSPER_Wellner!$1:$1,PROSPER_Wellner!$61:$61,""),
IF($C25="Travis Harvey",_xlfn.XLOOKUP($B25,PROSPER_Harvey!$1:$1,PROSPER_Harvey!$61:$61,""),"")))))))))</f>
        <v>No Comment</v>
      </c>
      <c r="HQ25" s="188" t="str">
        <f t="shared" si="206"/>
        <v>N/A</v>
      </c>
      <c r="HR25" s="135" t="str">
        <f>_xlfn.XLOOKUP(B25,PROSPERInitial_Query!$E:$E,PROSPERInitial_Query!$AM:$AM,"",,-1)</f>
        <v/>
      </c>
      <c r="HS25" s="136" t="str">
        <f t="shared" si="100"/>
        <v>Jarvis Richardson4 - SuccessExpanding / Renewing the Business</v>
      </c>
      <c r="HT25" s="136" t="str">
        <f>_xlfn.XLOOKUP(HS25,PROSPERDelta_Query!BK:BK,PROSPERDelta_Query!AZ:AZ,"",,-1)</f>
        <v/>
      </c>
      <c r="HU25" s="137" t="str">
        <f t="shared" si="207"/>
        <v>N/A</v>
      </c>
      <c r="HV25" s="137" t="str">
        <f>IF(IF(IF($C25="Christopher Lobo",_xlfn.XLOOKUP($B25,PROSPER_Lobo!$1:$1,PROSPER_Lobo!$62:$62,""),
IF($C25="Naren Baliga",_xlfn.XLOOKUP($B25,PROSPER_Baliga!$1:$1,PROSPER_Baliga!$62:$62,""),
IF($C25="Thorsten Huhn",_xlfn.XLOOKUP($B25,PROSPER_Huhn!$1:$1,PROSPER_Huhn!$62:$62,""),
IF($C25="Nick Hull",_xlfn.XLOOKUP($B25,PROSPER_Hull!$1:$1,PROSPER_Hull!$62:$62,""),
IF($C25="Monika Kotwani",_xlfn.XLOOKUP($B25,PROSPER_Kotwani!$1:$1,PROSPER_Kotwani!$62:$62,""),
IF($C25="Jonathan Wellner",_xlfn.XLOOKUP($B25,PROSPER_Wellner!$1:$1,PROSPER_Wellner!$62:$62,""),
IF($C25="Travis Harvey",_xlfn.XLOOKUP($B25,PROSPER_Harvey!$1:$1,PROSPER_Harvey!$62:$62,""),"")))))))="","",
IF($C25="Christopher Lobo",_xlfn.XLOOKUP($B25,PROSPER_Lobo!$1:$1,PROSPER_Lobo!$62:$62,""),
IF($C25="Naren Baliga",_xlfn.XLOOKUP($B25,PROSPER_Baliga!$1:$1,PROSPER_Baliga!$62:$62,""),
IF($C25="Thorsten Huhn",_xlfn.XLOOKUP($B25,PROSPER_Huhn!$1:$1,PROSPER_Huhn!$62:$62,""),
IF($C25="Nick Hull",_xlfn.XLOOKUP($B25,PROSPER_Hull!$1:$1,PROSPER_Hull!$62:$62,""),
IF($C25="Monika Kotwani",_xlfn.XLOOKUP($B25,PROSPER_Kotwani!$1:$1,PROSPER_Kotwani!$62:$62,""),
IF($C25="Jonathan Wellner",_xlfn.XLOOKUP($B25,PROSPER_Wellner!$1:$1,PROSPER_Wellner!$62:$62,""),
IF($C25="Travis Harvey",_xlfn.XLOOKUP($B25,PROSPER_Harvey!$1:$1,PROSPER_Harvey!$62:$62,""),""))))))))="","No Score",IF(IF($C25="Christopher Lobo",_xlfn.XLOOKUP($B25,PROSPER_Lobo!$1:$1,PROSPER_Lobo!$62:$62,""),
IF($C25="Naren Baliga",_xlfn.XLOOKUP($B25,PROSPER_Baliga!$1:$1,PROSPER_Baliga!$62:$62,""),
IF($C25="Thorsten Huhn",_xlfn.XLOOKUP($B25,PROSPER_Huhn!$1:$1,PROSPER_Huhn!$62:$62,""),
IF($C25="Nick Hull",_xlfn.XLOOKUP($B25,PROSPER_Hull!$1:$1,PROSPER_Hull!$62:$62,""),
IF($C25="Monika Kotwani",_xlfn.XLOOKUP($B25,PROSPER_Kotwani!$1:$1,PROSPER_Kotwani!$62:$62,""),
IF($C25="Jonathan Wellner",_xlfn.XLOOKUP($B25,PROSPER_Wellner!$1:$1,PROSPER_Wellner!$62:$62,""),
IF($C25="Travis Harvey",_xlfn.XLOOKUP($B25,PROSPER_Harvey!$1:$1,PROSPER_Harvey!$62:$62,""),"")))))))="","",
IF($C25="Christopher Lobo",_xlfn.XLOOKUP($B25,PROSPER_Lobo!$1:$1,PROSPER_Lobo!$62:$62,""),
IF($C25="Naren Baliga",_xlfn.XLOOKUP($B25,PROSPER_Baliga!$1:$1,PROSPER_Baliga!$62:$62,""),
IF($C25="Thorsten Huhn",_xlfn.XLOOKUP($B25,PROSPER_Huhn!$1:$1,PROSPER_Huhn!$62:$62,""),
IF($C25="Nick Hull",_xlfn.XLOOKUP($B25,PROSPER_Hull!$1:$1,PROSPER_Hull!$62:$62,""),
IF($C25="Monika Kotwani",_xlfn.XLOOKUP($B25,PROSPER_Kotwani!$1:$1,PROSPER_Kotwani!$62:$62,""),
IF($C25="Jonathan Wellner",_xlfn.XLOOKUP($B25,PROSPER_Wellner!$1:$1,PROSPER_Wellner!$62:$62,""),
IF($C25="Travis Harvey",_xlfn.XLOOKUP($B25,PROSPER_Harvey!$1:$1,PROSPER_Harvey!$62:$62,""),"")))))))))</f>
        <v>No Score</v>
      </c>
      <c r="HW25" s="138" t="str">
        <f>IF(IF(IF($C25="Christopher Lobo",_xlfn.XLOOKUP($B25,PROSPER_Lobo!$1:$1,PROSPER_Lobo!$63:$63,""),
IF($C25="Naren Baliga",_xlfn.XLOOKUP($B25,PROSPER_Baliga!$1:$1,PROSPER_Baliga!$63:$63,""),
IF($C25="Thorsten Huhn",_xlfn.XLOOKUP($B25,PROSPER_Huhn!$1:$1,PROSPER_Huhn!$63:$63,""),
IF($C25="Nick Hull",_xlfn.XLOOKUP($B25,PROSPER_Hull!$1:$1,PROSPER_Hull!$63:$63,""),
IF($C25="Monika Kotwani",_xlfn.XLOOKUP($B25,PROSPER_Kotwani!$1:$1,PROSPER_Kotwani!$63:$63,""),
IF($C25="Jonathan Wellner",_xlfn.XLOOKUP($B25,PROSPER_Wellner!$1:$1,PROSPER_Wellner!$63:$63,""),
IF($C25="Travis Harvey",_xlfn.XLOOKUP($B25,PROSPER_Harvey!$1:$1,PROSPER_Harvey!$63:$63,""),"")))))))="","",
IF($C25="Christopher Lobo",_xlfn.XLOOKUP($B25,PROSPER_Lobo!$1:$1,PROSPER_Lobo!$63:$63,""),
IF($C25="Naren Baliga",_xlfn.XLOOKUP($B25,PROSPER_Baliga!$1:$1,PROSPER_Baliga!$63:$63,""),
IF($C25="Thorsten Huhn",_xlfn.XLOOKUP($B25,PROSPER_Huhn!$1:$1,PROSPER_Huhn!$63:$63,""),
IF($C25="Nick Hull",_xlfn.XLOOKUP($B25,PROSPER_Hull!$1:$1,PROSPER_Hull!$63:$63,""),
IF($C25="Monika Kotwani",_xlfn.XLOOKUP($B25,PROSPER_Kotwani!$1:$1,PROSPER_Kotwani!$63:$63,""),
IF($C25="Jonathan Wellner",_xlfn.XLOOKUP($B25,PROSPER_Wellner!$1:$1,PROSPER_Wellner!$63:$63,""),
IF($C25="Travis Harvey",_xlfn.XLOOKUP($B25,PROSPER_Harvey!$1:$1,PROSPER_Harvey!$63:$63,""),""))))))))="","No Comment",IF(IF($C25="Christopher Lobo",_xlfn.XLOOKUP($B25,PROSPER_Lobo!$1:$1,PROSPER_Lobo!$63:$63,""),
IF($C25="Naren Baliga",_xlfn.XLOOKUP($B25,PROSPER_Baliga!$1:$1,PROSPER_Baliga!$63:$63,""),
IF($C25="Thorsten Huhn",_xlfn.XLOOKUP($B25,PROSPER_Huhn!$1:$1,PROSPER_Huhn!$63:$63,""),
IF($C25="Nick Hull",_xlfn.XLOOKUP($B25,PROSPER_Hull!$1:$1,PROSPER_Hull!$63:$63,""),
IF($C25="Monika Kotwani",_xlfn.XLOOKUP($B25,PROSPER_Kotwani!$1:$1,PROSPER_Kotwani!$63:$63,""),
IF($C25="Jonathan Wellner",_xlfn.XLOOKUP($B25,PROSPER_Wellner!$1:$1,PROSPER_Wellner!$63:$63,""),
IF($C25="Travis Harvey",_xlfn.XLOOKUP($B25,PROSPER_Harvey!$1:$1,PROSPER_Harvey!$63:$63,""),"")))))))="","",
IF($C25="Christopher Lobo",_xlfn.XLOOKUP($B25,PROSPER_Lobo!$1:$1,PROSPER_Lobo!$63:$63,""),
IF($C25="Naren Baliga",_xlfn.XLOOKUP($B25,PROSPER_Baliga!$1:$1,PROSPER_Baliga!$63:$63,""),
IF($C25="Thorsten Huhn",_xlfn.XLOOKUP($B25,PROSPER_Huhn!$1:$1,PROSPER_Huhn!$63:$63,""),
IF($C25="Nick Hull",_xlfn.XLOOKUP($B25,PROSPER_Hull!$1:$1,PROSPER_Hull!$63:$63,""),
IF($C25="Monika Kotwani",_xlfn.XLOOKUP($B25,PROSPER_Kotwani!$1:$1,PROSPER_Kotwani!$63:$63,""),
IF($C25="Jonathan Wellner",_xlfn.XLOOKUP($B25,PROSPER_Wellner!$1:$1,PROSPER_Wellner!$63:$63,""),
IF($C25="Travis Harvey",_xlfn.XLOOKUP($B25,PROSPER_Harvey!$1:$1,PROSPER_Harvey!$63:$63,""),"")))))))))</f>
        <v>No Comment</v>
      </c>
      <c r="HX25" s="188" t="str">
        <f t="shared" si="208"/>
        <v>N/A</v>
      </c>
      <c r="HY25" s="135" t="str">
        <f>_xlfn.XLOOKUP(B25,PROSPERInitial_Query!$E:$E,PROSPERInitial_Query!$AN:$AN,"",,-1)</f>
        <v/>
      </c>
      <c r="HZ25" s="136" t="str">
        <f t="shared" si="103"/>
        <v>Jarvis Richardson4 - SuccessPre-Sales Participation</v>
      </c>
      <c r="IA25" s="136" t="str">
        <f>_xlfn.XLOOKUP(HZ25,PROSPERDelta_Query!BK:BK,PROSPERDelta_Query!BA:BA,"",,-1)</f>
        <v/>
      </c>
      <c r="IB25" s="137" t="str">
        <f t="shared" si="209"/>
        <v>N/A</v>
      </c>
      <c r="IC25" s="137" t="str">
        <f>IF(IF(IF($C25="Christopher Lobo",_xlfn.XLOOKUP($B25,PROSPER_Lobo!$1:$1,PROSPER_Lobo!$64:$64,""),
IF($C25="Naren Baliga",_xlfn.XLOOKUP($B25,PROSPER_Baliga!$1:$1,PROSPER_Baliga!$64:$64,""),
IF($C25="Thorsten Huhn",_xlfn.XLOOKUP($B25,PROSPER_Huhn!$1:$1,PROSPER_Huhn!$64:$64,""),
IF($C25="Nick Hull",_xlfn.XLOOKUP($B25,PROSPER_Hull!$1:$1,PROSPER_Hull!$64:$64,""),
IF($C25="Monika Kotwani",_xlfn.XLOOKUP($B25,PROSPER_Kotwani!$1:$1,PROSPER_Kotwani!$64:$64,""),
IF($C25="Jonathan Wellner",_xlfn.XLOOKUP($B25,PROSPER_Wellner!$1:$1,PROSPER_Wellner!$64:$64,""),
IF($C25="Travis Harvey",_xlfn.XLOOKUP($B25,PROSPER_Harvey!$1:$1,PROSPER_Harvey!$64:$64,""),"")))))))="","",
IF($C25="Christopher Lobo",_xlfn.XLOOKUP($B25,PROSPER_Lobo!$1:$1,PROSPER_Lobo!$64:$64,""),
IF($C25="Naren Baliga",_xlfn.XLOOKUP($B25,PROSPER_Baliga!$1:$1,PROSPER_Baliga!$64:$64,""),
IF($C25="Thorsten Huhn",_xlfn.XLOOKUP($B25,PROSPER_Huhn!$1:$1,PROSPER_Huhn!$64:$64,""),
IF($C25="Nick Hull",_xlfn.XLOOKUP($B25,PROSPER_Hull!$1:$1,PROSPER_Hull!$64:$64,""),
IF($C25="Monika Kotwani",_xlfn.XLOOKUP($B25,PROSPER_Kotwani!$1:$1,PROSPER_Kotwani!$64:$64,""),
IF($C25="Jonathan Wellner",_xlfn.XLOOKUP($B25,PROSPER_Wellner!$1:$1,PROSPER_Wellner!$64:$64,""),
IF($C25="Travis Harvey",_xlfn.XLOOKUP($B25,PROSPER_Harvey!$1:$1,PROSPER_Harvey!$64:$64,""),""))))))))="","No Score",IF(IF($C25="Christopher Lobo",_xlfn.XLOOKUP($B25,PROSPER_Lobo!$1:$1,PROSPER_Lobo!$64:$64,""),
IF($C25="Naren Baliga",_xlfn.XLOOKUP($B25,PROSPER_Baliga!$1:$1,PROSPER_Baliga!$64:$64,""),
IF($C25="Thorsten Huhn",_xlfn.XLOOKUP($B25,PROSPER_Huhn!$1:$1,PROSPER_Huhn!$64:$64,""),
IF($C25="Nick Hull",_xlfn.XLOOKUP($B25,PROSPER_Hull!$1:$1,PROSPER_Hull!$64:$64,""),
IF($C25="Monika Kotwani",_xlfn.XLOOKUP($B25,PROSPER_Kotwani!$1:$1,PROSPER_Kotwani!$64:$64,""),
IF($C25="Jonathan Wellner",_xlfn.XLOOKUP($B25,PROSPER_Wellner!$1:$1,PROSPER_Wellner!$64:$64,""),
IF($C25="Travis Harvey",_xlfn.XLOOKUP($B25,PROSPER_Harvey!$1:$1,PROSPER_Harvey!$64:$64,""),"")))))))="","",
IF($C25="Christopher Lobo",_xlfn.XLOOKUP($B25,PROSPER_Lobo!$1:$1,PROSPER_Lobo!$64:$64,""),
IF($C25="Naren Baliga",_xlfn.XLOOKUP($B25,PROSPER_Baliga!$1:$1,PROSPER_Baliga!$64:$64,""),
IF($C25="Thorsten Huhn",_xlfn.XLOOKUP($B25,PROSPER_Huhn!$1:$1,PROSPER_Huhn!$64:$64,""),
IF($C25="Nick Hull",_xlfn.XLOOKUP($B25,PROSPER_Hull!$1:$1,PROSPER_Hull!$64:$64,""),
IF($C25="Monika Kotwani",_xlfn.XLOOKUP($B25,PROSPER_Kotwani!$1:$1,PROSPER_Kotwani!$64:$64,""),
IF($C25="Jonathan Wellner",_xlfn.XLOOKUP($B25,PROSPER_Wellner!$1:$1,PROSPER_Wellner!$64:$64,""),
IF($C25="Travis Harvey",_xlfn.XLOOKUP($B25,PROSPER_Harvey!$1:$1,PROSPER_Harvey!$64:$64,""),"")))))))))</f>
        <v>No Score</v>
      </c>
      <c r="ID25" s="138" t="str">
        <f>IF(IF(IF($C25="Christopher Lobo",_xlfn.XLOOKUP($B25,PROSPER_Lobo!$1:$1,PROSPER_Lobo!$65:$65,""),
IF($C25="Naren Baliga",_xlfn.XLOOKUP($B25,PROSPER_Baliga!$1:$1,PROSPER_Baliga!$65:$65,""),
IF($C25="Thorsten Huhn",_xlfn.XLOOKUP($B25,PROSPER_Huhn!$1:$1,PROSPER_Huhn!$65:$65,""),
IF($C25="Nick Hull",_xlfn.XLOOKUP($B25,PROSPER_Hull!$1:$1,PROSPER_Hull!$65:$65,""),
IF($C25="Monika Kotwani",_xlfn.XLOOKUP($B25,PROSPER_Kotwani!$1:$1,PROSPER_Kotwani!$65:$65,""),
IF($C25="Jonathan Wellner",_xlfn.XLOOKUP($B25,PROSPER_Wellner!$1:$1,PROSPER_Wellner!$65:$65,""),
IF($C25="Travis Harvey",_xlfn.XLOOKUP($B25,PROSPER_Harvey!$1:$1,PROSPER_Harvey!$65:$65,""),"")))))))="","",
IF($C25="Christopher Lobo",_xlfn.XLOOKUP($B25,PROSPER_Lobo!$1:$1,PROSPER_Lobo!$65:$65,""),
IF($C25="Naren Baliga",_xlfn.XLOOKUP($B25,PROSPER_Baliga!$1:$1,PROSPER_Baliga!$65:$65,""),
IF($C25="Thorsten Huhn",_xlfn.XLOOKUP($B25,PROSPER_Huhn!$1:$1,PROSPER_Huhn!$65:$65,""),
IF($C25="Nick Hull",_xlfn.XLOOKUP($B25,PROSPER_Hull!$1:$1,PROSPER_Hull!$65:$65,""),
IF($C25="Monika Kotwani",_xlfn.XLOOKUP($B25,PROSPER_Kotwani!$1:$1,PROSPER_Kotwani!$65:$65,""),
IF($C25="Jonathan Wellner",_xlfn.XLOOKUP($B25,PROSPER_Wellner!$1:$1,PROSPER_Wellner!$65:$65,""),
IF($C25="Travis Harvey",_xlfn.XLOOKUP($B25,PROSPER_Harvey!$1:$1,PROSPER_Harvey!$65:$65,""),""))))))))="","No Comment",IF(IF($C25="Christopher Lobo",_xlfn.XLOOKUP($B25,PROSPER_Lobo!$1:$1,PROSPER_Lobo!$65:$65,""),
IF($C25="Naren Baliga",_xlfn.XLOOKUP($B25,PROSPER_Baliga!$1:$1,PROSPER_Baliga!$65:$65,""),
IF($C25="Thorsten Huhn",_xlfn.XLOOKUP($B25,PROSPER_Huhn!$1:$1,PROSPER_Huhn!$65:$65,""),
IF($C25="Nick Hull",_xlfn.XLOOKUP($B25,PROSPER_Hull!$1:$1,PROSPER_Hull!$65:$65,""),
IF($C25="Monika Kotwani",_xlfn.XLOOKUP($B25,PROSPER_Kotwani!$1:$1,PROSPER_Kotwani!$65:$65,""),
IF($C25="Jonathan Wellner",_xlfn.XLOOKUP($B25,PROSPER_Wellner!$1:$1,PROSPER_Wellner!$65:$65,""),
IF($C25="Travis Harvey",_xlfn.XLOOKUP($B25,PROSPER_Harvey!$1:$1,PROSPER_Harvey!$65:$65,""),"")))))))="","",
IF($C25="Christopher Lobo",_xlfn.XLOOKUP($B25,PROSPER_Lobo!$1:$1,PROSPER_Lobo!$65:$65,""),
IF($C25="Naren Baliga",_xlfn.XLOOKUP($B25,PROSPER_Baliga!$1:$1,PROSPER_Baliga!$65:$65,""),
IF($C25="Thorsten Huhn",_xlfn.XLOOKUP($B25,PROSPER_Huhn!$1:$1,PROSPER_Huhn!$65:$65,""),
IF($C25="Nick Hull",_xlfn.XLOOKUP($B25,PROSPER_Hull!$1:$1,PROSPER_Hull!$65:$65,""),
IF($C25="Monika Kotwani",_xlfn.XLOOKUP($B25,PROSPER_Kotwani!$1:$1,PROSPER_Kotwani!$65:$65,""),
IF($C25="Jonathan Wellner",_xlfn.XLOOKUP($B25,PROSPER_Wellner!$1:$1,PROSPER_Wellner!$65:$65,""),
IF($C25="Travis Harvey",_xlfn.XLOOKUP($B25,PROSPER_Harvey!$1:$1,PROSPER_Harvey!$65:$65,""),"")))))))))</f>
        <v>No Comment</v>
      </c>
      <c r="IE25" s="188" t="str">
        <f t="shared" si="210"/>
        <v>N/A</v>
      </c>
      <c r="IF25" s="135" t="str">
        <f>_xlfn.XLOOKUP(B25,PROSPERInitial_Query!$E:$E,PROSPERInitial_Query!$AO:$AO,"",,-1)</f>
        <v/>
      </c>
      <c r="IG25" s="136" t="str">
        <f t="shared" si="106"/>
        <v>Jarvis Richardson4 - SuccessP&amp;L Management</v>
      </c>
      <c r="IH25" s="136" t="str">
        <f>_xlfn.XLOOKUP(IG25,PROSPERDelta_Query!BK:BK,PROSPERDelta_Query!BB:BB,"",,-1)</f>
        <v/>
      </c>
      <c r="II25" s="137" t="str">
        <f t="shared" si="211"/>
        <v>N/A</v>
      </c>
      <c r="IJ25" s="137" t="str">
        <f>IF(IF(IF($C25="Christopher Lobo",_xlfn.XLOOKUP($B25,PROSPER_Lobo!$1:$1,PROSPER_Lobo!$66:$66,""),
IF($C25="Naren Baliga",_xlfn.XLOOKUP($B25,PROSPER_Baliga!$1:$1,PROSPER_Baliga!$66:$66,""),
IF($C25="Thorsten Huhn",_xlfn.XLOOKUP($B25,PROSPER_Huhn!$1:$1,PROSPER_Huhn!$66:$66,""),
IF($C25="Nick Hull",_xlfn.XLOOKUP($B25,PROSPER_Hull!$1:$1,PROSPER_Hull!$66:$66,""),
IF($C25="Monika Kotwani",_xlfn.XLOOKUP($B25,PROSPER_Kotwani!$1:$1,PROSPER_Kotwani!$66:$66,""),
IF($C25="Jonathan Wellner",_xlfn.XLOOKUP($B25,PROSPER_Wellner!$1:$1,PROSPER_Wellner!$66:$66,""),
IF($C25="Travis Harvey",_xlfn.XLOOKUP($B25,PROSPER_Harvey!$1:$1,PROSPER_Harvey!$66:$66,""),"")))))))="","",
IF($C25="Christopher Lobo",_xlfn.XLOOKUP($B25,PROSPER_Lobo!$1:$1,PROSPER_Lobo!$66:$66,""),
IF($C25="Naren Baliga",_xlfn.XLOOKUP($B25,PROSPER_Baliga!$1:$1,PROSPER_Baliga!$66:$66,""),
IF($C25="Thorsten Huhn",_xlfn.XLOOKUP($B25,PROSPER_Huhn!$1:$1,PROSPER_Huhn!$66:$66,""),
IF($C25="Nick Hull",_xlfn.XLOOKUP($B25,PROSPER_Hull!$1:$1,PROSPER_Hull!$66:$66,""),
IF($C25="Monika Kotwani",_xlfn.XLOOKUP($B25,PROSPER_Kotwani!$1:$1,PROSPER_Kotwani!$66:$66,""),
IF($C25="Jonathan Wellner",_xlfn.XLOOKUP($B25,PROSPER_Wellner!$1:$1,PROSPER_Wellner!$66:$66,""),
IF($C25="Travis Harvey",_xlfn.XLOOKUP($B25,PROSPER_Harvey!$1:$1,PROSPER_Harvey!$66:$66,""),""))))))))="","No Score",IF(IF($C25="Christopher Lobo",_xlfn.XLOOKUP($B25,PROSPER_Lobo!$1:$1,PROSPER_Lobo!$66:$66,""),
IF($C25="Naren Baliga",_xlfn.XLOOKUP($B25,PROSPER_Baliga!$1:$1,PROSPER_Baliga!$66:$66,""),
IF($C25="Thorsten Huhn",_xlfn.XLOOKUP($B25,PROSPER_Huhn!$1:$1,PROSPER_Huhn!$66:$66,""),
IF($C25="Nick Hull",_xlfn.XLOOKUP($B25,PROSPER_Hull!$1:$1,PROSPER_Hull!$66:$66,""),
IF($C25="Monika Kotwani",_xlfn.XLOOKUP($B25,PROSPER_Kotwani!$1:$1,PROSPER_Kotwani!$66:$66,""),
IF($C25="Jonathan Wellner",_xlfn.XLOOKUP($B25,PROSPER_Wellner!$1:$1,PROSPER_Wellner!$66:$66,""),
IF($C25="Travis Harvey",_xlfn.XLOOKUP($B25,PROSPER_Harvey!$1:$1,PROSPER_Harvey!$66:$66,""),"")))))))="","",
IF($C25="Christopher Lobo",_xlfn.XLOOKUP($B25,PROSPER_Lobo!$1:$1,PROSPER_Lobo!$66:$66,""),
IF($C25="Naren Baliga",_xlfn.XLOOKUP($B25,PROSPER_Baliga!$1:$1,PROSPER_Baliga!$66:$66,""),
IF($C25="Thorsten Huhn",_xlfn.XLOOKUP($B25,PROSPER_Huhn!$1:$1,PROSPER_Huhn!$66:$66,""),
IF($C25="Nick Hull",_xlfn.XLOOKUP($B25,PROSPER_Hull!$1:$1,PROSPER_Hull!$66:$66,""),
IF($C25="Monika Kotwani",_xlfn.XLOOKUP($B25,PROSPER_Kotwani!$1:$1,PROSPER_Kotwani!$66:$66,""),
IF($C25="Jonathan Wellner",_xlfn.XLOOKUP($B25,PROSPER_Wellner!$1:$1,PROSPER_Wellner!$66:$66,""),
IF($C25="Travis Harvey",_xlfn.XLOOKUP($B25,PROSPER_Harvey!$1:$1,PROSPER_Harvey!$66:$66,""),"")))))))))</f>
        <v>No Score</v>
      </c>
      <c r="IK25" s="138" t="str">
        <f>IF(IF(IF($C25="Christopher Lobo",_xlfn.XLOOKUP($B25,PROSPER_Lobo!$1:$1,PROSPER_Lobo!$67:$67,""),
IF($C25="Naren Baliga",_xlfn.XLOOKUP($B25,PROSPER_Baliga!$1:$1,PROSPER_Baliga!$67:$67,""),
IF($C25="Thorsten Huhn",_xlfn.XLOOKUP($B25,PROSPER_Huhn!$1:$1,PROSPER_Huhn!$67:$67,""),
IF($C25="Nick Hull",_xlfn.XLOOKUP($B25,PROSPER_Hull!$1:$1,PROSPER_Hull!$67:$67,""),
IF($C25="Monika Kotwani",_xlfn.XLOOKUP($B25,PROSPER_Kotwani!$1:$1,PROSPER_Kotwani!$67:$67,""),
IF($C25="Jonathan Wellner",_xlfn.XLOOKUP($B25,PROSPER_Wellner!$1:$1,PROSPER_Wellner!$67:$67,""),
IF($C25="Travis Harvey",_xlfn.XLOOKUP($B25,PROSPER_Harvey!$1:$1,PROSPER_Harvey!$67:$67,""),"")))))))="","",
IF($C25="Christopher Lobo",_xlfn.XLOOKUP($B25,PROSPER_Lobo!$1:$1,PROSPER_Lobo!$67:$67,""),
IF($C25="Naren Baliga",_xlfn.XLOOKUP($B25,PROSPER_Baliga!$1:$1,PROSPER_Baliga!$67:$67,""),
IF($C25="Thorsten Huhn",_xlfn.XLOOKUP($B25,PROSPER_Huhn!$1:$1,PROSPER_Huhn!$67:$67,""),
IF($C25="Nick Hull",_xlfn.XLOOKUP($B25,PROSPER_Hull!$1:$1,PROSPER_Hull!$67:$67,""),
IF($C25="Monika Kotwani",_xlfn.XLOOKUP($B25,PROSPER_Kotwani!$1:$1,PROSPER_Kotwani!$67:$67,""),
IF($C25="Jonathan Wellner",_xlfn.XLOOKUP($B25,PROSPER_Wellner!$1:$1,PROSPER_Wellner!$67:$67,""),
IF($C25="Travis Harvey",_xlfn.XLOOKUP($B25,PROSPER_Harvey!$1:$1,PROSPER_Harvey!$67:$67,""),""))))))))="","No Comment",IF(IF($C25="Christopher Lobo",_xlfn.XLOOKUP($B25,PROSPER_Lobo!$1:$1,PROSPER_Lobo!$67:$67,""),
IF($C25="Naren Baliga",_xlfn.XLOOKUP($B25,PROSPER_Baliga!$1:$1,PROSPER_Baliga!$67:$67,""),
IF($C25="Thorsten Huhn",_xlfn.XLOOKUP($B25,PROSPER_Huhn!$1:$1,PROSPER_Huhn!$67:$67,""),
IF($C25="Nick Hull",_xlfn.XLOOKUP($B25,PROSPER_Hull!$1:$1,PROSPER_Hull!$67:$67,""),
IF($C25="Monika Kotwani",_xlfn.XLOOKUP($B25,PROSPER_Kotwani!$1:$1,PROSPER_Kotwani!$67:$67,""),
IF($C25="Jonathan Wellner",_xlfn.XLOOKUP($B25,PROSPER_Wellner!$1:$1,PROSPER_Wellner!$67:$67,""),
IF($C25="Travis Harvey",_xlfn.XLOOKUP($B25,PROSPER_Harvey!$1:$1,PROSPER_Harvey!$67:$67,""),"")))))))="","",
IF($C25="Christopher Lobo",_xlfn.XLOOKUP($B25,PROSPER_Lobo!$1:$1,PROSPER_Lobo!$67:$67,""),
IF($C25="Naren Baliga",_xlfn.XLOOKUP($B25,PROSPER_Baliga!$1:$1,PROSPER_Baliga!$67:$67,""),
IF($C25="Thorsten Huhn",_xlfn.XLOOKUP($B25,PROSPER_Huhn!$1:$1,PROSPER_Huhn!$67:$67,""),
IF($C25="Nick Hull",_xlfn.XLOOKUP($B25,PROSPER_Hull!$1:$1,PROSPER_Hull!$67:$67,""),
IF($C25="Monika Kotwani",_xlfn.XLOOKUP($B25,PROSPER_Kotwani!$1:$1,PROSPER_Kotwani!$67:$67,""),
IF($C25="Jonathan Wellner",_xlfn.XLOOKUP($B25,PROSPER_Wellner!$1:$1,PROSPER_Wellner!$67:$67,""),
IF($C25="Travis Harvey",_xlfn.XLOOKUP($B25,PROSPER_Harvey!$1:$1,PROSPER_Harvey!$67:$67,""),"")))))))))</f>
        <v>No Comment</v>
      </c>
      <c r="IL25" s="188" t="str">
        <f t="shared" si="212"/>
        <v>N/A</v>
      </c>
      <c r="IM25" s="135" t="str">
        <f>_xlfn.XLOOKUP(B25,PROSPERInitial_Query!$E:$E,PROSPERInitial_Query!$AP:$AP,"",,-1)</f>
        <v/>
      </c>
      <c r="IN25" s="136" t="str">
        <f t="shared" si="109"/>
        <v>Jarvis Richardson4 - SuccessService Plan Management (PE)</v>
      </c>
      <c r="IO25" s="136" t="str">
        <f>_xlfn.XLOOKUP(IN25,PROSPERDelta_Query!BK:BK,PROSPERDelta_Query!BC:BC,"",,-1)</f>
        <v/>
      </c>
      <c r="IP25" s="137" t="str">
        <f t="shared" si="213"/>
        <v>N/A</v>
      </c>
      <c r="IQ25" s="137" t="str">
        <f>IF(IF(IF($C25="Christopher Lobo",_xlfn.XLOOKUP($B25,PROSPER_Lobo!$1:$1,PROSPER_Lobo!$68:$68,""),
IF($C25="Naren Baliga",_xlfn.XLOOKUP($B25,PROSPER_Baliga!$1:$1,PROSPER_Baliga!$68:$68,""),
IF($C25="Thorsten Huhn",_xlfn.XLOOKUP($B25,PROSPER_Huhn!$1:$1,PROSPER_Huhn!$68:$68,""),
IF($C25="Nick Hull",_xlfn.XLOOKUP($B25,PROSPER_Hull!$1:$1,PROSPER_Hull!$68:$68,""),
IF($C25="Monika Kotwani",_xlfn.XLOOKUP($B25,PROSPER_Kotwani!$1:$1,PROSPER_Kotwani!$68:$68,""),
IF($C25="Jonathan Wellner",_xlfn.XLOOKUP($B25,PROSPER_Wellner!$1:$1,PROSPER_Wellner!$68:$68,""),
IF($C25="Travis Harvey",_xlfn.XLOOKUP($B25,PROSPER_Harvey!$1:$1,PROSPER_Harvey!$68:$68,""),"")))))))="","",
IF($C25="Christopher Lobo",_xlfn.XLOOKUP($B25,PROSPER_Lobo!$1:$1,PROSPER_Lobo!$68:$68,""),
IF($C25="Naren Baliga",_xlfn.XLOOKUP($B25,PROSPER_Baliga!$1:$1,PROSPER_Baliga!$68:$68,""),
IF($C25="Thorsten Huhn",_xlfn.XLOOKUP($B25,PROSPER_Huhn!$1:$1,PROSPER_Huhn!$68:$68,""),
IF($C25="Nick Hull",_xlfn.XLOOKUP($B25,PROSPER_Hull!$1:$1,PROSPER_Hull!$68:$68,""),
IF($C25="Monika Kotwani",_xlfn.XLOOKUP($B25,PROSPER_Kotwani!$1:$1,PROSPER_Kotwani!$68:$68,""),
IF($C25="Jonathan Wellner",_xlfn.XLOOKUP($B25,PROSPER_Wellner!$1:$1,PROSPER_Wellner!$68:$68,""),
IF($C25="Travis Harvey",_xlfn.XLOOKUP($B25,PROSPER_Harvey!$1:$1,PROSPER_Harvey!$68:$68,""),""))))))))="","No Score",IF(IF($C25="Christopher Lobo",_xlfn.XLOOKUP($B25,PROSPER_Lobo!$1:$1,PROSPER_Lobo!$68:$68,""),
IF($C25="Naren Baliga",_xlfn.XLOOKUP($B25,PROSPER_Baliga!$1:$1,PROSPER_Baliga!$68:$68,""),
IF($C25="Thorsten Huhn",_xlfn.XLOOKUP($B25,PROSPER_Huhn!$1:$1,PROSPER_Huhn!$68:$68,""),
IF($C25="Nick Hull",_xlfn.XLOOKUP($B25,PROSPER_Hull!$1:$1,PROSPER_Hull!$68:$68,""),
IF($C25="Monika Kotwani",_xlfn.XLOOKUP($B25,PROSPER_Kotwani!$1:$1,PROSPER_Kotwani!$68:$68,""),
IF($C25="Jonathan Wellner",_xlfn.XLOOKUP($B25,PROSPER_Wellner!$1:$1,PROSPER_Wellner!$68:$68,""),
IF($C25="Travis Harvey",_xlfn.XLOOKUP($B25,PROSPER_Harvey!$1:$1,PROSPER_Harvey!$68:$68,""),"")))))))="","",
IF($C25="Christopher Lobo",_xlfn.XLOOKUP($B25,PROSPER_Lobo!$1:$1,PROSPER_Lobo!$68:$68,""),
IF($C25="Naren Baliga",_xlfn.XLOOKUP($B25,PROSPER_Baliga!$1:$1,PROSPER_Baliga!$68:$68,""),
IF($C25="Thorsten Huhn",_xlfn.XLOOKUP($B25,PROSPER_Huhn!$1:$1,PROSPER_Huhn!$68:$68,""),
IF($C25="Nick Hull",_xlfn.XLOOKUP($B25,PROSPER_Hull!$1:$1,PROSPER_Hull!$68:$68,""),
IF($C25="Monika Kotwani",_xlfn.XLOOKUP($B25,PROSPER_Kotwani!$1:$1,PROSPER_Kotwani!$68:$68,""),
IF($C25="Jonathan Wellner",_xlfn.XLOOKUP($B25,PROSPER_Wellner!$1:$1,PROSPER_Wellner!$68:$68,""),
IF($C25="Travis Harvey",_xlfn.XLOOKUP($B25,PROSPER_Harvey!$1:$1,PROSPER_Harvey!$68:$68,""),"")))))))))</f>
        <v>No Score</v>
      </c>
      <c r="IR25" s="138" t="str">
        <f>IF(IF(IF($C25="Christopher Lobo",_xlfn.XLOOKUP($B25,PROSPER_Lobo!$1:$1,PROSPER_Lobo!$69:$69,""),
IF($C25="Naren Baliga",_xlfn.XLOOKUP($B25,PROSPER_Baliga!$1:$1,PROSPER_Baliga!$69:$69,""),
IF($C25="Thorsten Huhn",_xlfn.XLOOKUP($B25,PROSPER_Huhn!$1:$1,PROSPER_Huhn!$69:$69,""),
IF($C25="Nick Hull",_xlfn.XLOOKUP($B25,PROSPER_Hull!$1:$1,PROSPER_Hull!$69:$69,""),
IF($C25="Monika Kotwani",_xlfn.XLOOKUP($B25,PROSPER_Kotwani!$1:$1,PROSPER_Kotwani!$69:$69,""),
IF($C25="Jonathan Wellner",_xlfn.XLOOKUP($B25,PROSPER_Wellner!$1:$1,PROSPER_Wellner!$69:$69,""),
IF($C25="Travis Harvey",_xlfn.XLOOKUP($B25,PROSPER_Harvey!$1:$1,PROSPER_Harvey!$69:$69,""),"")))))))="","",
IF($C25="Christopher Lobo",_xlfn.XLOOKUP($B25,PROSPER_Lobo!$1:$1,PROSPER_Lobo!$69:$69,""),
IF($C25="Naren Baliga",_xlfn.XLOOKUP($B25,PROSPER_Baliga!$1:$1,PROSPER_Baliga!$69:$69,""),
IF($C25="Thorsten Huhn",_xlfn.XLOOKUP($B25,PROSPER_Huhn!$1:$1,PROSPER_Huhn!$69:$69,""),
IF($C25="Nick Hull",_xlfn.XLOOKUP($B25,PROSPER_Hull!$1:$1,PROSPER_Hull!$69:$69,""),
IF($C25="Monika Kotwani",_xlfn.XLOOKUP($B25,PROSPER_Kotwani!$1:$1,PROSPER_Kotwani!$69:$69,""),
IF($C25="Jonathan Wellner",_xlfn.XLOOKUP($B25,PROSPER_Wellner!$1:$1,PROSPER_Wellner!$69:$69,""),
IF($C25="Travis Harvey",_xlfn.XLOOKUP($B25,PROSPER_Harvey!$1:$1,PROSPER_Harvey!$69:$69,""),""))))))))="","No Comment",IF(IF($C25="Christopher Lobo",_xlfn.XLOOKUP($B25,PROSPER_Lobo!$1:$1,PROSPER_Lobo!$69:$69,""),
IF($C25="Naren Baliga",_xlfn.XLOOKUP($B25,PROSPER_Baliga!$1:$1,PROSPER_Baliga!$69:$69,""),
IF($C25="Thorsten Huhn",_xlfn.XLOOKUP($B25,PROSPER_Huhn!$1:$1,PROSPER_Huhn!$69:$69,""),
IF($C25="Nick Hull",_xlfn.XLOOKUP($B25,PROSPER_Hull!$1:$1,PROSPER_Hull!$69:$69,""),
IF($C25="Monika Kotwani",_xlfn.XLOOKUP($B25,PROSPER_Kotwani!$1:$1,PROSPER_Kotwani!$69:$69,""),
IF($C25="Jonathan Wellner",_xlfn.XLOOKUP($B25,PROSPER_Wellner!$1:$1,PROSPER_Wellner!$69:$69,""),
IF($C25="Travis Harvey",_xlfn.XLOOKUP($B25,PROSPER_Harvey!$1:$1,PROSPER_Harvey!$69:$69,""),"")))))))="","",
IF($C25="Christopher Lobo",_xlfn.XLOOKUP($B25,PROSPER_Lobo!$1:$1,PROSPER_Lobo!$69:$69,""),
IF($C25="Naren Baliga",_xlfn.XLOOKUP($B25,PROSPER_Baliga!$1:$1,PROSPER_Baliga!$69:$69,""),
IF($C25="Thorsten Huhn",_xlfn.XLOOKUP($B25,PROSPER_Huhn!$1:$1,PROSPER_Huhn!$69:$69,""),
IF($C25="Nick Hull",_xlfn.XLOOKUP($B25,PROSPER_Hull!$1:$1,PROSPER_Hull!$69:$69,""),
IF($C25="Monika Kotwani",_xlfn.XLOOKUP($B25,PROSPER_Kotwani!$1:$1,PROSPER_Kotwani!$69:$69,""),
IF($C25="Jonathan Wellner",_xlfn.XLOOKUP($B25,PROSPER_Wellner!$1:$1,PROSPER_Wellner!$69:$69,""),
IF($C25="Travis Harvey",_xlfn.XLOOKUP($B25,PROSPER_Harvey!$1:$1,PROSPER_Harvey!$69:$69,""),"")))))))))</f>
        <v>No Comment</v>
      </c>
      <c r="IS25" s="188" t="str">
        <f t="shared" si="214"/>
        <v>N/A</v>
      </c>
      <c r="IT25" s="187" t="str">
        <f t="shared" si="215"/>
        <v>N/A</v>
      </c>
      <c r="IU25" s="128" t="str">
        <f t="shared" si="216"/>
        <v>N/A</v>
      </c>
      <c r="IV25" s="188" t="str">
        <f t="shared" si="217"/>
        <v>N/A</v>
      </c>
      <c r="IW25" s="139">
        <f>_xlfn.XLOOKUP($B25,Vlookups_Local!B:B,Vlookups_Local!F:F)</f>
        <v>0.48257372654155495</v>
      </c>
      <c r="IX25" s="140">
        <f>_xlfn.XLOOKUP($B25,Vlookups_Local!B:B,Vlookups_Local!G:G)</f>
        <v>0.48257372654155495</v>
      </c>
      <c r="IY25" s="140">
        <f>_xlfn.XLOOKUP($B25,Vlookups_Local!B:B,Vlookups_Local!H:H)</f>
        <v>0</v>
      </c>
      <c r="IZ25" s="141">
        <f t="shared" si="218"/>
        <v>4.8257372654155493</v>
      </c>
      <c r="JA25" s="142">
        <f>_xlfn.XLOOKUP($B25,LevelUp_Query!A:A,LevelUp_Query!C:C,"")</f>
        <v>135</v>
      </c>
      <c r="JB25" s="143" t="str">
        <f>_xlfn.XLOOKUP($B25,LevelUp_Query!A:A,LevelUp_Query!F:F,"")</f>
        <v>Peak 2 - Vinson</v>
      </c>
      <c r="JC25" s="143">
        <f>_xlfn.XLOOKUP($B25,LevelUp_Query!A:A,LevelUp_Query!E:E,"")</f>
        <v>0</v>
      </c>
      <c r="JD25" s="141">
        <f t="shared" si="219"/>
        <v>0</v>
      </c>
      <c r="JE25" s="144" t="str">
        <f>_xlfn.XLOOKUP(B25,PROSPERInitial_Query!$E:$E,PROSPERInitial_Query!$AQ:$AQ,"",,-1)</f>
        <v/>
      </c>
      <c r="JF25" s="136" t="str">
        <f t="shared" si="117"/>
        <v>Jarvis Richardson7 - ResponsibilityGiving Back (L&amp;L)</v>
      </c>
      <c r="JG25" s="136" t="str">
        <f>_xlfn.XLOOKUP(JF25,PROSPERDelta_Query!BK:BK,PROSPERDelta_Query!BE:BE,"",,-1)</f>
        <v/>
      </c>
      <c r="JH25" s="137" t="str">
        <f t="shared" si="220"/>
        <v>N/A</v>
      </c>
      <c r="JI25" s="137" t="str">
        <f>IF(IF(IF($C25="Christopher Lobo",_xlfn.XLOOKUP($B25,PROSPER_Lobo!$1:$1,PROSPER_Lobo!$70:$70,""),
IF($C25="Naren Baliga",_xlfn.XLOOKUP($B25,PROSPER_Baliga!$1:$1,PROSPER_Baliga!$70:$70,""),
IF($C25="Thorsten Huhn",_xlfn.XLOOKUP($B25,PROSPER_Huhn!$1:$1,PROSPER_Huhn!$70:$70,""),
IF($C25="Nick Hull",_xlfn.XLOOKUP($B25,PROSPER_Hull!$1:$1,PROSPER_Hull!$70:$70,""),
IF($C25="Monika Kotwani",_xlfn.XLOOKUP($B25,PROSPER_Kotwani!$1:$1,PROSPER_Kotwani!$70:$70,""),
IF($C25="Jonathan Wellner",_xlfn.XLOOKUP($B25,PROSPER_Wellner!$1:$1,PROSPER_Wellner!$70:$70,""),
IF($C25="Travis Harvey",_xlfn.XLOOKUP($B25,PROSPER_Harvey!$1:$1,PROSPER_Harvey!$70:$70,""),"")))))))="","",
IF($C25="Christopher Lobo",_xlfn.XLOOKUP($B25,PROSPER_Lobo!$1:$1,PROSPER_Lobo!$70:$70,""),
IF($C25="Naren Baliga",_xlfn.XLOOKUP($B25,PROSPER_Baliga!$1:$1,PROSPER_Baliga!$70:$70,""),
IF($C25="Thorsten Huhn",_xlfn.XLOOKUP($B25,PROSPER_Huhn!$1:$1,PROSPER_Huhn!$70:$70,""),
IF($C25="Nick Hull",_xlfn.XLOOKUP($B25,PROSPER_Hull!$1:$1,PROSPER_Hull!$70:$70,""),
IF($C25="Monika Kotwani",_xlfn.XLOOKUP($B25,PROSPER_Kotwani!$1:$1,PROSPER_Kotwani!$70:$70,""),
IF($C25="Jonathan Wellner",_xlfn.XLOOKUP($B25,PROSPER_Wellner!$1:$1,PROSPER_Wellner!$70:$70,""),
IF($C25="Travis Harvey",_xlfn.XLOOKUP($B25,PROSPER_Harvey!$1:$1,PROSPER_Harvey!$70:$70,""),""))))))))="","No Score",IF(IF($C25="Christopher Lobo",_xlfn.XLOOKUP($B25,PROSPER_Lobo!$1:$1,PROSPER_Lobo!$70:$70,""),
IF($C25="Naren Baliga",_xlfn.XLOOKUP($B25,PROSPER_Baliga!$1:$1,PROSPER_Baliga!$70:$70,""),
IF($C25="Thorsten Huhn",_xlfn.XLOOKUP($B25,PROSPER_Huhn!$1:$1,PROSPER_Huhn!$70:$70,""),
IF($C25="Nick Hull",_xlfn.XLOOKUP($B25,PROSPER_Hull!$1:$1,PROSPER_Hull!$70:$70,""),
IF($C25="Monika Kotwani",_xlfn.XLOOKUP($B25,PROSPER_Kotwani!$1:$1,PROSPER_Kotwani!$70:$70,""),
IF($C25="Jonathan Wellner",_xlfn.XLOOKUP($B25,PROSPER_Wellner!$1:$1,PROSPER_Wellner!$70:$70,""),
IF($C25="Travis Harvey",_xlfn.XLOOKUP($B25,PROSPER_Harvey!$1:$1,PROSPER_Harvey!$70:$70,""),"")))))))="","",
IF($C25="Christopher Lobo",_xlfn.XLOOKUP($B25,PROSPER_Lobo!$1:$1,PROSPER_Lobo!$70:$70,""),
IF($C25="Naren Baliga",_xlfn.XLOOKUP($B25,PROSPER_Baliga!$1:$1,PROSPER_Baliga!$70:$70,""),
IF($C25="Thorsten Huhn",_xlfn.XLOOKUP($B25,PROSPER_Huhn!$1:$1,PROSPER_Huhn!$70:$70,""),
IF($C25="Nick Hull",_xlfn.XLOOKUP($B25,PROSPER_Hull!$1:$1,PROSPER_Hull!$70:$70,""),
IF($C25="Monika Kotwani",_xlfn.XLOOKUP($B25,PROSPER_Kotwani!$1:$1,PROSPER_Kotwani!$70:$70,""),
IF($C25="Jonathan Wellner",_xlfn.XLOOKUP($B25,PROSPER_Wellner!$1:$1,PROSPER_Wellner!$70:$70,""),
IF($C25="Travis Harvey",_xlfn.XLOOKUP($B25,PROSPER_Harvey!$1:$1,PROSPER_Harvey!$70:$70,""),"")))))))))</f>
        <v>No Score</v>
      </c>
      <c r="JJ25" s="138" t="str">
        <f>IF(IF(IF($C25="Christopher Lobo",_xlfn.XLOOKUP($B25,PROSPER_Lobo!$1:$1,PROSPER_Lobo!$71:$71,""),
IF($C25="Naren Baliga",_xlfn.XLOOKUP($B25,PROSPER_Baliga!$1:$1,PROSPER_Baliga!$71:$71,""),
IF($C25="Thorsten Huhn",_xlfn.XLOOKUP($B25,PROSPER_Huhn!$1:$1,PROSPER_Huhn!$71:$71,""),
IF($C25="Nick Hull",_xlfn.XLOOKUP($B25,PROSPER_Hull!$1:$1,PROSPER_Hull!$71:$71,""),
IF($C25="Monika Kotwani",_xlfn.XLOOKUP($B25,PROSPER_Kotwani!$1:$1,PROSPER_Kotwani!$71:$71,""),
IF($C25="Jonathan Wellner",_xlfn.XLOOKUP($B25,PROSPER_Wellner!$1:$1,PROSPER_Wellner!$71:$71,""),
IF($C25="Travis Harvey",_xlfn.XLOOKUP($B25,PROSPER_Harvey!$1:$1,PROSPER_Harvey!$71:$71,""),"")))))))="","",
IF($C25="Christopher Lobo",_xlfn.XLOOKUP($B25,PROSPER_Lobo!$1:$1,PROSPER_Lobo!$71:$71,""),
IF($C25="Naren Baliga",_xlfn.XLOOKUP($B25,PROSPER_Baliga!$1:$1,PROSPER_Baliga!$71:$71,""),
IF($C25="Thorsten Huhn",_xlfn.XLOOKUP($B25,PROSPER_Huhn!$1:$1,PROSPER_Huhn!$71:$71,""),
IF($C25="Nick Hull",_xlfn.XLOOKUP($B25,PROSPER_Hull!$1:$1,PROSPER_Hull!$71:$71,""),
IF($C25="Monika Kotwani",_xlfn.XLOOKUP($B25,PROSPER_Kotwani!$1:$1,PROSPER_Kotwani!$71:$71,""),
IF($C25="Jonathan Wellner",_xlfn.XLOOKUP($B25,PROSPER_Wellner!$1:$1,PROSPER_Wellner!$71:$71,""),
IF($C25="Travis Harvey",_xlfn.XLOOKUP($B25,PROSPER_Harvey!$1:$1,PROSPER_Harvey!$71:$71,""),""))))))))="","No Comment",IF(IF($C25="Christopher Lobo",_xlfn.XLOOKUP($B25,PROSPER_Lobo!$1:$1,PROSPER_Lobo!$71:$71,""),
IF($C25="Naren Baliga",_xlfn.XLOOKUP($B25,PROSPER_Baliga!$1:$1,PROSPER_Baliga!$71:$71,""),
IF($C25="Thorsten Huhn",_xlfn.XLOOKUP($B25,PROSPER_Huhn!$1:$1,PROSPER_Huhn!$71:$71,""),
IF($C25="Nick Hull",_xlfn.XLOOKUP($B25,PROSPER_Hull!$1:$1,PROSPER_Hull!$71:$71,""),
IF($C25="Monika Kotwani",_xlfn.XLOOKUP($B25,PROSPER_Kotwani!$1:$1,PROSPER_Kotwani!$71:$71,""),
IF($C25="Jonathan Wellner",_xlfn.XLOOKUP($B25,PROSPER_Wellner!$1:$1,PROSPER_Wellner!$71:$71,""),
IF($C25="Travis Harvey",_xlfn.XLOOKUP($B25,PROSPER_Harvey!$1:$1,PROSPER_Harvey!$71:$71,""),"")))))))="","",
IF($C25="Christopher Lobo",_xlfn.XLOOKUP($B25,PROSPER_Lobo!$1:$1,PROSPER_Lobo!$71:$71,""),
IF($C25="Naren Baliga",_xlfn.XLOOKUP($B25,PROSPER_Baliga!$1:$1,PROSPER_Baliga!$71:$71,""),
IF($C25="Thorsten Huhn",_xlfn.XLOOKUP($B25,PROSPER_Huhn!$1:$1,PROSPER_Huhn!$71:$71,""),
IF($C25="Nick Hull",_xlfn.XLOOKUP($B25,PROSPER_Hull!$1:$1,PROSPER_Hull!$71:$71,""),
IF($C25="Monika Kotwani",_xlfn.XLOOKUP($B25,PROSPER_Kotwani!$1:$1,PROSPER_Kotwani!$71:$71,""),
IF($C25="Jonathan Wellner",_xlfn.XLOOKUP($B25,PROSPER_Wellner!$1:$1,PROSPER_Wellner!$71:$71,""),
IF($C25="Travis Harvey",_xlfn.XLOOKUP($B25,PROSPER_Harvey!$1:$1,PROSPER_Harvey!$71:$71,""),"")))))))))</f>
        <v>No Comment</v>
      </c>
      <c r="JK25" s="141" t="str">
        <f t="shared" si="221"/>
        <v>N/A</v>
      </c>
      <c r="JL25" s="135" t="str">
        <f>_xlfn.XLOOKUP(B25,PROSPERInitial_Query!$E:$E,PROSPERInitial_Query!$AR:$AR,"",,-1)</f>
        <v/>
      </c>
      <c r="JM25" s="136" t="str">
        <f t="shared" si="120"/>
        <v>Jarvis Richardson7 - ResponsibilityExecutive Communication</v>
      </c>
      <c r="JN25" s="136" t="str">
        <f>_xlfn.XLOOKUP(JM25,PROSPERDelta_Query!BK:BK,PROSPERDelta_Query!BF:BF,"",,-1)</f>
        <v/>
      </c>
      <c r="JO25" s="137" t="str">
        <f t="shared" si="222"/>
        <v>N/A</v>
      </c>
      <c r="JP25" s="137" t="str">
        <f>IF(IF(IF($C25="Christopher Lobo",_xlfn.XLOOKUP($B25,PROSPER_Lobo!$1:$1,PROSPER_Lobo!$72:$72,""),
IF($C25="Naren Baliga",_xlfn.XLOOKUP($B25,PROSPER_Baliga!$1:$1,PROSPER_Baliga!$72:$72,""),
IF($C25="Thorsten Huhn",_xlfn.XLOOKUP($B25,PROSPER_Huhn!$1:$1,PROSPER_Huhn!$72:$72,""),
IF($C25="Nick Hull",_xlfn.XLOOKUP($B25,PROSPER_Hull!$1:$1,PROSPER_Hull!$72:$72,""),
IF($C25="Monika Kotwani",_xlfn.XLOOKUP($B25,PROSPER_Kotwani!$1:$1,PROSPER_Kotwani!$72:$72,""),
IF($C25="Jonathan Wellner",_xlfn.XLOOKUP($B25,PROSPER_Wellner!$1:$1,PROSPER_Wellner!$72:$72,""),
IF($C25="Travis Harvey",_xlfn.XLOOKUP($B25,PROSPER_Harvey!$1:$1,PROSPER_Harvey!$72:$72,""),"")))))))="","",
IF($C25="Christopher Lobo",_xlfn.XLOOKUP($B25,PROSPER_Lobo!$1:$1,PROSPER_Lobo!$72:$72,""),
IF($C25="Naren Baliga",_xlfn.XLOOKUP($B25,PROSPER_Baliga!$1:$1,PROSPER_Baliga!$72:$72,""),
IF($C25="Thorsten Huhn",_xlfn.XLOOKUP($B25,PROSPER_Huhn!$1:$1,PROSPER_Huhn!$72:$72,""),
IF($C25="Nick Hull",_xlfn.XLOOKUP($B25,PROSPER_Hull!$1:$1,PROSPER_Hull!$72:$72,""),
IF($C25="Monika Kotwani",_xlfn.XLOOKUP($B25,PROSPER_Kotwani!$1:$1,PROSPER_Kotwani!$72:$72,""),
IF($C25="Jonathan Wellner",_xlfn.XLOOKUP($B25,PROSPER_Wellner!$1:$1,PROSPER_Wellner!$72:$72,""),
IF($C25="Travis Harvey",_xlfn.XLOOKUP($B25,PROSPER_Harvey!$1:$1,PROSPER_Harvey!$72:$72,""),""))))))))="","No Score",IF(IF($C25="Christopher Lobo",_xlfn.XLOOKUP($B25,PROSPER_Lobo!$1:$1,PROSPER_Lobo!$72:$72,""),
IF($C25="Naren Baliga",_xlfn.XLOOKUP($B25,PROSPER_Baliga!$1:$1,PROSPER_Baliga!$72:$72,""),
IF($C25="Thorsten Huhn",_xlfn.XLOOKUP($B25,PROSPER_Huhn!$1:$1,PROSPER_Huhn!$72:$72,""),
IF($C25="Nick Hull",_xlfn.XLOOKUP($B25,PROSPER_Hull!$1:$1,PROSPER_Hull!$72:$72,""),
IF($C25="Monika Kotwani",_xlfn.XLOOKUP($B25,PROSPER_Kotwani!$1:$1,PROSPER_Kotwani!$72:$72,""),
IF($C25="Jonathan Wellner",_xlfn.XLOOKUP($B25,PROSPER_Wellner!$1:$1,PROSPER_Wellner!$72:$72,""),
IF($C25="Travis Harvey",_xlfn.XLOOKUP($B25,PROSPER_Harvey!$1:$1,PROSPER_Harvey!$72:$72,""),"")))))))="","",
IF($C25="Christopher Lobo",_xlfn.XLOOKUP($B25,PROSPER_Lobo!$1:$1,PROSPER_Lobo!$72:$72,""),
IF($C25="Naren Baliga",_xlfn.XLOOKUP($B25,PROSPER_Baliga!$1:$1,PROSPER_Baliga!$72:$72,""),
IF($C25="Thorsten Huhn",_xlfn.XLOOKUP($B25,PROSPER_Huhn!$1:$1,PROSPER_Huhn!$72:$72,""),
IF($C25="Nick Hull",_xlfn.XLOOKUP($B25,PROSPER_Hull!$1:$1,PROSPER_Hull!$72:$72,""),
IF($C25="Monika Kotwani",_xlfn.XLOOKUP($B25,PROSPER_Kotwani!$1:$1,PROSPER_Kotwani!$72:$72,""),
IF($C25="Jonathan Wellner",_xlfn.XLOOKUP($B25,PROSPER_Wellner!$1:$1,PROSPER_Wellner!$72:$72,""),
IF($C25="Travis Harvey",_xlfn.XLOOKUP($B25,PROSPER_Harvey!$1:$1,PROSPER_Harvey!$72:$72,""),"")))))))))</f>
        <v>No Score</v>
      </c>
      <c r="JQ25" s="138" t="str">
        <f>IF(IF(IF($C25="Christopher Lobo",_xlfn.XLOOKUP($B25,PROSPER_Lobo!$1:$1,PROSPER_Lobo!$73:$73,""),
IF($C25="Naren Baliga",_xlfn.XLOOKUP($B25,PROSPER_Baliga!$1:$1,PROSPER_Baliga!$73:$73,""),
IF($C25="Thorsten Huhn",_xlfn.XLOOKUP($B25,PROSPER_Huhn!$1:$1,PROSPER_Huhn!$73:$73,""),
IF($C25="Nick Hull",_xlfn.XLOOKUP($B25,PROSPER_Hull!$1:$1,PROSPER_Hull!$73:$73,""),
IF($C25="Monika Kotwani",_xlfn.XLOOKUP($B25,PROSPER_Kotwani!$1:$1,PROSPER_Kotwani!$73:$73,""),
IF($C25="Jonathan Wellner",_xlfn.XLOOKUP($B25,PROSPER_Wellner!$1:$1,PROSPER_Wellner!$73:$73,""),
IF($C25="Travis Harvey",_xlfn.XLOOKUP($B25,PROSPER_Harvey!$1:$1,PROSPER_Harvey!$73:$73,""),"")))))))="","",
IF($C25="Christopher Lobo",_xlfn.XLOOKUP($B25,PROSPER_Lobo!$1:$1,PROSPER_Lobo!$73:$73,""),
IF($C25="Naren Baliga",_xlfn.XLOOKUP($B25,PROSPER_Baliga!$1:$1,PROSPER_Baliga!$73:$73,""),
IF($C25="Thorsten Huhn",_xlfn.XLOOKUP($B25,PROSPER_Huhn!$1:$1,PROSPER_Huhn!$73:$73,""),
IF($C25="Nick Hull",_xlfn.XLOOKUP($B25,PROSPER_Hull!$1:$1,PROSPER_Hull!$73:$73,""),
IF($C25="Monika Kotwani",_xlfn.XLOOKUP($B25,PROSPER_Kotwani!$1:$1,PROSPER_Kotwani!$73:$73,""),
IF($C25="Jonathan Wellner",_xlfn.XLOOKUP($B25,PROSPER_Wellner!$1:$1,PROSPER_Wellner!$73:$73,""),
IF($C25="Travis Harvey",_xlfn.XLOOKUP($B25,PROSPER_Harvey!$1:$1,PROSPER_Harvey!$73:$73,""),""))))))))="","No Comment",IF(IF($C25="Christopher Lobo",_xlfn.XLOOKUP($B25,PROSPER_Lobo!$1:$1,PROSPER_Lobo!$73:$73,""),
IF($C25="Naren Baliga",_xlfn.XLOOKUP($B25,PROSPER_Baliga!$1:$1,PROSPER_Baliga!$73:$73,""),
IF($C25="Thorsten Huhn",_xlfn.XLOOKUP($B25,PROSPER_Huhn!$1:$1,PROSPER_Huhn!$73:$73,""),
IF($C25="Nick Hull",_xlfn.XLOOKUP($B25,PROSPER_Hull!$1:$1,PROSPER_Hull!$73:$73,""),
IF($C25="Monika Kotwani",_xlfn.XLOOKUP($B25,PROSPER_Kotwani!$1:$1,PROSPER_Kotwani!$73:$73,""),
IF($C25="Jonathan Wellner",_xlfn.XLOOKUP($B25,PROSPER_Wellner!$1:$1,PROSPER_Wellner!$73:$73,""),
IF($C25="Travis Harvey",_xlfn.XLOOKUP($B25,PROSPER_Harvey!$1:$1,PROSPER_Harvey!$73:$73,""),"")))))))="","",
IF($C25="Christopher Lobo",_xlfn.XLOOKUP($B25,PROSPER_Lobo!$1:$1,PROSPER_Lobo!$73:$73,""),
IF($C25="Naren Baliga",_xlfn.XLOOKUP($B25,PROSPER_Baliga!$1:$1,PROSPER_Baliga!$73:$73,""),
IF($C25="Thorsten Huhn",_xlfn.XLOOKUP($B25,PROSPER_Huhn!$1:$1,PROSPER_Huhn!$73:$73,""),
IF($C25="Nick Hull",_xlfn.XLOOKUP($B25,PROSPER_Hull!$1:$1,PROSPER_Hull!$73:$73,""),
IF($C25="Monika Kotwani",_xlfn.XLOOKUP($B25,PROSPER_Kotwani!$1:$1,PROSPER_Kotwani!$73:$73,""),
IF($C25="Jonathan Wellner",_xlfn.XLOOKUP($B25,PROSPER_Wellner!$1:$1,PROSPER_Wellner!$73:$73,""),
IF($C25="Travis Harvey",_xlfn.XLOOKUP($B25,PROSPER_Harvey!$1:$1,PROSPER_Harvey!$73:$73,""),"")))))))))</f>
        <v>No Comment</v>
      </c>
      <c r="JR25" s="141" t="str">
        <f t="shared" si="223"/>
        <v>N/A</v>
      </c>
      <c r="JS25" s="135" t="str">
        <f>_xlfn.XLOOKUP(B25,PROSPERInitial_Query!$E:$E,PROSPERInitial_Query!$AS:$AS,"",,-1)</f>
        <v/>
      </c>
      <c r="JT25" s="136" t="str">
        <f t="shared" si="123"/>
        <v>Jarvis Richardson7 - ResponsibilityCulture Champion</v>
      </c>
      <c r="JU25" s="136" t="str">
        <f>_xlfn.XLOOKUP(JT25,PROSPERDelta_Query!BK:BK,PROSPERDelta_Query!BG:BG,"",,-1)</f>
        <v/>
      </c>
      <c r="JV25" s="137" t="str">
        <f t="shared" si="224"/>
        <v>N/A</v>
      </c>
      <c r="JW25" s="137" t="str">
        <f>IF(IF(IF($C25="Christopher Lobo",_xlfn.XLOOKUP($B25,PROSPER_Lobo!$1:$1,PROSPER_Lobo!$74:$74,""),
IF($C25="Naren Baliga",_xlfn.XLOOKUP($B25,PROSPER_Baliga!$1:$1,PROSPER_Baliga!$74:$74,""),
IF($C25="Thorsten Huhn",_xlfn.XLOOKUP($B25,PROSPER_Huhn!$1:$1,PROSPER_Huhn!$74:$74,""),
IF($C25="Nick Hull",_xlfn.XLOOKUP($B25,PROSPER_Hull!$1:$1,PROSPER_Hull!$74:$74,""),
IF($C25="Monika Kotwani",_xlfn.XLOOKUP($B25,PROSPER_Kotwani!$1:$1,PROSPER_Kotwani!$74:$74,""),
IF($C25="Jonathan Wellner",_xlfn.XLOOKUP($B25,PROSPER_Wellner!$1:$1,PROSPER_Wellner!$74:$74,""),
IF($C25="Travis Harvey",_xlfn.XLOOKUP($B25,PROSPER_Harvey!$1:$1,PROSPER_Harvey!$74:$74,""),"")))))))="","",
IF($C25="Christopher Lobo",_xlfn.XLOOKUP($B25,PROSPER_Lobo!$1:$1,PROSPER_Lobo!$74:$74,""),
IF($C25="Naren Baliga",_xlfn.XLOOKUP($B25,PROSPER_Baliga!$1:$1,PROSPER_Baliga!$74:$74,""),
IF($C25="Thorsten Huhn",_xlfn.XLOOKUP($B25,PROSPER_Huhn!$1:$1,PROSPER_Huhn!$74:$74,""),
IF($C25="Nick Hull",_xlfn.XLOOKUP($B25,PROSPER_Hull!$1:$1,PROSPER_Hull!$74:$74,""),
IF($C25="Monika Kotwani",_xlfn.XLOOKUP($B25,PROSPER_Kotwani!$1:$1,PROSPER_Kotwani!$74:$74,""),
IF($C25="Jonathan Wellner",_xlfn.XLOOKUP($B25,PROSPER_Wellner!$1:$1,PROSPER_Wellner!$74:$74,""),
IF($C25="Travis Harvey",_xlfn.XLOOKUP($B25,PROSPER_Harvey!$1:$1,PROSPER_Harvey!$74:$74,""),""))))))))="","No Score",IF(IF($C25="Christopher Lobo",_xlfn.XLOOKUP($B25,PROSPER_Lobo!$1:$1,PROSPER_Lobo!$74:$74,""),
IF($C25="Naren Baliga",_xlfn.XLOOKUP($B25,PROSPER_Baliga!$1:$1,PROSPER_Baliga!$74:$74,""),
IF($C25="Thorsten Huhn",_xlfn.XLOOKUP($B25,PROSPER_Huhn!$1:$1,PROSPER_Huhn!$74:$74,""),
IF($C25="Nick Hull",_xlfn.XLOOKUP($B25,PROSPER_Hull!$1:$1,PROSPER_Hull!$74:$74,""),
IF($C25="Monika Kotwani",_xlfn.XLOOKUP($B25,PROSPER_Kotwani!$1:$1,PROSPER_Kotwani!$74:$74,""),
IF($C25="Jonathan Wellner",_xlfn.XLOOKUP($B25,PROSPER_Wellner!$1:$1,PROSPER_Wellner!$74:$74,""),
IF($C25="Travis Harvey",_xlfn.XLOOKUP($B25,PROSPER_Harvey!$1:$1,PROSPER_Harvey!$74:$74,""),"")))))))="","",
IF($C25="Christopher Lobo",_xlfn.XLOOKUP($B25,PROSPER_Lobo!$1:$1,PROSPER_Lobo!$74:$74,""),
IF($C25="Naren Baliga",_xlfn.XLOOKUP($B25,PROSPER_Baliga!$1:$1,PROSPER_Baliga!$74:$74,""),
IF($C25="Thorsten Huhn",_xlfn.XLOOKUP($B25,PROSPER_Huhn!$1:$1,PROSPER_Huhn!$74:$74,""),
IF($C25="Nick Hull",_xlfn.XLOOKUP($B25,PROSPER_Hull!$1:$1,PROSPER_Hull!$74:$74,""),
IF($C25="Monika Kotwani",_xlfn.XLOOKUP($B25,PROSPER_Kotwani!$1:$1,PROSPER_Kotwani!$74:$74,""),
IF($C25="Jonathan Wellner",_xlfn.XLOOKUP($B25,PROSPER_Wellner!$1:$1,PROSPER_Wellner!$74:$74,""),
IF($C25="Travis Harvey",_xlfn.XLOOKUP($B25,PROSPER_Harvey!$1:$1,PROSPER_Harvey!$74:$74,""),"")))))))))</f>
        <v>No Score</v>
      </c>
      <c r="JX25" s="138" t="str">
        <f>IF(IF(IF($C25="Christopher Lobo",_xlfn.XLOOKUP($B25,PROSPER_Lobo!$1:$1,PROSPER_Lobo!$75:$75,""),
IF($C25="Naren Baliga",_xlfn.XLOOKUP($B25,PROSPER_Baliga!$1:$1,PROSPER_Baliga!$75:$75,""),
IF($C25="Thorsten Huhn",_xlfn.XLOOKUP($B25,PROSPER_Huhn!$1:$1,PROSPER_Huhn!$75:$75,""),
IF($C25="Nick Hull",_xlfn.XLOOKUP($B25,PROSPER_Hull!$1:$1,PROSPER_Hull!$75:$75,""),
IF($C25="Monika Kotwani",_xlfn.XLOOKUP($B25,PROSPER_Kotwani!$1:$1,PROSPER_Kotwani!$75:$75,""),
IF($C25="Jonathan Wellner",_xlfn.XLOOKUP($B25,PROSPER_Wellner!$1:$1,PROSPER_Wellner!$75:$75,""),
IF($C25="Travis Harvey",_xlfn.XLOOKUP($B25,PROSPER_Harvey!$1:$1,PROSPER_Harvey!$75:$75,""),"")))))))="","",
IF($C25="Christopher Lobo",_xlfn.XLOOKUP($B25,PROSPER_Lobo!$1:$1,PROSPER_Lobo!$75:$75,""),
IF($C25="Naren Baliga",_xlfn.XLOOKUP($B25,PROSPER_Baliga!$1:$1,PROSPER_Baliga!$75:$75,""),
IF($C25="Thorsten Huhn",_xlfn.XLOOKUP($B25,PROSPER_Huhn!$1:$1,PROSPER_Huhn!$75:$75,""),
IF($C25="Nick Hull",_xlfn.XLOOKUP($B25,PROSPER_Hull!$1:$1,PROSPER_Hull!$75:$75,""),
IF($C25="Monika Kotwani",_xlfn.XLOOKUP($B25,PROSPER_Kotwani!$1:$1,PROSPER_Kotwani!$75:$75,""),
IF($C25="Jonathan Wellner",_xlfn.XLOOKUP($B25,PROSPER_Wellner!$1:$1,PROSPER_Wellner!$75:$75,""),
IF($C25="Travis Harvey",_xlfn.XLOOKUP($B25,PROSPER_Harvey!$1:$1,PROSPER_Harvey!$75:$75,""),""))))))))="","No Comment",IF(IF($C25="Christopher Lobo",_xlfn.XLOOKUP($B25,PROSPER_Lobo!$1:$1,PROSPER_Lobo!$75:$75,""),
IF($C25="Naren Baliga",_xlfn.XLOOKUP($B25,PROSPER_Baliga!$1:$1,PROSPER_Baliga!$75:$75,""),
IF($C25="Thorsten Huhn",_xlfn.XLOOKUP($B25,PROSPER_Huhn!$1:$1,PROSPER_Huhn!$75:$75,""),
IF($C25="Nick Hull",_xlfn.XLOOKUP($B25,PROSPER_Hull!$1:$1,PROSPER_Hull!$75:$75,""),
IF($C25="Monika Kotwani",_xlfn.XLOOKUP($B25,PROSPER_Kotwani!$1:$1,PROSPER_Kotwani!$75:$75,""),
IF($C25="Jonathan Wellner",_xlfn.XLOOKUP($B25,PROSPER_Wellner!$1:$1,PROSPER_Wellner!$75:$75,""),
IF($C25="Travis Harvey",_xlfn.XLOOKUP($B25,PROSPER_Harvey!$1:$1,PROSPER_Harvey!$75:$75,""),"")))))))="","",
IF($C25="Christopher Lobo",_xlfn.XLOOKUP($B25,PROSPER_Lobo!$1:$1,PROSPER_Lobo!$75:$75,""),
IF($C25="Naren Baliga",_xlfn.XLOOKUP($B25,PROSPER_Baliga!$1:$1,PROSPER_Baliga!$75:$75,""),
IF($C25="Thorsten Huhn",_xlfn.XLOOKUP($B25,PROSPER_Huhn!$1:$1,PROSPER_Huhn!$75:$75,""),
IF($C25="Nick Hull",_xlfn.XLOOKUP($B25,PROSPER_Hull!$1:$1,PROSPER_Hull!$75:$75,""),
IF($C25="Monika Kotwani",_xlfn.XLOOKUP($B25,PROSPER_Kotwani!$1:$1,PROSPER_Kotwani!$75:$75,""),
IF($C25="Jonathan Wellner",_xlfn.XLOOKUP($B25,PROSPER_Wellner!$1:$1,PROSPER_Wellner!$75:$75,""),
IF($C25="Travis Harvey",_xlfn.XLOOKUP($B25,PROSPER_Harvey!$1:$1,PROSPER_Harvey!$75:$75,""),"")))))))))</f>
        <v>No Comment</v>
      </c>
      <c r="JY25" s="141" t="str">
        <f t="shared" si="225"/>
        <v>N/A</v>
      </c>
      <c r="JZ25" s="135" t="str">
        <f>_xlfn.XLOOKUP(B25,PROSPERInitial_Query!$E:$E,PROSPERInitial_Query!$AT:$AT,"",,-1)</f>
        <v/>
      </c>
      <c r="KA25" s="136" t="str">
        <f t="shared" si="126"/>
        <v>Jarvis Richardson7 - ResponsibilityPeople Management</v>
      </c>
      <c r="KB25" s="136" t="str">
        <f>_xlfn.XLOOKUP(KA25,PROSPERDelta_Query!BK:BK,PROSPERDelta_Query!BH:BH,"",,-1)</f>
        <v/>
      </c>
      <c r="KC25" s="137" t="str">
        <f t="shared" si="226"/>
        <v>N/A</v>
      </c>
      <c r="KD25" s="137" t="str">
        <f>IF(IF(IF($C25="Christopher Lobo",_xlfn.XLOOKUP($B25,PROSPER_Lobo!$1:$1,PROSPER_Lobo!$76:$76,""),
IF($C25="Naren Baliga",_xlfn.XLOOKUP($B25,PROSPER_Baliga!$1:$1,PROSPER_Baliga!$76:$76,""),
IF($C25="Thorsten Huhn",_xlfn.XLOOKUP($B25,PROSPER_Huhn!$1:$1,PROSPER_Huhn!$76:$76,""),
IF($C25="Nick Hull",_xlfn.XLOOKUP($B25,PROSPER_Hull!$1:$1,PROSPER_Hull!$76:$76,""),
IF($C25="Monika Kotwani",_xlfn.XLOOKUP($B25,PROSPER_Kotwani!$1:$1,PROSPER_Kotwani!$76:$76,""),
IF($C25="Jonathan Wellner",_xlfn.XLOOKUP($B25,PROSPER_Wellner!$1:$1,PROSPER_Wellner!$76:$76,""),
IF($C25="Travis Harvey",_xlfn.XLOOKUP($B25,PROSPER_Harvey!$1:$1,PROSPER_Harvey!$76:$76,""),"")))))))="","",
IF($C25="Christopher Lobo",_xlfn.XLOOKUP($B25,PROSPER_Lobo!$1:$1,PROSPER_Lobo!$76:$76,""),
IF($C25="Naren Baliga",_xlfn.XLOOKUP($B25,PROSPER_Baliga!$1:$1,PROSPER_Baliga!$76:$76,""),
IF($C25="Thorsten Huhn",_xlfn.XLOOKUP($B25,PROSPER_Huhn!$1:$1,PROSPER_Huhn!$76:$76,""),
IF($C25="Nick Hull",_xlfn.XLOOKUP($B25,PROSPER_Hull!$1:$1,PROSPER_Hull!$76:$76,""),
IF($C25="Monika Kotwani",_xlfn.XLOOKUP($B25,PROSPER_Kotwani!$1:$1,PROSPER_Kotwani!$76:$76,""),
IF($C25="Jonathan Wellner",_xlfn.XLOOKUP($B25,PROSPER_Wellner!$1:$1,PROSPER_Wellner!$76:$76,""),
IF($C25="Travis Harvey",_xlfn.XLOOKUP($B25,PROSPER_Harvey!$1:$1,PROSPER_Harvey!$76:$76,""),""))))))))="","No Score",IF(IF($C25="Christopher Lobo",_xlfn.XLOOKUP($B25,PROSPER_Lobo!$1:$1,PROSPER_Lobo!$76:$76,""),
IF($C25="Naren Baliga",_xlfn.XLOOKUP($B25,PROSPER_Baliga!$1:$1,PROSPER_Baliga!$76:$76,""),
IF($C25="Thorsten Huhn",_xlfn.XLOOKUP($B25,PROSPER_Huhn!$1:$1,PROSPER_Huhn!$76:$76,""),
IF($C25="Nick Hull",_xlfn.XLOOKUP($B25,PROSPER_Hull!$1:$1,PROSPER_Hull!$76:$76,""),
IF($C25="Monika Kotwani",_xlfn.XLOOKUP($B25,PROSPER_Kotwani!$1:$1,PROSPER_Kotwani!$76:$76,""),
IF($C25="Jonathan Wellner",_xlfn.XLOOKUP($B25,PROSPER_Wellner!$1:$1,PROSPER_Wellner!$76:$76,""),
IF($C25="Travis Harvey",_xlfn.XLOOKUP($B25,PROSPER_Harvey!$1:$1,PROSPER_Harvey!$76:$76,""),"")))))))="","",
IF($C25="Christopher Lobo",_xlfn.XLOOKUP($B25,PROSPER_Lobo!$1:$1,PROSPER_Lobo!$76:$76,""),
IF($C25="Naren Baliga",_xlfn.XLOOKUP($B25,PROSPER_Baliga!$1:$1,PROSPER_Baliga!$76:$76,""),
IF($C25="Thorsten Huhn",_xlfn.XLOOKUP($B25,PROSPER_Huhn!$1:$1,PROSPER_Huhn!$76:$76,""),
IF($C25="Nick Hull",_xlfn.XLOOKUP($B25,PROSPER_Hull!$1:$1,PROSPER_Hull!$76:$76,""),
IF($C25="Monika Kotwani",_xlfn.XLOOKUP($B25,PROSPER_Kotwani!$1:$1,PROSPER_Kotwani!$76:$76,""),
IF($C25="Jonathan Wellner",_xlfn.XLOOKUP($B25,PROSPER_Wellner!$1:$1,PROSPER_Wellner!$76:$76,""),
IF($C25="Travis Harvey",_xlfn.XLOOKUP($B25,PROSPER_Harvey!$1:$1,PROSPER_Harvey!$76:$76,""),"")))))))))</f>
        <v>No Score</v>
      </c>
      <c r="KE25" s="138" t="str">
        <f>IF(IF(IF($C25="Christopher Lobo",_xlfn.XLOOKUP($B25,PROSPER_Lobo!$1:$1,PROSPER_Lobo!$77:$77,""),
IF($C25="Naren Baliga",_xlfn.XLOOKUP($B25,PROSPER_Baliga!$1:$1,PROSPER_Baliga!$77:$77,""),
IF($C25="Thorsten Huhn",_xlfn.XLOOKUP($B25,PROSPER_Huhn!$1:$1,PROSPER_Huhn!$77:$77,""),
IF($C25="Nick Hull",_xlfn.XLOOKUP($B25,PROSPER_Hull!$1:$1,PROSPER_Hull!$77:$77,""),
IF($C25="Monika Kotwani",_xlfn.XLOOKUP($B25,PROSPER_Kotwani!$1:$1,PROSPER_Kotwani!$77:$77,""),
IF($C25="Jonathan Wellner",_xlfn.XLOOKUP($B25,PROSPER_Wellner!$1:$1,PROSPER_Wellner!$77:$77,""),
IF($C25="Travis Harvey",_xlfn.XLOOKUP($B25,PROSPER_Harvey!$1:$1,PROSPER_Harvey!$77:$77,""),"")))))))="","",
IF($C25="Christopher Lobo",_xlfn.XLOOKUP($B25,PROSPER_Lobo!$1:$1,PROSPER_Lobo!$77:$77,""),
IF($C25="Naren Baliga",_xlfn.XLOOKUP($B25,PROSPER_Baliga!$1:$1,PROSPER_Baliga!$77:$77,""),
IF($C25="Thorsten Huhn",_xlfn.XLOOKUP($B25,PROSPER_Huhn!$1:$1,PROSPER_Huhn!$77:$77,""),
IF($C25="Nick Hull",_xlfn.XLOOKUP($B25,PROSPER_Hull!$1:$1,PROSPER_Hull!$77:$77,""),
IF($C25="Monika Kotwani",_xlfn.XLOOKUP($B25,PROSPER_Kotwani!$1:$1,PROSPER_Kotwani!$77:$77,""),
IF($C25="Jonathan Wellner",_xlfn.XLOOKUP($B25,PROSPER_Wellner!$1:$1,PROSPER_Wellner!$77:$77,""),
IF($C25="Travis Harvey",_xlfn.XLOOKUP($B25,PROSPER_Harvey!$1:$1,PROSPER_Harvey!$77:$77,""),""))))))))="","No Comment",IF(IF($C25="Christopher Lobo",_xlfn.XLOOKUP($B25,PROSPER_Lobo!$1:$1,PROSPER_Lobo!$77:$77,""),
IF($C25="Naren Baliga",_xlfn.XLOOKUP($B25,PROSPER_Baliga!$1:$1,PROSPER_Baliga!$77:$77,""),
IF($C25="Thorsten Huhn",_xlfn.XLOOKUP($B25,PROSPER_Huhn!$1:$1,PROSPER_Huhn!$77:$77,""),
IF($C25="Nick Hull",_xlfn.XLOOKUP($B25,PROSPER_Hull!$1:$1,PROSPER_Hull!$77:$77,""),
IF($C25="Monika Kotwani",_xlfn.XLOOKUP($B25,PROSPER_Kotwani!$1:$1,PROSPER_Kotwani!$77:$77,""),
IF($C25="Jonathan Wellner",_xlfn.XLOOKUP($B25,PROSPER_Wellner!$1:$1,PROSPER_Wellner!$77:$77,""),
IF($C25="Travis Harvey",_xlfn.XLOOKUP($B25,PROSPER_Harvey!$1:$1,PROSPER_Harvey!$77:$77,""),"")))))))="","",
IF($C25="Christopher Lobo",_xlfn.XLOOKUP($B25,PROSPER_Lobo!$1:$1,PROSPER_Lobo!$77:$77,""),
IF($C25="Naren Baliga",_xlfn.XLOOKUP($B25,PROSPER_Baliga!$1:$1,PROSPER_Baliga!$77:$77,""),
IF($C25="Thorsten Huhn",_xlfn.XLOOKUP($B25,PROSPER_Huhn!$1:$1,PROSPER_Huhn!$77:$77,""),
IF($C25="Nick Hull",_xlfn.XLOOKUP($B25,PROSPER_Hull!$1:$1,PROSPER_Hull!$77:$77,""),
IF($C25="Monika Kotwani",_xlfn.XLOOKUP($B25,PROSPER_Kotwani!$1:$1,PROSPER_Kotwani!$77:$77,""),
IF($C25="Jonathan Wellner",_xlfn.XLOOKUP($B25,PROSPER_Wellner!$1:$1,PROSPER_Wellner!$77:$77,""),
IF($C25="Travis Harvey",_xlfn.XLOOKUP($B25,PROSPER_Harvey!$1:$1,PROSPER_Harvey!$77:$77,""),"")))))))))</f>
        <v>No Comment</v>
      </c>
      <c r="KF25" s="141" t="str">
        <f t="shared" si="227"/>
        <v>N/A</v>
      </c>
      <c r="KG25" s="135" t="str">
        <f>_xlfn.XLOOKUP(B25,PROSPERInitial_Query!$E:$E,PROSPERInitial_Query!$AU:$AU,"",,-1)</f>
        <v/>
      </c>
      <c r="KH25" s="136" t="str">
        <f t="shared" si="129"/>
        <v>Jarvis Richardson7 - ResponsibilitySelf Sufficiency</v>
      </c>
      <c r="KI25" s="136" t="str">
        <f>_xlfn.XLOOKUP(KH25,PROSPERDelta_Query!BK:BK,PROSPERDelta_Query!BI:BI,"",,-1)</f>
        <v/>
      </c>
      <c r="KJ25" s="137" t="str">
        <f t="shared" si="228"/>
        <v>N/A</v>
      </c>
      <c r="KK25" s="137" t="str">
        <f>IF(IF(IF($C25="Christopher Lobo",_xlfn.XLOOKUP($B25,PROSPER_Lobo!$1:$1,PROSPER_Lobo!$78:$78,""),
IF($C25="Naren Baliga",_xlfn.XLOOKUP($B25,PROSPER_Baliga!$1:$1,PROSPER_Baliga!$78:$78,""),
IF($C25="Thorsten Huhn",_xlfn.XLOOKUP($B25,PROSPER_Huhn!$1:$1,PROSPER_Huhn!$78:$78,""),
IF($C25="Nick Hull",_xlfn.XLOOKUP($B25,PROSPER_Hull!$1:$1,PROSPER_Hull!$78:$78,""),
IF($C25="Monika Kotwani",_xlfn.XLOOKUP($B25,PROSPER_Kotwani!$1:$1,PROSPER_Kotwani!$78:$78,""),
IF($C25="Jonathan Wellner",_xlfn.XLOOKUP($B25,PROSPER_Wellner!$1:$1,PROSPER_Wellner!$78:$78,""),
IF($C25="Travis Harvey",_xlfn.XLOOKUP($B25,PROSPER_Harvey!$1:$1,PROSPER_Harvey!$78:$78,""),"")))))))="","",
IF($C25="Christopher Lobo",_xlfn.XLOOKUP($B25,PROSPER_Lobo!$1:$1,PROSPER_Lobo!$78:$78,""),
IF($C25="Naren Baliga",_xlfn.XLOOKUP($B25,PROSPER_Baliga!$1:$1,PROSPER_Baliga!$78:$78,""),
IF($C25="Thorsten Huhn",_xlfn.XLOOKUP($B25,PROSPER_Huhn!$1:$1,PROSPER_Huhn!$78:$78,""),
IF($C25="Nick Hull",_xlfn.XLOOKUP($B25,PROSPER_Hull!$1:$1,PROSPER_Hull!$78:$78,""),
IF($C25="Monika Kotwani",_xlfn.XLOOKUP($B25,PROSPER_Kotwani!$1:$1,PROSPER_Kotwani!$78:$78,""),
IF($C25="Jonathan Wellner",_xlfn.XLOOKUP($B25,PROSPER_Wellner!$1:$1,PROSPER_Wellner!$78:$78,""),
IF($C25="Travis Harvey",_xlfn.XLOOKUP($B25,PROSPER_Harvey!$1:$1,PROSPER_Harvey!$78:$78,""),""))))))))="","No Score",IF(IF($C25="Christopher Lobo",_xlfn.XLOOKUP($B25,PROSPER_Lobo!$1:$1,PROSPER_Lobo!$78:$78,""),
IF($C25="Naren Baliga",_xlfn.XLOOKUP($B25,PROSPER_Baliga!$1:$1,PROSPER_Baliga!$78:$78,""),
IF($C25="Thorsten Huhn",_xlfn.XLOOKUP($B25,PROSPER_Huhn!$1:$1,PROSPER_Huhn!$78:$78,""),
IF($C25="Nick Hull",_xlfn.XLOOKUP($B25,PROSPER_Hull!$1:$1,PROSPER_Hull!$78:$78,""),
IF($C25="Monika Kotwani",_xlfn.XLOOKUP($B25,PROSPER_Kotwani!$1:$1,PROSPER_Kotwani!$78:$78,""),
IF($C25="Jonathan Wellner",_xlfn.XLOOKUP($B25,PROSPER_Wellner!$1:$1,PROSPER_Wellner!$78:$78,""),
IF($C25="Travis Harvey",_xlfn.XLOOKUP($B25,PROSPER_Harvey!$1:$1,PROSPER_Harvey!$78:$78,""),"")))))))="","",
IF($C25="Christopher Lobo",_xlfn.XLOOKUP($B25,PROSPER_Lobo!$1:$1,PROSPER_Lobo!$78:$78,""),
IF($C25="Naren Baliga",_xlfn.XLOOKUP($B25,PROSPER_Baliga!$1:$1,PROSPER_Baliga!$78:$78,""),
IF($C25="Thorsten Huhn",_xlfn.XLOOKUP($B25,PROSPER_Huhn!$1:$1,PROSPER_Huhn!$78:$78,""),
IF($C25="Nick Hull",_xlfn.XLOOKUP($B25,PROSPER_Hull!$1:$1,PROSPER_Hull!$78:$78,""),
IF($C25="Monika Kotwani",_xlfn.XLOOKUP($B25,PROSPER_Kotwani!$1:$1,PROSPER_Kotwani!$78:$78,""),
IF($C25="Jonathan Wellner",_xlfn.XLOOKUP($B25,PROSPER_Wellner!$1:$1,PROSPER_Wellner!$78:$78,""),
IF($C25="Travis Harvey",_xlfn.XLOOKUP($B25,PROSPER_Harvey!$1:$1,PROSPER_Harvey!$78:$78,""),"")))))))))</f>
        <v>No Score</v>
      </c>
      <c r="KL25" s="138" t="str">
        <f>IF(IF(IF($C25="Christopher Lobo",_xlfn.XLOOKUP($B25,PROSPER_Lobo!$1:$1,PROSPER_Lobo!$79:$79,""),
IF($C25="Naren Baliga",_xlfn.XLOOKUP($B25,PROSPER_Baliga!$1:$1,PROSPER_Baliga!$79:$79,""),
IF($C25="Thorsten Huhn",_xlfn.XLOOKUP($B25,PROSPER_Huhn!$1:$1,PROSPER_Huhn!$79:$79,""),
IF($C25="Nick Hull",_xlfn.XLOOKUP($B25,PROSPER_Hull!$1:$1,PROSPER_Hull!$79:$79,""),
IF($C25="Monika Kotwani",_xlfn.XLOOKUP($B25,PROSPER_Kotwani!$1:$1,PROSPER_Kotwani!$79:$79,""),
IF($C25="Jonathan Wellner",_xlfn.XLOOKUP($B25,PROSPER_Wellner!$1:$1,PROSPER_Wellner!$79:$79,""),
IF($C25="Travis Harvey",_xlfn.XLOOKUP($B25,PROSPER_Harvey!$1:$1,PROSPER_Harvey!$79:$79,""),"")))))))="","",
IF($C25="Christopher Lobo",_xlfn.XLOOKUP($B25,PROSPER_Lobo!$1:$1,PROSPER_Lobo!$79:$79,""),
IF($C25="Naren Baliga",_xlfn.XLOOKUP($B25,PROSPER_Baliga!$1:$1,PROSPER_Baliga!$79:$79,""),
IF($C25="Thorsten Huhn",_xlfn.XLOOKUP($B25,PROSPER_Huhn!$1:$1,PROSPER_Huhn!$79:$79,""),
IF($C25="Nick Hull",_xlfn.XLOOKUP($B25,PROSPER_Hull!$1:$1,PROSPER_Hull!$79:$79,""),
IF($C25="Monika Kotwani",_xlfn.XLOOKUP($B25,PROSPER_Kotwani!$1:$1,PROSPER_Kotwani!$79:$79,""),
IF($C25="Jonathan Wellner",_xlfn.XLOOKUP($B25,PROSPER_Wellner!$1:$1,PROSPER_Wellner!$79:$79,""),
IF($C25="Travis Harvey",_xlfn.XLOOKUP($B25,PROSPER_Harvey!$1:$1,PROSPER_Harvey!$79:$79,""),""))))))))="","No Comment",IF(IF($C25="Christopher Lobo",_xlfn.XLOOKUP($B25,PROSPER_Lobo!$1:$1,PROSPER_Lobo!$79:$79,""),
IF($C25="Naren Baliga",_xlfn.XLOOKUP($B25,PROSPER_Baliga!$1:$1,PROSPER_Baliga!$79:$79,""),
IF($C25="Thorsten Huhn",_xlfn.XLOOKUP($B25,PROSPER_Huhn!$1:$1,PROSPER_Huhn!$79:$79,""),
IF($C25="Nick Hull",_xlfn.XLOOKUP($B25,PROSPER_Hull!$1:$1,PROSPER_Hull!$79:$79,""),
IF($C25="Monika Kotwani",_xlfn.XLOOKUP($B25,PROSPER_Kotwani!$1:$1,PROSPER_Kotwani!$79:$79,""),
IF($C25="Jonathan Wellner",_xlfn.XLOOKUP($B25,PROSPER_Wellner!$1:$1,PROSPER_Wellner!$79:$79,""),
IF($C25="Travis Harvey",_xlfn.XLOOKUP($B25,PROSPER_Harvey!$1:$1,PROSPER_Harvey!$79:$79,""),"")))))))="","",
IF($C25="Christopher Lobo",_xlfn.XLOOKUP($B25,PROSPER_Lobo!$1:$1,PROSPER_Lobo!$79:$79,""),
IF($C25="Naren Baliga",_xlfn.XLOOKUP($B25,PROSPER_Baliga!$1:$1,PROSPER_Baliga!$79:$79,""),
IF($C25="Thorsten Huhn",_xlfn.XLOOKUP($B25,PROSPER_Huhn!$1:$1,PROSPER_Huhn!$79:$79,""),
IF($C25="Nick Hull",_xlfn.XLOOKUP($B25,PROSPER_Hull!$1:$1,PROSPER_Hull!$79:$79,""),
IF($C25="Monika Kotwani",_xlfn.XLOOKUP($B25,PROSPER_Kotwani!$1:$1,PROSPER_Kotwani!$79:$79,""),
IF($C25="Jonathan Wellner",_xlfn.XLOOKUP($B25,PROSPER_Wellner!$1:$1,PROSPER_Wellner!$79:$79,""),
IF($C25="Travis Harvey",_xlfn.XLOOKUP($B25,PROSPER_Harvey!$1:$1,PROSPER_Harvey!$79:$79,""),"")))))))))</f>
        <v>No Comment</v>
      </c>
      <c r="KM25" s="141" t="str">
        <f t="shared" si="229"/>
        <v>N/A</v>
      </c>
      <c r="KN25" s="145" t="str">
        <f t="shared" si="230"/>
        <v>N/A</v>
      </c>
      <c r="KO25" s="146" t="str">
        <f t="shared" si="231"/>
        <v>N/A</v>
      </c>
      <c r="KP25" s="194" t="str">
        <f t="shared" si="232"/>
        <v>N/A</v>
      </c>
      <c r="KQ25" s="147">
        <f t="shared" si="233"/>
        <v>2.6085790884718496</v>
      </c>
      <c r="KR25" s="148"/>
      <c r="KS25" s="148"/>
      <c r="KT25" s="148"/>
      <c r="KU25" s="149"/>
    </row>
    <row r="26" spans="2:307" x14ac:dyDescent="0.25">
      <c r="B26" s="118" t="s">
        <v>111</v>
      </c>
      <c r="C26" s="119" t="s">
        <v>489</v>
      </c>
      <c r="D26" s="120" t="str">
        <f>_xlfn.XLOOKUP(B26,PROSPERInitial_Query!E:E,PROSPERInitial_Query!G:G,"",,-1)</f>
        <v>4</v>
      </c>
      <c r="E26" s="121" t="str">
        <f t="shared" ref="E26:E45" si="234">_xlfn.CONCAT(B26,"1 - PortfolioDesign Success")</f>
        <v>Jim Lieblick1 - PortfolioDesign Success</v>
      </c>
      <c r="F26" s="122" t="str">
        <f>_xlfn.XLOOKUP(E26,PROSPERDelta_Query!BK:BK,PROSPERDelta_Query!I:I,"",,-1)</f>
        <v/>
      </c>
      <c r="G26" s="123">
        <f t="shared" ref="G26:G47" si="235">IFERROR(IF(F26="", IF(D26="", "", D26), F26)*1,"N/A")</f>
        <v>4</v>
      </c>
      <c r="H26" s="124">
        <f>IF(IF(IF($C26="Christopher Lobo",_xlfn.XLOOKUP($B26,PROSPER_Lobo!$1:$1,PROSPER_Lobo!$2:$2,""),
IF($C26="Naren Baliga",_xlfn.XLOOKUP($B26,PROSPER_Baliga!$1:$1,PROSPER_Baliga!$2:$2,""),
IF($C26="Thorsten Huhn",_xlfn.XLOOKUP($B26,PROSPER_Huhn!$1:$1,PROSPER_Huhn!$2:$2,""),
IF($C26="Nick Hull",_xlfn.XLOOKUP($B26,PROSPER_Hull!$1:$1,PROSPER_Hull!$2:$2,""),
IF($C26="Monika Kotwani",_xlfn.XLOOKUP($B26,PROSPER_Kotwani!$1:$1,PROSPER_Kotwani!$2:$2,""),
IF($C26="Jonathan Wellner",_xlfn.XLOOKUP($B26,PROSPER_Wellner!$1:$1,PROSPER_Wellner!$2:$2,""),
IF($C26="Travis Harvey",_xlfn.XLOOKUP($B26,PROSPER_Harvey!$1:$1,PROSPER_Harvey!$2:$2,""),"")))))))="","",
IF($C26="Christopher Lobo",_xlfn.XLOOKUP($B26,PROSPER_Lobo!$1:$1,PROSPER_Lobo!$2:$2,""),
IF($C26="Naren Baliga",_xlfn.XLOOKUP($B26,PROSPER_Baliga!$1:$1,PROSPER_Baliga!$2:$2,""),
IF($C26="Thorsten Huhn",_xlfn.XLOOKUP($B26,PROSPER_Huhn!$1:$1,PROSPER_Huhn!$2:$2,""),
IF($C26="Nick Hull",_xlfn.XLOOKUP($B26,PROSPER_Hull!$1:$1,PROSPER_Hull!$2:$2,""),
IF($C26="Monika Kotwani",_xlfn.XLOOKUP($B26,PROSPER_Kotwani!$1:$1,PROSPER_Kotwani!$2:$2,""),
IF($C26="Jonathan Wellner",_xlfn.XLOOKUP($B26,PROSPER_Wellner!$1:$1,PROSPER_Wellner!$2:$2,""),
IF($C26="Travis Harvey",_xlfn.XLOOKUP($B26,PROSPER_Harvey!$1:$1,PROSPER_Harvey!$2:$2,""),""))))))))="","No Score",(IF(IF($C26="Christopher Lobo",_xlfn.XLOOKUP($B26,PROSPER_Lobo!$1:$1,PROSPER_Lobo!$2:$2,""),
IF($C26="Naren Baliga",_xlfn.XLOOKUP($B26,PROSPER_Baliga!$1:$1,PROSPER_Baliga!$2:$2,""),
IF($C26="Thorsten Huhn",_xlfn.XLOOKUP($B26,PROSPER_Huhn!$1:$1,PROSPER_Huhn!$2:$2,""),
IF($C26="Nick Hull",_xlfn.XLOOKUP($B26,PROSPER_Hull!$1:$1,PROSPER_Hull!$2:$2,""),
IF($C26="Monika Kotwani",_xlfn.XLOOKUP($B26,PROSPER_Kotwani!$1:$1,PROSPER_Kotwani!$2:$2,""),
IF($C26="Jonathan Wellner",_xlfn.XLOOKUP($B26,PROSPER_Wellner!$1:$1,PROSPER_Wellner!$2:$2,""),
IF($C26="Travis Harvey",_xlfn.XLOOKUP($B26,PROSPER_Harvey!$1:$1,PROSPER_Harvey!$2:$2,""),"")))))))="","",
IF($C26="Christopher Lobo",_xlfn.XLOOKUP($B26,PROSPER_Lobo!$1:$1,PROSPER_Lobo!$2:$2,""),
IF($C26="Naren Baliga",_xlfn.XLOOKUP($B26,PROSPER_Baliga!$1:$1,PROSPER_Baliga!$2:$2,""),
IF($C26="Thorsten Huhn",_xlfn.XLOOKUP($B26,PROSPER_Huhn!$1:$1,PROSPER_Huhn!$2:$2,""),
IF($C26="Nick Hull",_xlfn.XLOOKUP($B26,PROSPER_Hull!$1:$1,PROSPER_Hull!$2:$2,""),
IF($C26="Monika Kotwani",_xlfn.XLOOKUP($B26,PROSPER_Kotwani!$1:$1,PROSPER_Kotwani!$2:$2,""),
IF($C26="Jonathan Wellner",_xlfn.XLOOKUP($B26,PROSPER_Wellner!$1:$1,PROSPER_Wellner!$2:$2,""),
IF($C26="Travis Harvey",_xlfn.XLOOKUP($B26,PROSPER_Harvey!$1:$1,PROSPER_Harvey!$2:$2,""),""))))))))))</f>
        <v>4</v>
      </c>
      <c r="I26" s="125" t="str">
        <f>IF(IF(IF($C26="Christopher Lobo",_xlfn.XLOOKUP($B26,PROSPER_Lobo!$1:$1,PROSPER_Lobo!$3:$3,""),
IF($C26="Naren Baliga",_xlfn.XLOOKUP($B26,PROSPER_Baliga!$1:$1,PROSPER_Baliga!$3:$3,""),
IF($C26="Thorsten Huhn",_xlfn.XLOOKUP($B26,PROSPER_Huhn!$1:$1,PROSPER_Huhn!$3:$3,""),
IF($C26="Nick Hull",_xlfn.XLOOKUP($B26,PROSPER_Hull!$1:$1,PROSPER_Hull!$3:$3,""),
IF($C26="Monika Kotwani",_xlfn.XLOOKUP($B26,PROSPER_Kotwani!$1:$1,PROSPER_Kotwani!$3:$3,""),
IF($C26="Jonathan Wellner",_xlfn.XLOOKUP($B26,PROSPER_Wellner!$1:$1,PROSPER_Wellner!$3:$3,""),
IF($C26="Travis Harvey",_xlfn.XLOOKUP($B26,PROSPER_Harvey!$1:$1,PROSPER_Harvey!$3:$3,""),"")))))))="","",
IF($C26="Christopher Lobo",_xlfn.XLOOKUP($B26,PROSPER_Lobo!$1:$1,PROSPER_Lobo!$3:$3,""),
IF($C26="Naren Baliga",_xlfn.XLOOKUP($B26,PROSPER_Baliga!$1:$1,PROSPER_Baliga!$3:$3,""),
IF($C26="Thorsten Huhn",_xlfn.XLOOKUP($B26,PROSPER_Huhn!$1:$1,PROSPER_Huhn!$3:$3,""),
IF($C26="Nick Hull",_xlfn.XLOOKUP($B26,PROSPER_Hull!$1:$1,PROSPER_Hull!$3:$3,""),
IF($C26="Monika Kotwani",_xlfn.XLOOKUP($B26,PROSPER_Kotwani!$1:$1,PROSPER_Kotwani!$3:$3,""),
IF($C26="Jonathan Wellner",_xlfn.XLOOKUP($B26,PROSPER_Wellner!$1:$1,PROSPER_Wellner!$3:$3,""),
IF($C26="Travis Harvey",_xlfn.XLOOKUP($B26,PROSPER_Harvey!$1:$1,PROSPER_Harvey!$3:$3,""),""))))))))="","No Comment",IF(IF($C26="Christopher Lobo",_xlfn.XLOOKUP($B26,PROSPER_Lobo!$1:$1,PROSPER_Lobo!$3:$3,""),
IF($C26="Naren Baliga",_xlfn.XLOOKUP($B26,PROSPER_Baliga!$1:$1,PROSPER_Baliga!$3:$3,""),
IF($C26="Thorsten Huhn",_xlfn.XLOOKUP($B26,PROSPER_Huhn!$1:$1,PROSPER_Huhn!$3:$3,""),
IF($C26="Nick Hull",_xlfn.XLOOKUP($B26,PROSPER_Hull!$1:$1,PROSPER_Hull!$3:$3,""),
IF($C26="Monika Kotwani",_xlfn.XLOOKUP($B26,PROSPER_Kotwani!$1:$1,PROSPER_Kotwani!$3:$3,""),
IF($C26="Jonathan Wellner",_xlfn.XLOOKUP($B26,PROSPER_Wellner!$1:$1,PROSPER_Wellner!$3:$3,""),
IF($C26="Travis Harvey",_xlfn.XLOOKUP($B26,PROSPER_Harvey!$1:$1,PROSPER_Harvey!$3:$3,""),"")))))))="","",
IF($C26="Christopher Lobo",_xlfn.XLOOKUP($B26,PROSPER_Lobo!$1:$1,PROSPER_Lobo!$3:$3,""),
IF($C26="Naren Baliga",_xlfn.XLOOKUP($B26,PROSPER_Baliga!$1:$1,PROSPER_Baliga!$3:$3,""),
IF($C26="Thorsten Huhn",_xlfn.XLOOKUP($B26,PROSPER_Huhn!$1:$1,PROSPER_Huhn!$3:$3,""),
IF($C26="Nick Hull",_xlfn.XLOOKUP($B26,PROSPER_Hull!$1:$1,PROSPER_Hull!$3:$3,""),
IF($C26="Monika Kotwani",_xlfn.XLOOKUP($B26,PROSPER_Kotwani!$1:$1,PROSPER_Kotwani!$3:$3,""),
IF($C26="Jonathan Wellner",_xlfn.XLOOKUP($B26,PROSPER_Wellner!$1:$1,PROSPER_Wellner!$3:$3,""),
IF($C26="Travis Harvey",_xlfn.XLOOKUP($B26,PROSPER_Harvey!$1:$1,PROSPER_Harvey!$3:$3,""),"")))))))))</f>
        <v>New PE contract will provide plenty of opp to learn DS tips and tricks</v>
      </c>
      <c r="J26" s="124" t="str">
        <f>IFERROR(ROUND(_xlfn.XLOOKUP(B26,DesignSuccessChallenge_Query!$E:$E,DesignSuccessChallenge_Query!$F:$F)/4.7,0),"Not Taken")</f>
        <v>Not Taken</v>
      </c>
      <c r="K26" s="150">
        <f t="shared" ref="K26:K47" si="236">IFERROR(AVERAGE(G26,H26,J26),"N/A")</f>
        <v>4</v>
      </c>
      <c r="L26" s="120" t="str">
        <f>_xlfn.XLOOKUP(B26,PROSPERInitial_Query!$E:$E,PROSPERInitial_Query!$H:$H,"",,-1)</f>
        <v>7</v>
      </c>
      <c r="M26" s="121" t="str">
        <f t="shared" ref="M26:M45" si="237">_xlfn.CONCAT($B26,"1 - PortfolioPremium Engagement")</f>
        <v>Jim Lieblick1 - PortfolioPremium Engagement</v>
      </c>
      <c r="N26" s="126" t="str">
        <f>_xlfn.XLOOKUP(M26,PROSPERDelta_Query!BK:BK,PROSPERDelta_Query!J:J,"",,-1)</f>
        <v/>
      </c>
      <c r="O26" s="124">
        <f t="shared" ref="O26:O47" si="238">IFERROR(IF(N26="", IF(L26="", "", L26), N26)*1,"N/A")</f>
        <v>7</v>
      </c>
      <c r="P26" s="124">
        <f>IF(IF(IF($C26="Christopher Lobo",_xlfn.XLOOKUP($B26,PROSPER_Lobo!$1:$1,PROSPER_Lobo!$4:$4,""),
IF($C26="Naren Baliga",_xlfn.XLOOKUP($B26,PROSPER_Baliga!$1:$1,PROSPER_Baliga!$4:$4,""),
IF($C26="Thorsten Huhn",_xlfn.XLOOKUP($B26,PROSPER_Huhn!$1:$1,PROSPER_Huhn!$4:$4,""),
IF($C26="Nick Hull",_xlfn.XLOOKUP($B26,PROSPER_Hull!$1:$1,PROSPER_Hull!$4:$4,""),
IF($C26="Monika Kotwani",_xlfn.XLOOKUP($B26,PROSPER_Kotwani!$1:$1,PROSPER_Kotwani!$4:$4,""),
IF($C26="Jonathan Wellner",_xlfn.XLOOKUP($B26,PROSPER_Wellner!$1:$1,PROSPER_Wellner!$4:$4,""),
IF($C26="Travis Harvey",_xlfn.XLOOKUP($B26,PROSPER_Harvey!$1:$1,PROSPER_Harvey!$4:$4,""),"")))))))="","",
IF($C26="Christopher Lobo",_xlfn.XLOOKUP($B26,PROSPER_Lobo!$1:$1,PROSPER_Lobo!$4:$4,""),
IF($C26="Naren Baliga",_xlfn.XLOOKUP($B26,PROSPER_Baliga!$1:$1,PROSPER_Baliga!$4:$4,""),
IF($C26="Thorsten Huhn",_xlfn.XLOOKUP($B26,PROSPER_Huhn!$1:$1,PROSPER_Huhn!$4:$4,""),
IF($C26="Nick Hull",_xlfn.XLOOKUP($B26,PROSPER_Hull!$1:$1,PROSPER_Hull!$4:$4,""),
IF($C26="Monika Kotwani",_xlfn.XLOOKUP($B26,PROSPER_Kotwani!$1:$1,PROSPER_Kotwani!$4:$4,""),
IF($C26="Jonathan Wellner",_xlfn.XLOOKUP($B26,PROSPER_Wellner!$1:$1,PROSPER_Wellner!$4:$4,""),
IF($C26="Travis Harvey",_xlfn.XLOOKUP($B26,PROSPER_Harvey!$1:$1,PROSPER_Harvey!$4:$4,""),""))))))))="","No Score",IF(IF($C26="Christopher Lobo",_xlfn.XLOOKUP($B26,PROSPER_Lobo!$1:$1,PROSPER_Lobo!$4:$4,""),
IF($C26="Naren Baliga",_xlfn.XLOOKUP($B26,PROSPER_Baliga!$1:$1,PROSPER_Baliga!$4:$4,""),
IF($C26="Thorsten Huhn",_xlfn.XLOOKUP($B26,PROSPER_Huhn!$1:$1,PROSPER_Huhn!$4:$4,""),
IF($C26="Nick Hull",_xlfn.XLOOKUP($B26,PROSPER_Hull!$1:$1,PROSPER_Hull!$4:$4,""),
IF($C26="Monika Kotwani",_xlfn.XLOOKUP($B26,PROSPER_Kotwani!$1:$1,PROSPER_Kotwani!$4:$4,""),
IF($C26="Jonathan Wellner",_xlfn.XLOOKUP($B26,PROSPER_Wellner!$1:$1,PROSPER_Wellner!$4:$4,""),
IF($C26="Travis Harvey",_xlfn.XLOOKUP($B26,PROSPER_Harvey!$1:$1,PROSPER_Harvey!$4:$4,""),"")))))))="","",
IF($C26="Christopher Lobo",_xlfn.XLOOKUP($B26,PROSPER_Lobo!$1:$1,PROSPER_Lobo!$4:$4,""),
IF($C26="Naren Baliga",_xlfn.XLOOKUP($B26,PROSPER_Baliga!$1:$1,PROSPER_Baliga!$4:$4,""),
IF($C26="Thorsten Huhn",_xlfn.XLOOKUP($B26,PROSPER_Huhn!$1:$1,PROSPER_Huhn!$4:$4,""),
IF($C26="Nick Hull",_xlfn.XLOOKUP($B26,PROSPER_Hull!$1:$1,PROSPER_Hull!$4:$4,""),
IF($C26="Monika Kotwani",_xlfn.XLOOKUP($B26,PROSPER_Kotwani!$1:$1,PROSPER_Kotwani!$4:$4,""),
IF($C26="Jonathan Wellner",_xlfn.XLOOKUP($B26,PROSPER_Wellner!$1:$1,PROSPER_Wellner!$4:$4,""),
IF($C26="Travis Harvey",_xlfn.XLOOKUP($B26,PROSPER_Harvey!$1:$1,PROSPER_Harvey!$4:$4,""),"")))))))))</f>
        <v>7</v>
      </c>
      <c r="Q26" s="125" t="str">
        <f>IF(IF(IF($C26="Christopher Lobo",_xlfn.XLOOKUP($B26,PROSPER_Lobo!$1:$1,PROSPER_Lobo!$5:$5,""),
IF($C26="Naren Baliga",_xlfn.XLOOKUP($B26,PROSPER_Baliga!$1:$1,PROSPER_Baliga!$5:$5,""),
IF($C26="Thorsten Huhn",_xlfn.XLOOKUP($B26,PROSPER_Huhn!$1:$1,PROSPER_Huhn!$5:$5,""),
IF($C26="Nick Hull",_xlfn.XLOOKUP($B26,PROSPER_Hull!$1:$1,PROSPER_Hull!$5:$5,""),
IF($C26="Monika Kotwani",_xlfn.XLOOKUP($B26,PROSPER_Kotwani!$1:$1,PROSPER_Kotwani!$5:$5,""),
IF($C26="Jonathan Wellner",_xlfn.XLOOKUP($B26,PROSPER_Wellner!$1:$1,PROSPER_Wellner!$5:$5,""),
IF($C26="Travis Harvey",_xlfn.XLOOKUP($B26,PROSPER_Harvey!$1:$1,PROSPER_Harvey!$5:$5,""),"")))))))="","",
IF($C26="Christopher Lobo",_xlfn.XLOOKUP($B26,PROSPER_Lobo!$1:$1,PROSPER_Lobo!$5:$5,""),
IF($C26="Naren Baliga",_xlfn.XLOOKUP($B26,PROSPER_Baliga!$1:$1,PROSPER_Baliga!$5:$5,""),
IF($C26="Thorsten Huhn",_xlfn.XLOOKUP($B26,PROSPER_Huhn!$1:$1,PROSPER_Huhn!$5:$5,""),
IF($C26="Nick Hull",_xlfn.XLOOKUP($B26,PROSPER_Hull!$1:$1,PROSPER_Hull!$5:$5,""),
IF($C26="Monika Kotwani",_xlfn.XLOOKUP($B26,PROSPER_Kotwani!$1:$1,PROSPER_Kotwani!$5:$5,""),
IF($C26="Jonathan Wellner",_xlfn.XLOOKUP($B26,PROSPER_Wellner!$1:$1,PROSPER_Wellner!$5:$5,""),
IF($C26="Travis Harvey",_xlfn.XLOOKUP($B26,PROSPER_Harvey!$1:$1,PROSPER_Harvey!$5:$5,""),""))))))))="","No Comment",IF(IF($C26="Christopher Lobo",_xlfn.XLOOKUP($B26,PROSPER_Lobo!$1:$1,PROSPER_Lobo!$5:$5,""),
IF($C26="Naren Baliga",_xlfn.XLOOKUP($B26,PROSPER_Baliga!$1:$1,PROSPER_Baliga!$5:$5,""),
IF($C26="Thorsten Huhn",_xlfn.XLOOKUP($B26,PROSPER_Huhn!$1:$1,PROSPER_Huhn!$5:$5,""),
IF($C26="Nick Hull",_xlfn.XLOOKUP($B26,PROSPER_Hull!$1:$1,PROSPER_Hull!$5:$5,""),
IF($C26="Monika Kotwani",_xlfn.XLOOKUP($B26,PROSPER_Kotwani!$1:$1,PROSPER_Kotwani!$5:$5,""),
IF($C26="Jonathan Wellner",_xlfn.XLOOKUP($B26,PROSPER_Wellner!$1:$1,PROSPER_Wellner!$5:$5,""),
IF($C26="Travis Harvey",_xlfn.XLOOKUP($B26,PROSPER_Harvey!$1:$1,PROSPER_Harvey!$5:$5,""),"")))))))="","",
IF($C26="Christopher Lobo",_xlfn.XLOOKUP($B26,PROSPER_Lobo!$1:$1,PROSPER_Lobo!$5:$5,""),
IF($C26="Naren Baliga",_xlfn.XLOOKUP($B26,PROSPER_Baliga!$1:$1,PROSPER_Baliga!$5:$5,""),
IF($C26="Thorsten Huhn",_xlfn.XLOOKUP($B26,PROSPER_Huhn!$1:$1,PROSPER_Huhn!$5:$5,""),
IF($C26="Nick Hull",_xlfn.XLOOKUP($B26,PROSPER_Hull!$1:$1,PROSPER_Hull!$5:$5,""),
IF($C26="Monika Kotwani",_xlfn.XLOOKUP($B26,PROSPER_Kotwani!$1:$1,PROSPER_Kotwani!$5:$5,""),
IF($C26="Jonathan Wellner",_xlfn.XLOOKUP($B26,PROSPER_Wellner!$1:$1,PROSPER_Wellner!$5:$5,""),
IF($C26="Travis Harvey",_xlfn.XLOOKUP($B26,PROSPER_Harvey!$1:$1,PROSPER_Harvey!$5:$5,""),"")))))))))</f>
        <v>No Comment</v>
      </c>
      <c r="R26" s="124" t="s">
        <v>89</v>
      </c>
      <c r="S26" s="150">
        <f t="shared" ref="S26:S47" si="239">IFERROR(AVERAGE(O26,P26,R26),"N/A")</f>
        <v>7</v>
      </c>
      <c r="T26" s="120" t="str">
        <f>_xlfn.XLOOKUP(B26,PROSPERInitial_Query!$E:$E,PROSPERInitial_Query!$I:$I,"",,-1)</f>
        <v>3</v>
      </c>
      <c r="U26" s="121" t="str">
        <f t="shared" ref="U26:U45" si="240">_xlfn.CONCAT($B26,"1 - PortfolioCloud Application Services")</f>
        <v>Jim Lieblick1 - PortfolioCloud Application Services</v>
      </c>
      <c r="V26" s="126" t="str">
        <f>_xlfn.XLOOKUP(U26,PROSPERDelta_Query!BK:BK,PROSPERDelta_Query!K:K,"",,-1)</f>
        <v/>
      </c>
      <c r="W26" s="124">
        <f t="shared" ref="W26:W47" si="241">IFERROR(IF(V26="", IF(T26="", "", T26), V26)*1,"N/A")</f>
        <v>3</v>
      </c>
      <c r="X26" s="124">
        <f>IF(IF(IF($C26="Christopher Lobo",_xlfn.XLOOKUP($B26,PROSPER_Lobo!$1:$1,PROSPER_Lobo!$6:$6,""),
IF($C26="Naren Baliga",_xlfn.XLOOKUP($B26,PROSPER_Baliga!$1:$1,PROSPER_Baliga!$6:$6,""),
IF($C26="Thorsten Huhn",_xlfn.XLOOKUP($B26,PROSPER_Huhn!$1:$1,PROSPER_Huhn!$6:$6,""),
IF($C26="Nick Hull",_xlfn.XLOOKUP($B26,PROSPER_Hull!$1:$1,PROSPER_Hull!$6:$6,""),
IF($C26="Monika Kotwani",_xlfn.XLOOKUP($B26,PROSPER_Kotwani!$1:$1,PROSPER_Kotwani!$6:$6,""),
IF($C26="Jonathan Wellner",_xlfn.XLOOKUP($B26,PROSPER_Wellner!$1:$1,PROSPER_Wellner!$6:$6,""),
IF($C26="Travis Harvey",_xlfn.XLOOKUP($B26,PROSPER_Harvey!$1:$1,PROSPER_Harvey!$6:$6,""),"")))))))="","",
IF($C26="Christopher Lobo",_xlfn.XLOOKUP($B26,PROSPER_Lobo!$1:$1,PROSPER_Lobo!$6:$6,""),
IF($C26="Naren Baliga",_xlfn.XLOOKUP($B26,PROSPER_Baliga!$1:$1,PROSPER_Baliga!$6:$6,""),
IF($C26="Thorsten Huhn",_xlfn.XLOOKUP($B26,PROSPER_Huhn!$1:$1,PROSPER_Huhn!$6:$6,""),
IF($C26="Nick Hull",_xlfn.XLOOKUP($B26,PROSPER_Hull!$1:$1,PROSPER_Hull!$6:$6,""),
IF($C26="Monika Kotwani",_xlfn.XLOOKUP($B26,PROSPER_Kotwani!$1:$1,PROSPER_Kotwani!$6:$6,""),
IF($C26="Jonathan Wellner",_xlfn.XLOOKUP($B26,PROSPER_Wellner!$1:$1,PROSPER_Wellner!$6:$6,""),
IF($C26="Travis Harvey",_xlfn.XLOOKUP($B26,PROSPER_Harvey!$1:$1,PROSPER_Harvey!$6:$6,""),""))))))))="","No Score",IF(IF($C26="Christopher Lobo",_xlfn.XLOOKUP($B26,PROSPER_Lobo!$1:$1,PROSPER_Lobo!$6:$6,""),
IF($C26="Naren Baliga",_xlfn.XLOOKUP($B26,PROSPER_Baliga!$1:$1,PROSPER_Baliga!$6:$6,""),
IF($C26="Thorsten Huhn",_xlfn.XLOOKUP($B26,PROSPER_Huhn!$1:$1,PROSPER_Huhn!$6:$6,""),
IF($C26="Nick Hull",_xlfn.XLOOKUP($B26,PROSPER_Hull!$1:$1,PROSPER_Hull!$6:$6,""),
IF($C26="Monika Kotwani",_xlfn.XLOOKUP($B26,PROSPER_Kotwani!$1:$1,PROSPER_Kotwani!$6:$6,""),
IF($C26="Jonathan Wellner",_xlfn.XLOOKUP($B26,PROSPER_Wellner!$1:$1,PROSPER_Wellner!$6:$6,""),
IF($C26="Travis Harvey",_xlfn.XLOOKUP($B26,PROSPER_Harvey!$1:$1,PROSPER_Harvey!$6:$6,""),"")))))))="","",
IF($C26="Christopher Lobo",_xlfn.XLOOKUP($B26,PROSPER_Lobo!$1:$1,PROSPER_Lobo!$6:$6,""),
IF($C26="Naren Baliga",_xlfn.XLOOKUP($B26,PROSPER_Baliga!$1:$1,PROSPER_Baliga!$6:$6,""),
IF($C26="Thorsten Huhn",_xlfn.XLOOKUP($B26,PROSPER_Huhn!$1:$1,PROSPER_Huhn!$6:$6,""),
IF($C26="Nick Hull",_xlfn.XLOOKUP($B26,PROSPER_Hull!$1:$1,PROSPER_Hull!$6:$6,""),
IF($C26="Monika Kotwani",_xlfn.XLOOKUP($B26,PROSPER_Kotwani!$1:$1,PROSPER_Kotwani!$6:$6,""),
IF($C26="Jonathan Wellner",_xlfn.XLOOKUP($B26,PROSPER_Wellner!$1:$1,PROSPER_Wellner!$6:$6,""),
IF($C26="Travis Harvey",_xlfn.XLOOKUP($B26,PROSPER_Harvey!$1:$1,PROSPER_Harvey!$6:$6,""),"")))))))))</f>
        <v>3</v>
      </c>
      <c r="Y26" s="125" t="str">
        <f>IF(IF(IF($C26="Christopher Lobo",_xlfn.XLOOKUP($B26,PROSPER_Lobo!$1:$1,PROSPER_Lobo!$7:$7,""),
IF($C26="Naren Baliga",_xlfn.XLOOKUP($B26,PROSPER_Baliga!$1:$1,PROSPER_Baliga!$7:$7,""),
IF($C26="Thorsten Huhn",_xlfn.XLOOKUP($B26,PROSPER_Huhn!$1:$1,PROSPER_Huhn!$7:$7,""),
IF($C26="Nick Hull",_xlfn.XLOOKUP($B26,PROSPER_Hull!$1:$1,PROSPER_Hull!$7:$7,""),
IF($C26="Monika Kotwani",_xlfn.XLOOKUP($B26,PROSPER_Kotwani!$1:$1,PROSPER_Kotwani!$7:$7,""),
IF($C26="Jonathan Wellner",_xlfn.XLOOKUP($B26,PROSPER_Wellner!$1:$1,PROSPER_Wellner!$7:$7,""),
IF($C26="Travis Harvey",_xlfn.XLOOKUP($B26,PROSPER_Harvey!$1:$1,PROSPER_Harvey!$7:$7,""),"")))))))="","",
IF($C26="Christopher Lobo",_xlfn.XLOOKUP($B26,PROSPER_Lobo!$1:$1,PROSPER_Lobo!$7:$7,""),
IF($C26="Naren Baliga",_xlfn.XLOOKUP($B26,PROSPER_Baliga!$1:$1,PROSPER_Baliga!$7:$7,""),
IF($C26="Thorsten Huhn",_xlfn.XLOOKUP($B26,PROSPER_Huhn!$1:$1,PROSPER_Huhn!$7:$7,""),
IF($C26="Nick Hull",_xlfn.XLOOKUP($B26,PROSPER_Hull!$1:$1,PROSPER_Hull!$7:$7,""),
IF($C26="Monika Kotwani",_xlfn.XLOOKUP($B26,PROSPER_Kotwani!$1:$1,PROSPER_Kotwani!$7:$7,""),
IF($C26="Jonathan Wellner",_xlfn.XLOOKUP($B26,PROSPER_Wellner!$1:$1,PROSPER_Wellner!$7:$7,""),
IF($C26="Travis Harvey",_xlfn.XLOOKUP($B26,PROSPER_Harvey!$1:$1,PROSPER_Harvey!$7:$7,""),""))))))))="","No Comment",IF(IF($C26="Christopher Lobo",_xlfn.XLOOKUP($B26,PROSPER_Lobo!$1:$1,PROSPER_Lobo!$7:$7,""),
IF($C26="Naren Baliga",_xlfn.XLOOKUP($B26,PROSPER_Baliga!$1:$1,PROSPER_Baliga!$7:$7,""),
IF($C26="Thorsten Huhn",_xlfn.XLOOKUP($B26,PROSPER_Huhn!$1:$1,PROSPER_Huhn!$7:$7,""),
IF($C26="Nick Hull",_xlfn.XLOOKUP($B26,PROSPER_Hull!$1:$1,PROSPER_Hull!$7:$7,""),
IF($C26="Monika Kotwani",_xlfn.XLOOKUP($B26,PROSPER_Kotwani!$1:$1,PROSPER_Kotwani!$7:$7,""),
IF($C26="Jonathan Wellner",_xlfn.XLOOKUP($B26,PROSPER_Wellner!$1:$1,PROSPER_Wellner!$7:$7,""),
IF($C26="Travis Harvey",_xlfn.XLOOKUP($B26,PROSPER_Harvey!$1:$1,PROSPER_Harvey!$7:$7,""),"")))))))="","",
IF($C26="Christopher Lobo",_xlfn.XLOOKUP($B26,PROSPER_Lobo!$1:$1,PROSPER_Lobo!$7:$7,""),
IF($C26="Naren Baliga",_xlfn.XLOOKUP($B26,PROSPER_Baliga!$1:$1,PROSPER_Baliga!$7:$7,""),
IF($C26="Thorsten Huhn",_xlfn.XLOOKUP($B26,PROSPER_Huhn!$1:$1,PROSPER_Huhn!$7:$7,""),
IF($C26="Nick Hull",_xlfn.XLOOKUP($B26,PROSPER_Hull!$1:$1,PROSPER_Hull!$7:$7,""),
IF($C26="Monika Kotwani",_xlfn.XLOOKUP($B26,PROSPER_Kotwani!$1:$1,PROSPER_Kotwani!$7:$7,""),
IF($C26="Jonathan Wellner",_xlfn.XLOOKUP($B26,PROSPER_Wellner!$1:$1,PROSPER_Wellner!$7:$7,""),
IF($C26="Travis Harvey",_xlfn.XLOOKUP($B26,PROSPER_Harvey!$1:$1,PROSPER_Harvey!$7:$7,""),"")))))))))</f>
        <v>No Comment</v>
      </c>
      <c r="Z26" s="124" t="s">
        <v>89</v>
      </c>
      <c r="AA26" s="150">
        <f t="shared" ref="AA26:AA47" si="242">IFERROR(AVERAGE(W26,X26,Z26),"N/A")</f>
        <v>3</v>
      </c>
      <c r="AB26" s="120" t="str">
        <f>_xlfn.XLOOKUP(B26,PROSPERInitial_Query!$E:$E,PROSPERInitial_Query!$J:$J,"",,-1)</f>
        <v>3</v>
      </c>
      <c r="AC26" s="121" t="str">
        <f t="shared" ref="AC26:AC45" si="243">_xlfn.CONCAT($B26,"1 - PortfolioPreferred Success")</f>
        <v>Jim Lieblick1 - PortfolioPreferred Success</v>
      </c>
      <c r="AD26" s="126" t="str">
        <f>_xlfn.XLOOKUP(AC26,PROSPERDelta_Query!BK:BK,PROSPERDelta_Query!L:L,"",,-1)</f>
        <v/>
      </c>
      <c r="AE26" s="124">
        <f t="shared" ref="AE26:AE47" si="244">IFERROR(IF(AD26="", IF(AB26="", "", AB26), AD26)*1,"N/A")</f>
        <v>3</v>
      </c>
      <c r="AF26" s="124">
        <f>IF(IF(IF($C26="Christopher Lobo",_xlfn.XLOOKUP($B26,PROSPER_Lobo!$1:$1,PROSPER_Lobo!$8:$8,""),
IF($C26="Naren Baliga",_xlfn.XLOOKUP($B26,PROSPER_Baliga!$1:$1,PROSPER_Baliga!$8:$8,""),
IF($C26="Thorsten Huhn",_xlfn.XLOOKUP($B26,PROSPER_Huhn!$1:$1,PROSPER_Huhn!$8:$8,""),
IF($C26="Nick Hull",_xlfn.XLOOKUP($B26,PROSPER_Hull!$1:$1,PROSPER_Hull!$8:$8,""),
IF($C26="Monika Kotwani",_xlfn.XLOOKUP($B26,PROSPER_Kotwani!$1:$1,PROSPER_Kotwani!$8:$8,""),
IF($C26="Jonathan Wellner",_xlfn.XLOOKUP($B26,PROSPER_Wellner!$1:$1,PROSPER_Wellner!$8:$8,""),
IF($C26="Travis Harvey",_xlfn.XLOOKUP($B26,PROSPER_Harvey!$1:$1,PROSPER_Harvey!$8:$8,""),"")))))))="","",
IF($C26="Christopher Lobo",_xlfn.XLOOKUP($B26,PROSPER_Lobo!$1:$1,PROSPER_Lobo!$8:$8,""),
IF($C26="Naren Baliga",_xlfn.XLOOKUP($B26,PROSPER_Baliga!$1:$1,PROSPER_Baliga!$8:$8,""),
IF($C26="Thorsten Huhn",_xlfn.XLOOKUP($B26,PROSPER_Huhn!$1:$1,PROSPER_Huhn!$8:$8,""),
IF($C26="Nick Hull",_xlfn.XLOOKUP($B26,PROSPER_Hull!$1:$1,PROSPER_Hull!$8:$8,""),
IF($C26="Monika Kotwani",_xlfn.XLOOKUP($B26,PROSPER_Kotwani!$1:$1,PROSPER_Kotwani!$8:$8,""),
IF($C26="Jonathan Wellner",_xlfn.XLOOKUP($B26,PROSPER_Wellner!$1:$1,PROSPER_Wellner!$8:$8,""),
IF($C26="Travis Harvey",_xlfn.XLOOKUP($B26,PROSPER_Harvey!$1:$1,PROSPER_Harvey!$8:$8,""),""))))))))="","No Score",IF(IF($C26="Christopher Lobo",_xlfn.XLOOKUP($B26,PROSPER_Lobo!$1:$1,PROSPER_Lobo!$8:$8,""),
IF($C26="Naren Baliga",_xlfn.XLOOKUP($B26,PROSPER_Baliga!$1:$1,PROSPER_Baliga!$8:$8,""),
IF($C26="Thorsten Huhn",_xlfn.XLOOKUP($B26,PROSPER_Huhn!$1:$1,PROSPER_Huhn!$8:$8,""),
IF($C26="Nick Hull",_xlfn.XLOOKUP($B26,PROSPER_Hull!$1:$1,PROSPER_Hull!$8:$8,""),
IF($C26="Monika Kotwani",_xlfn.XLOOKUP($B26,PROSPER_Kotwani!$1:$1,PROSPER_Kotwani!$8:$8,""),
IF($C26="Jonathan Wellner",_xlfn.XLOOKUP($B26,PROSPER_Wellner!$1:$1,PROSPER_Wellner!$8:$8,""),
IF($C26="Travis Harvey",_xlfn.XLOOKUP($B26,PROSPER_Harvey!$1:$1,PROSPER_Harvey!$8:$8,""),"")))))))="","",
IF($C26="Christopher Lobo",_xlfn.XLOOKUP($B26,PROSPER_Lobo!$1:$1,PROSPER_Lobo!$8:$8,""),
IF($C26="Naren Baliga",_xlfn.XLOOKUP($B26,PROSPER_Baliga!$1:$1,PROSPER_Baliga!$8:$8,""),
IF($C26="Thorsten Huhn",_xlfn.XLOOKUP($B26,PROSPER_Huhn!$1:$1,PROSPER_Huhn!$8:$8,""),
IF($C26="Nick Hull",_xlfn.XLOOKUP($B26,PROSPER_Hull!$1:$1,PROSPER_Hull!$8:$8,""),
IF($C26="Monika Kotwani",_xlfn.XLOOKUP($B26,PROSPER_Kotwani!$1:$1,PROSPER_Kotwani!$8:$8,""),
IF($C26="Jonathan Wellner",_xlfn.XLOOKUP($B26,PROSPER_Wellner!$1:$1,PROSPER_Wellner!$8:$8,""),
IF($C26="Travis Harvey",_xlfn.XLOOKUP($B26,PROSPER_Harvey!$1:$1,PROSPER_Harvey!$8:$8,""),"")))))))))</f>
        <v>3</v>
      </c>
      <c r="AG26" s="125" t="str">
        <f>IF(IF(IF($C26="Christopher Lobo",_xlfn.XLOOKUP($B26,PROSPER_Lobo!$1:$1,PROSPER_Lobo!$9:$9,""),
IF($C26="Naren Baliga",_xlfn.XLOOKUP($B26,PROSPER_Baliga!$1:$1,PROSPER_Baliga!$9:$9,""),
IF($C26="Thorsten Huhn",_xlfn.XLOOKUP($B26,PROSPER_Huhn!$1:$1,PROSPER_Huhn!$9:$9,""),
IF($C26="Nick Hull",_xlfn.XLOOKUP($B26,PROSPER_Hull!$1:$1,PROSPER_Hull!$9:$9,""),
IF($C26="Monika Kotwani",_xlfn.XLOOKUP($B26,PROSPER_Kotwani!$1:$1,PROSPER_Kotwani!$9:$9,""),
IF($C26="Jonathan Wellner",_xlfn.XLOOKUP($B26,PROSPER_Wellner!$1:$1,PROSPER_Wellner!$9:$9,""),
IF($C26="Travis Harvey",_xlfn.XLOOKUP($B26,PROSPER_Harvey!$1:$1,PROSPER_Harvey!$9:$9,""),"")))))))="","",
IF($C26="Christopher Lobo",_xlfn.XLOOKUP($B26,PROSPER_Lobo!$1:$1,PROSPER_Lobo!$9:$9,""),
IF($C26="Naren Baliga",_xlfn.XLOOKUP($B26,PROSPER_Baliga!$1:$1,PROSPER_Baliga!$9:$9,""),
IF($C26="Thorsten Huhn",_xlfn.XLOOKUP($B26,PROSPER_Huhn!$1:$1,PROSPER_Huhn!$9:$9,""),
IF($C26="Nick Hull",_xlfn.XLOOKUP($B26,PROSPER_Hull!$1:$1,PROSPER_Hull!$9:$9,""),
IF($C26="Monika Kotwani",_xlfn.XLOOKUP($B26,PROSPER_Kotwani!$1:$1,PROSPER_Kotwani!$9:$9,""),
IF($C26="Jonathan Wellner",_xlfn.XLOOKUP($B26,PROSPER_Wellner!$1:$1,PROSPER_Wellner!$9:$9,""),
IF($C26="Travis Harvey",_xlfn.XLOOKUP($B26,PROSPER_Harvey!$1:$1,PROSPER_Harvey!$9:$9,""),""))))))))="","No Comment",IF(IF($C26="Christopher Lobo",_xlfn.XLOOKUP($B26,PROSPER_Lobo!$1:$1,PROSPER_Lobo!$9:$9,""),
IF($C26="Naren Baliga",_xlfn.XLOOKUP($B26,PROSPER_Baliga!$1:$1,PROSPER_Baliga!$9:$9,""),
IF($C26="Thorsten Huhn",_xlfn.XLOOKUP($B26,PROSPER_Huhn!$1:$1,PROSPER_Huhn!$9:$9,""),
IF($C26="Nick Hull",_xlfn.XLOOKUP($B26,PROSPER_Hull!$1:$1,PROSPER_Hull!$9:$9,""),
IF($C26="Monika Kotwani",_xlfn.XLOOKUP($B26,PROSPER_Kotwani!$1:$1,PROSPER_Kotwani!$9:$9,""),
IF($C26="Jonathan Wellner",_xlfn.XLOOKUP($B26,PROSPER_Wellner!$1:$1,PROSPER_Wellner!$9:$9,""),
IF($C26="Travis Harvey",_xlfn.XLOOKUP($B26,PROSPER_Harvey!$1:$1,PROSPER_Harvey!$9:$9,""),"")))))))="","",
IF($C26="Christopher Lobo",_xlfn.XLOOKUP($B26,PROSPER_Lobo!$1:$1,PROSPER_Lobo!$9:$9,""),
IF($C26="Naren Baliga",_xlfn.XLOOKUP($B26,PROSPER_Baliga!$1:$1,PROSPER_Baliga!$9:$9,""),
IF($C26="Thorsten Huhn",_xlfn.XLOOKUP($B26,PROSPER_Huhn!$1:$1,PROSPER_Huhn!$9:$9,""),
IF($C26="Nick Hull",_xlfn.XLOOKUP($B26,PROSPER_Hull!$1:$1,PROSPER_Hull!$9:$9,""),
IF($C26="Monika Kotwani",_xlfn.XLOOKUP($B26,PROSPER_Kotwani!$1:$1,PROSPER_Kotwani!$9:$9,""),
IF($C26="Jonathan Wellner",_xlfn.XLOOKUP($B26,PROSPER_Wellner!$1:$1,PROSPER_Wellner!$9:$9,""),
IF($C26="Travis Harvey",_xlfn.XLOOKUP($B26,PROSPER_Harvey!$1:$1,PROSPER_Harvey!$9:$9,""),"")))))))))</f>
        <v>No Comment</v>
      </c>
      <c r="AH26" s="124" t="s">
        <v>89</v>
      </c>
      <c r="AI26" s="150">
        <f t="shared" ref="AI26:AI47" si="245">IFERROR(AVERAGE(AE26,AF26,AH26),"N/A")</f>
        <v>3</v>
      </c>
      <c r="AJ26" s="120" t="str">
        <f>_xlfn.XLOOKUP(B26,PROSPERInitial_Query!$E:$E,PROSPERInitial_Query!$K:$K,"",,-1)</f>
        <v>5</v>
      </c>
      <c r="AK26" s="121" t="str">
        <f t="shared" ref="AK26:AK45" si="246">_xlfn.CONCAT($B26,"1 - PortfolioBrownfield")</f>
        <v>Jim Lieblick1 - PortfolioBrownfield</v>
      </c>
      <c r="AL26" s="126" t="str">
        <f>_xlfn.XLOOKUP(AK26,PROSPERDelta_Query!BK:BK,PROSPERDelta_Query!M:M,"",,-1)</f>
        <v/>
      </c>
      <c r="AM26" s="124">
        <f t="shared" ref="AM26:AM47" si="247">IFERROR(IF(AL26="", IF(AJ26="", "", AJ26), AL26)*1,"N/A")</f>
        <v>5</v>
      </c>
      <c r="AN26" s="124">
        <f>IF(IF(IF($C26="Christopher Lobo",_xlfn.XLOOKUP($B26,PROSPER_Lobo!$1:$1,PROSPER_Lobo!$10:$10,""),
IF($C26="Naren Baliga",_xlfn.XLOOKUP($B26,PROSPER_Baliga!$1:$1,PROSPER_Baliga!$10:$10,""),
IF($C26="Thorsten Huhn",_xlfn.XLOOKUP($B26,PROSPER_Huhn!$1:$1,PROSPER_Huhn!$10:$10,""),
IF($C26="Nick Hull",_xlfn.XLOOKUP($B26,PROSPER_Hull!$1:$1,PROSPER_Hull!$10:$10,""),
IF($C26="Monika Kotwani",_xlfn.XLOOKUP($B26,PROSPER_Kotwani!$1:$1,PROSPER_Kotwani!$10:$10,""),
IF($C26="Jonathan Wellner",_xlfn.XLOOKUP($B26,PROSPER_Wellner!$1:$1,PROSPER_Wellner!$10:$10,""),
IF($C26="Travis Harvey",_xlfn.XLOOKUP($B26,PROSPER_Harvey!$1:$1,PROSPER_Harvey!$10:$10,""),"")))))))="","",
IF($C26="Christopher Lobo",_xlfn.XLOOKUP($B26,PROSPER_Lobo!$1:$1,PROSPER_Lobo!$10:$10,""),
IF($C26="Naren Baliga",_xlfn.XLOOKUP($B26,PROSPER_Baliga!$1:$1,PROSPER_Baliga!$10:$10,""),
IF($C26="Thorsten Huhn",_xlfn.XLOOKUP($B26,PROSPER_Huhn!$1:$1,PROSPER_Huhn!$10:$10,""),
IF($C26="Nick Hull",_xlfn.XLOOKUP($B26,PROSPER_Hull!$1:$1,PROSPER_Hull!$10:$10,""),
IF($C26="Monika Kotwani",_xlfn.XLOOKUP($B26,PROSPER_Kotwani!$1:$1,PROSPER_Kotwani!$10:$10,""),
IF($C26="Jonathan Wellner",_xlfn.XLOOKUP($B26,PROSPER_Wellner!$1:$1,PROSPER_Wellner!$10:$10,""),
IF($C26="Travis Harvey",_xlfn.XLOOKUP($B26,PROSPER_Harvey!$1:$1,PROSPER_Harvey!$10:$10,""),""))))))))="","No Score",IF(IF($C26="Christopher Lobo",_xlfn.XLOOKUP($B26,PROSPER_Lobo!$1:$1,PROSPER_Lobo!$10:$10,""),
IF($C26="Naren Baliga",_xlfn.XLOOKUP($B26,PROSPER_Baliga!$1:$1,PROSPER_Baliga!$10:$10,""),
IF($C26="Thorsten Huhn",_xlfn.XLOOKUP($B26,PROSPER_Huhn!$1:$1,PROSPER_Huhn!$10:$10,""),
IF($C26="Nick Hull",_xlfn.XLOOKUP($B26,PROSPER_Hull!$1:$1,PROSPER_Hull!$10:$10,""),
IF($C26="Monika Kotwani",_xlfn.XLOOKUP($B26,PROSPER_Kotwani!$1:$1,PROSPER_Kotwani!$10:$10,""),
IF($C26="Jonathan Wellner",_xlfn.XLOOKUP($B26,PROSPER_Wellner!$1:$1,PROSPER_Wellner!$10:$10,""),
IF($C26="Travis Harvey",_xlfn.XLOOKUP($B26,PROSPER_Harvey!$1:$1,PROSPER_Harvey!$10:$10,""),"")))))))="","",
IF($C26="Christopher Lobo",_xlfn.XLOOKUP($B26,PROSPER_Lobo!$1:$1,PROSPER_Lobo!$10:$10,""),
IF($C26="Naren Baliga",_xlfn.XLOOKUP($B26,PROSPER_Baliga!$1:$1,PROSPER_Baliga!$10:$10,""),
IF($C26="Thorsten Huhn",_xlfn.XLOOKUP($B26,PROSPER_Huhn!$1:$1,PROSPER_Huhn!$10:$10,""),
IF($C26="Nick Hull",_xlfn.XLOOKUP($B26,PROSPER_Hull!$1:$1,PROSPER_Hull!$10:$10,""),
IF($C26="Monika Kotwani",_xlfn.XLOOKUP($B26,PROSPER_Kotwani!$1:$1,PROSPER_Kotwani!$10:$10,""),
IF($C26="Jonathan Wellner",_xlfn.XLOOKUP($B26,PROSPER_Wellner!$1:$1,PROSPER_Wellner!$10:$10,""),
IF($C26="Travis Harvey",_xlfn.XLOOKUP($B26,PROSPER_Harvey!$1:$1,PROSPER_Harvey!$10:$10,""),"")))))))))</f>
        <v>5</v>
      </c>
      <c r="AO26" s="125" t="str">
        <f>IF(IF(IF($C26="Christopher Lobo",_xlfn.XLOOKUP($B26,PROSPER_Lobo!$1:$1,PROSPER_Lobo!$11:$11,""),
IF($C26="Naren Baliga",_xlfn.XLOOKUP($B26,PROSPER_Baliga!$1:$1,PROSPER_Baliga!$11:$11,""),
IF($C26="Thorsten Huhn",_xlfn.XLOOKUP($B26,PROSPER_Huhn!$1:$1,PROSPER_Huhn!$11:$11,""),
IF($C26="Nick Hull",_xlfn.XLOOKUP($B26,PROSPER_Hull!$1:$1,PROSPER_Hull!$11:$11,""),
IF($C26="Monika Kotwani",_xlfn.XLOOKUP($B26,PROSPER_Kotwani!$1:$1,PROSPER_Kotwani!$11:$11,""),
IF($C26="Jonathan Wellner",_xlfn.XLOOKUP($B26,PROSPER_Wellner!$1:$1,PROSPER_Wellner!$11:$11,""),
IF($C26="Travis Harvey",_xlfn.XLOOKUP($B26,PROSPER_Harvey!$1:$1,PROSPER_Harvey!$11:$11,""),"")))))))="","",
IF($C26="Christopher Lobo",_xlfn.XLOOKUP($B26,PROSPER_Lobo!$1:$1,PROSPER_Lobo!$11:$11,""),
IF($C26="Naren Baliga",_xlfn.XLOOKUP($B26,PROSPER_Baliga!$1:$1,PROSPER_Baliga!$11:$11,""),
IF($C26="Thorsten Huhn",_xlfn.XLOOKUP($B26,PROSPER_Huhn!$1:$1,PROSPER_Huhn!$11:$11,""),
IF($C26="Nick Hull",_xlfn.XLOOKUP($B26,PROSPER_Hull!$1:$1,PROSPER_Hull!$11:$11,""),
IF($C26="Monika Kotwani",_xlfn.XLOOKUP($B26,PROSPER_Kotwani!$1:$1,PROSPER_Kotwani!$11:$11,""),
IF($C26="Jonathan Wellner",_xlfn.XLOOKUP($B26,PROSPER_Wellner!$1:$1,PROSPER_Wellner!$11:$11,""),
IF($C26="Travis Harvey",_xlfn.XLOOKUP($B26,PROSPER_Harvey!$1:$1,PROSPER_Harvey!$11:$11,""),""))))))))="","No Comment",IF(IF($C26="Christopher Lobo",_xlfn.XLOOKUP($B26,PROSPER_Lobo!$1:$1,PROSPER_Lobo!$11:$11,""),
IF($C26="Naren Baliga",_xlfn.XLOOKUP($B26,PROSPER_Baliga!$1:$1,PROSPER_Baliga!$11:$11,""),
IF($C26="Thorsten Huhn",_xlfn.XLOOKUP($B26,PROSPER_Huhn!$1:$1,PROSPER_Huhn!$11:$11,""),
IF($C26="Nick Hull",_xlfn.XLOOKUP($B26,PROSPER_Hull!$1:$1,PROSPER_Hull!$11:$11,""),
IF($C26="Monika Kotwani",_xlfn.XLOOKUP($B26,PROSPER_Kotwani!$1:$1,PROSPER_Kotwani!$11:$11,""),
IF($C26="Jonathan Wellner",_xlfn.XLOOKUP($B26,PROSPER_Wellner!$1:$1,PROSPER_Wellner!$11:$11,""),
IF($C26="Travis Harvey",_xlfn.XLOOKUP($B26,PROSPER_Harvey!$1:$1,PROSPER_Harvey!$11:$11,""),"")))))))="","",
IF($C26="Christopher Lobo",_xlfn.XLOOKUP($B26,PROSPER_Lobo!$1:$1,PROSPER_Lobo!$11:$11,""),
IF($C26="Naren Baliga",_xlfn.XLOOKUP($B26,PROSPER_Baliga!$1:$1,PROSPER_Baliga!$11:$11,""),
IF($C26="Thorsten Huhn",_xlfn.XLOOKUP($B26,PROSPER_Huhn!$1:$1,PROSPER_Huhn!$11:$11,""),
IF($C26="Nick Hull",_xlfn.XLOOKUP($B26,PROSPER_Hull!$1:$1,PROSPER_Hull!$11:$11,""),
IF($C26="Monika Kotwani",_xlfn.XLOOKUP($B26,PROSPER_Kotwani!$1:$1,PROSPER_Kotwani!$11:$11,""),
IF($C26="Jonathan Wellner",_xlfn.XLOOKUP($B26,PROSPER_Wellner!$1:$1,PROSPER_Wellner!$11:$11,""),
IF($C26="Travis Harvey",_xlfn.XLOOKUP($B26,PROSPER_Harvey!$1:$1,PROSPER_Harvey!$11:$11,""),"")))))))))</f>
        <v>No Comment</v>
      </c>
      <c r="AP26" s="124" t="s">
        <v>89</v>
      </c>
      <c r="AQ26" s="150">
        <f t="shared" ref="AQ26:AQ47" si="248">IFERROR(AVERAGE(AM26,AN26,AP26),"N/A")</f>
        <v>5</v>
      </c>
      <c r="AR26" s="120" t="str">
        <f>_xlfn.XLOOKUP(B26,PROSPERInitial_Query!$E:$E,PROSPERInitial_Query!$L:$L,"",,-1)</f>
        <v>3</v>
      </c>
      <c r="AS26" s="121" t="str">
        <f t="shared" ref="AS26:AS45" si="249">_xlfn.CONCAT($B26,"1 - PortfolioTraining &amp; Adoption")</f>
        <v>Jim Lieblick1 - PortfolioTraining &amp; Adoption</v>
      </c>
      <c r="AT26" s="126" t="str">
        <f>_xlfn.XLOOKUP(AS26,PROSPERDelta_Query!BK:BK,PROSPERDelta_Query!N:N,"",,-1)</f>
        <v/>
      </c>
      <c r="AU26" s="124">
        <f t="shared" ref="AU26:AU47" si="250">IFERROR(IF(AT26="", IF(AR26="", "", AR26), AT26)*1,"N/A")</f>
        <v>3</v>
      </c>
      <c r="AV26" s="124">
        <f>IF(IF(IF($C26="Christopher Lobo",_xlfn.XLOOKUP($B26,PROSPER_Lobo!$1:$1,PROSPER_Lobo!$12:$12,""),
IF($C26="Naren Baliga",_xlfn.XLOOKUP($B26,PROSPER_Baliga!$1:$1,PROSPER_Baliga!$12:$12,""),
IF($C26="Thorsten Huhn",_xlfn.XLOOKUP($B26,PROSPER_Huhn!$1:$1,PROSPER_Huhn!$12:$12,""),
IF($C26="Nick Hull",_xlfn.XLOOKUP($B26,PROSPER_Hull!$1:$1,PROSPER_Hull!$12:$12,""),
IF($C26="Monika Kotwani",_xlfn.XLOOKUP($B26,PROSPER_Kotwani!$1:$1,PROSPER_Kotwani!$12:$12,""),
IF($C26="Jonathan Wellner",_xlfn.XLOOKUP($B26,PROSPER_Wellner!$1:$1,PROSPER_Wellner!$12:$12,""),
IF($C26="Travis Harvey",_xlfn.XLOOKUP($B26,PROSPER_Harvey!$1:$1,PROSPER_Harvey!$12:$12,""),"")))))))="","",
IF($C26="Christopher Lobo",_xlfn.XLOOKUP($B26,PROSPER_Lobo!$1:$1,PROSPER_Lobo!$12:$12,""),
IF($C26="Naren Baliga",_xlfn.XLOOKUP($B26,PROSPER_Baliga!$1:$1,PROSPER_Baliga!$12:$12,""),
IF($C26="Thorsten Huhn",_xlfn.XLOOKUP($B26,PROSPER_Huhn!$1:$1,PROSPER_Huhn!$12:$12,""),
IF($C26="Nick Hull",_xlfn.XLOOKUP($B26,PROSPER_Hull!$1:$1,PROSPER_Hull!$12:$12,""),
IF($C26="Monika Kotwani",_xlfn.XLOOKUP($B26,PROSPER_Kotwani!$1:$1,PROSPER_Kotwani!$12:$12,""),
IF($C26="Jonathan Wellner",_xlfn.XLOOKUP($B26,PROSPER_Wellner!$1:$1,PROSPER_Wellner!$12:$12,""),
IF($C26="Travis Harvey",_xlfn.XLOOKUP($B26,PROSPER_Harvey!$1:$1,PROSPER_Harvey!$12:$12,""),""))))))))="","No Score",IF(IF($C26="Christopher Lobo",_xlfn.XLOOKUP($B26,PROSPER_Lobo!$1:$1,PROSPER_Lobo!$12:$12,""),
IF($C26="Naren Baliga",_xlfn.XLOOKUP($B26,PROSPER_Baliga!$1:$1,PROSPER_Baliga!$12:$12,""),
IF($C26="Thorsten Huhn",_xlfn.XLOOKUP($B26,PROSPER_Huhn!$1:$1,PROSPER_Huhn!$12:$12,""),
IF($C26="Nick Hull",_xlfn.XLOOKUP($B26,PROSPER_Hull!$1:$1,PROSPER_Hull!$12:$12,""),
IF($C26="Monika Kotwani",_xlfn.XLOOKUP($B26,PROSPER_Kotwani!$1:$1,PROSPER_Kotwani!$12:$12,""),
IF($C26="Jonathan Wellner",_xlfn.XLOOKUP($B26,PROSPER_Wellner!$1:$1,PROSPER_Wellner!$12:$12,""),
IF($C26="Travis Harvey",_xlfn.XLOOKUP($B26,PROSPER_Harvey!$1:$1,PROSPER_Harvey!$12:$12,""),"")))))))="","",
IF($C26="Christopher Lobo",_xlfn.XLOOKUP($B26,PROSPER_Lobo!$1:$1,PROSPER_Lobo!$12:$12,""),
IF($C26="Naren Baliga",_xlfn.XLOOKUP($B26,PROSPER_Baliga!$1:$1,PROSPER_Baliga!$12:$12,""),
IF($C26="Thorsten Huhn",_xlfn.XLOOKUP($B26,PROSPER_Huhn!$1:$1,PROSPER_Huhn!$12:$12,""),
IF($C26="Nick Hull",_xlfn.XLOOKUP($B26,PROSPER_Hull!$1:$1,PROSPER_Hull!$12:$12,""),
IF($C26="Monika Kotwani",_xlfn.XLOOKUP($B26,PROSPER_Kotwani!$1:$1,PROSPER_Kotwani!$12:$12,""),
IF($C26="Jonathan Wellner",_xlfn.XLOOKUP($B26,PROSPER_Wellner!$1:$1,PROSPER_Wellner!$12:$12,""),
IF($C26="Travis Harvey",_xlfn.XLOOKUP($B26,PROSPER_Harvey!$1:$1,PROSPER_Harvey!$12:$12,""),"")))))))))</f>
        <v>3</v>
      </c>
      <c r="AW26" s="125" t="str">
        <f>IF(IF(IF($C26="Christopher Lobo",_xlfn.XLOOKUP($B26,PROSPER_Lobo!$1:$1,PROSPER_Lobo!$13:$13,""),
IF($C26="Naren Baliga",_xlfn.XLOOKUP($B26,PROSPER_Baliga!$1:$1,PROSPER_Baliga!$13:$13,""),
IF($C26="Thorsten Huhn",_xlfn.XLOOKUP($B26,PROSPER_Huhn!$1:$1,PROSPER_Huhn!$13:$13,""),
IF($C26="Nick Hull",_xlfn.XLOOKUP($B26,PROSPER_Hull!$1:$1,PROSPER_Hull!$13:$13,""),
IF($C26="Monika Kotwani",_xlfn.XLOOKUP($B26,PROSPER_Kotwani!$1:$1,PROSPER_Kotwani!$13:$13,""),
IF($C26="Jonathan Wellner",_xlfn.XLOOKUP($B26,PROSPER_Wellner!$1:$1,PROSPER_Wellner!$13:$13,""),
IF($C26="Travis Harvey",_xlfn.XLOOKUP($B26,PROSPER_Harvey!$1:$1,PROSPER_Harvey!$13:$13,""),"")))))))="","",
IF($C26="Christopher Lobo",_xlfn.XLOOKUP($B26,PROSPER_Lobo!$1:$1,PROSPER_Lobo!$13:$13,""),
IF($C26="Naren Baliga",_xlfn.XLOOKUP($B26,PROSPER_Baliga!$1:$1,PROSPER_Baliga!$13:$13,""),
IF($C26="Thorsten Huhn",_xlfn.XLOOKUP($B26,PROSPER_Huhn!$1:$1,PROSPER_Huhn!$13:$13,""),
IF($C26="Nick Hull",_xlfn.XLOOKUP($B26,PROSPER_Hull!$1:$1,PROSPER_Hull!$13:$13,""),
IF($C26="Monika Kotwani",_xlfn.XLOOKUP($B26,PROSPER_Kotwani!$1:$1,PROSPER_Kotwani!$13:$13,""),
IF($C26="Jonathan Wellner",_xlfn.XLOOKUP($B26,PROSPER_Wellner!$1:$1,PROSPER_Wellner!$13:$13,""),
IF($C26="Travis Harvey",_xlfn.XLOOKUP($B26,PROSPER_Harvey!$1:$1,PROSPER_Harvey!$13:$13,""),""))))))))="","No Comment",IF(IF($C26="Christopher Lobo",_xlfn.XLOOKUP($B26,PROSPER_Lobo!$1:$1,PROSPER_Lobo!$13:$13,""),
IF($C26="Naren Baliga",_xlfn.XLOOKUP($B26,PROSPER_Baliga!$1:$1,PROSPER_Baliga!$13:$13,""),
IF($C26="Thorsten Huhn",_xlfn.XLOOKUP($B26,PROSPER_Huhn!$1:$1,PROSPER_Huhn!$13:$13,""),
IF($C26="Nick Hull",_xlfn.XLOOKUP($B26,PROSPER_Hull!$1:$1,PROSPER_Hull!$13:$13,""),
IF($C26="Monika Kotwani",_xlfn.XLOOKUP($B26,PROSPER_Kotwani!$1:$1,PROSPER_Kotwani!$13:$13,""),
IF($C26="Jonathan Wellner",_xlfn.XLOOKUP($B26,PROSPER_Wellner!$1:$1,PROSPER_Wellner!$13:$13,""),
IF($C26="Travis Harvey",_xlfn.XLOOKUP($B26,PROSPER_Harvey!$1:$1,PROSPER_Harvey!$13:$13,""),"")))))))="","",
IF($C26="Christopher Lobo",_xlfn.XLOOKUP($B26,PROSPER_Lobo!$1:$1,PROSPER_Lobo!$13:$13,""),
IF($C26="Naren Baliga",_xlfn.XLOOKUP($B26,PROSPER_Baliga!$1:$1,PROSPER_Baliga!$13:$13,""),
IF($C26="Thorsten Huhn",_xlfn.XLOOKUP($B26,PROSPER_Huhn!$1:$1,PROSPER_Huhn!$13:$13,""),
IF($C26="Nick Hull",_xlfn.XLOOKUP($B26,PROSPER_Hull!$1:$1,PROSPER_Hull!$13:$13,""),
IF($C26="Monika Kotwani",_xlfn.XLOOKUP($B26,PROSPER_Kotwani!$1:$1,PROSPER_Kotwani!$13:$13,""),
IF($C26="Jonathan Wellner",_xlfn.XLOOKUP($B26,PROSPER_Wellner!$1:$1,PROSPER_Wellner!$13:$13,""),
IF($C26="Travis Harvey",_xlfn.XLOOKUP($B26,PROSPER_Harvey!$1:$1,PROSPER_Harvey!$13:$13,""),"")))))))))</f>
        <v>No Comment</v>
      </c>
      <c r="AX26" s="124" t="s">
        <v>89</v>
      </c>
      <c r="AY26" s="150">
        <f t="shared" ref="AY26:AY47" si="251">IFERROR(AVERAGE(AU26,AV26,AX26),"N/A")</f>
        <v>3</v>
      </c>
      <c r="AZ26" s="120" t="str">
        <f>_xlfn.XLOOKUP(B26,PROSPERInitial_Query!$E:$E,PROSPERInitial_Query!$M:$M,"",,-1)</f>
        <v>3</v>
      </c>
      <c r="BA26" s="121" t="str">
        <f t="shared" ref="BA26:BA45" si="252">_xlfn.CONCAT($B26,"1 - PortfolioDMLT")</f>
        <v>Jim Lieblick1 - PortfolioDMLT</v>
      </c>
      <c r="BB26" s="126" t="str">
        <f>_xlfn.XLOOKUP(BA26,PROSPERDelta_Query!BK:BK,PROSPERDelta_Query!O:O,"",,-1)</f>
        <v/>
      </c>
      <c r="BC26" s="124">
        <f t="shared" ref="BC26:BC47" si="253">IFERROR(IF(BB26="", IF(AZ26="", "", AZ26), BB26)*1,"N/A")</f>
        <v>3</v>
      </c>
      <c r="BD26" s="124">
        <f>IF(IF(IF($C26="Christopher Lobo",_xlfn.XLOOKUP($B26,PROSPER_Lobo!$1:$1,PROSPER_Lobo!$14:$14,""),
IF($C26="Naren Baliga",_xlfn.XLOOKUP($B26,PROSPER_Baliga!$1:$1,PROSPER_Baliga!$14:$14,""),
IF($C26="Thorsten Huhn",_xlfn.XLOOKUP($B26,PROSPER_Huhn!$1:$1,PROSPER_Huhn!$14:$14,""),
IF($C26="Nick Hull",_xlfn.XLOOKUP($B26,PROSPER_Hull!$1:$1,PROSPER_Hull!$14:$14,""),
IF($C26="Monika Kotwani",_xlfn.XLOOKUP($B26,PROSPER_Kotwani!$1:$1,PROSPER_Kotwani!$14:$14,""),
IF($C26="Jonathan Wellner",_xlfn.XLOOKUP($B26,PROSPER_Wellner!$1:$1,PROSPER_Wellner!$14:$14,""),
IF($C26="Travis Harvey",_xlfn.XLOOKUP($B26,PROSPER_Harvey!$1:$1,PROSPER_Harvey!$14:$14,""),"")))))))="","",
IF($C26="Christopher Lobo",_xlfn.XLOOKUP($B26,PROSPER_Lobo!$1:$1,PROSPER_Lobo!$14:$14,""),
IF($C26="Naren Baliga",_xlfn.XLOOKUP($B26,PROSPER_Baliga!$1:$1,PROSPER_Baliga!$14:$14,""),
IF($C26="Thorsten Huhn",_xlfn.XLOOKUP($B26,PROSPER_Huhn!$1:$1,PROSPER_Huhn!$14:$14,""),
IF($C26="Nick Hull",_xlfn.XLOOKUP($B26,PROSPER_Hull!$1:$1,PROSPER_Hull!$14:$14,""),
IF($C26="Monika Kotwani",_xlfn.XLOOKUP($B26,PROSPER_Kotwani!$1:$1,PROSPER_Kotwani!$14:$14,""),
IF($C26="Jonathan Wellner",_xlfn.XLOOKUP($B26,PROSPER_Wellner!$1:$1,PROSPER_Wellner!$14:$14,""),
IF($C26="Travis Harvey",_xlfn.XLOOKUP($B26,PROSPER_Harvey!$1:$1,PROSPER_Harvey!$14:$14,""),""))))))))="","No Score",IF(IF($C26="Christopher Lobo",_xlfn.XLOOKUP($B26,PROSPER_Lobo!$1:$1,PROSPER_Lobo!$14:$14,""),
IF($C26="Naren Baliga",_xlfn.XLOOKUP($B26,PROSPER_Baliga!$1:$1,PROSPER_Baliga!$14:$14,""),
IF($C26="Thorsten Huhn",_xlfn.XLOOKUP($B26,PROSPER_Huhn!$1:$1,PROSPER_Huhn!$14:$14,""),
IF($C26="Nick Hull",_xlfn.XLOOKUP($B26,PROSPER_Hull!$1:$1,PROSPER_Hull!$14:$14,""),
IF($C26="Monika Kotwani",_xlfn.XLOOKUP($B26,PROSPER_Kotwani!$1:$1,PROSPER_Kotwani!$14:$14,""),
IF($C26="Jonathan Wellner",_xlfn.XLOOKUP($B26,PROSPER_Wellner!$1:$1,PROSPER_Wellner!$14:$14,""),
IF($C26="Travis Harvey",_xlfn.XLOOKUP($B26,PROSPER_Harvey!$1:$1,PROSPER_Harvey!$14:$14,""),"")))))))="","",
IF($C26="Christopher Lobo",_xlfn.XLOOKUP($B26,PROSPER_Lobo!$1:$1,PROSPER_Lobo!$14:$14,""),
IF($C26="Naren Baliga",_xlfn.XLOOKUP($B26,PROSPER_Baliga!$1:$1,PROSPER_Baliga!$14:$14,""),
IF($C26="Thorsten Huhn",_xlfn.XLOOKUP($B26,PROSPER_Huhn!$1:$1,PROSPER_Huhn!$14:$14,""),
IF($C26="Nick Hull",_xlfn.XLOOKUP($B26,PROSPER_Hull!$1:$1,PROSPER_Hull!$14:$14,""),
IF($C26="Monika Kotwani",_xlfn.XLOOKUP($B26,PROSPER_Kotwani!$1:$1,PROSPER_Kotwani!$14:$14,""),
IF($C26="Jonathan Wellner",_xlfn.XLOOKUP($B26,PROSPER_Wellner!$1:$1,PROSPER_Wellner!$14:$14,""),
IF($C26="Travis Harvey",_xlfn.XLOOKUP($B26,PROSPER_Harvey!$1:$1,PROSPER_Harvey!$14:$14,""),"")))))))))</f>
        <v>3</v>
      </c>
      <c r="BE26" s="125" t="str">
        <f>IF(IF(IF($C26="Christopher Lobo",_xlfn.XLOOKUP($B26,PROSPER_Lobo!$1:$1,PROSPER_Lobo!$15:$15,""),
IF($C26="Naren Baliga",_xlfn.XLOOKUP($B26,PROSPER_Baliga!$1:$1,PROSPER_Baliga!$15:$15,""),
IF($C26="Thorsten Huhn",_xlfn.XLOOKUP($B26,PROSPER_Huhn!$1:$1,PROSPER_Huhn!$15:$15,""),
IF($C26="Nick Hull",_xlfn.XLOOKUP($B26,PROSPER_Hull!$1:$1,PROSPER_Hull!$15:$15,""),
IF($C26="Monika Kotwani",_xlfn.XLOOKUP($B26,PROSPER_Kotwani!$1:$1,PROSPER_Kotwani!$15:$15,""),
IF($C26="Jonathan Wellner",_xlfn.XLOOKUP($B26,PROSPER_Wellner!$1:$1,PROSPER_Wellner!$15:$15,""),
IF($C26="Travis Harvey",_xlfn.XLOOKUP($B26,PROSPER_Harvey!$1:$1,PROSPER_Harvey!$15:$15,""),"")))))))="","",
IF($C26="Christopher Lobo",_xlfn.XLOOKUP($B26,PROSPER_Lobo!$1:$1,PROSPER_Lobo!$15:$15,""),
IF($C26="Naren Baliga",_xlfn.XLOOKUP($B26,PROSPER_Baliga!$1:$1,PROSPER_Baliga!$15:$15,""),
IF($C26="Thorsten Huhn",_xlfn.XLOOKUP($B26,PROSPER_Huhn!$1:$1,PROSPER_Huhn!$15:$15,""),
IF($C26="Nick Hull",_xlfn.XLOOKUP($B26,PROSPER_Hull!$1:$1,PROSPER_Hull!$15:$15,""),
IF($C26="Monika Kotwani",_xlfn.XLOOKUP($B26,PROSPER_Kotwani!$1:$1,PROSPER_Kotwani!$15:$15,""),
IF($C26="Jonathan Wellner",_xlfn.XLOOKUP($B26,PROSPER_Wellner!$1:$1,PROSPER_Wellner!$15:$15,""),
IF($C26="Travis Harvey",_xlfn.XLOOKUP($B26,PROSPER_Harvey!$1:$1,PROSPER_Harvey!$15:$15,""),""))))))))="","No Comment",IF(IF($C26="Christopher Lobo",_xlfn.XLOOKUP($B26,PROSPER_Lobo!$1:$1,PROSPER_Lobo!$15:$15,""),
IF($C26="Naren Baliga",_xlfn.XLOOKUP($B26,PROSPER_Baliga!$1:$1,PROSPER_Baliga!$15:$15,""),
IF($C26="Thorsten Huhn",_xlfn.XLOOKUP($B26,PROSPER_Huhn!$1:$1,PROSPER_Huhn!$15:$15,""),
IF($C26="Nick Hull",_xlfn.XLOOKUP($B26,PROSPER_Hull!$1:$1,PROSPER_Hull!$15:$15,""),
IF($C26="Monika Kotwani",_xlfn.XLOOKUP($B26,PROSPER_Kotwani!$1:$1,PROSPER_Kotwani!$15:$15,""),
IF($C26="Jonathan Wellner",_xlfn.XLOOKUP($B26,PROSPER_Wellner!$1:$1,PROSPER_Wellner!$15:$15,""),
IF($C26="Travis Harvey",_xlfn.XLOOKUP($B26,PROSPER_Harvey!$1:$1,PROSPER_Harvey!$15:$15,""),"")))))))="","",
IF($C26="Christopher Lobo",_xlfn.XLOOKUP($B26,PROSPER_Lobo!$1:$1,PROSPER_Lobo!$15:$15,""),
IF($C26="Naren Baliga",_xlfn.XLOOKUP($B26,PROSPER_Baliga!$1:$1,PROSPER_Baliga!$15:$15,""),
IF($C26="Thorsten Huhn",_xlfn.XLOOKUP($B26,PROSPER_Huhn!$1:$1,PROSPER_Huhn!$15:$15,""),
IF($C26="Nick Hull",_xlfn.XLOOKUP($B26,PROSPER_Hull!$1:$1,PROSPER_Hull!$15:$15,""),
IF($C26="Monika Kotwani",_xlfn.XLOOKUP($B26,PROSPER_Kotwani!$1:$1,PROSPER_Kotwani!$15:$15,""),
IF($C26="Jonathan Wellner",_xlfn.XLOOKUP($B26,PROSPER_Wellner!$1:$1,PROSPER_Wellner!$15:$15,""),
IF($C26="Travis Harvey",_xlfn.XLOOKUP($B26,PROSPER_Harvey!$1:$1,PROSPER_Harvey!$15:$15,""),"")))))))))</f>
        <v>No Comment</v>
      </c>
      <c r="BF26" s="124" t="s">
        <v>89</v>
      </c>
      <c r="BG26" s="150">
        <f t="shared" ref="BG26:BG47" si="254">IFERROR(AVERAGE(BC26,BD26,BF26),"N/A")</f>
        <v>3</v>
      </c>
      <c r="BH26" s="120" t="str">
        <f>_xlfn.XLOOKUP(B26,PROSPERInitial_Query!$E:$E,PROSPERInitial_Query!$N:$N,"",,-1)</f>
        <v>3</v>
      </c>
      <c r="BI26" s="121" t="str">
        <f t="shared" ref="BI26:BI45" si="255">_xlfn.CONCAT($B26,"1 - PortfolioRevenue Management")</f>
        <v>Jim Lieblick1 - PortfolioRevenue Management</v>
      </c>
      <c r="BJ26" s="126" t="str">
        <f>_xlfn.XLOOKUP(BI26,PROSPERDelta_Query!BK:BK,PROSPERDelta_Query!P:P,"",,-1)</f>
        <v/>
      </c>
      <c r="BK26" s="124">
        <f t="shared" ref="BK26:BK47" si="256">IFERROR(IF(BJ26="", IF(BH26="", "", BH26), BJ26)*1,"N/A")</f>
        <v>3</v>
      </c>
      <c r="BL26" s="124">
        <f>IF(IF(IF($C26="Christopher Lobo",_xlfn.XLOOKUP($B26,PROSPER_Lobo!$1:$1,PROSPER_Lobo!$16:$16,""),
IF($C26="Naren Baliga",_xlfn.XLOOKUP($B26,PROSPER_Baliga!$1:$1,PROSPER_Baliga!$16:$16,""),
IF($C26="Thorsten Huhn",_xlfn.XLOOKUP($B26,PROSPER_Huhn!$1:$1,PROSPER_Huhn!$16:$16,""),
IF($C26="Nick Hull",_xlfn.XLOOKUP($B26,PROSPER_Hull!$1:$1,PROSPER_Hull!$16:$16,""),
IF($C26="Monika Kotwani",_xlfn.XLOOKUP($B26,PROSPER_Kotwani!$1:$1,PROSPER_Kotwani!$16:$16,""),
IF($C26="Jonathan Wellner",_xlfn.XLOOKUP($B26,PROSPER_Wellner!$1:$1,PROSPER_Wellner!$16:$16,""),
IF($C26="Travis Harvey",_xlfn.XLOOKUP($B26,PROSPER_Harvey!$1:$1,PROSPER_Harvey!$16:$16,""),"")))))))="","",
IF($C26="Christopher Lobo",_xlfn.XLOOKUP($B26,PROSPER_Lobo!$1:$1,PROSPER_Lobo!$16:$16,""),
IF($C26="Naren Baliga",_xlfn.XLOOKUP($B26,PROSPER_Baliga!$1:$1,PROSPER_Baliga!$16:$16,""),
IF($C26="Thorsten Huhn",_xlfn.XLOOKUP($B26,PROSPER_Huhn!$1:$1,PROSPER_Huhn!$16:$16,""),
IF($C26="Nick Hull",_xlfn.XLOOKUP($B26,PROSPER_Hull!$1:$1,PROSPER_Hull!$16:$16,""),
IF($C26="Monika Kotwani",_xlfn.XLOOKUP($B26,PROSPER_Kotwani!$1:$1,PROSPER_Kotwani!$16:$16,""),
IF($C26="Jonathan Wellner",_xlfn.XLOOKUP($B26,PROSPER_Wellner!$1:$1,PROSPER_Wellner!$16:$16,""),
IF($C26="Travis Harvey",_xlfn.XLOOKUP($B26,PROSPER_Harvey!$1:$1,PROSPER_Harvey!$16:$16,""),""))))))))="","No Score",IF(IF($C26="Christopher Lobo",_xlfn.XLOOKUP($B26,PROSPER_Lobo!$1:$1,PROSPER_Lobo!$16:$16,""),
IF($C26="Naren Baliga",_xlfn.XLOOKUP($B26,PROSPER_Baliga!$1:$1,PROSPER_Baliga!$16:$16,""),
IF($C26="Thorsten Huhn",_xlfn.XLOOKUP($B26,PROSPER_Huhn!$1:$1,PROSPER_Huhn!$16:$16,""),
IF($C26="Nick Hull",_xlfn.XLOOKUP($B26,PROSPER_Hull!$1:$1,PROSPER_Hull!$16:$16,""),
IF($C26="Monika Kotwani",_xlfn.XLOOKUP($B26,PROSPER_Kotwani!$1:$1,PROSPER_Kotwani!$16:$16,""),
IF($C26="Jonathan Wellner",_xlfn.XLOOKUP($B26,PROSPER_Wellner!$1:$1,PROSPER_Wellner!$16:$16,""),
IF($C26="Travis Harvey",_xlfn.XLOOKUP($B26,PROSPER_Harvey!$1:$1,PROSPER_Harvey!$16:$16,""),"")))))))="","",
IF($C26="Christopher Lobo",_xlfn.XLOOKUP($B26,PROSPER_Lobo!$1:$1,PROSPER_Lobo!$16:$16,""),
IF($C26="Naren Baliga",_xlfn.XLOOKUP($B26,PROSPER_Baliga!$1:$1,PROSPER_Baliga!$16:$16,""),
IF($C26="Thorsten Huhn",_xlfn.XLOOKUP($B26,PROSPER_Huhn!$1:$1,PROSPER_Huhn!$16:$16,""),
IF($C26="Nick Hull",_xlfn.XLOOKUP($B26,PROSPER_Hull!$1:$1,PROSPER_Hull!$16:$16,""),
IF($C26="Monika Kotwani",_xlfn.XLOOKUP($B26,PROSPER_Kotwani!$1:$1,PROSPER_Kotwani!$16:$16,""),
IF($C26="Jonathan Wellner",_xlfn.XLOOKUP($B26,PROSPER_Wellner!$1:$1,PROSPER_Wellner!$16:$16,""),
IF($C26="Travis Harvey",_xlfn.XLOOKUP($B26,PROSPER_Harvey!$1:$1,PROSPER_Harvey!$16:$16,""),"")))))))))</f>
        <v>3</v>
      </c>
      <c r="BM26" s="125" t="str">
        <f>IF(IF(IF($C26="Christopher Lobo",_xlfn.XLOOKUP($B26,PROSPER_Lobo!$1:$1,PROSPER_Lobo!$17:$17,""),
IF($C26="Naren Baliga",_xlfn.XLOOKUP($B26,PROSPER_Baliga!$1:$1,PROSPER_Baliga!$17:$17,""),
IF($C26="Thorsten Huhn",_xlfn.XLOOKUP($B26,PROSPER_Huhn!$1:$1,PROSPER_Huhn!$17:$17,""),
IF($C26="Nick Hull",_xlfn.XLOOKUP($B26,PROSPER_Hull!$1:$1,PROSPER_Hull!$17:$17,""),
IF($C26="Monika Kotwani",_xlfn.XLOOKUP($B26,PROSPER_Kotwani!$1:$1,PROSPER_Kotwani!$17:$17,""),
IF($C26="Jonathan Wellner",_xlfn.XLOOKUP($B26,PROSPER_Wellner!$1:$1,PROSPER_Wellner!$17:$17,""),
IF($C26="Travis Harvey",_xlfn.XLOOKUP($B26,PROSPER_Harvey!$1:$1,PROSPER_Harvey!$17:$17,""),"")))))))="","",
IF($C26="Christopher Lobo",_xlfn.XLOOKUP($B26,PROSPER_Lobo!$1:$1,PROSPER_Lobo!$17:$17,""),
IF($C26="Naren Baliga",_xlfn.XLOOKUP($B26,PROSPER_Baliga!$1:$1,PROSPER_Baliga!$17:$17,""),
IF($C26="Thorsten Huhn",_xlfn.XLOOKUP($B26,PROSPER_Huhn!$1:$1,PROSPER_Huhn!$17:$17,""),
IF($C26="Nick Hull",_xlfn.XLOOKUP($B26,PROSPER_Hull!$1:$1,PROSPER_Hull!$17:$17,""),
IF($C26="Monika Kotwani",_xlfn.XLOOKUP($B26,PROSPER_Kotwani!$1:$1,PROSPER_Kotwani!$17:$17,""),
IF($C26="Jonathan Wellner",_xlfn.XLOOKUP($B26,PROSPER_Wellner!$1:$1,PROSPER_Wellner!$17:$17,""),
IF($C26="Travis Harvey",_xlfn.XLOOKUP($B26,PROSPER_Harvey!$1:$1,PROSPER_Harvey!$17:$17,""),""))))))))="","No Comment",IF(IF($C26="Christopher Lobo",_xlfn.XLOOKUP($B26,PROSPER_Lobo!$1:$1,PROSPER_Lobo!$17:$17,""),
IF($C26="Naren Baliga",_xlfn.XLOOKUP($B26,PROSPER_Baliga!$1:$1,PROSPER_Baliga!$17:$17,""),
IF($C26="Thorsten Huhn",_xlfn.XLOOKUP($B26,PROSPER_Huhn!$1:$1,PROSPER_Huhn!$17:$17,""),
IF($C26="Nick Hull",_xlfn.XLOOKUP($B26,PROSPER_Hull!$1:$1,PROSPER_Hull!$17:$17,""),
IF($C26="Monika Kotwani",_xlfn.XLOOKUP($B26,PROSPER_Kotwani!$1:$1,PROSPER_Kotwani!$17:$17,""),
IF($C26="Jonathan Wellner",_xlfn.XLOOKUP($B26,PROSPER_Wellner!$1:$1,PROSPER_Wellner!$17:$17,""),
IF($C26="Travis Harvey",_xlfn.XLOOKUP($B26,PROSPER_Harvey!$1:$1,PROSPER_Harvey!$17:$17,""),"")))))))="","",
IF($C26="Christopher Lobo",_xlfn.XLOOKUP($B26,PROSPER_Lobo!$1:$1,PROSPER_Lobo!$17:$17,""),
IF($C26="Naren Baliga",_xlfn.XLOOKUP($B26,PROSPER_Baliga!$1:$1,PROSPER_Baliga!$17:$17,""),
IF($C26="Thorsten Huhn",_xlfn.XLOOKUP($B26,PROSPER_Huhn!$1:$1,PROSPER_Huhn!$17:$17,""),
IF($C26="Nick Hull",_xlfn.XLOOKUP($B26,PROSPER_Hull!$1:$1,PROSPER_Hull!$17:$17,""),
IF($C26="Monika Kotwani",_xlfn.XLOOKUP($B26,PROSPER_Kotwani!$1:$1,PROSPER_Kotwani!$17:$17,""),
IF($C26="Jonathan Wellner",_xlfn.XLOOKUP($B26,PROSPER_Wellner!$1:$1,PROSPER_Wellner!$17:$17,""),
IF($C26="Travis Harvey",_xlfn.XLOOKUP($B26,PROSPER_Harvey!$1:$1,PROSPER_Harvey!$17:$17,""),"")))))))))</f>
        <v>No Comment</v>
      </c>
      <c r="BN26" s="124" t="str">
        <f>IFERROR(ROUND(_xlfn.XLOOKUP(B26,'RevenueChallenge_Query'!$E:$E,'RevenueChallenge_Query'!$F:$F)/3.2,0),"Not Taken")</f>
        <v>Not Taken</v>
      </c>
      <c r="BO26" s="150">
        <f t="shared" ref="BO26:BO47" si="257">IFERROR(AVERAGE(BK26,BL26,BN26),"N/A")</f>
        <v>3</v>
      </c>
      <c r="BP26" s="120" t="str">
        <f>_xlfn.XLOOKUP(B26,PROSPERInitial_Query!$E:$E,PROSPERInitial_Query!$O:$O,"",,-1)</f>
        <v>4</v>
      </c>
      <c r="BQ26" s="121" t="str">
        <f t="shared" ref="BQ26:BQ45" si="258">_xlfn.CONCAT($B26,"1 - PortfolioArtificial Intelligence")</f>
        <v>Jim Lieblick1 - PortfolioArtificial Intelligence</v>
      </c>
      <c r="BR26" s="126" t="str">
        <f>_xlfn.XLOOKUP(BQ26,PROSPERDelta_Query!BK:BK,PROSPERDelta_Query!Q:Q,"",,-1)</f>
        <v/>
      </c>
      <c r="BS26" s="124">
        <f t="shared" ref="BS26:BS47" si="259">IFERROR(IF(BR26="", IF(BP26="", "", BP26), BR26)*1,"N/A")</f>
        <v>4</v>
      </c>
      <c r="BT26" s="124">
        <f>IF(IF(IF($C26="Christopher Lobo",_xlfn.XLOOKUP($B26,PROSPER_Lobo!$1:$1,PROSPER_Lobo!$18:$18,""),
IF($C26="Naren Baliga",_xlfn.XLOOKUP($B26,PROSPER_Baliga!$1:$1,PROSPER_Baliga!$18:$18,""),
IF($C26="Thorsten Huhn",_xlfn.XLOOKUP($B26,PROSPER_Huhn!$1:$1,PROSPER_Huhn!$18:$18,""),
IF($C26="Nick Hull",_xlfn.XLOOKUP($B26,PROSPER_Hull!$1:$1,PROSPER_Hull!$18:$18,""),
IF($C26="Monika Kotwani",_xlfn.XLOOKUP($B26,PROSPER_Kotwani!$1:$1,PROSPER_Kotwani!$18:$18,""),
IF($C26="Jonathan Wellner",_xlfn.XLOOKUP($B26,PROSPER_Wellner!$1:$1,PROSPER_Wellner!$18:$18,""),
IF($C26="Travis Harvey",_xlfn.XLOOKUP($B26,PROSPER_Harvey!$1:$1,PROSPER_Harvey!$18:$18,""),"")))))))="","",
IF($C26="Christopher Lobo",_xlfn.XLOOKUP($B26,PROSPER_Lobo!$1:$1,PROSPER_Lobo!$18:$18,""),
IF($C26="Naren Baliga",_xlfn.XLOOKUP($B26,PROSPER_Baliga!$1:$1,PROSPER_Baliga!$18:$18,""),
IF($C26="Thorsten Huhn",_xlfn.XLOOKUP($B26,PROSPER_Huhn!$1:$1,PROSPER_Huhn!$18:$18,""),
IF($C26="Nick Hull",_xlfn.XLOOKUP($B26,PROSPER_Hull!$1:$1,PROSPER_Hull!$18:$18,""),
IF($C26="Monika Kotwani",_xlfn.XLOOKUP($B26,PROSPER_Kotwani!$1:$1,PROSPER_Kotwani!$18:$18,""),
IF($C26="Jonathan Wellner",_xlfn.XLOOKUP($B26,PROSPER_Wellner!$1:$1,PROSPER_Wellner!$18:$18,""),
IF($C26="Travis Harvey",_xlfn.XLOOKUP($B26,PROSPER_Harvey!$1:$1,PROSPER_Harvey!$18:$18,""),""))))))))="","No Score",IF(IF($C26="Christopher Lobo",_xlfn.XLOOKUP($B26,PROSPER_Lobo!$1:$1,PROSPER_Lobo!$18:$18,""),
IF($C26="Naren Baliga",_xlfn.XLOOKUP($B26,PROSPER_Baliga!$1:$1,PROSPER_Baliga!$18:$18,""),
IF($C26="Thorsten Huhn",_xlfn.XLOOKUP($B26,PROSPER_Huhn!$1:$1,PROSPER_Huhn!$18:$18,""),
IF($C26="Nick Hull",_xlfn.XLOOKUP($B26,PROSPER_Hull!$1:$1,PROSPER_Hull!$18:$18,""),
IF($C26="Monika Kotwani",_xlfn.XLOOKUP($B26,PROSPER_Kotwani!$1:$1,PROSPER_Kotwani!$18:$18,""),
IF($C26="Jonathan Wellner",_xlfn.XLOOKUP($B26,PROSPER_Wellner!$1:$1,PROSPER_Wellner!$18:$18,""),
IF($C26="Travis Harvey",_xlfn.XLOOKUP($B26,PROSPER_Harvey!$1:$1,PROSPER_Harvey!$18:$18,""),"")))))))="","",
IF($C26="Christopher Lobo",_xlfn.XLOOKUP($B26,PROSPER_Lobo!$1:$1,PROSPER_Lobo!$18:$18,""),
IF($C26="Naren Baliga",_xlfn.XLOOKUP($B26,PROSPER_Baliga!$1:$1,PROSPER_Baliga!$18:$18,""),
IF($C26="Thorsten Huhn",_xlfn.XLOOKUP($B26,PROSPER_Huhn!$1:$1,PROSPER_Huhn!$18:$18,""),
IF($C26="Nick Hull",_xlfn.XLOOKUP($B26,PROSPER_Hull!$1:$1,PROSPER_Hull!$18:$18,""),
IF($C26="Monika Kotwani",_xlfn.XLOOKUP($B26,PROSPER_Kotwani!$1:$1,PROSPER_Kotwani!$18:$18,""),
IF($C26="Jonathan Wellner",_xlfn.XLOOKUP($B26,PROSPER_Wellner!$1:$1,PROSPER_Wellner!$18:$18,""),
IF($C26="Travis Harvey",_xlfn.XLOOKUP($B26,PROSPER_Harvey!$1:$1,PROSPER_Harvey!$18:$18,""),"")))))))))</f>
        <v>4</v>
      </c>
      <c r="BU26" s="125" t="str">
        <f>IF(IF(IF($C26="Christopher Lobo",_xlfn.XLOOKUP($B26,PROSPER_Lobo!$1:$1,PROSPER_Lobo!$19:$19,""),
IF($C26="Naren Baliga",_xlfn.XLOOKUP($B26,PROSPER_Baliga!$1:$1,PROSPER_Baliga!$19:$19,""),
IF($C26="Thorsten Huhn",_xlfn.XLOOKUP($B26,PROSPER_Huhn!$1:$1,PROSPER_Huhn!$19:$19,""),
IF($C26="Nick Hull",_xlfn.XLOOKUP($B26,PROSPER_Hull!$1:$1,PROSPER_Hull!$19:$19,""),
IF($C26="Monika Kotwani",_xlfn.XLOOKUP($B26,PROSPER_Kotwani!$1:$1,PROSPER_Kotwani!$19:$19,""),
IF($C26="Jonathan Wellner",_xlfn.XLOOKUP($B26,PROSPER_Wellner!$1:$1,PROSPER_Wellner!$19:$19,""),
IF($C26="Travis Harvey",_xlfn.XLOOKUP($B26,PROSPER_Harvey!$1:$1,PROSPER_Harvey!$19:$19,""),"")))))))="","",
IF($C26="Christopher Lobo",_xlfn.XLOOKUP($B26,PROSPER_Lobo!$1:$1,PROSPER_Lobo!$19:$19,""),
IF($C26="Naren Baliga",_xlfn.XLOOKUP($B26,PROSPER_Baliga!$1:$1,PROSPER_Baliga!$19:$19,""),
IF($C26="Thorsten Huhn",_xlfn.XLOOKUP($B26,PROSPER_Huhn!$1:$1,PROSPER_Huhn!$19:$19,""),
IF($C26="Nick Hull",_xlfn.XLOOKUP($B26,PROSPER_Hull!$1:$1,PROSPER_Hull!$19:$19,""),
IF($C26="Monika Kotwani",_xlfn.XLOOKUP($B26,PROSPER_Kotwani!$1:$1,PROSPER_Kotwani!$19:$19,""),
IF($C26="Jonathan Wellner",_xlfn.XLOOKUP($B26,PROSPER_Wellner!$1:$1,PROSPER_Wellner!$19:$19,""),
IF($C26="Travis Harvey",_xlfn.XLOOKUP($B26,PROSPER_Harvey!$1:$1,PROSPER_Harvey!$19:$19,""),""))))))))="","No Comment",IF(IF($C26="Christopher Lobo",_xlfn.XLOOKUP($B26,PROSPER_Lobo!$1:$1,PROSPER_Lobo!$19:$19,""),
IF($C26="Naren Baliga",_xlfn.XLOOKUP($B26,PROSPER_Baliga!$1:$1,PROSPER_Baliga!$19:$19,""),
IF($C26="Thorsten Huhn",_xlfn.XLOOKUP($B26,PROSPER_Huhn!$1:$1,PROSPER_Huhn!$19:$19,""),
IF($C26="Nick Hull",_xlfn.XLOOKUP($B26,PROSPER_Hull!$1:$1,PROSPER_Hull!$19:$19,""),
IF($C26="Monika Kotwani",_xlfn.XLOOKUP($B26,PROSPER_Kotwani!$1:$1,PROSPER_Kotwani!$19:$19,""),
IF($C26="Jonathan Wellner",_xlfn.XLOOKUP($B26,PROSPER_Wellner!$1:$1,PROSPER_Wellner!$19:$19,""),
IF($C26="Travis Harvey",_xlfn.XLOOKUP($B26,PROSPER_Harvey!$1:$1,PROSPER_Harvey!$19:$19,""),"")))))))="","",
IF($C26="Christopher Lobo",_xlfn.XLOOKUP($B26,PROSPER_Lobo!$1:$1,PROSPER_Lobo!$19:$19,""),
IF($C26="Naren Baliga",_xlfn.XLOOKUP($B26,PROSPER_Baliga!$1:$1,PROSPER_Baliga!$19:$19,""),
IF($C26="Thorsten Huhn",_xlfn.XLOOKUP($B26,PROSPER_Huhn!$1:$1,PROSPER_Huhn!$19:$19,""),
IF($C26="Nick Hull",_xlfn.XLOOKUP($B26,PROSPER_Hull!$1:$1,PROSPER_Hull!$19:$19,""),
IF($C26="Monika Kotwani",_xlfn.XLOOKUP($B26,PROSPER_Kotwani!$1:$1,PROSPER_Kotwani!$19:$19,""),
IF($C26="Jonathan Wellner",_xlfn.XLOOKUP($B26,PROSPER_Wellner!$1:$1,PROSPER_Wellner!$19:$19,""),
IF($C26="Travis Harvey",_xlfn.XLOOKUP($B26,PROSPER_Harvey!$1:$1,PROSPER_Harvey!$19:$19,""),"")))))))))</f>
        <v>No Comment</v>
      </c>
      <c r="BV26" s="124" t="s">
        <v>89</v>
      </c>
      <c r="BW26" s="150">
        <f t="shared" ref="BW26:BW47" si="260">IFERROR(AVERAGE(BS26,BT26,BV26),"N/A")</f>
        <v>4</v>
      </c>
      <c r="BX26" s="127">
        <f t="shared" ref="BX26:BX47" si="261">IFERROR(AVERAGE(G26,O26,W26,AE26,AM26,AU26,BC26,BK26,BS26),"N/A")</f>
        <v>3.8888888888888888</v>
      </c>
      <c r="BY26" s="128">
        <f t="shared" ref="BY26:BY47" si="262">IFERROR(AVERAGE(H26,P26,X26,AF26,AN26,AV26,BD26,BL26,BT26),"N/A")</f>
        <v>3.8888888888888888</v>
      </c>
      <c r="BZ26" s="128" t="str">
        <f t="shared" ref="BZ26:BZ47" si="263">IFERROR(AVERAGE(J26,R26,Z26,AH26,AP26,AX26,BF26,BN26,BV26),"N/A")</f>
        <v>N/A</v>
      </c>
      <c r="CA26" s="129">
        <f t="shared" ref="CA26:CA47" si="264">IFERROR(AVERAGE(K26,S26,AA26,AI26,AQ26,AY26,BG26,BO26,BW26),"N/A")</f>
        <v>3.8888888888888888</v>
      </c>
      <c r="CB26" s="130" t="str">
        <f>_xlfn.XLOOKUP(B26,PROSPERInitial_Query!$E:$E,PROSPERInitial_Query!$AA:$AA,"",,-1)</f>
        <v>Tom Holzem, Lamb Weston</v>
      </c>
      <c r="CC26" s="121" t="str">
        <f t="shared" ref="CC26:CC45" si="265">_xlfn.CONCAT($B26,"2 - RelationshipAccount / Stakeholder 1Name")</f>
        <v>Jim Lieblick2 - RelationshipAccount / Stakeholder 1Name</v>
      </c>
      <c r="CD26" s="121" t="str">
        <f>_xlfn.XLOOKUP(CC26,PROSPERDelta_Query!BK:BK,PROSPERDelta_Query!AC:AC,"",,-1)</f>
        <v/>
      </c>
      <c r="CE26" s="126" t="str">
        <f>_xlfn.XLOOKUP(B26,PROSPERInitial_Query!$E:$E,PROSPERInitial_Query!$Q:$Q,"",,-1)</f>
        <v>8</v>
      </c>
      <c r="CF26" s="121" t="str">
        <f t="shared" ref="CF26:CF45" si="266">_xlfn.CONCAT($B26,"2 - RelationshipAccount / Stakeholder 1Self Score")</f>
        <v>Jim Lieblick2 - RelationshipAccount / Stakeholder 1Self Score</v>
      </c>
      <c r="CG26" s="126" t="str">
        <f>_xlfn.XLOOKUP(CF26,PROSPERDelta_Query!BK:BK,PROSPERDelta_Query!AM:AM,"",,-1)</f>
        <v/>
      </c>
      <c r="CH26" s="131" t="str">
        <f t="shared" si="159"/>
        <v>Tom Holzem, Lamb Weston</v>
      </c>
      <c r="CI26" s="131" t="str">
        <f t="shared" ref="CI26:CI47" si="267">IF(OR(CH26="N/A", CH26="n/a", CH26="NA", CH26="na"), "N/A", IF(CH26="", "N/A", CH26))</f>
        <v>Tom Holzem, Lamb Weston</v>
      </c>
      <c r="CJ26" s="132">
        <f t="shared" ref="CJ26:CJ47" si="268">IF(CI26="N/A","N/A",IFERROR(IF(CG26="",IF(CE26="","",CE26),CG26)*1,"N/A"))</f>
        <v>8</v>
      </c>
      <c r="CK26" s="132">
        <f>IF(IF(IF($C26="Christopher Lobo",_xlfn.XLOOKUP($B26,PROSPER_Lobo!$1:$1,PROSPER_Lobo!$21:$21,""),
IF($C26="Naren Baliga",_xlfn.XLOOKUP($B26,PROSPER_Baliga!$1:$1,PROSPER_Baliga!$21:$21,""),
IF($C26="Thorsten Huhn",_xlfn.XLOOKUP($B26,PROSPER_Huhn!$1:$1,PROSPER_Huhn!$21:$21,""),
IF($C26="Nick Hull",_xlfn.XLOOKUP($B26,PROSPER_Hull!$1:$1,PROSPER_Hull!$21:$21,""),
IF($C26="Monika Kotwani",_xlfn.XLOOKUP($B26,PROSPER_Kotwani!$1:$1,PROSPER_Kotwani!$21:$21,""),
IF($C26="Jonathan Wellner",_xlfn.XLOOKUP($B26,PROSPER_Wellner!$1:$1,PROSPER_Wellner!$21:$21,""),
IF($C26="Travis Harvey",_xlfn.XLOOKUP($B26,PROSPER_Harvey!$1:$1,PROSPER_Harvey!$21:$21,""),"")))))))="","",
IF($C26="Christopher Lobo",_xlfn.XLOOKUP($B26,PROSPER_Lobo!$1:$1,PROSPER_Lobo!$21:$21,""),
IF($C26="Naren Baliga",_xlfn.XLOOKUP($B26,PROSPER_Baliga!$1:$1,PROSPER_Baliga!$21:$21,""),
IF($C26="Thorsten Huhn",_xlfn.XLOOKUP($B26,PROSPER_Huhn!$1:$1,PROSPER_Huhn!$21:$21,""),
IF($C26="Nick Hull",_xlfn.XLOOKUP($B26,PROSPER_Hull!$1:$1,PROSPER_Hull!$21:$21,""),
IF($C26="Monika Kotwani",_xlfn.XLOOKUP($B26,PROSPER_Kotwani!$1:$1,PROSPER_Kotwani!$21:$21,""),
IF($C26="Jonathan Wellner",_xlfn.XLOOKUP($B26,PROSPER_Wellner!$1:$1,PROSPER_Wellner!$21:$21,""),
IF($C26="Travis Harvey",_xlfn.XLOOKUP($B26,PROSPER_Harvey!$1:$1,PROSPER_Harvey!$21:$21,""),""))))))))="","No Score",IF(IF($C26="Christopher Lobo",_xlfn.XLOOKUP($B26,PROSPER_Lobo!$1:$1,PROSPER_Lobo!$21:$21,""),
IF($C26="Naren Baliga",_xlfn.XLOOKUP($B26,PROSPER_Baliga!$1:$1,PROSPER_Baliga!$21:$21,""),
IF($C26="Thorsten Huhn",_xlfn.XLOOKUP($B26,PROSPER_Huhn!$1:$1,PROSPER_Huhn!$21:$21,""),
IF($C26="Nick Hull",_xlfn.XLOOKUP($B26,PROSPER_Hull!$1:$1,PROSPER_Hull!$21:$21,""),
IF($C26="Monika Kotwani",_xlfn.XLOOKUP($B26,PROSPER_Kotwani!$1:$1,PROSPER_Kotwani!$21:$21,""),
IF($C26="Jonathan Wellner",_xlfn.XLOOKUP($B26,PROSPER_Wellner!$1:$1,PROSPER_Wellner!$21:$21,""),
IF($C26="Travis Harvey",_xlfn.XLOOKUP($B26,PROSPER_Harvey!$1:$1,PROSPER_Harvey!$21:$21,""),"")))))))="","",
IF($C26="Christopher Lobo",_xlfn.XLOOKUP($B26,PROSPER_Lobo!$1:$1,PROSPER_Lobo!$21:$21,""),
IF($C26="Naren Baliga",_xlfn.XLOOKUP($B26,PROSPER_Baliga!$1:$1,PROSPER_Baliga!$21:$21,""),
IF($C26="Thorsten Huhn",_xlfn.XLOOKUP($B26,PROSPER_Huhn!$1:$1,PROSPER_Huhn!$21:$21,""),
IF($C26="Nick Hull",_xlfn.XLOOKUP($B26,PROSPER_Hull!$1:$1,PROSPER_Hull!$21:$21,""),
IF($C26="Monika Kotwani",_xlfn.XLOOKUP($B26,PROSPER_Kotwani!$1:$1,PROSPER_Kotwani!$21:$21,""),
IF($C26="Jonathan Wellner",_xlfn.XLOOKUP($B26,PROSPER_Wellner!$1:$1,PROSPER_Wellner!$21:$21,""),
IF($C26="Travis Harvey",_xlfn.XLOOKUP($B26,PROSPER_Harvey!$1:$1,PROSPER_Harvey!$21:$21,""),"")))))))))</f>
        <v>8</v>
      </c>
      <c r="CL26" s="131" t="str">
        <f>IF(IF(IF($C26="Christopher Lobo",_xlfn.XLOOKUP($B26,PROSPER_Lobo!$1:$1,PROSPER_Lobo!$22:$22,""),
IF($C26="Naren Baliga",_xlfn.XLOOKUP($B26,PROSPER_Baliga!$1:$1,PROSPER_Baliga!$22:$22,""),
IF($C26="Thorsten Huhn",_xlfn.XLOOKUP($B26,PROSPER_Huhn!$1:$1,PROSPER_Huhn!$22:$22,""),
IF($C26="Nick Hull",_xlfn.XLOOKUP($B26,PROSPER_Hull!$1:$1,PROSPER_Hull!$22:$22,""),
IF($C26="Monika Kotwani",_xlfn.XLOOKUP($B26,PROSPER_Kotwani!$1:$1,PROSPER_Kotwani!$22:$22,""),
IF($C26="Jonathan Wellner",_xlfn.XLOOKUP($B26,PROSPER_Wellner!$1:$1,PROSPER_Wellner!$22:$22,""),
IF($C26="Travis Harvey",_xlfn.XLOOKUP($B26,PROSPER_Harvey!$1:$1,PROSPER_Harvey!$22:$22,""),"")))))))="","",
IF($C26="Christopher Lobo",_xlfn.XLOOKUP($B26,PROSPER_Lobo!$1:$1,PROSPER_Lobo!$22:$22,""),
IF($C26="Naren Baliga",_xlfn.XLOOKUP($B26,PROSPER_Baliga!$1:$1,PROSPER_Baliga!$22:$22,""),
IF($C26="Thorsten Huhn",_xlfn.XLOOKUP($B26,PROSPER_Huhn!$1:$1,PROSPER_Huhn!$22:$22,""),
IF($C26="Nick Hull",_xlfn.XLOOKUP($B26,PROSPER_Hull!$1:$1,PROSPER_Hull!$22:$22,""),
IF($C26="Monika Kotwani",_xlfn.XLOOKUP($B26,PROSPER_Kotwani!$1:$1,PROSPER_Kotwani!$22:$22,""),
IF($C26="Jonathan Wellner",_xlfn.XLOOKUP($B26,PROSPER_Wellner!$1:$1,PROSPER_Wellner!$22:$22,""),
IF($C26="Travis Harvey",_xlfn.XLOOKUP($B26,PROSPER_Harvey!$1:$1,PROSPER_Harvey!$22:$22,""),""))))))))="","No Comment",IF(IF($C26="Christopher Lobo",_xlfn.XLOOKUP($B26,PROSPER_Lobo!$1:$1,PROSPER_Lobo!$22:$22,""),
IF($C26="Naren Baliga",_xlfn.XLOOKUP($B26,PROSPER_Baliga!$1:$1,PROSPER_Baliga!$22:$22,""),
IF($C26="Thorsten Huhn",_xlfn.XLOOKUP($B26,PROSPER_Huhn!$1:$1,PROSPER_Huhn!$22:$22,""),
IF($C26="Nick Hull",_xlfn.XLOOKUP($B26,PROSPER_Hull!$1:$1,PROSPER_Hull!$22:$22,""),
IF($C26="Monika Kotwani",_xlfn.XLOOKUP($B26,PROSPER_Kotwani!$1:$1,PROSPER_Kotwani!$22:$22,""),
IF($C26="Jonathan Wellner",_xlfn.XLOOKUP($B26,PROSPER_Wellner!$1:$1,PROSPER_Wellner!$22:$22,""),
IF($C26="Travis Harvey",_xlfn.XLOOKUP($B26,PROSPER_Harvey!$1:$1,PROSPER_Harvey!$22:$22,""),"")))))))="","",
IF($C26="Christopher Lobo",_xlfn.XLOOKUP($B26,PROSPER_Lobo!$1:$1,PROSPER_Lobo!$22:$22,""),
IF($C26="Naren Baliga",_xlfn.XLOOKUP($B26,PROSPER_Baliga!$1:$1,PROSPER_Baliga!$22:$22,""),
IF($C26="Thorsten Huhn",_xlfn.XLOOKUP($B26,PROSPER_Huhn!$1:$1,PROSPER_Huhn!$22:$22,""),
IF($C26="Nick Hull",_xlfn.XLOOKUP($B26,PROSPER_Hull!$1:$1,PROSPER_Hull!$22:$22,""),
IF($C26="Monika Kotwani",_xlfn.XLOOKUP($B26,PROSPER_Kotwani!$1:$1,PROSPER_Kotwani!$22:$22,""),
IF($C26="Jonathan Wellner",_xlfn.XLOOKUP($B26,PROSPER_Wellner!$1:$1,PROSPER_Wellner!$22:$22,""),
IF($C26="Travis Harvey",_xlfn.XLOOKUP($B26,PROSPER_Harvey!$1:$1,PROSPER_Harvey!$22:$22,""),"")))))))))</f>
        <v>No Comment</v>
      </c>
      <c r="CM26" s="150">
        <f t="shared" ref="CM26:CM47" si="269">IF(CJ26="N/A","N/A",IFERROR(AVERAGE(CJ26,CK26),"N/A"))</f>
        <v>8</v>
      </c>
      <c r="CN26" s="130" t="str">
        <f>_xlfn.XLOOKUP(B26,PROSPERInitial_Query!$E:$E,PROSPERInitial_Query!$AB:$AB,"",,-1)</f>
        <v>Steve Breiterman</v>
      </c>
      <c r="CO26" s="121" t="str">
        <f t="shared" ref="CO26:CO45" si="270">_xlfn.CONCAT($B26,"2 - RelationshipAccount / Stakeholder 2Name")</f>
        <v>Jim Lieblick2 - RelationshipAccount / Stakeholder 2Name</v>
      </c>
      <c r="CP26" s="121" t="str">
        <f>_xlfn.XLOOKUP(CO26,PROSPERDelta_Query!BK:BK,PROSPERDelta_Query!AD:AD,"",,-1)</f>
        <v/>
      </c>
      <c r="CQ26" s="126" t="str">
        <f>_xlfn.XLOOKUP(B26,PROSPERInitial_Query!$E:$E,PROSPERInitial_Query!$R:$R,"",,-1)</f>
        <v>10</v>
      </c>
      <c r="CR26" s="121" t="str">
        <f t="shared" ref="CR26:CR45" si="271">_xlfn.CONCAT($B26,"2 - RelationshipAccount / Stakeholder 2Self Score")</f>
        <v>Jim Lieblick2 - RelationshipAccount / Stakeholder 2Self Score</v>
      </c>
      <c r="CS26" s="126" t="str">
        <f>_xlfn.XLOOKUP(CR26,PROSPERDelta_Query!BK:BK,PROSPERDelta_Query!AN:AN,"",,-1)</f>
        <v/>
      </c>
      <c r="CT26" s="131" t="str">
        <f t="shared" si="163"/>
        <v>Steve Breiterman</v>
      </c>
      <c r="CU26" s="131" t="str">
        <f t="shared" ref="CU26:CU47" si="272">IF(OR(CT26="N/A", CT26="n/a", CT26="NA", CT26="na"), "N/A", IF(CT26="", "N/A", CT26))</f>
        <v>Steve Breiterman</v>
      </c>
      <c r="CV26" s="132">
        <f t="shared" ref="CV26:CV47" si="273">IF(CU26="N/A","N/A",IFERROR(IF(CS26="",IF(CQ26="","",CQ26),CS26)*1,"N/A"))</f>
        <v>10</v>
      </c>
      <c r="CW26" s="132" t="str">
        <f>IF(IF(IF($C26="Christopher Lobo",_xlfn.XLOOKUP($B26,PROSPER_Lobo!$1:$1,PROSPER_Lobo!$24:$24,""),
IF($C26="Naren Baliga",_xlfn.XLOOKUP($B26,PROSPER_Baliga!$1:$1,PROSPER_Baliga!$24:$24,""),
IF($C26="Thorsten Huhn",_xlfn.XLOOKUP($B26,PROSPER_Huhn!$1:$1,PROSPER_Huhn!$24:$24,""),
IF($C26="Nick Hull",_xlfn.XLOOKUP($B26,PROSPER_Hull!$1:$1,PROSPER_Hull!$24:$24,""),
IF($C26="Monika Kotwani",_xlfn.XLOOKUP($B26,PROSPER_Kotwani!$1:$1,PROSPER_Kotwani!$24:$24,""),
IF($C26="Jonathan Wellner",_xlfn.XLOOKUP($B26,PROSPER_Wellner!$1:$1,PROSPER_Wellner!$24:$24,""),
IF($C26="Travis Harvey",_xlfn.XLOOKUP($B26,PROSPER_Harvey!$1:$1,PROSPER_Harvey!$24:$24,""),"")))))))="","",
IF($C26="Christopher Lobo",_xlfn.XLOOKUP($B26,PROSPER_Lobo!$1:$1,PROSPER_Lobo!$24:$24,""),
IF($C26="Naren Baliga",_xlfn.XLOOKUP($B26,PROSPER_Baliga!$1:$1,PROSPER_Baliga!$24:$24,""),
IF($C26="Thorsten Huhn",_xlfn.XLOOKUP($B26,PROSPER_Huhn!$1:$1,PROSPER_Huhn!$24:$24,""),
IF($C26="Nick Hull",_xlfn.XLOOKUP($B26,PROSPER_Hull!$1:$1,PROSPER_Hull!$24:$24,""),
IF($C26="Monika Kotwani",_xlfn.XLOOKUP($B26,PROSPER_Kotwani!$1:$1,PROSPER_Kotwani!$24:$24,""),
IF($C26="Jonathan Wellner",_xlfn.XLOOKUP($B26,PROSPER_Wellner!$1:$1,PROSPER_Wellner!$24:$24,""),
IF($C26="Travis Harvey",_xlfn.XLOOKUP($B26,PROSPER_Harvey!$1:$1,PROSPER_Harvey!$24:$24,""),""))))))))="","No Score",IF(IF($C26="Christopher Lobo",_xlfn.XLOOKUP($B26,PROSPER_Lobo!$1:$1,PROSPER_Lobo!$24:$24,""),
IF($C26="Naren Baliga",_xlfn.XLOOKUP($B26,PROSPER_Baliga!$1:$1,PROSPER_Baliga!$24:$24,""),
IF($C26="Thorsten Huhn",_xlfn.XLOOKUP($B26,PROSPER_Huhn!$1:$1,PROSPER_Huhn!$24:$24,""),
IF($C26="Nick Hull",_xlfn.XLOOKUP($B26,PROSPER_Hull!$1:$1,PROSPER_Hull!$24:$24,""),
IF($C26="Monika Kotwani",_xlfn.XLOOKUP($B26,PROSPER_Kotwani!$1:$1,PROSPER_Kotwani!$24:$24,""),
IF($C26="Jonathan Wellner",_xlfn.XLOOKUP($B26,PROSPER_Wellner!$1:$1,PROSPER_Wellner!$24:$24,""),
IF($C26="Travis Harvey",_xlfn.XLOOKUP($B26,PROSPER_Harvey!$1:$1,PROSPER_Harvey!$24:$24,""),"")))))))="","",
IF($C26="Christopher Lobo",_xlfn.XLOOKUP($B26,PROSPER_Lobo!$1:$1,PROSPER_Lobo!$24:$24,""),
IF($C26="Naren Baliga",_xlfn.XLOOKUP($B26,PROSPER_Baliga!$1:$1,PROSPER_Baliga!$24:$24,""),
IF($C26="Thorsten Huhn",_xlfn.XLOOKUP($B26,PROSPER_Huhn!$1:$1,PROSPER_Huhn!$24:$24,""),
IF($C26="Nick Hull",_xlfn.XLOOKUP($B26,PROSPER_Hull!$1:$1,PROSPER_Hull!$24:$24,""),
IF($C26="Monika Kotwani",_xlfn.XLOOKUP($B26,PROSPER_Kotwani!$1:$1,PROSPER_Kotwani!$24:$24,""),
IF($C26="Jonathan Wellner",_xlfn.XLOOKUP($B26,PROSPER_Wellner!$1:$1,PROSPER_Wellner!$24:$24,""),
IF($C26="Travis Harvey",_xlfn.XLOOKUP($B26,PROSPER_Harvey!$1:$1,PROSPER_Harvey!$24:$24,""),"")))))))))</f>
        <v>No Score</v>
      </c>
      <c r="CX26" s="131" t="str">
        <f>IF(IF(IF($C26="Christopher Lobo",_xlfn.XLOOKUP($B26,PROSPER_Lobo!$1:$1,PROSPER_Lobo!$25:$25,""),
IF($C26="Naren Baliga",_xlfn.XLOOKUP($B26,PROSPER_Baliga!$1:$1,PROSPER_Baliga!$25:$25,""),
IF($C26="Thorsten Huhn",_xlfn.XLOOKUP($B26,PROSPER_Huhn!$1:$1,PROSPER_Huhn!$25:$25,""),
IF($C26="Nick Hull",_xlfn.XLOOKUP($B26,PROSPER_Hull!$1:$1,PROSPER_Hull!$25:$25,""),
IF($C26="Monika Kotwani",_xlfn.XLOOKUP($B26,PROSPER_Kotwani!$1:$1,PROSPER_Kotwani!$25:$25,""),
IF($C26="Jonathan Wellner",_xlfn.XLOOKUP($B26,PROSPER_Wellner!$1:$1,PROSPER_Wellner!$25:$25,""),
IF($C26="Travis Harvey",_xlfn.XLOOKUP($B26,PROSPER_Harvey!$1:$1,PROSPER_Harvey!$25:$25,""),"")))))))="","",
IF($C26="Christopher Lobo",_xlfn.XLOOKUP($B26,PROSPER_Lobo!$1:$1,PROSPER_Lobo!$25:$25,""),
IF($C26="Naren Baliga",_xlfn.XLOOKUP($B26,PROSPER_Baliga!$1:$1,PROSPER_Baliga!$25:$25,""),
IF($C26="Thorsten Huhn",_xlfn.XLOOKUP($B26,PROSPER_Huhn!$1:$1,PROSPER_Huhn!$25:$25,""),
IF($C26="Nick Hull",_xlfn.XLOOKUP($B26,PROSPER_Hull!$1:$1,PROSPER_Hull!$25:$25,""),
IF($C26="Monika Kotwani",_xlfn.XLOOKUP($B26,PROSPER_Kotwani!$1:$1,PROSPER_Kotwani!$25:$25,""),
IF($C26="Jonathan Wellner",_xlfn.XLOOKUP($B26,PROSPER_Wellner!$1:$1,PROSPER_Wellner!$25:$25,""),
IF($C26="Travis Harvey",_xlfn.XLOOKUP($B26,PROSPER_Harvey!$1:$1,PROSPER_Harvey!$25:$25,""),""))))))))="","No Comment",IF(IF($C26="Christopher Lobo",_xlfn.XLOOKUP($B26,PROSPER_Lobo!$1:$1,PROSPER_Lobo!$25:$25,""),
IF($C26="Naren Baliga",_xlfn.XLOOKUP($B26,PROSPER_Baliga!$1:$1,PROSPER_Baliga!$25:$25,""),
IF($C26="Thorsten Huhn",_xlfn.XLOOKUP($B26,PROSPER_Huhn!$1:$1,PROSPER_Huhn!$25:$25,""),
IF($C26="Nick Hull",_xlfn.XLOOKUP($B26,PROSPER_Hull!$1:$1,PROSPER_Hull!$25:$25,""),
IF($C26="Monika Kotwani",_xlfn.XLOOKUP($B26,PROSPER_Kotwani!$1:$1,PROSPER_Kotwani!$25:$25,""),
IF($C26="Jonathan Wellner",_xlfn.XLOOKUP($B26,PROSPER_Wellner!$1:$1,PROSPER_Wellner!$25:$25,""),
IF($C26="Travis Harvey",_xlfn.XLOOKUP($B26,PROSPER_Harvey!$1:$1,PROSPER_Harvey!$25:$25,""),"")))))))="","",
IF($C26="Christopher Lobo",_xlfn.XLOOKUP($B26,PROSPER_Lobo!$1:$1,PROSPER_Lobo!$25:$25,""),
IF($C26="Naren Baliga",_xlfn.XLOOKUP($B26,PROSPER_Baliga!$1:$1,PROSPER_Baliga!$25:$25,""),
IF($C26="Thorsten Huhn",_xlfn.XLOOKUP($B26,PROSPER_Huhn!$1:$1,PROSPER_Huhn!$25:$25,""),
IF($C26="Nick Hull",_xlfn.XLOOKUP($B26,PROSPER_Hull!$1:$1,PROSPER_Hull!$25:$25,""),
IF($C26="Monika Kotwani",_xlfn.XLOOKUP($B26,PROSPER_Kotwani!$1:$1,PROSPER_Kotwani!$25:$25,""),
IF($C26="Jonathan Wellner",_xlfn.XLOOKUP($B26,PROSPER_Wellner!$1:$1,PROSPER_Wellner!$25:$25,""),
IF($C26="Travis Harvey",_xlfn.XLOOKUP($B26,PROSPER_Harvey!$1:$1,PROSPER_Harvey!$25:$25,""),"")))))))))</f>
        <v>No Comment</v>
      </c>
      <c r="CY26" s="150">
        <f t="shared" ref="CY26:CY47" si="274">IF(CV26="N/A","N/A",IFERROR(AVERAGE(CV26,CW26),"N/A"))</f>
        <v>10</v>
      </c>
      <c r="CZ26" s="130" t="str">
        <f>_xlfn.XLOOKUP(B26,PROSPERInitial_Query!$E:$E,PROSPERInitial_Query!$AC:$AC,"",,-1)</f>
        <v>Cody Gough, Lamb Weston</v>
      </c>
      <c r="DA26" s="121" t="str">
        <f t="shared" ref="DA26:DA45" si="275">_xlfn.CONCAT($B26,"2 - RelationshipAccount / Stakeholder 3Name")</f>
        <v>Jim Lieblick2 - RelationshipAccount / Stakeholder 3Name</v>
      </c>
      <c r="DB26" s="121" t="str">
        <f>_xlfn.XLOOKUP(DA26,PROSPERDelta_Query!BK:BK,PROSPERDelta_Query!AE:AE,"",,-1)</f>
        <v/>
      </c>
      <c r="DC26" s="126" t="str">
        <f>_xlfn.XLOOKUP(B26,PROSPERInitial_Query!$E:$E,PROSPERInitial_Query!$S:$S,"",,-1)</f>
        <v>5</v>
      </c>
      <c r="DD26" s="121" t="str">
        <f t="shared" ref="DD26:DD45" si="276">_xlfn.CONCAT($B26,"2 - RelationshipAccount / Stakeholder 3Self Score")</f>
        <v>Jim Lieblick2 - RelationshipAccount / Stakeholder 3Self Score</v>
      </c>
      <c r="DE26" s="126" t="str">
        <f>_xlfn.XLOOKUP(DD26,PROSPERDelta_Query!BK:BK,PROSPERDelta_Query!AO:AO,"",,-1)</f>
        <v/>
      </c>
      <c r="DF26" s="131" t="str">
        <f t="shared" si="167"/>
        <v>Cody Gough, Lamb Weston</v>
      </c>
      <c r="DG26" s="131" t="str">
        <f t="shared" ref="DG26:DG47" si="277">IF(OR(DF26="N/A", DF26="n/a", DF26="NA", DF26="na"), "N/A", IF(DF26="", "N/A", DF26))</f>
        <v>Cody Gough, Lamb Weston</v>
      </c>
      <c r="DH26" s="132">
        <f t="shared" ref="DH26:DH47" si="278">IF(DG26="N/A","N/A",IFERROR(IF(DE26="",IF(DC26="","",DC26),DE26)*1,"N/A"))</f>
        <v>5</v>
      </c>
      <c r="DI26" s="132" t="str">
        <f>IF(IF(IF($C26="Christopher Lobo",_xlfn.XLOOKUP($B26,PROSPER_Lobo!$1:$1,PROSPER_Lobo!$27:$27,""),
IF($C26="Naren Baliga",_xlfn.XLOOKUP($B26,PROSPER_Baliga!$1:$1,PROSPER_Baliga!$27:$27,""),
IF($C26="Thorsten Huhn",_xlfn.XLOOKUP($B26,PROSPER_Huhn!$1:$1,PROSPER_Huhn!$27:$27,""),
IF($C26="Nick Hull",_xlfn.XLOOKUP($B26,PROSPER_Hull!$1:$1,PROSPER_Hull!$27:$27,""),
IF($C26="Monika Kotwani",_xlfn.XLOOKUP($B26,PROSPER_Kotwani!$1:$1,PROSPER_Kotwani!$27:$27,""),
IF($C26="Jonathan Wellner",_xlfn.XLOOKUP($B26,PROSPER_Wellner!$1:$1,PROSPER_Wellner!$27:$27,""),
IF($C26="Travis Harvey",_xlfn.XLOOKUP($B26,PROSPER_Harvey!$1:$1,PROSPER_Harvey!$27:$27,""),"")))))))="","",
IF($C26="Christopher Lobo",_xlfn.XLOOKUP($B26,PROSPER_Lobo!$1:$1,PROSPER_Lobo!$27:$27,""),
IF($C26="Naren Baliga",_xlfn.XLOOKUP($B26,PROSPER_Baliga!$1:$1,PROSPER_Baliga!$27:$27,""),
IF($C26="Thorsten Huhn",_xlfn.XLOOKUP($B26,PROSPER_Huhn!$1:$1,PROSPER_Huhn!$27:$27,""),
IF($C26="Nick Hull",_xlfn.XLOOKUP($B26,PROSPER_Hull!$1:$1,PROSPER_Hull!$27:$27,""),
IF($C26="Monika Kotwani",_xlfn.XLOOKUP($B26,PROSPER_Kotwani!$1:$1,PROSPER_Kotwani!$27:$27,""),
IF($C26="Jonathan Wellner",_xlfn.XLOOKUP($B26,PROSPER_Wellner!$1:$1,PROSPER_Wellner!$27:$27,""),
IF($C26="Travis Harvey",_xlfn.XLOOKUP($B26,PROSPER_Harvey!$1:$1,PROSPER_Harvey!$27:$27,""),""))))))))="","No Score",IF(IF($C26="Christopher Lobo",_xlfn.XLOOKUP($B26,PROSPER_Lobo!$1:$1,PROSPER_Lobo!$27:$27,""),
IF($C26="Naren Baliga",_xlfn.XLOOKUP($B26,PROSPER_Baliga!$1:$1,PROSPER_Baliga!$27:$27,""),
IF($C26="Thorsten Huhn",_xlfn.XLOOKUP($B26,PROSPER_Huhn!$1:$1,PROSPER_Huhn!$27:$27,""),
IF($C26="Nick Hull",_xlfn.XLOOKUP($B26,PROSPER_Hull!$1:$1,PROSPER_Hull!$27:$27,""),
IF($C26="Monika Kotwani",_xlfn.XLOOKUP($B26,PROSPER_Kotwani!$1:$1,PROSPER_Kotwani!$27:$27,""),
IF($C26="Jonathan Wellner",_xlfn.XLOOKUP($B26,PROSPER_Wellner!$1:$1,PROSPER_Wellner!$27:$27,""),
IF($C26="Travis Harvey",_xlfn.XLOOKUP($B26,PROSPER_Harvey!$1:$1,PROSPER_Harvey!$27:$27,""),"")))))))="","",
IF($C26="Christopher Lobo",_xlfn.XLOOKUP($B26,PROSPER_Lobo!$1:$1,PROSPER_Lobo!$27:$27,""),
IF($C26="Naren Baliga",_xlfn.XLOOKUP($B26,PROSPER_Baliga!$1:$1,PROSPER_Baliga!$27:$27,""),
IF($C26="Thorsten Huhn",_xlfn.XLOOKUP($B26,PROSPER_Huhn!$1:$1,PROSPER_Huhn!$27:$27,""),
IF($C26="Nick Hull",_xlfn.XLOOKUP($B26,PROSPER_Hull!$1:$1,PROSPER_Hull!$27:$27,""),
IF($C26="Monika Kotwani",_xlfn.XLOOKUP($B26,PROSPER_Kotwani!$1:$1,PROSPER_Kotwani!$27:$27,""),
IF($C26="Jonathan Wellner",_xlfn.XLOOKUP($B26,PROSPER_Wellner!$1:$1,PROSPER_Wellner!$27:$27,""),
IF($C26="Travis Harvey",_xlfn.XLOOKUP($B26,PROSPER_Harvey!$1:$1,PROSPER_Harvey!$27:$27,""),"")))))))))</f>
        <v>No Score</v>
      </c>
      <c r="DJ26" s="131" t="str">
        <f>IF(IF(IF($C26="Christopher Lobo",_xlfn.XLOOKUP($B26,PROSPER_Lobo!$1:$1,PROSPER_Lobo!$28:$28,""),
IF($C26="Naren Baliga",_xlfn.XLOOKUP($B26,PROSPER_Baliga!$1:$1,PROSPER_Baliga!$28:$28,""),
IF($C26="Thorsten Huhn",_xlfn.XLOOKUP($B26,PROSPER_Huhn!$1:$1,PROSPER_Huhn!$28:$28,""),
IF($C26="Nick Hull",_xlfn.XLOOKUP($B26,PROSPER_Hull!$1:$1,PROSPER_Hull!$28:$28,""),
IF($C26="Monika Kotwani",_xlfn.XLOOKUP($B26,PROSPER_Kotwani!$1:$1,PROSPER_Kotwani!$28:$28,""),
IF($C26="Jonathan Wellner",_xlfn.XLOOKUP($B26,PROSPER_Wellner!$1:$1,PROSPER_Wellner!$28:$28,""),
IF($C26="Travis Harvey",_xlfn.XLOOKUP($B26,PROSPER_Harvey!$1:$1,PROSPER_Harvey!$28:$28,""),"")))))))="","",
IF($C26="Christopher Lobo",_xlfn.XLOOKUP($B26,PROSPER_Lobo!$1:$1,PROSPER_Lobo!$28:$28,""),
IF($C26="Naren Baliga",_xlfn.XLOOKUP($B26,PROSPER_Baliga!$1:$1,PROSPER_Baliga!$28:$28,""),
IF($C26="Thorsten Huhn",_xlfn.XLOOKUP($B26,PROSPER_Huhn!$1:$1,PROSPER_Huhn!$28:$28,""),
IF($C26="Nick Hull",_xlfn.XLOOKUP($B26,PROSPER_Hull!$1:$1,PROSPER_Hull!$28:$28,""),
IF($C26="Monika Kotwani",_xlfn.XLOOKUP($B26,PROSPER_Kotwani!$1:$1,PROSPER_Kotwani!$28:$28,""),
IF($C26="Jonathan Wellner",_xlfn.XLOOKUP($B26,PROSPER_Wellner!$1:$1,PROSPER_Wellner!$28:$28,""),
IF($C26="Travis Harvey",_xlfn.XLOOKUP($B26,PROSPER_Harvey!$1:$1,PROSPER_Harvey!$28:$28,""),""))))))))="","No Comment",IF(IF($C26="Christopher Lobo",_xlfn.XLOOKUP($B26,PROSPER_Lobo!$1:$1,PROSPER_Lobo!$28:$28,""),
IF($C26="Naren Baliga",_xlfn.XLOOKUP($B26,PROSPER_Baliga!$1:$1,PROSPER_Baliga!$28:$28,""),
IF($C26="Thorsten Huhn",_xlfn.XLOOKUP($B26,PROSPER_Huhn!$1:$1,PROSPER_Huhn!$28:$28,""),
IF($C26="Nick Hull",_xlfn.XLOOKUP($B26,PROSPER_Hull!$1:$1,PROSPER_Hull!$28:$28,""),
IF($C26="Monika Kotwani",_xlfn.XLOOKUP($B26,PROSPER_Kotwani!$1:$1,PROSPER_Kotwani!$28:$28,""),
IF($C26="Jonathan Wellner",_xlfn.XLOOKUP($B26,PROSPER_Wellner!$1:$1,PROSPER_Wellner!$28:$28,""),
IF($C26="Travis Harvey",_xlfn.XLOOKUP($B26,PROSPER_Harvey!$1:$1,PROSPER_Harvey!$28:$28,""),"")))))))="","",
IF($C26="Christopher Lobo",_xlfn.XLOOKUP($B26,PROSPER_Lobo!$1:$1,PROSPER_Lobo!$28:$28,""),
IF($C26="Naren Baliga",_xlfn.XLOOKUP($B26,PROSPER_Baliga!$1:$1,PROSPER_Baliga!$28:$28,""),
IF($C26="Thorsten Huhn",_xlfn.XLOOKUP($B26,PROSPER_Huhn!$1:$1,PROSPER_Huhn!$28:$28,""),
IF($C26="Nick Hull",_xlfn.XLOOKUP($B26,PROSPER_Hull!$1:$1,PROSPER_Hull!$28:$28,""),
IF($C26="Monika Kotwani",_xlfn.XLOOKUP($B26,PROSPER_Kotwani!$1:$1,PROSPER_Kotwani!$28:$28,""),
IF($C26="Jonathan Wellner",_xlfn.XLOOKUP($B26,PROSPER_Wellner!$1:$1,PROSPER_Wellner!$28:$28,""),
IF($C26="Travis Harvey",_xlfn.XLOOKUP($B26,PROSPER_Harvey!$1:$1,PROSPER_Harvey!$28:$28,""),"")))))))))</f>
        <v>Important to build strong relationship to ensure PE success</v>
      </c>
      <c r="DK26" s="150">
        <f t="shared" ref="DK26:DK47" si="279">IF(DH26="N/A","N/A",IFERROR(AVERAGE(DH26,DI26),"N/A"))</f>
        <v>5</v>
      </c>
      <c r="DL26" s="130" t="str">
        <f>_xlfn.XLOOKUP(B26,PROSPERInitial_Query!$E:$E,PROSPERInitial_Query!$AD:$AD,"",,-1)</f>
        <v>Ashley Ho</v>
      </c>
      <c r="DM26" s="121" t="str">
        <f t="shared" ref="DM26:DM45" si="280">_xlfn.CONCAT($B26,"2 - RelationshipAccount / Stakeholder 4Name")</f>
        <v>Jim Lieblick2 - RelationshipAccount / Stakeholder 4Name</v>
      </c>
      <c r="DN26" s="121" t="str">
        <f>_xlfn.XLOOKUP(DM26,PROSPERDelta_Query!BK:BK,PROSPERDelta_Query!AF:AF,"",,-1)</f>
        <v/>
      </c>
      <c r="DO26" s="126" t="str">
        <f>_xlfn.XLOOKUP(B26,PROSPERInitial_Query!$E:$E,PROSPERInitial_Query!$T:$T,"",,-1)</f>
        <v>8</v>
      </c>
      <c r="DP26" s="121" t="str">
        <f t="shared" ref="DP26:DP45" si="281">_xlfn.CONCAT($B26,"2 - RelationshipAccount / Stakeholder 4Self Score")</f>
        <v>Jim Lieblick2 - RelationshipAccount / Stakeholder 4Self Score</v>
      </c>
      <c r="DQ26" s="126" t="str">
        <f>_xlfn.XLOOKUP(DP26,PROSPERDelta_Query!BK:BK,PROSPERDelta_Query!AP:AP,"",,-1)</f>
        <v/>
      </c>
      <c r="DR26" s="131" t="str">
        <f t="shared" si="171"/>
        <v>Ashley Ho</v>
      </c>
      <c r="DS26" s="131" t="str">
        <f t="shared" ref="DS26:DS47" si="282">IF(OR(DR26="N/A", DR26="n/a", DR26="NA", DR26="na"), "N/A", IF(DR26="", "N/A", DR26))</f>
        <v>Ashley Ho</v>
      </c>
      <c r="DT26" s="132">
        <f t="shared" ref="DT26:DT47" si="283">IF(DS26="N/A","N/A",IFERROR(IF(DQ26="",IF(DO26="","",DO26),DQ26)*1,"N/A"))</f>
        <v>8</v>
      </c>
      <c r="DU26" s="132">
        <f>IF(IF(IF($C26="Christopher Lobo",_xlfn.XLOOKUP($B26,PROSPER_Lobo!$1:$1,PROSPER_Lobo!$30:$30,""),
IF($C26="Naren Baliga",_xlfn.XLOOKUP($B26,PROSPER_Baliga!$1:$1,PROSPER_Baliga!$30:$30,""),
IF($C26="Thorsten Huhn",_xlfn.XLOOKUP($B26,PROSPER_Huhn!$1:$1,PROSPER_Huhn!$30:$30,""),
IF($C26="Nick Hull",_xlfn.XLOOKUP($B26,PROSPER_Hull!$1:$1,PROSPER_Hull!$30:$30,""),
IF($C26="Monika Kotwani",_xlfn.XLOOKUP($B26,PROSPER_Kotwani!$1:$1,PROSPER_Kotwani!$30:$30,""),
IF($C26="Jonathan Wellner",_xlfn.XLOOKUP($B26,PROSPER_Wellner!$1:$1,PROSPER_Wellner!$30:$30,""),
IF($C26="Travis Harvey",_xlfn.XLOOKUP($B26,PROSPER_Harvey!$1:$1,PROSPER_Harvey!$30:$30,""),"")))))))="","",
IF($C26="Christopher Lobo",_xlfn.XLOOKUP($B26,PROSPER_Lobo!$1:$1,PROSPER_Lobo!$30:$30,""),
IF($C26="Naren Baliga",_xlfn.XLOOKUP($B26,PROSPER_Baliga!$1:$1,PROSPER_Baliga!$30:$30,""),
IF($C26="Thorsten Huhn",_xlfn.XLOOKUP($B26,PROSPER_Huhn!$1:$1,PROSPER_Huhn!$30:$30,""),
IF($C26="Nick Hull",_xlfn.XLOOKUP($B26,PROSPER_Hull!$1:$1,PROSPER_Hull!$30:$30,""),
IF($C26="Monika Kotwani",_xlfn.XLOOKUP($B26,PROSPER_Kotwani!$1:$1,PROSPER_Kotwani!$30:$30,""),
IF($C26="Jonathan Wellner",_xlfn.XLOOKUP($B26,PROSPER_Wellner!$1:$1,PROSPER_Wellner!$30:$30,""),
IF($C26="Travis Harvey",_xlfn.XLOOKUP($B26,PROSPER_Harvey!$1:$1,PROSPER_Harvey!$30:$30,""),""))))))))="","No Score",IF(IF($C26="Christopher Lobo",_xlfn.XLOOKUP($B26,PROSPER_Lobo!$1:$1,PROSPER_Lobo!$30:$30,""),
IF($C26="Naren Baliga",_xlfn.XLOOKUP($B26,PROSPER_Baliga!$1:$1,PROSPER_Baliga!$30:$30,""),
IF($C26="Thorsten Huhn",_xlfn.XLOOKUP($B26,PROSPER_Huhn!$1:$1,PROSPER_Huhn!$30:$30,""),
IF($C26="Nick Hull",_xlfn.XLOOKUP($B26,PROSPER_Hull!$1:$1,PROSPER_Hull!$30:$30,""),
IF($C26="Monika Kotwani",_xlfn.XLOOKUP($B26,PROSPER_Kotwani!$1:$1,PROSPER_Kotwani!$30:$30,""),
IF($C26="Jonathan Wellner",_xlfn.XLOOKUP($B26,PROSPER_Wellner!$1:$1,PROSPER_Wellner!$30:$30,""),
IF($C26="Travis Harvey",_xlfn.XLOOKUP($B26,PROSPER_Harvey!$1:$1,PROSPER_Harvey!$30:$30,""),"")))))))="","",
IF($C26="Christopher Lobo",_xlfn.XLOOKUP($B26,PROSPER_Lobo!$1:$1,PROSPER_Lobo!$30:$30,""),
IF($C26="Naren Baliga",_xlfn.XLOOKUP($B26,PROSPER_Baliga!$1:$1,PROSPER_Baliga!$30:$30,""),
IF($C26="Thorsten Huhn",_xlfn.XLOOKUP($B26,PROSPER_Huhn!$1:$1,PROSPER_Huhn!$30:$30,""),
IF($C26="Nick Hull",_xlfn.XLOOKUP($B26,PROSPER_Hull!$1:$1,PROSPER_Hull!$30:$30,""),
IF($C26="Monika Kotwani",_xlfn.XLOOKUP($B26,PROSPER_Kotwani!$1:$1,PROSPER_Kotwani!$30:$30,""),
IF($C26="Jonathan Wellner",_xlfn.XLOOKUP($B26,PROSPER_Wellner!$1:$1,PROSPER_Wellner!$30:$30,""),
IF($C26="Travis Harvey",_xlfn.XLOOKUP($B26,PROSPER_Harvey!$1:$1,PROSPER_Harvey!$30:$30,""),"")))))))))</f>
        <v>8</v>
      </c>
      <c r="DV26" s="131" t="str">
        <f>IF(IF(IF($C26="Christopher Lobo",_xlfn.XLOOKUP($B26,PROSPER_Lobo!$1:$1,PROSPER_Lobo!$31:$31,""),
IF($C26="Naren Baliga",_xlfn.XLOOKUP($B26,PROSPER_Baliga!$1:$1,PROSPER_Baliga!$31:$31,""),
IF($C26="Thorsten Huhn",_xlfn.XLOOKUP($B26,PROSPER_Huhn!$1:$1,PROSPER_Huhn!$31:$31,""),
IF($C26="Nick Hull",_xlfn.XLOOKUP($B26,PROSPER_Hull!$1:$1,PROSPER_Hull!$31:$31,""),
IF($C26="Monika Kotwani",_xlfn.XLOOKUP($B26,PROSPER_Kotwani!$1:$1,PROSPER_Kotwani!$31:$31,""),
IF($C26="Jonathan Wellner",_xlfn.XLOOKUP($B26,PROSPER_Wellner!$1:$1,PROSPER_Wellner!$31:$31,""),
IF($C26="Travis Harvey",_xlfn.XLOOKUP($B26,PROSPER_Harvey!$1:$1,PROSPER_Harvey!$31:$31,""),"")))))))="","",
IF($C26="Christopher Lobo",_xlfn.XLOOKUP($B26,PROSPER_Lobo!$1:$1,PROSPER_Lobo!$31:$31,""),
IF($C26="Naren Baliga",_xlfn.XLOOKUP($B26,PROSPER_Baliga!$1:$1,PROSPER_Baliga!$31:$31,""),
IF($C26="Thorsten Huhn",_xlfn.XLOOKUP($B26,PROSPER_Huhn!$1:$1,PROSPER_Huhn!$31:$31,""),
IF($C26="Nick Hull",_xlfn.XLOOKUP($B26,PROSPER_Hull!$1:$1,PROSPER_Hull!$31:$31,""),
IF($C26="Monika Kotwani",_xlfn.XLOOKUP($B26,PROSPER_Kotwani!$1:$1,PROSPER_Kotwani!$31:$31,""),
IF($C26="Jonathan Wellner",_xlfn.XLOOKUP($B26,PROSPER_Wellner!$1:$1,PROSPER_Wellner!$31:$31,""),
IF($C26="Travis Harvey",_xlfn.XLOOKUP($B26,PROSPER_Harvey!$1:$1,PROSPER_Harvey!$31:$31,""),""))))))))="","No Comment",IF(IF($C26="Christopher Lobo",_xlfn.XLOOKUP($B26,PROSPER_Lobo!$1:$1,PROSPER_Lobo!$31:$31,""),
IF($C26="Naren Baliga",_xlfn.XLOOKUP($B26,PROSPER_Baliga!$1:$1,PROSPER_Baliga!$31:$31,""),
IF($C26="Thorsten Huhn",_xlfn.XLOOKUP($B26,PROSPER_Huhn!$1:$1,PROSPER_Huhn!$31:$31,""),
IF($C26="Nick Hull",_xlfn.XLOOKUP($B26,PROSPER_Hull!$1:$1,PROSPER_Hull!$31:$31,""),
IF($C26="Monika Kotwani",_xlfn.XLOOKUP($B26,PROSPER_Kotwani!$1:$1,PROSPER_Kotwani!$31:$31,""),
IF($C26="Jonathan Wellner",_xlfn.XLOOKUP($B26,PROSPER_Wellner!$1:$1,PROSPER_Wellner!$31:$31,""),
IF($C26="Travis Harvey",_xlfn.XLOOKUP($B26,PROSPER_Harvey!$1:$1,PROSPER_Harvey!$31:$31,""),"")))))))="","",
IF($C26="Christopher Lobo",_xlfn.XLOOKUP($B26,PROSPER_Lobo!$1:$1,PROSPER_Lobo!$31:$31,""),
IF($C26="Naren Baliga",_xlfn.XLOOKUP($B26,PROSPER_Baliga!$1:$1,PROSPER_Baliga!$31:$31,""),
IF($C26="Thorsten Huhn",_xlfn.XLOOKUP($B26,PROSPER_Huhn!$1:$1,PROSPER_Huhn!$31:$31,""),
IF($C26="Nick Hull",_xlfn.XLOOKUP($B26,PROSPER_Hull!$1:$1,PROSPER_Hull!$31:$31,""),
IF($C26="Monika Kotwani",_xlfn.XLOOKUP($B26,PROSPER_Kotwani!$1:$1,PROSPER_Kotwani!$31:$31,""),
IF($C26="Jonathan Wellner",_xlfn.XLOOKUP($B26,PROSPER_Wellner!$1:$1,PROSPER_Wellner!$31:$31,""),
IF($C26="Travis Harvey",_xlfn.XLOOKUP($B26,PROSPER_Harvey!$1:$1,PROSPER_Harvey!$31:$31,""),"")))))))))</f>
        <v>No Comment</v>
      </c>
      <c r="DW26" s="150">
        <f t="shared" ref="DW26:DW47" si="284">IF(DT26="N/A","N/A",IFERROR(AVERAGE(DT26,DU26),"N/A"))</f>
        <v>8</v>
      </c>
      <c r="DX26" s="130" t="str">
        <f>_xlfn.XLOOKUP(B26,PROSPERInitial_Query!$E:$E,PROSPERInitial_Query!$AE:$AE,"",,-1)</f>
        <v>N/A</v>
      </c>
      <c r="DY26" s="121" t="str">
        <f t="shared" ref="DY26:DY45" si="285">_xlfn.CONCAT($B26,"2 - RelationshipAccount / Stakeholder 5Name")</f>
        <v>Jim Lieblick2 - RelationshipAccount / Stakeholder 5Name</v>
      </c>
      <c r="DZ26" s="121" t="str">
        <f>_xlfn.XLOOKUP(DY26,PROSPERDelta_Query!BK:BK,PROSPERDelta_Query!AG:AG,"",,-1)</f>
        <v/>
      </c>
      <c r="EA26" s="126" t="str">
        <f>_xlfn.XLOOKUP(B26,PROSPERInitial_Query!$E:$E,PROSPERInitial_Query!$U:$U,"",,-1)</f>
        <v>N/A</v>
      </c>
      <c r="EB26" s="121" t="str">
        <f t="shared" ref="EB26:EB45" si="286">_xlfn.CONCAT($B26,"2 - RelationshipAccount / Stakeholder 5Self Score")</f>
        <v>Jim Lieblick2 - RelationshipAccount / Stakeholder 5Self Score</v>
      </c>
      <c r="EC26" s="126" t="str">
        <f>_xlfn.XLOOKUP(EB26,PROSPERDelta_Query!BK:BK,PROSPERDelta_Query!AQ:AQ,"",,-1)</f>
        <v/>
      </c>
      <c r="ED26" s="131" t="str">
        <f t="shared" si="175"/>
        <v>N/A</v>
      </c>
      <c r="EE26" s="131" t="str">
        <f t="shared" ref="EE26:EE47" si="287">IF(OR(ED26="N/A", ED26="n/a", ED26="NA", ED26="na"), "N/A", IF(ED26="", "N/A", ED26))</f>
        <v>N/A</v>
      </c>
      <c r="EF26" s="132" t="str">
        <f t="shared" ref="EF26:EF47" si="288">IF(EE26="N/A","N/A",IFERROR(IF(EC26="",IF(EA26="","",EA26),EC26)*1,"N/A"))</f>
        <v>N/A</v>
      </c>
      <c r="EG26" s="132" t="str">
        <f>IF(IF(IF($C26="Christopher Lobo",_xlfn.XLOOKUP($B26,PROSPER_Lobo!$1:$1,PROSPER_Lobo!$33:$33,""),
IF($C26="Naren Baliga",_xlfn.XLOOKUP($B26,PROSPER_Baliga!$1:$1,PROSPER_Baliga!$33:$33,""),
IF($C26="Thorsten Huhn",_xlfn.XLOOKUP($B26,PROSPER_Huhn!$1:$1,PROSPER_Huhn!$33:$33,""),
IF($C26="Nick Hull",_xlfn.XLOOKUP($B26,PROSPER_Hull!$1:$1,PROSPER_Hull!$33:$33,""),
IF($C26="Monika Kotwani",_xlfn.XLOOKUP($B26,PROSPER_Kotwani!$1:$1,PROSPER_Kotwani!$33:$33,""),
IF($C26="Jonathan Wellner",_xlfn.XLOOKUP($B26,PROSPER_Wellner!$1:$1,PROSPER_Wellner!$33:$33,""),
IF($C26="Travis Harvey",_xlfn.XLOOKUP($B26,PROSPER_Harvey!$1:$1,PROSPER_Harvey!$33:$33,""),"")))))))="","",
IF($C26="Christopher Lobo",_xlfn.XLOOKUP($B26,PROSPER_Lobo!$1:$1,PROSPER_Lobo!$33:$33,""),
IF($C26="Naren Baliga",_xlfn.XLOOKUP($B26,PROSPER_Baliga!$1:$1,PROSPER_Baliga!$33:$33,""),
IF($C26="Thorsten Huhn",_xlfn.XLOOKUP($B26,PROSPER_Huhn!$1:$1,PROSPER_Huhn!$33:$33,""),
IF($C26="Nick Hull",_xlfn.XLOOKUP($B26,PROSPER_Hull!$1:$1,PROSPER_Hull!$33:$33,""),
IF($C26="Monika Kotwani",_xlfn.XLOOKUP($B26,PROSPER_Kotwani!$1:$1,PROSPER_Kotwani!$33:$33,""),
IF($C26="Jonathan Wellner",_xlfn.XLOOKUP($B26,PROSPER_Wellner!$1:$1,PROSPER_Wellner!$33:$33,""),
IF($C26="Travis Harvey",_xlfn.XLOOKUP($B26,PROSPER_Harvey!$1:$1,PROSPER_Harvey!$33:$33,""),""))))))))="","No Score",IF(IF($C26="Christopher Lobo",_xlfn.XLOOKUP($B26,PROSPER_Lobo!$1:$1,PROSPER_Lobo!$33:$33,""),
IF($C26="Naren Baliga",_xlfn.XLOOKUP($B26,PROSPER_Baliga!$1:$1,PROSPER_Baliga!$33:$33,""),
IF($C26="Thorsten Huhn",_xlfn.XLOOKUP($B26,PROSPER_Huhn!$1:$1,PROSPER_Huhn!$33:$33,""),
IF($C26="Nick Hull",_xlfn.XLOOKUP($B26,PROSPER_Hull!$1:$1,PROSPER_Hull!$33:$33,""),
IF($C26="Monika Kotwani",_xlfn.XLOOKUP($B26,PROSPER_Kotwani!$1:$1,PROSPER_Kotwani!$33:$33,""),
IF($C26="Jonathan Wellner",_xlfn.XLOOKUP($B26,PROSPER_Wellner!$1:$1,PROSPER_Wellner!$33:$33,""),
IF($C26="Travis Harvey",_xlfn.XLOOKUP($B26,PROSPER_Harvey!$1:$1,PROSPER_Harvey!$33:$33,""),"")))))))="","",
IF($C26="Christopher Lobo",_xlfn.XLOOKUP($B26,PROSPER_Lobo!$1:$1,PROSPER_Lobo!$33:$33,""),
IF($C26="Naren Baliga",_xlfn.XLOOKUP($B26,PROSPER_Baliga!$1:$1,PROSPER_Baliga!$33:$33,""),
IF($C26="Thorsten Huhn",_xlfn.XLOOKUP($B26,PROSPER_Huhn!$1:$1,PROSPER_Huhn!$33:$33,""),
IF($C26="Nick Hull",_xlfn.XLOOKUP($B26,PROSPER_Hull!$1:$1,PROSPER_Hull!$33:$33,""),
IF($C26="Monika Kotwani",_xlfn.XLOOKUP($B26,PROSPER_Kotwani!$1:$1,PROSPER_Kotwani!$33:$33,""),
IF($C26="Jonathan Wellner",_xlfn.XLOOKUP($B26,PROSPER_Wellner!$1:$1,PROSPER_Wellner!$33:$33,""),
IF($C26="Travis Harvey",_xlfn.XLOOKUP($B26,PROSPER_Harvey!$1:$1,PROSPER_Harvey!$33:$33,""),"")))))))))</f>
        <v>N/A</v>
      </c>
      <c r="EH26" s="131" t="str">
        <f>IF(IF(IF($C26="Christopher Lobo",_xlfn.XLOOKUP($B26,PROSPER_Lobo!$1:$1,PROSPER_Lobo!$34:$34,""),
IF($C26="Naren Baliga",_xlfn.XLOOKUP($B26,PROSPER_Baliga!$1:$1,PROSPER_Baliga!$34:$34,""),
IF($C26="Thorsten Huhn",_xlfn.XLOOKUP($B26,PROSPER_Huhn!$1:$1,PROSPER_Huhn!$34:$34,""),
IF($C26="Nick Hull",_xlfn.XLOOKUP($B26,PROSPER_Hull!$1:$1,PROSPER_Hull!$34:$34,""),
IF($C26="Monika Kotwani",_xlfn.XLOOKUP($B26,PROSPER_Kotwani!$1:$1,PROSPER_Kotwani!$34:$34,""),
IF($C26="Jonathan Wellner",_xlfn.XLOOKUP($B26,PROSPER_Wellner!$1:$1,PROSPER_Wellner!$34:$34,""),
IF($C26="Travis Harvey",_xlfn.XLOOKUP($B26,PROSPER_Harvey!$1:$1,PROSPER_Harvey!$34:$34,""),"")))))))="","",
IF($C26="Christopher Lobo",_xlfn.XLOOKUP($B26,PROSPER_Lobo!$1:$1,PROSPER_Lobo!$34:$34,""),
IF($C26="Naren Baliga",_xlfn.XLOOKUP($B26,PROSPER_Baliga!$1:$1,PROSPER_Baliga!$34:$34,""),
IF($C26="Thorsten Huhn",_xlfn.XLOOKUP($B26,PROSPER_Huhn!$1:$1,PROSPER_Huhn!$34:$34,""),
IF($C26="Nick Hull",_xlfn.XLOOKUP($B26,PROSPER_Hull!$1:$1,PROSPER_Hull!$34:$34,""),
IF($C26="Monika Kotwani",_xlfn.XLOOKUP($B26,PROSPER_Kotwani!$1:$1,PROSPER_Kotwani!$34:$34,""),
IF($C26="Jonathan Wellner",_xlfn.XLOOKUP($B26,PROSPER_Wellner!$1:$1,PROSPER_Wellner!$34:$34,""),
IF($C26="Travis Harvey",_xlfn.XLOOKUP($B26,PROSPER_Harvey!$1:$1,PROSPER_Harvey!$34:$34,""),""))))))))="","No Comment",IF(IF($C26="Christopher Lobo",_xlfn.XLOOKUP($B26,PROSPER_Lobo!$1:$1,PROSPER_Lobo!$34:$34,""),
IF($C26="Naren Baliga",_xlfn.XLOOKUP($B26,PROSPER_Baliga!$1:$1,PROSPER_Baliga!$34:$34,""),
IF($C26="Thorsten Huhn",_xlfn.XLOOKUP($B26,PROSPER_Huhn!$1:$1,PROSPER_Huhn!$34:$34,""),
IF($C26="Nick Hull",_xlfn.XLOOKUP($B26,PROSPER_Hull!$1:$1,PROSPER_Hull!$34:$34,""),
IF($C26="Monika Kotwani",_xlfn.XLOOKUP($B26,PROSPER_Kotwani!$1:$1,PROSPER_Kotwani!$34:$34,""),
IF($C26="Jonathan Wellner",_xlfn.XLOOKUP($B26,PROSPER_Wellner!$1:$1,PROSPER_Wellner!$34:$34,""),
IF($C26="Travis Harvey",_xlfn.XLOOKUP($B26,PROSPER_Harvey!$1:$1,PROSPER_Harvey!$34:$34,""),"")))))))="","",
IF($C26="Christopher Lobo",_xlfn.XLOOKUP($B26,PROSPER_Lobo!$1:$1,PROSPER_Lobo!$34:$34,""),
IF($C26="Naren Baliga",_xlfn.XLOOKUP($B26,PROSPER_Baliga!$1:$1,PROSPER_Baliga!$34:$34,""),
IF($C26="Thorsten Huhn",_xlfn.XLOOKUP($B26,PROSPER_Huhn!$1:$1,PROSPER_Huhn!$34:$34,""),
IF($C26="Nick Hull",_xlfn.XLOOKUP($B26,PROSPER_Hull!$1:$1,PROSPER_Hull!$34:$34,""),
IF($C26="Monika Kotwani",_xlfn.XLOOKUP($B26,PROSPER_Kotwani!$1:$1,PROSPER_Kotwani!$34:$34,""),
IF($C26="Jonathan Wellner",_xlfn.XLOOKUP($B26,PROSPER_Wellner!$1:$1,PROSPER_Wellner!$34:$34,""),
IF($C26="Travis Harvey",_xlfn.XLOOKUP($B26,PROSPER_Harvey!$1:$1,PROSPER_Harvey!$34:$34,""),"")))))))))</f>
        <v>N/A</v>
      </c>
      <c r="EI26" s="150" t="str">
        <f t="shared" ref="EI26:EI47" si="289">IF(EF26="N/A","N/A",IFERROR(AVERAGE(EF26,EG26),"N/A"))</f>
        <v>N/A</v>
      </c>
      <c r="EJ26" s="130" t="str">
        <f>_xlfn.XLOOKUP(B26,PROSPERInitial_Query!$E:$E,PROSPERInitial_Query!$AF:$AF,"",,-1)</f>
        <v>N/A</v>
      </c>
      <c r="EK26" s="121" t="str">
        <f t="shared" ref="EK26:EK45" si="290">_xlfn.CONCAT($B26,"2 - RelationshipAccount / Stakeholder 6Name")</f>
        <v>Jim Lieblick2 - RelationshipAccount / Stakeholder 6Name</v>
      </c>
      <c r="EL26" s="121" t="str">
        <f>_xlfn.XLOOKUP(EK26,PROSPERDelta_Query!BK:BK,PROSPERDelta_Query!AH:AH,"",,-1)</f>
        <v/>
      </c>
      <c r="EM26" s="126" t="str">
        <f>_xlfn.XLOOKUP(B26,PROSPERInitial_Query!$E:$E,PROSPERInitial_Query!$V:$V,"",,-1)</f>
        <v>N/A</v>
      </c>
      <c r="EN26" s="121" t="str">
        <f t="shared" ref="EN26:EN45" si="291">_xlfn.CONCAT($B26,"2 - RelationshipAccount / Stakeholder 6Self Score")</f>
        <v>Jim Lieblick2 - RelationshipAccount / Stakeholder 6Self Score</v>
      </c>
      <c r="EO26" s="126" t="str">
        <f>_xlfn.XLOOKUP(EN26,PROSPERDelta_Query!BK:BK,PROSPERDelta_Query!AR:AR,"",,-1)</f>
        <v/>
      </c>
      <c r="EP26" s="131" t="str">
        <f t="shared" si="179"/>
        <v>N/A</v>
      </c>
      <c r="EQ26" s="131" t="str">
        <f t="shared" ref="EQ26:EQ47" si="292">IF(OR(EP26="N/A", EP26="n/a", EP26="NA", EP26="na"), "N/A", IF(EP26="", "N/A", EP26))</f>
        <v>N/A</v>
      </c>
      <c r="ER26" s="132" t="str">
        <f t="shared" ref="ER26:ER47" si="293">IF(EQ26="N/A","N/A",IFERROR(IF(EO26="",IF(EM26="","",EM26),EO26)*1,"N/A"))</f>
        <v>N/A</v>
      </c>
      <c r="ES26" s="132" t="str">
        <f>IF(IF(IF($C26="Christopher Lobo",_xlfn.XLOOKUP($B26,PROSPER_Lobo!$1:$1,PROSPER_Lobo!$36:$36,""),
IF($C26="Naren Baliga",_xlfn.XLOOKUP($B26,PROSPER_Baliga!$1:$1,PROSPER_Baliga!$36:$36,""),
IF($C26="Thorsten Huhn",_xlfn.XLOOKUP($B26,PROSPER_Huhn!$1:$1,PROSPER_Huhn!$36:$36,""),
IF($C26="Nick Hull",_xlfn.XLOOKUP($B26,PROSPER_Hull!$1:$1,PROSPER_Hull!$36:$36,""),
IF($C26="Monika Kotwani",_xlfn.XLOOKUP($B26,PROSPER_Kotwani!$1:$1,PROSPER_Kotwani!$36:$36,""),
IF($C26="Jonathan Wellner",_xlfn.XLOOKUP($B26,PROSPER_Wellner!$1:$1,PROSPER_Wellner!$36:$36,""),
IF($C26="Travis Harvey",_xlfn.XLOOKUP($B26,PROSPER_Harvey!$1:$1,PROSPER_Harvey!$36:$36,""),"")))))))="","",
IF($C26="Christopher Lobo",_xlfn.XLOOKUP($B26,PROSPER_Lobo!$1:$1,PROSPER_Lobo!$36:$36,""),
IF($C26="Naren Baliga",_xlfn.XLOOKUP($B26,PROSPER_Baliga!$1:$1,PROSPER_Baliga!$36:$36,""),
IF($C26="Thorsten Huhn",_xlfn.XLOOKUP($B26,PROSPER_Huhn!$1:$1,PROSPER_Huhn!$36:$36,""),
IF($C26="Nick Hull",_xlfn.XLOOKUP($B26,PROSPER_Hull!$1:$1,PROSPER_Hull!$36:$36,""),
IF($C26="Monika Kotwani",_xlfn.XLOOKUP($B26,PROSPER_Kotwani!$1:$1,PROSPER_Kotwani!$36:$36,""),
IF($C26="Jonathan Wellner",_xlfn.XLOOKUP($B26,PROSPER_Wellner!$1:$1,PROSPER_Wellner!$36:$36,""),
IF($C26="Travis Harvey",_xlfn.XLOOKUP($B26,PROSPER_Harvey!$1:$1,PROSPER_Harvey!$36:$36,""),""))))))))="","No Score",IF(IF($C26="Christopher Lobo",_xlfn.XLOOKUP($B26,PROSPER_Lobo!$1:$1,PROSPER_Lobo!$36:$36,""),
IF($C26="Naren Baliga",_xlfn.XLOOKUP($B26,PROSPER_Baliga!$1:$1,PROSPER_Baliga!$36:$36,""),
IF($C26="Thorsten Huhn",_xlfn.XLOOKUP($B26,PROSPER_Huhn!$1:$1,PROSPER_Huhn!$36:$36,""),
IF($C26="Nick Hull",_xlfn.XLOOKUP($B26,PROSPER_Hull!$1:$1,PROSPER_Hull!$36:$36,""),
IF($C26="Monika Kotwani",_xlfn.XLOOKUP($B26,PROSPER_Kotwani!$1:$1,PROSPER_Kotwani!$36:$36,""),
IF($C26="Jonathan Wellner",_xlfn.XLOOKUP($B26,PROSPER_Wellner!$1:$1,PROSPER_Wellner!$36:$36,""),
IF($C26="Travis Harvey",_xlfn.XLOOKUP($B26,PROSPER_Harvey!$1:$1,PROSPER_Harvey!$36:$36,""),"")))))))="","",
IF($C26="Christopher Lobo",_xlfn.XLOOKUP($B26,PROSPER_Lobo!$1:$1,PROSPER_Lobo!$36:$36,""),
IF($C26="Naren Baliga",_xlfn.XLOOKUP($B26,PROSPER_Baliga!$1:$1,PROSPER_Baliga!$36:$36,""),
IF($C26="Thorsten Huhn",_xlfn.XLOOKUP($B26,PROSPER_Huhn!$1:$1,PROSPER_Huhn!$36:$36,""),
IF($C26="Nick Hull",_xlfn.XLOOKUP($B26,PROSPER_Hull!$1:$1,PROSPER_Hull!$36:$36,""),
IF($C26="Monika Kotwani",_xlfn.XLOOKUP($B26,PROSPER_Kotwani!$1:$1,PROSPER_Kotwani!$36:$36,""),
IF($C26="Jonathan Wellner",_xlfn.XLOOKUP($B26,PROSPER_Wellner!$1:$1,PROSPER_Wellner!$36:$36,""),
IF($C26="Travis Harvey",_xlfn.XLOOKUP($B26,PROSPER_Harvey!$1:$1,PROSPER_Harvey!$36:$36,""),"")))))))))</f>
        <v>N/A</v>
      </c>
      <c r="ET26" s="131" t="str">
        <f>IF(IF(IF($C26="Christopher Lobo",_xlfn.XLOOKUP($B26,PROSPER_Lobo!$1:$1,PROSPER_Lobo!$37:$37,""),
IF($C26="Naren Baliga",_xlfn.XLOOKUP($B26,PROSPER_Baliga!$1:$1,PROSPER_Baliga!$37:$37,""),
IF($C26="Thorsten Huhn",_xlfn.XLOOKUP($B26,PROSPER_Huhn!$1:$1,PROSPER_Huhn!$37:$37,""),
IF($C26="Nick Hull",_xlfn.XLOOKUP($B26,PROSPER_Hull!$1:$1,PROSPER_Hull!$37:$37,""),
IF($C26="Monika Kotwani",_xlfn.XLOOKUP($B26,PROSPER_Kotwani!$1:$1,PROSPER_Kotwani!$37:$37,""),
IF($C26="Jonathan Wellner",_xlfn.XLOOKUP($B26,PROSPER_Wellner!$1:$1,PROSPER_Wellner!$37:$37,""),
IF($C26="Travis Harvey",_xlfn.XLOOKUP($B26,PROSPER_Harvey!$1:$1,PROSPER_Harvey!$37:$37,""),"")))))))="","",
IF($C26="Christopher Lobo",_xlfn.XLOOKUP($B26,PROSPER_Lobo!$1:$1,PROSPER_Lobo!$37:$37,""),
IF($C26="Naren Baliga",_xlfn.XLOOKUP($B26,PROSPER_Baliga!$1:$1,PROSPER_Baliga!$37:$37,""),
IF($C26="Thorsten Huhn",_xlfn.XLOOKUP($B26,PROSPER_Huhn!$1:$1,PROSPER_Huhn!$37:$37,""),
IF($C26="Nick Hull",_xlfn.XLOOKUP($B26,PROSPER_Hull!$1:$1,PROSPER_Hull!$37:$37,""),
IF($C26="Monika Kotwani",_xlfn.XLOOKUP($B26,PROSPER_Kotwani!$1:$1,PROSPER_Kotwani!$37:$37,""),
IF($C26="Jonathan Wellner",_xlfn.XLOOKUP($B26,PROSPER_Wellner!$1:$1,PROSPER_Wellner!$37:$37,""),
IF($C26="Travis Harvey",_xlfn.XLOOKUP($B26,PROSPER_Harvey!$1:$1,PROSPER_Harvey!$37:$37,""),""))))))))="","No Comment",IF(IF($C26="Christopher Lobo",_xlfn.XLOOKUP($B26,PROSPER_Lobo!$1:$1,PROSPER_Lobo!$37:$37,""),
IF($C26="Naren Baliga",_xlfn.XLOOKUP($B26,PROSPER_Baliga!$1:$1,PROSPER_Baliga!$37:$37,""),
IF($C26="Thorsten Huhn",_xlfn.XLOOKUP($B26,PROSPER_Huhn!$1:$1,PROSPER_Huhn!$37:$37,""),
IF($C26="Nick Hull",_xlfn.XLOOKUP($B26,PROSPER_Hull!$1:$1,PROSPER_Hull!$37:$37,""),
IF($C26="Monika Kotwani",_xlfn.XLOOKUP($B26,PROSPER_Kotwani!$1:$1,PROSPER_Kotwani!$37:$37,""),
IF($C26="Jonathan Wellner",_xlfn.XLOOKUP($B26,PROSPER_Wellner!$1:$1,PROSPER_Wellner!$37:$37,""),
IF($C26="Travis Harvey",_xlfn.XLOOKUP($B26,PROSPER_Harvey!$1:$1,PROSPER_Harvey!$37:$37,""),"")))))))="","",
IF($C26="Christopher Lobo",_xlfn.XLOOKUP($B26,PROSPER_Lobo!$1:$1,PROSPER_Lobo!$37:$37,""),
IF($C26="Naren Baliga",_xlfn.XLOOKUP($B26,PROSPER_Baliga!$1:$1,PROSPER_Baliga!$37:$37,""),
IF($C26="Thorsten Huhn",_xlfn.XLOOKUP($B26,PROSPER_Huhn!$1:$1,PROSPER_Huhn!$37:$37,""),
IF($C26="Nick Hull",_xlfn.XLOOKUP($B26,PROSPER_Hull!$1:$1,PROSPER_Hull!$37:$37,""),
IF($C26="Monika Kotwani",_xlfn.XLOOKUP($B26,PROSPER_Kotwani!$1:$1,PROSPER_Kotwani!$37:$37,""),
IF($C26="Jonathan Wellner",_xlfn.XLOOKUP($B26,PROSPER_Wellner!$1:$1,PROSPER_Wellner!$37:$37,""),
IF($C26="Travis Harvey",_xlfn.XLOOKUP($B26,PROSPER_Harvey!$1:$1,PROSPER_Harvey!$37:$37,""),"")))))))))</f>
        <v>N/A</v>
      </c>
      <c r="EU26" s="150" t="str">
        <f t="shared" ref="EU26:EU47" si="294">IF(ER26="N/A","N/A",IFERROR(AVERAGE(ER26,ES26),"N/A"))</f>
        <v>N/A</v>
      </c>
      <c r="EV26" s="130" t="str">
        <f>_xlfn.XLOOKUP(B26,PROSPERInitial_Query!$E:$E,PROSPERInitial_Query!$AG:$AG,"",,-1)</f>
        <v>N/A</v>
      </c>
      <c r="EW26" s="121" t="str">
        <f t="shared" ref="EW26:EW45" si="295">_xlfn.CONCAT($B26,"2 - RelationshipAccount / Stakeholder 7Name")</f>
        <v>Jim Lieblick2 - RelationshipAccount / Stakeholder 7Name</v>
      </c>
      <c r="EX26" s="121" t="str">
        <f>_xlfn.XLOOKUP(EW26,PROSPERDelta_Query!BK:BK,PROSPERDelta_Query!AI:AI,"",,-1)</f>
        <v/>
      </c>
      <c r="EY26" s="126" t="str">
        <f>_xlfn.XLOOKUP(B26,PROSPERInitial_Query!$E:$E,PROSPERInitial_Query!$W:$W,"",,-1)</f>
        <v>N/A</v>
      </c>
      <c r="EZ26" s="121" t="str">
        <f t="shared" ref="EZ26:EZ45" si="296">_xlfn.CONCAT($B26,"2 - RelationshipAccount / Stakeholder 7Self Score")</f>
        <v>Jim Lieblick2 - RelationshipAccount / Stakeholder 7Self Score</v>
      </c>
      <c r="FA26" s="126" t="str">
        <f>_xlfn.XLOOKUP(EZ26,PROSPERDelta_Query!BK:BK,PROSPERDelta_Query!AS:AS,"",,-1)</f>
        <v/>
      </c>
      <c r="FB26" s="131" t="str">
        <f t="shared" si="183"/>
        <v>N/A</v>
      </c>
      <c r="FC26" s="131" t="str">
        <f t="shared" ref="FC26:FC47" si="297">IF(OR(FB26="N/A", FB26="n/a", FB26="NA", FB26="na"), "N/A", IF(FB26="", "N/A", FB26))</f>
        <v>N/A</v>
      </c>
      <c r="FD26" s="132" t="str">
        <f t="shared" ref="FD26:FD47" si="298">IF(FC26="N/A","N/A",IFERROR(IF(FA26="",IF(EY26="","",EY26),FA26)*1,"N/A"))</f>
        <v>N/A</v>
      </c>
      <c r="FE26" s="132" t="str">
        <f>IF(IF(IF($C26="Christopher Lobo",_xlfn.XLOOKUP($B26,PROSPER_Lobo!$1:$1,PROSPER_Lobo!$39:$39,""),
IF($C26="Naren Baliga",_xlfn.XLOOKUP($B26,PROSPER_Baliga!$1:$1,PROSPER_Baliga!$39:$39,""),
IF($C26="Thorsten Huhn",_xlfn.XLOOKUP($B26,PROSPER_Huhn!$1:$1,PROSPER_Huhn!$39:$39,""),
IF($C26="Nick Hull",_xlfn.XLOOKUP($B26,PROSPER_Hull!$1:$1,PROSPER_Hull!$39:$39,""),
IF($C26="Monika Kotwani",_xlfn.XLOOKUP($B26,PROSPER_Kotwani!$1:$1,PROSPER_Kotwani!$39:$39,""),
IF($C26="Jonathan Wellner",_xlfn.XLOOKUP($B26,PROSPER_Wellner!$1:$1,PROSPER_Wellner!$39:$39,""),
IF($C26="Travis Harvey",_xlfn.XLOOKUP($B26,PROSPER_Harvey!$1:$1,PROSPER_Harvey!$39:$39,""),"")))))))="","",
IF($C26="Christopher Lobo",_xlfn.XLOOKUP($B26,PROSPER_Lobo!$1:$1,PROSPER_Lobo!$39:$39,""),
IF($C26="Naren Baliga",_xlfn.XLOOKUP($B26,PROSPER_Baliga!$1:$1,PROSPER_Baliga!$39:$39,""),
IF($C26="Thorsten Huhn",_xlfn.XLOOKUP($B26,PROSPER_Huhn!$1:$1,PROSPER_Huhn!$39:$39,""),
IF($C26="Nick Hull",_xlfn.XLOOKUP($B26,PROSPER_Hull!$1:$1,PROSPER_Hull!$39:$39,""),
IF($C26="Monika Kotwani",_xlfn.XLOOKUP($B26,PROSPER_Kotwani!$1:$1,PROSPER_Kotwani!$39:$39,""),
IF($C26="Jonathan Wellner",_xlfn.XLOOKUP($B26,PROSPER_Wellner!$1:$1,PROSPER_Wellner!$39:$39,""),
IF($C26="Travis Harvey",_xlfn.XLOOKUP($B26,PROSPER_Harvey!$1:$1,PROSPER_Harvey!$39:$39,""),""))))))))="","No Score",IF(IF($C26="Christopher Lobo",_xlfn.XLOOKUP($B26,PROSPER_Lobo!$1:$1,PROSPER_Lobo!$39:$39,""),
IF($C26="Naren Baliga",_xlfn.XLOOKUP($B26,PROSPER_Baliga!$1:$1,PROSPER_Baliga!$39:$39,""),
IF($C26="Thorsten Huhn",_xlfn.XLOOKUP($B26,PROSPER_Huhn!$1:$1,PROSPER_Huhn!$39:$39,""),
IF($C26="Nick Hull",_xlfn.XLOOKUP($B26,PROSPER_Hull!$1:$1,PROSPER_Hull!$39:$39,""),
IF($C26="Monika Kotwani",_xlfn.XLOOKUP($B26,PROSPER_Kotwani!$1:$1,PROSPER_Kotwani!$39:$39,""),
IF($C26="Jonathan Wellner",_xlfn.XLOOKUP($B26,PROSPER_Wellner!$1:$1,PROSPER_Wellner!$39:$39,""),
IF($C26="Travis Harvey",_xlfn.XLOOKUP($B26,PROSPER_Harvey!$1:$1,PROSPER_Harvey!$39:$39,""),"")))))))="","",
IF($C26="Christopher Lobo",_xlfn.XLOOKUP($B26,PROSPER_Lobo!$1:$1,PROSPER_Lobo!$39:$39,""),
IF($C26="Naren Baliga",_xlfn.XLOOKUP($B26,PROSPER_Baliga!$1:$1,PROSPER_Baliga!$39:$39,""),
IF($C26="Thorsten Huhn",_xlfn.XLOOKUP($B26,PROSPER_Huhn!$1:$1,PROSPER_Huhn!$39:$39,""),
IF($C26="Nick Hull",_xlfn.XLOOKUP($B26,PROSPER_Hull!$1:$1,PROSPER_Hull!$39:$39,""),
IF($C26="Monika Kotwani",_xlfn.XLOOKUP($B26,PROSPER_Kotwani!$1:$1,PROSPER_Kotwani!$39:$39,""),
IF($C26="Jonathan Wellner",_xlfn.XLOOKUP($B26,PROSPER_Wellner!$1:$1,PROSPER_Wellner!$39:$39,""),
IF($C26="Travis Harvey",_xlfn.XLOOKUP($B26,PROSPER_Harvey!$1:$1,PROSPER_Harvey!$39:$39,""),"")))))))))</f>
        <v>N/A</v>
      </c>
      <c r="FF26" s="131" t="str">
        <f>IF(IF(IF($C26="Christopher Lobo",_xlfn.XLOOKUP($B26,PROSPER_Lobo!$1:$1,PROSPER_Lobo!$40:$40,""),
IF($C26="Naren Baliga",_xlfn.XLOOKUP($B26,PROSPER_Baliga!$1:$1,PROSPER_Baliga!$40:$40,""),
IF($C26="Thorsten Huhn",_xlfn.XLOOKUP($B26,PROSPER_Huhn!$1:$1,PROSPER_Huhn!$40:$40,""),
IF($C26="Nick Hull",_xlfn.XLOOKUP($B26,PROSPER_Hull!$1:$1,PROSPER_Hull!$40:$40,""),
IF($C26="Monika Kotwani",_xlfn.XLOOKUP($B26,PROSPER_Kotwani!$1:$1,PROSPER_Kotwani!$40:$40,""),
IF($C26="Jonathan Wellner",_xlfn.XLOOKUP($B26,PROSPER_Wellner!$1:$1,PROSPER_Wellner!$40:$40,""),
IF($C26="Travis Harvey",_xlfn.XLOOKUP($B26,PROSPER_Harvey!$1:$1,PROSPER_Harvey!$40:$40,""),"")))))))="","",
IF($C26="Christopher Lobo",_xlfn.XLOOKUP($B26,PROSPER_Lobo!$1:$1,PROSPER_Lobo!$40:$40,""),
IF($C26="Naren Baliga",_xlfn.XLOOKUP($B26,PROSPER_Baliga!$1:$1,PROSPER_Baliga!$40:$40,""),
IF($C26="Thorsten Huhn",_xlfn.XLOOKUP($B26,PROSPER_Huhn!$1:$1,PROSPER_Huhn!$40:$40,""),
IF($C26="Nick Hull",_xlfn.XLOOKUP($B26,PROSPER_Hull!$1:$1,PROSPER_Hull!$40:$40,""),
IF($C26="Monika Kotwani",_xlfn.XLOOKUP($B26,PROSPER_Kotwani!$1:$1,PROSPER_Kotwani!$40:$40,""),
IF($C26="Jonathan Wellner",_xlfn.XLOOKUP($B26,PROSPER_Wellner!$1:$1,PROSPER_Wellner!$40:$40,""),
IF($C26="Travis Harvey",_xlfn.XLOOKUP($B26,PROSPER_Harvey!$1:$1,PROSPER_Harvey!$40:$40,""),""))))))))="","No Comment",IF(IF($C26="Christopher Lobo",_xlfn.XLOOKUP($B26,PROSPER_Lobo!$1:$1,PROSPER_Lobo!$40:$40,""),
IF($C26="Naren Baliga",_xlfn.XLOOKUP($B26,PROSPER_Baliga!$1:$1,PROSPER_Baliga!$40:$40,""),
IF($C26="Thorsten Huhn",_xlfn.XLOOKUP($B26,PROSPER_Huhn!$1:$1,PROSPER_Huhn!$40:$40,""),
IF($C26="Nick Hull",_xlfn.XLOOKUP($B26,PROSPER_Hull!$1:$1,PROSPER_Hull!$40:$40,""),
IF($C26="Monika Kotwani",_xlfn.XLOOKUP($B26,PROSPER_Kotwani!$1:$1,PROSPER_Kotwani!$40:$40,""),
IF($C26="Jonathan Wellner",_xlfn.XLOOKUP($B26,PROSPER_Wellner!$1:$1,PROSPER_Wellner!$40:$40,""),
IF($C26="Travis Harvey",_xlfn.XLOOKUP($B26,PROSPER_Harvey!$1:$1,PROSPER_Harvey!$40:$40,""),"")))))))="","",
IF($C26="Christopher Lobo",_xlfn.XLOOKUP($B26,PROSPER_Lobo!$1:$1,PROSPER_Lobo!$40:$40,""),
IF($C26="Naren Baliga",_xlfn.XLOOKUP($B26,PROSPER_Baliga!$1:$1,PROSPER_Baliga!$40:$40,""),
IF($C26="Thorsten Huhn",_xlfn.XLOOKUP($B26,PROSPER_Huhn!$1:$1,PROSPER_Huhn!$40:$40,""),
IF($C26="Nick Hull",_xlfn.XLOOKUP($B26,PROSPER_Hull!$1:$1,PROSPER_Hull!$40:$40,""),
IF($C26="Monika Kotwani",_xlfn.XLOOKUP($B26,PROSPER_Kotwani!$1:$1,PROSPER_Kotwani!$40:$40,""),
IF($C26="Jonathan Wellner",_xlfn.XLOOKUP($B26,PROSPER_Wellner!$1:$1,PROSPER_Wellner!$40:$40,""),
IF($C26="Travis Harvey",_xlfn.XLOOKUP($B26,PROSPER_Harvey!$1:$1,PROSPER_Harvey!$40:$40,""),"")))))))))</f>
        <v>N/A</v>
      </c>
      <c r="FG26" s="150" t="str">
        <f t="shared" ref="FG26:FG47" si="299">IF(FD26="N/A","N/A",IFERROR(AVERAGE(FD26,FE26),"N/A"))</f>
        <v>N/A</v>
      </c>
      <c r="FH26" s="130" t="str">
        <f>_xlfn.XLOOKUP(B26,PROSPERInitial_Query!$E:$E,PROSPERInitial_Query!$AH:$AH,"",,-1)</f>
        <v>N/A</v>
      </c>
      <c r="FI26" s="121" t="str">
        <f t="shared" ref="FI26:FI45" si="300">_xlfn.CONCAT($B26,"2 - RelationshipAccount / Stakeholder 8Name")</f>
        <v>Jim Lieblick2 - RelationshipAccount / Stakeholder 8Name</v>
      </c>
      <c r="FJ26" s="121" t="str">
        <f>_xlfn.XLOOKUP(FI26,PROSPERDelta_Query!BK:BK,PROSPERDelta_Query!AJ:AJ,"",,-1)</f>
        <v/>
      </c>
      <c r="FK26" s="126" t="str">
        <f>_xlfn.XLOOKUP(B26,PROSPERInitial_Query!$E:$E,PROSPERInitial_Query!$X:$X,"",,-1)</f>
        <v>N/A</v>
      </c>
      <c r="FL26" s="121" t="str">
        <f t="shared" ref="FL26:FL45" si="301">_xlfn.CONCAT($B26,"2 - RelationshipAccount / Stakeholder 8Self Score")</f>
        <v>Jim Lieblick2 - RelationshipAccount / Stakeholder 8Self Score</v>
      </c>
      <c r="FM26" s="126" t="str">
        <f>_xlfn.XLOOKUP(FL26,PROSPERDelta_Query!BK:BK,PROSPERDelta_Query!AT:AT,"",,-1)</f>
        <v/>
      </c>
      <c r="FN26" s="131" t="str">
        <f t="shared" si="187"/>
        <v>N/A</v>
      </c>
      <c r="FO26" s="131" t="str">
        <f t="shared" ref="FO26:FO47" si="302">IF(OR(FN26="N/A", FN26="n/a", FN26="NA", FN26="na"), "N/A", IF(FN26="", "N/A", FN26))</f>
        <v>N/A</v>
      </c>
      <c r="FP26" s="132" t="str">
        <f t="shared" ref="FP26:FP47" si="303">IF(FO26="N/A","N/A",IFERROR(IF(FM26="",IF(FK26="","",FK26),FM26)*1,"N/A"))</f>
        <v>N/A</v>
      </c>
      <c r="FQ26" s="132" t="str">
        <f>IF(IF(IF($C26="Christopher Lobo",_xlfn.XLOOKUP($B26,PROSPER_Lobo!$1:$1,PROSPER_Lobo!$42:$42,""),
IF($C26="Naren Baliga",_xlfn.XLOOKUP($B26,PROSPER_Baliga!$1:$1,PROSPER_Baliga!$42:$42,""),
IF($C26="Thorsten Huhn",_xlfn.XLOOKUP($B26,PROSPER_Huhn!$1:$1,PROSPER_Huhn!$42:$42,""),
IF($C26="Nick Hull",_xlfn.XLOOKUP($B26,PROSPER_Hull!$1:$1,PROSPER_Hull!$42:$42,""),
IF($C26="Monika Kotwani",_xlfn.XLOOKUP($B26,PROSPER_Kotwani!$1:$1,PROSPER_Kotwani!$42:$42,""),
IF($C26="Jonathan Wellner",_xlfn.XLOOKUP($B26,PROSPER_Wellner!$1:$1,PROSPER_Wellner!$42:$42,""),
IF($C26="Travis Harvey",_xlfn.XLOOKUP($B26,PROSPER_Harvey!$1:$1,PROSPER_Harvey!$42:$42,""),"")))))))="","",
IF($C26="Christopher Lobo",_xlfn.XLOOKUP($B26,PROSPER_Lobo!$1:$1,PROSPER_Lobo!$42:$42,""),
IF($C26="Naren Baliga",_xlfn.XLOOKUP($B26,PROSPER_Baliga!$1:$1,PROSPER_Baliga!$42:$42,""),
IF($C26="Thorsten Huhn",_xlfn.XLOOKUP($B26,PROSPER_Huhn!$1:$1,PROSPER_Huhn!$42:$42,""),
IF($C26="Nick Hull",_xlfn.XLOOKUP($B26,PROSPER_Hull!$1:$1,PROSPER_Hull!$42:$42,""),
IF($C26="Monika Kotwani",_xlfn.XLOOKUP($B26,PROSPER_Kotwani!$1:$1,PROSPER_Kotwani!$42:$42,""),
IF($C26="Jonathan Wellner",_xlfn.XLOOKUP($B26,PROSPER_Wellner!$1:$1,PROSPER_Wellner!$42:$42,""),
IF($C26="Travis Harvey",_xlfn.XLOOKUP($B26,PROSPER_Harvey!$1:$1,PROSPER_Harvey!$42:$42,""),""))))))))="","No Score",IF(IF($C26="Christopher Lobo",_xlfn.XLOOKUP($B26,PROSPER_Lobo!$1:$1,PROSPER_Lobo!$42:$42,""),
IF($C26="Naren Baliga",_xlfn.XLOOKUP($B26,PROSPER_Baliga!$1:$1,PROSPER_Baliga!$42:$42,""),
IF($C26="Thorsten Huhn",_xlfn.XLOOKUP($B26,PROSPER_Huhn!$1:$1,PROSPER_Huhn!$42:$42,""),
IF($C26="Nick Hull",_xlfn.XLOOKUP($B26,PROSPER_Hull!$1:$1,PROSPER_Hull!$42:$42,""),
IF($C26="Monika Kotwani",_xlfn.XLOOKUP($B26,PROSPER_Kotwani!$1:$1,PROSPER_Kotwani!$42:$42,""),
IF($C26="Jonathan Wellner",_xlfn.XLOOKUP($B26,PROSPER_Wellner!$1:$1,PROSPER_Wellner!$42:$42,""),
IF($C26="Travis Harvey",_xlfn.XLOOKUP($B26,PROSPER_Harvey!$1:$1,PROSPER_Harvey!$42:$42,""),"")))))))="","",
IF($C26="Christopher Lobo",_xlfn.XLOOKUP($B26,PROSPER_Lobo!$1:$1,PROSPER_Lobo!$42:$42,""),
IF($C26="Naren Baliga",_xlfn.XLOOKUP($B26,PROSPER_Baliga!$1:$1,PROSPER_Baliga!$42:$42,""),
IF($C26="Thorsten Huhn",_xlfn.XLOOKUP($B26,PROSPER_Huhn!$1:$1,PROSPER_Huhn!$42:$42,""),
IF($C26="Nick Hull",_xlfn.XLOOKUP($B26,PROSPER_Hull!$1:$1,PROSPER_Hull!$42:$42,""),
IF($C26="Monika Kotwani",_xlfn.XLOOKUP($B26,PROSPER_Kotwani!$1:$1,PROSPER_Kotwani!$42:$42,""),
IF($C26="Jonathan Wellner",_xlfn.XLOOKUP($B26,PROSPER_Wellner!$1:$1,PROSPER_Wellner!$42:$42,""),
IF($C26="Travis Harvey",_xlfn.XLOOKUP($B26,PROSPER_Harvey!$1:$1,PROSPER_Harvey!$42:$42,""),"")))))))))</f>
        <v>N/A</v>
      </c>
      <c r="FR26" s="131" t="str">
        <f>IF(IF(IF($C26="Christopher Lobo",_xlfn.XLOOKUP($B26,PROSPER_Lobo!$1:$1,PROSPER_Lobo!$43:$43,""),
IF($C26="Naren Baliga",_xlfn.XLOOKUP($B26,PROSPER_Baliga!$1:$1,PROSPER_Baliga!$43:$43,""),
IF($C26="Thorsten Huhn",_xlfn.XLOOKUP($B26,PROSPER_Huhn!$1:$1,PROSPER_Huhn!$43:$43,""),
IF($C26="Nick Hull",_xlfn.XLOOKUP($B26,PROSPER_Hull!$1:$1,PROSPER_Hull!$43:$43,""),
IF($C26="Monika Kotwani",_xlfn.XLOOKUP($B26,PROSPER_Kotwani!$1:$1,PROSPER_Kotwani!$43:$43,""),
IF($C26="Jonathan Wellner",_xlfn.XLOOKUP($B26,PROSPER_Wellner!$1:$1,PROSPER_Wellner!$43:$43,""),
IF($C26="Travis Harvey",_xlfn.XLOOKUP($B26,PROSPER_Harvey!$1:$1,PROSPER_Harvey!$43:$43,""),"")))))))="","",
IF($C26="Christopher Lobo",_xlfn.XLOOKUP($B26,PROSPER_Lobo!$1:$1,PROSPER_Lobo!$43:$43,""),
IF($C26="Naren Baliga",_xlfn.XLOOKUP($B26,PROSPER_Baliga!$1:$1,PROSPER_Baliga!$43:$43,""),
IF($C26="Thorsten Huhn",_xlfn.XLOOKUP($B26,PROSPER_Huhn!$1:$1,PROSPER_Huhn!$43:$43,""),
IF($C26="Nick Hull",_xlfn.XLOOKUP($B26,PROSPER_Hull!$1:$1,PROSPER_Hull!$43:$43,""),
IF($C26="Monika Kotwani",_xlfn.XLOOKUP($B26,PROSPER_Kotwani!$1:$1,PROSPER_Kotwani!$43:$43,""),
IF($C26="Jonathan Wellner",_xlfn.XLOOKUP($B26,PROSPER_Wellner!$1:$1,PROSPER_Wellner!$43:$43,""),
IF($C26="Travis Harvey",_xlfn.XLOOKUP($B26,PROSPER_Harvey!$1:$1,PROSPER_Harvey!$43:$43,""),""))))))))="","No Comment",IF(IF($C26="Christopher Lobo",_xlfn.XLOOKUP($B26,PROSPER_Lobo!$1:$1,PROSPER_Lobo!$43:$43,""),
IF($C26="Naren Baliga",_xlfn.XLOOKUP($B26,PROSPER_Baliga!$1:$1,PROSPER_Baliga!$43:$43,""),
IF($C26="Thorsten Huhn",_xlfn.XLOOKUP($B26,PROSPER_Huhn!$1:$1,PROSPER_Huhn!$43:$43,""),
IF($C26="Nick Hull",_xlfn.XLOOKUP($B26,PROSPER_Hull!$1:$1,PROSPER_Hull!$43:$43,""),
IF($C26="Monika Kotwani",_xlfn.XLOOKUP($B26,PROSPER_Kotwani!$1:$1,PROSPER_Kotwani!$43:$43,""),
IF($C26="Jonathan Wellner",_xlfn.XLOOKUP($B26,PROSPER_Wellner!$1:$1,PROSPER_Wellner!$43:$43,""),
IF($C26="Travis Harvey",_xlfn.XLOOKUP($B26,PROSPER_Harvey!$1:$1,PROSPER_Harvey!$43:$43,""),"")))))))="","",
IF($C26="Christopher Lobo",_xlfn.XLOOKUP($B26,PROSPER_Lobo!$1:$1,PROSPER_Lobo!$43:$43,""),
IF($C26="Naren Baliga",_xlfn.XLOOKUP($B26,PROSPER_Baliga!$1:$1,PROSPER_Baliga!$43:$43,""),
IF($C26="Thorsten Huhn",_xlfn.XLOOKUP($B26,PROSPER_Huhn!$1:$1,PROSPER_Huhn!$43:$43,""),
IF($C26="Nick Hull",_xlfn.XLOOKUP($B26,PROSPER_Hull!$1:$1,PROSPER_Hull!$43:$43,""),
IF($C26="Monika Kotwani",_xlfn.XLOOKUP($B26,PROSPER_Kotwani!$1:$1,PROSPER_Kotwani!$43:$43,""),
IF($C26="Jonathan Wellner",_xlfn.XLOOKUP($B26,PROSPER_Wellner!$1:$1,PROSPER_Wellner!$43:$43,""),
IF($C26="Travis Harvey",_xlfn.XLOOKUP($B26,PROSPER_Harvey!$1:$1,PROSPER_Harvey!$43:$43,""),"")))))))))</f>
        <v>N/A</v>
      </c>
      <c r="FS26" s="150" t="str">
        <f t="shared" ref="FS26:FS47" si="304">IF(FP26="N/A","N/A",IFERROR(AVERAGE(FP26,FQ26),"N/A"))</f>
        <v>N/A</v>
      </c>
      <c r="FT26" s="130" t="str">
        <f>_xlfn.XLOOKUP(B26,PROSPERInitial_Query!$E:$E,PROSPERInitial_Query!$AI:$AI,"",,-1)</f>
        <v>N/A</v>
      </c>
      <c r="FU26" s="121" t="str">
        <f t="shared" ref="FU26:FU45" si="305">_xlfn.CONCAT($B26,"2 - RelationshipAccount / Stakeholder 9Name")</f>
        <v>Jim Lieblick2 - RelationshipAccount / Stakeholder 9Name</v>
      </c>
      <c r="FV26" s="121" t="str">
        <f>_xlfn.XLOOKUP(FU26,PROSPERDelta_Query!BK:BK,PROSPERDelta_Query!AK:AK,"",,-1)</f>
        <v/>
      </c>
      <c r="FW26" s="126" t="str">
        <f>_xlfn.XLOOKUP(B26,PROSPERInitial_Query!$E:$E,PROSPERInitial_Query!$Y:$Y,"",,-1)</f>
        <v>N/A</v>
      </c>
      <c r="FX26" s="121" t="str">
        <f t="shared" ref="FX26:FX45" si="306">_xlfn.CONCAT($B26,"2 - RelationshipAccount / Stakeholder 9Self Score")</f>
        <v>Jim Lieblick2 - RelationshipAccount / Stakeholder 9Self Score</v>
      </c>
      <c r="FY26" s="126" t="str">
        <f>_xlfn.XLOOKUP(FX26,PROSPERDelta_Query!BK:BK,PROSPERDelta_Query!AU:AU,"",,-1)</f>
        <v/>
      </c>
      <c r="FZ26" s="131" t="str">
        <f t="shared" si="191"/>
        <v>N/A</v>
      </c>
      <c r="GA26" s="131" t="str">
        <f t="shared" ref="GA26:GA47" si="307">IF(OR(FZ26="N/A", FZ26="n/a", FZ26="NA", FZ26="na"), "N/A", IF(FZ26="", "N/A", FZ26))</f>
        <v>N/A</v>
      </c>
      <c r="GB26" s="132" t="str">
        <f t="shared" ref="GB26:GB47" si="308">IF(GA26="N/A","N/A",IFERROR(IF(FY26="",IF(FW26="","",FW26),FY26)*1,""))</f>
        <v>N/A</v>
      </c>
      <c r="GC26" s="132" t="str">
        <f>IF(IF(IF($C26="Christopher Lobo",_xlfn.XLOOKUP($B26,PROSPER_Lobo!$1:$1,PROSPER_Lobo!$45:$45,""),
IF($C26="Naren Baliga",_xlfn.XLOOKUP($B26,PROSPER_Baliga!$1:$1,PROSPER_Baliga!$45:$45,""),
IF($C26="Thorsten Huhn",_xlfn.XLOOKUP($B26,PROSPER_Huhn!$1:$1,PROSPER_Huhn!$45:$45,""),
IF($C26="Nick Hull",_xlfn.XLOOKUP($B26,PROSPER_Hull!$1:$1,PROSPER_Hull!$45:$45,""),
IF($C26="Monika Kotwani",_xlfn.XLOOKUP($B26,PROSPER_Kotwani!$1:$1,PROSPER_Kotwani!$45:$45,""),
IF($C26="Jonathan Wellner",_xlfn.XLOOKUP($B26,PROSPER_Wellner!$1:$1,PROSPER_Wellner!$45:$45,""),
IF($C26="Travis Harvey",_xlfn.XLOOKUP($B26,PROSPER_Harvey!$1:$1,PROSPER_Harvey!$45:$45,""),"")))))))="","",
IF($C26="Christopher Lobo",_xlfn.XLOOKUP($B26,PROSPER_Lobo!$1:$1,PROSPER_Lobo!$45:$45,""),
IF($C26="Naren Baliga",_xlfn.XLOOKUP($B26,PROSPER_Baliga!$1:$1,PROSPER_Baliga!$45:$45,""),
IF($C26="Thorsten Huhn",_xlfn.XLOOKUP($B26,PROSPER_Huhn!$1:$1,PROSPER_Huhn!$45:$45,""),
IF($C26="Nick Hull",_xlfn.XLOOKUP($B26,PROSPER_Hull!$1:$1,PROSPER_Hull!$45:$45,""),
IF($C26="Monika Kotwani",_xlfn.XLOOKUP($B26,PROSPER_Kotwani!$1:$1,PROSPER_Kotwani!$45:$45,""),
IF($C26="Jonathan Wellner",_xlfn.XLOOKUP($B26,PROSPER_Wellner!$1:$1,PROSPER_Wellner!$45:$45,""),
IF($C26="Travis Harvey",_xlfn.XLOOKUP($B26,PROSPER_Harvey!$1:$1,PROSPER_Harvey!$45:$45,""),""))))))))="","No Score",IF(IF($C26="Christopher Lobo",_xlfn.XLOOKUP($B26,PROSPER_Lobo!$1:$1,PROSPER_Lobo!$45:$45,""),
IF($C26="Naren Baliga",_xlfn.XLOOKUP($B26,PROSPER_Baliga!$1:$1,PROSPER_Baliga!$45:$45,""),
IF($C26="Thorsten Huhn",_xlfn.XLOOKUP($B26,PROSPER_Huhn!$1:$1,PROSPER_Huhn!$45:$45,""),
IF($C26="Nick Hull",_xlfn.XLOOKUP($B26,PROSPER_Hull!$1:$1,PROSPER_Hull!$45:$45,""),
IF($C26="Monika Kotwani",_xlfn.XLOOKUP($B26,PROSPER_Kotwani!$1:$1,PROSPER_Kotwani!$45:$45,""),
IF($C26="Jonathan Wellner",_xlfn.XLOOKUP($B26,PROSPER_Wellner!$1:$1,PROSPER_Wellner!$45:$45,""),
IF($C26="Travis Harvey",_xlfn.XLOOKUP($B26,PROSPER_Harvey!$1:$1,PROSPER_Harvey!$45:$45,""),"")))))))="","",
IF($C26="Christopher Lobo",_xlfn.XLOOKUP($B26,PROSPER_Lobo!$1:$1,PROSPER_Lobo!$45:$45,""),
IF($C26="Naren Baliga",_xlfn.XLOOKUP($B26,PROSPER_Baliga!$1:$1,PROSPER_Baliga!$45:$45,""),
IF($C26="Thorsten Huhn",_xlfn.XLOOKUP($B26,PROSPER_Huhn!$1:$1,PROSPER_Huhn!$45:$45,""),
IF($C26="Nick Hull",_xlfn.XLOOKUP($B26,PROSPER_Hull!$1:$1,PROSPER_Hull!$45:$45,""),
IF($C26="Monika Kotwani",_xlfn.XLOOKUP($B26,PROSPER_Kotwani!$1:$1,PROSPER_Kotwani!$45:$45,""),
IF($C26="Jonathan Wellner",_xlfn.XLOOKUP($B26,PROSPER_Wellner!$1:$1,PROSPER_Wellner!$45:$45,""),
IF($C26="Travis Harvey",_xlfn.XLOOKUP($B26,PROSPER_Harvey!$1:$1,PROSPER_Harvey!$45:$45,""),"")))))))))</f>
        <v>N/A</v>
      </c>
      <c r="GD26" s="131" t="str">
        <f>IF(IF(IF($C26="Christopher Lobo",_xlfn.XLOOKUP($B26,PROSPER_Lobo!$1:$1,PROSPER_Lobo!$46:$46,""),
IF($C26="Naren Baliga",_xlfn.XLOOKUP($B26,PROSPER_Baliga!$1:$1,PROSPER_Baliga!$46:$46,""),
IF($C26="Thorsten Huhn",_xlfn.XLOOKUP($B26,PROSPER_Huhn!$1:$1,PROSPER_Huhn!$46:$46,""),
IF($C26="Nick Hull",_xlfn.XLOOKUP($B26,PROSPER_Hull!$1:$1,PROSPER_Hull!$46:$46,""),
IF($C26="Monika Kotwani",_xlfn.XLOOKUP($B26,PROSPER_Kotwani!$1:$1,PROSPER_Kotwani!$46:$46,""),
IF($C26="Jonathan Wellner",_xlfn.XLOOKUP($B26,PROSPER_Wellner!$1:$1,PROSPER_Wellner!$46:$46,""),
IF($C26="Travis Harvey",_xlfn.XLOOKUP($B26,PROSPER_Harvey!$1:$1,PROSPER_Harvey!$46:$46,""),"")))))))="","",
IF($C26="Christopher Lobo",_xlfn.XLOOKUP($B26,PROSPER_Lobo!$1:$1,PROSPER_Lobo!$46:$46,""),
IF($C26="Naren Baliga",_xlfn.XLOOKUP($B26,PROSPER_Baliga!$1:$1,PROSPER_Baliga!$46:$46,""),
IF($C26="Thorsten Huhn",_xlfn.XLOOKUP($B26,PROSPER_Huhn!$1:$1,PROSPER_Huhn!$46:$46,""),
IF($C26="Nick Hull",_xlfn.XLOOKUP($B26,PROSPER_Hull!$1:$1,PROSPER_Hull!$46:$46,""),
IF($C26="Monika Kotwani",_xlfn.XLOOKUP($B26,PROSPER_Kotwani!$1:$1,PROSPER_Kotwani!$46:$46,""),
IF($C26="Jonathan Wellner",_xlfn.XLOOKUP($B26,PROSPER_Wellner!$1:$1,PROSPER_Wellner!$46:$46,""),
IF($C26="Travis Harvey",_xlfn.XLOOKUP($B26,PROSPER_Harvey!$1:$1,PROSPER_Harvey!$46:$46,""),""))))))))="","No Comment",IF(IF($C26="Christopher Lobo",_xlfn.XLOOKUP($B26,PROSPER_Lobo!$1:$1,PROSPER_Lobo!$46:$46,""),
IF($C26="Naren Baliga",_xlfn.XLOOKUP($B26,PROSPER_Baliga!$1:$1,PROSPER_Baliga!$46:$46,""),
IF($C26="Thorsten Huhn",_xlfn.XLOOKUP($B26,PROSPER_Huhn!$1:$1,PROSPER_Huhn!$46:$46,""),
IF($C26="Nick Hull",_xlfn.XLOOKUP($B26,PROSPER_Hull!$1:$1,PROSPER_Hull!$46:$46,""),
IF($C26="Monika Kotwani",_xlfn.XLOOKUP($B26,PROSPER_Kotwani!$1:$1,PROSPER_Kotwani!$46:$46,""),
IF($C26="Jonathan Wellner",_xlfn.XLOOKUP($B26,PROSPER_Wellner!$1:$1,PROSPER_Wellner!$46:$46,""),
IF($C26="Travis Harvey",_xlfn.XLOOKUP($B26,PROSPER_Harvey!$1:$1,PROSPER_Harvey!$46:$46,""),"")))))))="","",
IF($C26="Christopher Lobo",_xlfn.XLOOKUP($B26,PROSPER_Lobo!$1:$1,PROSPER_Lobo!$46:$46,""),
IF($C26="Naren Baliga",_xlfn.XLOOKUP($B26,PROSPER_Baliga!$1:$1,PROSPER_Baliga!$46:$46,""),
IF($C26="Thorsten Huhn",_xlfn.XLOOKUP($B26,PROSPER_Huhn!$1:$1,PROSPER_Huhn!$46:$46,""),
IF($C26="Nick Hull",_xlfn.XLOOKUP($B26,PROSPER_Hull!$1:$1,PROSPER_Hull!$46:$46,""),
IF($C26="Monika Kotwani",_xlfn.XLOOKUP($B26,PROSPER_Kotwani!$1:$1,PROSPER_Kotwani!$46:$46,""),
IF($C26="Jonathan Wellner",_xlfn.XLOOKUP($B26,PROSPER_Wellner!$1:$1,PROSPER_Wellner!$46:$46,""),
IF($C26="Travis Harvey",_xlfn.XLOOKUP($B26,PROSPER_Harvey!$1:$1,PROSPER_Harvey!$46:$46,""),"")))))))))</f>
        <v>N/A</v>
      </c>
      <c r="GE26" s="150" t="str">
        <f t="shared" ref="GE26:GE47" si="309">IF(GB26="N/A","N/A",IFERROR(AVERAGE(GB26,GC26),"N/A"))</f>
        <v>N/A</v>
      </c>
      <c r="GF26" s="130" t="str">
        <f>_xlfn.XLOOKUP(B26,PROSPERInitial_Query!$E:$E,PROSPERInitial_Query!$AJ:$AJ,"",,-1)</f>
        <v>N/A</v>
      </c>
      <c r="GG26" s="121" t="str">
        <f t="shared" ref="GG26:GG45" si="310">_xlfn.CONCAT($B26,"2 - RelationshipAccount / Stakeholder 10Name")</f>
        <v>Jim Lieblick2 - RelationshipAccount / Stakeholder 10Name</v>
      </c>
      <c r="GH26" s="121" t="str">
        <f>_xlfn.XLOOKUP(GG26,PROSPERDelta_Query!BK:BK,PROSPERDelta_Query!AL:AL,"",,-1)</f>
        <v/>
      </c>
      <c r="GI26" s="126" t="str">
        <f>_xlfn.XLOOKUP(B26,PROSPERInitial_Query!$E:$E,PROSPERInitial_Query!$Z:$Z,"",,-1)</f>
        <v>N/A</v>
      </c>
      <c r="GJ26" s="121" t="str">
        <f t="shared" ref="GJ26:GJ45" si="311">_xlfn.CONCAT($B26,"2 - RelationshipAccount / Stakeholder 10Self Score")</f>
        <v>Jim Lieblick2 - RelationshipAccount / Stakeholder 10Self Score</v>
      </c>
      <c r="GK26" s="126" t="str">
        <f>_xlfn.XLOOKUP(GJ26,PROSPERDelta_Query!BK:BK,PROSPERDelta_Query!AV:AV,"",,-1)</f>
        <v/>
      </c>
      <c r="GL26" s="131" t="str">
        <f t="shared" ref="GL26:GL45" si="312">IF(GH26="", IF(GF26="", "", GF26), GH26)</f>
        <v>N/A</v>
      </c>
      <c r="GM26" s="131" t="str">
        <f t="shared" ref="GM26:GM47" si="313">IF(OR(GL26="N/A", GL26="n/a", GL26="NA", GL26="na"), "N/A", IF(GL26="", "N/A", GL26))</f>
        <v>N/A</v>
      </c>
      <c r="GN26" s="132" t="str">
        <f t="shared" ref="GN26:GN47" si="314">IF(GM26="N/A","N/A",IFERROR(IF(GK26="",IF(GI26="","",GI26),GK26)*1,"N/A"))</f>
        <v>N/A</v>
      </c>
      <c r="GO26" s="132" t="str">
        <f>IF(IF(IF($C26="Christopher Lobo",_xlfn.XLOOKUP($B26,PROSPER_Lobo!$1:$1,PROSPER_Lobo!$48:$48,""),
IF($C26="Naren Baliga",_xlfn.XLOOKUP($B26,PROSPER_Baliga!$1:$1,PROSPER_Baliga!$48:$48,""),
IF($C26="Thorsten Huhn",_xlfn.XLOOKUP($B26,PROSPER_Huhn!$1:$1,PROSPER_Huhn!$48:$48,""),
IF($C26="Nick Hull",_xlfn.XLOOKUP($B26,PROSPER_Hull!$1:$1,PROSPER_Hull!$48:$48,""),
IF($C26="Monika Kotwani",_xlfn.XLOOKUP($B26,PROSPER_Kotwani!$1:$1,PROSPER_Kotwani!$48:$48,""),
IF($C26="Jonathan Wellner",_xlfn.XLOOKUP($B26,PROSPER_Wellner!$1:$1,PROSPER_Wellner!$48:$48,""),
IF($C26="Travis Harvey",_xlfn.XLOOKUP($B26,PROSPER_Harvey!$1:$1,PROSPER_Harvey!$48:$48,""),"")))))))="","",
IF($C26="Christopher Lobo",_xlfn.XLOOKUP($B26,PROSPER_Lobo!$1:$1,PROSPER_Lobo!$48:$48,""),
IF($C26="Naren Baliga",_xlfn.XLOOKUP($B26,PROSPER_Baliga!$1:$1,PROSPER_Baliga!$48:$48,""),
IF($C26="Thorsten Huhn",_xlfn.XLOOKUP($B26,PROSPER_Huhn!$1:$1,PROSPER_Huhn!$48:$48,""),
IF($C26="Nick Hull",_xlfn.XLOOKUP($B26,PROSPER_Hull!$1:$1,PROSPER_Hull!$48:$48,""),
IF($C26="Monika Kotwani",_xlfn.XLOOKUP($B26,PROSPER_Kotwani!$1:$1,PROSPER_Kotwani!$48:$48,""),
IF($C26="Jonathan Wellner",_xlfn.XLOOKUP($B26,PROSPER_Wellner!$1:$1,PROSPER_Wellner!$48:$48,""),
IF($C26="Travis Harvey",_xlfn.XLOOKUP($B26,PROSPER_Harvey!$1:$1,PROSPER_Harvey!$48:$48,""),""))))))))="","No Score",IF(IF($C26="Christopher Lobo",_xlfn.XLOOKUP($B26,PROSPER_Lobo!$1:$1,PROSPER_Lobo!$48:$48,""),
IF($C26="Naren Baliga",_xlfn.XLOOKUP($B26,PROSPER_Baliga!$1:$1,PROSPER_Baliga!$48:$48,""),
IF($C26="Thorsten Huhn",_xlfn.XLOOKUP($B26,PROSPER_Huhn!$1:$1,PROSPER_Huhn!$48:$48,""),
IF($C26="Nick Hull",_xlfn.XLOOKUP($B26,PROSPER_Hull!$1:$1,PROSPER_Hull!$48:$48,""),
IF($C26="Monika Kotwani",_xlfn.XLOOKUP($B26,PROSPER_Kotwani!$1:$1,PROSPER_Kotwani!$48:$48,""),
IF($C26="Jonathan Wellner",_xlfn.XLOOKUP($B26,PROSPER_Wellner!$1:$1,PROSPER_Wellner!$48:$48,""),
IF($C26="Travis Harvey",_xlfn.XLOOKUP($B26,PROSPER_Harvey!$1:$1,PROSPER_Harvey!$48:$48,""),"")))))))="","",
IF($C26="Christopher Lobo",_xlfn.XLOOKUP($B26,PROSPER_Lobo!$1:$1,PROSPER_Lobo!$48:$48,""),
IF($C26="Naren Baliga",_xlfn.XLOOKUP($B26,PROSPER_Baliga!$1:$1,PROSPER_Baliga!$48:$48,""),
IF($C26="Thorsten Huhn",_xlfn.XLOOKUP($B26,PROSPER_Huhn!$1:$1,PROSPER_Huhn!$48:$48,""),
IF($C26="Nick Hull",_xlfn.XLOOKUP($B26,PROSPER_Hull!$1:$1,PROSPER_Hull!$48:$48,""),
IF($C26="Monika Kotwani",_xlfn.XLOOKUP($B26,PROSPER_Kotwani!$1:$1,PROSPER_Kotwani!$48:$48,""),
IF($C26="Jonathan Wellner",_xlfn.XLOOKUP($B26,PROSPER_Wellner!$1:$1,PROSPER_Wellner!$48:$48,""),
IF($C26="Travis Harvey",_xlfn.XLOOKUP($B26,PROSPER_Harvey!$1:$1,PROSPER_Harvey!$48:$48,""),"")))))))))</f>
        <v>N/A</v>
      </c>
      <c r="GP26" s="131" t="str">
        <f>IF(IF(IF($C26="Christopher Lobo",_xlfn.XLOOKUP($B26,PROSPER_Lobo!$1:$1,PROSPER_Lobo!$49:$49,""),
IF($C26="Naren Baliga",_xlfn.XLOOKUP($B26,PROSPER_Baliga!$1:$1,PROSPER_Baliga!$49:$49,""),
IF($C26="Thorsten Huhn",_xlfn.XLOOKUP($B26,PROSPER_Huhn!$1:$1,PROSPER_Huhn!$49:$49,""),
IF($C26="Nick Hull",_xlfn.XLOOKUP($B26,PROSPER_Hull!$1:$1,PROSPER_Hull!$49:$49,""),
IF($C26="Monika Kotwani",_xlfn.XLOOKUP($B26,PROSPER_Kotwani!$1:$1,PROSPER_Kotwani!$49:$49,""),
IF($C26="Jonathan Wellner",_xlfn.XLOOKUP($B26,PROSPER_Wellner!$1:$1,PROSPER_Wellner!$49:$49,""),
IF($C26="Travis Harvey",_xlfn.XLOOKUP($B26,PROSPER_Harvey!$1:$1,PROSPER_Harvey!$49:$49,""),"")))))))="","",
IF($C26="Christopher Lobo",_xlfn.XLOOKUP($B26,PROSPER_Lobo!$1:$1,PROSPER_Lobo!$49:$49,""),
IF($C26="Naren Baliga",_xlfn.XLOOKUP($B26,PROSPER_Baliga!$1:$1,PROSPER_Baliga!$49:$49,""),
IF($C26="Thorsten Huhn",_xlfn.XLOOKUP($B26,PROSPER_Huhn!$1:$1,PROSPER_Huhn!$49:$49,""),
IF($C26="Nick Hull",_xlfn.XLOOKUP($B26,PROSPER_Hull!$1:$1,PROSPER_Hull!$49:$49,""),
IF($C26="Monika Kotwani",_xlfn.XLOOKUP($B26,PROSPER_Kotwani!$1:$1,PROSPER_Kotwani!$49:$49,""),
IF($C26="Jonathan Wellner",_xlfn.XLOOKUP($B26,PROSPER_Wellner!$1:$1,PROSPER_Wellner!$49:$49,""),
IF($C26="Travis Harvey",_xlfn.XLOOKUP($B26,PROSPER_Harvey!$1:$1,PROSPER_Harvey!$49:$49,""),""))))))))="","No Comment",IF(IF($C26="Christopher Lobo",_xlfn.XLOOKUP($B26,PROSPER_Lobo!$1:$1,PROSPER_Lobo!$49:$49,""),
IF($C26="Naren Baliga",_xlfn.XLOOKUP($B26,PROSPER_Baliga!$1:$1,PROSPER_Baliga!$49:$49,""),
IF($C26="Thorsten Huhn",_xlfn.XLOOKUP($B26,PROSPER_Huhn!$1:$1,PROSPER_Huhn!$49:$49,""),
IF($C26="Nick Hull",_xlfn.XLOOKUP($B26,PROSPER_Hull!$1:$1,PROSPER_Hull!$49:$49,""),
IF($C26="Monika Kotwani",_xlfn.XLOOKUP($B26,PROSPER_Kotwani!$1:$1,PROSPER_Kotwani!$49:$49,""),
IF($C26="Jonathan Wellner",_xlfn.XLOOKUP($B26,PROSPER_Wellner!$1:$1,PROSPER_Wellner!$49:$49,""),
IF($C26="Travis Harvey",_xlfn.XLOOKUP($B26,PROSPER_Harvey!$1:$1,PROSPER_Harvey!$49:$49,""),"")))))))="","",
IF($C26="Christopher Lobo",_xlfn.XLOOKUP($B26,PROSPER_Lobo!$1:$1,PROSPER_Lobo!$49:$49,""),
IF($C26="Naren Baliga",_xlfn.XLOOKUP($B26,PROSPER_Baliga!$1:$1,PROSPER_Baliga!$49:$49,""),
IF($C26="Thorsten Huhn",_xlfn.XLOOKUP($B26,PROSPER_Huhn!$1:$1,PROSPER_Huhn!$49:$49,""),
IF($C26="Nick Hull",_xlfn.XLOOKUP($B26,PROSPER_Hull!$1:$1,PROSPER_Hull!$49:$49,""),
IF($C26="Monika Kotwani",_xlfn.XLOOKUP($B26,PROSPER_Kotwani!$1:$1,PROSPER_Kotwani!$49:$49,""),
IF($C26="Jonathan Wellner",_xlfn.XLOOKUP($B26,PROSPER_Wellner!$1:$1,PROSPER_Wellner!$49:$49,""),
IF($C26="Travis Harvey",_xlfn.XLOOKUP($B26,PROSPER_Harvey!$1:$1,PROSPER_Harvey!$49:$49,""),"")))))))))</f>
        <v>N/A</v>
      </c>
      <c r="GQ26" s="150" t="str">
        <f t="shared" ref="GQ26:GQ47" si="315">IF(GN26="N/A","N/A",IFERROR(AVERAGE(GN26,GO26),"N/A"))</f>
        <v>N/A</v>
      </c>
      <c r="GR26" s="187">
        <f t="shared" ref="GR26:GR47" si="316">IFERROR(AVERAGE(CJ26,CV26,DH26,DT26,EF26,ER26,FD26,FP26,GB26,GN26),"N/A")</f>
        <v>7.75</v>
      </c>
      <c r="GS26" s="128">
        <f t="shared" ref="GS26:GS47" si="317">IFERROR(AVERAGE(CK26,CW26,DI26,DU26,EG26,ES26,FE26,FQ26,GC26,GO26),"N/A")</f>
        <v>8</v>
      </c>
      <c r="GT26" s="188">
        <f t="shared" ref="GT26:GT47" si="318">IFERROR(AVERAGE(CM26,CY26,DK26,DW26,EI26,EU26,FG26,FS26,GE26,GQ26),"N/A")</f>
        <v>7.75</v>
      </c>
      <c r="GU26" s="133" t="str">
        <f>IF(IF(IF($C26="Christopher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Kotwani",_xlfn.XLOOKUP($B26,PROSPER_Kotwani!$1:$1,PROSPER_Kotwani!$54:$54,""),
IF($C26="Jonathan Wellner",_xlfn.XLOOKUP($B26,PROSPER_Wellner!$1:$1,PROSPER_Wellner!$54:$54,""),
IF($C26="Travis Harvey",_xlfn.XLOOKUP($B26,PROSPER_Harvey!$1:$1,PROSPER_Harvey!$54:$54,""),"")))))))="","",
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Kotwani",_xlfn.XLOOKUP($B26,PROSPER_Kotwani!$1:$1,PROSPER_Kotwani!$50:$50,""),
IF($C26="Jonathan Wellner",_xlfn.XLOOKUP($B26,PROSPER_Wellner!$1:$1,PROSPER_Wellner!$50:$50,""),
IF($C26="Travis Harvey",_xlfn.XLOOKUP($B26,PROSPER_Harvey!$1:$1,PROSPER_Harvey!$50:$50,""),""))))))))="","No Score",IF(IF($C26="Christopher Lobo",_xlfn.XLOOKUP($B26,PROSPER_Lobo!$1:$1,PROSPER_Lobo!$50:$50,""),
IF($C26="Naren Baliga",_xlfn.XLOOKUP($B26,PROSPER_Baliga!$1:$1,PROSPER_Baliga!$50:$50,""),
IF($C26="Thorsten Huhn",_xlfn.XLOOKUP($B26,PROSPER_Huhn!$1:$1,PROSPER_Huhn!$50:$50,""),
IF($C26="Nick Hull",_xlfn.XLOOKUP($B26,PROSPER_Hull!$1:$1,PROSPER_Hull!$50:$50,""),
IF($C26="Monika Kotwani",_xlfn.XLOOKUP($B26,PROSPER_Kotwani!$1:$1,PROSPER_Kotwani!$50:$50,""),
IF($C26="Jonathan Wellner",_xlfn.XLOOKUP($B26,PROSPER_Wellner!$1:$1,PROSPER_Wellner!$50:$50,""),
IF($C26="Travis Harvey",_xlfn.XLOOKUP($B26,PROSPER_Harvey!$1:$1,PROSPER_Harvey!$50:$50,""),"")))))))="","",
IF($C26="Christopher Lobo",_xlfn.XLOOKUP($B26,PROSPER_Lobo!$1:$1,PROSPER_Lobo!$50:$50,""),
IF($C26="Naren Baliga",_xlfn.XLOOKUP($B26,PROSPER_Baliga!$1:$1,PROSPER_Baliga!$50:$50,""),
IF($C26="Thorsten Huhn",_xlfn.XLOOKUP($B26,PROSPER_Huhn!$1:$1,PROSPER_Huhn!$50:$50,""),
IF($C26="Nick Hull",_xlfn.XLOOKUP($B26,PROSPER_Hull!$1:$1,PROSPER_Hull!$50:$50,""),
IF($C26="Monika Kotwani",_xlfn.XLOOKUP($B26,PROSPER_Kotwani!$1:$1,PROSPER_Kotwani!$50:$50,""),
IF($C26="Jonathan Wellner",_xlfn.XLOOKUP($B26,PROSPER_Wellner!$1:$1,PROSPER_Wellner!$50:$50,""),
IF($C26="Travis Harvey",_xlfn.XLOOKUP($B26,PROSPER_Harvey!$1:$1,PROSPER_Harvey!$50:$50,""),"")))))))))</f>
        <v>No Score</v>
      </c>
      <c r="GV26" s="134" t="str">
        <f>IF(IF(IF($C26="Christopher Lobo",_xlfn.XLOOKUP($B26,PROSPER_Lobo!$1:$1,PROSPER_Lobo!$51:$51,""),
IF($C26="Naren Baliga",_xlfn.XLOOKUP($B26,PROSPER_Baliga!$1:$1,PROSPER_Baliga!$51:$51,""),
IF($C26="Thorsten Huhn",_xlfn.XLOOKUP($B26,PROSPER_Huhn!$1:$1,PROSPER_Huhn!$51:$51,""),
IF($C26="Nick Hull",_xlfn.XLOOKUP($B26,PROSPER_Hull!$1:$1,PROSPER_Hull!$51:$51,""),
IF($C26="Monika Kotwani",_xlfn.XLOOKUP($B26,PROSPER_Kotwani!$1:$1,PROSPER_Kotwani!$51:$51,""),
IF($C26="Jonathan Wellner",_xlfn.XLOOKUP($B26,PROSPER_Wellner!$1:$1,PROSPER_Wellner!$51:$51,""),
IF($C26="Travis Harvey",_xlfn.XLOOKUP($B26,PROSPER_Harvey!$1:$1,PROSPER_Harvey!$51:$51,""),"")))))))="","",
IF($C26="Christopher Lobo",_xlfn.XLOOKUP($B26,PROSPER_Lobo!$1:$1,PROSPER_Lobo!$51:$51,""),
IF($C26="Naren Baliga",_xlfn.XLOOKUP($B26,PROSPER_Baliga!$1:$1,PROSPER_Baliga!$51:$51,""),
IF($C26="Thorsten Huhn",_xlfn.XLOOKUP($B26,PROSPER_Huhn!$1:$1,PROSPER_Huhn!$51:$51,""),
IF($C26="Nick Hull",_xlfn.XLOOKUP($B26,PROSPER_Hull!$1:$1,PROSPER_Hull!$51:$51,""),
IF($C26="Monika Kotwani",_xlfn.XLOOKUP($B26,PROSPER_Kotwani!$1:$1,PROSPER_Kotwani!$51:$51,""),
IF($C26="Jonathan Wellner",_xlfn.XLOOKUP($B26,PROSPER_Wellner!$1:$1,PROSPER_Wellner!$51:$51,""),
IF($C26="Travis Harvey",_xlfn.XLOOKUP($B26,PROSPER_Harvey!$1:$1,PROSPER_Harvey!$51:$51,""),""))))))))="","No Comment",IF(IF($C26="Christopher Lobo",_xlfn.XLOOKUP($B26,PROSPER_Lobo!$1:$1,PROSPER_Lobo!$51:$51,""),
IF($C26="Naren Baliga",_xlfn.XLOOKUP($B26,PROSPER_Baliga!$1:$1,PROSPER_Baliga!$51:$51,""),
IF($C26="Thorsten Huhn",_xlfn.XLOOKUP($B26,PROSPER_Huhn!$1:$1,PROSPER_Huhn!$51:$51,""),
IF($C26="Nick Hull",_xlfn.XLOOKUP($B26,PROSPER_Hull!$1:$1,PROSPER_Hull!$51:$51,""),
IF($C26="Monika Kotwani",_xlfn.XLOOKUP($B26,PROSPER_Kotwani!$1:$1,PROSPER_Kotwani!$51:$51,""),
IF($C26="Jonathan Wellner",_xlfn.XLOOKUP($B26,PROSPER_Wellner!$1:$1,PROSPER_Wellner!$51:$51,""),
IF($C26="Travis Harvey",_xlfn.XLOOKUP($B26,PROSPER_Harvey!$1:$1,PROSPER_Harvey!$51:$51,""),"")))))))="","",
IF($C26="Christopher Lobo",_xlfn.XLOOKUP($B26,PROSPER_Lobo!$1:$1,PROSPER_Lobo!$51:$51,""),
IF($C26="Naren Baliga",_xlfn.XLOOKUP($B26,PROSPER_Baliga!$1:$1,PROSPER_Baliga!$51:$51,""),
IF($C26="Thorsten Huhn",_xlfn.XLOOKUP($B26,PROSPER_Huhn!$1:$1,PROSPER_Huhn!$51:$51,""),
IF($C26="Nick Hull",_xlfn.XLOOKUP($B26,PROSPER_Hull!$1:$1,PROSPER_Hull!$51:$51,""),
IF($C26="Monika Kotwani",_xlfn.XLOOKUP($B26,PROSPER_Kotwani!$1:$1,PROSPER_Kotwani!$51:$51,""),
IF($C26="Jonathan Wellner",_xlfn.XLOOKUP($B26,PROSPER_Wellner!$1:$1,PROSPER_Wellner!$51:$51,""),
IF($C26="Travis Harvey",_xlfn.XLOOKUP($B26,PROSPER_Harvey!$1:$1,PROSPER_Harvey!$51:$51,""),"")))))))))</f>
        <v>No Comment</v>
      </c>
      <c r="GW26" s="133">
        <f>_xlfn.XLOOKUP($B26,Vlookups_Local!B:B,Vlookups_Local!E:E,"N/A")</f>
        <v>2</v>
      </c>
      <c r="GX26" s="134" t="str">
        <f>IF(IF(IF($C26="Christopher Lobo",_xlfn.XLOOKUP($B26,PROSPER_Lobo!$1:$1,PROSPER_Lobo!$53:$53,""),
IF($C26="Naren Baliga",_xlfn.XLOOKUP($B26,PROSPER_Baliga!$1:$1,PROSPER_Baliga!$53:$53,""),
IF($C26="Thorsten Huhn",_xlfn.XLOOKUP($B26,PROSPER_Huhn!$1:$1,PROSPER_Huhn!$53:$53,""),
IF($C26="Nick Hull",_xlfn.XLOOKUP($B26,PROSPER_Hull!$1:$1,PROSPER_Hull!$53:$53,""),
IF($C26="Monika Kotwani",_xlfn.XLOOKUP($B26,PROSPER_Kotwani!$1:$1,PROSPER_Kotwani!$53:$53,""),
IF($C26="Jonathan Wellner",_xlfn.XLOOKUP($B26,PROSPER_Wellner!$1:$1,PROSPER_Wellner!$53:$53,""),
IF($C26="Travis Harvey",_xlfn.XLOOKUP($B26,PROSPER_Harvey!$1:$1,PROSPER_Harvey!$53:$53,""),"")))))))="","",
IF($C26="Christopher Lobo",_xlfn.XLOOKUP($B26,PROSPER_Lobo!$1:$1,PROSPER_Lobo!$53:$53,""),
IF($C26="Naren Baliga",_xlfn.XLOOKUP($B26,PROSPER_Baliga!$1:$1,PROSPER_Baliga!$53:$53,""),
IF($C26="Thorsten Huhn",_xlfn.XLOOKUP($B26,PROSPER_Huhn!$1:$1,PROSPER_Huhn!$53:$53,""),
IF($C26="Nick Hull",_xlfn.XLOOKUP($B26,PROSPER_Hull!$1:$1,PROSPER_Hull!$53:$53,""),
IF($C26="Monika Kotwani",_xlfn.XLOOKUP($B26,PROSPER_Kotwani!$1:$1,PROSPER_Kotwani!$53:$53,""),
IF($C26="Jonathan Wellner",_xlfn.XLOOKUP($B26,PROSPER_Wellner!$1:$1,PROSPER_Wellner!$53:$53,""),
IF($C26="Travis Harvey",_xlfn.XLOOKUP($B26,PROSPER_Harvey!$1:$1,PROSPER_Harvey!$53:$53,""),""))))))))="","No Comment",IF(IF($C26="Christopher Lobo",_xlfn.XLOOKUP($B26,PROSPER_Lobo!$1:$1,PROSPER_Lobo!$53:$53,""),
IF($C26="Naren Baliga",_xlfn.XLOOKUP($B26,PROSPER_Baliga!$1:$1,PROSPER_Baliga!$53:$53,""),
IF($C26="Thorsten Huhn",_xlfn.XLOOKUP($B26,PROSPER_Huhn!$1:$1,PROSPER_Huhn!$53:$53,""),
IF($C26="Nick Hull",_xlfn.XLOOKUP($B26,PROSPER_Hull!$1:$1,PROSPER_Hull!$53:$53,""),
IF($C26="Monika Kotwani",_xlfn.XLOOKUP($B26,PROSPER_Kotwani!$1:$1,PROSPER_Kotwani!$53:$53,""),
IF($C26="Jonathan Wellner",_xlfn.XLOOKUP($B26,PROSPER_Wellner!$1:$1,PROSPER_Wellner!$53:$53,""),
IF($C26="Travis Harvey",_xlfn.XLOOKUP($B26,PROSPER_Harvey!$1:$1,PROSPER_Harvey!$53:$53,""),"")))))))="","",
IF($C26="Christopher Lobo",_xlfn.XLOOKUP($B26,PROSPER_Lobo!$1:$1,PROSPER_Lobo!$53:$53,""),
IF($C26="Naren Baliga",_xlfn.XLOOKUP($B26,PROSPER_Baliga!$1:$1,PROSPER_Baliga!$53:$53,""),
IF($C26="Thorsten Huhn",_xlfn.XLOOKUP($B26,PROSPER_Huhn!$1:$1,PROSPER_Huhn!$53:$53,""),
IF($C26="Nick Hull",_xlfn.XLOOKUP($B26,PROSPER_Hull!$1:$1,PROSPER_Hull!$53:$53,""),
IF($C26="Monika Kotwani",_xlfn.XLOOKUP($B26,PROSPER_Kotwani!$1:$1,PROSPER_Kotwani!$53:$53,""),
IF($C26="Jonathan Wellner",_xlfn.XLOOKUP($B26,PROSPER_Wellner!$1:$1,PROSPER_Wellner!$53:$53,""),
IF($C26="Travis Harvey",_xlfn.XLOOKUP($B26,PROSPER_Harvey!$1:$1,PROSPER_Harvey!$53:$53,""),"")))))))))</f>
        <v>No Comment</v>
      </c>
      <c r="GY26" s="133" t="str">
        <f>IF(IF(IF($C26="Christopher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Kotwani",_xlfn.XLOOKUP($B26,PROSPER_Kotwani!$1:$1,PROSPER_Kotwani!$54:$54,""),
IF($C26="Jonathan Wellner",_xlfn.XLOOKUP($B26,PROSPER_Wellner!$1:$1,PROSPER_Wellner!$54:$54,""),
IF($C26="Travis Harvey",_xlfn.XLOOKUP($B26,PROSPER_Harvey!$1:$1,PROSPER_Harvey!$54:$54,""),"")))))))="","",
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Kotwani",_xlfn.XLOOKUP($B26,PROSPER_Kotwani!$1:$1,PROSPER_Kotwani!$54:$54,""),
IF($C26="Jonathan Wellner",_xlfn.XLOOKUP($B26,PROSPER_Wellner!$1:$1,PROSPER_Wellner!$54:$54,""),
IF($C26="Travis Harvey",_xlfn.XLOOKUP($B26,PROSPER_Harvey!$1:$1,PROSPER_Harvey!$54:$54,""),""))))))))="","No Score",IF(IF($C26="Christopher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Kotwani",_xlfn.XLOOKUP($B26,PROSPER_Kotwani!$1:$1,PROSPER_Kotwani!$54:$54,""),
IF($C26="Jonathan Wellner",_xlfn.XLOOKUP($B26,PROSPER_Wellner!$1:$1,PROSPER_Wellner!$54:$54,""),
IF($C26="Travis Harvey",_xlfn.XLOOKUP($B26,PROSPER_Harvey!$1:$1,PROSPER_Harvey!$54:$54,""),"")))))))="","",
IF($C26="Christopher Lobo",_xlfn.XLOOKUP($B26,PROSPER_Lobo!$1:$1,PROSPER_Lobo!$54:$54,""),
IF($C26="Naren Baliga",_xlfn.XLOOKUP($B26,PROSPER_Baliga!$1:$1,PROSPER_Baliga!$54:$54,""),
IF($C26="Thorsten Huhn",_xlfn.XLOOKUP($B26,PROSPER_Huhn!$1:$1,PROSPER_Huhn!$54:$54,""),
IF($C26="Nick Hull",_xlfn.XLOOKUP($B26,PROSPER_Hull!$1:$1,PROSPER_Hull!$54:$54,""),
IF($C26="Monika Kotwani",_xlfn.XLOOKUP($B26,PROSPER_Kotwani!$1:$1,PROSPER_Kotwani!$54:$54,""),
IF($C26="Jonathan Wellner",_xlfn.XLOOKUP($B26,PROSPER_Wellner!$1:$1,PROSPER_Wellner!$54:$54,""),
IF($C26="Travis Harvey",_xlfn.XLOOKUP($B26,PROSPER_Harvey!$1:$1,PROSPER_Harvey!$54:$54,""),"")))))))))</f>
        <v>No Score</v>
      </c>
      <c r="GZ26" s="134" t="str">
        <f>IF(IF(IF($C26="Christopher Lobo",_xlfn.XLOOKUP($B26,PROSPER_Lobo!$1:$1,PROSPER_Lobo!$55:$55,""),
IF($C26="Naren Baliga",_xlfn.XLOOKUP($B26,PROSPER_Baliga!$1:$1,PROSPER_Baliga!$55:$55,""),
IF($C26="Thorsten Huhn",_xlfn.XLOOKUP($B26,PROSPER_Huhn!$1:$1,PROSPER_Huhn!$55:$55,""),
IF($C26="Nick Hull",_xlfn.XLOOKUP($B26,PROSPER_Hull!$1:$1,PROSPER_Hull!$55:$55,""),
IF($C26="Monika Kotwani",_xlfn.XLOOKUP($B26,PROSPER_Kotwani!$1:$1,PROSPER_Kotwani!$55:$55,""),
IF($C26="Jonathan Wellner",_xlfn.XLOOKUP($B26,PROSPER_Wellner!$1:$1,PROSPER_Wellner!$55:$55,""),
IF($C26="Travis Harvey",_xlfn.XLOOKUP($B26,PROSPER_Harvey!$1:$1,PROSPER_Harvey!$55:$55,""),"")))))))="","",
IF($C26="Christopher Lobo",_xlfn.XLOOKUP($B26,PROSPER_Lobo!$1:$1,PROSPER_Lobo!$55:$55,""),
IF($C26="Naren Baliga",_xlfn.XLOOKUP($B26,PROSPER_Baliga!$1:$1,PROSPER_Baliga!$55:$55,""),
IF($C26="Thorsten Huhn",_xlfn.XLOOKUP($B26,PROSPER_Huhn!$1:$1,PROSPER_Huhn!$55:$55,""),
IF($C26="Nick Hull",_xlfn.XLOOKUP($B26,PROSPER_Hull!$1:$1,PROSPER_Hull!$55:$55,""),
IF($C26="Monika Kotwani",_xlfn.XLOOKUP($B26,PROSPER_Kotwani!$1:$1,PROSPER_Kotwani!$55:$55,""),
IF($C26="Jonathan Wellner",_xlfn.XLOOKUP($B26,PROSPER_Wellner!$1:$1,PROSPER_Wellner!$55:$55,""),
IF($C26="Travis Harvey",_xlfn.XLOOKUP($B26,PROSPER_Harvey!$1:$1,PROSPER_Harvey!$55:$55,""),""))))))))="","No Comment",IF(IF($C26="Christopher Lobo",_xlfn.XLOOKUP($B26,PROSPER_Lobo!$1:$1,PROSPER_Lobo!$55:$55,""),
IF($C26="Naren Baliga",_xlfn.XLOOKUP($B26,PROSPER_Baliga!$1:$1,PROSPER_Baliga!$55:$55,""),
IF($C26="Thorsten Huhn",_xlfn.XLOOKUP($B26,PROSPER_Huhn!$1:$1,PROSPER_Huhn!$55:$55,""),
IF($C26="Nick Hull",_xlfn.XLOOKUP($B26,PROSPER_Hull!$1:$1,PROSPER_Hull!$55:$55,""),
IF($C26="Monika Kotwani",_xlfn.XLOOKUP($B26,PROSPER_Kotwani!$1:$1,PROSPER_Kotwani!$55:$55,""),
IF($C26="Jonathan Wellner",_xlfn.XLOOKUP($B26,PROSPER_Wellner!$1:$1,PROSPER_Wellner!$55:$55,""),
IF($C26="Travis Harvey",_xlfn.XLOOKUP($B26,PROSPER_Harvey!$1:$1,PROSPER_Harvey!$55:$55,""),"")))))))="","",
IF($C26="Christopher Lobo",_xlfn.XLOOKUP($B26,PROSPER_Lobo!$1:$1,PROSPER_Lobo!$55:$55,""),
IF($C26="Naren Baliga",_xlfn.XLOOKUP($B26,PROSPER_Baliga!$1:$1,PROSPER_Baliga!$55:$55,""),
IF($C26="Thorsten Huhn",_xlfn.XLOOKUP($B26,PROSPER_Huhn!$1:$1,PROSPER_Huhn!$55:$55,""),
IF($C26="Nick Hull",_xlfn.XLOOKUP($B26,PROSPER_Hull!$1:$1,PROSPER_Hull!$55:$55,""),
IF($C26="Monika Kotwani",_xlfn.XLOOKUP($B26,PROSPER_Kotwani!$1:$1,PROSPER_Kotwani!$55:$55,""),
IF($C26="Jonathan Wellner",_xlfn.XLOOKUP($B26,PROSPER_Wellner!$1:$1,PROSPER_Wellner!$55:$55,""),
IF($C26="Travis Harvey",_xlfn.XLOOKUP($B26,PROSPER_Harvey!$1:$1,PROSPER_Harvey!$55:$55,""),"")))))))))</f>
        <v>No Comment</v>
      </c>
      <c r="HA26" s="133" t="str">
        <f>IF(IF(IF($C26="Christopher Lobo",_xlfn.XLOOKUP($B26,PROSPER_Lobo!$1:$1,PROSPER_Lobo!$56:$56,""),
IF($C26="Naren Baliga",_xlfn.XLOOKUP($B26,PROSPER_Baliga!$1:$1,PROSPER_Baliga!$56:$56,""),
IF($C26="Thorsten Huhn",_xlfn.XLOOKUP($B26,PROSPER_Huhn!$1:$1,PROSPER_Huhn!$56:$56,""),
IF($C26="Nick Hull",_xlfn.XLOOKUP($B26,PROSPER_Hull!$1:$1,PROSPER_Hull!$56:$56,""),
IF($C26="Monika Kotwani",_xlfn.XLOOKUP($B26,PROSPER_Kotwani!$1:$1,PROSPER_Kotwani!$56:$56,""),
IF($C26="Jonathan Wellner",_xlfn.XLOOKUP($B26,PROSPER_Wellner!$1:$1,PROSPER_Wellner!$56:$56,""),
IF($C26="Travis Harvey",_xlfn.XLOOKUP($B26,PROSPER_Harvey!$1:$1,PROSPER_Harvey!$56:$56,""),"")))))))="","",
IF($C26="Christopher Lobo",_xlfn.XLOOKUP($B26,PROSPER_Lobo!$1:$1,PROSPER_Lobo!$56:$56,""),
IF($C26="Naren Baliga",_xlfn.XLOOKUP($B26,PROSPER_Baliga!$1:$1,PROSPER_Baliga!$56:$56,""),
IF($C26="Thorsten Huhn",_xlfn.XLOOKUP($B26,PROSPER_Huhn!$1:$1,PROSPER_Huhn!$56:$56,""),
IF($C26="Nick Hull",_xlfn.XLOOKUP($B26,PROSPER_Hull!$1:$1,PROSPER_Hull!$56:$56,""),
IF($C26="Monika Kotwani",_xlfn.XLOOKUP($B26,PROSPER_Kotwani!$1:$1,PROSPER_Kotwani!$56:$56,""),
IF($C26="Jonathan Wellner",_xlfn.XLOOKUP($B26,PROSPER_Wellner!$1:$1,PROSPER_Wellner!$56:$56,""),
IF($C26="Travis Harvey",_xlfn.XLOOKUP($B26,PROSPER_Harvey!$1:$1,PROSPER_Harvey!$56:$56,""),""))))))))="","No Score",IF(IF($C26="Christopher Lobo",_xlfn.XLOOKUP($B26,PROSPER_Lobo!$1:$1,PROSPER_Lobo!$56:$56,""),
IF($C26="Naren Baliga",_xlfn.XLOOKUP($B26,PROSPER_Baliga!$1:$1,PROSPER_Baliga!$56:$56,""),
IF($C26="Thorsten Huhn",_xlfn.XLOOKUP($B26,PROSPER_Huhn!$1:$1,PROSPER_Huhn!$56:$56,""),
IF($C26="Nick Hull",_xlfn.XLOOKUP($B26,PROSPER_Hull!$1:$1,PROSPER_Hull!$56:$56,""),
IF($C26="Monika Kotwani",_xlfn.XLOOKUP($B26,PROSPER_Kotwani!$1:$1,PROSPER_Kotwani!$56:$56,""),
IF($C26="Jonathan Wellner",_xlfn.XLOOKUP($B26,PROSPER_Wellner!$1:$1,PROSPER_Wellner!$56:$56,""),
IF($C26="Travis Harvey",_xlfn.XLOOKUP($B26,PROSPER_Harvey!$1:$1,PROSPER_Harvey!$56:$56,""),"")))))))="","",
IF($C26="Christopher Lobo",_xlfn.XLOOKUP($B26,PROSPER_Lobo!$1:$1,PROSPER_Lobo!$56:$56,""),
IF($C26="Naren Baliga",_xlfn.XLOOKUP($B26,PROSPER_Baliga!$1:$1,PROSPER_Baliga!$56:$56,""),
IF($C26="Thorsten Huhn",_xlfn.XLOOKUP($B26,PROSPER_Huhn!$1:$1,PROSPER_Huhn!$56:$56,""),
IF($C26="Nick Hull",_xlfn.XLOOKUP($B26,PROSPER_Hull!$1:$1,PROSPER_Hull!$56:$56,""),
IF($C26="Monika Kotwani",_xlfn.XLOOKUP($B26,PROSPER_Kotwani!$1:$1,PROSPER_Kotwani!$56:$56,""),
IF($C26="Jonathan Wellner",_xlfn.XLOOKUP($B26,PROSPER_Wellner!$1:$1,PROSPER_Wellner!$56:$56,""),
IF($C26="Travis Harvey",_xlfn.XLOOKUP($B26,PROSPER_Harvey!$1:$1,PROSPER_Harvey!$56:$56,""),"")))))))))</f>
        <v>No Score</v>
      </c>
      <c r="HB26" s="134" t="str">
        <f>IF(IF(IF($C26="Christopher Lobo",_xlfn.XLOOKUP($B26,PROSPER_Lobo!$1:$1,PROSPER_Lobo!$57:$57,""),
IF($C26="Naren Baliga",_xlfn.XLOOKUP($B26,PROSPER_Baliga!$1:$1,PROSPER_Baliga!$57:$57,""),
IF($C26="Thorsten Huhn",_xlfn.XLOOKUP($B26,PROSPER_Huhn!$1:$1,PROSPER_Huhn!$57:$57,""),
IF($C26="Nick Hull",_xlfn.XLOOKUP($B26,PROSPER_Hull!$1:$1,PROSPER_Hull!$57:$57,""),
IF($C26="Monika Kotwani",_xlfn.XLOOKUP($B26,PROSPER_Kotwani!$1:$1,PROSPER_Kotwani!$57:$57,""),
IF($C26="Jonathan Wellner",_xlfn.XLOOKUP($B26,PROSPER_Wellner!$1:$1,PROSPER_Wellner!$57:$57,""),
IF($C26="Travis Harvey",_xlfn.XLOOKUP($B26,PROSPER_Harvey!$1:$1,PROSPER_Harvey!$57:$57,""),"")))))))="","",
IF($C26="Christopher Lobo",_xlfn.XLOOKUP($B26,PROSPER_Lobo!$1:$1,PROSPER_Lobo!$57:$57,""),
IF($C26="Naren Baliga",_xlfn.XLOOKUP($B26,PROSPER_Baliga!$1:$1,PROSPER_Baliga!$57:$57,""),
IF($C26="Thorsten Huhn",_xlfn.XLOOKUP($B26,PROSPER_Huhn!$1:$1,PROSPER_Huhn!$57:$57,""),
IF($C26="Nick Hull",_xlfn.XLOOKUP($B26,PROSPER_Hull!$1:$1,PROSPER_Hull!$57:$57,""),
IF($C26="Monika Kotwani",_xlfn.XLOOKUP($B26,PROSPER_Kotwani!$1:$1,PROSPER_Kotwani!$57:$57,""),
IF($C26="Jonathan Wellner",_xlfn.XLOOKUP($B26,PROSPER_Wellner!$1:$1,PROSPER_Wellner!$57:$57,""),
IF($C26="Travis Harvey",_xlfn.XLOOKUP($B26,PROSPER_Harvey!$1:$1,PROSPER_Harvey!$57:$57,""),""))))))))="","No Comment",IF(IF($C26="Christopher Lobo",_xlfn.XLOOKUP($B26,PROSPER_Lobo!$1:$1,PROSPER_Lobo!$57:$57,""),
IF($C26="Naren Baliga",_xlfn.XLOOKUP($B26,PROSPER_Baliga!$1:$1,PROSPER_Baliga!$57:$57,""),
IF($C26="Thorsten Huhn",_xlfn.XLOOKUP($B26,PROSPER_Huhn!$1:$1,PROSPER_Huhn!$57:$57,""),
IF($C26="Nick Hull",_xlfn.XLOOKUP($B26,PROSPER_Hull!$1:$1,PROSPER_Hull!$57:$57,""),
IF($C26="Monika Kotwani",_xlfn.XLOOKUP($B26,PROSPER_Kotwani!$1:$1,PROSPER_Kotwani!$57:$57,""),
IF($C26="Jonathan Wellner",_xlfn.XLOOKUP($B26,PROSPER_Wellner!$1:$1,PROSPER_Wellner!$57:$57,""),
IF($C26="Travis Harvey",_xlfn.XLOOKUP($B26,PROSPER_Harvey!$1:$1,PROSPER_Harvey!$57:$57,""),"")))))))="","",
IF($C26="Christopher Lobo",_xlfn.XLOOKUP($B26,PROSPER_Lobo!$1:$1,PROSPER_Lobo!$57:$57,""),
IF($C26="Naren Baliga",_xlfn.XLOOKUP($B26,PROSPER_Baliga!$1:$1,PROSPER_Baliga!$57:$57,""),
IF($C26="Thorsten Huhn",_xlfn.XLOOKUP($B26,PROSPER_Huhn!$1:$1,PROSPER_Huhn!$57:$57,""),
IF($C26="Nick Hull",_xlfn.XLOOKUP($B26,PROSPER_Hull!$1:$1,PROSPER_Hull!$57:$57,""),
IF($C26="Monika Kotwani",_xlfn.XLOOKUP($B26,PROSPER_Kotwani!$1:$1,PROSPER_Kotwani!$57:$57,""),
IF($C26="Jonathan Wellner",_xlfn.XLOOKUP($B26,PROSPER_Wellner!$1:$1,PROSPER_Wellner!$57:$57,""),
IF($C26="Travis Harvey",_xlfn.XLOOKUP($B26,PROSPER_Harvey!$1:$1,PROSPER_Harvey!$57:$57,""),"")))))))))</f>
        <v>No Comment</v>
      </c>
      <c r="HC26" s="192">
        <f t="shared" ref="HC26:HC47" si="319">IFERROR(AVERAGE(GU26,GW26,GY26,HA26),"N/A")</f>
        <v>2</v>
      </c>
      <c r="HD26" s="135" t="str">
        <f>_xlfn.XLOOKUP(B26,PROSPERInitial_Query!$E:$E,PROSPERInitial_Query!$AK:$AK,"",,-1)</f>
        <v>8</v>
      </c>
      <c r="HE26" s="136" t="str">
        <f t="shared" ref="HE26:HE45" si="320">_xlfn.CONCAT($B26,"4 - SuccessServices Quality")</f>
        <v>Jim Lieblick4 - SuccessServices Quality</v>
      </c>
      <c r="HF26" s="136" t="str">
        <f>_xlfn.XLOOKUP(HE26,PROSPERDelta_Query!BK:BK,PROSPERDelta_Query!AX:AX,"",,-1)</f>
        <v/>
      </c>
      <c r="HG26" s="137">
        <f t="shared" ref="HG26:HG47" si="321">IFERROR(IF(HF26="", IF(HD26="", "", HD26), HF26)*1,"N/A")</f>
        <v>8</v>
      </c>
      <c r="HH26" s="137">
        <f>IF(IF(IF($C26="Christopher Lobo",_xlfn.XLOOKUP($B26,PROSPER_Lobo!$1:$1,PROSPER_Lobo!$58:$58,""),
IF($C26="Naren Baliga",_xlfn.XLOOKUP($B26,PROSPER_Baliga!$1:$1,PROSPER_Baliga!$58:$58,""),
IF($C26="Thorsten Huhn",_xlfn.XLOOKUP($B26,PROSPER_Huhn!$1:$1,PROSPER_Huhn!$58:$58,""),
IF($C26="Nick Hull",_xlfn.XLOOKUP($B26,PROSPER_Hull!$1:$1,PROSPER_Hull!$58:$58,""),
IF($C26="Monika Kotwani",_xlfn.XLOOKUP($B26,PROSPER_Kotwani!$1:$1,PROSPER_Kotwani!$58:$58,""),
IF($C26="Jonathan Wellner",_xlfn.XLOOKUP($B26,PROSPER_Wellner!$1:$1,PROSPER_Wellner!$58:$58,""),
IF($C26="Travis Harvey",_xlfn.XLOOKUP($B26,PROSPER_Harvey!$1:$1,PROSPER_Harvey!$58:$58,""),"")))))))="","",
IF($C26="Christopher Lobo",_xlfn.XLOOKUP($B26,PROSPER_Lobo!$1:$1,PROSPER_Lobo!$58:$58,""),
IF($C26="Naren Baliga",_xlfn.XLOOKUP($B26,PROSPER_Baliga!$1:$1,PROSPER_Baliga!$58:$58,""),
IF($C26="Thorsten Huhn",_xlfn.XLOOKUP($B26,PROSPER_Huhn!$1:$1,PROSPER_Huhn!$58:$58,""),
IF($C26="Nick Hull",_xlfn.XLOOKUP($B26,PROSPER_Hull!$1:$1,PROSPER_Hull!$58:$58,""),
IF($C26="Monika Kotwani",_xlfn.XLOOKUP($B26,PROSPER_Kotwani!$1:$1,PROSPER_Kotwani!$58:$58,""),
IF($C26="Jonathan Wellner",_xlfn.XLOOKUP($B26,PROSPER_Wellner!$1:$1,PROSPER_Wellner!$58:$58,""),
IF($C26="Travis Harvey",_xlfn.XLOOKUP($B26,PROSPER_Harvey!$1:$1,PROSPER_Harvey!$58:$58,""),""))))))))="","No Score",IF(IF($C26="Christopher Lobo",_xlfn.XLOOKUP($B26,PROSPER_Lobo!$1:$1,PROSPER_Lobo!$58:$58,""),
IF($C26="Naren Baliga",_xlfn.XLOOKUP($B26,PROSPER_Baliga!$1:$1,PROSPER_Baliga!$58:$58,""),
IF($C26="Thorsten Huhn",_xlfn.XLOOKUP($B26,PROSPER_Huhn!$1:$1,PROSPER_Huhn!$58:$58,""),
IF($C26="Nick Hull",_xlfn.XLOOKUP($B26,PROSPER_Hull!$1:$1,PROSPER_Hull!$58:$58,""),
IF($C26="Monika Kotwani",_xlfn.XLOOKUP($B26,PROSPER_Kotwani!$1:$1,PROSPER_Kotwani!$58:$58,""),
IF($C26="Jonathan Wellner",_xlfn.XLOOKUP($B26,PROSPER_Wellner!$1:$1,PROSPER_Wellner!$58:$58,""),
IF($C26="Travis Harvey",_xlfn.XLOOKUP($B26,PROSPER_Harvey!$1:$1,PROSPER_Harvey!$58:$58,""),"")))))))="","",
IF($C26="Christopher Lobo",_xlfn.XLOOKUP($B26,PROSPER_Lobo!$1:$1,PROSPER_Lobo!$58:$58,""),
IF($C26="Naren Baliga",_xlfn.XLOOKUP($B26,PROSPER_Baliga!$1:$1,PROSPER_Baliga!$58:$58,""),
IF($C26="Thorsten Huhn",_xlfn.XLOOKUP($B26,PROSPER_Huhn!$1:$1,PROSPER_Huhn!$58:$58,""),
IF($C26="Nick Hull",_xlfn.XLOOKUP($B26,PROSPER_Hull!$1:$1,PROSPER_Hull!$58:$58,""),
IF($C26="Monika Kotwani",_xlfn.XLOOKUP($B26,PROSPER_Kotwani!$1:$1,PROSPER_Kotwani!$58:$58,""),
IF($C26="Jonathan Wellner",_xlfn.XLOOKUP($B26,PROSPER_Wellner!$1:$1,PROSPER_Wellner!$58:$58,""),
IF($C26="Travis Harvey",_xlfn.XLOOKUP($B26,PROSPER_Harvey!$1:$1,PROSPER_Harvey!$58:$58,""),"")))))))))</f>
        <v>8</v>
      </c>
      <c r="HI26" s="138" t="str">
        <f>IF(IF(IF($C26="Christopher Lobo",_xlfn.XLOOKUP($B26,PROSPER_Lobo!$1:$1,PROSPER_Lobo!$59:$59,""),
IF($C26="Naren Baliga",_xlfn.XLOOKUP($B26,PROSPER_Baliga!$1:$1,PROSPER_Baliga!$59:$59,""),
IF($C26="Thorsten Huhn",_xlfn.XLOOKUP($B26,PROSPER_Huhn!$1:$1,PROSPER_Huhn!$59:$59,""),
IF($C26="Nick Hull",_xlfn.XLOOKUP($B26,PROSPER_Hull!$1:$1,PROSPER_Hull!$59:$59,""),
IF($C26="Monika Kotwani",_xlfn.XLOOKUP($B26,PROSPER_Kotwani!$1:$1,PROSPER_Kotwani!$59:$59,""),
IF($C26="Jonathan Wellner",_xlfn.XLOOKUP($B26,PROSPER_Wellner!$1:$1,PROSPER_Wellner!$59:$59,""),
IF($C26="Travis Harvey",_xlfn.XLOOKUP($B26,PROSPER_Harvey!$1:$1,PROSPER_Harvey!$59:$59,""),"")))))))="","",
IF($C26="Christopher Lobo",_xlfn.XLOOKUP($B26,PROSPER_Lobo!$1:$1,PROSPER_Lobo!$59:$59,""),
IF($C26="Naren Baliga",_xlfn.XLOOKUP($B26,PROSPER_Baliga!$1:$1,PROSPER_Baliga!$59:$59,""),
IF($C26="Thorsten Huhn",_xlfn.XLOOKUP($B26,PROSPER_Huhn!$1:$1,PROSPER_Huhn!$59:$59,""),
IF($C26="Nick Hull",_xlfn.XLOOKUP($B26,PROSPER_Hull!$1:$1,PROSPER_Hull!$59:$59,""),
IF($C26="Monika Kotwani",_xlfn.XLOOKUP($B26,PROSPER_Kotwani!$1:$1,PROSPER_Kotwani!$59:$59,""),
IF($C26="Jonathan Wellner",_xlfn.XLOOKUP($B26,PROSPER_Wellner!$1:$1,PROSPER_Wellner!$59:$59,""),
IF($C26="Travis Harvey",_xlfn.XLOOKUP($B26,PROSPER_Harvey!$1:$1,PROSPER_Harvey!$59:$59,""),""))))))))="","No Comment",IF(IF($C26="Christopher Lobo",_xlfn.XLOOKUP($B26,PROSPER_Lobo!$1:$1,PROSPER_Lobo!$59:$59,""),
IF($C26="Naren Baliga",_xlfn.XLOOKUP($B26,PROSPER_Baliga!$1:$1,PROSPER_Baliga!$59:$59,""),
IF($C26="Thorsten Huhn",_xlfn.XLOOKUP($B26,PROSPER_Huhn!$1:$1,PROSPER_Huhn!$59:$59,""),
IF($C26="Nick Hull",_xlfn.XLOOKUP($B26,PROSPER_Hull!$1:$1,PROSPER_Hull!$59:$59,""),
IF($C26="Monika Kotwani",_xlfn.XLOOKUP($B26,PROSPER_Kotwani!$1:$1,PROSPER_Kotwani!$59:$59,""),
IF($C26="Jonathan Wellner",_xlfn.XLOOKUP($B26,PROSPER_Wellner!$1:$1,PROSPER_Wellner!$59:$59,""),
IF($C26="Travis Harvey",_xlfn.XLOOKUP($B26,PROSPER_Harvey!$1:$1,PROSPER_Harvey!$59:$59,""),"")))))))="","",
IF($C26="Christopher Lobo",_xlfn.XLOOKUP($B26,PROSPER_Lobo!$1:$1,PROSPER_Lobo!$59:$59,""),
IF($C26="Naren Baliga",_xlfn.XLOOKUP($B26,PROSPER_Baliga!$1:$1,PROSPER_Baliga!$59:$59,""),
IF($C26="Thorsten Huhn",_xlfn.XLOOKUP($B26,PROSPER_Huhn!$1:$1,PROSPER_Huhn!$59:$59,""),
IF($C26="Nick Hull",_xlfn.XLOOKUP($B26,PROSPER_Hull!$1:$1,PROSPER_Hull!$59:$59,""),
IF($C26="Monika Kotwani",_xlfn.XLOOKUP($B26,PROSPER_Kotwani!$1:$1,PROSPER_Kotwani!$59:$59,""),
IF($C26="Jonathan Wellner",_xlfn.XLOOKUP($B26,PROSPER_Wellner!$1:$1,PROSPER_Wellner!$59:$59,""),
IF($C26="Travis Harvey",_xlfn.XLOOKUP($B26,PROSPER_Harvey!$1:$1,PROSPER_Harvey!$59:$59,""),"")))))))))</f>
        <v>No Comment</v>
      </c>
      <c r="HJ26" s="188">
        <f t="shared" ref="HJ26:HJ47" si="322">IFERROR(AVERAGE(HG26,HH26),"N/A")</f>
        <v>8</v>
      </c>
      <c r="HK26" s="135" t="str">
        <f>_xlfn.XLOOKUP(B26,PROSPERInitial_Query!$E:$E,PROSPERInitial_Query!$AL:$AL,"",,-1)</f>
        <v>8</v>
      </c>
      <c r="HL26" s="136" t="str">
        <f t="shared" ref="HL26:HL45" si="323">_xlfn.CONCAT($B26,"4 - SuccessEscalation Management")</f>
        <v>Jim Lieblick4 - SuccessEscalation Management</v>
      </c>
      <c r="HM26" s="136" t="str">
        <f>_xlfn.XLOOKUP(HL26,PROSPERDelta_Query!BK:BK,PROSPERDelta_Query!AY:AY,"",,-1)</f>
        <v/>
      </c>
      <c r="HN26" s="137">
        <f t="shared" ref="HN26:HN47" si="324">IFERROR(IF(HM26="", IF(HK26="", "", HK26), HM26)*1,"N/A")</f>
        <v>8</v>
      </c>
      <c r="HO26" s="137">
        <f>IF(IF(IF($C26="Christopher Lobo",_xlfn.XLOOKUP($B26,PROSPER_Lobo!$1:$1,PROSPER_Lobo!$60:$60,""),
IF($C26="Naren Baliga",_xlfn.XLOOKUP($B26,PROSPER_Baliga!$1:$1,PROSPER_Baliga!$60:$60,""),
IF($C26="Thorsten Huhn",_xlfn.XLOOKUP($B26,PROSPER_Huhn!$1:$1,PROSPER_Huhn!$60:$60,""),
IF($C26="Nick Hull",_xlfn.XLOOKUP($B26,PROSPER_Hull!$1:$1,PROSPER_Hull!$60:$60,""),
IF($C26="Monika Kotwani",_xlfn.XLOOKUP($B26,PROSPER_Kotwani!$1:$1,PROSPER_Kotwani!$60:$60,""),
IF($C26="Jonathan Wellner",_xlfn.XLOOKUP($B26,PROSPER_Wellner!$1:$1,PROSPER_Wellner!$60:$60,""),
IF($C26="Travis Harvey",_xlfn.XLOOKUP($B26,PROSPER_Harvey!$1:$1,PROSPER_Harvey!$60:$60,""),"")))))))="","",
IF($C26="Christopher Lobo",_xlfn.XLOOKUP($B26,PROSPER_Lobo!$1:$1,PROSPER_Lobo!$60:$60,""),
IF($C26="Naren Baliga",_xlfn.XLOOKUP($B26,PROSPER_Baliga!$1:$1,PROSPER_Baliga!$60:$60,""),
IF($C26="Thorsten Huhn",_xlfn.XLOOKUP($B26,PROSPER_Huhn!$1:$1,PROSPER_Huhn!$60:$60,""),
IF($C26="Nick Hull",_xlfn.XLOOKUP($B26,PROSPER_Hull!$1:$1,PROSPER_Hull!$60:$60,""),
IF($C26="Monika Kotwani",_xlfn.XLOOKUP($B26,PROSPER_Kotwani!$1:$1,PROSPER_Kotwani!$60:$60,""),
IF($C26="Jonathan Wellner",_xlfn.XLOOKUP($B26,PROSPER_Wellner!$1:$1,PROSPER_Wellner!$60:$60,""),
IF($C26="Travis Harvey",_xlfn.XLOOKUP($B26,PROSPER_Harvey!$1:$1,PROSPER_Harvey!$60:$60,""),""))))))))="","No Score",IF(IF($C26="Christopher Lobo",_xlfn.XLOOKUP($B26,PROSPER_Lobo!$1:$1,PROSPER_Lobo!$60:$60,""),
IF($C26="Naren Baliga",_xlfn.XLOOKUP($B26,PROSPER_Baliga!$1:$1,PROSPER_Baliga!$60:$60,""),
IF($C26="Thorsten Huhn",_xlfn.XLOOKUP($B26,PROSPER_Huhn!$1:$1,PROSPER_Huhn!$60:$60,""),
IF($C26="Nick Hull",_xlfn.XLOOKUP($B26,PROSPER_Hull!$1:$1,PROSPER_Hull!$60:$60,""),
IF($C26="Monika Kotwani",_xlfn.XLOOKUP($B26,PROSPER_Kotwani!$1:$1,PROSPER_Kotwani!$60:$60,""),
IF($C26="Jonathan Wellner",_xlfn.XLOOKUP($B26,PROSPER_Wellner!$1:$1,PROSPER_Wellner!$60:$60,""),
IF($C26="Travis Harvey",_xlfn.XLOOKUP($B26,PROSPER_Harvey!$1:$1,PROSPER_Harvey!$60:$60,""),"")))))))="","",
IF($C26="Christopher Lobo",_xlfn.XLOOKUP($B26,PROSPER_Lobo!$1:$1,PROSPER_Lobo!$60:$60,""),
IF($C26="Naren Baliga",_xlfn.XLOOKUP($B26,PROSPER_Baliga!$1:$1,PROSPER_Baliga!$60:$60,""),
IF($C26="Thorsten Huhn",_xlfn.XLOOKUP($B26,PROSPER_Huhn!$1:$1,PROSPER_Huhn!$60:$60,""),
IF($C26="Nick Hull",_xlfn.XLOOKUP($B26,PROSPER_Hull!$1:$1,PROSPER_Hull!$60:$60,""),
IF($C26="Monika Kotwani",_xlfn.XLOOKUP($B26,PROSPER_Kotwani!$1:$1,PROSPER_Kotwani!$60:$60,""),
IF($C26="Jonathan Wellner",_xlfn.XLOOKUP($B26,PROSPER_Wellner!$1:$1,PROSPER_Wellner!$60:$60,""),
IF($C26="Travis Harvey",_xlfn.XLOOKUP($B26,PROSPER_Harvey!$1:$1,PROSPER_Harvey!$60:$60,""),"")))))))))</f>
        <v>9</v>
      </c>
      <c r="HP26" s="138" t="str">
        <f>IF(IF(IF($C26="Christopher Lobo",_xlfn.XLOOKUP($B26,PROSPER_Lobo!$1:$1,PROSPER_Lobo!$61:$61,""),
IF($C26="Naren Baliga",_xlfn.XLOOKUP($B26,PROSPER_Baliga!$1:$1,PROSPER_Baliga!$61:$61,""),
IF($C26="Thorsten Huhn",_xlfn.XLOOKUP($B26,PROSPER_Huhn!$1:$1,PROSPER_Huhn!$61:$61,""),
IF($C26="Nick Hull",_xlfn.XLOOKUP($B26,PROSPER_Hull!$1:$1,PROSPER_Hull!$61:$61,""),
IF($C26="Monika Kotwani",_xlfn.XLOOKUP($B26,PROSPER_Kotwani!$1:$1,PROSPER_Kotwani!$61:$61,""),
IF($C26="Jonathan Wellner",_xlfn.XLOOKUP($B26,PROSPER_Wellner!$1:$1,PROSPER_Wellner!$61:$61,""),
IF($C26="Travis Harvey",_xlfn.XLOOKUP($B26,PROSPER_Harvey!$1:$1,PROSPER_Harvey!$61:$61,""),"")))))))="","",
IF($C26="Christopher Lobo",_xlfn.XLOOKUP($B26,PROSPER_Lobo!$1:$1,PROSPER_Lobo!$61:$61,""),
IF($C26="Naren Baliga",_xlfn.XLOOKUP($B26,PROSPER_Baliga!$1:$1,PROSPER_Baliga!$61:$61,""),
IF($C26="Thorsten Huhn",_xlfn.XLOOKUP($B26,PROSPER_Huhn!$1:$1,PROSPER_Huhn!$61:$61,""),
IF($C26="Nick Hull",_xlfn.XLOOKUP($B26,PROSPER_Hull!$1:$1,PROSPER_Hull!$61:$61,""),
IF($C26="Monika Kotwani",_xlfn.XLOOKUP($B26,PROSPER_Kotwani!$1:$1,PROSPER_Kotwani!$61:$61,""),
IF($C26="Jonathan Wellner",_xlfn.XLOOKUP($B26,PROSPER_Wellner!$1:$1,PROSPER_Wellner!$61:$61,""),
IF($C26="Travis Harvey",_xlfn.XLOOKUP($B26,PROSPER_Harvey!$1:$1,PROSPER_Harvey!$61:$61,""),""))))))))="","No Comment",IF(IF($C26="Christopher Lobo",_xlfn.XLOOKUP($B26,PROSPER_Lobo!$1:$1,PROSPER_Lobo!$61:$61,""),
IF($C26="Naren Baliga",_xlfn.XLOOKUP($B26,PROSPER_Baliga!$1:$1,PROSPER_Baliga!$61:$61,""),
IF($C26="Thorsten Huhn",_xlfn.XLOOKUP($B26,PROSPER_Huhn!$1:$1,PROSPER_Huhn!$61:$61,""),
IF($C26="Nick Hull",_xlfn.XLOOKUP($B26,PROSPER_Hull!$1:$1,PROSPER_Hull!$61:$61,""),
IF($C26="Monika Kotwani",_xlfn.XLOOKUP($B26,PROSPER_Kotwani!$1:$1,PROSPER_Kotwani!$61:$61,""),
IF($C26="Jonathan Wellner",_xlfn.XLOOKUP($B26,PROSPER_Wellner!$1:$1,PROSPER_Wellner!$61:$61,""),
IF($C26="Travis Harvey",_xlfn.XLOOKUP($B26,PROSPER_Harvey!$1:$1,PROSPER_Harvey!$61:$61,""),"")))))))="","",
IF($C26="Christopher Lobo",_xlfn.XLOOKUP($B26,PROSPER_Lobo!$1:$1,PROSPER_Lobo!$61:$61,""),
IF($C26="Naren Baliga",_xlfn.XLOOKUP($B26,PROSPER_Baliga!$1:$1,PROSPER_Baliga!$61:$61,""),
IF($C26="Thorsten Huhn",_xlfn.XLOOKUP($B26,PROSPER_Huhn!$1:$1,PROSPER_Huhn!$61:$61,""),
IF($C26="Nick Hull",_xlfn.XLOOKUP($B26,PROSPER_Hull!$1:$1,PROSPER_Hull!$61:$61,""),
IF($C26="Monika Kotwani",_xlfn.XLOOKUP($B26,PROSPER_Kotwani!$1:$1,PROSPER_Kotwani!$61:$61,""),
IF($C26="Jonathan Wellner",_xlfn.XLOOKUP($B26,PROSPER_Wellner!$1:$1,PROSPER_Wellner!$61:$61,""),
IF($C26="Travis Harvey",_xlfn.XLOOKUP($B26,PROSPER_Harvey!$1:$1,PROSPER_Harvey!$61:$61,""),"")))))))))</f>
        <v>Plenty of lessons learned from recent escalations</v>
      </c>
      <c r="HQ26" s="188">
        <f t="shared" ref="HQ26:HQ47" si="325">IFERROR(AVERAGE(HN26,HO26),"N/A")</f>
        <v>8.5</v>
      </c>
      <c r="HR26" s="135" t="str">
        <f>_xlfn.XLOOKUP(B26,PROSPERInitial_Query!$E:$E,PROSPERInitial_Query!$AM:$AM,"",,-1)</f>
        <v>7</v>
      </c>
      <c r="HS26" s="136" t="str">
        <f t="shared" ref="HS26:HS45" si="326">_xlfn.CONCAT($B26,"4 - SuccessExpanding / Renewing the Business")</f>
        <v>Jim Lieblick4 - SuccessExpanding / Renewing the Business</v>
      </c>
      <c r="HT26" s="136" t="str">
        <f>_xlfn.XLOOKUP(HS26,PROSPERDelta_Query!BK:BK,PROSPERDelta_Query!AZ:AZ,"",,-1)</f>
        <v/>
      </c>
      <c r="HU26" s="137">
        <f t="shared" ref="HU26:HU47" si="327">IFERROR(IF(HT26="", IF(HR26="", "", HR26), HT26)*1,"N/A")</f>
        <v>7</v>
      </c>
      <c r="HV26" s="137">
        <f>IF(IF(IF($C26="Christopher Lobo",_xlfn.XLOOKUP($B26,PROSPER_Lobo!$1:$1,PROSPER_Lobo!$62:$62,""),
IF($C26="Naren Baliga",_xlfn.XLOOKUP($B26,PROSPER_Baliga!$1:$1,PROSPER_Baliga!$62:$62,""),
IF($C26="Thorsten Huhn",_xlfn.XLOOKUP($B26,PROSPER_Huhn!$1:$1,PROSPER_Huhn!$62:$62,""),
IF($C26="Nick Hull",_xlfn.XLOOKUP($B26,PROSPER_Hull!$1:$1,PROSPER_Hull!$62:$62,""),
IF($C26="Monika Kotwani",_xlfn.XLOOKUP($B26,PROSPER_Kotwani!$1:$1,PROSPER_Kotwani!$62:$62,""),
IF($C26="Jonathan Wellner",_xlfn.XLOOKUP($B26,PROSPER_Wellner!$1:$1,PROSPER_Wellner!$62:$62,""),
IF($C26="Travis Harvey",_xlfn.XLOOKUP($B26,PROSPER_Harvey!$1:$1,PROSPER_Harvey!$62:$62,""),"")))))))="","",
IF($C26="Christopher Lobo",_xlfn.XLOOKUP($B26,PROSPER_Lobo!$1:$1,PROSPER_Lobo!$62:$62,""),
IF($C26="Naren Baliga",_xlfn.XLOOKUP($B26,PROSPER_Baliga!$1:$1,PROSPER_Baliga!$62:$62,""),
IF($C26="Thorsten Huhn",_xlfn.XLOOKUP($B26,PROSPER_Huhn!$1:$1,PROSPER_Huhn!$62:$62,""),
IF($C26="Nick Hull",_xlfn.XLOOKUP($B26,PROSPER_Hull!$1:$1,PROSPER_Hull!$62:$62,""),
IF($C26="Monika Kotwani",_xlfn.XLOOKUP($B26,PROSPER_Kotwani!$1:$1,PROSPER_Kotwani!$62:$62,""),
IF($C26="Jonathan Wellner",_xlfn.XLOOKUP($B26,PROSPER_Wellner!$1:$1,PROSPER_Wellner!$62:$62,""),
IF($C26="Travis Harvey",_xlfn.XLOOKUP($B26,PROSPER_Harvey!$1:$1,PROSPER_Harvey!$62:$62,""),""))))))))="","No Score",IF(IF($C26="Christopher Lobo",_xlfn.XLOOKUP($B26,PROSPER_Lobo!$1:$1,PROSPER_Lobo!$62:$62,""),
IF($C26="Naren Baliga",_xlfn.XLOOKUP($B26,PROSPER_Baliga!$1:$1,PROSPER_Baliga!$62:$62,""),
IF($C26="Thorsten Huhn",_xlfn.XLOOKUP($B26,PROSPER_Huhn!$1:$1,PROSPER_Huhn!$62:$62,""),
IF($C26="Nick Hull",_xlfn.XLOOKUP($B26,PROSPER_Hull!$1:$1,PROSPER_Hull!$62:$62,""),
IF($C26="Monika Kotwani",_xlfn.XLOOKUP($B26,PROSPER_Kotwani!$1:$1,PROSPER_Kotwani!$62:$62,""),
IF($C26="Jonathan Wellner",_xlfn.XLOOKUP($B26,PROSPER_Wellner!$1:$1,PROSPER_Wellner!$62:$62,""),
IF($C26="Travis Harvey",_xlfn.XLOOKUP($B26,PROSPER_Harvey!$1:$1,PROSPER_Harvey!$62:$62,""),"")))))))="","",
IF($C26="Christopher Lobo",_xlfn.XLOOKUP($B26,PROSPER_Lobo!$1:$1,PROSPER_Lobo!$62:$62,""),
IF($C26="Naren Baliga",_xlfn.XLOOKUP($B26,PROSPER_Baliga!$1:$1,PROSPER_Baliga!$62:$62,""),
IF($C26="Thorsten Huhn",_xlfn.XLOOKUP($B26,PROSPER_Huhn!$1:$1,PROSPER_Huhn!$62:$62,""),
IF($C26="Nick Hull",_xlfn.XLOOKUP($B26,PROSPER_Hull!$1:$1,PROSPER_Hull!$62:$62,""),
IF($C26="Monika Kotwani",_xlfn.XLOOKUP($B26,PROSPER_Kotwani!$1:$1,PROSPER_Kotwani!$62:$62,""),
IF($C26="Jonathan Wellner",_xlfn.XLOOKUP($B26,PROSPER_Wellner!$1:$1,PROSPER_Wellner!$62:$62,""),
IF($C26="Travis Harvey",_xlfn.XLOOKUP($B26,PROSPER_Harvey!$1:$1,PROSPER_Harvey!$62:$62,""),"")))))))))</f>
        <v>8</v>
      </c>
      <c r="HW26" s="138" t="str">
        <f>IF(IF(IF($C26="Christopher Lobo",_xlfn.XLOOKUP($B26,PROSPER_Lobo!$1:$1,PROSPER_Lobo!$63:$63,""),
IF($C26="Naren Baliga",_xlfn.XLOOKUP($B26,PROSPER_Baliga!$1:$1,PROSPER_Baliga!$63:$63,""),
IF($C26="Thorsten Huhn",_xlfn.XLOOKUP($B26,PROSPER_Huhn!$1:$1,PROSPER_Huhn!$63:$63,""),
IF($C26="Nick Hull",_xlfn.XLOOKUP($B26,PROSPER_Hull!$1:$1,PROSPER_Hull!$63:$63,""),
IF($C26="Monika Kotwani",_xlfn.XLOOKUP($B26,PROSPER_Kotwani!$1:$1,PROSPER_Kotwani!$63:$63,""),
IF($C26="Jonathan Wellner",_xlfn.XLOOKUP($B26,PROSPER_Wellner!$1:$1,PROSPER_Wellner!$63:$63,""),
IF($C26="Travis Harvey",_xlfn.XLOOKUP($B26,PROSPER_Harvey!$1:$1,PROSPER_Harvey!$63:$63,""),"")))))))="","",
IF($C26="Christopher Lobo",_xlfn.XLOOKUP($B26,PROSPER_Lobo!$1:$1,PROSPER_Lobo!$63:$63,""),
IF($C26="Naren Baliga",_xlfn.XLOOKUP($B26,PROSPER_Baliga!$1:$1,PROSPER_Baliga!$63:$63,""),
IF($C26="Thorsten Huhn",_xlfn.XLOOKUP($B26,PROSPER_Huhn!$1:$1,PROSPER_Huhn!$63:$63,""),
IF($C26="Nick Hull",_xlfn.XLOOKUP($B26,PROSPER_Hull!$1:$1,PROSPER_Hull!$63:$63,""),
IF($C26="Monika Kotwani",_xlfn.XLOOKUP($B26,PROSPER_Kotwani!$1:$1,PROSPER_Kotwani!$63:$63,""),
IF($C26="Jonathan Wellner",_xlfn.XLOOKUP($B26,PROSPER_Wellner!$1:$1,PROSPER_Wellner!$63:$63,""),
IF($C26="Travis Harvey",_xlfn.XLOOKUP($B26,PROSPER_Harvey!$1:$1,PROSPER_Harvey!$63:$63,""),""))))))))="","No Comment",IF(IF($C26="Christopher Lobo",_xlfn.XLOOKUP($B26,PROSPER_Lobo!$1:$1,PROSPER_Lobo!$63:$63,""),
IF($C26="Naren Baliga",_xlfn.XLOOKUP($B26,PROSPER_Baliga!$1:$1,PROSPER_Baliga!$63:$63,""),
IF($C26="Thorsten Huhn",_xlfn.XLOOKUP($B26,PROSPER_Huhn!$1:$1,PROSPER_Huhn!$63:$63,""),
IF($C26="Nick Hull",_xlfn.XLOOKUP($B26,PROSPER_Hull!$1:$1,PROSPER_Hull!$63:$63,""),
IF($C26="Monika Kotwani",_xlfn.XLOOKUP($B26,PROSPER_Kotwani!$1:$1,PROSPER_Kotwani!$63:$63,""),
IF($C26="Jonathan Wellner",_xlfn.XLOOKUP($B26,PROSPER_Wellner!$1:$1,PROSPER_Wellner!$63:$63,""),
IF($C26="Travis Harvey",_xlfn.XLOOKUP($B26,PROSPER_Harvey!$1:$1,PROSPER_Harvey!$63:$63,""),"")))))))="","",
IF($C26="Christopher Lobo",_xlfn.XLOOKUP($B26,PROSPER_Lobo!$1:$1,PROSPER_Lobo!$63:$63,""),
IF($C26="Naren Baliga",_xlfn.XLOOKUP($B26,PROSPER_Baliga!$1:$1,PROSPER_Baliga!$63:$63,""),
IF($C26="Thorsten Huhn",_xlfn.XLOOKUP($B26,PROSPER_Huhn!$1:$1,PROSPER_Huhn!$63:$63,""),
IF($C26="Nick Hull",_xlfn.XLOOKUP($B26,PROSPER_Hull!$1:$1,PROSPER_Hull!$63:$63,""),
IF($C26="Monika Kotwani",_xlfn.XLOOKUP($B26,PROSPER_Kotwani!$1:$1,PROSPER_Kotwani!$63:$63,""),
IF($C26="Jonathan Wellner",_xlfn.XLOOKUP($B26,PROSPER_Wellner!$1:$1,PROSPER_Wellner!$63:$63,""),
IF($C26="Travis Harvey",_xlfn.XLOOKUP($B26,PROSPER_Harvey!$1:$1,PROSPER_Harvey!$63:$63,""),"")))))))))</f>
        <v>No Comment</v>
      </c>
      <c r="HX26" s="188">
        <f t="shared" ref="HX26:HX47" si="328">IFERROR(AVERAGE(HU26,HV26),"N/A")</f>
        <v>7.5</v>
      </c>
      <c r="HY26" s="135" t="str">
        <f>_xlfn.XLOOKUP(B26,PROSPERInitial_Query!$E:$E,PROSPERInitial_Query!$AN:$AN,"",,-1)</f>
        <v>8</v>
      </c>
      <c r="HZ26" s="136" t="str">
        <f t="shared" ref="HZ26:HZ45" si="329">_xlfn.CONCAT($B26,"4 - SuccessPre-Sales Participation")</f>
        <v>Jim Lieblick4 - SuccessPre-Sales Participation</v>
      </c>
      <c r="IA26" s="136" t="str">
        <f>_xlfn.XLOOKUP(HZ26,PROSPERDelta_Query!BK:BK,PROSPERDelta_Query!BA:BA,"",,-1)</f>
        <v/>
      </c>
      <c r="IB26" s="137">
        <f t="shared" ref="IB26:IB47" si="330">IFERROR(IF(IA26="", IF(HY26="", "", HY26), IA26)*1,"N/A")</f>
        <v>8</v>
      </c>
      <c r="IC26" s="137">
        <f>IF(IF(IF($C26="Christopher Lobo",_xlfn.XLOOKUP($B26,PROSPER_Lobo!$1:$1,PROSPER_Lobo!$64:$64,""),
IF($C26="Naren Baliga",_xlfn.XLOOKUP($B26,PROSPER_Baliga!$1:$1,PROSPER_Baliga!$64:$64,""),
IF($C26="Thorsten Huhn",_xlfn.XLOOKUP($B26,PROSPER_Huhn!$1:$1,PROSPER_Huhn!$64:$64,""),
IF($C26="Nick Hull",_xlfn.XLOOKUP($B26,PROSPER_Hull!$1:$1,PROSPER_Hull!$64:$64,""),
IF($C26="Monika Kotwani",_xlfn.XLOOKUP($B26,PROSPER_Kotwani!$1:$1,PROSPER_Kotwani!$64:$64,""),
IF($C26="Jonathan Wellner",_xlfn.XLOOKUP($B26,PROSPER_Wellner!$1:$1,PROSPER_Wellner!$64:$64,""),
IF($C26="Travis Harvey",_xlfn.XLOOKUP($B26,PROSPER_Harvey!$1:$1,PROSPER_Harvey!$64:$64,""),"")))))))="","",
IF($C26="Christopher Lobo",_xlfn.XLOOKUP($B26,PROSPER_Lobo!$1:$1,PROSPER_Lobo!$64:$64,""),
IF($C26="Naren Baliga",_xlfn.XLOOKUP($B26,PROSPER_Baliga!$1:$1,PROSPER_Baliga!$64:$64,""),
IF($C26="Thorsten Huhn",_xlfn.XLOOKUP($B26,PROSPER_Huhn!$1:$1,PROSPER_Huhn!$64:$64,""),
IF($C26="Nick Hull",_xlfn.XLOOKUP($B26,PROSPER_Hull!$1:$1,PROSPER_Hull!$64:$64,""),
IF($C26="Monika Kotwani",_xlfn.XLOOKUP($B26,PROSPER_Kotwani!$1:$1,PROSPER_Kotwani!$64:$64,""),
IF($C26="Jonathan Wellner",_xlfn.XLOOKUP($B26,PROSPER_Wellner!$1:$1,PROSPER_Wellner!$64:$64,""),
IF($C26="Travis Harvey",_xlfn.XLOOKUP($B26,PROSPER_Harvey!$1:$1,PROSPER_Harvey!$64:$64,""),""))))))))="","No Score",IF(IF($C26="Christopher Lobo",_xlfn.XLOOKUP($B26,PROSPER_Lobo!$1:$1,PROSPER_Lobo!$64:$64,""),
IF($C26="Naren Baliga",_xlfn.XLOOKUP($B26,PROSPER_Baliga!$1:$1,PROSPER_Baliga!$64:$64,""),
IF($C26="Thorsten Huhn",_xlfn.XLOOKUP($B26,PROSPER_Huhn!$1:$1,PROSPER_Huhn!$64:$64,""),
IF($C26="Nick Hull",_xlfn.XLOOKUP($B26,PROSPER_Hull!$1:$1,PROSPER_Hull!$64:$64,""),
IF($C26="Monika Kotwani",_xlfn.XLOOKUP($B26,PROSPER_Kotwani!$1:$1,PROSPER_Kotwani!$64:$64,""),
IF($C26="Jonathan Wellner",_xlfn.XLOOKUP($B26,PROSPER_Wellner!$1:$1,PROSPER_Wellner!$64:$64,""),
IF($C26="Travis Harvey",_xlfn.XLOOKUP($B26,PROSPER_Harvey!$1:$1,PROSPER_Harvey!$64:$64,""),"")))))))="","",
IF($C26="Christopher Lobo",_xlfn.XLOOKUP($B26,PROSPER_Lobo!$1:$1,PROSPER_Lobo!$64:$64,""),
IF($C26="Naren Baliga",_xlfn.XLOOKUP($B26,PROSPER_Baliga!$1:$1,PROSPER_Baliga!$64:$64,""),
IF($C26="Thorsten Huhn",_xlfn.XLOOKUP($B26,PROSPER_Huhn!$1:$1,PROSPER_Huhn!$64:$64,""),
IF($C26="Nick Hull",_xlfn.XLOOKUP($B26,PROSPER_Hull!$1:$1,PROSPER_Hull!$64:$64,""),
IF($C26="Monika Kotwani",_xlfn.XLOOKUP($B26,PROSPER_Kotwani!$1:$1,PROSPER_Kotwani!$64:$64,""),
IF($C26="Jonathan Wellner",_xlfn.XLOOKUP($B26,PROSPER_Wellner!$1:$1,PROSPER_Wellner!$64:$64,""),
IF($C26="Travis Harvey",_xlfn.XLOOKUP($B26,PROSPER_Harvey!$1:$1,PROSPER_Harvey!$64:$64,""),"")))))))))</f>
        <v>8</v>
      </c>
      <c r="ID26" s="138" t="str">
        <f>IF(IF(IF($C26="Christopher Lobo",_xlfn.XLOOKUP($B26,PROSPER_Lobo!$1:$1,PROSPER_Lobo!$65:$65,""),
IF($C26="Naren Baliga",_xlfn.XLOOKUP($B26,PROSPER_Baliga!$1:$1,PROSPER_Baliga!$65:$65,""),
IF($C26="Thorsten Huhn",_xlfn.XLOOKUP($B26,PROSPER_Huhn!$1:$1,PROSPER_Huhn!$65:$65,""),
IF($C26="Nick Hull",_xlfn.XLOOKUP($B26,PROSPER_Hull!$1:$1,PROSPER_Hull!$65:$65,""),
IF($C26="Monika Kotwani",_xlfn.XLOOKUP($B26,PROSPER_Kotwani!$1:$1,PROSPER_Kotwani!$65:$65,""),
IF($C26="Jonathan Wellner",_xlfn.XLOOKUP($B26,PROSPER_Wellner!$1:$1,PROSPER_Wellner!$65:$65,""),
IF($C26="Travis Harvey",_xlfn.XLOOKUP($B26,PROSPER_Harvey!$1:$1,PROSPER_Harvey!$65:$65,""),"")))))))="","",
IF($C26="Christopher Lobo",_xlfn.XLOOKUP($B26,PROSPER_Lobo!$1:$1,PROSPER_Lobo!$65:$65,""),
IF($C26="Naren Baliga",_xlfn.XLOOKUP($B26,PROSPER_Baliga!$1:$1,PROSPER_Baliga!$65:$65,""),
IF($C26="Thorsten Huhn",_xlfn.XLOOKUP($B26,PROSPER_Huhn!$1:$1,PROSPER_Huhn!$65:$65,""),
IF($C26="Nick Hull",_xlfn.XLOOKUP($B26,PROSPER_Hull!$1:$1,PROSPER_Hull!$65:$65,""),
IF($C26="Monika Kotwani",_xlfn.XLOOKUP($B26,PROSPER_Kotwani!$1:$1,PROSPER_Kotwani!$65:$65,""),
IF($C26="Jonathan Wellner",_xlfn.XLOOKUP($B26,PROSPER_Wellner!$1:$1,PROSPER_Wellner!$65:$65,""),
IF($C26="Travis Harvey",_xlfn.XLOOKUP($B26,PROSPER_Harvey!$1:$1,PROSPER_Harvey!$65:$65,""),""))))))))="","No Comment",IF(IF($C26="Christopher Lobo",_xlfn.XLOOKUP($B26,PROSPER_Lobo!$1:$1,PROSPER_Lobo!$65:$65,""),
IF($C26="Naren Baliga",_xlfn.XLOOKUP($B26,PROSPER_Baliga!$1:$1,PROSPER_Baliga!$65:$65,""),
IF($C26="Thorsten Huhn",_xlfn.XLOOKUP($B26,PROSPER_Huhn!$1:$1,PROSPER_Huhn!$65:$65,""),
IF($C26="Nick Hull",_xlfn.XLOOKUP($B26,PROSPER_Hull!$1:$1,PROSPER_Hull!$65:$65,""),
IF($C26="Monika Kotwani",_xlfn.XLOOKUP($B26,PROSPER_Kotwani!$1:$1,PROSPER_Kotwani!$65:$65,""),
IF($C26="Jonathan Wellner",_xlfn.XLOOKUP($B26,PROSPER_Wellner!$1:$1,PROSPER_Wellner!$65:$65,""),
IF($C26="Travis Harvey",_xlfn.XLOOKUP($B26,PROSPER_Harvey!$1:$1,PROSPER_Harvey!$65:$65,""),"")))))))="","",
IF($C26="Christopher Lobo",_xlfn.XLOOKUP($B26,PROSPER_Lobo!$1:$1,PROSPER_Lobo!$65:$65,""),
IF($C26="Naren Baliga",_xlfn.XLOOKUP($B26,PROSPER_Baliga!$1:$1,PROSPER_Baliga!$65:$65,""),
IF($C26="Thorsten Huhn",_xlfn.XLOOKUP($B26,PROSPER_Huhn!$1:$1,PROSPER_Huhn!$65:$65,""),
IF($C26="Nick Hull",_xlfn.XLOOKUP($B26,PROSPER_Hull!$1:$1,PROSPER_Hull!$65:$65,""),
IF($C26="Monika Kotwani",_xlfn.XLOOKUP($B26,PROSPER_Kotwani!$1:$1,PROSPER_Kotwani!$65:$65,""),
IF($C26="Jonathan Wellner",_xlfn.XLOOKUP($B26,PROSPER_Wellner!$1:$1,PROSPER_Wellner!$65:$65,""),
IF($C26="Travis Harvey",_xlfn.XLOOKUP($B26,PROSPER_Harvey!$1:$1,PROSPER_Harvey!$65:$65,""),"")))))))))</f>
        <v>No Comment</v>
      </c>
      <c r="IE26" s="188">
        <f t="shared" ref="IE26:IE47" si="331">IFERROR(AVERAGE(IB26,IC26),"N/A")</f>
        <v>8</v>
      </c>
      <c r="IF26" s="135" t="str">
        <f>_xlfn.XLOOKUP(B26,PROSPERInitial_Query!$E:$E,PROSPERInitial_Query!$AO:$AO,"",,-1)</f>
        <v>8</v>
      </c>
      <c r="IG26" s="136" t="str">
        <f t="shared" si="106"/>
        <v>Jim Lieblick4 - SuccessP&amp;L Management</v>
      </c>
      <c r="IH26" s="136" t="str">
        <f>_xlfn.XLOOKUP(IG26,PROSPERDelta_Query!BK:BK,PROSPERDelta_Query!BB:BB,"",,-1)</f>
        <v/>
      </c>
      <c r="II26" s="137">
        <f t="shared" ref="II26:II47" si="332">IFERROR(IF(IH26="", IF(IF26="", "", IF26), IH26)*1,"N/A")</f>
        <v>8</v>
      </c>
      <c r="IJ26" s="137">
        <f>IF(IF(IF($C26="Christopher Lobo",_xlfn.XLOOKUP($B26,PROSPER_Lobo!$1:$1,PROSPER_Lobo!$66:$66,""),
IF($C26="Naren Baliga",_xlfn.XLOOKUP($B26,PROSPER_Baliga!$1:$1,PROSPER_Baliga!$66:$66,""),
IF($C26="Thorsten Huhn",_xlfn.XLOOKUP($B26,PROSPER_Huhn!$1:$1,PROSPER_Huhn!$66:$66,""),
IF($C26="Nick Hull",_xlfn.XLOOKUP($B26,PROSPER_Hull!$1:$1,PROSPER_Hull!$66:$66,""),
IF($C26="Monika Kotwani",_xlfn.XLOOKUP($B26,PROSPER_Kotwani!$1:$1,PROSPER_Kotwani!$66:$66,""),
IF($C26="Jonathan Wellner",_xlfn.XLOOKUP($B26,PROSPER_Wellner!$1:$1,PROSPER_Wellner!$66:$66,""),
IF($C26="Travis Harvey",_xlfn.XLOOKUP($B26,PROSPER_Harvey!$1:$1,PROSPER_Harvey!$66:$66,""),"")))))))="","",
IF($C26="Christopher Lobo",_xlfn.XLOOKUP($B26,PROSPER_Lobo!$1:$1,PROSPER_Lobo!$66:$66,""),
IF($C26="Naren Baliga",_xlfn.XLOOKUP($B26,PROSPER_Baliga!$1:$1,PROSPER_Baliga!$66:$66,""),
IF($C26="Thorsten Huhn",_xlfn.XLOOKUP($B26,PROSPER_Huhn!$1:$1,PROSPER_Huhn!$66:$66,""),
IF($C26="Nick Hull",_xlfn.XLOOKUP($B26,PROSPER_Hull!$1:$1,PROSPER_Hull!$66:$66,""),
IF($C26="Monika Kotwani",_xlfn.XLOOKUP($B26,PROSPER_Kotwani!$1:$1,PROSPER_Kotwani!$66:$66,""),
IF($C26="Jonathan Wellner",_xlfn.XLOOKUP($B26,PROSPER_Wellner!$1:$1,PROSPER_Wellner!$66:$66,""),
IF($C26="Travis Harvey",_xlfn.XLOOKUP($B26,PROSPER_Harvey!$1:$1,PROSPER_Harvey!$66:$66,""),""))))))))="","No Score",IF(IF($C26="Christopher Lobo",_xlfn.XLOOKUP($B26,PROSPER_Lobo!$1:$1,PROSPER_Lobo!$66:$66,""),
IF($C26="Naren Baliga",_xlfn.XLOOKUP($B26,PROSPER_Baliga!$1:$1,PROSPER_Baliga!$66:$66,""),
IF($C26="Thorsten Huhn",_xlfn.XLOOKUP($B26,PROSPER_Huhn!$1:$1,PROSPER_Huhn!$66:$66,""),
IF($C26="Nick Hull",_xlfn.XLOOKUP($B26,PROSPER_Hull!$1:$1,PROSPER_Hull!$66:$66,""),
IF($C26="Monika Kotwani",_xlfn.XLOOKUP($B26,PROSPER_Kotwani!$1:$1,PROSPER_Kotwani!$66:$66,""),
IF($C26="Jonathan Wellner",_xlfn.XLOOKUP($B26,PROSPER_Wellner!$1:$1,PROSPER_Wellner!$66:$66,""),
IF($C26="Travis Harvey",_xlfn.XLOOKUP($B26,PROSPER_Harvey!$1:$1,PROSPER_Harvey!$66:$66,""),"")))))))="","",
IF($C26="Christopher Lobo",_xlfn.XLOOKUP($B26,PROSPER_Lobo!$1:$1,PROSPER_Lobo!$66:$66,""),
IF($C26="Naren Baliga",_xlfn.XLOOKUP($B26,PROSPER_Baliga!$1:$1,PROSPER_Baliga!$66:$66,""),
IF($C26="Thorsten Huhn",_xlfn.XLOOKUP($B26,PROSPER_Huhn!$1:$1,PROSPER_Huhn!$66:$66,""),
IF($C26="Nick Hull",_xlfn.XLOOKUP($B26,PROSPER_Hull!$1:$1,PROSPER_Hull!$66:$66,""),
IF($C26="Monika Kotwani",_xlfn.XLOOKUP($B26,PROSPER_Kotwani!$1:$1,PROSPER_Kotwani!$66:$66,""),
IF($C26="Jonathan Wellner",_xlfn.XLOOKUP($B26,PROSPER_Wellner!$1:$1,PROSPER_Wellner!$66:$66,""),
IF($C26="Travis Harvey",_xlfn.XLOOKUP($B26,PROSPER_Harvey!$1:$1,PROSPER_Harvey!$66:$66,""),"")))))))))</f>
        <v>8</v>
      </c>
      <c r="IK26" s="138" t="str">
        <f>IF(IF(IF($C26="Christopher Lobo",_xlfn.XLOOKUP($B26,PROSPER_Lobo!$1:$1,PROSPER_Lobo!$67:$67,""),
IF($C26="Naren Baliga",_xlfn.XLOOKUP($B26,PROSPER_Baliga!$1:$1,PROSPER_Baliga!$67:$67,""),
IF($C26="Thorsten Huhn",_xlfn.XLOOKUP($B26,PROSPER_Huhn!$1:$1,PROSPER_Huhn!$67:$67,""),
IF($C26="Nick Hull",_xlfn.XLOOKUP($B26,PROSPER_Hull!$1:$1,PROSPER_Hull!$67:$67,""),
IF($C26="Monika Kotwani",_xlfn.XLOOKUP($B26,PROSPER_Kotwani!$1:$1,PROSPER_Kotwani!$67:$67,""),
IF($C26="Jonathan Wellner",_xlfn.XLOOKUP($B26,PROSPER_Wellner!$1:$1,PROSPER_Wellner!$67:$67,""),
IF($C26="Travis Harvey",_xlfn.XLOOKUP($B26,PROSPER_Harvey!$1:$1,PROSPER_Harvey!$67:$67,""),"")))))))="","",
IF($C26="Christopher Lobo",_xlfn.XLOOKUP($B26,PROSPER_Lobo!$1:$1,PROSPER_Lobo!$67:$67,""),
IF($C26="Naren Baliga",_xlfn.XLOOKUP($B26,PROSPER_Baliga!$1:$1,PROSPER_Baliga!$67:$67,""),
IF($C26="Thorsten Huhn",_xlfn.XLOOKUP($B26,PROSPER_Huhn!$1:$1,PROSPER_Huhn!$67:$67,""),
IF($C26="Nick Hull",_xlfn.XLOOKUP($B26,PROSPER_Hull!$1:$1,PROSPER_Hull!$67:$67,""),
IF($C26="Monika Kotwani",_xlfn.XLOOKUP($B26,PROSPER_Kotwani!$1:$1,PROSPER_Kotwani!$67:$67,""),
IF($C26="Jonathan Wellner",_xlfn.XLOOKUP($B26,PROSPER_Wellner!$1:$1,PROSPER_Wellner!$67:$67,""),
IF($C26="Travis Harvey",_xlfn.XLOOKUP($B26,PROSPER_Harvey!$1:$1,PROSPER_Harvey!$67:$67,""),""))))))))="","No Comment",IF(IF($C26="Christopher Lobo",_xlfn.XLOOKUP($B26,PROSPER_Lobo!$1:$1,PROSPER_Lobo!$67:$67,""),
IF($C26="Naren Baliga",_xlfn.XLOOKUP($B26,PROSPER_Baliga!$1:$1,PROSPER_Baliga!$67:$67,""),
IF($C26="Thorsten Huhn",_xlfn.XLOOKUP($B26,PROSPER_Huhn!$1:$1,PROSPER_Huhn!$67:$67,""),
IF($C26="Nick Hull",_xlfn.XLOOKUP($B26,PROSPER_Hull!$1:$1,PROSPER_Hull!$67:$67,""),
IF($C26="Monika Kotwani",_xlfn.XLOOKUP($B26,PROSPER_Kotwani!$1:$1,PROSPER_Kotwani!$67:$67,""),
IF($C26="Jonathan Wellner",_xlfn.XLOOKUP($B26,PROSPER_Wellner!$1:$1,PROSPER_Wellner!$67:$67,""),
IF($C26="Travis Harvey",_xlfn.XLOOKUP($B26,PROSPER_Harvey!$1:$1,PROSPER_Harvey!$67:$67,""),"")))))))="","",
IF($C26="Christopher Lobo",_xlfn.XLOOKUP($B26,PROSPER_Lobo!$1:$1,PROSPER_Lobo!$67:$67,""),
IF($C26="Naren Baliga",_xlfn.XLOOKUP($B26,PROSPER_Baliga!$1:$1,PROSPER_Baliga!$67:$67,""),
IF($C26="Thorsten Huhn",_xlfn.XLOOKUP($B26,PROSPER_Huhn!$1:$1,PROSPER_Huhn!$67:$67,""),
IF($C26="Nick Hull",_xlfn.XLOOKUP($B26,PROSPER_Hull!$1:$1,PROSPER_Hull!$67:$67,""),
IF($C26="Monika Kotwani",_xlfn.XLOOKUP($B26,PROSPER_Kotwani!$1:$1,PROSPER_Kotwani!$67:$67,""),
IF($C26="Jonathan Wellner",_xlfn.XLOOKUP($B26,PROSPER_Wellner!$1:$1,PROSPER_Wellner!$67:$67,""),
IF($C26="Travis Harvey",_xlfn.XLOOKUP($B26,PROSPER_Harvey!$1:$1,PROSPER_Harvey!$67:$67,""),"")))))))))</f>
        <v>No Comment</v>
      </c>
      <c r="IL26" s="188">
        <f t="shared" ref="IL26:IL47" si="333">IFERROR(AVERAGE(II26,IJ26),"N/A")</f>
        <v>8</v>
      </c>
      <c r="IM26" s="135" t="str">
        <f>_xlfn.XLOOKUP(B26,PROSPERInitial_Query!$E:$E,PROSPERInitial_Query!$AP:$AP,"",,-1)</f>
        <v>7</v>
      </c>
      <c r="IN26" s="136" t="str">
        <f t="shared" ref="IN26:IN45" si="334">_xlfn.CONCAT($B26,"4 - SuccessService Plan Management (PE)")</f>
        <v>Jim Lieblick4 - SuccessService Plan Management (PE)</v>
      </c>
      <c r="IO26" s="136" t="str">
        <f>_xlfn.XLOOKUP(IN26,PROSPERDelta_Query!BK:BK,PROSPERDelta_Query!BC:BC,"",,-1)</f>
        <v/>
      </c>
      <c r="IP26" s="137">
        <f t="shared" ref="IP26:IP47" si="335">IFERROR(IF(IO26="", IF(IM26="", "", IM26), IO26)*1,"N/A")</f>
        <v>7</v>
      </c>
      <c r="IQ26" s="137">
        <f>IF(IF(IF($C26="Christopher Lobo",_xlfn.XLOOKUP($B26,PROSPER_Lobo!$1:$1,PROSPER_Lobo!$68:$68,""),
IF($C26="Naren Baliga",_xlfn.XLOOKUP($B26,PROSPER_Baliga!$1:$1,PROSPER_Baliga!$68:$68,""),
IF($C26="Thorsten Huhn",_xlfn.XLOOKUP($B26,PROSPER_Huhn!$1:$1,PROSPER_Huhn!$68:$68,""),
IF($C26="Nick Hull",_xlfn.XLOOKUP($B26,PROSPER_Hull!$1:$1,PROSPER_Hull!$68:$68,""),
IF($C26="Monika Kotwani",_xlfn.XLOOKUP($B26,PROSPER_Kotwani!$1:$1,PROSPER_Kotwani!$68:$68,""),
IF($C26="Jonathan Wellner",_xlfn.XLOOKUP($B26,PROSPER_Wellner!$1:$1,PROSPER_Wellner!$68:$68,""),
IF($C26="Travis Harvey",_xlfn.XLOOKUP($B26,PROSPER_Harvey!$1:$1,PROSPER_Harvey!$68:$68,""),"")))))))="","",
IF($C26="Christopher Lobo",_xlfn.XLOOKUP($B26,PROSPER_Lobo!$1:$1,PROSPER_Lobo!$68:$68,""),
IF($C26="Naren Baliga",_xlfn.XLOOKUP($B26,PROSPER_Baliga!$1:$1,PROSPER_Baliga!$68:$68,""),
IF($C26="Thorsten Huhn",_xlfn.XLOOKUP($B26,PROSPER_Huhn!$1:$1,PROSPER_Huhn!$68:$68,""),
IF($C26="Nick Hull",_xlfn.XLOOKUP($B26,PROSPER_Hull!$1:$1,PROSPER_Hull!$68:$68,""),
IF($C26="Monika Kotwani",_xlfn.XLOOKUP($B26,PROSPER_Kotwani!$1:$1,PROSPER_Kotwani!$68:$68,""),
IF($C26="Jonathan Wellner",_xlfn.XLOOKUP($B26,PROSPER_Wellner!$1:$1,PROSPER_Wellner!$68:$68,""),
IF($C26="Travis Harvey",_xlfn.XLOOKUP($B26,PROSPER_Harvey!$1:$1,PROSPER_Harvey!$68:$68,""),""))))))))="","No Score",IF(IF($C26="Christopher Lobo",_xlfn.XLOOKUP($B26,PROSPER_Lobo!$1:$1,PROSPER_Lobo!$68:$68,""),
IF($C26="Naren Baliga",_xlfn.XLOOKUP($B26,PROSPER_Baliga!$1:$1,PROSPER_Baliga!$68:$68,""),
IF($C26="Thorsten Huhn",_xlfn.XLOOKUP($B26,PROSPER_Huhn!$1:$1,PROSPER_Huhn!$68:$68,""),
IF($C26="Nick Hull",_xlfn.XLOOKUP($B26,PROSPER_Hull!$1:$1,PROSPER_Hull!$68:$68,""),
IF($C26="Monika Kotwani",_xlfn.XLOOKUP($B26,PROSPER_Kotwani!$1:$1,PROSPER_Kotwani!$68:$68,""),
IF($C26="Jonathan Wellner",_xlfn.XLOOKUP($B26,PROSPER_Wellner!$1:$1,PROSPER_Wellner!$68:$68,""),
IF($C26="Travis Harvey",_xlfn.XLOOKUP($B26,PROSPER_Harvey!$1:$1,PROSPER_Harvey!$68:$68,""),"")))))))="","",
IF($C26="Christopher Lobo",_xlfn.XLOOKUP($B26,PROSPER_Lobo!$1:$1,PROSPER_Lobo!$68:$68,""),
IF($C26="Naren Baliga",_xlfn.XLOOKUP($B26,PROSPER_Baliga!$1:$1,PROSPER_Baliga!$68:$68,""),
IF($C26="Thorsten Huhn",_xlfn.XLOOKUP($B26,PROSPER_Huhn!$1:$1,PROSPER_Huhn!$68:$68,""),
IF($C26="Nick Hull",_xlfn.XLOOKUP($B26,PROSPER_Hull!$1:$1,PROSPER_Hull!$68:$68,""),
IF($C26="Monika Kotwani",_xlfn.XLOOKUP($B26,PROSPER_Kotwani!$1:$1,PROSPER_Kotwani!$68:$68,""),
IF($C26="Jonathan Wellner",_xlfn.XLOOKUP($B26,PROSPER_Wellner!$1:$1,PROSPER_Wellner!$68:$68,""),
IF($C26="Travis Harvey",_xlfn.XLOOKUP($B26,PROSPER_Harvey!$1:$1,PROSPER_Harvey!$68:$68,""),"")))))))))</f>
        <v>7</v>
      </c>
      <c r="IR26" s="138" t="str">
        <f>IF(IF(IF($C26="Christopher Lobo",_xlfn.XLOOKUP($B26,PROSPER_Lobo!$1:$1,PROSPER_Lobo!$69:$69,""),
IF($C26="Naren Baliga",_xlfn.XLOOKUP($B26,PROSPER_Baliga!$1:$1,PROSPER_Baliga!$69:$69,""),
IF($C26="Thorsten Huhn",_xlfn.XLOOKUP($B26,PROSPER_Huhn!$1:$1,PROSPER_Huhn!$69:$69,""),
IF($C26="Nick Hull",_xlfn.XLOOKUP($B26,PROSPER_Hull!$1:$1,PROSPER_Hull!$69:$69,""),
IF($C26="Monika Kotwani",_xlfn.XLOOKUP($B26,PROSPER_Kotwani!$1:$1,PROSPER_Kotwani!$69:$69,""),
IF($C26="Jonathan Wellner",_xlfn.XLOOKUP($B26,PROSPER_Wellner!$1:$1,PROSPER_Wellner!$69:$69,""),
IF($C26="Travis Harvey",_xlfn.XLOOKUP($B26,PROSPER_Harvey!$1:$1,PROSPER_Harvey!$69:$69,""),"")))))))="","",
IF($C26="Christopher Lobo",_xlfn.XLOOKUP($B26,PROSPER_Lobo!$1:$1,PROSPER_Lobo!$69:$69,""),
IF($C26="Naren Baliga",_xlfn.XLOOKUP($B26,PROSPER_Baliga!$1:$1,PROSPER_Baliga!$69:$69,""),
IF($C26="Thorsten Huhn",_xlfn.XLOOKUP($B26,PROSPER_Huhn!$1:$1,PROSPER_Huhn!$69:$69,""),
IF($C26="Nick Hull",_xlfn.XLOOKUP($B26,PROSPER_Hull!$1:$1,PROSPER_Hull!$69:$69,""),
IF($C26="Monika Kotwani",_xlfn.XLOOKUP($B26,PROSPER_Kotwani!$1:$1,PROSPER_Kotwani!$69:$69,""),
IF($C26="Jonathan Wellner",_xlfn.XLOOKUP($B26,PROSPER_Wellner!$1:$1,PROSPER_Wellner!$69:$69,""),
IF($C26="Travis Harvey",_xlfn.XLOOKUP($B26,PROSPER_Harvey!$1:$1,PROSPER_Harvey!$69:$69,""),""))))))))="","No Comment",IF(IF($C26="Christopher Lobo",_xlfn.XLOOKUP($B26,PROSPER_Lobo!$1:$1,PROSPER_Lobo!$69:$69,""),
IF($C26="Naren Baliga",_xlfn.XLOOKUP($B26,PROSPER_Baliga!$1:$1,PROSPER_Baliga!$69:$69,""),
IF($C26="Thorsten Huhn",_xlfn.XLOOKUP($B26,PROSPER_Huhn!$1:$1,PROSPER_Huhn!$69:$69,""),
IF($C26="Nick Hull",_xlfn.XLOOKUP($B26,PROSPER_Hull!$1:$1,PROSPER_Hull!$69:$69,""),
IF($C26="Monika Kotwani",_xlfn.XLOOKUP($B26,PROSPER_Kotwani!$1:$1,PROSPER_Kotwani!$69:$69,""),
IF($C26="Jonathan Wellner",_xlfn.XLOOKUP($B26,PROSPER_Wellner!$1:$1,PROSPER_Wellner!$69:$69,""),
IF($C26="Travis Harvey",_xlfn.XLOOKUP($B26,PROSPER_Harvey!$1:$1,PROSPER_Harvey!$69:$69,""),"")))))))="","",
IF($C26="Christopher Lobo",_xlfn.XLOOKUP($B26,PROSPER_Lobo!$1:$1,PROSPER_Lobo!$69:$69,""),
IF($C26="Naren Baliga",_xlfn.XLOOKUP($B26,PROSPER_Baliga!$1:$1,PROSPER_Baliga!$69:$69,""),
IF($C26="Thorsten Huhn",_xlfn.XLOOKUP($B26,PROSPER_Huhn!$1:$1,PROSPER_Huhn!$69:$69,""),
IF($C26="Nick Hull",_xlfn.XLOOKUP($B26,PROSPER_Hull!$1:$1,PROSPER_Hull!$69:$69,""),
IF($C26="Monika Kotwani",_xlfn.XLOOKUP($B26,PROSPER_Kotwani!$1:$1,PROSPER_Kotwani!$69:$69,""),
IF($C26="Jonathan Wellner",_xlfn.XLOOKUP($B26,PROSPER_Wellner!$1:$1,PROSPER_Wellner!$69:$69,""),
IF($C26="Travis Harvey",_xlfn.XLOOKUP($B26,PROSPER_Harvey!$1:$1,PROSPER_Harvey!$69:$69,""),"")))))))))</f>
        <v>Excellent job in keeping a plan ready for expansion</v>
      </c>
      <c r="IS26" s="188">
        <f t="shared" ref="IS26:IS47" si="336">IFERROR(AVERAGE(IP26,IQ26),"N/A")</f>
        <v>7</v>
      </c>
      <c r="IT26" s="187">
        <f t="shared" ref="IT26:IT47" si="337">IFERROR(AVERAGE(HG26,HN26,HU26,IB26,II26,IP26),"N/A")</f>
        <v>7.666666666666667</v>
      </c>
      <c r="IU26" s="128">
        <f t="shared" ref="IU26:IU47" si="338">IFERROR(AVERAGE(HH26,HO26,HV26,IC26,IJ26,IQ26),"N/A")</f>
        <v>8</v>
      </c>
      <c r="IV26" s="188">
        <f t="shared" ref="IV26:IV47" si="339">IFERROR(AVERAGE(HJ26,HQ26,HX26,IE26,IL26,IS26),"N/A")</f>
        <v>7.833333333333333</v>
      </c>
      <c r="IW26" s="139">
        <f>_xlfn.XLOOKUP($B26,Vlookups_Local!B:B,Vlookups_Local!F:F)</f>
        <v>0.92485955056179781</v>
      </c>
      <c r="IX26" s="140">
        <f>_xlfn.XLOOKUP($B26,Vlookups_Local!B:B,Vlookups_Local!G:G)</f>
        <v>0.92485955056179781</v>
      </c>
      <c r="IY26" s="140">
        <f>_xlfn.XLOOKUP($B26,Vlookups_Local!B:B,Vlookups_Local!H:H)</f>
        <v>0</v>
      </c>
      <c r="IZ26" s="141">
        <f t="shared" ref="IZ26:IZ47" si="340">IFERROR(IF(IW26=0,"",(MIN(IW26*10, 10))),"N/A")</f>
        <v>9.2485955056179776</v>
      </c>
      <c r="JA26" s="142">
        <f>_xlfn.XLOOKUP($B26,LevelUp_Query!A:A,LevelUp_Query!C:C,"")</f>
        <v>35</v>
      </c>
      <c r="JB26" s="143" t="str">
        <f>_xlfn.XLOOKUP($B26,LevelUp_Query!A:A,LevelUp_Query!F:F,"")</f>
        <v>T</v>
      </c>
      <c r="JC26" s="143">
        <f>_xlfn.XLOOKUP($B26,LevelUp_Query!A:A,LevelUp_Query!E:E,"")</f>
        <v>24</v>
      </c>
      <c r="JD26" s="141">
        <f t="shared" ref="JD26:JD45" si="341">IF(JC26&gt;=15, 10, IF(JC26&gt;=10, 8, IF(JC26&gt;=5, 6, JC26)))</f>
        <v>10</v>
      </c>
      <c r="JE26" s="144" t="str">
        <f>_xlfn.XLOOKUP(B26,PROSPERInitial_Query!$E:$E,PROSPERInitial_Query!$AQ:$AQ,"",,-1)</f>
        <v>8</v>
      </c>
      <c r="JF26" s="136" t="str">
        <f t="shared" ref="JF26:JF45" si="342">_xlfn.CONCAT($B26,"7 - ResponsibilityGiving Back (L&amp;L)")</f>
        <v>Jim Lieblick7 - ResponsibilityGiving Back (L&amp;L)</v>
      </c>
      <c r="JG26" s="136" t="str">
        <f>_xlfn.XLOOKUP(JF26,PROSPERDelta_Query!BK:BK,PROSPERDelta_Query!BE:BE,"",,-1)</f>
        <v/>
      </c>
      <c r="JH26" s="137">
        <f t="shared" ref="JH26:JH47" si="343">IFERROR(IF(JG26="", IF(JE26="", "", JE26), JG26)*1,"N/A")</f>
        <v>8</v>
      </c>
      <c r="JI26" s="137">
        <f>IF(IF(IF($C26="Christopher Lobo",_xlfn.XLOOKUP($B26,PROSPER_Lobo!$1:$1,PROSPER_Lobo!$70:$70,""),
IF($C26="Naren Baliga",_xlfn.XLOOKUP($B26,PROSPER_Baliga!$1:$1,PROSPER_Baliga!$70:$70,""),
IF($C26="Thorsten Huhn",_xlfn.XLOOKUP($B26,PROSPER_Huhn!$1:$1,PROSPER_Huhn!$70:$70,""),
IF($C26="Nick Hull",_xlfn.XLOOKUP($B26,PROSPER_Hull!$1:$1,PROSPER_Hull!$70:$70,""),
IF($C26="Monika Kotwani",_xlfn.XLOOKUP($B26,PROSPER_Kotwani!$1:$1,PROSPER_Kotwani!$70:$70,""),
IF($C26="Jonathan Wellner",_xlfn.XLOOKUP($B26,PROSPER_Wellner!$1:$1,PROSPER_Wellner!$70:$70,""),
IF($C26="Travis Harvey",_xlfn.XLOOKUP($B26,PROSPER_Harvey!$1:$1,PROSPER_Harvey!$70:$70,""),"")))))))="","",
IF($C26="Christopher Lobo",_xlfn.XLOOKUP($B26,PROSPER_Lobo!$1:$1,PROSPER_Lobo!$70:$70,""),
IF($C26="Naren Baliga",_xlfn.XLOOKUP($B26,PROSPER_Baliga!$1:$1,PROSPER_Baliga!$70:$70,""),
IF($C26="Thorsten Huhn",_xlfn.XLOOKUP($B26,PROSPER_Huhn!$1:$1,PROSPER_Huhn!$70:$70,""),
IF($C26="Nick Hull",_xlfn.XLOOKUP($B26,PROSPER_Hull!$1:$1,PROSPER_Hull!$70:$70,""),
IF($C26="Monika Kotwani",_xlfn.XLOOKUP($B26,PROSPER_Kotwani!$1:$1,PROSPER_Kotwani!$70:$70,""),
IF($C26="Jonathan Wellner",_xlfn.XLOOKUP($B26,PROSPER_Wellner!$1:$1,PROSPER_Wellner!$70:$70,""),
IF($C26="Travis Harvey",_xlfn.XLOOKUP($B26,PROSPER_Harvey!$1:$1,PROSPER_Harvey!$70:$70,""),""))))))))="","No Score",IF(IF($C26="Christopher Lobo",_xlfn.XLOOKUP($B26,PROSPER_Lobo!$1:$1,PROSPER_Lobo!$70:$70,""),
IF($C26="Naren Baliga",_xlfn.XLOOKUP($B26,PROSPER_Baliga!$1:$1,PROSPER_Baliga!$70:$70,""),
IF($C26="Thorsten Huhn",_xlfn.XLOOKUP($B26,PROSPER_Huhn!$1:$1,PROSPER_Huhn!$70:$70,""),
IF($C26="Nick Hull",_xlfn.XLOOKUP($B26,PROSPER_Hull!$1:$1,PROSPER_Hull!$70:$70,""),
IF($C26="Monika Kotwani",_xlfn.XLOOKUP($B26,PROSPER_Kotwani!$1:$1,PROSPER_Kotwani!$70:$70,""),
IF($C26="Jonathan Wellner",_xlfn.XLOOKUP($B26,PROSPER_Wellner!$1:$1,PROSPER_Wellner!$70:$70,""),
IF($C26="Travis Harvey",_xlfn.XLOOKUP($B26,PROSPER_Harvey!$1:$1,PROSPER_Harvey!$70:$70,""),"")))))))="","",
IF($C26="Christopher Lobo",_xlfn.XLOOKUP($B26,PROSPER_Lobo!$1:$1,PROSPER_Lobo!$70:$70,""),
IF($C26="Naren Baliga",_xlfn.XLOOKUP($B26,PROSPER_Baliga!$1:$1,PROSPER_Baliga!$70:$70,""),
IF($C26="Thorsten Huhn",_xlfn.XLOOKUP($B26,PROSPER_Huhn!$1:$1,PROSPER_Huhn!$70:$70,""),
IF($C26="Nick Hull",_xlfn.XLOOKUP($B26,PROSPER_Hull!$1:$1,PROSPER_Hull!$70:$70,""),
IF($C26="Monika Kotwani",_xlfn.XLOOKUP($B26,PROSPER_Kotwani!$1:$1,PROSPER_Kotwani!$70:$70,""),
IF($C26="Jonathan Wellner",_xlfn.XLOOKUP($B26,PROSPER_Wellner!$1:$1,PROSPER_Wellner!$70:$70,""),
IF($C26="Travis Harvey",_xlfn.XLOOKUP($B26,PROSPER_Harvey!$1:$1,PROSPER_Harvey!$70:$70,""),"")))))))))</f>
        <v>5</v>
      </c>
      <c r="JJ26" s="138" t="str">
        <f>IF(IF(IF($C26="Christopher Lobo",_xlfn.XLOOKUP($B26,PROSPER_Lobo!$1:$1,PROSPER_Lobo!$71:$71,""),
IF($C26="Naren Baliga",_xlfn.XLOOKUP($B26,PROSPER_Baliga!$1:$1,PROSPER_Baliga!$71:$71,""),
IF($C26="Thorsten Huhn",_xlfn.XLOOKUP($B26,PROSPER_Huhn!$1:$1,PROSPER_Huhn!$71:$71,""),
IF($C26="Nick Hull",_xlfn.XLOOKUP($B26,PROSPER_Hull!$1:$1,PROSPER_Hull!$71:$71,""),
IF($C26="Monika Kotwani",_xlfn.XLOOKUP($B26,PROSPER_Kotwani!$1:$1,PROSPER_Kotwani!$71:$71,""),
IF($C26="Jonathan Wellner",_xlfn.XLOOKUP($B26,PROSPER_Wellner!$1:$1,PROSPER_Wellner!$71:$71,""),
IF($C26="Travis Harvey",_xlfn.XLOOKUP($B26,PROSPER_Harvey!$1:$1,PROSPER_Harvey!$71:$71,""),"")))))))="","",
IF($C26="Christopher Lobo",_xlfn.XLOOKUP($B26,PROSPER_Lobo!$1:$1,PROSPER_Lobo!$71:$71,""),
IF($C26="Naren Baliga",_xlfn.XLOOKUP($B26,PROSPER_Baliga!$1:$1,PROSPER_Baliga!$71:$71,""),
IF($C26="Thorsten Huhn",_xlfn.XLOOKUP($B26,PROSPER_Huhn!$1:$1,PROSPER_Huhn!$71:$71,""),
IF($C26="Nick Hull",_xlfn.XLOOKUP($B26,PROSPER_Hull!$1:$1,PROSPER_Hull!$71:$71,""),
IF($C26="Monika Kotwani",_xlfn.XLOOKUP($B26,PROSPER_Kotwani!$1:$1,PROSPER_Kotwani!$71:$71,""),
IF($C26="Jonathan Wellner",_xlfn.XLOOKUP($B26,PROSPER_Wellner!$1:$1,PROSPER_Wellner!$71:$71,""),
IF($C26="Travis Harvey",_xlfn.XLOOKUP($B26,PROSPER_Harvey!$1:$1,PROSPER_Harvey!$71:$71,""),""))))))))="","No Comment",IF(IF($C26="Christopher Lobo",_xlfn.XLOOKUP($B26,PROSPER_Lobo!$1:$1,PROSPER_Lobo!$71:$71,""),
IF($C26="Naren Baliga",_xlfn.XLOOKUP($B26,PROSPER_Baliga!$1:$1,PROSPER_Baliga!$71:$71,""),
IF($C26="Thorsten Huhn",_xlfn.XLOOKUP($B26,PROSPER_Huhn!$1:$1,PROSPER_Huhn!$71:$71,""),
IF($C26="Nick Hull",_xlfn.XLOOKUP($B26,PROSPER_Hull!$1:$1,PROSPER_Hull!$71:$71,""),
IF($C26="Monika Kotwani",_xlfn.XLOOKUP($B26,PROSPER_Kotwani!$1:$1,PROSPER_Kotwani!$71:$71,""),
IF($C26="Jonathan Wellner",_xlfn.XLOOKUP($B26,PROSPER_Wellner!$1:$1,PROSPER_Wellner!$71:$71,""),
IF($C26="Travis Harvey",_xlfn.XLOOKUP($B26,PROSPER_Harvey!$1:$1,PROSPER_Harvey!$71:$71,""),"")))))))="","",
IF($C26="Christopher Lobo",_xlfn.XLOOKUP($B26,PROSPER_Lobo!$1:$1,PROSPER_Lobo!$71:$71,""),
IF($C26="Naren Baliga",_xlfn.XLOOKUP($B26,PROSPER_Baliga!$1:$1,PROSPER_Baliga!$71:$71,""),
IF($C26="Thorsten Huhn",_xlfn.XLOOKUP($B26,PROSPER_Huhn!$1:$1,PROSPER_Huhn!$71:$71,""),
IF($C26="Nick Hull",_xlfn.XLOOKUP($B26,PROSPER_Hull!$1:$1,PROSPER_Hull!$71:$71,""),
IF($C26="Monika Kotwani",_xlfn.XLOOKUP($B26,PROSPER_Kotwani!$1:$1,PROSPER_Kotwani!$71:$71,""),
IF($C26="Jonathan Wellner",_xlfn.XLOOKUP($B26,PROSPER_Wellner!$1:$1,PROSPER_Wellner!$71:$71,""),
IF($C26="Travis Harvey",_xlfn.XLOOKUP($B26,PROSPER_Harvey!$1:$1,PROSPER_Harvey!$71:$71,""),"")))))))))</f>
        <v>Plan a lunch&amp;learn orPE in action session on expansion and I will support</v>
      </c>
      <c r="JK26" s="141">
        <f t="shared" ref="JK26:JK47" si="344">IFERROR(AVERAGE(JH26,JI26),"N/A")</f>
        <v>6.5</v>
      </c>
      <c r="JL26" s="135" t="str">
        <f>_xlfn.XLOOKUP(B26,PROSPERInitial_Query!$E:$E,PROSPERInitial_Query!$AR:$AR,"",,-1)</f>
        <v>7</v>
      </c>
      <c r="JM26" s="136" t="str">
        <f t="shared" ref="JM26:JM45" si="345">_xlfn.CONCAT($B26,"7 - ResponsibilityExecutive Communication")</f>
        <v>Jim Lieblick7 - ResponsibilityExecutive Communication</v>
      </c>
      <c r="JN26" s="136" t="str">
        <f>_xlfn.XLOOKUP(JM26,PROSPERDelta_Query!BK:BK,PROSPERDelta_Query!BF:BF,"",,-1)</f>
        <v/>
      </c>
      <c r="JO26" s="137">
        <f t="shared" ref="JO26:JO47" si="346">IFERROR(IF(JN26="", IF(JL26="", "", JL26), JN26)*1,"N/A")</f>
        <v>7</v>
      </c>
      <c r="JP26" s="137">
        <f>IF(IF(IF($C26="Christopher Lobo",_xlfn.XLOOKUP($B26,PROSPER_Lobo!$1:$1,PROSPER_Lobo!$72:$72,""),
IF($C26="Naren Baliga",_xlfn.XLOOKUP($B26,PROSPER_Baliga!$1:$1,PROSPER_Baliga!$72:$72,""),
IF($C26="Thorsten Huhn",_xlfn.XLOOKUP($B26,PROSPER_Huhn!$1:$1,PROSPER_Huhn!$72:$72,""),
IF($C26="Nick Hull",_xlfn.XLOOKUP($B26,PROSPER_Hull!$1:$1,PROSPER_Hull!$72:$72,""),
IF($C26="Monika Kotwani",_xlfn.XLOOKUP($B26,PROSPER_Kotwani!$1:$1,PROSPER_Kotwani!$72:$72,""),
IF($C26="Jonathan Wellner",_xlfn.XLOOKUP($B26,PROSPER_Wellner!$1:$1,PROSPER_Wellner!$72:$72,""),
IF($C26="Travis Harvey",_xlfn.XLOOKUP($B26,PROSPER_Harvey!$1:$1,PROSPER_Harvey!$72:$72,""),"")))))))="","",
IF($C26="Christopher Lobo",_xlfn.XLOOKUP($B26,PROSPER_Lobo!$1:$1,PROSPER_Lobo!$72:$72,""),
IF($C26="Naren Baliga",_xlfn.XLOOKUP($B26,PROSPER_Baliga!$1:$1,PROSPER_Baliga!$72:$72,""),
IF($C26="Thorsten Huhn",_xlfn.XLOOKUP($B26,PROSPER_Huhn!$1:$1,PROSPER_Huhn!$72:$72,""),
IF($C26="Nick Hull",_xlfn.XLOOKUP($B26,PROSPER_Hull!$1:$1,PROSPER_Hull!$72:$72,""),
IF($C26="Monika Kotwani",_xlfn.XLOOKUP($B26,PROSPER_Kotwani!$1:$1,PROSPER_Kotwani!$72:$72,""),
IF($C26="Jonathan Wellner",_xlfn.XLOOKUP($B26,PROSPER_Wellner!$1:$1,PROSPER_Wellner!$72:$72,""),
IF($C26="Travis Harvey",_xlfn.XLOOKUP($B26,PROSPER_Harvey!$1:$1,PROSPER_Harvey!$72:$72,""),""))))))))="","No Score",IF(IF($C26="Christopher Lobo",_xlfn.XLOOKUP($B26,PROSPER_Lobo!$1:$1,PROSPER_Lobo!$72:$72,""),
IF($C26="Naren Baliga",_xlfn.XLOOKUP($B26,PROSPER_Baliga!$1:$1,PROSPER_Baliga!$72:$72,""),
IF($C26="Thorsten Huhn",_xlfn.XLOOKUP($B26,PROSPER_Huhn!$1:$1,PROSPER_Huhn!$72:$72,""),
IF($C26="Nick Hull",_xlfn.XLOOKUP($B26,PROSPER_Hull!$1:$1,PROSPER_Hull!$72:$72,""),
IF($C26="Monika Kotwani",_xlfn.XLOOKUP($B26,PROSPER_Kotwani!$1:$1,PROSPER_Kotwani!$72:$72,""),
IF($C26="Jonathan Wellner",_xlfn.XLOOKUP($B26,PROSPER_Wellner!$1:$1,PROSPER_Wellner!$72:$72,""),
IF($C26="Travis Harvey",_xlfn.XLOOKUP($B26,PROSPER_Harvey!$1:$1,PROSPER_Harvey!$72:$72,""),"")))))))="","",
IF($C26="Christopher Lobo",_xlfn.XLOOKUP($B26,PROSPER_Lobo!$1:$1,PROSPER_Lobo!$72:$72,""),
IF($C26="Naren Baliga",_xlfn.XLOOKUP($B26,PROSPER_Baliga!$1:$1,PROSPER_Baliga!$72:$72,""),
IF($C26="Thorsten Huhn",_xlfn.XLOOKUP($B26,PROSPER_Huhn!$1:$1,PROSPER_Huhn!$72:$72,""),
IF($C26="Nick Hull",_xlfn.XLOOKUP($B26,PROSPER_Hull!$1:$1,PROSPER_Hull!$72:$72,""),
IF($C26="Monika Kotwani",_xlfn.XLOOKUP($B26,PROSPER_Kotwani!$1:$1,PROSPER_Kotwani!$72:$72,""),
IF($C26="Jonathan Wellner",_xlfn.XLOOKUP($B26,PROSPER_Wellner!$1:$1,PROSPER_Wellner!$72:$72,""),
IF($C26="Travis Harvey",_xlfn.XLOOKUP($B26,PROSPER_Harvey!$1:$1,PROSPER_Harvey!$72:$72,""),"")))))))))</f>
        <v>8</v>
      </c>
      <c r="JQ26" s="138" t="str">
        <f>IF(IF(IF($C26="Christopher Lobo",_xlfn.XLOOKUP($B26,PROSPER_Lobo!$1:$1,PROSPER_Lobo!$73:$73,""),
IF($C26="Naren Baliga",_xlfn.XLOOKUP($B26,PROSPER_Baliga!$1:$1,PROSPER_Baliga!$73:$73,""),
IF($C26="Thorsten Huhn",_xlfn.XLOOKUP($B26,PROSPER_Huhn!$1:$1,PROSPER_Huhn!$73:$73,""),
IF($C26="Nick Hull",_xlfn.XLOOKUP($B26,PROSPER_Hull!$1:$1,PROSPER_Hull!$73:$73,""),
IF($C26="Monika Kotwani",_xlfn.XLOOKUP($B26,PROSPER_Kotwani!$1:$1,PROSPER_Kotwani!$73:$73,""),
IF($C26="Jonathan Wellner",_xlfn.XLOOKUP($B26,PROSPER_Wellner!$1:$1,PROSPER_Wellner!$73:$73,""),
IF($C26="Travis Harvey",_xlfn.XLOOKUP($B26,PROSPER_Harvey!$1:$1,PROSPER_Harvey!$73:$73,""),"")))))))="","",
IF($C26="Christopher Lobo",_xlfn.XLOOKUP($B26,PROSPER_Lobo!$1:$1,PROSPER_Lobo!$73:$73,""),
IF($C26="Naren Baliga",_xlfn.XLOOKUP($B26,PROSPER_Baliga!$1:$1,PROSPER_Baliga!$73:$73,""),
IF($C26="Thorsten Huhn",_xlfn.XLOOKUP($B26,PROSPER_Huhn!$1:$1,PROSPER_Huhn!$73:$73,""),
IF($C26="Nick Hull",_xlfn.XLOOKUP($B26,PROSPER_Hull!$1:$1,PROSPER_Hull!$73:$73,""),
IF($C26="Monika Kotwani",_xlfn.XLOOKUP($B26,PROSPER_Kotwani!$1:$1,PROSPER_Kotwani!$73:$73,""),
IF($C26="Jonathan Wellner",_xlfn.XLOOKUP($B26,PROSPER_Wellner!$1:$1,PROSPER_Wellner!$73:$73,""),
IF($C26="Travis Harvey",_xlfn.XLOOKUP($B26,PROSPER_Harvey!$1:$1,PROSPER_Harvey!$73:$73,""),""))))))))="","No Comment",IF(IF($C26="Christopher Lobo",_xlfn.XLOOKUP($B26,PROSPER_Lobo!$1:$1,PROSPER_Lobo!$73:$73,""),
IF($C26="Naren Baliga",_xlfn.XLOOKUP($B26,PROSPER_Baliga!$1:$1,PROSPER_Baliga!$73:$73,""),
IF($C26="Thorsten Huhn",_xlfn.XLOOKUP($B26,PROSPER_Huhn!$1:$1,PROSPER_Huhn!$73:$73,""),
IF($C26="Nick Hull",_xlfn.XLOOKUP($B26,PROSPER_Hull!$1:$1,PROSPER_Hull!$73:$73,""),
IF($C26="Monika Kotwani",_xlfn.XLOOKUP($B26,PROSPER_Kotwani!$1:$1,PROSPER_Kotwani!$73:$73,""),
IF($C26="Jonathan Wellner",_xlfn.XLOOKUP($B26,PROSPER_Wellner!$1:$1,PROSPER_Wellner!$73:$73,""),
IF($C26="Travis Harvey",_xlfn.XLOOKUP($B26,PROSPER_Harvey!$1:$1,PROSPER_Harvey!$73:$73,""),"")))))))="","",
IF($C26="Christopher Lobo",_xlfn.XLOOKUP($B26,PROSPER_Lobo!$1:$1,PROSPER_Lobo!$73:$73,""),
IF($C26="Naren Baliga",_xlfn.XLOOKUP($B26,PROSPER_Baliga!$1:$1,PROSPER_Baliga!$73:$73,""),
IF($C26="Thorsten Huhn",_xlfn.XLOOKUP($B26,PROSPER_Huhn!$1:$1,PROSPER_Huhn!$73:$73,""),
IF($C26="Nick Hull",_xlfn.XLOOKUP($B26,PROSPER_Hull!$1:$1,PROSPER_Hull!$73:$73,""),
IF($C26="Monika Kotwani",_xlfn.XLOOKUP($B26,PROSPER_Kotwani!$1:$1,PROSPER_Kotwani!$73:$73,""),
IF($C26="Jonathan Wellner",_xlfn.XLOOKUP($B26,PROSPER_Wellner!$1:$1,PROSPER_Wellner!$73:$73,""),
IF($C26="Travis Harvey",_xlfn.XLOOKUP($B26,PROSPER_Harvey!$1:$1,PROSPER_Harvey!$73:$73,""),"")))))))))</f>
        <v>No Comment</v>
      </c>
      <c r="JR26" s="141">
        <f t="shared" ref="JR26:JR47" si="347">IFERROR(AVERAGE(JO26,JP26),"N/A")</f>
        <v>7.5</v>
      </c>
      <c r="JS26" s="135" t="str">
        <f>_xlfn.XLOOKUP(B26,PROSPERInitial_Query!$E:$E,PROSPERInitial_Query!$AS:$AS,"",,-1)</f>
        <v>8</v>
      </c>
      <c r="JT26" s="136" t="str">
        <f t="shared" ref="JT26:JT45" si="348">_xlfn.CONCAT($B26,"7 - ResponsibilityCulture Champion")</f>
        <v>Jim Lieblick7 - ResponsibilityCulture Champion</v>
      </c>
      <c r="JU26" s="136" t="str">
        <f>_xlfn.XLOOKUP(JT26,PROSPERDelta_Query!BK:BK,PROSPERDelta_Query!BG:BG,"",,-1)</f>
        <v/>
      </c>
      <c r="JV26" s="137">
        <f t="shared" ref="JV26:JV47" si="349">IFERROR(IF(JU26="", IF(JS26="", "", JS26), JU26)*1,"N/A")</f>
        <v>8</v>
      </c>
      <c r="JW26" s="137">
        <f>IF(IF(IF($C26="Christopher Lobo",_xlfn.XLOOKUP($B26,PROSPER_Lobo!$1:$1,PROSPER_Lobo!$74:$74,""),
IF($C26="Naren Baliga",_xlfn.XLOOKUP($B26,PROSPER_Baliga!$1:$1,PROSPER_Baliga!$74:$74,""),
IF($C26="Thorsten Huhn",_xlfn.XLOOKUP($B26,PROSPER_Huhn!$1:$1,PROSPER_Huhn!$74:$74,""),
IF($C26="Nick Hull",_xlfn.XLOOKUP($B26,PROSPER_Hull!$1:$1,PROSPER_Hull!$74:$74,""),
IF($C26="Monika Kotwani",_xlfn.XLOOKUP($B26,PROSPER_Kotwani!$1:$1,PROSPER_Kotwani!$74:$74,""),
IF($C26="Jonathan Wellner",_xlfn.XLOOKUP($B26,PROSPER_Wellner!$1:$1,PROSPER_Wellner!$74:$74,""),
IF($C26="Travis Harvey",_xlfn.XLOOKUP($B26,PROSPER_Harvey!$1:$1,PROSPER_Harvey!$74:$74,""),"")))))))="","",
IF($C26="Christopher Lobo",_xlfn.XLOOKUP($B26,PROSPER_Lobo!$1:$1,PROSPER_Lobo!$74:$74,""),
IF($C26="Naren Baliga",_xlfn.XLOOKUP($B26,PROSPER_Baliga!$1:$1,PROSPER_Baliga!$74:$74,""),
IF($C26="Thorsten Huhn",_xlfn.XLOOKUP($B26,PROSPER_Huhn!$1:$1,PROSPER_Huhn!$74:$74,""),
IF($C26="Nick Hull",_xlfn.XLOOKUP($B26,PROSPER_Hull!$1:$1,PROSPER_Hull!$74:$74,""),
IF($C26="Monika Kotwani",_xlfn.XLOOKUP($B26,PROSPER_Kotwani!$1:$1,PROSPER_Kotwani!$74:$74,""),
IF($C26="Jonathan Wellner",_xlfn.XLOOKUP($B26,PROSPER_Wellner!$1:$1,PROSPER_Wellner!$74:$74,""),
IF($C26="Travis Harvey",_xlfn.XLOOKUP($B26,PROSPER_Harvey!$1:$1,PROSPER_Harvey!$74:$74,""),""))))))))="","No Score",IF(IF($C26="Christopher Lobo",_xlfn.XLOOKUP($B26,PROSPER_Lobo!$1:$1,PROSPER_Lobo!$74:$74,""),
IF($C26="Naren Baliga",_xlfn.XLOOKUP($B26,PROSPER_Baliga!$1:$1,PROSPER_Baliga!$74:$74,""),
IF($C26="Thorsten Huhn",_xlfn.XLOOKUP($B26,PROSPER_Huhn!$1:$1,PROSPER_Huhn!$74:$74,""),
IF($C26="Nick Hull",_xlfn.XLOOKUP($B26,PROSPER_Hull!$1:$1,PROSPER_Hull!$74:$74,""),
IF($C26="Monika Kotwani",_xlfn.XLOOKUP($B26,PROSPER_Kotwani!$1:$1,PROSPER_Kotwani!$74:$74,""),
IF($C26="Jonathan Wellner",_xlfn.XLOOKUP($B26,PROSPER_Wellner!$1:$1,PROSPER_Wellner!$74:$74,""),
IF($C26="Travis Harvey",_xlfn.XLOOKUP($B26,PROSPER_Harvey!$1:$1,PROSPER_Harvey!$74:$74,""),"")))))))="","",
IF($C26="Christopher Lobo",_xlfn.XLOOKUP($B26,PROSPER_Lobo!$1:$1,PROSPER_Lobo!$74:$74,""),
IF($C26="Naren Baliga",_xlfn.XLOOKUP($B26,PROSPER_Baliga!$1:$1,PROSPER_Baliga!$74:$74,""),
IF($C26="Thorsten Huhn",_xlfn.XLOOKUP($B26,PROSPER_Huhn!$1:$1,PROSPER_Huhn!$74:$74,""),
IF($C26="Nick Hull",_xlfn.XLOOKUP($B26,PROSPER_Hull!$1:$1,PROSPER_Hull!$74:$74,""),
IF($C26="Monika Kotwani",_xlfn.XLOOKUP($B26,PROSPER_Kotwani!$1:$1,PROSPER_Kotwani!$74:$74,""),
IF($C26="Jonathan Wellner",_xlfn.XLOOKUP($B26,PROSPER_Wellner!$1:$1,PROSPER_Wellner!$74:$74,""),
IF($C26="Travis Harvey",_xlfn.XLOOKUP($B26,PROSPER_Harvey!$1:$1,PROSPER_Harvey!$74:$74,""),"")))))))))</f>
        <v>7</v>
      </c>
      <c r="JX26" s="138" t="str">
        <f>IF(IF(IF($C26="Christopher Lobo",_xlfn.XLOOKUP($B26,PROSPER_Lobo!$1:$1,PROSPER_Lobo!$75:$75,""),
IF($C26="Naren Baliga",_xlfn.XLOOKUP($B26,PROSPER_Baliga!$1:$1,PROSPER_Baliga!$75:$75,""),
IF($C26="Thorsten Huhn",_xlfn.XLOOKUP($B26,PROSPER_Huhn!$1:$1,PROSPER_Huhn!$75:$75,""),
IF($C26="Nick Hull",_xlfn.XLOOKUP($B26,PROSPER_Hull!$1:$1,PROSPER_Hull!$75:$75,""),
IF($C26="Monika Kotwani",_xlfn.XLOOKUP($B26,PROSPER_Kotwani!$1:$1,PROSPER_Kotwani!$75:$75,""),
IF($C26="Jonathan Wellner",_xlfn.XLOOKUP($B26,PROSPER_Wellner!$1:$1,PROSPER_Wellner!$75:$75,""),
IF($C26="Travis Harvey",_xlfn.XLOOKUP($B26,PROSPER_Harvey!$1:$1,PROSPER_Harvey!$75:$75,""),"")))))))="","",
IF($C26="Christopher Lobo",_xlfn.XLOOKUP($B26,PROSPER_Lobo!$1:$1,PROSPER_Lobo!$75:$75,""),
IF($C26="Naren Baliga",_xlfn.XLOOKUP($B26,PROSPER_Baliga!$1:$1,PROSPER_Baliga!$75:$75,""),
IF($C26="Thorsten Huhn",_xlfn.XLOOKUP($B26,PROSPER_Huhn!$1:$1,PROSPER_Huhn!$75:$75,""),
IF($C26="Nick Hull",_xlfn.XLOOKUP($B26,PROSPER_Hull!$1:$1,PROSPER_Hull!$75:$75,""),
IF($C26="Monika Kotwani",_xlfn.XLOOKUP($B26,PROSPER_Kotwani!$1:$1,PROSPER_Kotwani!$75:$75,""),
IF($C26="Jonathan Wellner",_xlfn.XLOOKUP($B26,PROSPER_Wellner!$1:$1,PROSPER_Wellner!$75:$75,""),
IF($C26="Travis Harvey",_xlfn.XLOOKUP($B26,PROSPER_Harvey!$1:$1,PROSPER_Harvey!$75:$75,""),""))))))))="","No Comment",IF(IF($C26="Christopher Lobo",_xlfn.XLOOKUP($B26,PROSPER_Lobo!$1:$1,PROSPER_Lobo!$75:$75,""),
IF($C26="Naren Baliga",_xlfn.XLOOKUP($B26,PROSPER_Baliga!$1:$1,PROSPER_Baliga!$75:$75,""),
IF($C26="Thorsten Huhn",_xlfn.XLOOKUP($B26,PROSPER_Huhn!$1:$1,PROSPER_Huhn!$75:$75,""),
IF($C26="Nick Hull",_xlfn.XLOOKUP($B26,PROSPER_Hull!$1:$1,PROSPER_Hull!$75:$75,""),
IF($C26="Monika Kotwani",_xlfn.XLOOKUP($B26,PROSPER_Kotwani!$1:$1,PROSPER_Kotwani!$75:$75,""),
IF($C26="Jonathan Wellner",_xlfn.XLOOKUP($B26,PROSPER_Wellner!$1:$1,PROSPER_Wellner!$75:$75,""),
IF($C26="Travis Harvey",_xlfn.XLOOKUP($B26,PROSPER_Harvey!$1:$1,PROSPER_Harvey!$75:$75,""),"")))))))="","",
IF($C26="Christopher Lobo",_xlfn.XLOOKUP($B26,PROSPER_Lobo!$1:$1,PROSPER_Lobo!$75:$75,""),
IF($C26="Naren Baliga",_xlfn.XLOOKUP($B26,PROSPER_Baliga!$1:$1,PROSPER_Baliga!$75:$75,""),
IF($C26="Thorsten Huhn",_xlfn.XLOOKUP($B26,PROSPER_Huhn!$1:$1,PROSPER_Huhn!$75:$75,""),
IF($C26="Nick Hull",_xlfn.XLOOKUP($B26,PROSPER_Hull!$1:$1,PROSPER_Hull!$75:$75,""),
IF($C26="Monika Kotwani",_xlfn.XLOOKUP($B26,PROSPER_Kotwani!$1:$1,PROSPER_Kotwani!$75:$75,""),
IF($C26="Jonathan Wellner",_xlfn.XLOOKUP($B26,PROSPER_Wellner!$1:$1,PROSPER_Wellner!$75:$75,""),
IF($C26="Travis Harvey",_xlfn.XLOOKUP($B26,PROSPER_Harvey!$1:$1,PROSPER_Harvey!$75:$75,""),"")))))))))</f>
        <v>No Comment</v>
      </c>
      <c r="JY26" s="141">
        <f t="shared" ref="JY26:JY47" si="350">IFERROR(AVERAGE(JV26,JW26),"N/A")</f>
        <v>7.5</v>
      </c>
      <c r="JZ26" s="135" t="str">
        <f>_xlfn.XLOOKUP(B26,PROSPERInitial_Query!$E:$E,PROSPERInitial_Query!$AT:$AT,"",,-1)</f>
        <v>8</v>
      </c>
      <c r="KA26" s="136" t="str">
        <f t="shared" ref="KA26:KA45" si="351">_xlfn.CONCAT($B26,"7 - ResponsibilityPeople Management")</f>
        <v>Jim Lieblick7 - ResponsibilityPeople Management</v>
      </c>
      <c r="KB26" s="136" t="str">
        <f>_xlfn.XLOOKUP(KA26,PROSPERDelta_Query!BK:BK,PROSPERDelta_Query!BH:BH,"",,-1)</f>
        <v/>
      </c>
      <c r="KC26" s="137">
        <f t="shared" ref="KC26:KC47" si="352">IFERROR(IF(KB26="", IF(JZ26="", "", JZ26), KB26)*1,"N/A")</f>
        <v>8</v>
      </c>
      <c r="KD26" s="137">
        <f>IF(IF(IF($C26="Christopher Lobo",_xlfn.XLOOKUP($B26,PROSPER_Lobo!$1:$1,PROSPER_Lobo!$76:$76,""),
IF($C26="Naren Baliga",_xlfn.XLOOKUP($B26,PROSPER_Baliga!$1:$1,PROSPER_Baliga!$76:$76,""),
IF($C26="Thorsten Huhn",_xlfn.XLOOKUP($B26,PROSPER_Huhn!$1:$1,PROSPER_Huhn!$76:$76,""),
IF($C26="Nick Hull",_xlfn.XLOOKUP($B26,PROSPER_Hull!$1:$1,PROSPER_Hull!$76:$76,""),
IF($C26="Monika Kotwani",_xlfn.XLOOKUP($B26,PROSPER_Kotwani!$1:$1,PROSPER_Kotwani!$76:$76,""),
IF($C26="Jonathan Wellner",_xlfn.XLOOKUP($B26,PROSPER_Wellner!$1:$1,PROSPER_Wellner!$76:$76,""),
IF($C26="Travis Harvey",_xlfn.XLOOKUP($B26,PROSPER_Harvey!$1:$1,PROSPER_Harvey!$76:$76,""),"")))))))="","",
IF($C26="Christopher Lobo",_xlfn.XLOOKUP($B26,PROSPER_Lobo!$1:$1,PROSPER_Lobo!$76:$76,""),
IF($C26="Naren Baliga",_xlfn.XLOOKUP($B26,PROSPER_Baliga!$1:$1,PROSPER_Baliga!$76:$76,""),
IF($C26="Thorsten Huhn",_xlfn.XLOOKUP($B26,PROSPER_Huhn!$1:$1,PROSPER_Huhn!$76:$76,""),
IF($C26="Nick Hull",_xlfn.XLOOKUP($B26,PROSPER_Hull!$1:$1,PROSPER_Hull!$76:$76,""),
IF($C26="Monika Kotwani",_xlfn.XLOOKUP($B26,PROSPER_Kotwani!$1:$1,PROSPER_Kotwani!$76:$76,""),
IF($C26="Jonathan Wellner",_xlfn.XLOOKUP($B26,PROSPER_Wellner!$1:$1,PROSPER_Wellner!$76:$76,""),
IF($C26="Travis Harvey",_xlfn.XLOOKUP($B26,PROSPER_Harvey!$1:$1,PROSPER_Harvey!$76:$76,""),""))))))))="","No Score",IF(IF($C26="Christopher Lobo",_xlfn.XLOOKUP($B26,PROSPER_Lobo!$1:$1,PROSPER_Lobo!$76:$76,""),
IF($C26="Naren Baliga",_xlfn.XLOOKUP($B26,PROSPER_Baliga!$1:$1,PROSPER_Baliga!$76:$76,""),
IF($C26="Thorsten Huhn",_xlfn.XLOOKUP($B26,PROSPER_Huhn!$1:$1,PROSPER_Huhn!$76:$76,""),
IF($C26="Nick Hull",_xlfn.XLOOKUP($B26,PROSPER_Hull!$1:$1,PROSPER_Hull!$76:$76,""),
IF($C26="Monika Kotwani",_xlfn.XLOOKUP($B26,PROSPER_Kotwani!$1:$1,PROSPER_Kotwani!$76:$76,""),
IF($C26="Jonathan Wellner",_xlfn.XLOOKUP($B26,PROSPER_Wellner!$1:$1,PROSPER_Wellner!$76:$76,""),
IF($C26="Travis Harvey",_xlfn.XLOOKUP($B26,PROSPER_Harvey!$1:$1,PROSPER_Harvey!$76:$76,""),"")))))))="","",
IF($C26="Christopher Lobo",_xlfn.XLOOKUP($B26,PROSPER_Lobo!$1:$1,PROSPER_Lobo!$76:$76,""),
IF($C26="Naren Baliga",_xlfn.XLOOKUP($B26,PROSPER_Baliga!$1:$1,PROSPER_Baliga!$76:$76,""),
IF($C26="Thorsten Huhn",_xlfn.XLOOKUP($B26,PROSPER_Huhn!$1:$1,PROSPER_Huhn!$76:$76,""),
IF($C26="Nick Hull",_xlfn.XLOOKUP($B26,PROSPER_Hull!$1:$1,PROSPER_Hull!$76:$76,""),
IF($C26="Monika Kotwani",_xlfn.XLOOKUP($B26,PROSPER_Kotwani!$1:$1,PROSPER_Kotwani!$76:$76,""),
IF($C26="Jonathan Wellner",_xlfn.XLOOKUP($B26,PROSPER_Wellner!$1:$1,PROSPER_Wellner!$76:$76,""),
IF($C26="Travis Harvey",_xlfn.XLOOKUP($B26,PROSPER_Harvey!$1:$1,PROSPER_Harvey!$76:$76,""),"")))))))))</f>
        <v>8</v>
      </c>
      <c r="KE26" s="138" t="str">
        <f>IF(IF(IF($C26="Christopher Lobo",_xlfn.XLOOKUP($B26,PROSPER_Lobo!$1:$1,PROSPER_Lobo!$77:$77,""),
IF($C26="Naren Baliga",_xlfn.XLOOKUP($B26,PROSPER_Baliga!$1:$1,PROSPER_Baliga!$77:$77,""),
IF($C26="Thorsten Huhn",_xlfn.XLOOKUP($B26,PROSPER_Huhn!$1:$1,PROSPER_Huhn!$77:$77,""),
IF($C26="Nick Hull",_xlfn.XLOOKUP($B26,PROSPER_Hull!$1:$1,PROSPER_Hull!$77:$77,""),
IF($C26="Monika Kotwani",_xlfn.XLOOKUP($B26,PROSPER_Kotwani!$1:$1,PROSPER_Kotwani!$77:$77,""),
IF($C26="Jonathan Wellner",_xlfn.XLOOKUP($B26,PROSPER_Wellner!$1:$1,PROSPER_Wellner!$77:$77,""),
IF($C26="Travis Harvey",_xlfn.XLOOKUP($B26,PROSPER_Harvey!$1:$1,PROSPER_Harvey!$77:$77,""),"")))))))="","",
IF($C26="Christopher Lobo",_xlfn.XLOOKUP($B26,PROSPER_Lobo!$1:$1,PROSPER_Lobo!$77:$77,""),
IF($C26="Naren Baliga",_xlfn.XLOOKUP($B26,PROSPER_Baliga!$1:$1,PROSPER_Baliga!$77:$77,""),
IF($C26="Thorsten Huhn",_xlfn.XLOOKUP($B26,PROSPER_Huhn!$1:$1,PROSPER_Huhn!$77:$77,""),
IF($C26="Nick Hull",_xlfn.XLOOKUP($B26,PROSPER_Hull!$1:$1,PROSPER_Hull!$77:$77,""),
IF($C26="Monika Kotwani",_xlfn.XLOOKUP($B26,PROSPER_Kotwani!$1:$1,PROSPER_Kotwani!$77:$77,""),
IF($C26="Jonathan Wellner",_xlfn.XLOOKUP($B26,PROSPER_Wellner!$1:$1,PROSPER_Wellner!$77:$77,""),
IF($C26="Travis Harvey",_xlfn.XLOOKUP($B26,PROSPER_Harvey!$1:$1,PROSPER_Harvey!$77:$77,""),""))))))))="","No Comment",IF(IF($C26="Christopher Lobo",_xlfn.XLOOKUP($B26,PROSPER_Lobo!$1:$1,PROSPER_Lobo!$77:$77,""),
IF($C26="Naren Baliga",_xlfn.XLOOKUP($B26,PROSPER_Baliga!$1:$1,PROSPER_Baliga!$77:$77,""),
IF($C26="Thorsten Huhn",_xlfn.XLOOKUP($B26,PROSPER_Huhn!$1:$1,PROSPER_Huhn!$77:$77,""),
IF($C26="Nick Hull",_xlfn.XLOOKUP($B26,PROSPER_Hull!$1:$1,PROSPER_Hull!$77:$77,""),
IF($C26="Monika Kotwani",_xlfn.XLOOKUP($B26,PROSPER_Kotwani!$1:$1,PROSPER_Kotwani!$77:$77,""),
IF($C26="Jonathan Wellner",_xlfn.XLOOKUP($B26,PROSPER_Wellner!$1:$1,PROSPER_Wellner!$77:$77,""),
IF($C26="Travis Harvey",_xlfn.XLOOKUP($B26,PROSPER_Harvey!$1:$1,PROSPER_Harvey!$77:$77,""),"")))))))="","",
IF($C26="Christopher Lobo",_xlfn.XLOOKUP($B26,PROSPER_Lobo!$1:$1,PROSPER_Lobo!$77:$77,""),
IF($C26="Naren Baliga",_xlfn.XLOOKUP($B26,PROSPER_Baliga!$1:$1,PROSPER_Baliga!$77:$77,""),
IF($C26="Thorsten Huhn",_xlfn.XLOOKUP($B26,PROSPER_Huhn!$1:$1,PROSPER_Huhn!$77:$77,""),
IF($C26="Nick Hull",_xlfn.XLOOKUP($B26,PROSPER_Hull!$1:$1,PROSPER_Hull!$77:$77,""),
IF($C26="Monika Kotwani",_xlfn.XLOOKUP($B26,PROSPER_Kotwani!$1:$1,PROSPER_Kotwani!$77:$77,""),
IF($C26="Jonathan Wellner",_xlfn.XLOOKUP($B26,PROSPER_Wellner!$1:$1,PROSPER_Wellner!$77:$77,""),
IF($C26="Travis Harvey",_xlfn.XLOOKUP($B26,PROSPER_Harvey!$1:$1,PROSPER_Harvey!$77:$77,""),"")))))))))</f>
        <v>No Comment</v>
      </c>
      <c r="KF26" s="141">
        <f t="shared" ref="KF26:KF47" si="353">IFERROR(AVERAGE(KC26,KD26),"N/A")</f>
        <v>8</v>
      </c>
      <c r="KG26" s="135" t="str">
        <f>_xlfn.XLOOKUP(B26,PROSPERInitial_Query!$E:$E,PROSPERInitial_Query!$AU:$AU,"",,-1)</f>
        <v>8</v>
      </c>
      <c r="KH26" s="136" t="str">
        <f t="shared" ref="KH26:KH45" si="354">_xlfn.CONCAT($B26,"7 - ResponsibilitySelf Sufficiency")</f>
        <v>Jim Lieblick7 - ResponsibilitySelf Sufficiency</v>
      </c>
      <c r="KI26" s="136" t="str">
        <f>_xlfn.XLOOKUP(KH26,PROSPERDelta_Query!BK:BK,PROSPERDelta_Query!BI:BI,"",,-1)</f>
        <v/>
      </c>
      <c r="KJ26" s="137">
        <f t="shared" ref="KJ26:KJ47" si="355">IFERROR(IF(KI26="", IF(KG26="", "", KG26), KI26)*1,"N/A")</f>
        <v>8</v>
      </c>
      <c r="KK26" s="137">
        <f>IF(IF(IF($C26="Christopher Lobo",_xlfn.XLOOKUP($B26,PROSPER_Lobo!$1:$1,PROSPER_Lobo!$78:$78,""),
IF($C26="Naren Baliga",_xlfn.XLOOKUP($B26,PROSPER_Baliga!$1:$1,PROSPER_Baliga!$78:$78,""),
IF($C26="Thorsten Huhn",_xlfn.XLOOKUP($B26,PROSPER_Huhn!$1:$1,PROSPER_Huhn!$78:$78,""),
IF($C26="Nick Hull",_xlfn.XLOOKUP($B26,PROSPER_Hull!$1:$1,PROSPER_Hull!$78:$78,""),
IF($C26="Monika Kotwani",_xlfn.XLOOKUP($B26,PROSPER_Kotwani!$1:$1,PROSPER_Kotwani!$78:$78,""),
IF($C26="Jonathan Wellner",_xlfn.XLOOKUP($B26,PROSPER_Wellner!$1:$1,PROSPER_Wellner!$78:$78,""),
IF($C26="Travis Harvey",_xlfn.XLOOKUP($B26,PROSPER_Harvey!$1:$1,PROSPER_Harvey!$78:$78,""),"")))))))="","",
IF($C26="Christopher Lobo",_xlfn.XLOOKUP($B26,PROSPER_Lobo!$1:$1,PROSPER_Lobo!$78:$78,""),
IF($C26="Naren Baliga",_xlfn.XLOOKUP($B26,PROSPER_Baliga!$1:$1,PROSPER_Baliga!$78:$78,""),
IF($C26="Thorsten Huhn",_xlfn.XLOOKUP($B26,PROSPER_Huhn!$1:$1,PROSPER_Huhn!$78:$78,""),
IF($C26="Nick Hull",_xlfn.XLOOKUP($B26,PROSPER_Hull!$1:$1,PROSPER_Hull!$78:$78,""),
IF($C26="Monika Kotwani",_xlfn.XLOOKUP($B26,PROSPER_Kotwani!$1:$1,PROSPER_Kotwani!$78:$78,""),
IF($C26="Jonathan Wellner",_xlfn.XLOOKUP($B26,PROSPER_Wellner!$1:$1,PROSPER_Wellner!$78:$78,""),
IF($C26="Travis Harvey",_xlfn.XLOOKUP($B26,PROSPER_Harvey!$1:$1,PROSPER_Harvey!$78:$78,""),""))))))))="","No Score",IF(IF($C26="Christopher Lobo",_xlfn.XLOOKUP($B26,PROSPER_Lobo!$1:$1,PROSPER_Lobo!$78:$78,""),
IF($C26="Naren Baliga",_xlfn.XLOOKUP($B26,PROSPER_Baliga!$1:$1,PROSPER_Baliga!$78:$78,""),
IF($C26="Thorsten Huhn",_xlfn.XLOOKUP($B26,PROSPER_Huhn!$1:$1,PROSPER_Huhn!$78:$78,""),
IF($C26="Nick Hull",_xlfn.XLOOKUP($B26,PROSPER_Hull!$1:$1,PROSPER_Hull!$78:$78,""),
IF($C26="Monika Kotwani",_xlfn.XLOOKUP($B26,PROSPER_Kotwani!$1:$1,PROSPER_Kotwani!$78:$78,""),
IF($C26="Jonathan Wellner",_xlfn.XLOOKUP($B26,PROSPER_Wellner!$1:$1,PROSPER_Wellner!$78:$78,""),
IF($C26="Travis Harvey",_xlfn.XLOOKUP($B26,PROSPER_Harvey!$1:$1,PROSPER_Harvey!$78:$78,""),"")))))))="","",
IF($C26="Christopher Lobo",_xlfn.XLOOKUP($B26,PROSPER_Lobo!$1:$1,PROSPER_Lobo!$78:$78,""),
IF($C26="Naren Baliga",_xlfn.XLOOKUP($B26,PROSPER_Baliga!$1:$1,PROSPER_Baliga!$78:$78,""),
IF($C26="Thorsten Huhn",_xlfn.XLOOKUP($B26,PROSPER_Huhn!$1:$1,PROSPER_Huhn!$78:$78,""),
IF($C26="Nick Hull",_xlfn.XLOOKUP($B26,PROSPER_Hull!$1:$1,PROSPER_Hull!$78:$78,""),
IF($C26="Monika Kotwani",_xlfn.XLOOKUP($B26,PROSPER_Kotwani!$1:$1,PROSPER_Kotwani!$78:$78,""),
IF($C26="Jonathan Wellner",_xlfn.XLOOKUP($B26,PROSPER_Wellner!$1:$1,PROSPER_Wellner!$78:$78,""),
IF($C26="Travis Harvey",_xlfn.XLOOKUP($B26,PROSPER_Harvey!$1:$1,PROSPER_Harvey!$78:$78,""),"")))))))))</f>
        <v>8</v>
      </c>
      <c r="KL26" s="138" t="str">
        <f>IF(IF(IF($C26="Christopher Lobo",_xlfn.XLOOKUP($B26,PROSPER_Lobo!$1:$1,PROSPER_Lobo!$79:$79,""),
IF($C26="Naren Baliga",_xlfn.XLOOKUP($B26,PROSPER_Baliga!$1:$1,PROSPER_Baliga!$79:$79,""),
IF($C26="Thorsten Huhn",_xlfn.XLOOKUP($B26,PROSPER_Huhn!$1:$1,PROSPER_Huhn!$79:$79,""),
IF($C26="Nick Hull",_xlfn.XLOOKUP($B26,PROSPER_Hull!$1:$1,PROSPER_Hull!$79:$79,""),
IF($C26="Monika Kotwani",_xlfn.XLOOKUP($B26,PROSPER_Kotwani!$1:$1,PROSPER_Kotwani!$79:$79,""),
IF($C26="Jonathan Wellner",_xlfn.XLOOKUP($B26,PROSPER_Wellner!$1:$1,PROSPER_Wellner!$79:$79,""),
IF($C26="Travis Harvey",_xlfn.XLOOKUP($B26,PROSPER_Harvey!$1:$1,PROSPER_Harvey!$79:$79,""),"")))))))="","",
IF($C26="Christopher Lobo",_xlfn.XLOOKUP($B26,PROSPER_Lobo!$1:$1,PROSPER_Lobo!$79:$79,""),
IF($C26="Naren Baliga",_xlfn.XLOOKUP($B26,PROSPER_Baliga!$1:$1,PROSPER_Baliga!$79:$79,""),
IF($C26="Thorsten Huhn",_xlfn.XLOOKUP($B26,PROSPER_Huhn!$1:$1,PROSPER_Huhn!$79:$79,""),
IF($C26="Nick Hull",_xlfn.XLOOKUP($B26,PROSPER_Hull!$1:$1,PROSPER_Hull!$79:$79,""),
IF($C26="Monika Kotwani",_xlfn.XLOOKUP($B26,PROSPER_Kotwani!$1:$1,PROSPER_Kotwani!$79:$79,""),
IF($C26="Jonathan Wellner",_xlfn.XLOOKUP($B26,PROSPER_Wellner!$1:$1,PROSPER_Wellner!$79:$79,""),
IF($C26="Travis Harvey",_xlfn.XLOOKUP($B26,PROSPER_Harvey!$1:$1,PROSPER_Harvey!$79:$79,""),""))))))))="","No Comment",IF(IF($C26="Christopher Lobo",_xlfn.XLOOKUP($B26,PROSPER_Lobo!$1:$1,PROSPER_Lobo!$79:$79,""),
IF($C26="Naren Baliga",_xlfn.XLOOKUP($B26,PROSPER_Baliga!$1:$1,PROSPER_Baliga!$79:$79,""),
IF($C26="Thorsten Huhn",_xlfn.XLOOKUP($B26,PROSPER_Huhn!$1:$1,PROSPER_Huhn!$79:$79,""),
IF($C26="Nick Hull",_xlfn.XLOOKUP($B26,PROSPER_Hull!$1:$1,PROSPER_Hull!$79:$79,""),
IF($C26="Monika Kotwani",_xlfn.XLOOKUP($B26,PROSPER_Kotwani!$1:$1,PROSPER_Kotwani!$79:$79,""),
IF($C26="Jonathan Wellner",_xlfn.XLOOKUP($B26,PROSPER_Wellner!$1:$1,PROSPER_Wellner!$79:$79,""),
IF($C26="Travis Harvey",_xlfn.XLOOKUP($B26,PROSPER_Harvey!$1:$1,PROSPER_Harvey!$79:$79,""),"")))))))="","",
IF($C26="Christopher Lobo",_xlfn.XLOOKUP($B26,PROSPER_Lobo!$1:$1,PROSPER_Lobo!$79:$79,""),
IF($C26="Naren Baliga",_xlfn.XLOOKUP($B26,PROSPER_Baliga!$1:$1,PROSPER_Baliga!$79:$79,""),
IF($C26="Thorsten Huhn",_xlfn.XLOOKUP($B26,PROSPER_Huhn!$1:$1,PROSPER_Huhn!$79:$79,""),
IF($C26="Nick Hull",_xlfn.XLOOKUP($B26,PROSPER_Hull!$1:$1,PROSPER_Hull!$79:$79,""),
IF($C26="Monika Kotwani",_xlfn.XLOOKUP($B26,PROSPER_Kotwani!$1:$1,PROSPER_Kotwani!$79:$79,""),
IF($C26="Jonathan Wellner",_xlfn.XLOOKUP($B26,PROSPER_Wellner!$1:$1,PROSPER_Wellner!$79:$79,""),
IF($C26="Travis Harvey",_xlfn.XLOOKUP($B26,PROSPER_Harvey!$1:$1,PROSPER_Harvey!$79:$79,""),"")))))))))</f>
        <v>No Comment</v>
      </c>
      <c r="KM26" s="141">
        <f t="shared" ref="KM26:KM47" si="356">IFERROR(AVERAGE(KJ26,KK26),"N/A")</f>
        <v>8</v>
      </c>
      <c r="KN26" s="145">
        <f t="shared" ref="KN26:KN47" si="357">IFERROR(AVERAGE(JH26,JO26,JV26,KC26,KJ26),"N/A")</f>
        <v>7.8</v>
      </c>
      <c r="KO26" s="146">
        <f t="shared" ref="KO26:KO47" si="358">IFERROR(AVERAGE(JI26,JP26,JW26,KD26,KK26),"N/A")</f>
        <v>7.2</v>
      </c>
      <c r="KP26" s="194">
        <f t="shared" ref="KP26:KP47" si="359">IFERROR(AVERAGE(JK26,JR26,JY26,KF26,KM26),"N/A")</f>
        <v>7.5</v>
      </c>
      <c r="KQ26" s="147">
        <f t="shared" ref="KQ26:KQ47" si="360">IFERROR(AVERAGE(CA26,GT26,HC26,IV26,IZ26,JD26,KP26),"N/A")</f>
        <v>6.888688246834314</v>
      </c>
      <c r="KR26" s="148"/>
      <c r="KS26" s="148"/>
      <c r="KT26" s="148"/>
      <c r="KU26" s="149"/>
    </row>
    <row r="27" spans="2:307" x14ac:dyDescent="0.25">
      <c r="B27" s="118" t="s">
        <v>151</v>
      </c>
      <c r="C27" s="119" t="s">
        <v>488</v>
      </c>
      <c r="D27" s="120" t="str">
        <f>_xlfn.XLOOKUP(B27,PROSPERInitial_Query!E:E,PROSPERInitial_Query!G:G,"",,-1)</f>
        <v/>
      </c>
      <c r="E27" s="121" t="str">
        <f t="shared" si="234"/>
        <v>Juan Castruita1 - PortfolioDesign Success</v>
      </c>
      <c r="F27" s="122" t="str">
        <f>_xlfn.XLOOKUP(E27,PROSPERDelta_Query!BK:BK,PROSPERDelta_Query!I:I,"",,-1)</f>
        <v/>
      </c>
      <c r="G27" s="123" t="str">
        <f t="shared" si="235"/>
        <v>N/A</v>
      </c>
      <c r="H27" s="124" t="str">
        <f>IF(IF(IF($C27="Christopher Lobo",_xlfn.XLOOKUP($B27,PROSPER_Lobo!$1:$1,PROSPER_Lobo!$2:$2,""),
IF($C27="Naren Baliga",_xlfn.XLOOKUP($B27,PROSPER_Baliga!$1:$1,PROSPER_Baliga!$2:$2,""),
IF($C27="Thorsten Huhn",_xlfn.XLOOKUP($B27,PROSPER_Huhn!$1:$1,PROSPER_Huhn!$2:$2,""),
IF($C27="Nick Hull",_xlfn.XLOOKUP($B27,PROSPER_Hull!$1:$1,PROSPER_Hull!$2:$2,""),
IF($C27="Monika Kotwani",_xlfn.XLOOKUP($B27,PROSPER_Kotwani!$1:$1,PROSPER_Kotwani!$2:$2,""),
IF($C27="Jonathan Wellner",_xlfn.XLOOKUP($B27,PROSPER_Wellner!$1:$1,PROSPER_Wellner!$2:$2,""),
IF($C27="Travis Harvey",_xlfn.XLOOKUP($B27,PROSPER_Harvey!$1:$1,PROSPER_Harvey!$2:$2,""),"")))))))="","",
IF($C27="Christopher Lobo",_xlfn.XLOOKUP($B27,PROSPER_Lobo!$1:$1,PROSPER_Lobo!$2:$2,""),
IF($C27="Naren Baliga",_xlfn.XLOOKUP($B27,PROSPER_Baliga!$1:$1,PROSPER_Baliga!$2:$2,""),
IF($C27="Thorsten Huhn",_xlfn.XLOOKUP($B27,PROSPER_Huhn!$1:$1,PROSPER_Huhn!$2:$2,""),
IF($C27="Nick Hull",_xlfn.XLOOKUP($B27,PROSPER_Hull!$1:$1,PROSPER_Hull!$2:$2,""),
IF($C27="Monika Kotwani",_xlfn.XLOOKUP($B27,PROSPER_Kotwani!$1:$1,PROSPER_Kotwani!$2:$2,""),
IF($C27="Jonathan Wellner",_xlfn.XLOOKUP($B27,PROSPER_Wellner!$1:$1,PROSPER_Wellner!$2:$2,""),
IF($C27="Travis Harvey",_xlfn.XLOOKUP($B27,PROSPER_Harvey!$1:$1,PROSPER_Harvey!$2:$2,""),""))))))))="","No Score",(IF(IF($C27="Christopher Lobo",_xlfn.XLOOKUP($B27,PROSPER_Lobo!$1:$1,PROSPER_Lobo!$2:$2,""),
IF($C27="Naren Baliga",_xlfn.XLOOKUP($B27,PROSPER_Baliga!$1:$1,PROSPER_Baliga!$2:$2,""),
IF($C27="Thorsten Huhn",_xlfn.XLOOKUP($B27,PROSPER_Huhn!$1:$1,PROSPER_Huhn!$2:$2,""),
IF($C27="Nick Hull",_xlfn.XLOOKUP($B27,PROSPER_Hull!$1:$1,PROSPER_Hull!$2:$2,""),
IF($C27="Monika Kotwani",_xlfn.XLOOKUP($B27,PROSPER_Kotwani!$1:$1,PROSPER_Kotwani!$2:$2,""),
IF($C27="Jonathan Wellner",_xlfn.XLOOKUP($B27,PROSPER_Wellner!$1:$1,PROSPER_Wellner!$2:$2,""),
IF($C27="Travis Harvey",_xlfn.XLOOKUP($B27,PROSPER_Harvey!$1:$1,PROSPER_Harvey!$2:$2,""),"")))))))="","",
IF($C27="Christopher Lobo",_xlfn.XLOOKUP($B27,PROSPER_Lobo!$1:$1,PROSPER_Lobo!$2:$2,""),
IF($C27="Naren Baliga",_xlfn.XLOOKUP($B27,PROSPER_Baliga!$1:$1,PROSPER_Baliga!$2:$2,""),
IF($C27="Thorsten Huhn",_xlfn.XLOOKUP($B27,PROSPER_Huhn!$1:$1,PROSPER_Huhn!$2:$2,""),
IF($C27="Nick Hull",_xlfn.XLOOKUP($B27,PROSPER_Hull!$1:$1,PROSPER_Hull!$2:$2,""),
IF($C27="Monika Kotwani",_xlfn.XLOOKUP($B27,PROSPER_Kotwani!$1:$1,PROSPER_Kotwani!$2:$2,""),
IF($C27="Jonathan Wellner",_xlfn.XLOOKUP($B27,PROSPER_Wellner!$1:$1,PROSPER_Wellner!$2:$2,""),
IF($C27="Travis Harvey",_xlfn.XLOOKUP($B27,PROSPER_Harvey!$1:$1,PROSPER_Harvey!$2:$2,""),""))))))))))</f>
        <v>No Score</v>
      </c>
      <c r="I27" s="125" t="str">
        <f>IF(IF(IF($C27="Christopher Lobo",_xlfn.XLOOKUP($B27,PROSPER_Lobo!$1:$1,PROSPER_Lobo!$3:$3,""),
IF($C27="Naren Baliga",_xlfn.XLOOKUP($B27,PROSPER_Baliga!$1:$1,PROSPER_Baliga!$3:$3,""),
IF($C27="Thorsten Huhn",_xlfn.XLOOKUP($B27,PROSPER_Huhn!$1:$1,PROSPER_Huhn!$3:$3,""),
IF($C27="Nick Hull",_xlfn.XLOOKUP($B27,PROSPER_Hull!$1:$1,PROSPER_Hull!$3:$3,""),
IF($C27="Monika Kotwani",_xlfn.XLOOKUP($B27,PROSPER_Kotwani!$1:$1,PROSPER_Kotwani!$3:$3,""),
IF($C27="Jonathan Wellner",_xlfn.XLOOKUP($B27,PROSPER_Wellner!$1:$1,PROSPER_Wellner!$3:$3,""),
IF($C27="Travis Harvey",_xlfn.XLOOKUP($B27,PROSPER_Harvey!$1:$1,PROSPER_Harvey!$3:$3,""),"")))))))="","",
IF($C27="Christopher Lobo",_xlfn.XLOOKUP($B27,PROSPER_Lobo!$1:$1,PROSPER_Lobo!$3:$3,""),
IF($C27="Naren Baliga",_xlfn.XLOOKUP($B27,PROSPER_Baliga!$1:$1,PROSPER_Baliga!$3:$3,""),
IF($C27="Thorsten Huhn",_xlfn.XLOOKUP($B27,PROSPER_Huhn!$1:$1,PROSPER_Huhn!$3:$3,""),
IF($C27="Nick Hull",_xlfn.XLOOKUP($B27,PROSPER_Hull!$1:$1,PROSPER_Hull!$3:$3,""),
IF($C27="Monika Kotwani",_xlfn.XLOOKUP($B27,PROSPER_Kotwani!$1:$1,PROSPER_Kotwani!$3:$3,""),
IF($C27="Jonathan Wellner",_xlfn.XLOOKUP($B27,PROSPER_Wellner!$1:$1,PROSPER_Wellner!$3:$3,""),
IF($C27="Travis Harvey",_xlfn.XLOOKUP($B27,PROSPER_Harvey!$1:$1,PROSPER_Harvey!$3:$3,""),""))))))))="","No Comment",IF(IF($C27="Christopher Lobo",_xlfn.XLOOKUP($B27,PROSPER_Lobo!$1:$1,PROSPER_Lobo!$3:$3,""),
IF($C27="Naren Baliga",_xlfn.XLOOKUP($B27,PROSPER_Baliga!$1:$1,PROSPER_Baliga!$3:$3,""),
IF($C27="Thorsten Huhn",_xlfn.XLOOKUP($B27,PROSPER_Huhn!$1:$1,PROSPER_Huhn!$3:$3,""),
IF($C27="Nick Hull",_xlfn.XLOOKUP($B27,PROSPER_Hull!$1:$1,PROSPER_Hull!$3:$3,""),
IF($C27="Monika Kotwani",_xlfn.XLOOKUP($B27,PROSPER_Kotwani!$1:$1,PROSPER_Kotwani!$3:$3,""),
IF($C27="Jonathan Wellner",_xlfn.XLOOKUP($B27,PROSPER_Wellner!$1:$1,PROSPER_Wellner!$3:$3,""),
IF($C27="Travis Harvey",_xlfn.XLOOKUP($B27,PROSPER_Harvey!$1:$1,PROSPER_Harvey!$3:$3,""),"")))))))="","",
IF($C27="Christopher Lobo",_xlfn.XLOOKUP($B27,PROSPER_Lobo!$1:$1,PROSPER_Lobo!$3:$3,""),
IF($C27="Naren Baliga",_xlfn.XLOOKUP($B27,PROSPER_Baliga!$1:$1,PROSPER_Baliga!$3:$3,""),
IF($C27="Thorsten Huhn",_xlfn.XLOOKUP($B27,PROSPER_Huhn!$1:$1,PROSPER_Huhn!$3:$3,""),
IF($C27="Nick Hull",_xlfn.XLOOKUP($B27,PROSPER_Hull!$1:$1,PROSPER_Hull!$3:$3,""),
IF($C27="Monika Kotwani",_xlfn.XLOOKUP($B27,PROSPER_Kotwani!$1:$1,PROSPER_Kotwani!$3:$3,""),
IF($C27="Jonathan Wellner",_xlfn.XLOOKUP($B27,PROSPER_Wellner!$1:$1,PROSPER_Wellner!$3:$3,""),
IF($C27="Travis Harvey",_xlfn.XLOOKUP($B27,PROSPER_Harvey!$1:$1,PROSPER_Harvey!$3:$3,""),"")))))))))</f>
        <v>No Comment</v>
      </c>
      <c r="J27" s="124">
        <f>IFERROR(ROUND(_xlfn.XLOOKUP(B27,DesignSuccessChallenge_Query!$E:$E,DesignSuccessChallenge_Query!$F:$F)/4.7,0),"Not Taken")</f>
        <v>6</v>
      </c>
      <c r="K27" s="150">
        <f t="shared" si="236"/>
        <v>6</v>
      </c>
      <c r="L27" s="120" t="str">
        <f>_xlfn.XLOOKUP(B27,PROSPERInitial_Query!$E:$E,PROSPERInitial_Query!$H:$H,"",,-1)</f>
        <v/>
      </c>
      <c r="M27" s="121" t="str">
        <f t="shared" si="237"/>
        <v>Juan Castruita1 - PortfolioPremium Engagement</v>
      </c>
      <c r="N27" s="126" t="str">
        <f>_xlfn.XLOOKUP(M27,PROSPERDelta_Query!BK:BK,PROSPERDelta_Query!J:J,"",,-1)</f>
        <v/>
      </c>
      <c r="O27" s="124" t="str">
        <f t="shared" si="238"/>
        <v>N/A</v>
      </c>
      <c r="P27" s="124" t="str">
        <f>IF(IF(IF($C27="Christopher Lobo",_xlfn.XLOOKUP($B27,PROSPER_Lobo!$1:$1,PROSPER_Lobo!$4:$4,""),
IF($C27="Naren Baliga",_xlfn.XLOOKUP($B27,PROSPER_Baliga!$1:$1,PROSPER_Baliga!$4:$4,""),
IF($C27="Thorsten Huhn",_xlfn.XLOOKUP($B27,PROSPER_Huhn!$1:$1,PROSPER_Huhn!$4:$4,""),
IF($C27="Nick Hull",_xlfn.XLOOKUP($B27,PROSPER_Hull!$1:$1,PROSPER_Hull!$4:$4,""),
IF($C27="Monika Kotwani",_xlfn.XLOOKUP($B27,PROSPER_Kotwani!$1:$1,PROSPER_Kotwani!$4:$4,""),
IF($C27="Jonathan Wellner",_xlfn.XLOOKUP($B27,PROSPER_Wellner!$1:$1,PROSPER_Wellner!$4:$4,""),
IF($C27="Travis Harvey",_xlfn.XLOOKUP($B27,PROSPER_Harvey!$1:$1,PROSPER_Harvey!$4:$4,""),"")))))))="","",
IF($C27="Christopher Lobo",_xlfn.XLOOKUP($B27,PROSPER_Lobo!$1:$1,PROSPER_Lobo!$4:$4,""),
IF($C27="Naren Baliga",_xlfn.XLOOKUP($B27,PROSPER_Baliga!$1:$1,PROSPER_Baliga!$4:$4,""),
IF($C27="Thorsten Huhn",_xlfn.XLOOKUP($B27,PROSPER_Huhn!$1:$1,PROSPER_Huhn!$4:$4,""),
IF($C27="Nick Hull",_xlfn.XLOOKUP($B27,PROSPER_Hull!$1:$1,PROSPER_Hull!$4:$4,""),
IF($C27="Monika Kotwani",_xlfn.XLOOKUP($B27,PROSPER_Kotwani!$1:$1,PROSPER_Kotwani!$4:$4,""),
IF($C27="Jonathan Wellner",_xlfn.XLOOKUP($B27,PROSPER_Wellner!$1:$1,PROSPER_Wellner!$4:$4,""),
IF($C27="Travis Harvey",_xlfn.XLOOKUP($B27,PROSPER_Harvey!$1:$1,PROSPER_Harvey!$4:$4,""),""))))))))="","No Score",IF(IF($C27="Christopher Lobo",_xlfn.XLOOKUP($B27,PROSPER_Lobo!$1:$1,PROSPER_Lobo!$4:$4,""),
IF($C27="Naren Baliga",_xlfn.XLOOKUP($B27,PROSPER_Baliga!$1:$1,PROSPER_Baliga!$4:$4,""),
IF($C27="Thorsten Huhn",_xlfn.XLOOKUP($B27,PROSPER_Huhn!$1:$1,PROSPER_Huhn!$4:$4,""),
IF($C27="Nick Hull",_xlfn.XLOOKUP($B27,PROSPER_Hull!$1:$1,PROSPER_Hull!$4:$4,""),
IF($C27="Monika Kotwani",_xlfn.XLOOKUP($B27,PROSPER_Kotwani!$1:$1,PROSPER_Kotwani!$4:$4,""),
IF($C27="Jonathan Wellner",_xlfn.XLOOKUP($B27,PROSPER_Wellner!$1:$1,PROSPER_Wellner!$4:$4,""),
IF($C27="Travis Harvey",_xlfn.XLOOKUP($B27,PROSPER_Harvey!$1:$1,PROSPER_Harvey!$4:$4,""),"")))))))="","",
IF($C27="Christopher Lobo",_xlfn.XLOOKUP($B27,PROSPER_Lobo!$1:$1,PROSPER_Lobo!$4:$4,""),
IF($C27="Naren Baliga",_xlfn.XLOOKUP($B27,PROSPER_Baliga!$1:$1,PROSPER_Baliga!$4:$4,""),
IF($C27="Thorsten Huhn",_xlfn.XLOOKUP($B27,PROSPER_Huhn!$1:$1,PROSPER_Huhn!$4:$4,""),
IF($C27="Nick Hull",_xlfn.XLOOKUP($B27,PROSPER_Hull!$1:$1,PROSPER_Hull!$4:$4,""),
IF($C27="Monika Kotwani",_xlfn.XLOOKUP($B27,PROSPER_Kotwani!$1:$1,PROSPER_Kotwani!$4:$4,""),
IF($C27="Jonathan Wellner",_xlfn.XLOOKUP($B27,PROSPER_Wellner!$1:$1,PROSPER_Wellner!$4:$4,""),
IF($C27="Travis Harvey",_xlfn.XLOOKUP($B27,PROSPER_Harvey!$1:$1,PROSPER_Harvey!$4:$4,""),"")))))))))</f>
        <v>No Score</v>
      </c>
      <c r="Q27" s="125" t="str">
        <f>IF(IF(IF($C27="Christopher Lobo",_xlfn.XLOOKUP($B27,PROSPER_Lobo!$1:$1,PROSPER_Lobo!$5:$5,""),
IF($C27="Naren Baliga",_xlfn.XLOOKUP($B27,PROSPER_Baliga!$1:$1,PROSPER_Baliga!$5:$5,""),
IF($C27="Thorsten Huhn",_xlfn.XLOOKUP($B27,PROSPER_Huhn!$1:$1,PROSPER_Huhn!$5:$5,""),
IF($C27="Nick Hull",_xlfn.XLOOKUP($B27,PROSPER_Hull!$1:$1,PROSPER_Hull!$5:$5,""),
IF($C27="Monika Kotwani",_xlfn.XLOOKUP($B27,PROSPER_Kotwani!$1:$1,PROSPER_Kotwani!$5:$5,""),
IF($C27="Jonathan Wellner",_xlfn.XLOOKUP($B27,PROSPER_Wellner!$1:$1,PROSPER_Wellner!$5:$5,""),
IF($C27="Travis Harvey",_xlfn.XLOOKUP($B27,PROSPER_Harvey!$1:$1,PROSPER_Harvey!$5:$5,""),"")))))))="","",
IF($C27="Christopher Lobo",_xlfn.XLOOKUP($B27,PROSPER_Lobo!$1:$1,PROSPER_Lobo!$5:$5,""),
IF($C27="Naren Baliga",_xlfn.XLOOKUP($B27,PROSPER_Baliga!$1:$1,PROSPER_Baliga!$5:$5,""),
IF($C27="Thorsten Huhn",_xlfn.XLOOKUP($B27,PROSPER_Huhn!$1:$1,PROSPER_Huhn!$5:$5,""),
IF($C27="Nick Hull",_xlfn.XLOOKUP($B27,PROSPER_Hull!$1:$1,PROSPER_Hull!$5:$5,""),
IF($C27="Monika Kotwani",_xlfn.XLOOKUP($B27,PROSPER_Kotwani!$1:$1,PROSPER_Kotwani!$5:$5,""),
IF($C27="Jonathan Wellner",_xlfn.XLOOKUP($B27,PROSPER_Wellner!$1:$1,PROSPER_Wellner!$5:$5,""),
IF($C27="Travis Harvey",_xlfn.XLOOKUP($B27,PROSPER_Harvey!$1:$1,PROSPER_Harvey!$5:$5,""),""))))))))="","No Comment",IF(IF($C27="Christopher Lobo",_xlfn.XLOOKUP($B27,PROSPER_Lobo!$1:$1,PROSPER_Lobo!$5:$5,""),
IF($C27="Naren Baliga",_xlfn.XLOOKUP($B27,PROSPER_Baliga!$1:$1,PROSPER_Baliga!$5:$5,""),
IF($C27="Thorsten Huhn",_xlfn.XLOOKUP($B27,PROSPER_Huhn!$1:$1,PROSPER_Huhn!$5:$5,""),
IF($C27="Nick Hull",_xlfn.XLOOKUP($B27,PROSPER_Hull!$1:$1,PROSPER_Hull!$5:$5,""),
IF($C27="Monika Kotwani",_xlfn.XLOOKUP($B27,PROSPER_Kotwani!$1:$1,PROSPER_Kotwani!$5:$5,""),
IF($C27="Jonathan Wellner",_xlfn.XLOOKUP($B27,PROSPER_Wellner!$1:$1,PROSPER_Wellner!$5:$5,""),
IF($C27="Travis Harvey",_xlfn.XLOOKUP($B27,PROSPER_Harvey!$1:$1,PROSPER_Harvey!$5:$5,""),"")))))))="","",
IF($C27="Christopher Lobo",_xlfn.XLOOKUP($B27,PROSPER_Lobo!$1:$1,PROSPER_Lobo!$5:$5,""),
IF($C27="Naren Baliga",_xlfn.XLOOKUP($B27,PROSPER_Baliga!$1:$1,PROSPER_Baliga!$5:$5,""),
IF($C27="Thorsten Huhn",_xlfn.XLOOKUP($B27,PROSPER_Huhn!$1:$1,PROSPER_Huhn!$5:$5,""),
IF($C27="Nick Hull",_xlfn.XLOOKUP($B27,PROSPER_Hull!$1:$1,PROSPER_Hull!$5:$5,""),
IF($C27="Monika Kotwani",_xlfn.XLOOKUP($B27,PROSPER_Kotwani!$1:$1,PROSPER_Kotwani!$5:$5,""),
IF($C27="Jonathan Wellner",_xlfn.XLOOKUP($B27,PROSPER_Wellner!$1:$1,PROSPER_Wellner!$5:$5,""),
IF($C27="Travis Harvey",_xlfn.XLOOKUP($B27,PROSPER_Harvey!$1:$1,PROSPER_Harvey!$5:$5,""),"")))))))))</f>
        <v>No Comment</v>
      </c>
      <c r="R27" s="124" t="s">
        <v>89</v>
      </c>
      <c r="S27" s="150" t="str">
        <f t="shared" si="239"/>
        <v>N/A</v>
      </c>
      <c r="T27" s="120" t="str">
        <f>_xlfn.XLOOKUP(B27,PROSPERInitial_Query!$E:$E,PROSPERInitial_Query!$I:$I,"",,-1)</f>
        <v/>
      </c>
      <c r="U27" s="121" t="str">
        <f t="shared" si="240"/>
        <v>Juan Castruita1 - PortfolioCloud Application Services</v>
      </c>
      <c r="V27" s="126" t="str">
        <f>_xlfn.XLOOKUP(U27,PROSPERDelta_Query!BK:BK,PROSPERDelta_Query!K:K,"",,-1)</f>
        <v/>
      </c>
      <c r="W27" s="124" t="str">
        <f t="shared" si="241"/>
        <v>N/A</v>
      </c>
      <c r="X27" s="124" t="str">
        <f>IF(IF(IF($C27="Christopher Lobo",_xlfn.XLOOKUP($B27,PROSPER_Lobo!$1:$1,PROSPER_Lobo!$6:$6,""),
IF($C27="Naren Baliga",_xlfn.XLOOKUP($B27,PROSPER_Baliga!$1:$1,PROSPER_Baliga!$6:$6,""),
IF($C27="Thorsten Huhn",_xlfn.XLOOKUP($B27,PROSPER_Huhn!$1:$1,PROSPER_Huhn!$6:$6,""),
IF($C27="Nick Hull",_xlfn.XLOOKUP($B27,PROSPER_Hull!$1:$1,PROSPER_Hull!$6:$6,""),
IF($C27="Monika Kotwani",_xlfn.XLOOKUP($B27,PROSPER_Kotwani!$1:$1,PROSPER_Kotwani!$6:$6,""),
IF($C27="Jonathan Wellner",_xlfn.XLOOKUP($B27,PROSPER_Wellner!$1:$1,PROSPER_Wellner!$6:$6,""),
IF($C27="Travis Harvey",_xlfn.XLOOKUP($B27,PROSPER_Harvey!$1:$1,PROSPER_Harvey!$6:$6,""),"")))))))="","",
IF($C27="Christopher Lobo",_xlfn.XLOOKUP($B27,PROSPER_Lobo!$1:$1,PROSPER_Lobo!$6:$6,""),
IF($C27="Naren Baliga",_xlfn.XLOOKUP($B27,PROSPER_Baliga!$1:$1,PROSPER_Baliga!$6:$6,""),
IF($C27="Thorsten Huhn",_xlfn.XLOOKUP($B27,PROSPER_Huhn!$1:$1,PROSPER_Huhn!$6:$6,""),
IF($C27="Nick Hull",_xlfn.XLOOKUP($B27,PROSPER_Hull!$1:$1,PROSPER_Hull!$6:$6,""),
IF($C27="Monika Kotwani",_xlfn.XLOOKUP($B27,PROSPER_Kotwani!$1:$1,PROSPER_Kotwani!$6:$6,""),
IF($C27="Jonathan Wellner",_xlfn.XLOOKUP($B27,PROSPER_Wellner!$1:$1,PROSPER_Wellner!$6:$6,""),
IF($C27="Travis Harvey",_xlfn.XLOOKUP($B27,PROSPER_Harvey!$1:$1,PROSPER_Harvey!$6:$6,""),""))))))))="","No Score",IF(IF($C27="Christopher Lobo",_xlfn.XLOOKUP($B27,PROSPER_Lobo!$1:$1,PROSPER_Lobo!$6:$6,""),
IF($C27="Naren Baliga",_xlfn.XLOOKUP($B27,PROSPER_Baliga!$1:$1,PROSPER_Baliga!$6:$6,""),
IF($C27="Thorsten Huhn",_xlfn.XLOOKUP($B27,PROSPER_Huhn!$1:$1,PROSPER_Huhn!$6:$6,""),
IF($C27="Nick Hull",_xlfn.XLOOKUP($B27,PROSPER_Hull!$1:$1,PROSPER_Hull!$6:$6,""),
IF($C27="Monika Kotwani",_xlfn.XLOOKUP($B27,PROSPER_Kotwani!$1:$1,PROSPER_Kotwani!$6:$6,""),
IF($C27="Jonathan Wellner",_xlfn.XLOOKUP($B27,PROSPER_Wellner!$1:$1,PROSPER_Wellner!$6:$6,""),
IF($C27="Travis Harvey",_xlfn.XLOOKUP($B27,PROSPER_Harvey!$1:$1,PROSPER_Harvey!$6:$6,""),"")))))))="","",
IF($C27="Christopher Lobo",_xlfn.XLOOKUP($B27,PROSPER_Lobo!$1:$1,PROSPER_Lobo!$6:$6,""),
IF($C27="Naren Baliga",_xlfn.XLOOKUP($B27,PROSPER_Baliga!$1:$1,PROSPER_Baliga!$6:$6,""),
IF($C27="Thorsten Huhn",_xlfn.XLOOKUP($B27,PROSPER_Huhn!$1:$1,PROSPER_Huhn!$6:$6,""),
IF($C27="Nick Hull",_xlfn.XLOOKUP($B27,PROSPER_Hull!$1:$1,PROSPER_Hull!$6:$6,""),
IF($C27="Monika Kotwani",_xlfn.XLOOKUP($B27,PROSPER_Kotwani!$1:$1,PROSPER_Kotwani!$6:$6,""),
IF($C27="Jonathan Wellner",_xlfn.XLOOKUP($B27,PROSPER_Wellner!$1:$1,PROSPER_Wellner!$6:$6,""),
IF($C27="Travis Harvey",_xlfn.XLOOKUP($B27,PROSPER_Harvey!$1:$1,PROSPER_Harvey!$6:$6,""),"")))))))))</f>
        <v>No Score</v>
      </c>
      <c r="Y27" s="125" t="str">
        <f>IF(IF(IF($C27="Christopher Lobo",_xlfn.XLOOKUP($B27,PROSPER_Lobo!$1:$1,PROSPER_Lobo!$7:$7,""),
IF($C27="Naren Baliga",_xlfn.XLOOKUP($B27,PROSPER_Baliga!$1:$1,PROSPER_Baliga!$7:$7,""),
IF($C27="Thorsten Huhn",_xlfn.XLOOKUP($B27,PROSPER_Huhn!$1:$1,PROSPER_Huhn!$7:$7,""),
IF($C27="Nick Hull",_xlfn.XLOOKUP($B27,PROSPER_Hull!$1:$1,PROSPER_Hull!$7:$7,""),
IF($C27="Monika Kotwani",_xlfn.XLOOKUP($B27,PROSPER_Kotwani!$1:$1,PROSPER_Kotwani!$7:$7,""),
IF($C27="Jonathan Wellner",_xlfn.XLOOKUP($B27,PROSPER_Wellner!$1:$1,PROSPER_Wellner!$7:$7,""),
IF($C27="Travis Harvey",_xlfn.XLOOKUP($B27,PROSPER_Harvey!$1:$1,PROSPER_Harvey!$7:$7,""),"")))))))="","",
IF($C27="Christopher Lobo",_xlfn.XLOOKUP($B27,PROSPER_Lobo!$1:$1,PROSPER_Lobo!$7:$7,""),
IF($C27="Naren Baliga",_xlfn.XLOOKUP($B27,PROSPER_Baliga!$1:$1,PROSPER_Baliga!$7:$7,""),
IF($C27="Thorsten Huhn",_xlfn.XLOOKUP($B27,PROSPER_Huhn!$1:$1,PROSPER_Huhn!$7:$7,""),
IF($C27="Nick Hull",_xlfn.XLOOKUP($B27,PROSPER_Hull!$1:$1,PROSPER_Hull!$7:$7,""),
IF($C27="Monika Kotwani",_xlfn.XLOOKUP($B27,PROSPER_Kotwani!$1:$1,PROSPER_Kotwani!$7:$7,""),
IF($C27="Jonathan Wellner",_xlfn.XLOOKUP($B27,PROSPER_Wellner!$1:$1,PROSPER_Wellner!$7:$7,""),
IF($C27="Travis Harvey",_xlfn.XLOOKUP($B27,PROSPER_Harvey!$1:$1,PROSPER_Harvey!$7:$7,""),""))))))))="","No Comment",IF(IF($C27="Christopher Lobo",_xlfn.XLOOKUP($B27,PROSPER_Lobo!$1:$1,PROSPER_Lobo!$7:$7,""),
IF($C27="Naren Baliga",_xlfn.XLOOKUP($B27,PROSPER_Baliga!$1:$1,PROSPER_Baliga!$7:$7,""),
IF($C27="Thorsten Huhn",_xlfn.XLOOKUP($B27,PROSPER_Huhn!$1:$1,PROSPER_Huhn!$7:$7,""),
IF($C27="Nick Hull",_xlfn.XLOOKUP($B27,PROSPER_Hull!$1:$1,PROSPER_Hull!$7:$7,""),
IF($C27="Monika Kotwani",_xlfn.XLOOKUP($B27,PROSPER_Kotwani!$1:$1,PROSPER_Kotwani!$7:$7,""),
IF($C27="Jonathan Wellner",_xlfn.XLOOKUP($B27,PROSPER_Wellner!$1:$1,PROSPER_Wellner!$7:$7,""),
IF($C27="Travis Harvey",_xlfn.XLOOKUP($B27,PROSPER_Harvey!$1:$1,PROSPER_Harvey!$7:$7,""),"")))))))="","",
IF($C27="Christopher Lobo",_xlfn.XLOOKUP($B27,PROSPER_Lobo!$1:$1,PROSPER_Lobo!$7:$7,""),
IF($C27="Naren Baliga",_xlfn.XLOOKUP($B27,PROSPER_Baliga!$1:$1,PROSPER_Baliga!$7:$7,""),
IF($C27="Thorsten Huhn",_xlfn.XLOOKUP($B27,PROSPER_Huhn!$1:$1,PROSPER_Huhn!$7:$7,""),
IF($C27="Nick Hull",_xlfn.XLOOKUP($B27,PROSPER_Hull!$1:$1,PROSPER_Hull!$7:$7,""),
IF($C27="Monika Kotwani",_xlfn.XLOOKUP($B27,PROSPER_Kotwani!$1:$1,PROSPER_Kotwani!$7:$7,""),
IF($C27="Jonathan Wellner",_xlfn.XLOOKUP($B27,PROSPER_Wellner!$1:$1,PROSPER_Wellner!$7:$7,""),
IF($C27="Travis Harvey",_xlfn.XLOOKUP($B27,PROSPER_Harvey!$1:$1,PROSPER_Harvey!$7:$7,""),"")))))))))</f>
        <v>No Comment</v>
      </c>
      <c r="Z27" s="124" t="s">
        <v>89</v>
      </c>
      <c r="AA27" s="150" t="str">
        <f t="shared" si="242"/>
        <v>N/A</v>
      </c>
      <c r="AB27" s="120" t="str">
        <f>_xlfn.XLOOKUP(B27,PROSPERInitial_Query!$E:$E,PROSPERInitial_Query!$J:$J,"",,-1)</f>
        <v/>
      </c>
      <c r="AC27" s="121" t="str">
        <f t="shared" si="243"/>
        <v>Juan Castruita1 - PortfolioPreferred Success</v>
      </c>
      <c r="AD27" s="126" t="str">
        <f>_xlfn.XLOOKUP(AC27,PROSPERDelta_Query!BK:BK,PROSPERDelta_Query!L:L,"",,-1)</f>
        <v/>
      </c>
      <c r="AE27" s="124" t="str">
        <f t="shared" si="244"/>
        <v>N/A</v>
      </c>
      <c r="AF27" s="124" t="str">
        <f>IF(IF(IF($C27="Christopher Lobo",_xlfn.XLOOKUP($B27,PROSPER_Lobo!$1:$1,PROSPER_Lobo!$8:$8,""),
IF($C27="Naren Baliga",_xlfn.XLOOKUP($B27,PROSPER_Baliga!$1:$1,PROSPER_Baliga!$8:$8,""),
IF($C27="Thorsten Huhn",_xlfn.XLOOKUP($B27,PROSPER_Huhn!$1:$1,PROSPER_Huhn!$8:$8,""),
IF($C27="Nick Hull",_xlfn.XLOOKUP($B27,PROSPER_Hull!$1:$1,PROSPER_Hull!$8:$8,""),
IF($C27="Monika Kotwani",_xlfn.XLOOKUP($B27,PROSPER_Kotwani!$1:$1,PROSPER_Kotwani!$8:$8,""),
IF($C27="Jonathan Wellner",_xlfn.XLOOKUP($B27,PROSPER_Wellner!$1:$1,PROSPER_Wellner!$8:$8,""),
IF($C27="Travis Harvey",_xlfn.XLOOKUP($B27,PROSPER_Harvey!$1:$1,PROSPER_Harvey!$8:$8,""),"")))))))="","",
IF($C27="Christopher Lobo",_xlfn.XLOOKUP($B27,PROSPER_Lobo!$1:$1,PROSPER_Lobo!$8:$8,""),
IF($C27="Naren Baliga",_xlfn.XLOOKUP($B27,PROSPER_Baliga!$1:$1,PROSPER_Baliga!$8:$8,""),
IF($C27="Thorsten Huhn",_xlfn.XLOOKUP($B27,PROSPER_Huhn!$1:$1,PROSPER_Huhn!$8:$8,""),
IF($C27="Nick Hull",_xlfn.XLOOKUP($B27,PROSPER_Hull!$1:$1,PROSPER_Hull!$8:$8,""),
IF($C27="Monika Kotwani",_xlfn.XLOOKUP($B27,PROSPER_Kotwani!$1:$1,PROSPER_Kotwani!$8:$8,""),
IF($C27="Jonathan Wellner",_xlfn.XLOOKUP($B27,PROSPER_Wellner!$1:$1,PROSPER_Wellner!$8:$8,""),
IF($C27="Travis Harvey",_xlfn.XLOOKUP($B27,PROSPER_Harvey!$1:$1,PROSPER_Harvey!$8:$8,""),""))))))))="","No Score",IF(IF($C27="Christopher Lobo",_xlfn.XLOOKUP($B27,PROSPER_Lobo!$1:$1,PROSPER_Lobo!$8:$8,""),
IF($C27="Naren Baliga",_xlfn.XLOOKUP($B27,PROSPER_Baliga!$1:$1,PROSPER_Baliga!$8:$8,""),
IF($C27="Thorsten Huhn",_xlfn.XLOOKUP($B27,PROSPER_Huhn!$1:$1,PROSPER_Huhn!$8:$8,""),
IF($C27="Nick Hull",_xlfn.XLOOKUP($B27,PROSPER_Hull!$1:$1,PROSPER_Hull!$8:$8,""),
IF($C27="Monika Kotwani",_xlfn.XLOOKUP($B27,PROSPER_Kotwani!$1:$1,PROSPER_Kotwani!$8:$8,""),
IF($C27="Jonathan Wellner",_xlfn.XLOOKUP($B27,PROSPER_Wellner!$1:$1,PROSPER_Wellner!$8:$8,""),
IF($C27="Travis Harvey",_xlfn.XLOOKUP($B27,PROSPER_Harvey!$1:$1,PROSPER_Harvey!$8:$8,""),"")))))))="","",
IF($C27="Christopher Lobo",_xlfn.XLOOKUP($B27,PROSPER_Lobo!$1:$1,PROSPER_Lobo!$8:$8,""),
IF($C27="Naren Baliga",_xlfn.XLOOKUP($B27,PROSPER_Baliga!$1:$1,PROSPER_Baliga!$8:$8,""),
IF($C27="Thorsten Huhn",_xlfn.XLOOKUP($B27,PROSPER_Huhn!$1:$1,PROSPER_Huhn!$8:$8,""),
IF($C27="Nick Hull",_xlfn.XLOOKUP($B27,PROSPER_Hull!$1:$1,PROSPER_Hull!$8:$8,""),
IF($C27="Monika Kotwani",_xlfn.XLOOKUP($B27,PROSPER_Kotwani!$1:$1,PROSPER_Kotwani!$8:$8,""),
IF($C27="Jonathan Wellner",_xlfn.XLOOKUP($B27,PROSPER_Wellner!$1:$1,PROSPER_Wellner!$8:$8,""),
IF($C27="Travis Harvey",_xlfn.XLOOKUP($B27,PROSPER_Harvey!$1:$1,PROSPER_Harvey!$8:$8,""),"")))))))))</f>
        <v>No Score</v>
      </c>
      <c r="AG27" s="125" t="str">
        <f>IF(IF(IF($C27="Christopher Lobo",_xlfn.XLOOKUP($B27,PROSPER_Lobo!$1:$1,PROSPER_Lobo!$9:$9,""),
IF($C27="Naren Baliga",_xlfn.XLOOKUP($B27,PROSPER_Baliga!$1:$1,PROSPER_Baliga!$9:$9,""),
IF($C27="Thorsten Huhn",_xlfn.XLOOKUP($B27,PROSPER_Huhn!$1:$1,PROSPER_Huhn!$9:$9,""),
IF($C27="Nick Hull",_xlfn.XLOOKUP($B27,PROSPER_Hull!$1:$1,PROSPER_Hull!$9:$9,""),
IF($C27="Monika Kotwani",_xlfn.XLOOKUP($B27,PROSPER_Kotwani!$1:$1,PROSPER_Kotwani!$9:$9,""),
IF($C27="Jonathan Wellner",_xlfn.XLOOKUP($B27,PROSPER_Wellner!$1:$1,PROSPER_Wellner!$9:$9,""),
IF($C27="Travis Harvey",_xlfn.XLOOKUP($B27,PROSPER_Harvey!$1:$1,PROSPER_Harvey!$9:$9,""),"")))))))="","",
IF($C27="Christopher Lobo",_xlfn.XLOOKUP($B27,PROSPER_Lobo!$1:$1,PROSPER_Lobo!$9:$9,""),
IF($C27="Naren Baliga",_xlfn.XLOOKUP($B27,PROSPER_Baliga!$1:$1,PROSPER_Baliga!$9:$9,""),
IF($C27="Thorsten Huhn",_xlfn.XLOOKUP($B27,PROSPER_Huhn!$1:$1,PROSPER_Huhn!$9:$9,""),
IF($C27="Nick Hull",_xlfn.XLOOKUP($B27,PROSPER_Hull!$1:$1,PROSPER_Hull!$9:$9,""),
IF($C27="Monika Kotwani",_xlfn.XLOOKUP($B27,PROSPER_Kotwani!$1:$1,PROSPER_Kotwani!$9:$9,""),
IF($C27="Jonathan Wellner",_xlfn.XLOOKUP($B27,PROSPER_Wellner!$1:$1,PROSPER_Wellner!$9:$9,""),
IF($C27="Travis Harvey",_xlfn.XLOOKUP($B27,PROSPER_Harvey!$1:$1,PROSPER_Harvey!$9:$9,""),""))))))))="","No Comment",IF(IF($C27="Christopher Lobo",_xlfn.XLOOKUP($B27,PROSPER_Lobo!$1:$1,PROSPER_Lobo!$9:$9,""),
IF($C27="Naren Baliga",_xlfn.XLOOKUP($B27,PROSPER_Baliga!$1:$1,PROSPER_Baliga!$9:$9,""),
IF($C27="Thorsten Huhn",_xlfn.XLOOKUP($B27,PROSPER_Huhn!$1:$1,PROSPER_Huhn!$9:$9,""),
IF($C27="Nick Hull",_xlfn.XLOOKUP($B27,PROSPER_Hull!$1:$1,PROSPER_Hull!$9:$9,""),
IF($C27="Monika Kotwani",_xlfn.XLOOKUP($B27,PROSPER_Kotwani!$1:$1,PROSPER_Kotwani!$9:$9,""),
IF($C27="Jonathan Wellner",_xlfn.XLOOKUP($B27,PROSPER_Wellner!$1:$1,PROSPER_Wellner!$9:$9,""),
IF($C27="Travis Harvey",_xlfn.XLOOKUP($B27,PROSPER_Harvey!$1:$1,PROSPER_Harvey!$9:$9,""),"")))))))="","",
IF($C27="Christopher Lobo",_xlfn.XLOOKUP($B27,PROSPER_Lobo!$1:$1,PROSPER_Lobo!$9:$9,""),
IF($C27="Naren Baliga",_xlfn.XLOOKUP($B27,PROSPER_Baliga!$1:$1,PROSPER_Baliga!$9:$9,""),
IF($C27="Thorsten Huhn",_xlfn.XLOOKUP($B27,PROSPER_Huhn!$1:$1,PROSPER_Huhn!$9:$9,""),
IF($C27="Nick Hull",_xlfn.XLOOKUP($B27,PROSPER_Hull!$1:$1,PROSPER_Hull!$9:$9,""),
IF($C27="Monika Kotwani",_xlfn.XLOOKUP($B27,PROSPER_Kotwani!$1:$1,PROSPER_Kotwani!$9:$9,""),
IF($C27="Jonathan Wellner",_xlfn.XLOOKUP($B27,PROSPER_Wellner!$1:$1,PROSPER_Wellner!$9:$9,""),
IF($C27="Travis Harvey",_xlfn.XLOOKUP($B27,PROSPER_Harvey!$1:$1,PROSPER_Harvey!$9:$9,""),"")))))))))</f>
        <v>No Comment</v>
      </c>
      <c r="AH27" s="124" t="s">
        <v>89</v>
      </c>
      <c r="AI27" s="150" t="str">
        <f t="shared" si="245"/>
        <v>N/A</v>
      </c>
      <c r="AJ27" s="120" t="str">
        <f>_xlfn.XLOOKUP(B27,PROSPERInitial_Query!$E:$E,PROSPERInitial_Query!$K:$K,"",,-1)</f>
        <v/>
      </c>
      <c r="AK27" s="121" t="str">
        <f t="shared" si="246"/>
        <v>Juan Castruita1 - PortfolioBrownfield</v>
      </c>
      <c r="AL27" s="126" t="str">
        <f>_xlfn.XLOOKUP(AK27,PROSPERDelta_Query!BK:BK,PROSPERDelta_Query!M:M,"",,-1)</f>
        <v/>
      </c>
      <c r="AM27" s="124" t="str">
        <f t="shared" si="247"/>
        <v>N/A</v>
      </c>
      <c r="AN27" s="124" t="str">
        <f>IF(IF(IF($C27="Christopher Lobo",_xlfn.XLOOKUP($B27,PROSPER_Lobo!$1:$1,PROSPER_Lobo!$10:$10,""),
IF($C27="Naren Baliga",_xlfn.XLOOKUP($B27,PROSPER_Baliga!$1:$1,PROSPER_Baliga!$10:$10,""),
IF($C27="Thorsten Huhn",_xlfn.XLOOKUP($B27,PROSPER_Huhn!$1:$1,PROSPER_Huhn!$10:$10,""),
IF($C27="Nick Hull",_xlfn.XLOOKUP($B27,PROSPER_Hull!$1:$1,PROSPER_Hull!$10:$10,""),
IF($C27="Monika Kotwani",_xlfn.XLOOKUP($B27,PROSPER_Kotwani!$1:$1,PROSPER_Kotwani!$10:$10,""),
IF($C27="Jonathan Wellner",_xlfn.XLOOKUP($B27,PROSPER_Wellner!$1:$1,PROSPER_Wellner!$10:$10,""),
IF($C27="Travis Harvey",_xlfn.XLOOKUP($B27,PROSPER_Harvey!$1:$1,PROSPER_Harvey!$10:$10,""),"")))))))="","",
IF($C27="Christopher Lobo",_xlfn.XLOOKUP($B27,PROSPER_Lobo!$1:$1,PROSPER_Lobo!$10:$10,""),
IF($C27="Naren Baliga",_xlfn.XLOOKUP($B27,PROSPER_Baliga!$1:$1,PROSPER_Baliga!$10:$10,""),
IF($C27="Thorsten Huhn",_xlfn.XLOOKUP($B27,PROSPER_Huhn!$1:$1,PROSPER_Huhn!$10:$10,""),
IF($C27="Nick Hull",_xlfn.XLOOKUP($B27,PROSPER_Hull!$1:$1,PROSPER_Hull!$10:$10,""),
IF($C27="Monika Kotwani",_xlfn.XLOOKUP($B27,PROSPER_Kotwani!$1:$1,PROSPER_Kotwani!$10:$10,""),
IF($C27="Jonathan Wellner",_xlfn.XLOOKUP($B27,PROSPER_Wellner!$1:$1,PROSPER_Wellner!$10:$10,""),
IF($C27="Travis Harvey",_xlfn.XLOOKUP($B27,PROSPER_Harvey!$1:$1,PROSPER_Harvey!$10:$10,""),""))))))))="","No Score",IF(IF($C27="Christopher Lobo",_xlfn.XLOOKUP($B27,PROSPER_Lobo!$1:$1,PROSPER_Lobo!$10:$10,""),
IF($C27="Naren Baliga",_xlfn.XLOOKUP($B27,PROSPER_Baliga!$1:$1,PROSPER_Baliga!$10:$10,""),
IF($C27="Thorsten Huhn",_xlfn.XLOOKUP($B27,PROSPER_Huhn!$1:$1,PROSPER_Huhn!$10:$10,""),
IF($C27="Nick Hull",_xlfn.XLOOKUP($B27,PROSPER_Hull!$1:$1,PROSPER_Hull!$10:$10,""),
IF($C27="Monika Kotwani",_xlfn.XLOOKUP($B27,PROSPER_Kotwani!$1:$1,PROSPER_Kotwani!$10:$10,""),
IF($C27="Jonathan Wellner",_xlfn.XLOOKUP($B27,PROSPER_Wellner!$1:$1,PROSPER_Wellner!$10:$10,""),
IF($C27="Travis Harvey",_xlfn.XLOOKUP($B27,PROSPER_Harvey!$1:$1,PROSPER_Harvey!$10:$10,""),"")))))))="","",
IF($C27="Christopher Lobo",_xlfn.XLOOKUP($B27,PROSPER_Lobo!$1:$1,PROSPER_Lobo!$10:$10,""),
IF($C27="Naren Baliga",_xlfn.XLOOKUP($B27,PROSPER_Baliga!$1:$1,PROSPER_Baliga!$10:$10,""),
IF($C27="Thorsten Huhn",_xlfn.XLOOKUP($B27,PROSPER_Huhn!$1:$1,PROSPER_Huhn!$10:$10,""),
IF($C27="Nick Hull",_xlfn.XLOOKUP($B27,PROSPER_Hull!$1:$1,PROSPER_Hull!$10:$10,""),
IF($C27="Monika Kotwani",_xlfn.XLOOKUP($B27,PROSPER_Kotwani!$1:$1,PROSPER_Kotwani!$10:$10,""),
IF($C27="Jonathan Wellner",_xlfn.XLOOKUP($B27,PROSPER_Wellner!$1:$1,PROSPER_Wellner!$10:$10,""),
IF($C27="Travis Harvey",_xlfn.XLOOKUP($B27,PROSPER_Harvey!$1:$1,PROSPER_Harvey!$10:$10,""),"")))))))))</f>
        <v>No Score</v>
      </c>
      <c r="AO27" s="125" t="str">
        <f>IF(IF(IF($C27="Christopher Lobo",_xlfn.XLOOKUP($B27,PROSPER_Lobo!$1:$1,PROSPER_Lobo!$11:$11,""),
IF($C27="Naren Baliga",_xlfn.XLOOKUP($B27,PROSPER_Baliga!$1:$1,PROSPER_Baliga!$11:$11,""),
IF($C27="Thorsten Huhn",_xlfn.XLOOKUP($B27,PROSPER_Huhn!$1:$1,PROSPER_Huhn!$11:$11,""),
IF($C27="Nick Hull",_xlfn.XLOOKUP($B27,PROSPER_Hull!$1:$1,PROSPER_Hull!$11:$11,""),
IF($C27="Monika Kotwani",_xlfn.XLOOKUP($B27,PROSPER_Kotwani!$1:$1,PROSPER_Kotwani!$11:$11,""),
IF($C27="Jonathan Wellner",_xlfn.XLOOKUP($B27,PROSPER_Wellner!$1:$1,PROSPER_Wellner!$11:$11,""),
IF($C27="Travis Harvey",_xlfn.XLOOKUP($B27,PROSPER_Harvey!$1:$1,PROSPER_Harvey!$11:$11,""),"")))))))="","",
IF($C27="Christopher Lobo",_xlfn.XLOOKUP($B27,PROSPER_Lobo!$1:$1,PROSPER_Lobo!$11:$11,""),
IF($C27="Naren Baliga",_xlfn.XLOOKUP($B27,PROSPER_Baliga!$1:$1,PROSPER_Baliga!$11:$11,""),
IF($C27="Thorsten Huhn",_xlfn.XLOOKUP($B27,PROSPER_Huhn!$1:$1,PROSPER_Huhn!$11:$11,""),
IF($C27="Nick Hull",_xlfn.XLOOKUP($B27,PROSPER_Hull!$1:$1,PROSPER_Hull!$11:$11,""),
IF($C27="Monika Kotwani",_xlfn.XLOOKUP($B27,PROSPER_Kotwani!$1:$1,PROSPER_Kotwani!$11:$11,""),
IF($C27="Jonathan Wellner",_xlfn.XLOOKUP($B27,PROSPER_Wellner!$1:$1,PROSPER_Wellner!$11:$11,""),
IF($C27="Travis Harvey",_xlfn.XLOOKUP($B27,PROSPER_Harvey!$1:$1,PROSPER_Harvey!$11:$11,""),""))))))))="","No Comment",IF(IF($C27="Christopher Lobo",_xlfn.XLOOKUP($B27,PROSPER_Lobo!$1:$1,PROSPER_Lobo!$11:$11,""),
IF($C27="Naren Baliga",_xlfn.XLOOKUP($B27,PROSPER_Baliga!$1:$1,PROSPER_Baliga!$11:$11,""),
IF($C27="Thorsten Huhn",_xlfn.XLOOKUP($B27,PROSPER_Huhn!$1:$1,PROSPER_Huhn!$11:$11,""),
IF($C27="Nick Hull",_xlfn.XLOOKUP($B27,PROSPER_Hull!$1:$1,PROSPER_Hull!$11:$11,""),
IF($C27="Monika Kotwani",_xlfn.XLOOKUP($B27,PROSPER_Kotwani!$1:$1,PROSPER_Kotwani!$11:$11,""),
IF($C27="Jonathan Wellner",_xlfn.XLOOKUP($B27,PROSPER_Wellner!$1:$1,PROSPER_Wellner!$11:$11,""),
IF($C27="Travis Harvey",_xlfn.XLOOKUP($B27,PROSPER_Harvey!$1:$1,PROSPER_Harvey!$11:$11,""),"")))))))="","",
IF($C27="Christopher Lobo",_xlfn.XLOOKUP($B27,PROSPER_Lobo!$1:$1,PROSPER_Lobo!$11:$11,""),
IF($C27="Naren Baliga",_xlfn.XLOOKUP($B27,PROSPER_Baliga!$1:$1,PROSPER_Baliga!$11:$11,""),
IF($C27="Thorsten Huhn",_xlfn.XLOOKUP($B27,PROSPER_Huhn!$1:$1,PROSPER_Huhn!$11:$11,""),
IF($C27="Nick Hull",_xlfn.XLOOKUP($B27,PROSPER_Hull!$1:$1,PROSPER_Hull!$11:$11,""),
IF($C27="Monika Kotwani",_xlfn.XLOOKUP($B27,PROSPER_Kotwani!$1:$1,PROSPER_Kotwani!$11:$11,""),
IF($C27="Jonathan Wellner",_xlfn.XLOOKUP($B27,PROSPER_Wellner!$1:$1,PROSPER_Wellner!$11:$11,""),
IF($C27="Travis Harvey",_xlfn.XLOOKUP($B27,PROSPER_Harvey!$1:$1,PROSPER_Harvey!$11:$11,""),"")))))))))</f>
        <v>No Comment</v>
      </c>
      <c r="AP27" s="124" t="s">
        <v>89</v>
      </c>
      <c r="AQ27" s="150" t="str">
        <f t="shared" si="248"/>
        <v>N/A</v>
      </c>
      <c r="AR27" s="120" t="str">
        <f>_xlfn.XLOOKUP(B27,PROSPERInitial_Query!$E:$E,PROSPERInitial_Query!$L:$L,"",,-1)</f>
        <v/>
      </c>
      <c r="AS27" s="121" t="str">
        <f t="shared" si="249"/>
        <v>Juan Castruita1 - PortfolioTraining &amp; Adoption</v>
      </c>
      <c r="AT27" s="126" t="str">
        <f>_xlfn.XLOOKUP(AS27,PROSPERDelta_Query!BK:BK,PROSPERDelta_Query!N:N,"",,-1)</f>
        <v/>
      </c>
      <c r="AU27" s="124" t="str">
        <f t="shared" si="250"/>
        <v>N/A</v>
      </c>
      <c r="AV27" s="124" t="str">
        <f>IF(IF(IF($C27="Christopher Lobo",_xlfn.XLOOKUP($B27,PROSPER_Lobo!$1:$1,PROSPER_Lobo!$12:$12,""),
IF($C27="Naren Baliga",_xlfn.XLOOKUP($B27,PROSPER_Baliga!$1:$1,PROSPER_Baliga!$12:$12,""),
IF($C27="Thorsten Huhn",_xlfn.XLOOKUP($B27,PROSPER_Huhn!$1:$1,PROSPER_Huhn!$12:$12,""),
IF($C27="Nick Hull",_xlfn.XLOOKUP($B27,PROSPER_Hull!$1:$1,PROSPER_Hull!$12:$12,""),
IF($C27="Monika Kotwani",_xlfn.XLOOKUP($B27,PROSPER_Kotwani!$1:$1,PROSPER_Kotwani!$12:$12,""),
IF($C27="Jonathan Wellner",_xlfn.XLOOKUP($B27,PROSPER_Wellner!$1:$1,PROSPER_Wellner!$12:$12,""),
IF($C27="Travis Harvey",_xlfn.XLOOKUP($B27,PROSPER_Harvey!$1:$1,PROSPER_Harvey!$12:$12,""),"")))))))="","",
IF($C27="Christopher Lobo",_xlfn.XLOOKUP($B27,PROSPER_Lobo!$1:$1,PROSPER_Lobo!$12:$12,""),
IF($C27="Naren Baliga",_xlfn.XLOOKUP($B27,PROSPER_Baliga!$1:$1,PROSPER_Baliga!$12:$12,""),
IF($C27="Thorsten Huhn",_xlfn.XLOOKUP($B27,PROSPER_Huhn!$1:$1,PROSPER_Huhn!$12:$12,""),
IF($C27="Nick Hull",_xlfn.XLOOKUP($B27,PROSPER_Hull!$1:$1,PROSPER_Hull!$12:$12,""),
IF($C27="Monika Kotwani",_xlfn.XLOOKUP($B27,PROSPER_Kotwani!$1:$1,PROSPER_Kotwani!$12:$12,""),
IF($C27="Jonathan Wellner",_xlfn.XLOOKUP($B27,PROSPER_Wellner!$1:$1,PROSPER_Wellner!$12:$12,""),
IF($C27="Travis Harvey",_xlfn.XLOOKUP($B27,PROSPER_Harvey!$1:$1,PROSPER_Harvey!$12:$12,""),""))))))))="","No Score",IF(IF($C27="Christopher Lobo",_xlfn.XLOOKUP($B27,PROSPER_Lobo!$1:$1,PROSPER_Lobo!$12:$12,""),
IF($C27="Naren Baliga",_xlfn.XLOOKUP($B27,PROSPER_Baliga!$1:$1,PROSPER_Baliga!$12:$12,""),
IF($C27="Thorsten Huhn",_xlfn.XLOOKUP($B27,PROSPER_Huhn!$1:$1,PROSPER_Huhn!$12:$12,""),
IF($C27="Nick Hull",_xlfn.XLOOKUP($B27,PROSPER_Hull!$1:$1,PROSPER_Hull!$12:$12,""),
IF($C27="Monika Kotwani",_xlfn.XLOOKUP($B27,PROSPER_Kotwani!$1:$1,PROSPER_Kotwani!$12:$12,""),
IF($C27="Jonathan Wellner",_xlfn.XLOOKUP($B27,PROSPER_Wellner!$1:$1,PROSPER_Wellner!$12:$12,""),
IF($C27="Travis Harvey",_xlfn.XLOOKUP($B27,PROSPER_Harvey!$1:$1,PROSPER_Harvey!$12:$12,""),"")))))))="","",
IF($C27="Christopher Lobo",_xlfn.XLOOKUP($B27,PROSPER_Lobo!$1:$1,PROSPER_Lobo!$12:$12,""),
IF($C27="Naren Baliga",_xlfn.XLOOKUP($B27,PROSPER_Baliga!$1:$1,PROSPER_Baliga!$12:$12,""),
IF($C27="Thorsten Huhn",_xlfn.XLOOKUP($B27,PROSPER_Huhn!$1:$1,PROSPER_Huhn!$12:$12,""),
IF($C27="Nick Hull",_xlfn.XLOOKUP($B27,PROSPER_Hull!$1:$1,PROSPER_Hull!$12:$12,""),
IF($C27="Monika Kotwani",_xlfn.XLOOKUP($B27,PROSPER_Kotwani!$1:$1,PROSPER_Kotwani!$12:$12,""),
IF($C27="Jonathan Wellner",_xlfn.XLOOKUP($B27,PROSPER_Wellner!$1:$1,PROSPER_Wellner!$12:$12,""),
IF($C27="Travis Harvey",_xlfn.XLOOKUP($B27,PROSPER_Harvey!$1:$1,PROSPER_Harvey!$12:$12,""),"")))))))))</f>
        <v>No Score</v>
      </c>
      <c r="AW27" s="125" t="str">
        <f>IF(IF(IF($C27="Christopher Lobo",_xlfn.XLOOKUP($B27,PROSPER_Lobo!$1:$1,PROSPER_Lobo!$13:$13,""),
IF($C27="Naren Baliga",_xlfn.XLOOKUP($B27,PROSPER_Baliga!$1:$1,PROSPER_Baliga!$13:$13,""),
IF($C27="Thorsten Huhn",_xlfn.XLOOKUP($B27,PROSPER_Huhn!$1:$1,PROSPER_Huhn!$13:$13,""),
IF($C27="Nick Hull",_xlfn.XLOOKUP($B27,PROSPER_Hull!$1:$1,PROSPER_Hull!$13:$13,""),
IF($C27="Monika Kotwani",_xlfn.XLOOKUP($B27,PROSPER_Kotwani!$1:$1,PROSPER_Kotwani!$13:$13,""),
IF($C27="Jonathan Wellner",_xlfn.XLOOKUP($B27,PROSPER_Wellner!$1:$1,PROSPER_Wellner!$13:$13,""),
IF($C27="Travis Harvey",_xlfn.XLOOKUP($B27,PROSPER_Harvey!$1:$1,PROSPER_Harvey!$13:$13,""),"")))))))="","",
IF($C27="Christopher Lobo",_xlfn.XLOOKUP($B27,PROSPER_Lobo!$1:$1,PROSPER_Lobo!$13:$13,""),
IF($C27="Naren Baliga",_xlfn.XLOOKUP($B27,PROSPER_Baliga!$1:$1,PROSPER_Baliga!$13:$13,""),
IF($C27="Thorsten Huhn",_xlfn.XLOOKUP($B27,PROSPER_Huhn!$1:$1,PROSPER_Huhn!$13:$13,""),
IF($C27="Nick Hull",_xlfn.XLOOKUP($B27,PROSPER_Hull!$1:$1,PROSPER_Hull!$13:$13,""),
IF($C27="Monika Kotwani",_xlfn.XLOOKUP($B27,PROSPER_Kotwani!$1:$1,PROSPER_Kotwani!$13:$13,""),
IF($C27="Jonathan Wellner",_xlfn.XLOOKUP($B27,PROSPER_Wellner!$1:$1,PROSPER_Wellner!$13:$13,""),
IF($C27="Travis Harvey",_xlfn.XLOOKUP($B27,PROSPER_Harvey!$1:$1,PROSPER_Harvey!$13:$13,""),""))))))))="","No Comment",IF(IF($C27="Christopher Lobo",_xlfn.XLOOKUP($B27,PROSPER_Lobo!$1:$1,PROSPER_Lobo!$13:$13,""),
IF($C27="Naren Baliga",_xlfn.XLOOKUP($B27,PROSPER_Baliga!$1:$1,PROSPER_Baliga!$13:$13,""),
IF($C27="Thorsten Huhn",_xlfn.XLOOKUP($B27,PROSPER_Huhn!$1:$1,PROSPER_Huhn!$13:$13,""),
IF($C27="Nick Hull",_xlfn.XLOOKUP($B27,PROSPER_Hull!$1:$1,PROSPER_Hull!$13:$13,""),
IF($C27="Monika Kotwani",_xlfn.XLOOKUP($B27,PROSPER_Kotwani!$1:$1,PROSPER_Kotwani!$13:$13,""),
IF($C27="Jonathan Wellner",_xlfn.XLOOKUP($B27,PROSPER_Wellner!$1:$1,PROSPER_Wellner!$13:$13,""),
IF($C27="Travis Harvey",_xlfn.XLOOKUP($B27,PROSPER_Harvey!$1:$1,PROSPER_Harvey!$13:$13,""),"")))))))="","",
IF($C27="Christopher Lobo",_xlfn.XLOOKUP($B27,PROSPER_Lobo!$1:$1,PROSPER_Lobo!$13:$13,""),
IF($C27="Naren Baliga",_xlfn.XLOOKUP($B27,PROSPER_Baliga!$1:$1,PROSPER_Baliga!$13:$13,""),
IF($C27="Thorsten Huhn",_xlfn.XLOOKUP($B27,PROSPER_Huhn!$1:$1,PROSPER_Huhn!$13:$13,""),
IF($C27="Nick Hull",_xlfn.XLOOKUP($B27,PROSPER_Hull!$1:$1,PROSPER_Hull!$13:$13,""),
IF($C27="Monika Kotwani",_xlfn.XLOOKUP($B27,PROSPER_Kotwani!$1:$1,PROSPER_Kotwani!$13:$13,""),
IF($C27="Jonathan Wellner",_xlfn.XLOOKUP($B27,PROSPER_Wellner!$1:$1,PROSPER_Wellner!$13:$13,""),
IF($C27="Travis Harvey",_xlfn.XLOOKUP($B27,PROSPER_Harvey!$1:$1,PROSPER_Harvey!$13:$13,""),"")))))))))</f>
        <v>No Comment</v>
      </c>
      <c r="AX27" s="124" t="s">
        <v>89</v>
      </c>
      <c r="AY27" s="150" t="str">
        <f t="shared" si="251"/>
        <v>N/A</v>
      </c>
      <c r="AZ27" s="120" t="str">
        <f>_xlfn.XLOOKUP(B27,PROSPERInitial_Query!$E:$E,PROSPERInitial_Query!$M:$M,"",,-1)</f>
        <v/>
      </c>
      <c r="BA27" s="121" t="str">
        <f t="shared" si="252"/>
        <v>Juan Castruita1 - PortfolioDMLT</v>
      </c>
      <c r="BB27" s="126" t="str">
        <f>_xlfn.XLOOKUP(BA27,PROSPERDelta_Query!BK:BK,PROSPERDelta_Query!O:O,"",,-1)</f>
        <v/>
      </c>
      <c r="BC27" s="124" t="str">
        <f t="shared" si="253"/>
        <v>N/A</v>
      </c>
      <c r="BD27" s="124" t="str">
        <f>IF(IF(IF($C27="Christopher Lobo",_xlfn.XLOOKUP($B27,PROSPER_Lobo!$1:$1,PROSPER_Lobo!$14:$14,""),
IF($C27="Naren Baliga",_xlfn.XLOOKUP($B27,PROSPER_Baliga!$1:$1,PROSPER_Baliga!$14:$14,""),
IF($C27="Thorsten Huhn",_xlfn.XLOOKUP($B27,PROSPER_Huhn!$1:$1,PROSPER_Huhn!$14:$14,""),
IF($C27="Nick Hull",_xlfn.XLOOKUP($B27,PROSPER_Hull!$1:$1,PROSPER_Hull!$14:$14,""),
IF($C27="Monika Kotwani",_xlfn.XLOOKUP($B27,PROSPER_Kotwani!$1:$1,PROSPER_Kotwani!$14:$14,""),
IF($C27="Jonathan Wellner",_xlfn.XLOOKUP($B27,PROSPER_Wellner!$1:$1,PROSPER_Wellner!$14:$14,""),
IF($C27="Travis Harvey",_xlfn.XLOOKUP($B27,PROSPER_Harvey!$1:$1,PROSPER_Harvey!$14:$14,""),"")))))))="","",
IF($C27="Christopher Lobo",_xlfn.XLOOKUP($B27,PROSPER_Lobo!$1:$1,PROSPER_Lobo!$14:$14,""),
IF($C27="Naren Baliga",_xlfn.XLOOKUP($B27,PROSPER_Baliga!$1:$1,PROSPER_Baliga!$14:$14,""),
IF($C27="Thorsten Huhn",_xlfn.XLOOKUP($B27,PROSPER_Huhn!$1:$1,PROSPER_Huhn!$14:$14,""),
IF($C27="Nick Hull",_xlfn.XLOOKUP($B27,PROSPER_Hull!$1:$1,PROSPER_Hull!$14:$14,""),
IF($C27="Monika Kotwani",_xlfn.XLOOKUP($B27,PROSPER_Kotwani!$1:$1,PROSPER_Kotwani!$14:$14,""),
IF($C27="Jonathan Wellner",_xlfn.XLOOKUP($B27,PROSPER_Wellner!$1:$1,PROSPER_Wellner!$14:$14,""),
IF($C27="Travis Harvey",_xlfn.XLOOKUP($B27,PROSPER_Harvey!$1:$1,PROSPER_Harvey!$14:$14,""),""))))))))="","No Score",IF(IF($C27="Christopher Lobo",_xlfn.XLOOKUP($B27,PROSPER_Lobo!$1:$1,PROSPER_Lobo!$14:$14,""),
IF($C27="Naren Baliga",_xlfn.XLOOKUP($B27,PROSPER_Baliga!$1:$1,PROSPER_Baliga!$14:$14,""),
IF($C27="Thorsten Huhn",_xlfn.XLOOKUP($B27,PROSPER_Huhn!$1:$1,PROSPER_Huhn!$14:$14,""),
IF($C27="Nick Hull",_xlfn.XLOOKUP($B27,PROSPER_Hull!$1:$1,PROSPER_Hull!$14:$14,""),
IF($C27="Monika Kotwani",_xlfn.XLOOKUP($B27,PROSPER_Kotwani!$1:$1,PROSPER_Kotwani!$14:$14,""),
IF($C27="Jonathan Wellner",_xlfn.XLOOKUP($B27,PROSPER_Wellner!$1:$1,PROSPER_Wellner!$14:$14,""),
IF($C27="Travis Harvey",_xlfn.XLOOKUP($B27,PROSPER_Harvey!$1:$1,PROSPER_Harvey!$14:$14,""),"")))))))="","",
IF($C27="Christopher Lobo",_xlfn.XLOOKUP($B27,PROSPER_Lobo!$1:$1,PROSPER_Lobo!$14:$14,""),
IF($C27="Naren Baliga",_xlfn.XLOOKUP($B27,PROSPER_Baliga!$1:$1,PROSPER_Baliga!$14:$14,""),
IF($C27="Thorsten Huhn",_xlfn.XLOOKUP($B27,PROSPER_Huhn!$1:$1,PROSPER_Huhn!$14:$14,""),
IF($C27="Nick Hull",_xlfn.XLOOKUP($B27,PROSPER_Hull!$1:$1,PROSPER_Hull!$14:$14,""),
IF($C27="Monika Kotwani",_xlfn.XLOOKUP($B27,PROSPER_Kotwani!$1:$1,PROSPER_Kotwani!$14:$14,""),
IF($C27="Jonathan Wellner",_xlfn.XLOOKUP($B27,PROSPER_Wellner!$1:$1,PROSPER_Wellner!$14:$14,""),
IF($C27="Travis Harvey",_xlfn.XLOOKUP($B27,PROSPER_Harvey!$1:$1,PROSPER_Harvey!$14:$14,""),"")))))))))</f>
        <v>No Score</v>
      </c>
      <c r="BE27" s="125" t="str">
        <f>IF(IF(IF($C27="Christopher Lobo",_xlfn.XLOOKUP($B27,PROSPER_Lobo!$1:$1,PROSPER_Lobo!$15:$15,""),
IF($C27="Naren Baliga",_xlfn.XLOOKUP($B27,PROSPER_Baliga!$1:$1,PROSPER_Baliga!$15:$15,""),
IF($C27="Thorsten Huhn",_xlfn.XLOOKUP($B27,PROSPER_Huhn!$1:$1,PROSPER_Huhn!$15:$15,""),
IF($C27="Nick Hull",_xlfn.XLOOKUP($B27,PROSPER_Hull!$1:$1,PROSPER_Hull!$15:$15,""),
IF($C27="Monika Kotwani",_xlfn.XLOOKUP($B27,PROSPER_Kotwani!$1:$1,PROSPER_Kotwani!$15:$15,""),
IF($C27="Jonathan Wellner",_xlfn.XLOOKUP($B27,PROSPER_Wellner!$1:$1,PROSPER_Wellner!$15:$15,""),
IF($C27="Travis Harvey",_xlfn.XLOOKUP($B27,PROSPER_Harvey!$1:$1,PROSPER_Harvey!$15:$15,""),"")))))))="","",
IF($C27="Christopher Lobo",_xlfn.XLOOKUP($B27,PROSPER_Lobo!$1:$1,PROSPER_Lobo!$15:$15,""),
IF($C27="Naren Baliga",_xlfn.XLOOKUP($B27,PROSPER_Baliga!$1:$1,PROSPER_Baliga!$15:$15,""),
IF($C27="Thorsten Huhn",_xlfn.XLOOKUP($B27,PROSPER_Huhn!$1:$1,PROSPER_Huhn!$15:$15,""),
IF($C27="Nick Hull",_xlfn.XLOOKUP($B27,PROSPER_Hull!$1:$1,PROSPER_Hull!$15:$15,""),
IF($C27="Monika Kotwani",_xlfn.XLOOKUP($B27,PROSPER_Kotwani!$1:$1,PROSPER_Kotwani!$15:$15,""),
IF($C27="Jonathan Wellner",_xlfn.XLOOKUP($B27,PROSPER_Wellner!$1:$1,PROSPER_Wellner!$15:$15,""),
IF($C27="Travis Harvey",_xlfn.XLOOKUP($B27,PROSPER_Harvey!$1:$1,PROSPER_Harvey!$15:$15,""),""))))))))="","No Comment",IF(IF($C27="Christopher Lobo",_xlfn.XLOOKUP($B27,PROSPER_Lobo!$1:$1,PROSPER_Lobo!$15:$15,""),
IF($C27="Naren Baliga",_xlfn.XLOOKUP($B27,PROSPER_Baliga!$1:$1,PROSPER_Baliga!$15:$15,""),
IF($C27="Thorsten Huhn",_xlfn.XLOOKUP($B27,PROSPER_Huhn!$1:$1,PROSPER_Huhn!$15:$15,""),
IF($C27="Nick Hull",_xlfn.XLOOKUP($B27,PROSPER_Hull!$1:$1,PROSPER_Hull!$15:$15,""),
IF($C27="Monika Kotwani",_xlfn.XLOOKUP($B27,PROSPER_Kotwani!$1:$1,PROSPER_Kotwani!$15:$15,""),
IF($C27="Jonathan Wellner",_xlfn.XLOOKUP($B27,PROSPER_Wellner!$1:$1,PROSPER_Wellner!$15:$15,""),
IF($C27="Travis Harvey",_xlfn.XLOOKUP($B27,PROSPER_Harvey!$1:$1,PROSPER_Harvey!$15:$15,""),"")))))))="","",
IF($C27="Christopher Lobo",_xlfn.XLOOKUP($B27,PROSPER_Lobo!$1:$1,PROSPER_Lobo!$15:$15,""),
IF($C27="Naren Baliga",_xlfn.XLOOKUP($B27,PROSPER_Baliga!$1:$1,PROSPER_Baliga!$15:$15,""),
IF($C27="Thorsten Huhn",_xlfn.XLOOKUP($B27,PROSPER_Huhn!$1:$1,PROSPER_Huhn!$15:$15,""),
IF($C27="Nick Hull",_xlfn.XLOOKUP($B27,PROSPER_Hull!$1:$1,PROSPER_Hull!$15:$15,""),
IF($C27="Monika Kotwani",_xlfn.XLOOKUP($B27,PROSPER_Kotwani!$1:$1,PROSPER_Kotwani!$15:$15,""),
IF($C27="Jonathan Wellner",_xlfn.XLOOKUP($B27,PROSPER_Wellner!$1:$1,PROSPER_Wellner!$15:$15,""),
IF($C27="Travis Harvey",_xlfn.XLOOKUP($B27,PROSPER_Harvey!$1:$1,PROSPER_Harvey!$15:$15,""),"")))))))))</f>
        <v>No Comment</v>
      </c>
      <c r="BF27" s="124" t="s">
        <v>89</v>
      </c>
      <c r="BG27" s="150" t="str">
        <f t="shared" si="254"/>
        <v>N/A</v>
      </c>
      <c r="BH27" s="120" t="str">
        <f>_xlfn.XLOOKUP(B27,PROSPERInitial_Query!$E:$E,PROSPERInitial_Query!$N:$N,"",,-1)</f>
        <v/>
      </c>
      <c r="BI27" s="121" t="str">
        <f t="shared" si="255"/>
        <v>Juan Castruita1 - PortfolioRevenue Management</v>
      </c>
      <c r="BJ27" s="126" t="str">
        <f>_xlfn.XLOOKUP(BI27,PROSPERDelta_Query!BK:BK,PROSPERDelta_Query!P:P,"",,-1)</f>
        <v/>
      </c>
      <c r="BK27" s="124" t="str">
        <f t="shared" si="256"/>
        <v>N/A</v>
      </c>
      <c r="BL27" s="124" t="str">
        <f>IF(IF(IF($C27="Christopher Lobo",_xlfn.XLOOKUP($B27,PROSPER_Lobo!$1:$1,PROSPER_Lobo!$16:$16,""),
IF($C27="Naren Baliga",_xlfn.XLOOKUP($B27,PROSPER_Baliga!$1:$1,PROSPER_Baliga!$16:$16,""),
IF($C27="Thorsten Huhn",_xlfn.XLOOKUP($B27,PROSPER_Huhn!$1:$1,PROSPER_Huhn!$16:$16,""),
IF($C27="Nick Hull",_xlfn.XLOOKUP($B27,PROSPER_Hull!$1:$1,PROSPER_Hull!$16:$16,""),
IF($C27="Monika Kotwani",_xlfn.XLOOKUP($B27,PROSPER_Kotwani!$1:$1,PROSPER_Kotwani!$16:$16,""),
IF($C27="Jonathan Wellner",_xlfn.XLOOKUP($B27,PROSPER_Wellner!$1:$1,PROSPER_Wellner!$16:$16,""),
IF($C27="Travis Harvey",_xlfn.XLOOKUP($B27,PROSPER_Harvey!$1:$1,PROSPER_Harvey!$16:$16,""),"")))))))="","",
IF($C27="Christopher Lobo",_xlfn.XLOOKUP($B27,PROSPER_Lobo!$1:$1,PROSPER_Lobo!$16:$16,""),
IF($C27="Naren Baliga",_xlfn.XLOOKUP($B27,PROSPER_Baliga!$1:$1,PROSPER_Baliga!$16:$16,""),
IF($C27="Thorsten Huhn",_xlfn.XLOOKUP($B27,PROSPER_Huhn!$1:$1,PROSPER_Huhn!$16:$16,""),
IF($C27="Nick Hull",_xlfn.XLOOKUP($B27,PROSPER_Hull!$1:$1,PROSPER_Hull!$16:$16,""),
IF($C27="Monika Kotwani",_xlfn.XLOOKUP($B27,PROSPER_Kotwani!$1:$1,PROSPER_Kotwani!$16:$16,""),
IF($C27="Jonathan Wellner",_xlfn.XLOOKUP($B27,PROSPER_Wellner!$1:$1,PROSPER_Wellner!$16:$16,""),
IF($C27="Travis Harvey",_xlfn.XLOOKUP($B27,PROSPER_Harvey!$1:$1,PROSPER_Harvey!$16:$16,""),""))))))))="","No Score",IF(IF($C27="Christopher Lobo",_xlfn.XLOOKUP($B27,PROSPER_Lobo!$1:$1,PROSPER_Lobo!$16:$16,""),
IF($C27="Naren Baliga",_xlfn.XLOOKUP($B27,PROSPER_Baliga!$1:$1,PROSPER_Baliga!$16:$16,""),
IF($C27="Thorsten Huhn",_xlfn.XLOOKUP($B27,PROSPER_Huhn!$1:$1,PROSPER_Huhn!$16:$16,""),
IF($C27="Nick Hull",_xlfn.XLOOKUP($B27,PROSPER_Hull!$1:$1,PROSPER_Hull!$16:$16,""),
IF($C27="Monika Kotwani",_xlfn.XLOOKUP($B27,PROSPER_Kotwani!$1:$1,PROSPER_Kotwani!$16:$16,""),
IF($C27="Jonathan Wellner",_xlfn.XLOOKUP($B27,PROSPER_Wellner!$1:$1,PROSPER_Wellner!$16:$16,""),
IF($C27="Travis Harvey",_xlfn.XLOOKUP($B27,PROSPER_Harvey!$1:$1,PROSPER_Harvey!$16:$16,""),"")))))))="","",
IF($C27="Christopher Lobo",_xlfn.XLOOKUP($B27,PROSPER_Lobo!$1:$1,PROSPER_Lobo!$16:$16,""),
IF($C27="Naren Baliga",_xlfn.XLOOKUP($B27,PROSPER_Baliga!$1:$1,PROSPER_Baliga!$16:$16,""),
IF($C27="Thorsten Huhn",_xlfn.XLOOKUP($B27,PROSPER_Huhn!$1:$1,PROSPER_Huhn!$16:$16,""),
IF($C27="Nick Hull",_xlfn.XLOOKUP($B27,PROSPER_Hull!$1:$1,PROSPER_Hull!$16:$16,""),
IF($C27="Monika Kotwani",_xlfn.XLOOKUP($B27,PROSPER_Kotwani!$1:$1,PROSPER_Kotwani!$16:$16,""),
IF($C27="Jonathan Wellner",_xlfn.XLOOKUP($B27,PROSPER_Wellner!$1:$1,PROSPER_Wellner!$16:$16,""),
IF($C27="Travis Harvey",_xlfn.XLOOKUP($B27,PROSPER_Harvey!$1:$1,PROSPER_Harvey!$16:$16,""),"")))))))))</f>
        <v>No Score</v>
      </c>
      <c r="BM27" s="125" t="str">
        <f>IF(IF(IF($C27="Christopher Lobo",_xlfn.XLOOKUP($B27,PROSPER_Lobo!$1:$1,PROSPER_Lobo!$17:$17,""),
IF($C27="Naren Baliga",_xlfn.XLOOKUP($B27,PROSPER_Baliga!$1:$1,PROSPER_Baliga!$17:$17,""),
IF($C27="Thorsten Huhn",_xlfn.XLOOKUP($B27,PROSPER_Huhn!$1:$1,PROSPER_Huhn!$17:$17,""),
IF($C27="Nick Hull",_xlfn.XLOOKUP($B27,PROSPER_Hull!$1:$1,PROSPER_Hull!$17:$17,""),
IF($C27="Monika Kotwani",_xlfn.XLOOKUP($B27,PROSPER_Kotwani!$1:$1,PROSPER_Kotwani!$17:$17,""),
IF($C27="Jonathan Wellner",_xlfn.XLOOKUP($B27,PROSPER_Wellner!$1:$1,PROSPER_Wellner!$17:$17,""),
IF($C27="Travis Harvey",_xlfn.XLOOKUP($B27,PROSPER_Harvey!$1:$1,PROSPER_Harvey!$17:$17,""),"")))))))="","",
IF($C27="Christopher Lobo",_xlfn.XLOOKUP($B27,PROSPER_Lobo!$1:$1,PROSPER_Lobo!$17:$17,""),
IF($C27="Naren Baliga",_xlfn.XLOOKUP($B27,PROSPER_Baliga!$1:$1,PROSPER_Baliga!$17:$17,""),
IF($C27="Thorsten Huhn",_xlfn.XLOOKUP($B27,PROSPER_Huhn!$1:$1,PROSPER_Huhn!$17:$17,""),
IF($C27="Nick Hull",_xlfn.XLOOKUP($B27,PROSPER_Hull!$1:$1,PROSPER_Hull!$17:$17,""),
IF($C27="Monika Kotwani",_xlfn.XLOOKUP($B27,PROSPER_Kotwani!$1:$1,PROSPER_Kotwani!$17:$17,""),
IF($C27="Jonathan Wellner",_xlfn.XLOOKUP($B27,PROSPER_Wellner!$1:$1,PROSPER_Wellner!$17:$17,""),
IF($C27="Travis Harvey",_xlfn.XLOOKUP($B27,PROSPER_Harvey!$1:$1,PROSPER_Harvey!$17:$17,""),""))))))))="","No Comment",IF(IF($C27="Christopher Lobo",_xlfn.XLOOKUP($B27,PROSPER_Lobo!$1:$1,PROSPER_Lobo!$17:$17,""),
IF($C27="Naren Baliga",_xlfn.XLOOKUP($B27,PROSPER_Baliga!$1:$1,PROSPER_Baliga!$17:$17,""),
IF($C27="Thorsten Huhn",_xlfn.XLOOKUP($B27,PROSPER_Huhn!$1:$1,PROSPER_Huhn!$17:$17,""),
IF($C27="Nick Hull",_xlfn.XLOOKUP($B27,PROSPER_Hull!$1:$1,PROSPER_Hull!$17:$17,""),
IF($C27="Monika Kotwani",_xlfn.XLOOKUP($B27,PROSPER_Kotwani!$1:$1,PROSPER_Kotwani!$17:$17,""),
IF($C27="Jonathan Wellner",_xlfn.XLOOKUP($B27,PROSPER_Wellner!$1:$1,PROSPER_Wellner!$17:$17,""),
IF($C27="Travis Harvey",_xlfn.XLOOKUP($B27,PROSPER_Harvey!$1:$1,PROSPER_Harvey!$17:$17,""),"")))))))="","",
IF($C27="Christopher Lobo",_xlfn.XLOOKUP($B27,PROSPER_Lobo!$1:$1,PROSPER_Lobo!$17:$17,""),
IF($C27="Naren Baliga",_xlfn.XLOOKUP($B27,PROSPER_Baliga!$1:$1,PROSPER_Baliga!$17:$17,""),
IF($C27="Thorsten Huhn",_xlfn.XLOOKUP($B27,PROSPER_Huhn!$1:$1,PROSPER_Huhn!$17:$17,""),
IF($C27="Nick Hull",_xlfn.XLOOKUP($B27,PROSPER_Hull!$1:$1,PROSPER_Hull!$17:$17,""),
IF($C27="Monika Kotwani",_xlfn.XLOOKUP($B27,PROSPER_Kotwani!$1:$1,PROSPER_Kotwani!$17:$17,""),
IF($C27="Jonathan Wellner",_xlfn.XLOOKUP($B27,PROSPER_Wellner!$1:$1,PROSPER_Wellner!$17:$17,""),
IF($C27="Travis Harvey",_xlfn.XLOOKUP($B27,PROSPER_Harvey!$1:$1,PROSPER_Harvey!$17:$17,""),"")))))))))</f>
        <v>No Comment</v>
      </c>
      <c r="BN27" s="124">
        <f>IFERROR(ROUND(_xlfn.XLOOKUP(B27,'RevenueChallenge_Query'!$E:$E,'RevenueChallenge_Query'!$F:$F)/3.2,0),"Not Taken")</f>
        <v>9</v>
      </c>
      <c r="BO27" s="150">
        <f t="shared" si="257"/>
        <v>9</v>
      </c>
      <c r="BP27" s="120" t="str">
        <f>_xlfn.XLOOKUP(B27,PROSPERInitial_Query!$E:$E,PROSPERInitial_Query!$O:$O,"",,-1)</f>
        <v/>
      </c>
      <c r="BQ27" s="121" t="str">
        <f t="shared" si="258"/>
        <v>Juan Castruita1 - PortfolioArtificial Intelligence</v>
      </c>
      <c r="BR27" s="126" t="str">
        <f>_xlfn.XLOOKUP(BQ27,PROSPERDelta_Query!BK:BK,PROSPERDelta_Query!Q:Q,"",,-1)</f>
        <v/>
      </c>
      <c r="BS27" s="124" t="str">
        <f t="shared" si="259"/>
        <v>N/A</v>
      </c>
      <c r="BT27" s="124" t="str">
        <f>IF(IF(IF($C27="Christopher Lobo",_xlfn.XLOOKUP($B27,PROSPER_Lobo!$1:$1,PROSPER_Lobo!$18:$18,""),
IF($C27="Naren Baliga",_xlfn.XLOOKUP($B27,PROSPER_Baliga!$1:$1,PROSPER_Baliga!$18:$18,""),
IF($C27="Thorsten Huhn",_xlfn.XLOOKUP($B27,PROSPER_Huhn!$1:$1,PROSPER_Huhn!$18:$18,""),
IF($C27="Nick Hull",_xlfn.XLOOKUP($B27,PROSPER_Hull!$1:$1,PROSPER_Hull!$18:$18,""),
IF($C27="Monika Kotwani",_xlfn.XLOOKUP($B27,PROSPER_Kotwani!$1:$1,PROSPER_Kotwani!$18:$18,""),
IF($C27="Jonathan Wellner",_xlfn.XLOOKUP($B27,PROSPER_Wellner!$1:$1,PROSPER_Wellner!$18:$18,""),
IF($C27="Travis Harvey",_xlfn.XLOOKUP($B27,PROSPER_Harvey!$1:$1,PROSPER_Harvey!$18:$18,""),"")))))))="","",
IF($C27="Christopher Lobo",_xlfn.XLOOKUP($B27,PROSPER_Lobo!$1:$1,PROSPER_Lobo!$18:$18,""),
IF($C27="Naren Baliga",_xlfn.XLOOKUP($B27,PROSPER_Baliga!$1:$1,PROSPER_Baliga!$18:$18,""),
IF($C27="Thorsten Huhn",_xlfn.XLOOKUP($B27,PROSPER_Huhn!$1:$1,PROSPER_Huhn!$18:$18,""),
IF($C27="Nick Hull",_xlfn.XLOOKUP($B27,PROSPER_Hull!$1:$1,PROSPER_Hull!$18:$18,""),
IF($C27="Monika Kotwani",_xlfn.XLOOKUP($B27,PROSPER_Kotwani!$1:$1,PROSPER_Kotwani!$18:$18,""),
IF($C27="Jonathan Wellner",_xlfn.XLOOKUP($B27,PROSPER_Wellner!$1:$1,PROSPER_Wellner!$18:$18,""),
IF($C27="Travis Harvey",_xlfn.XLOOKUP($B27,PROSPER_Harvey!$1:$1,PROSPER_Harvey!$18:$18,""),""))))))))="","No Score",IF(IF($C27="Christopher Lobo",_xlfn.XLOOKUP($B27,PROSPER_Lobo!$1:$1,PROSPER_Lobo!$18:$18,""),
IF($C27="Naren Baliga",_xlfn.XLOOKUP($B27,PROSPER_Baliga!$1:$1,PROSPER_Baliga!$18:$18,""),
IF($C27="Thorsten Huhn",_xlfn.XLOOKUP($B27,PROSPER_Huhn!$1:$1,PROSPER_Huhn!$18:$18,""),
IF($C27="Nick Hull",_xlfn.XLOOKUP($B27,PROSPER_Hull!$1:$1,PROSPER_Hull!$18:$18,""),
IF($C27="Monika Kotwani",_xlfn.XLOOKUP($B27,PROSPER_Kotwani!$1:$1,PROSPER_Kotwani!$18:$18,""),
IF($C27="Jonathan Wellner",_xlfn.XLOOKUP($B27,PROSPER_Wellner!$1:$1,PROSPER_Wellner!$18:$18,""),
IF($C27="Travis Harvey",_xlfn.XLOOKUP($B27,PROSPER_Harvey!$1:$1,PROSPER_Harvey!$18:$18,""),"")))))))="","",
IF($C27="Christopher Lobo",_xlfn.XLOOKUP($B27,PROSPER_Lobo!$1:$1,PROSPER_Lobo!$18:$18,""),
IF($C27="Naren Baliga",_xlfn.XLOOKUP($B27,PROSPER_Baliga!$1:$1,PROSPER_Baliga!$18:$18,""),
IF($C27="Thorsten Huhn",_xlfn.XLOOKUP($B27,PROSPER_Huhn!$1:$1,PROSPER_Huhn!$18:$18,""),
IF($C27="Nick Hull",_xlfn.XLOOKUP($B27,PROSPER_Hull!$1:$1,PROSPER_Hull!$18:$18,""),
IF($C27="Monika Kotwani",_xlfn.XLOOKUP($B27,PROSPER_Kotwani!$1:$1,PROSPER_Kotwani!$18:$18,""),
IF($C27="Jonathan Wellner",_xlfn.XLOOKUP($B27,PROSPER_Wellner!$1:$1,PROSPER_Wellner!$18:$18,""),
IF($C27="Travis Harvey",_xlfn.XLOOKUP($B27,PROSPER_Harvey!$1:$1,PROSPER_Harvey!$18:$18,""),"")))))))))</f>
        <v>No Score</v>
      </c>
      <c r="BU27" s="125" t="str">
        <f>IF(IF(IF($C27="Christopher Lobo",_xlfn.XLOOKUP($B27,PROSPER_Lobo!$1:$1,PROSPER_Lobo!$19:$19,""),
IF($C27="Naren Baliga",_xlfn.XLOOKUP($B27,PROSPER_Baliga!$1:$1,PROSPER_Baliga!$19:$19,""),
IF($C27="Thorsten Huhn",_xlfn.XLOOKUP($B27,PROSPER_Huhn!$1:$1,PROSPER_Huhn!$19:$19,""),
IF($C27="Nick Hull",_xlfn.XLOOKUP($B27,PROSPER_Hull!$1:$1,PROSPER_Hull!$19:$19,""),
IF($C27="Monika Kotwani",_xlfn.XLOOKUP($B27,PROSPER_Kotwani!$1:$1,PROSPER_Kotwani!$19:$19,""),
IF($C27="Jonathan Wellner",_xlfn.XLOOKUP($B27,PROSPER_Wellner!$1:$1,PROSPER_Wellner!$19:$19,""),
IF($C27="Travis Harvey",_xlfn.XLOOKUP($B27,PROSPER_Harvey!$1:$1,PROSPER_Harvey!$19:$19,""),"")))))))="","",
IF($C27="Christopher Lobo",_xlfn.XLOOKUP($B27,PROSPER_Lobo!$1:$1,PROSPER_Lobo!$19:$19,""),
IF($C27="Naren Baliga",_xlfn.XLOOKUP($B27,PROSPER_Baliga!$1:$1,PROSPER_Baliga!$19:$19,""),
IF($C27="Thorsten Huhn",_xlfn.XLOOKUP($B27,PROSPER_Huhn!$1:$1,PROSPER_Huhn!$19:$19,""),
IF($C27="Nick Hull",_xlfn.XLOOKUP($B27,PROSPER_Hull!$1:$1,PROSPER_Hull!$19:$19,""),
IF($C27="Monika Kotwani",_xlfn.XLOOKUP($B27,PROSPER_Kotwani!$1:$1,PROSPER_Kotwani!$19:$19,""),
IF($C27="Jonathan Wellner",_xlfn.XLOOKUP($B27,PROSPER_Wellner!$1:$1,PROSPER_Wellner!$19:$19,""),
IF($C27="Travis Harvey",_xlfn.XLOOKUP($B27,PROSPER_Harvey!$1:$1,PROSPER_Harvey!$19:$19,""),""))))))))="","No Comment",IF(IF($C27="Christopher Lobo",_xlfn.XLOOKUP($B27,PROSPER_Lobo!$1:$1,PROSPER_Lobo!$19:$19,""),
IF($C27="Naren Baliga",_xlfn.XLOOKUP($B27,PROSPER_Baliga!$1:$1,PROSPER_Baliga!$19:$19,""),
IF($C27="Thorsten Huhn",_xlfn.XLOOKUP($B27,PROSPER_Huhn!$1:$1,PROSPER_Huhn!$19:$19,""),
IF($C27="Nick Hull",_xlfn.XLOOKUP($B27,PROSPER_Hull!$1:$1,PROSPER_Hull!$19:$19,""),
IF($C27="Monika Kotwani",_xlfn.XLOOKUP($B27,PROSPER_Kotwani!$1:$1,PROSPER_Kotwani!$19:$19,""),
IF($C27="Jonathan Wellner",_xlfn.XLOOKUP($B27,PROSPER_Wellner!$1:$1,PROSPER_Wellner!$19:$19,""),
IF($C27="Travis Harvey",_xlfn.XLOOKUP($B27,PROSPER_Harvey!$1:$1,PROSPER_Harvey!$19:$19,""),"")))))))="","",
IF($C27="Christopher Lobo",_xlfn.XLOOKUP($B27,PROSPER_Lobo!$1:$1,PROSPER_Lobo!$19:$19,""),
IF($C27="Naren Baliga",_xlfn.XLOOKUP($B27,PROSPER_Baliga!$1:$1,PROSPER_Baliga!$19:$19,""),
IF($C27="Thorsten Huhn",_xlfn.XLOOKUP($B27,PROSPER_Huhn!$1:$1,PROSPER_Huhn!$19:$19,""),
IF($C27="Nick Hull",_xlfn.XLOOKUP($B27,PROSPER_Hull!$1:$1,PROSPER_Hull!$19:$19,""),
IF($C27="Monika Kotwani",_xlfn.XLOOKUP($B27,PROSPER_Kotwani!$1:$1,PROSPER_Kotwani!$19:$19,""),
IF($C27="Jonathan Wellner",_xlfn.XLOOKUP($B27,PROSPER_Wellner!$1:$1,PROSPER_Wellner!$19:$19,""),
IF($C27="Travis Harvey",_xlfn.XLOOKUP($B27,PROSPER_Harvey!$1:$1,PROSPER_Harvey!$19:$19,""),"")))))))))</f>
        <v>No Comment</v>
      </c>
      <c r="BV27" s="124" t="s">
        <v>89</v>
      </c>
      <c r="BW27" s="150" t="str">
        <f t="shared" si="260"/>
        <v>N/A</v>
      </c>
      <c r="BX27" s="127" t="str">
        <f t="shared" si="261"/>
        <v>N/A</v>
      </c>
      <c r="BY27" s="128" t="str">
        <f t="shared" si="262"/>
        <v>N/A</v>
      </c>
      <c r="BZ27" s="128">
        <f t="shared" si="263"/>
        <v>7.5</v>
      </c>
      <c r="CA27" s="129">
        <f t="shared" si="264"/>
        <v>7.5</v>
      </c>
      <c r="CB27" s="130" t="str">
        <f>_xlfn.XLOOKUP(B27,PROSPERInitial_Query!$E:$E,PROSPERInitial_Query!$AA:$AA,"",,-1)</f>
        <v/>
      </c>
      <c r="CC27" s="121" t="str">
        <f t="shared" si="265"/>
        <v>Juan Castruita2 - RelationshipAccount / Stakeholder 1Name</v>
      </c>
      <c r="CD27" s="121" t="str">
        <f>_xlfn.XLOOKUP(CC27,PROSPERDelta_Query!BK:BK,PROSPERDelta_Query!AC:AC,"",,-1)</f>
        <v/>
      </c>
      <c r="CE27" s="126" t="str">
        <f>_xlfn.XLOOKUP(B27,PROSPERInitial_Query!$E:$E,PROSPERInitial_Query!$Q:$Q,"",,-1)</f>
        <v/>
      </c>
      <c r="CF27" s="121" t="str">
        <f t="shared" si="266"/>
        <v>Juan Castruita2 - RelationshipAccount / Stakeholder 1Self Score</v>
      </c>
      <c r="CG27" s="126" t="str">
        <f>_xlfn.XLOOKUP(CF27,PROSPERDelta_Query!BK:BK,PROSPERDelta_Query!AM:AM,"",,-1)</f>
        <v/>
      </c>
      <c r="CH27" s="131" t="str">
        <f t="shared" si="159"/>
        <v/>
      </c>
      <c r="CI27" s="131" t="str">
        <f t="shared" si="267"/>
        <v>N/A</v>
      </c>
      <c r="CJ27" s="132" t="str">
        <f t="shared" si="268"/>
        <v>N/A</v>
      </c>
      <c r="CK27" s="132" t="str">
        <f>IF(IF(IF($C27="Christopher Lobo",_xlfn.XLOOKUP($B27,PROSPER_Lobo!$1:$1,PROSPER_Lobo!$21:$21,""),
IF($C27="Naren Baliga",_xlfn.XLOOKUP($B27,PROSPER_Baliga!$1:$1,PROSPER_Baliga!$21:$21,""),
IF($C27="Thorsten Huhn",_xlfn.XLOOKUP($B27,PROSPER_Huhn!$1:$1,PROSPER_Huhn!$21:$21,""),
IF($C27="Nick Hull",_xlfn.XLOOKUP($B27,PROSPER_Hull!$1:$1,PROSPER_Hull!$21:$21,""),
IF($C27="Monika Kotwani",_xlfn.XLOOKUP($B27,PROSPER_Kotwani!$1:$1,PROSPER_Kotwani!$21:$21,""),
IF($C27="Jonathan Wellner",_xlfn.XLOOKUP($B27,PROSPER_Wellner!$1:$1,PROSPER_Wellner!$21:$21,""),
IF($C27="Travis Harvey",_xlfn.XLOOKUP($B27,PROSPER_Harvey!$1:$1,PROSPER_Harvey!$21:$21,""),"")))))))="","",
IF($C27="Christopher Lobo",_xlfn.XLOOKUP($B27,PROSPER_Lobo!$1:$1,PROSPER_Lobo!$21:$21,""),
IF($C27="Naren Baliga",_xlfn.XLOOKUP($B27,PROSPER_Baliga!$1:$1,PROSPER_Baliga!$21:$21,""),
IF($C27="Thorsten Huhn",_xlfn.XLOOKUP($B27,PROSPER_Huhn!$1:$1,PROSPER_Huhn!$21:$21,""),
IF($C27="Nick Hull",_xlfn.XLOOKUP($B27,PROSPER_Hull!$1:$1,PROSPER_Hull!$21:$21,""),
IF($C27="Monika Kotwani",_xlfn.XLOOKUP($B27,PROSPER_Kotwani!$1:$1,PROSPER_Kotwani!$21:$21,""),
IF($C27="Jonathan Wellner",_xlfn.XLOOKUP($B27,PROSPER_Wellner!$1:$1,PROSPER_Wellner!$21:$21,""),
IF($C27="Travis Harvey",_xlfn.XLOOKUP($B27,PROSPER_Harvey!$1:$1,PROSPER_Harvey!$21:$21,""),""))))))))="","No Score",IF(IF($C27="Christopher Lobo",_xlfn.XLOOKUP($B27,PROSPER_Lobo!$1:$1,PROSPER_Lobo!$21:$21,""),
IF($C27="Naren Baliga",_xlfn.XLOOKUP($B27,PROSPER_Baliga!$1:$1,PROSPER_Baliga!$21:$21,""),
IF($C27="Thorsten Huhn",_xlfn.XLOOKUP($B27,PROSPER_Huhn!$1:$1,PROSPER_Huhn!$21:$21,""),
IF($C27="Nick Hull",_xlfn.XLOOKUP($B27,PROSPER_Hull!$1:$1,PROSPER_Hull!$21:$21,""),
IF($C27="Monika Kotwani",_xlfn.XLOOKUP($B27,PROSPER_Kotwani!$1:$1,PROSPER_Kotwani!$21:$21,""),
IF($C27="Jonathan Wellner",_xlfn.XLOOKUP($B27,PROSPER_Wellner!$1:$1,PROSPER_Wellner!$21:$21,""),
IF($C27="Travis Harvey",_xlfn.XLOOKUP($B27,PROSPER_Harvey!$1:$1,PROSPER_Harvey!$21:$21,""),"")))))))="","",
IF($C27="Christopher Lobo",_xlfn.XLOOKUP($B27,PROSPER_Lobo!$1:$1,PROSPER_Lobo!$21:$21,""),
IF($C27="Naren Baliga",_xlfn.XLOOKUP($B27,PROSPER_Baliga!$1:$1,PROSPER_Baliga!$21:$21,""),
IF($C27="Thorsten Huhn",_xlfn.XLOOKUP($B27,PROSPER_Huhn!$1:$1,PROSPER_Huhn!$21:$21,""),
IF($C27="Nick Hull",_xlfn.XLOOKUP($B27,PROSPER_Hull!$1:$1,PROSPER_Hull!$21:$21,""),
IF($C27="Monika Kotwani",_xlfn.XLOOKUP($B27,PROSPER_Kotwani!$1:$1,PROSPER_Kotwani!$21:$21,""),
IF($C27="Jonathan Wellner",_xlfn.XLOOKUP($B27,PROSPER_Wellner!$1:$1,PROSPER_Wellner!$21:$21,""),
IF($C27="Travis Harvey",_xlfn.XLOOKUP($B27,PROSPER_Harvey!$1:$1,PROSPER_Harvey!$21:$21,""),"")))))))))</f>
        <v>N/A</v>
      </c>
      <c r="CL27" s="131" t="str">
        <f>IF(IF(IF($C27="Christopher Lobo",_xlfn.XLOOKUP($B27,PROSPER_Lobo!$1:$1,PROSPER_Lobo!$22:$22,""),
IF($C27="Naren Baliga",_xlfn.XLOOKUP($B27,PROSPER_Baliga!$1:$1,PROSPER_Baliga!$22:$22,""),
IF($C27="Thorsten Huhn",_xlfn.XLOOKUP($B27,PROSPER_Huhn!$1:$1,PROSPER_Huhn!$22:$22,""),
IF($C27="Nick Hull",_xlfn.XLOOKUP($B27,PROSPER_Hull!$1:$1,PROSPER_Hull!$22:$22,""),
IF($C27="Monika Kotwani",_xlfn.XLOOKUP($B27,PROSPER_Kotwani!$1:$1,PROSPER_Kotwani!$22:$22,""),
IF($C27="Jonathan Wellner",_xlfn.XLOOKUP($B27,PROSPER_Wellner!$1:$1,PROSPER_Wellner!$22:$22,""),
IF($C27="Travis Harvey",_xlfn.XLOOKUP($B27,PROSPER_Harvey!$1:$1,PROSPER_Harvey!$22:$22,""),"")))))))="","",
IF($C27="Christopher Lobo",_xlfn.XLOOKUP($B27,PROSPER_Lobo!$1:$1,PROSPER_Lobo!$22:$22,""),
IF($C27="Naren Baliga",_xlfn.XLOOKUP($B27,PROSPER_Baliga!$1:$1,PROSPER_Baliga!$22:$22,""),
IF($C27="Thorsten Huhn",_xlfn.XLOOKUP($B27,PROSPER_Huhn!$1:$1,PROSPER_Huhn!$22:$22,""),
IF($C27="Nick Hull",_xlfn.XLOOKUP($B27,PROSPER_Hull!$1:$1,PROSPER_Hull!$22:$22,""),
IF($C27="Monika Kotwani",_xlfn.XLOOKUP($B27,PROSPER_Kotwani!$1:$1,PROSPER_Kotwani!$22:$22,""),
IF($C27="Jonathan Wellner",_xlfn.XLOOKUP($B27,PROSPER_Wellner!$1:$1,PROSPER_Wellner!$22:$22,""),
IF($C27="Travis Harvey",_xlfn.XLOOKUP($B27,PROSPER_Harvey!$1:$1,PROSPER_Harvey!$22:$22,""),""))))))))="","No Comment",IF(IF($C27="Christopher Lobo",_xlfn.XLOOKUP($B27,PROSPER_Lobo!$1:$1,PROSPER_Lobo!$22:$22,""),
IF($C27="Naren Baliga",_xlfn.XLOOKUP($B27,PROSPER_Baliga!$1:$1,PROSPER_Baliga!$22:$22,""),
IF($C27="Thorsten Huhn",_xlfn.XLOOKUP($B27,PROSPER_Huhn!$1:$1,PROSPER_Huhn!$22:$22,""),
IF($C27="Nick Hull",_xlfn.XLOOKUP($B27,PROSPER_Hull!$1:$1,PROSPER_Hull!$22:$22,""),
IF($C27="Monika Kotwani",_xlfn.XLOOKUP($B27,PROSPER_Kotwani!$1:$1,PROSPER_Kotwani!$22:$22,""),
IF($C27="Jonathan Wellner",_xlfn.XLOOKUP($B27,PROSPER_Wellner!$1:$1,PROSPER_Wellner!$22:$22,""),
IF($C27="Travis Harvey",_xlfn.XLOOKUP($B27,PROSPER_Harvey!$1:$1,PROSPER_Harvey!$22:$22,""),"")))))))="","",
IF($C27="Christopher Lobo",_xlfn.XLOOKUP($B27,PROSPER_Lobo!$1:$1,PROSPER_Lobo!$22:$22,""),
IF($C27="Naren Baliga",_xlfn.XLOOKUP($B27,PROSPER_Baliga!$1:$1,PROSPER_Baliga!$22:$22,""),
IF($C27="Thorsten Huhn",_xlfn.XLOOKUP($B27,PROSPER_Huhn!$1:$1,PROSPER_Huhn!$22:$22,""),
IF($C27="Nick Hull",_xlfn.XLOOKUP($B27,PROSPER_Hull!$1:$1,PROSPER_Hull!$22:$22,""),
IF($C27="Monika Kotwani",_xlfn.XLOOKUP($B27,PROSPER_Kotwani!$1:$1,PROSPER_Kotwani!$22:$22,""),
IF($C27="Jonathan Wellner",_xlfn.XLOOKUP($B27,PROSPER_Wellner!$1:$1,PROSPER_Wellner!$22:$22,""),
IF($C27="Travis Harvey",_xlfn.XLOOKUP($B27,PROSPER_Harvey!$1:$1,PROSPER_Harvey!$22:$22,""),"")))))))))</f>
        <v>N/A</v>
      </c>
      <c r="CM27" s="150" t="str">
        <f t="shared" si="269"/>
        <v>N/A</v>
      </c>
      <c r="CN27" s="130" t="str">
        <f>_xlfn.XLOOKUP(B27,PROSPERInitial_Query!$E:$E,PROSPERInitial_Query!$AB:$AB,"",,-1)</f>
        <v/>
      </c>
      <c r="CO27" s="121" t="str">
        <f t="shared" si="270"/>
        <v>Juan Castruita2 - RelationshipAccount / Stakeholder 2Name</v>
      </c>
      <c r="CP27" s="121" t="str">
        <f>_xlfn.XLOOKUP(CO27,PROSPERDelta_Query!BK:BK,PROSPERDelta_Query!AD:AD,"",,-1)</f>
        <v/>
      </c>
      <c r="CQ27" s="126" t="str">
        <f>_xlfn.XLOOKUP(B27,PROSPERInitial_Query!$E:$E,PROSPERInitial_Query!$R:$R,"",,-1)</f>
        <v/>
      </c>
      <c r="CR27" s="121" t="str">
        <f t="shared" si="271"/>
        <v>Juan Castruita2 - RelationshipAccount / Stakeholder 2Self Score</v>
      </c>
      <c r="CS27" s="126" t="str">
        <f>_xlfn.XLOOKUP(CR27,PROSPERDelta_Query!BK:BK,PROSPERDelta_Query!AN:AN,"",,-1)</f>
        <v/>
      </c>
      <c r="CT27" s="131" t="str">
        <f t="shared" si="163"/>
        <v/>
      </c>
      <c r="CU27" s="131" t="str">
        <f t="shared" si="272"/>
        <v>N/A</v>
      </c>
      <c r="CV27" s="132" t="str">
        <f t="shared" si="273"/>
        <v>N/A</v>
      </c>
      <c r="CW27" s="132" t="str">
        <f>IF(IF(IF($C27="Christopher Lobo",_xlfn.XLOOKUP($B27,PROSPER_Lobo!$1:$1,PROSPER_Lobo!$24:$24,""),
IF($C27="Naren Baliga",_xlfn.XLOOKUP($B27,PROSPER_Baliga!$1:$1,PROSPER_Baliga!$24:$24,""),
IF($C27="Thorsten Huhn",_xlfn.XLOOKUP($B27,PROSPER_Huhn!$1:$1,PROSPER_Huhn!$24:$24,""),
IF($C27="Nick Hull",_xlfn.XLOOKUP($B27,PROSPER_Hull!$1:$1,PROSPER_Hull!$24:$24,""),
IF($C27="Monika Kotwani",_xlfn.XLOOKUP($B27,PROSPER_Kotwani!$1:$1,PROSPER_Kotwani!$24:$24,""),
IF($C27="Jonathan Wellner",_xlfn.XLOOKUP($B27,PROSPER_Wellner!$1:$1,PROSPER_Wellner!$24:$24,""),
IF($C27="Travis Harvey",_xlfn.XLOOKUP($B27,PROSPER_Harvey!$1:$1,PROSPER_Harvey!$24:$24,""),"")))))))="","",
IF($C27="Christopher Lobo",_xlfn.XLOOKUP($B27,PROSPER_Lobo!$1:$1,PROSPER_Lobo!$24:$24,""),
IF($C27="Naren Baliga",_xlfn.XLOOKUP($B27,PROSPER_Baliga!$1:$1,PROSPER_Baliga!$24:$24,""),
IF($C27="Thorsten Huhn",_xlfn.XLOOKUP($B27,PROSPER_Huhn!$1:$1,PROSPER_Huhn!$24:$24,""),
IF($C27="Nick Hull",_xlfn.XLOOKUP($B27,PROSPER_Hull!$1:$1,PROSPER_Hull!$24:$24,""),
IF($C27="Monika Kotwani",_xlfn.XLOOKUP($B27,PROSPER_Kotwani!$1:$1,PROSPER_Kotwani!$24:$24,""),
IF($C27="Jonathan Wellner",_xlfn.XLOOKUP($B27,PROSPER_Wellner!$1:$1,PROSPER_Wellner!$24:$24,""),
IF($C27="Travis Harvey",_xlfn.XLOOKUP($B27,PROSPER_Harvey!$1:$1,PROSPER_Harvey!$24:$24,""),""))))))))="","No Score",IF(IF($C27="Christopher Lobo",_xlfn.XLOOKUP($B27,PROSPER_Lobo!$1:$1,PROSPER_Lobo!$24:$24,""),
IF($C27="Naren Baliga",_xlfn.XLOOKUP($B27,PROSPER_Baliga!$1:$1,PROSPER_Baliga!$24:$24,""),
IF($C27="Thorsten Huhn",_xlfn.XLOOKUP($B27,PROSPER_Huhn!$1:$1,PROSPER_Huhn!$24:$24,""),
IF($C27="Nick Hull",_xlfn.XLOOKUP($B27,PROSPER_Hull!$1:$1,PROSPER_Hull!$24:$24,""),
IF($C27="Monika Kotwani",_xlfn.XLOOKUP($B27,PROSPER_Kotwani!$1:$1,PROSPER_Kotwani!$24:$24,""),
IF($C27="Jonathan Wellner",_xlfn.XLOOKUP($B27,PROSPER_Wellner!$1:$1,PROSPER_Wellner!$24:$24,""),
IF($C27="Travis Harvey",_xlfn.XLOOKUP($B27,PROSPER_Harvey!$1:$1,PROSPER_Harvey!$24:$24,""),"")))))))="","",
IF($C27="Christopher Lobo",_xlfn.XLOOKUP($B27,PROSPER_Lobo!$1:$1,PROSPER_Lobo!$24:$24,""),
IF($C27="Naren Baliga",_xlfn.XLOOKUP($B27,PROSPER_Baliga!$1:$1,PROSPER_Baliga!$24:$24,""),
IF($C27="Thorsten Huhn",_xlfn.XLOOKUP($B27,PROSPER_Huhn!$1:$1,PROSPER_Huhn!$24:$24,""),
IF($C27="Nick Hull",_xlfn.XLOOKUP($B27,PROSPER_Hull!$1:$1,PROSPER_Hull!$24:$24,""),
IF($C27="Monika Kotwani",_xlfn.XLOOKUP($B27,PROSPER_Kotwani!$1:$1,PROSPER_Kotwani!$24:$24,""),
IF($C27="Jonathan Wellner",_xlfn.XLOOKUP($B27,PROSPER_Wellner!$1:$1,PROSPER_Wellner!$24:$24,""),
IF($C27="Travis Harvey",_xlfn.XLOOKUP($B27,PROSPER_Harvey!$1:$1,PROSPER_Harvey!$24:$24,""),"")))))))))</f>
        <v>N/A</v>
      </c>
      <c r="CX27" s="131" t="str">
        <f>IF(IF(IF($C27="Christopher Lobo",_xlfn.XLOOKUP($B27,PROSPER_Lobo!$1:$1,PROSPER_Lobo!$25:$25,""),
IF($C27="Naren Baliga",_xlfn.XLOOKUP($B27,PROSPER_Baliga!$1:$1,PROSPER_Baliga!$25:$25,""),
IF($C27="Thorsten Huhn",_xlfn.XLOOKUP($B27,PROSPER_Huhn!$1:$1,PROSPER_Huhn!$25:$25,""),
IF($C27="Nick Hull",_xlfn.XLOOKUP($B27,PROSPER_Hull!$1:$1,PROSPER_Hull!$25:$25,""),
IF($C27="Monika Kotwani",_xlfn.XLOOKUP($B27,PROSPER_Kotwani!$1:$1,PROSPER_Kotwani!$25:$25,""),
IF($C27="Jonathan Wellner",_xlfn.XLOOKUP($B27,PROSPER_Wellner!$1:$1,PROSPER_Wellner!$25:$25,""),
IF($C27="Travis Harvey",_xlfn.XLOOKUP($B27,PROSPER_Harvey!$1:$1,PROSPER_Harvey!$25:$25,""),"")))))))="","",
IF($C27="Christopher Lobo",_xlfn.XLOOKUP($B27,PROSPER_Lobo!$1:$1,PROSPER_Lobo!$25:$25,""),
IF($C27="Naren Baliga",_xlfn.XLOOKUP($B27,PROSPER_Baliga!$1:$1,PROSPER_Baliga!$25:$25,""),
IF($C27="Thorsten Huhn",_xlfn.XLOOKUP($B27,PROSPER_Huhn!$1:$1,PROSPER_Huhn!$25:$25,""),
IF($C27="Nick Hull",_xlfn.XLOOKUP($B27,PROSPER_Hull!$1:$1,PROSPER_Hull!$25:$25,""),
IF($C27="Monika Kotwani",_xlfn.XLOOKUP($B27,PROSPER_Kotwani!$1:$1,PROSPER_Kotwani!$25:$25,""),
IF($C27="Jonathan Wellner",_xlfn.XLOOKUP($B27,PROSPER_Wellner!$1:$1,PROSPER_Wellner!$25:$25,""),
IF($C27="Travis Harvey",_xlfn.XLOOKUP($B27,PROSPER_Harvey!$1:$1,PROSPER_Harvey!$25:$25,""),""))))))))="","No Comment",IF(IF($C27="Christopher Lobo",_xlfn.XLOOKUP($B27,PROSPER_Lobo!$1:$1,PROSPER_Lobo!$25:$25,""),
IF($C27="Naren Baliga",_xlfn.XLOOKUP($B27,PROSPER_Baliga!$1:$1,PROSPER_Baliga!$25:$25,""),
IF($C27="Thorsten Huhn",_xlfn.XLOOKUP($B27,PROSPER_Huhn!$1:$1,PROSPER_Huhn!$25:$25,""),
IF($C27="Nick Hull",_xlfn.XLOOKUP($B27,PROSPER_Hull!$1:$1,PROSPER_Hull!$25:$25,""),
IF($C27="Monika Kotwani",_xlfn.XLOOKUP($B27,PROSPER_Kotwani!$1:$1,PROSPER_Kotwani!$25:$25,""),
IF($C27="Jonathan Wellner",_xlfn.XLOOKUP($B27,PROSPER_Wellner!$1:$1,PROSPER_Wellner!$25:$25,""),
IF($C27="Travis Harvey",_xlfn.XLOOKUP($B27,PROSPER_Harvey!$1:$1,PROSPER_Harvey!$25:$25,""),"")))))))="","",
IF($C27="Christopher Lobo",_xlfn.XLOOKUP($B27,PROSPER_Lobo!$1:$1,PROSPER_Lobo!$25:$25,""),
IF($C27="Naren Baliga",_xlfn.XLOOKUP($B27,PROSPER_Baliga!$1:$1,PROSPER_Baliga!$25:$25,""),
IF($C27="Thorsten Huhn",_xlfn.XLOOKUP($B27,PROSPER_Huhn!$1:$1,PROSPER_Huhn!$25:$25,""),
IF($C27="Nick Hull",_xlfn.XLOOKUP($B27,PROSPER_Hull!$1:$1,PROSPER_Hull!$25:$25,""),
IF($C27="Monika Kotwani",_xlfn.XLOOKUP($B27,PROSPER_Kotwani!$1:$1,PROSPER_Kotwani!$25:$25,""),
IF($C27="Jonathan Wellner",_xlfn.XLOOKUP($B27,PROSPER_Wellner!$1:$1,PROSPER_Wellner!$25:$25,""),
IF($C27="Travis Harvey",_xlfn.XLOOKUP($B27,PROSPER_Harvey!$1:$1,PROSPER_Harvey!$25:$25,""),"")))))))))</f>
        <v>N/A</v>
      </c>
      <c r="CY27" s="150" t="str">
        <f t="shared" si="274"/>
        <v>N/A</v>
      </c>
      <c r="CZ27" s="130" t="str">
        <f>_xlfn.XLOOKUP(B27,PROSPERInitial_Query!$E:$E,PROSPERInitial_Query!$AC:$AC,"",,-1)</f>
        <v/>
      </c>
      <c r="DA27" s="121" t="str">
        <f t="shared" si="275"/>
        <v>Juan Castruita2 - RelationshipAccount / Stakeholder 3Name</v>
      </c>
      <c r="DB27" s="121" t="str">
        <f>_xlfn.XLOOKUP(DA27,PROSPERDelta_Query!BK:BK,PROSPERDelta_Query!AE:AE,"",,-1)</f>
        <v/>
      </c>
      <c r="DC27" s="126" t="str">
        <f>_xlfn.XLOOKUP(B27,PROSPERInitial_Query!$E:$E,PROSPERInitial_Query!$S:$S,"",,-1)</f>
        <v/>
      </c>
      <c r="DD27" s="121" t="str">
        <f t="shared" si="276"/>
        <v>Juan Castruita2 - RelationshipAccount / Stakeholder 3Self Score</v>
      </c>
      <c r="DE27" s="126" t="str">
        <f>_xlfn.XLOOKUP(DD27,PROSPERDelta_Query!BK:BK,PROSPERDelta_Query!AO:AO,"",,-1)</f>
        <v/>
      </c>
      <c r="DF27" s="131" t="str">
        <f t="shared" si="167"/>
        <v/>
      </c>
      <c r="DG27" s="131" t="str">
        <f t="shared" si="277"/>
        <v>N/A</v>
      </c>
      <c r="DH27" s="132" t="str">
        <f t="shared" si="278"/>
        <v>N/A</v>
      </c>
      <c r="DI27" s="132" t="str">
        <f>IF(IF(IF($C27="Christopher Lobo",_xlfn.XLOOKUP($B27,PROSPER_Lobo!$1:$1,PROSPER_Lobo!$27:$27,""),
IF($C27="Naren Baliga",_xlfn.XLOOKUP($B27,PROSPER_Baliga!$1:$1,PROSPER_Baliga!$27:$27,""),
IF($C27="Thorsten Huhn",_xlfn.XLOOKUP($B27,PROSPER_Huhn!$1:$1,PROSPER_Huhn!$27:$27,""),
IF($C27="Nick Hull",_xlfn.XLOOKUP($B27,PROSPER_Hull!$1:$1,PROSPER_Hull!$27:$27,""),
IF($C27="Monika Kotwani",_xlfn.XLOOKUP($B27,PROSPER_Kotwani!$1:$1,PROSPER_Kotwani!$27:$27,""),
IF($C27="Jonathan Wellner",_xlfn.XLOOKUP($B27,PROSPER_Wellner!$1:$1,PROSPER_Wellner!$27:$27,""),
IF($C27="Travis Harvey",_xlfn.XLOOKUP($B27,PROSPER_Harvey!$1:$1,PROSPER_Harvey!$27:$27,""),"")))))))="","",
IF($C27="Christopher Lobo",_xlfn.XLOOKUP($B27,PROSPER_Lobo!$1:$1,PROSPER_Lobo!$27:$27,""),
IF($C27="Naren Baliga",_xlfn.XLOOKUP($B27,PROSPER_Baliga!$1:$1,PROSPER_Baliga!$27:$27,""),
IF($C27="Thorsten Huhn",_xlfn.XLOOKUP($B27,PROSPER_Huhn!$1:$1,PROSPER_Huhn!$27:$27,""),
IF($C27="Nick Hull",_xlfn.XLOOKUP($B27,PROSPER_Hull!$1:$1,PROSPER_Hull!$27:$27,""),
IF($C27="Monika Kotwani",_xlfn.XLOOKUP($B27,PROSPER_Kotwani!$1:$1,PROSPER_Kotwani!$27:$27,""),
IF($C27="Jonathan Wellner",_xlfn.XLOOKUP($B27,PROSPER_Wellner!$1:$1,PROSPER_Wellner!$27:$27,""),
IF($C27="Travis Harvey",_xlfn.XLOOKUP($B27,PROSPER_Harvey!$1:$1,PROSPER_Harvey!$27:$27,""),""))))))))="","No Score",IF(IF($C27="Christopher Lobo",_xlfn.XLOOKUP($B27,PROSPER_Lobo!$1:$1,PROSPER_Lobo!$27:$27,""),
IF($C27="Naren Baliga",_xlfn.XLOOKUP($B27,PROSPER_Baliga!$1:$1,PROSPER_Baliga!$27:$27,""),
IF($C27="Thorsten Huhn",_xlfn.XLOOKUP($B27,PROSPER_Huhn!$1:$1,PROSPER_Huhn!$27:$27,""),
IF($C27="Nick Hull",_xlfn.XLOOKUP($B27,PROSPER_Hull!$1:$1,PROSPER_Hull!$27:$27,""),
IF($C27="Monika Kotwani",_xlfn.XLOOKUP($B27,PROSPER_Kotwani!$1:$1,PROSPER_Kotwani!$27:$27,""),
IF($C27="Jonathan Wellner",_xlfn.XLOOKUP($B27,PROSPER_Wellner!$1:$1,PROSPER_Wellner!$27:$27,""),
IF($C27="Travis Harvey",_xlfn.XLOOKUP($B27,PROSPER_Harvey!$1:$1,PROSPER_Harvey!$27:$27,""),"")))))))="","",
IF($C27="Christopher Lobo",_xlfn.XLOOKUP($B27,PROSPER_Lobo!$1:$1,PROSPER_Lobo!$27:$27,""),
IF($C27="Naren Baliga",_xlfn.XLOOKUP($B27,PROSPER_Baliga!$1:$1,PROSPER_Baliga!$27:$27,""),
IF($C27="Thorsten Huhn",_xlfn.XLOOKUP($B27,PROSPER_Huhn!$1:$1,PROSPER_Huhn!$27:$27,""),
IF($C27="Nick Hull",_xlfn.XLOOKUP($B27,PROSPER_Hull!$1:$1,PROSPER_Hull!$27:$27,""),
IF($C27="Monika Kotwani",_xlfn.XLOOKUP($B27,PROSPER_Kotwani!$1:$1,PROSPER_Kotwani!$27:$27,""),
IF($C27="Jonathan Wellner",_xlfn.XLOOKUP($B27,PROSPER_Wellner!$1:$1,PROSPER_Wellner!$27:$27,""),
IF($C27="Travis Harvey",_xlfn.XLOOKUP($B27,PROSPER_Harvey!$1:$1,PROSPER_Harvey!$27:$27,""),"")))))))))</f>
        <v>N/A</v>
      </c>
      <c r="DJ27" s="131" t="str">
        <f>IF(IF(IF($C27="Christopher Lobo",_xlfn.XLOOKUP($B27,PROSPER_Lobo!$1:$1,PROSPER_Lobo!$28:$28,""),
IF($C27="Naren Baliga",_xlfn.XLOOKUP($B27,PROSPER_Baliga!$1:$1,PROSPER_Baliga!$28:$28,""),
IF($C27="Thorsten Huhn",_xlfn.XLOOKUP($B27,PROSPER_Huhn!$1:$1,PROSPER_Huhn!$28:$28,""),
IF($C27="Nick Hull",_xlfn.XLOOKUP($B27,PROSPER_Hull!$1:$1,PROSPER_Hull!$28:$28,""),
IF($C27="Monika Kotwani",_xlfn.XLOOKUP($B27,PROSPER_Kotwani!$1:$1,PROSPER_Kotwani!$28:$28,""),
IF($C27="Jonathan Wellner",_xlfn.XLOOKUP($B27,PROSPER_Wellner!$1:$1,PROSPER_Wellner!$28:$28,""),
IF($C27="Travis Harvey",_xlfn.XLOOKUP($B27,PROSPER_Harvey!$1:$1,PROSPER_Harvey!$28:$28,""),"")))))))="","",
IF($C27="Christopher Lobo",_xlfn.XLOOKUP($B27,PROSPER_Lobo!$1:$1,PROSPER_Lobo!$28:$28,""),
IF($C27="Naren Baliga",_xlfn.XLOOKUP($B27,PROSPER_Baliga!$1:$1,PROSPER_Baliga!$28:$28,""),
IF($C27="Thorsten Huhn",_xlfn.XLOOKUP($B27,PROSPER_Huhn!$1:$1,PROSPER_Huhn!$28:$28,""),
IF($C27="Nick Hull",_xlfn.XLOOKUP($B27,PROSPER_Hull!$1:$1,PROSPER_Hull!$28:$28,""),
IF($C27="Monika Kotwani",_xlfn.XLOOKUP($B27,PROSPER_Kotwani!$1:$1,PROSPER_Kotwani!$28:$28,""),
IF($C27="Jonathan Wellner",_xlfn.XLOOKUP($B27,PROSPER_Wellner!$1:$1,PROSPER_Wellner!$28:$28,""),
IF($C27="Travis Harvey",_xlfn.XLOOKUP($B27,PROSPER_Harvey!$1:$1,PROSPER_Harvey!$28:$28,""),""))))))))="","No Comment",IF(IF($C27="Christopher Lobo",_xlfn.XLOOKUP($B27,PROSPER_Lobo!$1:$1,PROSPER_Lobo!$28:$28,""),
IF($C27="Naren Baliga",_xlfn.XLOOKUP($B27,PROSPER_Baliga!$1:$1,PROSPER_Baliga!$28:$28,""),
IF($C27="Thorsten Huhn",_xlfn.XLOOKUP($B27,PROSPER_Huhn!$1:$1,PROSPER_Huhn!$28:$28,""),
IF($C27="Nick Hull",_xlfn.XLOOKUP($B27,PROSPER_Hull!$1:$1,PROSPER_Hull!$28:$28,""),
IF($C27="Monika Kotwani",_xlfn.XLOOKUP($B27,PROSPER_Kotwani!$1:$1,PROSPER_Kotwani!$28:$28,""),
IF($C27="Jonathan Wellner",_xlfn.XLOOKUP($B27,PROSPER_Wellner!$1:$1,PROSPER_Wellner!$28:$28,""),
IF($C27="Travis Harvey",_xlfn.XLOOKUP($B27,PROSPER_Harvey!$1:$1,PROSPER_Harvey!$28:$28,""),"")))))))="","",
IF($C27="Christopher Lobo",_xlfn.XLOOKUP($B27,PROSPER_Lobo!$1:$1,PROSPER_Lobo!$28:$28,""),
IF($C27="Naren Baliga",_xlfn.XLOOKUP($B27,PROSPER_Baliga!$1:$1,PROSPER_Baliga!$28:$28,""),
IF($C27="Thorsten Huhn",_xlfn.XLOOKUP($B27,PROSPER_Huhn!$1:$1,PROSPER_Huhn!$28:$28,""),
IF($C27="Nick Hull",_xlfn.XLOOKUP($B27,PROSPER_Hull!$1:$1,PROSPER_Hull!$28:$28,""),
IF($C27="Monika Kotwani",_xlfn.XLOOKUP($B27,PROSPER_Kotwani!$1:$1,PROSPER_Kotwani!$28:$28,""),
IF($C27="Jonathan Wellner",_xlfn.XLOOKUP($B27,PROSPER_Wellner!$1:$1,PROSPER_Wellner!$28:$28,""),
IF($C27="Travis Harvey",_xlfn.XLOOKUP($B27,PROSPER_Harvey!$1:$1,PROSPER_Harvey!$28:$28,""),"")))))))))</f>
        <v>N/A</v>
      </c>
      <c r="DK27" s="150" t="str">
        <f t="shared" si="279"/>
        <v>N/A</v>
      </c>
      <c r="DL27" s="130" t="str">
        <f>_xlfn.XLOOKUP(B27,PROSPERInitial_Query!$E:$E,PROSPERInitial_Query!$AD:$AD,"",,-1)</f>
        <v/>
      </c>
      <c r="DM27" s="121" t="str">
        <f t="shared" si="280"/>
        <v>Juan Castruita2 - RelationshipAccount / Stakeholder 4Name</v>
      </c>
      <c r="DN27" s="121" t="str">
        <f>_xlfn.XLOOKUP(DM27,PROSPERDelta_Query!BK:BK,PROSPERDelta_Query!AF:AF,"",,-1)</f>
        <v/>
      </c>
      <c r="DO27" s="126" t="str">
        <f>_xlfn.XLOOKUP(B27,PROSPERInitial_Query!$E:$E,PROSPERInitial_Query!$T:$T,"",,-1)</f>
        <v/>
      </c>
      <c r="DP27" s="121" t="str">
        <f t="shared" si="281"/>
        <v>Juan Castruita2 - RelationshipAccount / Stakeholder 4Self Score</v>
      </c>
      <c r="DQ27" s="126" t="str">
        <f>_xlfn.XLOOKUP(DP27,PROSPERDelta_Query!BK:BK,PROSPERDelta_Query!AP:AP,"",,-1)</f>
        <v/>
      </c>
      <c r="DR27" s="131" t="str">
        <f t="shared" si="171"/>
        <v/>
      </c>
      <c r="DS27" s="131" t="str">
        <f t="shared" si="282"/>
        <v>N/A</v>
      </c>
      <c r="DT27" s="132" t="str">
        <f t="shared" si="283"/>
        <v>N/A</v>
      </c>
      <c r="DU27" s="132" t="str">
        <f>IF(IF(IF($C27="Christopher Lobo",_xlfn.XLOOKUP($B27,PROSPER_Lobo!$1:$1,PROSPER_Lobo!$30:$30,""),
IF($C27="Naren Baliga",_xlfn.XLOOKUP($B27,PROSPER_Baliga!$1:$1,PROSPER_Baliga!$30:$30,""),
IF($C27="Thorsten Huhn",_xlfn.XLOOKUP($B27,PROSPER_Huhn!$1:$1,PROSPER_Huhn!$30:$30,""),
IF($C27="Nick Hull",_xlfn.XLOOKUP($B27,PROSPER_Hull!$1:$1,PROSPER_Hull!$30:$30,""),
IF($C27="Monika Kotwani",_xlfn.XLOOKUP($B27,PROSPER_Kotwani!$1:$1,PROSPER_Kotwani!$30:$30,""),
IF($C27="Jonathan Wellner",_xlfn.XLOOKUP($B27,PROSPER_Wellner!$1:$1,PROSPER_Wellner!$30:$30,""),
IF($C27="Travis Harvey",_xlfn.XLOOKUP($B27,PROSPER_Harvey!$1:$1,PROSPER_Harvey!$30:$30,""),"")))))))="","",
IF($C27="Christopher Lobo",_xlfn.XLOOKUP($B27,PROSPER_Lobo!$1:$1,PROSPER_Lobo!$30:$30,""),
IF($C27="Naren Baliga",_xlfn.XLOOKUP($B27,PROSPER_Baliga!$1:$1,PROSPER_Baliga!$30:$30,""),
IF($C27="Thorsten Huhn",_xlfn.XLOOKUP($B27,PROSPER_Huhn!$1:$1,PROSPER_Huhn!$30:$30,""),
IF($C27="Nick Hull",_xlfn.XLOOKUP($B27,PROSPER_Hull!$1:$1,PROSPER_Hull!$30:$30,""),
IF($C27="Monika Kotwani",_xlfn.XLOOKUP($B27,PROSPER_Kotwani!$1:$1,PROSPER_Kotwani!$30:$30,""),
IF($C27="Jonathan Wellner",_xlfn.XLOOKUP($B27,PROSPER_Wellner!$1:$1,PROSPER_Wellner!$30:$30,""),
IF($C27="Travis Harvey",_xlfn.XLOOKUP($B27,PROSPER_Harvey!$1:$1,PROSPER_Harvey!$30:$30,""),""))))))))="","No Score",IF(IF($C27="Christopher Lobo",_xlfn.XLOOKUP($B27,PROSPER_Lobo!$1:$1,PROSPER_Lobo!$30:$30,""),
IF($C27="Naren Baliga",_xlfn.XLOOKUP($B27,PROSPER_Baliga!$1:$1,PROSPER_Baliga!$30:$30,""),
IF($C27="Thorsten Huhn",_xlfn.XLOOKUP($B27,PROSPER_Huhn!$1:$1,PROSPER_Huhn!$30:$30,""),
IF($C27="Nick Hull",_xlfn.XLOOKUP($B27,PROSPER_Hull!$1:$1,PROSPER_Hull!$30:$30,""),
IF($C27="Monika Kotwani",_xlfn.XLOOKUP($B27,PROSPER_Kotwani!$1:$1,PROSPER_Kotwani!$30:$30,""),
IF($C27="Jonathan Wellner",_xlfn.XLOOKUP($B27,PROSPER_Wellner!$1:$1,PROSPER_Wellner!$30:$30,""),
IF($C27="Travis Harvey",_xlfn.XLOOKUP($B27,PROSPER_Harvey!$1:$1,PROSPER_Harvey!$30:$30,""),"")))))))="","",
IF($C27="Christopher Lobo",_xlfn.XLOOKUP($B27,PROSPER_Lobo!$1:$1,PROSPER_Lobo!$30:$30,""),
IF($C27="Naren Baliga",_xlfn.XLOOKUP($B27,PROSPER_Baliga!$1:$1,PROSPER_Baliga!$30:$30,""),
IF($C27="Thorsten Huhn",_xlfn.XLOOKUP($B27,PROSPER_Huhn!$1:$1,PROSPER_Huhn!$30:$30,""),
IF($C27="Nick Hull",_xlfn.XLOOKUP($B27,PROSPER_Hull!$1:$1,PROSPER_Hull!$30:$30,""),
IF($C27="Monika Kotwani",_xlfn.XLOOKUP($B27,PROSPER_Kotwani!$1:$1,PROSPER_Kotwani!$30:$30,""),
IF($C27="Jonathan Wellner",_xlfn.XLOOKUP($B27,PROSPER_Wellner!$1:$1,PROSPER_Wellner!$30:$30,""),
IF($C27="Travis Harvey",_xlfn.XLOOKUP($B27,PROSPER_Harvey!$1:$1,PROSPER_Harvey!$30:$30,""),"")))))))))</f>
        <v>N/A</v>
      </c>
      <c r="DV27" s="131" t="str">
        <f>IF(IF(IF($C27="Christopher Lobo",_xlfn.XLOOKUP($B27,PROSPER_Lobo!$1:$1,PROSPER_Lobo!$31:$31,""),
IF($C27="Naren Baliga",_xlfn.XLOOKUP($B27,PROSPER_Baliga!$1:$1,PROSPER_Baliga!$31:$31,""),
IF($C27="Thorsten Huhn",_xlfn.XLOOKUP($B27,PROSPER_Huhn!$1:$1,PROSPER_Huhn!$31:$31,""),
IF($C27="Nick Hull",_xlfn.XLOOKUP($B27,PROSPER_Hull!$1:$1,PROSPER_Hull!$31:$31,""),
IF($C27="Monika Kotwani",_xlfn.XLOOKUP($B27,PROSPER_Kotwani!$1:$1,PROSPER_Kotwani!$31:$31,""),
IF($C27="Jonathan Wellner",_xlfn.XLOOKUP($B27,PROSPER_Wellner!$1:$1,PROSPER_Wellner!$31:$31,""),
IF($C27="Travis Harvey",_xlfn.XLOOKUP($B27,PROSPER_Harvey!$1:$1,PROSPER_Harvey!$31:$31,""),"")))))))="","",
IF($C27="Christopher Lobo",_xlfn.XLOOKUP($B27,PROSPER_Lobo!$1:$1,PROSPER_Lobo!$31:$31,""),
IF($C27="Naren Baliga",_xlfn.XLOOKUP($B27,PROSPER_Baliga!$1:$1,PROSPER_Baliga!$31:$31,""),
IF($C27="Thorsten Huhn",_xlfn.XLOOKUP($B27,PROSPER_Huhn!$1:$1,PROSPER_Huhn!$31:$31,""),
IF($C27="Nick Hull",_xlfn.XLOOKUP($B27,PROSPER_Hull!$1:$1,PROSPER_Hull!$31:$31,""),
IF($C27="Monika Kotwani",_xlfn.XLOOKUP($B27,PROSPER_Kotwani!$1:$1,PROSPER_Kotwani!$31:$31,""),
IF($C27="Jonathan Wellner",_xlfn.XLOOKUP($B27,PROSPER_Wellner!$1:$1,PROSPER_Wellner!$31:$31,""),
IF($C27="Travis Harvey",_xlfn.XLOOKUP($B27,PROSPER_Harvey!$1:$1,PROSPER_Harvey!$31:$31,""),""))))))))="","No Comment",IF(IF($C27="Christopher Lobo",_xlfn.XLOOKUP($B27,PROSPER_Lobo!$1:$1,PROSPER_Lobo!$31:$31,""),
IF($C27="Naren Baliga",_xlfn.XLOOKUP($B27,PROSPER_Baliga!$1:$1,PROSPER_Baliga!$31:$31,""),
IF($C27="Thorsten Huhn",_xlfn.XLOOKUP($B27,PROSPER_Huhn!$1:$1,PROSPER_Huhn!$31:$31,""),
IF($C27="Nick Hull",_xlfn.XLOOKUP($B27,PROSPER_Hull!$1:$1,PROSPER_Hull!$31:$31,""),
IF($C27="Monika Kotwani",_xlfn.XLOOKUP($B27,PROSPER_Kotwani!$1:$1,PROSPER_Kotwani!$31:$31,""),
IF($C27="Jonathan Wellner",_xlfn.XLOOKUP($B27,PROSPER_Wellner!$1:$1,PROSPER_Wellner!$31:$31,""),
IF($C27="Travis Harvey",_xlfn.XLOOKUP($B27,PROSPER_Harvey!$1:$1,PROSPER_Harvey!$31:$31,""),"")))))))="","",
IF($C27="Christopher Lobo",_xlfn.XLOOKUP($B27,PROSPER_Lobo!$1:$1,PROSPER_Lobo!$31:$31,""),
IF($C27="Naren Baliga",_xlfn.XLOOKUP($B27,PROSPER_Baliga!$1:$1,PROSPER_Baliga!$31:$31,""),
IF($C27="Thorsten Huhn",_xlfn.XLOOKUP($B27,PROSPER_Huhn!$1:$1,PROSPER_Huhn!$31:$31,""),
IF($C27="Nick Hull",_xlfn.XLOOKUP($B27,PROSPER_Hull!$1:$1,PROSPER_Hull!$31:$31,""),
IF($C27="Monika Kotwani",_xlfn.XLOOKUP($B27,PROSPER_Kotwani!$1:$1,PROSPER_Kotwani!$31:$31,""),
IF($C27="Jonathan Wellner",_xlfn.XLOOKUP($B27,PROSPER_Wellner!$1:$1,PROSPER_Wellner!$31:$31,""),
IF($C27="Travis Harvey",_xlfn.XLOOKUP($B27,PROSPER_Harvey!$1:$1,PROSPER_Harvey!$31:$31,""),"")))))))))</f>
        <v>N/A</v>
      </c>
      <c r="DW27" s="150" t="str">
        <f t="shared" si="284"/>
        <v>N/A</v>
      </c>
      <c r="DX27" s="130" t="str">
        <f>_xlfn.XLOOKUP(B27,PROSPERInitial_Query!$E:$E,PROSPERInitial_Query!$AE:$AE,"",,-1)</f>
        <v/>
      </c>
      <c r="DY27" s="121" t="str">
        <f t="shared" si="285"/>
        <v>Juan Castruita2 - RelationshipAccount / Stakeholder 5Name</v>
      </c>
      <c r="DZ27" s="121" t="str">
        <f>_xlfn.XLOOKUP(DY27,PROSPERDelta_Query!BK:BK,PROSPERDelta_Query!AG:AG,"",,-1)</f>
        <v/>
      </c>
      <c r="EA27" s="126" t="str">
        <f>_xlfn.XLOOKUP(B27,PROSPERInitial_Query!$E:$E,PROSPERInitial_Query!$U:$U,"",,-1)</f>
        <v/>
      </c>
      <c r="EB27" s="121" t="str">
        <f t="shared" si="286"/>
        <v>Juan Castruita2 - RelationshipAccount / Stakeholder 5Self Score</v>
      </c>
      <c r="EC27" s="126" t="str">
        <f>_xlfn.XLOOKUP(EB27,PROSPERDelta_Query!BK:BK,PROSPERDelta_Query!AQ:AQ,"",,-1)</f>
        <v/>
      </c>
      <c r="ED27" s="131" t="str">
        <f t="shared" si="175"/>
        <v/>
      </c>
      <c r="EE27" s="131" t="str">
        <f t="shared" si="287"/>
        <v>N/A</v>
      </c>
      <c r="EF27" s="132" t="str">
        <f t="shared" si="288"/>
        <v>N/A</v>
      </c>
      <c r="EG27" s="132" t="str">
        <f>IF(IF(IF($C27="Christopher Lobo",_xlfn.XLOOKUP($B27,PROSPER_Lobo!$1:$1,PROSPER_Lobo!$33:$33,""),
IF($C27="Naren Baliga",_xlfn.XLOOKUP($B27,PROSPER_Baliga!$1:$1,PROSPER_Baliga!$33:$33,""),
IF($C27="Thorsten Huhn",_xlfn.XLOOKUP($B27,PROSPER_Huhn!$1:$1,PROSPER_Huhn!$33:$33,""),
IF($C27="Nick Hull",_xlfn.XLOOKUP($B27,PROSPER_Hull!$1:$1,PROSPER_Hull!$33:$33,""),
IF($C27="Monika Kotwani",_xlfn.XLOOKUP($B27,PROSPER_Kotwani!$1:$1,PROSPER_Kotwani!$33:$33,""),
IF($C27="Jonathan Wellner",_xlfn.XLOOKUP($B27,PROSPER_Wellner!$1:$1,PROSPER_Wellner!$33:$33,""),
IF($C27="Travis Harvey",_xlfn.XLOOKUP($B27,PROSPER_Harvey!$1:$1,PROSPER_Harvey!$33:$33,""),"")))))))="","",
IF($C27="Christopher Lobo",_xlfn.XLOOKUP($B27,PROSPER_Lobo!$1:$1,PROSPER_Lobo!$33:$33,""),
IF($C27="Naren Baliga",_xlfn.XLOOKUP($B27,PROSPER_Baliga!$1:$1,PROSPER_Baliga!$33:$33,""),
IF($C27="Thorsten Huhn",_xlfn.XLOOKUP($B27,PROSPER_Huhn!$1:$1,PROSPER_Huhn!$33:$33,""),
IF($C27="Nick Hull",_xlfn.XLOOKUP($B27,PROSPER_Hull!$1:$1,PROSPER_Hull!$33:$33,""),
IF($C27="Monika Kotwani",_xlfn.XLOOKUP($B27,PROSPER_Kotwani!$1:$1,PROSPER_Kotwani!$33:$33,""),
IF($C27="Jonathan Wellner",_xlfn.XLOOKUP($B27,PROSPER_Wellner!$1:$1,PROSPER_Wellner!$33:$33,""),
IF($C27="Travis Harvey",_xlfn.XLOOKUP($B27,PROSPER_Harvey!$1:$1,PROSPER_Harvey!$33:$33,""),""))))))))="","No Score",IF(IF($C27="Christopher Lobo",_xlfn.XLOOKUP($B27,PROSPER_Lobo!$1:$1,PROSPER_Lobo!$33:$33,""),
IF($C27="Naren Baliga",_xlfn.XLOOKUP($B27,PROSPER_Baliga!$1:$1,PROSPER_Baliga!$33:$33,""),
IF($C27="Thorsten Huhn",_xlfn.XLOOKUP($B27,PROSPER_Huhn!$1:$1,PROSPER_Huhn!$33:$33,""),
IF($C27="Nick Hull",_xlfn.XLOOKUP($B27,PROSPER_Hull!$1:$1,PROSPER_Hull!$33:$33,""),
IF($C27="Monika Kotwani",_xlfn.XLOOKUP($B27,PROSPER_Kotwani!$1:$1,PROSPER_Kotwani!$33:$33,""),
IF($C27="Jonathan Wellner",_xlfn.XLOOKUP($B27,PROSPER_Wellner!$1:$1,PROSPER_Wellner!$33:$33,""),
IF($C27="Travis Harvey",_xlfn.XLOOKUP($B27,PROSPER_Harvey!$1:$1,PROSPER_Harvey!$33:$33,""),"")))))))="","",
IF($C27="Christopher Lobo",_xlfn.XLOOKUP($B27,PROSPER_Lobo!$1:$1,PROSPER_Lobo!$33:$33,""),
IF($C27="Naren Baliga",_xlfn.XLOOKUP($B27,PROSPER_Baliga!$1:$1,PROSPER_Baliga!$33:$33,""),
IF($C27="Thorsten Huhn",_xlfn.XLOOKUP($B27,PROSPER_Huhn!$1:$1,PROSPER_Huhn!$33:$33,""),
IF($C27="Nick Hull",_xlfn.XLOOKUP($B27,PROSPER_Hull!$1:$1,PROSPER_Hull!$33:$33,""),
IF($C27="Monika Kotwani",_xlfn.XLOOKUP($B27,PROSPER_Kotwani!$1:$1,PROSPER_Kotwani!$33:$33,""),
IF($C27="Jonathan Wellner",_xlfn.XLOOKUP($B27,PROSPER_Wellner!$1:$1,PROSPER_Wellner!$33:$33,""),
IF($C27="Travis Harvey",_xlfn.XLOOKUP($B27,PROSPER_Harvey!$1:$1,PROSPER_Harvey!$33:$33,""),"")))))))))</f>
        <v>N/A</v>
      </c>
      <c r="EH27" s="131" t="str">
        <f>IF(IF(IF($C27="Christopher Lobo",_xlfn.XLOOKUP($B27,PROSPER_Lobo!$1:$1,PROSPER_Lobo!$34:$34,""),
IF($C27="Naren Baliga",_xlfn.XLOOKUP($B27,PROSPER_Baliga!$1:$1,PROSPER_Baliga!$34:$34,""),
IF($C27="Thorsten Huhn",_xlfn.XLOOKUP($B27,PROSPER_Huhn!$1:$1,PROSPER_Huhn!$34:$34,""),
IF($C27="Nick Hull",_xlfn.XLOOKUP($B27,PROSPER_Hull!$1:$1,PROSPER_Hull!$34:$34,""),
IF($C27="Monika Kotwani",_xlfn.XLOOKUP($B27,PROSPER_Kotwani!$1:$1,PROSPER_Kotwani!$34:$34,""),
IF($C27="Jonathan Wellner",_xlfn.XLOOKUP($B27,PROSPER_Wellner!$1:$1,PROSPER_Wellner!$34:$34,""),
IF($C27="Travis Harvey",_xlfn.XLOOKUP($B27,PROSPER_Harvey!$1:$1,PROSPER_Harvey!$34:$34,""),"")))))))="","",
IF($C27="Christopher Lobo",_xlfn.XLOOKUP($B27,PROSPER_Lobo!$1:$1,PROSPER_Lobo!$34:$34,""),
IF($C27="Naren Baliga",_xlfn.XLOOKUP($B27,PROSPER_Baliga!$1:$1,PROSPER_Baliga!$34:$34,""),
IF($C27="Thorsten Huhn",_xlfn.XLOOKUP($B27,PROSPER_Huhn!$1:$1,PROSPER_Huhn!$34:$34,""),
IF($C27="Nick Hull",_xlfn.XLOOKUP($B27,PROSPER_Hull!$1:$1,PROSPER_Hull!$34:$34,""),
IF($C27="Monika Kotwani",_xlfn.XLOOKUP($B27,PROSPER_Kotwani!$1:$1,PROSPER_Kotwani!$34:$34,""),
IF($C27="Jonathan Wellner",_xlfn.XLOOKUP($B27,PROSPER_Wellner!$1:$1,PROSPER_Wellner!$34:$34,""),
IF($C27="Travis Harvey",_xlfn.XLOOKUP($B27,PROSPER_Harvey!$1:$1,PROSPER_Harvey!$34:$34,""),""))))))))="","No Comment",IF(IF($C27="Christopher Lobo",_xlfn.XLOOKUP($B27,PROSPER_Lobo!$1:$1,PROSPER_Lobo!$34:$34,""),
IF($C27="Naren Baliga",_xlfn.XLOOKUP($B27,PROSPER_Baliga!$1:$1,PROSPER_Baliga!$34:$34,""),
IF($C27="Thorsten Huhn",_xlfn.XLOOKUP($B27,PROSPER_Huhn!$1:$1,PROSPER_Huhn!$34:$34,""),
IF($C27="Nick Hull",_xlfn.XLOOKUP($B27,PROSPER_Hull!$1:$1,PROSPER_Hull!$34:$34,""),
IF($C27="Monika Kotwani",_xlfn.XLOOKUP($B27,PROSPER_Kotwani!$1:$1,PROSPER_Kotwani!$34:$34,""),
IF($C27="Jonathan Wellner",_xlfn.XLOOKUP($B27,PROSPER_Wellner!$1:$1,PROSPER_Wellner!$34:$34,""),
IF($C27="Travis Harvey",_xlfn.XLOOKUP($B27,PROSPER_Harvey!$1:$1,PROSPER_Harvey!$34:$34,""),"")))))))="","",
IF($C27="Christopher Lobo",_xlfn.XLOOKUP($B27,PROSPER_Lobo!$1:$1,PROSPER_Lobo!$34:$34,""),
IF($C27="Naren Baliga",_xlfn.XLOOKUP($B27,PROSPER_Baliga!$1:$1,PROSPER_Baliga!$34:$34,""),
IF($C27="Thorsten Huhn",_xlfn.XLOOKUP($B27,PROSPER_Huhn!$1:$1,PROSPER_Huhn!$34:$34,""),
IF($C27="Nick Hull",_xlfn.XLOOKUP($B27,PROSPER_Hull!$1:$1,PROSPER_Hull!$34:$34,""),
IF($C27="Monika Kotwani",_xlfn.XLOOKUP($B27,PROSPER_Kotwani!$1:$1,PROSPER_Kotwani!$34:$34,""),
IF($C27="Jonathan Wellner",_xlfn.XLOOKUP($B27,PROSPER_Wellner!$1:$1,PROSPER_Wellner!$34:$34,""),
IF($C27="Travis Harvey",_xlfn.XLOOKUP($B27,PROSPER_Harvey!$1:$1,PROSPER_Harvey!$34:$34,""),"")))))))))</f>
        <v>N/A</v>
      </c>
      <c r="EI27" s="150" t="str">
        <f t="shared" si="289"/>
        <v>N/A</v>
      </c>
      <c r="EJ27" s="130" t="str">
        <f>_xlfn.XLOOKUP(B27,PROSPERInitial_Query!$E:$E,PROSPERInitial_Query!$AF:$AF,"",,-1)</f>
        <v/>
      </c>
      <c r="EK27" s="121" t="str">
        <f t="shared" si="290"/>
        <v>Juan Castruita2 - RelationshipAccount / Stakeholder 6Name</v>
      </c>
      <c r="EL27" s="121" t="str">
        <f>_xlfn.XLOOKUP(EK27,PROSPERDelta_Query!BK:BK,PROSPERDelta_Query!AH:AH,"",,-1)</f>
        <v/>
      </c>
      <c r="EM27" s="126" t="str">
        <f>_xlfn.XLOOKUP(B27,PROSPERInitial_Query!$E:$E,PROSPERInitial_Query!$V:$V,"",,-1)</f>
        <v/>
      </c>
      <c r="EN27" s="121" t="str">
        <f t="shared" si="291"/>
        <v>Juan Castruita2 - RelationshipAccount / Stakeholder 6Self Score</v>
      </c>
      <c r="EO27" s="126" t="str">
        <f>_xlfn.XLOOKUP(EN27,PROSPERDelta_Query!BK:BK,PROSPERDelta_Query!AR:AR,"",,-1)</f>
        <v/>
      </c>
      <c r="EP27" s="131" t="str">
        <f t="shared" si="179"/>
        <v/>
      </c>
      <c r="EQ27" s="131" t="str">
        <f t="shared" si="292"/>
        <v>N/A</v>
      </c>
      <c r="ER27" s="132" t="str">
        <f t="shared" si="293"/>
        <v>N/A</v>
      </c>
      <c r="ES27" s="132" t="str">
        <f>IF(IF(IF($C27="Christopher Lobo",_xlfn.XLOOKUP($B27,PROSPER_Lobo!$1:$1,PROSPER_Lobo!$36:$36,""),
IF($C27="Naren Baliga",_xlfn.XLOOKUP($B27,PROSPER_Baliga!$1:$1,PROSPER_Baliga!$36:$36,""),
IF($C27="Thorsten Huhn",_xlfn.XLOOKUP($B27,PROSPER_Huhn!$1:$1,PROSPER_Huhn!$36:$36,""),
IF($C27="Nick Hull",_xlfn.XLOOKUP($B27,PROSPER_Hull!$1:$1,PROSPER_Hull!$36:$36,""),
IF($C27="Monika Kotwani",_xlfn.XLOOKUP($B27,PROSPER_Kotwani!$1:$1,PROSPER_Kotwani!$36:$36,""),
IF($C27="Jonathan Wellner",_xlfn.XLOOKUP($B27,PROSPER_Wellner!$1:$1,PROSPER_Wellner!$36:$36,""),
IF($C27="Travis Harvey",_xlfn.XLOOKUP($B27,PROSPER_Harvey!$1:$1,PROSPER_Harvey!$36:$36,""),"")))))))="","",
IF($C27="Christopher Lobo",_xlfn.XLOOKUP($B27,PROSPER_Lobo!$1:$1,PROSPER_Lobo!$36:$36,""),
IF($C27="Naren Baliga",_xlfn.XLOOKUP($B27,PROSPER_Baliga!$1:$1,PROSPER_Baliga!$36:$36,""),
IF($C27="Thorsten Huhn",_xlfn.XLOOKUP($B27,PROSPER_Huhn!$1:$1,PROSPER_Huhn!$36:$36,""),
IF($C27="Nick Hull",_xlfn.XLOOKUP($B27,PROSPER_Hull!$1:$1,PROSPER_Hull!$36:$36,""),
IF($C27="Monika Kotwani",_xlfn.XLOOKUP($B27,PROSPER_Kotwani!$1:$1,PROSPER_Kotwani!$36:$36,""),
IF($C27="Jonathan Wellner",_xlfn.XLOOKUP($B27,PROSPER_Wellner!$1:$1,PROSPER_Wellner!$36:$36,""),
IF($C27="Travis Harvey",_xlfn.XLOOKUP($B27,PROSPER_Harvey!$1:$1,PROSPER_Harvey!$36:$36,""),""))))))))="","No Score",IF(IF($C27="Christopher Lobo",_xlfn.XLOOKUP($B27,PROSPER_Lobo!$1:$1,PROSPER_Lobo!$36:$36,""),
IF($C27="Naren Baliga",_xlfn.XLOOKUP($B27,PROSPER_Baliga!$1:$1,PROSPER_Baliga!$36:$36,""),
IF($C27="Thorsten Huhn",_xlfn.XLOOKUP($B27,PROSPER_Huhn!$1:$1,PROSPER_Huhn!$36:$36,""),
IF($C27="Nick Hull",_xlfn.XLOOKUP($B27,PROSPER_Hull!$1:$1,PROSPER_Hull!$36:$36,""),
IF($C27="Monika Kotwani",_xlfn.XLOOKUP($B27,PROSPER_Kotwani!$1:$1,PROSPER_Kotwani!$36:$36,""),
IF($C27="Jonathan Wellner",_xlfn.XLOOKUP($B27,PROSPER_Wellner!$1:$1,PROSPER_Wellner!$36:$36,""),
IF($C27="Travis Harvey",_xlfn.XLOOKUP($B27,PROSPER_Harvey!$1:$1,PROSPER_Harvey!$36:$36,""),"")))))))="","",
IF($C27="Christopher Lobo",_xlfn.XLOOKUP($B27,PROSPER_Lobo!$1:$1,PROSPER_Lobo!$36:$36,""),
IF($C27="Naren Baliga",_xlfn.XLOOKUP($B27,PROSPER_Baliga!$1:$1,PROSPER_Baliga!$36:$36,""),
IF($C27="Thorsten Huhn",_xlfn.XLOOKUP($B27,PROSPER_Huhn!$1:$1,PROSPER_Huhn!$36:$36,""),
IF($C27="Nick Hull",_xlfn.XLOOKUP($B27,PROSPER_Hull!$1:$1,PROSPER_Hull!$36:$36,""),
IF($C27="Monika Kotwani",_xlfn.XLOOKUP($B27,PROSPER_Kotwani!$1:$1,PROSPER_Kotwani!$36:$36,""),
IF($C27="Jonathan Wellner",_xlfn.XLOOKUP($B27,PROSPER_Wellner!$1:$1,PROSPER_Wellner!$36:$36,""),
IF($C27="Travis Harvey",_xlfn.XLOOKUP($B27,PROSPER_Harvey!$1:$1,PROSPER_Harvey!$36:$36,""),"")))))))))</f>
        <v>N/A</v>
      </c>
      <c r="ET27" s="131" t="str">
        <f>IF(IF(IF($C27="Christopher Lobo",_xlfn.XLOOKUP($B27,PROSPER_Lobo!$1:$1,PROSPER_Lobo!$37:$37,""),
IF($C27="Naren Baliga",_xlfn.XLOOKUP($B27,PROSPER_Baliga!$1:$1,PROSPER_Baliga!$37:$37,""),
IF($C27="Thorsten Huhn",_xlfn.XLOOKUP($B27,PROSPER_Huhn!$1:$1,PROSPER_Huhn!$37:$37,""),
IF($C27="Nick Hull",_xlfn.XLOOKUP($B27,PROSPER_Hull!$1:$1,PROSPER_Hull!$37:$37,""),
IF($C27="Monika Kotwani",_xlfn.XLOOKUP($B27,PROSPER_Kotwani!$1:$1,PROSPER_Kotwani!$37:$37,""),
IF($C27="Jonathan Wellner",_xlfn.XLOOKUP($B27,PROSPER_Wellner!$1:$1,PROSPER_Wellner!$37:$37,""),
IF($C27="Travis Harvey",_xlfn.XLOOKUP($B27,PROSPER_Harvey!$1:$1,PROSPER_Harvey!$37:$37,""),"")))))))="","",
IF($C27="Christopher Lobo",_xlfn.XLOOKUP($B27,PROSPER_Lobo!$1:$1,PROSPER_Lobo!$37:$37,""),
IF($C27="Naren Baliga",_xlfn.XLOOKUP($B27,PROSPER_Baliga!$1:$1,PROSPER_Baliga!$37:$37,""),
IF($C27="Thorsten Huhn",_xlfn.XLOOKUP($B27,PROSPER_Huhn!$1:$1,PROSPER_Huhn!$37:$37,""),
IF($C27="Nick Hull",_xlfn.XLOOKUP($B27,PROSPER_Hull!$1:$1,PROSPER_Hull!$37:$37,""),
IF($C27="Monika Kotwani",_xlfn.XLOOKUP($B27,PROSPER_Kotwani!$1:$1,PROSPER_Kotwani!$37:$37,""),
IF($C27="Jonathan Wellner",_xlfn.XLOOKUP($B27,PROSPER_Wellner!$1:$1,PROSPER_Wellner!$37:$37,""),
IF($C27="Travis Harvey",_xlfn.XLOOKUP($B27,PROSPER_Harvey!$1:$1,PROSPER_Harvey!$37:$37,""),""))))))))="","No Comment",IF(IF($C27="Christopher Lobo",_xlfn.XLOOKUP($B27,PROSPER_Lobo!$1:$1,PROSPER_Lobo!$37:$37,""),
IF($C27="Naren Baliga",_xlfn.XLOOKUP($B27,PROSPER_Baliga!$1:$1,PROSPER_Baliga!$37:$37,""),
IF($C27="Thorsten Huhn",_xlfn.XLOOKUP($B27,PROSPER_Huhn!$1:$1,PROSPER_Huhn!$37:$37,""),
IF($C27="Nick Hull",_xlfn.XLOOKUP($B27,PROSPER_Hull!$1:$1,PROSPER_Hull!$37:$37,""),
IF($C27="Monika Kotwani",_xlfn.XLOOKUP($B27,PROSPER_Kotwani!$1:$1,PROSPER_Kotwani!$37:$37,""),
IF($C27="Jonathan Wellner",_xlfn.XLOOKUP($B27,PROSPER_Wellner!$1:$1,PROSPER_Wellner!$37:$37,""),
IF($C27="Travis Harvey",_xlfn.XLOOKUP($B27,PROSPER_Harvey!$1:$1,PROSPER_Harvey!$37:$37,""),"")))))))="","",
IF($C27="Christopher Lobo",_xlfn.XLOOKUP($B27,PROSPER_Lobo!$1:$1,PROSPER_Lobo!$37:$37,""),
IF($C27="Naren Baliga",_xlfn.XLOOKUP($B27,PROSPER_Baliga!$1:$1,PROSPER_Baliga!$37:$37,""),
IF($C27="Thorsten Huhn",_xlfn.XLOOKUP($B27,PROSPER_Huhn!$1:$1,PROSPER_Huhn!$37:$37,""),
IF($C27="Nick Hull",_xlfn.XLOOKUP($B27,PROSPER_Hull!$1:$1,PROSPER_Hull!$37:$37,""),
IF($C27="Monika Kotwani",_xlfn.XLOOKUP($B27,PROSPER_Kotwani!$1:$1,PROSPER_Kotwani!$37:$37,""),
IF($C27="Jonathan Wellner",_xlfn.XLOOKUP($B27,PROSPER_Wellner!$1:$1,PROSPER_Wellner!$37:$37,""),
IF($C27="Travis Harvey",_xlfn.XLOOKUP($B27,PROSPER_Harvey!$1:$1,PROSPER_Harvey!$37:$37,""),"")))))))))</f>
        <v>N/A</v>
      </c>
      <c r="EU27" s="150" t="str">
        <f t="shared" si="294"/>
        <v>N/A</v>
      </c>
      <c r="EV27" s="130" t="str">
        <f>_xlfn.XLOOKUP(B27,PROSPERInitial_Query!$E:$E,PROSPERInitial_Query!$AG:$AG,"",,-1)</f>
        <v/>
      </c>
      <c r="EW27" s="121" t="str">
        <f t="shared" si="295"/>
        <v>Juan Castruita2 - RelationshipAccount / Stakeholder 7Name</v>
      </c>
      <c r="EX27" s="121" t="str">
        <f>_xlfn.XLOOKUP(EW27,PROSPERDelta_Query!BK:BK,PROSPERDelta_Query!AI:AI,"",,-1)</f>
        <v/>
      </c>
      <c r="EY27" s="126" t="str">
        <f>_xlfn.XLOOKUP(B27,PROSPERInitial_Query!$E:$E,PROSPERInitial_Query!$W:$W,"",,-1)</f>
        <v/>
      </c>
      <c r="EZ27" s="121" t="str">
        <f t="shared" si="296"/>
        <v>Juan Castruita2 - RelationshipAccount / Stakeholder 7Self Score</v>
      </c>
      <c r="FA27" s="126" t="str">
        <f>_xlfn.XLOOKUP(EZ27,PROSPERDelta_Query!BK:BK,PROSPERDelta_Query!AS:AS,"",,-1)</f>
        <v/>
      </c>
      <c r="FB27" s="131" t="str">
        <f t="shared" si="183"/>
        <v/>
      </c>
      <c r="FC27" s="131" t="str">
        <f t="shared" si="297"/>
        <v>N/A</v>
      </c>
      <c r="FD27" s="132" t="str">
        <f t="shared" si="298"/>
        <v>N/A</v>
      </c>
      <c r="FE27" s="132" t="str">
        <f>IF(IF(IF($C27="Christopher Lobo",_xlfn.XLOOKUP($B27,PROSPER_Lobo!$1:$1,PROSPER_Lobo!$39:$39,""),
IF($C27="Naren Baliga",_xlfn.XLOOKUP($B27,PROSPER_Baliga!$1:$1,PROSPER_Baliga!$39:$39,""),
IF($C27="Thorsten Huhn",_xlfn.XLOOKUP($B27,PROSPER_Huhn!$1:$1,PROSPER_Huhn!$39:$39,""),
IF($C27="Nick Hull",_xlfn.XLOOKUP($B27,PROSPER_Hull!$1:$1,PROSPER_Hull!$39:$39,""),
IF($C27="Monika Kotwani",_xlfn.XLOOKUP($B27,PROSPER_Kotwani!$1:$1,PROSPER_Kotwani!$39:$39,""),
IF($C27="Jonathan Wellner",_xlfn.XLOOKUP($B27,PROSPER_Wellner!$1:$1,PROSPER_Wellner!$39:$39,""),
IF($C27="Travis Harvey",_xlfn.XLOOKUP($B27,PROSPER_Harvey!$1:$1,PROSPER_Harvey!$39:$39,""),"")))))))="","",
IF($C27="Christopher Lobo",_xlfn.XLOOKUP($B27,PROSPER_Lobo!$1:$1,PROSPER_Lobo!$39:$39,""),
IF($C27="Naren Baliga",_xlfn.XLOOKUP($B27,PROSPER_Baliga!$1:$1,PROSPER_Baliga!$39:$39,""),
IF($C27="Thorsten Huhn",_xlfn.XLOOKUP($B27,PROSPER_Huhn!$1:$1,PROSPER_Huhn!$39:$39,""),
IF($C27="Nick Hull",_xlfn.XLOOKUP($B27,PROSPER_Hull!$1:$1,PROSPER_Hull!$39:$39,""),
IF($C27="Monika Kotwani",_xlfn.XLOOKUP($B27,PROSPER_Kotwani!$1:$1,PROSPER_Kotwani!$39:$39,""),
IF($C27="Jonathan Wellner",_xlfn.XLOOKUP($B27,PROSPER_Wellner!$1:$1,PROSPER_Wellner!$39:$39,""),
IF($C27="Travis Harvey",_xlfn.XLOOKUP($B27,PROSPER_Harvey!$1:$1,PROSPER_Harvey!$39:$39,""),""))))))))="","No Score",IF(IF($C27="Christopher Lobo",_xlfn.XLOOKUP($B27,PROSPER_Lobo!$1:$1,PROSPER_Lobo!$39:$39,""),
IF($C27="Naren Baliga",_xlfn.XLOOKUP($B27,PROSPER_Baliga!$1:$1,PROSPER_Baliga!$39:$39,""),
IF($C27="Thorsten Huhn",_xlfn.XLOOKUP($B27,PROSPER_Huhn!$1:$1,PROSPER_Huhn!$39:$39,""),
IF($C27="Nick Hull",_xlfn.XLOOKUP($B27,PROSPER_Hull!$1:$1,PROSPER_Hull!$39:$39,""),
IF($C27="Monika Kotwani",_xlfn.XLOOKUP($B27,PROSPER_Kotwani!$1:$1,PROSPER_Kotwani!$39:$39,""),
IF($C27="Jonathan Wellner",_xlfn.XLOOKUP($B27,PROSPER_Wellner!$1:$1,PROSPER_Wellner!$39:$39,""),
IF($C27="Travis Harvey",_xlfn.XLOOKUP($B27,PROSPER_Harvey!$1:$1,PROSPER_Harvey!$39:$39,""),"")))))))="","",
IF($C27="Christopher Lobo",_xlfn.XLOOKUP($B27,PROSPER_Lobo!$1:$1,PROSPER_Lobo!$39:$39,""),
IF($C27="Naren Baliga",_xlfn.XLOOKUP($B27,PROSPER_Baliga!$1:$1,PROSPER_Baliga!$39:$39,""),
IF($C27="Thorsten Huhn",_xlfn.XLOOKUP($B27,PROSPER_Huhn!$1:$1,PROSPER_Huhn!$39:$39,""),
IF($C27="Nick Hull",_xlfn.XLOOKUP($B27,PROSPER_Hull!$1:$1,PROSPER_Hull!$39:$39,""),
IF($C27="Monika Kotwani",_xlfn.XLOOKUP($B27,PROSPER_Kotwani!$1:$1,PROSPER_Kotwani!$39:$39,""),
IF($C27="Jonathan Wellner",_xlfn.XLOOKUP($B27,PROSPER_Wellner!$1:$1,PROSPER_Wellner!$39:$39,""),
IF($C27="Travis Harvey",_xlfn.XLOOKUP($B27,PROSPER_Harvey!$1:$1,PROSPER_Harvey!$39:$39,""),"")))))))))</f>
        <v>N/A</v>
      </c>
      <c r="FF27" s="131" t="str">
        <f>IF(IF(IF($C27="Christopher Lobo",_xlfn.XLOOKUP($B27,PROSPER_Lobo!$1:$1,PROSPER_Lobo!$40:$40,""),
IF($C27="Naren Baliga",_xlfn.XLOOKUP($B27,PROSPER_Baliga!$1:$1,PROSPER_Baliga!$40:$40,""),
IF($C27="Thorsten Huhn",_xlfn.XLOOKUP($B27,PROSPER_Huhn!$1:$1,PROSPER_Huhn!$40:$40,""),
IF($C27="Nick Hull",_xlfn.XLOOKUP($B27,PROSPER_Hull!$1:$1,PROSPER_Hull!$40:$40,""),
IF($C27="Monika Kotwani",_xlfn.XLOOKUP($B27,PROSPER_Kotwani!$1:$1,PROSPER_Kotwani!$40:$40,""),
IF($C27="Jonathan Wellner",_xlfn.XLOOKUP($B27,PROSPER_Wellner!$1:$1,PROSPER_Wellner!$40:$40,""),
IF($C27="Travis Harvey",_xlfn.XLOOKUP($B27,PROSPER_Harvey!$1:$1,PROSPER_Harvey!$40:$40,""),"")))))))="","",
IF($C27="Christopher Lobo",_xlfn.XLOOKUP($B27,PROSPER_Lobo!$1:$1,PROSPER_Lobo!$40:$40,""),
IF($C27="Naren Baliga",_xlfn.XLOOKUP($B27,PROSPER_Baliga!$1:$1,PROSPER_Baliga!$40:$40,""),
IF($C27="Thorsten Huhn",_xlfn.XLOOKUP($B27,PROSPER_Huhn!$1:$1,PROSPER_Huhn!$40:$40,""),
IF($C27="Nick Hull",_xlfn.XLOOKUP($B27,PROSPER_Hull!$1:$1,PROSPER_Hull!$40:$40,""),
IF($C27="Monika Kotwani",_xlfn.XLOOKUP($B27,PROSPER_Kotwani!$1:$1,PROSPER_Kotwani!$40:$40,""),
IF($C27="Jonathan Wellner",_xlfn.XLOOKUP($B27,PROSPER_Wellner!$1:$1,PROSPER_Wellner!$40:$40,""),
IF($C27="Travis Harvey",_xlfn.XLOOKUP($B27,PROSPER_Harvey!$1:$1,PROSPER_Harvey!$40:$40,""),""))))))))="","No Comment",IF(IF($C27="Christopher Lobo",_xlfn.XLOOKUP($B27,PROSPER_Lobo!$1:$1,PROSPER_Lobo!$40:$40,""),
IF($C27="Naren Baliga",_xlfn.XLOOKUP($B27,PROSPER_Baliga!$1:$1,PROSPER_Baliga!$40:$40,""),
IF($C27="Thorsten Huhn",_xlfn.XLOOKUP($B27,PROSPER_Huhn!$1:$1,PROSPER_Huhn!$40:$40,""),
IF($C27="Nick Hull",_xlfn.XLOOKUP($B27,PROSPER_Hull!$1:$1,PROSPER_Hull!$40:$40,""),
IF($C27="Monika Kotwani",_xlfn.XLOOKUP($B27,PROSPER_Kotwani!$1:$1,PROSPER_Kotwani!$40:$40,""),
IF($C27="Jonathan Wellner",_xlfn.XLOOKUP($B27,PROSPER_Wellner!$1:$1,PROSPER_Wellner!$40:$40,""),
IF($C27="Travis Harvey",_xlfn.XLOOKUP($B27,PROSPER_Harvey!$1:$1,PROSPER_Harvey!$40:$40,""),"")))))))="","",
IF($C27="Christopher Lobo",_xlfn.XLOOKUP($B27,PROSPER_Lobo!$1:$1,PROSPER_Lobo!$40:$40,""),
IF($C27="Naren Baliga",_xlfn.XLOOKUP($B27,PROSPER_Baliga!$1:$1,PROSPER_Baliga!$40:$40,""),
IF($C27="Thorsten Huhn",_xlfn.XLOOKUP($B27,PROSPER_Huhn!$1:$1,PROSPER_Huhn!$40:$40,""),
IF($C27="Nick Hull",_xlfn.XLOOKUP($B27,PROSPER_Hull!$1:$1,PROSPER_Hull!$40:$40,""),
IF($C27="Monika Kotwani",_xlfn.XLOOKUP($B27,PROSPER_Kotwani!$1:$1,PROSPER_Kotwani!$40:$40,""),
IF($C27="Jonathan Wellner",_xlfn.XLOOKUP($B27,PROSPER_Wellner!$1:$1,PROSPER_Wellner!$40:$40,""),
IF($C27="Travis Harvey",_xlfn.XLOOKUP($B27,PROSPER_Harvey!$1:$1,PROSPER_Harvey!$40:$40,""),"")))))))))</f>
        <v>N/A</v>
      </c>
      <c r="FG27" s="150" t="str">
        <f t="shared" si="299"/>
        <v>N/A</v>
      </c>
      <c r="FH27" s="130" t="str">
        <f>_xlfn.XLOOKUP(B27,PROSPERInitial_Query!$E:$E,PROSPERInitial_Query!$AH:$AH,"",,-1)</f>
        <v/>
      </c>
      <c r="FI27" s="121" t="str">
        <f t="shared" si="300"/>
        <v>Juan Castruita2 - RelationshipAccount / Stakeholder 8Name</v>
      </c>
      <c r="FJ27" s="121" t="str">
        <f>_xlfn.XLOOKUP(FI27,PROSPERDelta_Query!BK:BK,PROSPERDelta_Query!AJ:AJ,"",,-1)</f>
        <v/>
      </c>
      <c r="FK27" s="126" t="str">
        <f>_xlfn.XLOOKUP(B27,PROSPERInitial_Query!$E:$E,PROSPERInitial_Query!$X:$X,"",,-1)</f>
        <v/>
      </c>
      <c r="FL27" s="121" t="str">
        <f t="shared" si="301"/>
        <v>Juan Castruita2 - RelationshipAccount / Stakeholder 8Self Score</v>
      </c>
      <c r="FM27" s="126" t="str">
        <f>_xlfn.XLOOKUP(FL27,PROSPERDelta_Query!BK:BK,PROSPERDelta_Query!AT:AT,"",,-1)</f>
        <v/>
      </c>
      <c r="FN27" s="131" t="str">
        <f t="shared" si="187"/>
        <v/>
      </c>
      <c r="FO27" s="131" t="str">
        <f t="shared" si="302"/>
        <v>N/A</v>
      </c>
      <c r="FP27" s="132" t="str">
        <f t="shared" si="303"/>
        <v>N/A</v>
      </c>
      <c r="FQ27" s="132" t="str">
        <f>IF(IF(IF($C27="Christopher Lobo",_xlfn.XLOOKUP($B27,PROSPER_Lobo!$1:$1,PROSPER_Lobo!$42:$42,""),
IF($C27="Naren Baliga",_xlfn.XLOOKUP($B27,PROSPER_Baliga!$1:$1,PROSPER_Baliga!$42:$42,""),
IF($C27="Thorsten Huhn",_xlfn.XLOOKUP($B27,PROSPER_Huhn!$1:$1,PROSPER_Huhn!$42:$42,""),
IF($C27="Nick Hull",_xlfn.XLOOKUP($B27,PROSPER_Hull!$1:$1,PROSPER_Hull!$42:$42,""),
IF($C27="Monika Kotwani",_xlfn.XLOOKUP($B27,PROSPER_Kotwani!$1:$1,PROSPER_Kotwani!$42:$42,""),
IF($C27="Jonathan Wellner",_xlfn.XLOOKUP($B27,PROSPER_Wellner!$1:$1,PROSPER_Wellner!$42:$42,""),
IF($C27="Travis Harvey",_xlfn.XLOOKUP($B27,PROSPER_Harvey!$1:$1,PROSPER_Harvey!$42:$42,""),"")))))))="","",
IF($C27="Christopher Lobo",_xlfn.XLOOKUP($B27,PROSPER_Lobo!$1:$1,PROSPER_Lobo!$42:$42,""),
IF($C27="Naren Baliga",_xlfn.XLOOKUP($B27,PROSPER_Baliga!$1:$1,PROSPER_Baliga!$42:$42,""),
IF($C27="Thorsten Huhn",_xlfn.XLOOKUP($B27,PROSPER_Huhn!$1:$1,PROSPER_Huhn!$42:$42,""),
IF($C27="Nick Hull",_xlfn.XLOOKUP($B27,PROSPER_Hull!$1:$1,PROSPER_Hull!$42:$42,""),
IF($C27="Monika Kotwani",_xlfn.XLOOKUP($B27,PROSPER_Kotwani!$1:$1,PROSPER_Kotwani!$42:$42,""),
IF($C27="Jonathan Wellner",_xlfn.XLOOKUP($B27,PROSPER_Wellner!$1:$1,PROSPER_Wellner!$42:$42,""),
IF($C27="Travis Harvey",_xlfn.XLOOKUP($B27,PROSPER_Harvey!$1:$1,PROSPER_Harvey!$42:$42,""),""))))))))="","No Score",IF(IF($C27="Christopher Lobo",_xlfn.XLOOKUP($B27,PROSPER_Lobo!$1:$1,PROSPER_Lobo!$42:$42,""),
IF($C27="Naren Baliga",_xlfn.XLOOKUP($B27,PROSPER_Baliga!$1:$1,PROSPER_Baliga!$42:$42,""),
IF($C27="Thorsten Huhn",_xlfn.XLOOKUP($B27,PROSPER_Huhn!$1:$1,PROSPER_Huhn!$42:$42,""),
IF($C27="Nick Hull",_xlfn.XLOOKUP($B27,PROSPER_Hull!$1:$1,PROSPER_Hull!$42:$42,""),
IF($C27="Monika Kotwani",_xlfn.XLOOKUP($B27,PROSPER_Kotwani!$1:$1,PROSPER_Kotwani!$42:$42,""),
IF($C27="Jonathan Wellner",_xlfn.XLOOKUP($B27,PROSPER_Wellner!$1:$1,PROSPER_Wellner!$42:$42,""),
IF($C27="Travis Harvey",_xlfn.XLOOKUP($B27,PROSPER_Harvey!$1:$1,PROSPER_Harvey!$42:$42,""),"")))))))="","",
IF($C27="Christopher Lobo",_xlfn.XLOOKUP($B27,PROSPER_Lobo!$1:$1,PROSPER_Lobo!$42:$42,""),
IF($C27="Naren Baliga",_xlfn.XLOOKUP($B27,PROSPER_Baliga!$1:$1,PROSPER_Baliga!$42:$42,""),
IF($C27="Thorsten Huhn",_xlfn.XLOOKUP($B27,PROSPER_Huhn!$1:$1,PROSPER_Huhn!$42:$42,""),
IF($C27="Nick Hull",_xlfn.XLOOKUP($B27,PROSPER_Hull!$1:$1,PROSPER_Hull!$42:$42,""),
IF($C27="Monika Kotwani",_xlfn.XLOOKUP($B27,PROSPER_Kotwani!$1:$1,PROSPER_Kotwani!$42:$42,""),
IF($C27="Jonathan Wellner",_xlfn.XLOOKUP($B27,PROSPER_Wellner!$1:$1,PROSPER_Wellner!$42:$42,""),
IF($C27="Travis Harvey",_xlfn.XLOOKUP($B27,PROSPER_Harvey!$1:$1,PROSPER_Harvey!$42:$42,""),"")))))))))</f>
        <v>N/A</v>
      </c>
      <c r="FR27" s="131" t="str">
        <f>IF(IF(IF($C27="Christopher Lobo",_xlfn.XLOOKUP($B27,PROSPER_Lobo!$1:$1,PROSPER_Lobo!$43:$43,""),
IF($C27="Naren Baliga",_xlfn.XLOOKUP($B27,PROSPER_Baliga!$1:$1,PROSPER_Baliga!$43:$43,""),
IF($C27="Thorsten Huhn",_xlfn.XLOOKUP($B27,PROSPER_Huhn!$1:$1,PROSPER_Huhn!$43:$43,""),
IF($C27="Nick Hull",_xlfn.XLOOKUP($B27,PROSPER_Hull!$1:$1,PROSPER_Hull!$43:$43,""),
IF($C27="Monika Kotwani",_xlfn.XLOOKUP($B27,PROSPER_Kotwani!$1:$1,PROSPER_Kotwani!$43:$43,""),
IF($C27="Jonathan Wellner",_xlfn.XLOOKUP($B27,PROSPER_Wellner!$1:$1,PROSPER_Wellner!$43:$43,""),
IF($C27="Travis Harvey",_xlfn.XLOOKUP($B27,PROSPER_Harvey!$1:$1,PROSPER_Harvey!$43:$43,""),"")))))))="","",
IF($C27="Christopher Lobo",_xlfn.XLOOKUP($B27,PROSPER_Lobo!$1:$1,PROSPER_Lobo!$43:$43,""),
IF($C27="Naren Baliga",_xlfn.XLOOKUP($B27,PROSPER_Baliga!$1:$1,PROSPER_Baliga!$43:$43,""),
IF($C27="Thorsten Huhn",_xlfn.XLOOKUP($B27,PROSPER_Huhn!$1:$1,PROSPER_Huhn!$43:$43,""),
IF($C27="Nick Hull",_xlfn.XLOOKUP($B27,PROSPER_Hull!$1:$1,PROSPER_Hull!$43:$43,""),
IF($C27="Monika Kotwani",_xlfn.XLOOKUP($B27,PROSPER_Kotwani!$1:$1,PROSPER_Kotwani!$43:$43,""),
IF($C27="Jonathan Wellner",_xlfn.XLOOKUP($B27,PROSPER_Wellner!$1:$1,PROSPER_Wellner!$43:$43,""),
IF($C27="Travis Harvey",_xlfn.XLOOKUP($B27,PROSPER_Harvey!$1:$1,PROSPER_Harvey!$43:$43,""),""))))))))="","No Comment",IF(IF($C27="Christopher Lobo",_xlfn.XLOOKUP($B27,PROSPER_Lobo!$1:$1,PROSPER_Lobo!$43:$43,""),
IF($C27="Naren Baliga",_xlfn.XLOOKUP($B27,PROSPER_Baliga!$1:$1,PROSPER_Baliga!$43:$43,""),
IF($C27="Thorsten Huhn",_xlfn.XLOOKUP($B27,PROSPER_Huhn!$1:$1,PROSPER_Huhn!$43:$43,""),
IF($C27="Nick Hull",_xlfn.XLOOKUP($B27,PROSPER_Hull!$1:$1,PROSPER_Hull!$43:$43,""),
IF($C27="Monika Kotwani",_xlfn.XLOOKUP($B27,PROSPER_Kotwani!$1:$1,PROSPER_Kotwani!$43:$43,""),
IF($C27="Jonathan Wellner",_xlfn.XLOOKUP($B27,PROSPER_Wellner!$1:$1,PROSPER_Wellner!$43:$43,""),
IF($C27="Travis Harvey",_xlfn.XLOOKUP($B27,PROSPER_Harvey!$1:$1,PROSPER_Harvey!$43:$43,""),"")))))))="","",
IF($C27="Christopher Lobo",_xlfn.XLOOKUP($B27,PROSPER_Lobo!$1:$1,PROSPER_Lobo!$43:$43,""),
IF($C27="Naren Baliga",_xlfn.XLOOKUP($B27,PROSPER_Baliga!$1:$1,PROSPER_Baliga!$43:$43,""),
IF($C27="Thorsten Huhn",_xlfn.XLOOKUP($B27,PROSPER_Huhn!$1:$1,PROSPER_Huhn!$43:$43,""),
IF($C27="Nick Hull",_xlfn.XLOOKUP($B27,PROSPER_Hull!$1:$1,PROSPER_Hull!$43:$43,""),
IF($C27="Monika Kotwani",_xlfn.XLOOKUP($B27,PROSPER_Kotwani!$1:$1,PROSPER_Kotwani!$43:$43,""),
IF($C27="Jonathan Wellner",_xlfn.XLOOKUP($B27,PROSPER_Wellner!$1:$1,PROSPER_Wellner!$43:$43,""),
IF($C27="Travis Harvey",_xlfn.XLOOKUP($B27,PROSPER_Harvey!$1:$1,PROSPER_Harvey!$43:$43,""),"")))))))))</f>
        <v>N/A</v>
      </c>
      <c r="FS27" s="150" t="str">
        <f t="shared" si="304"/>
        <v>N/A</v>
      </c>
      <c r="FT27" s="130" t="str">
        <f>_xlfn.XLOOKUP(B27,PROSPERInitial_Query!$E:$E,PROSPERInitial_Query!$AI:$AI,"",,-1)</f>
        <v/>
      </c>
      <c r="FU27" s="121" t="str">
        <f t="shared" si="305"/>
        <v>Juan Castruita2 - RelationshipAccount / Stakeholder 9Name</v>
      </c>
      <c r="FV27" s="121" t="str">
        <f>_xlfn.XLOOKUP(FU27,PROSPERDelta_Query!BK:BK,PROSPERDelta_Query!AK:AK,"",,-1)</f>
        <v/>
      </c>
      <c r="FW27" s="126" t="str">
        <f>_xlfn.XLOOKUP(B27,PROSPERInitial_Query!$E:$E,PROSPERInitial_Query!$Y:$Y,"",,-1)</f>
        <v/>
      </c>
      <c r="FX27" s="121" t="str">
        <f t="shared" si="306"/>
        <v>Juan Castruita2 - RelationshipAccount / Stakeholder 9Self Score</v>
      </c>
      <c r="FY27" s="126" t="str">
        <f>_xlfn.XLOOKUP(FX27,PROSPERDelta_Query!BK:BK,PROSPERDelta_Query!AU:AU,"",,-1)</f>
        <v/>
      </c>
      <c r="FZ27" s="131" t="str">
        <f t="shared" si="191"/>
        <v/>
      </c>
      <c r="GA27" s="131" t="str">
        <f t="shared" si="307"/>
        <v>N/A</v>
      </c>
      <c r="GB27" s="132" t="str">
        <f t="shared" si="308"/>
        <v>N/A</v>
      </c>
      <c r="GC27" s="132" t="str">
        <f>IF(IF(IF($C27="Christopher Lobo",_xlfn.XLOOKUP($B27,PROSPER_Lobo!$1:$1,PROSPER_Lobo!$45:$45,""),
IF($C27="Naren Baliga",_xlfn.XLOOKUP($B27,PROSPER_Baliga!$1:$1,PROSPER_Baliga!$45:$45,""),
IF($C27="Thorsten Huhn",_xlfn.XLOOKUP($B27,PROSPER_Huhn!$1:$1,PROSPER_Huhn!$45:$45,""),
IF($C27="Nick Hull",_xlfn.XLOOKUP($B27,PROSPER_Hull!$1:$1,PROSPER_Hull!$45:$45,""),
IF($C27="Monika Kotwani",_xlfn.XLOOKUP($B27,PROSPER_Kotwani!$1:$1,PROSPER_Kotwani!$45:$45,""),
IF($C27="Jonathan Wellner",_xlfn.XLOOKUP($B27,PROSPER_Wellner!$1:$1,PROSPER_Wellner!$45:$45,""),
IF($C27="Travis Harvey",_xlfn.XLOOKUP($B27,PROSPER_Harvey!$1:$1,PROSPER_Harvey!$45:$45,""),"")))))))="","",
IF($C27="Christopher Lobo",_xlfn.XLOOKUP($B27,PROSPER_Lobo!$1:$1,PROSPER_Lobo!$45:$45,""),
IF($C27="Naren Baliga",_xlfn.XLOOKUP($B27,PROSPER_Baliga!$1:$1,PROSPER_Baliga!$45:$45,""),
IF($C27="Thorsten Huhn",_xlfn.XLOOKUP($B27,PROSPER_Huhn!$1:$1,PROSPER_Huhn!$45:$45,""),
IF($C27="Nick Hull",_xlfn.XLOOKUP($B27,PROSPER_Hull!$1:$1,PROSPER_Hull!$45:$45,""),
IF($C27="Monika Kotwani",_xlfn.XLOOKUP($B27,PROSPER_Kotwani!$1:$1,PROSPER_Kotwani!$45:$45,""),
IF($C27="Jonathan Wellner",_xlfn.XLOOKUP($B27,PROSPER_Wellner!$1:$1,PROSPER_Wellner!$45:$45,""),
IF($C27="Travis Harvey",_xlfn.XLOOKUP($B27,PROSPER_Harvey!$1:$1,PROSPER_Harvey!$45:$45,""),""))))))))="","No Score",IF(IF($C27="Christopher Lobo",_xlfn.XLOOKUP($B27,PROSPER_Lobo!$1:$1,PROSPER_Lobo!$45:$45,""),
IF($C27="Naren Baliga",_xlfn.XLOOKUP($B27,PROSPER_Baliga!$1:$1,PROSPER_Baliga!$45:$45,""),
IF($C27="Thorsten Huhn",_xlfn.XLOOKUP($B27,PROSPER_Huhn!$1:$1,PROSPER_Huhn!$45:$45,""),
IF($C27="Nick Hull",_xlfn.XLOOKUP($B27,PROSPER_Hull!$1:$1,PROSPER_Hull!$45:$45,""),
IF($C27="Monika Kotwani",_xlfn.XLOOKUP($B27,PROSPER_Kotwani!$1:$1,PROSPER_Kotwani!$45:$45,""),
IF($C27="Jonathan Wellner",_xlfn.XLOOKUP($B27,PROSPER_Wellner!$1:$1,PROSPER_Wellner!$45:$45,""),
IF($C27="Travis Harvey",_xlfn.XLOOKUP($B27,PROSPER_Harvey!$1:$1,PROSPER_Harvey!$45:$45,""),"")))))))="","",
IF($C27="Christopher Lobo",_xlfn.XLOOKUP($B27,PROSPER_Lobo!$1:$1,PROSPER_Lobo!$45:$45,""),
IF($C27="Naren Baliga",_xlfn.XLOOKUP($B27,PROSPER_Baliga!$1:$1,PROSPER_Baliga!$45:$45,""),
IF($C27="Thorsten Huhn",_xlfn.XLOOKUP($B27,PROSPER_Huhn!$1:$1,PROSPER_Huhn!$45:$45,""),
IF($C27="Nick Hull",_xlfn.XLOOKUP($B27,PROSPER_Hull!$1:$1,PROSPER_Hull!$45:$45,""),
IF($C27="Monika Kotwani",_xlfn.XLOOKUP($B27,PROSPER_Kotwani!$1:$1,PROSPER_Kotwani!$45:$45,""),
IF($C27="Jonathan Wellner",_xlfn.XLOOKUP($B27,PROSPER_Wellner!$1:$1,PROSPER_Wellner!$45:$45,""),
IF($C27="Travis Harvey",_xlfn.XLOOKUP($B27,PROSPER_Harvey!$1:$1,PROSPER_Harvey!$45:$45,""),"")))))))))</f>
        <v>N/A</v>
      </c>
      <c r="GD27" s="131" t="str">
        <f>IF(IF(IF($C27="Christopher Lobo",_xlfn.XLOOKUP($B27,PROSPER_Lobo!$1:$1,PROSPER_Lobo!$46:$46,""),
IF($C27="Naren Baliga",_xlfn.XLOOKUP($B27,PROSPER_Baliga!$1:$1,PROSPER_Baliga!$46:$46,""),
IF($C27="Thorsten Huhn",_xlfn.XLOOKUP($B27,PROSPER_Huhn!$1:$1,PROSPER_Huhn!$46:$46,""),
IF($C27="Nick Hull",_xlfn.XLOOKUP($B27,PROSPER_Hull!$1:$1,PROSPER_Hull!$46:$46,""),
IF($C27="Monika Kotwani",_xlfn.XLOOKUP($B27,PROSPER_Kotwani!$1:$1,PROSPER_Kotwani!$46:$46,""),
IF($C27="Jonathan Wellner",_xlfn.XLOOKUP($B27,PROSPER_Wellner!$1:$1,PROSPER_Wellner!$46:$46,""),
IF($C27="Travis Harvey",_xlfn.XLOOKUP($B27,PROSPER_Harvey!$1:$1,PROSPER_Harvey!$46:$46,""),"")))))))="","",
IF($C27="Christopher Lobo",_xlfn.XLOOKUP($B27,PROSPER_Lobo!$1:$1,PROSPER_Lobo!$46:$46,""),
IF($C27="Naren Baliga",_xlfn.XLOOKUP($B27,PROSPER_Baliga!$1:$1,PROSPER_Baliga!$46:$46,""),
IF($C27="Thorsten Huhn",_xlfn.XLOOKUP($B27,PROSPER_Huhn!$1:$1,PROSPER_Huhn!$46:$46,""),
IF($C27="Nick Hull",_xlfn.XLOOKUP($B27,PROSPER_Hull!$1:$1,PROSPER_Hull!$46:$46,""),
IF($C27="Monika Kotwani",_xlfn.XLOOKUP($B27,PROSPER_Kotwani!$1:$1,PROSPER_Kotwani!$46:$46,""),
IF($C27="Jonathan Wellner",_xlfn.XLOOKUP($B27,PROSPER_Wellner!$1:$1,PROSPER_Wellner!$46:$46,""),
IF($C27="Travis Harvey",_xlfn.XLOOKUP($B27,PROSPER_Harvey!$1:$1,PROSPER_Harvey!$46:$46,""),""))))))))="","No Comment",IF(IF($C27="Christopher Lobo",_xlfn.XLOOKUP($B27,PROSPER_Lobo!$1:$1,PROSPER_Lobo!$46:$46,""),
IF($C27="Naren Baliga",_xlfn.XLOOKUP($B27,PROSPER_Baliga!$1:$1,PROSPER_Baliga!$46:$46,""),
IF($C27="Thorsten Huhn",_xlfn.XLOOKUP($B27,PROSPER_Huhn!$1:$1,PROSPER_Huhn!$46:$46,""),
IF($C27="Nick Hull",_xlfn.XLOOKUP($B27,PROSPER_Hull!$1:$1,PROSPER_Hull!$46:$46,""),
IF($C27="Monika Kotwani",_xlfn.XLOOKUP($B27,PROSPER_Kotwani!$1:$1,PROSPER_Kotwani!$46:$46,""),
IF($C27="Jonathan Wellner",_xlfn.XLOOKUP($B27,PROSPER_Wellner!$1:$1,PROSPER_Wellner!$46:$46,""),
IF($C27="Travis Harvey",_xlfn.XLOOKUP($B27,PROSPER_Harvey!$1:$1,PROSPER_Harvey!$46:$46,""),"")))))))="","",
IF($C27="Christopher Lobo",_xlfn.XLOOKUP($B27,PROSPER_Lobo!$1:$1,PROSPER_Lobo!$46:$46,""),
IF($C27="Naren Baliga",_xlfn.XLOOKUP($B27,PROSPER_Baliga!$1:$1,PROSPER_Baliga!$46:$46,""),
IF($C27="Thorsten Huhn",_xlfn.XLOOKUP($B27,PROSPER_Huhn!$1:$1,PROSPER_Huhn!$46:$46,""),
IF($C27="Nick Hull",_xlfn.XLOOKUP($B27,PROSPER_Hull!$1:$1,PROSPER_Hull!$46:$46,""),
IF($C27="Monika Kotwani",_xlfn.XLOOKUP($B27,PROSPER_Kotwani!$1:$1,PROSPER_Kotwani!$46:$46,""),
IF($C27="Jonathan Wellner",_xlfn.XLOOKUP($B27,PROSPER_Wellner!$1:$1,PROSPER_Wellner!$46:$46,""),
IF($C27="Travis Harvey",_xlfn.XLOOKUP($B27,PROSPER_Harvey!$1:$1,PROSPER_Harvey!$46:$46,""),"")))))))))</f>
        <v>N/A</v>
      </c>
      <c r="GE27" s="150" t="str">
        <f t="shared" si="309"/>
        <v>N/A</v>
      </c>
      <c r="GF27" s="130" t="str">
        <f>_xlfn.XLOOKUP(B27,PROSPERInitial_Query!$E:$E,PROSPERInitial_Query!$AJ:$AJ,"",,-1)</f>
        <v/>
      </c>
      <c r="GG27" s="121" t="str">
        <f t="shared" si="310"/>
        <v>Juan Castruita2 - RelationshipAccount / Stakeholder 10Name</v>
      </c>
      <c r="GH27" s="121" t="str">
        <f>_xlfn.XLOOKUP(GG27,PROSPERDelta_Query!BK:BK,PROSPERDelta_Query!AL:AL,"",,-1)</f>
        <v/>
      </c>
      <c r="GI27" s="126" t="str">
        <f>_xlfn.XLOOKUP(B27,PROSPERInitial_Query!$E:$E,PROSPERInitial_Query!$Z:$Z,"",,-1)</f>
        <v/>
      </c>
      <c r="GJ27" s="121" t="str">
        <f t="shared" si="311"/>
        <v>Juan Castruita2 - RelationshipAccount / Stakeholder 10Self Score</v>
      </c>
      <c r="GK27" s="126" t="str">
        <f>_xlfn.XLOOKUP(GJ27,PROSPERDelta_Query!BK:BK,PROSPERDelta_Query!AV:AV,"",,-1)</f>
        <v/>
      </c>
      <c r="GL27" s="131" t="str">
        <f t="shared" si="312"/>
        <v/>
      </c>
      <c r="GM27" s="131" t="str">
        <f t="shared" si="313"/>
        <v>N/A</v>
      </c>
      <c r="GN27" s="132" t="str">
        <f t="shared" si="314"/>
        <v>N/A</v>
      </c>
      <c r="GO27" s="132" t="str">
        <f>IF(IF(IF($C27="Christopher Lobo",_xlfn.XLOOKUP($B27,PROSPER_Lobo!$1:$1,PROSPER_Lobo!$48:$48,""),
IF($C27="Naren Baliga",_xlfn.XLOOKUP($B27,PROSPER_Baliga!$1:$1,PROSPER_Baliga!$48:$48,""),
IF($C27="Thorsten Huhn",_xlfn.XLOOKUP($B27,PROSPER_Huhn!$1:$1,PROSPER_Huhn!$48:$48,""),
IF($C27="Nick Hull",_xlfn.XLOOKUP($B27,PROSPER_Hull!$1:$1,PROSPER_Hull!$48:$48,""),
IF($C27="Monika Kotwani",_xlfn.XLOOKUP($B27,PROSPER_Kotwani!$1:$1,PROSPER_Kotwani!$48:$48,""),
IF($C27="Jonathan Wellner",_xlfn.XLOOKUP($B27,PROSPER_Wellner!$1:$1,PROSPER_Wellner!$48:$48,""),
IF($C27="Travis Harvey",_xlfn.XLOOKUP($B27,PROSPER_Harvey!$1:$1,PROSPER_Harvey!$48:$48,""),"")))))))="","",
IF($C27="Christopher Lobo",_xlfn.XLOOKUP($B27,PROSPER_Lobo!$1:$1,PROSPER_Lobo!$48:$48,""),
IF($C27="Naren Baliga",_xlfn.XLOOKUP($B27,PROSPER_Baliga!$1:$1,PROSPER_Baliga!$48:$48,""),
IF($C27="Thorsten Huhn",_xlfn.XLOOKUP($B27,PROSPER_Huhn!$1:$1,PROSPER_Huhn!$48:$48,""),
IF($C27="Nick Hull",_xlfn.XLOOKUP($B27,PROSPER_Hull!$1:$1,PROSPER_Hull!$48:$48,""),
IF($C27="Monika Kotwani",_xlfn.XLOOKUP($B27,PROSPER_Kotwani!$1:$1,PROSPER_Kotwani!$48:$48,""),
IF($C27="Jonathan Wellner",_xlfn.XLOOKUP($B27,PROSPER_Wellner!$1:$1,PROSPER_Wellner!$48:$48,""),
IF($C27="Travis Harvey",_xlfn.XLOOKUP($B27,PROSPER_Harvey!$1:$1,PROSPER_Harvey!$48:$48,""),""))))))))="","No Score",IF(IF($C27="Christopher Lobo",_xlfn.XLOOKUP($B27,PROSPER_Lobo!$1:$1,PROSPER_Lobo!$48:$48,""),
IF($C27="Naren Baliga",_xlfn.XLOOKUP($B27,PROSPER_Baliga!$1:$1,PROSPER_Baliga!$48:$48,""),
IF($C27="Thorsten Huhn",_xlfn.XLOOKUP($B27,PROSPER_Huhn!$1:$1,PROSPER_Huhn!$48:$48,""),
IF($C27="Nick Hull",_xlfn.XLOOKUP($B27,PROSPER_Hull!$1:$1,PROSPER_Hull!$48:$48,""),
IF($C27="Monika Kotwani",_xlfn.XLOOKUP($B27,PROSPER_Kotwani!$1:$1,PROSPER_Kotwani!$48:$48,""),
IF($C27="Jonathan Wellner",_xlfn.XLOOKUP($B27,PROSPER_Wellner!$1:$1,PROSPER_Wellner!$48:$48,""),
IF($C27="Travis Harvey",_xlfn.XLOOKUP($B27,PROSPER_Harvey!$1:$1,PROSPER_Harvey!$48:$48,""),"")))))))="","",
IF($C27="Christopher Lobo",_xlfn.XLOOKUP($B27,PROSPER_Lobo!$1:$1,PROSPER_Lobo!$48:$48,""),
IF($C27="Naren Baliga",_xlfn.XLOOKUP($B27,PROSPER_Baliga!$1:$1,PROSPER_Baliga!$48:$48,""),
IF($C27="Thorsten Huhn",_xlfn.XLOOKUP($B27,PROSPER_Huhn!$1:$1,PROSPER_Huhn!$48:$48,""),
IF($C27="Nick Hull",_xlfn.XLOOKUP($B27,PROSPER_Hull!$1:$1,PROSPER_Hull!$48:$48,""),
IF($C27="Monika Kotwani",_xlfn.XLOOKUP($B27,PROSPER_Kotwani!$1:$1,PROSPER_Kotwani!$48:$48,""),
IF($C27="Jonathan Wellner",_xlfn.XLOOKUP($B27,PROSPER_Wellner!$1:$1,PROSPER_Wellner!$48:$48,""),
IF($C27="Travis Harvey",_xlfn.XLOOKUP($B27,PROSPER_Harvey!$1:$1,PROSPER_Harvey!$48:$48,""),"")))))))))</f>
        <v>N/A</v>
      </c>
      <c r="GP27" s="131" t="str">
        <f>IF(IF(IF($C27="Christopher Lobo",_xlfn.XLOOKUP($B27,PROSPER_Lobo!$1:$1,PROSPER_Lobo!$49:$49,""),
IF($C27="Naren Baliga",_xlfn.XLOOKUP($B27,PROSPER_Baliga!$1:$1,PROSPER_Baliga!$49:$49,""),
IF($C27="Thorsten Huhn",_xlfn.XLOOKUP($B27,PROSPER_Huhn!$1:$1,PROSPER_Huhn!$49:$49,""),
IF($C27="Nick Hull",_xlfn.XLOOKUP($B27,PROSPER_Hull!$1:$1,PROSPER_Hull!$49:$49,""),
IF($C27="Monika Kotwani",_xlfn.XLOOKUP($B27,PROSPER_Kotwani!$1:$1,PROSPER_Kotwani!$49:$49,""),
IF($C27="Jonathan Wellner",_xlfn.XLOOKUP($B27,PROSPER_Wellner!$1:$1,PROSPER_Wellner!$49:$49,""),
IF($C27="Travis Harvey",_xlfn.XLOOKUP($B27,PROSPER_Harvey!$1:$1,PROSPER_Harvey!$49:$49,""),"")))))))="","",
IF($C27="Christopher Lobo",_xlfn.XLOOKUP($B27,PROSPER_Lobo!$1:$1,PROSPER_Lobo!$49:$49,""),
IF($C27="Naren Baliga",_xlfn.XLOOKUP($B27,PROSPER_Baliga!$1:$1,PROSPER_Baliga!$49:$49,""),
IF($C27="Thorsten Huhn",_xlfn.XLOOKUP($B27,PROSPER_Huhn!$1:$1,PROSPER_Huhn!$49:$49,""),
IF($C27="Nick Hull",_xlfn.XLOOKUP($B27,PROSPER_Hull!$1:$1,PROSPER_Hull!$49:$49,""),
IF($C27="Monika Kotwani",_xlfn.XLOOKUP($B27,PROSPER_Kotwani!$1:$1,PROSPER_Kotwani!$49:$49,""),
IF($C27="Jonathan Wellner",_xlfn.XLOOKUP($B27,PROSPER_Wellner!$1:$1,PROSPER_Wellner!$49:$49,""),
IF($C27="Travis Harvey",_xlfn.XLOOKUP($B27,PROSPER_Harvey!$1:$1,PROSPER_Harvey!$49:$49,""),""))))))))="","No Comment",IF(IF($C27="Christopher Lobo",_xlfn.XLOOKUP($B27,PROSPER_Lobo!$1:$1,PROSPER_Lobo!$49:$49,""),
IF($C27="Naren Baliga",_xlfn.XLOOKUP($B27,PROSPER_Baliga!$1:$1,PROSPER_Baliga!$49:$49,""),
IF($C27="Thorsten Huhn",_xlfn.XLOOKUP($B27,PROSPER_Huhn!$1:$1,PROSPER_Huhn!$49:$49,""),
IF($C27="Nick Hull",_xlfn.XLOOKUP($B27,PROSPER_Hull!$1:$1,PROSPER_Hull!$49:$49,""),
IF($C27="Monika Kotwani",_xlfn.XLOOKUP($B27,PROSPER_Kotwani!$1:$1,PROSPER_Kotwani!$49:$49,""),
IF($C27="Jonathan Wellner",_xlfn.XLOOKUP($B27,PROSPER_Wellner!$1:$1,PROSPER_Wellner!$49:$49,""),
IF($C27="Travis Harvey",_xlfn.XLOOKUP($B27,PROSPER_Harvey!$1:$1,PROSPER_Harvey!$49:$49,""),"")))))))="","",
IF($C27="Christopher Lobo",_xlfn.XLOOKUP($B27,PROSPER_Lobo!$1:$1,PROSPER_Lobo!$49:$49,""),
IF($C27="Naren Baliga",_xlfn.XLOOKUP($B27,PROSPER_Baliga!$1:$1,PROSPER_Baliga!$49:$49,""),
IF($C27="Thorsten Huhn",_xlfn.XLOOKUP($B27,PROSPER_Huhn!$1:$1,PROSPER_Huhn!$49:$49,""),
IF($C27="Nick Hull",_xlfn.XLOOKUP($B27,PROSPER_Hull!$1:$1,PROSPER_Hull!$49:$49,""),
IF($C27="Monika Kotwani",_xlfn.XLOOKUP($B27,PROSPER_Kotwani!$1:$1,PROSPER_Kotwani!$49:$49,""),
IF($C27="Jonathan Wellner",_xlfn.XLOOKUP($B27,PROSPER_Wellner!$1:$1,PROSPER_Wellner!$49:$49,""),
IF($C27="Travis Harvey",_xlfn.XLOOKUP($B27,PROSPER_Harvey!$1:$1,PROSPER_Harvey!$49:$49,""),"")))))))))</f>
        <v>N/A</v>
      </c>
      <c r="GQ27" s="150" t="str">
        <f t="shared" si="315"/>
        <v>N/A</v>
      </c>
      <c r="GR27" s="187" t="str">
        <f t="shared" si="316"/>
        <v>N/A</v>
      </c>
      <c r="GS27" s="128" t="str">
        <f t="shared" si="317"/>
        <v>N/A</v>
      </c>
      <c r="GT27" s="188" t="str">
        <f t="shared" si="318"/>
        <v>N/A</v>
      </c>
      <c r="GU27" s="133" t="str">
        <f>IF(IF(IF($C27="Christopher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Kotwani",_xlfn.XLOOKUP($B27,PROSPER_Kotwani!$1:$1,PROSPER_Kotwani!$54:$54,""),
IF($C27="Jonathan Wellner",_xlfn.XLOOKUP($B27,PROSPER_Wellner!$1:$1,PROSPER_Wellner!$54:$54,""),
IF($C27="Travis Harvey",_xlfn.XLOOKUP($B27,PROSPER_Harvey!$1:$1,PROSPER_Harvey!$54:$54,""),"")))))))="","",
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Kotwani",_xlfn.XLOOKUP($B27,PROSPER_Kotwani!$1:$1,PROSPER_Kotwani!$50:$50,""),
IF($C27="Jonathan Wellner",_xlfn.XLOOKUP($B27,PROSPER_Wellner!$1:$1,PROSPER_Wellner!$50:$50,""),
IF($C27="Travis Harvey",_xlfn.XLOOKUP($B27,PROSPER_Harvey!$1:$1,PROSPER_Harvey!$50:$50,""),""))))))))="","No Score",IF(IF($C27="Christopher Lobo",_xlfn.XLOOKUP($B27,PROSPER_Lobo!$1:$1,PROSPER_Lobo!$50:$50,""),
IF($C27="Naren Baliga",_xlfn.XLOOKUP($B27,PROSPER_Baliga!$1:$1,PROSPER_Baliga!$50:$50,""),
IF($C27="Thorsten Huhn",_xlfn.XLOOKUP($B27,PROSPER_Huhn!$1:$1,PROSPER_Huhn!$50:$50,""),
IF($C27="Nick Hull",_xlfn.XLOOKUP($B27,PROSPER_Hull!$1:$1,PROSPER_Hull!$50:$50,""),
IF($C27="Monika Kotwani",_xlfn.XLOOKUP($B27,PROSPER_Kotwani!$1:$1,PROSPER_Kotwani!$50:$50,""),
IF($C27="Jonathan Wellner",_xlfn.XLOOKUP($B27,PROSPER_Wellner!$1:$1,PROSPER_Wellner!$50:$50,""),
IF($C27="Travis Harvey",_xlfn.XLOOKUP($B27,PROSPER_Harvey!$1:$1,PROSPER_Harvey!$50:$50,""),"")))))))="","",
IF($C27="Christopher Lobo",_xlfn.XLOOKUP($B27,PROSPER_Lobo!$1:$1,PROSPER_Lobo!$50:$50,""),
IF($C27="Naren Baliga",_xlfn.XLOOKUP($B27,PROSPER_Baliga!$1:$1,PROSPER_Baliga!$50:$50,""),
IF($C27="Thorsten Huhn",_xlfn.XLOOKUP($B27,PROSPER_Huhn!$1:$1,PROSPER_Huhn!$50:$50,""),
IF($C27="Nick Hull",_xlfn.XLOOKUP($B27,PROSPER_Hull!$1:$1,PROSPER_Hull!$50:$50,""),
IF($C27="Monika Kotwani",_xlfn.XLOOKUP($B27,PROSPER_Kotwani!$1:$1,PROSPER_Kotwani!$50:$50,""),
IF($C27="Jonathan Wellner",_xlfn.XLOOKUP($B27,PROSPER_Wellner!$1:$1,PROSPER_Wellner!$50:$50,""),
IF($C27="Travis Harvey",_xlfn.XLOOKUP($B27,PROSPER_Harvey!$1:$1,PROSPER_Harvey!$50:$50,""),"")))))))))</f>
        <v>No Score</v>
      </c>
      <c r="GV27" s="134" t="str">
        <f>IF(IF(IF($C27="Christopher Lobo",_xlfn.XLOOKUP($B27,PROSPER_Lobo!$1:$1,PROSPER_Lobo!$51:$51,""),
IF($C27="Naren Baliga",_xlfn.XLOOKUP($B27,PROSPER_Baliga!$1:$1,PROSPER_Baliga!$51:$51,""),
IF($C27="Thorsten Huhn",_xlfn.XLOOKUP($B27,PROSPER_Huhn!$1:$1,PROSPER_Huhn!$51:$51,""),
IF($C27="Nick Hull",_xlfn.XLOOKUP($B27,PROSPER_Hull!$1:$1,PROSPER_Hull!$51:$51,""),
IF($C27="Monika Kotwani",_xlfn.XLOOKUP($B27,PROSPER_Kotwani!$1:$1,PROSPER_Kotwani!$51:$51,""),
IF($C27="Jonathan Wellner",_xlfn.XLOOKUP($B27,PROSPER_Wellner!$1:$1,PROSPER_Wellner!$51:$51,""),
IF($C27="Travis Harvey",_xlfn.XLOOKUP($B27,PROSPER_Harvey!$1:$1,PROSPER_Harvey!$51:$51,""),"")))))))="","",
IF($C27="Christopher Lobo",_xlfn.XLOOKUP($B27,PROSPER_Lobo!$1:$1,PROSPER_Lobo!$51:$51,""),
IF($C27="Naren Baliga",_xlfn.XLOOKUP($B27,PROSPER_Baliga!$1:$1,PROSPER_Baliga!$51:$51,""),
IF($C27="Thorsten Huhn",_xlfn.XLOOKUP($B27,PROSPER_Huhn!$1:$1,PROSPER_Huhn!$51:$51,""),
IF($C27="Nick Hull",_xlfn.XLOOKUP($B27,PROSPER_Hull!$1:$1,PROSPER_Hull!$51:$51,""),
IF($C27="Monika Kotwani",_xlfn.XLOOKUP($B27,PROSPER_Kotwani!$1:$1,PROSPER_Kotwani!$51:$51,""),
IF($C27="Jonathan Wellner",_xlfn.XLOOKUP($B27,PROSPER_Wellner!$1:$1,PROSPER_Wellner!$51:$51,""),
IF($C27="Travis Harvey",_xlfn.XLOOKUP($B27,PROSPER_Harvey!$1:$1,PROSPER_Harvey!$51:$51,""),""))))))))="","No Comment",IF(IF($C27="Christopher Lobo",_xlfn.XLOOKUP($B27,PROSPER_Lobo!$1:$1,PROSPER_Lobo!$51:$51,""),
IF($C27="Naren Baliga",_xlfn.XLOOKUP($B27,PROSPER_Baliga!$1:$1,PROSPER_Baliga!$51:$51,""),
IF($C27="Thorsten Huhn",_xlfn.XLOOKUP($B27,PROSPER_Huhn!$1:$1,PROSPER_Huhn!$51:$51,""),
IF($C27="Nick Hull",_xlfn.XLOOKUP($B27,PROSPER_Hull!$1:$1,PROSPER_Hull!$51:$51,""),
IF($C27="Monika Kotwani",_xlfn.XLOOKUP($B27,PROSPER_Kotwani!$1:$1,PROSPER_Kotwani!$51:$51,""),
IF($C27="Jonathan Wellner",_xlfn.XLOOKUP($B27,PROSPER_Wellner!$1:$1,PROSPER_Wellner!$51:$51,""),
IF($C27="Travis Harvey",_xlfn.XLOOKUP($B27,PROSPER_Harvey!$1:$1,PROSPER_Harvey!$51:$51,""),"")))))))="","",
IF($C27="Christopher Lobo",_xlfn.XLOOKUP($B27,PROSPER_Lobo!$1:$1,PROSPER_Lobo!$51:$51,""),
IF($C27="Naren Baliga",_xlfn.XLOOKUP($B27,PROSPER_Baliga!$1:$1,PROSPER_Baliga!$51:$51,""),
IF($C27="Thorsten Huhn",_xlfn.XLOOKUP($B27,PROSPER_Huhn!$1:$1,PROSPER_Huhn!$51:$51,""),
IF($C27="Nick Hull",_xlfn.XLOOKUP($B27,PROSPER_Hull!$1:$1,PROSPER_Hull!$51:$51,""),
IF($C27="Monika Kotwani",_xlfn.XLOOKUP($B27,PROSPER_Kotwani!$1:$1,PROSPER_Kotwani!$51:$51,""),
IF($C27="Jonathan Wellner",_xlfn.XLOOKUP($B27,PROSPER_Wellner!$1:$1,PROSPER_Wellner!$51:$51,""),
IF($C27="Travis Harvey",_xlfn.XLOOKUP($B27,PROSPER_Harvey!$1:$1,PROSPER_Harvey!$51:$51,""),"")))))))))</f>
        <v>No Comment</v>
      </c>
      <c r="GW27" s="133">
        <f>_xlfn.XLOOKUP($B27,Vlookups_Local!B:B,Vlookups_Local!E:E,"N/A")</f>
        <v>0</v>
      </c>
      <c r="GX27" s="134" t="str">
        <f>IF(IF(IF($C27="Christopher Lobo",_xlfn.XLOOKUP($B27,PROSPER_Lobo!$1:$1,PROSPER_Lobo!$53:$53,""),
IF($C27="Naren Baliga",_xlfn.XLOOKUP($B27,PROSPER_Baliga!$1:$1,PROSPER_Baliga!$53:$53,""),
IF($C27="Thorsten Huhn",_xlfn.XLOOKUP($B27,PROSPER_Huhn!$1:$1,PROSPER_Huhn!$53:$53,""),
IF($C27="Nick Hull",_xlfn.XLOOKUP($B27,PROSPER_Hull!$1:$1,PROSPER_Hull!$53:$53,""),
IF($C27="Monika Kotwani",_xlfn.XLOOKUP($B27,PROSPER_Kotwani!$1:$1,PROSPER_Kotwani!$53:$53,""),
IF($C27="Jonathan Wellner",_xlfn.XLOOKUP($B27,PROSPER_Wellner!$1:$1,PROSPER_Wellner!$53:$53,""),
IF($C27="Travis Harvey",_xlfn.XLOOKUP($B27,PROSPER_Harvey!$1:$1,PROSPER_Harvey!$53:$53,""),"")))))))="","",
IF($C27="Christopher Lobo",_xlfn.XLOOKUP($B27,PROSPER_Lobo!$1:$1,PROSPER_Lobo!$53:$53,""),
IF($C27="Naren Baliga",_xlfn.XLOOKUP($B27,PROSPER_Baliga!$1:$1,PROSPER_Baliga!$53:$53,""),
IF($C27="Thorsten Huhn",_xlfn.XLOOKUP($B27,PROSPER_Huhn!$1:$1,PROSPER_Huhn!$53:$53,""),
IF($C27="Nick Hull",_xlfn.XLOOKUP($B27,PROSPER_Hull!$1:$1,PROSPER_Hull!$53:$53,""),
IF($C27="Monika Kotwani",_xlfn.XLOOKUP($B27,PROSPER_Kotwani!$1:$1,PROSPER_Kotwani!$53:$53,""),
IF($C27="Jonathan Wellner",_xlfn.XLOOKUP($B27,PROSPER_Wellner!$1:$1,PROSPER_Wellner!$53:$53,""),
IF($C27="Travis Harvey",_xlfn.XLOOKUP($B27,PROSPER_Harvey!$1:$1,PROSPER_Harvey!$53:$53,""),""))))))))="","No Comment",IF(IF($C27="Christopher Lobo",_xlfn.XLOOKUP($B27,PROSPER_Lobo!$1:$1,PROSPER_Lobo!$53:$53,""),
IF($C27="Naren Baliga",_xlfn.XLOOKUP($B27,PROSPER_Baliga!$1:$1,PROSPER_Baliga!$53:$53,""),
IF($C27="Thorsten Huhn",_xlfn.XLOOKUP($B27,PROSPER_Huhn!$1:$1,PROSPER_Huhn!$53:$53,""),
IF($C27="Nick Hull",_xlfn.XLOOKUP($B27,PROSPER_Hull!$1:$1,PROSPER_Hull!$53:$53,""),
IF($C27="Monika Kotwani",_xlfn.XLOOKUP($B27,PROSPER_Kotwani!$1:$1,PROSPER_Kotwani!$53:$53,""),
IF($C27="Jonathan Wellner",_xlfn.XLOOKUP($B27,PROSPER_Wellner!$1:$1,PROSPER_Wellner!$53:$53,""),
IF($C27="Travis Harvey",_xlfn.XLOOKUP($B27,PROSPER_Harvey!$1:$1,PROSPER_Harvey!$53:$53,""),"")))))))="","",
IF($C27="Christopher Lobo",_xlfn.XLOOKUP($B27,PROSPER_Lobo!$1:$1,PROSPER_Lobo!$53:$53,""),
IF($C27="Naren Baliga",_xlfn.XLOOKUP($B27,PROSPER_Baliga!$1:$1,PROSPER_Baliga!$53:$53,""),
IF($C27="Thorsten Huhn",_xlfn.XLOOKUP($B27,PROSPER_Huhn!$1:$1,PROSPER_Huhn!$53:$53,""),
IF($C27="Nick Hull",_xlfn.XLOOKUP($B27,PROSPER_Hull!$1:$1,PROSPER_Hull!$53:$53,""),
IF($C27="Monika Kotwani",_xlfn.XLOOKUP($B27,PROSPER_Kotwani!$1:$1,PROSPER_Kotwani!$53:$53,""),
IF($C27="Jonathan Wellner",_xlfn.XLOOKUP($B27,PROSPER_Wellner!$1:$1,PROSPER_Wellner!$53:$53,""),
IF($C27="Travis Harvey",_xlfn.XLOOKUP($B27,PROSPER_Harvey!$1:$1,PROSPER_Harvey!$53:$53,""),"")))))))))</f>
        <v>No Comment</v>
      </c>
      <c r="GY27" s="133" t="str">
        <f>IF(IF(IF($C27="Christopher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Kotwani",_xlfn.XLOOKUP($B27,PROSPER_Kotwani!$1:$1,PROSPER_Kotwani!$54:$54,""),
IF($C27="Jonathan Wellner",_xlfn.XLOOKUP($B27,PROSPER_Wellner!$1:$1,PROSPER_Wellner!$54:$54,""),
IF($C27="Travis Harvey",_xlfn.XLOOKUP($B27,PROSPER_Harvey!$1:$1,PROSPER_Harvey!$54:$54,""),"")))))))="","",
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Kotwani",_xlfn.XLOOKUP($B27,PROSPER_Kotwani!$1:$1,PROSPER_Kotwani!$54:$54,""),
IF($C27="Jonathan Wellner",_xlfn.XLOOKUP($B27,PROSPER_Wellner!$1:$1,PROSPER_Wellner!$54:$54,""),
IF($C27="Travis Harvey",_xlfn.XLOOKUP($B27,PROSPER_Harvey!$1:$1,PROSPER_Harvey!$54:$54,""),""))))))))="","No Score",IF(IF($C27="Christopher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Kotwani",_xlfn.XLOOKUP($B27,PROSPER_Kotwani!$1:$1,PROSPER_Kotwani!$54:$54,""),
IF($C27="Jonathan Wellner",_xlfn.XLOOKUP($B27,PROSPER_Wellner!$1:$1,PROSPER_Wellner!$54:$54,""),
IF($C27="Travis Harvey",_xlfn.XLOOKUP($B27,PROSPER_Harvey!$1:$1,PROSPER_Harvey!$54:$54,""),"")))))))="","",
IF($C27="Christopher Lobo",_xlfn.XLOOKUP($B27,PROSPER_Lobo!$1:$1,PROSPER_Lobo!$54:$54,""),
IF($C27="Naren Baliga",_xlfn.XLOOKUP($B27,PROSPER_Baliga!$1:$1,PROSPER_Baliga!$54:$54,""),
IF($C27="Thorsten Huhn",_xlfn.XLOOKUP($B27,PROSPER_Huhn!$1:$1,PROSPER_Huhn!$54:$54,""),
IF($C27="Nick Hull",_xlfn.XLOOKUP($B27,PROSPER_Hull!$1:$1,PROSPER_Hull!$54:$54,""),
IF($C27="Monika Kotwani",_xlfn.XLOOKUP($B27,PROSPER_Kotwani!$1:$1,PROSPER_Kotwani!$54:$54,""),
IF($C27="Jonathan Wellner",_xlfn.XLOOKUP($B27,PROSPER_Wellner!$1:$1,PROSPER_Wellner!$54:$54,""),
IF($C27="Travis Harvey",_xlfn.XLOOKUP($B27,PROSPER_Harvey!$1:$1,PROSPER_Harvey!$54:$54,""),"")))))))))</f>
        <v>No Score</v>
      </c>
      <c r="GZ27" s="134" t="str">
        <f>IF(IF(IF($C27="Christopher Lobo",_xlfn.XLOOKUP($B27,PROSPER_Lobo!$1:$1,PROSPER_Lobo!$55:$55,""),
IF($C27="Naren Baliga",_xlfn.XLOOKUP($B27,PROSPER_Baliga!$1:$1,PROSPER_Baliga!$55:$55,""),
IF($C27="Thorsten Huhn",_xlfn.XLOOKUP($B27,PROSPER_Huhn!$1:$1,PROSPER_Huhn!$55:$55,""),
IF($C27="Nick Hull",_xlfn.XLOOKUP($B27,PROSPER_Hull!$1:$1,PROSPER_Hull!$55:$55,""),
IF($C27="Monika Kotwani",_xlfn.XLOOKUP($B27,PROSPER_Kotwani!$1:$1,PROSPER_Kotwani!$55:$55,""),
IF($C27="Jonathan Wellner",_xlfn.XLOOKUP($B27,PROSPER_Wellner!$1:$1,PROSPER_Wellner!$55:$55,""),
IF($C27="Travis Harvey",_xlfn.XLOOKUP($B27,PROSPER_Harvey!$1:$1,PROSPER_Harvey!$55:$55,""),"")))))))="","",
IF($C27="Christopher Lobo",_xlfn.XLOOKUP($B27,PROSPER_Lobo!$1:$1,PROSPER_Lobo!$55:$55,""),
IF($C27="Naren Baliga",_xlfn.XLOOKUP($B27,PROSPER_Baliga!$1:$1,PROSPER_Baliga!$55:$55,""),
IF($C27="Thorsten Huhn",_xlfn.XLOOKUP($B27,PROSPER_Huhn!$1:$1,PROSPER_Huhn!$55:$55,""),
IF($C27="Nick Hull",_xlfn.XLOOKUP($B27,PROSPER_Hull!$1:$1,PROSPER_Hull!$55:$55,""),
IF($C27="Monika Kotwani",_xlfn.XLOOKUP($B27,PROSPER_Kotwani!$1:$1,PROSPER_Kotwani!$55:$55,""),
IF($C27="Jonathan Wellner",_xlfn.XLOOKUP($B27,PROSPER_Wellner!$1:$1,PROSPER_Wellner!$55:$55,""),
IF($C27="Travis Harvey",_xlfn.XLOOKUP($B27,PROSPER_Harvey!$1:$1,PROSPER_Harvey!$55:$55,""),""))))))))="","No Comment",IF(IF($C27="Christopher Lobo",_xlfn.XLOOKUP($B27,PROSPER_Lobo!$1:$1,PROSPER_Lobo!$55:$55,""),
IF($C27="Naren Baliga",_xlfn.XLOOKUP($B27,PROSPER_Baliga!$1:$1,PROSPER_Baliga!$55:$55,""),
IF($C27="Thorsten Huhn",_xlfn.XLOOKUP($B27,PROSPER_Huhn!$1:$1,PROSPER_Huhn!$55:$55,""),
IF($C27="Nick Hull",_xlfn.XLOOKUP($B27,PROSPER_Hull!$1:$1,PROSPER_Hull!$55:$55,""),
IF($C27="Monika Kotwani",_xlfn.XLOOKUP($B27,PROSPER_Kotwani!$1:$1,PROSPER_Kotwani!$55:$55,""),
IF($C27="Jonathan Wellner",_xlfn.XLOOKUP($B27,PROSPER_Wellner!$1:$1,PROSPER_Wellner!$55:$55,""),
IF($C27="Travis Harvey",_xlfn.XLOOKUP($B27,PROSPER_Harvey!$1:$1,PROSPER_Harvey!$55:$55,""),"")))))))="","",
IF($C27="Christopher Lobo",_xlfn.XLOOKUP($B27,PROSPER_Lobo!$1:$1,PROSPER_Lobo!$55:$55,""),
IF($C27="Naren Baliga",_xlfn.XLOOKUP($B27,PROSPER_Baliga!$1:$1,PROSPER_Baliga!$55:$55,""),
IF($C27="Thorsten Huhn",_xlfn.XLOOKUP($B27,PROSPER_Huhn!$1:$1,PROSPER_Huhn!$55:$55,""),
IF($C27="Nick Hull",_xlfn.XLOOKUP($B27,PROSPER_Hull!$1:$1,PROSPER_Hull!$55:$55,""),
IF($C27="Monika Kotwani",_xlfn.XLOOKUP($B27,PROSPER_Kotwani!$1:$1,PROSPER_Kotwani!$55:$55,""),
IF($C27="Jonathan Wellner",_xlfn.XLOOKUP($B27,PROSPER_Wellner!$1:$1,PROSPER_Wellner!$55:$55,""),
IF($C27="Travis Harvey",_xlfn.XLOOKUP($B27,PROSPER_Harvey!$1:$1,PROSPER_Harvey!$55:$55,""),"")))))))))</f>
        <v>No Comment</v>
      </c>
      <c r="HA27" s="133" t="str">
        <f>IF(IF(IF($C27="Christopher Lobo",_xlfn.XLOOKUP($B27,PROSPER_Lobo!$1:$1,PROSPER_Lobo!$56:$56,""),
IF($C27="Naren Baliga",_xlfn.XLOOKUP($B27,PROSPER_Baliga!$1:$1,PROSPER_Baliga!$56:$56,""),
IF($C27="Thorsten Huhn",_xlfn.XLOOKUP($B27,PROSPER_Huhn!$1:$1,PROSPER_Huhn!$56:$56,""),
IF($C27="Nick Hull",_xlfn.XLOOKUP($B27,PROSPER_Hull!$1:$1,PROSPER_Hull!$56:$56,""),
IF($C27="Monika Kotwani",_xlfn.XLOOKUP($B27,PROSPER_Kotwani!$1:$1,PROSPER_Kotwani!$56:$56,""),
IF($C27="Jonathan Wellner",_xlfn.XLOOKUP($B27,PROSPER_Wellner!$1:$1,PROSPER_Wellner!$56:$56,""),
IF($C27="Travis Harvey",_xlfn.XLOOKUP($B27,PROSPER_Harvey!$1:$1,PROSPER_Harvey!$56:$56,""),"")))))))="","",
IF($C27="Christopher Lobo",_xlfn.XLOOKUP($B27,PROSPER_Lobo!$1:$1,PROSPER_Lobo!$56:$56,""),
IF($C27="Naren Baliga",_xlfn.XLOOKUP($B27,PROSPER_Baliga!$1:$1,PROSPER_Baliga!$56:$56,""),
IF($C27="Thorsten Huhn",_xlfn.XLOOKUP($B27,PROSPER_Huhn!$1:$1,PROSPER_Huhn!$56:$56,""),
IF($C27="Nick Hull",_xlfn.XLOOKUP($B27,PROSPER_Hull!$1:$1,PROSPER_Hull!$56:$56,""),
IF($C27="Monika Kotwani",_xlfn.XLOOKUP($B27,PROSPER_Kotwani!$1:$1,PROSPER_Kotwani!$56:$56,""),
IF($C27="Jonathan Wellner",_xlfn.XLOOKUP($B27,PROSPER_Wellner!$1:$1,PROSPER_Wellner!$56:$56,""),
IF($C27="Travis Harvey",_xlfn.XLOOKUP($B27,PROSPER_Harvey!$1:$1,PROSPER_Harvey!$56:$56,""),""))))))))="","No Score",IF(IF($C27="Christopher Lobo",_xlfn.XLOOKUP($B27,PROSPER_Lobo!$1:$1,PROSPER_Lobo!$56:$56,""),
IF($C27="Naren Baliga",_xlfn.XLOOKUP($B27,PROSPER_Baliga!$1:$1,PROSPER_Baliga!$56:$56,""),
IF($C27="Thorsten Huhn",_xlfn.XLOOKUP($B27,PROSPER_Huhn!$1:$1,PROSPER_Huhn!$56:$56,""),
IF($C27="Nick Hull",_xlfn.XLOOKUP($B27,PROSPER_Hull!$1:$1,PROSPER_Hull!$56:$56,""),
IF($C27="Monika Kotwani",_xlfn.XLOOKUP($B27,PROSPER_Kotwani!$1:$1,PROSPER_Kotwani!$56:$56,""),
IF($C27="Jonathan Wellner",_xlfn.XLOOKUP($B27,PROSPER_Wellner!$1:$1,PROSPER_Wellner!$56:$56,""),
IF($C27="Travis Harvey",_xlfn.XLOOKUP($B27,PROSPER_Harvey!$1:$1,PROSPER_Harvey!$56:$56,""),"")))))))="","",
IF($C27="Christopher Lobo",_xlfn.XLOOKUP($B27,PROSPER_Lobo!$1:$1,PROSPER_Lobo!$56:$56,""),
IF($C27="Naren Baliga",_xlfn.XLOOKUP($B27,PROSPER_Baliga!$1:$1,PROSPER_Baliga!$56:$56,""),
IF($C27="Thorsten Huhn",_xlfn.XLOOKUP($B27,PROSPER_Huhn!$1:$1,PROSPER_Huhn!$56:$56,""),
IF($C27="Nick Hull",_xlfn.XLOOKUP($B27,PROSPER_Hull!$1:$1,PROSPER_Hull!$56:$56,""),
IF($C27="Monika Kotwani",_xlfn.XLOOKUP($B27,PROSPER_Kotwani!$1:$1,PROSPER_Kotwani!$56:$56,""),
IF($C27="Jonathan Wellner",_xlfn.XLOOKUP($B27,PROSPER_Wellner!$1:$1,PROSPER_Wellner!$56:$56,""),
IF($C27="Travis Harvey",_xlfn.XLOOKUP($B27,PROSPER_Harvey!$1:$1,PROSPER_Harvey!$56:$56,""),"")))))))))</f>
        <v>No Score</v>
      </c>
      <c r="HB27" s="134" t="str">
        <f>IF(IF(IF($C27="Christopher Lobo",_xlfn.XLOOKUP($B27,PROSPER_Lobo!$1:$1,PROSPER_Lobo!$57:$57,""),
IF($C27="Naren Baliga",_xlfn.XLOOKUP($B27,PROSPER_Baliga!$1:$1,PROSPER_Baliga!$57:$57,""),
IF($C27="Thorsten Huhn",_xlfn.XLOOKUP($B27,PROSPER_Huhn!$1:$1,PROSPER_Huhn!$57:$57,""),
IF($C27="Nick Hull",_xlfn.XLOOKUP($B27,PROSPER_Hull!$1:$1,PROSPER_Hull!$57:$57,""),
IF($C27="Monika Kotwani",_xlfn.XLOOKUP($B27,PROSPER_Kotwani!$1:$1,PROSPER_Kotwani!$57:$57,""),
IF($C27="Jonathan Wellner",_xlfn.XLOOKUP($B27,PROSPER_Wellner!$1:$1,PROSPER_Wellner!$57:$57,""),
IF($C27="Travis Harvey",_xlfn.XLOOKUP($B27,PROSPER_Harvey!$1:$1,PROSPER_Harvey!$57:$57,""),"")))))))="","",
IF($C27="Christopher Lobo",_xlfn.XLOOKUP($B27,PROSPER_Lobo!$1:$1,PROSPER_Lobo!$57:$57,""),
IF($C27="Naren Baliga",_xlfn.XLOOKUP($B27,PROSPER_Baliga!$1:$1,PROSPER_Baliga!$57:$57,""),
IF($C27="Thorsten Huhn",_xlfn.XLOOKUP($B27,PROSPER_Huhn!$1:$1,PROSPER_Huhn!$57:$57,""),
IF($C27="Nick Hull",_xlfn.XLOOKUP($B27,PROSPER_Hull!$1:$1,PROSPER_Hull!$57:$57,""),
IF($C27="Monika Kotwani",_xlfn.XLOOKUP($B27,PROSPER_Kotwani!$1:$1,PROSPER_Kotwani!$57:$57,""),
IF($C27="Jonathan Wellner",_xlfn.XLOOKUP($B27,PROSPER_Wellner!$1:$1,PROSPER_Wellner!$57:$57,""),
IF($C27="Travis Harvey",_xlfn.XLOOKUP($B27,PROSPER_Harvey!$1:$1,PROSPER_Harvey!$57:$57,""),""))))))))="","No Comment",IF(IF($C27="Christopher Lobo",_xlfn.XLOOKUP($B27,PROSPER_Lobo!$1:$1,PROSPER_Lobo!$57:$57,""),
IF($C27="Naren Baliga",_xlfn.XLOOKUP($B27,PROSPER_Baliga!$1:$1,PROSPER_Baliga!$57:$57,""),
IF($C27="Thorsten Huhn",_xlfn.XLOOKUP($B27,PROSPER_Huhn!$1:$1,PROSPER_Huhn!$57:$57,""),
IF($C27="Nick Hull",_xlfn.XLOOKUP($B27,PROSPER_Hull!$1:$1,PROSPER_Hull!$57:$57,""),
IF($C27="Monika Kotwani",_xlfn.XLOOKUP($B27,PROSPER_Kotwani!$1:$1,PROSPER_Kotwani!$57:$57,""),
IF($C27="Jonathan Wellner",_xlfn.XLOOKUP($B27,PROSPER_Wellner!$1:$1,PROSPER_Wellner!$57:$57,""),
IF($C27="Travis Harvey",_xlfn.XLOOKUP($B27,PROSPER_Harvey!$1:$1,PROSPER_Harvey!$57:$57,""),"")))))))="","",
IF($C27="Christopher Lobo",_xlfn.XLOOKUP($B27,PROSPER_Lobo!$1:$1,PROSPER_Lobo!$57:$57,""),
IF($C27="Naren Baliga",_xlfn.XLOOKUP($B27,PROSPER_Baliga!$1:$1,PROSPER_Baliga!$57:$57,""),
IF($C27="Thorsten Huhn",_xlfn.XLOOKUP($B27,PROSPER_Huhn!$1:$1,PROSPER_Huhn!$57:$57,""),
IF($C27="Nick Hull",_xlfn.XLOOKUP($B27,PROSPER_Hull!$1:$1,PROSPER_Hull!$57:$57,""),
IF($C27="Monika Kotwani",_xlfn.XLOOKUP($B27,PROSPER_Kotwani!$1:$1,PROSPER_Kotwani!$57:$57,""),
IF($C27="Jonathan Wellner",_xlfn.XLOOKUP($B27,PROSPER_Wellner!$1:$1,PROSPER_Wellner!$57:$57,""),
IF($C27="Travis Harvey",_xlfn.XLOOKUP($B27,PROSPER_Harvey!$1:$1,PROSPER_Harvey!$57:$57,""),"")))))))))</f>
        <v>No Comment</v>
      </c>
      <c r="HC27" s="192">
        <f t="shared" si="319"/>
        <v>0</v>
      </c>
      <c r="HD27" s="135" t="str">
        <f>_xlfn.XLOOKUP(B27,PROSPERInitial_Query!$E:$E,PROSPERInitial_Query!$AK:$AK,"",,-1)</f>
        <v/>
      </c>
      <c r="HE27" s="136" t="str">
        <f t="shared" si="320"/>
        <v>Juan Castruita4 - SuccessServices Quality</v>
      </c>
      <c r="HF27" s="136" t="str">
        <f>_xlfn.XLOOKUP(HE27,PROSPERDelta_Query!BK:BK,PROSPERDelta_Query!AX:AX,"",,-1)</f>
        <v/>
      </c>
      <c r="HG27" s="137" t="str">
        <f t="shared" si="321"/>
        <v>N/A</v>
      </c>
      <c r="HH27" s="137" t="str">
        <f>IF(IF(IF($C27="Christopher Lobo",_xlfn.XLOOKUP($B27,PROSPER_Lobo!$1:$1,PROSPER_Lobo!$58:$58,""),
IF($C27="Naren Baliga",_xlfn.XLOOKUP($B27,PROSPER_Baliga!$1:$1,PROSPER_Baliga!$58:$58,""),
IF($C27="Thorsten Huhn",_xlfn.XLOOKUP($B27,PROSPER_Huhn!$1:$1,PROSPER_Huhn!$58:$58,""),
IF($C27="Nick Hull",_xlfn.XLOOKUP($B27,PROSPER_Hull!$1:$1,PROSPER_Hull!$58:$58,""),
IF($C27="Monika Kotwani",_xlfn.XLOOKUP($B27,PROSPER_Kotwani!$1:$1,PROSPER_Kotwani!$58:$58,""),
IF($C27="Jonathan Wellner",_xlfn.XLOOKUP($B27,PROSPER_Wellner!$1:$1,PROSPER_Wellner!$58:$58,""),
IF($C27="Travis Harvey",_xlfn.XLOOKUP($B27,PROSPER_Harvey!$1:$1,PROSPER_Harvey!$58:$58,""),"")))))))="","",
IF($C27="Christopher Lobo",_xlfn.XLOOKUP($B27,PROSPER_Lobo!$1:$1,PROSPER_Lobo!$58:$58,""),
IF($C27="Naren Baliga",_xlfn.XLOOKUP($B27,PROSPER_Baliga!$1:$1,PROSPER_Baliga!$58:$58,""),
IF($C27="Thorsten Huhn",_xlfn.XLOOKUP($B27,PROSPER_Huhn!$1:$1,PROSPER_Huhn!$58:$58,""),
IF($C27="Nick Hull",_xlfn.XLOOKUP($B27,PROSPER_Hull!$1:$1,PROSPER_Hull!$58:$58,""),
IF($C27="Monika Kotwani",_xlfn.XLOOKUP($B27,PROSPER_Kotwani!$1:$1,PROSPER_Kotwani!$58:$58,""),
IF($C27="Jonathan Wellner",_xlfn.XLOOKUP($B27,PROSPER_Wellner!$1:$1,PROSPER_Wellner!$58:$58,""),
IF($C27="Travis Harvey",_xlfn.XLOOKUP($B27,PROSPER_Harvey!$1:$1,PROSPER_Harvey!$58:$58,""),""))))))))="","No Score",IF(IF($C27="Christopher Lobo",_xlfn.XLOOKUP($B27,PROSPER_Lobo!$1:$1,PROSPER_Lobo!$58:$58,""),
IF($C27="Naren Baliga",_xlfn.XLOOKUP($B27,PROSPER_Baliga!$1:$1,PROSPER_Baliga!$58:$58,""),
IF($C27="Thorsten Huhn",_xlfn.XLOOKUP($B27,PROSPER_Huhn!$1:$1,PROSPER_Huhn!$58:$58,""),
IF($C27="Nick Hull",_xlfn.XLOOKUP($B27,PROSPER_Hull!$1:$1,PROSPER_Hull!$58:$58,""),
IF($C27="Monika Kotwani",_xlfn.XLOOKUP($B27,PROSPER_Kotwani!$1:$1,PROSPER_Kotwani!$58:$58,""),
IF($C27="Jonathan Wellner",_xlfn.XLOOKUP($B27,PROSPER_Wellner!$1:$1,PROSPER_Wellner!$58:$58,""),
IF($C27="Travis Harvey",_xlfn.XLOOKUP($B27,PROSPER_Harvey!$1:$1,PROSPER_Harvey!$58:$58,""),"")))))))="","",
IF($C27="Christopher Lobo",_xlfn.XLOOKUP($B27,PROSPER_Lobo!$1:$1,PROSPER_Lobo!$58:$58,""),
IF($C27="Naren Baliga",_xlfn.XLOOKUP($B27,PROSPER_Baliga!$1:$1,PROSPER_Baliga!$58:$58,""),
IF($C27="Thorsten Huhn",_xlfn.XLOOKUP($B27,PROSPER_Huhn!$1:$1,PROSPER_Huhn!$58:$58,""),
IF($C27="Nick Hull",_xlfn.XLOOKUP($B27,PROSPER_Hull!$1:$1,PROSPER_Hull!$58:$58,""),
IF($C27="Monika Kotwani",_xlfn.XLOOKUP($B27,PROSPER_Kotwani!$1:$1,PROSPER_Kotwani!$58:$58,""),
IF($C27="Jonathan Wellner",_xlfn.XLOOKUP($B27,PROSPER_Wellner!$1:$1,PROSPER_Wellner!$58:$58,""),
IF($C27="Travis Harvey",_xlfn.XLOOKUP($B27,PROSPER_Harvey!$1:$1,PROSPER_Harvey!$58:$58,""),"")))))))))</f>
        <v>No Score</v>
      </c>
      <c r="HI27" s="138" t="str">
        <f>IF(IF(IF($C27="Christopher Lobo",_xlfn.XLOOKUP($B27,PROSPER_Lobo!$1:$1,PROSPER_Lobo!$59:$59,""),
IF($C27="Naren Baliga",_xlfn.XLOOKUP($B27,PROSPER_Baliga!$1:$1,PROSPER_Baliga!$59:$59,""),
IF($C27="Thorsten Huhn",_xlfn.XLOOKUP($B27,PROSPER_Huhn!$1:$1,PROSPER_Huhn!$59:$59,""),
IF($C27="Nick Hull",_xlfn.XLOOKUP($B27,PROSPER_Hull!$1:$1,PROSPER_Hull!$59:$59,""),
IF($C27="Monika Kotwani",_xlfn.XLOOKUP($B27,PROSPER_Kotwani!$1:$1,PROSPER_Kotwani!$59:$59,""),
IF($C27="Jonathan Wellner",_xlfn.XLOOKUP($B27,PROSPER_Wellner!$1:$1,PROSPER_Wellner!$59:$59,""),
IF($C27="Travis Harvey",_xlfn.XLOOKUP($B27,PROSPER_Harvey!$1:$1,PROSPER_Harvey!$59:$59,""),"")))))))="","",
IF($C27="Christopher Lobo",_xlfn.XLOOKUP($B27,PROSPER_Lobo!$1:$1,PROSPER_Lobo!$59:$59,""),
IF($C27="Naren Baliga",_xlfn.XLOOKUP($B27,PROSPER_Baliga!$1:$1,PROSPER_Baliga!$59:$59,""),
IF($C27="Thorsten Huhn",_xlfn.XLOOKUP($B27,PROSPER_Huhn!$1:$1,PROSPER_Huhn!$59:$59,""),
IF($C27="Nick Hull",_xlfn.XLOOKUP($B27,PROSPER_Hull!$1:$1,PROSPER_Hull!$59:$59,""),
IF($C27="Monika Kotwani",_xlfn.XLOOKUP($B27,PROSPER_Kotwani!$1:$1,PROSPER_Kotwani!$59:$59,""),
IF($C27="Jonathan Wellner",_xlfn.XLOOKUP($B27,PROSPER_Wellner!$1:$1,PROSPER_Wellner!$59:$59,""),
IF($C27="Travis Harvey",_xlfn.XLOOKUP($B27,PROSPER_Harvey!$1:$1,PROSPER_Harvey!$59:$59,""),""))))))))="","No Comment",IF(IF($C27="Christopher Lobo",_xlfn.XLOOKUP($B27,PROSPER_Lobo!$1:$1,PROSPER_Lobo!$59:$59,""),
IF($C27="Naren Baliga",_xlfn.XLOOKUP($B27,PROSPER_Baliga!$1:$1,PROSPER_Baliga!$59:$59,""),
IF($C27="Thorsten Huhn",_xlfn.XLOOKUP($B27,PROSPER_Huhn!$1:$1,PROSPER_Huhn!$59:$59,""),
IF($C27="Nick Hull",_xlfn.XLOOKUP($B27,PROSPER_Hull!$1:$1,PROSPER_Hull!$59:$59,""),
IF($C27="Monika Kotwani",_xlfn.XLOOKUP($B27,PROSPER_Kotwani!$1:$1,PROSPER_Kotwani!$59:$59,""),
IF($C27="Jonathan Wellner",_xlfn.XLOOKUP($B27,PROSPER_Wellner!$1:$1,PROSPER_Wellner!$59:$59,""),
IF($C27="Travis Harvey",_xlfn.XLOOKUP($B27,PROSPER_Harvey!$1:$1,PROSPER_Harvey!$59:$59,""),"")))))))="","",
IF($C27="Christopher Lobo",_xlfn.XLOOKUP($B27,PROSPER_Lobo!$1:$1,PROSPER_Lobo!$59:$59,""),
IF($C27="Naren Baliga",_xlfn.XLOOKUP($B27,PROSPER_Baliga!$1:$1,PROSPER_Baliga!$59:$59,""),
IF($C27="Thorsten Huhn",_xlfn.XLOOKUP($B27,PROSPER_Huhn!$1:$1,PROSPER_Huhn!$59:$59,""),
IF($C27="Nick Hull",_xlfn.XLOOKUP($B27,PROSPER_Hull!$1:$1,PROSPER_Hull!$59:$59,""),
IF($C27="Monika Kotwani",_xlfn.XLOOKUP($B27,PROSPER_Kotwani!$1:$1,PROSPER_Kotwani!$59:$59,""),
IF($C27="Jonathan Wellner",_xlfn.XLOOKUP($B27,PROSPER_Wellner!$1:$1,PROSPER_Wellner!$59:$59,""),
IF($C27="Travis Harvey",_xlfn.XLOOKUP($B27,PROSPER_Harvey!$1:$1,PROSPER_Harvey!$59:$59,""),"")))))))))</f>
        <v>No Comment</v>
      </c>
      <c r="HJ27" s="188" t="str">
        <f t="shared" si="322"/>
        <v>N/A</v>
      </c>
      <c r="HK27" s="135" t="str">
        <f>_xlfn.XLOOKUP(B27,PROSPERInitial_Query!$E:$E,PROSPERInitial_Query!$AL:$AL,"",,-1)</f>
        <v/>
      </c>
      <c r="HL27" s="136" t="str">
        <f t="shared" si="323"/>
        <v>Juan Castruita4 - SuccessEscalation Management</v>
      </c>
      <c r="HM27" s="136" t="str">
        <f>_xlfn.XLOOKUP(HL27,PROSPERDelta_Query!BK:BK,PROSPERDelta_Query!AY:AY,"",,-1)</f>
        <v/>
      </c>
      <c r="HN27" s="137" t="str">
        <f t="shared" si="324"/>
        <v>N/A</v>
      </c>
      <c r="HO27" s="137" t="str">
        <f>IF(IF(IF($C27="Christopher Lobo",_xlfn.XLOOKUP($B27,PROSPER_Lobo!$1:$1,PROSPER_Lobo!$60:$60,""),
IF($C27="Naren Baliga",_xlfn.XLOOKUP($B27,PROSPER_Baliga!$1:$1,PROSPER_Baliga!$60:$60,""),
IF($C27="Thorsten Huhn",_xlfn.XLOOKUP($B27,PROSPER_Huhn!$1:$1,PROSPER_Huhn!$60:$60,""),
IF($C27="Nick Hull",_xlfn.XLOOKUP($B27,PROSPER_Hull!$1:$1,PROSPER_Hull!$60:$60,""),
IF($C27="Monika Kotwani",_xlfn.XLOOKUP($B27,PROSPER_Kotwani!$1:$1,PROSPER_Kotwani!$60:$60,""),
IF($C27="Jonathan Wellner",_xlfn.XLOOKUP($B27,PROSPER_Wellner!$1:$1,PROSPER_Wellner!$60:$60,""),
IF($C27="Travis Harvey",_xlfn.XLOOKUP($B27,PROSPER_Harvey!$1:$1,PROSPER_Harvey!$60:$60,""),"")))))))="","",
IF($C27="Christopher Lobo",_xlfn.XLOOKUP($B27,PROSPER_Lobo!$1:$1,PROSPER_Lobo!$60:$60,""),
IF($C27="Naren Baliga",_xlfn.XLOOKUP($B27,PROSPER_Baliga!$1:$1,PROSPER_Baliga!$60:$60,""),
IF($C27="Thorsten Huhn",_xlfn.XLOOKUP($B27,PROSPER_Huhn!$1:$1,PROSPER_Huhn!$60:$60,""),
IF($C27="Nick Hull",_xlfn.XLOOKUP($B27,PROSPER_Hull!$1:$1,PROSPER_Hull!$60:$60,""),
IF($C27="Monika Kotwani",_xlfn.XLOOKUP($B27,PROSPER_Kotwani!$1:$1,PROSPER_Kotwani!$60:$60,""),
IF($C27="Jonathan Wellner",_xlfn.XLOOKUP($B27,PROSPER_Wellner!$1:$1,PROSPER_Wellner!$60:$60,""),
IF($C27="Travis Harvey",_xlfn.XLOOKUP($B27,PROSPER_Harvey!$1:$1,PROSPER_Harvey!$60:$60,""),""))))))))="","No Score",IF(IF($C27="Christopher Lobo",_xlfn.XLOOKUP($B27,PROSPER_Lobo!$1:$1,PROSPER_Lobo!$60:$60,""),
IF($C27="Naren Baliga",_xlfn.XLOOKUP($B27,PROSPER_Baliga!$1:$1,PROSPER_Baliga!$60:$60,""),
IF($C27="Thorsten Huhn",_xlfn.XLOOKUP($B27,PROSPER_Huhn!$1:$1,PROSPER_Huhn!$60:$60,""),
IF($C27="Nick Hull",_xlfn.XLOOKUP($B27,PROSPER_Hull!$1:$1,PROSPER_Hull!$60:$60,""),
IF($C27="Monika Kotwani",_xlfn.XLOOKUP($B27,PROSPER_Kotwani!$1:$1,PROSPER_Kotwani!$60:$60,""),
IF($C27="Jonathan Wellner",_xlfn.XLOOKUP($B27,PROSPER_Wellner!$1:$1,PROSPER_Wellner!$60:$60,""),
IF($C27="Travis Harvey",_xlfn.XLOOKUP($B27,PROSPER_Harvey!$1:$1,PROSPER_Harvey!$60:$60,""),"")))))))="","",
IF($C27="Christopher Lobo",_xlfn.XLOOKUP($B27,PROSPER_Lobo!$1:$1,PROSPER_Lobo!$60:$60,""),
IF($C27="Naren Baliga",_xlfn.XLOOKUP($B27,PROSPER_Baliga!$1:$1,PROSPER_Baliga!$60:$60,""),
IF($C27="Thorsten Huhn",_xlfn.XLOOKUP($B27,PROSPER_Huhn!$1:$1,PROSPER_Huhn!$60:$60,""),
IF($C27="Nick Hull",_xlfn.XLOOKUP($B27,PROSPER_Hull!$1:$1,PROSPER_Hull!$60:$60,""),
IF($C27="Monika Kotwani",_xlfn.XLOOKUP($B27,PROSPER_Kotwani!$1:$1,PROSPER_Kotwani!$60:$60,""),
IF($C27="Jonathan Wellner",_xlfn.XLOOKUP($B27,PROSPER_Wellner!$1:$1,PROSPER_Wellner!$60:$60,""),
IF($C27="Travis Harvey",_xlfn.XLOOKUP($B27,PROSPER_Harvey!$1:$1,PROSPER_Harvey!$60:$60,""),"")))))))))</f>
        <v>No Score</v>
      </c>
      <c r="HP27" s="138" t="str">
        <f>IF(IF(IF($C27="Christopher Lobo",_xlfn.XLOOKUP($B27,PROSPER_Lobo!$1:$1,PROSPER_Lobo!$61:$61,""),
IF($C27="Naren Baliga",_xlfn.XLOOKUP($B27,PROSPER_Baliga!$1:$1,PROSPER_Baliga!$61:$61,""),
IF($C27="Thorsten Huhn",_xlfn.XLOOKUP($B27,PROSPER_Huhn!$1:$1,PROSPER_Huhn!$61:$61,""),
IF($C27="Nick Hull",_xlfn.XLOOKUP($B27,PROSPER_Hull!$1:$1,PROSPER_Hull!$61:$61,""),
IF($C27="Monika Kotwani",_xlfn.XLOOKUP($B27,PROSPER_Kotwani!$1:$1,PROSPER_Kotwani!$61:$61,""),
IF($C27="Jonathan Wellner",_xlfn.XLOOKUP($B27,PROSPER_Wellner!$1:$1,PROSPER_Wellner!$61:$61,""),
IF($C27="Travis Harvey",_xlfn.XLOOKUP($B27,PROSPER_Harvey!$1:$1,PROSPER_Harvey!$61:$61,""),"")))))))="","",
IF($C27="Christopher Lobo",_xlfn.XLOOKUP($B27,PROSPER_Lobo!$1:$1,PROSPER_Lobo!$61:$61,""),
IF($C27="Naren Baliga",_xlfn.XLOOKUP($B27,PROSPER_Baliga!$1:$1,PROSPER_Baliga!$61:$61,""),
IF($C27="Thorsten Huhn",_xlfn.XLOOKUP($B27,PROSPER_Huhn!$1:$1,PROSPER_Huhn!$61:$61,""),
IF($C27="Nick Hull",_xlfn.XLOOKUP($B27,PROSPER_Hull!$1:$1,PROSPER_Hull!$61:$61,""),
IF($C27="Monika Kotwani",_xlfn.XLOOKUP($B27,PROSPER_Kotwani!$1:$1,PROSPER_Kotwani!$61:$61,""),
IF($C27="Jonathan Wellner",_xlfn.XLOOKUP($B27,PROSPER_Wellner!$1:$1,PROSPER_Wellner!$61:$61,""),
IF($C27="Travis Harvey",_xlfn.XLOOKUP($B27,PROSPER_Harvey!$1:$1,PROSPER_Harvey!$61:$61,""),""))))))))="","No Comment",IF(IF($C27="Christopher Lobo",_xlfn.XLOOKUP($B27,PROSPER_Lobo!$1:$1,PROSPER_Lobo!$61:$61,""),
IF($C27="Naren Baliga",_xlfn.XLOOKUP($B27,PROSPER_Baliga!$1:$1,PROSPER_Baliga!$61:$61,""),
IF($C27="Thorsten Huhn",_xlfn.XLOOKUP($B27,PROSPER_Huhn!$1:$1,PROSPER_Huhn!$61:$61,""),
IF($C27="Nick Hull",_xlfn.XLOOKUP($B27,PROSPER_Hull!$1:$1,PROSPER_Hull!$61:$61,""),
IF($C27="Monika Kotwani",_xlfn.XLOOKUP($B27,PROSPER_Kotwani!$1:$1,PROSPER_Kotwani!$61:$61,""),
IF($C27="Jonathan Wellner",_xlfn.XLOOKUP($B27,PROSPER_Wellner!$1:$1,PROSPER_Wellner!$61:$61,""),
IF($C27="Travis Harvey",_xlfn.XLOOKUP($B27,PROSPER_Harvey!$1:$1,PROSPER_Harvey!$61:$61,""),"")))))))="","",
IF($C27="Christopher Lobo",_xlfn.XLOOKUP($B27,PROSPER_Lobo!$1:$1,PROSPER_Lobo!$61:$61,""),
IF($C27="Naren Baliga",_xlfn.XLOOKUP($B27,PROSPER_Baliga!$1:$1,PROSPER_Baliga!$61:$61,""),
IF($C27="Thorsten Huhn",_xlfn.XLOOKUP($B27,PROSPER_Huhn!$1:$1,PROSPER_Huhn!$61:$61,""),
IF($C27="Nick Hull",_xlfn.XLOOKUP($B27,PROSPER_Hull!$1:$1,PROSPER_Hull!$61:$61,""),
IF($C27="Monika Kotwani",_xlfn.XLOOKUP($B27,PROSPER_Kotwani!$1:$1,PROSPER_Kotwani!$61:$61,""),
IF($C27="Jonathan Wellner",_xlfn.XLOOKUP($B27,PROSPER_Wellner!$1:$1,PROSPER_Wellner!$61:$61,""),
IF($C27="Travis Harvey",_xlfn.XLOOKUP($B27,PROSPER_Harvey!$1:$1,PROSPER_Harvey!$61:$61,""),"")))))))))</f>
        <v>No Comment</v>
      </c>
      <c r="HQ27" s="188" t="str">
        <f t="shared" si="325"/>
        <v>N/A</v>
      </c>
      <c r="HR27" s="135" t="str">
        <f>_xlfn.XLOOKUP(B27,PROSPERInitial_Query!$E:$E,PROSPERInitial_Query!$AM:$AM,"",,-1)</f>
        <v/>
      </c>
      <c r="HS27" s="136" t="str">
        <f t="shared" si="326"/>
        <v>Juan Castruita4 - SuccessExpanding / Renewing the Business</v>
      </c>
      <c r="HT27" s="136" t="str">
        <f>_xlfn.XLOOKUP(HS27,PROSPERDelta_Query!BK:BK,PROSPERDelta_Query!AZ:AZ,"",,-1)</f>
        <v/>
      </c>
      <c r="HU27" s="137" t="str">
        <f t="shared" si="327"/>
        <v>N/A</v>
      </c>
      <c r="HV27" s="137" t="str">
        <f>IF(IF(IF($C27="Christopher Lobo",_xlfn.XLOOKUP($B27,PROSPER_Lobo!$1:$1,PROSPER_Lobo!$62:$62,""),
IF($C27="Naren Baliga",_xlfn.XLOOKUP($B27,PROSPER_Baliga!$1:$1,PROSPER_Baliga!$62:$62,""),
IF($C27="Thorsten Huhn",_xlfn.XLOOKUP($B27,PROSPER_Huhn!$1:$1,PROSPER_Huhn!$62:$62,""),
IF($C27="Nick Hull",_xlfn.XLOOKUP($B27,PROSPER_Hull!$1:$1,PROSPER_Hull!$62:$62,""),
IF($C27="Monika Kotwani",_xlfn.XLOOKUP($B27,PROSPER_Kotwani!$1:$1,PROSPER_Kotwani!$62:$62,""),
IF($C27="Jonathan Wellner",_xlfn.XLOOKUP($B27,PROSPER_Wellner!$1:$1,PROSPER_Wellner!$62:$62,""),
IF($C27="Travis Harvey",_xlfn.XLOOKUP($B27,PROSPER_Harvey!$1:$1,PROSPER_Harvey!$62:$62,""),"")))))))="","",
IF($C27="Christopher Lobo",_xlfn.XLOOKUP($B27,PROSPER_Lobo!$1:$1,PROSPER_Lobo!$62:$62,""),
IF($C27="Naren Baliga",_xlfn.XLOOKUP($B27,PROSPER_Baliga!$1:$1,PROSPER_Baliga!$62:$62,""),
IF($C27="Thorsten Huhn",_xlfn.XLOOKUP($B27,PROSPER_Huhn!$1:$1,PROSPER_Huhn!$62:$62,""),
IF($C27="Nick Hull",_xlfn.XLOOKUP($B27,PROSPER_Hull!$1:$1,PROSPER_Hull!$62:$62,""),
IF($C27="Monika Kotwani",_xlfn.XLOOKUP($B27,PROSPER_Kotwani!$1:$1,PROSPER_Kotwani!$62:$62,""),
IF($C27="Jonathan Wellner",_xlfn.XLOOKUP($B27,PROSPER_Wellner!$1:$1,PROSPER_Wellner!$62:$62,""),
IF($C27="Travis Harvey",_xlfn.XLOOKUP($B27,PROSPER_Harvey!$1:$1,PROSPER_Harvey!$62:$62,""),""))))))))="","No Score",IF(IF($C27="Christopher Lobo",_xlfn.XLOOKUP($B27,PROSPER_Lobo!$1:$1,PROSPER_Lobo!$62:$62,""),
IF($C27="Naren Baliga",_xlfn.XLOOKUP($B27,PROSPER_Baliga!$1:$1,PROSPER_Baliga!$62:$62,""),
IF($C27="Thorsten Huhn",_xlfn.XLOOKUP($B27,PROSPER_Huhn!$1:$1,PROSPER_Huhn!$62:$62,""),
IF($C27="Nick Hull",_xlfn.XLOOKUP($B27,PROSPER_Hull!$1:$1,PROSPER_Hull!$62:$62,""),
IF($C27="Monika Kotwani",_xlfn.XLOOKUP($B27,PROSPER_Kotwani!$1:$1,PROSPER_Kotwani!$62:$62,""),
IF($C27="Jonathan Wellner",_xlfn.XLOOKUP($B27,PROSPER_Wellner!$1:$1,PROSPER_Wellner!$62:$62,""),
IF($C27="Travis Harvey",_xlfn.XLOOKUP($B27,PROSPER_Harvey!$1:$1,PROSPER_Harvey!$62:$62,""),"")))))))="","",
IF($C27="Christopher Lobo",_xlfn.XLOOKUP($B27,PROSPER_Lobo!$1:$1,PROSPER_Lobo!$62:$62,""),
IF($C27="Naren Baliga",_xlfn.XLOOKUP($B27,PROSPER_Baliga!$1:$1,PROSPER_Baliga!$62:$62,""),
IF($C27="Thorsten Huhn",_xlfn.XLOOKUP($B27,PROSPER_Huhn!$1:$1,PROSPER_Huhn!$62:$62,""),
IF($C27="Nick Hull",_xlfn.XLOOKUP($B27,PROSPER_Hull!$1:$1,PROSPER_Hull!$62:$62,""),
IF($C27="Monika Kotwani",_xlfn.XLOOKUP($B27,PROSPER_Kotwani!$1:$1,PROSPER_Kotwani!$62:$62,""),
IF($C27="Jonathan Wellner",_xlfn.XLOOKUP($B27,PROSPER_Wellner!$1:$1,PROSPER_Wellner!$62:$62,""),
IF($C27="Travis Harvey",_xlfn.XLOOKUP($B27,PROSPER_Harvey!$1:$1,PROSPER_Harvey!$62:$62,""),"")))))))))</f>
        <v>No Score</v>
      </c>
      <c r="HW27" s="138" t="str">
        <f>IF(IF(IF($C27="Christopher Lobo",_xlfn.XLOOKUP($B27,PROSPER_Lobo!$1:$1,PROSPER_Lobo!$63:$63,""),
IF($C27="Naren Baliga",_xlfn.XLOOKUP($B27,PROSPER_Baliga!$1:$1,PROSPER_Baliga!$63:$63,""),
IF($C27="Thorsten Huhn",_xlfn.XLOOKUP($B27,PROSPER_Huhn!$1:$1,PROSPER_Huhn!$63:$63,""),
IF($C27="Nick Hull",_xlfn.XLOOKUP($B27,PROSPER_Hull!$1:$1,PROSPER_Hull!$63:$63,""),
IF($C27="Monika Kotwani",_xlfn.XLOOKUP($B27,PROSPER_Kotwani!$1:$1,PROSPER_Kotwani!$63:$63,""),
IF($C27="Jonathan Wellner",_xlfn.XLOOKUP($B27,PROSPER_Wellner!$1:$1,PROSPER_Wellner!$63:$63,""),
IF($C27="Travis Harvey",_xlfn.XLOOKUP($B27,PROSPER_Harvey!$1:$1,PROSPER_Harvey!$63:$63,""),"")))))))="","",
IF($C27="Christopher Lobo",_xlfn.XLOOKUP($B27,PROSPER_Lobo!$1:$1,PROSPER_Lobo!$63:$63,""),
IF($C27="Naren Baliga",_xlfn.XLOOKUP($B27,PROSPER_Baliga!$1:$1,PROSPER_Baliga!$63:$63,""),
IF($C27="Thorsten Huhn",_xlfn.XLOOKUP($B27,PROSPER_Huhn!$1:$1,PROSPER_Huhn!$63:$63,""),
IF($C27="Nick Hull",_xlfn.XLOOKUP($B27,PROSPER_Hull!$1:$1,PROSPER_Hull!$63:$63,""),
IF($C27="Monika Kotwani",_xlfn.XLOOKUP($B27,PROSPER_Kotwani!$1:$1,PROSPER_Kotwani!$63:$63,""),
IF($C27="Jonathan Wellner",_xlfn.XLOOKUP($B27,PROSPER_Wellner!$1:$1,PROSPER_Wellner!$63:$63,""),
IF($C27="Travis Harvey",_xlfn.XLOOKUP($B27,PROSPER_Harvey!$1:$1,PROSPER_Harvey!$63:$63,""),""))))))))="","No Comment",IF(IF($C27="Christopher Lobo",_xlfn.XLOOKUP($B27,PROSPER_Lobo!$1:$1,PROSPER_Lobo!$63:$63,""),
IF($C27="Naren Baliga",_xlfn.XLOOKUP($B27,PROSPER_Baliga!$1:$1,PROSPER_Baliga!$63:$63,""),
IF($C27="Thorsten Huhn",_xlfn.XLOOKUP($B27,PROSPER_Huhn!$1:$1,PROSPER_Huhn!$63:$63,""),
IF($C27="Nick Hull",_xlfn.XLOOKUP($B27,PROSPER_Hull!$1:$1,PROSPER_Hull!$63:$63,""),
IF($C27="Monika Kotwani",_xlfn.XLOOKUP($B27,PROSPER_Kotwani!$1:$1,PROSPER_Kotwani!$63:$63,""),
IF($C27="Jonathan Wellner",_xlfn.XLOOKUP($B27,PROSPER_Wellner!$1:$1,PROSPER_Wellner!$63:$63,""),
IF($C27="Travis Harvey",_xlfn.XLOOKUP($B27,PROSPER_Harvey!$1:$1,PROSPER_Harvey!$63:$63,""),"")))))))="","",
IF($C27="Christopher Lobo",_xlfn.XLOOKUP($B27,PROSPER_Lobo!$1:$1,PROSPER_Lobo!$63:$63,""),
IF($C27="Naren Baliga",_xlfn.XLOOKUP($B27,PROSPER_Baliga!$1:$1,PROSPER_Baliga!$63:$63,""),
IF($C27="Thorsten Huhn",_xlfn.XLOOKUP($B27,PROSPER_Huhn!$1:$1,PROSPER_Huhn!$63:$63,""),
IF($C27="Nick Hull",_xlfn.XLOOKUP($B27,PROSPER_Hull!$1:$1,PROSPER_Hull!$63:$63,""),
IF($C27="Monika Kotwani",_xlfn.XLOOKUP($B27,PROSPER_Kotwani!$1:$1,PROSPER_Kotwani!$63:$63,""),
IF($C27="Jonathan Wellner",_xlfn.XLOOKUP($B27,PROSPER_Wellner!$1:$1,PROSPER_Wellner!$63:$63,""),
IF($C27="Travis Harvey",_xlfn.XLOOKUP($B27,PROSPER_Harvey!$1:$1,PROSPER_Harvey!$63:$63,""),"")))))))))</f>
        <v>No Comment</v>
      </c>
      <c r="HX27" s="188" t="str">
        <f t="shared" si="328"/>
        <v>N/A</v>
      </c>
      <c r="HY27" s="135" t="str">
        <f>_xlfn.XLOOKUP(B27,PROSPERInitial_Query!$E:$E,PROSPERInitial_Query!$AN:$AN,"",,-1)</f>
        <v/>
      </c>
      <c r="HZ27" s="136" t="str">
        <f t="shared" si="329"/>
        <v>Juan Castruita4 - SuccessPre-Sales Participation</v>
      </c>
      <c r="IA27" s="136" t="str">
        <f>_xlfn.XLOOKUP(HZ27,PROSPERDelta_Query!BK:BK,PROSPERDelta_Query!BA:BA,"",,-1)</f>
        <v/>
      </c>
      <c r="IB27" s="137" t="str">
        <f t="shared" si="330"/>
        <v>N/A</v>
      </c>
      <c r="IC27" s="137" t="str">
        <f>IF(IF(IF($C27="Christopher Lobo",_xlfn.XLOOKUP($B27,PROSPER_Lobo!$1:$1,PROSPER_Lobo!$64:$64,""),
IF($C27="Naren Baliga",_xlfn.XLOOKUP($B27,PROSPER_Baliga!$1:$1,PROSPER_Baliga!$64:$64,""),
IF($C27="Thorsten Huhn",_xlfn.XLOOKUP($B27,PROSPER_Huhn!$1:$1,PROSPER_Huhn!$64:$64,""),
IF($C27="Nick Hull",_xlfn.XLOOKUP($B27,PROSPER_Hull!$1:$1,PROSPER_Hull!$64:$64,""),
IF($C27="Monika Kotwani",_xlfn.XLOOKUP($B27,PROSPER_Kotwani!$1:$1,PROSPER_Kotwani!$64:$64,""),
IF($C27="Jonathan Wellner",_xlfn.XLOOKUP($B27,PROSPER_Wellner!$1:$1,PROSPER_Wellner!$64:$64,""),
IF($C27="Travis Harvey",_xlfn.XLOOKUP($B27,PROSPER_Harvey!$1:$1,PROSPER_Harvey!$64:$64,""),"")))))))="","",
IF($C27="Christopher Lobo",_xlfn.XLOOKUP($B27,PROSPER_Lobo!$1:$1,PROSPER_Lobo!$64:$64,""),
IF($C27="Naren Baliga",_xlfn.XLOOKUP($B27,PROSPER_Baliga!$1:$1,PROSPER_Baliga!$64:$64,""),
IF($C27="Thorsten Huhn",_xlfn.XLOOKUP($B27,PROSPER_Huhn!$1:$1,PROSPER_Huhn!$64:$64,""),
IF($C27="Nick Hull",_xlfn.XLOOKUP($B27,PROSPER_Hull!$1:$1,PROSPER_Hull!$64:$64,""),
IF($C27="Monika Kotwani",_xlfn.XLOOKUP($B27,PROSPER_Kotwani!$1:$1,PROSPER_Kotwani!$64:$64,""),
IF($C27="Jonathan Wellner",_xlfn.XLOOKUP($B27,PROSPER_Wellner!$1:$1,PROSPER_Wellner!$64:$64,""),
IF($C27="Travis Harvey",_xlfn.XLOOKUP($B27,PROSPER_Harvey!$1:$1,PROSPER_Harvey!$64:$64,""),""))))))))="","No Score",IF(IF($C27="Christopher Lobo",_xlfn.XLOOKUP($B27,PROSPER_Lobo!$1:$1,PROSPER_Lobo!$64:$64,""),
IF($C27="Naren Baliga",_xlfn.XLOOKUP($B27,PROSPER_Baliga!$1:$1,PROSPER_Baliga!$64:$64,""),
IF($C27="Thorsten Huhn",_xlfn.XLOOKUP($B27,PROSPER_Huhn!$1:$1,PROSPER_Huhn!$64:$64,""),
IF($C27="Nick Hull",_xlfn.XLOOKUP($B27,PROSPER_Hull!$1:$1,PROSPER_Hull!$64:$64,""),
IF($C27="Monika Kotwani",_xlfn.XLOOKUP($B27,PROSPER_Kotwani!$1:$1,PROSPER_Kotwani!$64:$64,""),
IF($C27="Jonathan Wellner",_xlfn.XLOOKUP($B27,PROSPER_Wellner!$1:$1,PROSPER_Wellner!$64:$64,""),
IF($C27="Travis Harvey",_xlfn.XLOOKUP($B27,PROSPER_Harvey!$1:$1,PROSPER_Harvey!$64:$64,""),"")))))))="","",
IF($C27="Christopher Lobo",_xlfn.XLOOKUP($B27,PROSPER_Lobo!$1:$1,PROSPER_Lobo!$64:$64,""),
IF($C27="Naren Baliga",_xlfn.XLOOKUP($B27,PROSPER_Baliga!$1:$1,PROSPER_Baliga!$64:$64,""),
IF($C27="Thorsten Huhn",_xlfn.XLOOKUP($B27,PROSPER_Huhn!$1:$1,PROSPER_Huhn!$64:$64,""),
IF($C27="Nick Hull",_xlfn.XLOOKUP($B27,PROSPER_Hull!$1:$1,PROSPER_Hull!$64:$64,""),
IF($C27="Monika Kotwani",_xlfn.XLOOKUP($B27,PROSPER_Kotwani!$1:$1,PROSPER_Kotwani!$64:$64,""),
IF($C27="Jonathan Wellner",_xlfn.XLOOKUP($B27,PROSPER_Wellner!$1:$1,PROSPER_Wellner!$64:$64,""),
IF($C27="Travis Harvey",_xlfn.XLOOKUP($B27,PROSPER_Harvey!$1:$1,PROSPER_Harvey!$64:$64,""),"")))))))))</f>
        <v>No Score</v>
      </c>
      <c r="ID27" s="138" t="str">
        <f>IF(IF(IF($C27="Christopher Lobo",_xlfn.XLOOKUP($B27,PROSPER_Lobo!$1:$1,PROSPER_Lobo!$65:$65,""),
IF($C27="Naren Baliga",_xlfn.XLOOKUP($B27,PROSPER_Baliga!$1:$1,PROSPER_Baliga!$65:$65,""),
IF($C27="Thorsten Huhn",_xlfn.XLOOKUP($B27,PROSPER_Huhn!$1:$1,PROSPER_Huhn!$65:$65,""),
IF($C27="Nick Hull",_xlfn.XLOOKUP($B27,PROSPER_Hull!$1:$1,PROSPER_Hull!$65:$65,""),
IF($C27="Monika Kotwani",_xlfn.XLOOKUP($B27,PROSPER_Kotwani!$1:$1,PROSPER_Kotwani!$65:$65,""),
IF($C27="Jonathan Wellner",_xlfn.XLOOKUP($B27,PROSPER_Wellner!$1:$1,PROSPER_Wellner!$65:$65,""),
IF($C27="Travis Harvey",_xlfn.XLOOKUP($B27,PROSPER_Harvey!$1:$1,PROSPER_Harvey!$65:$65,""),"")))))))="","",
IF($C27="Christopher Lobo",_xlfn.XLOOKUP($B27,PROSPER_Lobo!$1:$1,PROSPER_Lobo!$65:$65,""),
IF($C27="Naren Baliga",_xlfn.XLOOKUP($B27,PROSPER_Baliga!$1:$1,PROSPER_Baliga!$65:$65,""),
IF($C27="Thorsten Huhn",_xlfn.XLOOKUP($B27,PROSPER_Huhn!$1:$1,PROSPER_Huhn!$65:$65,""),
IF($C27="Nick Hull",_xlfn.XLOOKUP($B27,PROSPER_Hull!$1:$1,PROSPER_Hull!$65:$65,""),
IF($C27="Monika Kotwani",_xlfn.XLOOKUP($B27,PROSPER_Kotwani!$1:$1,PROSPER_Kotwani!$65:$65,""),
IF($C27="Jonathan Wellner",_xlfn.XLOOKUP($B27,PROSPER_Wellner!$1:$1,PROSPER_Wellner!$65:$65,""),
IF($C27="Travis Harvey",_xlfn.XLOOKUP($B27,PROSPER_Harvey!$1:$1,PROSPER_Harvey!$65:$65,""),""))))))))="","No Comment",IF(IF($C27="Christopher Lobo",_xlfn.XLOOKUP($B27,PROSPER_Lobo!$1:$1,PROSPER_Lobo!$65:$65,""),
IF($C27="Naren Baliga",_xlfn.XLOOKUP($B27,PROSPER_Baliga!$1:$1,PROSPER_Baliga!$65:$65,""),
IF($C27="Thorsten Huhn",_xlfn.XLOOKUP($B27,PROSPER_Huhn!$1:$1,PROSPER_Huhn!$65:$65,""),
IF($C27="Nick Hull",_xlfn.XLOOKUP($B27,PROSPER_Hull!$1:$1,PROSPER_Hull!$65:$65,""),
IF($C27="Monika Kotwani",_xlfn.XLOOKUP($B27,PROSPER_Kotwani!$1:$1,PROSPER_Kotwani!$65:$65,""),
IF($C27="Jonathan Wellner",_xlfn.XLOOKUP($B27,PROSPER_Wellner!$1:$1,PROSPER_Wellner!$65:$65,""),
IF($C27="Travis Harvey",_xlfn.XLOOKUP($B27,PROSPER_Harvey!$1:$1,PROSPER_Harvey!$65:$65,""),"")))))))="","",
IF($C27="Christopher Lobo",_xlfn.XLOOKUP($B27,PROSPER_Lobo!$1:$1,PROSPER_Lobo!$65:$65,""),
IF($C27="Naren Baliga",_xlfn.XLOOKUP($B27,PROSPER_Baliga!$1:$1,PROSPER_Baliga!$65:$65,""),
IF($C27="Thorsten Huhn",_xlfn.XLOOKUP($B27,PROSPER_Huhn!$1:$1,PROSPER_Huhn!$65:$65,""),
IF($C27="Nick Hull",_xlfn.XLOOKUP($B27,PROSPER_Hull!$1:$1,PROSPER_Hull!$65:$65,""),
IF($C27="Monika Kotwani",_xlfn.XLOOKUP($B27,PROSPER_Kotwani!$1:$1,PROSPER_Kotwani!$65:$65,""),
IF($C27="Jonathan Wellner",_xlfn.XLOOKUP($B27,PROSPER_Wellner!$1:$1,PROSPER_Wellner!$65:$65,""),
IF($C27="Travis Harvey",_xlfn.XLOOKUP($B27,PROSPER_Harvey!$1:$1,PROSPER_Harvey!$65:$65,""),"")))))))))</f>
        <v>No Comment</v>
      </c>
      <c r="IE27" s="188" t="str">
        <f t="shared" si="331"/>
        <v>N/A</v>
      </c>
      <c r="IF27" s="135" t="str">
        <f>_xlfn.XLOOKUP(B27,PROSPERInitial_Query!$E:$E,PROSPERInitial_Query!$AO:$AO,"",,-1)</f>
        <v/>
      </c>
      <c r="IG27" s="136" t="str">
        <f t="shared" si="106"/>
        <v>Juan Castruita4 - SuccessP&amp;L Management</v>
      </c>
      <c r="IH27" s="136" t="str">
        <f>_xlfn.XLOOKUP(IG27,PROSPERDelta_Query!BK:BK,PROSPERDelta_Query!BB:BB,"",,-1)</f>
        <v/>
      </c>
      <c r="II27" s="137" t="str">
        <f t="shared" si="332"/>
        <v>N/A</v>
      </c>
      <c r="IJ27" s="137" t="str">
        <f>IF(IF(IF($C27="Christopher Lobo",_xlfn.XLOOKUP($B27,PROSPER_Lobo!$1:$1,PROSPER_Lobo!$66:$66,""),
IF($C27="Naren Baliga",_xlfn.XLOOKUP($B27,PROSPER_Baliga!$1:$1,PROSPER_Baliga!$66:$66,""),
IF($C27="Thorsten Huhn",_xlfn.XLOOKUP($B27,PROSPER_Huhn!$1:$1,PROSPER_Huhn!$66:$66,""),
IF($C27="Nick Hull",_xlfn.XLOOKUP($B27,PROSPER_Hull!$1:$1,PROSPER_Hull!$66:$66,""),
IF($C27="Monika Kotwani",_xlfn.XLOOKUP($B27,PROSPER_Kotwani!$1:$1,PROSPER_Kotwani!$66:$66,""),
IF($C27="Jonathan Wellner",_xlfn.XLOOKUP($B27,PROSPER_Wellner!$1:$1,PROSPER_Wellner!$66:$66,""),
IF($C27="Travis Harvey",_xlfn.XLOOKUP($B27,PROSPER_Harvey!$1:$1,PROSPER_Harvey!$66:$66,""),"")))))))="","",
IF($C27="Christopher Lobo",_xlfn.XLOOKUP($B27,PROSPER_Lobo!$1:$1,PROSPER_Lobo!$66:$66,""),
IF($C27="Naren Baliga",_xlfn.XLOOKUP($B27,PROSPER_Baliga!$1:$1,PROSPER_Baliga!$66:$66,""),
IF($C27="Thorsten Huhn",_xlfn.XLOOKUP($B27,PROSPER_Huhn!$1:$1,PROSPER_Huhn!$66:$66,""),
IF($C27="Nick Hull",_xlfn.XLOOKUP($B27,PROSPER_Hull!$1:$1,PROSPER_Hull!$66:$66,""),
IF($C27="Monika Kotwani",_xlfn.XLOOKUP($B27,PROSPER_Kotwani!$1:$1,PROSPER_Kotwani!$66:$66,""),
IF($C27="Jonathan Wellner",_xlfn.XLOOKUP($B27,PROSPER_Wellner!$1:$1,PROSPER_Wellner!$66:$66,""),
IF($C27="Travis Harvey",_xlfn.XLOOKUP($B27,PROSPER_Harvey!$1:$1,PROSPER_Harvey!$66:$66,""),""))))))))="","No Score",IF(IF($C27="Christopher Lobo",_xlfn.XLOOKUP($B27,PROSPER_Lobo!$1:$1,PROSPER_Lobo!$66:$66,""),
IF($C27="Naren Baliga",_xlfn.XLOOKUP($B27,PROSPER_Baliga!$1:$1,PROSPER_Baliga!$66:$66,""),
IF($C27="Thorsten Huhn",_xlfn.XLOOKUP($B27,PROSPER_Huhn!$1:$1,PROSPER_Huhn!$66:$66,""),
IF($C27="Nick Hull",_xlfn.XLOOKUP($B27,PROSPER_Hull!$1:$1,PROSPER_Hull!$66:$66,""),
IF($C27="Monika Kotwani",_xlfn.XLOOKUP($B27,PROSPER_Kotwani!$1:$1,PROSPER_Kotwani!$66:$66,""),
IF($C27="Jonathan Wellner",_xlfn.XLOOKUP($B27,PROSPER_Wellner!$1:$1,PROSPER_Wellner!$66:$66,""),
IF($C27="Travis Harvey",_xlfn.XLOOKUP($B27,PROSPER_Harvey!$1:$1,PROSPER_Harvey!$66:$66,""),"")))))))="","",
IF($C27="Christopher Lobo",_xlfn.XLOOKUP($B27,PROSPER_Lobo!$1:$1,PROSPER_Lobo!$66:$66,""),
IF($C27="Naren Baliga",_xlfn.XLOOKUP($B27,PROSPER_Baliga!$1:$1,PROSPER_Baliga!$66:$66,""),
IF($C27="Thorsten Huhn",_xlfn.XLOOKUP($B27,PROSPER_Huhn!$1:$1,PROSPER_Huhn!$66:$66,""),
IF($C27="Nick Hull",_xlfn.XLOOKUP($B27,PROSPER_Hull!$1:$1,PROSPER_Hull!$66:$66,""),
IF($C27="Monika Kotwani",_xlfn.XLOOKUP($B27,PROSPER_Kotwani!$1:$1,PROSPER_Kotwani!$66:$66,""),
IF($C27="Jonathan Wellner",_xlfn.XLOOKUP($B27,PROSPER_Wellner!$1:$1,PROSPER_Wellner!$66:$66,""),
IF($C27="Travis Harvey",_xlfn.XLOOKUP($B27,PROSPER_Harvey!$1:$1,PROSPER_Harvey!$66:$66,""),"")))))))))</f>
        <v>No Score</v>
      </c>
      <c r="IK27" s="138" t="str">
        <f>IF(IF(IF($C27="Christopher Lobo",_xlfn.XLOOKUP($B27,PROSPER_Lobo!$1:$1,PROSPER_Lobo!$67:$67,""),
IF($C27="Naren Baliga",_xlfn.XLOOKUP($B27,PROSPER_Baliga!$1:$1,PROSPER_Baliga!$67:$67,""),
IF($C27="Thorsten Huhn",_xlfn.XLOOKUP($B27,PROSPER_Huhn!$1:$1,PROSPER_Huhn!$67:$67,""),
IF($C27="Nick Hull",_xlfn.XLOOKUP($B27,PROSPER_Hull!$1:$1,PROSPER_Hull!$67:$67,""),
IF($C27="Monika Kotwani",_xlfn.XLOOKUP($B27,PROSPER_Kotwani!$1:$1,PROSPER_Kotwani!$67:$67,""),
IF($C27="Jonathan Wellner",_xlfn.XLOOKUP($B27,PROSPER_Wellner!$1:$1,PROSPER_Wellner!$67:$67,""),
IF($C27="Travis Harvey",_xlfn.XLOOKUP($B27,PROSPER_Harvey!$1:$1,PROSPER_Harvey!$67:$67,""),"")))))))="","",
IF($C27="Christopher Lobo",_xlfn.XLOOKUP($B27,PROSPER_Lobo!$1:$1,PROSPER_Lobo!$67:$67,""),
IF($C27="Naren Baliga",_xlfn.XLOOKUP($B27,PROSPER_Baliga!$1:$1,PROSPER_Baliga!$67:$67,""),
IF($C27="Thorsten Huhn",_xlfn.XLOOKUP($B27,PROSPER_Huhn!$1:$1,PROSPER_Huhn!$67:$67,""),
IF($C27="Nick Hull",_xlfn.XLOOKUP($B27,PROSPER_Hull!$1:$1,PROSPER_Hull!$67:$67,""),
IF($C27="Monika Kotwani",_xlfn.XLOOKUP($B27,PROSPER_Kotwani!$1:$1,PROSPER_Kotwani!$67:$67,""),
IF($C27="Jonathan Wellner",_xlfn.XLOOKUP($B27,PROSPER_Wellner!$1:$1,PROSPER_Wellner!$67:$67,""),
IF($C27="Travis Harvey",_xlfn.XLOOKUP($B27,PROSPER_Harvey!$1:$1,PROSPER_Harvey!$67:$67,""),""))))))))="","No Comment",IF(IF($C27="Christopher Lobo",_xlfn.XLOOKUP($B27,PROSPER_Lobo!$1:$1,PROSPER_Lobo!$67:$67,""),
IF($C27="Naren Baliga",_xlfn.XLOOKUP($B27,PROSPER_Baliga!$1:$1,PROSPER_Baliga!$67:$67,""),
IF($C27="Thorsten Huhn",_xlfn.XLOOKUP($B27,PROSPER_Huhn!$1:$1,PROSPER_Huhn!$67:$67,""),
IF($C27="Nick Hull",_xlfn.XLOOKUP($B27,PROSPER_Hull!$1:$1,PROSPER_Hull!$67:$67,""),
IF($C27="Monika Kotwani",_xlfn.XLOOKUP($B27,PROSPER_Kotwani!$1:$1,PROSPER_Kotwani!$67:$67,""),
IF($C27="Jonathan Wellner",_xlfn.XLOOKUP($B27,PROSPER_Wellner!$1:$1,PROSPER_Wellner!$67:$67,""),
IF($C27="Travis Harvey",_xlfn.XLOOKUP($B27,PROSPER_Harvey!$1:$1,PROSPER_Harvey!$67:$67,""),"")))))))="","",
IF($C27="Christopher Lobo",_xlfn.XLOOKUP($B27,PROSPER_Lobo!$1:$1,PROSPER_Lobo!$67:$67,""),
IF($C27="Naren Baliga",_xlfn.XLOOKUP($B27,PROSPER_Baliga!$1:$1,PROSPER_Baliga!$67:$67,""),
IF($C27="Thorsten Huhn",_xlfn.XLOOKUP($B27,PROSPER_Huhn!$1:$1,PROSPER_Huhn!$67:$67,""),
IF($C27="Nick Hull",_xlfn.XLOOKUP($B27,PROSPER_Hull!$1:$1,PROSPER_Hull!$67:$67,""),
IF($C27="Monika Kotwani",_xlfn.XLOOKUP($B27,PROSPER_Kotwani!$1:$1,PROSPER_Kotwani!$67:$67,""),
IF($C27="Jonathan Wellner",_xlfn.XLOOKUP($B27,PROSPER_Wellner!$1:$1,PROSPER_Wellner!$67:$67,""),
IF($C27="Travis Harvey",_xlfn.XLOOKUP($B27,PROSPER_Harvey!$1:$1,PROSPER_Harvey!$67:$67,""),"")))))))))</f>
        <v>No Comment</v>
      </c>
      <c r="IL27" s="188" t="str">
        <f t="shared" si="333"/>
        <v>N/A</v>
      </c>
      <c r="IM27" s="135" t="str">
        <f>_xlfn.XLOOKUP(B27,PROSPERInitial_Query!$E:$E,PROSPERInitial_Query!$AP:$AP,"",,-1)</f>
        <v/>
      </c>
      <c r="IN27" s="136" t="str">
        <f t="shared" si="334"/>
        <v>Juan Castruita4 - SuccessService Plan Management (PE)</v>
      </c>
      <c r="IO27" s="136" t="str">
        <f>_xlfn.XLOOKUP(IN27,PROSPERDelta_Query!BK:BK,PROSPERDelta_Query!BC:BC,"",,-1)</f>
        <v/>
      </c>
      <c r="IP27" s="137" t="str">
        <f t="shared" si="335"/>
        <v>N/A</v>
      </c>
      <c r="IQ27" s="137" t="str">
        <f>IF(IF(IF($C27="Christopher Lobo",_xlfn.XLOOKUP($B27,PROSPER_Lobo!$1:$1,PROSPER_Lobo!$68:$68,""),
IF($C27="Naren Baliga",_xlfn.XLOOKUP($B27,PROSPER_Baliga!$1:$1,PROSPER_Baliga!$68:$68,""),
IF($C27="Thorsten Huhn",_xlfn.XLOOKUP($B27,PROSPER_Huhn!$1:$1,PROSPER_Huhn!$68:$68,""),
IF($C27="Nick Hull",_xlfn.XLOOKUP($B27,PROSPER_Hull!$1:$1,PROSPER_Hull!$68:$68,""),
IF($C27="Monika Kotwani",_xlfn.XLOOKUP($B27,PROSPER_Kotwani!$1:$1,PROSPER_Kotwani!$68:$68,""),
IF($C27="Jonathan Wellner",_xlfn.XLOOKUP($B27,PROSPER_Wellner!$1:$1,PROSPER_Wellner!$68:$68,""),
IF($C27="Travis Harvey",_xlfn.XLOOKUP($B27,PROSPER_Harvey!$1:$1,PROSPER_Harvey!$68:$68,""),"")))))))="","",
IF($C27="Christopher Lobo",_xlfn.XLOOKUP($B27,PROSPER_Lobo!$1:$1,PROSPER_Lobo!$68:$68,""),
IF($C27="Naren Baliga",_xlfn.XLOOKUP($B27,PROSPER_Baliga!$1:$1,PROSPER_Baliga!$68:$68,""),
IF($C27="Thorsten Huhn",_xlfn.XLOOKUP($B27,PROSPER_Huhn!$1:$1,PROSPER_Huhn!$68:$68,""),
IF($C27="Nick Hull",_xlfn.XLOOKUP($B27,PROSPER_Hull!$1:$1,PROSPER_Hull!$68:$68,""),
IF($C27="Monika Kotwani",_xlfn.XLOOKUP($B27,PROSPER_Kotwani!$1:$1,PROSPER_Kotwani!$68:$68,""),
IF($C27="Jonathan Wellner",_xlfn.XLOOKUP($B27,PROSPER_Wellner!$1:$1,PROSPER_Wellner!$68:$68,""),
IF($C27="Travis Harvey",_xlfn.XLOOKUP($B27,PROSPER_Harvey!$1:$1,PROSPER_Harvey!$68:$68,""),""))))))))="","No Score",IF(IF($C27="Christopher Lobo",_xlfn.XLOOKUP($B27,PROSPER_Lobo!$1:$1,PROSPER_Lobo!$68:$68,""),
IF($C27="Naren Baliga",_xlfn.XLOOKUP($B27,PROSPER_Baliga!$1:$1,PROSPER_Baliga!$68:$68,""),
IF($C27="Thorsten Huhn",_xlfn.XLOOKUP($B27,PROSPER_Huhn!$1:$1,PROSPER_Huhn!$68:$68,""),
IF($C27="Nick Hull",_xlfn.XLOOKUP($B27,PROSPER_Hull!$1:$1,PROSPER_Hull!$68:$68,""),
IF($C27="Monika Kotwani",_xlfn.XLOOKUP($B27,PROSPER_Kotwani!$1:$1,PROSPER_Kotwani!$68:$68,""),
IF($C27="Jonathan Wellner",_xlfn.XLOOKUP($B27,PROSPER_Wellner!$1:$1,PROSPER_Wellner!$68:$68,""),
IF($C27="Travis Harvey",_xlfn.XLOOKUP($B27,PROSPER_Harvey!$1:$1,PROSPER_Harvey!$68:$68,""),"")))))))="","",
IF($C27="Christopher Lobo",_xlfn.XLOOKUP($B27,PROSPER_Lobo!$1:$1,PROSPER_Lobo!$68:$68,""),
IF($C27="Naren Baliga",_xlfn.XLOOKUP($B27,PROSPER_Baliga!$1:$1,PROSPER_Baliga!$68:$68,""),
IF($C27="Thorsten Huhn",_xlfn.XLOOKUP($B27,PROSPER_Huhn!$1:$1,PROSPER_Huhn!$68:$68,""),
IF($C27="Nick Hull",_xlfn.XLOOKUP($B27,PROSPER_Hull!$1:$1,PROSPER_Hull!$68:$68,""),
IF($C27="Monika Kotwani",_xlfn.XLOOKUP($B27,PROSPER_Kotwani!$1:$1,PROSPER_Kotwani!$68:$68,""),
IF($C27="Jonathan Wellner",_xlfn.XLOOKUP($B27,PROSPER_Wellner!$1:$1,PROSPER_Wellner!$68:$68,""),
IF($C27="Travis Harvey",_xlfn.XLOOKUP($B27,PROSPER_Harvey!$1:$1,PROSPER_Harvey!$68:$68,""),"")))))))))</f>
        <v>No Score</v>
      </c>
      <c r="IR27" s="138" t="str">
        <f>IF(IF(IF($C27="Christopher Lobo",_xlfn.XLOOKUP($B27,PROSPER_Lobo!$1:$1,PROSPER_Lobo!$69:$69,""),
IF($C27="Naren Baliga",_xlfn.XLOOKUP($B27,PROSPER_Baliga!$1:$1,PROSPER_Baliga!$69:$69,""),
IF($C27="Thorsten Huhn",_xlfn.XLOOKUP($B27,PROSPER_Huhn!$1:$1,PROSPER_Huhn!$69:$69,""),
IF($C27="Nick Hull",_xlfn.XLOOKUP($B27,PROSPER_Hull!$1:$1,PROSPER_Hull!$69:$69,""),
IF($C27="Monika Kotwani",_xlfn.XLOOKUP($B27,PROSPER_Kotwani!$1:$1,PROSPER_Kotwani!$69:$69,""),
IF($C27="Jonathan Wellner",_xlfn.XLOOKUP($B27,PROSPER_Wellner!$1:$1,PROSPER_Wellner!$69:$69,""),
IF($C27="Travis Harvey",_xlfn.XLOOKUP($B27,PROSPER_Harvey!$1:$1,PROSPER_Harvey!$69:$69,""),"")))))))="","",
IF($C27="Christopher Lobo",_xlfn.XLOOKUP($B27,PROSPER_Lobo!$1:$1,PROSPER_Lobo!$69:$69,""),
IF($C27="Naren Baliga",_xlfn.XLOOKUP($B27,PROSPER_Baliga!$1:$1,PROSPER_Baliga!$69:$69,""),
IF($C27="Thorsten Huhn",_xlfn.XLOOKUP($B27,PROSPER_Huhn!$1:$1,PROSPER_Huhn!$69:$69,""),
IF($C27="Nick Hull",_xlfn.XLOOKUP($B27,PROSPER_Hull!$1:$1,PROSPER_Hull!$69:$69,""),
IF($C27="Monika Kotwani",_xlfn.XLOOKUP($B27,PROSPER_Kotwani!$1:$1,PROSPER_Kotwani!$69:$69,""),
IF($C27="Jonathan Wellner",_xlfn.XLOOKUP($B27,PROSPER_Wellner!$1:$1,PROSPER_Wellner!$69:$69,""),
IF($C27="Travis Harvey",_xlfn.XLOOKUP($B27,PROSPER_Harvey!$1:$1,PROSPER_Harvey!$69:$69,""),""))))))))="","No Comment",IF(IF($C27="Christopher Lobo",_xlfn.XLOOKUP($B27,PROSPER_Lobo!$1:$1,PROSPER_Lobo!$69:$69,""),
IF($C27="Naren Baliga",_xlfn.XLOOKUP($B27,PROSPER_Baliga!$1:$1,PROSPER_Baliga!$69:$69,""),
IF($C27="Thorsten Huhn",_xlfn.XLOOKUP($B27,PROSPER_Huhn!$1:$1,PROSPER_Huhn!$69:$69,""),
IF($C27="Nick Hull",_xlfn.XLOOKUP($B27,PROSPER_Hull!$1:$1,PROSPER_Hull!$69:$69,""),
IF($C27="Monika Kotwani",_xlfn.XLOOKUP($B27,PROSPER_Kotwani!$1:$1,PROSPER_Kotwani!$69:$69,""),
IF($C27="Jonathan Wellner",_xlfn.XLOOKUP($B27,PROSPER_Wellner!$1:$1,PROSPER_Wellner!$69:$69,""),
IF($C27="Travis Harvey",_xlfn.XLOOKUP($B27,PROSPER_Harvey!$1:$1,PROSPER_Harvey!$69:$69,""),"")))))))="","",
IF($C27="Christopher Lobo",_xlfn.XLOOKUP($B27,PROSPER_Lobo!$1:$1,PROSPER_Lobo!$69:$69,""),
IF($C27="Naren Baliga",_xlfn.XLOOKUP($B27,PROSPER_Baliga!$1:$1,PROSPER_Baliga!$69:$69,""),
IF($C27="Thorsten Huhn",_xlfn.XLOOKUP($B27,PROSPER_Huhn!$1:$1,PROSPER_Huhn!$69:$69,""),
IF($C27="Nick Hull",_xlfn.XLOOKUP($B27,PROSPER_Hull!$1:$1,PROSPER_Hull!$69:$69,""),
IF($C27="Monika Kotwani",_xlfn.XLOOKUP($B27,PROSPER_Kotwani!$1:$1,PROSPER_Kotwani!$69:$69,""),
IF($C27="Jonathan Wellner",_xlfn.XLOOKUP($B27,PROSPER_Wellner!$1:$1,PROSPER_Wellner!$69:$69,""),
IF($C27="Travis Harvey",_xlfn.XLOOKUP($B27,PROSPER_Harvey!$1:$1,PROSPER_Harvey!$69:$69,""),"")))))))))</f>
        <v>No Comment</v>
      </c>
      <c r="IS27" s="188" t="str">
        <f t="shared" si="336"/>
        <v>N/A</v>
      </c>
      <c r="IT27" s="187" t="str">
        <f t="shared" si="337"/>
        <v>N/A</v>
      </c>
      <c r="IU27" s="128" t="str">
        <f t="shared" si="338"/>
        <v>N/A</v>
      </c>
      <c r="IV27" s="188" t="str">
        <f t="shared" si="339"/>
        <v>N/A</v>
      </c>
      <c r="IW27" s="139">
        <f>_xlfn.XLOOKUP($B27,Vlookups_Local!B:B,Vlookups_Local!F:F)</f>
        <v>0.44444444444444442</v>
      </c>
      <c r="IX27" s="140">
        <f>_xlfn.XLOOKUP($B27,Vlookups_Local!B:B,Vlookups_Local!G:G)</f>
        <v>0.43137254901960786</v>
      </c>
      <c r="IY27" s="140">
        <f>_xlfn.XLOOKUP($B27,Vlookups_Local!B:B,Vlookups_Local!H:H)</f>
        <v>1.3071895424836602E-2</v>
      </c>
      <c r="IZ27" s="141">
        <f t="shared" si="340"/>
        <v>4.4444444444444446</v>
      </c>
      <c r="JA27" s="142">
        <f>_xlfn.XLOOKUP($B27,LevelUp_Query!A:A,LevelUp_Query!C:C,"")</f>
        <v>81</v>
      </c>
      <c r="JB27" s="143" t="str">
        <f>_xlfn.XLOOKUP($B27,LevelUp_Query!A:A,LevelUp_Query!F:F,"")</f>
        <v>Peak 1 - Kosciuszko</v>
      </c>
      <c r="JC27" s="143">
        <f>_xlfn.XLOOKUP($B27,LevelUp_Query!A:A,LevelUp_Query!E:E,"")</f>
        <v>0</v>
      </c>
      <c r="JD27" s="141">
        <f t="shared" si="341"/>
        <v>0</v>
      </c>
      <c r="JE27" s="144" t="str">
        <f>_xlfn.XLOOKUP(B27,PROSPERInitial_Query!$E:$E,PROSPERInitial_Query!$AQ:$AQ,"",,-1)</f>
        <v/>
      </c>
      <c r="JF27" s="136" t="str">
        <f t="shared" si="342"/>
        <v>Juan Castruita7 - ResponsibilityGiving Back (L&amp;L)</v>
      </c>
      <c r="JG27" s="136" t="str">
        <f>_xlfn.XLOOKUP(JF27,PROSPERDelta_Query!BK:BK,PROSPERDelta_Query!BE:BE,"",,-1)</f>
        <v/>
      </c>
      <c r="JH27" s="137" t="str">
        <f t="shared" si="343"/>
        <v>N/A</v>
      </c>
      <c r="JI27" s="137" t="str">
        <f>IF(IF(IF($C27="Christopher Lobo",_xlfn.XLOOKUP($B27,PROSPER_Lobo!$1:$1,PROSPER_Lobo!$70:$70,""),
IF($C27="Naren Baliga",_xlfn.XLOOKUP($B27,PROSPER_Baliga!$1:$1,PROSPER_Baliga!$70:$70,""),
IF($C27="Thorsten Huhn",_xlfn.XLOOKUP($B27,PROSPER_Huhn!$1:$1,PROSPER_Huhn!$70:$70,""),
IF($C27="Nick Hull",_xlfn.XLOOKUP($B27,PROSPER_Hull!$1:$1,PROSPER_Hull!$70:$70,""),
IF($C27="Monika Kotwani",_xlfn.XLOOKUP($B27,PROSPER_Kotwani!$1:$1,PROSPER_Kotwani!$70:$70,""),
IF($C27="Jonathan Wellner",_xlfn.XLOOKUP($B27,PROSPER_Wellner!$1:$1,PROSPER_Wellner!$70:$70,""),
IF($C27="Travis Harvey",_xlfn.XLOOKUP($B27,PROSPER_Harvey!$1:$1,PROSPER_Harvey!$70:$70,""),"")))))))="","",
IF($C27="Christopher Lobo",_xlfn.XLOOKUP($B27,PROSPER_Lobo!$1:$1,PROSPER_Lobo!$70:$70,""),
IF($C27="Naren Baliga",_xlfn.XLOOKUP($B27,PROSPER_Baliga!$1:$1,PROSPER_Baliga!$70:$70,""),
IF($C27="Thorsten Huhn",_xlfn.XLOOKUP($B27,PROSPER_Huhn!$1:$1,PROSPER_Huhn!$70:$70,""),
IF($C27="Nick Hull",_xlfn.XLOOKUP($B27,PROSPER_Hull!$1:$1,PROSPER_Hull!$70:$70,""),
IF($C27="Monika Kotwani",_xlfn.XLOOKUP($B27,PROSPER_Kotwani!$1:$1,PROSPER_Kotwani!$70:$70,""),
IF($C27="Jonathan Wellner",_xlfn.XLOOKUP($B27,PROSPER_Wellner!$1:$1,PROSPER_Wellner!$70:$70,""),
IF($C27="Travis Harvey",_xlfn.XLOOKUP($B27,PROSPER_Harvey!$1:$1,PROSPER_Harvey!$70:$70,""),""))))))))="","No Score",IF(IF($C27="Christopher Lobo",_xlfn.XLOOKUP($B27,PROSPER_Lobo!$1:$1,PROSPER_Lobo!$70:$70,""),
IF($C27="Naren Baliga",_xlfn.XLOOKUP($B27,PROSPER_Baliga!$1:$1,PROSPER_Baliga!$70:$70,""),
IF($C27="Thorsten Huhn",_xlfn.XLOOKUP($B27,PROSPER_Huhn!$1:$1,PROSPER_Huhn!$70:$70,""),
IF($C27="Nick Hull",_xlfn.XLOOKUP($B27,PROSPER_Hull!$1:$1,PROSPER_Hull!$70:$70,""),
IF($C27="Monika Kotwani",_xlfn.XLOOKUP($B27,PROSPER_Kotwani!$1:$1,PROSPER_Kotwani!$70:$70,""),
IF($C27="Jonathan Wellner",_xlfn.XLOOKUP($B27,PROSPER_Wellner!$1:$1,PROSPER_Wellner!$70:$70,""),
IF($C27="Travis Harvey",_xlfn.XLOOKUP($B27,PROSPER_Harvey!$1:$1,PROSPER_Harvey!$70:$70,""),"")))))))="","",
IF($C27="Christopher Lobo",_xlfn.XLOOKUP($B27,PROSPER_Lobo!$1:$1,PROSPER_Lobo!$70:$70,""),
IF($C27="Naren Baliga",_xlfn.XLOOKUP($B27,PROSPER_Baliga!$1:$1,PROSPER_Baliga!$70:$70,""),
IF($C27="Thorsten Huhn",_xlfn.XLOOKUP($B27,PROSPER_Huhn!$1:$1,PROSPER_Huhn!$70:$70,""),
IF($C27="Nick Hull",_xlfn.XLOOKUP($B27,PROSPER_Hull!$1:$1,PROSPER_Hull!$70:$70,""),
IF($C27="Monika Kotwani",_xlfn.XLOOKUP($B27,PROSPER_Kotwani!$1:$1,PROSPER_Kotwani!$70:$70,""),
IF($C27="Jonathan Wellner",_xlfn.XLOOKUP($B27,PROSPER_Wellner!$1:$1,PROSPER_Wellner!$70:$70,""),
IF($C27="Travis Harvey",_xlfn.XLOOKUP($B27,PROSPER_Harvey!$1:$1,PROSPER_Harvey!$70:$70,""),"")))))))))</f>
        <v>No Score</v>
      </c>
      <c r="JJ27" s="138" t="str">
        <f>IF(IF(IF($C27="Christopher Lobo",_xlfn.XLOOKUP($B27,PROSPER_Lobo!$1:$1,PROSPER_Lobo!$71:$71,""),
IF($C27="Naren Baliga",_xlfn.XLOOKUP($B27,PROSPER_Baliga!$1:$1,PROSPER_Baliga!$71:$71,""),
IF($C27="Thorsten Huhn",_xlfn.XLOOKUP($B27,PROSPER_Huhn!$1:$1,PROSPER_Huhn!$71:$71,""),
IF($C27="Nick Hull",_xlfn.XLOOKUP($B27,PROSPER_Hull!$1:$1,PROSPER_Hull!$71:$71,""),
IF($C27="Monika Kotwani",_xlfn.XLOOKUP($B27,PROSPER_Kotwani!$1:$1,PROSPER_Kotwani!$71:$71,""),
IF($C27="Jonathan Wellner",_xlfn.XLOOKUP($B27,PROSPER_Wellner!$1:$1,PROSPER_Wellner!$71:$71,""),
IF($C27="Travis Harvey",_xlfn.XLOOKUP($B27,PROSPER_Harvey!$1:$1,PROSPER_Harvey!$71:$71,""),"")))))))="","",
IF($C27="Christopher Lobo",_xlfn.XLOOKUP($B27,PROSPER_Lobo!$1:$1,PROSPER_Lobo!$71:$71,""),
IF($C27="Naren Baliga",_xlfn.XLOOKUP($B27,PROSPER_Baliga!$1:$1,PROSPER_Baliga!$71:$71,""),
IF($C27="Thorsten Huhn",_xlfn.XLOOKUP($B27,PROSPER_Huhn!$1:$1,PROSPER_Huhn!$71:$71,""),
IF($C27="Nick Hull",_xlfn.XLOOKUP($B27,PROSPER_Hull!$1:$1,PROSPER_Hull!$71:$71,""),
IF($C27="Monika Kotwani",_xlfn.XLOOKUP($B27,PROSPER_Kotwani!$1:$1,PROSPER_Kotwani!$71:$71,""),
IF($C27="Jonathan Wellner",_xlfn.XLOOKUP($B27,PROSPER_Wellner!$1:$1,PROSPER_Wellner!$71:$71,""),
IF($C27="Travis Harvey",_xlfn.XLOOKUP($B27,PROSPER_Harvey!$1:$1,PROSPER_Harvey!$71:$71,""),""))))))))="","No Comment",IF(IF($C27="Christopher Lobo",_xlfn.XLOOKUP($B27,PROSPER_Lobo!$1:$1,PROSPER_Lobo!$71:$71,""),
IF($C27="Naren Baliga",_xlfn.XLOOKUP($B27,PROSPER_Baliga!$1:$1,PROSPER_Baliga!$71:$71,""),
IF($C27="Thorsten Huhn",_xlfn.XLOOKUP($B27,PROSPER_Huhn!$1:$1,PROSPER_Huhn!$71:$71,""),
IF($C27="Nick Hull",_xlfn.XLOOKUP($B27,PROSPER_Hull!$1:$1,PROSPER_Hull!$71:$71,""),
IF($C27="Monika Kotwani",_xlfn.XLOOKUP($B27,PROSPER_Kotwani!$1:$1,PROSPER_Kotwani!$71:$71,""),
IF($C27="Jonathan Wellner",_xlfn.XLOOKUP($B27,PROSPER_Wellner!$1:$1,PROSPER_Wellner!$71:$71,""),
IF($C27="Travis Harvey",_xlfn.XLOOKUP($B27,PROSPER_Harvey!$1:$1,PROSPER_Harvey!$71:$71,""),"")))))))="","",
IF($C27="Christopher Lobo",_xlfn.XLOOKUP($B27,PROSPER_Lobo!$1:$1,PROSPER_Lobo!$71:$71,""),
IF($C27="Naren Baliga",_xlfn.XLOOKUP($B27,PROSPER_Baliga!$1:$1,PROSPER_Baliga!$71:$71,""),
IF($C27="Thorsten Huhn",_xlfn.XLOOKUP($B27,PROSPER_Huhn!$1:$1,PROSPER_Huhn!$71:$71,""),
IF($C27="Nick Hull",_xlfn.XLOOKUP($B27,PROSPER_Hull!$1:$1,PROSPER_Hull!$71:$71,""),
IF($C27="Monika Kotwani",_xlfn.XLOOKUP($B27,PROSPER_Kotwani!$1:$1,PROSPER_Kotwani!$71:$71,""),
IF($C27="Jonathan Wellner",_xlfn.XLOOKUP($B27,PROSPER_Wellner!$1:$1,PROSPER_Wellner!$71:$71,""),
IF($C27="Travis Harvey",_xlfn.XLOOKUP($B27,PROSPER_Harvey!$1:$1,PROSPER_Harvey!$71:$71,""),"")))))))))</f>
        <v>No Comment</v>
      </c>
      <c r="JK27" s="141" t="str">
        <f t="shared" si="344"/>
        <v>N/A</v>
      </c>
      <c r="JL27" s="135" t="str">
        <f>_xlfn.XLOOKUP(B27,PROSPERInitial_Query!$E:$E,PROSPERInitial_Query!$AR:$AR,"",,-1)</f>
        <v/>
      </c>
      <c r="JM27" s="136" t="str">
        <f t="shared" si="345"/>
        <v>Juan Castruita7 - ResponsibilityExecutive Communication</v>
      </c>
      <c r="JN27" s="136" t="str">
        <f>_xlfn.XLOOKUP(JM27,PROSPERDelta_Query!BK:BK,PROSPERDelta_Query!BF:BF,"",,-1)</f>
        <v/>
      </c>
      <c r="JO27" s="137" t="str">
        <f t="shared" si="346"/>
        <v>N/A</v>
      </c>
      <c r="JP27" s="137" t="str">
        <f>IF(IF(IF($C27="Christopher Lobo",_xlfn.XLOOKUP($B27,PROSPER_Lobo!$1:$1,PROSPER_Lobo!$72:$72,""),
IF($C27="Naren Baliga",_xlfn.XLOOKUP($B27,PROSPER_Baliga!$1:$1,PROSPER_Baliga!$72:$72,""),
IF($C27="Thorsten Huhn",_xlfn.XLOOKUP($B27,PROSPER_Huhn!$1:$1,PROSPER_Huhn!$72:$72,""),
IF($C27="Nick Hull",_xlfn.XLOOKUP($B27,PROSPER_Hull!$1:$1,PROSPER_Hull!$72:$72,""),
IF($C27="Monika Kotwani",_xlfn.XLOOKUP($B27,PROSPER_Kotwani!$1:$1,PROSPER_Kotwani!$72:$72,""),
IF($C27="Jonathan Wellner",_xlfn.XLOOKUP($B27,PROSPER_Wellner!$1:$1,PROSPER_Wellner!$72:$72,""),
IF($C27="Travis Harvey",_xlfn.XLOOKUP($B27,PROSPER_Harvey!$1:$1,PROSPER_Harvey!$72:$72,""),"")))))))="","",
IF($C27="Christopher Lobo",_xlfn.XLOOKUP($B27,PROSPER_Lobo!$1:$1,PROSPER_Lobo!$72:$72,""),
IF($C27="Naren Baliga",_xlfn.XLOOKUP($B27,PROSPER_Baliga!$1:$1,PROSPER_Baliga!$72:$72,""),
IF($C27="Thorsten Huhn",_xlfn.XLOOKUP($B27,PROSPER_Huhn!$1:$1,PROSPER_Huhn!$72:$72,""),
IF($C27="Nick Hull",_xlfn.XLOOKUP($B27,PROSPER_Hull!$1:$1,PROSPER_Hull!$72:$72,""),
IF($C27="Monika Kotwani",_xlfn.XLOOKUP($B27,PROSPER_Kotwani!$1:$1,PROSPER_Kotwani!$72:$72,""),
IF($C27="Jonathan Wellner",_xlfn.XLOOKUP($B27,PROSPER_Wellner!$1:$1,PROSPER_Wellner!$72:$72,""),
IF($C27="Travis Harvey",_xlfn.XLOOKUP($B27,PROSPER_Harvey!$1:$1,PROSPER_Harvey!$72:$72,""),""))))))))="","No Score",IF(IF($C27="Christopher Lobo",_xlfn.XLOOKUP($B27,PROSPER_Lobo!$1:$1,PROSPER_Lobo!$72:$72,""),
IF($C27="Naren Baliga",_xlfn.XLOOKUP($B27,PROSPER_Baliga!$1:$1,PROSPER_Baliga!$72:$72,""),
IF($C27="Thorsten Huhn",_xlfn.XLOOKUP($B27,PROSPER_Huhn!$1:$1,PROSPER_Huhn!$72:$72,""),
IF($C27="Nick Hull",_xlfn.XLOOKUP($B27,PROSPER_Hull!$1:$1,PROSPER_Hull!$72:$72,""),
IF($C27="Monika Kotwani",_xlfn.XLOOKUP($B27,PROSPER_Kotwani!$1:$1,PROSPER_Kotwani!$72:$72,""),
IF($C27="Jonathan Wellner",_xlfn.XLOOKUP($B27,PROSPER_Wellner!$1:$1,PROSPER_Wellner!$72:$72,""),
IF($C27="Travis Harvey",_xlfn.XLOOKUP($B27,PROSPER_Harvey!$1:$1,PROSPER_Harvey!$72:$72,""),"")))))))="","",
IF($C27="Christopher Lobo",_xlfn.XLOOKUP($B27,PROSPER_Lobo!$1:$1,PROSPER_Lobo!$72:$72,""),
IF($C27="Naren Baliga",_xlfn.XLOOKUP($B27,PROSPER_Baliga!$1:$1,PROSPER_Baliga!$72:$72,""),
IF($C27="Thorsten Huhn",_xlfn.XLOOKUP($B27,PROSPER_Huhn!$1:$1,PROSPER_Huhn!$72:$72,""),
IF($C27="Nick Hull",_xlfn.XLOOKUP($B27,PROSPER_Hull!$1:$1,PROSPER_Hull!$72:$72,""),
IF($C27="Monika Kotwani",_xlfn.XLOOKUP($B27,PROSPER_Kotwani!$1:$1,PROSPER_Kotwani!$72:$72,""),
IF($C27="Jonathan Wellner",_xlfn.XLOOKUP($B27,PROSPER_Wellner!$1:$1,PROSPER_Wellner!$72:$72,""),
IF($C27="Travis Harvey",_xlfn.XLOOKUP($B27,PROSPER_Harvey!$1:$1,PROSPER_Harvey!$72:$72,""),"")))))))))</f>
        <v>No Score</v>
      </c>
      <c r="JQ27" s="138" t="str">
        <f>IF(IF(IF($C27="Christopher Lobo",_xlfn.XLOOKUP($B27,PROSPER_Lobo!$1:$1,PROSPER_Lobo!$73:$73,""),
IF($C27="Naren Baliga",_xlfn.XLOOKUP($B27,PROSPER_Baliga!$1:$1,PROSPER_Baliga!$73:$73,""),
IF($C27="Thorsten Huhn",_xlfn.XLOOKUP($B27,PROSPER_Huhn!$1:$1,PROSPER_Huhn!$73:$73,""),
IF($C27="Nick Hull",_xlfn.XLOOKUP($B27,PROSPER_Hull!$1:$1,PROSPER_Hull!$73:$73,""),
IF($C27="Monika Kotwani",_xlfn.XLOOKUP($B27,PROSPER_Kotwani!$1:$1,PROSPER_Kotwani!$73:$73,""),
IF($C27="Jonathan Wellner",_xlfn.XLOOKUP($B27,PROSPER_Wellner!$1:$1,PROSPER_Wellner!$73:$73,""),
IF($C27="Travis Harvey",_xlfn.XLOOKUP($B27,PROSPER_Harvey!$1:$1,PROSPER_Harvey!$73:$73,""),"")))))))="","",
IF($C27="Christopher Lobo",_xlfn.XLOOKUP($B27,PROSPER_Lobo!$1:$1,PROSPER_Lobo!$73:$73,""),
IF($C27="Naren Baliga",_xlfn.XLOOKUP($B27,PROSPER_Baliga!$1:$1,PROSPER_Baliga!$73:$73,""),
IF($C27="Thorsten Huhn",_xlfn.XLOOKUP($B27,PROSPER_Huhn!$1:$1,PROSPER_Huhn!$73:$73,""),
IF($C27="Nick Hull",_xlfn.XLOOKUP($B27,PROSPER_Hull!$1:$1,PROSPER_Hull!$73:$73,""),
IF($C27="Monika Kotwani",_xlfn.XLOOKUP($B27,PROSPER_Kotwani!$1:$1,PROSPER_Kotwani!$73:$73,""),
IF($C27="Jonathan Wellner",_xlfn.XLOOKUP($B27,PROSPER_Wellner!$1:$1,PROSPER_Wellner!$73:$73,""),
IF($C27="Travis Harvey",_xlfn.XLOOKUP($B27,PROSPER_Harvey!$1:$1,PROSPER_Harvey!$73:$73,""),""))))))))="","No Comment",IF(IF($C27="Christopher Lobo",_xlfn.XLOOKUP($B27,PROSPER_Lobo!$1:$1,PROSPER_Lobo!$73:$73,""),
IF($C27="Naren Baliga",_xlfn.XLOOKUP($B27,PROSPER_Baliga!$1:$1,PROSPER_Baliga!$73:$73,""),
IF($C27="Thorsten Huhn",_xlfn.XLOOKUP($B27,PROSPER_Huhn!$1:$1,PROSPER_Huhn!$73:$73,""),
IF($C27="Nick Hull",_xlfn.XLOOKUP($B27,PROSPER_Hull!$1:$1,PROSPER_Hull!$73:$73,""),
IF($C27="Monika Kotwani",_xlfn.XLOOKUP($B27,PROSPER_Kotwani!$1:$1,PROSPER_Kotwani!$73:$73,""),
IF($C27="Jonathan Wellner",_xlfn.XLOOKUP($B27,PROSPER_Wellner!$1:$1,PROSPER_Wellner!$73:$73,""),
IF($C27="Travis Harvey",_xlfn.XLOOKUP($B27,PROSPER_Harvey!$1:$1,PROSPER_Harvey!$73:$73,""),"")))))))="","",
IF($C27="Christopher Lobo",_xlfn.XLOOKUP($B27,PROSPER_Lobo!$1:$1,PROSPER_Lobo!$73:$73,""),
IF($C27="Naren Baliga",_xlfn.XLOOKUP($B27,PROSPER_Baliga!$1:$1,PROSPER_Baliga!$73:$73,""),
IF($C27="Thorsten Huhn",_xlfn.XLOOKUP($B27,PROSPER_Huhn!$1:$1,PROSPER_Huhn!$73:$73,""),
IF($C27="Nick Hull",_xlfn.XLOOKUP($B27,PROSPER_Hull!$1:$1,PROSPER_Hull!$73:$73,""),
IF($C27="Monika Kotwani",_xlfn.XLOOKUP($B27,PROSPER_Kotwani!$1:$1,PROSPER_Kotwani!$73:$73,""),
IF($C27="Jonathan Wellner",_xlfn.XLOOKUP($B27,PROSPER_Wellner!$1:$1,PROSPER_Wellner!$73:$73,""),
IF($C27="Travis Harvey",_xlfn.XLOOKUP($B27,PROSPER_Harvey!$1:$1,PROSPER_Harvey!$73:$73,""),"")))))))))</f>
        <v>No Comment</v>
      </c>
      <c r="JR27" s="141" t="str">
        <f t="shared" si="347"/>
        <v>N/A</v>
      </c>
      <c r="JS27" s="135" t="str">
        <f>_xlfn.XLOOKUP(B27,PROSPERInitial_Query!$E:$E,PROSPERInitial_Query!$AS:$AS,"",,-1)</f>
        <v/>
      </c>
      <c r="JT27" s="136" t="str">
        <f t="shared" si="348"/>
        <v>Juan Castruita7 - ResponsibilityCulture Champion</v>
      </c>
      <c r="JU27" s="136" t="str">
        <f>_xlfn.XLOOKUP(JT27,PROSPERDelta_Query!BK:BK,PROSPERDelta_Query!BG:BG,"",,-1)</f>
        <v/>
      </c>
      <c r="JV27" s="137" t="str">
        <f t="shared" si="349"/>
        <v>N/A</v>
      </c>
      <c r="JW27" s="137" t="str">
        <f>IF(IF(IF($C27="Christopher Lobo",_xlfn.XLOOKUP($B27,PROSPER_Lobo!$1:$1,PROSPER_Lobo!$74:$74,""),
IF($C27="Naren Baliga",_xlfn.XLOOKUP($B27,PROSPER_Baliga!$1:$1,PROSPER_Baliga!$74:$74,""),
IF($C27="Thorsten Huhn",_xlfn.XLOOKUP($B27,PROSPER_Huhn!$1:$1,PROSPER_Huhn!$74:$74,""),
IF($C27="Nick Hull",_xlfn.XLOOKUP($B27,PROSPER_Hull!$1:$1,PROSPER_Hull!$74:$74,""),
IF($C27="Monika Kotwani",_xlfn.XLOOKUP($B27,PROSPER_Kotwani!$1:$1,PROSPER_Kotwani!$74:$74,""),
IF($C27="Jonathan Wellner",_xlfn.XLOOKUP($B27,PROSPER_Wellner!$1:$1,PROSPER_Wellner!$74:$74,""),
IF($C27="Travis Harvey",_xlfn.XLOOKUP($B27,PROSPER_Harvey!$1:$1,PROSPER_Harvey!$74:$74,""),"")))))))="","",
IF($C27="Christopher Lobo",_xlfn.XLOOKUP($B27,PROSPER_Lobo!$1:$1,PROSPER_Lobo!$74:$74,""),
IF($C27="Naren Baliga",_xlfn.XLOOKUP($B27,PROSPER_Baliga!$1:$1,PROSPER_Baliga!$74:$74,""),
IF($C27="Thorsten Huhn",_xlfn.XLOOKUP($B27,PROSPER_Huhn!$1:$1,PROSPER_Huhn!$74:$74,""),
IF($C27="Nick Hull",_xlfn.XLOOKUP($B27,PROSPER_Hull!$1:$1,PROSPER_Hull!$74:$74,""),
IF($C27="Monika Kotwani",_xlfn.XLOOKUP($B27,PROSPER_Kotwani!$1:$1,PROSPER_Kotwani!$74:$74,""),
IF($C27="Jonathan Wellner",_xlfn.XLOOKUP($B27,PROSPER_Wellner!$1:$1,PROSPER_Wellner!$74:$74,""),
IF($C27="Travis Harvey",_xlfn.XLOOKUP($B27,PROSPER_Harvey!$1:$1,PROSPER_Harvey!$74:$74,""),""))))))))="","No Score",IF(IF($C27="Christopher Lobo",_xlfn.XLOOKUP($B27,PROSPER_Lobo!$1:$1,PROSPER_Lobo!$74:$74,""),
IF($C27="Naren Baliga",_xlfn.XLOOKUP($B27,PROSPER_Baliga!$1:$1,PROSPER_Baliga!$74:$74,""),
IF($C27="Thorsten Huhn",_xlfn.XLOOKUP($B27,PROSPER_Huhn!$1:$1,PROSPER_Huhn!$74:$74,""),
IF($C27="Nick Hull",_xlfn.XLOOKUP($B27,PROSPER_Hull!$1:$1,PROSPER_Hull!$74:$74,""),
IF($C27="Monika Kotwani",_xlfn.XLOOKUP($B27,PROSPER_Kotwani!$1:$1,PROSPER_Kotwani!$74:$74,""),
IF($C27="Jonathan Wellner",_xlfn.XLOOKUP($B27,PROSPER_Wellner!$1:$1,PROSPER_Wellner!$74:$74,""),
IF($C27="Travis Harvey",_xlfn.XLOOKUP($B27,PROSPER_Harvey!$1:$1,PROSPER_Harvey!$74:$74,""),"")))))))="","",
IF($C27="Christopher Lobo",_xlfn.XLOOKUP($B27,PROSPER_Lobo!$1:$1,PROSPER_Lobo!$74:$74,""),
IF($C27="Naren Baliga",_xlfn.XLOOKUP($B27,PROSPER_Baliga!$1:$1,PROSPER_Baliga!$74:$74,""),
IF($C27="Thorsten Huhn",_xlfn.XLOOKUP($B27,PROSPER_Huhn!$1:$1,PROSPER_Huhn!$74:$74,""),
IF($C27="Nick Hull",_xlfn.XLOOKUP($B27,PROSPER_Hull!$1:$1,PROSPER_Hull!$74:$74,""),
IF($C27="Monika Kotwani",_xlfn.XLOOKUP($B27,PROSPER_Kotwani!$1:$1,PROSPER_Kotwani!$74:$74,""),
IF($C27="Jonathan Wellner",_xlfn.XLOOKUP($B27,PROSPER_Wellner!$1:$1,PROSPER_Wellner!$74:$74,""),
IF($C27="Travis Harvey",_xlfn.XLOOKUP($B27,PROSPER_Harvey!$1:$1,PROSPER_Harvey!$74:$74,""),"")))))))))</f>
        <v>No Score</v>
      </c>
      <c r="JX27" s="138" t="str">
        <f>IF(IF(IF($C27="Christopher Lobo",_xlfn.XLOOKUP($B27,PROSPER_Lobo!$1:$1,PROSPER_Lobo!$75:$75,""),
IF($C27="Naren Baliga",_xlfn.XLOOKUP($B27,PROSPER_Baliga!$1:$1,PROSPER_Baliga!$75:$75,""),
IF($C27="Thorsten Huhn",_xlfn.XLOOKUP($B27,PROSPER_Huhn!$1:$1,PROSPER_Huhn!$75:$75,""),
IF($C27="Nick Hull",_xlfn.XLOOKUP($B27,PROSPER_Hull!$1:$1,PROSPER_Hull!$75:$75,""),
IF($C27="Monika Kotwani",_xlfn.XLOOKUP($B27,PROSPER_Kotwani!$1:$1,PROSPER_Kotwani!$75:$75,""),
IF($C27="Jonathan Wellner",_xlfn.XLOOKUP($B27,PROSPER_Wellner!$1:$1,PROSPER_Wellner!$75:$75,""),
IF($C27="Travis Harvey",_xlfn.XLOOKUP($B27,PROSPER_Harvey!$1:$1,PROSPER_Harvey!$75:$75,""),"")))))))="","",
IF($C27="Christopher Lobo",_xlfn.XLOOKUP($B27,PROSPER_Lobo!$1:$1,PROSPER_Lobo!$75:$75,""),
IF($C27="Naren Baliga",_xlfn.XLOOKUP($B27,PROSPER_Baliga!$1:$1,PROSPER_Baliga!$75:$75,""),
IF($C27="Thorsten Huhn",_xlfn.XLOOKUP($B27,PROSPER_Huhn!$1:$1,PROSPER_Huhn!$75:$75,""),
IF($C27="Nick Hull",_xlfn.XLOOKUP($B27,PROSPER_Hull!$1:$1,PROSPER_Hull!$75:$75,""),
IF($C27="Monika Kotwani",_xlfn.XLOOKUP($B27,PROSPER_Kotwani!$1:$1,PROSPER_Kotwani!$75:$75,""),
IF($C27="Jonathan Wellner",_xlfn.XLOOKUP($B27,PROSPER_Wellner!$1:$1,PROSPER_Wellner!$75:$75,""),
IF($C27="Travis Harvey",_xlfn.XLOOKUP($B27,PROSPER_Harvey!$1:$1,PROSPER_Harvey!$75:$75,""),""))))))))="","No Comment",IF(IF($C27="Christopher Lobo",_xlfn.XLOOKUP($B27,PROSPER_Lobo!$1:$1,PROSPER_Lobo!$75:$75,""),
IF($C27="Naren Baliga",_xlfn.XLOOKUP($B27,PROSPER_Baliga!$1:$1,PROSPER_Baliga!$75:$75,""),
IF($C27="Thorsten Huhn",_xlfn.XLOOKUP($B27,PROSPER_Huhn!$1:$1,PROSPER_Huhn!$75:$75,""),
IF($C27="Nick Hull",_xlfn.XLOOKUP($B27,PROSPER_Hull!$1:$1,PROSPER_Hull!$75:$75,""),
IF($C27="Monika Kotwani",_xlfn.XLOOKUP($B27,PROSPER_Kotwani!$1:$1,PROSPER_Kotwani!$75:$75,""),
IF($C27="Jonathan Wellner",_xlfn.XLOOKUP($B27,PROSPER_Wellner!$1:$1,PROSPER_Wellner!$75:$75,""),
IF($C27="Travis Harvey",_xlfn.XLOOKUP($B27,PROSPER_Harvey!$1:$1,PROSPER_Harvey!$75:$75,""),"")))))))="","",
IF($C27="Christopher Lobo",_xlfn.XLOOKUP($B27,PROSPER_Lobo!$1:$1,PROSPER_Lobo!$75:$75,""),
IF($C27="Naren Baliga",_xlfn.XLOOKUP($B27,PROSPER_Baliga!$1:$1,PROSPER_Baliga!$75:$75,""),
IF($C27="Thorsten Huhn",_xlfn.XLOOKUP($B27,PROSPER_Huhn!$1:$1,PROSPER_Huhn!$75:$75,""),
IF($C27="Nick Hull",_xlfn.XLOOKUP($B27,PROSPER_Hull!$1:$1,PROSPER_Hull!$75:$75,""),
IF($C27="Monika Kotwani",_xlfn.XLOOKUP($B27,PROSPER_Kotwani!$1:$1,PROSPER_Kotwani!$75:$75,""),
IF($C27="Jonathan Wellner",_xlfn.XLOOKUP($B27,PROSPER_Wellner!$1:$1,PROSPER_Wellner!$75:$75,""),
IF($C27="Travis Harvey",_xlfn.XLOOKUP($B27,PROSPER_Harvey!$1:$1,PROSPER_Harvey!$75:$75,""),"")))))))))</f>
        <v>No Comment</v>
      </c>
      <c r="JY27" s="141" t="str">
        <f t="shared" si="350"/>
        <v>N/A</v>
      </c>
      <c r="JZ27" s="135" t="str">
        <f>_xlfn.XLOOKUP(B27,PROSPERInitial_Query!$E:$E,PROSPERInitial_Query!$AT:$AT,"",,-1)</f>
        <v/>
      </c>
      <c r="KA27" s="136" t="str">
        <f t="shared" si="351"/>
        <v>Juan Castruita7 - ResponsibilityPeople Management</v>
      </c>
      <c r="KB27" s="136" t="str">
        <f>_xlfn.XLOOKUP(KA27,PROSPERDelta_Query!BK:BK,PROSPERDelta_Query!BH:BH,"",,-1)</f>
        <v/>
      </c>
      <c r="KC27" s="137" t="str">
        <f t="shared" si="352"/>
        <v>N/A</v>
      </c>
      <c r="KD27" s="137" t="str">
        <f>IF(IF(IF($C27="Christopher Lobo",_xlfn.XLOOKUP($B27,PROSPER_Lobo!$1:$1,PROSPER_Lobo!$76:$76,""),
IF($C27="Naren Baliga",_xlfn.XLOOKUP($B27,PROSPER_Baliga!$1:$1,PROSPER_Baliga!$76:$76,""),
IF($C27="Thorsten Huhn",_xlfn.XLOOKUP($B27,PROSPER_Huhn!$1:$1,PROSPER_Huhn!$76:$76,""),
IF($C27="Nick Hull",_xlfn.XLOOKUP($B27,PROSPER_Hull!$1:$1,PROSPER_Hull!$76:$76,""),
IF($C27="Monika Kotwani",_xlfn.XLOOKUP($B27,PROSPER_Kotwani!$1:$1,PROSPER_Kotwani!$76:$76,""),
IF($C27="Jonathan Wellner",_xlfn.XLOOKUP($B27,PROSPER_Wellner!$1:$1,PROSPER_Wellner!$76:$76,""),
IF($C27="Travis Harvey",_xlfn.XLOOKUP($B27,PROSPER_Harvey!$1:$1,PROSPER_Harvey!$76:$76,""),"")))))))="","",
IF($C27="Christopher Lobo",_xlfn.XLOOKUP($B27,PROSPER_Lobo!$1:$1,PROSPER_Lobo!$76:$76,""),
IF($C27="Naren Baliga",_xlfn.XLOOKUP($B27,PROSPER_Baliga!$1:$1,PROSPER_Baliga!$76:$76,""),
IF($C27="Thorsten Huhn",_xlfn.XLOOKUP($B27,PROSPER_Huhn!$1:$1,PROSPER_Huhn!$76:$76,""),
IF($C27="Nick Hull",_xlfn.XLOOKUP($B27,PROSPER_Hull!$1:$1,PROSPER_Hull!$76:$76,""),
IF($C27="Monika Kotwani",_xlfn.XLOOKUP($B27,PROSPER_Kotwani!$1:$1,PROSPER_Kotwani!$76:$76,""),
IF($C27="Jonathan Wellner",_xlfn.XLOOKUP($B27,PROSPER_Wellner!$1:$1,PROSPER_Wellner!$76:$76,""),
IF($C27="Travis Harvey",_xlfn.XLOOKUP($B27,PROSPER_Harvey!$1:$1,PROSPER_Harvey!$76:$76,""),""))))))))="","No Score",IF(IF($C27="Christopher Lobo",_xlfn.XLOOKUP($B27,PROSPER_Lobo!$1:$1,PROSPER_Lobo!$76:$76,""),
IF($C27="Naren Baliga",_xlfn.XLOOKUP($B27,PROSPER_Baliga!$1:$1,PROSPER_Baliga!$76:$76,""),
IF($C27="Thorsten Huhn",_xlfn.XLOOKUP($B27,PROSPER_Huhn!$1:$1,PROSPER_Huhn!$76:$76,""),
IF($C27="Nick Hull",_xlfn.XLOOKUP($B27,PROSPER_Hull!$1:$1,PROSPER_Hull!$76:$76,""),
IF($C27="Monika Kotwani",_xlfn.XLOOKUP($B27,PROSPER_Kotwani!$1:$1,PROSPER_Kotwani!$76:$76,""),
IF($C27="Jonathan Wellner",_xlfn.XLOOKUP($B27,PROSPER_Wellner!$1:$1,PROSPER_Wellner!$76:$76,""),
IF($C27="Travis Harvey",_xlfn.XLOOKUP($B27,PROSPER_Harvey!$1:$1,PROSPER_Harvey!$76:$76,""),"")))))))="","",
IF($C27="Christopher Lobo",_xlfn.XLOOKUP($B27,PROSPER_Lobo!$1:$1,PROSPER_Lobo!$76:$76,""),
IF($C27="Naren Baliga",_xlfn.XLOOKUP($B27,PROSPER_Baliga!$1:$1,PROSPER_Baliga!$76:$76,""),
IF($C27="Thorsten Huhn",_xlfn.XLOOKUP($B27,PROSPER_Huhn!$1:$1,PROSPER_Huhn!$76:$76,""),
IF($C27="Nick Hull",_xlfn.XLOOKUP($B27,PROSPER_Hull!$1:$1,PROSPER_Hull!$76:$76,""),
IF($C27="Monika Kotwani",_xlfn.XLOOKUP($B27,PROSPER_Kotwani!$1:$1,PROSPER_Kotwani!$76:$76,""),
IF($C27="Jonathan Wellner",_xlfn.XLOOKUP($B27,PROSPER_Wellner!$1:$1,PROSPER_Wellner!$76:$76,""),
IF($C27="Travis Harvey",_xlfn.XLOOKUP($B27,PROSPER_Harvey!$1:$1,PROSPER_Harvey!$76:$76,""),"")))))))))</f>
        <v>No Score</v>
      </c>
      <c r="KE27" s="138" t="str">
        <f>IF(IF(IF($C27="Christopher Lobo",_xlfn.XLOOKUP($B27,PROSPER_Lobo!$1:$1,PROSPER_Lobo!$77:$77,""),
IF($C27="Naren Baliga",_xlfn.XLOOKUP($B27,PROSPER_Baliga!$1:$1,PROSPER_Baliga!$77:$77,""),
IF($C27="Thorsten Huhn",_xlfn.XLOOKUP($B27,PROSPER_Huhn!$1:$1,PROSPER_Huhn!$77:$77,""),
IF($C27="Nick Hull",_xlfn.XLOOKUP($B27,PROSPER_Hull!$1:$1,PROSPER_Hull!$77:$77,""),
IF($C27="Monika Kotwani",_xlfn.XLOOKUP($B27,PROSPER_Kotwani!$1:$1,PROSPER_Kotwani!$77:$77,""),
IF($C27="Jonathan Wellner",_xlfn.XLOOKUP($B27,PROSPER_Wellner!$1:$1,PROSPER_Wellner!$77:$77,""),
IF($C27="Travis Harvey",_xlfn.XLOOKUP($B27,PROSPER_Harvey!$1:$1,PROSPER_Harvey!$77:$77,""),"")))))))="","",
IF($C27="Christopher Lobo",_xlfn.XLOOKUP($B27,PROSPER_Lobo!$1:$1,PROSPER_Lobo!$77:$77,""),
IF($C27="Naren Baliga",_xlfn.XLOOKUP($B27,PROSPER_Baliga!$1:$1,PROSPER_Baliga!$77:$77,""),
IF($C27="Thorsten Huhn",_xlfn.XLOOKUP($B27,PROSPER_Huhn!$1:$1,PROSPER_Huhn!$77:$77,""),
IF($C27="Nick Hull",_xlfn.XLOOKUP($B27,PROSPER_Hull!$1:$1,PROSPER_Hull!$77:$77,""),
IF($C27="Monika Kotwani",_xlfn.XLOOKUP($B27,PROSPER_Kotwani!$1:$1,PROSPER_Kotwani!$77:$77,""),
IF($C27="Jonathan Wellner",_xlfn.XLOOKUP($B27,PROSPER_Wellner!$1:$1,PROSPER_Wellner!$77:$77,""),
IF($C27="Travis Harvey",_xlfn.XLOOKUP($B27,PROSPER_Harvey!$1:$1,PROSPER_Harvey!$77:$77,""),""))))))))="","No Comment",IF(IF($C27="Christopher Lobo",_xlfn.XLOOKUP($B27,PROSPER_Lobo!$1:$1,PROSPER_Lobo!$77:$77,""),
IF($C27="Naren Baliga",_xlfn.XLOOKUP($B27,PROSPER_Baliga!$1:$1,PROSPER_Baliga!$77:$77,""),
IF($C27="Thorsten Huhn",_xlfn.XLOOKUP($B27,PROSPER_Huhn!$1:$1,PROSPER_Huhn!$77:$77,""),
IF($C27="Nick Hull",_xlfn.XLOOKUP($B27,PROSPER_Hull!$1:$1,PROSPER_Hull!$77:$77,""),
IF($C27="Monika Kotwani",_xlfn.XLOOKUP($B27,PROSPER_Kotwani!$1:$1,PROSPER_Kotwani!$77:$77,""),
IF($C27="Jonathan Wellner",_xlfn.XLOOKUP($B27,PROSPER_Wellner!$1:$1,PROSPER_Wellner!$77:$77,""),
IF($C27="Travis Harvey",_xlfn.XLOOKUP($B27,PROSPER_Harvey!$1:$1,PROSPER_Harvey!$77:$77,""),"")))))))="","",
IF($C27="Christopher Lobo",_xlfn.XLOOKUP($B27,PROSPER_Lobo!$1:$1,PROSPER_Lobo!$77:$77,""),
IF($C27="Naren Baliga",_xlfn.XLOOKUP($B27,PROSPER_Baliga!$1:$1,PROSPER_Baliga!$77:$77,""),
IF($C27="Thorsten Huhn",_xlfn.XLOOKUP($B27,PROSPER_Huhn!$1:$1,PROSPER_Huhn!$77:$77,""),
IF($C27="Nick Hull",_xlfn.XLOOKUP($B27,PROSPER_Hull!$1:$1,PROSPER_Hull!$77:$77,""),
IF($C27="Monika Kotwani",_xlfn.XLOOKUP($B27,PROSPER_Kotwani!$1:$1,PROSPER_Kotwani!$77:$77,""),
IF($C27="Jonathan Wellner",_xlfn.XLOOKUP($B27,PROSPER_Wellner!$1:$1,PROSPER_Wellner!$77:$77,""),
IF($C27="Travis Harvey",_xlfn.XLOOKUP($B27,PROSPER_Harvey!$1:$1,PROSPER_Harvey!$77:$77,""),"")))))))))</f>
        <v>No Comment</v>
      </c>
      <c r="KF27" s="141" t="str">
        <f t="shared" si="353"/>
        <v>N/A</v>
      </c>
      <c r="KG27" s="135" t="str">
        <f>_xlfn.XLOOKUP(B27,PROSPERInitial_Query!$E:$E,PROSPERInitial_Query!$AU:$AU,"",,-1)</f>
        <v/>
      </c>
      <c r="KH27" s="136" t="str">
        <f t="shared" si="354"/>
        <v>Juan Castruita7 - ResponsibilitySelf Sufficiency</v>
      </c>
      <c r="KI27" s="136" t="str">
        <f>_xlfn.XLOOKUP(KH27,PROSPERDelta_Query!BK:BK,PROSPERDelta_Query!BI:BI,"",,-1)</f>
        <v/>
      </c>
      <c r="KJ27" s="137" t="str">
        <f t="shared" si="355"/>
        <v>N/A</v>
      </c>
      <c r="KK27" s="137" t="str">
        <f>IF(IF(IF($C27="Christopher Lobo",_xlfn.XLOOKUP($B27,PROSPER_Lobo!$1:$1,PROSPER_Lobo!$78:$78,""),
IF($C27="Naren Baliga",_xlfn.XLOOKUP($B27,PROSPER_Baliga!$1:$1,PROSPER_Baliga!$78:$78,""),
IF($C27="Thorsten Huhn",_xlfn.XLOOKUP($B27,PROSPER_Huhn!$1:$1,PROSPER_Huhn!$78:$78,""),
IF($C27="Nick Hull",_xlfn.XLOOKUP($B27,PROSPER_Hull!$1:$1,PROSPER_Hull!$78:$78,""),
IF($C27="Monika Kotwani",_xlfn.XLOOKUP($B27,PROSPER_Kotwani!$1:$1,PROSPER_Kotwani!$78:$78,""),
IF($C27="Jonathan Wellner",_xlfn.XLOOKUP($B27,PROSPER_Wellner!$1:$1,PROSPER_Wellner!$78:$78,""),
IF($C27="Travis Harvey",_xlfn.XLOOKUP($B27,PROSPER_Harvey!$1:$1,PROSPER_Harvey!$78:$78,""),"")))))))="","",
IF($C27="Christopher Lobo",_xlfn.XLOOKUP($B27,PROSPER_Lobo!$1:$1,PROSPER_Lobo!$78:$78,""),
IF($C27="Naren Baliga",_xlfn.XLOOKUP($B27,PROSPER_Baliga!$1:$1,PROSPER_Baliga!$78:$78,""),
IF($C27="Thorsten Huhn",_xlfn.XLOOKUP($B27,PROSPER_Huhn!$1:$1,PROSPER_Huhn!$78:$78,""),
IF($C27="Nick Hull",_xlfn.XLOOKUP($B27,PROSPER_Hull!$1:$1,PROSPER_Hull!$78:$78,""),
IF($C27="Monika Kotwani",_xlfn.XLOOKUP($B27,PROSPER_Kotwani!$1:$1,PROSPER_Kotwani!$78:$78,""),
IF($C27="Jonathan Wellner",_xlfn.XLOOKUP($B27,PROSPER_Wellner!$1:$1,PROSPER_Wellner!$78:$78,""),
IF($C27="Travis Harvey",_xlfn.XLOOKUP($B27,PROSPER_Harvey!$1:$1,PROSPER_Harvey!$78:$78,""),""))))))))="","No Score",IF(IF($C27="Christopher Lobo",_xlfn.XLOOKUP($B27,PROSPER_Lobo!$1:$1,PROSPER_Lobo!$78:$78,""),
IF($C27="Naren Baliga",_xlfn.XLOOKUP($B27,PROSPER_Baliga!$1:$1,PROSPER_Baliga!$78:$78,""),
IF($C27="Thorsten Huhn",_xlfn.XLOOKUP($B27,PROSPER_Huhn!$1:$1,PROSPER_Huhn!$78:$78,""),
IF($C27="Nick Hull",_xlfn.XLOOKUP($B27,PROSPER_Hull!$1:$1,PROSPER_Hull!$78:$78,""),
IF($C27="Monika Kotwani",_xlfn.XLOOKUP($B27,PROSPER_Kotwani!$1:$1,PROSPER_Kotwani!$78:$78,""),
IF($C27="Jonathan Wellner",_xlfn.XLOOKUP($B27,PROSPER_Wellner!$1:$1,PROSPER_Wellner!$78:$78,""),
IF($C27="Travis Harvey",_xlfn.XLOOKUP($B27,PROSPER_Harvey!$1:$1,PROSPER_Harvey!$78:$78,""),"")))))))="","",
IF($C27="Christopher Lobo",_xlfn.XLOOKUP($B27,PROSPER_Lobo!$1:$1,PROSPER_Lobo!$78:$78,""),
IF($C27="Naren Baliga",_xlfn.XLOOKUP($B27,PROSPER_Baliga!$1:$1,PROSPER_Baliga!$78:$78,""),
IF($C27="Thorsten Huhn",_xlfn.XLOOKUP($B27,PROSPER_Huhn!$1:$1,PROSPER_Huhn!$78:$78,""),
IF($C27="Nick Hull",_xlfn.XLOOKUP($B27,PROSPER_Hull!$1:$1,PROSPER_Hull!$78:$78,""),
IF($C27="Monika Kotwani",_xlfn.XLOOKUP($B27,PROSPER_Kotwani!$1:$1,PROSPER_Kotwani!$78:$78,""),
IF($C27="Jonathan Wellner",_xlfn.XLOOKUP($B27,PROSPER_Wellner!$1:$1,PROSPER_Wellner!$78:$78,""),
IF($C27="Travis Harvey",_xlfn.XLOOKUP($B27,PROSPER_Harvey!$1:$1,PROSPER_Harvey!$78:$78,""),"")))))))))</f>
        <v>No Score</v>
      </c>
      <c r="KL27" s="138" t="str">
        <f>IF(IF(IF($C27="Christopher Lobo",_xlfn.XLOOKUP($B27,PROSPER_Lobo!$1:$1,PROSPER_Lobo!$79:$79,""),
IF($C27="Naren Baliga",_xlfn.XLOOKUP($B27,PROSPER_Baliga!$1:$1,PROSPER_Baliga!$79:$79,""),
IF($C27="Thorsten Huhn",_xlfn.XLOOKUP($B27,PROSPER_Huhn!$1:$1,PROSPER_Huhn!$79:$79,""),
IF($C27="Nick Hull",_xlfn.XLOOKUP($B27,PROSPER_Hull!$1:$1,PROSPER_Hull!$79:$79,""),
IF($C27="Monika Kotwani",_xlfn.XLOOKUP($B27,PROSPER_Kotwani!$1:$1,PROSPER_Kotwani!$79:$79,""),
IF($C27="Jonathan Wellner",_xlfn.XLOOKUP($B27,PROSPER_Wellner!$1:$1,PROSPER_Wellner!$79:$79,""),
IF($C27="Travis Harvey",_xlfn.XLOOKUP($B27,PROSPER_Harvey!$1:$1,PROSPER_Harvey!$79:$79,""),"")))))))="","",
IF($C27="Christopher Lobo",_xlfn.XLOOKUP($B27,PROSPER_Lobo!$1:$1,PROSPER_Lobo!$79:$79,""),
IF($C27="Naren Baliga",_xlfn.XLOOKUP($B27,PROSPER_Baliga!$1:$1,PROSPER_Baliga!$79:$79,""),
IF($C27="Thorsten Huhn",_xlfn.XLOOKUP($B27,PROSPER_Huhn!$1:$1,PROSPER_Huhn!$79:$79,""),
IF($C27="Nick Hull",_xlfn.XLOOKUP($B27,PROSPER_Hull!$1:$1,PROSPER_Hull!$79:$79,""),
IF($C27="Monika Kotwani",_xlfn.XLOOKUP($B27,PROSPER_Kotwani!$1:$1,PROSPER_Kotwani!$79:$79,""),
IF($C27="Jonathan Wellner",_xlfn.XLOOKUP($B27,PROSPER_Wellner!$1:$1,PROSPER_Wellner!$79:$79,""),
IF($C27="Travis Harvey",_xlfn.XLOOKUP($B27,PROSPER_Harvey!$1:$1,PROSPER_Harvey!$79:$79,""),""))))))))="","No Comment",IF(IF($C27="Christopher Lobo",_xlfn.XLOOKUP($B27,PROSPER_Lobo!$1:$1,PROSPER_Lobo!$79:$79,""),
IF($C27="Naren Baliga",_xlfn.XLOOKUP($B27,PROSPER_Baliga!$1:$1,PROSPER_Baliga!$79:$79,""),
IF($C27="Thorsten Huhn",_xlfn.XLOOKUP($B27,PROSPER_Huhn!$1:$1,PROSPER_Huhn!$79:$79,""),
IF($C27="Nick Hull",_xlfn.XLOOKUP($B27,PROSPER_Hull!$1:$1,PROSPER_Hull!$79:$79,""),
IF($C27="Monika Kotwani",_xlfn.XLOOKUP($B27,PROSPER_Kotwani!$1:$1,PROSPER_Kotwani!$79:$79,""),
IF($C27="Jonathan Wellner",_xlfn.XLOOKUP($B27,PROSPER_Wellner!$1:$1,PROSPER_Wellner!$79:$79,""),
IF($C27="Travis Harvey",_xlfn.XLOOKUP($B27,PROSPER_Harvey!$1:$1,PROSPER_Harvey!$79:$79,""),"")))))))="","",
IF($C27="Christopher Lobo",_xlfn.XLOOKUP($B27,PROSPER_Lobo!$1:$1,PROSPER_Lobo!$79:$79,""),
IF($C27="Naren Baliga",_xlfn.XLOOKUP($B27,PROSPER_Baliga!$1:$1,PROSPER_Baliga!$79:$79,""),
IF($C27="Thorsten Huhn",_xlfn.XLOOKUP($B27,PROSPER_Huhn!$1:$1,PROSPER_Huhn!$79:$79,""),
IF($C27="Nick Hull",_xlfn.XLOOKUP($B27,PROSPER_Hull!$1:$1,PROSPER_Hull!$79:$79,""),
IF($C27="Monika Kotwani",_xlfn.XLOOKUP($B27,PROSPER_Kotwani!$1:$1,PROSPER_Kotwani!$79:$79,""),
IF($C27="Jonathan Wellner",_xlfn.XLOOKUP($B27,PROSPER_Wellner!$1:$1,PROSPER_Wellner!$79:$79,""),
IF($C27="Travis Harvey",_xlfn.XLOOKUP($B27,PROSPER_Harvey!$1:$1,PROSPER_Harvey!$79:$79,""),"")))))))))</f>
        <v>No Comment</v>
      </c>
      <c r="KM27" s="141" t="str">
        <f t="shared" si="356"/>
        <v>N/A</v>
      </c>
      <c r="KN27" s="145" t="str">
        <f t="shared" si="357"/>
        <v>N/A</v>
      </c>
      <c r="KO27" s="146" t="str">
        <f t="shared" si="358"/>
        <v>N/A</v>
      </c>
      <c r="KP27" s="194" t="str">
        <f t="shared" si="359"/>
        <v>N/A</v>
      </c>
      <c r="KQ27" s="147">
        <f t="shared" si="360"/>
        <v>2.9861111111111112</v>
      </c>
      <c r="KR27" s="148"/>
      <c r="KS27" s="148"/>
      <c r="KT27" s="148"/>
      <c r="KU27" s="149"/>
    </row>
    <row r="28" spans="2:307" x14ac:dyDescent="0.25">
      <c r="B28" s="118" t="s">
        <v>113</v>
      </c>
      <c r="C28" s="119" t="s">
        <v>489</v>
      </c>
      <c r="D28" s="120" t="str">
        <f>_xlfn.XLOOKUP(B28,PROSPERInitial_Query!E:E,PROSPERInitial_Query!G:G,"",,-1)</f>
        <v/>
      </c>
      <c r="E28" s="121" t="str">
        <f t="shared" si="234"/>
        <v>Karthik Krishnan Arunachalam1 - PortfolioDesign Success</v>
      </c>
      <c r="F28" s="122" t="str">
        <f>_xlfn.XLOOKUP(E28,PROSPERDelta_Query!BK:BK,PROSPERDelta_Query!I:I,"",,-1)</f>
        <v/>
      </c>
      <c r="G28" s="123" t="str">
        <f t="shared" si="235"/>
        <v>N/A</v>
      </c>
      <c r="H28" s="124">
        <f>IF(IF(IF($C28="Christopher Lobo",_xlfn.XLOOKUP($B28,PROSPER_Lobo!$1:$1,PROSPER_Lobo!$2:$2,""),
IF($C28="Naren Baliga",_xlfn.XLOOKUP($B28,PROSPER_Baliga!$1:$1,PROSPER_Baliga!$2:$2,""),
IF($C28="Thorsten Huhn",_xlfn.XLOOKUP($B28,PROSPER_Huhn!$1:$1,PROSPER_Huhn!$2:$2,""),
IF($C28="Nick Hull",_xlfn.XLOOKUP($B28,PROSPER_Hull!$1:$1,PROSPER_Hull!$2:$2,""),
IF($C28="Monika Kotwani",_xlfn.XLOOKUP($B28,PROSPER_Kotwani!$1:$1,PROSPER_Kotwani!$2:$2,""),
IF($C28="Jonathan Wellner",_xlfn.XLOOKUP($B28,PROSPER_Wellner!$1:$1,PROSPER_Wellner!$2:$2,""),
IF($C28="Travis Harvey",_xlfn.XLOOKUP($B28,PROSPER_Harvey!$1:$1,PROSPER_Harvey!$2:$2,""),"")))))))="","",
IF($C28="Christopher Lobo",_xlfn.XLOOKUP($B28,PROSPER_Lobo!$1:$1,PROSPER_Lobo!$2:$2,""),
IF($C28="Naren Baliga",_xlfn.XLOOKUP($B28,PROSPER_Baliga!$1:$1,PROSPER_Baliga!$2:$2,""),
IF($C28="Thorsten Huhn",_xlfn.XLOOKUP($B28,PROSPER_Huhn!$1:$1,PROSPER_Huhn!$2:$2,""),
IF($C28="Nick Hull",_xlfn.XLOOKUP($B28,PROSPER_Hull!$1:$1,PROSPER_Hull!$2:$2,""),
IF($C28="Monika Kotwani",_xlfn.XLOOKUP($B28,PROSPER_Kotwani!$1:$1,PROSPER_Kotwani!$2:$2,""),
IF($C28="Jonathan Wellner",_xlfn.XLOOKUP($B28,PROSPER_Wellner!$1:$1,PROSPER_Wellner!$2:$2,""),
IF($C28="Travis Harvey",_xlfn.XLOOKUP($B28,PROSPER_Harvey!$1:$1,PROSPER_Harvey!$2:$2,""),""))))))))="","No Score",(IF(IF($C28="Christopher Lobo",_xlfn.XLOOKUP($B28,PROSPER_Lobo!$1:$1,PROSPER_Lobo!$2:$2,""),
IF($C28="Naren Baliga",_xlfn.XLOOKUP($B28,PROSPER_Baliga!$1:$1,PROSPER_Baliga!$2:$2,""),
IF($C28="Thorsten Huhn",_xlfn.XLOOKUP($B28,PROSPER_Huhn!$1:$1,PROSPER_Huhn!$2:$2,""),
IF($C28="Nick Hull",_xlfn.XLOOKUP($B28,PROSPER_Hull!$1:$1,PROSPER_Hull!$2:$2,""),
IF($C28="Monika Kotwani",_xlfn.XLOOKUP($B28,PROSPER_Kotwani!$1:$1,PROSPER_Kotwani!$2:$2,""),
IF($C28="Jonathan Wellner",_xlfn.XLOOKUP($B28,PROSPER_Wellner!$1:$1,PROSPER_Wellner!$2:$2,""),
IF($C28="Travis Harvey",_xlfn.XLOOKUP($B28,PROSPER_Harvey!$1:$1,PROSPER_Harvey!$2:$2,""),"")))))))="","",
IF($C28="Christopher Lobo",_xlfn.XLOOKUP($B28,PROSPER_Lobo!$1:$1,PROSPER_Lobo!$2:$2,""),
IF($C28="Naren Baliga",_xlfn.XLOOKUP($B28,PROSPER_Baliga!$1:$1,PROSPER_Baliga!$2:$2,""),
IF($C28="Thorsten Huhn",_xlfn.XLOOKUP($B28,PROSPER_Huhn!$1:$1,PROSPER_Huhn!$2:$2,""),
IF($C28="Nick Hull",_xlfn.XLOOKUP($B28,PROSPER_Hull!$1:$1,PROSPER_Hull!$2:$2,""),
IF($C28="Monika Kotwani",_xlfn.XLOOKUP($B28,PROSPER_Kotwani!$1:$1,PROSPER_Kotwani!$2:$2,""),
IF($C28="Jonathan Wellner",_xlfn.XLOOKUP($B28,PROSPER_Wellner!$1:$1,PROSPER_Wellner!$2:$2,""),
IF($C28="Travis Harvey",_xlfn.XLOOKUP($B28,PROSPER_Harvey!$1:$1,PROSPER_Harvey!$2:$2,""),""))))))))))</f>
        <v>5</v>
      </c>
      <c r="I28" s="125" t="str">
        <f>IF(IF(IF($C28="Christopher Lobo",_xlfn.XLOOKUP($B28,PROSPER_Lobo!$1:$1,PROSPER_Lobo!$3:$3,""),
IF($C28="Naren Baliga",_xlfn.XLOOKUP($B28,PROSPER_Baliga!$1:$1,PROSPER_Baliga!$3:$3,""),
IF($C28="Thorsten Huhn",_xlfn.XLOOKUP($B28,PROSPER_Huhn!$1:$1,PROSPER_Huhn!$3:$3,""),
IF($C28="Nick Hull",_xlfn.XLOOKUP($B28,PROSPER_Hull!$1:$1,PROSPER_Hull!$3:$3,""),
IF($C28="Monika Kotwani",_xlfn.XLOOKUP($B28,PROSPER_Kotwani!$1:$1,PROSPER_Kotwani!$3:$3,""),
IF($C28="Jonathan Wellner",_xlfn.XLOOKUP($B28,PROSPER_Wellner!$1:$1,PROSPER_Wellner!$3:$3,""),
IF($C28="Travis Harvey",_xlfn.XLOOKUP($B28,PROSPER_Harvey!$1:$1,PROSPER_Harvey!$3:$3,""),"")))))))="","",
IF($C28="Christopher Lobo",_xlfn.XLOOKUP($B28,PROSPER_Lobo!$1:$1,PROSPER_Lobo!$3:$3,""),
IF($C28="Naren Baliga",_xlfn.XLOOKUP($B28,PROSPER_Baliga!$1:$1,PROSPER_Baliga!$3:$3,""),
IF($C28="Thorsten Huhn",_xlfn.XLOOKUP($B28,PROSPER_Huhn!$1:$1,PROSPER_Huhn!$3:$3,""),
IF($C28="Nick Hull",_xlfn.XLOOKUP($B28,PROSPER_Hull!$1:$1,PROSPER_Hull!$3:$3,""),
IF($C28="Monika Kotwani",_xlfn.XLOOKUP($B28,PROSPER_Kotwani!$1:$1,PROSPER_Kotwani!$3:$3,""),
IF($C28="Jonathan Wellner",_xlfn.XLOOKUP($B28,PROSPER_Wellner!$1:$1,PROSPER_Wellner!$3:$3,""),
IF($C28="Travis Harvey",_xlfn.XLOOKUP($B28,PROSPER_Harvey!$1:$1,PROSPER_Harvey!$3:$3,""),""))))))))="","No Comment",IF(IF($C28="Christopher Lobo",_xlfn.XLOOKUP($B28,PROSPER_Lobo!$1:$1,PROSPER_Lobo!$3:$3,""),
IF($C28="Naren Baliga",_xlfn.XLOOKUP($B28,PROSPER_Baliga!$1:$1,PROSPER_Baliga!$3:$3,""),
IF($C28="Thorsten Huhn",_xlfn.XLOOKUP($B28,PROSPER_Huhn!$1:$1,PROSPER_Huhn!$3:$3,""),
IF($C28="Nick Hull",_xlfn.XLOOKUP($B28,PROSPER_Hull!$1:$1,PROSPER_Hull!$3:$3,""),
IF($C28="Monika Kotwani",_xlfn.XLOOKUP($B28,PROSPER_Kotwani!$1:$1,PROSPER_Kotwani!$3:$3,""),
IF($C28="Jonathan Wellner",_xlfn.XLOOKUP($B28,PROSPER_Wellner!$1:$1,PROSPER_Wellner!$3:$3,""),
IF($C28="Travis Harvey",_xlfn.XLOOKUP($B28,PROSPER_Harvey!$1:$1,PROSPER_Harvey!$3:$3,""),"")))))))="","",
IF($C28="Christopher Lobo",_xlfn.XLOOKUP($B28,PROSPER_Lobo!$1:$1,PROSPER_Lobo!$3:$3,""),
IF($C28="Naren Baliga",_xlfn.XLOOKUP($B28,PROSPER_Baliga!$1:$1,PROSPER_Baliga!$3:$3,""),
IF($C28="Thorsten Huhn",_xlfn.XLOOKUP($B28,PROSPER_Huhn!$1:$1,PROSPER_Huhn!$3:$3,""),
IF($C28="Nick Hull",_xlfn.XLOOKUP($B28,PROSPER_Hull!$1:$1,PROSPER_Hull!$3:$3,""),
IF($C28="Monika Kotwani",_xlfn.XLOOKUP($B28,PROSPER_Kotwani!$1:$1,PROSPER_Kotwani!$3:$3,""),
IF($C28="Jonathan Wellner",_xlfn.XLOOKUP($B28,PROSPER_Wellner!$1:$1,PROSPER_Wellner!$3:$3,""),
IF($C28="Travis Harvey",_xlfn.XLOOKUP($B28,PROSPER_Harvey!$1:$1,PROSPER_Harvey!$3:$3,""),"")))))))))</f>
        <v>No Comment</v>
      </c>
      <c r="J28" s="124">
        <f>IFERROR(ROUND(_xlfn.XLOOKUP(B28,DesignSuccessChallenge_Query!$E:$E,DesignSuccessChallenge_Query!$F:$F)/4.7,0),"Not Taken")</f>
        <v>5</v>
      </c>
      <c r="K28" s="150">
        <f t="shared" si="236"/>
        <v>5</v>
      </c>
      <c r="L28" s="120" t="str">
        <f>_xlfn.XLOOKUP(B28,PROSPERInitial_Query!$E:$E,PROSPERInitial_Query!$H:$H,"",,-1)</f>
        <v/>
      </c>
      <c r="M28" s="121" t="str">
        <f t="shared" si="237"/>
        <v>Karthik Krishnan Arunachalam1 - PortfolioPremium Engagement</v>
      </c>
      <c r="N28" s="126" t="str">
        <f>_xlfn.XLOOKUP(M28,PROSPERDelta_Query!BK:BK,PROSPERDelta_Query!J:J,"",,-1)</f>
        <v/>
      </c>
      <c r="O28" s="124" t="str">
        <f t="shared" si="238"/>
        <v>N/A</v>
      </c>
      <c r="P28" s="124" t="str">
        <f>IF(IF(IF($C28="Christopher Lobo",_xlfn.XLOOKUP($B28,PROSPER_Lobo!$1:$1,PROSPER_Lobo!$4:$4,""),
IF($C28="Naren Baliga",_xlfn.XLOOKUP($B28,PROSPER_Baliga!$1:$1,PROSPER_Baliga!$4:$4,""),
IF($C28="Thorsten Huhn",_xlfn.XLOOKUP($B28,PROSPER_Huhn!$1:$1,PROSPER_Huhn!$4:$4,""),
IF($C28="Nick Hull",_xlfn.XLOOKUP($B28,PROSPER_Hull!$1:$1,PROSPER_Hull!$4:$4,""),
IF($C28="Monika Kotwani",_xlfn.XLOOKUP($B28,PROSPER_Kotwani!$1:$1,PROSPER_Kotwani!$4:$4,""),
IF($C28="Jonathan Wellner",_xlfn.XLOOKUP($B28,PROSPER_Wellner!$1:$1,PROSPER_Wellner!$4:$4,""),
IF($C28="Travis Harvey",_xlfn.XLOOKUP($B28,PROSPER_Harvey!$1:$1,PROSPER_Harvey!$4:$4,""),"")))))))="","",
IF($C28="Christopher Lobo",_xlfn.XLOOKUP($B28,PROSPER_Lobo!$1:$1,PROSPER_Lobo!$4:$4,""),
IF($C28="Naren Baliga",_xlfn.XLOOKUP($B28,PROSPER_Baliga!$1:$1,PROSPER_Baliga!$4:$4,""),
IF($C28="Thorsten Huhn",_xlfn.XLOOKUP($B28,PROSPER_Huhn!$1:$1,PROSPER_Huhn!$4:$4,""),
IF($C28="Nick Hull",_xlfn.XLOOKUP($B28,PROSPER_Hull!$1:$1,PROSPER_Hull!$4:$4,""),
IF($C28="Monika Kotwani",_xlfn.XLOOKUP($B28,PROSPER_Kotwani!$1:$1,PROSPER_Kotwani!$4:$4,""),
IF($C28="Jonathan Wellner",_xlfn.XLOOKUP($B28,PROSPER_Wellner!$1:$1,PROSPER_Wellner!$4:$4,""),
IF($C28="Travis Harvey",_xlfn.XLOOKUP($B28,PROSPER_Harvey!$1:$1,PROSPER_Harvey!$4:$4,""),""))))))))="","No Score",IF(IF($C28="Christopher Lobo",_xlfn.XLOOKUP($B28,PROSPER_Lobo!$1:$1,PROSPER_Lobo!$4:$4,""),
IF($C28="Naren Baliga",_xlfn.XLOOKUP($B28,PROSPER_Baliga!$1:$1,PROSPER_Baliga!$4:$4,""),
IF($C28="Thorsten Huhn",_xlfn.XLOOKUP($B28,PROSPER_Huhn!$1:$1,PROSPER_Huhn!$4:$4,""),
IF($C28="Nick Hull",_xlfn.XLOOKUP($B28,PROSPER_Hull!$1:$1,PROSPER_Hull!$4:$4,""),
IF($C28="Monika Kotwani",_xlfn.XLOOKUP($B28,PROSPER_Kotwani!$1:$1,PROSPER_Kotwani!$4:$4,""),
IF($C28="Jonathan Wellner",_xlfn.XLOOKUP($B28,PROSPER_Wellner!$1:$1,PROSPER_Wellner!$4:$4,""),
IF($C28="Travis Harvey",_xlfn.XLOOKUP($B28,PROSPER_Harvey!$1:$1,PROSPER_Harvey!$4:$4,""),"")))))))="","",
IF($C28="Christopher Lobo",_xlfn.XLOOKUP($B28,PROSPER_Lobo!$1:$1,PROSPER_Lobo!$4:$4,""),
IF($C28="Naren Baliga",_xlfn.XLOOKUP($B28,PROSPER_Baliga!$1:$1,PROSPER_Baliga!$4:$4,""),
IF($C28="Thorsten Huhn",_xlfn.XLOOKUP($B28,PROSPER_Huhn!$1:$1,PROSPER_Huhn!$4:$4,""),
IF($C28="Nick Hull",_xlfn.XLOOKUP($B28,PROSPER_Hull!$1:$1,PROSPER_Hull!$4:$4,""),
IF($C28="Monika Kotwani",_xlfn.XLOOKUP($B28,PROSPER_Kotwani!$1:$1,PROSPER_Kotwani!$4:$4,""),
IF($C28="Jonathan Wellner",_xlfn.XLOOKUP($B28,PROSPER_Wellner!$1:$1,PROSPER_Wellner!$4:$4,""),
IF($C28="Travis Harvey",_xlfn.XLOOKUP($B28,PROSPER_Harvey!$1:$1,PROSPER_Harvey!$4:$4,""),"")))))))))</f>
        <v>No Score</v>
      </c>
      <c r="Q28" s="125" t="str">
        <f>IF(IF(IF($C28="Christopher Lobo",_xlfn.XLOOKUP($B28,PROSPER_Lobo!$1:$1,PROSPER_Lobo!$5:$5,""),
IF($C28="Naren Baliga",_xlfn.XLOOKUP($B28,PROSPER_Baliga!$1:$1,PROSPER_Baliga!$5:$5,""),
IF($C28="Thorsten Huhn",_xlfn.XLOOKUP($B28,PROSPER_Huhn!$1:$1,PROSPER_Huhn!$5:$5,""),
IF($C28="Nick Hull",_xlfn.XLOOKUP($B28,PROSPER_Hull!$1:$1,PROSPER_Hull!$5:$5,""),
IF($C28="Monika Kotwani",_xlfn.XLOOKUP($B28,PROSPER_Kotwani!$1:$1,PROSPER_Kotwani!$5:$5,""),
IF($C28="Jonathan Wellner",_xlfn.XLOOKUP($B28,PROSPER_Wellner!$1:$1,PROSPER_Wellner!$5:$5,""),
IF($C28="Travis Harvey",_xlfn.XLOOKUP($B28,PROSPER_Harvey!$1:$1,PROSPER_Harvey!$5:$5,""),"")))))))="","",
IF($C28="Christopher Lobo",_xlfn.XLOOKUP($B28,PROSPER_Lobo!$1:$1,PROSPER_Lobo!$5:$5,""),
IF($C28="Naren Baliga",_xlfn.XLOOKUP($B28,PROSPER_Baliga!$1:$1,PROSPER_Baliga!$5:$5,""),
IF($C28="Thorsten Huhn",_xlfn.XLOOKUP($B28,PROSPER_Huhn!$1:$1,PROSPER_Huhn!$5:$5,""),
IF($C28="Nick Hull",_xlfn.XLOOKUP($B28,PROSPER_Hull!$1:$1,PROSPER_Hull!$5:$5,""),
IF($C28="Monika Kotwani",_xlfn.XLOOKUP($B28,PROSPER_Kotwani!$1:$1,PROSPER_Kotwani!$5:$5,""),
IF($C28="Jonathan Wellner",_xlfn.XLOOKUP($B28,PROSPER_Wellner!$1:$1,PROSPER_Wellner!$5:$5,""),
IF($C28="Travis Harvey",_xlfn.XLOOKUP($B28,PROSPER_Harvey!$1:$1,PROSPER_Harvey!$5:$5,""),""))))))))="","No Comment",IF(IF($C28="Christopher Lobo",_xlfn.XLOOKUP($B28,PROSPER_Lobo!$1:$1,PROSPER_Lobo!$5:$5,""),
IF($C28="Naren Baliga",_xlfn.XLOOKUP($B28,PROSPER_Baliga!$1:$1,PROSPER_Baliga!$5:$5,""),
IF($C28="Thorsten Huhn",_xlfn.XLOOKUP($B28,PROSPER_Huhn!$1:$1,PROSPER_Huhn!$5:$5,""),
IF($C28="Nick Hull",_xlfn.XLOOKUP($B28,PROSPER_Hull!$1:$1,PROSPER_Hull!$5:$5,""),
IF($C28="Monika Kotwani",_xlfn.XLOOKUP($B28,PROSPER_Kotwani!$1:$1,PROSPER_Kotwani!$5:$5,""),
IF($C28="Jonathan Wellner",_xlfn.XLOOKUP($B28,PROSPER_Wellner!$1:$1,PROSPER_Wellner!$5:$5,""),
IF($C28="Travis Harvey",_xlfn.XLOOKUP($B28,PROSPER_Harvey!$1:$1,PROSPER_Harvey!$5:$5,""),"")))))))="","",
IF($C28="Christopher Lobo",_xlfn.XLOOKUP($B28,PROSPER_Lobo!$1:$1,PROSPER_Lobo!$5:$5,""),
IF($C28="Naren Baliga",_xlfn.XLOOKUP($B28,PROSPER_Baliga!$1:$1,PROSPER_Baliga!$5:$5,""),
IF($C28="Thorsten Huhn",_xlfn.XLOOKUP($B28,PROSPER_Huhn!$1:$1,PROSPER_Huhn!$5:$5,""),
IF($C28="Nick Hull",_xlfn.XLOOKUP($B28,PROSPER_Hull!$1:$1,PROSPER_Hull!$5:$5,""),
IF($C28="Monika Kotwani",_xlfn.XLOOKUP($B28,PROSPER_Kotwani!$1:$1,PROSPER_Kotwani!$5:$5,""),
IF($C28="Jonathan Wellner",_xlfn.XLOOKUP($B28,PROSPER_Wellner!$1:$1,PROSPER_Wellner!$5:$5,""),
IF($C28="Travis Harvey",_xlfn.XLOOKUP($B28,PROSPER_Harvey!$1:$1,PROSPER_Harvey!$5:$5,""),"")))))))))</f>
        <v>No Comment</v>
      </c>
      <c r="R28" s="124" t="s">
        <v>89</v>
      </c>
      <c r="S28" s="150" t="str">
        <f t="shared" si="239"/>
        <v>N/A</v>
      </c>
      <c r="T28" s="120" t="str">
        <f>_xlfn.XLOOKUP(B28,PROSPERInitial_Query!$E:$E,PROSPERInitial_Query!$I:$I,"",,-1)</f>
        <v/>
      </c>
      <c r="U28" s="121" t="str">
        <f t="shared" si="240"/>
        <v>Karthik Krishnan Arunachalam1 - PortfolioCloud Application Services</v>
      </c>
      <c r="V28" s="126" t="str">
        <f>_xlfn.XLOOKUP(U28,PROSPERDelta_Query!BK:BK,PROSPERDelta_Query!K:K,"",,-1)</f>
        <v/>
      </c>
      <c r="W28" s="124" t="str">
        <f t="shared" si="241"/>
        <v>N/A</v>
      </c>
      <c r="X28" s="124" t="str">
        <f>IF(IF(IF($C28="Christopher Lobo",_xlfn.XLOOKUP($B28,PROSPER_Lobo!$1:$1,PROSPER_Lobo!$6:$6,""),
IF($C28="Naren Baliga",_xlfn.XLOOKUP($B28,PROSPER_Baliga!$1:$1,PROSPER_Baliga!$6:$6,""),
IF($C28="Thorsten Huhn",_xlfn.XLOOKUP($B28,PROSPER_Huhn!$1:$1,PROSPER_Huhn!$6:$6,""),
IF($C28="Nick Hull",_xlfn.XLOOKUP($B28,PROSPER_Hull!$1:$1,PROSPER_Hull!$6:$6,""),
IF($C28="Monika Kotwani",_xlfn.XLOOKUP($B28,PROSPER_Kotwani!$1:$1,PROSPER_Kotwani!$6:$6,""),
IF($C28="Jonathan Wellner",_xlfn.XLOOKUP($B28,PROSPER_Wellner!$1:$1,PROSPER_Wellner!$6:$6,""),
IF($C28="Travis Harvey",_xlfn.XLOOKUP($B28,PROSPER_Harvey!$1:$1,PROSPER_Harvey!$6:$6,""),"")))))))="","",
IF($C28="Christopher Lobo",_xlfn.XLOOKUP($B28,PROSPER_Lobo!$1:$1,PROSPER_Lobo!$6:$6,""),
IF($C28="Naren Baliga",_xlfn.XLOOKUP($B28,PROSPER_Baliga!$1:$1,PROSPER_Baliga!$6:$6,""),
IF($C28="Thorsten Huhn",_xlfn.XLOOKUP($B28,PROSPER_Huhn!$1:$1,PROSPER_Huhn!$6:$6,""),
IF($C28="Nick Hull",_xlfn.XLOOKUP($B28,PROSPER_Hull!$1:$1,PROSPER_Hull!$6:$6,""),
IF($C28="Monika Kotwani",_xlfn.XLOOKUP($B28,PROSPER_Kotwani!$1:$1,PROSPER_Kotwani!$6:$6,""),
IF($C28="Jonathan Wellner",_xlfn.XLOOKUP($B28,PROSPER_Wellner!$1:$1,PROSPER_Wellner!$6:$6,""),
IF($C28="Travis Harvey",_xlfn.XLOOKUP($B28,PROSPER_Harvey!$1:$1,PROSPER_Harvey!$6:$6,""),""))))))))="","No Score",IF(IF($C28="Christopher Lobo",_xlfn.XLOOKUP($B28,PROSPER_Lobo!$1:$1,PROSPER_Lobo!$6:$6,""),
IF($C28="Naren Baliga",_xlfn.XLOOKUP($B28,PROSPER_Baliga!$1:$1,PROSPER_Baliga!$6:$6,""),
IF($C28="Thorsten Huhn",_xlfn.XLOOKUP($B28,PROSPER_Huhn!$1:$1,PROSPER_Huhn!$6:$6,""),
IF($C28="Nick Hull",_xlfn.XLOOKUP($B28,PROSPER_Hull!$1:$1,PROSPER_Hull!$6:$6,""),
IF($C28="Monika Kotwani",_xlfn.XLOOKUP($B28,PROSPER_Kotwani!$1:$1,PROSPER_Kotwani!$6:$6,""),
IF($C28="Jonathan Wellner",_xlfn.XLOOKUP($B28,PROSPER_Wellner!$1:$1,PROSPER_Wellner!$6:$6,""),
IF($C28="Travis Harvey",_xlfn.XLOOKUP($B28,PROSPER_Harvey!$1:$1,PROSPER_Harvey!$6:$6,""),"")))))))="","",
IF($C28="Christopher Lobo",_xlfn.XLOOKUP($B28,PROSPER_Lobo!$1:$1,PROSPER_Lobo!$6:$6,""),
IF($C28="Naren Baliga",_xlfn.XLOOKUP($B28,PROSPER_Baliga!$1:$1,PROSPER_Baliga!$6:$6,""),
IF($C28="Thorsten Huhn",_xlfn.XLOOKUP($B28,PROSPER_Huhn!$1:$1,PROSPER_Huhn!$6:$6,""),
IF($C28="Nick Hull",_xlfn.XLOOKUP($B28,PROSPER_Hull!$1:$1,PROSPER_Hull!$6:$6,""),
IF($C28="Monika Kotwani",_xlfn.XLOOKUP($B28,PROSPER_Kotwani!$1:$1,PROSPER_Kotwani!$6:$6,""),
IF($C28="Jonathan Wellner",_xlfn.XLOOKUP($B28,PROSPER_Wellner!$1:$1,PROSPER_Wellner!$6:$6,""),
IF($C28="Travis Harvey",_xlfn.XLOOKUP($B28,PROSPER_Harvey!$1:$1,PROSPER_Harvey!$6:$6,""),"")))))))))</f>
        <v>No Score</v>
      </c>
      <c r="Y28" s="125" t="str">
        <f>IF(IF(IF($C28="Christopher Lobo",_xlfn.XLOOKUP($B28,PROSPER_Lobo!$1:$1,PROSPER_Lobo!$7:$7,""),
IF($C28="Naren Baliga",_xlfn.XLOOKUP($B28,PROSPER_Baliga!$1:$1,PROSPER_Baliga!$7:$7,""),
IF($C28="Thorsten Huhn",_xlfn.XLOOKUP($B28,PROSPER_Huhn!$1:$1,PROSPER_Huhn!$7:$7,""),
IF($C28="Nick Hull",_xlfn.XLOOKUP($B28,PROSPER_Hull!$1:$1,PROSPER_Hull!$7:$7,""),
IF($C28="Monika Kotwani",_xlfn.XLOOKUP($B28,PROSPER_Kotwani!$1:$1,PROSPER_Kotwani!$7:$7,""),
IF($C28="Jonathan Wellner",_xlfn.XLOOKUP($B28,PROSPER_Wellner!$1:$1,PROSPER_Wellner!$7:$7,""),
IF($C28="Travis Harvey",_xlfn.XLOOKUP($B28,PROSPER_Harvey!$1:$1,PROSPER_Harvey!$7:$7,""),"")))))))="","",
IF($C28="Christopher Lobo",_xlfn.XLOOKUP($B28,PROSPER_Lobo!$1:$1,PROSPER_Lobo!$7:$7,""),
IF($C28="Naren Baliga",_xlfn.XLOOKUP($B28,PROSPER_Baliga!$1:$1,PROSPER_Baliga!$7:$7,""),
IF($C28="Thorsten Huhn",_xlfn.XLOOKUP($B28,PROSPER_Huhn!$1:$1,PROSPER_Huhn!$7:$7,""),
IF($C28="Nick Hull",_xlfn.XLOOKUP($B28,PROSPER_Hull!$1:$1,PROSPER_Hull!$7:$7,""),
IF($C28="Monika Kotwani",_xlfn.XLOOKUP($B28,PROSPER_Kotwani!$1:$1,PROSPER_Kotwani!$7:$7,""),
IF($C28="Jonathan Wellner",_xlfn.XLOOKUP($B28,PROSPER_Wellner!$1:$1,PROSPER_Wellner!$7:$7,""),
IF($C28="Travis Harvey",_xlfn.XLOOKUP($B28,PROSPER_Harvey!$1:$1,PROSPER_Harvey!$7:$7,""),""))))))))="","No Comment",IF(IF($C28="Christopher Lobo",_xlfn.XLOOKUP($B28,PROSPER_Lobo!$1:$1,PROSPER_Lobo!$7:$7,""),
IF($C28="Naren Baliga",_xlfn.XLOOKUP($B28,PROSPER_Baliga!$1:$1,PROSPER_Baliga!$7:$7,""),
IF($C28="Thorsten Huhn",_xlfn.XLOOKUP($B28,PROSPER_Huhn!$1:$1,PROSPER_Huhn!$7:$7,""),
IF($C28="Nick Hull",_xlfn.XLOOKUP($B28,PROSPER_Hull!$1:$1,PROSPER_Hull!$7:$7,""),
IF($C28="Monika Kotwani",_xlfn.XLOOKUP($B28,PROSPER_Kotwani!$1:$1,PROSPER_Kotwani!$7:$7,""),
IF($C28="Jonathan Wellner",_xlfn.XLOOKUP($B28,PROSPER_Wellner!$1:$1,PROSPER_Wellner!$7:$7,""),
IF($C28="Travis Harvey",_xlfn.XLOOKUP($B28,PROSPER_Harvey!$1:$1,PROSPER_Harvey!$7:$7,""),"")))))))="","",
IF($C28="Christopher Lobo",_xlfn.XLOOKUP($B28,PROSPER_Lobo!$1:$1,PROSPER_Lobo!$7:$7,""),
IF($C28="Naren Baliga",_xlfn.XLOOKUP($B28,PROSPER_Baliga!$1:$1,PROSPER_Baliga!$7:$7,""),
IF($C28="Thorsten Huhn",_xlfn.XLOOKUP($B28,PROSPER_Huhn!$1:$1,PROSPER_Huhn!$7:$7,""),
IF($C28="Nick Hull",_xlfn.XLOOKUP($B28,PROSPER_Hull!$1:$1,PROSPER_Hull!$7:$7,""),
IF($C28="Monika Kotwani",_xlfn.XLOOKUP($B28,PROSPER_Kotwani!$1:$1,PROSPER_Kotwani!$7:$7,""),
IF($C28="Jonathan Wellner",_xlfn.XLOOKUP($B28,PROSPER_Wellner!$1:$1,PROSPER_Wellner!$7:$7,""),
IF($C28="Travis Harvey",_xlfn.XLOOKUP($B28,PROSPER_Harvey!$1:$1,PROSPER_Harvey!$7:$7,""),"")))))))))</f>
        <v>No Comment</v>
      </c>
      <c r="Z28" s="124" t="s">
        <v>89</v>
      </c>
      <c r="AA28" s="150" t="str">
        <f t="shared" si="242"/>
        <v>N/A</v>
      </c>
      <c r="AB28" s="120" t="str">
        <f>_xlfn.XLOOKUP(B28,PROSPERInitial_Query!$E:$E,PROSPERInitial_Query!$J:$J,"",,-1)</f>
        <v/>
      </c>
      <c r="AC28" s="121" t="str">
        <f t="shared" si="243"/>
        <v>Karthik Krishnan Arunachalam1 - PortfolioPreferred Success</v>
      </c>
      <c r="AD28" s="126" t="str">
        <f>_xlfn.XLOOKUP(AC28,PROSPERDelta_Query!BK:BK,PROSPERDelta_Query!L:L,"",,-1)</f>
        <v/>
      </c>
      <c r="AE28" s="124" t="str">
        <f t="shared" si="244"/>
        <v>N/A</v>
      </c>
      <c r="AF28" s="124" t="str">
        <f>IF(IF(IF($C28="Christopher Lobo",_xlfn.XLOOKUP($B28,PROSPER_Lobo!$1:$1,PROSPER_Lobo!$8:$8,""),
IF($C28="Naren Baliga",_xlfn.XLOOKUP($B28,PROSPER_Baliga!$1:$1,PROSPER_Baliga!$8:$8,""),
IF($C28="Thorsten Huhn",_xlfn.XLOOKUP($B28,PROSPER_Huhn!$1:$1,PROSPER_Huhn!$8:$8,""),
IF($C28="Nick Hull",_xlfn.XLOOKUP($B28,PROSPER_Hull!$1:$1,PROSPER_Hull!$8:$8,""),
IF($C28="Monika Kotwani",_xlfn.XLOOKUP($B28,PROSPER_Kotwani!$1:$1,PROSPER_Kotwani!$8:$8,""),
IF($C28="Jonathan Wellner",_xlfn.XLOOKUP($B28,PROSPER_Wellner!$1:$1,PROSPER_Wellner!$8:$8,""),
IF($C28="Travis Harvey",_xlfn.XLOOKUP($B28,PROSPER_Harvey!$1:$1,PROSPER_Harvey!$8:$8,""),"")))))))="","",
IF($C28="Christopher Lobo",_xlfn.XLOOKUP($B28,PROSPER_Lobo!$1:$1,PROSPER_Lobo!$8:$8,""),
IF($C28="Naren Baliga",_xlfn.XLOOKUP($B28,PROSPER_Baliga!$1:$1,PROSPER_Baliga!$8:$8,""),
IF($C28="Thorsten Huhn",_xlfn.XLOOKUP($B28,PROSPER_Huhn!$1:$1,PROSPER_Huhn!$8:$8,""),
IF($C28="Nick Hull",_xlfn.XLOOKUP($B28,PROSPER_Hull!$1:$1,PROSPER_Hull!$8:$8,""),
IF($C28="Monika Kotwani",_xlfn.XLOOKUP($B28,PROSPER_Kotwani!$1:$1,PROSPER_Kotwani!$8:$8,""),
IF($C28="Jonathan Wellner",_xlfn.XLOOKUP($B28,PROSPER_Wellner!$1:$1,PROSPER_Wellner!$8:$8,""),
IF($C28="Travis Harvey",_xlfn.XLOOKUP($B28,PROSPER_Harvey!$1:$1,PROSPER_Harvey!$8:$8,""),""))))))))="","No Score",IF(IF($C28="Christopher Lobo",_xlfn.XLOOKUP($B28,PROSPER_Lobo!$1:$1,PROSPER_Lobo!$8:$8,""),
IF($C28="Naren Baliga",_xlfn.XLOOKUP($B28,PROSPER_Baliga!$1:$1,PROSPER_Baliga!$8:$8,""),
IF($C28="Thorsten Huhn",_xlfn.XLOOKUP($B28,PROSPER_Huhn!$1:$1,PROSPER_Huhn!$8:$8,""),
IF($C28="Nick Hull",_xlfn.XLOOKUP($B28,PROSPER_Hull!$1:$1,PROSPER_Hull!$8:$8,""),
IF($C28="Monika Kotwani",_xlfn.XLOOKUP($B28,PROSPER_Kotwani!$1:$1,PROSPER_Kotwani!$8:$8,""),
IF($C28="Jonathan Wellner",_xlfn.XLOOKUP($B28,PROSPER_Wellner!$1:$1,PROSPER_Wellner!$8:$8,""),
IF($C28="Travis Harvey",_xlfn.XLOOKUP($B28,PROSPER_Harvey!$1:$1,PROSPER_Harvey!$8:$8,""),"")))))))="","",
IF($C28="Christopher Lobo",_xlfn.XLOOKUP($B28,PROSPER_Lobo!$1:$1,PROSPER_Lobo!$8:$8,""),
IF($C28="Naren Baliga",_xlfn.XLOOKUP($B28,PROSPER_Baliga!$1:$1,PROSPER_Baliga!$8:$8,""),
IF($C28="Thorsten Huhn",_xlfn.XLOOKUP($B28,PROSPER_Huhn!$1:$1,PROSPER_Huhn!$8:$8,""),
IF($C28="Nick Hull",_xlfn.XLOOKUP($B28,PROSPER_Hull!$1:$1,PROSPER_Hull!$8:$8,""),
IF($C28="Monika Kotwani",_xlfn.XLOOKUP($B28,PROSPER_Kotwani!$1:$1,PROSPER_Kotwani!$8:$8,""),
IF($C28="Jonathan Wellner",_xlfn.XLOOKUP($B28,PROSPER_Wellner!$1:$1,PROSPER_Wellner!$8:$8,""),
IF($C28="Travis Harvey",_xlfn.XLOOKUP($B28,PROSPER_Harvey!$1:$1,PROSPER_Harvey!$8:$8,""),"")))))))))</f>
        <v>No Score</v>
      </c>
      <c r="AG28" s="125" t="str">
        <f>IF(IF(IF($C28="Christopher Lobo",_xlfn.XLOOKUP($B28,PROSPER_Lobo!$1:$1,PROSPER_Lobo!$9:$9,""),
IF($C28="Naren Baliga",_xlfn.XLOOKUP($B28,PROSPER_Baliga!$1:$1,PROSPER_Baliga!$9:$9,""),
IF($C28="Thorsten Huhn",_xlfn.XLOOKUP($B28,PROSPER_Huhn!$1:$1,PROSPER_Huhn!$9:$9,""),
IF($C28="Nick Hull",_xlfn.XLOOKUP($B28,PROSPER_Hull!$1:$1,PROSPER_Hull!$9:$9,""),
IF($C28="Monika Kotwani",_xlfn.XLOOKUP($B28,PROSPER_Kotwani!$1:$1,PROSPER_Kotwani!$9:$9,""),
IF($C28="Jonathan Wellner",_xlfn.XLOOKUP($B28,PROSPER_Wellner!$1:$1,PROSPER_Wellner!$9:$9,""),
IF($C28="Travis Harvey",_xlfn.XLOOKUP($B28,PROSPER_Harvey!$1:$1,PROSPER_Harvey!$9:$9,""),"")))))))="","",
IF($C28="Christopher Lobo",_xlfn.XLOOKUP($B28,PROSPER_Lobo!$1:$1,PROSPER_Lobo!$9:$9,""),
IF($C28="Naren Baliga",_xlfn.XLOOKUP($B28,PROSPER_Baliga!$1:$1,PROSPER_Baliga!$9:$9,""),
IF($C28="Thorsten Huhn",_xlfn.XLOOKUP($B28,PROSPER_Huhn!$1:$1,PROSPER_Huhn!$9:$9,""),
IF($C28="Nick Hull",_xlfn.XLOOKUP($B28,PROSPER_Hull!$1:$1,PROSPER_Hull!$9:$9,""),
IF($C28="Monika Kotwani",_xlfn.XLOOKUP($B28,PROSPER_Kotwani!$1:$1,PROSPER_Kotwani!$9:$9,""),
IF($C28="Jonathan Wellner",_xlfn.XLOOKUP($B28,PROSPER_Wellner!$1:$1,PROSPER_Wellner!$9:$9,""),
IF($C28="Travis Harvey",_xlfn.XLOOKUP($B28,PROSPER_Harvey!$1:$1,PROSPER_Harvey!$9:$9,""),""))))))))="","No Comment",IF(IF($C28="Christopher Lobo",_xlfn.XLOOKUP($B28,PROSPER_Lobo!$1:$1,PROSPER_Lobo!$9:$9,""),
IF($C28="Naren Baliga",_xlfn.XLOOKUP($B28,PROSPER_Baliga!$1:$1,PROSPER_Baliga!$9:$9,""),
IF($C28="Thorsten Huhn",_xlfn.XLOOKUP($B28,PROSPER_Huhn!$1:$1,PROSPER_Huhn!$9:$9,""),
IF($C28="Nick Hull",_xlfn.XLOOKUP($B28,PROSPER_Hull!$1:$1,PROSPER_Hull!$9:$9,""),
IF($C28="Monika Kotwani",_xlfn.XLOOKUP($B28,PROSPER_Kotwani!$1:$1,PROSPER_Kotwani!$9:$9,""),
IF($C28="Jonathan Wellner",_xlfn.XLOOKUP($B28,PROSPER_Wellner!$1:$1,PROSPER_Wellner!$9:$9,""),
IF($C28="Travis Harvey",_xlfn.XLOOKUP($B28,PROSPER_Harvey!$1:$1,PROSPER_Harvey!$9:$9,""),"")))))))="","",
IF($C28="Christopher Lobo",_xlfn.XLOOKUP($B28,PROSPER_Lobo!$1:$1,PROSPER_Lobo!$9:$9,""),
IF($C28="Naren Baliga",_xlfn.XLOOKUP($B28,PROSPER_Baliga!$1:$1,PROSPER_Baliga!$9:$9,""),
IF($C28="Thorsten Huhn",_xlfn.XLOOKUP($B28,PROSPER_Huhn!$1:$1,PROSPER_Huhn!$9:$9,""),
IF($C28="Nick Hull",_xlfn.XLOOKUP($B28,PROSPER_Hull!$1:$1,PROSPER_Hull!$9:$9,""),
IF($C28="Monika Kotwani",_xlfn.XLOOKUP($B28,PROSPER_Kotwani!$1:$1,PROSPER_Kotwani!$9:$9,""),
IF($C28="Jonathan Wellner",_xlfn.XLOOKUP($B28,PROSPER_Wellner!$1:$1,PROSPER_Wellner!$9:$9,""),
IF($C28="Travis Harvey",_xlfn.XLOOKUP($B28,PROSPER_Harvey!$1:$1,PROSPER_Harvey!$9:$9,""),"")))))))))</f>
        <v>No Comment</v>
      </c>
      <c r="AH28" s="124" t="s">
        <v>89</v>
      </c>
      <c r="AI28" s="150" t="str">
        <f t="shared" si="245"/>
        <v>N/A</v>
      </c>
      <c r="AJ28" s="120" t="str">
        <f>_xlfn.XLOOKUP(B28,PROSPERInitial_Query!$E:$E,PROSPERInitial_Query!$K:$K,"",,-1)</f>
        <v/>
      </c>
      <c r="AK28" s="121" t="str">
        <f t="shared" si="246"/>
        <v>Karthik Krishnan Arunachalam1 - PortfolioBrownfield</v>
      </c>
      <c r="AL28" s="126" t="str">
        <f>_xlfn.XLOOKUP(AK28,PROSPERDelta_Query!BK:BK,PROSPERDelta_Query!M:M,"",,-1)</f>
        <v/>
      </c>
      <c r="AM28" s="124" t="str">
        <f t="shared" si="247"/>
        <v>N/A</v>
      </c>
      <c r="AN28" s="124" t="str">
        <f>IF(IF(IF($C28="Christopher Lobo",_xlfn.XLOOKUP($B28,PROSPER_Lobo!$1:$1,PROSPER_Lobo!$10:$10,""),
IF($C28="Naren Baliga",_xlfn.XLOOKUP($B28,PROSPER_Baliga!$1:$1,PROSPER_Baliga!$10:$10,""),
IF($C28="Thorsten Huhn",_xlfn.XLOOKUP($B28,PROSPER_Huhn!$1:$1,PROSPER_Huhn!$10:$10,""),
IF($C28="Nick Hull",_xlfn.XLOOKUP($B28,PROSPER_Hull!$1:$1,PROSPER_Hull!$10:$10,""),
IF($C28="Monika Kotwani",_xlfn.XLOOKUP($B28,PROSPER_Kotwani!$1:$1,PROSPER_Kotwani!$10:$10,""),
IF($C28="Jonathan Wellner",_xlfn.XLOOKUP($B28,PROSPER_Wellner!$1:$1,PROSPER_Wellner!$10:$10,""),
IF($C28="Travis Harvey",_xlfn.XLOOKUP($B28,PROSPER_Harvey!$1:$1,PROSPER_Harvey!$10:$10,""),"")))))))="","",
IF($C28="Christopher Lobo",_xlfn.XLOOKUP($B28,PROSPER_Lobo!$1:$1,PROSPER_Lobo!$10:$10,""),
IF($C28="Naren Baliga",_xlfn.XLOOKUP($B28,PROSPER_Baliga!$1:$1,PROSPER_Baliga!$10:$10,""),
IF($C28="Thorsten Huhn",_xlfn.XLOOKUP($B28,PROSPER_Huhn!$1:$1,PROSPER_Huhn!$10:$10,""),
IF($C28="Nick Hull",_xlfn.XLOOKUP($B28,PROSPER_Hull!$1:$1,PROSPER_Hull!$10:$10,""),
IF($C28="Monika Kotwani",_xlfn.XLOOKUP($B28,PROSPER_Kotwani!$1:$1,PROSPER_Kotwani!$10:$10,""),
IF($C28="Jonathan Wellner",_xlfn.XLOOKUP($B28,PROSPER_Wellner!$1:$1,PROSPER_Wellner!$10:$10,""),
IF($C28="Travis Harvey",_xlfn.XLOOKUP($B28,PROSPER_Harvey!$1:$1,PROSPER_Harvey!$10:$10,""),""))))))))="","No Score",IF(IF($C28="Christopher Lobo",_xlfn.XLOOKUP($B28,PROSPER_Lobo!$1:$1,PROSPER_Lobo!$10:$10,""),
IF($C28="Naren Baliga",_xlfn.XLOOKUP($B28,PROSPER_Baliga!$1:$1,PROSPER_Baliga!$10:$10,""),
IF($C28="Thorsten Huhn",_xlfn.XLOOKUP($B28,PROSPER_Huhn!$1:$1,PROSPER_Huhn!$10:$10,""),
IF($C28="Nick Hull",_xlfn.XLOOKUP($B28,PROSPER_Hull!$1:$1,PROSPER_Hull!$10:$10,""),
IF($C28="Monika Kotwani",_xlfn.XLOOKUP($B28,PROSPER_Kotwani!$1:$1,PROSPER_Kotwani!$10:$10,""),
IF($C28="Jonathan Wellner",_xlfn.XLOOKUP($B28,PROSPER_Wellner!$1:$1,PROSPER_Wellner!$10:$10,""),
IF($C28="Travis Harvey",_xlfn.XLOOKUP($B28,PROSPER_Harvey!$1:$1,PROSPER_Harvey!$10:$10,""),"")))))))="","",
IF($C28="Christopher Lobo",_xlfn.XLOOKUP($B28,PROSPER_Lobo!$1:$1,PROSPER_Lobo!$10:$10,""),
IF($C28="Naren Baliga",_xlfn.XLOOKUP($B28,PROSPER_Baliga!$1:$1,PROSPER_Baliga!$10:$10,""),
IF($C28="Thorsten Huhn",_xlfn.XLOOKUP($B28,PROSPER_Huhn!$1:$1,PROSPER_Huhn!$10:$10,""),
IF($C28="Nick Hull",_xlfn.XLOOKUP($B28,PROSPER_Hull!$1:$1,PROSPER_Hull!$10:$10,""),
IF($C28="Monika Kotwani",_xlfn.XLOOKUP($B28,PROSPER_Kotwani!$1:$1,PROSPER_Kotwani!$10:$10,""),
IF($C28="Jonathan Wellner",_xlfn.XLOOKUP($B28,PROSPER_Wellner!$1:$1,PROSPER_Wellner!$10:$10,""),
IF($C28="Travis Harvey",_xlfn.XLOOKUP($B28,PROSPER_Harvey!$1:$1,PROSPER_Harvey!$10:$10,""),"")))))))))</f>
        <v>No Score</v>
      </c>
      <c r="AO28" s="125" t="str">
        <f>IF(IF(IF($C28="Christopher Lobo",_xlfn.XLOOKUP($B28,PROSPER_Lobo!$1:$1,PROSPER_Lobo!$11:$11,""),
IF($C28="Naren Baliga",_xlfn.XLOOKUP($B28,PROSPER_Baliga!$1:$1,PROSPER_Baliga!$11:$11,""),
IF($C28="Thorsten Huhn",_xlfn.XLOOKUP($B28,PROSPER_Huhn!$1:$1,PROSPER_Huhn!$11:$11,""),
IF($C28="Nick Hull",_xlfn.XLOOKUP($B28,PROSPER_Hull!$1:$1,PROSPER_Hull!$11:$11,""),
IF($C28="Monika Kotwani",_xlfn.XLOOKUP($B28,PROSPER_Kotwani!$1:$1,PROSPER_Kotwani!$11:$11,""),
IF($C28="Jonathan Wellner",_xlfn.XLOOKUP($B28,PROSPER_Wellner!$1:$1,PROSPER_Wellner!$11:$11,""),
IF($C28="Travis Harvey",_xlfn.XLOOKUP($B28,PROSPER_Harvey!$1:$1,PROSPER_Harvey!$11:$11,""),"")))))))="","",
IF($C28="Christopher Lobo",_xlfn.XLOOKUP($B28,PROSPER_Lobo!$1:$1,PROSPER_Lobo!$11:$11,""),
IF($C28="Naren Baliga",_xlfn.XLOOKUP($B28,PROSPER_Baliga!$1:$1,PROSPER_Baliga!$11:$11,""),
IF($C28="Thorsten Huhn",_xlfn.XLOOKUP($B28,PROSPER_Huhn!$1:$1,PROSPER_Huhn!$11:$11,""),
IF($C28="Nick Hull",_xlfn.XLOOKUP($B28,PROSPER_Hull!$1:$1,PROSPER_Hull!$11:$11,""),
IF($C28="Monika Kotwani",_xlfn.XLOOKUP($B28,PROSPER_Kotwani!$1:$1,PROSPER_Kotwani!$11:$11,""),
IF($C28="Jonathan Wellner",_xlfn.XLOOKUP($B28,PROSPER_Wellner!$1:$1,PROSPER_Wellner!$11:$11,""),
IF($C28="Travis Harvey",_xlfn.XLOOKUP($B28,PROSPER_Harvey!$1:$1,PROSPER_Harvey!$11:$11,""),""))))))))="","No Comment",IF(IF($C28="Christopher Lobo",_xlfn.XLOOKUP($B28,PROSPER_Lobo!$1:$1,PROSPER_Lobo!$11:$11,""),
IF($C28="Naren Baliga",_xlfn.XLOOKUP($B28,PROSPER_Baliga!$1:$1,PROSPER_Baliga!$11:$11,""),
IF($C28="Thorsten Huhn",_xlfn.XLOOKUP($B28,PROSPER_Huhn!$1:$1,PROSPER_Huhn!$11:$11,""),
IF($C28="Nick Hull",_xlfn.XLOOKUP($B28,PROSPER_Hull!$1:$1,PROSPER_Hull!$11:$11,""),
IF($C28="Monika Kotwani",_xlfn.XLOOKUP($B28,PROSPER_Kotwani!$1:$1,PROSPER_Kotwani!$11:$11,""),
IF($C28="Jonathan Wellner",_xlfn.XLOOKUP($B28,PROSPER_Wellner!$1:$1,PROSPER_Wellner!$11:$11,""),
IF($C28="Travis Harvey",_xlfn.XLOOKUP($B28,PROSPER_Harvey!$1:$1,PROSPER_Harvey!$11:$11,""),"")))))))="","",
IF($C28="Christopher Lobo",_xlfn.XLOOKUP($B28,PROSPER_Lobo!$1:$1,PROSPER_Lobo!$11:$11,""),
IF($C28="Naren Baliga",_xlfn.XLOOKUP($B28,PROSPER_Baliga!$1:$1,PROSPER_Baliga!$11:$11,""),
IF($C28="Thorsten Huhn",_xlfn.XLOOKUP($B28,PROSPER_Huhn!$1:$1,PROSPER_Huhn!$11:$11,""),
IF($C28="Nick Hull",_xlfn.XLOOKUP($B28,PROSPER_Hull!$1:$1,PROSPER_Hull!$11:$11,""),
IF($C28="Monika Kotwani",_xlfn.XLOOKUP($B28,PROSPER_Kotwani!$1:$1,PROSPER_Kotwani!$11:$11,""),
IF($C28="Jonathan Wellner",_xlfn.XLOOKUP($B28,PROSPER_Wellner!$1:$1,PROSPER_Wellner!$11:$11,""),
IF($C28="Travis Harvey",_xlfn.XLOOKUP($B28,PROSPER_Harvey!$1:$1,PROSPER_Harvey!$11:$11,""),"")))))))))</f>
        <v>No Comment</v>
      </c>
      <c r="AP28" s="124" t="s">
        <v>89</v>
      </c>
      <c r="AQ28" s="150" t="str">
        <f t="shared" si="248"/>
        <v>N/A</v>
      </c>
      <c r="AR28" s="120" t="str">
        <f>_xlfn.XLOOKUP(B28,PROSPERInitial_Query!$E:$E,PROSPERInitial_Query!$L:$L,"",,-1)</f>
        <v/>
      </c>
      <c r="AS28" s="121" t="str">
        <f t="shared" si="249"/>
        <v>Karthik Krishnan Arunachalam1 - PortfolioTraining &amp; Adoption</v>
      </c>
      <c r="AT28" s="126" t="str">
        <f>_xlfn.XLOOKUP(AS28,PROSPERDelta_Query!BK:BK,PROSPERDelta_Query!N:N,"",,-1)</f>
        <v/>
      </c>
      <c r="AU28" s="124" t="str">
        <f t="shared" si="250"/>
        <v>N/A</v>
      </c>
      <c r="AV28" s="124" t="str">
        <f>IF(IF(IF($C28="Christopher Lobo",_xlfn.XLOOKUP($B28,PROSPER_Lobo!$1:$1,PROSPER_Lobo!$12:$12,""),
IF($C28="Naren Baliga",_xlfn.XLOOKUP($B28,PROSPER_Baliga!$1:$1,PROSPER_Baliga!$12:$12,""),
IF($C28="Thorsten Huhn",_xlfn.XLOOKUP($B28,PROSPER_Huhn!$1:$1,PROSPER_Huhn!$12:$12,""),
IF($C28="Nick Hull",_xlfn.XLOOKUP($B28,PROSPER_Hull!$1:$1,PROSPER_Hull!$12:$12,""),
IF($C28="Monika Kotwani",_xlfn.XLOOKUP($B28,PROSPER_Kotwani!$1:$1,PROSPER_Kotwani!$12:$12,""),
IF($C28="Jonathan Wellner",_xlfn.XLOOKUP($B28,PROSPER_Wellner!$1:$1,PROSPER_Wellner!$12:$12,""),
IF($C28="Travis Harvey",_xlfn.XLOOKUP($B28,PROSPER_Harvey!$1:$1,PROSPER_Harvey!$12:$12,""),"")))))))="","",
IF($C28="Christopher Lobo",_xlfn.XLOOKUP($B28,PROSPER_Lobo!$1:$1,PROSPER_Lobo!$12:$12,""),
IF($C28="Naren Baliga",_xlfn.XLOOKUP($B28,PROSPER_Baliga!$1:$1,PROSPER_Baliga!$12:$12,""),
IF($C28="Thorsten Huhn",_xlfn.XLOOKUP($B28,PROSPER_Huhn!$1:$1,PROSPER_Huhn!$12:$12,""),
IF($C28="Nick Hull",_xlfn.XLOOKUP($B28,PROSPER_Hull!$1:$1,PROSPER_Hull!$12:$12,""),
IF($C28="Monika Kotwani",_xlfn.XLOOKUP($B28,PROSPER_Kotwani!$1:$1,PROSPER_Kotwani!$12:$12,""),
IF($C28="Jonathan Wellner",_xlfn.XLOOKUP($B28,PROSPER_Wellner!$1:$1,PROSPER_Wellner!$12:$12,""),
IF($C28="Travis Harvey",_xlfn.XLOOKUP($B28,PROSPER_Harvey!$1:$1,PROSPER_Harvey!$12:$12,""),""))))))))="","No Score",IF(IF($C28="Christopher Lobo",_xlfn.XLOOKUP($B28,PROSPER_Lobo!$1:$1,PROSPER_Lobo!$12:$12,""),
IF($C28="Naren Baliga",_xlfn.XLOOKUP($B28,PROSPER_Baliga!$1:$1,PROSPER_Baliga!$12:$12,""),
IF($C28="Thorsten Huhn",_xlfn.XLOOKUP($B28,PROSPER_Huhn!$1:$1,PROSPER_Huhn!$12:$12,""),
IF($C28="Nick Hull",_xlfn.XLOOKUP($B28,PROSPER_Hull!$1:$1,PROSPER_Hull!$12:$12,""),
IF($C28="Monika Kotwani",_xlfn.XLOOKUP($B28,PROSPER_Kotwani!$1:$1,PROSPER_Kotwani!$12:$12,""),
IF($C28="Jonathan Wellner",_xlfn.XLOOKUP($B28,PROSPER_Wellner!$1:$1,PROSPER_Wellner!$12:$12,""),
IF($C28="Travis Harvey",_xlfn.XLOOKUP($B28,PROSPER_Harvey!$1:$1,PROSPER_Harvey!$12:$12,""),"")))))))="","",
IF($C28="Christopher Lobo",_xlfn.XLOOKUP($B28,PROSPER_Lobo!$1:$1,PROSPER_Lobo!$12:$12,""),
IF($C28="Naren Baliga",_xlfn.XLOOKUP($B28,PROSPER_Baliga!$1:$1,PROSPER_Baliga!$12:$12,""),
IF($C28="Thorsten Huhn",_xlfn.XLOOKUP($B28,PROSPER_Huhn!$1:$1,PROSPER_Huhn!$12:$12,""),
IF($C28="Nick Hull",_xlfn.XLOOKUP($B28,PROSPER_Hull!$1:$1,PROSPER_Hull!$12:$12,""),
IF($C28="Monika Kotwani",_xlfn.XLOOKUP($B28,PROSPER_Kotwani!$1:$1,PROSPER_Kotwani!$12:$12,""),
IF($C28="Jonathan Wellner",_xlfn.XLOOKUP($B28,PROSPER_Wellner!$1:$1,PROSPER_Wellner!$12:$12,""),
IF($C28="Travis Harvey",_xlfn.XLOOKUP($B28,PROSPER_Harvey!$1:$1,PROSPER_Harvey!$12:$12,""),"")))))))))</f>
        <v>No Score</v>
      </c>
      <c r="AW28" s="125" t="str">
        <f>IF(IF(IF($C28="Christopher Lobo",_xlfn.XLOOKUP($B28,PROSPER_Lobo!$1:$1,PROSPER_Lobo!$13:$13,""),
IF($C28="Naren Baliga",_xlfn.XLOOKUP($B28,PROSPER_Baliga!$1:$1,PROSPER_Baliga!$13:$13,""),
IF($C28="Thorsten Huhn",_xlfn.XLOOKUP($B28,PROSPER_Huhn!$1:$1,PROSPER_Huhn!$13:$13,""),
IF($C28="Nick Hull",_xlfn.XLOOKUP($B28,PROSPER_Hull!$1:$1,PROSPER_Hull!$13:$13,""),
IF($C28="Monika Kotwani",_xlfn.XLOOKUP($B28,PROSPER_Kotwani!$1:$1,PROSPER_Kotwani!$13:$13,""),
IF($C28="Jonathan Wellner",_xlfn.XLOOKUP($B28,PROSPER_Wellner!$1:$1,PROSPER_Wellner!$13:$13,""),
IF($C28="Travis Harvey",_xlfn.XLOOKUP($B28,PROSPER_Harvey!$1:$1,PROSPER_Harvey!$13:$13,""),"")))))))="","",
IF($C28="Christopher Lobo",_xlfn.XLOOKUP($B28,PROSPER_Lobo!$1:$1,PROSPER_Lobo!$13:$13,""),
IF($C28="Naren Baliga",_xlfn.XLOOKUP($B28,PROSPER_Baliga!$1:$1,PROSPER_Baliga!$13:$13,""),
IF($C28="Thorsten Huhn",_xlfn.XLOOKUP($B28,PROSPER_Huhn!$1:$1,PROSPER_Huhn!$13:$13,""),
IF($C28="Nick Hull",_xlfn.XLOOKUP($B28,PROSPER_Hull!$1:$1,PROSPER_Hull!$13:$13,""),
IF($C28="Monika Kotwani",_xlfn.XLOOKUP($B28,PROSPER_Kotwani!$1:$1,PROSPER_Kotwani!$13:$13,""),
IF($C28="Jonathan Wellner",_xlfn.XLOOKUP($B28,PROSPER_Wellner!$1:$1,PROSPER_Wellner!$13:$13,""),
IF($C28="Travis Harvey",_xlfn.XLOOKUP($B28,PROSPER_Harvey!$1:$1,PROSPER_Harvey!$13:$13,""),""))))))))="","No Comment",IF(IF($C28="Christopher Lobo",_xlfn.XLOOKUP($B28,PROSPER_Lobo!$1:$1,PROSPER_Lobo!$13:$13,""),
IF($C28="Naren Baliga",_xlfn.XLOOKUP($B28,PROSPER_Baliga!$1:$1,PROSPER_Baliga!$13:$13,""),
IF($C28="Thorsten Huhn",_xlfn.XLOOKUP($B28,PROSPER_Huhn!$1:$1,PROSPER_Huhn!$13:$13,""),
IF($C28="Nick Hull",_xlfn.XLOOKUP($B28,PROSPER_Hull!$1:$1,PROSPER_Hull!$13:$13,""),
IF($C28="Monika Kotwani",_xlfn.XLOOKUP($B28,PROSPER_Kotwani!$1:$1,PROSPER_Kotwani!$13:$13,""),
IF($C28="Jonathan Wellner",_xlfn.XLOOKUP($B28,PROSPER_Wellner!$1:$1,PROSPER_Wellner!$13:$13,""),
IF($C28="Travis Harvey",_xlfn.XLOOKUP($B28,PROSPER_Harvey!$1:$1,PROSPER_Harvey!$13:$13,""),"")))))))="","",
IF($C28="Christopher Lobo",_xlfn.XLOOKUP($B28,PROSPER_Lobo!$1:$1,PROSPER_Lobo!$13:$13,""),
IF($C28="Naren Baliga",_xlfn.XLOOKUP($B28,PROSPER_Baliga!$1:$1,PROSPER_Baliga!$13:$13,""),
IF($C28="Thorsten Huhn",_xlfn.XLOOKUP($B28,PROSPER_Huhn!$1:$1,PROSPER_Huhn!$13:$13,""),
IF($C28="Nick Hull",_xlfn.XLOOKUP($B28,PROSPER_Hull!$1:$1,PROSPER_Hull!$13:$13,""),
IF($C28="Monika Kotwani",_xlfn.XLOOKUP($B28,PROSPER_Kotwani!$1:$1,PROSPER_Kotwani!$13:$13,""),
IF($C28="Jonathan Wellner",_xlfn.XLOOKUP($B28,PROSPER_Wellner!$1:$1,PROSPER_Wellner!$13:$13,""),
IF($C28="Travis Harvey",_xlfn.XLOOKUP($B28,PROSPER_Harvey!$1:$1,PROSPER_Harvey!$13:$13,""),"")))))))))</f>
        <v>No Comment</v>
      </c>
      <c r="AX28" s="124" t="s">
        <v>89</v>
      </c>
      <c r="AY28" s="150" t="str">
        <f t="shared" si="251"/>
        <v>N/A</v>
      </c>
      <c r="AZ28" s="120" t="str">
        <f>_xlfn.XLOOKUP(B28,PROSPERInitial_Query!$E:$E,PROSPERInitial_Query!$M:$M,"",,-1)</f>
        <v/>
      </c>
      <c r="BA28" s="121" t="str">
        <f t="shared" si="252"/>
        <v>Karthik Krishnan Arunachalam1 - PortfolioDMLT</v>
      </c>
      <c r="BB28" s="126" t="str">
        <f>_xlfn.XLOOKUP(BA28,PROSPERDelta_Query!BK:BK,PROSPERDelta_Query!O:O,"",,-1)</f>
        <v/>
      </c>
      <c r="BC28" s="124" t="str">
        <f t="shared" si="253"/>
        <v>N/A</v>
      </c>
      <c r="BD28" s="124" t="str">
        <f>IF(IF(IF($C28="Christopher Lobo",_xlfn.XLOOKUP($B28,PROSPER_Lobo!$1:$1,PROSPER_Lobo!$14:$14,""),
IF($C28="Naren Baliga",_xlfn.XLOOKUP($B28,PROSPER_Baliga!$1:$1,PROSPER_Baliga!$14:$14,""),
IF($C28="Thorsten Huhn",_xlfn.XLOOKUP($B28,PROSPER_Huhn!$1:$1,PROSPER_Huhn!$14:$14,""),
IF($C28="Nick Hull",_xlfn.XLOOKUP($B28,PROSPER_Hull!$1:$1,PROSPER_Hull!$14:$14,""),
IF($C28="Monika Kotwani",_xlfn.XLOOKUP($B28,PROSPER_Kotwani!$1:$1,PROSPER_Kotwani!$14:$14,""),
IF($C28="Jonathan Wellner",_xlfn.XLOOKUP($B28,PROSPER_Wellner!$1:$1,PROSPER_Wellner!$14:$14,""),
IF($C28="Travis Harvey",_xlfn.XLOOKUP($B28,PROSPER_Harvey!$1:$1,PROSPER_Harvey!$14:$14,""),"")))))))="","",
IF($C28="Christopher Lobo",_xlfn.XLOOKUP($B28,PROSPER_Lobo!$1:$1,PROSPER_Lobo!$14:$14,""),
IF($C28="Naren Baliga",_xlfn.XLOOKUP($B28,PROSPER_Baliga!$1:$1,PROSPER_Baliga!$14:$14,""),
IF($C28="Thorsten Huhn",_xlfn.XLOOKUP($B28,PROSPER_Huhn!$1:$1,PROSPER_Huhn!$14:$14,""),
IF($C28="Nick Hull",_xlfn.XLOOKUP($B28,PROSPER_Hull!$1:$1,PROSPER_Hull!$14:$14,""),
IF($C28="Monika Kotwani",_xlfn.XLOOKUP($B28,PROSPER_Kotwani!$1:$1,PROSPER_Kotwani!$14:$14,""),
IF($C28="Jonathan Wellner",_xlfn.XLOOKUP($B28,PROSPER_Wellner!$1:$1,PROSPER_Wellner!$14:$14,""),
IF($C28="Travis Harvey",_xlfn.XLOOKUP($B28,PROSPER_Harvey!$1:$1,PROSPER_Harvey!$14:$14,""),""))))))))="","No Score",IF(IF($C28="Christopher Lobo",_xlfn.XLOOKUP($B28,PROSPER_Lobo!$1:$1,PROSPER_Lobo!$14:$14,""),
IF($C28="Naren Baliga",_xlfn.XLOOKUP($B28,PROSPER_Baliga!$1:$1,PROSPER_Baliga!$14:$14,""),
IF($C28="Thorsten Huhn",_xlfn.XLOOKUP($B28,PROSPER_Huhn!$1:$1,PROSPER_Huhn!$14:$14,""),
IF($C28="Nick Hull",_xlfn.XLOOKUP($B28,PROSPER_Hull!$1:$1,PROSPER_Hull!$14:$14,""),
IF($C28="Monika Kotwani",_xlfn.XLOOKUP($B28,PROSPER_Kotwani!$1:$1,PROSPER_Kotwani!$14:$14,""),
IF($C28="Jonathan Wellner",_xlfn.XLOOKUP($B28,PROSPER_Wellner!$1:$1,PROSPER_Wellner!$14:$14,""),
IF($C28="Travis Harvey",_xlfn.XLOOKUP($B28,PROSPER_Harvey!$1:$1,PROSPER_Harvey!$14:$14,""),"")))))))="","",
IF($C28="Christopher Lobo",_xlfn.XLOOKUP($B28,PROSPER_Lobo!$1:$1,PROSPER_Lobo!$14:$14,""),
IF($C28="Naren Baliga",_xlfn.XLOOKUP($B28,PROSPER_Baliga!$1:$1,PROSPER_Baliga!$14:$14,""),
IF($C28="Thorsten Huhn",_xlfn.XLOOKUP($B28,PROSPER_Huhn!$1:$1,PROSPER_Huhn!$14:$14,""),
IF($C28="Nick Hull",_xlfn.XLOOKUP($B28,PROSPER_Hull!$1:$1,PROSPER_Hull!$14:$14,""),
IF($C28="Monika Kotwani",_xlfn.XLOOKUP($B28,PROSPER_Kotwani!$1:$1,PROSPER_Kotwani!$14:$14,""),
IF($C28="Jonathan Wellner",_xlfn.XLOOKUP($B28,PROSPER_Wellner!$1:$1,PROSPER_Wellner!$14:$14,""),
IF($C28="Travis Harvey",_xlfn.XLOOKUP($B28,PROSPER_Harvey!$1:$1,PROSPER_Harvey!$14:$14,""),"")))))))))</f>
        <v>No Score</v>
      </c>
      <c r="BE28" s="125" t="str">
        <f>IF(IF(IF($C28="Christopher Lobo",_xlfn.XLOOKUP($B28,PROSPER_Lobo!$1:$1,PROSPER_Lobo!$15:$15,""),
IF($C28="Naren Baliga",_xlfn.XLOOKUP($B28,PROSPER_Baliga!$1:$1,PROSPER_Baliga!$15:$15,""),
IF($C28="Thorsten Huhn",_xlfn.XLOOKUP($B28,PROSPER_Huhn!$1:$1,PROSPER_Huhn!$15:$15,""),
IF($C28="Nick Hull",_xlfn.XLOOKUP($B28,PROSPER_Hull!$1:$1,PROSPER_Hull!$15:$15,""),
IF($C28="Monika Kotwani",_xlfn.XLOOKUP($B28,PROSPER_Kotwani!$1:$1,PROSPER_Kotwani!$15:$15,""),
IF($C28="Jonathan Wellner",_xlfn.XLOOKUP($B28,PROSPER_Wellner!$1:$1,PROSPER_Wellner!$15:$15,""),
IF($C28="Travis Harvey",_xlfn.XLOOKUP($B28,PROSPER_Harvey!$1:$1,PROSPER_Harvey!$15:$15,""),"")))))))="","",
IF($C28="Christopher Lobo",_xlfn.XLOOKUP($B28,PROSPER_Lobo!$1:$1,PROSPER_Lobo!$15:$15,""),
IF($C28="Naren Baliga",_xlfn.XLOOKUP($B28,PROSPER_Baliga!$1:$1,PROSPER_Baliga!$15:$15,""),
IF($C28="Thorsten Huhn",_xlfn.XLOOKUP($B28,PROSPER_Huhn!$1:$1,PROSPER_Huhn!$15:$15,""),
IF($C28="Nick Hull",_xlfn.XLOOKUP($B28,PROSPER_Hull!$1:$1,PROSPER_Hull!$15:$15,""),
IF($C28="Monika Kotwani",_xlfn.XLOOKUP($B28,PROSPER_Kotwani!$1:$1,PROSPER_Kotwani!$15:$15,""),
IF($C28="Jonathan Wellner",_xlfn.XLOOKUP($B28,PROSPER_Wellner!$1:$1,PROSPER_Wellner!$15:$15,""),
IF($C28="Travis Harvey",_xlfn.XLOOKUP($B28,PROSPER_Harvey!$1:$1,PROSPER_Harvey!$15:$15,""),""))))))))="","No Comment",IF(IF($C28="Christopher Lobo",_xlfn.XLOOKUP($B28,PROSPER_Lobo!$1:$1,PROSPER_Lobo!$15:$15,""),
IF($C28="Naren Baliga",_xlfn.XLOOKUP($B28,PROSPER_Baliga!$1:$1,PROSPER_Baliga!$15:$15,""),
IF($C28="Thorsten Huhn",_xlfn.XLOOKUP($B28,PROSPER_Huhn!$1:$1,PROSPER_Huhn!$15:$15,""),
IF($C28="Nick Hull",_xlfn.XLOOKUP($B28,PROSPER_Hull!$1:$1,PROSPER_Hull!$15:$15,""),
IF($C28="Monika Kotwani",_xlfn.XLOOKUP($B28,PROSPER_Kotwani!$1:$1,PROSPER_Kotwani!$15:$15,""),
IF($C28="Jonathan Wellner",_xlfn.XLOOKUP($B28,PROSPER_Wellner!$1:$1,PROSPER_Wellner!$15:$15,""),
IF($C28="Travis Harvey",_xlfn.XLOOKUP($B28,PROSPER_Harvey!$1:$1,PROSPER_Harvey!$15:$15,""),"")))))))="","",
IF($C28="Christopher Lobo",_xlfn.XLOOKUP($B28,PROSPER_Lobo!$1:$1,PROSPER_Lobo!$15:$15,""),
IF($C28="Naren Baliga",_xlfn.XLOOKUP($B28,PROSPER_Baliga!$1:$1,PROSPER_Baliga!$15:$15,""),
IF($C28="Thorsten Huhn",_xlfn.XLOOKUP($B28,PROSPER_Huhn!$1:$1,PROSPER_Huhn!$15:$15,""),
IF($C28="Nick Hull",_xlfn.XLOOKUP($B28,PROSPER_Hull!$1:$1,PROSPER_Hull!$15:$15,""),
IF($C28="Monika Kotwani",_xlfn.XLOOKUP($B28,PROSPER_Kotwani!$1:$1,PROSPER_Kotwani!$15:$15,""),
IF($C28="Jonathan Wellner",_xlfn.XLOOKUP($B28,PROSPER_Wellner!$1:$1,PROSPER_Wellner!$15:$15,""),
IF($C28="Travis Harvey",_xlfn.XLOOKUP($B28,PROSPER_Harvey!$1:$1,PROSPER_Harvey!$15:$15,""),"")))))))))</f>
        <v>No Comment</v>
      </c>
      <c r="BF28" s="124" t="s">
        <v>89</v>
      </c>
      <c r="BG28" s="150" t="str">
        <f t="shared" si="254"/>
        <v>N/A</v>
      </c>
      <c r="BH28" s="120" t="str">
        <f>_xlfn.XLOOKUP(B28,PROSPERInitial_Query!$E:$E,PROSPERInitial_Query!$N:$N,"",,-1)</f>
        <v/>
      </c>
      <c r="BI28" s="121" t="str">
        <f t="shared" si="255"/>
        <v>Karthik Krishnan Arunachalam1 - PortfolioRevenue Management</v>
      </c>
      <c r="BJ28" s="126" t="str">
        <f>_xlfn.XLOOKUP(BI28,PROSPERDelta_Query!BK:BK,PROSPERDelta_Query!P:P,"",,-1)</f>
        <v/>
      </c>
      <c r="BK28" s="124" t="str">
        <f t="shared" si="256"/>
        <v>N/A</v>
      </c>
      <c r="BL28" s="124" t="str">
        <f>IF(IF(IF($C28="Christopher Lobo",_xlfn.XLOOKUP($B28,PROSPER_Lobo!$1:$1,PROSPER_Lobo!$16:$16,""),
IF($C28="Naren Baliga",_xlfn.XLOOKUP($B28,PROSPER_Baliga!$1:$1,PROSPER_Baliga!$16:$16,""),
IF($C28="Thorsten Huhn",_xlfn.XLOOKUP($B28,PROSPER_Huhn!$1:$1,PROSPER_Huhn!$16:$16,""),
IF($C28="Nick Hull",_xlfn.XLOOKUP($B28,PROSPER_Hull!$1:$1,PROSPER_Hull!$16:$16,""),
IF($C28="Monika Kotwani",_xlfn.XLOOKUP($B28,PROSPER_Kotwani!$1:$1,PROSPER_Kotwani!$16:$16,""),
IF($C28="Jonathan Wellner",_xlfn.XLOOKUP($B28,PROSPER_Wellner!$1:$1,PROSPER_Wellner!$16:$16,""),
IF($C28="Travis Harvey",_xlfn.XLOOKUP($B28,PROSPER_Harvey!$1:$1,PROSPER_Harvey!$16:$16,""),"")))))))="","",
IF($C28="Christopher Lobo",_xlfn.XLOOKUP($B28,PROSPER_Lobo!$1:$1,PROSPER_Lobo!$16:$16,""),
IF($C28="Naren Baliga",_xlfn.XLOOKUP($B28,PROSPER_Baliga!$1:$1,PROSPER_Baliga!$16:$16,""),
IF($C28="Thorsten Huhn",_xlfn.XLOOKUP($B28,PROSPER_Huhn!$1:$1,PROSPER_Huhn!$16:$16,""),
IF($C28="Nick Hull",_xlfn.XLOOKUP($B28,PROSPER_Hull!$1:$1,PROSPER_Hull!$16:$16,""),
IF($C28="Monika Kotwani",_xlfn.XLOOKUP($B28,PROSPER_Kotwani!$1:$1,PROSPER_Kotwani!$16:$16,""),
IF($C28="Jonathan Wellner",_xlfn.XLOOKUP($B28,PROSPER_Wellner!$1:$1,PROSPER_Wellner!$16:$16,""),
IF($C28="Travis Harvey",_xlfn.XLOOKUP($B28,PROSPER_Harvey!$1:$1,PROSPER_Harvey!$16:$16,""),""))))))))="","No Score",IF(IF($C28="Christopher Lobo",_xlfn.XLOOKUP($B28,PROSPER_Lobo!$1:$1,PROSPER_Lobo!$16:$16,""),
IF($C28="Naren Baliga",_xlfn.XLOOKUP($B28,PROSPER_Baliga!$1:$1,PROSPER_Baliga!$16:$16,""),
IF($C28="Thorsten Huhn",_xlfn.XLOOKUP($B28,PROSPER_Huhn!$1:$1,PROSPER_Huhn!$16:$16,""),
IF($C28="Nick Hull",_xlfn.XLOOKUP($B28,PROSPER_Hull!$1:$1,PROSPER_Hull!$16:$16,""),
IF($C28="Monika Kotwani",_xlfn.XLOOKUP($B28,PROSPER_Kotwani!$1:$1,PROSPER_Kotwani!$16:$16,""),
IF($C28="Jonathan Wellner",_xlfn.XLOOKUP($B28,PROSPER_Wellner!$1:$1,PROSPER_Wellner!$16:$16,""),
IF($C28="Travis Harvey",_xlfn.XLOOKUP($B28,PROSPER_Harvey!$1:$1,PROSPER_Harvey!$16:$16,""),"")))))))="","",
IF($C28="Christopher Lobo",_xlfn.XLOOKUP($B28,PROSPER_Lobo!$1:$1,PROSPER_Lobo!$16:$16,""),
IF($C28="Naren Baliga",_xlfn.XLOOKUP($B28,PROSPER_Baliga!$1:$1,PROSPER_Baliga!$16:$16,""),
IF($C28="Thorsten Huhn",_xlfn.XLOOKUP($B28,PROSPER_Huhn!$1:$1,PROSPER_Huhn!$16:$16,""),
IF($C28="Nick Hull",_xlfn.XLOOKUP($B28,PROSPER_Hull!$1:$1,PROSPER_Hull!$16:$16,""),
IF($C28="Monika Kotwani",_xlfn.XLOOKUP($B28,PROSPER_Kotwani!$1:$1,PROSPER_Kotwani!$16:$16,""),
IF($C28="Jonathan Wellner",_xlfn.XLOOKUP($B28,PROSPER_Wellner!$1:$1,PROSPER_Wellner!$16:$16,""),
IF($C28="Travis Harvey",_xlfn.XLOOKUP($B28,PROSPER_Harvey!$1:$1,PROSPER_Harvey!$16:$16,""),"")))))))))</f>
        <v>No Score</v>
      </c>
      <c r="BM28" s="125" t="str">
        <f>IF(IF(IF($C28="Christopher Lobo",_xlfn.XLOOKUP($B28,PROSPER_Lobo!$1:$1,PROSPER_Lobo!$17:$17,""),
IF($C28="Naren Baliga",_xlfn.XLOOKUP($B28,PROSPER_Baliga!$1:$1,PROSPER_Baliga!$17:$17,""),
IF($C28="Thorsten Huhn",_xlfn.XLOOKUP($B28,PROSPER_Huhn!$1:$1,PROSPER_Huhn!$17:$17,""),
IF($C28="Nick Hull",_xlfn.XLOOKUP($B28,PROSPER_Hull!$1:$1,PROSPER_Hull!$17:$17,""),
IF($C28="Monika Kotwani",_xlfn.XLOOKUP($B28,PROSPER_Kotwani!$1:$1,PROSPER_Kotwani!$17:$17,""),
IF($C28="Jonathan Wellner",_xlfn.XLOOKUP($B28,PROSPER_Wellner!$1:$1,PROSPER_Wellner!$17:$17,""),
IF($C28="Travis Harvey",_xlfn.XLOOKUP($B28,PROSPER_Harvey!$1:$1,PROSPER_Harvey!$17:$17,""),"")))))))="","",
IF($C28="Christopher Lobo",_xlfn.XLOOKUP($B28,PROSPER_Lobo!$1:$1,PROSPER_Lobo!$17:$17,""),
IF($C28="Naren Baliga",_xlfn.XLOOKUP($B28,PROSPER_Baliga!$1:$1,PROSPER_Baliga!$17:$17,""),
IF($C28="Thorsten Huhn",_xlfn.XLOOKUP($B28,PROSPER_Huhn!$1:$1,PROSPER_Huhn!$17:$17,""),
IF($C28="Nick Hull",_xlfn.XLOOKUP($B28,PROSPER_Hull!$1:$1,PROSPER_Hull!$17:$17,""),
IF($C28="Monika Kotwani",_xlfn.XLOOKUP($B28,PROSPER_Kotwani!$1:$1,PROSPER_Kotwani!$17:$17,""),
IF($C28="Jonathan Wellner",_xlfn.XLOOKUP($B28,PROSPER_Wellner!$1:$1,PROSPER_Wellner!$17:$17,""),
IF($C28="Travis Harvey",_xlfn.XLOOKUP($B28,PROSPER_Harvey!$1:$1,PROSPER_Harvey!$17:$17,""),""))))))))="","No Comment",IF(IF($C28="Christopher Lobo",_xlfn.XLOOKUP($B28,PROSPER_Lobo!$1:$1,PROSPER_Lobo!$17:$17,""),
IF($C28="Naren Baliga",_xlfn.XLOOKUP($B28,PROSPER_Baliga!$1:$1,PROSPER_Baliga!$17:$17,""),
IF($C28="Thorsten Huhn",_xlfn.XLOOKUP($B28,PROSPER_Huhn!$1:$1,PROSPER_Huhn!$17:$17,""),
IF($C28="Nick Hull",_xlfn.XLOOKUP($B28,PROSPER_Hull!$1:$1,PROSPER_Hull!$17:$17,""),
IF($C28="Monika Kotwani",_xlfn.XLOOKUP($B28,PROSPER_Kotwani!$1:$1,PROSPER_Kotwani!$17:$17,""),
IF($C28="Jonathan Wellner",_xlfn.XLOOKUP($B28,PROSPER_Wellner!$1:$1,PROSPER_Wellner!$17:$17,""),
IF($C28="Travis Harvey",_xlfn.XLOOKUP($B28,PROSPER_Harvey!$1:$1,PROSPER_Harvey!$17:$17,""),"")))))))="","",
IF($C28="Christopher Lobo",_xlfn.XLOOKUP($B28,PROSPER_Lobo!$1:$1,PROSPER_Lobo!$17:$17,""),
IF($C28="Naren Baliga",_xlfn.XLOOKUP($B28,PROSPER_Baliga!$1:$1,PROSPER_Baliga!$17:$17,""),
IF($C28="Thorsten Huhn",_xlfn.XLOOKUP($B28,PROSPER_Huhn!$1:$1,PROSPER_Huhn!$17:$17,""),
IF($C28="Nick Hull",_xlfn.XLOOKUP($B28,PROSPER_Hull!$1:$1,PROSPER_Hull!$17:$17,""),
IF($C28="Monika Kotwani",_xlfn.XLOOKUP($B28,PROSPER_Kotwani!$1:$1,PROSPER_Kotwani!$17:$17,""),
IF($C28="Jonathan Wellner",_xlfn.XLOOKUP($B28,PROSPER_Wellner!$1:$1,PROSPER_Wellner!$17:$17,""),
IF($C28="Travis Harvey",_xlfn.XLOOKUP($B28,PROSPER_Harvey!$1:$1,PROSPER_Harvey!$17:$17,""),"")))))))))</f>
        <v>No Comment</v>
      </c>
      <c r="BN28" s="124">
        <f>IFERROR(ROUND(_xlfn.XLOOKUP(B28,'RevenueChallenge_Query'!$E:$E,'RevenueChallenge_Query'!$F:$F)/3.2,0),"Not Taken")</f>
        <v>7</v>
      </c>
      <c r="BO28" s="150">
        <f t="shared" si="257"/>
        <v>7</v>
      </c>
      <c r="BP28" s="120" t="str">
        <f>_xlfn.XLOOKUP(B28,PROSPERInitial_Query!$E:$E,PROSPERInitial_Query!$O:$O,"",,-1)</f>
        <v/>
      </c>
      <c r="BQ28" s="121" t="str">
        <f t="shared" si="258"/>
        <v>Karthik Krishnan Arunachalam1 - PortfolioArtificial Intelligence</v>
      </c>
      <c r="BR28" s="126" t="str">
        <f>_xlfn.XLOOKUP(BQ28,PROSPERDelta_Query!BK:BK,PROSPERDelta_Query!Q:Q,"",,-1)</f>
        <v/>
      </c>
      <c r="BS28" s="124" t="str">
        <f t="shared" si="259"/>
        <v>N/A</v>
      </c>
      <c r="BT28" s="124" t="str">
        <f>IF(IF(IF($C28="Christopher Lobo",_xlfn.XLOOKUP($B28,PROSPER_Lobo!$1:$1,PROSPER_Lobo!$18:$18,""),
IF($C28="Naren Baliga",_xlfn.XLOOKUP($B28,PROSPER_Baliga!$1:$1,PROSPER_Baliga!$18:$18,""),
IF($C28="Thorsten Huhn",_xlfn.XLOOKUP($B28,PROSPER_Huhn!$1:$1,PROSPER_Huhn!$18:$18,""),
IF($C28="Nick Hull",_xlfn.XLOOKUP($B28,PROSPER_Hull!$1:$1,PROSPER_Hull!$18:$18,""),
IF($C28="Monika Kotwani",_xlfn.XLOOKUP($B28,PROSPER_Kotwani!$1:$1,PROSPER_Kotwani!$18:$18,""),
IF($C28="Jonathan Wellner",_xlfn.XLOOKUP($B28,PROSPER_Wellner!$1:$1,PROSPER_Wellner!$18:$18,""),
IF($C28="Travis Harvey",_xlfn.XLOOKUP($B28,PROSPER_Harvey!$1:$1,PROSPER_Harvey!$18:$18,""),"")))))))="","",
IF($C28="Christopher Lobo",_xlfn.XLOOKUP($B28,PROSPER_Lobo!$1:$1,PROSPER_Lobo!$18:$18,""),
IF($C28="Naren Baliga",_xlfn.XLOOKUP($B28,PROSPER_Baliga!$1:$1,PROSPER_Baliga!$18:$18,""),
IF($C28="Thorsten Huhn",_xlfn.XLOOKUP($B28,PROSPER_Huhn!$1:$1,PROSPER_Huhn!$18:$18,""),
IF($C28="Nick Hull",_xlfn.XLOOKUP($B28,PROSPER_Hull!$1:$1,PROSPER_Hull!$18:$18,""),
IF($C28="Monika Kotwani",_xlfn.XLOOKUP($B28,PROSPER_Kotwani!$1:$1,PROSPER_Kotwani!$18:$18,""),
IF($C28="Jonathan Wellner",_xlfn.XLOOKUP($B28,PROSPER_Wellner!$1:$1,PROSPER_Wellner!$18:$18,""),
IF($C28="Travis Harvey",_xlfn.XLOOKUP($B28,PROSPER_Harvey!$1:$1,PROSPER_Harvey!$18:$18,""),""))))))))="","No Score",IF(IF($C28="Christopher Lobo",_xlfn.XLOOKUP($B28,PROSPER_Lobo!$1:$1,PROSPER_Lobo!$18:$18,""),
IF($C28="Naren Baliga",_xlfn.XLOOKUP($B28,PROSPER_Baliga!$1:$1,PROSPER_Baliga!$18:$18,""),
IF($C28="Thorsten Huhn",_xlfn.XLOOKUP($B28,PROSPER_Huhn!$1:$1,PROSPER_Huhn!$18:$18,""),
IF($C28="Nick Hull",_xlfn.XLOOKUP($B28,PROSPER_Hull!$1:$1,PROSPER_Hull!$18:$18,""),
IF($C28="Monika Kotwani",_xlfn.XLOOKUP($B28,PROSPER_Kotwani!$1:$1,PROSPER_Kotwani!$18:$18,""),
IF($C28="Jonathan Wellner",_xlfn.XLOOKUP($B28,PROSPER_Wellner!$1:$1,PROSPER_Wellner!$18:$18,""),
IF($C28="Travis Harvey",_xlfn.XLOOKUP($B28,PROSPER_Harvey!$1:$1,PROSPER_Harvey!$18:$18,""),"")))))))="","",
IF($C28="Christopher Lobo",_xlfn.XLOOKUP($B28,PROSPER_Lobo!$1:$1,PROSPER_Lobo!$18:$18,""),
IF($C28="Naren Baliga",_xlfn.XLOOKUP($B28,PROSPER_Baliga!$1:$1,PROSPER_Baliga!$18:$18,""),
IF($C28="Thorsten Huhn",_xlfn.XLOOKUP($B28,PROSPER_Huhn!$1:$1,PROSPER_Huhn!$18:$18,""),
IF($C28="Nick Hull",_xlfn.XLOOKUP($B28,PROSPER_Hull!$1:$1,PROSPER_Hull!$18:$18,""),
IF($C28="Monika Kotwani",_xlfn.XLOOKUP($B28,PROSPER_Kotwani!$1:$1,PROSPER_Kotwani!$18:$18,""),
IF($C28="Jonathan Wellner",_xlfn.XLOOKUP($B28,PROSPER_Wellner!$1:$1,PROSPER_Wellner!$18:$18,""),
IF($C28="Travis Harvey",_xlfn.XLOOKUP($B28,PROSPER_Harvey!$1:$1,PROSPER_Harvey!$18:$18,""),"")))))))))</f>
        <v>No Score</v>
      </c>
      <c r="BU28" s="125" t="str">
        <f>IF(IF(IF($C28="Christopher Lobo",_xlfn.XLOOKUP($B28,PROSPER_Lobo!$1:$1,PROSPER_Lobo!$19:$19,""),
IF($C28="Naren Baliga",_xlfn.XLOOKUP($B28,PROSPER_Baliga!$1:$1,PROSPER_Baliga!$19:$19,""),
IF($C28="Thorsten Huhn",_xlfn.XLOOKUP($B28,PROSPER_Huhn!$1:$1,PROSPER_Huhn!$19:$19,""),
IF($C28="Nick Hull",_xlfn.XLOOKUP($B28,PROSPER_Hull!$1:$1,PROSPER_Hull!$19:$19,""),
IF($C28="Monika Kotwani",_xlfn.XLOOKUP($B28,PROSPER_Kotwani!$1:$1,PROSPER_Kotwani!$19:$19,""),
IF($C28="Jonathan Wellner",_xlfn.XLOOKUP($B28,PROSPER_Wellner!$1:$1,PROSPER_Wellner!$19:$19,""),
IF($C28="Travis Harvey",_xlfn.XLOOKUP($B28,PROSPER_Harvey!$1:$1,PROSPER_Harvey!$19:$19,""),"")))))))="","",
IF($C28="Christopher Lobo",_xlfn.XLOOKUP($B28,PROSPER_Lobo!$1:$1,PROSPER_Lobo!$19:$19,""),
IF($C28="Naren Baliga",_xlfn.XLOOKUP($B28,PROSPER_Baliga!$1:$1,PROSPER_Baliga!$19:$19,""),
IF($C28="Thorsten Huhn",_xlfn.XLOOKUP($B28,PROSPER_Huhn!$1:$1,PROSPER_Huhn!$19:$19,""),
IF($C28="Nick Hull",_xlfn.XLOOKUP($B28,PROSPER_Hull!$1:$1,PROSPER_Hull!$19:$19,""),
IF($C28="Monika Kotwani",_xlfn.XLOOKUP($B28,PROSPER_Kotwani!$1:$1,PROSPER_Kotwani!$19:$19,""),
IF($C28="Jonathan Wellner",_xlfn.XLOOKUP($B28,PROSPER_Wellner!$1:$1,PROSPER_Wellner!$19:$19,""),
IF($C28="Travis Harvey",_xlfn.XLOOKUP($B28,PROSPER_Harvey!$1:$1,PROSPER_Harvey!$19:$19,""),""))))))))="","No Comment",IF(IF($C28="Christopher Lobo",_xlfn.XLOOKUP($B28,PROSPER_Lobo!$1:$1,PROSPER_Lobo!$19:$19,""),
IF($C28="Naren Baliga",_xlfn.XLOOKUP($B28,PROSPER_Baliga!$1:$1,PROSPER_Baliga!$19:$19,""),
IF($C28="Thorsten Huhn",_xlfn.XLOOKUP($B28,PROSPER_Huhn!$1:$1,PROSPER_Huhn!$19:$19,""),
IF($C28="Nick Hull",_xlfn.XLOOKUP($B28,PROSPER_Hull!$1:$1,PROSPER_Hull!$19:$19,""),
IF($C28="Monika Kotwani",_xlfn.XLOOKUP($B28,PROSPER_Kotwani!$1:$1,PROSPER_Kotwani!$19:$19,""),
IF($C28="Jonathan Wellner",_xlfn.XLOOKUP($B28,PROSPER_Wellner!$1:$1,PROSPER_Wellner!$19:$19,""),
IF($C28="Travis Harvey",_xlfn.XLOOKUP($B28,PROSPER_Harvey!$1:$1,PROSPER_Harvey!$19:$19,""),"")))))))="","",
IF($C28="Christopher Lobo",_xlfn.XLOOKUP($B28,PROSPER_Lobo!$1:$1,PROSPER_Lobo!$19:$19,""),
IF($C28="Naren Baliga",_xlfn.XLOOKUP($B28,PROSPER_Baliga!$1:$1,PROSPER_Baliga!$19:$19,""),
IF($C28="Thorsten Huhn",_xlfn.XLOOKUP($B28,PROSPER_Huhn!$1:$1,PROSPER_Huhn!$19:$19,""),
IF($C28="Nick Hull",_xlfn.XLOOKUP($B28,PROSPER_Hull!$1:$1,PROSPER_Hull!$19:$19,""),
IF($C28="Monika Kotwani",_xlfn.XLOOKUP($B28,PROSPER_Kotwani!$1:$1,PROSPER_Kotwani!$19:$19,""),
IF($C28="Jonathan Wellner",_xlfn.XLOOKUP($B28,PROSPER_Wellner!$1:$1,PROSPER_Wellner!$19:$19,""),
IF($C28="Travis Harvey",_xlfn.XLOOKUP($B28,PROSPER_Harvey!$1:$1,PROSPER_Harvey!$19:$19,""),"")))))))))</f>
        <v>No Comment</v>
      </c>
      <c r="BV28" s="124" t="s">
        <v>89</v>
      </c>
      <c r="BW28" s="150" t="str">
        <f t="shared" si="260"/>
        <v>N/A</v>
      </c>
      <c r="BX28" s="127" t="str">
        <f t="shared" si="261"/>
        <v>N/A</v>
      </c>
      <c r="BY28" s="128">
        <f t="shared" si="262"/>
        <v>5</v>
      </c>
      <c r="BZ28" s="128">
        <f t="shared" si="263"/>
        <v>6</v>
      </c>
      <c r="CA28" s="129">
        <f t="shared" si="264"/>
        <v>6</v>
      </c>
      <c r="CB28" s="130" t="str">
        <f>_xlfn.XLOOKUP(B28,PROSPERInitial_Query!$E:$E,PROSPERInitial_Query!$AA:$AA,"",,-1)</f>
        <v/>
      </c>
      <c r="CC28" s="121" t="str">
        <f t="shared" si="265"/>
        <v>Karthik Krishnan Arunachalam2 - RelationshipAccount / Stakeholder 1Name</v>
      </c>
      <c r="CD28" s="121" t="str">
        <f>_xlfn.XLOOKUP(CC28,PROSPERDelta_Query!BK:BK,PROSPERDelta_Query!AC:AC,"",,-1)</f>
        <v/>
      </c>
      <c r="CE28" s="126" t="str">
        <f>_xlfn.XLOOKUP(B28,PROSPERInitial_Query!$E:$E,PROSPERInitial_Query!$Q:$Q,"",,-1)</f>
        <v/>
      </c>
      <c r="CF28" s="121" t="str">
        <f t="shared" si="266"/>
        <v>Karthik Krishnan Arunachalam2 - RelationshipAccount / Stakeholder 1Self Score</v>
      </c>
      <c r="CG28" s="126" t="str">
        <f>_xlfn.XLOOKUP(CF28,PROSPERDelta_Query!BK:BK,PROSPERDelta_Query!AM:AM,"",,-1)</f>
        <v/>
      </c>
      <c r="CH28" s="131" t="str">
        <f t="shared" si="159"/>
        <v/>
      </c>
      <c r="CI28" s="131" t="str">
        <f t="shared" si="267"/>
        <v>N/A</v>
      </c>
      <c r="CJ28" s="132" t="str">
        <f t="shared" si="268"/>
        <v>N/A</v>
      </c>
      <c r="CK28" s="132" t="str">
        <f>IF(IF(IF($C28="Christopher Lobo",_xlfn.XLOOKUP($B28,PROSPER_Lobo!$1:$1,PROSPER_Lobo!$21:$21,""),
IF($C28="Naren Baliga",_xlfn.XLOOKUP($B28,PROSPER_Baliga!$1:$1,PROSPER_Baliga!$21:$21,""),
IF($C28="Thorsten Huhn",_xlfn.XLOOKUP($B28,PROSPER_Huhn!$1:$1,PROSPER_Huhn!$21:$21,""),
IF($C28="Nick Hull",_xlfn.XLOOKUP($B28,PROSPER_Hull!$1:$1,PROSPER_Hull!$21:$21,""),
IF($C28="Monika Kotwani",_xlfn.XLOOKUP($B28,PROSPER_Kotwani!$1:$1,PROSPER_Kotwani!$21:$21,""),
IF($C28="Jonathan Wellner",_xlfn.XLOOKUP($B28,PROSPER_Wellner!$1:$1,PROSPER_Wellner!$21:$21,""),
IF($C28="Travis Harvey",_xlfn.XLOOKUP($B28,PROSPER_Harvey!$1:$1,PROSPER_Harvey!$21:$21,""),"")))))))="","",
IF($C28="Christopher Lobo",_xlfn.XLOOKUP($B28,PROSPER_Lobo!$1:$1,PROSPER_Lobo!$21:$21,""),
IF($C28="Naren Baliga",_xlfn.XLOOKUP($B28,PROSPER_Baliga!$1:$1,PROSPER_Baliga!$21:$21,""),
IF($C28="Thorsten Huhn",_xlfn.XLOOKUP($B28,PROSPER_Huhn!$1:$1,PROSPER_Huhn!$21:$21,""),
IF($C28="Nick Hull",_xlfn.XLOOKUP($B28,PROSPER_Hull!$1:$1,PROSPER_Hull!$21:$21,""),
IF($C28="Monika Kotwani",_xlfn.XLOOKUP($B28,PROSPER_Kotwani!$1:$1,PROSPER_Kotwani!$21:$21,""),
IF($C28="Jonathan Wellner",_xlfn.XLOOKUP($B28,PROSPER_Wellner!$1:$1,PROSPER_Wellner!$21:$21,""),
IF($C28="Travis Harvey",_xlfn.XLOOKUP($B28,PROSPER_Harvey!$1:$1,PROSPER_Harvey!$21:$21,""),""))))))))="","No Score",IF(IF($C28="Christopher Lobo",_xlfn.XLOOKUP($B28,PROSPER_Lobo!$1:$1,PROSPER_Lobo!$21:$21,""),
IF($C28="Naren Baliga",_xlfn.XLOOKUP($B28,PROSPER_Baliga!$1:$1,PROSPER_Baliga!$21:$21,""),
IF($C28="Thorsten Huhn",_xlfn.XLOOKUP($B28,PROSPER_Huhn!$1:$1,PROSPER_Huhn!$21:$21,""),
IF($C28="Nick Hull",_xlfn.XLOOKUP($B28,PROSPER_Hull!$1:$1,PROSPER_Hull!$21:$21,""),
IF($C28="Monika Kotwani",_xlfn.XLOOKUP($B28,PROSPER_Kotwani!$1:$1,PROSPER_Kotwani!$21:$21,""),
IF($C28="Jonathan Wellner",_xlfn.XLOOKUP($B28,PROSPER_Wellner!$1:$1,PROSPER_Wellner!$21:$21,""),
IF($C28="Travis Harvey",_xlfn.XLOOKUP($B28,PROSPER_Harvey!$1:$1,PROSPER_Harvey!$21:$21,""),"")))))))="","",
IF($C28="Christopher Lobo",_xlfn.XLOOKUP($B28,PROSPER_Lobo!$1:$1,PROSPER_Lobo!$21:$21,""),
IF($C28="Naren Baliga",_xlfn.XLOOKUP($B28,PROSPER_Baliga!$1:$1,PROSPER_Baliga!$21:$21,""),
IF($C28="Thorsten Huhn",_xlfn.XLOOKUP($B28,PROSPER_Huhn!$1:$1,PROSPER_Huhn!$21:$21,""),
IF($C28="Nick Hull",_xlfn.XLOOKUP($B28,PROSPER_Hull!$1:$1,PROSPER_Hull!$21:$21,""),
IF($C28="Monika Kotwani",_xlfn.XLOOKUP($B28,PROSPER_Kotwani!$1:$1,PROSPER_Kotwani!$21:$21,""),
IF($C28="Jonathan Wellner",_xlfn.XLOOKUP($B28,PROSPER_Wellner!$1:$1,PROSPER_Wellner!$21:$21,""),
IF($C28="Travis Harvey",_xlfn.XLOOKUP($B28,PROSPER_Harvey!$1:$1,PROSPER_Harvey!$21:$21,""),"")))))))))</f>
        <v>N/A</v>
      </c>
      <c r="CL28" s="131" t="str">
        <f>IF(IF(IF($C28="Christopher Lobo",_xlfn.XLOOKUP($B28,PROSPER_Lobo!$1:$1,PROSPER_Lobo!$22:$22,""),
IF($C28="Naren Baliga",_xlfn.XLOOKUP($B28,PROSPER_Baliga!$1:$1,PROSPER_Baliga!$22:$22,""),
IF($C28="Thorsten Huhn",_xlfn.XLOOKUP($B28,PROSPER_Huhn!$1:$1,PROSPER_Huhn!$22:$22,""),
IF($C28="Nick Hull",_xlfn.XLOOKUP($B28,PROSPER_Hull!$1:$1,PROSPER_Hull!$22:$22,""),
IF($C28="Monika Kotwani",_xlfn.XLOOKUP($B28,PROSPER_Kotwani!$1:$1,PROSPER_Kotwani!$22:$22,""),
IF($C28="Jonathan Wellner",_xlfn.XLOOKUP($B28,PROSPER_Wellner!$1:$1,PROSPER_Wellner!$22:$22,""),
IF($C28="Travis Harvey",_xlfn.XLOOKUP($B28,PROSPER_Harvey!$1:$1,PROSPER_Harvey!$22:$22,""),"")))))))="","",
IF($C28="Christopher Lobo",_xlfn.XLOOKUP($B28,PROSPER_Lobo!$1:$1,PROSPER_Lobo!$22:$22,""),
IF($C28="Naren Baliga",_xlfn.XLOOKUP($B28,PROSPER_Baliga!$1:$1,PROSPER_Baliga!$22:$22,""),
IF($C28="Thorsten Huhn",_xlfn.XLOOKUP($B28,PROSPER_Huhn!$1:$1,PROSPER_Huhn!$22:$22,""),
IF($C28="Nick Hull",_xlfn.XLOOKUP($B28,PROSPER_Hull!$1:$1,PROSPER_Hull!$22:$22,""),
IF($C28="Monika Kotwani",_xlfn.XLOOKUP($B28,PROSPER_Kotwani!$1:$1,PROSPER_Kotwani!$22:$22,""),
IF($C28="Jonathan Wellner",_xlfn.XLOOKUP($B28,PROSPER_Wellner!$1:$1,PROSPER_Wellner!$22:$22,""),
IF($C28="Travis Harvey",_xlfn.XLOOKUP($B28,PROSPER_Harvey!$1:$1,PROSPER_Harvey!$22:$22,""),""))))))))="","No Comment",IF(IF($C28="Christopher Lobo",_xlfn.XLOOKUP($B28,PROSPER_Lobo!$1:$1,PROSPER_Lobo!$22:$22,""),
IF($C28="Naren Baliga",_xlfn.XLOOKUP($B28,PROSPER_Baliga!$1:$1,PROSPER_Baliga!$22:$22,""),
IF($C28="Thorsten Huhn",_xlfn.XLOOKUP($B28,PROSPER_Huhn!$1:$1,PROSPER_Huhn!$22:$22,""),
IF($C28="Nick Hull",_xlfn.XLOOKUP($B28,PROSPER_Hull!$1:$1,PROSPER_Hull!$22:$22,""),
IF($C28="Monika Kotwani",_xlfn.XLOOKUP($B28,PROSPER_Kotwani!$1:$1,PROSPER_Kotwani!$22:$22,""),
IF($C28="Jonathan Wellner",_xlfn.XLOOKUP($B28,PROSPER_Wellner!$1:$1,PROSPER_Wellner!$22:$22,""),
IF($C28="Travis Harvey",_xlfn.XLOOKUP($B28,PROSPER_Harvey!$1:$1,PROSPER_Harvey!$22:$22,""),"")))))))="","",
IF($C28="Christopher Lobo",_xlfn.XLOOKUP($B28,PROSPER_Lobo!$1:$1,PROSPER_Lobo!$22:$22,""),
IF($C28="Naren Baliga",_xlfn.XLOOKUP($B28,PROSPER_Baliga!$1:$1,PROSPER_Baliga!$22:$22,""),
IF($C28="Thorsten Huhn",_xlfn.XLOOKUP($B28,PROSPER_Huhn!$1:$1,PROSPER_Huhn!$22:$22,""),
IF($C28="Nick Hull",_xlfn.XLOOKUP($B28,PROSPER_Hull!$1:$1,PROSPER_Hull!$22:$22,""),
IF($C28="Monika Kotwani",_xlfn.XLOOKUP($B28,PROSPER_Kotwani!$1:$1,PROSPER_Kotwani!$22:$22,""),
IF($C28="Jonathan Wellner",_xlfn.XLOOKUP($B28,PROSPER_Wellner!$1:$1,PROSPER_Wellner!$22:$22,""),
IF($C28="Travis Harvey",_xlfn.XLOOKUP($B28,PROSPER_Harvey!$1:$1,PROSPER_Harvey!$22:$22,""),"")))))))))</f>
        <v>N/A</v>
      </c>
      <c r="CM28" s="150" t="str">
        <f t="shared" si="269"/>
        <v>N/A</v>
      </c>
      <c r="CN28" s="130" t="str">
        <f>_xlfn.XLOOKUP(B28,PROSPERInitial_Query!$E:$E,PROSPERInitial_Query!$AB:$AB,"",,-1)</f>
        <v/>
      </c>
      <c r="CO28" s="121" t="str">
        <f t="shared" si="270"/>
        <v>Karthik Krishnan Arunachalam2 - RelationshipAccount / Stakeholder 2Name</v>
      </c>
      <c r="CP28" s="121" t="str">
        <f>_xlfn.XLOOKUP(CO28,PROSPERDelta_Query!BK:BK,PROSPERDelta_Query!AD:AD,"",,-1)</f>
        <v/>
      </c>
      <c r="CQ28" s="126" t="str">
        <f>_xlfn.XLOOKUP(B28,PROSPERInitial_Query!$E:$E,PROSPERInitial_Query!$R:$R,"",,-1)</f>
        <v/>
      </c>
      <c r="CR28" s="121" t="str">
        <f t="shared" si="271"/>
        <v>Karthik Krishnan Arunachalam2 - RelationshipAccount / Stakeholder 2Self Score</v>
      </c>
      <c r="CS28" s="126" t="str">
        <f>_xlfn.XLOOKUP(CR28,PROSPERDelta_Query!BK:BK,PROSPERDelta_Query!AN:AN,"",,-1)</f>
        <v/>
      </c>
      <c r="CT28" s="131" t="str">
        <f t="shared" si="163"/>
        <v/>
      </c>
      <c r="CU28" s="131" t="str">
        <f t="shared" si="272"/>
        <v>N/A</v>
      </c>
      <c r="CV28" s="132" t="str">
        <f t="shared" si="273"/>
        <v>N/A</v>
      </c>
      <c r="CW28" s="132" t="str">
        <f>IF(IF(IF($C28="Christopher Lobo",_xlfn.XLOOKUP($B28,PROSPER_Lobo!$1:$1,PROSPER_Lobo!$24:$24,""),
IF($C28="Naren Baliga",_xlfn.XLOOKUP($B28,PROSPER_Baliga!$1:$1,PROSPER_Baliga!$24:$24,""),
IF($C28="Thorsten Huhn",_xlfn.XLOOKUP($B28,PROSPER_Huhn!$1:$1,PROSPER_Huhn!$24:$24,""),
IF($C28="Nick Hull",_xlfn.XLOOKUP($B28,PROSPER_Hull!$1:$1,PROSPER_Hull!$24:$24,""),
IF($C28="Monika Kotwani",_xlfn.XLOOKUP($B28,PROSPER_Kotwani!$1:$1,PROSPER_Kotwani!$24:$24,""),
IF($C28="Jonathan Wellner",_xlfn.XLOOKUP($B28,PROSPER_Wellner!$1:$1,PROSPER_Wellner!$24:$24,""),
IF($C28="Travis Harvey",_xlfn.XLOOKUP($B28,PROSPER_Harvey!$1:$1,PROSPER_Harvey!$24:$24,""),"")))))))="","",
IF($C28="Christopher Lobo",_xlfn.XLOOKUP($B28,PROSPER_Lobo!$1:$1,PROSPER_Lobo!$24:$24,""),
IF($C28="Naren Baliga",_xlfn.XLOOKUP($B28,PROSPER_Baliga!$1:$1,PROSPER_Baliga!$24:$24,""),
IF($C28="Thorsten Huhn",_xlfn.XLOOKUP($B28,PROSPER_Huhn!$1:$1,PROSPER_Huhn!$24:$24,""),
IF($C28="Nick Hull",_xlfn.XLOOKUP($B28,PROSPER_Hull!$1:$1,PROSPER_Hull!$24:$24,""),
IF($C28="Monika Kotwani",_xlfn.XLOOKUP($B28,PROSPER_Kotwani!$1:$1,PROSPER_Kotwani!$24:$24,""),
IF($C28="Jonathan Wellner",_xlfn.XLOOKUP($B28,PROSPER_Wellner!$1:$1,PROSPER_Wellner!$24:$24,""),
IF($C28="Travis Harvey",_xlfn.XLOOKUP($B28,PROSPER_Harvey!$1:$1,PROSPER_Harvey!$24:$24,""),""))))))))="","No Score",IF(IF($C28="Christopher Lobo",_xlfn.XLOOKUP($B28,PROSPER_Lobo!$1:$1,PROSPER_Lobo!$24:$24,""),
IF($C28="Naren Baliga",_xlfn.XLOOKUP($B28,PROSPER_Baliga!$1:$1,PROSPER_Baliga!$24:$24,""),
IF($C28="Thorsten Huhn",_xlfn.XLOOKUP($B28,PROSPER_Huhn!$1:$1,PROSPER_Huhn!$24:$24,""),
IF($C28="Nick Hull",_xlfn.XLOOKUP($B28,PROSPER_Hull!$1:$1,PROSPER_Hull!$24:$24,""),
IF($C28="Monika Kotwani",_xlfn.XLOOKUP($B28,PROSPER_Kotwani!$1:$1,PROSPER_Kotwani!$24:$24,""),
IF($C28="Jonathan Wellner",_xlfn.XLOOKUP($B28,PROSPER_Wellner!$1:$1,PROSPER_Wellner!$24:$24,""),
IF($C28="Travis Harvey",_xlfn.XLOOKUP($B28,PROSPER_Harvey!$1:$1,PROSPER_Harvey!$24:$24,""),"")))))))="","",
IF($C28="Christopher Lobo",_xlfn.XLOOKUP($B28,PROSPER_Lobo!$1:$1,PROSPER_Lobo!$24:$24,""),
IF($C28="Naren Baliga",_xlfn.XLOOKUP($B28,PROSPER_Baliga!$1:$1,PROSPER_Baliga!$24:$24,""),
IF($C28="Thorsten Huhn",_xlfn.XLOOKUP($B28,PROSPER_Huhn!$1:$1,PROSPER_Huhn!$24:$24,""),
IF($C28="Nick Hull",_xlfn.XLOOKUP($B28,PROSPER_Hull!$1:$1,PROSPER_Hull!$24:$24,""),
IF($C28="Monika Kotwani",_xlfn.XLOOKUP($B28,PROSPER_Kotwani!$1:$1,PROSPER_Kotwani!$24:$24,""),
IF($C28="Jonathan Wellner",_xlfn.XLOOKUP($B28,PROSPER_Wellner!$1:$1,PROSPER_Wellner!$24:$24,""),
IF($C28="Travis Harvey",_xlfn.XLOOKUP($B28,PROSPER_Harvey!$1:$1,PROSPER_Harvey!$24:$24,""),"")))))))))</f>
        <v>N/A</v>
      </c>
      <c r="CX28" s="131" t="str">
        <f>IF(IF(IF($C28="Christopher Lobo",_xlfn.XLOOKUP($B28,PROSPER_Lobo!$1:$1,PROSPER_Lobo!$25:$25,""),
IF($C28="Naren Baliga",_xlfn.XLOOKUP($B28,PROSPER_Baliga!$1:$1,PROSPER_Baliga!$25:$25,""),
IF($C28="Thorsten Huhn",_xlfn.XLOOKUP($B28,PROSPER_Huhn!$1:$1,PROSPER_Huhn!$25:$25,""),
IF($C28="Nick Hull",_xlfn.XLOOKUP($B28,PROSPER_Hull!$1:$1,PROSPER_Hull!$25:$25,""),
IF($C28="Monika Kotwani",_xlfn.XLOOKUP($B28,PROSPER_Kotwani!$1:$1,PROSPER_Kotwani!$25:$25,""),
IF($C28="Jonathan Wellner",_xlfn.XLOOKUP($B28,PROSPER_Wellner!$1:$1,PROSPER_Wellner!$25:$25,""),
IF($C28="Travis Harvey",_xlfn.XLOOKUP($B28,PROSPER_Harvey!$1:$1,PROSPER_Harvey!$25:$25,""),"")))))))="","",
IF($C28="Christopher Lobo",_xlfn.XLOOKUP($B28,PROSPER_Lobo!$1:$1,PROSPER_Lobo!$25:$25,""),
IF($C28="Naren Baliga",_xlfn.XLOOKUP($B28,PROSPER_Baliga!$1:$1,PROSPER_Baliga!$25:$25,""),
IF($C28="Thorsten Huhn",_xlfn.XLOOKUP($B28,PROSPER_Huhn!$1:$1,PROSPER_Huhn!$25:$25,""),
IF($C28="Nick Hull",_xlfn.XLOOKUP($B28,PROSPER_Hull!$1:$1,PROSPER_Hull!$25:$25,""),
IF($C28="Monika Kotwani",_xlfn.XLOOKUP($B28,PROSPER_Kotwani!$1:$1,PROSPER_Kotwani!$25:$25,""),
IF($C28="Jonathan Wellner",_xlfn.XLOOKUP($B28,PROSPER_Wellner!$1:$1,PROSPER_Wellner!$25:$25,""),
IF($C28="Travis Harvey",_xlfn.XLOOKUP($B28,PROSPER_Harvey!$1:$1,PROSPER_Harvey!$25:$25,""),""))))))))="","No Comment",IF(IF($C28="Christopher Lobo",_xlfn.XLOOKUP($B28,PROSPER_Lobo!$1:$1,PROSPER_Lobo!$25:$25,""),
IF($C28="Naren Baliga",_xlfn.XLOOKUP($B28,PROSPER_Baliga!$1:$1,PROSPER_Baliga!$25:$25,""),
IF($C28="Thorsten Huhn",_xlfn.XLOOKUP($B28,PROSPER_Huhn!$1:$1,PROSPER_Huhn!$25:$25,""),
IF($C28="Nick Hull",_xlfn.XLOOKUP($B28,PROSPER_Hull!$1:$1,PROSPER_Hull!$25:$25,""),
IF($C28="Monika Kotwani",_xlfn.XLOOKUP($B28,PROSPER_Kotwani!$1:$1,PROSPER_Kotwani!$25:$25,""),
IF($C28="Jonathan Wellner",_xlfn.XLOOKUP($B28,PROSPER_Wellner!$1:$1,PROSPER_Wellner!$25:$25,""),
IF($C28="Travis Harvey",_xlfn.XLOOKUP($B28,PROSPER_Harvey!$1:$1,PROSPER_Harvey!$25:$25,""),"")))))))="","",
IF($C28="Christopher Lobo",_xlfn.XLOOKUP($B28,PROSPER_Lobo!$1:$1,PROSPER_Lobo!$25:$25,""),
IF($C28="Naren Baliga",_xlfn.XLOOKUP($B28,PROSPER_Baliga!$1:$1,PROSPER_Baliga!$25:$25,""),
IF($C28="Thorsten Huhn",_xlfn.XLOOKUP($B28,PROSPER_Huhn!$1:$1,PROSPER_Huhn!$25:$25,""),
IF($C28="Nick Hull",_xlfn.XLOOKUP($B28,PROSPER_Hull!$1:$1,PROSPER_Hull!$25:$25,""),
IF($C28="Monika Kotwani",_xlfn.XLOOKUP($B28,PROSPER_Kotwani!$1:$1,PROSPER_Kotwani!$25:$25,""),
IF($C28="Jonathan Wellner",_xlfn.XLOOKUP($B28,PROSPER_Wellner!$1:$1,PROSPER_Wellner!$25:$25,""),
IF($C28="Travis Harvey",_xlfn.XLOOKUP($B28,PROSPER_Harvey!$1:$1,PROSPER_Harvey!$25:$25,""),"")))))))))</f>
        <v>N/A</v>
      </c>
      <c r="CY28" s="150" t="str">
        <f t="shared" si="274"/>
        <v>N/A</v>
      </c>
      <c r="CZ28" s="130" t="str">
        <f>_xlfn.XLOOKUP(B28,PROSPERInitial_Query!$E:$E,PROSPERInitial_Query!$AC:$AC,"",,-1)</f>
        <v/>
      </c>
      <c r="DA28" s="121" t="str">
        <f t="shared" si="275"/>
        <v>Karthik Krishnan Arunachalam2 - RelationshipAccount / Stakeholder 3Name</v>
      </c>
      <c r="DB28" s="121" t="str">
        <f>_xlfn.XLOOKUP(DA28,PROSPERDelta_Query!BK:BK,PROSPERDelta_Query!AE:AE,"",,-1)</f>
        <v/>
      </c>
      <c r="DC28" s="126" t="str">
        <f>_xlfn.XLOOKUP(B28,PROSPERInitial_Query!$E:$E,PROSPERInitial_Query!$S:$S,"",,-1)</f>
        <v/>
      </c>
      <c r="DD28" s="121" t="str">
        <f t="shared" si="276"/>
        <v>Karthik Krishnan Arunachalam2 - RelationshipAccount / Stakeholder 3Self Score</v>
      </c>
      <c r="DE28" s="126" t="str">
        <f>_xlfn.XLOOKUP(DD28,PROSPERDelta_Query!BK:BK,PROSPERDelta_Query!AO:AO,"",,-1)</f>
        <v/>
      </c>
      <c r="DF28" s="131" t="str">
        <f t="shared" si="167"/>
        <v/>
      </c>
      <c r="DG28" s="131" t="str">
        <f t="shared" si="277"/>
        <v>N/A</v>
      </c>
      <c r="DH28" s="132" t="str">
        <f t="shared" si="278"/>
        <v>N/A</v>
      </c>
      <c r="DI28" s="132" t="str">
        <f>IF(IF(IF($C28="Christopher Lobo",_xlfn.XLOOKUP($B28,PROSPER_Lobo!$1:$1,PROSPER_Lobo!$27:$27,""),
IF($C28="Naren Baliga",_xlfn.XLOOKUP($B28,PROSPER_Baliga!$1:$1,PROSPER_Baliga!$27:$27,""),
IF($C28="Thorsten Huhn",_xlfn.XLOOKUP($B28,PROSPER_Huhn!$1:$1,PROSPER_Huhn!$27:$27,""),
IF($C28="Nick Hull",_xlfn.XLOOKUP($B28,PROSPER_Hull!$1:$1,PROSPER_Hull!$27:$27,""),
IF($C28="Monika Kotwani",_xlfn.XLOOKUP($B28,PROSPER_Kotwani!$1:$1,PROSPER_Kotwani!$27:$27,""),
IF($C28="Jonathan Wellner",_xlfn.XLOOKUP($B28,PROSPER_Wellner!$1:$1,PROSPER_Wellner!$27:$27,""),
IF($C28="Travis Harvey",_xlfn.XLOOKUP($B28,PROSPER_Harvey!$1:$1,PROSPER_Harvey!$27:$27,""),"")))))))="","",
IF($C28="Christopher Lobo",_xlfn.XLOOKUP($B28,PROSPER_Lobo!$1:$1,PROSPER_Lobo!$27:$27,""),
IF($C28="Naren Baliga",_xlfn.XLOOKUP($B28,PROSPER_Baliga!$1:$1,PROSPER_Baliga!$27:$27,""),
IF($C28="Thorsten Huhn",_xlfn.XLOOKUP($B28,PROSPER_Huhn!$1:$1,PROSPER_Huhn!$27:$27,""),
IF($C28="Nick Hull",_xlfn.XLOOKUP($B28,PROSPER_Hull!$1:$1,PROSPER_Hull!$27:$27,""),
IF($C28="Monika Kotwani",_xlfn.XLOOKUP($B28,PROSPER_Kotwani!$1:$1,PROSPER_Kotwani!$27:$27,""),
IF($C28="Jonathan Wellner",_xlfn.XLOOKUP($B28,PROSPER_Wellner!$1:$1,PROSPER_Wellner!$27:$27,""),
IF($C28="Travis Harvey",_xlfn.XLOOKUP($B28,PROSPER_Harvey!$1:$1,PROSPER_Harvey!$27:$27,""),""))))))))="","No Score",IF(IF($C28="Christopher Lobo",_xlfn.XLOOKUP($B28,PROSPER_Lobo!$1:$1,PROSPER_Lobo!$27:$27,""),
IF($C28="Naren Baliga",_xlfn.XLOOKUP($B28,PROSPER_Baliga!$1:$1,PROSPER_Baliga!$27:$27,""),
IF($C28="Thorsten Huhn",_xlfn.XLOOKUP($B28,PROSPER_Huhn!$1:$1,PROSPER_Huhn!$27:$27,""),
IF($C28="Nick Hull",_xlfn.XLOOKUP($B28,PROSPER_Hull!$1:$1,PROSPER_Hull!$27:$27,""),
IF($C28="Monika Kotwani",_xlfn.XLOOKUP($B28,PROSPER_Kotwani!$1:$1,PROSPER_Kotwani!$27:$27,""),
IF($C28="Jonathan Wellner",_xlfn.XLOOKUP($B28,PROSPER_Wellner!$1:$1,PROSPER_Wellner!$27:$27,""),
IF($C28="Travis Harvey",_xlfn.XLOOKUP($B28,PROSPER_Harvey!$1:$1,PROSPER_Harvey!$27:$27,""),"")))))))="","",
IF($C28="Christopher Lobo",_xlfn.XLOOKUP($B28,PROSPER_Lobo!$1:$1,PROSPER_Lobo!$27:$27,""),
IF($C28="Naren Baliga",_xlfn.XLOOKUP($B28,PROSPER_Baliga!$1:$1,PROSPER_Baliga!$27:$27,""),
IF($C28="Thorsten Huhn",_xlfn.XLOOKUP($B28,PROSPER_Huhn!$1:$1,PROSPER_Huhn!$27:$27,""),
IF($C28="Nick Hull",_xlfn.XLOOKUP($B28,PROSPER_Hull!$1:$1,PROSPER_Hull!$27:$27,""),
IF($C28="Monika Kotwani",_xlfn.XLOOKUP($B28,PROSPER_Kotwani!$1:$1,PROSPER_Kotwani!$27:$27,""),
IF($C28="Jonathan Wellner",_xlfn.XLOOKUP($B28,PROSPER_Wellner!$1:$1,PROSPER_Wellner!$27:$27,""),
IF($C28="Travis Harvey",_xlfn.XLOOKUP($B28,PROSPER_Harvey!$1:$1,PROSPER_Harvey!$27:$27,""),"")))))))))</f>
        <v>N/A</v>
      </c>
      <c r="DJ28" s="131" t="str">
        <f>IF(IF(IF($C28="Christopher Lobo",_xlfn.XLOOKUP($B28,PROSPER_Lobo!$1:$1,PROSPER_Lobo!$28:$28,""),
IF($C28="Naren Baliga",_xlfn.XLOOKUP($B28,PROSPER_Baliga!$1:$1,PROSPER_Baliga!$28:$28,""),
IF($C28="Thorsten Huhn",_xlfn.XLOOKUP($B28,PROSPER_Huhn!$1:$1,PROSPER_Huhn!$28:$28,""),
IF($C28="Nick Hull",_xlfn.XLOOKUP($B28,PROSPER_Hull!$1:$1,PROSPER_Hull!$28:$28,""),
IF($C28="Monika Kotwani",_xlfn.XLOOKUP($B28,PROSPER_Kotwani!$1:$1,PROSPER_Kotwani!$28:$28,""),
IF($C28="Jonathan Wellner",_xlfn.XLOOKUP($B28,PROSPER_Wellner!$1:$1,PROSPER_Wellner!$28:$28,""),
IF($C28="Travis Harvey",_xlfn.XLOOKUP($B28,PROSPER_Harvey!$1:$1,PROSPER_Harvey!$28:$28,""),"")))))))="","",
IF($C28="Christopher Lobo",_xlfn.XLOOKUP($B28,PROSPER_Lobo!$1:$1,PROSPER_Lobo!$28:$28,""),
IF($C28="Naren Baliga",_xlfn.XLOOKUP($B28,PROSPER_Baliga!$1:$1,PROSPER_Baliga!$28:$28,""),
IF($C28="Thorsten Huhn",_xlfn.XLOOKUP($B28,PROSPER_Huhn!$1:$1,PROSPER_Huhn!$28:$28,""),
IF($C28="Nick Hull",_xlfn.XLOOKUP($B28,PROSPER_Hull!$1:$1,PROSPER_Hull!$28:$28,""),
IF($C28="Monika Kotwani",_xlfn.XLOOKUP($B28,PROSPER_Kotwani!$1:$1,PROSPER_Kotwani!$28:$28,""),
IF($C28="Jonathan Wellner",_xlfn.XLOOKUP($B28,PROSPER_Wellner!$1:$1,PROSPER_Wellner!$28:$28,""),
IF($C28="Travis Harvey",_xlfn.XLOOKUP($B28,PROSPER_Harvey!$1:$1,PROSPER_Harvey!$28:$28,""),""))))))))="","No Comment",IF(IF($C28="Christopher Lobo",_xlfn.XLOOKUP($B28,PROSPER_Lobo!$1:$1,PROSPER_Lobo!$28:$28,""),
IF($C28="Naren Baliga",_xlfn.XLOOKUP($B28,PROSPER_Baliga!$1:$1,PROSPER_Baliga!$28:$28,""),
IF($C28="Thorsten Huhn",_xlfn.XLOOKUP($B28,PROSPER_Huhn!$1:$1,PROSPER_Huhn!$28:$28,""),
IF($C28="Nick Hull",_xlfn.XLOOKUP($B28,PROSPER_Hull!$1:$1,PROSPER_Hull!$28:$28,""),
IF($C28="Monika Kotwani",_xlfn.XLOOKUP($B28,PROSPER_Kotwani!$1:$1,PROSPER_Kotwani!$28:$28,""),
IF($C28="Jonathan Wellner",_xlfn.XLOOKUP($B28,PROSPER_Wellner!$1:$1,PROSPER_Wellner!$28:$28,""),
IF($C28="Travis Harvey",_xlfn.XLOOKUP($B28,PROSPER_Harvey!$1:$1,PROSPER_Harvey!$28:$28,""),"")))))))="","",
IF($C28="Christopher Lobo",_xlfn.XLOOKUP($B28,PROSPER_Lobo!$1:$1,PROSPER_Lobo!$28:$28,""),
IF($C28="Naren Baliga",_xlfn.XLOOKUP($B28,PROSPER_Baliga!$1:$1,PROSPER_Baliga!$28:$28,""),
IF($C28="Thorsten Huhn",_xlfn.XLOOKUP($B28,PROSPER_Huhn!$1:$1,PROSPER_Huhn!$28:$28,""),
IF($C28="Nick Hull",_xlfn.XLOOKUP($B28,PROSPER_Hull!$1:$1,PROSPER_Hull!$28:$28,""),
IF($C28="Monika Kotwani",_xlfn.XLOOKUP($B28,PROSPER_Kotwani!$1:$1,PROSPER_Kotwani!$28:$28,""),
IF($C28="Jonathan Wellner",_xlfn.XLOOKUP($B28,PROSPER_Wellner!$1:$1,PROSPER_Wellner!$28:$28,""),
IF($C28="Travis Harvey",_xlfn.XLOOKUP($B28,PROSPER_Harvey!$1:$1,PROSPER_Harvey!$28:$28,""),"")))))))))</f>
        <v>N/A</v>
      </c>
      <c r="DK28" s="150" t="str">
        <f t="shared" si="279"/>
        <v>N/A</v>
      </c>
      <c r="DL28" s="130" t="str">
        <f>_xlfn.XLOOKUP(B28,PROSPERInitial_Query!$E:$E,PROSPERInitial_Query!$AD:$AD,"",,-1)</f>
        <v/>
      </c>
      <c r="DM28" s="121" t="str">
        <f t="shared" si="280"/>
        <v>Karthik Krishnan Arunachalam2 - RelationshipAccount / Stakeholder 4Name</v>
      </c>
      <c r="DN28" s="121" t="str">
        <f>_xlfn.XLOOKUP(DM28,PROSPERDelta_Query!BK:BK,PROSPERDelta_Query!AF:AF,"",,-1)</f>
        <v/>
      </c>
      <c r="DO28" s="126" t="str">
        <f>_xlfn.XLOOKUP(B28,PROSPERInitial_Query!$E:$E,PROSPERInitial_Query!$T:$T,"",,-1)</f>
        <v/>
      </c>
      <c r="DP28" s="121" t="str">
        <f t="shared" si="281"/>
        <v>Karthik Krishnan Arunachalam2 - RelationshipAccount / Stakeholder 4Self Score</v>
      </c>
      <c r="DQ28" s="126" t="str">
        <f>_xlfn.XLOOKUP(DP28,PROSPERDelta_Query!BK:BK,PROSPERDelta_Query!AP:AP,"",,-1)</f>
        <v/>
      </c>
      <c r="DR28" s="131" t="str">
        <f t="shared" si="171"/>
        <v/>
      </c>
      <c r="DS28" s="131" t="str">
        <f t="shared" si="282"/>
        <v>N/A</v>
      </c>
      <c r="DT28" s="132" t="str">
        <f t="shared" si="283"/>
        <v>N/A</v>
      </c>
      <c r="DU28" s="132" t="str">
        <f>IF(IF(IF($C28="Christopher Lobo",_xlfn.XLOOKUP($B28,PROSPER_Lobo!$1:$1,PROSPER_Lobo!$30:$30,""),
IF($C28="Naren Baliga",_xlfn.XLOOKUP($B28,PROSPER_Baliga!$1:$1,PROSPER_Baliga!$30:$30,""),
IF($C28="Thorsten Huhn",_xlfn.XLOOKUP($B28,PROSPER_Huhn!$1:$1,PROSPER_Huhn!$30:$30,""),
IF($C28="Nick Hull",_xlfn.XLOOKUP($B28,PROSPER_Hull!$1:$1,PROSPER_Hull!$30:$30,""),
IF($C28="Monika Kotwani",_xlfn.XLOOKUP($B28,PROSPER_Kotwani!$1:$1,PROSPER_Kotwani!$30:$30,""),
IF($C28="Jonathan Wellner",_xlfn.XLOOKUP($B28,PROSPER_Wellner!$1:$1,PROSPER_Wellner!$30:$30,""),
IF($C28="Travis Harvey",_xlfn.XLOOKUP($B28,PROSPER_Harvey!$1:$1,PROSPER_Harvey!$30:$30,""),"")))))))="","",
IF($C28="Christopher Lobo",_xlfn.XLOOKUP($B28,PROSPER_Lobo!$1:$1,PROSPER_Lobo!$30:$30,""),
IF($C28="Naren Baliga",_xlfn.XLOOKUP($B28,PROSPER_Baliga!$1:$1,PROSPER_Baliga!$30:$30,""),
IF($C28="Thorsten Huhn",_xlfn.XLOOKUP($B28,PROSPER_Huhn!$1:$1,PROSPER_Huhn!$30:$30,""),
IF($C28="Nick Hull",_xlfn.XLOOKUP($B28,PROSPER_Hull!$1:$1,PROSPER_Hull!$30:$30,""),
IF($C28="Monika Kotwani",_xlfn.XLOOKUP($B28,PROSPER_Kotwani!$1:$1,PROSPER_Kotwani!$30:$30,""),
IF($C28="Jonathan Wellner",_xlfn.XLOOKUP($B28,PROSPER_Wellner!$1:$1,PROSPER_Wellner!$30:$30,""),
IF($C28="Travis Harvey",_xlfn.XLOOKUP($B28,PROSPER_Harvey!$1:$1,PROSPER_Harvey!$30:$30,""),""))))))))="","No Score",IF(IF($C28="Christopher Lobo",_xlfn.XLOOKUP($B28,PROSPER_Lobo!$1:$1,PROSPER_Lobo!$30:$30,""),
IF($C28="Naren Baliga",_xlfn.XLOOKUP($B28,PROSPER_Baliga!$1:$1,PROSPER_Baliga!$30:$30,""),
IF($C28="Thorsten Huhn",_xlfn.XLOOKUP($B28,PROSPER_Huhn!$1:$1,PROSPER_Huhn!$30:$30,""),
IF($C28="Nick Hull",_xlfn.XLOOKUP($B28,PROSPER_Hull!$1:$1,PROSPER_Hull!$30:$30,""),
IF($C28="Monika Kotwani",_xlfn.XLOOKUP($B28,PROSPER_Kotwani!$1:$1,PROSPER_Kotwani!$30:$30,""),
IF($C28="Jonathan Wellner",_xlfn.XLOOKUP($B28,PROSPER_Wellner!$1:$1,PROSPER_Wellner!$30:$30,""),
IF($C28="Travis Harvey",_xlfn.XLOOKUP($B28,PROSPER_Harvey!$1:$1,PROSPER_Harvey!$30:$30,""),"")))))))="","",
IF($C28="Christopher Lobo",_xlfn.XLOOKUP($B28,PROSPER_Lobo!$1:$1,PROSPER_Lobo!$30:$30,""),
IF($C28="Naren Baliga",_xlfn.XLOOKUP($B28,PROSPER_Baliga!$1:$1,PROSPER_Baliga!$30:$30,""),
IF($C28="Thorsten Huhn",_xlfn.XLOOKUP($B28,PROSPER_Huhn!$1:$1,PROSPER_Huhn!$30:$30,""),
IF($C28="Nick Hull",_xlfn.XLOOKUP($B28,PROSPER_Hull!$1:$1,PROSPER_Hull!$30:$30,""),
IF($C28="Monika Kotwani",_xlfn.XLOOKUP($B28,PROSPER_Kotwani!$1:$1,PROSPER_Kotwani!$30:$30,""),
IF($C28="Jonathan Wellner",_xlfn.XLOOKUP($B28,PROSPER_Wellner!$1:$1,PROSPER_Wellner!$30:$30,""),
IF($C28="Travis Harvey",_xlfn.XLOOKUP($B28,PROSPER_Harvey!$1:$1,PROSPER_Harvey!$30:$30,""),"")))))))))</f>
        <v>N/A</v>
      </c>
      <c r="DV28" s="131" t="str">
        <f>IF(IF(IF($C28="Christopher Lobo",_xlfn.XLOOKUP($B28,PROSPER_Lobo!$1:$1,PROSPER_Lobo!$31:$31,""),
IF($C28="Naren Baliga",_xlfn.XLOOKUP($B28,PROSPER_Baliga!$1:$1,PROSPER_Baliga!$31:$31,""),
IF($C28="Thorsten Huhn",_xlfn.XLOOKUP($B28,PROSPER_Huhn!$1:$1,PROSPER_Huhn!$31:$31,""),
IF($C28="Nick Hull",_xlfn.XLOOKUP($B28,PROSPER_Hull!$1:$1,PROSPER_Hull!$31:$31,""),
IF($C28="Monika Kotwani",_xlfn.XLOOKUP($B28,PROSPER_Kotwani!$1:$1,PROSPER_Kotwani!$31:$31,""),
IF($C28="Jonathan Wellner",_xlfn.XLOOKUP($B28,PROSPER_Wellner!$1:$1,PROSPER_Wellner!$31:$31,""),
IF($C28="Travis Harvey",_xlfn.XLOOKUP($B28,PROSPER_Harvey!$1:$1,PROSPER_Harvey!$31:$31,""),"")))))))="","",
IF($C28="Christopher Lobo",_xlfn.XLOOKUP($B28,PROSPER_Lobo!$1:$1,PROSPER_Lobo!$31:$31,""),
IF($C28="Naren Baliga",_xlfn.XLOOKUP($B28,PROSPER_Baliga!$1:$1,PROSPER_Baliga!$31:$31,""),
IF($C28="Thorsten Huhn",_xlfn.XLOOKUP($B28,PROSPER_Huhn!$1:$1,PROSPER_Huhn!$31:$31,""),
IF($C28="Nick Hull",_xlfn.XLOOKUP($B28,PROSPER_Hull!$1:$1,PROSPER_Hull!$31:$31,""),
IF($C28="Monika Kotwani",_xlfn.XLOOKUP($B28,PROSPER_Kotwani!$1:$1,PROSPER_Kotwani!$31:$31,""),
IF($C28="Jonathan Wellner",_xlfn.XLOOKUP($B28,PROSPER_Wellner!$1:$1,PROSPER_Wellner!$31:$31,""),
IF($C28="Travis Harvey",_xlfn.XLOOKUP($B28,PROSPER_Harvey!$1:$1,PROSPER_Harvey!$31:$31,""),""))))))))="","No Comment",IF(IF($C28="Christopher Lobo",_xlfn.XLOOKUP($B28,PROSPER_Lobo!$1:$1,PROSPER_Lobo!$31:$31,""),
IF($C28="Naren Baliga",_xlfn.XLOOKUP($B28,PROSPER_Baliga!$1:$1,PROSPER_Baliga!$31:$31,""),
IF($C28="Thorsten Huhn",_xlfn.XLOOKUP($B28,PROSPER_Huhn!$1:$1,PROSPER_Huhn!$31:$31,""),
IF($C28="Nick Hull",_xlfn.XLOOKUP($B28,PROSPER_Hull!$1:$1,PROSPER_Hull!$31:$31,""),
IF($C28="Monika Kotwani",_xlfn.XLOOKUP($B28,PROSPER_Kotwani!$1:$1,PROSPER_Kotwani!$31:$31,""),
IF($C28="Jonathan Wellner",_xlfn.XLOOKUP($B28,PROSPER_Wellner!$1:$1,PROSPER_Wellner!$31:$31,""),
IF($C28="Travis Harvey",_xlfn.XLOOKUP($B28,PROSPER_Harvey!$1:$1,PROSPER_Harvey!$31:$31,""),"")))))))="","",
IF($C28="Christopher Lobo",_xlfn.XLOOKUP($B28,PROSPER_Lobo!$1:$1,PROSPER_Lobo!$31:$31,""),
IF($C28="Naren Baliga",_xlfn.XLOOKUP($B28,PROSPER_Baliga!$1:$1,PROSPER_Baliga!$31:$31,""),
IF($C28="Thorsten Huhn",_xlfn.XLOOKUP($B28,PROSPER_Huhn!$1:$1,PROSPER_Huhn!$31:$31,""),
IF($C28="Nick Hull",_xlfn.XLOOKUP($B28,PROSPER_Hull!$1:$1,PROSPER_Hull!$31:$31,""),
IF($C28="Monika Kotwani",_xlfn.XLOOKUP($B28,PROSPER_Kotwani!$1:$1,PROSPER_Kotwani!$31:$31,""),
IF($C28="Jonathan Wellner",_xlfn.XLOOKUP($B28,PROSPER_Wellner!$1:$1,PROSPER_Wellner!$31:$31,""),
IF($C28="Travis Harvey",_xlfn.XLOOKUP($B28,PROSPER_Harvey!$1:$1,PROSPER_Harvey!$31:$31,""),"")))))))))</f>
        <v>N/A</v>
      </c>
      <c r="DW28" s="150" t="str">
        <f t="shared" si="284"/>
        <v>N/A</v>
      </c>
      <c r="DX28" s="130" t="str">
        <f>_xlfn.XLOOKUP(B28,PROSPERInitial_Query!$E:$E,PROSPERInitial_Query!$AE:$AE,"",,-1)</f>
        <v/>
      </c>
      <c r="DY28" s="121" t="str">
        <f t="shared" si="285"/>
        <v>Karthik Krishnan Arunachalam2 - RelationshipAccount / Stakeholder 5Name</v>
      </c>
      <c r="DZ28" s="121" t="str">
        <f>_xlfn.XLOOKUP(DY28,PROSPERDelta_Query!BK:BK,PROSPERDelta_Query!AG:AG,"",,-1)</f>
        <v/>
      </c>
      <c r="EA28" s="126" t="str">
        <f>_xlfn.XLOOKUP(B28,PROSPERInitial_Query!$E:$E,PROSPERInitial_Query!$U:$U,"",,-1)</f>
        <v/>
      </c>
      <c r="EB28" s="121" t="str">
        <f t="shared" si="286"/>
        <v>Karthik Krishnan Arunachalam2 - RelationshipAccount / Stakeholder 5Self Score</v>
      </c>
      <c r="EC28" s="126" t="str">
        <f>_xlfn.XLOOKUP(EB28,PROSPERDelta_Query!BK:BK,PROSPERDelta_Query!AQ:AQ,"",,-1)</f>
        <v/>
      </c>
      <c r="ED28" s="131" t="str">
        <f t="shared" si="175"/>
        <v/>
      </c>
      <c r="EE28" s="131" t="str">
        <f t="shared" si="287"/>
        <v>N/A</v>
      </c>
      <c r="EF28" s="132" t="str">
        <f t="shared" si="288"/>
        <v>N/A</v>
      </c>
      <c r="EG28" s="132" t="str">
        <f>IF(IF(IF($C28="Christopher Lobo",_xlfn.XLOOKUP($B28,PROSPER_Lobo!$1:$1,PROSPER_Lobo!$33:$33,""),
IF($C28="Naren Baliga",_xlfn.XLOOKUP($B28,PROSPER_Baliga!$1:$1,PROSPER_Baliga!$33:$33,""),
IF($C28="Thorsten Huhn",_xlfn.XLOOKUP($B28,PROSPER_Huhn!$1:$1,PROSPER_Huhn!$33:$33,""),
IF($C28="Nick Hull",_xlfn.XLOOKUP($B28,PROSPER_Hull!$1:$1,PROSPER_Hull!$33:$33,""),
IF($C28="Monika Kotwani",_xlfn.XLOOKUP($B28,PROSPER_Kotwani!$1:$1,PROSPER_Kotwani!$33:$33,""),
IF($C28="Jonathan Wellner",_xlfn.XLOOKUP($B28,PROSPER_Wellner!$1:$1,PROSPER_Wellner!$33:$33,""),
IF($C28="Travis Harvey",_xlfn.XLOOKUP($B28,PROSPER_Harvey!$1:$1,PROSPER_Harvey!$33:$33,""),"")))))))="","",
IF($C28="Christopher Lobo",_xlfn.XLOOKUP($B28,PROSPER_Lobo!$1:$1,PROSPER_Lobo!$33:$33,""),
IF($C28="Naren Baliga",_xlfn.XLOOKUP($B28,PROSPER_Baliga!$1:$1,PROSPER_Baliga!$33:$33,""),
IF($C28="Thorsten Huhn",_xlfn.XLOOKUP($B28,PROSPER_Huhn!$1:$1,PROSPER_Huhn!$33:$33,""),
IF($C28="Nick Hull",_xlfn.XLOOKUP($B28,PROSPER_Hull!$1:$1,PROSPER_Hull!$33:$33,""),
IF($C28="Monika Kotwani",_xlfn.XLOOKUP($B28,PROSPER_Kotwani!$1:$1,PROSPER_Kotwani!$33:$33,""),
IF($C28="Jonathan Wellner",_xlfn.XLOOKUP($B28,PROSPER_Wellner!$1:$1,PROSPER_Wellner!$33:$33,""),
IF($C28="Travis Harvey",_xlfn.XLOOKUP($B28,PROSPER_Harvey!$1:$1,PROSPER_Harvey!$33:$33,""),""))))))))="","No Score",IF(IF($C28="Christopher Lobo",_xlfn.XLOOKUP($B28,PROSPER_Lobo!$1:$1,PROSPER_Lobo!$33:$33,""),
IF($C28="Naren Baliga",_xlfn.XLOOKUP($B28,PROSPER_Baliga!$1:$1,PROSPER_Baliga!$33:$33,""),
IF($C28="Thorsten Huhn",_xlfn.XLOOKUP($B28,PROSPER_Huhn!$1:$1,PROSPER_Huhn!$33:$33,""),
IF($C28="Nick Hull",_xlfn.XLOOKUP($B28,PROSPER_Hull!$1:$1,PROSPER_Hull!$33:$33,""),
IF($C28="Monika Kotwani",_xlfn.XLOOKUP($B28,PROSPER_Kotwani!$1:$1,PROSPER_Kotwani!$33:$33,""),
IF($C28="Jonathan Wellner",_xlfn.XLOOKUP($B28,PROSPER_Wellner!$1:$1,PROSPER_Wellner!$33:$33,""),
IF($C28="Travis Harvey",_xlfn.XLOOKUP($B28,PROSPER_Harvey!$1:$1,PROSPER_Harvey!$33:$33,""),"")))))))="","",
IF($C28="Christopher Lobo",_xlfn.XLOOKUP($B28,PROSPER_Lobo!$1:$1,PROSPER_Lobo!$33:$33,""),
IF($C28="Naren Baliga",_xlfn.XLOOKUP($B28,PROSPER_Baliga!$1:$1,PROSPER_Baliga!$33:$33,""),
IF($C28="Thorsten Huhn",_xlfn.XLOOKUP($B28,PROSPER_Huhn!$1:$1,PROSPER_Huhn!$33:$33,""),
IF($C28="Nick Hull",_xlfn.XLOOKUP($B28,PROSPER_Hull!$1:$1,PROSPER_Hull!$33:$33,""),
IF($C28="Monika Kotwani",_xlfn.XLOOKUP($B28,PROSPER_Kotwani!$1:$1,PROSPER_Kotwani!$33:$33,""),
IF($C28="Jonathan Wellner",_xlfn.XLOOKUP($B28,PROSPER_Wellner!$1:$1,PROSPER_Wellner!$33:$33,""),
IF($C28="Travis Harvey",_xlfn.XLOOKUP($B28,PROSPER_Harvey!$1:$1,PROSPER_Harvey!$33:$33,""),"")))))))))</f>
        <v>N/A</v>
      </c>
      <c r="EH28" s="131" t="str">
        <f>IF(IF(IF($C28="Christopher Lobo",_xlfn.XLOOKUP($B28,PROSPER_Lobo!$1:$1,PROSPER_Lobo!$34:$34,""),
IF($C28="Naren Baliga",_xlfn.XLOOKUP($B28,PROSPER_Baliga!$1:$1,PROSPER_Baliga!$34:$34,""),
IF($C28="Thorsten Huhn",_xlfn.XLOOKUP($B28,PROSPER_Huhn!$1:$1,PROSPER_Huhn!$34:$34,""),
IF($C28="Nick Hull",_xlfn.XLOOKUP($B28,PROSPER_Hull!$1:$1,PROSPER_Hull!$34:$34,""),
IF($C28="Monika Kotwani",_xlfn.XLOOKUP($B28,PROSPER_Kotwani!$1:$1,PROSPER_Kotwani!$34:$34,""),
IF($C28="Jonathan Wellner",_xlfn.XLOOKUP($B28,PROSPER_Wellner!$1:$1,PROSPER_Wellner!$34:$34,""),
IF($C28="Travis Harvey",_xlfn.XLOOKUP($B28,PROSPER_Harvey!$1:$1,PROSPER_Harvey!$34:$34,""),"")))))))="","",
IF($C28="Christopher Lobo",_xlfn.XLOOKUP($B28,PROSPER_Lobo!$1:$1,PROSPER_Lobo!$34:$34,""),
IF($C28="Naren Baliga",_xlfn.XLOOKUP($B28,PROSPER_Baliga!$1:$1,PROSPER_Baliga!$34:$34,""),
IF($C28="Thorsten Huhn",_xlfn.XLOOKUP($B28,PROSPER_Huhn!$1:$1,PROSPER_Huhn!$34:$34,""),
IF($C28="Nick Hull",_xlfn.XLOOKUP($B28,PROSPER_Hull!$1:$1,PROSPER_Hull!$34:$34,""),
IF($C28="Monika Kotwani",_xlfn.XLOOKUP($B28,PROSPER_Kotwani!$1:$1,PROSPER_Kotwani!$34:$34,""),
IF($C28="Jonathan Wellner",_xlfn.XLOOKUP($B28,PROSPER_Wellner!$1:$1,PROSPER_Wellner!$34:$34,""),
IF($C28="Travis Harvey",_xlfn.XLOOKUP($B28,PROSPER_Harvey!$1:$1,PROSPER_Harvey!$34:$34,""),""))))))))="","No Comment",IF(IF($C28="Christopher Lobo",_xlfn.XLOOKUP($B28,PROSPER_Lobo!$1:$1,PROSPER_Lobo!$34:$34,""),
IF($C28="Naren Baliga",_xlfn.XLOOKUP($B28,PROSPER_Baliga!$1:$1,PROSPER_Baliga!$34:$34,""),
IF($C28="Thorsten Huhn",_xlfn.XLOOKUP($B28,PROSPER_Huhn!$1:$1,PROSPER_Huhn!$34:$34,""),
IF($C28="Nick Hull",_xlfn.XLOOKUP($B28,PROSPER_Hull!$1:$1,PROSPER_Hull!$34:$34,""),
IF($C28="Monika Kotwani",_xlfn.XLOOKUP($B28,PROSPER_Kotwani!$1:$1,PROSPER_Kotwani!$34:$34,""),
IF($C28="Jonathan Wellner",_xlfn.XLOOKUP($B28,PROSPER_Wellner!$1:$1,PROSPER_Wellner!$34:$34,""),
IF($C28="Travis Harvey",_xlfn.XLOOKUP($B28,PROSPER_Harvey!$1:$1,PROSPER_Harvey!$34:$34,""),"")))))))="","",
IF($C28="Christopher Lobo",_xlfn.XLOOKUP($B28,PROSPER_Lobo!$1:$1,PROSPER_Lobo!$34:$34,""),
IF($C28="Naren Baliga",_xlfn.XLOOKUP($B28,PROSPER_Baliga!$1:$1,PROSPER_Baliga!$34:$34,""),
IF($C28="Thorsten Huhn",_xlfn.XLOOKUP($B28,PROSPER_Huhn!$1:$1,PROSPER_Huhn!$34:$34,""),
IF($C28="Nick Hull",_xlfn.XLOOKUP($B28,PROSPER_Hull!$1:$1,PROSPER_Hull!$34:$34,""),
IF($C28="Monika Kotwani",_xlfn.XLOOKUP($B28,PROSPER_Kotwani!$1:$1,PROSPER_Kotwani!$34:$34,""),
IF($C28="Jonathan Wellner",_xlfn.XLOOKUP($B28,PROSPER_Wellner!$1:$1,PROSPER_Wellner!$34:$34,""),
IF($C28="Travis Harvey",_xlfn.XLOOKUP($B28,PROSPER_Harvey!$1:$1,PROSPER_Harvey!$34:$34,""),"")))))))))</f>
        <v>N/A</v>
      </c>
      <c r="EI28" s="150" t="str">
        <f t="shared" si="289"/>
        <v>N/A</v>
      </c>
      <c r="EJ28" s="130" t="str">
        <f>_xlfn.XLOOKUP(B28,PROSPERInitial_Query!$E:$E,PROSPERInitial_Query!$AF:$AF,"",,-1)</f>
        <v/>
      </c>
      <c r="EK28" s="121" t="str">
        <f t="shared" si="290"/>
        <v>Karthik Krishnan Arunachalam2 - RelationshipAccount / Stakeholder 6Name</v>
      </c>
      <c r="EL28" s="121" t="str">
        <f>_xlfn.XLOOKUP(EK28,PROSPERDelta_Query!BK:BK,PROSPERDelta_Query!AH:AH,"",,-1)</f>
        <v/>
      </c>
      <c r="EM28" s="126" t="str">
        <f>_xlfn.XLOOKUP(B28,PROSPERInitial_Query!$E:$E,PROSPERInitial_Query!$V:$V,"",,-1)</f>
        <v/>
      </c>
      <c r="EN28" s="121" t="str">
        <f t="shared" si="291"/>
        <v>Karthik Krishnan Arunachalam2 - RelationshipAccount / Stakeholder 6Self Score</v>
      </c>
      <c r="EO28" s="126" t="str">
        <f>_xlfn.XLOOKUP(EN28,PROSPERDelta_Query!BK:BK,PROSPERDelta_Query!AR:AR,"",,-1)</f>
        <v/>
      </c>
      <c r="EP28" s="131" t="str">
        <f t="shared" si="179"/>
        <v/>
      </c>
      <c r="EQ28" s="131" t="str">
        <f t="shared" si="292"/>
        <v>N/A</v>
      </c>
      <c r="ER28" s="132" t="str">
        <f t="shared" si="293"/>
        <v>N/A</v>
      </c>
      <c r="ES28" s="132" t="str">
        <f>IF(IF(IF($C28="Christopher Lobo",_xlfn.XLOOKUP($B28,PROSPER_Lobo!$1:$1,PROSPER_Lobo!$36:$36,""),
IF($C28="Naren Baliga",_xlfn.XLOOKUP($B28,PROSPER_Baliga!$1:$1,PROSPER_Baliga!$36:$36,""),
IF($C28="Thorsten Huhn",_xlfn.XLOOKUP($B28,PROSPER_Huhn!$1:$1,PROSPER_Huhn!$36:$36,""),
IF($C28="Nick Hull",_xlfn.XLOOKUP($B28,PROSPER_Hull!$1:$1,PROSPER_Hull!$36:$36,""),
IF($C28="Monika Kotwani",_xlfn.XLOOKUP($B28,PROSPER_Kotwani!$1:$1,PROSPER_Kotwani!$36:$36,""),
IF($C28="Jonathan Wellner",_xlfn.XLOOKUP($B28,PROSPER_Wellner!$1:$1,PROSPER_Wellner!$36:$36,""),
IF($C28="Travis Harvey",_xlfn.XLOOKUP($B28,PROSPER_Harvey!$1:$1,PROSPER_Harvey!$36:$36,""),"")))))))="","",
IF($C28="Christopher Lobo",_xlfn.XLOOKUP($B28,PROSPER_Lobo!$1:$1,PROSPER_Lobo!$36:$36,""),
IF($C28="Naren Baliga",_xlfn.XLOOKUP($B28,PROSPER_Baliga!$1:$1,PROSPER_Baliga!$36:$36,""),
IF($C28="Thorsten Huhn",_xlfn.XLOOKUP($B28,PROSPER_Huhn!$1:$1,PROSPER_Huhn!$36:$36,""),
IF($C28="Nick Hull",_xlfn.XLOOKUP($B28,PROSPER_Hull!$1:$1,PROSPER_Hull!$36:$36,""),
IF($C28="Monika Kotwani",_xlfn.XLOOKUP($B28,PROSPER_Kotwani!$1:$1,PROSPER_Kotwani!$36:$36,""),
IF($C28="Jonathan Wellner",_xlfn.XLOOKUP($B28,PROSPER_Wellner!$1:$1,PROSPER_Wellner!$36:$36,""),
IF($C28="Travis Harvey",_xlfn.XLOOKUP($B28,PROSPER_Harvey!$1:$1,PROSPER_Harvey!$36:$36,""),""))))))))="","No Score",IF(IF($C28="Christopher Lobo",_xlfn.XLOOKUP($B28,PROSPER_Lobo!$1:$1,PROSPER_Lobo!$36:$36,""),
IF($C28="Naren Baliga",_xlfn.XLOOKUP($B28,PROSPER_Baliga!$1:$1,PROSPER_Baliga!$36:$36,""),
IF($C28="Thorsten Huhn",_xlfn.XLOOKUP($B28,PROSPER_Huhn!$1:$1,PROSPER_Huhn!$36:$36,""),
IF($C28="Nick Hull",_xlfn.XLOOKUP($B28,PROSPER_Hull!$1:$1,PROSPER_Hull!$36:$36,""),
IF($C28="Monika Kotwani",_xlfn.XLOOKUP($B28,PROSPER_Kotwani!$1:$1,PROSPER_Kotwani!$36:$36,""),
IF($C28="Jonathan Wellner",_xlfn.XLOOKUP($B28,PROSPER_Wellner!$1:$1,PROSPER_Wellner!$36:$36,""),
IF($C28="Travis Harvey",_xlfn.XLOOKUP($B28,PROSPER_Harvey!$1:$1,PROSPER_Harvey!$36:$36,""),"")))))))="","",
IF($C28="Christopher Lobo",_xlfn.XLOOKUP($B28,PROSPER_Lobo!$1:$1,PROSPER_Lobo!$36:$36,""),
IF($C28="Naren Baliga",_xlfn.XLOOKUP($B28,PROSPER_Baliga!$1:$1,PROSPER_Baliga!$36:$36,""),
IF($C28="Thorsten Huhn",_xlfn.XLOOKUP($B28,PROSPER_Huhn!$1:$1,PROSPER_Huhn!$36:$36,""),
IF($C28="Nick Hull",_xlfn.XLOOKUP($B28,PROSPER_Hull!$1:$1,PROSPER_Hull!$36:$36,""),
IF($C28="Monika Kotwani",_xlfn.XLOOKUP($B28,PROSPER_Kotwani!$1:$1,PROSPER_Kotwani!$36:$36,""),
IF($C28="Jonathan Wellner",_xlfn.XLOOKUP($B28,PROSPER_Wellner!$1:$1,PROSPER_Wellner!$36:$36,""),
IF($C28="Travis Harvey",_xlfn.XLOOKUP($B28,PROSPER_Harvey!$1:$1,PROSPER_Harvey!$36:$36,""),"")))))))))</f>
        <v>N/A</v>
      </c>
      <c r="ET28" s="131" t="str">
        <f>IF(IF(IF($C28="Christopher Lobo",_xlfn.XLOOKUP($B28,PROSPER_Lobo!$1:$1,PROSPER_Lobo!$37:$37,""),
IF($C28="Naren Baliga",_xlfn.XLOOKUP($B28,PROSPER_Baliga!$1:$1,PROSPER_Baliga!$37:$37,""),
IF($C28="Thorsten Huhn",_xlfn.XLOOKUP($B28,PROSPER_Huhn!$1:$1,PROSPER_Huhn!$37:$37,""),
IF($C28="Nick Hull",_xlfn.XLOOKUP($B28,PROSPER_Hull!$1:$1,PROSPER_Hull!$37:$37,""),
IF($C28="Monika Kotwani",_xlfn.XLOOKUP($B28,PROSPER_Kotwani!$1:$1,PROSPER_Kotwani!$37:$37,""),
IF($C28="Jonathan Wellner",_xlfn.XLOOKUP($B28,PROSPER_Wellner!$1:$1,PROSPER_Wellner!$37:$37,""),
IF($C28="Travis Harvey",_xlfn.XLOOKUP($B28,PROSPER_Harvey!$1:$1,PROSPER_Harvey!$37:$37,""),"")))))))="","",
IF($C28="Christopher Lobo",_xlfn.XLOOKUP($B28,PROSPER_Lobo!$1:$1,PROSPER_Lobo!$37:$37,""),
IF($C28="Naren Baliga",_xlfn.XLOOKUP($B28,PROSPER_Baliga!$1:$1,PROSPER_Baliga!$37:$37,""),
IF($C28="Thorsten Huhn",_xlfn.XLOOKUP($B28,PROSPER_Huhn!$1:$1,PROSPER_Huhn!$37:$37,""),
IF($C28="Nick Hull",_xlfn.XLOOKUP($B28,PROSPER_Hull!$1:$1,PROSPER_Hull!$37:$37,""),
IF($C28="Monika Kotwani",_xlfn.XLOOKUP($B28,PROSPER_Kotwani!$1:$1,PROSPER_Kotwani!$37:$37,""),
IF($C28="Jonathan Wellner",_xlfn.XLOOKUP($B28,PROSPER_Wellner!$1:$1,PROSPER_Wellner!$37:$37,""),
IF($C28="Travis Harvey",_xlfn.XLOOKUP($B28,PROSPER_Harvey!$1:$1,PROSPER_Harvey!$37:$37,""),""))))))))="","No Comment",IF(IF($C28="Christopher Lobo",_xlfn.XLOOKUP($B28,PROSPER_Lobo!$1:$1,PROSPER_Lobo!$37:$37,""),
IF($C28="Naren Baliga",_xlfn.XLOOKUP($B28,PROSPER_Baliga!$1:$1,PROSPER_Baliga!$37:$37,""),
IF($C28="Thorsten Huhn",_xlfn.XLOOKUP($B28,PROSPER_Huhn!$1:$1,PROSPER_Huhn!$37:$37,""),
IF($C28="Nick Hull",_xlfn.XLOOKUP($B28,PROSPER_Hull!$1:$1,PROSPER_Hull!$37:$37,""),
IF($C28="Monika Kotwani",_xlfn.XLOOKUP($B28,PROSPER_Kotwani!$1:$1,PROSPER_Kotwani!$37:$37,""),
IF($C28="Jonathan Wellner",_xlfn.XLOOKUP($B28,PROSPER_Wellner!$1:$1,PROSPER_Wellner!$37:$37,""),
IF($C28="Travis Harvey",_xlfn.XLOOKUP($B28,PROSPER_Harvey!$1:$1,PROSPER_Harvey!$37:$37,""),"")))))))="","",
IF($C28="Christopher Lobo",_xlfn.XLOOKUP($B28,PROSPER_Lobo!$1:$1,PROSPER_Lobo!$37:$37,""),
IF($C28="Naren Baliga",_xlfn.XLOOKUP($B28,PROSPER_Baliga!$1:$1,PROSPER_Baliga!$37:$37,""),
IF($C28="Thorsten Huhn",_xlfn.XLOOKUP($B28,PROSPER_Huhn!$1:$1,PROSPER_Huhn!$37:$37,""),
IF($C28="Nick Hull",_xlfn.XLOOKUP($B28,PROSPER_Hull!$1:$1,PROSPER_Hull!$37:$37,""),
IF($C28="Monika Kotwani",_xlfn.XLOOKUP($B28,PROSPER_Kotwani!$1:$1,PROSPER_Kotwani!$37:$37,""),
IF($C28="Jonathan Wellner",_xlfn.XLOOKUP($B28,PROSPER_Wellner!$1:$1,PROSPER_Wellner!$37:$37,""),
IF($C28="Travis Harvey",_xlfn.XLOOKUP($B28,PROSPER_Harvey!$1:$1,PROSPER_Harvey!$37:$37,""),"")))))))))</f>
        <v>N/A</v>
      </c>
      <c r="EU28" s="150" t="str">
        <f t="shared" si="294"/>
        <v>N/A</v>
      </c>
      <c r="EV28" s="130" t="str">
        <f>_xlfn.XLOOKUP(B28,PROSPERInitial_Query!$E:$E,PROSPERInitial_Query!$AG:$AG,"",,-1)</f>
        <v/>
      </c>
      <c r="EW28" s="121" t="str">
        <f t="shared" si="295"/>
        <v>Karthik Krishnan Arunachalam2 - RelationshipAccount / Stakeholder 7Name</v>
      </c>
      <c r="EX28" s="121" t="str">
        <f>_xlfn.XLOOKUP(EW28,PROSPERDelta_Query!BK:BK,PROSPERDelta_Query!AI:AI,"",,-1)</f>
        <v/>
      </c>
      <c r="EY28" s="126" t="str">
        <f>_xlfn.XLOOKUP(B28,PROSPERInitial_Query!$E:$E,PROSPERInitial_Query!$W:$W,"",,-1)</f>
        <v/>
      </c>
      <c r="EZ28" s="121" t="str">
        <f t="shared" si="296"/>
        <v>Karthik Krishnan Arunachalam2 - RelationshipAccount / Stakeholder 7Self Score</v>
      </c>
      <c r="FA28" s="126" t="str">
        <f>_xlfn.XLOOKUP(EZ28,PROSPERDelta_Query!BK:BK,PROSPERDelta_Query!AS:AS,"",,-1)</f>
        <v/>
      </c>
      <c r="FB28" s="131" t="str">
        <f t="shared" si="183"/>
        <v/>
      </c>
      <c r="FC28" s="131" t="str">
        <f t="shared" si="297"/>
        <v>N/A</v>
      </c>
      <c r="FD28" s="132" t="str">
        <f t="shared" si="298"/>
        <v>N/A</v>
      </c>
      <c r="FE28" s="132" t="str">
        <f>IF(IF(IF($C28="Christopher Lobo",_xlfn.XLOOKUP($B28,PROSPER_Lobo!$1:$1,PROSPER_Lobo!$39:$39,""),
IF($C28="Naren Baliga",_xlfn.XLOOKUP($B28,PROSPER_Baliga!$1:$1,PROSPER_Baliga!$39:$39,""),
IF($C28="Thorsten Huhn",_xlfn.XLOOKUP($B28,PROSPER_Huhn!$1:$1,PROSPER_Huhn!$39:$39,""),
IF($C28="Nick Hull",_xlfn.XLOOKUP($B28,PROSPER_Hull!$1:$1,PROSPER_Hull!$39:$39,""),
IF($C28="Monika Kotwani",_xlfn.XLOOKUP($B28,PROSPER_Kotwani!$1:$1,PROSPER_Kotwani!$39:$39,""),
IF($C28="Jonathan Wellner",_xlfn.XLOOKUP($B28,PROSPER_Wellner!$1:$1,PROSPER_Wellner!$39:$39,""),
IF($C28="Travis Harvey",_xlfn.XLOOKUP($B28,PROSPER_Harvey!$1:$1,PROSPER_Harvey!$39:$39,""),"")))))))="","",
IF($C28="Christopher Lobo",_xlfn.XLOOKUP($B28,PROSPER_Lobo!$1:$1,PROSPER_Lobo!$39:$39,""),
IF($C28="Naren Baliga",_xlfn.XLOOKUP($B28,PROSPER_Baliga!$1:$1,PROSPER_Baliga!$39:$39,""),
IF($C28="Thorsten Huhn",_xlfn.XLOOKUP($B28,PROSPER_Huhn!$1:$1,PROSPER_Huhn!$39:$39,""),
IF($C28="Nick Hull",_xlfn.XLOOKUP($B28,PROSPER_Hull!$1:$1,PROSPER_Hull!$39:$39,""),
IF($C28="Monika Kotwani",_xlfn.XLOOKUP($B28,PROSPER_Kotwani!$1:$1,PROSPER_Kotwani!$39:$39,""),
IF($C28="Jonathan Wellner",_xlfn.XLOOKUP($B28,PROSPER_Wellner!$1:$1,PROSPER_Wellner!$39:$39,""),
IF($C28="Travis Harvey",_xlfn.XLOOKUP($B28,PROSPER_Harvey!$1:$1,PROSPER_Harvey!$39:$39,""),""))))))))="","No Score",IF(IF($C28="Christopher Lobo",_xlfn.XLOOKUP($B28,PROSPER_Lobo!$1:$1,PROSPER_Lobo!$39:$39,""),
IF($C28="Naren Baliga",_xlfn.XLOOKUP($B28,PROSPER_Baliga!$1:$1,PROSPER_Baliga!$39:$39,""),
IF($C28="Thorsten Huhn",_xlfn.XLOOKUP($B28,PROSPER_Huhn!$1:$1,PROSPER_Huhn!$39:$39,""),
IF($C28="Nick Hull",_xlfn.XLOOKUP($B28,PROSPER_Hull!$1:$1,PROSPER_Hull!$39:$39,""),
IF($C28="Monika Kotwani",_xlfn.XLOOKUP($B28,PROSPER_Kotwani!$1:$1,PROSPER_Kotwani!$39:$39,""),
IF($C28="Jonathan Wellner",_xlfn.XLOOKUP($B28,PROSPER_Wellner!$1:$1,PROSPER_Wellner!$39:$39,""),
IF($C28="Travis Harvey",_xlfn.XLOOKUP($B28,PROSPER_Harvey!$1:$1,PROSPER_Harvey!$39:$39,""),"")))))))="","",
IF($C28="Christopher Lobo",_xlfn.XLOOKUP($B28,PROSPER_Lobo!$1:$1,PROSPER_Lobo!$39:$39,""),
IF($C28="Naren Baliga",_xlfn.XLOOKUP($B28,PROSPER_Baliga!$1:$1,PROSPER_Baliga!$39:$39,""),
IF($C28="Thorsten Huhn",_xlfn.XLOOKUP($B28,PROSPER_Huhn!$1:$1,PROSPER_Huhn!$39:$39,""),
IF($C28="Nick Hull",_xlfn.XLOOKUP($B28,PROSPER_Hull!$1:$1,PROSPER_Hull!$39:$39,""),
IF($C28="Monika Kotwani",_xlfn.XLOOKUP($B28,PROSPER_Kotwani!$1:$1,PROSPER_Kotwani!$39:$39,""),
IF($C28="Jonathan Wellner",_xlfn.XLOOKUP($B28,PROSPER_Wellner!$1:$1,PROSPER_Wellner!$39:$39,""),
IF($C28="Travis Harvey",_xlfn.XLOOKUP($B28,PROSPER_Harvey!$1:$1,PROSPER_Harvey!$39:$39,""),"")))))))))</f>
        <v>N/A</v>
      </c>
      <c r="FF28" s="131" t="str">
        <f>IF(IF(IF($C28="Christopher Lobo",_xlfn.XLOOKUP($B28,PROSPER_Lobo!$1:$1,PROSPER_Lobo!$40:$40,""),
IF($C28="Naren Baliga",_xlfn.XLOOKUP($B28,PROSPER_Baliga!$1:$1,PROSPER_Baliga!$40:$40,""),
IF($C28="Thorsten Huhn",_xlfn.XLOOKUP($B28,PROSPER_Huhn!$1:$1,PROSPER_Huhn!$40:$40,""),
IF($C28="Nick Hull",_xlfn.XLOOKUP($B28,PROSPER_Hull!$1:$1,PROSPER_Hull!$40:$40,""),
IF($C28="Monika Kotwani",_xlfn.XLOOKUP($B28,PROSPER_Kotwani!$1:$1,PROSPER_Kotwani!$40:$40,""),
IF($C28="Jonathan Wellner",_xlfn.XLOOKUP($B28,PROSPER_Wellner!$1:$1,PROSPER_Wellner!$40:$40,""),
IF($C28="Travis Harvey",_xlfn.XLOOKUP($B28,PROSPER_Harvey!$1:$1,PROSPER_Harvey!$40:$40,""),"")))))))="","",
IF($C28="Christopher Lobo",_xlfn.XLOOKUP($B28,PROSPER_Lobo!$1:$1,PROSPER_Lobo!$40:$40,""),
IF($C28="Naren Baliga",_xlfn.XLOOKUP($B28,PROSPER_Baliga!$1:$1,PROSPER_Baliga!$40:$40,""),
IF($C28="Thorsten Huhn",_xlfn.XLOOKUP($B28,PROSPER_Huhn!$1:$1,PROSPER_Huhn!$40:$40,""),
IF($C28="Nick Hull",_xlfn.XLOOKUP($B28,PROSPER_Hull!$1:$1,PROSPER_Hull!$40:$40,""),
IF($C28="Monika Kotwani",_xlfn.XLOOKUP($B28,PROSPER_Kotwani!$1:$1,PROSPER_Kotwani!$40:$40,""),
IF($C28="Jonathan Wellner",_xlfn.XLOOKUP($B28,PROSPER_Wellner!$1:$1,PROSPER_Wellner!$40:$40,""),
IF($C28="Travis Harvey",_xlfn.XLOOKUP($B28,PROSPER_Harvey!$1:$1,PROSPER_Harvey!$40:$40,""),""))))))))="","No Comment",IF(IF($C28="Christopher Lobo",_xlfn.XLOOKUP($B28,PROSPER_Lobo!$1:$1,PROSPER_Lobo!$40:$40,""),
IF($C28="Naren Baliga",_xlfn.XLOOKUP($B28,PROSPER_Baliga!$1:$1,PROSPER_Baliga!$40:$40,""),
IF($C28="Thorsten Huhn",_xlfn.XLOOKUP($B28,PROSPER_Huhn!$1:$1,PROSPER_Huhn!$40:$40,""),
IF($C28="Nick Hull",_xlfn.XLOOKUP($B28,PROSPER_Hull!$1:$1,PROSPER_Hull!$40:$40,""),
IF($C28="Monika Kotwani",_xlfn.XLOOKUP($B28,PROSPER_Kotwani!$1:$1,PROSPER_Kotwani!$40:$40,""),
IF($C28="Jonathan Wellner",_xlfn.XLOOKUP($B28,PROSPER_Wellner!$1:$1,PROSPER_Wellner!$40:$40,""),
IF($C28="Travis Harvey",_xlfn.XLOOKUP($B28,PROSPER_Harvey!$1:$1,PROSPER_Harvey!$40:$40,""),"")))))))="","",
IF($C28="Christopher Lobo",_xlfn.XLOOKUP($B28,PROSPER_Lobo!$1:$1,PROSPER_Lobo!$40:$40,""),
IF($C28="Naren Baliga",_xlfn.XLOOKUP($B28,PROSPER_Baliga!$1:$1,PROSPER_Baliga!$40:$40,""),
IF($C28="Thorsten Huhn",_xlfn.XLOOKUP($B28,PROSPER_Huhn!$1:$1,PROSPER_Huhn!$40:$40,""),
IF($C28="Nick Hull",_xlfn.XLOOKUP($B28,PROSPER_Hull!$1:$1,PROSPER_Hull!$40:$40,""),
IF($C28="Monika Kotwani",_xlfn.XLOOKUP($B28,PROSPER_Kotwani!$1:$1,PROSPER_Kotwani!$40:$40,""),
IF($C28="Jonathan Wellner",_xlfn.XLOOKUP($B28,PROSPER_Wellner!$1:$1,PROSPER_Wellner!$40:$40,""),
IF($C28="Travis Harvey",_xlfn.XLOOKUP($B28,PROSPER_Harvey!$1:$1,PROSPER_Harvey!$40:$40,""),"")))))))))</f>
        <v>N/A</v>
      </c>
      <c r="FG28" s="150" t="str">
        <f t="shared" si="299"/>
        <v>N/A</v>
      </c>
      <c r="FH28" s="130" t="str">
        <f>_xlfn.XLOOKUP(B28,PROSPERInitial_Query!$E:$E,PROSPERInitial_Query!$AH:$AH,"",,-1)</f>
        <v/>
      </c>
      <c r="FI28" s="121" t="str">
        <f t="shared" si="300"/>
        <v>Karthik Krishnan Arunachalam2 - RelationshipAccount / Stakeholder 8Name</v>
      </c>
      <c r="FJ28" s="121" t="str">
        <f>_xlfn.XLOOKUP(FI28,PROSPERDelta_Query!BK:BK,PROSPERDelta_Query!AJ:AJ,"",,-1)</f>
        <v/>
      </c>
      <c r="FK28" s="126" t="str">
        <f>_xlfn.XLOOKUP(B28,PROSPERInitial_Query!$E:$E,PROSPERInitial_Query!$X:$X,"",,-1)</f>
        <v/>
      </c>
      <c r="FL28" s="121" t="str">
        <f t="shared" si="301"/>
        <v>Karthik Krishnan Arunachalam2 - RelationshipAccount / Stakeholder 8Self Score</v>
      </c>
      <c r="FM28" s="126" t="str">
        <f>_xlfn.XLOOKUP(FL28,PROSPERDelta_Query!BK:BK,PROSPERDelta_Query!AT:AT,"",,-1)</f>
        <v/>
      </c>
      <c r="FN28" s="131" t="str">
        <f t="shared" si="187"/>
        <v/>
      </c>
      <c r="FO28" s="131" t="str">
        <f t="shared" si="302"/>
        <v>N/A</v>
      </c>
      <c r="FP28" s="132" t="str">
        <f t="shared" si="303"/>
        <v>N/A</v>
      </c>
      <c r="FQ28" s="132" t="str">
        <f>IF(IF(IF($C28="Christopher Lobo",_xlfn.XLOOKUP($B28,PROSPER_Lobo!$1:$1,PROSPER_Lobo!$42:$42,""),
IF($C28="Naren Baliga",_xlfn.XLOOKUP($B28,PROSPER_Baliga!$1:$1,PROSPER_Baliga!$42:$42,""),
IF($C28="Thorsten Huhn",_xlfn.XLOOKUP($B28,PROSPER_Huhn!$1:$1,PROSPER_Huhn!$42:$42,""),
IF($C28="Nick Hull",_xlfn.XLOOKUP($B28,PROSPER_Hull!$1:$1,PROSPER_Hull!$42:$42,""),
IF($C28="Monika Kotwani",_xlfn.XLOOKUP($B28,PROSPER_Kotwani!$1:$1,PROSPER_Kotwani!$42:$42,""),
IF($C28="Jonathan Wellner",_xlfn.XLOOKUP($B28,PROSPER_Wellner!$1:$1,PROSPER_Wellner!$42:$42,""),
IF($C28="Travis Harvey",_xlfn.XLOOKUP($B28,PROSPER_Harvey!$1:$1,PROSPER_Harvey!$42:$42,""),"")))))))="","",
IF($C28="Christopher Lobo",_xlfn.XLOOKUP($B28,PROSPER_Lobo!$1:$1,PROSPER_Lobo!$42:$42,""),
IF($C28="Naren Baliga",_xlfn.XLOOKUP($B28,PROSPER_Baliga!$1:$1,PROSPER_Baliga!$42:$42,""),
IF($C28="Thorsten Huhn",_xlfn.XLOOKUP($B28,PROSPER_Huhn!$1:$1,PROSPER_Huhn!$42:$42,""),
IF($C28="Nick Hull",_xlfn.XLOOKUP($B28,PROSPER_Hull!$1:$1,PROSPER_Hull!$42:$42,""),
IF($C28="Monika Kotwani",_xlfn.XLOOKUP($B28,PROSPER_Kotwani!$1:$1,PROSPER_Kotwani!$42:$42,""),
IF($C28="Jonathan Wellner",_xlfn.XLOOKUP($B28,PROSPER_Wellner!$1:$1,PROSPER_Wellner!$42:$42,""),
IF($C28="Travis Harvey",_xlfn.XLOOKUP($B28,PROSPER_Harvey!$1:$1,PROSPER_Harvey!$42:$42,""),""))))))))="","No Score",IF(IF($C28="Christopher Lobo",_xlfn.XLOOKUP($B28,PROSPER_Lobo!$1:$1,PROSPER_Lobo!$42:$42,""),
IF($C28="Naren Baliga",_xlfn.XLOOKUP($B28,PROSPER_Baliga!$1:$1,PROSPER_Baliga!$42:$42,""),
IF($C28="Thorsten Huhn",_xlfn.XLOOKUP($B28,PROSPER_Huhn!$1:$1,PROSPER_Huhn!$42:$42,""),
IF($C28="Nick Hull",_xlfn.XLOOKUP($B28,PROSPER_Hull!$1:$1,PROSPER_Hull!$42:$42,""),
IF($C28="Monika Kotwani",_xlfn.XLOOKUP($B28,PROSPER_Kotwani!$1:$1,PROSPER_Kotwani!$42:$42,""),
IF($C28="Jonathan Wellner",_xlfn.XLOOKUP($B28,PROSPER_Wellner!$1:$1,PROSPER_Wellner!$42:$42,""),
IF($C28="Travis Harvey",_xlfn.XLOOKUP($B28,PROSPER_Harvey!$1:$1,PROSPER_Harvey!$42:$42,""),"")))))))="","",
IF($C28="Christopher Lobo",_xlfn.XLOOKUP($B28,PROSPER_Lobo!$1:$1,PROSPER_Lobo!$42:$42,""),
IF($C28="Naren Baliga",_xlfn.XLOOKUP($B28,PROSPER_Baliga!$1:$1,PROSPER_Baliga!$42:$42,""),
IF($C28="Thorsten Huhn",_xlfn.XLOOKUP($B28,PROSPER_Huhn!$1:$1,PROSPER_Huhn!$42:$42,""),
IF($C28="Nick Hull",_xlfn.XLOOKUP($B28,PROSPER_Hull!$1:$1,PROSPER_Hull!$42:$42,""),
IF($C28="Monika Kotwani",_xlfn.XLOOKUP($B28,PROSPER_Kotwani!$1:$1,PROSPER_Kotwani!$42:$42,""),
IF($C28="Jonathan Wellner",_xlfn.XLOOKUP($B28,PROSPER_Wellner!$1:$1,PROSPER_Wellner!$42:$42,""),
IF($C28="Travis Harvey",_xlfn.XLOOKUP($B28,PROSPER_Harvey!$1:$1,PROSPER_Harvey!$42:$42,""),"")))))))))</f>
        <v>N/A</v>
      </c>
      <c r="FR28" s="131" t="str">
        <f>IF(IF(IF($C28="Christopher Lobo",_xlfn.XLOOKUP($B28,PROSPER_Lobo!$1:$1,PROSPER_Lobo!$43:$43,""),
IF($C28="Naren Baliga",_xlfn.XLOOKUP($B28,PROSPER_Baliga!$1:$1,PROSPER_Baliga!$43:$43,""),
IF($C28="Thorsten Huhn",_xlfn.XLOOKUP($B28,PROSPER_Huhn!$1:$1,PROSPER_Huhn!$43:$43,""),
IF($C28="Nick Hull",_xlfn.XLOOKUP($B28,PROSPER_Hull!$1:$1,PROSPER_Hull!$43:$43,""),
IF($C28="Monika Kotwani",_xlfn.XLOOKUP($B28,PROSPER_Kotwani!$1:$1,PROSPER_Kotwani!$43:$43,""),
IF($C28="Jonathan Wellner",_xlfn.XLOOKUP($B28,PROSPER_Wellner!$1:$1,PROSPER_Wellner!$43:$43,""),
IF($C28="Travis Harvey",_xlfn.XLOOKUP($B28,PROSPER_Harvey!$1:$1,PROSPER_Harvey!$43:$43,""),"")))))))="","",
IF($C28="Christopher Lobo",_xlfn.XLOOKUP($B28,PROSPER_Lobo!$1:$1,PROSPER_Lobo!$43:$43,""),
IF($C28="Naren Baliga",_xlfn.XLOOKUP($B28,PROSPER_Baliga!$1:$1,PROSPER_Baliga!$43:$43,""),
IF($C28="Thorsten Huhn",_xlfn.XLOOKUP($B28,PROSPER_Huhn!$1:$1,PROSPER_Huhn!$43:$43,""),
IF($C28="Nick Hull",_xlfn.XLOOKUP($B28,PROSPER_Hull!$1:$1,PROSPER_Hull!$43:$43,""),
IF($C28="Monika Kotwani",_xlfn.XLOOKUP($B28,PROSPER_Kotwani!$1:$1,PROSPER_Kotwani!$43:$43,""),
IF($C28="Jonathan Wellner",_xlfn.XLOOKUP($B28,PROSPER_Wellner!$1:$1,PROSPER_Wellner!$43:$43,""),
IF($C28="Travis Harvey",_xlfn.XLOOKUP($B28,PROSPER_Harvey!$1:$1,PROSPER_Harvey!$43:$43,""),""))))))))="","No Comment",IF(IF($C28="Christopher Lobo",_xlfn.XLOOKUP($B28,PROSPER_Lobo!$1:$1,PROSPER_Lobo!$43:$43,""),
IF($C28="Naren Baliga",_xlfn.XLOOKUP($B28,PROSPER_Baliga!$1:$1,PROSPER_Baliga!$43:$43,""),
IF($C28="Thorsten Huhn",_xlfn.XLOOKUP($B28,PROSPER_Huhn!$1:$1,PROSPER_Huhn!$43:$43,""),
IF($C28="Nick Hull",_xlfn.XLOOKUP($B28,PROSPER_Hull!$1:$1,PROSPER_Hull!$43:$43,""),
IF($C28="Monika Kotwani",_xlfn.XLOOKUP($B28,PROSPER_Kotwani!$1:$1,PROSPER_Kotwani!$43:$43,""),
IF($C28="Jonathan Wellner",_xlfn.XLOOKUP($B28,PROSPER_Wellner!$1:$1,PROSPER_Wellner!$43:$43,""),
IF($C28="Travis Harvey",_xlfn.XLOOKUP($B28,PROSPER_Harvey!$1:$1,PROSPER_Harvey!$43:$43,""),"")))))))="","",
IF($C28="Christopher Lobo",_xlfn.XLOOKUP($B28,PROSPER_Lobo!$1:$1,PROSPER_Lobo!$43:$43,""),
IF($C28="Naren Baliga",_xlfn.XLOOKUP($B28,PROSPER_Baliga!$1:$1,PROSPER_Baliga!$43:$43,""),
IF($C28="Thorsten Huhn",_xlfn.XLOOKUP($B28,PROSPER_Huhn!$1:$1,PROSPER_Huhn!$43:$43,""),
IF($C28="Nick Hull",_xlfn.XLOOKUP($B28,PROSPER_Hull!$1:$1,PROSPER_Hull!$43:$43,""),
IF($C28="Monika Kotwani",_xlfn.XLOOKUP($B28,PROSPER_Kotwani!$1:$1,PROSPER_Kotwani!$43:$43,""),
IF($C28="Jonathan Wellner",_xlfn.XLOOKUP($B28,PROSPER_Wellner!$1:$1,PROSPER_Wellner!$43:$43,""),
IF($C28="Travis Harvey",_xlfn.XLOOKUP($B28,PROSPER_Harvey!$1:$1,PROSPER_Harvey!$43:$43,""),"")))))))))</f>
        <v>N/A</v>
      </c>
      <c r="FS28" s="150" t="str">
        <f t="shared" si="304"/>
        <v>N/A</v>
      </c>
      <c r="FT28" s="130" t="str">
        <f>_xlfn.XLOOKUP(B28,PROSPERInitial_Query!$E:$E,PROSPERInitial_Query!$AI:$AI,"",,-1)</f>
        <v/>
      </c>
      <c r="FU28" s="121" t="str">
        <f t="shared" si="305"/>
        <v>Karthik Krishnan Arunachalam2 - RelationshipAccount / Stakeholder 9Name</v>
      </c>
      <c r="FV28" s="121" t="str">
        <f>_xlfn.XLOOKUP(FU28,PROSPERDelta_Query!BK:BK,PROSPERDelta_Query!AK:AK,"",,-1)</f>
        <v/>
      </c>
      <c r="FW28" s="126" t="str">
        <f>_xlfn.XLOOKUP(B28,PROSPERInitial_Query!$E:$E,PROSPERInitial_Query!$Y:$Y,"",,-1)</f>
        <v/>
      </c>
      <c r="FX28" s="121" t="str">
        <f t="shared" si="306"/>
        <v>Karthik Krishnan Arunachalam2 - RelationshipAccount / Stakeholder 9Self Score</v>
      </c>
      <c r="FY28" s="126" t="str">
        <f>_xlfn.XLOOKUP(FX28,PROSPERDelta_Query!BK:BK,PROSPERDelta_Query!AU:AU,"",,-1)</f>
        <v/>
      </c>
      <c r="FZ28" s="131" t="str">
        <f t="shared" si="191"/>
        <v/>
      </c>
      <c r="GA28" s="131" t="str">
        <f t="shared" si="307"/>
        <v>N/A</v>
      </c>
      <c r="GB28" s="132" t="str">
        <f t="shared" si="308"/>
        <v>N/A</v>
      </c>
      <c r="GC28" s="132" t="str">
        <f>IF(IF(IF($C28="Christopher Lobo",_xlfn.XLOOKUP($B28,PROSPER_Lobo!$1:$1,PROSPER_Lobo!$45:$45,""),
IF($C28="Naren Baliga",_xlfn.XLOOKUP($B28,PROSPER_Baliga!$1:$1,PROSPER_Baliga!$45:$45,""),
IF($C28="Thorsten Huhn",_xlfn.XLOOKUP($B28,PROSPER_Huhn!$1:$1,PROSPER_Huhn!$45:$45,""),
IF($C28="Nick Hull",_xlfn.XLOOKUP($B28,PROSPER_Hull!$1:$1,PROSPER_Hull!$45:$45,""),
IF($C28="Monika Kotwani",_xlfn.XLOOKUP($B28,PROSPER_Kotwani!$1:$1,PROSPER_Kotwani!$45:$45,""),
IF($C28="Jonathan Wellner",_xlfn.XLOOKUP($B28,PROSPER_Wellner!$1:$1,PROSPER_Wellner!$45:$45,""),
IF($C28="Travis Harvey",_xlfn.XLOOKUP($B28,PROSPER_Harvey!$1:$1,PROSPER_Harvey!$45:$45,""),"")))))))="","",
IF($C28="Christopher Lobo",_xlfn.XLOOKUP($B28,PROSPER_Lobo!$1:$1,PROSPER_Lobo!$45:$45,""),
IF($C28="Naren Baliga",_xlfn.XLOOKUP($B28,PROSPER_Baliga!$1:$1,PROSPER_Baliga!$45:$45,""),
IF($C28="Thorsten Huhn",_xlfn.XLOOKUP($B28,PROSPER_Huhn!$1:$1,PROSPER_Huhn!$45:$45,""),
IF($C28="Nick Hull",_xlfn.XLOOKUP($B28,PROSPER_Hull!$1:$1,PROSPER_Hull!$45:$45,""),
IF($C28="Monika Kotwani",_xlfn.XLOOKUP($B28,PROSPER_Kotwani!$1:$1,PROSPER_Kotwani!$45:$45,""),
IF($C28="Jonathan Wellner",_xlfn.XLOOKUP($B28,PROSPER_Wellner!$1:$1,PROSPER_Wellner!$45:$45,""),
IF($C28="Travis Harvey",_xlfn.XLOOKUP($B28,PROSPER_Harvey!$1:$1,PROSPER_Harvey!$45:$45,""),""))))))))="","No Score",IF(IF($C28="Christopher Lobo",_xlfn.XLOOKUP($B28,PROSPER_Lobo!$1:$1,PROSPER_Lobo!$45:$45,""),
IF($C28="Naren Baliga",_xlfn.XLOOKUP($B28,PROSPER_Baliga!$1:$1,PROSPER_Baliga!$45:$45,""),
IF($C28="Thorsten Huhn",_xlfn.XLOOKUP($B28,PROSPER_Huhn!$1:$1,PROSPER_Huhn!$45:$45,""),
IF($C28="Nick Hull",_xlfn.XLOOKUP($B28,PROSPER_Hull!$1:$1,PROSPER_Hull!$45:$45,""),
IF($C28="Monika Kotwani",_xlfn.XLOOKUP($B28,PROSPER_Kotwani!$1:$1,PROSPER_Kotwani!$45:$45,""),
IF($C28="Jonathan Wellner",_xlfn.XLOOKUP($B28,PROSPER_Wellner!$1:$1,PROSPER_Wellner!$45:$45,""),
IF($C28="Travis Harvey",_xlfn.XLOOKUP($B28,PROSPER_Harvey!$1:$1,PROSPER_Harvey!$45:$45,""),"")))))))="","",
IF($C28="Christopher Lobo",_xlfn.XLOOKUP($B28,PROSPER_Lobo!$1:$1,PROSPER_Lobo!$45:$45,""),
IF($C28="Naren Baliga",_xlfn.XLOOKUP($B28,PROSPER_Baliga!$1:$1,PROSPER_Baliga!$45:$45,""),
IF($C28="Thorsten Huhn",_xlfn.XLOOKUP($B28,PROSPER_Huhn!$1:$1,PROSPER_Huhn!$45:$45,""),
IF($C28="Nick Hull",_xlfn.XLOOKUP($B28,PROSPER_Hull!$1:$1,PROSPER_Hull!$45:$45,""),
IF($C28="Monika Kotwani",_xlfn.XLOOKUP($B28,PROSPER_Kotwani!$1:$1,PROSPER_Kotwani!$45:$45,""),
IF($C28="Jonathan Wellner",_xlfn.XLOOKUP($B28,PROSPER_Wellner!$1:$1,PROSPER_Wellner!$45:$45,""),
IF($C28="Travis Harvey",_xlfn.XLOOKUP($B28,PROSPER_Harvey!$1:$1,PROSPER_Harvey!$45:$45,""),"")))))))))</f>
        <v>N/A</v>
      </c>
      <c r="GD28" s="131" t="str">
        <f>IF(IF(IF($C28="Christopher Lobo",_xlfn.XLOOKUP($B28,PROSPER_Lobo!$1:$1,PROSPER_Lobo!$46:$46,""),
IF($C28="Naren Baliga",_xlfn.XLOOKUP($B28,PROSPER_Baliga!$1:$1,PROSPER_Baliga!$46:$46,""),
IF($C28="Thorsten Huhn",_xlfn.XLOOKUP($B28,PROSPER_Huhn!$1:$1,PROSPER_Huhn!$46:$46,""),
IF($C28="Nick Hull",_xlfn.XLOOKUP($B28,PROSPER_Hull!$1:$1,PROSPER_Hull!$46:$46,""),
IF($C28="Monika Kotwani",_xlfn.XLOOKUP($B28,PROSPER_Kotwani!$1:$1,PROSPER_Kotwani!$46:$46,""),
IF($C28="Jonathan Wellner",_xlfn.XLOOKUP($B28,PROSPER_Wellner!$1:$1,PROSPER_Wellner!$46:$46,""),
IF($C28="Travis Harvey",_xlfn.XLOOKUP($B28,PROSPER_Harvey!$1:$1,PROSPER_Harvey!$46:$46,""),"")))))))="","",
IF($C28="Christopher Lobo",_xlfn.XLOOKUP($B28,PROSPER_Lobo!$1:$1,PROSPER_Lobo!$46:$46,""),
IF($C28="Naren Baliga",_xlfn.XLOOKUP($B28,PROSPER_Baliga!$1:$1,PROSPER_Baliga!$46:$46,""),
IF($C28="Thorsten Huhn",_xlfn.XLOOKUP($B28,PROSPER_Huhn!$1:$1,PROSPER_Huhn!$46:$46,""),
IF($C28="Nick Hull",_xlfn.XLOOKUP($B28,PROSPER_Hull!$1:$1,PROSPER_Hull!$46:$46,""),
IF($C28="Monika Kotwani",_xlfn.XLOOKUP($B28,PROSPER_Kotwani!$1:$1,PROSPER_Kotwani!$46:$46,""),
IF($C28="Jonathan Wellner",_xlfn.XLOOKUP($B28,PROSPER_Wellner!$1:$1,PROSPER_Wellner!$46:$46,""),
IF($C28="Travis Harvey",_xlfn.XLOOKUP($B28,PROSPER_Harvey!$1:$1,PROSPER_Harvey!$46:$46,""),""))))))))="","No Comment",IF(IF($C28="Christopher Lobo",_xlfn.XLOOKUP($B28,PROSPER_Lobo!$1:$1,PROSPER_Lobo!$46:$46,""),
IF($C28="Naren Baliga",_xlfn.XLOOKUP($B28,PROSPER_Baliga!$1:$1,PROSPER_Baliga!$46:$46,""),
IF($C28="Thorsten Huhn",_xlfn.XLOOKUP($B28,PROSPER_Huhn!$1:$1,PROSPER_Huhn!$46:$46,""),
IF($C28="Nick Hull",_xlfn.XLOOKUP($B28,PROSPER_Hull!$1:$1,PROSPER_Hull!$46:$46,""),
IF($C28="Monika Kotwani",_xlfn.XLOOKUP($B28,PROSPER_Kotwani!$1:$1,PROSPER_Kotwani!$46:$46,""),
IF($C28="Jonathan Wellner",_xlfn.XLOOKUP($B28,PROSPER_Wellner!$1:$1,PROSPER_Wellner!$46:$46,""),
IF($C28="Travis Harvey",_xlfn.XLOOKUP($B28,PROSPER_Harvey!$1:$1,PROSPER_Harvey!$46:$46,""),"")))))))="","",
IF($C28="Christopher Lobo",_xlfn.XLOOKUP($B28,PROSPER_Lobo!$1:$1,PROSPER_Lobo!$46:$46,""),
IF($C28="Naren Baliga",_xlfn.XLOOKUP($B28,PROSPER_Baliga!$1:$1,PROSPER_Baliga!$46:$46,""),
IF($C28="Thorsten Huhn",_xlfn.XLOOKUP($B28,PROSPER_Huhn!$1:$1,PROSPER_Huhn!$46:$46,""),
IF($C28="Nick Hull",_xlfn.XLOOKUP($B28,PROSPER_Hull!$1:$1,PROSPER_Hull!$46:$46,""),
IF($C28="Monika Kotwani",_xlfn.XLOOKUP($B28,PROSPER_Kotwani!$1:$1,PROSPER_Kotwani!$46:$46,""),
IF($C28="Jonathan Wellner",_xlfn.XLOOKUP($B28,PROSPER_Wellner!$1:$1,PROSPER_Wellner!$46:$46,""),
IF($C28="Travis Harvey",_xlfn.XLOOKUP($B28,PROSPER_Harvey!$1:$1,PROSPER_Harvey!$46:$46,""),"")))))))))</f>
        <v>N/A</v>
      </c>
      <c r="GE28" s="150" t="str">
        <f t="shared" si="309"/>
        <v>N/A</v>
      </c>
      <c r="GF28" s="130" t="str">
        <f>_xlfn.XLOOKUP(B28,PROSPERInitial_Query!$E:$E,PROSPERInitial_Query!$AJ:$AJ,"",,-1)</f>
        <v/>
      </c>
      <c r="GG28" s="121" t="str">
        <f t="shared" si="310"/>
        <v>Karthik Krishnan Arunachalam2 - RelationshipAccount / Stakeholder 10Name</v>
      </c>
      <c r="GH28" s="121" t="str">
        <f>_xlfn.XLOOKUP(GG28,PROSPERDelta_Query!BK:BK,PROSPERDelta_Query!AL:AL,"",,-1)</f>
        <v/>
      </c>
      <c r="GI28" s="126" t="str">
        <f>_xlfn.XLOOKUP(B28,PROSPERInitial_Query!$E:$E,PROSPERInitial_Query!$Z:$Z,"",,-1)</f>
        <v/>
      </c>
      <c r="GJ28" s="121" t="str">
        <f t="shared" si="311"/>
        <v>Karthik Krishnan Arunachalam2 - RelationshipAccount / Stakeholder 10Self Score</v>
      </c>
      <c r="GK28" s="126" t="str">
        <f>_xlfn.XLOOKUP(GJ28,PROSPERDelta_Query!BK:BK,PROSPERDelta_Query!AV:AV,"",,-1)</f>
        <v/>
      </c>
      <c r="GL28" s="131" t="str">
        <f t="shared" si="312"/>
        <v/>
      </c>
      <c r="GM28" s="131" t="str">
        <f t="shared" si="313"/>
        <v>N/A</v>
      </c>
      <c r="GN28" s="132" t="str">
        <f t="shared" si="314"/>
        <v>N/A</v>
      </c>
      <c r="GO28" s="132" t="str">
        <f>IF(IF(IF($C28="Christopher Lobo",_xlfn.XLOOKUP($B28,PROSPER_Lobo!$1:$1,PROSPER_Lobo!$48:$48,""),
IF($C28="Naren Baliga",_xlfn.XLOOKUP($B28,PROSPER_Baliga!$1:$1,PROSPER_Baliga!$48:$48,""),
IF($C28="Thorsten Huhn",_xlfn.XLOOKUP($B28,PROSPER_Huhn!$1:$1,PROSPER_Huhn!$48:$48,""),
IF($C28="Nick Hull",_xlfn.XLOOKUP($B28,PROSPER_Hull!$1:$1,PROSPER_Hull!$48:$48,""),
IF($C28="Monika Kotwani",_xlfn.XLOOKUP($B28,PROSPER_Kotwani!$1:$1,PROSPER_Kotwani!$48:$48,""),
IF($C28="Jonathan Wellner",_xlfn.XLOOKUP($B28,PROSPER_Wellner!$1:$1,PROSPER_Wellner!$48:$48,""),
IF($C28="Travis Harvey",_xlfn.XLOOKUP($B28,PROSPER_Harvey!$1:$1,PROSPER_Harvey!$48:$48,""),"")))))))="","",
IF($C28="Christopher Lobo",_xlfn.XLOOKUP($B28,PROSPER_Lobo!$1:$1,PROSPER_Lobo!$48:$48,""),
IF($C28="Naren Baliga",_xlfn.XLOOKUP($B28,PROSPER_Baliga!$1:$1,PROSPER_Baliga!$48:$48,""),
IF($C28="Thorsten Huhn",_xlfn.XLOOKUP($B28,PROSPER_Huhn!$1:$1,PROSPER_Huhn!$48:$48,""),
IF($C28="Nick Hull",_xlfn.XLOOKUP($B28,PROSPER_Hull!$1:$1,PROSPER_Hull!$48:$48,""),
IF($C28="Monika Kotwani",_xlfn.XLOOKUP($B28,PROSPER_Kotwani!$1:$1,PROSPER_Kotwani!$48:$48,""),
IF($C28="Jonathan Wellner",_xlfn.XLOOKUP($B28,PROSPER_Wellner!$1:$1,PROSPER_Wellner!$48:$48,""),
IF($C28="Travis Harvey",_xlfn.XLOOKUP($B28,PROSPER_Harvey!$1:$1,PROSPER_Harvey!$48:$48,""),""))))))))="","No Score",IF(IF($C28="Christopher Lobo",_xlfn.XLOOKUP($B28,PROSPER_Lobo!$1:$1,PROSPER_Lobo!$48:$48,""),
IF($C28="Naren Baliga",_xlfn.XLOOKUP($B28,PROSPER_Baliga!$1:$1,PROSPER_Baliga!$48:$48,""),
IF($C28="Thorsten Huhn",_xlfn.XLOOKUP($B28,PROSPER_Huhn!$1:$1,PROSPER_Huhn!$48:$48,""),
IF($C28="Nick Hull",_xlfn.XLOOKUP($B28,PROSPER_Hull!$1:$1,PROSPER_Hull!$48:$48,""),
IF($C28="Monika Kotwani",_xlfn.XLOOKUP($B28,PROSPER_Kotwani!$1:$1,PROSPER_Kotwani!$48:$48,""),
IF($C28="Jonathan Wellner",_xlfn.XLOOKUP($B28,PROSPER_Wellner!$1:$1,PROSPER_Wellner!$48:$48,""),
IF($C28="Travis Harvey",_xlfn.XLOOKUP($B28,PROSPER_Harvey!$1:$1,PROSPER_Harvey!$48:$48,""),"")))))))="","",
IF($C28="Christopher Lobo",_xlfn.XLOOKUP($B28,PROSPER_Lobo!$1:$1,PROSPER_Lobo!$48:$48,""),
IF($C28="Naren Baliga",_xlfn.XLOOKUP($B28,PROSPER_Baliga!$1:$1,PROSPER_Baliga!$48:$48,""),
IF($C28="Thorsten Huhn",_xlfn.XLOOKUP($B28,PROSPER_Huhn!$1:$1,PROSPER_Huhn!$48:$48,""),
IF($C28="Nick Hull",_xlfn.XLOOKUP($B28,PROSPER_Hull!$1:$1,PROSPER_Hull!$48:$48,""),
IF($C28="Monika Kotwani",_xlfn.XLOOKUP($B28,PROSPER_Kotwani!$1:$1,PROSPER_Kotwani!$48:$48,""),
IF($C28="Jonathan Wellner",_xlfn.XLOOKUP($B28,PROSPER_Wellner!$1:$1,PROSPER_Wellner!$48:$48,""),
IF($C28="Travis Harvey",_xlfn.XLOOKUP($B28,PROSPER_Harvey!$1:$1,PROSPER_Harvey!$48:$48,""),"")))))))))</f>
        <v>N/A</v>
      </c>
      <c r="GP28" s="131" t="str">
        <f>IF(IF(IF($C28="Christopher Lobo",_xlfn.XLOOKUP($B28,PROSPER_Lobo!$1:$1,PROSPER_Lobo!$49:$49,""),
IF($C28="Naren Baliga",_xlfn.XLOOKUP($B28,PROSPER_Baliga!$1:$1,PROSPER_Baliga!$49:$49,""),
IF($C28="Thorsten Huhn",_xlfn.XLOOKUP($B28,PROSPER_Huhn!$1:$1,PROSPER_Huhn!$49:$49,""),
IF($C28="Nick Hull",_xlfn.XLOOKUP($B28,PROSPER_Hull!$1:$1,PROSPER_Hull!$49:$49,""),
IF($C28="Monika Kotwani",_xlfn.XLOOKUP($B28,PROSPER_Kotwani!$1:$1,PROSPER_Kotwani!$49:$49,""),
IF($C28="Jonathan Wellner",_xlfn.XLOOKUP($B28,PROSPER_Wellner!$1:$1,PROSPER_Wellner!$49:$49,""),
IF($C28="Travis Harvey",_xlfn.XLOOKUP($B28,PROSPER_Harvey!$1:$1,PROSPER_Harvey!$49:$49,""),"")))))))="","",
IF($C28="Christopher Lobo",_xlfn.XLOOKUP($B28,PROSPER_Lobo!$1:$1,PROSPER_Lobo!$49:$49,""),
IF($C28="Naren Baliga",_xlfn.XLOOKUP($B28,PROSPER_Baliga!$1:$1,PROSPER_Baliga!$49:$49,""),
IF($C28="Thorsten Huhn",_xlfn.XLOOKUP($B28,PROSPER_Huhn!$1:$1,PROSPER_Huhn!$49:$49,""),
IF($C28="Nick Hull",_xlfn.XLOOKUP($B28,PROSPER_Hull!$1:$1,PROSPER_Hull!$49:$49,""),
IF($C28="Monika Kotwani",_xlfn.XLOOKUP($B28,PROSPER_Kotwani!$1:$1,PROSPER_Kotwani!$49:$49,""),
IF($C28="Jonathan Wellner",_xlfn.XLOOKUP($B28,PROSPER_Wellner!$1:$1,PROSPER_Wellner!$49:$49,""),
IF($C28="Travis Harvey",_xlfn.XLOOKUP($B28,PROSPER_Harvey!$1:$1,PROSPER_Harvey!$49:$49,""),""))))))))="","No Comment",IF(IF($C28="Christopher Lobo",_xlfn.XLOOKUP($B28,PROSPER_Lobo!$1:$1,PROSPER_Lobo!$49:$49,""),
IF($C28="Naren Baliga",_xlfn.XLOOKUP($B28,PROSPER_Baliga!$1:$1,PROSPER_Baliga!$49:$49,""),
IF($C28="Thorsten Huhn",_xlfn.XLOOKUP($B28,PROSPER_Huhn!$1:$1,PROSPER_Huhn!$49:$49,""),
IF($C28="Nick Hull",_xlfn.XLOOKUP($B28,PROSPER_Hull!$1:$1,PROSPER_Hull!$49:$49,""),
IF($C28="Monika Kotwani",_xlfn.XLOOKUP($B28,PROSPER_Kotwani!$1:$1,PROSPER_Kotwani!$49:$49,""),
IF($C28="Jonathan Wellner",_xlfn.XLOOKUP($B28,PROSPER_Wellner!$1:$1,PROSPER_Wellner!$49:$49,""),
IF($C28="Travis Harvey",_xlfn.XLOOKUP($B28,PROSPER_Harvey!$1:$1,PROSPER_Harvey!$49:$49,""),"")))))))="","",
IF($C28="Christopher Lobo",_xlfn.XLOOKUP($B28,PROSPER_Lobo!$1:$1,PROSPER_Lobo!$49:$49,""),
IF($C28="Naren Baliga",_xlfn.XLOOKUP($B28,PROSPER_Baliga!$1:$1,PROSPER_Baliga!$49:$49,""),
IF($C28="Thorsten Huhn",_xlfn.XLOOKUP($B28,PROSPER_Huhn!$1:$1,PROSPER_Huhn!$49:$49,""),
IF($C28="Nick Hull",_xlfn.XLOOKUP($B28,PROSPER_Hull!$1:$1,PROSPER_Hull!$49:$49,""),
IF($C28="Monika Kotwani",_xlfn.XLOOKUP($B28,PROSPER_Kotwani!$1:$1,PROSPER_Kotwani!$49:$49,""),
IF($C28="Jonathan Wellner",_xlfn.XLOOKUP($B28,PROSPER_Wellner!$1:$1,PROSPER_Wellner!$49:$49,""),
IF($C28="Travis Harvey",_xlfn.XLOOKUP($B28,PROSPER_Harvey!$1:$1,PROSPER_Harvey!$49:$49,""),"")))))))))</f>
        <v>N/A</v>
      </c>
      <c r="GQ28" s="150" t="str">
        <f t="shared" si="315"/>
        <v>N/A</v>
      </c>
      <c r="GR28" s="187" t="str">
        <f t="shared" si="316"/>
        <v>N/A</v>
      </c>
      <c r="GS28" s="128" t="str">
        <f t="shared" si="317"/>
        <v>N/A</v>
      </c>
      <c r="GT28" s="188" t="str">
        <f t="shared" si="318"/>
        <v>N/A</v>
      </c>
      <c r="GU28" s="133" t="str">
        <f>IF(IF(IF($C28="Christopher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Kotwani",_xlfn.XLOOKUP($B28,PROSPER_Kotwani!$1:$1,PROSPER_Kotwani!$54:$54,""),
IF($C28="Jonathan Wellner",_xlfn.XLOOKUP($B28,PROSPER_Wellner!$1:$1,PROSPER_Wellner!$54:$54,""),
IF($C28="Travis Harvey",_xlfn.XLOOKUP($B28,PROSPER_Harvey!$1:$1,PROSPER_Harvey!$54:$54,""),"")))))))="","",
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Kotwani",_xlfn.XLOOKUP($B28,PROSPER_Kotwani!$1:$1,PROSPER_Kotwani!$50:$50,""),
IF($C28="Jonathan Wellner",_xlfn.XLOOKUP($B28,PROSPER_Wellner!$1:$1,PROSPER_Wellner!$50:$50,""),
IF($C28="Travis Harvey",_xlfn.XLOOKUP($B28,PROSPER_Harvey!$1:$1,PROSPER_Harvey!$50:$50,""),""))))))))="","No Score",IF(IF($C28="Christopher Lobo",_xlfn.XLOOKUP($B28,PROSPER_Lobo!$1:$1,PROSPER_Lobo!$50:$50,""),
IF($C28="Naren Baliga",_xlfn.XLOOKUP($B28,PROSPER_Baliga!$1:$1,PROSPER_Baliga!$50:$50,""),
IF($C28="Thorsten Huhn",_xlfn.XLOOKUP($B28,PROSPER_Huhn!$1:$1,PROSPER_Huhn!$50:$50,""),
IF($C28="Nick Hull",_xlfn.XLOOKUP($B28,PROSPER_Hull!$1:$1,PROSPER_Hull!$50:$50,""),
IF($C28="Monika Kotwani",_xlfn.XLOOKUP($B28,PROSPER_Kotwani!$1:$1,PROSPER_Kotwani!$50:$50,""),
IF($C28="Jonathan Wellner",_xlfn.XLOOKUP($B28,PROSPER_Wellner!$1:$1,PROSPER_Wellner!$50:$50,""),
IF($C28="Travis Harvey",_xlfn.XLOOKUP($B28,PROSPER_Harvey!$1:$1,PROSPER_Harvey!$50:$50,""),"")))))))="","",
IF($C28="Christopher Lobo",_xlfn.XLOOKUP($B28,PROSPER_Lobo!$1:$1,PROSPER_Lobo!$50:$50,""),
IF($C28="Naren Baliga",_xlfn.XLOOKUP($B28,PROSPER_Baliga!$1:$1,PROSPER_Baliga!$50:$50,""),
IF($C28="Thorsten Huhn",_xlfn.XLOOKUP($B28,PROSPER_Huhn!$1:$1,PROSPER_Huhn!$50:$50,""),
IF($C28="Nick Hull",_xlfn.XLOOKUP($B28,PROSPER_Hull!$1:$1,PROSPER_Hull!$50:$50,""),
IF($C28="Monika Kotwani",_xlfn.XLOOKUP($B28,PROSPER_Kotwani!$1:$1,PROSPER_Kotwani!$50:$50,""),
IF($C28="Jonathan Wellner",_xlfn.XLOOKUP($B28,PROSPER_Wellner!$1:$1,PROSPER_Wellner!$50:$50,""),
IF($C28="Travis Harvey",_xlfn.XLOOKUP($B28,PROSPER_Harvey!$1:$1,PROSPER_Harvey!$50:$50,""),"")))))))))</f>
        <v>No Score</v>
      </c>
      <c r="GV28" s="134" t="str">
        <f>IF(IF(IF($C28="Christopher Lobo",_xlfn.XLOOKUP($B28,PROSPER_Lobo!$1:$1,PROSPER_Lobo!$51:$51,""),
IF($C28="Naren Baliga",_xlfn.XLOOKUP($B28,PROSPER_Baliga!$1:$1,PROSPER_Baliga!$51:$51,""),
IF($C28="Thorsten Huhn",_xlfn.XLOOKUP($B28,PROSPER_Huhn!$1:$1,PROSPER_Huhn!$51:$51,""),
IF($C28="Nick Hull",_xlfn.XLOOKUP($B28,PROSPER_Hull!$1:$1,PROSPER_Hull!$51:$51,""),
IF($C28="Monika Kotwani",_xlfn.XLOOKUP($B28,PROSPER_Kotwani!$1:$1,PROSPER_Kotwani!$51:$51,""),
IF($C28="Jonathan Wellner",_xlfn.XLOOKUP($B28,PROSPER_Wellner!$1:$1,PROSPER_Wellner!$51:$51,""),
IF($C28="Travis Harvey",_xlfn.XLOOKUP($B28,PROSPER_Harvey!$1:$1,PROSPER_Harvey!$51:$51,""),"")))))))="","",
IF($C28="Christopher Lobo",_xlfn.XLOOKUP($B28,PROSPER_Lobo!$1:$1,PROSPER_Lobo!$51:$51,""),
IF($C28="Naren Baliga",_xlfn.XLOOKUP($B28,PROSPER_Baliga!$1:$1,PROSPER_Baliga!$51:$51,""),
IF($C28="Thorsten Huhn",_xlfn.XLOOKUP($B28,PROSPER_Huhn!$1:$1,PROSPER_Huhn!$51:$51,""),
IF($C28="Nick Hull",_xlfn.XLOOKUP($B28,PROSPER_Hull!$1:$1,PROSPER_Hull!$51:$51,""),
IF($C28="Monika Kotwani",_xlfn.XLOOKUP($B28,PROSPER_Kotwani!$1:$1,PROSPER_Kotwani!$51:$51,""),
IF($C28="Jonathan Wellner",_xlfn.XLOOKUP($B28,PROSPER_Wellner!$1:$1,PROSPER_Wellner!$51:$51,""),
IF($C28="Travis Harvey",_xlfn.XLOOKUP($B28,PROSPER_Harvey!$1:$1,PROSPER_Harvey!$51:$51,""),""))))))))="","No Comment",IF(IF($C28="Christopher Lobo",_xlfn.XLOOKUP($B28,PROSPER_Lobo!$1:$1,PROSPER_Lobo!$51:$51,""),
IF($C28="Naren Baliga",_xlfn.XLOOKUP($B28,PROSPER_Baliga!$1:$1,PROSPER_Baliga!$51:$51,""),
IF($C28="Thorsten Huhn",_xlfn.XLOOKUP($B28,PROSPER_Huhn!$1:$1,PROSPER_Huhn!$51:$51,""),
IF($C28="Nick Hull",_xlfn.XLOOKUP($B28,PROSPER_Hull!$1:$1,PROSPER_Hull!$51:$51,""),
IF($C28="Monika Kotwani",_xlfn.XLOOKUP($B28,PROSPER_Kotwani!$1:$1,PROSPER_Kotwani!$51:$51,""),
IF($C28="Jonathan Wellner",_xlfn.XLOOKUP($B28,PROSPER_Wellner!$1:$1,PROSPER_Wellner!$51:$51,""),
IF($C28="Travis Harvey",_xlfn.XLOOKUP($B28,PROSPER_Harvey!$1:$1,PROSPER_Harvey!$51:$51,""),"")))))))="","",
IF($C28="Christopher Lobo",_xlfn.XLOOKUP($B28,PROSPER_Lobo!$1:$1,PROSPER_Lobo!$51:$51,""),
IF($C28="Naren Baliga",_xlfn.XLOOKUP($B28,PROSPER_Baliga!$1:$1,PROSPER_Baliga!$51:$51,""),
IF($C28="Thorsten Huhn",_xlfn.XLOOKUP($B28,PROSPER_Huhn!$1:$1,PROSPER_Huhn!$51:$51,""),
IF($C28="Nick Hull",_xlfn.XLOOKUP($B28,PROSPER_Hull!$1:$1,PROSPER_Hull!$51:$51,""),
IF($C28="Monika Kotwani",_xlfn.XLOOKUP($B28,PROSPER_Kotwani!$1:$1,PROSPER_Kotwani!$51:$51,""),
IF($C28="Jonathan Wellner",_xlfn.XLOOKUP($B28,PROSPER_Wellner!$1:$1,PROSPER_Wellner!$51:$51,""),
IF($C28="Travis Harvey",_xlfn.XLOOKUP($B28,PROSPER_Harvey!$1:$1,PROSPER_Harvey!$51:$51,""),"")))))))))</f>
        <v>No Comment</v>
      </c>
      <c r="GW28" s="133">
        <f>_xlfn.XLOOKUP($B28,Vlookups_Local!B:B,Vlookups_Local!E:E,"N/A")</f>
        <v>10</v>
      </c>
      <c r="GX28" s="134" t="str">
        <f>IF(IF(IF($C28="Christopher Lobo",_xlfn.XLOOKUP($B28,PROSPER_Lobo!$1:$1,PROSPER_Lobo!$53:$53,""),
IF($C28="Naren Baliga",_xlfn.XLOOKUP($B28,PROSPER_Baliga!$1:$1,PROSPER_Baliga!$53:$53,""),
IF($C28="Thorsten Huhn",_xlfn.XLOOKUP($B28,PROSPER_Huhn!$1:$1,PROSPER_Huhn!$53:$53,""),
IF($C28="Nick Hull",_xlfn.XLOOKUP($B28,PROSPER_Hull!$1:$1,PROSPER_Hull!$53:$53,""),
IF($C28="Monika Kotwani",_xlfn.XLOOKUP($B28,PROSPER_Kotwani!$1:$1,PROSPER_Kotwani!$53:$53,""),
IF($C28="Jonathan Wellner",_xlfn.XLOOKUP($B28,PROSPER_Wellner!$1:$1,PROSPER_Wellner!$53:$53,""),
IF($C28="Travis Harvey",_xlfn.XLOOKUP($B28,PROSPER_Harvey!$1:$1,PROSPER_Harvey!$53:$53,""),"")))))))="","",
IF($C28="Christopher Lobo",_xlfn.XLOOKUP($B28,PROSPER_Lobo!$1:$1,PROSPER_Lobo!$53:$53,""),
IF($C28="Naren Baliga",_xlfn.XLOOKUP($B28,PROSPER_Baliga!$1:$1,PROSPER_Baliga!$53:$53,""),
IF($C28="Thorsten Huhn",_xlfn.XLOOKUP($B28,PROSPER_Huhn!$1:$1,PROSPER_Huhn!$53:$53,""),
IF($C28="Nick Hull",_xlfn.XLOOKUP($B28,PROSPER_Hull!$1:$1,PROSPER_Hull!$53:$53,""),
IF($C28="Monika Kotwani",_xlfn.XLOOKUP($B28,PROSPER_Kotwani!$1:$1,PROSPER_Kotwani!$53:$53,""),
IF($C28="Jonathan Wellner",_xlfn.XLOOKUP($B28,PROSPER_Wellner!$1:$1,PROSPER_Wellner!$53:$53,""),
IF($C28="Travis Harvey",_xlfn.XLOOKUP($B28,PROSPER_Harvey!$1:$1,PROSPER_Harvey!$53:$53,""),""))))))))="","No Comment",IF(IF($C28="Christopher Lobo",_xlfn.XLOOKUP($B28,PROSPER_Lobo!$1:$1,PROSPER_Lobo!$53:$53,""),
IF($C28="Naren Baliga",_xlfn.XLOOKUP($B28,PROSPER_Baliga!$1:$1,PROSPER_Baliga!$53:$53,""),
IF($C28="Thorsten Huhn",_xlfn.XLOOKUP($B28,PROSPER_Huhn!$1:$1,PROSPER_Huhn!$53:$53,""),
IF($C28="Nick Hull",_xlfn.XLOOKUP($B28,PROSPER_Hull!$1:$1,PROSPER_Hull!$53:$53,""),
IF($C28="Monika Kotwani",_xlfn.XLOOKUP($B28,PROSPER_Kotwani!$1:$1,PROSPER_Kotwani!$53:$53,""),
IF($C28="Jonathan Wellner",_xlfn.XLOOKUP($B28,PROSPER_Wellner!$1:$1,PROSPER_Wellner!$53:$53,""),
IF($C28="Travis Harvey",_xlfn.XLOOKUP($B28,PROSPER_Harvey!$1:$1,PROSPER_Harvey!$53:$53,""),"")))))))="","",
IF($C28="Christopher Lobo",_xlfn.XLOOKUP($B28,PROSPER_Lobo!$1:$1,PROSPER_Lobo!$53:$53,""),
IF($C28="Naren Baliga",_xlfn.XLOOKUP($B28,PROSPER_Baliga!$1:$1,PROSPER_Baliga!$53:$53,""),
IF($C28="Thorsten Huhn",_xlfn.XLOOKUP($B28,PROSPER_Huhn!$1:$1,PROSPER_Huhn!$53:$53,""),
IF($C28="Nick Hull",_xlfn.XLOOKUP($B28,PROSPER_Hull!$1:$1,PROSPER_Hull!$53:$53,""),
IF($C28="Monika Kotwani",_xlfn.XLOOKUP($B28,PROSPER_Kotwani!$1:$1,PROSPER_Kotwani!$53:$53,""),
IF($C28="Jonathan Wellner",_xlfn.XLOOKUP($B28,PROSPER_Wellner!$1:$1,PROSPER_Wellner!$53:$53,""),
IF($C28="Travis Harvey",_xlfn.XLOOKUP($B28,PROSPER_Harvey!$1:$1,PROSPER_Harvey!$53:$53,""),"")))))))))</f>
        <v>No Comment</v>
      </c>
      <c r="GY28" s="133" t="str">
        <f>IF(IF(IF($C28="Christopher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Kotwani",_xlfn.XLOOKUP($B28,PROSPER_Kotwani!$1:$1,PROSPER_Kotwani!$54:$54,""),
IF($C28="Jonathan Wellner",_xlfn.XLOOKUP($B28,PROSPER_Wellner!$1:$1,PROSPER_Wellner!$54:$54,""),
IF($C28="Travis Harvey",_xlfn.XLOOKUP($B28,PROSPER_Harvey!$1:$1,PROSPER_Harvey!$54:$54,""),"")))))))="","",
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Kotwani",_xlfn.XLOOKUP($B28,PROSPER_Kotwani!$1:$1,PROSPER_Kotwani!$54:$54,""),
IF($C28="Jonathan Wellner",_xlfn.XLOOKUP($B28,PROSPER_Wellner!$1:$1,PROSPER_Wellner!$54:$54,""),
IF($C28="Travis Harvey",_xlfn.XLOOKUP($B28,PROSPER_Harvey!$1:$1,PROSPER_Harvey!$54:$54,""),""))))))))="","No Score",IF(IF($C28="Christopher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Kotwani",_xlfn.XLOOKUP($B28,PROSPER_Kotwani!$1:$1,PROSPER_Kotwani!$54:$54,""),
IF($C28="Jonathan Wellner",_xlfn.XLOOKUP($B28,PROSPER_Wellner!$1:$1,PROSPER_Wellner!$54:$54,""),
IF($C28="Travis Harvey",_xlfn.XLOOKUP($B28,PROSPER_Harvey!$1:$1,PROSPER_Harvey!$54:$54,""),"")))))))="","",
IF($C28="Christopher Lobo",_xlfn.XLOOKUP($B28,PROSPER_Lobo!$1:$1,PROSPER_Lobo!$54:$54,""),
IF($C28="Naren Baliga",_xlfn.XLOOKUP($B28,PROSPER_Baliga!$1:$1,PROSPER_Baliga!$54:$54,""),
IF($C28="Thorsten Huhn",_xlfn.XLOOKUP($B28,PROSPER_Huhn!$1:$1,PROSPER_Huhn!$54:$54,""),
IF($C28="Nick Hull",_xlfn.XLOOKUP($B28,PROSPER_Hull!$1:$1,PROSPER_Hull!$54:$54,""),
IF($C28="Monika Kotwani",_xlfn.XLOOKUP($B28,PROSPER_Kotwani!$1:$1,PROSPER_Kotwani!$54:$54,""),
IF($C28="Jonathan Wellner",_xlfn.XLOOKUP($B28,PROSPER_Wellner!$1:$1,PROSPER_Wellner!$54:$54,""),
IF($C28="Travis Harvey",_xlfn.XLOOKUP($B28,PROSPER_Harvey!$1:$1,PROSPER_Harvey!$54:$54,""),"")))))))))</f>
        <v>No Score</v>
      </c>
      <c r="GZ28" s="134" t="str">
        <f>IF(IF(IF($C28="Christopher Lobo",_xlfn.XLOOKUP($B28,PROSPER_Lobo!$1:$1,PROSPER_Lobo!$55:$55,""),
IF($C28="Naren Baliga",_xlfn.XLOOKUP($B28,PROSPER_Baliga!$1:$1,PROSPER_Baliga!$55:$55,""),
IF($C28="Thorsten Huhn",_xlfn.XLOOKUP($B28,PROSPER_Huhn!$1:$1,PROSPER_Huhn!$55:$55,""),
IF($C28="Nick Hull",_xlfn.XLOOKUP($B28,PROSPER_Hull!$1:$1,PROSPER_Hull!$55:$55,""),
IF($C28="Monika Kotwani",_xlfn.XLOOKUP($B28,PROSPER_Kotwani!$1:$1,PROSPER_Kotwani!$55:$55,""),
IF($C28="Jonathan Wellner",_xlfn.XLOOKUP($B28,PROSPER_Wellner!$1:$1,PROSPER_Wellner!$55:$55,""),
IF($C28="Travis Harvey",_xlfn.XLOOKUP($B28,PROSPER_Harvey!$1:$1,PROSPER_Harvey!$55:$55,""),"")))))))="","",
IF($C28="Christopher Lobo",_xlfn.XLOOKUP($B28,PROSPER_Lobo!$1:$1,PROSPER_Lobo!$55:$55,""),
IF($C28="Naren Baliga",_xlfn.XLOOKUP($B28,PROSPER_Baliga!$1:$1,PROSPER_Baliga!$55:$55,""),
IF($C28="Thorsten Huhn",_xlfn.XLOOKUP($B28,PROSPER_Huhn!$1:$1,PROSPER_Huhn!$55:$55,""),
IF($C28="Nick Hull",_xlfn.XLOOKUP($B28,PROSPER_Hull!$1:$1,PROSPER_Hull!$55:$55,""),
IF($C28="Monika Kotwani",_xlfn.XLOOKUP($B28,PROSPER_Kotwani!$1:$1,PROSPER_Kotwani!$55:$55,""),
IF($C28="Jonathan Wellner",_xlfn.XLOOKUP($B28,PROSPER_Wellner!$1:$1,PROSPER_Wellner!$55:$55,""),
IF($C28="Travis Harvey",_xlfn.XLOOKUP($B28,PROSPER_Harvey!$1:$1,PROSPER_Harvey!$55:$55,""),""))))))))="","No Comment",IF(IF($C28="Christopher Lobo",_xlfn.XLOOKUP($B28,PROSPER_Lobo!$1:$1,PROSPER_Lobo!$55:$55,""),
IF($C28="Naren Baliga",_xlfn.XLOOKUP($B28,PROSPER_Baliga!$1:$1,PROSPER_Baliga!$55:$55,""),
IF($C28="Thorsten Huhn",_xlfn.XLOOKUP($B28,PROSPER_Huhn!$1:$1,PROSPER_Huhn!$55:$55,""),
IF($C28="Nick Hull",_xlfn.XLOOKUP($B28,PROSPER_Hull!$1:$1,PROSPER_Hull!$55:$55,""),
IF($C28="Monika Kotwani",_xlfn.XLOOKUP($B28,PROSPER_Kotwani!$1:$1,PROSPER_Kotwani!$55:$55,""),
IF($C28="Jonathan Wellner",_xlfn.XLOOKUP($B28,PROSPER_Wellner!$1:$1,PROSPER_Wellner!$55:$55,""),
IF($C28="Travis Harvey",_xlfn.XLOOKUP($B28,PROSPER_Harvey!$1:$1,PROSPER_Harvey!$55:$55,""),"")))))))="","",
IF($C28="Christopher Lobo",_xlfn.XLOOKUP($B28,PROSPER_Lobo!$1:$1,PROSPER_Lobo!$55:$55,""),
IF($C28="Naren Baliga",_xlfn.XLOOKUP($B28,PROSPER_Baliga!$1:$1,PROSPER_Baliga!$55:$55,""),
IF($C28="Thorsten Huhn",_xlfn.XLOOKUP($B28,PROSPER_Huhn!$1:$1,PROSPER_Huhn!$55:$55,""),
IF($C28="Nick Hull",_xlfn.XLOOKUP($B28,PROSPER_Hull!$1:$1,PROSPER_Hull!$55:$55,""),
IF($C28="Monika Kotwani",_xlfn.XLOOKUP($B28,PROSPER_Kotwani!$1:$1,PROSPER_Kotwani!$55:$55,""),
IF($C28="Jonathan Wellner",_xlfn.XLOOKUP($B28,PROSPER_Wellner!$1:$1,PROSPER_Wellner!$55:$55,""),
IF($C28="Travis Harvey",_xlfn.XLOOKUP($B28,PROSPER_Harvey!$1:$1,PROSPER_Harvey!$55:$55,""),"")))))))))</f>
        <v>No Comment</v>
      </c>
      <c r="HA28" s="133" t="str">
        <f>IF(IF(IF($C28="Christopher Lobo",_xlfn.XLOOKUP($B28,PROSPER_Lobo!$1:$1,PROSPER_Lobo!$56:$56,""),
IF($C28="Naren Baliga",_xlfn.XLOOKUP($B28,PROSPER_Baliga!$1:$1,PROSPER_Baliga!$56:$56,""),
IF($C28="Thorsten Huhn",_xlfn.XLOOKUP($B28,PROSPER_Huhn!$1:$1,PROSPER_Huhn!$56:$56,""),
IF($C28="Nick Hull",_xlfn.XLOOKUP($B28,PROSPER_Hull!$1:$1,PROSPER_Hull!$56:$56,""),
IF($C28="Monika Kotwani",_xlfn.XLOOKUP($B28,PROSPER_Kotwani!$1:$1,PROSPER_Kotwani!$56:$56,""),
IF($C28="Jonathan Wellner",_xlfn.XLOOKUP($B28,PROSPER_Wellner!$1:$1,PROSPER_Wellner!$56:$56,""),
IF($C28="Travis Harvey",_xlfn.XLOOKUP($B28,PROSPER_Harvey!$1:$1,PROSPER_Harvey!$56:$56,""),"")))))))="","",
IF($C28="Christopher Lobo",_xlfn.XLOOKUP($B28,PROSPER_Lobo!$1:$1,PROSPER_Lobo!$56:$56,""),
IF($C28="Naren Baliga",_xlfn.XLOOKUP($B28,PROSPER_Baliga!$1:$1,PROSPER_Baliga!$56:$56,""),
IF($C28="Thorsten Huhn",_xlfn.XLOOKUP($B28,PROSPER_Huhn!$1:$1,PROSPER_Huhn!$56:$56,""),
IF($C28="Nick Hull",_xlfn.XLOOKUP($B28,PROSPER_Hull!$1:$1,PROSPER_Hull!$56:$56,""),
IF($C28="Monika Kotwani",_xlfn.XLOOKUP($B28,PROSPER_Kotwani!$1:$1,PROSPER_Kotwani!$56:$56,""),
IF($C28="Jonathan Wellner",_xlfn.XLOOKUP($B28,PROSPER_Wellner!$1:$1,PROSPER_Wellner!$56:$56,""),
IF($C28="Travis Harvey",_xlfn.XLOOKUP($B28,PROSPER_Harvey!$1:$1,PROSPER_Harvey!$56:$56,""),""))))))))="","No Score",IF(IF($C28="Christopher Lobo",_xlfn.XLOOKUP($B28,PROSPER_Lobo!$1:$1,PROSPER_Lobo!$56:$56,""),
IF($C28="Naren Baliga",_xlfn.XLOOKUP($B28,PROSPER_Baliga!$1:$1,PROSPER_Baliga!$56:$56,""),
IF($C28="Thorsten Huhn",_xlfn.XLOOKUP($B28,PROSPER_Huhn!$1:$1,PROSPER_Huhn!$56:$56,""),
IF($C28="Nick Hull",_xlfn.XLOOKUP($B28,PROSPER_Hull!$1:$1,PROSPER_Hull!$56:$56,""),
IF($C28="Monika Kotwani",_xlfn.XLOOKUP($B28,PROSPER_Kotwani!$1:$1,PROSPER_Kotwani!$56:$56,""),
IF($C28="Jonathan Wellner",_xlfn.XLOOKUP($B28,PROSPER_Wellner!$1:$1,PROSPER_Wellner!$56:$56,""),
IF($C28="Travis Harvey",_xlfn.XLOOKUP($B28,PROSPER_Harvey!$1:$1,PROSPER_Harvey!$56:$56,""),"")))))))="","",
IF($C28="Christopher Lobo",_xlfn.XLOOKUP($B28,PROSPER_Lobo!$1:$1,PROSPER_Lobo!$56:$56,""),
IF($C28="Naren Baliga",_xlfn.XLOOKUP($B28,PROSPER_Baliga!$1:$1,PROSPER_Baliga!$56:$56,""),
IF($C28="Thorsten Huhn",_xlfn.XLOOKUP($B28,PROSPER_Huhn!$1:$1,PROSPER_Huhn!$56:$56,""),
IF($C28="Nick Hull",_xlfn.XLOOKUP($B28,PROSPER_Hull!$1:$1,PROSPER_Hull!$56:$56,""),
IF($C28="Monika Kotwani",_xlfn.XLOOKUP($B28,PROSPER_Kotwani!$1:$1,PROSPER_Kotwani!$56:$56,""),
IF($C28="Jonathan Wellner",_xlfn.XLOOKUP($B28,PROSPER_Wellner!$1:$1,PROSPER_Wellner!$56:$56,""),
IF($C28="Travis Harvey",_xlfn.XLOOKUP($B28,PROSPER_Harvey!$1:$1,PROSPER_Harvey!$56:$56,""),"")))))))))</f>
        <v>No Score</v>
      </c>
      <c r="HB28" s="134" t="str">
        <f>IF(IF(IF($C28="Christopher Lobo",_xlfn.XLOOKUP($B28,PROSPER_Lobo!$1:$1,PROSPER_Lobo!$57:$57,""),
IF($C28="Naren Baliga",_xlfn.XLOOKUP($B28,PROSPER_Baliga!$1:$1,PROSPER_Baliga!$57:$57,""),
IF($C28="Thorsten Huhn",_xlfn.XLOOKUP($B28,PROSPER_Huhn!$1:$1,PROSPER_Huhn!$57:$57,""),
IF($C28="Nick Hull",_xlfn.XLOOKUP($B28,PROSPER_Hull!$1:$1,PROSPER_Hull!$57:$57,""),
IF($C28="Monika Kotwani",_xlfn.XLOOKUP($B28,PROSPER_Kotwani!$1:$1,PROSPER_Kotwani!$57:$57,""),
IF($C28="Jonathan Wellner",_xlfn.XLOOKUP($B28,PROSPER_Wellner!$1:$1,PROSPER_Wellner!$57:$57,""),
IF($C28="Travis Harvey",_xlfn.XLOOKUP($B28,PROSPER_Harvey!$1:$1,PROSPER_Harvey!$57:$57,""),"")))))))="","",
IF($C28="Christopher Lobo",_xlfn.XLOOKUP($B28,PROSPER_Lobo!$1:$1,PROSPER_Lobo!$57:$57,""),
IF($C28="Naren Baliga",_xlfn.XLOOKUP($B28,PROSPER_Baliga!$1:$1,PROSPER_Baliga!$57:$57,""),
IF($C28="Thorsten Huhn",_xlfn.XLOOKUP($B28,PROSPER_Huhn!$1:$1,PROSPER_Huhn!$57:$57,""),
IF($C28="Nick Hull",_xlfn.XLOOKUP($B28,PROSPER_Hull!$1:$1,PROSPER_Hull!$57:$57,""),
IF($C28="Monika Kotwani",_xlfn.XLOOKUP($B28,PROSPER_Kotwani!$1:$1,PROSPER_Kotwani!$57:$57,""),
IF($C28="Jonathan Wellner",_xlfn.XLOOKUP($B28,PROSPER_Wellner!$1:$1,PROSPER_Wellner!$57:$57,""),
IF($C28="Travis Harvey",_xlfn.XLOOKUP($B28,PROSPER_Harvey!$1:$1,PROSPER_Harvey!$57:$57,""),""))))))))="","No Comment",IF(IF($C28="Christopher Lobo",_xlfn.XLOOKUP($B28,PROSPER_Lobo!$1:$1,PROSPER_Lobo!$57:$57,""),
IF($C28="Naren Baliga",_xlfn.XLOOKUP($B28,PROSPER_Baliga!$1:$1,PROSPER_Baliga!$57:$57,""),
IF($C28="Thorsten Huhn",_xlfn.XLOOKUP($B28,PROSPER_Huhn!$1:$1,PROSPER_Huhn!$57:$57,""),
IF($C28="Nick Hull",_xlfn.XLOOKUP($B28,PROSPER_Hull!$1:$1,PROSPER_Hull!$57:$57,""),
IF($C28="Monika Kotwani",_xlfn.XLOOKUP($B28,PROSPER_Kotwani!$1:$1,PROSPER_Kotwani!$57:$57,""),
IF($C28="Jonathan Wellner",_xlfn.XLOOKUP($B28,PROSPER_Wellner!$1:$1,PROSPER_Wellner!$57:$57,""),
IF($C28="Travis Harvey",_xlfn.XLOOKUP($B28,PROSPER_Harvey!$1:$1,PROSPER_Harvey!$57:$57,""),"")))))))="","",
IF($C28="Christopher Lobo",_xlfn.XLOOKUP($B28,PROSPER_Lobo!$1:$1,PROSPER_Lobo!$57:$57,""),
IF($C28="Naren Baliga",_xlfn.XLOOKUP($B28,PROSPER_Baliga!$1:$1,PROSPER_Baliga!$57:$57,""),
IF($C28="Thorsten Huhn",_xlfn.XLOOKUP($B28,PROSPER_Huhn!$1:$1,PROSPER_Huhn!$57:$57,""),
IF($C28="Nick Hull",_xlfn.XLOOKUP($B28,PROSPER_Hull!$1:$1,PROSPER_Hull!$57:$57,""),
IF($C28="Monika Kotwani",_xlfn.XLOOKUP($B28,PROSPER_Kotwani!$1:$1,PROSPER_Kotwani!$57:$57,""),
IF($C28="Jonathan Wellner",_xlfn.XLOOKUP($B28,PROSPER_Wellner!$1:$1,PROSPER_Wellner!$57:$57,""),
IF($C28="Travis Harvey",_xlfn.XLOOKUP($B28,PROSPER_Harvey!$1:$1,PROSPER_Harvey!$57:$57,""),"")))))))))</f>
        <v>No Comment</v>
      </c>
      <c r="HC28" s="192">
        <f t="shared" si="319"/>
        <v>10</v>
      </c>
      <c r="HD28" s="135" t="str">
        <f>_xlfn.XLOOKUP(B28,PROSPERInitial_Query!$E:$E,PROSPERInitial_Query!$AK:$AK,"",,-1)</f>
        <v/>
      </c>
      <c r="HE28" s="136" t="str">
        <f t="shared" si="320"/>
        <v>Karthik Krishnan Arunachalam4 - SuccessServices Quality</v>
      </c>
      <c r="HF28" s="136" t="str">
        <f>_xlfn.XLOOKUP(HE28,PROSPERDelta_Query!BK:BK,PROSPERDelta_Query!AX:AX,"",,-1)</f>
        <v/>
      </c>
      <c r="HG28" s="137" t="str">
        <f t="shared" si="321"/>
        <v>N/A</v>
      </c>
      <c r="HH28" s="137" t="str">
        <f>IF(IF(IF($C28="Christopher Lobo",_xlfn.XLOOKUP($B28,PROSPER_Lobo!$1:$1,PROSPER_Lobo!$58:$58,""),
IF($C28="Naren Baliga",_xlfn.XLOOKUP($B28,PROSPER_Baliga!$1:$1,PROSPER_Baliga!$58:$58,""),
IF($C28="Thorsten Huhn",_xlfn.XLOOKUP($B28,PROSPER_Huhn!$1:$1,PROSPER_Huhn!$58:$58,""),
IF($C28="Nick Hull",_xlfn.XLOOKUP($B28,PROSPER_Hull!$1:$1,PROSPER_Hull!$58:$58,""),
IF($C28="Monika Kotwani",_xlfn.XLOOKUP($B28,PROSPER_Kotwani!$1:$1,PROSPER_Kotwani!$58:$58,""),
IF($C28="Jonathan Wellner",_xlfn.XLOOKUP($B28,PROSPER_Wellner!$1:$1,PROSPER_Wellner!$58:$58,""),
IF($C28="Travis Harvey",_xlfn.XLOOKUP($B28,PROSPER_Harvey!$1:$1,PROSPER_Harvey!$58:$58,""),"")))))))="","",
IF($C28="Christopher Lobo",_xlfn.XLOOKUP($B28,PROSPER_Lobo!$1:$1,PROSPER_Lobo!$58:$58,""),
IF($C28="Naren Baliga",_xlfn.XLOOKUP($B28,PROSPER_Baliga!$1:$1,PROSPER_Baliga!$58:$58,""),
IF($C28="Thorsten Huhn",_xlfn.XLOOKUP($B28,PROSPER_Huhn!$1:$1,PROSPER_Huhn!$58:$58,""),
IF($C28="Nick Hull",_xlfn.XLOOKUP($B28,PROSPER_Hull!$1:$1,PROSPER_Hull!$58:$58,""),
IF($C28="Monika Kotwani",_xlfn.XLOOKUP($B28,PROSPER_Kotwani!$1:$1,PROSPER_Kotwani!$58:$58,""),
IF($C28="Jonathan Wellner",_xlfn.XLOOKUP($B28,PROSPER_Wellner!$1:$1,PROSPER_Wellner!$58:$58,""),
IF($C28="Travis Harvey",_xlfn.XLOOKUP($B28,PROSPER_Harvey!$1:$1,PROSPER_Harvey!$58:$58,""),""))))))))="","No Score",IF(IF($C28="Christopher Lobo",_xlfn.XLOOKUP($B28,PROSPER_Lobo!$1:$1,PROSPER_Lobo!$58:$58,""),
IF($C28="Naren Baliga",_xlfn.XLOOKUP($B28,PROSPER_Baliga!$1:$1,PROSPER_Baliga!$58:$58,""),
IF($C28="Thorsten Huhn",_xlfn.XLOOKUP($B28,PROSPER_Huhn!$1:$1,PROSPER_Huhn!$58:$58,""),
IF($C28="Nick Hull",_xlfn.XLOOKUP($B28,PROSPER_Hull!$1:$1,PROSPER_Hull!$58:$58,""),
IF($C28="Monika Kotwani",_xlfn.XLOOKUP($B28,PROSPER_Kotwani!$1:$1,PROSPER_Kotwani!$58:$58,""),
IF($C28="Jonathan Wellner",_xlfn.XLOOKUP($B28,PROSPER_Wellner!$1:$1,PROSPER_Wellner!$58:$58,""),
IF($C28="Travis Harvey",_xlfn.XLOOKUP($B28,PROSPER_Harvey!$1:$1,PROSPER_Harvey!$58:$58,""),"")))))))="","",
IF($C28="Christopher Lobo",_xlfn.XLOOKUP($B28,PROSPER_Lobo!$1:$1,PROSPER_Lobo!$58:$58,""),
IF($C28="Naren Baliga",_xlfn.XLOOKUP($B28,PROSPER_Baliga!$1:$1,PROSPER_Baliga!$58:$58,""),
IF($C28="Thorsten Huhn",_xlfn.XLOOKUP($B28,PROSPER_Huhn!$1:$1,PROSPER_Huhn!$58:$58,""),
IF($C28="Nick Hull",_xlfn.XLOOKUP($B28,PROSPER_Hull!$1:$1,PROSPER_Hull!$58:$58,""),
IF($C28="Monika Kotwani",_xlfn.XLOOKUP($B28,PROSPER_Kotwani!$1:$1,PROSPER_Kotwani!$58:$58,""),
IF($C28="Jonathan Wellner",_xlfn.XLOOKUP($B28,PROSPER_Wellner!$1:$1,PROSPER_Wellner!$58:$58,""),
IF($C28="Travis Harvey",_xlfn.XLOOKUP($B28,PROSPER_Harvey!$1:$1,PROSPER_Harvey!$58:$58,""),"")))))))))</f>
        <v>No Score</v>
      </c>
      <c r="HI28" s="138" t="str">
        <f>IF(IF(IF($C28="Christopher Lobo",_xlfn.XLOOKUP($B28,PROSPER_Lobo!$1:$1,PROSPER_Lobo!$59:$59,""),
IF($C28="Naren Baliga",_xlfn.XLOOKUP($B28,PROSPER_Baliga!$1:$1,PROSPER_Baliga!$59:$59,""),
IF($C28="Thorsten Huhn",_xlfn.XLOOKUP($B28,PROSPER_Huhn!$1:$1,PROSPER_Huhn!$59:$59,""),
IF($C28="Nick Hull",_xlfn.XLOOKUP($B28,PROSPER_Hull!$1:$1,PROSPER_Hull!$59:$59,""),
IF($C28="Monika Kotwani",_xlfn.XLOOKUP($B28,PROSPER_Kotwani!$1:$1,PROSPER_Kotwani!$59:$59,""),
IF($C28="Jonathan Wellner",_xlfn.XLOOKUP($B28,PROSPER_Wellner!$1:$1,PROSPER_Wellner!$59:$59,""),
IF($C28="Travis Harvey",_xlfn.XLOOKUP($B28,PROSPER_Harvey!$1:$1,PROSPER_Harvey!$59:$59,""),"")))))))="","",
IF($C28="Christopher Lobo",_xlfn.XLOOKUP($B28,PROSPER_Lobo!$1:$1,PROSPER_Lobo!$59:$59,""),
IF($C28="Naren Baliga",_xlfn.XLOOKUP($B28,PROSPER_Baliga!$1:$1,PROSPER_Baliga!$59:$59,""),
IF($C28="Thorsten Huhn",_xlfn.XLOOKUP($B28,PROSPER_Huhn!$1:$1,PROSPER_Huhn!$59:$59,""),
IF($C28="Nick Hull",_xlfn.XLOOKUP($B28,PROSPER_Hull!$1:$1,PROSPER_Hull!$59:$59,""),
IF($C28="Monika Kotwani",_xlfn.XLOOKUP($B28,PROSPER_Kotwani!$1:$1,PROSPER_Kotwani!$59:$59,""),
IF($C28="Jonathan Wellner",_xlfn.XLOOKUP($B28,PROSPER_Wellner!$1:$1,PROSPER_Wellner!$59:$59,""),
IF($C28="Travis Harvey",_xlfn.XLOOKUP($B28,PROSPER_Harvey!$1:$1,PROSPER_Harvey!$59:$59,""),""))))))))="","No Comment",IF(IF($C28="Christopher Lobo",_xlfn.XLOOKUP($B28,PROSPER_Lobo!$1:$1,PROSPER_Lobo!$59:$59,""),
IF($C28="Naren Baliga",_xlfn.XLOOKUP($B28,PROSPER_Baliga!$1:$1,PROSPER_Baliga!$59:$59,""),
IF($C28="Thorsten Huhn",_xlfn.XLOOKUP($B28,PROSPER_Huhn!$1:$1,PROSPER_Huhn!$59:$59,""),
IF($C28="Nick Hull",_xlfn.XLOOKUP($B28,PROSPER_Hull!$1:$1,PROSPER_Hull!$59:$59,""),
IF($C28="Monika Kotwani",_xlfn.XLOOKUP($B28,PROSPER_Kotwani!$1:$1,PROSPER_Kotwani!$59:$59,""),
IF($C28="Jonathan Wellner",_xlfn.XLOOKUP($B28,PROSPER_Wellner!$1:$1,PROSPER_Wellner!$59:$59,""),
IF($C28="Travis Harvey",_xlfn.XLOOKUP($B28,PROSPER_Harvey!$1:$1,PROSPER_Harvey!$59:$59,""),"")))))))="","",
IF($C28="Christopher Lobo",_xlfn.XLOOKUP($B28,PROSPER_Lobo!$1:$1,PROSPER_Lobo!$59:$59,""),
IF($C28="Naren Baliga",_xlfn.XLOOKUP($B28,PROSPER_Baliga!$1:$1,PROSPER_Baliga!$59:$59,""),
IF($C28="Thorsten Huhn",_xlfn.XLOOKUP($B28,PROSPER_Huhn!$1:$1,PROSPER_Huhn!$59:$59,""),
IF($C28="Nick Hull",_xlfn.XLOOKUP($B28,PROSPER_Hull!$1:$1,PROSPER_Hull!$59:$59,""),
IF($C28="Monika Kotwani",_xlfn.XLOOKUP($B28,PROSPER_Kotwani!$1:$1,PROSPER_Kotwani!$59:$59,""),
IF($C28="Jonathan Wellner",_xlfn.XLOOKUP($B28,PROSPER_Wellner!$1:$1,PROSPER_Wellner!$59:$59,""),
IF($C28="Travis Harvey",_xlfn.XLOOKUP($B28,PROSPER_Harvey!$1:$1,PROSPER_Harvey!$59:$59,""),"")))))))))</f>
        <v>No Comment</v>
      </c>
      <c r="HJ28" s="188" t="str">
        <f t="shared" si="322"/>
        <v>N/A</v>
      </c>
      <c r="HK28" s="135" t="str">
        <f>_xlfn.XLOOKUP(B28,PROSPERInitial_Query!$E:$E,PROSPERInitial_Query!$AL:$AL,"",,-1)</f>
        <v/>
      </c>
      <c r="HL28" s="136" t="str">
        <f t="shared" si="323"/>
        <v>Karthik Krishnan Arunachalam4 - SuccessEscalation Management</v>
      </c>
      <c r="HM28" s="136" t="str">
        <f>_xlfn.XLOOKUP(HL28,PROSPERDelta_Query!BK:BK,PROSPERDelta_Query!AY:AY,"",,-1)</f>
        <v/>
      </c>
      <c r="HN28" s="137" t="str">
        <f t="shared" si="324"/>
        <v>N/A</v>
      </c>
      <c r="HO28" s="137" t="str">
        <f>IF(IF(IF($C28="Christopher Lobo",_xlfn.XLOOKUP($B28,PROSPER_Lobo!$1:$1,PROSPER_Lobo!$60:$60,""),
IF($C28="Naren Baliga",_xlfn.XLOOKUP($B28,PROSPER_Baliga!$1:$1,PROSPER_Baliga!$60:$60,""),
IF($C28="Thorsten Huhn",_xlfn.XLOOKUP($B28,PROSPER_Huhn!$1:$1,PROSPER_Huhn!$60:$60,""),
IF($C28="Nick Hull",_xlfn.XLOOKUP($B28,PROSPER_Hull!$1:$1,PROSPER_Hull!$60:$60,""),
IF($C28="Monika Kotwani",_xlfn.XLOOKUP($B28,PROSPER_Kotwani!$1:$1,PROSPER_Kotwani!$60:$60,""),
IF($C28="Jonathan Wellner",_xlfn.XLOOKUP($B28,PROSPER_Wellner!$1:$1,PROSPER_Wellner!$60:$60,""),
IF($C28="Travis Harvey",_xlfn.XLOOKUP($B28,PROSPER_Harvey!$1:$1,PROSPER_Harvey!$60:$60,""),"")))))))="","",
IF($C28="Christopher Lobo",_xlfn.XLOOKUP($B28,PROSPER_Lobo!$1:$1,PROSPER_Lobo!$60:$60,""),
IF($C28="Naren Baliga",_xlfn.XLOOKUP($B28,PROSPER_Baliga!$1:$1,PROSPER_Baliga!$60:$60,""),
IF($C28="Thorsten Huhn",_xlfn.XLOOKUP($B28,PROSPER_Huhn!$1:$1,PROSPER_Huhn!$60:$60,""),
IF($C28="Nick Hull",_xlfn.XLOOKUP($B28,PROSPER_Hull!$1:$1,PROSPER_Hull!$60:$60,""),
IF($C28="Monika Kotwani",_xlfn.XLOOKUP($B28,PROSPER_Kotwani!$1:$1,PROSPER_Kotwani!$60:$60,""),
IF($C28="Jonathan Wellner",_xlfn.XLOOKUP($B28,PROSPER_Wellner!$1:$1,PROSPER_Wellner!$60:$60,""),
IF($C28="Travis Harvey",_xlfn.XLOOKUP($B28,PROSPER_Harvey!$1:$1,PROSPER_Harvey!$60:$60,""),""))))))))="","No Score",IF(IF($C28="Christopher Lobo",_xlfn.XLOOKUP($B28,PROSPER_Lobo!$1:$1,PROSPER_Lobo!$60:$60,""),
IF($C28="Naren Baliga",_xlfn.XLOOKUP($B28,PROSPER_Baliga!$1:$1,PROSPER_Baliga!$60:$60,""),
IF($C28="Thorsten Huhn",_xlfn.XLOOKUP($B28,PROSPER_Huhn!$1:$1,PROSPER_Huhn!$60:$60,""),
IF($C28="Nick Hull",_xlfn.XLOOKUP($B28,PROSPER_Hull!$1:$1,PROSPER_Hull!$60:$60,""),
IF($C28="Monika Kotwani",_xlfn.XLOOKUP($B28,PROSPER_Kotwani!$1:$1,PROSPER_Kotwani!$60:$60,""),
IF($C28="Jonathan Wellner",_xlfn.XLOOKUP($B28,PROSPER_Wellner!$1:$1,PROSPER_Wellner!$60:$60,""),
IF($C28="Travis Harvey",_xlfn.XLOOKUP($B28,PROSPER_Harvey!$1:$1,PROSPER_Harvey!$60:$60,""),"")))))))="","",
IF($C28="Christopher Lobo",_xlfn.XLOOKUP($B28,PROSPER_Lobo!$1:$1,PROSPER_Lobo!$60:$60,""),
IF($C28="Naren Baliga",_xlfn.XLOOKUP($B28,PROSPER_Baliga!$1:$1,PROSPER_Baliga!$60:$60,""),
IF($C28="Thorsten Huhn",_xlfn.XLOOKUP($B28,PROSPER_Huhn!$1:$1,PROSPER_Huhn!$60:$60,""),
IF($C28="Nick Hull",_xlfn.XLOOKUP($B28,PROSPER_Hull!$1:$1,PROSPER_Hull!$60:$60,""),
IF($C28="Monika Kotwani",_xlfn.XLOOKUP($B28,PROSPER_Kotwani!$1:$1,PROSPER_Kotwani!$60:$60,""),
IF($C28="Jonathan Wellner",_xlfn.XLOOKUP($B28,PROSPER_Wellner!$1:$1,PROSPER_Wellner!$60:$60,""),
IF($C28="Travis Harvey",_xlfn.XLOOKUP($B28,PROSPER_Harvey!$1:$1,PROSPER_Harvey!$60:$60,""),"")))))))))</f>
        <v>No Score</v>
      </c>
      <c r="HP28" s="138" t="str">
        <f>IF(IF(IF($C28="Christopher Lobo",_xlfn.XLOOKUP($B28,PROSPER_Lobo!$1:$1,PROSPER_Lobo!$61:$61,""),
IF($C28="Naren Baliga",_xlfn.XLOOKUP($B28,PROSPER_Baliga!$1:$1,PROSPER_Baliga!$61:$61,""),
IF($C28="Thorsten Huhn",_xlfn.XLOOKUP($B28,PROSPER_Huhn!$1:$1,PROSPER_Huhn!$61:$61,""),
IF($C28="Nick Hull",_xlfn.XLOOKUP($B28,PROSPER_Hull!$1:$1,PROSPER_Hull!$61:$61,""),
IF($C28="Monika Kotwani",_xlfn.XLOOKUP($B28,PROSPER_Kotwani!$1:$1,PROSPER_Kotwani!$61:$61,""),
IF($C28="Jonathan Wellner",_xlfn.XLOOKUP($B28,PROSPER_Wellner!$1:$1,PROSPER_Wellner!$61:$61,""),
IF($C28="Travis Harvey",_xlfn.XLOOKUP($B28,PROSPER_Harvey!$1:$1,PROSPER_Harvey!$61:$61,""),"")))))))="","",
IF($C28="Christopher Lobo",_xlfn.XLOOKUP($B28,PROSPER_Lobo!$1:$1,PROSPER_Lobo!$61:$61,""),
IF($C28="Naren Baliga",_xlfn.XLOOKUP($B28,PROSPER_Baliga!$1:$1,PROSPER_Baliga!$61:$61,""),
IF($C28="Thorsten Huhn",_xlfn.XLOOKUP($B28,PROSPER_Huhn!$1:$1,PROSPER_Huhn!$61:$61,""),
IF($C28="Nick Hull",_xlfn.XLOOKUP($B28,PROSPER_Hull!$1:$1,PROSPER_Hull!$61:$61,""),
IF($C28="Monika Kotwani",_xlfn.XLOOKUP($B28,PROSPER_Kotwani!$1:$1,PROSPER_Kotwani!$61:$61,""),
IF($C28="Jonathan Wellner",_xlfn.XLOOKUP($B28,PROSPER_Wellner!$1:$1,PROSPER_Wellner!$61:$61,""),
IF($C28="Travis Harvey",_xlfn.XLOOKUP($B28,PROSPER_Harvey!$1:$1,PROSPER_Harvey!$61:$61,""),""))))))))="","No Comment",IF(IF($C28="Christopher Lobo",_xlfn.XLOOKUP($B28,PROSPER_Lobo!$1:$1,PROSPER_Lobo!$61:$61,""),
IF($C28="Naren Baliga",_xlfn.XLOOKUP($B28,PROSPER_Baliga!$1:$1,PROSPER_Baliga!$61:$61,""),
IF($C28="Thorsten Huhn",_xlfn.XLOOKUP($B28,PROSPER_Huhn!$1:$1,PROSPER_Huhn!$61:$61,""),
IF($C28="Nick Hull",_xlfn.XLOOKUP($B28,PROSPER_Hull!$1:$1,PROSPER_Hull!$61:$61,""),
IF($C28="Monika Kotwani",_xlfn.XLOOKUP($B28,PROSPER_Kotwani!$1:$1,PROSPER_Kotwani!$61:$61,""),
IF($C28="Jonathan Wellner",_xlfn.XLOOKUP($B28,PROSPER_Wellner!$1:$1,PROSPER_Wellner!$61:$61,""),
IF($C28="Travis Harvey",_xlfn.XLOOKUP($B28,PROSPER_Harvey!$1:$1,PROSPER_Harvey!$61:$61,""),"")))))))="","",
IF($C28="Christopher Lobo",_xlfn.XLOOKUP($B28,PROSPER_Lobo!$1:$1,PROSPER_Lobo!$61:$61,""),
IF($C28="Naren Baliga",_xlfn.XLOOKUP($B28,PROSPER_Baliga!$1:$1,PROSPER_Baliga!$61:$61,""),
IF($C28="Thorsten Huhn",_xlfn.XLOOKUP($B28,PROSPER_Huhn!$1:$1,PROSPER_Huhn!$61:$61,""),
IF($C28="Nick Hull",_xlfn.XLOOKUP($B28,PROSPER_Hull!$1:$1,PROSPER_Hull!$61:$61,""),
IF($C28="Monika Kotwani",_xlfn.XLOOKUP($B28,PROSPER_Kotwani!$1:$1,PROSPER_Kotwani!$61:$61,""),
IF($C28="Jonathan Wellner",_xlfn.XLOOKUP($B28,PROSPER_Wellner!$1:$1,PROSPER_Wellner!$61:$61,""),
IF($C28="Travis Harvey",_xlfn.XLOOKUP($B28,PROSPER_Harvey!$1:$1,PROSPER_Harvey!$61:$61,""),"")))))))))</f>
        <v>No Comment</v>
      </c>
      <c r="HQ28" s="188" t="str">
        <f t="shared" si="325"/>
        <v>N/A</v>
      </c>
      <c r="HR28" s="135" t="str">
        <f>_xlfn.XLOOKUP(B28,PROSPERInitial_Query!$E:$E,PROSPERInitial_Query!$AM:$AM,"",,-1)</f>
        <v/>
      </c>
      <c r="HS28" s="136" t="str">
        <f t="shared" si="326"/>
        <v>Karthik Krishnan Arunachalam4 - SuccessExpanding / Renewing the Business</v>
      </c>
      <c r="HT28" s="136" t="str">
        <f>_xlfn.XLOOKUP(HS28,PROSPERDelta_Query!BK:BK,PROSPERDelta_Query!AZ:AZ,"",,-1)</f>
        <v/>
      </c>
      <c r="HU28" s="137" t="str">
        <f t="shared" si="327"/>
        <v>N/A</v>
      </c>
      <c r="HV28" s="137" t="str">
        <f>IF(IF(IF($C28="Christopher Lobo",_xlfn.XLOOKUP($B28,PROSPER_Lobo!$1:$1,PROSPER_Lobo!$62:$62,""),
IF($C28="Naren Baliga",_xlfn.XLOOKUP($B28,PROSPER_Baliga!$1:$1,PROSPER_Baliga!$62:$62,""),
IF($C28="Thorsten Huhn",_xlfn.XLOOKUP($B28,PROSPER_Huhn!$1:$1,PROSPER_Huhn!$62:$62,""),
IF($C28="Nick Hull",_xlfn.XLOOKUP($B28,PROSPER_Hull!$1:$1,PROSPER_Hull!$62:$62,""),
IF($C28="Monika Kotwani",_xlfn.XLOOKUP($B28,PROSPER_Kotwani!$1:$1,PROSPER_Kotwani!$62:$62,""),
IF($C28="Jonathan Wellner",_xlfn.XLOOKUP($B28,PROSPER_Wellner!$1:$1,PROSPER_Wellner!$62:$62,""),
IF($C28="Travis Harvey",_xlfn.XLOOKUP($B28,PROSPER_Harvey!$1:$1,PROSPER_Harvey!$62:$62,""),"")))))))="","",
IF($C28="Christopher Lobo",_xlfn.XLOOKUP($B28,PROSPER_Lobo!$1:$1,PROSPER_Lobo!$62:$62,""),
IF($C28="Naren Baliga",_xlfn.XLOOKUP($B28,PROSPER_Baliga!$1:$1,PROSPER_Baliga!$62:$62,""),
IF($C28="Thorsten Huhn",_xlfn.XLOOKUP($B28,PROSPER_Huhn!$1:$1,PROSPER_Huhn!$62:$62,""),
IF($C28="Nick Hull",_xlfn.XLOOKUP($B28,PROSPER_Hull!$1:$1,PROSPER_Hull!$62:$62,""),
IF($C28="Monika Kotwani",_xlfn.XLOOKUP($B28,PROSPER_Kotwani!$1:$1,PROSPER_Kotwani!$62:$62,""),
IF($C28="Jonathan Wellner",_xlfn.XLOOKUP($B28,PROSPER_Wellner!$1:$1,PROSPER_Wellner!$62:$62,""),
IF($C28="Travis Harvey",_xlfn.XLOOKUP($B28,PROSPER_Harvey!$1:$1,PROSPER_Harvey!$62:$62,""),""))))))))="","No Score",IF(IF($C28="Christopher Lobo",_xlfn.XLOOKUP($B28,PROSPER_Lobo!$1:$1,PROSPER_Lobo!$62:$62,""),
IF($C28="Naren Baliga",_xlfn.XLOOKUP($B28,PROSPER_Baliga!$1:$1,PROSPER_Baliga!$62:$62,""),
IF($C28="Thorsten Huhn",_xlfn.XLOOKUP($B28,PROSPER_Huhn!$1:$1,PROSPER_Huhn!$62:$62,""),
IF($C28="Nick Hull",_xlfn.XLOOKUP($B28,PROSPER_Hull!$1:$1,PROSPER_Hull!$62:$62,""),
IF($C28="Monika Kotwani",_xlfn.XLOOKUP($B28,PROSPER_Kotwani!$1:$1,PROSPER_Kotwani!$62:$62,""),
IF($C28="Jonathan Wellner",_xlfn.XLOOKUP($B28,PROSPER_Wellner!$1:$1,PROSPER_Wellner!$62:$62,""),
IF($C28="Travis Harvey",_xlfn.XLOOKUP($B28,PROSPER_Harvey!$1:$1,PROSPER_Harvey!$62:$62,""),"")))))))="","",
IF($C28="Christopher Lobo",_xlfn.XLOOKUP($B28,PROSPER_Lobo!$1:$1,PROSPER_Lobo!$62:$62,""),
IF($C28="Naren Baliga",_xlfn.XLOOKUP($B28,PROSPER_Baliga!$1:$1,PROSPER_Baliga!$62:$62,""),
IF($C28="Thorsten Huhn",_xlfn.XLOOKUP($B28,PROSPER_Huhn!$1:$1,PROSPER_Huhn!$62:$62,""),
IF($C28="Nick Hull",_xlfn.XLOOKUP($B28,PROSPER_Hull!$1:$1,PROSPER_Hull!$62:$62,""),
IF($C28="Monika Kotwani",_xlfn.XLOOKUP($B28,PROSPER_Kotwani!$1:$1,PROSPER_Kotwani!$62:$62,""),
IF($C28="Jonathan Wellner",_xlfn.XLOOKUP($B28,PROSPER_Wellner!$1:$1,PROSPER_Wellner!$62:$62,""),
IF($C28="Travis Harvey",_xlfn.XLOOKUP($B28,PROSPER_Harvey!$1:$1,PROSPER_Harvey!$62:$62,""),"")))))))))</f>
        <v>No Score</v>
      </c>
      <c r="HW28" s="138" t="str">
        <f>IF(IF(IF($C28="Christopher Lobo",_xlfn.XLOOKUP($B28,PROSPER_Lobo!$1:$1,PROSPER_Lobo!$63:$63,""),
IF($C28="Naren Baliga",_xlfn.XLOOKUP($B28,PROSPER_Baliga!$1:$1,PROSPER_Baliga!$63:$63,""),
IF($C28="Thorsten Huhn",_xlfn.XLOOKUP($B28,PROSPER_Huhn!$1:$1,PROSPER_Huhn!$63:$63,""),
IF($C28="Nick Hull",_xlfn.XLOOKUP($B28,PROSPER_Hull!$1:$1,PROSPER_Hull!$63:$63,""),
IF($C28="Monika Kotwani",_xlfn.XLOOKUP($B28,PROSPER_Kotwani!$1:$1,PROSPER_Kotwani!$63:$63,""),
IF($C28="Jonathan Wellner",_xlfn.XLOOKUP($B28,PROSPER_Wellner!$1:$1,PROSPER_Wellner!$63:$63,""),
IF($C28="Travis Harvey",_xlfn.XLOOKUP($B28,PROSPER_Harvey!$1:$1,PROSPER_Harvey!$63:$63,""),"")))))))="","",
IF($C28="Christopher Lobo",_xlfn.XLOOKUP($B28,PROSPER_Lobo!$1:$1,PROSPER_Lobo!$63:$63,""),
IF($C28="Naren Baliga",_xlfn.XLOOKUP($B28,PROSPER_Baliga!$1:$1,PROSPER_Baliga!$63:$63,""),
IF($C28="Thorsten Huhn",_xlfn.XLOOKUP($B28,PROSPER_Huhn!$1:$1,PROSPER_Huhn!$63:$63,""),
IF($C28="Nick Hull",_xlfn.XLOOKUP($B28,PROSPER_Hull!$1:$1,PROSPER_Hull!$63:$63,""),
IF($C28="Monika Kotwani",_xlfn.XLOOKUP($B28,PROSPER_Kotwani!$1:$1,PROSPER_Kotwani!$63:$63,""),
IF($C28="Jonathan Wellner",_xlfn.XLOOKUP($B28,PROSPER_Wellner!$1:$1,PROSPER_Wellner!$63:$63,""),
IF($C28="Travis Harvey",_xlfn.XLOOKUP($B28,PROSPER_Harvey!$1:$1,PROSPER_Harvey!$63:$63,""),""))))))))="","No Comment",IF(IF($C28="Christopher Lobo",_xlfn.XLOOKUP($B28,PROSPER_Lobo!$1:$1,PROSPER_Lobo!$63:$63,""),
IF($C28="Naren Baliga",_xlfn.XLOOKUP($B28,PROSPER_Baliga!$1:$1,PROSPER_Baliga!$63:$63,""),
IF($C28="Thorsten Huhn",_xlfn.XLOOKUP($B28,PROSPER_Huhn!$1:$1,PROSPER_Huhn!$63:$63,""),
IF($C28="Nick Hull",_xlfn.XLOOKUP($B28,PROSPER_Hull!$1:$1,PROSPER_Hull!$63:$63,""),
IF($C28="Monika Kotwani",_xlfn.XLOOKUP($B28,PROSPER_Kotwani!$1:$1,PROSPER_Kotwani!$63:$63,""),
IF($C28="Jonathan Wellner",_xlfn.XLOOKUP($B28,PROSPER_Wellner!$1:$1,PROSPER_Wellner!$63:$63,""),
IF($C28="Travis Harvey",_xlfn.XLOOKUP($B28,PROSPER_Harvey!$1:$1,PROSPER_Harvey!$63:$63,""),"")))))))="","",
IF($C28="Christopher Lobo",_xlfn.XLOOKUP($B28,PROSPER_Lobo!$1:$1,PROSPER_Lobo!$63:$63,""),
IF($C28="Naren Baliga",_xlfn.XLOOKUP($B28,PROSPER_Baliga!$1:$1,PROSPER_Baliga!$63:$63,""),
IF($C28="Thorsten Huhn",_xlfn.XLOOKUP($B28,PROSPER_Huhn!$1:$1,PROSPER_Huhn!$63:$63,""),
IF($C28="Nick Hull",_xlfn.XLOOKUP($B28,PROSPER_Hull!$1:$1,PROSPER_Hull!$63:$63,""),
IF($C28="Monika Kotwani",_xlfn.XLOOKUP($B28,PROSPER_Kotwani!$1:$1,PROSPER_Kotwani!$63:$63,""),
IF($C28="Jonathan Wellner",_xlfn.XLOOKUP($B28,PROSPER_Wellner!$1:$1,PROSPER_Wellner!$63:$63,""),
IF($C28="Travis Harvey",_xlfn.XLOOKUP($B28,PROSPER_Harvey!$1:$1,PROSPER_Harvey!$63:$63,""),"")))))))))</f>
        <v>No Comment</v>
      </c>
      <c r="HX28" s="188" t="str">
        <f t="shared" si="328"/>
        <v>N/A</v>
      </c>
      <c r="HY28" s="135" t="str">
        <f>_xlfn.XLOOKUP(B28,PROSPERInitial_Query!$E:$E,PROSPERInitial_Query!$AN:$AN,"",,-1)</f>
        <v/>
      </c>
      <c r="HZ28" s="136" t="str">
        <f t="shared" si="329"/>
        <v>Karthik Krishnan Arunachalam4 - SuccessPre-Sales Participation</v>
      </c>
      <c r="IA28" s="136" t="str">
        <f>_xlfn.XLOOKUP(HZ28,PROSPERDelta_Query!BK:BK,PROSPERDelta_Query!BA:BA,"",,-1)</f>
        <v/>
      </c>
      <c r="IB28" s="137" t="str">
        <f t="shared" si="330"/>
        <v>N/A</v>
      </c>
      <c r="IC28" s="137" t="str">
        <f>IF(IF(IF($C28="Christopher Lobo",_xlfn.XLOOKUP($B28,PROSPER_Lobo!$1:$1,PROSPER_Lobo!$64:$64,""),
IF($C28="Naren Baliga",_xlfn.XLOOKUP($B28,PROSPER_Baliga!$1:$1,PROSPER_Baliga!$64:$64,""),
IF($C28="Thorsten Huhn",_xlfn.XLOOKUP($B28,PROSPER_Huhn!$1:$1,PROSPER_Huhn!$64:$64,""),
IF($C28="Nick Hull",_xlfn.XLOOKUP($B28,PROSPER_Hull!$1:$1,PROSPER_Hull!$64:$64,""),
IF($C28="Monika Kotwani",_xlfn.XLOOKUP($B28,PROSPER_Kotwani!$1:$1,PROSPER_Kotwani!$64:$64,""),
IF($C28="Jonathan Wellner",_xlfn.XLOOKUP($B28,PROSPER_Wellner!$1:$1,PROSPER_Wellner!$64:$64,""),
IF($C28="Travis Harvey",_xlfn.XLOOKUP($B28,PROSPER_Harvey!$1:$1,PROSPER_Harvey!$64:$64,""),"")))))))="","",
IF($C28="Christopher Lobo",_xlfn.XLOOKUP($B28,PROSPER_Lobo!$1:$1,PROSPER_Lobo!$64:$64,""),
IF($C28="Naren Baliga",_xlfn.XLOOKUP($B28,PROSPER_Baliga!$1:$1,PROSPER_Baliga!$64:$64,""),
IF($C28="Thorsten Huhn",_xlfn.XLOOKUP($B28,PROSPER_Huhn!$1:$1,PROSPER_Huhn!$64:$64,""),
IF($C28="Nick Hull",_xlfn.XLOOKUP($B28,PROSPER_Hull!$1:$1,PROSPER_Hull!$64:$64,""),
IF($C28="Monika Kotwani",_xlfn.XLOOKUP($B28,PROSPER_Kotwani!$1:$1,PROSPER_Kotwani!$64:$64,""),
IF($C28="Jonathan Wellner",_xlfn.XLOOKUP($B28,PROSPER_Wellner!$1:$1,PROSPER_Wellner!$64:$64,""),
IF($C28="Travis Harvey",_xlfn.XLOOKUP($B28,PROSPER_Harvey!$1:$1,PROSPER_Harvey!$64:$64,""),""))))))))="","No Score",IF(IF($C28="Christopher Lobo",_xlfn.XLOOKUP($B28,PROSPER_Lobo!$1:$1,PROSPER_Lobo!$64:$64,""),
IF($C28="Naren Baliga",_xlfn.XLOOKUP($B28,PROSPER_Baliga!$1:$1,PROSPER_Baliga!$64:$64,""),
IF($C28="Thorsten Huhn",_xlfn.XLOOKUP($B28,PROSPER_Huhn!$1:$1,PROSPER_Huhn!$64:$64,""),
IF($C28="Nick Hull",_xlfn.XLOOKUP($B28,PROSPER_Hull!$1:$1,PROSPER_Hull!$64:$64,""),
IF($C28="Monika Kotwani",_xlfn.XLOOKUP($B28,PROSPER_Kotwani!$1:$1,PROSPER_Kotwani!$64:$64,""),
IF($C28="Jonathan Wellner",_xlfn.XLOOKUP($B28,PROSPER_Wellner!$1:$1,PROSPER_Wellner!$64:$64,""),
IF($C28="Travis Harvey",_xlfn.XLOOKUP($B28,PROSPER_Harvey!$1:$1,PROSPER_Harvey!$64:$64,""),"")))))))="","",
IF($C28="Christopher Lobo",_xlfn.XLOOKUP($B28,PROSPER_Lobo!$1:$1,PROSPER_Lobo!$64:$64,""),
IF($C28="Naren Baliga",_xlfn.XLOOKUP($B28,PROSPER_Baliga!$1:$1,PROSPER_Baliga!$64:$64,""),
IF($C28="Thorsten Huhn",_xlfn.XLOOKUP($B28,PROSPER_Huhn!$1:$1,PROSPER_Huhn!$64:$64,""),
IF($C28="Nick Hull",_xlfn.XLOOKUP($B28,PROSPER_Hull!$1:$1,PROSPER_Hull!$64:$64,""),
IF($C28="Monika Kotwani",_xlfn.XLOOKUP($B28,PROSPER_Kotwani!$1:$1,PROSPER_Kotwani!$64:$64,""),
IF($C28="Jonathan Wellner",_xlfn.XLOOKUP($B28,PROSPER_Wellner!$1:$1,PROSPER_Wellner!$64:$64,""),
IF($C28="Travis Harvey",_xlfn.XLOOKUP($B28,PROSPER_Harvey!$1:$1,PROSPER_Harvey!$64:$64,""),"")))))))))</f>
        <v>No Score</v>
      </c>
      <c r="ID28" s="138" t="str">
        <f>IF(IF(IF($C28="Christopher Lobo",_xlfn.XLOOKUP($B28,PROSPER_Lobo!$1:$1,PROSPER_Lobo!$65:$65,""),
IF($C28="Naren Baliga",_xlfn.XLOOKUP($B28,PROSPER_Baliga!$1:$1,PROSPER_Baliga!$65:$65,""),
IF($C28="Thorsten Huhn",_xlfn.XLOOKUP($B28,PROSPER_Huhn!$1:$1,PROSPER_Huhn!$65:$65,""),
IF($C28="Nick Hull",_xlfn.XLOOKUP($B28,PROSPER_Hull!$1:$1,PROSPER_Hull!$65:$65,""),
IF($C28="Monika Kotwani",_xlfn.XLOOKUP($B28,PROSPER_Kotwani!$1:$1,PROSPER_Kotwani!$65:$65,""),
IF($C28="Jonathan Wellner",_xlfn.XLOOKUP($B28,PROSPER_Wellner!$1:$1,PROSPER_Wellner!$65:$65,""),
IF($C28="Travis Harvey",_xlfn.XLOOKUP($B28,PROSPER_Harvey!$1:$1,PROSPER_Harvey!$65:$65,""),"")))))))="","",
IF($C28="Christopher Lobo",_xlfn.XLOOKUP($B28,PROSPER_Lobo!$1:$1,PROSPER_Lobo!$65:$65,""),
IF($C28="Naren Baliga",_xlfn.XLOOKUP($B28,PROSPER_Baliga!$1:$1,PROSPER_Baliga!$65:$65,""),
IF($C28="Thorsten Huhn",_xlfn.XLOOKUP($B28,PROSPER_Huhn!$1:$1,PROSPER_Huhn!$65:$65,""),
IF($C28="Nick Hull",_xlfn.XLOOKUP($B28,PROSPER_Hull!$1:$1,PROSPER_Hull!$65:$65,""),
IF($C28="Monika Kotwani",_xlfn.XLOOKUP($B28,PROSPER_Kotwani!$1:$1,PROSPER_Kotwani!$65:$65,""),
IF($C28="Jonathan Wellner",_xlfn.XLOOKUP($B28,PROSPER_Wellner!$1:$1,PROSPER_Wellner!$65:$65,""),
IF($C28="Travis Harvey",_xlfn.XLOOKUP($B28,PROSPER_Harvey!$1:$1,PROSPER_Harvey!$65:$65,""),""))))))))="","No Comment",IF(IF($C28="Christopher Lobo",_xlfn.XLOOKUP($B28,PROSPER_Lobo!$1:$1,PROSPER_Lobo!$65:$65,""),
IF($C28="Naren Baliga",_xlfn.XLOOKUP($B28,PROSPER_Baliga!$1:$1,PROSPER_Baliga!$65:$65,""),
IF($C28="Thorsten Huhn",_xlfn.XLOOKUP($B28,PROSPER_Huhn!$1:$1,PROSPER_Huhn!$65:$65,""),
IF($C28="Nick Hull",_xlfn.XLOOKUP($B28,PROSPER_Hull!$1:$1,PROSPER_Hull!$65:$65,""),
IF($C28="Monika Kotwani",_xlfn.XLOOKUP($B28,PROSPER_Kotwani!$1:$1,PROSPER_Kotwani!$65:$65,""),
IF($C28="Jonathan Wellner",_xlfn.XLOOKUP($B28,PROSPER_Wellner!$1:$1,PROSPER_Wellner!$65:$65,""),
IF($C28="Travis Harvey",_xlfn.XLOOKUP($B28,PROSPER_Harvey!$1:$1,PROSPER_Harvey!$65:$65,""),"")))))))="","",
IF($C28="Christopher Lobo",_xlfn.XLOOKUP($B28,PROSPER_Lobo!$1:$1,PROSPER_Lobo!$65:$65,""),
IF($C28="Naren Baliga",_xlfn.XLOOKUP($B28,PROSPER_Baliga!$1:$1,PROSPER_Baliga!$65:$65,""),
IF($C28="Thorsten Huhn",_xlfn.XLOOKUP($B28,PROSPER_Huhn!$1:$1,PROSPER_Huhn!$65:$65,""),
IF($C28="Nick Hull",_xlfn.XLOOKUP($B28,PROSPER_Hull!$1:$1,PROSPER_Hull!$65:$65,""),
IF($C28="Monika Kotwani",_xlfn.XLOOKUP($B28,PROSPER_Kotwani!$1:$1,PROSPER_Kotwani!$65:$65,""),
IF($C28="Jonathan Wellner",_xlfn.XLOOKUP($B28,PROSPER_Wellner!$1:$1,PROSPER_Wellner!$65:$65,""),
IF($C28="Travis Harvey",_xlfn.XLOOKUP($B28,PROSPER_Harvey!$1:$1,PROSPER_Harvey!$65:$65,""),"")))))))))</f>
        <v>No Comment</v>
      </c>
      <c r="IE28" s="188" t="str">
        <f t="shared" si="331"/>
        <v>N/A</v>
      </c>
      <c r="IF28" s="135" t="str">
        <f>_xlfn.XLOOKUP(B28,PROSPERInitial_Query!$E:$E,PROSPERInitial_Query!$AO:$AO,"",,-1)</f>
        <v/>
      </c>
      <c r="IG28" s="136" t="str">
        <f t="shared" si="106"/>
        <v>Karthik Krishnan Arunachalam4 - SuccessP&amp;L Management</v>
      </c>
      <c r="IH28" s="136" t="str">
        <f>_xlfn.XLOOKUP(IG28,PROSPERDelta_Query!BK:BK,PROSPERDelta_Query!BB:BB,"",,-1)</f>
        <v/>
      </c>
      <c r="II28" s="137" t="str">
        <f t="shared" si="332"/>
        <v>N/A</v>
      </c>
      <c r="IJ28" s="137" t="str">
        <f>IF(IF(IF($C28="Christopher Lobo",_xlfn.XLOOKUP($B28,PROSPER_Lobo!$1:$1,PROSPER_Lobo!$66:$66,""),
IF($C28="Naren Baliga",_xlfn.XLOOKUP($B28,PROSPER_Baliga!$1:$1,PROSPER_Baliga!$66:$66,""),
IF($C28="Thorsten Huhn",_xlfn.XLOOKUP($B28,PROSPER_Huhn!$1:$1,PROSPER_Huhn!$66:$66,""),
IF($C28="Nick Hull",_xlfn.XLOOKUP($B28,PROSPER_Hull!$1:$1,PROSPER_Hull!$66:$66,""),
IF($C28="Monika Kotwani",_xlfn.XLOOKUP($B28,PROSPER_Kotwani!$1:$1,PROSPER_Kotwani!$66:$66,""),
IF($C28="Jonathan Wellner",_xlfn.XLOOKUP($B28,PROSPER_Wellner!$1:$1,PROSPER_Wellner!$66:$66,""),
IF($C28="Travis Harvey",_xlfn.XLOOKUP($B28,PROSPER_Harvey!$1:$1,PROSPER_Harvey!$66:$66,""),"")))))))="","",
IF($C28="Christopher Lobo",_xlfn.XLOOKUP($B28,PROSPER_Lobo!$1:$1,PROSPER_Lobo!$66:$66,""),
IF($C28="Naren Baliga",_xlfn.XLOOKUP($B28,PROSPER_Baliga!$1:$1,PROSPER_Baliga!$66:$66,""),
IF($C28="Thorsten Huhn",_xlfn.XLOOKUP($B28,PROSPER_Huhn!$1:$1,PROSPER_Huhn!$66:$66,""),
IF($C28="Nick Hull",_xlfn.XLOOKUP($B28,PROSPER_Hull!$1:$1,PROSPER_Hull!$66:$66,""),
IF($C28="Monika Kotwani",_xlfn.XLOOKUP($B28,PROSPER_Kotwani!$1:$1,PROSPER_Kotwani!$66:$66,""),
IF($C28="Jonathan Wellner",_xlfn.XLOOKUP($B28,PROSPER_Wellner!$1:$1,PROSPER_Wellner!$66:$66,""),
IF($C28="Travis Harvey",_xlfn.XLOOKUP($B28,PROSPER_Harvey!$1:$1,PROSPER_Harvey!$66:$66,""),""))))))))="","No Score",IF(IF($C28="Christopher Lobo",_xlfn.XLOOKUP($B28,PROSPER_Lobo!$1:$1,PROSPER_Lobo!$66:$66,""),
IF($C28="Naren Baliga",_xlfn.XLOOKUP($B28,PROSPER_Baliga!$1:$1,PROSPER_Baliga!$66:$66,""),
IF($C28="Thorsten Huhn",_xlfn.XLOOKUP($B28,PROSPER_Huhn!$1:$1,PROSPER_Huhn!$66:$66,""),
IF($C28="Nick Hull",_xlfn.XLOOKUP($B28,PROSPER_Hull!$1:$1,PROSPER_Hull!$66:$66,""),
IF($C28="Monika Kotwani",_xlfn.XLOOKUP($B28,PROSPER_Kotwani!$1:$1,PROSPER_Kotwani!$66:$66,""),
IF($C28="Jonathan Wellner",_xlfn.XLOOKUP($B28,PROSPER_Wellner!$1:$1,PROSPER_Wellner!$66:$66,""),
IF($C28="Travis Harvey",_xlfn.XLOOKUP($B28,PROSPER_Harvey!$1:$1,PROSPER_Harvey!$66:$66,""),"")))))))="","",
IF($C28="Christopher Lobo",_xlfn.XLOOKUP($B28,PROSPER_Lobo!$1:$1,PROSPER_Lobo!$66:$66,""),
IF($C28="Naren Baliga",_xlfn.XLOOKUP($B28,PROSPER_Baliga!$1:$1,PROSPER_Baliga!$66:$66,""),
IF($C28="Thorsten Huhn",_xlfn.XLOOKUP($B28,PROSPER_Huhn!$1:$1,PROSPER_Huhn!$66:$66,""),
IF($C28="Nick Hull",_xlfn.XLOOKUP($B28,PROSPER_Hull!$1:$1,PROSPER_Hull!$66:$66,""),
IF($C28="Monika Kotwani",_xlfn.XLOOKUP($B28,PROSPER_Kotwani!$1:$1,PROSPER_Kotwani!$66:$66,""),
IF($C28="Jonathan Wellner",_xlfn.XLOOKUP($B28,PROSPER_Wellner!$1:$1,PROSPER_Wellner!$66:$66,""),
IF($C28="Travis Harvey",_xlfn.XLOOKUP($B28,PROSPER_Harvey!$1:$1,PROSPER_Harvey!$66:$66,""),"")))))))))</f>
        <v>No Score</v>
      </c>
      <c r="IK28" s="138" t="str">
        <f>IF(IF(IF($C28="Christopher Lobo",_xlfn.XLOOKUP($B28,PROSPER_Lobo!$1:$1,PROSPER_Lobo!$67:$67,""),
IF($C28="Naren Baliga",_xlfn.XLOOKUP($B28,PROSPER_Baliga!$1:$1,PROSPER_Baliga!$67:$67,""),
IF($C28="Thorsten Huhn",_xlfn.XLOOKUP($B28,PROSPER_Huhn!$1:$1,PROSPER_Huhn!$67:$67,""),
IF($C28="Nick Hull",_xlfn.XLOOKUP($B28,PROSPER_Hull!$1:$1,PROSPER_Hull!$67:$67,""),
IF($C28="Monika Kotwani",_xlfn.XLOOKUP($B28,PROSPER_Kotwani!$1:$1,PROSPER_Kotwani!$67:$67,""),
IF($C28="Jonathan Wellner",_xlfn.XLOOKUP($B28,PROSPER_Wellner!$1:$1,PROSPER_Wellner!$67:$67,""),
IF($C28="Travis Harvey",_xlfn.XLOOKUP($B28,PROSPER_Harvey!$1:$1,PROSPER_Harvey!$67:$67,""),"")))))))="","",
IF($C28="Christopher Lobo",_xlfn.XLOOKUP($B28,PROSPER_Lobo!$1:$1,PROSPER_Lobo!$67:$67,""),
IF($C28="Naren Baliga",_xlfn.XLOOKUP($B28,PROSPER_Baliga!$1:$1,PROSPER_Baliga!$67:$67,""),
IF($C28="Thorsten Huhn",_xlfn.XLOOKUP($B28,PROSPER_Huhn!$1:$1,PROSPER_Huhn!$67:$67,""),
IF($C28="Nick Hull",_xlfn.XLOOKUP($B28,PROSPER_Hull!$1:$1,PROSPER_Hull!$67:$67,""),
IF($C28="Monika Kotwani",_xlfn.XLOOKUP($B28,PROSPER_Kotwani!$1:$1,PROSPER_Kotwani!$67:$67,""),
IF($C28="Jonathan Wellner",_xlfn.XLOOKUP($B28,PROSPER_Wellner!$1:$1,PROSPER_Wellner!$67:$67,""),
IF($C28="Travis Harvey",_xlfn.XLOOKUP($B28,PROSPER_Harvey!$1:$1,PROSPER_Harvey!$67:$67,""),""))))))))="","No Comment",IF(IF($C28="Christopher Lobo",_xlfn.XLOOKUP($B28,PROSPER_Lobo!$1:$1,PROSPER_Lobo!$67:$67,""),
IF($C28="Naren Baliga",_xlfn.XLOOKUP($B28,PROSPER_Baliga!$1:$1,PROSPER_Baliga!$67:$67,""),
IF($C28="Thorsten Huhn",_xlfn.XLOOKUP($B28,PROSPER_Huhn!$1:$1,PROSPER_Huhn!$67:$67,""),
IF($C28="Nick Hull",_xlfn.XLOOKUP($B28,PROSPER_Hull!$1:$1,PROSPER_Hull!$67:$67,""),
IF($C28="Monika Kotwani",_xlfn.XLOOKUP($B28,PROSPER_Kotwani!$1:$1,PROSPER_Kotwani!$67:$67,""),
IF($C28="Jonathan Wellner",_xlfn.XLOOKUP($B28,PROSPER_Wellner!$1:$1,PROSPER_Wellner!$67:$67,""),
IF($C28="Travis Harvey",_xlfn.XLOOKUP($B28,PROSPER_Harvey!$1:$1,PROSPER_Harvey!$67:$67,""),"")))))))="","",
IF($C28="Christopher Lobo",_xlfn.XLOOKUP($B28,PROSPER_Lobo!$1:$1,PROSPER_Lobo!$67:$67,""),
IF($C28="Naren Baliga",_xlfn.XLOOKUP($B28,PROSPER_Baliga!$1:$1,PROSPER_Baliga!$67:$67,""),
IF($C28="Thorsten Huhn",_xlfn.XLOOKUP($B28,PROSPER_Huhn!$1:$1,PROSPER_Huhn!$67:$67,""),
IF($C28="Nick Hull",_xlfn.XLOOKUP($B28,PROSPER_Hull!$1:$1,PROSPER_Hull!$67:$67,""),
IF($C28="Monika Kotwani",_xlfn.XLOOKUP($B28,PROSPER_Kotwani!$1:$1,PROSPER_Kotwani!$67:$67,""),
IF($C28="Jonathan Wellner",_xlfn.XLOOKUP($B28,PROSPER_Wellner!$1:$1,PROSPER_Wellner!$67:$67,""),
IF($C28="Travis Harvey",_xlfn.XLOOKUP($B28,PROSPER_Harvey!$1:$1,PROSPER_Harvey!$67:$67,""),"")))))))))</f>
        <v>No Comment</v>
      </c>
      <c r="IL28" s="188" t="str">
        <f t="shared" si="333"/>
        <v>N/A</v>
      </c>
      <c r="IM28" s="135" t="str">
        <f>_xlfn.XLOOKUP(B28,PROSPERInitial_Query!$E:$E,PROSPERInitial_Query!$AP:$AP,"",,-1)</f>
        <v/>
      </c>
      <c r="IN28" s="136" t="str">
        <f t="shared" si="334"/>
        <v>Karthik Krishnan Arunachalam4 - SuccessService Plan Management (PE)</v>
      </c>
      <c r="IO28" s="136" t="str">
        <f>_xlfn.XLOOKUP(IN28,PROSPERDelta_Query!BK:BK,PROSPERDelta_Query!BC:BC,"",,-1)</f>
        <v/>
      </c>
      <c r="IP28" s="137" t="str">
        <f t="shared" si="335"/>
        <v>N/A</v>
      </c>
      <c r="IQ28" s="137" t="str">
        <f>IF(IF(IF($C28="Christopher Lobo",_xlfn.XLOOKUP($B28,PROSPER_Lobo!$1:$1,PROSPER_Lobo!$68:$68,""),
IF($C28="Naren Baliga",_xlfn.XLOOKUP($B28,PROSPER_Baliga!$1:$1,PROSPER_Baliga!$68:$68,""),
IF($C28="Thorsten Huhn",_xlfn.XLOOKUP($B28,PROSPER_Huhn!$1:$1,PROSPER_Huhn!$68:$68,""),
IF($C28="Nick Hull",_xlfn.XLOOKUP($B28,PROSPER_Hull!$1:$1,PROSPER_Hull!$68:$68,""),
IF($C28="Monika Kotwani",_xlfn.XLOOKUP($B28,PROSPER_Kotwani!$1:$1,PROSPER_Kotwani!$68:$68,""),
IF($C28="Jonathan Wellner",_xlfn.XLOOKUP($B28,PROSPER_Wellner!$1:$1,PROSPER_Wellner!$68:$68,""),
IF($C28="Travis Harvey",_xlfn.XLOOKUP($B28,PROSPER_Harvey!$1:$1,PROSPER_Harvey!$68:$68,""),"")))))))="","",
IF($C28="Christopher Lobo",_xlfn.XLOOKUP($B28,PROSPER_Lobo!$1:$1,PROSPER_Lobo!$68:$68,""),
IF($C28="Naren Baliga",_xlfn.XLOOKUP($B28,PROSPER_Baliga!$1:$1,PROSPER_Baliga!$68:$68,""),
IF($C28="Thorsten Huhn",_xlfn.XLOOKUP($B28,PROSPER_Huhn!$1:$1,PROSPER_Huhn!$68:$68,""),
IF($C28="Nick Hull",_xlfn.XLOOKUP($B28,PROSPER_Hull!$1:$1,PROSPER_Hull!$68:$68,""),
IF($C28="Monika Kotwani",_xlfn.XLOOKUP($B28,PROSPER_Kotwani!$1:$1,PROSPER_Kotwani!$68:$68,""),
IF($C28="Jonathan Wellner",_xlfn.XLOOKUP($B28,PROSPER_Wellner!$1:$1,PROSPER_Wellner!$68:$68,""),
IF($C28="Travis Harvey",_xlfn.XLOOKUP($B28,PROSPER_Harvey!$1:$1,PROSPER_Harvey!$68:$68,""),""))))))))="","No Score",IF(IF($C28="Christopher Lobo",_xlfn.XLOOKUP($B28,PROSPER_Lobo!$1:$1,PROSPER_Lobo!$68:$68,""),
IF($C28="Naren Baliga",_xlfn.XLOOKUP($B28,PROSPER_Baliga!$1:$1,PROSPER_Baliga!$68:$68,""),
IF($C28="Thorsten Huhn",_xlfn.XLOOKUP($B28,PROSPER_Huhn!$1:$1,PROSPER_Huhn!$68:$68,""),
IF($C28="Nick Hull",_xlfn.XLOOKUP($B28,PROSPER_Hull!$1:$1,PROSPER_Hull!$68:$68,""),
IF($C28="Monika Kotwani",_xlfn.XLOOKUP($B28,PROSPER_Kotwani!$1:$1,PROSPER_Kotwani!$68:$68,""),
IF($C28="Jonathan Wellner",_xlfn.XLOOKUP($B28,PROSPER_Wellner!$1:$1,PROSPER_Wellner!$68:$68,""),
IF($C28="Travis Harvey",_xlfn.XLOOKUP($B28,PROSPER_Harvey!$1:$1,PROSPER_Harvey!$68:$68,""),"")))))))="","",
IF($C28="Christopher Lobo",_xlfn.XLOOKUP($B28,PROSPER_Lobo!$1:$1,PROSPER_Lobo!$68:$68,""),
IF($C28="Naren Baliga",_xlfn.XLOOKUP($B28,PROSPER_Baliga!$1:$1,PROSPER_Baliga!$68:$68,""),
IF($C28="Thorsten Huhn",_xlfn.XLOOKUP($B28,PROSPER_Huhn!$1:$1,PROSPER_Huhn!$68:$68,""),
IF($C28="Nick Hull",_xlfn.XLOOKUP($B28,PROSPER_Hull!$1:$1,PROSPER_Hull!$68:$68,""),
IF($C28="Monika Kotwani",_xlfn.XLOOKUP($B28,PROSPER_Kotwani!$1:$1,PROSPER_Kotwani!$68:$68,""),
IF($C28="Jonathan Wellner",_xlfn.XLOOKUP($B28,PROSPER_Wellner!$1:$1,PROSPER_Wellner!$68:$68,""),
IF($C28="Travis Harvey",_xlfn.XLOOKUP($B28,PROSPER_Harvey!$1:$1,PROSPER_Harvey!$68:$68,""),"")))))))))</f>
        <v>No Score</v>
      </c>
      <c r="IR28" s="138" t="str">
        <f>IF(IF(IF($C28="Christopher Lobo",_xlfn.XLOOKUP($B28,PROSPER_Lobo!$1:$1,PROSPER_Lobo!$69:$69,""),
IF($C28="Naren Baliga",_xlfn.XLOOKUP($B28,PROSPER_Baliga!$1:$1,PROSPER_Baliga!$69:$69,""),
IF($C28="Thorsten Huhn",_xlfn.XLOOKUP($B28,PROSPER_Huhn!$1:$1,PROSPER_Huhn!$69:$69,""),
IF($C28="Nick Hull",_xlfn.XLOOKUP($B28,PROSPER_Hull!$1:$1,PROSPER_Hull!$69:$69,""),
IF($C28="Monika Kotwani",_xlfn.XLOOKUP($B28,PROSPER_Kotwani!$1:$1,PROSPER_Kotwani!$69:$69,""),
IF($C28="Jonathan Wellner",_xlfn.XLOOKUP($B28,PROSPER_Wellner!$1:$1,PROSPER_Wellner!$69:$69,""),
IF($C28="Travis Harvey",_xlfn.XLOOKUP($B28,PROSPER_Harvey!$1:$1,PROSPER_Harvey!$69:$69,""),"")))))))="","",
IF($C28="Christopher Lobo",_xlfn.XLOOKUP($B28,PROSPER_Lobo!$1:$1,PROSPER_Lobo!$69:$69,""),
IF($C28="Naren Baliga",_xlfn.XLOOKUP($B28,PROSPER_Baliga!$1:$1,PROSPER_Baliga!$69:$69,""),
IF($C28="Thorsten Huhn",_xlfn.XLOOKUP($B28,PROSPER_Huhn!$1:$1,PROSPER_Huhn!$69:$69,""),
IF($C28="Nick Hull",_xlfn.XLOOKUP($B28,PROSPER_Hull!$1:$1,PROSPER_Hull!$69:$69,""),
IF($C28="Monika Kotwani",_xlfn.XLOOKUP($B28,PROSPER_Kotwani!$1:$1,PROSPER_Kotwani!$69:$69,""),
IF($C28="Jonathan Wellner",_xlfn.XLOOKUP($B28,PROSPER_Wellner!$1:$1,PROSPER_Wellner!$69:$69,""),
IF($C28="Travis Harvey",_xlfn.XLOOKUP($B28,PROSPER_Harvey!$1:$1,PROSPER_Harvey!$69:$69,""),""))))))))="","No Comment",IF(IF($C28="Christopher Lobo",_xlfn.XLOOKUP($B28,PROSPER_Lobo!$1:$1,PROSPER_Lobo!$69:$69,""),
IF($C28="Naren Baliga",_xlfn.XLOOKUP($B28,PROSPER_Baliga!$1:$1,PROSPER_Baliga!$69:$69,""),
IF($C28="Thorsten Huhn",_xlfn.XLOOKUP($B28,PROSPER_Huhn!$1:$1,PROSPER_Huhn!$69:$69,""),
IF($C28="Nick Hull",_xlfn.XLOOKUP($B28,PROSPER_Hull!$1:$1,PROSPER_Hull!$69:$69,""),
IF($C28="Monika Kotwani",_xlfn.XLOOKUP($B28,PROSPER_Kotwani!$1:$1,PROSPER_Kotwani!$69:$69,""),
IF($C28="Jonathan Wellner",_xlfn.XLOOKUP($B28,PROSPER_Wellner!$1:$1,PROSPER_Wellner!$69:$69,""),
IF($C28="Travis Harvey",_xlfn.XLOOKUP($B28,PROSPER_Harvey!$1:$1,PROSPER_Harvey!$69:$69,""),"")))))))="","",
IF($C28="Christopher Lobo",_xlfn.XLOOKUP($B28,PROSPER_Lobo!$1:$1,PROSPER_Lobo!$69:$69,""),
IF($C28="Naren Baliga",_xlfn.XLOOKUP($B28,PROSPER_Baliga!$1:$1,PROSPER_Baliga!$69:$69,""),
IF($C28="Thorsten Huhn",_xlfn.XLOOKUP($B28,PROSPER_Huhn!$1:$1,PROSPER_Huhn!$69:$69,""),
IF($C28="Nick Hull",_xlfn.XLOOKUP($B28,PROSPER_Hull!$1:$1,PROSPER_Hull!$69:$69,""),
IF($C28="Monika Kotwani",_xlfn.XLOOKUP($B28,PROSPER_Kotwani!$1:$1,PROSPER_Kotwani!$69:$69,""),
IF($C28="Jonathan Wellner",_xlfn.XLOOKUP($B28,PROSPER_Wellner!$1:$1,PROSPER_Wellner!$69:$69,""),
IF($C28="Travis Harvey",_xlfn.XLOOKUP($B28,PROSPER_Harvey!$1:$1,PROSPER_Harvey!$69:$69,""),"")))))))))</f>
        <v>No Comment</v>
      </c>
      <c r="IS28" s="188" t="str">
        <f t="shared" si="336"/>
        <v>N/A</v>
      </c>
      <c r="IT28" s="187" t="str">
        <f t="shared" si="337"/>
        <v>N/A</v>
      </c>
      <c r="IU28" s="128" t="str">
        <f t="shared" si="338"/>
        <v>N/A</v>
      </c>
      <c r="IV28" s="188" t="str">
        <f t="shared" si="339"/>
        <v>N/A</v>
      </c>
      <c r="IW28" s="139">
        <f>_xlfn.XLOOKUP($B28,Vlookups_Local!B:B,Vlookups_Local!F:F)</f>
        <v>0.88736263736263732</v>
      </c>
      <c r="IX28" s="140">
        <f>_xlfn.XLOOKUP($B28,Vlookups_Local!B:B,Vlookups_Local!G:G)</f>
        <v>0.88736263736263732</v>
      </c>
      <c r="IY28" s="140">
        <f>_xlfn.XLOOKUP($B28,Vlookups_Local!B:B,Vlookups_Local!H:H)</f>
        <v>0</v>
      </c>
      <c r="IZ28" s="141">
        <f t="shared" si="340"/>
        <v>8.8736263736263723</v>
      </c>
      <c r="JA28" s="142">
        <f>_xlfn.XLOOKUP($B28,LevelUp_Query!A:A,LevelUp_Query!C:C,"")</f>
        <v>55</v>
      </c>
      <c r="JB28" s="143" t="str">
        <f>_xlfn.XLOOKUP($B28,LevelUp_Query!A:A,LevelUp_Query!F:F,"")</f>
        <v>π</v>
      </c>
      <c r="JC28" s="143">
        <f>_xlfn.XLOOKUP($B28,LevelUp_Query!A:A,LevelUp_Query!E:E,"")</f>
        <v>45</v>
      </c>
      <c r="JD28" s="141">
        <f t="shared" si="341"/>
        <v>10</v>
      </c>
      <c r="JE28" s="144" t="str">
        <f>_xlfn.XLOOKUP(B28,PROSPERInitial_Query!$E:$E,PROSPERInitial_Query!$AQ:$AQ,"",,-1)</f>
        <v/>
      </c>
      <c r="JF28" s="136" t="str">
        <f t="shared" si="342"/>
        <v>Karthik Krishnan Arunachalam7 - ResponsibilityGiving Back (L&amp;L)</v>
      </c>
      <c r="JG28" s="136" t="str">
        <f>_xlfn.XLOOKUP(JF28,PROSPERDelta_Query!BK:BK,PROSPERDelta_Query!BE:BE,"",,-1)</f>
        <v/>
      </c>
      <c r="JH28" s="137" t="str">
        <f t="shared" si="343"/>
        <v>N/A</v>
      </c>
      <c r="JI28" s="137" t="str">
        <f>IF(IF(IF($C28="Christopher Lobo",_xlfn.XLOOKUP($B28,PROSPER_Lobo!$1:$1,PROSPER_Lobo!$70:$70,""),
IF($C28="Naren Baliga",_xlfn.XLOOKUP($B28,PROSPER_Baliga!$1:$1,PROSPER_Baliga!$70:$70,""),
IF($C28="Thorsten Huhn",_xlfn.XLOOKUP($B28,PROSPER_Huhn!$1:$1,PROSPER_Huhn!$70:$70,""),
IF($C28="Nick Hull",_xlfn.XLOOKUP($B28,PROSPER_Hull!$1:$1,PROSPER_Hull!$70:$70,""),
IF($C28="Monika Kotwani",_xlfn.XLOOKUP($B28,PROSPER_Kotwani!$1:$1,PROSPER_Kotwani!$70:$70,""),
IF($C28="Jonathan Wellner",_xlfn.XLOOKUP($B28,PROSPER_Wellner!$1:$1,PROSPER_Wellner!$70:$70,""),
IF($C28="Travis Harvey",_xlfn.XLOOKUP($B28,PROSPER_Harvey!$1:$1,PROSPER_Harvey!$70:$70,""),"")))))))="","",
IF($C28="Christopher Lobo",_xlfn.XLOOKUP($B28,PROSPER_Lobo!$1:$1,PROSPER_Lobo!$70:$70,""),
IF($C28="Naren Baliga",_xlfn.XLOOKUP($B28,PROSPER_Baliga!$1:$1,PROSPER_Baliga!$70:$70,""),
IF($C28="Thorsten Huhn",_xlfn.XLOOKUP($B28,PROSPER_Huhn!$1:$1,PROSPER_Huhn!$70:$70,""),
IF($C28="Nick Hull",_xlfn.XLOOKUP($B28,PROSPER_Hull!$1:$1,PROSPER_Hull!$70:$70,""),
IF($C28="Monika Kotwani",_xlfn.XLOOKUP($B28,PROSPER_Kotwani!$1:$1,PROSPER_Kotwani!$70:$70,""),
IF($C28="Jonathan Wellner",_xlfn.XLOOKUP($B28,PROSPER_Wellner!$1:$1,PROSPER_Wellner!$70:$70,""),
IF($C28="Travis Harvey",_xlfn.XLOOKUP($B28,PROSPER_Harvey!$1:$1,PROSPER_Harvey!$70:$70,""),""))))))))="","No Score",IF(IF($C28="Christopher Lobo",_xlfn.XLOOKUP($B28,PROSPER_Lobo!$1:$1,PROSPER_Lobo!$70:$70,""),
IF($C28="Naren Baliga",_xlfn.XLOOKUP($B28,PROSPER_Baliga!$1:$1,PROSPER_Baliga!$70:$70,""),
IF($C28="Thorsten Huhn",_xlfn.XLOOKUP($B28,PROSPER_Huhn!$1:$1,PROSPER_Huhn!$70:$70,""),
IF($C28="Nick Hull",_xlfn.XLOOKUP($B28,PROSPER_Hull!$1:$1,PROSPER_Hull!$70:$70,""),
IF($C28="Monika Kotwani",_xlfn.XLOOKUP($B28,PROSPER_Kotwani!$1:$1,PROSPER_Kotwani!$70:$70,""),
IF($C28="Jonathan Wellner",_xlfn.XLOOKUP($B28,PROSPER_Wellner!$1:$1,PROSPER_Wellner!$70:$70,""),
IF($C28="Travis Harvey",_xlfn.XLOOKUP($B28,PROSPER_Harvey!$1:$1,PROSPER_Harvey!$70:$70,""),"")))))))="","",
IF($C28="Christopher Lobo",_xlfn.XLOOKUP($B28,PROSPER_Lobo!$1:$1,PROSPER_Lobo!$70:$70,""),
IF($C28="Naren Baliga",_xlfn.XLOOKUP($B28,PROSPER_Baliga!$1:$1,PROSPER_Baliga!$70:$70,""),
IF($C28="Thorsten Huhn",_xlfn.XLOOKUP($B28,PROSPER_Huhn!$1:$1,PROSPER_Huhn!$70:$70,""),
IF($C28="Nick Hull",_xlfn.XLOOKUP($B28,PROSPER_Hull!$1:$1,PROSPER_Hull!$70:$70,""),
IF($C28="Monika Kotwani",_xlfn.XLOOKUP($B28,PROSPER_Kotwani!$1:$1,PROSPER_Kotwani!$70:$70,""),
IF($C28="Jonathan Wellner",_xlfn.XLOOKUP($B28,PROSPER_Wellner!$1:$1,PROSPER_Wellner!$70:$70,""),
IF($C28="Travis Harvey",_xlfn.XLOOKUP($B28,PROSPER_Harvey!$1:$1,PROSPER_Harvey!$70:$70,""),"")))))))))</f>
        <v>No Score</v>
      </c>
      <c r="JJ28" s="138" t="str">
        <f>IF(IF(IF($C28="Christopher Lobo",_xlfn.XLOOKUP($B28,PROSPER_Lobo!$1:$1,PROSPER_Lobo!$71:$71,""),
IF($C28="Naren Baliga",_xlfn.XLOOKUP($B28,PROSPER_Baliga!$1:$1,PROSPER_Baliga!$71:$71,""),
IF($C28="Thorsten Huhn",_xlfn.XLOOKUP($B28,PROSPER_Huhn!$1:$1,PROSPER_Huhn!$71:$71,""),
IF($C28="Nick Hull",_xlfn.XLOOKUP($B28,PROSPER_Hull!$1:$1,PROSPER_Hull!$71:$71,""),
IF($C28="Monika Kotwani",_xlfn.XLOOKUP($B28,PROSPER_Kotwani!$1:$1,PROSPER_Kotwani!$71:$71,""),
IF($C28="Jonathan Wellner",_xlfn.XLOOKUP($B28,PROSPER_Wellner!$1:$1,PROSPER_Wellner!$71:$71,""),
IF($C28="Travis Harvey",_xlfn.XLOOKUP($B28,PROSPER_Harvey!$1:$1,PROSPER_Harvey!$71:$71,""),"")))))))="","",
IF($C28="Christopher Lobo",_xlfn.XLOOKUP($B28,PROSPER_Lobo!$1:$1,PROSPER_Lobo!$71:$71,""),
IF($C28="Naren Baliga",_xlfn.XLOOKUP($B28,PROSPER_Baliga!$1:$1,PROSPER_Baliga!$71:$71,""),
IF($C28="Thorsten Huhn",_xlfn.XLOOKUP($B28,PROSPER_Huhn!$1:$1,PROSPER_Huhn!$71:$71,""),
IF($C28="Nick Hull",_xlfn.XLOOKUP($B28,PROSPER_Hull!$1:$1,PROSPER_Hull!$71:$71,""),
IF($C28="Monika Kotwani",_xlfn.XLOOKUP($B28,PROSPER_Kotwani!$1:$1,PROSPER_Kotwani!$71:$71,""),
IF($C28="Jonathan Wellner",_xlfn.XLOOKUP($B28,PROSPER_Wellner!$1:$1,PROSPER_Wellner!$71:$71,""),
IF($C28="Travis Harvey",_xlfn.XLOOKUP($B28,PROSPER_Harvey!$1:$1,PROSPER_Harvey!$71:$71,""),""))))))))="","No Comment",IF(IF($C28="Christopher Lobo",_xlfn.XLOOKUP($B28,PROSPER_Lobo!$1:$1,PROSPER_Lobo!$71:$71,""),
IF($C28="Naren Baliga",_xlfn.XLOOKUP($B28,PROSPER_Baliga!$1:$1,PROSPER_Baliga!$71:$71,""),
IF($C28="Thorsten Huhn",_xlfn.XLOOKUP($B28,PROSPER_Huhn!$1:$1,PROSPER_Huhn!$71:$71,""),
IF($C28="Nick Hull",_xlfn.XLOOKUP($B28,PROSPER_Hull!$1:$1,PROSPER_Hull!$71:$71,""),
IF($C28="Monika Kotwani",_xlfn.XLOOKUP($B28,PROSPER_Kotwani!$1:$1,PROSPER_Kotwani!$71:$71,""),
IF($C28="Jonathan Wellner",_xlfn.XLOOKUP($B28,PROSPER_Wellner!$1:$1,PROSPER_Wellner!$71:$71,""),
IF($C28="Travis Harvey",_xlfn.XLOOKUP($B28,PROSPER_Harvey!$1:$1,PROSPER_Harvey!$71:$71,""),"")))))))="","",
IF($C28="Christopher Lobo",_xlfn.XLOOKUP($B28,PROSPER_Lobo!$1:$1,PROSPER_Lobo!$71:$71,""),
IF($C28="Naren Baliga",_xlfn.XLOOKUP($B28,PROSPER_Baliga!$1:$1,PROSPER_Baliga!$71:$71,""),
IF($C28="Thorsten Huhn",_xlfn.XLOOKUP($B28,PROSPER_Huhn!$1:$1,PROSPER_Huhn!$71:$71,""),
IF($C28="Nick Hull",_xlfn.XLOOKUP($B28,PROSPER_Hull!$1:$1,PROSPER_Hull!$71:$71,""),
IF($C28="Monika Kotwani",_xlfn.XLOOKUP($B28,PROSPER_Kotwani!$1:$1,PROSPER_Kotwani!$71:$71,""),
IF($C28="Jonathan Wellner",_xlfn.XLOOKUP($B28,PROSPER_Wellner!$1:$1,PROSPER_Wellner!$71:$71,""),
IF($C28="Travis Harvey",_xlfn.XLOOKUP($B28,PROSPER_Harvey!$1:$1,PROSPER_Harvey!$71:$71,""),"")))))))))</f>
        <v>No Comment</v>
      </c>
      <c r="JK28" s="141" t="str">
        <f t="shared" si="344"/>
        <v>N/A</v>
      </c>
      <c r="JL28" s="135" t="str">
        <f>_xlfn.XLOOKUP(B28,PROSPERInitial_Query!$E:$E,PROSPERInitial_Query!$AR:$AR,"",,-1)</f>
        <v/>
      </c>
      <c r="JM28" s="136" t="str">
        <f t="shared" si="345"/>
        <v>Karthik Krishnan Arunachalam7 - ResponsibilityExecutive Communication</v>
      </c>
      <c r="JN28" s="136" t="str">
        <f>_xlfn.XLOOKUP(JM28,PROSPERDelta_Query!BK:BK,PROSPERDelta_Query!BF:BF,"",,-1)</f>
        <v/>
      </c>
      <c r="JO28" s="137" t="str">
        <f t="shared" si="346"/>
        <v>N/A</v>
      </c>
      <c r="JP28" s="137" t="str">
        <f>IF(IF(IF($C28="Christopher Lobo",_xlfn.XLOOKUP($B28,PROSPER_Lobo!$1:$1,PROSPER_Lobo!$72:$72,""),
IF($C28="Naren Baliga",_xlfn.XLOOKUP($B28,PROSPER_Baliga!$1:$1,PROSPER_Baliga!$72:$72,""),
IF($C28="Thorsten Huhn",_xlfn.XLOOKUP($B28,PROSPER_Huhn!$1:$1,PROSPER_Huhn!$72:$72,""),
IF($C28="Nick Hull",_xlfn.XLOOKUP($B28,PROSPER_Hull!$1:$1,PROSPER_Hull!$72:$72,""),
IF($C28="Monika Kotwani",_xlfn.XLOOKUP($B28,PROSPER_Kotwani!$1:$1,PROSPER_Kotwani!$72:$72,""),
IF($C28="Jonathan Wellner",_xlfn.XLOOKUP($B28,PROSPER_Wellner!$1:$1,PROSPER_Wellner!$72:$72,""),
IF($C28="Travis Harvey",_xlfn.XLOOKUP($B28,PROSPER_Harvey!$1:$1,PROSPER_Harvey!$72:$72,""),"")))))))="","",
IF($C28="Christopher Lobo",_xlfn.XLOOKUP($B28,PROSPER_Lobo!$1:$1,PROSPER_Lobo!$72:$72,""),
IF($C28="Naren Baliga",_xlfn.XLOOKUP($B28,PROSPER_Baliga!$1:$1,PROSPER_Baliga!$72:$72,""),
IF($C28="Thorsten Huhn",_xlfn.XLOOKUP($B28,PROSPER_Huhn!$1:$1,PROSPER_Huhn!$72:$72,""),
IF($C28="Nick Hull",_xlfn.XLOOKUP($B28,PROSPER_Hull!$1:$1,PROSPER_Hull!$72:$72,""),
IF($C28="Monika Kotwani",_xlfn.XLOOKUP($B28,PROSPER_Kotwani!$1:$1,PROSPER_Kotwani!$72:$72,""),
IF($C28="Jonathan Wellner",_xlfn.XLOOKUP($B28,PROSPER_Wellner!$1:$1,PROSPER_Wellner!$72:$72,""),
IF($C28="Travis Harvey",_xlfn.XLOOKUP($B28,PROSPER_Harvey!$1:$1,PROSPER_Harvey!$72:$72,""),""))))))))="","No Score",IF(IF($C28="Christopher Lobo",_xlfn.XLOOKUP($B28,PROSPER_Lobo!$1:$1,PROSPER_Lobo!$72:$72,""),
IF($C28="Naren Baliga",_xlfn.XLOOKUP($B28,PROSPER_Baliga!$1:$1,PROSPER_Baliga!$72:$72,""),
IF($C28="Thorsten Huhn",_xlfn.XLOOKUP($B28,PROSPER_Huhn!$1:$1,PROSPER_Huhn!$72:$72,""),
IF($C28="Nick Hull",_xlfn.XLOOKUP($B28,PROSPER_Hull!$1:$1,PROSPER_Hull!$72:$72,""),
IF($C28="Monika Kotwani",_xlfn.XLOOKUP($B28,PROSPER_Kotwani!$1:$1,PROSPER_Kotwani!$72:$72,""),
IF($C28="Jonathan Wellner",_xlfn.XLOOKUP($B28,PROSPER_Wellner!$1:$1,PROSPER_Wellner!$72:$72,""),
IF($C28="Travis Harvey",_xlfn.XLOOKUP($B28,PROSPER_Harvey!$1:$1,PROSPER_Harvey!$72:$72,""),"")))))))="","",
IF($C28="Christopher Lobo",_xlfn.XLOOKUP($B28,PROSPER_Lobo!$1:$1,PROSPER_Lobo!$72:$72,""),
IF($C28="Naren Baliga",_xlfn.XLOOKUP($B28,PROSPER_Baliga!$1:$1,PROSPER_Baliga!$72:$72,""),
IF($C28="Thorsten Huhn",_xlfn.XLOOKUP($B28,PROSPER_Huhn!$1:$1,PROSPER_Huhn!$72:$72,""),
IF($C28="Nick Hull",_xlfn.XLOOKUP($B28,PROSPER_Hull!$1:$1,PROSPER_Hull!$72:$72,""),
IF($C28="Monika Kotwani",_xlfn.XLOOKUP($B28,PROSPER_Kotwani!$1:$1,PROSPER_Kotwani!$72:$72,""),
IF($C28="Jonathan Wellner",_xlfn.XLOOKUP($B28,PROSPER_Wellner!$1:$1,PROSPER_Wellner!$72:$72,""),
IF($C28="Travis Harvey",_xlfn.XLOOKUP($B28,PROSPER_Harvey!$1:$1,PROSPER_Harvey!$72:$72,""),"")))))))))</f>
        <v>No Score</v>
      </c>
      <c r="JQ28" s="138" t="str">
        <f>IF(IF(IF($C28="Christopher Lobo",_xlfn.XLOOKUP($B28,PROSPER_Lobo!$1:$1,PROSPER_Lobo!$73:$73,""),
IF($C28="Naren Baliga",_xlfn.XLOOKUP($B28,PROSPER_Baliga!$1:$1,PROSPER_Baliga!$73:$73,""),
IF($C28="Thorsten Huhn",_xlfn.XLOOKUP($B28,PROSPER_Huhn!$1:$1,PROSPER_Huhn!$73:$73,""),
IF($C28="Nick Hull",_xlfn.XLOOKUP($B28,PROSPER_Hull!$1:$1,PROSPER_Hull!$73:$73,""),
IF($C28="Monika Kotwani",_xlfn.XLOOKUP($B28,PROSPER_Kotwani!$1:$1,PROSPER_Kotwani!$73:$73,""),
IF($C28="Jonathan Wellner",_xlfn.XLOOKUP($B28,PROSPER_Wellner!$1:$1,PROSPER_Wellner!$73:$73,""),
IF($C28="Travis Harvey",_xlfn.XLOOKUP($B28,PROSPER_Harvey!$1:$1,PROSPER_Harvey!$73:$73,""),"")))))))="","",
IF($C28="Christopher Lobo",_xlfn.XLOOKUP($B28,PROSPER_Lobo!$1:$1,PROSPER_Lobo!$73:$73,""),
IF($C28="Naren Baliga",_xlfn.XLOOKUP($B28,PROSPER_Baliga!$1:$1,PROSPER_Baliga!$73:$73,""),
IF($C28="Thorsten Huhn",_xlfn.XLOOKUP($B28,PROSPER_Huhn!$1:$1,PROSPER_Huhn!$73:$73,""),
IF($C28="Nick Hull",_xlfn.XLOOKUP($B28,PROSPER_Hull!$1:$1,PROSPER_Hull!$73:$73,""),
IF($C28="Monika Kotwani",_xlfn.XLOOKUP($B28,PROSPER_Kotwani!$1:$1,PROSPER_Kotwani!$73:$73,""),
IF($C28="Jonathan Wellner",_xlfn.XLOOKUP($B28,PROSPER_Wellner!$1:$1,PROSPER_Wellner!$73:$73,""),
IF($C28="Travis Harvey",_xlfn.XLOOKUP($B28,PROSPER_Harvey!$1:$1,PROSPER_Harvey!$73:$73,""),""))))))))="","No Comment",IF(IF($C28="Christopher Lobo",_xlfn.XLOOKUP($B28,PROSPER_Lobo!$1:$1,PROSPER_Lobo!$73:$73,""),
IF($C28="Naren Baliga",_xlfn.XLOOKUP($B28,PROSPER_Baliga!$1:$1,PROSPER_Baliga!$73:$73,""),
IF($C28="Thorsten Huhn",_xlfn.XLOOKUP($B28,PROSPER_Huhn!$1:$1,PROSPER_Huhn!$73:$73,""),
IF($C28="Nick Hull",_xlfn.XLOOKUP($B28,PROSPER_Hull!$1:$1,PROSPER_Hull!$73:$73,""),
IF($C28="Monika Kotwani",_xlfn.XLOOKUP($B28,PROSPER_Kotwani!$1:$1,PROSPER_Kotwani!$73:$73,""),
IF($C28="Jonathan Wellner",_xlfn.XLOOKUP($B28,PROSPER_Wellner!$1:$1,PROSPER_Wellner!$73:$73,""),
IF($C28="Travis Harvey",_xlfn.XLOOKUP($B28,PROSPER_Harvey!$1:$1,PROSPER_Harvey!$73:$73,""),"")))))))="","",
IF($C28="Christopher Lobo",_xlfn.XLOOKUP($B28,PROSPER_Lobo!$1:$1,PROSPER_Lobo!$73:$73,""),
IF($C28="Naren Baliga",_xlfn.XLOOKUP($B28,PROSPER_Baliga!$1:$1,PROSPER_Baliga!$73:$73,""),
IF($C28="Thorsten Huhn",_xlfn.XLOOKUP($B28,PROSPER_Huhn!$1:$1,PROSPER_Huhn!$73:$73,""),
IF($C28="Nick Hull",_xlfn.XLOOKUP($B28,PROSPER_Hull!$1:$1,PROSPER_Hull!$73:$73,""),
IF($C28="Monika Kotwani",_xlfn.XLOOKUP($B28,PROSPER_Kotwani!$1:$1,PROSPER_Kotwani!$73:$73,""),
IF($C28="Jonathan Wellner",_xlfn.XLOOKUP($B28,PROSPER_Wellner!$1:$1,PROSPER_Wellner!$73:$73,""),
IF($C28="Travis Harvey",_xlfn.XLOOKUP($B28,PROSPER_Harvey!$1:$1,PROSPER_Harvey!$73:$73,""),"")))))))))</f>
        <v>No Comment</v>
      </c>
      <c r="JR28" s="141" t="str">
        <f t="shared" si="347"/>
        <v>N/A</v>
      </c>
      <c r="JS28" s="135" t="str">
        <f>_xlfn.XLOOKUP(B28,PROSPERInitial_Query!$E:$E,PROSPERInitial_Query!$AS:$AS,"",,-1)</f>
        <v/>
      </c>
      <c r="JT28" s="136" t="str">
        <f t="shared" si="348"/>
        <v>Karthik Krishnan Arunachalam7 - ResponsibilityCulture Champion</v>
      </c>
      <c r="JU28" s="136" t="str">
        <f>_xlfn.XLOOKUP(JT28,PROSPERDelta_Query!BK:BK,PROSPERDelta_Query!BG:BG,"",,-1)</f>
        <v/>
      </c>
      <c r="JV28" s="137" t="str">
        <f t="shared" si="349"/>
        <v>N/A</v>
      </c>
      <c r="JW28" s="137" t="str">
        <f>IF(IF(IF($C28="Christopher Lobo",_xlfn.XLOOKUP($B28,PROSPER_Lobo!$1:$1,PROSPER_Lobo!$74:$74,""),
IF($C28="Naren Baliga",_xlfn.XLOOKUP($B28,PROSPER_Baliga!$1:$1,PROSPER_Baliga!$74:$74,""),
IF($C28="Thorsten Huhn",_xlfn.XLOOKUP($B28,PROSPER_Huhn!$1:$1,PROSPER_Huhn!$74:$74,""),
IF($C28="Nick Hull",_xlfn.XLOOKUP($B28,PROSPER_Hull!$1:$1,PROSPER_Hull!$74:$74,""),
IF($C28="Monika Kotwani",_xlfn.XLOOKUP($B28,PROSPER_Kotwani!$1:$1,PROSPER_Kotwani!$74:$74,""),
IF($C28="Jonathan Wellner",_xlfn.XLOOKUP($B28,PROSPER_Wellner!$1:$1,PROSPER_Wellner!$74:$74,""),
IF($C28="Travis Harvey",_xlfn.XLOOKUP($B28,PROSPER_Harvey!$1:$1,PROSPER_Harvey!$74:$74,""),"")))))))="","",
IF($C28="Christopher Lobo",_xlfn.XLOOKUP($B28,PROSPER_Lobo!$1:$1,PROSPER_Lobo!$74:$74,""),
IF($C28="Naren Baliga",_xlfn.XLOOKUP($B28,PROSPER_Baliga!$1:$1,PROSPER_Baliga!$74:$74,""),
IF($C28="Thorsten Huhn",_xlfn.XLOOKUP($B28,PROSPER_Huhn!$1:$1,PROSPER_Huhn!$74:$74,""),
IF($C28="Nick Hull",_xlfn.XLOOKUP($B28,PROSPER_Hull!$1:$1,PROSPER_Hull!$74:$74,""),
IF($C28="Monika Kotwani",_xlfn.XLOOKUP($B28,PROSPER_Kotwani!$1:$1,PROSPER_Kotwani!$74:$74,""),
IF($C28="Jonathan Wellner",_xlfn.XLOOKUP($B28,PROSPER_Wellner!$1:$1,PROSPER_Wellner!$74:$74,""),
IF($C28="Travis Harvey",_xlfn.XLOOKUP($B28,PROSPER_Harvey!$1:$1,PROSPER_Harvey!$74:$74,""),""))))))))="","No Score",IF(IF($C28="Christopher Lobo",_xlfn.XLOOKUP($B28,PROSPER_Lobo!$1:$1,PROSPER_Lobo!$74:$74,""),
IF($C28="Naren Baliga",_xlfn.XLOOKUP($B28,PROSPER_Baliga!$1:$1,PROSPER_Baliga!$74:$74,""),
IF($C28="Thorsten Huhn",_xlfn.XLOOKUP($B28,PROSPER_Huhn!$1:$1,PROSPER_Huhn!$74:$74,""),
IF($C28="Nick Hull",_xlfn.XLOOKUP($B28,PROSPER_Hull!$1:$1,PROSPER_Hull!$74:$74,""),
IF($C28="Monika Kotwani",_xlfn.XLOOKUP($B28,PROSPER_Kotwani!$1:$1,PROSPER_Kotwani!$74:$74,""),
IF($C28="Jonathan Wellner",_xlfn.XLOOKUP($B28,PROSPER_Wellner!$1:$1,PROSPER_Wellner!$74:$74,""),
IF($C28="Travis Harvey",_xlfn.XLOOKUP($B28,PROSPER_Harvey!$1:$1,PROSPER_Harvey!$74:$74,""),"")))))))="","",
IF($C28="Christopher Lobo",_xlfn.XLOOKUP($B28,PROSPER_Lobo!$1:$1,PROSPER_Lobo!$74:$74,""),
IF($C28="Naren Baliga",_xlfn.XLOOKUP($B28,PROSPER_Baliga!$1:$1,PROSPER_Baliga!$74:$74,""),
IF($C28="Thorsten Huhn",_xlfn.XLOOKUP($B28,PROSPER_Huhn!$1:$1,PROSPER_Huhn!$74:$74,""),
IF($C28="Nick Hull",_xlfn.XLOOKUP($B28,PROSPER_Hull!$1:$1,PROSPER_Hull!$74:$74,""),
IF($C28="Monika Kotwani",_xlfn.XLOOKUP($B28,PROSPER_Kotwani!$1:$1,PROSPER_Kotwani!$74:$74,""),
IF($C28="Jonathan Wellner",_xlfn.XLOOKUP($B28,PROSPER_Wellner!$1:$1,PROSPER_Wellner!$74:$74,""),
IF($C28="Travis Harvey",_xlfn.XLOOKUP($B28,PROSPER_Harvey!$1:$1,PROSPER_Harvey!$74:$74,""),"")))))))))</f>
        <v>No Score</v>
      </c>
      <c r="JX28" s="138" t="str">
        <f>IF(IF(IF($C28="Christopher Lobo",_xlfn.XLOOKUP($B28,PROSPER_Lobo!$1:$1,PROSPER_Lobo!$75:$75,""),
IF($C28="Naren Baliga",_xlfn.XLOOKUP($B28,PROSPER_Baliga!$1:$1,PROSPER_Baliga!$75:$75,""),
IF($C28="Thorsten Huhn",_xlfn.XLOOKUP($B28,PROSPER_Huhn!$1:$1,PROSPER_Huhn!$75:$75,""),
IF($C28="Nick Hull",_xlfn.XLOOKUP($B28,PROSPER_Hull!$1:$1,PROSPER_Hull!$75:$75,""),
IF($C28="Monika Kotwani",_xlfn.XLOOKUP($B28,PROSPER_Kotwani!$1:$1,PROSPER_Kotwani!$75:$75,""),
IF($C28="Jonathan Wellner",_xlfn.XLOOKUP($B28,PROSPER_Wellner!$1:$1,PROSPER_Wellner!$75:$75,""),
IF($C28="Travis Harvey",_xlfn.XLOOKUP($B28,PROSPER_Harvey!$1:$1,PROSPER_Harvey!$75:$75,""),"")))))))="","",
IF($C28="Christopher Lobo",_xlfn.XLOOKUP($B28,PROSPER_Lobo!$1:$1,PROSPER_Lobo!$75:$75,""),
IF($C28="Naren Baliga",_xlfn.XLOOKUP($B28,PROSPER_Baliga!$1:$1,PROSPER_Baliga!$75:$75,""),
IF($C28="Thorsten Huhn",_xlfn.XLOOKUP($B28,PROSPER_Huhn!$1:$1,PROSPER_Huhn!$75:$75,""),
IF($C28="Nick Hull",_xlfn.XLOOKUP($B28,PROSPER_Hull!$1:$1,PROSPER_Hull!$75:$75,""),
IF($C28="Monika Kotwani",_xlfn.XLOOKUP($B28,PROSPER_Kotwani!$1:$1,PROSPER_Kotwani!$75:$75,""),
IF($C28="Jonathan Wellner",_xlfn.XLOOKUP($B28,PROSPER_Wellner!$1:$1,PROSPER_Wellner!$75:$75,""),
IF($C28="Travis Harvey",_xlfn.XLOOKUP($B28,PROSPER_Harvey!$1:$1,PROSPER_Harvey!$75:$75,""),""))))))))="","No Comment",IF(IF($C28="Christopher Lobo",_xlfn.XLOOKUP($B28,PROSPER_Lobo!$1:$1,PROSPER_Lobo!$75:$75,""),
IF($C28="Naren Baliga",_xlfn.XLOOKUP($B28,PROSPER_Baliga!$1:$1,PROSPER_Baliga!$75:$75,""),
IF($C28="Thorsten Huhn",_xlfn.XLOOKUP($B28,PROSPER_Huhn!$1:$1,PROSPER_Huhn!$75:$75,""),
IF($C28="Nick Hull",_xlfn.XLOOKUP($B28,PROSPER_Hull!$1:$1,PROSPER_Hull!$75:$75,""),
IF($C28="Monika Kotwani",_xlfn.XLOOKUP($B28,PROSPER_Kotwani!$1:$1,PROSPER_Kotwani!$75:$75,""),
IF($C28="Jonathan Wellner",_xlfn.XLOOKUP($B28,PROSPER_Wellner!$1:$1,PROSPER_Wellner!$75:$75,""),
IF($C28="Travis Harvey",_xlfn.XLOOKUP($B28,PROSPER_Harvey!$1:$1,PROSPER_Harvey!$75:$75,""),"")))))))="","",
IF($C28="Christopher Lobo",_xlfn.XLOOKUP($B28,PROSPER_Lobo!$1:$1,PROSPER_Lobo!$75:$75,""),
IF($C28="Naren Baliga",_xlfn.XLOOKUP($B28,PROSPER_Baliga!$1:$1,PROSPER_Baliga!$75:$75,""),
IF($C28="Thorsten Huhn",_xlfn.XLOOKUP($B28,PROSPER_Huhn!$1:$1,PROSPER_Huhn!$75:$75,""),
IF($C28="Nick Hull",_xlfn.XLOOKUP($B28,PROSPER_Hull!$1:$1,PROSPER_Hull!$75:$75,""),
IF($C28="Monika Kotwani",_xlfn.XLOOKUP($B28,PROSPER_Kotwani!$1:$1,PROSPER_Kotwani!$75:$75,""),
IF($C28="Jonathan Wellner",_xlfn.XLOOKUP($B28,PROSPER_Wellner!$1:$1,PROSPER_Wellner!$75:$75,""),
IF($C28="Travis Harvey",_xlfn.XLOOKUP($B28,PROSPER_Harvey!$1:$1,PROSPER_Harvey!$75:$75,""),"")))))))))</f>
        <v>No Comment</v>
      </c>
      <c r="JY28" s="141" t="str">
        <f t="shared" si="350"/>
        <v>N/A</v>
      </c>
      <c r="JZ28" s="135" t="str">
        <f>_xlfn.XLOOKUP(B28,PROSPERInitial_Query!$E:$E,PROSPERInitial_Query!$AT:$AT,"",,-1)</f>
        <v/>
      </c>
      <c r="KA28" s="136" t="str">
        <f t="shared" si="351"/>
        <v>Karthik Krishnan Arunachalam7 - ResponsibilityPeople Management</v>
      </c>
      <c r="KB28" s="136" t="str">
        <f>_xlfn.XLOOKUP(KA28,PROSPERDelta_Query!BK:BK,PROSPERDelta_Query!BH:BH,"",,-1)</f>
        <v/>
      </c>
      <c r="KC28" s="137" t="str">
        <f t="shared" si="352"/>
        <v>N/A</v>
      </c>
      <c r="KD28" s="137" t="str">
        <f>IF(IF(IF($C28="Christopher Lobo",_xlfn.XLOOKUP($B28,PROSPER_Lobo!$1:$1,PROSPER_Lobo!$76:$76,""),
IF($C28="Naren Baliga",_xlfn.XLOOKUP($B28,PROSPER_Baliga!$1:$1,PROSPER_Baliga!$76:$76,""),
IF($C28="Thorsten Huhn",_xlfn.XLOOKUP($B28,PROSPER_Huhn!$1:$1,PROSPER_Huhn!$76:$76,""),
IF($C28="Nick Hull",_xlfn.XLOOKUP($B28,PROSPER_Hull!$1:$1,PROSPER_Hull!$76:$76,""),
IF($C28="Monika Kotwani",_xlfn.XLOOKUP($B28,PROSPER_Kotwani!$1:$1,PROSPER_Kotwani!$76:$76,""),
IF($C28="Jonathan Wellner",_xlfn.XLOOKUP($B28,PROSPER_Wellner!$1:$1,PROSPER_Wellner!$76:$76,""),
IF($C28="Travis Harvey",_xlfn.XLOOKUP($B28,PROSPER_Harvey!$1:$1,PROSPER_Harvey!$76:$76,""),"")))))))="","",
IF($C28="Christopher Lobo",_xlfn.XLOOKUP($B28,PROSPER_Lobo!$1:$1,PROSPER_Lobo!$76:$76,""),
IF($C28="Naren Baliga",_xlfn.XLOOKUP($B28,PROSPER_Baliga!$1:$1,PROSPER_Baliga!$76:$76,""),
IF($C28="Thorsten Huhn",_xlfn.XLOOKUP($B28,PROSPER_Huhn!$1:$1,PROSPER_Huhn!$76:$76,""),
IF($C28="Nick Hull",_xlfn.XLOOKUP($B28,PROSPER_Hull!$1:$1,PROSPER_Hull!$76:$76,""),
IF($C28="Monika Kotwani",_xlfn.XLOOKUP($B28,PROSPER_Kotwani!$1:$1,PROSPER_Kotwani!$76:$76,""),
IF($C28="Jonathan Wellner",_xlfn.XLOOKUP($B28,PROSPER_Wellner!$1:$1,PROSPER_Wellner!$76:$76,""),
IF($C28="Travis Harvey",_xlfn.XLOOKUP($B28,PROSPER_Harvey!$1:$1,PROSPER_Harvey!$76:$76,""),""))))))))="","No Score",IF(IF($C28="Christopher Lobo",_xlfn.XLOOKUP($B28,PROSPER_Lobo!$1:$1,PROSPER_Lobo!$76:$76,""),
IF($C28="Naren Baliga",_xlfn.XLOOKUP($B28,PROSPER_Baliga!$1:$1,PROSPER_Baliga!$76:$76,""),
IF($C28="Thorsten Huhn",_xlfn.XLOOKUP($B28,PROSPER_Huhn!$1:$1,PROSPER_Huhn!$76:$76,""),
IF($C28="Nick Hull",_xlfn.XLOOKUP($B28,PROSPER_Hull!$1:$1,PROSPER_Hull!$76:$76,""),
IF($C28="Monika Kotwani",_xlfn.XLOOKUP($B28,PROSPER_Kotwani!$1:$1,PROSPER_Kotwani!$76:$76,""),
IF($C28="Jonathan Wellner",_xlfn.XLOOKUP($B28,PROSPER_Wellner!$1:$1,PROSPER_Wellner!$76:$76,""),
IF($C28="Travis Harvey",_xlfn.XLOOKUP($B28,PROSPER_Harvey!$1:$1,PROSPER_Harvey!$76:$76,""),"")))))))="","",
IF($C28="Christopher Lobo",_xlfn.XLOOKUP($B28,PROSPER_Lobo!$1:$1,PROSPER_Lobo!$76:$76,""),
IF($C28="Naren Baliga",_xlfn.XLOOKUP($B28,PROSPER_Baliga!$1:$1,PROSPER_Baliga!$76:$76,""),
IF($C28="Thorsten Huhn",_xlfn.XLOOKUP($B28,PROSPER_Huhn!$1:$1,PROSPER_Huhn!$76:$76,""),
IF($C28="Nick Hull",_xlfn.XLOOKUP($B28,PROSPER_Hull!$1:$1,PROSPER_Hull!$76:$76,""),
IF($C28="Monika Kotwani",_xlfn.XLOOKUP($B28,PROSPER_Kotwani!$1:$1,PROSPER_Kotwani!$76:$76,""),
IF($C28="Jonathan Wellner",_xlfn.XLOOKUP($B28,PROSPER_Wellner!$1:$1,PROSPER_Wellner!$76:$76,""),
IF($C28="Travis Harvey",_xlfn.XLOOKUP($B28,PROSPER_Harvey!$1:$1,PROSPER_Harvey!$76:$76,""),"")))))))))</f>
        <v>No Score</v>
      </c>
      <c r="KE28" s="138" t="str">
        <f>IF(IF(IF($C28="Christopher Lobo",_xlfn.XLOOKUP($B28,PROSPER_Lobo!$1:$1,PROSPER_Lobo!$77:$77,""),
IF($C28="Naren Baliga",_xlfn.XLOOKUP($B28,PROSPER_Baliga!$1:$1,PROSPER_Baliga!$77:$77,""),
IF($C28="Thorsten Huhn",_xlfn.XLOOKUP($B28,PROSPER_Huhn!$1:$1,PROSPER_Huhn!$77:$77,""),
IF($C28="Nick Hull",_xlfn.XLOOKUP($B28,PROSPER_Hull!$1:$1,PROSPER_Hull!$77:$77,""),
IF($C28="Monika Kotwani",_xlfn.XLOOKUP($B28,PROSPER_Kotwani!$1:$1,PROSPER_Kotwani!$77:$77,""),
IF($C28="Jonathan Wellner",_xlfn.XLOOKUP($B28,PROSPER_Wellner!$1:$1,PROSPER_Wellner!$77:$77,""),
IF($C28="Travis Harvey",_xlfn.XLOOKUP($B28,PROSPER_Harvey!$1:$1,PROSPER_Harvey!$77:$77,""),"")))))))="","",
IF($C28="Christopher Lobo",_xlfn.XLOOKUP($B28,PROSPER_Lobo!$1:$1,PROSPER_Lobo!$77:$77,""),
IF($C28="Naren Baliga",_xlfn.XLOOKUP($B28,PROSPER_Baliga!$1:$1,PROSPER_Baliga!$77:$77,""),
IF($C28="Thorsten Huhn",_xlfn.XLOOKUP($B28,PROSPER_Huhn!$1:$1,PROSPER_Huhn!$77:$77,""),
IF($C28="Nick Hull",_xlfn.XLOOKUP($B28,PROSPER_Hull!$1:$1,PROSPER_Hull!$77:$77,""),
IF($C28="Monika Kotwani",_xlfn.XLOOKUP($B28,PROSPER_Kotwani!$1:$1,PROSPER_Kotwani!$77:$77,""),
IF($C28="Jonathan Wellner",_xlfn.XLOOKUP($B28,PROSPER_Wellner!$1:$1,PROSPER_Wellner!$77:$77,""),
IF($C28="Travis Harvey",_xlfn.XLOOKUP($B28,PROSPER_Harvey!$1:$1,PROSPER_Harvey!$77:$77,""),""))))))))="","No Comment",IF(IF($C28="Christopher Lobo",_xlfn.XLOOKUP($B28,PROSPER_Lobo!$1:$1,PROSPER_Lobo!$77:$77,""),
IF($C28="Naren Baliga",_xlfn.XLOOKUP($B28,PROSPER_Baliga!$1:$1,PROSPER_Baliga!$77:$77,""),
IF($C28="Thorsten Huhn",_xlfn.XLOOKUP($B28,PROSPER_Huhn!$1:$1,PROSPER_Huhn!$77:$77,""),
IF($C28="Nick Hull",_xlfn.XLOOKUP($B28,PROSPER_Hull!$1:$1,PROSPER_Hull!$77:$77,""),
IF($C28="Monika Kotwani",_xlfn.XLOOKUP($B28,PROSPER_Kotwani!$1:$1,PROSPER_Kotwani!$77:$77,""),
IF($C28="Jonathan Wellner",_xlfn.XLOOKUP($B28,PROSPER_Wellner!$1:$1,PROSPER_Wellner!$77:$77,""),
IF($C28="Travis Harvey",_xlfn.XLOOKUP($B28,PROSPER_Harvey!$1:$1,PROSPER_Harvey!$77:$77,""),"")))))))="","",
IF($C28="Christopher Lobo",_xlfn.XLOOKUP($B28,PROSPER_Lobo!$1:$1,PROSPER_Lobo!$77:$77,""),
IF($C28="Naren Baliga",_xlfn.XLOOKUP($B28,PROSPER_Baliga!$1:$1,PROSPER_Baliga!$77:$77,""),
IF($C28="Thorsten Huhn",_xlfn.XLOOKUP($B28,PROSPER_Huhn!$1:$1,PROSPER_Huhn!$77:$77,""),
IF($C28="Nick Hull",_xlfn.XLOOKUP($B28,PROSPER_Hull!$1:$1,PROSPER_Hull!$77:$77,""),
IF($C28="Monika Kotwani",_xlfn.XLOOKUP($B28,PROSPER_Kotwani!$1:$1,PROSPER_Kotwani!$77:$77,""),
IF($C28="Jonathan Wellner",_xlfn.XLOOKUP($B28,PROSPER_Wellner!$1:$1,PROSPER_Wellner!$77:$77,""),
IF($C28="Travis Harvey",_xlfn.XLOOKUP($B28,PROSPER_Harvey!$1:$1,PROSPER_Harvey!$77:$77,""),"")))))))))</f>
        <v>No Comment</v>
      </c>
      <c r="KF28" s="141" t="str">
        <f t="shared" si="353"/>
        <v>N/A</v>
      </c>
      <c r="KG28" s="135" t="str">
        <f>_xlfn.XLOOKUP(B28,PROSPERInitial_Query!$E:$E,PROSPERInitial_Query!$AU:$AU,"",,-1)</f>
        <v/>
      </c>
      <c r="KH28" s="136" t="str">
        <f t="shared" si="354"/>
        <v>Karthik Krishnan Arunachalam7 - ResponsibilitySelf Sufficiency</v>
      </c>
      <c r="KI28" s="136" t="str">
        <f>_xlfn.XLOOKUP(KH28,PROSPERDelta_Query!BK:BK,PROSPERDelta_Query!BI:BI,"",,-1)</f>
        <v/>
      </c>
      <c r="KJ28" s="137" t="str">
        <f t="shared" si="355"/>
        <v>N/A</v>
      </c>
      <c r="KK28" s="137" t="str">
        <f>IF(IF(IF($C28="Christopher Lobo",_xlfn.XLOOKUP($B28,PROSPER_Lobo!$1:$1,PROSPER_Lobo!$78:$78,""),
IF($C28="Naren Baliga",_xlfn.XLOOKUP($B28,PROSPER_Baliga!$1:$1,PROSPER_Baliga!$78:$78,""),
IF($C28="Thorsten Huhn",_xlfn.XLOOKUP($B28,PROSPER_Huhn!$1:$1,PROSPER_Huhn!$78:$78,""),
IF($C28="Nick Hull",_xlfn.XLOOKUP($B28,PROSPER_Hull!$1:$1,PROSPER_Hull!$78:$78,""),
IF($C28="Monika Kotwani",_xlfn.XLOOKUP($B28,PROSPER_Kotwani!$1:$1,PROSPER_Kotwani!$78:$78,""),
IF($C28="Jonathan Wellner",_xlfn.XLOOKUP($B28,PROSPER_Wellner!$1:$1,PROSPER_Wellner!$78:$78,""),
IF($C28="Travis Harvey",_xlfn.XLOOKUP($B28,PROSPER_Harvey!$1:$1,PROSPER_Harvey!$78:$78,""),"")))))))="","",
IF($C28="Christopher Lobo",_xlfn.XLOOKUP($B28,PROSPER_Lobo!$1:$1,PROSPER_Lobo!$78:$78,""),
IF($C28="Naren Baliga",_xlfn.XLOOKUP($B28,PROSPER_Baliga!$1:$1,PROSPER_Baliga!$78:$78,""),
IF($C28="Thorsten Huhn",_xlfn.XLOOKUP($B28,PROSPER_Huhn!$1:$1,PROSPER_Huhn!$78:$78,""),
IF($C28="Nick Hull",_xlfn.XLOOKUP($B28,PROSPER_Hull!$1:$1,PROSPER_Hull!$78:$78,""),
IF($C28="Monika Kotwani",_xlfn.XLOOKUP($B28,PROSPER_Kotwani!$1:$1,PROSPER_Kotwani!$78:$78,""),
IF($C28="Jonathan Wellner",_xlfn.XLOOKUP($B28,PROSPER_Wellner!$1:$1,PROSPER_Wellner!$78:$78,""),
IF($C28="Travis Harvey",_xlfn.XLOOKUP($B28,PROSPER_Harvey!$1:$1,PROSPER_Harvey!$78:$78,""),""))))))))="","No Score",IF(IF($C28="Christopher Lobo",_xlfn.XLOOKUP($B28,PROSPER_Lobo!$1:$1,PROSPER_Lobo!$78:$78,""),
IF($C28="Naren Baliga",_xlfn.XLOOKUP($B28,PROSPER_Baliga!$1:$1,PROSPER_Baliga!$78:$78,""),
IF($C28="Thorsten Huhn",_xlfn.XLOOKUP($B28,PROSPER_Huhn!$1:$1,PROSPER_Huhn!$78:$78,""),
IF($C28="Nick Hull",_xlfn.XLOOKUP($B28,PROSPER_Hull!$1:$1,PROSPER_Hull!$78:$78,""),
IF($C28="Monika Kotwani",_xlfn.XLOOKUP($B28,PROSPER_Kotwani!$1:$1,PROSPER_Kotwani!$78:$78,""),
IF($C28="Jonathan Wellner",_xlfn.XLOOKUP($B28,PROSPER_Wellner!$1:$1,PROSPER_Wellner!$78:$78,""),
IF($C28="Travis Harvey",_xlfn.XLOOKUP($B28,PROSPER_Harvey!$1:$1,PROSPER_Harvey!$78:$78,""),"")))))))="","",
IF($C28="Christopher Lobo",_xlfn.XLOOKUP($B28,PROSPER_Lobo!$1:$1,PROSPER_Lobo!$78:$78,""),
IF($C28="Naren Baliga",_xlfn.XLOOKUP($B28,PROSPER_Baliga!$1:$1,PROSPER_Baliga!$78:$78,""),
IF($C28="Thorsten Huhn",_xlfn.XLOOKUP($B28,PROSPER_Huhn!$1:$1,PROSPER_Huhn!$78:$78,""),
IF($C28="Nick Hull",_xlfn.XLOOKUP($B28,PROSPER_Hull!$1:$1,PROSPER_Hull!$78:$78,""),
IF($C28="Monika Kotwani",_xlfn.XLOOKUP($B28,PROSPER_Kotwani!$1:$1,PROSPER_Kotwani!$78:$78,""),
IF($C28="Jonathan Wellner",_xlfn.XLOOKUP($B28,PROSPER_Wellner!$1:$1,PROSPER_Wellner!$78:$78,""),
IF($C28="Travis Harvey",_xlfn.XLOOKUP($B28,PROSPER_Harvey!$1:$1,PROSPER_Harvey!$78:$78,""),"")))))))))</f>
        <v>No Score</v>
      </c>
      <c r="KL28" s="138" t="str">
        <f>IF(IF(IF($C28="Christopher Lobo",_xlfn.XLOOKUP($B28,PROSPER_Lobo!$1:$1,PROSPER_Lobo!$79:$79,""),
IF($C28="Naren Baliga",_xlfn.XLOOKUP($B28,PROSPER_Baliga!$1:$1,PROSPER_Baliga!$79:$79,""),
IF($C28="Thorsten Huhn",_xlfn.XLOOKUP($B28,PROSPER_Huhn!$1:$1,PROSPER_Huhn!$79:$79,""),
IF($C28="Nick Hull",_xlfn.XLOOKUP($B28,PROSPER_Hull!$1:$1,PROSPER_Hull!$79:$79,""),
IF($C28="Monika Kotwani",_xlfn.XLOOKUP($B28,PROSPER_Kotwani!$1:$1,PROSPER_Kotwani!$79:$79,""),
IF($C28="Jonathan Wellner",_xlfn.XLOOKUP($B28,PROSPER_Wellner!$1:$1,PROSPER_Wellner!$79:$79,""),
IF($C28="Travis Harvey",_xlfn.XLOOKUP($B28,PROSPER_Harvey!$1:$1,PROSPER_Harvey!$79:$79,""),"")))))))="","",
IF($C28="Christopher Lobo",_xlfn.XLOOKUP($B28,PROSPER_Lobo!$1:$1,PROSPER_Lobo!$79:$79,""),
IF($C28="Naren Baliga",_xlfn.XLOOKUP($B28,PROSPER_Baliga!$1:$1,PROSPER_Baliga!$79:$79,""),
IF($C28="Thorsten Huhn",_xlfn.XLOOKUP($B28,PROSPER_Huhn!$1:$1,PROSPER_Huhn!$79:$79,""),
IF($C28="Nick Hull",_xlfn.XLOOKUP($B28,PROSPER_Hull!$1:$1,PROSPER_Hull!$79:$79,""),
IF($C28="Monika Kotwani",_xlfn.XLOOKUP($B28,PROSPER_Kotwani!$1:$1,PROSPER_Kotwani!$79:$79,""),
IF($C28="Jonathan Wellner",_xlfn.XLOOKUP($B28,PROSPER_Wellner!$1:$1,PROSPER_Wellner!$79:$79,""),
IF($C28="Travis Harvey",_xlfn.XLOOKUP($B28,PROSPER_Harvey!$1:$1,PROSPER_Harvey!$79:$79,""),""))))))))="","No Comment",IF(IF($C28="Christopher Lobo",_xlfn.XLOOKUP($B28,PROSPER_Lobo!$1:$1,PROSPER_Lobo!$79:$79,""),
IF($C28="Naren Baliga",_xlfn.XLOOKUP($B28,PROSPER_Baliga!$1:$1,PROSPER_Baliga!$79:$79,""),
IF($C28="Thorsten Huhn",_xlfn.XLOOKUP($B28,PROSPER_Huhn!$1:$1,PROSPER_Huhn!$79:$79,""),
IF($C28="Nick Hull",_xlfn.XLOOKUP($B28,PROSPER_Hull!$1:$1,PROSPER_Hull!$79:$79,""),
IF($C28="Monika Kotwani",_xlfn.XLOOKUP($B28,PROSPER_Kotwani!$1:$1,PROSPER_Kotwani!$79:$79,""),
IF($C28="Jonathan Wellner",_xlfn.XLOOKUP($B28,PROSPER_Wellner!$1:$1,PROSPER_Wellner!$79:$79,""),
IF($C28="Travis Harvey",_xlfn.XLOOKUP($B28,PROSPER_Harvey!$1:$1,PROSPER_Harvey!$79:$79,""),"")))))))="","",
IF($C28="Christopher Lobo",_xlfn.XLOOKUP($B28,PROSPER_Lobo!$1:$1,PROSPER_Lobo!$79:$79,""),
IF($C28="Naren Baliga",_xlfn.XLOOKUP($B28,PROSPER_Baliga!$1:$1,PROSPER_Baliga!$79:$79,""),
IF($C28="Thorsten Huhn",_xlfn.XLOOKUP($B28,PROSPER_Huhn!$1:$1,PROSPER_Huhn!$79:$79,""),
IF($C28="Nick Hull",_xlfn.XLOOKUP($B28,PROSPER_Hull!$1:$1,PROSPER_Hull!$79:$79,""),
IF($C28="Monika Kotwani",_xlfn.XLOOKUP($B28,PROSPER_Kotwani!$1:$1,PROSPER_Kotwani!$79:$79,""),
IF($C28="Jonathan Wellner",_xlfn.XLOOKUP($B28,PROSPER_Wellner!$1:$1,PROSPER_Wellner!$79:$79,""),
IF($C28="Travis Harvey",_xlfn.XLOOKUP($B28,PROSPER_Harvey!$1:$1,PROSPER_Harvey!$79:$79,""),"")))))))))</f>
        <v>No Comment</v>
      </c>
      <c r="KM28" s="141" t="str">
        <f t="shared" si="356"/>
        <v>N/A</v>
      </c>
      <c r="KN28" s="145" t="str">
        <f t="shared" si="357"/>
        <v>N/A</v>
      </c>
      <c r="KO28" s="146" t="str">
        <f t="shared" si="358"/>
        <v>N/A</v>
      </c>
      <c r="KP28" s="194" t="str">
        <f t="shared" si="359"/>
        <v>N/A</v>
      </c>
      <c r="KQ28" s="147">
        <f t="shared" si="360"/>
        <v>8.7184065934065931</v>
      </c>
      <c r="KR28" s="148"/>
      <c r="KS28" s="148"/>
      <c r="KT28" s="148"/>
      <c r="KU28" s="149"/>
    </row>
    <row r="29" spans="2:307" x14ac:dyDescent="0.25">
      <c r="B29" s="118" t="s">
        <v>121</v>
      </c>
      <c r="C29" s="119" t="s">
        <v>158</v>
      </c>
      <c r="D29" s="120" t="str">
        <f>_xlfn.XLOOKUP(B29,PROSPERInitial_Query!E:E,PROSPERInitial_Query!G:G,"",,-1)</f>
        <v>4</v>
      </c>
      <c r="E29" s="121" t="str">
        <f t="shared" si="234"/>
        <v>Kathy Nassr1 - PortfolioDesign Success</v>
      </c>
      <c r="F29" s="122" t="str">
        <f>_xlfn.XLOOKUP(E29,PROSPERDelta_Query!BK:BK,PROSPERDelta_Query!I:I,"",,-1)</f>
        <v/>
      </c>
      <c r="G29" s="123">
        <f t="shared" si="235"/>
        <v>4</v>
      </c>
      <c r="H29" s="124" t="str">
        <f>IF(IF(IF($C29="Christopher Lobo",_xlfn.XLOOKUP($B29,PROSPER_Lobo!$1:$1,PROSPER_Lobo!$2:$2,""),
IF($C29="Naren Baliga",_xlfn.XLOOKUP($B29,PROSPER_Baliga!$1:$1,PROSPER_Baliga!$2:$2,""),
IF($C29="Thorsten Huhn",_xlfn.XLOOKUP($B29,PROSPER_Huhn!$1:$1,PROSPER_Huhn!$2:$2,""),
IF($C29="Nick Hull",_xlfn.XLOOKUP($B29,PROSPER_Hull!$1:$1,PROSPER_Hull!$2:$2,""),
IF($C29="Monika Kotwani",_xlfn.XLOOKUP($B29,PROSPER_Kotwani!$1:$1,PROSPER_Kotwani!$2:$2,""),
IF($C29="Jonathan Wellner",_xlfn.XLOOKUP($B29,PROSPER_Wellner!$1:$1,PROSPER_Wellner!$2:$2,""),
IF($C29="Travis Harvey",_xlfn.XLOOKUP($B29,PROSPER_Harvey!$1:$1,PROSPER_Harvey!$2:$2,""),"")))))))="","",
IF($C29="Christopher Lobo",_xlfn.XLOOKUP($B29,PROSPER_Lobo!$1:$1,PROSPER_Lobo!$2:$2,""),
IF($C29="Naren Baliga",_xlfn.XLOOKUP($B29,PROSPER_Baliga!$1:$1,PROSPER_Baliga!$2:$2,""),
IF($C29="Thorsten Huhn",_xlfn.XLOOKUP($B29,PROSPER_Huhn!$1:$1,PROSPER_Huhn!$2:$2,""),
IF($C29="Nick Hull",_xlfn.XLOOKUP($B29,PROSPER_Hull!$1:$1,PROSPER_Hull!$2:$2,""),
IF($C29="Monika Kotwani",_xlfn.XLOOKUP($B29,PROSPER_Kotwani!$1:$1,PROSPER_Kotwani!$2:$2,""),
IF($C29="Jonathan Wellner",_xlfn.XLOOKUP($B29,PROSPER_Wellner!$1:$1,PROSPER_Wellner!$2:$2,""),
IF($C29="Travis Harvey",_xlfn.XLOOKUP($B29,PROSPER_Harvey!$1:$1,PROSPER_Harvey!$2:$2,""),""))))))))="","No Score",(IF(IF($C29="Christopher Lobo",_xlfn.XLOOKUP($B29,PROSPER_Lobo!$1:$1,PROSPER_Lobo!$2:$2,""),
IF($C29="Naren Baliga",_xlfn.XLOOKUP($B29,PROSPER_Baliga!$1:$1,PROSPER_Baliga!$2:$2,""),
IF($C29="Thorsten Huhn",_xlfn.XLOOKUP($B29,PROSPER_Huhn!$1:$1,PROSPER_Huhn!$2:$2,""),
IF($C29="Nick Hull",_xlfn.XLOOKUP($B29,PROSPER_Hull!$1:$1,PROSPER_Hull!$2:$2,""),
IF($C29="Monika Kotwani",_xlfn.XLOOKUP($B29,PROSPER_Kotwani!$1:$1,PROSPER_Kotwani!$2:$2,""),
IF($C29="Jonathan Wellner",_xlfn.XLOOKUP($B29,PROSPER_Wellner!$1:$1,PROSPER_Wellner!$2:$2,""),
IF($C29="Travis Harvey",_xlfn.XLOOKUP($B29,PROSPER_Harvey!$1:$1,PROSPER_Harvey!$2:$2,""),"")))))))="","",
IF($C29="Christopher Lobo",_xlfn.XLOOKUP($B29,PROSPER_Lobo!$1:$1,PROSPER_Lobo!$2:$2,""),
IF($C29="Naren Baliga",_xlfn.XLOOKUP($B29,PROSPER_Baliga!$1:$1,PROSPER_Baliga!$2:$2,""),
IF($C29="Thorsten Huhn",_xlfn.XLOOKUP($B29,PROSPER_Huhn!$1:$1,PROSPER_Huhn!$2:$2,""),
IF($C29="Nick Hull",_xlfn.XLOOKUP($B29,PROSPER_Hull!$1:$1,PROSPER_Hull!$2:$2,""),
IF($C29="Monika Kotwani",_xlfn.XLOOKUP($B29,PROSPER_Kotwani!$1:$1,PROSPER_Kotwani!$2:$2,""),
IF($C29="Jonathan Wellner",_xlfn.XLOOKUP($B29,PROSPER_Wellner!$1:$1,PROSPER_Wellner!$2:$2,""),
IF($C29="Travis Harvey",_xlfn.XLOOKUP($B29,PROSPER_Harvey!$1:$1,PROSPER_Harvey!$2:$2,""),""))))))))))</f>
        <v>No Score</v>
      </c>
      <c r="I29" s="125" t="str">
        <f>IF(IF(IF($C29="Christopher Lobo",_xlfn.XLOOKUP($B29,PROSPER_Lobo!$1:$1,PROSPER_Lobo!$3:$3,""),
IF($C29="Naren Baliga",_xlfn.XLOOKUP($B29,PROSPER_Baliga!$1:$1,PROSPER_Baliga!$3:$3,""),
IF($C29="Thorsten Huhn",_xlfn.XLOOKUP($B29,PROSPER_Huhn!$1:$1,PROSPER_Huhn!$3:$3,""),
IF($C29="Nick Hull",_xlfn.XLOOKUP($B29,PROSPER_Hull!$1:$1,PROSPER_Hull!$3:$3,""),
IF($C29="Monika Kotwani",_xlfn.XLOOKUP($B29,PROSPER_Kotwani!$1:$1,PROSPER_Kotwani!$3:$3,""),
IF($C29="Jonathan Wellner",_xlfn.XLOOKUP($B29,PROSPER_Wellner!$1:$1,PROSPER_Wellner!$3:$3,""),
IF($C29="Travis Harvey",_xlfn.XLOOKUP($B29,PROSPER_Harvey!$1:$1,PROSPER_Harvey!$3:$3,""),"")))))))="","",
IF($C29="Christopher Lobo",_xlfn.XLOOKUP($B29,PROSPER_Lobo!$1:$1,PROSPER_Lobo!$3:$3,""),
IF($C29="Naren Baliga",_xlfn.XLOOKUP($B29,PROSPER_Baliga!$1:$1,PROSPER_Baliga!$3:$3,""),
IF($C29="Thorsten Huhn",_xlfn.XLOOKUP($B29,PROSPER_Huhn!$1:$1,PROSPER_Huhn!$3:$3,""),
IF($C29="Nick Hull",_xlfn.XLOOKUP($B29,PROSPER_Hull!$1:$1,PROSPER_Hull!$3:$3,""),
IF($C29="Monika Kotwani",_xlfn.XLOOKUP($B29,PROSPER_Kotwani!$1:$1,PROSPER_Kotwani!$3:$3,""),
IF($C29="Jonathan Wellner",_xlfn.XLOOKUP($B29,PROSPER_Wellner!$1:$1,PROSPER_Wellner!$3:$3,""),
IF($C29="Travis Harvey",_xlfn.XLOOKUP($B29,PROSPER_Harvey!$1:$1,PROSPER_Harvey!$3:$3,""),""))))))))="","No Comment",IF(IF($C29="Christopher Lobo",_xlfn.XLOOKUP($B29,PROSPER_Lobo!$1:$1,PROSPER_Lobo!$3:$3,""),
IF($C29="Naren Baliga",_xlfn.XLOOKUP($B29,PROSPER_Baliga!$1:$1,PROSPER_Baliga!$3:$3,""),
IF($C29="Thorsten Huhn",_xlfn.XLOOKUP($B29,PROSPER_Huhn!$1:$1,PROSPER_Huhn!$3:$3,""),
IF($C29="Nick Hull",_xlfn.XLOOKUP($B29,PROSPER_Hull!$1:$1,PROSPER_Hull!$3:$3,""),
IF($C29="Monika Kotwani",_xlfn.XLOOKUP($B29,PROSPER_Kotwani!$1:$1,PROSPER_Kotwani!$3:$3,""),
IF($C29="Jonathan Wellner",_xlfn.XLOOKUP($B29,PROSPER_Wellner!$1:$1,PROSPER_Wellner!$3:$3,""),
IF($C29="Travis Harvey",_xlfn.XLOOKUP($B29,PROSPER_Harvey!$1:$1,PROSPER_Harvey!$3:$3,""),"")))))))="","",
IF($C29="Christopher Lobo",_xlfn.XLOOKUP($B29,PROSPER_Lobo!$1:$1,PROSPER_Lobo!$3:$3,""),
IF($C29="Naren Baliga",_xlfn.XLOOKUP($B29,PROSPER_Baliga!$1:$1,PROSPER_Baliga!$3:$3,""),
IF($C29="Thorsten Huhn",_xlfn.XLOOKUP($B29,PROSPER_Huhn!$1:$1,PROSPER_Huhn!$3:$3,""),
IF($C29="Nick Hull",_xlfn.XLOOKUP($B29,PROSPER_Hull!$1:$1,PROSPER_Hull!$3:$3,""),
IF($C29="Monika Kotwani",_xlfn.XLOOKUP($B29,PROSPER_Kotwani!$1:$1,PROSPER_Kotwani!$3:$3,""),
IF($C29="Jonathan Wellner",_xlfn.XLOOKUP($B29,PROSPER_Wellner!$1:$1,PROSPER_Wellner!$3:$3,""),
IF($C29="Travis Harvey",_xlfn.XLOOKUP($B29,PROSPER_Harvey!$1:$1,PROSPER_Harvey!$3:$3,""),"")))))))))</f>
        <v>No Comment</v>
      </c>
      <c r="J29" s="124">
        <f>IFERROR(ROUND(_xlfn.XLOOKUP(B29,DesignSuccessChallenge_Query!$E:$E,DesignSuccessChallenge_Query!$F:$F)/4.7,0),"Not Taken")</f>
        <v>4</v>
      </c>
      <c r="K29" s="150">
        <f t="shared" si="236"/>
        <v>4</v>
      </c>
      <c r="L29" s="120" t="str">
        <f>_xlfn.XLOOKUP(B29,PROSPERInitial_Query!$E:$E,PROSPERInitial_Query!$H:$H,"",,-1)</f>
        <v>5</v>
      </c>
      <c r="M29" s="121" t="str">
        <f t="shared" si="237"/>
        <v>Kathy Nassr1 - PortfolioPremium Engagement</v>
      </c>
      <c r="N29" s="126" t="str">
        <f>_xlfn.XLOOKUP(M29,PROSPERDelta_Query!BK:BK,PROSPERDelta_Query!J:J,"",,-1)</f>
        <v/>
      </c>
      <c r="O29" s="124">
        <f t="shared" si="238"/>
        <v>5</v>
      </c>
      <c r="P29" s="124" t="str">
        <f>IF(IF(IF($C29="Christopher Lobo",_xlfn.XLOOKUP($B29,PROSPER_Lobo!$1:$1,PROSPER_Lobo!$4:$4,""),
IF($C29="Naren Baliga",_xlfn.XLOOKUP($B29,PROSPER_Baliga!$1:$1,PROSPER_Baliga!$4:$4,""),
IF($C29="Thorsten Huhn",_xlfn.XLOOKUP($B29,PROSPER_Huhn!$1:$1,PROSPER_Huhn!$4:$4,""),
IF($C29="Nick Hull",_xlfn.XLOOKUP($B29,PROSPER_Hull!$1:$1,PROSPER_Hull!$4:$4,""),
IF($C29="Monika Kotwani",_xlfn.XLOOKUP($B29,PROSPER_Kotwani!$1:$1,PROSPER_Kotwani!$4:$4,""),
IF($C29="Jonathan Wellner",_xlfn.XLOOKUP($B29,PROSPER_Wellner!$1:$1,PROSPER_Wellner!$4:$4,""),
IF($C29="Travis Harvey",_xlfn.XLOOKUP($B29,PROSPER_Harvey!$1:$1,PROSPER_Harvey!$4:$4,""),"")))))))="","",
IF($C29="Christopher Lobo",_xlfn.XLOOKUP($B29,PROSPER_Lobo!$1:$1,PROSPER_Lobo!$4:$4,""),
IF($C29="Naren Baliga",_xlfn.XLOOKUP($B29,PROSPER_Baliga!$1:$1,PROSPER_Baliga!$4:$4,""),
IF($C29="Thorsten Huhn",_xlfn.XLOOKUP($B29,PROSPER_Huhn!$1:$1,PROSPER_Huhn!$4:$4,""),
IF($C29="Nick Hull",_xlfn.XLOOKUP($B29,PROSPER_Hull!$1:$1,PROSPER_Hull!$4:$4,""),
IF($C29="Monika Kotwani",_xlfn.XLOOKUP($B29,PROSPER_Kotwani!$1:$1,PROSPER_Kotwani!$4:$4,""),
IF($C29="Jonathan Wellner",_xlfn.XLOOKUP($B29,PROSPER_Wellner!$1:$1,PROSPER_Wellner!$4:$4,""),
IF($C29="Travis Harvey",_xlfn.XLOOKUP($B29,PROSPER_Harvey!$1:$1,PROSPER_Harvey!$4:$4,""),""))))))))="","No Score",IF(IF($C29="Christopher Lobo",_xlfn.XLOOKUP($B29,PROSPER_Lobo!$1:$1,PROSPER_Lobo!$4:$4,""),
IF($C29="Naren Baliga",_xlfn.XLOOKUP($B29,PROSPER_Baliga!$1:$1,PROSPER_Baliga!$4:$4,""),
IF($C29="Thorsten Huhn",_xlfn.XLOOKUP($B29,PROSPER_Huhn!$1:$1,PROSPER_Huhn!$4:$4,""),
IF($C29="Nick Hull",_xlfn.XLOOKUP($B29,PROSPER_Hull!$1:$1,PROSPER_Hull!$4:$4,""),
IF($C29="Monika Kotwani",_xlfn.XLOOKUP($B29,PROSPER_Kotwani!$1:$1,PROSPER_Kotwani!$4:$4,""),
IF($C29="Jonathan Wellner",_xlfn.XLOOKUP($B29,PROSPER_Wellner!$1:$1,PROSPER_Wellner!$4:$4,""),
IF($C29="Travis Harvey",_xlfn.XLOOKUP($B29,PROSPER_Harvey!$1:$1,PROSPER_Harvey!$4:$4,""),"")))))))="","",
IF($C29="Christopher Lobo",_xlfn.XLOOKUP($B29,PROSPER_Lobo!$1:$1,PROSPER_Lobo!$4:$4,""),
IF($C29="Naren Baliga",_xlfn.XLOOKUP($B29,PROSPER_Baliga!$1:$1,PROSPER_Baliga!$4:$4,""),
IF($C29="Thorsten Huhn",_xlfn.XLOOKUP($B29,PROSPER_Huhn!$1:$1,PROSPER_Huhn!$4:$4,""),
IF($C29="Nick Hull",_xlfn.XLOOKUP($B29,PROSPER_Hull!$1:$1,PROSPER_Hull!$4:$4,""),
IF($C29="Monika Kotwani",_xlfn.XLOOKUP($B29,PROSPER_Kotwani!$1:$1,PROSPER_Kotwani!$4:$4,""),
IF($C29="Jonathan Wellner",_xlfn.XLOOKUP($B29,PROSPER_Wellner!$1:$1,PROSPER_Wellner!$4:$4,""),
IF($C29="Travis Harvey",_xlfn.XLOOKUP($B29,PROSPER_Harvey!$1:$1,PROSPER_Harvey!$4:$4,""),"")))))))))</f>
        <v>No Score</v>
      </c>
      <c r="Q29" s="125" t="str">
        <f>IF(IF(IF($C29="Christopher Lobo",_xlfn.XLOOKUP($B29,PROSPER_Lobo!$1:$1,PROSPER_Lobo!$5:$5,""),
IF($C29="Naren Baliga",_xlfn.XLOOKUP($B29,PROSPER_Baliga!$1:$1,PROSPER_Baliga!$5:$5,""),
IF($C29="Thorsten Huhn",_xlfn.XLOOKUP($B29,PROSPER_Huhn!$1:$1,PROSPER_Huhn!$5:$5,""),
IF($C29="Nick Hull",_xlfn.XLOOKUP($B29,PROSPER_Hull!$1:$1,PROSPER_Hull!$5:$5,""),
IF($C29="Monika Kotwani",_xlfn.XLOOKUP($B29,PROSPER_Kotwani!$1:$1,PROSPER_Kotwani!$5:$5,""),
IF($C29="Jonathan Wellner",_xlfn.XLOOKUP($B29,PROSPER_Wellner!$1:$1,PROSPER_Wellner!$5:$5,""),
IF($C29="Travis Harvey",_xlfn.XLOOKUP($B29,PROSPER_Harvey!$1:$1,PROSPER_Harvey!$5:$5,""),"")))))))="","",
IF($C29="Christopher Lobo",_xlfn.XLOOKUP($B29,PROSPER_Lobo!$1:$1,PROSPER_Lobo!$5:$5,""),
IF($C29="Naren Baliga",_xlfn.XLOOKUP($B29,PROSPER_Baliga!$1:$1,PROSPER_Baliga!$5:$5,""),
IF($C29="Thorsten Huhn",_xlfn.XLOOKUP($B29,PROSPER_Huhn!$1:$1,PROSPER_Huhn!$5:$5,""),
IF($C29="Nick Hull",_xlfn.XLOOKUP($B29,PROSPER_Hull!$1:$1,PROSPER_Hull!$5:$5,""),
IF($C29="Monika Kotwani",_xlfn.XLOOKUP($B29,PROSPER_Kotwani!$1:$1,PROSPER_Kotwani!$5:$5,""),
IF($C29="Jonathan Wellner",_xlfn.XLOOKUP($B29,PROSPER_Wellner!$1:$1,PROSPER_Wellner!$5:$5,""),
IF($C29="Travis Harvey",_xlfn.XLOOKUP($B29,PROSPER_Harvey!$1:$1,PROSPER_Harvey!$5:$5,""),""))))))))="","No Comment",IF(IF($C29="Christopher Lobo",_xlfn.XLOOKUP($B29,PROSPER_Lobo!$1:$1,PROSPER_Lobo!$5:$5,""),
IF($C29="Naren Baliga",_xlfn.XLOOKUP($B29,PROSPER_Baliga!$1:$1,PROSPER_Baliga!$5:$5,""),
IF($C29="Thorsten Huhn",_xlfn.XLOOKUP($B29,PROSPER_Huhn!$1:$1,PROSPER_Huhn!$5:$5,""),
IF($C29="Nick Hull",_xlfn.XLOOKUP($B29,PROSPER_Hull!$1:$1,PROSPER_Hull!$5:$5,""),
IF($C29="Monika Kotwani",_xlfn.XLOOKUP($B29,PROSPER_Kotwani!$1:$1,PROSPER_Kotwani!$5:$5,""),
IF($C29="Jonathan Wellner",_xlfn.XLOOKUP($B29,PROSPER_Wellner!$1:$1,PROSPER_Wellner!$5:$5,""),
IF($C29="Travis Harvey",_xlfn.XLOOKUP($B29,PROSPER_Harvey!$1:$1,PROSPER_Harvey!$5:$5,""),"")))))))="","",
IF($C29="Christopher Lobo",_xlfn.XLOOKUP($B29,PROSPER_Lobo!$1:$1,PROSPER_Lobo!$5:$5,""),
IF($C29="Naren Baliga",_xlfn.XLOOKUP($B29,PROSPER_Baliga!$1:$1,PROSPER_Baliga!$5:$5,""),
IF($C29="Thorsten Huhn",_xlfn.XLOOKUP($B29,PROSPER_Huhn!$1:$1,PROSPER_Huhn!$5:$5,""),
IF($C29="Nick Hull",_xlfn.XLOOKUP($B29,PROSPER_Hull!$1:$1,PROSPER_Hull!$5:$5,""),
IF($C29="Monika Kotwani",_xlfn.XLOOKUP($B29,PROSPER_Kotwani!$1:$1,PROSPER_Kotwani!$5:$5,""),
IF($C29="Jonathan Wellner",_xlfn.XLOOKUP($B29,PROSPER_Wellner!$1:$1,PROSPER_Wellner!$5:$5,""),
IF($C29="Travis Harvey",_xlfn.XLOOKUP($B29,PROSPER_Harvey!$1:$1,PROSPER_Harvey!$5:$5,""),"")))))))))</f>
        <v>No Comment</v>
      </c>
      <c r="R29" s="124" t="s">
        <v>89</v>
      </c>
      <c r="S29" s="150">
        <f t="shared" si="239"/>
        <v>5</v>
      </c>
      <c r="T29" s="120" t="str">
        <f>_xlfn.XLOOKUP(B29,PROSPERInitial_Query!$E:$E,PROSPERInitial_Query!$I:$I,"",,-1)</f>
        <v>4</v>
      </c>
      <c r="U29" s="121" t="str">
        <f t="shared" si="240"/>
        <v>Kathy Nassr1 - PortfolioCloud Application Services</v>
      </c>
      <c r="V29" s="126" t="str">
        <f>_xlfn.XLOOKUP(U29,PROSPERDelta_Query!BK:BK,PROSPERDelta_Query!K:K,"",,-1)</f>
        <v/>
      </c>
      <c r="W29" s="124">
        <f t="shared" si="241"/>
        <v>4</v>
      </c>
      <c r="X29" s="124" t="str">
        <f>IF(IF(IF($C29="Christopher Lobo",_xlfn.XLOOKUP($B29,PROSPER_Lobo!$1:$1,PROSPER_Lobo!$6:$6,""),
IF($C29="Naren Baliga",_xlfn.XLOOKUP($B29,PROSPER_Baliga!$1:$1,PROSPER_Baliga!$6:$6,""),
IF($C29="Thorsten Huhn",_xlfn.XLOOKUP($B29,PROSPER_Huhn!$1:$1,PROSPER_Huhn!$6:$6,""),
IF($C29="Nick Hull",_xlfn.XLOOKUP($B29,PROSPER_Hull!$1:$1,PROSPER_Hull!$6:$6,""),
IF($C29="Monika Kotwani",_xlfn.XLOOKUP($B29,PROSPER_Kotwani!$1:$1,PROSPER_Kotwani!$6:$6,""),
IF($C29="Jonathan Wellner",_xlfn.XLOOKUP($B29,PROSPER_Wellner!$1:$1,PROSPER_Wellner!$6:$6,""),
IF($C29="Travis Harvey",_xlfn.XLOOKUP($B29,PROSPER_Harvey!$1:$1,PROSPER_Harvey!$6:$6,""),"")))))))="","",
IF($C29="Christopher Lobo",_xlfn.XLOOKUP($B29,PROSPER_Lobo!$1:$1,PROSPER_Lobo!$6:$6,""),
IF($C29="Naren Baliga",_xlfn.XLOOKUP($B29,PROSPER_Baliga!$1:$1,PROSPER_Baliga!$6:$6,""),
IF($C29="Thorsten Huhn",_xlfn.XLOOKUP($B29,PROSPER_Huhn!$1:$1,PROSPER_Huhn!$6:$6,""),
IF($C29="Nick Hull",_xlfn.XLOOKUP($B29,PROSPER_Hull!$1:$1,PROSPER_Hull!$6:$6,""),
IF($C29="Monika Kotwani",_xlfn.XLOOKUP($B29,PROSPER_Kotwani!$1:$1,PROSPER_Kotwani!$6:$6,""),
IF($C29="Jonathan Wellner",_xlfn.XLOOKUP($B29,PROSPER_Wellner!$1:$1,PROSPER_Wellner!$6:$6,""),
IF($C29="Travis Harvey",_xlfn.XLOOKUP($B29,PROSPER_Harvey!$1:$1,PROSPER_Harvey!$6:$6,""),""))))))))="","No Score",IF(IF($C29="Christopher Lobo",_xlfn.XLOOKUP($B29,PROSPER_Lobo!$1:$1,PROSPER_Lobo!$6:$6,""),
IF($C29="Naren Baliga",_xlfn.XLOOKUP($B29,PROSPER_Baliga!$1:$1,PROSPER_Baliga!$6:$6,""),
IF($C29="Thorsten Huhn",_xlfn.XLOOKUP($B29,PROSPER_Huhn!$1:$1,PROSPER_Huhn!$6:$6,""),
IF($C29="Nick Hull",_xlfn.XLOOKUP($B29,PROSPER_Hull!$1:$1,PROSPER_Hull!$6:$6,""),
IF($C29="Monika Kotwani",_xlfn.XLOOKUP($B29,PROSPER_Kotwani!$1:$1,PROSPER_Kotwani!$6:$6,""),
IF($C29="Jonathan Wellner",_xlfn.XLOOKUP($B29,PROSPER_Wellner!$1:$1,PROSPER_Wellner!$6:$6,""),
IF($C29="Travis Harvey",_xlfn.XLOOKUP($B29,PROSPER_Harvey!$1:$1,PROSPER_Harvey!$6:$6,""),"")))))))="","",
IF($C29="Christopher Lobo",_xlfn.XLOOKUP($B29,PROSPER_Lobo!$1:$1,PROSPER_Lobo!$6:$6,""),
IF($C29="Naren Baliga",_xlfn.XLOOKUP($B29,PROSPER_Baliga!$1:$1,PROSPER_Baliga!$6:$6,""),
IF($C29="Thorsten Huhn",_xlfn.XLOOKUP($B29,PROSPER_Huhn!$1:$1,PROSPER_Huhn!$6:$6,""),
IF($C29="Nick Hull",_xlfn.XLOOKUP($B29,PROSPER_Hull!$1:$1,PROSPER_Hull!$6:$6,""),
IF($C29="Monika Kotwani",_xlfn.XLOOKUP($B29,PROSPER_Kotwani!$1:$1,PROSPER_Kotwani!$6:$6,""),
IF($C29="Jonathan Wellner",_xlfn.XLOOKUP($B29,PROSPER_Wellner!$1:$1,PROSPER_Wellner!$6:$6,""),
IF($C29="Travis Harvey",_xlfn.XLOOKUP($B29,PROSPER_Harvey!$1:$1,PROSPER_Harvey!$6:$6,""),"")))))))))</f>
        <v>No Score</v>
      </c>
      <c r="Y29" s="125" t="str">
        <f>IF(IF(IF($C29="Christopher Lobo",_xlfn.XLOOKUP($B29,PROSPER_Lobo!$1:$1,PROSPER_Lobo!$7:$7,""),
IF($C29="Naren Baliga",_xlfn.XLOOKUP($B29,PROSPER_Baliga!$1:$1,PROSPER_Baliga!$7:$7,""),
IF($C29="Thorsten Huhn",_xlfn.XLOOKUP($B29,PROSPER_Huhn!$1:$1,PROSPER_Huhn!$7:$7,""),
IF($C29="Nick Hull",_xlfn.XLOOKUP($B29,PROSPER_Hull!$1:$1,PROSPER_Hull!$7:$7,""),
IF($C29="Monika Kotwani",_xlfn.XLOOKUP($B29,PROSPER_Kotwani!$1:$1,PROSPER_Kotwani!$7:$7,""),
IF($C29="Jonathan Wellner",_xlfn.XLOOKUP($B29,PROSPER_Wellner!$1:$1,PROSPER_Wellner!$7:$7,""),
IF($C29="Travis Harvey",_xlfn.XLOOKUP($B29,PROSPER_Harvey!$1:$1,PROSPER_Harvey!$7:$7,""),"")))))))="","",
IF($C29="Christopher Lobo",_xlfn.XLOOKUP($B29,PROSPER_Lobo!$1:$1,PROSPER_Lobo!$7:$7,""),
IF($C29="Naren Baliga",_xlfn.XLOOKUP($B29,PROSPER_Baliga!$1:$1,PROSPER_Baliga!$7:$7,""),
IF($C29="Thorsten Huhn",_xlfn.XLOOKUP($B29,PROSPER_Huhn!$1:$1,PROSPER_Huhn!$7:$7,""),
IF($C29="Nick Hull",_xlfn.XLOOKUP($B29,PROSPER_Hull!$1:$1,PROSPER_Hull!$7:$7,""),
IF($C29="Monika Kotwani",_xlfn.XLOOKUP($B29,PROSPER_Kotwani!$1:$1,PROSPER_Kotwani!$7:$7,""),
IF($C29="Jonathan Wellner",_xlfn.XLOOKUP($B29,PROSPER_Wellner!$1:$1,PROSPER_Wellner!$7:$7,""),
IF($C29="Travis Harvey",_xlfn.XLOOKUP($B29,PROSPER_Harvey!$1:$1,PROSPER_Harvey!$7:$7,""),""))))))))="","No Comment",IF(IF($C29="Christopher Lobo",_xlfn.XLOOKUP($B29,PROSPER_Lobo!$1:$1,PROSPER_Lobo!$7:$7,""),
IF($C29="Naren Baliga",_xlfn.XLOOKUP($B29,PROSPER_Baliga!$1:$1,PROSPER_Baliga!$7:$7,""),
IF($C29="Thorsten Huhn",_xlfn.XLOOKUP($B29,PROSPER_Huhn!$1:$1,PROSPER_Huhn!$7:$7,""),
IF($C29="Nick Hull",_xlfn.XLOOKUP($B29,PROSPER_Hull!$1:$1,PROSPER_Hull!$7:$7,""),
IF($C29="Monika Kotwani",_xlfn.XLOOKUP($B29,PROSPER_Kotwani!$1:$1,PROSPER_Kotwani!$7:$7,""),
IF($C29="Jonathan Wellner",_xlfn.XLOOKUP($B29,PROSPER_Wellner!$1:$1,PROSPER_Wellner!$7:$7,""),
IF($C29="Travis Harvey",_xlfn.XLOOKUP($B29,PROSPER_Harvey!$1:$1,PROSPER_Harvey!$7:$7,""),"")))))))="","",
IF($C29="Christopher Lobo",_xlfn.XLOOKUP($B29,PROSPER_Lobo!$1:$1,PROSPER_Lobo!$7:$7,""),
IF($C29="Naren Baliga",_xlfn.XLOOKUP($B29,PROSPER_Baliga!$1:$1,PROSPER_Baliga!$7:$7,""),
IF($C29="Thorsten Huhn",_xlfn.XLOOKUP($B29,PROSPER_Huhn!$1:$1,PROSPER_Huhn!$7:$7,""),
IF($C29="Nick Hull",_xlfn.XLOOKUP($B29,PROSPER_Hull!$1:$1,PROSPER_Hull!$7:$7,""),
IF($C29="Monika Kotwani",_xlfn.XLOOKUP($B29,PROSPER_Kotwani!$1:$1,PROSPER_Kotwani!$7:$7,""),
IF($C29="Jonathan Wellner",_xlfn.XLOOKUP($B29,PROSPER_Wellner!$1:$1,PROSPER_Wellner!$7:$7,""),
IF($C29="Travis Harvey",_xlfn.XLOOKUP($B29,PROSPER_Harvey!$1:$1,PROSPER_Harvey!$7:$7,""),"")))))))))</f>
        <v>No Comment</v>
      </c>
      <c r="Z29" s="124" t="s">
        <v>89</v>
      </c>
      <c r="AA29" s="150">
        <f t="shared" si="242"/>
        <v>4</v>
      </c>
      <c r="AB29" s="120" t="str">
        <f>_xlfn.XLOOKUP(B29,PROSPERInitial_Query!$E:$E,PROSPERInitial_Query!$J:$J,"",,-1)</f>
        <v>5</v>
      </c>
      <c r="AC29" s="121" t="str">
        <f t="shared" si="243"/>
        <v>Kathy Nassr1 - PortfolioPreferred Success</v>
      </c>
      <c r="AD29" s="126" t="str">
        <f>_xlfn.XLOOKUP(AC29,PROSPERDelta_Query!BK:BK,PROSPERDelta_Query!L:L,"",,-1)</f>
        <v/>
      </c>
      <c r="AE29" s="124">
        <f t="shared" si="244"/>
        <v>5</v>
      </c>
      <c r="AF29" s="124" t="str">
        <f>IF(IF(IF($C29="Christopher Lobo",_xlfn.XLOOKUP($B29,PROSPER_Lobo!$1:$1,PROSPER_Lobo!$8:$8,""),
IF($C29="Naren Baliga",_xlfn.XLOOKUP($B29,PROSPER_Baliga!$1:$1,PROSPER_Baliga!$8:$8,""),
IF($C29="Thorsten Huhn",_xlfn.XLOOKUP($B29,PROSPER_Huhn!$1:$1,PROSPER_Huhn!$8:$8,""),
IF($C29="Nick Hull",_xlfn.XLOOKUP($B29,PROSPER_Hull!$1:$1,PROSPER_Hull!$8:$8,""),
IF($C29="Monika Kotwani",_xlfn.XLOOKUP($B29,PROSPER_Kotwani!$1:$1,PROSPER_Kotwani!$8:$8,""),
IF($C29="Jonathan Wellner",_xlfn.XLOOKUP($B29,PROSPER_Wellner!$1:$1,PROSPER_Wellner!$8:$8,""),
IF($C29="Travis Harvey",_xlfn.XLOOKUP($B29,PROSPER_Harvey!$1:$1,PROSPER_Harvey!$8:$8,""),"")))))))="","",
IF($C29="Christopher Lobo",_xlfn.XLOOKUP($B29,PROSPER_Lobo!$1:$1,PROSPER_Lobo!$8:$8,""),
IF($C29="Naren Baliga",_xlfn.XLOOKUP($B29,PROSPER_Baliga!$1:$1,PROSPER_Baliga!$8:$8,""),
IF($C29="Thorsten Huhn",_xlfn.XLOOKUP($B29,PROSPER_Huhn!$1:$1,PROSPER_Huhn!$8:$8,""),
IF($C29="Nick Hull",_xlfn.XLOOKUP($B29,PROSPER_Hull!$1:$1,PROSPER_Hull!$8:$8,""),
IF($C29="Monika Kotwani",_xlfn.XLOOKUP($B29,PROSPER_Kotwani!$1:$1,PROSPER_Kotwani!$8:$8,""),
IF($C29="Jonathan Wellner",_xlfn.XLOOKUP($B29,PROSPER_Wellner!$1:$1,PROSPER_Wellner!$8:$8,""),
IF($C29="Travis Harvey",_xlfn.XLOOKUP($B29,PROSPER_Harvey!$1:$1,PROSPER_Harvey!$8:$8,""),""))))))))="","No Score",IF(IF($C29="Christopher Lobo",_xlfn.XLOOKUP($B29,PROSPER_Lobo!$1:$1,PROSPER_Lobo!$8:$8,""),
IF($C29="Naren Baliga",_xlfn.XLOOKUP($B29,PROSPER_Baliga!$1:$1,PROSPER_Baliga!$8:$8,""),
IF($C29="Thorsten Huhn",_xlfn.XLOOKUP($B29,PROSPER_Huhn!$1:$1,PROSPER_Huhn!$8:$8,""),
IF($C29="Nick Hull",_xlfn.XLOOKUP($B29,PROSPER_Hull!$1:$1,PROSPER_Hull!$8:$8,""),
IF($C29="Monika Kotwani",_xlfn.XLOOKUP($B29,PROSPER_Kotwani!$1:$1,PROSPER_Kotwani!$8:$8,""),
IF($C29="Jonathan Wellner",_xlfn.XLOOKUP($B29,PROSPER_Wellner!$1:$1,PROSPER_Wellner!$8:$8,""),
IF($C29="Travis Harvey",_xlfn.XLOOKUP($B29,PROSPER_Harvey!$1:$1,PROSPER_Harvey!$8:$8,""),"")))))))="","",
IF($C29="Christopher Lobo",_xlfn.XLOOKUP($B29,PROSPER_Lobo!$1:$1,PROSPER_Lobo!$8:$8,""),
IF($C29="Naren Baliga",_xlfn.XLOOKUP($B29,PROSPER_Baliga!$1:$1,PROSPER_Baliga!$8:$8,""),
IF($C29="Thorsten Huhn",_xlfn.XLOOKUP($B29,PROSPER_Huhn!$1:$1,PROSPER_Huhn!$8:$8,""),
IF($C29="Nick Hull",_xlfn.XLOOKUP($B29,PROSPER_Hull!$1:$1,PROSPER_Hull!$8:$8,""),
IF($C29="Monika Kotwani",_xlfn.XLOOKUP($B29,PROSPER_Kotwani!$1:$1,PROSPER_Kotwani!$8:$8,""),
IF($C29="Jonathan Wellner",_xlfn.XLOOKUP($B29,PROSPER_Wellner!$1:$1,PROSPER_Wellner!$8:$8,""),
IF($C29="Travis Harvey",_xlfn.XLOOKUP($B29,PROSPER_Harvey!$1:$1,PROSPER_Harvey!$8:$8,""),"")))))))))</f>
        <v>No Score</v>
      </c>
      <c r="AG29" s="125" t="str">
        <f>IF(IF(IF($C29="Christopher Lobo",_xlfn.XLOOKUP($B29,PROSPER_Lobo!$1:$1,PROSPER_Lobo!$9:$9,""),
IF($C29="Naren Baliga",_xlfn.XLOOKUP($B29,PROSPER_Baliga!$1:$1,PROSPER_Baliga!$9:$9,""),
IF($C29="Thorsten Huhn",_xlfn.XLOOKUP($B29,PROSPER_Huhn!$1:$1,PROSPER_Huhn!$9:$9,""),
IF($C29="Nick Hull",_xlfn.XLOOKUP($B29,PROSPER_Hull!$1:$1,PROSPER_Hull!$9:$9,""),
IF($C29="Monika Kotwani",_xlfn.XLOOKUP($B29,PROSPER_Kotwani!$1:$1,PROSPER_Kotwani!$9:$9,""),
IF($C29="Jonathan Wellner",_xlfn.XLOOKUP($B29,PROSPER_Wellner!$1:$1,PROSPER_Wellner!$9:$9,""),
IF($C29="Travis Harvey",_xlfn.XLOOKUP($B29,PROSPER_Harvey!$1:$1,PROSPER_Harvey!$9:$9,""),"")))))))="","",
IF($C29="Christopher Lobo",_xlfn.XLOOKUP($B29,PROSPER_Lobo!$1:$1,PROSPER_Lobo!$9:$9,""),
IF($C29="Naren Baliga",_xlfn.XLOOKUP($B29,PROSPER_Baliga!$1:$1,PROSPER_Baliga!$9:$9,""),
IF($C29="Thorsten Huhn",_xlfn.XLOOKUP($B29,PROSPER_Huhn!$1:$1,PROSPER_Huhn!$9:$9,""),
IF($C29="Nick Hull",_xlfn.XLOOKUP($B29,PROSPER_Hull!$1:$1,PROSPER_Hull!$9:$9,""),
IF($C29="Monika Kotwani",_xlfn.XLOOKUP($B29,PROSPER_Kotwani!$1:$1,PROSPER_Kotwani!$9:$9,""),
IF($C29="Jonathan Wellner",_xlfn.XLOOKUP($B29,PROSPER_Wellner!$1:$1,PROSPER_Wellner!$9:$9,""),
IF($C29="Travis Harvey",_xlfn.XLOOKUP($B29,PROSPER_Harvey!$1:$1,PROSPER_Harvey!$9:$9,""),""))))))))="","No Comment",IF(IF($C29="Christopher Lobo",_xlfn.XLOOKUP($B29,PROSPER_Lobo!$1:$1,PROSPER_Lobo!$9:$9,""),
IF($C29="Naren Baliga",_xlfn.XLOOKUP($B29,PROSPER_Baliga!$1:$1,PROSPER_Baliga!$9:$9,""),
IF($C29="Thorsten Huhn",_xlfn.XLOOKUP($B29,PROSPER_Huhn!$1:$1,PROSPER_Huhn!$9:$9,""),
IF($C29="Nick Hull",_xlfn.XLOOKUP($B29,PROSPER_Hull!$1:$1,PROSPER_Hull!$9:$9,""),
IF($C29="Monika Kotwani",_xlfn.XLOOKUP($B29,PROSPER_Kotwani!$1:$1,PROSPER_Kotwani!$9:$9,""),
IF($C29="Jonathan Wellner",_xlfn.XLOOKUP($B29,PROSPER_Wellner!$1:$1,PROSPER_Wellner!$9:$9,""),
IF($C29="Travis Harvey",_xlfn.XLOOKUP($B29,PROSPER_Harvey!$1:$1,PROSPER_Harvey!$9:$9,""),"")))))))="","",
IF($C29="Christopher Lobo",_xlfn.XLOOKUP($B29,PROSPER_Lobo!$1:$1,PROSPER_Lobo!$9:$9,""),
IF($C29="Naren Baliga",_xlfn.XLOOKUP($B29,PROSPER_Baliga!$1:$1,PROSPER_Baliga!$9:$9,""),
IF($C29="Thorsten Huhn",_xlfn.XLOOKUP($B29,PROSPER_Huhn!$1:$1,PROSPER_Huhn!$9:$9,""),
IF($C29="Nick Hull",_xlfn.XLOOKUP($B29,PROSPER_Hull!$1:$1,PROSPER_Hull!$9:$9,""),
IF($C29="Monika Kotwani",_xlfn.XLOOKUP($B29,PROSPER_Kotwani!$1:$1,PROSPER_Kotwani!$9:$9,""),
IF($C29="Jonathan Wellner",_xlfn.XLOOKUP($B29,PROSPER_Wellner!$1:$1,PROSPER_Wellner!$9:$9,""),
IF($C29="Travis Harvey",_xlfn.XLOOKUP($B29,PROSPER_Harvey!$1:$1,PROSPER_Harvey!$9:$9,""),"")))))))))</f>
        <v>No Comment</v>
      </c>
      <c r="AH29" s="124" t="s">
        <v>89</v>
      </c>
      <c r="AI29" s="150">
        <f t="shared" si="245"/>
        <v>5</v>
      </c>
      <c r="AJ29" s="120" t="str">
        <f>_xlfn.XLOOKUP(B29,PROSPERInitial_Query!$E:$E,PROSPERInitial_Query!$K:$K,"",,-1)</f>
        <v>7</v>
      </c>
      <c r="AK29" s="121" t="str">
        <f t="shared" si="246"/>
        <v>Kathy Nassr1 - PortfolioBrownfield</v>
      </c>
      <c r="AL29" s="126" t="str">
        <f>_xlfn.XLOOKUP(AK29,PROSPERDelta_Query!BK:BK,PROSPERDelta_Query!M:M,"",,-1)</f>
        <v/>
      </c>
      <c r="AM29" s="124">
        <f t="shared" si="247"/>
        <v>7</v>
      </c>
      <c r="AN29" s="124" t="str">
        <f>IF(IF(IF($C29="Christopher Lobo",_xlfn.XLOOKUP($B29,PROSPER_Lobo!$1:$1,PROSPER_Lobo!$10:$10,""),
IF($C29="Naren Baliga",_xlfn.XLOOKUP($B29,PROSPER_Baliga!$1:$1,PROSPER_Baliga!$10:$10,""),
IF($C29="Thorsten Huhn",_xlfn.XLOOKUP($B29,PROSPER_Huhn!$1:$1,PROSPER_Huhn!$10:$10,""),
IF($C29="Nick Hull",_xlfn.XLOOKUP($B29,PROSPER_Hull!$1:$1,PROSPER_Hull!$10:$10,""),
IF($C29="Monika Kotwani",_xlfn.XLOOKUP($B29,PROSPER_Kotwani!$1:$1,PROSPER_Kotwani!$10:$10,""),
IF($C29="Jonathan Wellner",_xlfn.XLOOKUP($B29,PROSPER_Wellner!$1:$1,PROSPER_Wellner!$10:$10,""),
IF($C29="Travis Harvey",_xlfn.XLOOKUP($B29,PROSPER_Harvey!$1:$1,PROSPER_Harvey!$10:$10,""),"")))))))="","",
IF($C29="Christopher Lobo",_xlfn.XLOOKUP($B29,PROSPER_Lobo!$1:$1,PROSPER_Lobo!$10:$10,""),
IF($C29="Naren Baliga",_xlfn.XLOOKUP($B29,PROSPER_Baliga!$1:$1,PROSPER_Baliga!$10:$10,""),
IF($C29="Thorsten Huhn",_xlfn.XLOOKUP($B29,PROSPER_Huhn!$1:$1,PROSPER_Huhn!$10:$10,""),
IF($C29="Nick Hull",_xlfn.XLOOKUP($B29,PROSPER_Hull!$1:$1,PROSPER_Hull!$10:$10,""),
IF($C29="Monika Kotwani",_xlfn.XLOOKUP($B29,PROSPER_Kotwani!$1:$1,PROSPER_Kotwani!$10:$10,""),
IF($C29="Jonathan Wellner",_xlfn.XLOOKUP($B29,PROSPER_Wellner!$1:$1,PROSPER_Wellner!$10:$10,""),
IF($C29="Travis Harvey",_xlfn.XLOOKUP($B29,PROSPER_Harvey!$1:$1,PROSPER_Harvey!$10:$10,""),""))))))))="","No Score",IF(IF($C29="Christopher Lobo",_xlfn.XLOOKUP($B29,PROSPER_Lobo!$1:$1,PROSPER_Lobo!$10:$10,""),
IF($C29="Naren Baliga",_xlfn.XLOOKUP($B29,PROSPER_Baliga!$1:$1,PROSPER_Baliga!$10:$10,""),
IF($C29="Thorsten Huhn",_xlfn.XLOOKUP($B29,PROSPER_Huhn!$1:$1,PROSPER_Huhn!$10:$10,""),
IF($C29="Nick Hull",_xlfn.XLOOKUP($B29,PROSPER_Hull!$1:$1,PROSPER_Hull!$10:$10,""),
IF($C29="Monika Kotwani",_xlfn.XLOOKUP($B29,PROSPER_Kotwani!$1:$1,PROSPER_Kotwani!$10:$10,""),
IF($C29="Jonathan Wellner",_xlfn.XLOOKUP($B29,PROSPER_Wellner!$1:$1,PROSPER_Wellner!$10:$10,""),
IF($C29="Travis Harvey",_xlfn.XLOOKUP($B29,PROSPER_Harvey!$1:$1,PROSPER_Harvey!$10:$10,""),"")))))))="","",
IF($C29="Christopher Lobo",_xlfn.XLOOKUP($B29,PROSPER_Lobo!$1:$1,PROSPER_Lobo!$10:$10,""),
IF($C29="Naren Baliga",_xlfn.XLOOKUP($B29,PROSPER_Baliga!$1:$1,PROSPER_Baliga!$10:$10,""),
IF($C29="Thorsten Huhn",_xlfn.XLOOKUP($B29,PROSPER_Huhn!$1:$1,PROSPER_Huhn!$10:$10,""),
IF($C29="Nick Hull",_xlfn.XLOOKUP($B29,PROSPER_Hull!$1:$1,PROSPER_Hull!$10:$10,""),
IF($C29="Monika Kotwani",_xlfn.XLOOKUP($B29,PROSPER_Kotwani!$1:$1,PROSPER_Kotwani!$10:$10,""),
IF($C29="Jonathan Wellner",_xlfn.XLOOKUP($B29,PROSPER_Wellner!$1:$1,PROSPER_Wellner!$10:$10,""),
IF($C29="Travis Harvey",_xlfn.XLOOKUP($B29,PROSPER_Harvey!$1:$1,PROSPER_Harvey!$10:$10,""),"")))))))))</f>
        <v>No Score</v>
      </c>
      <c r="AO29" s="125" t="str">
        <f>IF(IF(IF($C29="Christopher Lobo",_xlfn.XLOOKUP($B29,PROSPER_Lobo!$1:$1,PROSPER_Lobo!$11:$11,""),
IF($C29="Naren Baliga",_xlfn.XLOOKUP($B29,PROSPER_Baliga!$1:$1,PROSPER_Baliga!$11:$11,""),
IF($C29="Thorsten Huhn",_xlfn.XLOOKUP($B29,PROSPER_Huhn!$1:$1,PROSPER_Huhn!$11:$11,""),
IF($C29="Nick Hull",_xlfn.XLOOKUP($B29,PROSPER_Hull!$1:$1,PROSPER_Hull!$11:$11,""),
IF($C29="Monika Kotwani",_xlfn.XLOOKUP($B29,PROSPER_Kotwani!$1:$1,PROSPER_Kotwani!$11:$11,""),
IF($C29="Jonathan Wellner",_xlfn.XLOOKUP($B29,PROSPER_Wellner!$1:$1,PROSPER_Wellner!$11:$11,""),
IF($C29="Travis Harvey",_xlfn.XLOOKUP($B29,PROSPER_Harvey!$1:$1,PROSPER_Harvey!$11:$11,""),"")))))))="","",
IF($C29="Christopher Lobo",_xlfn.XLOOKUP($B29,PROSPER_Lobo!$1:$1,PROSPER_Lobo!$11:$11,""),
IF($C29="Naren Baliga",_xlfn.XLOOKUP($B29,PROSPER_Baliga!$1:$1,PROSPER_Baliga!$11:$11,""),
IF($C29="Thorsten Huhn",_xlfn.XLOOKUP($B29,PROSPER_Huhn!$1:$1,PROSPER_Huhn!$11:$11,""),
IF($C29="Nick Hull",_xlfn.XLOOKUP($B29,PROSPER_Hull!$1:$1,PROSPER_Hull!$11:$11,""),
IF($C29="Monika Kotwani",_xlfn.XLOOKUP($B29,PROSPER_Kotwani!$1:$1,PROSPER_Kotwani!$11:$11,""),
IF($C29="Jonathan Wellner",_xlfn.XLOOKUP($B29,PROSPER_Wellner!$1:$1,PROSPER_Wellner!$11:$11,""),
IF($C29="Travis Harvey",_xlfn.XLOOKUP($B29,PROSPER_Harvey!$1:$1,PROSPER_Harvey!$11:$11,""),""))))))))="","No Comment",IF(IF($C29="Christopher Lobo",_xlfn.XLOOKUP($B29,PROSPER_Lobo!$1:$1,PROSPER_Lobo!$11:$11,""),
IF($C29="Naren Baliga",_xlfn.XLOOKUP($B29,PROSPER_Baliga!$1:$1,PROSPER_Baliga!$11:$11,""),
IF($C29="Thorsten Huhn",_xlfn.XLOOKUP($B29,PROSPER_Huhn!$1:$1,PROSPER_Huhn!$11:$11,""),
IF($C29="Nick Hull",_xlfn.XLOOKUP($B29,PROSPER_Hull!$1:$1,PROSPER_Hull!$11:$11,""),
IF($C29="Monika Kotwani",_xlfn.XLOOKUP($B29,PROSPER_Kotwani!$1:$1,PROSPER_Kotwani!$11:$11,""),
IF($C29="Jonathan Wellner",_xlfn.XLOOKUP($B29,PROSPER_Wellner!$1:$1,PROSPER_Wellner!$11:$11,""),
IF($C29="Travis Harvey",_xlfn.XLOOKUP($B29,PROSPER_Harvey!$1:$1,PROSPER_Harvey!$11:$11,""),"")))))))="","",
IF($C29="Christopher Lobo",_xlfn.XLOOKUP($B29,PROSPER_Lobo!$1:$1,PROSPER_Lobo!$11:$11,""),
IF($C29="Naren Baliga",_xlfn.XLOOKUP($B29,PROSPER_Baliga!$1:$1,PROSPER_Baliga!$11:$11,""),
IF($C29="Thorsten Huhn",_xlfn.XLOOKUP($B29,PROSPER_Huhn!$1:$1,PROSPER_Huhn!$11:$11,""),
IF($C29="Nick Hull",_xlfn.XLOOKUP($B29,PROSPER_Hull!$1:$1,PROSPER_Hull!$11:$11,""),
IF($C29="Monika Kotwani",_xlfn.XLOOKUP($B29,PROSPER_Kotwani!$1:$1,PROSPER_Kotwani!$11:$11,""),
IF($C29="Jonathan Wellner",_xlfn.XLOOKUP($B29,PROSPER_Wellner!$1:$1,PROSPER_Wellner!$11:$11,""),
IF($C29="Travis Harvey",_xlfn.XLOOKUP($B29,PROSPER_Harvey!$1:$1,PROSPER_Harvey!$11:$11,""),"")))))))))</f>
        <v>No Comment</v>
      </c>
      <c r="AP29" s="124" t="s">
        <v>89</v>
      </c>
      <c r="AQ29" s="150">
        <f t="shared" si="248"/>
        <v>7</v>
      </c>
      <c r="AR29" s="120" t="str">
        <f>_xlfn.XLOOKUP(B29,PROSPERInitial_Query!$E:$E,PROSPERInitial_Query!$L:$L,"",,-1)</f>
        <v>7</v>
      </c>
      <c r="AS29" s="121" t="str">
        <f t="shared" si="249"/>
        <v>Kathy Nassr1 - PortfolioTraining &amp; Adoption</v>
      </c>
      <c r="AT29" s="126" t="str">
        <f>_xlfn.XLOOKUP(AS29,PROSPERDelta_Query!BK:BK,PROSPERDelta_Query!N:N,"",,-1)</f>
        <v/>
      </c>
      <c r="AU29" s="124">
        <f t="shared" si="250"/>
        <v>7</v>
      </c>
      <c r="AV29" s="124" t="str">
        <f>IF(IF(IF($C29="Christopher Lobo",_xlfn.XLOOKUP($B29,PROSPER_Lobo!$1:$1,PROSPER_Lobo!$12:$12,""),
IF($C29="Naren Baliga",_xlfn.XLOOKUP($B29,PROSPER_Baliga!$1:$1,PROSPER_Baliga!$12:$12,""),
IF($C29="Thorsten Huhn",_xlfn.XLOOKUP($B29,PROSPER_Huhn!$1:$1,PROSPER_Huhn!$12:$12,""),
IF($C29="Nick Hull",_xlfn.XLOOKUP($B29,PROSPER_Hull!$1:$1,PROSPER_Hull!$12:$12,""),
IF($C29="Monika Kotwani",_xlfn.XLOOKUP($B29,PROSPER_Kotwani!$1:$1,PROSPER_Kotwani!$12:$12,""),
IF($C29="Jonathan Wellner",_xlfn.XLOOKUP($B29,PROSPER_Wellner!$1:$1,PROSPER_Wellner!$12:$12,""),
IF($C29="Travis Harvey",_xlfn.XLOOKUP($B29,PROSPER_Harvey!$1:$1,PROSPER_Harvey!$12:$12,""),"")))))))="","",
IF($C29="Christopher Lobo",_xlfn.XLOOKUP($B29,PROSPER_Lobo!$1:$1,PROSPER_Lobo!$12:$12,""),
IF($C29="Naren Baliga",_xlfn.XLOOKUP($B29,PROSPER_Baliga!$1:$1,PROSPER_Baliga!$12:$12,""),
IF($C29="Thorsten Huhn",_xlfn.XLOOKUP($B29,PROSPER_Huhn!$1:$1,PROSPER_Huhn!$12:$12,""),
IF($C29="Nick Hull",_xlfn.XLOOKUP($B29,PROSPER_Hull!$1:$1,PROSPER_Hull!$12:$12,""),
IF($C29="Monika Kotwani",_xlfn.XLOOKUP($B29,PROSPER_Kotwani!$1:$1,PROSPER_Kotwani!$12:$12,""),
IF($C29="Jonathan Wellner",_xlfn.XLOOKUP($B29,PROSPER_Wellner!$1:$1,PROSPER_Wellner!$12:$12,""),
IF($C29="Travis Harvey",_xlfn.XLOOKUP($B29,PROSPER_Harvey!$1:$1,PROSPER_Harvey!$12:$12,""),""))))))))="","No Score",IF(IF($C29="Christopher Lobo",_xlfn.XLOOKUP($B29,PROSPER_Lobo!$1:$1,PROSPER_Lobo!$12:$12,""),
IF($C29="Naren Baliga",_xlfn.XLOOKUP($B29,PROSPER_Baliga!$1:$1,PROSPER_Baliga!$12:$12,""),
IF($C29="Thorsten Huhn",_xlfn.XLOOKUP($B29,PROSPER_Huhn!$1:$1,PROSPER_Huhn!$12:$12,""),
IF($C29="Nick Hull",_xlfn.XLOOKUP($B29,PROSPER_Hull!$1:$1,PROSPER_Hull!$12:$12,""),
IF($C29="Monika Kotwani",_xlfn.XLOOKUP($B29,PROSPER_Kotwani!$1:$1,PROSPER_Kotwani!$12:$12,""),
IF($C29="Jonathan Wellner",_xlfn.XLOOKUP($B29,PROSPER_Wellner!$1:$1,PROSPER_Wellner!$12:$12,""),
IF($C29="Travis Harvey",_xlfn.XLOOKUP($B29,PROSPER_Harvey!$1:$1,PROSPER_Harvey!$12:$12,""),"")))))))="","",
IF($C29="Christopher Lobo",_xlfn.XLOOKUP($B29,PROSPER_Lobo!$1:$1,PROSPER_Lobo!$12:$12,""),
IF($C29="Naren Baliga",_xlfn.XLOOKUP($B29,PROSPER_Baliga!$1:$1,PROSPER_Baliga!$12:$12,""),
IF($C29="Thorsten Huhn",_xlfn.XLOOKUP($B29,PROSPER_Huhn!$1:$1,PROSPER_Huhn!$12:$12,""),
IF($C29="Nick Hull",_xlfn.XLOOKUP($B29,PROSPER_Hull!$1:$1,PROSPER_Hull!$12:$12,""),
IF($C29="Monika Kotwani",_xlfn.XLOOKUP($B29,PROSPER_Kotwani!$1:$1,PROSPER_Kotwani!$12:$12,""),
IF($C29="Jonathan Wellner",_xlfn.XLOOKUP($B29,PROSPER_Wellner!$1:$1,PROSPER_Wellner!$12:$12,""),
IF($C29="Travis Harvey",_xlfn.XLOOKUP($B29,PROSPER_Harvey!$1:$1,PROSPER_Harvey!$12:$12,""),"")))))))))</f>
        <v>No Score</v>
      </c>
      <c r="AW29" s="125" t="str">
        <f>IF(IF(IF($C29="Christopher Lobo",_xlfn.XLOOKUP($B29,PROSPER_Lobo!$1:$1,PROSPER_Lobo!$13:$13,""),
IF($C29="Naren Baliga",_xlfn.XLOOKUP($B29,PROSPER_Baliga!$1:$1,PROSPER_Baliga!$13:$13,""),
IF($C29="Thorsten Huhn",_xlfn.XLOOKUP($B29,PROSPER_Huhn!$1:$1,PROSPER_Huhn!$13:$13,""),
IF($C29="Nick Hull",_xlfn.XLOOKUP($B29,PROSPER_Hull!$1:$1,PROSPER_Hull!$13:$13,""),
IF($C29="Monika Kotwani",_xlfn.XLOOKUP($B29,PROSPER_Kotwani!$1:$1,PROSPER_Kotwani!$13:$13,""),
IF($C29="Jonathan Wellner",_xlfn.XLOOKUP($B29,PROSPER_Wellner!$1:$1,PROSPER_Wellner!$13:$13,""),
IF($C29="Travis Harvey",_xlfn.XLOOKUP($B29,PROSPER_Harvey!$1:$1,PROSPER_Harvey!$13:$13,""),"")))))))="","",
IF($C29="Christopher Lobo",_xlfn.XLOOKUP($B29,PROSPER_Lobo!$1:$1,PROSPER_Lobo!$13:$13,""),
IF($C29="Naren Baliga",_xlfn.XLOOKUP($B29,PROSPER_Baliga!$1:$1,PROSPER_Baliga!$13:$13,""),
IF($C29="Thorsten Huhn",_xlfn.XLOOKUP($B29,PROSPER_Huhn!$1:$1,PROSPER_Huhn!$13:$13,""),
IF($C29="Nick Hull",_xlfn.XLOOKUP($B29,PROSPER_Hull!$1:$1,PROSPER_Hull!$13:$13,""),
IF($C29="Monika Kotwani",_xlfn.XLOOKUP($B29,PROSPER_Kotwani!$1:$1,PROSPER_Kotwani!$13:$13,""),
IF($C29="Jonathan Wellner",_xlfn.XLOOKUP($B29,PROSPER_Wellner!$1:$1,PROSPER_Wellner!$13:$13,""),
IF($C29="Travis Harvey",_xlfn.XLOOKUP($B29,PROSPER_Harvey!$1:$1,PROSPER_Harvey!$13:$13,""),""))))))))="","No Comment",IF(IF($C29="Christopher Lobo",_xlfn.XLOOKUP($B29,PROSPER_Lobo!$1:$1,PROSPER_Lobo!$13:$13,""),
IF($C29="Naren Baliga",_xlfn.XLOOKUP($B29,PROSPER_Baliga!$1:$1,PROSPER_Baliga!$13:$13,""),
IF($C29="Thorsten Huhn",_xlfn.XLOOKUP($B29,PROSPER_Huhn!$1:$1,PROSPER_Huhn!$13:$13,""),
IF($C29="Nick Hull",_xlfn.XLOOKUP($B29,PROSPER_Hull!$1:$1,PROSPER_Hull!$13:$13,""),
IF($C29="Monika Kotwani",_xlfn.XLOOKUP($B29,PROSPER_Kotwani!$1:$1,PROSPER_Kotwani!$13:$13,""),
IF($C29="Jonathan Wellner",_xlfn.XLOOKUP($B29,PROSPER_Wellner!$1:$1,PROSPER_Wellner!$13:$13,""),
IF($C29="Travis Harvey",_xlfn.XLOOKUP($B29,PROSPER_Harvey!$1:$1,PROSPER_Harvey!$13:$13,""),"")))))))="","",
IF($C29="Christopher Lobo",_xlfn.XLOOKUP($B29,PROSPER_Lobo!$1:$1,PROSPER_Lobo!$13:$13,""),
IF($C29="Naren Baliga",_xlfn.XLOOKUP($B29,PROSPER_Baliga!$1:$1,PROSPER_Baliga!$13:$13,""),
IF($C29="Thorsten Huhn",_xlfn.XLOOKUP($B29,PROSPER_Huhn!$1:$1,PROSPER_Huhn!$13:$13,""),
IF($C29="Nick Hull",_xlfn.XLOOKUP($B29,PROSPER_Hull!$1:$1,PROSPER_Hull!$13:$13,""),
IF($C29="Monika Kotwani",_xlfn.XLOOKUP($B29,PROSPER_Kotwani!$1:$1,PROSPER_Kotwani!$13:$13,""),
IF($C29="Jonathan Wellner",_xlfn.XLOOKUP($B29,PROSPER_Wellner!$1:$1,PROSPER_Wellner!$13:$13,""),
IF($C29="Travis Harvey",_xlfn.XLOOKUP($B29,PROSPER_Harvey!$1:$1,PROSPER_Harvey!$13:$13,""),"")))))))))</f>
        <v>No Comment</v>
      </c>
      <c r="AX29" s="124" t="s">
        <v>89</v>
      </c>
      <c r="AY29" s="150">
        <f t="shared" si="251"/>
        <v>7</v>
      </c>
      <c r="AZ29" s="120" t="str">
        <f>_xlfn.XLOOKUP(B29,PROSPERInitial_Query!$E:$E,PROSPERInitial_Query!$M:$M,"",,-1)</f>
        <v>10</v>
      </c>
      <c r="BA29" s="121" t="str">
        <f t="shared" si="252"/>
        <v>Kathy Nassr1 - PortfolioDMLT</v>
      </c>
      <c r="BB29" s="126" t="str">
        <f>_xlfn.XLOOKUP(BA29,PROSPERDelta_Query!BK:BK,PROSPERDelta_Query!O:O,"",,-1)</f>
        <v/>
      </c>
      <c r="BC29" s="124">
        <f t="shared" si="253"/>
        <v>10</v>
      </c>
      <c r="BD29" s="124" t="str">
        <f>IF(IF(IF($C29="Christopher Lobo",_xlfn.XLOOKUP($B29,PROSPER_Lobo!$1:$1,PROSPER_Lobo!$14:$14,""),
IF($C29="Naren Baliga",_xlfn.XLOOKUP($B29,PROSPER_Baliga!$1:$1,PROSPER_Baliga!$14:$14,""),
IF($C29="Thorsten Huhn",_xlfn.XLOOKUP($B29,PROSPER_Huhn!$1:$1,PROSPER_Huhn!$14:$14,""),
IF($C29="Nick Hull",_xlfn.XLOOKUP($B29,PROSPER_Hull!$1:$1,PROSPER_Hull!$14:$14,""),
IF($C29="Monika Kotwani",_xlfn.XLOOKUP($B29,PROSPER_Kotwani!$1:$1,PROSPER_Kotwani!$14:$14,""),
IF($C29="Jonathan Wellner",_xlfn.XLOOKUP($B29,PROSPER_Wellner!$1:$1,PROSPER_Wellner!$14:$14,""),
IF($C29="Travis Harvey",_xlfn.XLOOKUP($B29,PROSPER_Harvey!$1:$1,PROSPER_Harvey!$14:$14,""),"")))))))="","",
IF($C29="Christopher Lobo",_xlfn.XLOOKUP($B29,PROSPER_Lobo!$1:$1,PROSPER_Lobo!$14:$14,""),
IF($C29="Naren Baliga",_xlfn.XLOOKUP($B29,PROSPER_Baliga!$1:$1,PROSPER_Baliga!$14:$14,""),
IF($C29="Thorsten Huhn",_xlfn.XLOOKUP($B29,PROSPER_Huhn!$1:$1,PROSPER_Huhn!$14:$14,""),
IF($C29="Nick Hull",_xlfn.XLOOKUP($B29,PROSPER_Hull!$1:$1,PROSPER_Hull!$14:$14,""),
IF($C29="Monika Kotwani",_xlfn.XLOOKUP($B29,PROSPER_Kotwani!$1:$1,PROSPER_Kotwani!$14:$14,""),
IF($C29="Jonathan Wellner",_xlfn.XLOOKUP($B29,PROSPER_Wellner!$1:$1,PROSPER_Wellner!$14:$14,""),
IF($C29="Travis Harvey",_xlfn.XLOOKUP($B29,PROSPER_Harvey!$1:$1,PROSPER_Harvey!$14:$14,""),""))))))))="","No Score",IF(IF($C29="Christopher Lobo",_xlfn.XLOOKUP($B29,PROSPER_Lobo!$1:$1,PROSPER_Lobo!$14:$14,""),
IF($C29="Naren Baliga",_xlfn.XLOOKUP($B29,PROSPER_Baliga!$1:$1,PROSPER_Baliga!$14:$14,""),
IF($C29="Thorsten Huhn",_xlfn.XLOOKUP($B29,PROSPER_Huhn!$1:$1,PROSPER_Huhn!$14:$14,""),
IF($C29="Nick Hull",_xlfn.XLOOKUP($B29,PROSPER_Hull!$1:$1,PROSPER_Hull!$14:$14,""),
IF($C29="Monika Kotwani",_xlfn.XLOOKUP($B29,PROSPER_Kotwani!$1:$1,PROSPER_Kotwani!$14:$14,""),
IF($C29="Jonathan Wellner",_xlfn.XLOOKUP($B29,PROSPER_Wellner!$1:$1,PROSPER_Wellner!$14:$14,""),
IF($C29="Travis Harvey",_xlfn.XLOOKUP($B29,PROSPER_Harvey!$1:$1,PROSPER_Harvey!$14:$14,""),"")))))))="","",
IF($C29="Christopher Lobo",_xlfn.XLOOKUP($B29,PROSPER_Lobo!$1:$1,PROSPER_Lobo!$14:$14,""),
IF($C29="Naren Baliga",_xlfn.XLOOKUP($B29,PROSPER_Baliga!$1:$1,PROSPER_Baliga!$14:$14,""),
IF($C29="Thorsten Huhn",_xlfn.XLOOKUP($B29,PROSPER_Huhn!$1:$1,PROSPER_Huhn!$14:$14,""),
IF($C29="Nick Hull",_xlfn.XLOOKUP($B29,PROSPER_Hull!$1:$1,PROSPER_Hull!$14:$14,""),
IF($C29="Monika Kotwani",_xlfn.XLOOKUP($B29,PROSPER_Kotwani!$1:$1,PROSPER_Kotwani!$14:$14,""),
IF($C29="Jonathan Wellner",_xlfn.XLOOKUP($B29,PROSPER_Wellner!$1:$1,PROSPER_Wellner!$14:$14,""),
IF($C29="Travis Harvey",_xlfn.XLOOKUP($B29,PROSPER_Harvey!$1:$1,PROSPER_Harvey!$14:$14,""),"")))))))))</f>
        <v>No Score</v>
      </c>
      <c r="BE29" s="125" t="str">
        <f>IF(IF(IF($C29="Christopher Lobo",_xlfn.XLOOKUP($B29,PROSPER_Lobo!$1:$1,PROSPER_Lobo!$15:$15,""),
IF($C29="Naren Baliga",_xlfn.XLOOKUP($B29,PROSPER_Baliga!$1:$1,PROSPER_Baliga!$15:$15,""),
IF($C29="Thorsten Huhn",_xlfn.XLOOKUP($B29,PROSPER_Huhn!$1:$1,PROSPER_Huhn!$15:$15,""),
IF($C29="Nick Hull",_xlfn.XLOOKUP($B29,PROSPER_Hull!$1:$1,PROSPER_Hull!$15:$15,""),
IF($C29="Monika Kotwani",_xlfn.XLOOKUP($B29,PROSPER_Kotwani!$1:$1,PROSPER_Kotwani!$15:$15,""),
IF($C29="Jonathan Wellner",_xlfn.XLOOKUP($B29,PROSPER_Wellner!$1:$1,PROSPER_Wellner!$15:$15,""),
IF($C29="Travis Harvey",_xlfn.XLOOKUP($B29,PROSPER_Harvey!$1:$1,PROSPER_Harvey!$15:$15,""),"")))))))="","",
IF($C29="Christopher Lobo",_xlfn.XLOOKUP($B29,PROSPER_Lobo!$1:$1,PROSPER_Lobo!$15:$15,""),
IF($C29="Naren Baliga",_xlfn.XLOOKUP($B29,PROSPER_Baliga!$1:$1,PROSPER_Baliga!$15:$15,""),
IF($C29="Thorsten Huhn",_xlfn.XLOOKUP($B29,PROSPER_Huhn!$1:$1,PROSPER_Huhn!$15:$15,""),
IF($C29="Nick Hull",_xlfn.XLOOKUP($B29,PROSPER_Hull!$1:$1,PROSPER_Hull!$15:$15,""),
IF($C29="Monika Kotwani",_xlfn.XLOOKUP($B29,PROSPER_Kotwani!$1:$1,PROSPER_Kotwani!$15:$15,""),
IF($C29="Jonathan Wellner",_xlfn.XLOOKUP($B29,PROSPER_Wellner!$1:$1,PROSPER_Wellner!$15:$15,""),
IF($C29="Travis Harvey",_xlfn.XLOOKUP($B29,PROSPER_Harvey!$1:$1,PROSPER_Harvey!$15:$15,""),""))))))))="","No Comment",IF(IF($C29="Christopher Lobo",_xlfn.XLOOKUP($B29,PROSPER_Lobo!$1:$1,PROSPER_Lobo!$15:$15,""),
IF($C29="Naren Baliga",_xlfn.XLOOKUP($B29,PROSPER_Baliga!$1:$1,PROSPER_Baliga!$15:$15,""),
IF($C29="Thorsten Huhn",_xlfn.XLOOKUP($B29,PROSPER_Huhn!$1:$1,PROSPER_Huhn!$15:$15,""),
IF($C29="Nick Hull",_xlfn.XLOOKUP($B29,PROSPER_Hull!$1:$1,PROSPER_Hull!$15:$15,""),
IF($C29="Monika Kotwani",_xlfn.XLOOKUP($B29,PROSPER_Kotwani!$1:$1,PROSPER_Kotwani!$15:$15,""),
IF($C29="Jonathan Wellner",_xlfn.XLOOKUP($B29,PROSPER_Wellner!$1:$1,PROSPER_Wellner!$15:$15,""),
IF($C29="Travis Harvey",_xlfn.XLOOKUP($B29,PROSPER_Harvey!$1:$1,PROSPER_Harvey!$15:$15,""),"")))))))="","",
IF($C29="Christopher Lobo",_xlfn.XLOOKUP($B29,PROSPER_Lobo!$1:$1,PROSPER_Lobo!$15:$15,""),
IF($C29="Naren Baliga",_xlfn.XLOOKUP($B29,PROSPER_Baliga!$1:$1,PROSPER_Baliga!$15:$15,""),
IF($C29="Thorsten Huhn",_xlfn.XLOOKUP($B29,PROSPER_Huhn!$1:$1,PROSPER_Huhn!$15:$15,""),
IF($C29="Nick Hull",_xlfn.XLOOKUP($B29,PROSPER_Hull!$1:$1,PROSPER_Hull!$15:$15,""),
IF($C29="Monika Kotwani",_xlfn.XLOOKUP($B29,PROSPER_Kotwani!$1:$1,PROSPER_Kotwani!$15:$15,""),
IF($C29="Jonathan Wellner",_xlfn.XLOOKUP($B29,PROSPER_Wellner!$1:$1,PROSPER_Wellner!$15:$15,""),
IF($C29="Travis Harvey",_xlfn.XLOOKUP($B29,PROSPER_Harvey!$1:$1,PROSPER_Harvey!$15:$15,""),"")))))))))</f>
        <v>No Comment</v>
      </c>
      <c r="BF29" s="124" t="s">
        <v>89</v>
      </c>
      <c r="BG29" s="150">
        <f t="shared" si="254"/>
        <v>10</v>
      </c>
      <c r="BH29" s="120" t="str">
        <f>_xlfn.XLOOKUP(B29,PROSPERInitial_Query!$E:$E,PROSPERInitial_Query!$N:$N,"",,-1)</f>
        <v>6</v>
      </c>
      <c r="BI29" s="121" t="str">
        <f t="shared" si="255"/>
        <v>Kathy Nassr1 - PortfolioRevenue Management</v>
      </c>
      <c r="BJ29" s="126" t="str">
        <f>_xlfn.XLOOKUP(BI29,PROSPERDelta_Query!BK:BK,PROSPERDelta_Query!P:P,"",,-1)</f>
        <v/>
      </c>
      <c r="BK29" s="124">
        <f t="shared" si="256"/>
        <v>6</v>
      </c>
      <c r="BL29" s="124" t="str">
        <f>IF(IF(IF($C29="Christopher Lobo",_xlfn.XLOOKUP($B29,PROSPER_Lobo!$1:$1,PROSPER_Lobo!$16:$16,""),
IF($C29="Naren Baliga",_xlfn.XLOOKUP($B29,PROSPER_Baliga!$1:$1,PROSPER_Baliga!$16:$16,""),
IF($C29="Thorsten Huhn",_xlfn.XLOOKUP($B29,PROSPER_Huhn!$1:$1,PROSPER_Huhn!$16:$16,""),
IF($C29="Nick Hull",_xlfn.XLOOKUP($B29,PROSPER_Hull!$1:$1,PROSPER_Hull!$16:$16,""),
IF($C29="Monika Kotwani",_xlfn.XLOOKUP($B29,PROSPER_Kotwani!$1:$1,PROSPER_Kotwani!$16:$16,""),
IF($C29="Jonathan Wellner",_xlfn.XLOOKUP($B29,PROSPER_Wellner!$1:$1,PROSPER_Wellner!$16:$16,""),
IF($C29="Travis Harvey",_xlfn.XLOOKUP($B29,PROSPER_Harvey!$1:$1,PROSPER_Harvey!$16:$16,""),"")))))))="","",
IF($C29="Christopher Lobo",_xlfn.XLOOKUP($B29,PROSPER_Lobo!$1:$1,PROSPER_Lobo!$16:$16,""),
IF($C29="Naren Baliga",_xlfn.XLOOKUP($B29,PROSPER_Baliga!$1:$1,PROSPER_Baliga!$16:$16,""),
IF($C29="Thorsten Huhn",_xlfn.XLOOKUP($B29,PROSPER_Huhn!$1:$1,PROSPER_Huhn!$16:$16,""),
IF($C29="Nick Hull",_xlfn.XLOOKUP($B29,PROSPER_Hull!$1:$1,PROSPER_Hull!$16:$16,""),
IF($C29="Monika Kotwani",_xlfn.XLOOKUP($B29,PROSPER_Kotwani!$1:$1,PROSPER_Kotwani!$16:$16,""),
IF($C29="Jonathan Wellner",_xlfn.XLOOKUP($B29,PROSPER_Wellner!$1:$1,PROSPER_Wellner!$16:$16,""),
IF($C29="Travis Harvey",_xlfn.XLOOKUP($B29,PROSPER_Harvey!$1:$1,PROSPER_Harvey!$16:$16,""),""))))))))="","No Score",IF(IF($C29="Christopher Lobo",_xlfn.XLOOKUP($B29,PROSPER_Lobo!$1:$1,PROSPER_Lobo!$16:$16,""),
IF($C29="Naren Baliga",_xlfn.XLOOKUP($B29,PROSPER_Baliga!$1:$1,PROSPER_Baliga!$16:$16,""),
IF($C29="Thorsten Huhn",_xlfn.XLOOKUP($B29,PROSPER_Huhn!$1:$1,PROSPER_Huhn!$16:$16,""),
IF($C29="Nick Hull",_xlfn.XLOOKUP($B29,PROSPER_Hull!$1:$1,PROSPER_Hull!$16:$16,""),
IF($C29="Monika Kotwani",_xlfn.XLOOKUP($B29,PROSPER_Kotwani!$1:$1,PROSPER_Kotwani!$16:$16,""),
IF($C29="Jonathan Wellner",_xlfn.XLOOKUP($B29,PROSPER_Wellner!$1:$1,PROSPER_Wellner!$16:$16,""),
IF($C29="Travis Harvey",_xlfn.XLOOKUP($B29,PROSPER_Harvey!$1:$1,PROSPER_Harvey!$16:$16,""),"")))))))="","",
IF($C29="Christopher Lobo",_xlfn.XLOOKUP($B29,PROSPER_Lobo!$1:$1,PROSPER_Lobo!$16:$16,""),
IF($C29="Naren Baliga",_xlfn.XLOOKUP($B29,PROSPER_Baliga!$1:$1,PROSPER_Baliga!$16:$16,""),
IF($C29="Thorsten Huhn",_xlfn.XLOOKUP($B29,PROSPER_Huhn!$1:$1,PROSPER_Huhn!$16:$16,""),
IF($C29="Nick Hull",_xlfn.XLOOKUP($B29,PROSPER_Hull!$1:$1,PROSPER_Hull!$16:$16,""),
IF($C29="Monika Kotwani",_xlfn.XLOOKUP($B29,PROSPER_Kotwani!$1:$1,PROSPER_Kotwani!$16:$16,""),
IF($C29="Jonathan Wellner",_xlfn.XLOOKUP($B29,PROSPER_Wellner!$1:$1,PROSPER_Wellner!$16:$16,""),
IF($C29="Travis Harvey",_xlfn.XLOOKUP($B29,PROSPER_Harvey!$1:$1,PROSPER_Harvey!$16:$16,""),"")))))))))</f>
        <v>No Score</v>
      </c>
      <c r="BM29" s="125" t="str">
        <f>IF(IF(IF($C29="Christopher Lobo",_xlfn.XLOOKUP($B29,PROSPER_Lobo!$1:$1,PROSPER_Lobo!$17:$17,""),
IF($C29="Naren Baliga",_xlfn.XLOOKUP($B29,PROSPER_Baliga!$1:$1,PROSPER_Baliga!$17:$17,""),
IF($C29="Thorsten Huhn",_xlfn.XLOOKUP($B29,PROSPER_Huhn!$1:$1,PROSPER_Huhn!$17:$17,""),
IF($C29="Nick Hull",_xlfn.XLOOKUP($B29,PROSPER_Hull!$1:$1,PROSPER_Hull!$17:$17,""),
IF($C29="Monika Kotwani",_xlfn.XLOOKUP($B29,PROSPER_Kotwani!$1:$1,PROSPER_Kotwani!$17:$17,""),
IF($C29="Jonathan Wellner",_xlfn.XLOOKUP($B29,PROSPER_Wellner!$1:$1,PROSPER_Wellner!$17:$17,""),
IF($C29="Travis Harvey",_xlfn.XLOOKUP($B29,PROSPER_Harvey!$1:$1,PROSPER_Harvey!$17:$17,""),"")))))))="","",
IF($C29="Christopher Lobo",_xlfn.XLOOKUP($B29,PROSPER_Lobo!$1:$1,PROSPER_Lobo!$17:$17,""),
IF($C29="Naren Baliga",_xlfn.XLOOKUP($B29,PROSPER_Baliga!$1:$1,PROSPER_Baliga!$17:$17,""),
IF($C29="Thorsten Huhn",_xlfn.XLOOKUP($B29,PROSPER_Huhn!$1:$1,PROSPER_Huhn!$17:$17,""),
IF($C29="Nick Hull",_xlfn.XLOOKUP($B29,PROSPER_Hull!$1:$1,PROSPER_Hull!$17:$17,""),
IF($C29="Monika Kotwani",_xlfn.XLOOKUP($B29,PROSPER_Kotwani!$1:$1,PROSPER_Kotwani!$17:$17,""),
IF($C29="Jonathan Wellner",_xlfn.XLOOKUP($B29,PROSPER_Wellner!$1:$1,PROSPER_Wellner!$17:$17,""),
IF($C29="Travis Harvey",_xlfn.XLOOKUP($B29,PROSPER_Harvey!$1:$1,PROSPER_Harvey!$17:$17,""),""))))))))="","No Comment",IF(IF($C29="Christopher Lobo",_xlfn.XLOOKUP($B29,PROSPER_Lobo!$1:$1,PROSPER_Lobo!$17:$17,""),
IF($C29="Naren Baliga",_xlfn.XLOOKUP($B29,PROSPER_Baliga!$1:$1,PROSPER_Baliga!$17:$17,""),
IF($C29="Thorsten Huhn",_xlfn.XLOOKUP($B29,PROSPER_Huhn!$1:$1,PROSPER_Huhn!$17:$17,""),
IF($C29="Nick Hull",_xlfn.XLOOKUP($B29,PROSPER_Hull!$1:$1,PROSPER_Hull!$17:$17,""),
IF($C29="Monika Kotwani",_xlfn.XLOOKUP($B29,PROSPER_Kotwani!$1:$1,PROSPER_Kotwani!$17:$17,""),
IF($C29="Jonathan Wellner",_xlfn.XLOOKUP($B29,PROSPER_Wellner!$1:$1,PROSPER_Wellner!$17:$17,""),
IF($C29="Travis Harvey",_xlfn.XLOOKUP($B29,PROSPER_Harvey!$1:$1,PROSPER_Harvey!$17:$17,""),"")))))))="","",
IF($C29="Christopher Lobo",_xlfn.XLOOKUP($B29,PROSPER_Lobo!$1:$1,PROSPER_Lobo!$17:$17,""),
IF($C29="Naren Baliga",_xlfn.XLOOKUP($B29,PROSPER_Baliga!$1:$1,PROSPER_Baliga!$17:$17,""),
IF($C29="Thorsten Huhn",_xlfn.XLOOKUP($B29,PROSPER_Huhn!$1:$1,PROSPER_Huhn!$17:$17,""),
IF($C29="Nick Hull",_xlfn.XLOOKUP($B29,PROSPER_Hull!$1:$1,PROSPER_Hull!$17:$17,""),
IF($C29="Monika Kotwani",_xlfn.XLOOKUP($B29,PROSPER_Kotwani!$1:$1,PROSPER_Kotwani!$17:$17,""),
IF($C29="Jonathan Wellner",_xlfn.XLOOKUP($B29,PROSPER_Wellner!$1:$1,PROSPER_Wellner!$17:$17,""),
IF($C29="Travis Harvey",_xlfn.XLOOKUP($B29,PROSPER_Harvey!$1:$1,PROSPER_Harvey!$17:$17,""),"")))))))))</f>
        <v>No Comment</v>
      </c>
      <c r="BN29" s="124">
        <f>IFERROR(ROUND(_xlfn.XLOOKUP(B29,'RevenueChallenge_Query'!$E:$E,'RevenueChallenge_Query'!$F:$F)/3.2,0),"Not Taken")</f>
        <v>8</v>
      </c>
      <c r="BO29" s="150">
        <f t="shared" si="257"/>
        <v>7</v>
      </c>
      <c r="BP29" s="120" t="str">
        <f>_xlfn.XLOOKUP(B29,PROSPERInitial_Query!$E:$E,PROSPERInitial_Query!$O:$O,"",,-1)</f>
        <v>5</v>
      </c>
      <c r="BQ29" s="121" t="str">
        <f t="shared" si="258"/>
        <v>Kathy Nassr1 - PortfolioArtificial Intelligence</v>
      </c>
      <c r="BR29" s="126" t="str">
        <f>_xlfn.XLOOKUP(BQ29,PROSPERDelta_Query!BK:BK,PROSPERDelta_Query!Q:Q,"",,-1)</f>
        <v/>
      </c>
      <c r="BS29" s="124">
        <f t="shared" si="259"/>
        <v>5</v>
      </c>
      <c r="BT29" s="124" t="str">
        <f>IF(IF(IF($C29="Christopher Lobo",_xlfn.XLOOKUP($B29,PROSPER_Lobo!$1:$1,PROSPER_Lobo!$18:$18,""),
IF($C29="Naren Baliga",_xlfn.XLOOKUP($B29,PROSPER_Baliga!$1:$1,PROSPER_Baliga!$18:$18,""),
IF($C29="Thorsten Huhn",_xlfn.XLOOKUP($B29,PROSPER_Huhn!$1:$1,PROSPER_Huhn!$18:$18,""),
IF($C29="Nick Hull",_xlfn.XLOOKUP($B29,PROSPER_Hull!$1:$1,PROSPER_Hull!$18:$18,""),
IF($C29="Monika Kotwani",_xlfn.XLOOKUP($B29,PROSPER_Kotwani!$1:$1,PROSPER_Kotwani!$18:$18,""),
IF($C29="Jonathan Wellner",_xlfn.XLOOKUP($B29,PROSPER_Wellner!$1:$1,PROSPER_Wellner!$18:$18,""),
IF($C29="Travis Harvey",_xlfn.XLOOKUP($B29,PROSPER_Harvey!$1:$1,PROSPER_Harvey!$18:$18,""),"")))))))="","",
IF($C29="Christopher Lobo",_xlfn.XLOOKUP($B29,PROSPER_Lobo!$1:$1,PROSPER_Lobo!$18:$18,""),
IF($C29="Naren Baliga",_xlfn.XLOOKUP($B29,PROSPER_Baliga!$1:$1,PROSPER_Baliga!$18:$18,""),
IF($C29="Thorsten Huhn",_xlfn.XLOOKUP($B29,PROSPER_Huhn!$1:$1,PROSPER_Huhn!$18:$18,""),
IF($C29="Nick Hull",_xlfn.XLOOKUP($B29,PROSPER_Hull!$1:$1,PROSPER_Hull!$18:$18,""),
IF($C29="Monika Kotwani",_xlfn.XLOOKUP($B29,PROSPER_Kotwani!$1:$1,PROSPER_Kotwani!$18:$18,""),
IF($C29="Jonathan Wellner",_xlfn.XLOOKUP($B29,PROSPER_Wellner!$1:$1,PROSPER_Wellner!$18:$18,""),
IF($C29="Travis Harvey",_xlfn.XLOOKUP($B29,PROSPER_Harvey!$1:$1,PROSPER_Harvey!$18:$18,""),""))))))))="","No Score",IF(IF($C29="Christopher Lobo",_xlfn.XLOOKUP($B29,PROSPER_Lobo!$1:$1,PROSPER_Lobo!$18:$18,""),
IF($C29="Naren Baliga",_xlfn.XLOOKUP($B29,PROSPER_Baliga!$1:$1,PROSPER_Baliga!$18:$18,""),
IF($C29="Thorsten Huhn",_xlfn.XLOOKUP($B29,PROSPER_Huhn!$1:$1,PROSPER_Huhn!$18:$18,""),
IF($C29="Nick Hull",_xlfn.XLOOKUP($B29,PROSPER_Hull!$1:$1,PROSPER_Hull!$18:$18,""),
IF($C29="Monika Kotwani",_xlfn.XLOOKUP($B29,PROSPER_Kotwani!$1:$1,PROSPER_Kotwani!$18:$18,""),
IF($C29="Jonathan Wellner",_xlfn.XLOOKUP($B29,PROSPER_Wellner!$1:$1,PROSPER_Wellner!$18:$18,""),
IF($C29="Travis Harvey",_xlfn.XLOOKUP($B29,PROSPER_Harvey!$1:$1,PROSPER_Harvey!$18:$18,""),"")))))))="","",
IF($C29="Christopher Lobo",_xlfn.XLOOKUP($B29,PROSPER_Lobo!$1:$1,PROSPER_Lobo!$18:$18,""),
IF($C29="Naren Baliga",_xlfn.XLOOKUP($B29,PROSPER_Baliga!$1:$1,PROSPER_Baliga!$18:$18,""),
IF($C29="Thorsten Huhn",_xlfn.XLOOKUP($B29,PROSPER_Huhn!$1:$1,PROSPER_Huhn!$18:$18,""),
IF($C29="Nick Hull",_xlfn.XLOOKUP($B29,PROSPER_Hull!$1:$1,PROSPER_Hull!$18:$18,""),
IF($C29="Monika Kotwani",_xlfn.XLOOKUP($B29,PROSPER_Kotwani!$1:$1,PROSPER_Kotwani!$18:$18,""),
IF($C29="Jonathan Wellner",_xlfn.XLOOKUP($B29,PROSPER_Wellner!$1:$1,PROSPER_Wellner!$18:$18,""),
IF($C29="Travis Harvey",_xlfn.XLOOKUP($B29,PROSPER_Harvey!$1:$1,PROSPER_Harvey!$18:$18,""),"")))))))))</f>
        <v>No Score</v>
      </c>
      <c r="BU29" s="125" t="str">
        <f>IF(IF(IF($C29="Christopher Lobo",_xlfn.XLOOKUP($B29,PROSPER_Lobo!$1:$1,PROSPER_Lobo!$19:$19,""),
IF($C29="Naren Baliga",_xlfn.XLOOKUP($B29,PROSPER_Baliga!$1:$1,PROSPER_Baliga!$19:$19,""),
IF($C29="Thorsten Huhn",_xlfn.XLOOKUP($B29,PROSPER_Huhn!$1:$1,PROSPER_Huhn!$19:$19,""),
IF($C29="Nick Hull",_xlfn.XLOOKUP($B29,PROSPER_Hull!$1:$1,PROSPER_Hull!$19:$19,""),
IF($C29="Monika Kotwani",_xlfn.XLOOKUP($B29,PROSPER_Kotwani!$1:$1,PROSPER_Kotwani!$19:$19,""),
IF($C29="Jonathan Wellner",_xlfn.XLOOKUP($B29,PROSPER_Wellner!$1:$1,PROSPER_Wellner!$19:$19,""),
IF($C29="Travis Harvey",_xlfn.XLOOKUP($B29,PROSPER_Harvey!$1:$1,PROSPER_Harvey!$19:$19,""),"")))))))="","",
IF($C29="Christopher Lobo",_xlfn.XLOOKUP($B29,PROSPER_Lobo!$1:$1,PROSPER_Lobo!$19:$19,""),
IF($C29="Naren Baliga",_xlfn.XLOOKUP($B29,PROSPER_Baliga!$1:$1,PROSPER_Baliga!$19:$19,""),
IF($C29="Thorsten Huhn",_xlfn.XLOOKUP($B29,PROSPER_Huhn!$1:$1,PROSPER_Huhn!$19:$19,""),
IF($C29="Nick Hull",_xlfn.XLOOKUP($B29,PROSPER_Hull!$1:$1,PROSPER_Hull!$19:$19,""),
IF($C29="Monika Kotwani",_xlfn.XLOOKUP($B29,PROSPER_Kotwani!$1:$1,PROSPER_Kotwani!$19:$19,""),
IF($C29="Jonathan Wellner",_xlfn.XLOOKUP($B29,PROSPER_Wellner!$1:$1,PROSPER_Wellner!$19:$19,""),
IF($C29="Travis Harvey",_xlfn.XLOOKUP($B29,PROSPER_Harvey!$1:$1,PROSPER_Harvey!$19:$19,""),""))))))))="","No Comment",IF(IF($C29="Christopher Lobo",_xlfn.XLOOKUP($B29,PROSPER_Lobo!$1:$1,PROSPER_Lobo!$19:$19,""),
IF($C29="Naren Baliga",_xlfn.XLOOKUP($B29,PROSPER_Baliga!$1:$1,PROSPER_Baliga!$19:$19,""),
IF($C29="Thorsten Huhn",_xlfn.XLOOKUP($B29,PROSPER_Huhn!$1:$1,PROSPER_Huhn!$19:$19,""),
IF($C29="Nick Hull",_xlfn.XLOOKUP($B29,PROSPER_Hull!$1:$1,PROSPER_Hull!$19:$19,""),
IF($C29="Monika Kotwani",_xlfn.XLOOKUP($B29,PROSPER_Kotwani!$1:$1,PROSPER_Kotwani!$19:$19,""),
IF($C29="Jonathan Wellner",_xlfn.XLOOKUP($B29,PROSPER_Wellner!$1:$1,PROSPER_Wellner!$19:$19,""),
IF($C29="Travis Harvey",_xlfn.XLOOKUP($B29,PROSPER_Harvey!$1:$1,PROSPER_Harvey!$19:$19,""),"")))))))="","",
IF($C29="Christopher Lobo",_xlfn.XLOOKUP($B29,PROSPER_Lobo!$1:$1,PROSPER_Lobo!$19:$19,""),
IF($C29="Naren Baliga",_xlfn.XLOOKUP($B29,PROSPER_Baliga!$1:$1,PROSPER_Baliga!$19:$19,""),
IF($C29="Thorsten Huhn",_xlfn.XLOOKUP($B29,PROSPER_Huhn!$1:$1,PROSPER_Huhn!$19:$19,""),
IF($C29="Nick Hull",_xlfn.XLOOKUP($B29,PROSPER_Hull!$1:$1,PROSPER_Hull!$19:$19,""),
IF($C29="Monika Kotwani",_xlfn.XLOOKUP($B29,PROSPER_Kotwani!$1:$1,PROSPER_Kotwani!$19:$19,""),
IF($C29="Jonathan Wellner",_xlfn.XLOOKUP($B29,PROSPER_Wellner!$1:$1,PROSPER_Wellner!$19:$19,""),
IF($C29="Travis Harvey",_xlfn.XLOOKUP($B29,PROSPER_Harvey!$1:$1,PROSPER_Harvey!$19:$19,""),"")))))))))</f>
        <v>No Comment</v>
      </c>
      <c r="BV29" s="124" t="s">
        <v>89</v>
      </c>
      <c r="BW29" s="150">
        <f t="shared" si="260"/>
        <v>5</v>
      </c>
      <c r="BX29" s="127">
        <f t="shared" si="261"/>
        <v>5.8888888888888893</v>
      </c>
      <c r="BY29" s="128" t="str">
        <f t="shared" si="262"/>
        <v>N/A</v>
      </c>
      <c r="BZ29" s="128">
        <f t="shared" si="263"/>
        <v>6</v>
      </c>
      <c r="CA29" s="129">
        <f t="shared" si="264"/>
        <v>6</v>
      </c>
      <c r="CB29" s="130" t="str">
        <f>_xlfn.XLOOKUP(B29,PROSPERInitial_Query!$E:$E,PROSPERInitial_Query!$AA:$AA,"",,-1)</f>
        <v>Medium</v>
      </c>
      <c r="CC29" s="121" t="str">
        <f t="shared" si="265"/>
        <v>Kathy Nassr2 - RelationshipAccount / Stakeholder 1Name</v>
      </c>
      <c r="CD29" s="121" t="str">
        <f>_xlfn.XLOOKUP(CC29,PROSPERDelta_Query!BK:BK,PROSPERDelta_Query!AC:AC,"",,-1)</f>
        <v/>
      </c>
      <c r="CE29" s="126" t="str">
        <f>_xlfn.XLOOKUP(B29,PROSPERInitial_Query!$E:$E,PROSPERInitial_Query!$Q:$Q,"",,-1)</f>
        <v>5</v>
      </c>
      <c r="CF29" s="121" t="str">
        <f t="shared" si="266"/>
        <v>Kathy Nassr2 - RelationshipAccount / Stakeholder 1Self Score</v>
      </c>
      <c r="CG29" s="126" t="str">
        <f>_xlfn.XLOOKUP(CF29,PROSPERDelta_Query!BK:BK,PROSPERDelta_Query!AM:AM,"",,-1)</f>
        <v/>
      </c>
      <c r="CH29" s="131" t="str">
        <f t="shared" si="159"/>
        <v>Medium</v>
      </c>
      <c r="CI29" s="131" t="str">
        <f t="shared" si="267"/>
        <v>Medium</v>
      </c>
      <c r="CJ29" s="132">
        <f t="shared" si="268"/>
        <v>5</v>
      </c>
      <c r="CK29" s="132" t="str">
        <f>IF(IF(IF($C29="Christopher Lobo",_xlfn.XLOOKUP($B29,PROSPER_Lobo!$1:$1,PROSPER_Lobo!$21:$21,""),
IF($C29="Naren Baliga",_xlfn.XLOOKUP($B29,PROSPER_Baliga!$1:$1,PROSPER_Baliga!$21:$21,""),
IF($C29="Thorsten Huhn",_xlfn.XLOOKUP($B29,PROSPER_Huhn!$1:$1,PROSPER_Huhn!$21:$21,""),
IF($C29="Nick Hull",_xlfn.XLOOKUP($B29,PROSPER_Hull!$1:$1,PROSPER_Hull!$21:$21,""),
IF($C29="Monika Kotwani",_xlfn.XLOOKUP($B29,PROSPER_Kotwani!$1:$1,PROSPER_Kotwani!$21:$21,""),
IF($C29="Jonathan Wellner",_xlfn.XLOOKUP($B29,PROSPER_Wellner!$1:$1,PROSPER_Wellner!$21:$21,""),
IF($C29="Travis Harvey",_xlfn.XLOOKUP($B29,PROSPER_Harvey!$1:$1,PROSPER_Harvey!$21:$21,""),"")))))))="","",
IF($C29="Christopher Lobo",_xlfn.XLOOKUP($B29,PROSPER_Lobo!$1:$1,PROSPER_Lobo!$21:$21,""),
IF($C29="Naren Baliga",_xlfn.XLOOKUP($B29,PROSPER_Baliga!$1:$1,PROSPER_Baliga!$21:$21,""),
IF($C29="Thorsten Huhn",_xlfn.XLOOKUP($B29,PROSPER_Huhn!$1:$1,PROSPER_Huhn!$21:$21,""),
IF($C29="Nick Hull",_xlfn.XLOOKUP($B29,PROSPER_Hull!$1:$1,PROSPER_Hull!$21:$21,""),
IF($C29="Monika Kotwani",_xlfn.XLOOKUP($B29,PROSPER_Kotwani!$1:$1,PROSPER_Kotwani!$21:$21,""),
IF($C29="Jonathan Wellner",_xlfn.XLOOKUP($B29,PROSPER_Wellner!$1:$1,PROSPER_Wellner!$21:$21,""),
IF($C29="Travis Harvey",_xlfn.XLOOKUP($B29,PROSPER_Harvey!$1:$1,PROSPER_Harvey!$21:$21,""),""))))))))="","No Score",IF(IF($C29="Christopher Lobo",_xlfn.XLOOKUP($B29,PROSPER_Lobo!$1:$1,PROSPER_Lobo!$21:$21,""),
IF($C29="Naren Baliga",_xlfn.XLOOKUP($B29,PROSPER_Baliga!$1:$1,PROSPER_Baliga!$21:$21,""),
IF($C29="Thorsten Huhn",_xlfn.XLOOKUP($B29,PROSPER_Huhn!$1:$1,PROSPER_Huhn!$21:$21,""),
IF($C29="Nick Hull",_xlfn.XLOOKUP($B29,PROSPER_Hull!$1:$1,PROSPER_Hull!$21:$21,""),
IF($C29="Monika Kotwani",_xlfn.XLOOKUP($B29,PROSPER_Kotwani!$1:$1,PROSPER_Kotwani!$21:$21,""),
IF($C29="Jonathan Wellner",_xlfn.XLOOKUP($B29,PROSPER_Wellner!$1:$1,PROSPER_Wellner!$21:$21,""),
IF($C29="Travis Harvey",_xlfn.XLOOKUP($B29,PROSPER_Harvey!$1:$1,PROSPER_Harvey!$21:$21,""),"")))))))="","",
IF($C29="Christopher Lobo",_xlfn.XLOOKUP($B29,PROSPER_Lobo!$1:$1,PROSPER_Lobo!$21:$21,""),
IF($C29="Naren Baliga",_xlfn.XLOOKUP($B29,PROSPER_Baliga!$1:$1,PROSPER_Baliga!$21:$21,""),
IF($C29="Thorsten Huhn",_xlfn.XLOOKUP($B29,PROSPER_Huhn!$1:$1,PROSPER_Huhn!$21:$21,""),
IF($C29="Nick Hull",_xlfn.XLOOKUP($B29,PROSPER_Hull!$1:$1,PROSPER_Hull!$21:$21,""),
IF($C29="Monika Kotwani",_xlfn.XLOOKUP($B29,PROSPER_Kotwani!$1:$1,PROSPER_Kotwani!$21:$21,""),
IF($C29="Jonathan Wellner",_xlfn.XLOOKUP($B29,PROSPER_Wellner!$1:$1,PROSPER_Wellner!$21:$21,""),
IF($C29="Travis Harvey",_xlfn.XLOOKUP($B29,PROSPER_Harvey!$1:$1,PROSPER_Harvey!$21:$21,""),"")))))))))</f>
        <v>N/A</v>
      </c>
      <c r="CL29" s="131" t="str">
        <f>IF(IF(IF($C29="Christopher Lobo",_xlfn.XLOOKUP($B29,PROSPER_Lobo!$1:$1,PROSPER_Lobo!$22:$22,""),
IF($C29="Naren Baliga",_xlfn.XLOOKUP($B29,PROSPER_Baliga!$1:$1,PROSPER_Baliga!$22:$22,""),
IF($C29="Thorsten Huhn",_xlfn.XLOOKUP($B29,PROSPER_Huhn!$1:$1,PROSPER_Huhn!$22:$22,""),
IF($C29="Nick Hull",_xlfn.XLOOKUP($B29,PROSPER_Hull!$1:$1,PROSPER_Hull!$22:$22,""),
IF($C29="Monika Kotwani",_xlfn.XLOOKUP($B29,PROSPER_Kotwani!$1:$1,PROSPER_Kotwani!$22:$22,""),
IF($C29="Jonathan Wellner",_xlfn.XLOOKUP($B29,PROSPER_Wellner!$1:$1,PROSPER_Wellner!$22:$22,""),
IF($C29="Travis Harvey",_xlfn.XLOOKUP($B29,PROSPER_Harvey!$1:$1,PROSPER_Harvey!$22:$22,""),"")))))))="","",
IF($C29="Christopher Lobo",_xlfn.XLOOKUP($B29,PROSPER_Lobo!$1:$1,PROSPER_Lobo!$22:$22,""),
IF($C29="Naren Baliga",_xlfn.XLOOKUP($B29,PROSPER_Baliga!$1:$1,PROSPER_Baliga!$22:$22,""),
IF($C29="Thorsten Huhn",_xlfn.XLOOKUP($B29,PROSPER_Huhn!$1:$1,PROSPER_Huhn!$22:$22,""),
IF($C29="Nick Hull",_xlfn.XLOOKUP($B29,PROSPER_Hull!$1:$1,PROSPER_Hull!$22:$22,""),
IF($C29="Monika Kotwani",_xlfn.XLOOKUP($B29,PROSPER_Kotwani!$1:$1,PROSPER_Kotwani!$22:$22,""),
IF($C29="Jonathan Wellner",_xlfn.XLOOKUP($B29,PROSPER_Wellner!$1:$1,PROSPER_Wellner!$22:$22,""),
IF($C29="Travis Harvey",_xlfn.XLOOKUP($B29,PROSPER_Harvey!$1:$1,PROSPER_Harvey!$22:$22,""),""))))))))="","No Comment",IF(IF($C29="Christopher Lobo",_xlfn.XLOOKUP($B29,PROSPER_Lobo!$1:$1,PROSPER_Lobo!$22:$22,""),
IF($C29="Naren Baliga",_xlfn.XLOOKUP($B29,PROSPER_Baliga!$1:$1,PROSPER_Baliga!$22:$22,""),
IF($C29="Thorsten Huhn",_xlfn.XLOOKUP($B29,PROSPER_Huhn!$1:$1,PROSPER_Huhn!$22:$22,""),
IF($C29="Nick Hull",_xlfn.XLOOKUP($B29,PROSPER_Hull!$1:$1,PROSPER_Hull!$22:$22,""),
IF($C29="Monika Kotwani",_xlfn.XLOOKUP($B29,PROSPER_Kotwani!$1:$1,PROSPER_Kotwani!$22:$22,""),
IF($C29="Jonathan Wellner",_xlfn.XLOOKUP($B29,PROSPER_Wellner!$1:$1,PROSPER_Wellner!$22:$22,""),
IF($C29="Travis Harvey",_xlfn.XLOOKUP($B29,PROSPER_Harvey!$1:$1,PROSPER_Harvey!$22:$22,""),"")))))))="","",
IF($C29="Christopher Lobo",_xlfn.XLOOKUP($B29,PROSPER_Lobo!$1:$1,PROSPER_Lobo!$22:$22,""),
IF($C29="Naren Baliga",_xlfn.XLOOKUP($B29,PROSPER_Baliga!$1:$1,PROSPER_Baliga!$22:$22,""),
IF($C29="Thorsten Huhn",_xlfn.XLOOKUP($B29,PROSPER_Huhn!$1:$1,PROSPER_Huhn!$22:$22,""),
IF($C29="Nick Hull",_xlfn.XLOOKUP($B29,PROSPER_Hull!$1:$1,PROSPER_Hull!$22:$22,""),
IF($C29="Monika Kotwani",_xlfn.XLOOKUP($B29,PROSPER_Kotwani!$1:$1,PROSPER_Kotwani!$22:$22,""),
IF($C29="Jonathan Wellner",_xlfn.XLOOKUP($B29,PROSPER_Wellner!$1:$1,PROSPER_Wellner!$22:$22,""),
IF($C29="Travis Harvey",_xlfn.XLOOKUP($B29,PROSPER_Harvey!$1:$1,PROSPER_Harvey!$22:$22,""),"")))))))))</f>
        <v>N/A</v>
      </c>
      <c r="CM29" s="150">
        <f t="shared" si="269"/>
        <v>5</v>
      </c>
      <c r="CN29" s="130" t="str">
        <f>_xlfn.XLOOKUP(B29,PROSPERInitial_Query!$E:$E,PROSPERInitial_Query!$AB:$AB,"",,-1)</f>
        <v>N/A</v>
      </c>
      <c r="CO29" s="121" t="str">
        <f t="shared" si="270"/>
        <v>Kathy Nassr2 - RelationshipAccount / Stakeholder 2Name</v>
      </c>
      <c r="CP29" s="121" t="str">
        <f>_xlfn.XLOOKUP(CO29,PROSPERDelta_Query!BK:BK,PROSPERDelta_Query!AD:AD,"",,-1)</f>
        <v/>
      </c>
      <c r="CQ29" s="126" t="str">
        <f>_xlfn.XLOOKUP(B29,PROSPERInitial_Query!$E:$E,PROSPERInitial_Query!$R:$R,"",,-1)</f>
        <v>N/A</v>
      </c>
      <c r="CR29" s="121" t="str">
        <f t="shared" si="271"/>
        <v>Kathy Nassr2 - RelationshipAccount / Stakeholder 2Self Score</v>
      </c>
      <c r="CS29" s="126" t="str">
        <f>_xlfn.XLOOKUP(CR29,PROSPERDelta_Query!BK:BK,PROSPERDelta_Query!AN:AN,"",,-1)</f>
        <v/>
      </c>
      <c r="CT29" s="131" t="str">
        <f t="shared" si="163"/>
        <v>N/A</v>
      </c>
      <c r="CU29" s="131" t="str">
        <f t="shared" si="272"/>
        <v>N/A</v>
      </c>
      <c r="CV29" s="132" t="str">
        <f t="shared" si="273"/>
        <v>N/A</v>
      </c>
      <c r="CW29" s="132" t="str">
        <f>IF(IF(IF($C29="Christopher Lobo",_xlfn.XLOOKUP($B29,PROSPER_Lobo!$1:$1,PROSPER_Lobo!$24:$24,""),
IF($C29="Naren Baliga",_xlfn.XLOOKUP($B29,PROSPER_Baliga!$1:$1,PROSPER_Baliga!$24:$24,""),
IF($C29="Thorsten Huhn",_xlfn.XLOOKUP($B29,PROSPER_Huhn!$1:$1,PROSPER_Huhn!$24:$24,""),
IF($C29="Nick Hull",_xlfn.XLOOKUP($B29,PROSPER_Hull!$1:$1,PROSPER_Hull!$24:$24,""),
IF($C29="Monika Kotwani",_xlfn.XLOOKUP($B29,PROSPER_Kotwani!$1:$1,PROSPER_Kotwani!$24:$24,""),
IF($C29="Jonathan Wellner",_xlfn.XLOOKUP($B29,PROSPER_Wellner!$1:$1,PROSPER_Wellner!$24:$24,""),
IF($C29="Travis Harvey",_xlfn.XLOOKUP($B29,PROSPER_Harvey!$1:$1,PROSPER_Harvey!$24:$24,""),"")))))))="","",
IF($C29="Christopher Lobo",_xlfn.XLOOKUP($B29,PROSPER_Lobo!$1:$1,PROSPER_Lobo!$24:$24,""),
IF($C29="Naren Baliga",_xlfn.XLOOKUP($B29,PROSPER_Baliga!$1:$1,PROSPER_Baliga!$24:$24,""),
IF($C29="Thorsten Huhn",_xlfn.XLOOKUP($B29,PROSPER_Huhn!$1:$1,PROSPER_Huhn!$24:$24,""),
IF($C29="Nick Hull",_xlfn.XLOOKUP($B29,PROSPER_Hull!$1:$1,PROSPER_Hull!$24:$24,""),
IF($C29="Monika Kotwani",_xlfn.XLOOKUP($B29,PROSPER_Kotwani!$1:$1,PROSPER_Kotwani!$24:$24,""),
IF($C29="Jonathan Wellner",_xlfn.XLOOKUP($B29,PROSPER_Wellner!$1:$1,PROSPER_Wellner!$24:$24,""),
IF($C29="Travis Harvey",_xlfn.XLOOKUP($B29,PROSPER_Harvey!$1:$1,PROSPER_Harvey!$24:$24,""),""))))))))="","No Score",IF(IF($C29="Christopher Lobo",_xlfn.XLOOKUP($B29,PROSPER_Lobo!$1:$1,PROSPER_Lobo!$24:$24,""),
IF($C29="Naren Baliga",_xlfn.XLOOKUP($B29,PROSPER_Baliga!$1:$1,PROSPER_Baliga!$24:$24,""),
IF($C29="Thorsten Huhn",_xlfn.XLOOKUP($B29,PROSPER_Huhn!$1:$1,PROSPER_Huhn!$24:$24,""),
IF($C29="Nick Hull",_xlfn.XLOOKUP($B29,PROSPER_Hull!$1:$1,PROSPER_Hull!$24:$24,""),
IF($C29="Monika Kotwani",_xlfn.XLOOKUP($B29,PROSPER_Kotwani!$1:$1,PROSPER_Kotwani!$24:$24,""),
IF($C29="Jonathan Wellner",_xlfn.XLOOKUP($B29,PROSPER_Wellner!$1:$1,PROSPER_Wellner!$24:$24,""),
IF($C29="Travis Harvey",_xlfn.XLOOKUP($B29,PROSPER_Harvey!$1:$1,PROSPER_Harvey!$24:$24,""),"")))))))="","",
IF($C29="Christopher Lobo",_xlfn.XLOOKUP($B29,PROSPER_Lobo!$1:$1,PROSPER_Lobo!$24:$24,""),
IF($C29="Naren Baliga",_xlfn.XLOOKUP($B29,PROSPER_Baliga!$1:$1,PROSPER_Baliga!$24:$24,""),
IF($C29="Thorsten Huhn",_xlfn.XLOOKUP($B29,PROSPER_Huhn!$1:$1,PROSPER_Huhn!$24:$24,""),
IF($C29="Nick Hull",_xlfn.XLOOKUP($B29,PROSPER_Hull!$1:$1,PROSPER_Hull!$24:$24,""),
IF($C29="Monika Kotwani",_xlfn.XLOOKUP($B29,PROSPER_Kotwani!$1:$1,PROSPER_Kotwani!$24:$24,""),
IF($C29="Jonathan Wellner",_xlfn.XLOOKUP($B29,PROSPER_Wellner!$1:$1,PROSPER_Wellner!$24:$24,""),
IF($C29="Travis Harvey",_xlfn.XLOOKUP($B29,PROSPER_Harvey!$1:$1,PROSPER_Harvey!$24:$24,""),"")))))))))</f>
        <v>N/A</v>
      </c>
      <c r="CX29" s="131" t="str">
        <f>IF(IF(IF($C29="Christopher Lobo",_xlfn.XLOOKUP($B29,PROSPER_Lobo!$1:$1,PROSPER_Lobo!$25:$25,""),
IF($C29="Naren Baliga",_xlfn.XLOOKUP($B29,PROSPER_Baliga!$1:$1,PROSPER_Baliga!$25:$25,""),
IF($C29="Thorsten Huhn",_xlfn.XLOOKUP($B29,PROSPER_Huhn!$1:$1,PROSPER_Huhn!$25:$25,""),
IF($C29="Nick Hull",_xlfn.XLOOKUP($B29,PROSPER_Hull!$1:$1,PROSPER_Hull!$25:$25,""),
IF($C29="Monika Kotwani",_xlfn.XLOOKUP($B29,PROSPER_Kotwani!$1:$1,PROSPER_Kotwani!$25:$25,""),
IF($C29="Jonathan Wellner",_xlfn.XLOOKUP($B29,PROSPER_Wellner!$1:$1,PROSPER_Wellner!$25:$25,""),
IF($C29="Travis Harvey",_xlfn.XLOOKUP($B29,PROSPER_Harvey!$1:$1,PROSPER_Harvey!$25:$25,""),"")))))))="","",
IF($C29="Christopher Lobo",_xlfn.XLOOKUP($B29,PROSPER_Lobo!$1:$1,PROSPER_Lobo!$25:$25,""),
IF($C29="Naren Baliga",_xlfn.XLOOKUP($B29,PROSPER_Baliga!$1:$1,PROSPER_Baliga!$25:$25,""),
IF($C29="Thorsten Huhn",_xlfn.XLOOKUP($B29,PROSPER_Huhn!$1:$1,PROSPER_Huhn!$25:$25,""),
IF($C29="Nick Hull",_xlfn.XLOOKUP($B29,PROSPER_Hull!$1:$1,PROSPER_Hull!$25:$25,""),
IF($C29="Monika Kotwani",_xlfn.XLOOKUP($B29,PROSPER_Kotwani!$1:$1,PROSPER_Kotwani!$25:$25,""),
IF($C29="Jonathan Wellner",_xlfn.XLOOKUP($B29,PROSPER_Wellner!$1:$1,PROSPER_Wellner!$25:$25,""),
IF($C29="Travis Harvey",_xlfn.XLOOKUP($B29,PROSPER_Harvey!$1:$1,PROSPER_Harvey!$25:$25,""),""))))))))="","No Comment",IF(IF($C29="Christopher Lobo",_xlfn.XLOOKUP($B29,PROSPER_Lobo!$1:$1,PROSPER_Lobo!$25:$25,""),
IF($C29="Naren Baliga",_xlfn.XLOOKUP($B29,PROSPER_Baliga!$1:$1,PROSPER_Baliga!$25:$25,""),
IF($C29="Thorsten Huhn",_xlfn.XLOOKUP($B29,PROSPER_Huhn!$1:$1,PROSPER_Huhn!$25:$25,""),
IF($C29="Nick Hull",_xlfn.XLOOKUP($B29,PROSPER_Hull!$1:$1,PROSPER_Hull!$25:$25,""),
IF($C29="Monika Kotwani",_xlfn.XLOOKUP($B29,PROSPER_Kotwani!$1:$1,PROSPER_Kotwani!$25:$25,""),
IF($C29="Jonathan Wellner",_xlfn.XLOOKUP($B29,PROSPER_Wellner!$1:$1,PROSPER_Wellner!$25:$25,""),
IF($C29="Travis Harvey",_xlfn.XLOOKUP($B29,PROSPER_Harvey!$1:$1,PROSPER_Harvey!$25:$25,""),"")))))))="","",
IF($C29="Christopher Lobo",_xlfn.XLOOKUP($B29,PROSPER_Lobo!$1:$1,PROSPER_Lobo!$25:$25,""),
IF($C29="Naren Baliga",_xlfn.XLOOKUP($B29,PROSPER_Baliga!$1:$1,PROSPER_Baliga!$25:$25,""),
IF($C29="Thorsten Huhn",_xlfn.XLOOKUP($B29,PROSPER_Huhn!$1:$1,PROSPER_Huhn!$25:$25,""),
IF($C29="Nick Hull",_xlfn.XLOOKUP($B29,PROSPER_Hull!$1:$1,PROSPER_Hull!$25:$25,""),
IF($C29="Monika Kotwani",_xlfn.XLOOKUP($B29,PROSPER_Kotwani!$1:$1,PROSPER_Kotwani!$25:$25,""),
IF($C29="Jonathan Wellner",_xlfn.XLOOKUP($B29,PROSPER_Wellner!$1:$1,PROSPER_Wellner!$25:$25,""),
IF($C29="Travis Harvey",_xlfn.XLOOKUP($B29,PROSPER_Harvey!$1:$1,PROSPER_Harvey!$25:$25,""),"")))))))))</f>
        <v>N/A</v>
      </c>
      <c r="CY29" s="150" t="str">
        <f t="shared" si="274"/>
        <v>N/A</v>
      </c>
      <c r="CZ29" s="130" t="str">
        <f>_xlfn.XLOOKUP(B29,PROSPERInitial_Query!$E:$E,PROSPERInitial_Query!$AC:$AC,"",,-1)</f>
        <v>N/A</v>
      </c>
      <c r="DA29" s="121" t="str">
        <f t="shared" si="275"/>
        <v>Kathy Nassr2 - RelationshipAccount / Stakeholder 3Name</v>
      </c>
      <c r="DB29" s="121" t="str">
        <f>_xlfn.XLOOKUP(DA29,PROSPERDelta_Query!BK:BK,PROSPERDelta_Query!AE:AE,"",,-1)</f>
        <v/>
      </c>
      <c r="DC29" s="126" t="str">
        <f>_xlfn.XLOOKUP(B29,PROSPERInitial_Query!$E:$E,PROSPERInitial_Query!$S:$S,"",,-1)</f>
        <v>N/A</v>
      </c>
      <c r="DD29" s="121" t="str">
        <f t="shared" si="276"/>
        <v>Kathy Nassr2 - RelationshipAccount / Stakeholder 3Self Score</v>
      </c>
      <c r="DE29" s="126" t="str">
        <f>_xlfn.XLOOKUP(DD29,PROSPERDelta_Query!BK:BK,PROSPERDelta_Query!AO:AO,"",,-1)</f>
        <v/>
      </c>
      <c r="DF29" s="131" t="str">
        <f t="shared" si="167"/>
        <v>N/A</v>
      </c>
      <c r="DG29" s="131" t="str">
        <f t="shared" si="277"/>
        <v>N/A</v>
      </c>
      <c r="DH29" s="132" t="str">
        <f t="shared" si="278"/>
        <v>N/A</v>
      </c>
      <c r="DI29" s="132" t="str">
        <f>IF(IF(IF($C29="Christopher Lobo",_xlfn.XLOOKUP($B29,PROSPER_Lobo!$1:$1,PROSPER_Lobo!$27:$27,""),
IF($C29="Naren Baliga",_xlfn.XLOOKUP($B29,PROSPER_Baliga!$1:$1,PROSPER_Baliga!$27:$27,""),
IF($C29="Thorsten Huhn",_xlfn.XLOOKUP($B29,PROSPER_Huhn!$1:$1,PROSPER_Huhn!$27:$27,""),
IF($C29="Nick Hull",_xlfn.XLOOKUP($B29,PROSPER_Hull!$1:$1,PROSPER_Hull!$27:$27,""),
IF($C29="Monika Kotwani",_xlfn.XLOOKUP($B29,PROSPER_Kotwani!$1:$1,PROSPER_Kotwani!$27:$27,""),
IF($C29="Jonathan Wellner",_xlfn.XLOOKUP($B29,PROSPER_Wellner!$1:$1,PROSPER_Wellner!$27:$27,""),
IF($C29="Travis Harvey",_xlfn.XLOOKUP($B29,PROSPER_Harvey!$1:$1,PROSPER_Harvey!$27:$27,""),"")))))))="","",
IF($C29="Christopher Lobo",_xlfn.XLOOKUP($B29,PROSPER_Lobo!$1:$1,PROSPER_Lobo!$27:$27,""),
IF($C29="Naren Baliga",_xlfn.XLOOKUP($B29,PROSPER_Baliga!$1:$1,PROSPER_Baliga!$27:$27,""),
IF($C29="Thorsten Huhn",_xlfn.XLOOKUP($B29,PROSPER_Huhn!$1:$1,PROSPER_Huhn!$27:$27,""),
IF($C29="Nick Hull",_xlfn.XLOOKUP($B29,PROSPER_Hull!$1:$1,PROSPER_Hull!$27:$27,""),
IF($C29="Monika Kotwani",_xlfn.XLOOKUP($B29,PROSPER_Kotwani!$1:$1,PROSPER_Kotwani!$27:$27,""),
IF($C29="Jonathan Wellner",_xlfn.XLOOKUP($B29,PROSPER_Wellner!$1:$1,PROSPER_Wellner!$27:$27,""),
IF($C29="Travis Harvey",_xlfn.XLOOKUP($B29,PROSPER_Harvey!$1:$1,PROSPER_Harvey!$27:$27,""),""))))))))="","No Score",IF(IF($C29="Christopher Lobo",_xlfn.XLOOKUP($B29,PROSPER_Lobo!$1:$1,PROSPER_Lobo!$27:$27,""),
IF($C29="Naren Baliga",_xlfn.XLOOKUP($B29,PROSPER_Baliga!$1:$1,PROSPER_Baliga!$27:$27,""),
IF($C29="Thorsten Huhn",_xlfn.XLOOKUP($B29,PROSPER_Huhn!$1:$1,PROSPER_Huhn!$27:$27,""),
IF($C29="Nick Hull",_xlfn.XLOOKUP($B29,PROSPER_Hull!$1:$1,PROSPER_Hull!$27:$27,""),
IF($C29="Monika Kotwani",_xlfn.XLOOKUP($B29,PROSPER_Kotwani!$1:$1,PROSPER_Kotwani!$27:$27,""),
IF($C29="Jonathan Wellner",_xlfn.XLOOKUP($B29,PROSPER_Wellner!$1:$1,PROSPER_Wellner!$27:$27,""),
IF($C29="Travis Harvey",_xlfn.XLOOKUP($B29,PROSPER_Harvey!$1:$1,PROSPER_Harvey!$27:$27,""),"")))))))="","",
IF($C29="Christopher Lobo",_xlfn.XLOOKUP($B29,PROSPER_Lobo!$1:$1,PROSPER_Lobo!$27:$27,""),
IF($C29="Naren Baliga",_xlfn.XLOOKUP($B29,PROSPER_Baliga!$1:$1,PROSPER_Baliga!$27:$27,""),
IF($C29="Thorsten Huhn",_xlfn.XLOOKUP($B29,PROSPER_Huhn!$1:$1,PROSPER_Huhn!$27:$27,""),
IF($C29="Nick Hull",_xlfn.XLOOKUP($B29,PROSPER_Hull!$1:$1,PROSPER_Hull!$27:$27,""),
IF($C29="Monika Kotwani",_xlfn.XLOOKUP($B29,PROSPER_Kotwani!$1:$1,PROSPER_Kotwani!$27:$27,""),
IF($C29="Jonathan Wellner",_xlfn.XLOOKUP($B29,PROSPER_Wellner!$1:$1,PROSPER_Wellner!$27:$27,""),
IF($C29="Travis Harvey",_xlfn.XLOOKUP($B29,PROSPER_Harvey!$1:$1,PROSPER_Harvey!$27:$27,""),"")))))))))</f>
        <v>N/A</v>
      </c>
      <c r="DJ29" s="131" t="str">
        <f>IF(IF(IF($C29="Christopher Lobo",_xlfn.XLOOKUP($B29,PROSPER_Lobo!$1:$1,PROSPER_Lobo!$28:$28,""),
IF($C29="Naren Baliga",_xlfn.XLOOKUP($B29,PROSPER_Baliga!$1:$1,PROSPER_Baliga!$28:$28,""),
IF($C29="Thorsten Huhn",_xlfn.XLOOKUP($B29,PROSPER_Huhn!$1:$1,PROSPER_Huhn!$28:$28,""),
IF($C29="Nick Hull",_xlfn.XLOOKUP($B29,PROSPER_Hull!$1:$1,PROSPER_Hull!$28:$28,""),
IF($C29="Monika Kotwani",_xlfn.XLOOKUP($B29,PROSPER_Kotwani!$1:$1,PROSPER_Kotwani!$28:$28,""),
IF($C29="Jonathan Wellner",_xlfn.XLOOKUP($B29,PROSPER_Wellner!$1:$1,PROSPER_Wellner!$28:$28,""),
IF($C29="Travis Harvey",_xlfn.XLOOKUP($B29,PROSPER_Harvey!$1:$1,PROSPER_Harvey!$28:$28,""),"")))))))="","",
IF($C29="Christopher Lobo",_xlfn.XLOOKUP($B29,PROSPER_Lobo!$1:$1,PROSPER_Lobo!$28:$28,""),
IF($C29="Naren Baliga",_xlfn.XLOOKUP($B29,PROSPER_Baliga!$1:$1,PROSPER_Baliga!$28:$28,""),
IF($C29="Thorsten Huhn",_xlfn.XLOOKUP($B29,PROSPER_Huhn!$1:$1,PROSPER_Huhn!$28:$28,""),
IF($C29="Nick Hull",_xlfn.XLOOKUP($B29,PROSPER_Hull!$1:$1,PROSPER_Hull!$28:$28,""),
IF($C29="Monika Kotwani",_xlfn.XLOOKUP($B29,PROSPER_Kotwani!$1:$1,PROSPER_Kotwani!$28:$28,""),
IF($C29="Jonathan Wellner",_xlfn.XLOOKUP($B29,PROSPER_Wellner!$1:$1,PROSPER_Wellner!$28:$28,""),
IF($C29="Travis Harvey",_xlfn.XLOOKUP($B29,PROSPER_Harvey!$1:$1,PROSPER_Harvey!$28:$28,""),""))))))))="","No Comment",IF(IF($C29="Christopher Lobo",_xlfn.XLOOKUP($B29,PROSPER_Lobo!$1:$1,PROSPER_Lobo!$28:$28,""),
IF($C29="Naren Baliga",_xlfn.XLOOKUP($B29,PROSPER_Baliga!$1:$1,PROSPER_Baliga!$28:$28,""),
IF($C29="Thorsten Huhn",_xlfn.XLOOKUP($B29,PROSPER_Huhn!$1:$1,PROSPER_Huhn!$28:$28,""),
IF($C29="Nick Hull",_xlfn.XLOOKUP($B29,PROSPER_Hull!$1:$1,PROSPER_Hull!$28:$28,""),
IF($C29="Monika Kotwani",_xlfn.XLOOKUP($B29,PROSPER_Kotwani!$1:$1,PROSPER_Kotwani!$28:$28,""),
IF($C29="Jonathan Wellner",_xlfn.XLOOKUP($B29,PROSPER_Wellner!$1:$1,PROSPER_Wellner!$28:$28,""),
IF($C29="Travis Harvey",_xlfn.XLOOKUP($B29,PROSPER_Harvey!$1:$1,PROSPER_Harvey!$28:$28,""),"")))))))="","",
IF($C29="Christopher Lobo",_xlfn.XLOOKUP($B29,PROSPER_Lobo!$1:$1,PROSPER_Lobo!$28:$28,""),
IF($C29="Naren Baliga",_xlfn.XLOOKUP($B29,PROSPER_Baliga!$1:$1,PROSPER_Baliga!$28:$28,""),
IF($C29="Thorsten Huhn",_xlfn.XLOOKUP($B29,PROSPER_Huhn!$1:$1,PROSPER_Huhn!$28:$28,""),
IF($C29="Nick Hull",_xlfn.XLOOKUP($B29,PROSPER_Hull!$1:$1,PROSPER_Hull!$28:$28,""),
IF($C29="Monika Kotwani",_xlfn.XLOOKUP($B29,PROSPER_Kotwani!$1:$1,PROSPER_Kotwani!$28:$28,""),
IF($C29="Jonathan Wellner",_xlfn.XLOOKUP($B29,PROSPER_Wellner!$1:$1,PROSPER_Wellner!$28:$28,""),
IF($C29="Travis Harvey",_xlfn.XLOOKUP($B29,PROSPER_Harvey!$1:$1,PROSPER_Harvey!$28:$28,""),"")))))))))</f>
        <v>N/A</v>
      </c>
      <c r="DK29" s="150" t="str">
        <f t="shared" si="279"/>
        <v>N/A</v>
      </c>
      <c r="DL29" s="130" t="str">
        <f>_xlfn.XLOOKUP(B29,PROSPERInitial_Query!$E:$E,PROSPERInitial_Query!$AD:$AD,"",,-1)</f>
        <v>N/A</v>
      </c>
      <c r="DM29" s="121" t="str">
        <f t="shared" si="280"/>
        <v>Kathy Nassr2 - RelationshipAccount / Stakeholder 4Name</v>
      </c>
      <c r="DN29" s="121" t="str">
        <f>_xlfn.XLOOKUP(DM29,PROSPERDelta_Query!BK:BK,PROSPERDelta_Query!AF:AF,"",,-1)</f>
        <v/>
      </c>
      <c r="DO29" s="126" t="str">
        <f>_xlfn.XLOOKUP(B29,PROSPERInitial_Query!$E:$E,PROSPERInitial_Query!$T:$T,"",,-1)</f>
        <v>N/A</v>
      </c>
      <c r="DP29" s="121" t="str">
        <f t="shared" si="281"/>
        <v>Kathy Nassr2 - RelationshipAccount / Stakeholder 4Self Score</v>
      </c>
      <c r="DQ29" s="126" t="str">
        <f>_xlfn.XLOOKUP(DP29,PROSPERDelta_Query!BK:BK,PROSPERDelta_Query!AP:AP,"",,-1)</f>
        <v/>
      </c>
      <c r="DR29" s="131" t="str">
        <f t="shared" si="171"/>
        <v>N/A</v>
      </c>
      <c r="DS29" s="131" t="str">
        <f t="shared" si="282"/>
        <v>N/A</v>
      </c>
      <c r="DT29" s="132" t="str">
        <f t="shared" si="283"/>
        <v>N/A</v>
      </c>
      <c r="DU29" s="132" t="str">
        <f>IF(IF(IF($C29="Christopher Lobo",_xlfn.XLOOKUP($B29,PROSPER_Lobo!$1:$1,PROSPER_Lobo!$30:$30,""),
IF($C29="Naren Baliga",_xlfn.XLOOKUP($B29,PROSPER_Baliga!$1:$1,PROSPER_Baliga!$30:$30,""),
IF($C29="Thorsten Huhn",_xlfn.XLOOKUP($B29,PROSPER_Huhn!$1:$1,PROSPER_Huhn!$30:$30,""),
IF($C29="Nick Hull",_xlfn.XLOOKUP($B29,PROSPER_Hull!$1:$1,PROSPER_Hull!$30:$30,""),
IF($C29="Monika Kotwani",_xlfn.XLOOKUP($B29,PROSPER_Kotwani!$1:$1,PROSPER_Kotwani!$30:$30,""),
IF($C29="Jonathan Wellner",_xlfn.XLOOKUP($B29,PROSPER_Wellner!$1:$1,PROSPER_Wellner!$30:$30,""),
IF($C29="Travis Harvey",_xlfn.XLOOKUP($B29,PROSPER_Harvey!$1:$1,PROSPER_Harvey!$30:$30,""),"")))))))="","",
IF($C29="Christopher Lobo",_xlfn.XLOOKUP($B29,PROSPER_Lobo!$1:$1,PROSPER_Lobo!$30:$30,""),
IF($C29="Naren Baliga",_xlfn.XLOOKUP($B29,PROSPER_Baliga!$1:$1,PROSPER_Baliga!$30:$30,""),
IF($C29="Thorsten Huhn",_xlfn.XLOOKUP($B29,PROSPER_Huhn!$1:$1,PROSPER_Huhn!$30:$30,""),
IF($C29="Nick Hull",_xlfn.XLOOKUP($B29,PROSPER_Hull!$1:$1,PROSPER_Hull!$30:$30,""),
IF($C29="Monika Kotwani",_xlfn.XLOOKUP($B29,PROSPER_Kotwani!$1:$1,PROSPER_Kotwani!$30:$30,""),
IF($C29="Jonathan Wellner",_xlfn.XLOOKUP($B29,PROSPER_Wellner!$1:$1,PROSPER_Wellner!$30:$30,""),
IF($C29="Travis Harvey",_xlfn.XLOOKUP($B29,PROSPER_Harvey!$1:$1,PROSPER_Harvey!$30:$30,""),""))))))))="","No Score",IF(IF($C29="Christopher Lobo",_xlfn.XLOOKUP($B29,PROSPER_Lobo!$1:$1,PROSPER_Lobo!$30:$30,""),
IF($C29="Naren Baliga",_xlfn.XLOOKUP($B29,PROSPER_Baliga!$1:$1,PROSPER_Baliga!$30:$30,""),
IF($C29="Thorsten Huhn",_xlfn.XLOOKUP($B29,PROSPER_Huhn!$1:$1,PROSPER_Huhn!$30:$30,""),
IF($C29="Nick Hull",_xlfn.XLOOKUP($B29,PROSPER_Hull!$1:$1,PROSPER_Hull!$30:$30,""),
IF($C29="Monika Kotwani",_xlfn.XLOOKUP($B29,PROSPER_Kotwani!$1:$1,PROSPER_Kotwani!$30:$30,""),
IF($C29="Jonathan Wellner",_xlfn.XLOOKUP($B29,PROSPER_Wellner!$1:$1,PROSPER_Wellner!$30:$30,""),
IF($C29="Travis Harvey",_xlfn.XLOOKUP($B29,PROSPER_Harvey!$1:$1,PROSPER_Harvey!$30:$30,""),"")))))))="","",
IF($C29="Christopher Lobo",_xlfn.XLOOKUP($B29,PROSPER_Lobo!$1:$1,PROSPER_Lobo!$30:$30,""),
IF($C29="Naren Baliga",_xlfn.XLOOKUP($B29,PROSPER_Baliga!$1:$1,PROSPER_Baliga!$30:$30,""),
IF($C29="Thorsten Huhn",_xlfn.XLOOKUP($B29,PROSPER_Huhn!$1:$1,PROSPER_Huhn!$30:$30,""),
IF($C29="Nick Hull",_xlfn.XLOOKUP($B29,PROSPER_Hull!$1:$1,PROSPER_Hull!$30:$30,""),
IF($C29="Monika Kotwani",_xlfn.XLOOKUP($B29,PROSPER_Kotwani!$1:$1,PROSPER_Kotwani!$30:$30,""),
IF($C29="Jonathan Wellner",_xlfn.XLOOKUP($B29,PROSPER_Wellner!$1:$1,PROSPER_Wellner!$30:$30,""),
IF($C29="Travis Harvey",_xlfn.XLOOKUP($B29,PROSPER_Harvey!$1:$1,PROSPER_Harvey!$30:$30,""),"")))))))))</f>
        <v>N/A</v>
      </c>
      <c r="DV29" s="131" t="str">
        <f>IF(IF(IF($C29="Christopher Lobo",_xlfn.XLOOKUP($B29,PROSPER_Lobo!$1:$1,PROSPER_Lobo!$31:$31,""),
IF($C29="Naren Baliga",_xlfn.XLOOKUP($B29,PROSPER_Baliga!$1:$1,PROSPER_Baliga!$31:$31,""),
IF($C29="Thorsten Huhn",_xlfn.XLOOKUP($B29,PROSPER_Huhn!$1:$1,PROSPER_Huhn!$31:$31,""),
IF($C29="Nick Hull",_xlfn.XLOOKUP($B29,PROSPER_Hull!$1:$1,PROSPER_Hull!$31:$31,""),
IF($C29="Monika Kotwani",_xlfn.XLOOKUP($B29,PROSPER_Kotwani!$1:$1,PROSPER_Kotwani!$31:$31,""),
IF($C29="Jonathan Wellner",_xlfn.XLOOKUP($B29,PROSPER_Wellner!$1:$1,PROSPER_Wellner!$31:$31,""),
IF($C29="Travis Harvey",_xlfn.XLOOKUP($B29,PROSPER_Harvey!$1:$1,PROSPER_Harvey!$31:$31,""),"")))))))="","",
IF($C29="Christopher Lobo",_xlfn.XLOOKUP($B29,PROSPER_Lobo!$1:$1,PROSPER_Lobo!$31:$31,""),
IF($C29="Naren Baliga",_xlfn.XLOOKUP($B29,PROSPER_Baliga!$1:$1,PROSPER_Baliga!$31:$31,""),
IF($C29="Thorsten Huhn",_xlfn.XLOOKUP($B29,PROSPER_Huhn!$1:$1,PROSPER_Huhn!$31:$31,""),
IF($C29="Nick Hull",_xlfn.XLOOKUP($B29,PROSPER_Hull!$1:$1,PROSPER_Hull!$31:$31,""),
IF($C29="Monika Kotwani",_xlfn.XLOOKUP($B29,PROSPER_Kotwani!$1:$1,PROSPER_Kotwani!$31:$31,""),
IF($C29="Jonathan Wellner",_xlfn.XLOOKUP($B29,PROSPER_Wellner!$1:$1,PROSPER_Wellner!$31:$31,""),
IF($C29="Travis Harvey",_xlfn.XLOOKUP($B29,PROSPER_Harvey!$1:$1,PROSPER_Harvey!$31:$31,""),""))))))))="","No Comment",IF(IF($C29="Christopher Lobo",_xlfn.XLOOKUP($B29,PROSPER_Lobo!$1:$1,PROSPER_Lobo!$31:$31,""),
IF($C29="Naren Baliga",_xlfn.XLOOKUP($B29,PROSPER_Baliga!$1:$1,PROSPER_Baliga!$31:$31,""),
IF($C29="Thorsten Huhn",_xlfn.XLOOKUP($B29,PROSPER_Huhn!$1:$1,PROSPER_Huhn!$31:$31,""),
IF($C29="Nick Hull",_xlfn.XLOOKUP($B29,PROSPER_Hull!$1:$1,PROSPER_Hull!$31:$31,""),
IF($C29="Monika Kotwani",_xlfn.XLOOKUP($B29,PROSPER_Kotwani!$1:$1,PROSPER_Kotwani!$31:$31,""),
IF($C29="Jonathan Wellner",_xlfn.XLOOKUP($B29,PROSPER_Wellner!$1:$1,PROSPER_Wellner!$31:$31,""),
IF($C29="Travis Harvey",_xlfn.XLOOKUP($B29,PROSPER_Harvey!$1:$1,PROSPER_Harvey!$31:$31,""),"")))))))="","",
IF($C29="Christopher Lobo",_xlfn.XLOOKUP($B29,PROSPER_Lobo!$1:$1,PROSPER_Lobo!$31:$31,""),
IF($C29="Naren Baliga",_xlfn.XLOOKUP($B29,PROSPER_Baliga!$1:$1,PROSPER_Baliga!$31:$31,""),
IF($C29="Thorsten Huhn",_xlfn.XLOOKUP($B29,PROSPER_Huhn!$1:$1,PROSPER_Huhn!$31:$31,""),
IF($C29="Nick Hull",_xlfn.XLOOKUP($B29,PROSPER_Hull!$1:$1,PROSPER_Hull!$31:$31,""),
IF($C29="Monika Kotwani",_xlfn.XLOOKUP($B29,PROSPER_Kotwani!$1:$1,PROSPER_Kotwani!$31:$31,""),
IF($C29="Jonathan Wellner",_xlfn.XLOOKUP($B29,PROSPER_Wellner!$1:$1,PROSPER_Wellner!$31:$31,""),
IF($C29="Travis Harvey",_xlfn.XLOOKUP($B29,PROSPER_Harvey!$1:$1,PROSPER_Harvey!$31:$31,""),"")))))))))</f>
        <v>N/A</v>
      </c>
      <c r="DW29" s="150" t="str">
        <f t="shared" si="284"/>
        <v>N/A</v>
      </c>
      <c r="DX29" s="130" t="str">
        <f>_xlfn.XLOOKUP(B29,PROSPERInitial_Query!$E:$E,PROSPERInitial_Query!$AE:$AE,"",,-1)</f>
        <v>N/A</v>
      </c>
      <c r="DY29" s="121" t="str">
        <f t="shared" si="285"/>
        <v>Kathy Nassr2 - RelationshipAccount / Stakeholder 5Name</v>
      </c>
      <c r="DZ29" s="121" t="str">
        <f>_xlfn.XLOOKUP(DY29,PROSPERDelta_Query!BK:BK,PROSPERDelta_Query!AG:AG,"",,-1)</f>
        <v/>
      </c>
      <c r="EA29" s="126" t="str">
        <f>_xlfn.XLOOKUP(B29,PROSPERInitial_Query!$E:$E,PROSPERInitial_Query!$U:$U,"",,-1)</f>
        <v>N/A</v>
      </c>
      <c r="EB29" s="121" t="str">
        <f t="shared" si="286"/>
        <v>Kathy Nassr2 - RelationshipAccount / Stakeholder 5Self Score</v>
      </c>
      <c r="EC29" s="126" t="str">
        <f>_xlfn.XLOOKUP(EB29,PROSPERDelta_Query!BK:BK,PROSPERDelta_Query!AQ:AQ,"",,-1)</f>
        <v/>
      </c>
      <c r="ED29" s="131" t="str">
        <f t="shared" si="175"/>
        <v>N/A</v>
      </c>
      <c r="EE29" s="131" t="str">
        <f t="shared" si="287"/>
        <v>N/A</v>
      </c>
      <c r="EF29" s="132" t="str">
        <f t="shared" si="288"/>
        <v>N/A</v>
      </c>
      <c r="EG29" s="132" t="str">
        <f>IF(IF(IF($C29="Christopher Lobo",_xlfn.XLOOKUP($B29,PROSPER_Lobo!$1:$1,PROSPER_Lobo!$33:$33,""),
IF($C29="Naren Baliga",_xlfn.XLOOKUP($B29,PROSPER_Baliga!$1:$1,PROSPER_Baliga!$33:$33,""),
IF($C29="Thorsten Huhn",_xlfn.XLOOKUP($B29,PROSPER_Huhn!$1:$1,PROSPER_Huhn!$33:$33,""),
IF($C29="Nick Hull",_xlfn.XLOOKUP($B29,PROSPER_Hull!$1:$1,PROSPER_Hull!$33:$33,""),
IF($C29="Monika Kotwani",_xlfn.XLOOKUP($B29,PROSPER_Kotwani!$1:$1,PROSPER_Kotwani!$33:$33,""),
IF($C29="Jonathan Wellner",_xlfn.XLOOKUP($B29,PROSPER_Wellner!$1:$1,PROSPER_Wellner!$33:$33,""),
IF($C29="Travis Harvey",_xlfn.XLOOKUP($B29,PROSPER_Harvey!$1:$1,PROSPER_Harvey!$33:$33,""),"")))))))="","",
IF($C29="Christopher Lobo",_xlfn.XLOOKUP($B29,PROSPER_Lobo!$1:$1,PROSPER_Lobo!$33:$33,""),
IF($C29="Naren Baliga",_xlfn.XLOOKUP($B29,PROSPER_Baliga!$1:$1,PROSPER_Baliga!$33:$33,""),
IF($C29="Thorsten Huhn",_xlfn.XLOOKUP($B29,PROSPER_Huhn!$1:$1,PROSPER_Huhn!$33:$33,""),
IF($C29="Nick Hull",_xlfn.XLOOKUP($B29,PROSPER_Hull!$1:$1,PROSPER_Hull!$33:$33,""),
IF($C29="Monika Kotwani",_xlfn.XLOOKUP($B29,PROSPER_Kotwani!$1:$1,PROSPER_Kotwani!$33:$33,""),
IF($C29="Jonathan Wellner",_xlfn.XLOOKUP($B29,PROSPER_Wellner!$1:$1,PROSPER_Wellner!$33:$33,""),
IF($C29="Travis Harvey",_xlfn.XLOOKUP($B29,PROSPER_Harvey!$1:$1,PROSPER_Harvey!$33:$33,""),""))))))))="","No Score",IF(IF($C29="Christopher Lobo",_xlfn.XLOOKUP($B29,PROSPER_Lobo!$1:$1,PROSPER_Lobo!$33:$33,""),
IF($C29="Naren Baliga",_xlfn.XLOOKUP($B29,PROSPER_Baliga!$1:$1,PROSPER_Baliga!$33:$33,""),
IF($C29="Thorsten Huhn",_xlfn.XLOOKUP($B29,PROSPER_Huhn!$1:$1,PROSPER_Huhn!$33:$33,""),
IF($C29="Nick Hull",_xlfn.XLOOKUP($B29,PROSPER_Hull!$1:$1,PROSPER_Hull!$33:$33,""),
IF($C29="Monika Kotwani",_xlfn.XLOOKUP($B29,PROSPER_Kotwani!$1:$1,PROSPER_Kotwani!$33:$33,""),
IF($C29="Jonathan Wellner",_xlfn.XLOOKUP($B29,PROSPER_Wellner!$1:$1,PROSPER_Wellner!$33:$33,""),
IF($C29="Travis Harvey",_xlfn.XLOOKUP($B29,PROSPER_Harvey!$1:$1,PROSPER_Harvey!$33:$33,""),"")))))))="","",
IF($C29="Christopher Lobo",_xlfn.XLOOKUP($B29,PROSPER_Lobo!$1:$1,PROSPER_Lobo!$33:$33,""),
IF($C29="Naren Baliga",_xlfn.XLOOKUP($B29,PROSPER_Baliga!$1:$1,PROSPER_Baliga!$33:$33,""),
IF($C29="Thorsten Huhn",_xlfn.XLOOKUP($B29,PROSPER_Huhn!$1:$1,PROSPER_Huhn!$33:$33,""),
IF($C29="Nick Hull",_xlfn.XLOOKUP($B29,PROSPER_Hull!$1:$1,PROSPER_Hull!$33:$33,""),
IF($C29="Monika Kotwani",_xlfn.XLOOKUP($B29,PROSPER_Kotwani!$1:$1,PROSPER_Kotwani!$33:$33,""),
IF($C29="Jonathan Wellner",_xlfn.XLOOKUP($B29,PROSPER_Wellner!$1:$1,PROSPER_Wellner!$33:$33,""),
IF($C29="Travis Harvey",_xlfn.XLOOKUP($B29,PROSPER_Harvey!$1:$1,PROSPER_Harvey!$33:$33,""),"")))))))))</f>
        <v>N/A</v>
      </c>
      <c r="EH29" s="131" t="str">
        <f>IF(IF(IF($C29="Christopher Lobo",_xlfn.XLOOKUP($B29,PROSPER_Lobo!$1:$1,PROSPER_Lobo!$34:$34,""),
IF($C29="Naren Baliga",_xlfn.XLOOKUP($B29,PROSPER_Baliga!$1:$1,PROSPER_Baliga!$34:$34,""),
IF($C29="Thorsten Huhn",_xlfn.XLOOKUP($B29,PROSPER_Huhn!$1:$1,PROSPER_Huhn!$34:$34,""),
IF($C29="Nick Hull",_xlfn.XLOOKUP($B29,PROSPER_Hull!$1:$1,PROSPER_Hull!$34:$34,""),
IF($C29="Monika Kotwani",_xlfn.XLOOKUP($B29,PROSPER_Kotwani!$1:$1,PROSPER_Kotwani!$34:$34,""),
IF($C29="Jonathan Wellner",_xlfn.XLOOKUP($B29,PROSPER_Wellner!$1:$1,PROSPER_Wellner!$34:$34,""),
IF($C29="Travis Harvey",_xlfn.XLOOKUP($B29,PROSPER_Harvey!$1:$1,PROSPER_Harvey!$34:$34,""),"")))))))="","",
IF($C29="Christopher Lobo",_xlfn.XLOOKUP($B29,PROSPER_Lobo!$1:$1,PROSPER_Lobo!$34:$34,""),
IF($C29="Naren Baliga",_xlfn.XLOOKUP($B29,PROSPER_Baliga!$1:$1,PROSPER_Baliga!$34:$34,""),
IF($C29="Thorsten Huhn",_xlfn.XLOOKUP($B29,PROSPER_Huhn!$1:$1,PROSPER_Huhn!$34:$34,""),
IF($C29="Nick Hull",_xlfn.XLOOKUP($B29,PROSPER_Hull!$1:$1,PROSPER_Hull!$34:$34,""),
IF($C29="Monika Kotwani",_xlfn.XLOOKUP($B29,PROSPER_Kotwani!$1:$1,PROSPER_Kotwani!$34:$34,""),
IF($C29="Jonathan Wellner",_xlfn.XLOOKUP($B29,PROSPER_Wellner!$1:$1,PROSPER_Wellner!$34:$34,""),
IF($C29="Travis Harvey",_xlfn.XLOOKUP($B29,PROSPER_Harvey!$1:$1,PROSPER_Harvey!$34:$34,""),""))))))))="","No Comment",IF(IF($C29="Christopher Lobo",_xlfn.XLOOKUP($B29,PROSPER_Lobo!$1:$1,PROSPER_Lobo!$34:$34,""),
IF($C29="Naren Baliga",_xlfn.XLOOKUP($B29,PROSPER_Baliga!$1:$1,PROSPER_Baliga!$34:$34,""),
IF($C29="Thorsten Huhn",_xlfn.XLOOKUP($B29,PROSPER_Huhn!$1:$1,PROSPER_Huhn!$34:$34,""),
IF($C29="Nick Hull",_xlfn.XLOOKUP($B29,PROSPER_Hull!$1:$1,PROSPER_Hull!$34:$34,""),
IF($C29="Monika Kotwani",_xlfn.XLOOKUP($B29,PROSPER_Kotwani!$1:$1,PROSPER_Kotwani!$34:$34,""),
IF($C29="Jonathan Wellner",_xlfn.XLOOKUP($B29,PROSPER_Wellner!$1:$1,PROSPER_Wellner!$34:$34,""),
IF($C29="Travis Harvey",_xlfn.XLOOKUP($B29,PROSPER_Harvey!$1:$1,PROSPER_Harvey!$34:$34,""),"")))))))="","",
IF($C29="Christopher Lobo",_xlfn.XLOOKUP($B29,PROSPER_Lobo!$1:$1,PROSPER_Lobo!$34:$34,""),
IF($C29="Naren Baliga",_xlfn.XLOOKUP($B29,PROSPER_Baliga!$1:$1,PROSPER_Baliga!$34:$34,""),
IF($C29="Thorsten Huhn",_xlfn.XLOOKUP($B29,PROSPER_Huhn!$1:$1,PROSPER_Huhn!$34:$34,""),
IF($C29="Nick Hull",_xlfn.XLOOKUP($B29,PROSPER_Hull!$1:$1,PROSPER_Hull!$34:$34,""),
IF($C29="Monika Kotwani",_xlfn.XLOOKUP($B29,PROSPER_Kotwani!$1:$1,PROSPER_Kotwani!$34:$34,""),
IF($C29="Jonathan Wellner",_xlfn.XLOOKUP($B29,PROSPER_Wellner!$1:$1,PROSPER_Wellner!$34:$34,""),
IF($C29="Travis Harvey",_xlfn.XLOOKUP($B29,PROSPER_Harvey!$1:$1,PROSPER_Harvey!$34:$34,""),"")))))))))</f>
        <v>N/A</v>
      </c>
      <c r="EI29" s="150" t="str">
        <f t="shared" si="289"/>
        <v>N/A</v>
      </c>
      <c r="EJ29" s="130" t="str">
        <f>_xlfn.XLOOKUP(B29,PROSPERInitial_Query!$E:$E,PROSPERInitial_Query!$AF:$AF,"",,-1)</f>
        <v>N/A</v>
      </c>
      <c r="EK29" s="121" t="str">
        <f t="shared" si="290"/>
        <v>Kathy Nassr2 - RelationshipAccount / Stakeholder 6Name</v>
      </c>
      <c r="EL29" s="121" t="str">
        <f>_xlfn.XLOOKUP(EK29,PROSPERDelta_Query!BK:BK,PROSPERDelta_Query!AH:AH,"",,-1)</f>
        <v/>
      </c>
      <c r="EM29" s="126" t="str">
        <f>_xlfn.XLOOKUP(B29,PROSPERInitial_Query!$E:$E,PROSPERInitial_Query!$V:$V,"",,-1)</f>
        <v>N/A</v>
      </c>
      <c r="EN29" s="121" t="str">
        <f t="shared" si="291"/>
        <v>Kathy Nassr2 - RelationshipAccount / Stakeholder 6Self Score</v>
      </c>
      <c r="EO29" s="126" t="str">
        <f>_xlfn.XLOOKUP(EN29,PROSPERDelta_Query!BK:BK,PROSPERDelta_Query!AR:AR,"",,-1)</f>
        <v/>
      </c>
      <c r="EP29" s="131" t="str">
        <f t="shared" si="179"/>
        <v>N/A</v>
      </c>
      <c r="EQ29" s="131" t="str">
        <f t="shared" si="292"/>
        <v>N/A</v>
      </c>
      <c r="ER29" s="132" t="str">
        <f t="shared" si="293"/>
        <v>N/A</v>
      </c>
      <c r="ES29" s="132" t="str">
        <f>IF(IF(IF($C29="Christopher Lobo",_xlfn.XLOOKUP($B29,PROSPER_Lobo!$1:$1,PROSPER_Lobo!$36:$36,""),
IF($C29="Naren Baliga",_xlfn.XLOOKUP($B29,PROSPER_Baliga!$1:$1,PROSPER_Baliga!$36:$36,""),
IF($C29="Thorsten Huhn",_xlfn.XLOOKUP($B29,PROSPER_Huhn!$1:$1,PROSPER_Huhn!$36:$36,""),
IF($C29="Nick Hull",_xlfn.XLOOKUP($B29,PROSPER_Hull!$1:$1,PROSPER_Hull!$36:$36,""),
IF($C29="Monika Kotwani",_xlfn.XLOOKUP($B29,PROSPER_Kotwani!$1:$1,PROSPER_Kotwani!$36:$36,""),
IF($C29="Jonathan Wellner",_xlfn.XLOOKUP($B29,PROSPER_Wellner!$1:$1,PROSPER_Wellner!$36:$36,""),
IF($C29="Travis Harvey",_xlfn.XLOOKUP($B29,PROSPER_Harvey!$1:$1,PROSPER_Harvey!$36:$36,""),"")))))))="","",
IF($C29="Christopher Lobo",_xlfn.XLOOKUP($B29,PROSPER_Lobo!$1:$1,PROSPER_Lobo!$36:$36,""),
IF($C29="Naren Baliga",_xlfn.XLOOKUP($B29,PROSPER_Baliga!$1:$1,PROSPER_Baliga!$36:$36,""),
IF($C29="Thorsten Huhn",_xlfn.XLOOKUP($B29,PROSPER_Huhn!$1:$1,PROSPER_Huhn!$36:$36,""),
IF($C29="Nick Hull",_xlfn.XLOOKUP($B29,PROSPER_Hull!$1:$1,PROSPER_Hull!$36:$36,""),
IF($C29="Monika Kotwani",_xlfn.XLOOKUP($B29,PROSPER_Kotwani!$1:$1,PROSPER_Kotwani!$36:$36,""),
IF($C29="Jonathan Wellner",_xlfn.XLOOKUP($B29,PROSPER_Wellner!$1:$1,PROSPER_Wellner!$36:$36,""),
IF($C29="Travis Harvey",_xlfn.XLOOKUP($B29,PROSPER_Harvey!$1:$1,PROSPER_Harvey!$36:$36,""),""))))))))="","No Score",IF(IF($C29="Christopher Lobo",_xlfn.XLOOKUP($B29,PROSPER_Lobo!$1:$1,PROSPER_Lobo!$36:$36,""),
IF($C29="Naren Baliga",_xlfn.XLOOKUP($B29,PROSPER_Baliga!$1:$1,PROSPER_Baliga!$36:$36,""),
IF($C29="Thorsten Huhn",_xlfn.XLOOKUP($B29,PROSPER_Huhn!$1:$1,PROSPER_Huhn!$36:$36,""),
IF($C29="Nick Hull",_xlfn.XLOOKUP($B29,PROSPER_Hull!$1:$1,PROSPER_Hull!$36:$36,""),
IF($C29="Monika Kotwani",_xlfn.XLOOKUP($B29,PROSPER_Kotwani!$1:$1,PROSPER_Kotwani!$36:$36,""),
IF($C29="Jonathan Wellner",_xlfn.XLOOKUP($B29,PROSPER_Wellner!$1:$1,PROSPER_Wellner!$36:$36,""),
IF($C29="Travis Harvey",_xlfn.XLOOKUP($B29,PROSPER_Harvey!$1:$1,PROSPER_Harvey!$36:$36,""),"")))))))="","",
IF($C29="Christopher Lobo",_xlfn.XLOOKUP($B29,PROSPER_Lobo!$1:$1,PROSPER_Lobo!$36:$36,""),
IF($C29="Naren Baliga",_xlfn.XLOOKUP($B29,PROSPER_Baliga!$1:$1,PROSPER_Baliga!$36:$36,""),
IF($C29="Thorsten Huhn",_xlfn.XLOOKUP($B29,PROSPER_Huhn!$1:$1,PROSPER_Huhn!$36:$36,""),
IF($C29="Nick Hull",_xlfn.XLOOKUP($B29,PROSPER_Hull!$1:$1,PROSPER_Hull!$36:$36,""),
IF($C29="Monika Kotwani",_xlfn.XLOOKUP($B29,PROSPER_Kotwani!$1:$1,PROSPER_Kotwani!$36:$36,""),
IF($C29="Jonathan Wellner",_xlfn.XLOOKUP($B29,PROSPER_Wellner!$1:$1,PROSPER_Wellner!$36:$36,""),
IF($C29="Travis Harvey",_xlfn.XLOOKUP($B29,PROSPER_Harvey!$1:$1,PROSPER_Harvey!$36:$36,""),"")))))))))</f>
        <v>N/A</v>
      </c>
      <c r="ET29" s="131" t="str">
        <f>IF(IF(IF($C29="Christopher Lobo",_xlfn.XLOOKUP($B29,PROSPER_Lobo!$1:$1,PROSPER_Lobo!$37:$37,""),
IF($C29="Naren Baliga",_xlfn.XLOOKUP($B29,PROSPER_Baliga!$1:$1,PROSPER_Baliga!$37:$37,""),
IF($C29="Thorsten Huhn",_xlfn.XLOOKUP($B29,PROSPER_Huhn!$1:$1,PROSPER_Huhn!$37:$37,""),
IF($C29="Nick Hull",_xlfn.XLOOKUP($B29,PROSPER_Hull!$1:$1,PROSPER_Hull!$37:$37,""),
IF($C29="Monika Kotwani",_xlfn.XLOOKUP($B29,PROSPER_Kotwani!$1:$1,PROSPER_Kotwani!$37:$37,""),
IF($C29="Jonathan Wellner",_xlfn.XLOOKUP($B29,PROSPER_Wellner!$1:$1,PROSPER_Wellner!$37:$37,""),
IF($C29="Travis Harvey",_xlfn.XLOOKUP($B29,PROSPER_Harvey!$1:$1,PROSPER_Harvey!$37:$37,""),"")))))))="","",
IF($C29="Christopher Lobo",_xlfn.XLOOKUP($B29,PROSPER_Lobo!$1:$1,PROSPER_Lobo!$37:$37,""),
IF($C29="Naren Baliga",_xlfn.XLOOKUP($B29,PROSPER_Baliga!$1:$1,PROSPER_Baliga!$37:$37,""),
IF($C29="Thorsten Huhn",_xlfn.XLOOKUP($B29,PROSPER_Huhn!$1:$1,PROSPER_Huhn!$37:$37,""),
IF($C29="Nick Hull",_xlfn.XLOOKUP($B29,PROSPER_Hull!$1:$1,PROSPER_Hull!$37:$37,""),
IF($C29="Monika Kotwani",_xlfn.XLOOKUP($B29,PROSPER_Kotwani!$1:$1,PROSPER_Kotwani!$37:$37,""),
IF($C29="Jonathan Wellner",_xlfn.XLOOKUP($B29,PROSPER_Wellner!$1:$1,PROSPER_Wellner!$37:$37,""),
IF($C29="Travis Harvey",_xlfn.XLOOKUP($B29,PROSPER_Harvey!$1:$1,PROSPER_Harvey!$37:$37,""),""))))))))="","No Comment",IF(IF($C29="Christopher Lobo",_xlfn.XLOOKUP($B29,PROSPER_Lobo!$1:$1,PROSPER_Lobo!$37:$37,""),
IF($C29="Naren Baliga",_xlfn.XLOOKUP($B29,PROSPER_Baliga!$1:$1,PROSPER_Baliga!$37:$37,""),
IF($C29="Thorsten Huhn",_xlfn.XLOOKUP($B29,PROSPER_Huhn!$1:$1,PROSPER_Huhn!$37:$37,""),
IF($C29="Nick Hull",_xlfn.XLOOKUP($B29,PROSPER_Hull!$1:$1,PROSPER_Hull!$37:$37,""),
IF($C29="Monika Kotwani",_xlfn.XLOOKUP($B29,PROSPER_Kotwani!$1:$1,PROSPER_Kotwani!$37:$37,""),
IF($C29="Jonathan Wellner",_xlfn.XLOOKUP($B29,PROSPER_Wellner!$1:$1,PROSPER_Wellner!$37:$37,""),
IF($C29="Travis Harvey",_xlfn.XLOOKUP($B29,PROSPER_Harvey!$1:$1,PROSPER_Harvey!$37:$37,""),"")))))))="","",
IF($C29="Christopher Lobo",_xlfn.XLOOKUP($B29,PROSPER_Lobo!$1:$1,PROSPER_Lobo!$37:$37,""),
IF($C29="Naren Baliga",_xlfn.XLOOKUP($B29,PROSPER_Baliga!$1:$1,PROSPER_Baliga!$37:$37,""),
IF($C29="Thorsten Huhn",_xlfn.XLOOKUP($B29,PROSPER_Huhn!$1:$1,PROSPER_Huhn!$37:$37,""),
IF($C29="Nick Hull",_xlfn.XLOOKUP($B29,PROSPER_Hull!$1:$1,PROSPER_Hull!$37:$37,""),
IF($C29="Monika Kotwani",_xlfn.XLOOKUP($B29,PROSPER_Kotwani!$1:$1,PROSPER_Kotwani!$37:$37,""),
IF($C29="Jonathan Wellner",_xlfn.XLOOKUP($B29,PROSPER_Wellner!$1:$1,PROSPER_Wellner!$37:$37,""),
IF($C29="Travis Harvey",_xlfn.XLOOKUP($B29,PROSPER_Harvey!$1:$1,PROSPER_Harvey!$37:$37,""),"")))))))))</f>
        <v>N/A</v>
      </c>
      <c r="EU29" s="150" t="str">
        <f t="shared" si="294"/>
        <v>N/A</v>
      </c>
      <c r="EV29" s="130" t="str">
        <f>_xlfn.XLOOKUP(B29,PROSPERInitial_Query!$E:$E,PROSPERInitial_Query!$AG:$AG,"",,-1)</f>
        <v>N/A</v>
      </c>
      <c r="EW29" s="121" t="str">
        <f t="shared" si="295"/>
        <v>Kathy Nassr2 - RelationshipAccount / Stakeholder 7Name</v>
      </c>
      <c r="EX29" s="121" t="str">
        <f>_xlfn.XLOOKUP(EW29,PROSPERDelta_Query!BK:BK,PROSPERDelta_Query!AI:AI,"",,-1)</f>
        <v/>
      </c>
      <c r="EY29" s="126" t="str">
        <f>_xlfn.XLOOKUP(B29,PROSPERInitial_Query!$E:$E,PROSPERInitial_Query!$W:$W,"",,-1)</f>
        <v>N/A</v>
      </c>
      <c r="EZ29" s="121" t="str">
        <f t="shared" si="296"/>
        <v>Kathy Nassr2 - RelationshipAccount / Stakeholder 7Self Score</v>
      </c>
      <c r="FA29" s="126" t="str">
        <f>_xlfn.XLOOKUP(EZ29,PROSPERDelta_Query!BK:BK,PROSPERDelta_Query!AS:AS,"",,-1)</f>
        <v/>
      </c>
      <c r="FB29" s="131" t="str">
        <f t="shared" si="183"/>
        <v>N/A</v>
      </c>
      <c r="FC29" s="131" t="str">
        <f t="shared" si="297"/>
        <v>N/A</v>
      </c>
      <c r="FD29" s="132" t="str">
        <f t="shared" si="298"/>
        <v>N/A</v>
      </c>
      <c r="FE29" s="132" t="str">
        <f>IF(IF(IF($C29="Christopher Lobo",_xlfn.XLOOKUP($B29,PROSPER_Lobo!$1:$1,PROSPER_Lobo!$39:$39,""),
IF($C29="Naren Baliga",_xlfn.XLOOKUP($B29,PROSPER_Baliga!$1:$1,PROSPER_Baliga!$39:$39,""),
IF($C29="Thorsten Huhn",_xlfn.XLOOKUP($B29,PROSPER_Huhn!$1:$1,PROSPER_Huhn!$39:$39,""),
IF($C29="Nick Hull",_xlfn.XLOOKUP($B29,PROSPER_Hull!$1:$1,PROSPER_Hull!$39:$39,""),
IF($C29="Monika Kotwani",_xlfn.XLOOKUP($B29,PROSPER_Kotwani!$1:$1,PROSPER_Kotwani!$39:$39,""),
IF($C29="Jonathan Wellner",_xlfn.XLOOKUP($B29,PROSPER_Wellner!$1:$1,PROSPER_Wellner!$39:$39,""),
IF($C29="Travis Harvey",_xlfn.XLOOKUP($B29,PROSPER_Harvey!$1:$1,PROSPER_Harvey!$39:$39,""),"")))))))="","",
IF($C29="Christopher Lobo",_xlfn.XLOOKUP($B29,PROSPER_Lobo!$1:$1,PROSPER_Lobo!$39:$39,""),
IF($C29="Naren Baliga",_xlfn.XLOOKUP($B29,PROSPER_Baliga!$1:$1,PROSPER_Baliga!$39:$39,""),
IF($C29="Thorsten Huhn",_xlfn.XLOOKUP($B29,PROSPER_Huhn!$1:$1,PROSPER_Huhn!$39:$39,""),
IF($C29="Nick Hull",_xlfn.XLOOKUP($B29,PROSPER_Hull!$1:$1,PROSPER_Hull!$39:$39,""),
IF($C29="Monika Kotwani",_xlfn.XLOOKUP($B29,PROSPER_Kotwani!$1:$1,PROSPER_Kotwani!$39:$39,""),
IF($C29="Jonathan Wellner",_xlfn.XLOOKUP($B29,PROSPER_Wellner!$1:$1,PROSPER_Wellner!$39:$39,""),
IF($C29="Travis Harvey",_xlfn.XLOOKUP($B29,PROSPER_Harvey!$1:$1,PROSPER_Harvey!$39:$39,""),""))))))))="","No Score",IF(IF($C29="Christopher Lobo",_xlfn.XLOOKUP($B29,PROSPER_Lobo!$1:$1,PROSPER_Lobo!$39:$39,""),
IF($C29="Naren Baliga",_xlfn.XLOOKUP($B29,PROSPER_Baliga!$1:$1,PROSPER_Baliga!$39:$39,""),
IF($C29="Thorsten Huhn",_xlfn.XLOOKUP($B29,PROSPER_Huhn!$1:$1,PROSPER_Huhn!$39:$39,""),
IF($C29="Nick Hull",_xlfn.XLOOKUP($B29,PROSPER_Hull!$1:$1,PROSPER_Hull!$39:$39,""),
IF($C29="Monika Kotwani",_xlfn.XLOOKUP($B29,PROSPER_Kotwani!$1:$1,PROSPER_Kotwani!$39:$39,""),
IF($C29="Jonathan Wellner",_xlfn.XLOOKUP($B29,PROSPER_Wellner!$1:$1,PROSPER_Wellner!$39:$39,""),
IF($C29="Travis Harvey",_xlfn.XLOOKUP($B29,PROSPER_Harvey!$1:$1,PROSPER_Harvey!$39:$39,""),"")))))))="","",
IF($C29="Christopher Lobo",_xlfn.XLOOKUP($B29,PROSPER_Lobo!$1:$1,PROSPER_Lobo!$39:$39,""),
IF($C29="Naren Baliga",_xlfn.XLOOKUP($B29,PROSPER_Baliga!$1:$1,PROSPER_Baliga!$39:$39,""),
IF($C29="Thorsten Huhn",_xlfn.XLOOKUP($B29,PROSPER_Huhn!$1:$1,PROSPER_Huhn!$39:$39,""),
IF($C29="Nick Hull",_xlfn.XLOOKUP($B29,PROSPER_Hull!$1:$1,PROSPER_Hull!$39:$39,""),
IF($C29="Monika Kotwani",_xlfn.XLOOKUP($B29,PROSPER_Kotwani!$1:$1,PROSPER_Kotwani!$39:$39,""),
IF($C29="Jonathan Wellner",_xlfn.XLOOKUP($B29,PROSPER_Wellner!$1:$1,PROSPER_Wellner!$39:$39,""),
IF($C29="Travis Harvey",_xlfn.XLOOKUP($B29,PROSPER_Harvey!$1:$1,PROSPER_Harvey!$39:$39,""),"")))))))))</f>
        <v>N/A</v>
      </c>
      <c r="FF29" s="131" t="str">
        <f>IF(IF(IF($C29="Christopher Lobo",_xlfn.XLOOKUP($B29,PROSPER_Lobo!$1:$1,PROSPER_Lobo!$40:$40,""),
IF($C29="Naren Baliga",_xlfn.XLOOKUP($B29,PROSPER_Baliga!$1:$1,PROSPER_Baliga!$40:$40,""),
IF($C29="Thorsten Huhn",_xlfn.XLOOKUP($B29,PROSPER_Huhn!$1:$1,PROSPER_Huhn!$40:$40,""),
IF($C29="Nick Hull",_xlfn.XLOOKUP($B29,PROSPER_Hull!$1:$1,PROSPER_Hull!$40:$40,""),
IF($C29="Monika Kotwani",_xlfn.XLOOKUP($B29,PROSPER_Kotwani!$1:$1,PROSPER_Kotwani!$40:$40,""),
IF($C29="Jonathan Wellner",_xlfn.XLOOKUP($B29,PROSPER_Wellner!$1:$1,PROSPER_Wellner!$40:$40,""),
IF($C29="Travis Harvey",_xlfn.XLOOKUP($B29,PROSPER_Harvey!$1:$1,PROSPER_Harvey!$40:$40,""),"")))))))="","",
IF($C29="Christopher Lobo",_xlfn.XLOOKUP($B29,PROSPER_Lobo!$1:$1,PROSPER_Lobo!$40:$40,""),
IF($C29="Naren Baliga",_xlfn.XLOOKUP($B29,PROSPER_Baliga!$1:$1,PROSPER_Baliga!$40:$40,""),
IF($C29="Thorsten Huhn",_xlfn.XLOOKUP($B29,PROSPER_Huhn!$1:$1,PROSPER_Huhn!$40:$40,""),
IF($C29="Nick Hull",_xlfn.XLOOKUP($B29,PROSPER_Hull!$1:$1,PROSPER_Hull!$40:$40,""),
IF($C29="Monika Kotwani",_xlfn.XLOOKUP($B29,PROSPER_Kotwani!$1:$1,PROSPER_Kotwani!$40:$40,""),
IF($C29="Jonathan Wellner",_xlfn.XLOOKUP($B29,PROSPER_Wellner!$1:$1,PROSPER_Wellner!$40:$40,""),
IF($C29="Travis Harvey",_xlfn.XLOOKUP($B29,PROSPER_Harvey!$1:$1,PROSPER_Harvey!$40:$40,""),""))))))))="","No Comment",IF(IF($C29="Christopher Lobo",_xlfn.XLOOKUP($B29,PROSPER_Lobo!$1:$1,PROSPER_Lobo!$40:$40,""),
IF($C29="Naren Baliga",_xlfn.XLOOKUP($B29,PROSPER_Baliga!$1:$1,PROSPER_Baliga!$40:$40,""),
IF($C29="Thorsten Huhn",_xlfn.XLOOKUP($B29,PROSPER_Huhn!$1:$1,PROSPER_Huhn!$40:$40,""),
IF($C29="Nick Hull",_xlfn.XLOOKUP($B29,PROSPER_Hull!$1:$1,PROSPER_Hull!$40:$40,""),
IF($C29="Monika Kotwani",_xlfn.XLOOKUP($B29,PROSPER_Kotwani!$1:$1,PROSPER_Kotwani!$40:$40,""),
IF($C29="Jonathan Wellner",_xlfn.XLOOKUP($B29,PROSPER_Wellner!$1:$1,PROSPER_Wellner!$40:$40,""),
IF($C29="Travis Harvey",_xlfn.XLOOKUP($B29,PROSPER_Harvey!$1:$1,PROSPER_Harvey!$40:$40,""),"")))))))="","",
IF($C29="Christopher Lobo",_xlfn.XLOOKUP($B29,PROSPER_Lobo!$1:$1,PROSPER_Lobo!$40:$40,""),
IF($C29="Naren Baliga",_xlfn.XLOOKUP($B29,PROSPER_Baliga!$1:$1,PROSPER_Baliga!$40:$40,""),
IF($C29="Thorsten Huhn",_xlfn.XLOOKUP($B29,PROSPER_Huhn!$1:$1,PROSPER_Huhn!$40:$40,""),
IF($C29="Nick Hull",_xlfn.XLOOKUP($B29,PROSPER_Hull!$1:$1,PROSPER_Hull!$40:$40,""),
IF($C29="Monika Kotwani",_xlfn.XLOOKUP($B29,PROSPER_Kotwani!$1:$1,PROSPER_Kotwani!$40:$40,""),
IF($C29="Jonathan Wellner",_xlfn.XLOOKUP($B29,PROSPER_Wellner!$1:$1,PROSPER_Wellner!$40:$40,""),
IF($C29="Travis Harvey",_xlfn.XLOOKUP($B29,PROSPER_Harvey!$1:$1,PROSPER_Harvey!$40:$40,""),"")))))))))</f>
        <v>N/A</v>
      </c>
      <c r="FG29" s="150" t="str">
        <f t="shared" si="299"/>
        <v>N/A</v>
      </c>
      <c r="FH29" s="130" t="str">
        <f>_xlfn.XLOOKUP(B29,PROSPERInitial_Query!$E:$E,PROSPERInitial_Query!$AH:$AH,"",,-1)</f>
        <v>N/A</v>
      </c>
      <c r="FI29" s="121" t="str">
        <f t="shared" si="300"/>
        <v>Kathy Nassr2 - RelationshipAccount / Stakeholder 8Name</v>
      </c>
      <c r="FJ29" s="121" t="str">
        <f>_xlfn.XLOOKUP(FI29,PROSPERDelta_Query!BK:BK,PROSPERDelta_Query!AJ:AJ,"",,-1)</f>
        <v/>
      </c>
      <c r="FK29" s="126" t="str">
        <f>_xlfn.XLOOKUP(B29,PROSPERInitial_Query!$E:$E,PROSPERInitial_Query!$X:$X,"",,-1)</f>
        <v>N/A</v>
      </c>
      <c r="FL29" s="121" t="str">
        <f t="shared" si="301"/>
        <v>Kathy Nassr2 - RelationshipAccount / Stakeholder 8Self Score</v>
      </c>
      <c r="FM29" s="126" t="str">
        <f>_xlfn.XLOOKUP(FL29,PROSPERDelta_Query!BK:BK,PROSPERDelta_Query!AT:AT,"",,-1)</f>
        <v/>
      </c>
      <c r="FN29" s="131" t="str">
        <f t="shared" si="187"/>
        <v>N/A</v>
      </c>
      <c r="FO29" s="131" t="str">
        <f t="shared" si="302"/>
        <v>N/A</v>
      </c>
      <c r="FP29" s="132" t="str">
        <f t="shared" si="303"/>
        <v>N/A</v>
      </c>
      <c r="FQ29" s="132" t="str">
        <f>IF(IF(IF($C29="Christopher Lobo",_xlfn.XLOOKUP($B29,PROSPER_Lobo!$1:$1,PROSPER_Lobo!$42:$42,""),
IF($C29="Naren Baliga",_xlfn.XLOOKUP($B29,PROSPER_Baliga!$1:$1,PROSPER_Baliga!$42:$42,""),
IF($C29="Thorsten Huhn",_xlfn.XLOOKUP($B29,PROSPER_Huhn!$1:$1,PROSPER_Huhn!$42:$42,""),
IF($C29="Nick Hull",_xlfn.XLOOKUP($B29,PROSPER_Hull!$1:$1,PROSPER_Hull!$42:$42,""),
IF($C29="Monika Kotwani",_xlfn.XLOOKUP($B29,PROSPER_Kotwani!$1:$1,PROSPER_Kotwani!$42:$42,""),
IF($C29="Jonathan Wellner",_xlfn.XLOOKUP($B29,PROSPER_Wellner!$1:$1,PROSPER_Wellner!$42:$42,""),
IF($C29="Travis Harvey",_xlfn.XLOOKUP($B29,PROSPER_Harvey!$1:$1,PROSPER_Harvey!$42:$42,""),"")))))))="","",
IF($C29="Christopher Lobo",_xlfn.XLOOKUP($B29,PROSPER_Lobo!$1:$1,PROSPER_Lobo!$42:$42,""),
IF($C29="Naren Baliga",_xlfn.XLOOKUP($B29,PROSPER_Baliga!$1:$1,PROSPER_Baliga!$42:$42,""),
IF($C29="Thorsten Huhn",_xlfn.XLOOKUP($B29,PROSPER_Huhn!$1:$1,PROSPER_Huhn!$42:$42,""),
IF($C29="Nick Hull",_xlfn.XLOOKUP($B29,PROSPER_Hull!$1:$1,PROSPER_Hull!$42:$42,""),
IF($C29="Monika Kotwani",_xlfn.XLOOKUP($B29,PROSPER_Kotwani!$1:$1,PROSPER_Kotwani!$42:$42,""),
IF($C29="Jonathan Wellner",_xlfn.XLOOKUP($B29,PROSPER_Wellner!$1:$1,PROSPER_Wellner!$42:$42,""),
IF($C29="Travis Harvey",_xlfn.XLOOKUP($B29,PROSPER_Harvey!$1:$1,PROSPER_Harvey!$42:$42,""),""))))))))="","No Score",IF(IF($C29="Christopher Lobo",_xlfn.XLOOKUP($B29,PROSPER_Lobo!$1:$1,PROSPER_Lobo!$42:$42,""),
IF($C29="Naren Baliga",_xlfn.XLOOKUP($B29,PROSPER_Baliga!$1:$1,PROSPER_Baliga!$42:$42,""),
IF($C29="Thorsten Huhn",_xlfn.XLOOKUP($B29,PROSPER_Huhn!$1:$1,PROSPER_Huhn!$42:$42,""),
IF($C29="Nick Hull",_xlfn.XLOOKUP($B29,PROSPER_Hull!$1:$1,PROSPER_Hull!$42:$42,""),
IF($C29="Monika Kotwani",_xlfn.XLOOKUP($B29,PROSPER_Kotwani!$1:$1,PROSPER_Kotwani!$42:$42,""),
IF($C29="Jonathan Wellner",_xlfn.XLOOKUP($B29,PROSPER_Wellner!$1:$1,PROSPER_Wellner!$42:$42,""),
IF($C29="Travis Harvey",_xlfn.XLOOKUP($B29,PROSPER_Harvey!$1:$1,PROSPER_Harvey!$42:$42,""),"")))))))="","",
IF($C29="Christopher Lobo",_xlfn.XLOOKUP($B29,PROSPER_Lobo!$1:$1,PROSPER_Lobo!$42:$42,""),
IF($C29="Naren Baliga",_xlfn.XLOOKUP($B29,PROSPER_Baliga!$1:$1,PROSPER_Baliga!$42:$42,""),
IF($C29="Thorsten Huhn",_xlfn.XLOOKUP($B29,PROSPER_Huhn!$1:$1,PROSPER_Huhn!$42:$42,""),
IF($C29="Nick Hull",_xlfn.XLOOKUP($B29,PROSPER_Hull!$1:$1,PROSPER_Hull!$42:$42,""),
IF($C29="Monika Kotwani",_xlfn.XLOOKUP($B29,PROSPER_Kotwani!$1:$1,PROSPER_Kotwani!$42:$42,""),
IF($C29="Jonathan Wellner",_xlfn.XLOOKUP($B29,PROSPER_Wellner!$1:$1,PROSPER_Wellner!$42:$42,""),
IF($C29="Travis Harvey",_xlfn.XLOOKUP($B29,PROSPER_Harvey!$1:$1,PROSPER_Harvey!$42:$42,""),"")))))))))</f>
        <v>N/A</v>
      </c>
      <c r="FR29" s="131" t="str">
        <f>IF(IF(IF($C29="Christopher Lobo",_xlfn.XLOOKUP($B29,PROSPER_Lobo!$1:$1,PROSPER_Lobo!$43:$43,""),
IF($C29="Naren Baliga",_xlfn.XLOOKUP($B29,PROSPER_Baliga!$1:$1,PROSPER_Baliga!$43:$43,""),
IF($C29="Thorsten Huhn",_xlfn.XLOOKUP($B29,PROSPER_Huhn!$1:$1,PROSPER_Huhn!$43:$43,""),
IF($C29="Nick Hull",_xlfn.XLOOKUP($B29,PROSPER_Hull!$1:$1,PROSPER_Hull!$43:$43,""),
IF($C29="Monika Kotwani",_xlfn.XLOOKUP($B29,PROSPER_Kotwani!$1:$1,PROSPER_Kotwani!$43:$43,""),
IF($C29="Jonathan Wellner",_xlfn.XLOOKUP($B29,PROSPER_Wellner!$1:$1,PROSPER_Wellner!$43:$43,""),
IF($C29="Travis Harvey",_xlfn.XLOOKUP($B29,PROSPER_Harvey!$1:$1,PROSPER_Harvey!$43:$43,""),"")))))))="","",
IF($C29="Christopher Lobo",_xlfn.XLOOKUP($B29,PROSPER_Lobo!$1:$1,PROSPER_Lobo!$43:$43,""),
IF($C29="Naren Baliga",_xlfn.XLOOKUP($B29,PROSPER_Baliga!$1:$1,PROSPER_Baliga!$43:$43,""),
IF($C29="Thorsten Huhn",_xlfn.XLOOKUP($B29,PROSPER_Huhn!$1:$1,PROSPER_Huhn!$43:$43,""),
IF($C29="Nick Hull",_xlfn.XLOOKUP($B29,PROSPER_Hull!$1:$1,PROSPER_Hull!$43:$43,""),
IF($C29="Monika Kotwani",_xlfn.XLOOKUP($B29,PROSPER_Kotwani!$1:$1,PROSPER_Kotwani!$43:$43,""),
IF($C29="Jonathan Wellner",_xlfn.XLOOKUP($B29,PROSPER_Wellner!$1:$1,PROSPER_Wellner!$43:$43,""),
IF($C29="Travis Harvey",_xlfn.XLOOKUP($B29,PROSPER_Harvey!$1:$1,PROSPER_Harvey!$43:$43,""),""))))))))="","No Comment",IF(IF($C29="Christopher Lobo",_xlfn.XLOOKUP($B29,PROSPER_Lobo!$1:$1,PROSPER_Lobo!$43:$43,""),
IF($C29="Naren Baliga",_xlfn.XLOOKUP($B29,PROSPER_Baliga!$1:$1,PROSPER_Baliga!$43:$43,""),
IF($C29="Thorsten Huhn",_xlfn.XLOOKUP($B29,PROSPER_Huhn!$1:$1,PROSPER_Huhn!$43:$43,""),
IF($C29="Nick Hull",_xlfn.XLOOKUP($B29,PROSPER_Hull!$1:$1,PROSPER_Hull!$43:$43,""),
IF($C29="Monika Kotwani",_xlfn.XLOOKUP($B29,PROSPER_Kotwani!$1:$1,PROSPER_Kotwani!$43:$43,""),
IF($C29="Jonathan Wellner",_xlfn.XLOOKUP($B29,PROSPER_Wellner!$1:$1,PROSPER_Wellner!$43:$43,""),
IF($C29="Travis Harvey",_xlfn.XLOOKUP($B29,PROSPER_Harvey!$1:$1,PROSPER_Harvey!$43:$43,""),"")))))))="","",
IF($C29="Christopher Lobo",_xlfn.XLOOKUP($B29,PROSPER_Lobo!$1:$1,PROSPER_Lobo!$43:$43,""),
IF($C29="Naren Baliga",_xlfn.XLOOKUP($B29,PROSPER_Baliga!$1:$1,PROSPER_Baliga!$43:$43,""),
IF($C29="Thorsten Huhn",_xlfn.XLOOKUP($B29,PROSPER_Huhn!$1:$1,PROSPER_Huhn!$43:$43,""),
IF($C29="Nick Hull",_xlfn.XLOOKUP($B29,PROSPER_Hull!$1:$1,PROSPER_Hull!$43:$43,""),
IF($C29="Monika Kotwani",_xlfn.XLOOKUP($B29,PROSPER_Kotwani!$1:$1,PROSPER_Kotwani!$43:$43,""),
IF($C29="Jonathan Wellner",_xlfn.XLOOKUP($B29,PROSPER_Wellner!$1:$1,PROSPER_Wellner!$43:$43,""),
IF($C29="Travis Harvey",_xlfn.XLOOKUP($B29,PROSPER_Harvey!$1:$1,PROSPER_Harvey!$43:$43,""),"")))))))))</f>
        <v>N/A</v>
      </c>
      <c r="FS29" s="150" t="str">
        <f t="shared" si="304"/>
        <v>N/A</v>
      </c>
      <c r="FT29" s="130" t="str">
        <f>_xlfn.XLOOKUP(B29,PROSPERInitial_Query!$E:$E,PROSPERInitial_Query!$AI:$AI,"",,-1)</f>
        <v>N/A</v>
      </c>
      <c r="FU29" s="121" t="str">
        <f t="shared" si="305"/>
        <v>Kathy Nassr2 - RelationshipAccount / Stakeholder 9Name</v>
      </c>
      <c r="FV29" s="121" t="str">
        <f>_xlfn.XLOOKUP(FU29,PROSPERDelta_Query!BK:BK,PROSPERDelta_Query!AK:AK,"",,-1)</f>
        <v/>
      </c>
      <c r="FW29" s="126" t="str">
        <f>_xlfn.XLOOKUP(B29,PROSPERInitial_Query!$E:$E,PROSPERInitial_Query!$Y:$Y,"",,-1)</f>
        <v>N/A</v>
      </c>
      <c r="FX29" s="121" t="str">
        <f t="shared" si="306"/>
        <v>Kathy Nassr2 - RelationshipAccount / Stakeholder 9Self Score</v>
      </c>
      <c r="FY29" s="126" t="str">
        <f>_xlfn.XLOOKUP(FX29,PROSPERDelta_Query!BK:BK,PROSPERDelta_Query!AU:AU,"",,-1)</f>
        <v/>
      </c>
      <c r="FZ29" s="131" t="str">
        <f t="shared" si="191"/>
        <v>N/A</v>
      </c>
      <c r="GA29" s="131" t="str">
        <f t="shared" si="307"/>
        <v>N/A</v>
      </c>
      <c r="GB29" s="132" t="str">
        <f t="shared" si="308"/>
        <v>N/A</v>
      </c>
      <c r="GC29" s="132" t="str">
        <f>IF(IF(IF($C29="Christopher Lobo",_xlfn.XLOOKUP($B29,PROSPER_Lobo!$1:$1,PROSPER_Lobo!$45:$45,""),
IF($C29="Naren Baliga",_xlfn.XLOOKUP($B29,PROSPER_Baliga!$1:$1,PROSPER_Baliga!$45:$45,""),
IF($C29="Thorsten Huhn",_xlfn.XLOOKUP($B29,PROSPER_Huhn!$1:$1,PROSPER_Huhn!$45:$45,""),
IF($C29="Nick Hull",_xlfn.XLOOKUP($B29,PROSPER_Hull!$1:$1,PROSPER_Hull!$45:$45,""),
IF($C29="Monika Kotwani",_xlfn.XLOOKUP($B29,PROSPER_Kotwani!$1:$1,PROSPER_Kotwani!$45:$45,""),
IF($C29="Jonathan Wellner",_xlfn.XLOOKUP($B29,PROSPER_Wellner!$1:$1,PROSPER_Wellner!$45:$45,""),
IF($C29="Travis Harvey",_xlfn.XLOOKUP($B29,PROSPER_Harvey!$1:$1,PROSPER_Harvey!$45:$45,""),"")))))))="","",
IF($C29="Christopher Lobo",_xlfn.XLOOKUP($B29,PROSPER_Lobo!$1:$1,PROSPER_Lobo!$45:$45,""),
IF($C29="Naren Baliga",_xlfn.XLOOKUP($B29,PROSPER_Baliga!$1:$1,PROSPER_Baliga!$45:$45,""),
IF($C29="Thorsten Huhn",_xlfn.XLOOKUP($B29,PROSPER_Huhn!$1:$1,PROSPER_Huhn!$45:$45,""),
IF($C29="Nick Hull",_xlfn.XLOOKUP($B29,PROSPER_Hull!$1:$1,PROSPER_Hull!$45:$45,""),
IF($C29="Monika Kotwani",_xlfn.XLOOKUP($B29,PROSPER_Kotwani!$1:$1,PROSPER_Kotwani!$45:$45,""),
IF($C29="Jonathan Wellner",_xlfn.XLOOKUP($B29,PROSPER_Wellner!$1:$1,PROSPER_Wellner!$45:$45,""),
IF($C29="Travis Harvey",_xlfn.XLOOKUP($B29,PROSPER_Harvey!$1:$1,PROSPER_Harvey!$45:$45,""),""))))))))="","No Score",IF(IF($C29="Christopher Lobo",_xlfn.XLOOKUP($B29,PROSPER_Lobo!$1:$1,PROSPER_Lobo!$45:$45,""),
IF($C29="Naren Baliga",_xlfn.XLOOKUP($B29,PROSPER_Baliga!$1:$1,PROSPER_Baliga!$45:$45,""),
IF($C29="Thorsten Huhn",_xlfn.XLOOKUP($B29,PROSPER_Huhn!$1:$1,PROSPER_Huhn!$45:$45,""),
IF($C29="Nick Hull",_xlfn.XLOOKUP($B29,PROSPER_Hull!$1:$1,PROSPER_Hull!$45:$45,""),
IF($C29="Monika Kotwani",_xlfn.XLOOKUP($B29,PROSPER_Kotwani!$1:$1,PROSPER_Kotwani!$45:$45,""),
IF($C29="Jonathan Wellner",_xlfn.XLOOKUP($B29,PROSPER_Wellner!$1:$1,PROSPER_Wellner!$45:$45,""),
IF($C29="Travis Harvey",_xlfn.XLOOKUP($B29,PROSPER_Harvey!$1:$1,PROSPER_Harvey!$45:$45,""),"")))))))="","",
IF($C29="Christopher Lobo",_xlfn.XLOOKUP($B29,PROSPER_Lobo!$1:$1,PROSPER_Lobo!$45:$45,""),
IF($C29="Naren Baliga",_xlfn.XLOOKUP($B29,PROSPER_Baliga!$1:$1,PROSPER_Baliga!$45:$45,""),
IF($C29="Thorsten Huhn",_xlfn.XLOOKUP($B29,PROSPER_Huhn!$1:$1,PROSPER_Huhn!$45:$45,""),
IF($C29="Nick Hull",_xlfn.XLOOKUP($B29,PROSPER_Hull!$1:$1,PROSPER_Hull!$45:$45,""),
IF($C29="Monika Kotwani",_xlfn.XLOOKUP($B29,PROSPER_Kotwani!$1:$1,PROSPER_Kotwani!$45:$45,""),
IF($C29="Jonathan Wellner",_xlfn.XLOOKUP($B29,PROSPER_Wellner!$1:$1,PROSPER_Wellner!$45:$45,""),
IF($C29="Travis Harvey",_xlfn.XLOOKUP($B29,PROSPER_Harvey!$1:$1,PROSPER_Harvey!$45:$45,""),"")))))))))</f>
        <v>N/A</v>
      </c>
      <c r="GD29" s="131" t="str">
        <f>IF(IF(IF($C29="Christopher Lobo",_xlfn.XLOOKUP($B29,PROSPER_Lobo!$1:$1,PROSPER_Lobo!$46:$46,""),
IF($C29="Naren Baliga",_xlfn.XLOOKUP($B29,PROSPER_Baliga!$1:$1,PROSPER_Baliga!$46:$46,""),
IF($C29="Thorsten Huhn",_xlfn.XLOOKUP($B29,PROSPER_Huhn!$1:$1,PROSPER_Huhn!$46:$46,""),
IF($C29="Nick Hull",_xlfn.XLOOKUP($B29,PROSPER_Hull!$1:$1,PROSPER_Hull!$46:$46,""),
IF($C29="Monika Kotwani",_xlfn.XLOOKUP($B29,PROSPER_Kotwani!$1:$1,PROSPER_Kotwani!$46:$46,""),
IF($C29="Jonathan Wellner",_xlfn.XLOOKUP($B29,PROSPER_Wellner!$1:$1,PROSPER_Wellner!$46:$46,""),
IF($C29="Travis Harvey",_xlfn.XLOOKUP($B29,PROSPER_Harvey!$1:$1,PROSPER_Harvey!$46:$46,""),"")))))))="","",
IF($C29="Christopher Lobo",_xlfn.XLOOKUP($B29,PROSPER_Lobo!$1:$1,PROSPER_Lobo!$46:$46,""),
IF($C29="Naren Baliga",_xlfn.XLOOKUP($B29,PROSPER_Baliga!$1:$1,PROSPER_Baliga!$46:$46,""),
IF($C29="Thorsten Huhn",_xlfn.XLOOKUP($B29,PROSPER_Huhn!$1:$1,PROSPER_Huhn!$46:$46,""),
IF($C29="Nick Hull",_xlfn.XLOOKUP($B29,PROSPER_Hull!$1:$1,PROSPER_Hull!$46:$46,""),
IF($C29="Monika Kotwani",_xlfn.XLOOKUP($B29,PROSPER_Kotwani!$1:$1,PROSPER_Kotwani!$46:$46,""),
IF($C29="Jonathan Wellner",_xlfn.XLOOKUP($B29,PROSPER_Wellner!$1:$1,PROSPER_Wellner!$46:$46,""),
IF($C29="Travis Harvey",_xlfn.XLOOKUP($B29,PROSPER_Harvey!$1:$1,PROSPER_Harvey!$46:$46,""),""))))))))="","No Comment",IF(IF($C29="Christopher Lobo",_xlfn.XLOOKUP($B29,PROSPER_Lobo!$1:$1,PROSPER_Lobo!$46:$46,""),
IF($C29="Naren Baliga",_xlfn.XLOOKUP($B29,PROSPER_Baliga!$1:$1,PROSPER_Baliga!$46:$46,""),
IF($C29="Thorsten Huhn",_xlfn.XLOOKUP($B29,PROSPER_Huhn!$1:$1,PROSPER_Huhn!$46:$46,""),
IF($C29="Nick Hull",_xlfn.XLOOKUP($B29,PROSPER_Hull!$1:$1,PROSPER_Hull!$46:$46,""),
IF($C29="Monika Kotwani",_xlfn.XLOOKUP($B29,PROSPER_Kotwani!$1:$1,PROSPER_Kotwani!$46:$46,""),
IF($C29="Jonathan Wellner",_xlfn.XLOOKUP($B29,PROSPER_Wellner!$1:$1,PROSPER_Wellner!$46:$46,""),
IF($C29="Travis Harvey",_xlfn.XLOOKUP($B29,PROSPER_Harvey!$1:$1,PROSPER_Harvey!$46:$46,""),"")))))))="","",
IF($C29="Christopher Lobo",_xlfn.XLOOKUP($B29,PROSPER_Lobo!$1:$1,PROSPER_Lobo!$46:$46,""),
IF($C29="Naren Baliga",_xlfn.XLOOKUP($B29,PROSPER_Baliga!$1:$1,PROSPER_Baliga!$46:$46,""),
IF($C29="Thorsten Huhn",_xlfn.XLOOKUP($B29,PROSPER_Huhn!$1:$1,PROSPER_Huhn!$46:$46,""),
IF($C29="Nick Hull",_xlfn.XLOOKUP($B29,PROSPER_Hull!$1:$1,PROSPER_Hull!$46:$46,""),
IF($C29="Monika Kotwani",_xlfn.XLOOKUP($B29,PROSPER_Kotwani!$1:$1,PROSPER_Kotwani!$46:$46,""),
IF($C29="Jonathan Wellner",_xlfn.XLOOKUP($B29,PROSPER_Wellner!$1:$1,PROSPER_Wellner!$46:$46,""),
IF($C29="Travis Harvey",_xlfn.XLOOKUP($B29,PROSPER_Harvey!$1:$1,PROSPER_Harvey!$46:$46,""),"")))))))))</f>
        <v>N/A</v>
      </c>
      <c r="GE29" s="150" t="str">
        <f t="shared" si="309"/>
        <v>N/A</v>
      </c>
      <c r="GF29" s="130" t="str">
        <f>_xlfn.XLOOKUP(B29,PROSPERInitial_Query!$E:$E,PROSPERInitial_Query!$AJ:$AJ,"",,-1)</f>
        <v>N/A</v>
      </c>
      <c r="GG29" s="121" t="str">
        <f t="shared" si="310"/>
        <v>Kathy Nassr2 - RelationshipAccount / Stakeholder 10Name</v>
      </c>
      <c r="GH29" s="121" t="str">
        <f>_xlfn.XLOOKUP(GG29,PROSPERDelta_Query!BK:BK,PROSPERDelta_Query!AL:AL,"",,-1)</f>
        <v/>
      </c>
      <c r="GI29" s="126" t="str">
        <f>_xlfn.XLOOKUP(B29,PROSPERInitial_Query!$E:$E,PROSPERInitial_Query!$Z:$Z,"",,-1)</f>
        <v>N/A</v>
      </c>
      <c r="GJ29" s="121" t="str">
        <f t="shared" si="311"/>
        <v>Kathy Nassr2 - RelationshipAccount / Stakeholder 10Self Score</v>
      </c>
      <c r="GK29" s="126" t="str">
        <f>_xlfn.XLOOKUP(GJ29,PROSPERDelta_Query!BK:BK,PROSPERDelta_Query!AV:AV,"",,-1)</f>
        <v/>
      </c>
      <c r="GL29" s="131" t="str">
        <f t="shared" si="312"/>
        <v>N/A</v>
      </c>
      <c r="GM29" s="131" t="str">
        <f t="shared" si="313"/>
        <v>N/A</v>
      </c>
      <c r="GN29" s="132" t="str">
        <f t="shared" si="314"/>
        <v>N/A</v>
      </c>
      <c r="GO29" s="132" t="str">
        <f>IF(IF(IF($C29="Christopher Lobo",_xlfn.XLOOKUP($B29,PROSPER_Lobo!$1:$1,PROSPER_Lobo!$48:$48,""),
IF($C29="Naren Baliga",_xlfn.XLOOKUP($B29,PROSPER_Baliga!$1:$1,PROSPER_Baliga!$48:$48,""),
IF($C29="Thorsten Huhn",_xlfn.XLOOKUP($B29,PROSPER_Huhn!$1:$1,PROSPER_Huhn!$48:$48,""),
IF($C29="Nick Hull",_xlfn.XLOOKUP($B29,PROSPER_Hull!$1:$1,PROSPER_Hull!$48:$48,""),
IF($C29="Monika Kotwani",_xlfn.XLOOKUP($B29,PROSPER_Kotwani!$1:$1,PROSPER_Kotwani!$48:$48,""),
IF($C29="Jonathan Wellner",_xlfn.XLOOKUP($B29,PROSPER_Wellner!$1:$1,PROSPER_Wellner!$48:$48,""),
IF($C29="Travis Harvey",_xlfn.XLOOKUP($B29,PROSPER_Harvey!$1:$1,PROSPER_Harvey!$48:$48,""),"")))))))="","",
IF($C29="Christopher Lobo",_xlfn.XLOOKUP($B29,PROSPER_Lobo!$1:$1,PROSPER_Lobo!$48:$48,""),
IF($C29="Naren Baliga",_xlfn.XLOOKUP($B29,PROSPER_Baliga!$1:$1,PROSPER_Baliga!$48:$48,""),
IF($C29="Thorsten Huhn",_xlfn.XLOOKUP($B29,PROSPER_Huhn!$1:$1,PROSPER_Huhn!$48:$48,""),
IF($C29="Nick Hull",_xlfn.XLOOKUP($B29,PROSPER_Hull!$1:$1,PROSPER_Hull!$48:$48,""),
IF($C29="Monika Kotwani",_xlfn.XLOOKUP($B29,PROSPER_Kotwani!$1:$1,PROSPER_Kotwani!$48:$48,""),
IF($C29="Jonathan Wellner",_xlfn.XLOOKUP($B29,PROSPER_Wellner!$1:$1,PROSPER_Wellner!$48:$48,""),
IF($C29="Travis Harvey",_xlfn.XLOOKUP($B29,PROSPER_Harvey!$1:$1,PROSPER_Harvey!$48:$48,""),""))))))))="","No Score",IF(IF($C29="Christopher Lobo",_xlfn.XLOOKUP($B29,PROSPER_Lobo!$1:$1,PROSPER_Lobo!$48:$48,""),
IF($C29="Naren Baliga",_xlfn.XLOOKUP($B29,PROSPER_Baliga!$1:$1,PROSPER_Baliga!$48:$48,""),
IF($C29="Thorsten Huhn",_xlfn.XLOOKUP($B29,PROSPER_Huhn!$1:$1,PROSPER_Huhn!$48:$48,""),
IF($C29="Nick Hull",_xlfn.XLOOKUP($B29,PROSPER_Hull!$1:$1,PROSPER_Hull!$48:$48,""),
IF($C29="Monika Kotwani",_xlfn.XLOOKUP($B29,PROSPER_Kotwani!$1:$1,PROSPER_Kotwani!$48:$48,""),
IF($C29="Jonathan Wellner",_xlfn.XLOOKUP($B29,PROSPER_Wellner!$1:$1,PROSPER_Wellner!$48:$48,""),
IF($C29="Travis Harvey",_xlfn.XLOOKUP($B29,PROSPER_Harvey!$1:$1,PROSPER_Harvey!$48:$48,""),"")))))))="","",
IF($C29="Christopher Lobo",_xlfn.XLOOKUP($B29,PROSPER_Lobo!$1:$1,PROSPER_Lobo!$48:$48,""),
IF($C29="Naren Baliga",_xlfn.XLOOKUP($B29,PROSPER_Baliga!$1:$1,PROSPER_Baliga!$48:$48,""),
IF($C29="Thorsten Huhn",_xlfn.XLOOKUP($B29,PROSPER_Huhn!$1:$1,PROSPER_Huhn!$48:$48,""),
IF($C29="Nick Hull",_xlfn.XLOOKUP($B29,PROSPER_Hull!$1:$1,PROSPER_Hull!$48:$48,""),
IF($C29="Monika Kotwani",_xlfn.XLOOKUP($B29,PROSPER_Kotwani!$1:$1,PROSPER_Kotwani!$48:$48,""),
IF($C29="Jonathan Wellner",_xlfn.XLOOKUP($B29,PROSPER_Wellner!$1:$1,PROSPER_Wellner!$48:$48,""),
IF($C29="Travis Harvey",_xlfn.XLOOKUP($B29,PROSPER_Harvey!$1:$1,PROSPER_Harvey!$48:$48,""),"")))))))))</f>
        <v>N/A</v>
      </c>
      <c r="GP29" s="131" t="str">
        <f>IF(IF(IF($C29="Christopher Lobo",_xlfn.XLOOKUP($B29,PROSPER_Lobo!$1:$1,PROSPER_Lobo!$49:$49,""),
IF($C29="Naren Baliga",_xlfn.XLOOKUP($B29,PROSPER_Baliga!$1:$1,PROSPER_Baliga!$49:$49,""),
IF($C29="Thorsten Huhn",_xlfn.XLOOKUP($B29,PROSPER_Huhn!$1:$1,PROSPER_Huhn!$49:$49,""),
IF($C29="Nick Hull",_xlfn.XLOOKUP($B29,PROSPER_Hull!$1:$1,PROSPER_Hull!$49:$49,""),
IF($C29="Monika Kotwani",_xlfn.XLOOKUP($B29,PROSPER_Kotwani!$1:$1,PROSPER_Kotwani!$49:$49,""),
IF($C29="Jonathan Wellner",_xlfn.XLOOKUP($B29,PROSPER_Wellner!$1:$1,PROSPER_Wellner!$49:$49,""),
IF($C29="Travis Harvey",_xlfn.XLOOKUP($B29,PROSPER_Harvey!$1:$1,PROSPER_Harvey!$49:$49,""),"")))))))="","",
IF($C29="Christopher Lobo",_xlfn.XLOOKUP($B29,PROSPER_Lobo!$1:$1,PROSPER_Lobo!$49:$49,""),
IF($C29="Naren Baliga",_xlfn.XLOOKUP($B29,PROSPER_Baliga!$1:$1,PROSPER_Baliga!$49:$49,""),
IF($C29="Thorsten Huhn",_xlfn.XLOOKUP($B29,PROSPER_Huhn!$1:$1,PROSPER_Huhn!$49:$49,""),
IF($C29="Nick Hull",_xlfn.XLOOKUP($B29,PROSPER_Hull!$1:$1,PROSPER_Hull!$49:$49,""),
IF($C29="Monika Kotwani",_xlfn.XLOOKUP($B29,PROSPER_Kotwani!$1:$1,PROSPER_Kotwani!$49:$49,""),
IF($C29="Jonathan Wellner",_xlfn.XLOOKUP($B29,PROSPER_Wellner!$1:$1,PROSPER_Wellner!$49:$49,""),
IF($C29="Travis Harvey",_xlfn.XLOOKUP($B29,PROSPER_Harvey!$1:$1,PROSPER_Harvey!$49:$49,""),""))))))))="","No Comment",IF(IF($C29="Christopher Lobo",_xlfn.XLOOKUP($B29,PROSPER_Lobo!$1:$1,PROSPER_Lobo!$49:$49,""),
IF($C29="Naren Baliga",_xlfn.XLOOKUP($B29,PROSPER_Baliga!$1:$1,PROSPER_Baliga!$49:$49,""),
IF($C29="Thorsten Huhn",_xlfn.XLOOKUP($B29,PROSPER_Huhn!$1:$1,PROSPER_Huhn!$49:$49,""),
IF($C29="Nick Hull",_xlfn.XLOOKUP($B29,PROSPER_Hull!$1:$1,PROSPER_Hull!$49:$49,""),
IF($C29="Monika Kotwani",_xlfn.XLOOKUP($B29,PROSPER_Kotwani!$1:$1,PROSPER_Kotwani!$49:$49,""),
IF($C29="Jonathan Wellner",_xlfn.XLOOKUP($B29,PROSPER_Wellner!$1:$1,PROSPER_Wellner!$49:$49,""),
IF($C29="Travis Harvey",_xlfn.XLOOKUP($B29,PROSPER_Harvey!$1:$1,PROSPER_Harvey!$49:$49,""),"")))))))="","",
IF($C29="Christopher Lobo",_xlfn.XLOOKUP($B29,PROSPER_Lobo!$1:$1,PROSPER_Lobo!$49:$49,""),
IF($C29="Naren Baliga",_xlfn.XLOOKUP($B29,PROSPER_Baliga!$1:$1,PROSPER_Baliga!$49:$49,""),
IF($C29="Thorsten Huhn",_xlfn.XLOOKUP($B29,PROSPER_Huhn!$1:$1,PROSPER_Huhn!$49:$49,""),
IF($C29="Nick Hull",_xlfn.XLOOKUP($B29,PROSPER_Hull!$1:$1,PROSPER_Hull!$49:$49,""),
IF($C29="Monika Kotwani",_xlfn.XLOOKUP($B29,PROSPER_Kotwani!$1:$1,PROSPER_Kotwani!$49:$49,""),
IF($C29="Jonathan Wellner",_xlfn.XLOOKUP($B29,PROSPER_Wellner!$1:$1,PROSPER_Wellner!$49:$49,""),
IF($C29="Travis Harvey",_xlfn.XLOOKUP($B29,PROSPER_Harvey!$1:$1,PROSPER_Harvey!$49:$49,""),"")))))))))</f>
        <v>N/A</v>
      </c>
      <c r="GQ29" s="150" t="str">
        <f t="shared" si="315"/>
        <v>N/A</v>
      </c>
      <c r="GR29" s="187">
        <f t="shared" si="316"/>
        <v>5</v>
      </c>
      <c r="GS29" s="128" t="str">
        <f t="shared" si="317"/>
        <v>N/A</v>
      </c>
      <c r="GT29" s="188">
        <f t="shared" si="318"/>
        <v>5</v>
      </c>
      <c r="GU29" s="133" t="str">
        <f>IF(IF(IF($C29="Christopher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Kotwani",_xlfn.XLOOKUP($B29,PROSPER_Kotwani!$1:$1,PROSPER_Kotwani!$54:$54,""),
IF($C29="Jonathan Wellner",_xlfn.XLOOKUP($B29,PROSPER_Wellner!$1:$1,PROSPER_Wellner!$54:$54,""),
IF($C29="Travis Harvey",_xlfn.XLOOKUP($B29,PROSPER_Harvey!$1:$1,PROSPER_Harvey!$54:$54,""),"")))))))="","",
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Kotwani",_xlfn.XLOOKUP($B29,PROSPER_Kotwani!$1:$1,PROSPER_Kotwani!$50:$50,""),
IF($C29="Jonathan Wellner",_xlfn.XLOOKUP($B29,PROSPER_Wellner!$1:$1,PROSPER_Wellner!$50:$50,""),
IF($C29="Travis Harvey",_xlfn.XLOOKUP($B29,PROSPER_Harvey!$1:$1,PROSPER_Harvey!$50:$50,""),""))))))))="","No Score",IF(IF($C29="Christopher Lobo",_xlfn.XLOOKUP($B29,PROSPER_Lobo!$1:$1,PROSPER_Lobo!$50:$50,""),
IF($C29="Naren Baliga",_xlfn.XLOOKUP($B29,PROSPER_Baliga!$1:$1,PROSPER_Baliga!$50:$50,""),
IF($C29="Thorsten Huhn",_xlfn.XLOOKUP($B29,PROSPER_Huhn!$1:$1,PROSPER_Huhn!$50:$50,""),
IF($C29="Nick Hull",_xlfn.XLOOKUP($B29,PROSPER_Hull!$1:$1,PROSPER_Hull!$50:$50,""),
IF($C29="Monika Kotwani",_xlfn.XLOOKUP($B29,PROSPER_Kotwani!$1:$1,PROSPER_Kotwani!$50:$50,""),
IF($C29="Jonathan Wellner",_xlfn.XLOOKUP($B29,PROSPER_Wellner!$1:$1,PROSPER_Wellner!$50:$50,""),
IF($C29="Travis Harvey",_xlfn.XLOOKUP($B29,PROSPER_Harvey!$1:$1,PROSPER_Harvey!$50:$50,""),"")))))))="","",
IF($C29="Christopher Lobo",_xlfn.XLOOKUP($B29,PROSPER_Lobo!$1:$1,PROSPER_Lobo!$50:$50,""),
IF($C29="Naren Baliga",_xlfn.XLOOKUP($B29,PROSPER_Baliga!$1:$1,PROSPER_Baliga!$50:$50,""),
IF($C29="Thorsten Huhn",_xlfn.XLOOKUP($B29,PROSPER_Huhn!$1:$1,PROSPER_Huhn!$50:$50,""),
IF($C29="Nick Hull",_xlfn.XLOOKUP($B29,PROSPER_Hull!$1:$1,PROSPER_Hull!$50:$50,""),
IF($C29="Monika Kotwani",_xlfn.XLOOKUP($B29,PROSPER_Kotwani!$1:$1,PROSPER_Kotwani!$50:$50,""),
IF($C29="Jonathan Wellner",_xlfn.XLOOKUP($B29,PROSPER_Wellner!$1:$1,PROSPER_Wellner!$50:$50,""),
IF($C29="Travis Harvey",_xlfn.XLOOKUP($B29,PROSPER_Harvey!$1:$1,PROSPER_Harvey!$50:$50,""),"")))))))))</f>
        <v>No Score</v>
      </c>
      <c r="GV29" s="134" t="str">
        <f>IF(IF(IF($C29="Christopher Lobo",_xlfn.XLOOKUP($B29,PROSPER_Lobo!$1:$1,PROSPER_Lobo!$51:$51,""),
IF($C29="Naren Baliga",_xlfn.XLOOKUP($B29,PROSPER_Baliga!$1:$1,PROSPER_Baliga!$51:$51,""),
IF($C29="Thorsten Huhn",_xlfn.XLOOKUP($B29,PROSPER_Huhn!$1:$1,PROSPER_Huhn!$51:$51,""),
IF($C29="Nick Hull",_xlfn.XLOOKUP($B29,PROSPER_Hull!$1:$1,PROSPER_Hull!$51:$51,""),
IF($C29="Monika Kotwani",_xlfn.XLOOKUP($B29,PROSPER_Kotwani!$1:$1,PROSPER_Kotwani!$51:$51,""),
IF($C29="Jonathan Wellner",_xlfn.XLOOKUP($B29,PROSPER_Wellner!$1:$1,PROSPER_Wellner!$51:$51,""),
IF($C29="Travis Harvey",_xlfn.XLOOKUP($B29,PROSPER_Harvey!$1:$1,PROSPER_Harvey!$51:$51,""),"")))))))="","",
IF($C29="Christopher Lobo",_xlfn.XLOOKUP($B29,PROSPER_Lobo!$1:$1,PROSPER_Lobo!$51:$51,""),
IF($C29="Naren Baliga",_xlfn.XLOOKUP($B29,PROSPER_Baliga!$1:$1,PROSPER_Baliga!$51:$51,""),
IF($C29="Thorsten Huhn",_xlfn.XLOOKUP($B29,PROSPER_Huhn!$1:$1,PROSPER_Huhn!$51:$51,""),
IF($C29="Nick Hull",_xlfn.XLOOKUP($B29,PROSPER_Hull!$1:$1,PROSPER_Hull!$51:$51,""),
IF($C29="Monika Kotwani",_xlfn.XLOOKUP($B29,PROSPER_Kotwani!$1:$1,PROSPER_Kotwani!$51:$51,""),
IF($C29="Jonathan Wellner",_xlfn.XLOOKUP($B29,PROSPER_Wellner!$1:$1,PROSPER_Wellner!$51:$51,""),
IF($C29="Travis Harvey",_xlfn.XLOOKUP($B29,PROSPER_Harvey!$1:$1,PROSPER_Harvey!$51:$51,""),""))))))))="","No Comment",IF(IF($C29="Christopher Lobo",_xlfn.XLOOKUP($B29,PROSPER_Lobo!$1:$1,PROSPER_Lobo!$51:$51,""),
IF($C29="Naren Baliga",_xlfn.XLOOKUP($B29,PROSPER_Baliga!$1:$1,PROSPER_Baliga!$51:$51,""),
IF($C29="Thorsten Huhn",_xlfn.XLOOKUP($B29,PROSPER_Huhn!$1:$1,PROSPER_Huhn!$51:$51,""),
IF($C29="Nick Hull",_xlfn.XLOOKUP($B29,PROSPER_Hull!$1:$1,PROSPER_Hull!$51:$51,""),
IF($C29="Monika Kotwani",_xlfn.XLOOKUP($B29,PROSPER_Kotwani!$1:$1,PROSPER_Kotwani!$51:$51,""),
IF($C29="Jonathan Wellner",_xlfn.XLOOKUP($B29,PROSPER_Wellner!$1:$1,PROSPER_Wellner!$51:$51,""),
IF($C29="Travis Harvey",_xlfn.XLOOKUP($B29,PROSPER_Harvey!$1:$1,PROSPER_Harvey!$51:$51,""),"")))))))="","",
IF($C29="Christopher Lobo",_xlfn.XLOOKUP($B29,PROSPER_Lobo!$1:$1,PROSPER_Lobo!$51:$51,""),
IF($C29="Naren Baliga",_xlfn.XLOOKUP($B29,PROSPER_Baliga!$1:$1,PROSPER_Baliga!$51:$51,""),
IF($C29="Thorsten Huhn",_xlfn.XLOOKUP($B29,PROSPER_Huhn!$1:$1,PROSPER_Huhn!$51:$51,""),
IF($C29="Nick Hull",_xlfn.XLOOKUP($B29,PROSPER_Hull!$1:$1,PROSPER_Hull!$51:$51,""),
IF($C29="Monika Kotwani",_xlfn.XLOOKUP($B29,PROSPER_Kotwani!$1:$1,PROSPER_Kotwani!$51:$51,""),
IF($C29="Jonathan Wellner",_xlfn.XLOOKUP($B29,PROSPER_Wellner!$1:$1,PROSPER_Wellner!$51:$51,""),
IF($C29="Travis Harvey",_xlfn.XLOOKUP($B29,PROSPER_Harvey!$1:$1,PROSPER_Harvey!$51:$51,""),"")))))))))</f>
        <v>No Comment</v>
      </c>
      <c r="GW29" s="133">
        <f>_xlfn.XLOOKUP($B29,Vlookups_Local!B:B,Vlookups_Local!E:E,"N/A")</f>
        <v>2</v>
      </c>
      <c r="GX29" s="134" t="str">
        <f>IF(IF(IF($C29="Christopher Lobo",_xlfn.XLOOKUP($B29,PROSPER_Lobo!$1:$1,PROSPER_Lobo!$53:$53,""),
IF($C29="Naren Baliga",_xlfn.XLOOKUP($B29,PROSPER_Baliga!$1:$1,PROSPER_Baliga!$53:$53,""),
IF($C29="Thorsten Huhn",_xlfn.XLOOKUP($B29,PROSPER_Huhn!$1:$1,PROSPER_Huhn!$53:$53,""),
IF($C29="Nick Hull",_xlfn.XLOOKUP($B29,PROSPER_Hull!$1:$1,PROSPER_Hull!$53:$53,""),
IF($C29="Monika Kotwani",_xlfn.XLOOKUP($B29,PROSPER_Kotwani!$1:$1,PROSPER_Kotwani!$53:$53,""),
IF($C29="Jonathan Wellner",_xlfn.XLOOKUP($B29,PROSPER_Wellner!$1:$1,PROSPER_Wellner!$53:$53,""),
IF($C29="Travis Harvey",_xlfn.XLOOKUP($B29,PROSPER_Harvey!$1:$1,PROSPER_Harvey!$53:$53,""),"")))))))="","",
IF($C29="Christopher Lobo",_xlfn.XLOOKUP($B29,PROSPER_Lobo!$1:$1,PROSPER_Lobo!$53:$53,""),
IF($C29="Naren Baliga",_xlfn.XLOOKUP($B29,PROSPER_Baliga!$1:$1,PROSPER_Baliga!$53:$53,""),
IF($C29="Thorsten Huhn",_xlfn.XLOOKUP($B29,PROSPER_Huhn!$1:$1,PROSPER_Huhn!$53:$53,""),
IF($C29="Nick Hull",_xlfn.XLOOKUP($B29,PROSPER_Hull!$1:$1,PROSPER_Hull!$53:$53,""),
IF($C29="Monika Kotwani",_xlfn.XLOOKUP($B29,PROSPER_Kotwani!$1:$1,PROSPER_Kotwani!$53:$53,""),
IF($C29="Jonathan Wellner",_xlfn.XLOOKUP($B29,PROSPER_Wellner!$1:$1,PROSPER_Wellner!$53:$53,""),
IF($C29="Travis Harvey",_xlfn.XLOOKUP($B29,PROSPER_Harvey!$1:$1,PROSPER_Harvey!$53:$53,""),""))))))))="","No Comment",IF(IF($C29="Christopher Lobo",_xlfn.XLOOKUP($B29,PROSPER_Lobo!$1:$1,PROSPER_Lobo!$53:$53,""),
IF($C29="Naren Baliga",_xlfn.XLOOKUP($B29,PROSPER_Baliga!$1:$1,PROSPER_Baliga!$53:$53,""),
IF($C29="Thorsten Huhn",_xlfn.XLOOKUP($B29,PROSPER_Huhn!$1:$1,PROSPER_Huhn!$53:$53,""),
IF($C29="Nick Hull",_xlfn.XLOOKUP($B29,PROSPER_Hull!$1:$1,PROSPER_Hull!$53:$53,""),
IF($C29="Monika Kotwani",_xlfn.XLOOKUP($B29,PROSPER_Kotwani!$1:$1,PROSPER_Kotwani!$53:$53,""),
IF($C29="Jonathan Wellner",_xlfn.XLOOKUP($B29,PROSPER_Wellner!$1:$1,PROSPER_Wellner!$53:$53,""),
IF($C29="Travis Harvey",_xlfn.XLOOKUP($B29,PROSPER_Harvey!$1:$1,PROSPER_Harvey!$53:$53,""),"")))))))="","",
IF($C29="Christopher Lobo",_xlfn.XLOOKUP($B29,PROSPER_Lobo!$1:$1,PROSPER_Lobo!$53:$53,""),
IF($C29="Naren Baliga",_xlfn.XLOOKUP($B29,PROSPER_Baliga!$1:$1,PROSPER_Baliga!$53:$53,""),
IF($C29="Thorsten Huhn",_xlfn.XLOOKUP($B29,PROSPER_Huhn!$1:$1,PROSPER_Huhn!$53:$53,""),
IF($C29="Nick Hull",_xlfn.XLOOKUP($B29,PROSPER_Hull!$1:$1,PROSPER_Hull!$53:$53,""),
IF($C29="Monika Kotwani",_xlfn.XLOOKUP($B29,PROSPER_Kotwani!$1:$1,PROSPER_Kotwani!$53:$53,""),
IF($C29="Jonathan Wellner",_xlfn.XLOOKUP($B29,PROSPER_Wellner!$1:$1,PROSPER_Wellner!$53:$53,""),
IF($C29="Travis Harvey",_xlfn.XLOOKUP($B29,PROSPER_Harvey!$1:$1,PROSPER_Harvey!$53:$53,""),"")))))))))</f>
        <v>No Comment</v>
      </c>
      <c r="GY29" s="133" t="str">
        <f>IF(IF(IF($C29="Christopher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Kotwani",_xlfn.XLOOKUP($B29,PROSPER_Kotwani!$1:$1,PROSPER_Kotwani!$54:$54,""),
IF($C29="Jonathan Wellner",_xlfn.XLOOKUP($B29,PROSPER_Wellner!$1:$1,PROSPER_Wellner!$54:$54,""),
IF($C29="Travis Harvey",_xlfn.XLOOKUP($B29,PROSPER_Harvey!$1:$1,PROSPER_Harvey!$54:$54,""),"")))))))="","",
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Kotwani",_xlfn.XLOOKUP($B29,PROSPER_Kotwani!$1:$1,PROSPER_Kotwani!$54:$54,""),
IF($C29="Jonathan Wellner",_xlfn.XLOOKUP($B29,PROSPER_Wellner!$1:$1,PROSPER_Wellner!$54:$54,""),
IF($C29="Travis Harvey",_xlfn.XLOOKUP($B29,PROSPER_Harvey!$1:$1,PROSPER_Harvey!$54:$54,""),""))))))))="","No Score",IF(IF($C29="Christopher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Kotwani",_xlfn.XLOOKUP($B29,PROSPER_Kotwani!$1:$1,PROSPER_Kotwani!$54:$54,""),
IF($C29="Jonathan Wellner",_xlfn.XLOOKUP($B29,PROSPER_Wellner!$1:$1,PROSPER_Wellner!$54:$54,""),
IF($C29="Travis Harvey",_xlfn.XLOOKUP($B29,PROSPER_Harvey!$1:$1,PROSPER_Harvey!$54:$54,""),"")))))))="","",
IF($C29="Christopher Lobo",_xlfn.XLOOKUP($B29,PROSPER_Lobo!$1:$1,PROSPER_Lobo!$54:$54,""),
IF($C29="Naren Baliga",_xlfn.XLOOKUP($B29,PROSPER_Baliga!$1:$1,PROSPER_Baliga!$54:$54,""),
IF($C29="Thorsten Huhn",_xlfn.XLOOKUP($B29,PROSPER_Huhn!$1:$1,PROSPER_Huhn!$54:$54,""),
IF($C29="Nick Hull",_xlfn.XLOOKUP($B29,PROSPER_Hull!$1:$1,PROSPER_Hull!$54:$54,""),
IF($C29="Monika Kotwani",_xlfn.XLOOKUP($B29,PROSPER_Kotwani!$1:$1,PROSPER_Kotwani!$54:$54,""),
IF($C29="Jonathan Wellner",_xlfn.XLOOKUP($B29,PROSPER_Wellner!$1:$1,PROSPER_Wellner!$54:$54,""),
IF($C29="Travis Harvey",_xlfn.XLOOKUP($B29,PROSPER_Harvey!$1:$1,PROSPER_Harvey!$54:$54,""),"")))))))))</f>
        <v>No Score</v>
      </c>
      <c r="GZ29" s="134" t="str">
        <f>IF(IF(IF($C29="Christopher Lobo",_xlfn.XLOOKUP($B29,PROSPER_Lobo!$1:$1,PROSPER_Lobo!$55:$55,""),
IF($C29="Naren Baliga",_xlfn.XLOOKUP($B29,PROSPER_Baliga!$1:$1,PROSPER_Baliga!$55:$55,""),
IF($C29="Thorsten Huhn",_xlfn.XLOOKUP($B29,PROSPER_Huhn!$1:$1,PROSPER_Huhn!$55:$55,""),
IF($C29="Nick Hull",_xlfn.XLOOKUP($B29,PROSPER_Hull!$1:$1,PROSPER_Hull!$55:$55,""),
IF($C29="Monika Kotwani",_xlfn.XLOOKUP($B29,PROSPER_Kotwani!$1:$1,PROSPER_Kotwani!$55:$55,""),
IF($C29="Jonathan Wellner",_xlfn.XLOOKUP($B29,PROSPER_Wellner!$1:$1,PROSPER_Wellner!$55:$55,""),
IF($C29="Travis Harvey",_xlfn.XLOOKUP($B29,PROSPER_Harvey!$1:$1,PROSPER_Harvey!$55:$55,""),"")))))))="","",
IF($C29="Christopher Lobo",_xlfn.XLOOKUP($B29,PROSPER_Lobo!$1:$1,PROSPER_Lobo!$55:$55,""),
IF($C29="Naren Baliga",_xlfn.XLOOKUP($B29,PROSPER_Baliga!$1:$1,PROSPER_Baliga!$55:$55,""),
IF($C29="Thorsten Huhn",_xlfn.XLOOKUP($B29,PROSPER_Huhn!$1:$1,PROSPER_Huhn!$55:$55,""),
IF($C29="Nick Hull",_xlfn.XLOOKUP($B29,PROSPER_Hull!$1:$1,PROSPER_Hull!$55:$55,""),
IF($C29="Monika Kotwani",_xlfn.XLOOKUP($B29,PROSPER_Kotwani!$1:$1,PROSPER_Kotwani!$55:$55,""),
IF($C29="Jonathan Wellner",_xlfn.XLOOKUP($B29,PROSPER_Wellner!$1:$1,PROSPER_Wellner!$55:$55,""),
IF($C29="Travis Harvey",_xlfn.XLOOKUP($B29,PROSPER_Harvey!$1:$1,PROSPER_Harvey!$55:$55,""),""))))))))="","No Comment",IF(IF($C29="Christopher Lobo",_xlfn.XLOOKUP($B29,PROSPER_Lobo!$1:$1,PROSPER_Lobo!$55:$55,""),
IF($C29="Naren Baliga",_xlfn.XLOOKUP($B29,PROSPER_Baliga!$1:$1,PROSPER_Baliga!$55:$55,""),
IF($C29="Thorsten Huhn",_xlfn.XLOOKUP($B29,PROSPER_Huhn!$1:$1,PROSPER_Huhn!$55:$55,""),
IF($C29="Nick Hull",_xlfn.XLOOKUP($B29,PROSPER_Hull!$1:$1,PROSPER_Hull!$55:$55,""),
IF($C29="Monika Kotwani",_xlfn.XLOOKUP($B29,PROSPER_Kotwani!$1:$1,PROSPER_Kotwani!$55:$55,""),
IF($C29="Jonathan Wellner",_xlfn.XLOOKUP($B29,PROSPER_Wellner!$1:$1,PROSPER_Wellner!$55:$55,""),
IF($C29="Travis Harvey",_xlfn.XLOOKUP($B29,PROSPER_Harvey!$1:$1,PROSPER_Harvey!$55:$55,""),"")))))))="","",
IF($C29="Christopher Lobo",_xlfn.XLOOKUP($B29,PROSPER_Lobo!$1:$1,PROSPER_Lobo!$55:$55,""),
IF($C29="Naren Baliga",_xlfn.XLOOKUP($B29,PROSPER_Baliga!$1:$1,PROSPER_Baliga!$55:$55,""),
IF($C29="Thorsten Huhn",_xlfn.XLOOKUP($B29,PROSPER_Huhn!$1:$1,PROSPER_Huhn!$55:$55,""),
IF($C29="Nick Hull",_xlfn.XLOOKUP($B29,PROSPER_Hull!$1:$1,PROSPER_Hull!$55:$55,""),
IF($C29="Monika Kotwani",_xlfn.XLOOKUP($B29,PROSPER_Kotwani!$1:$1,PROSPER_Kotwani!$55:$55,""),
IF($C29="Jonathan Wellner",_xlfn.XLOOKUP($B29,PROSPER_Wellner!$1:$1,PROSPER_Wellner!$55:$55,""),
IF($C29="Travis Harvey",_xlfn.XLOOKUP($B29,PROSPER_Harvey!$1:$1,PROSPER_Harvey!$55:$55,""),"")))))))))</f>
        <v>No Comment</v>
      </c>
      <c r="HA29" s="133" t="str">
        <f>IF(IF(IF($C29="Christopher Lobo",_xlfn.XLOOKUP($B29,PROSPER_Lobo!$1:$1,PROSPER_Lobo!$56:$56,""),
IF($C29="Naren Baliga",_xlfn.XLOOKUP($B29,PROSPER_Baliga!$1:$1,PROSPER_Baliga!$56:$56,""),
IF($C29="Thorsten Huhn",_xlfn.XLOOKUP($B29,PROSPER_Huhn!$1:$1,PROSPER_Huhn!$56:$56,""),
IF($C29="Nick Hull",_xlfn.XLOOKUP($B29,PROSPER_Hull!$1:$1,PROSPER_Hull!$56:$56,""),
IF($C29="Monika Kotwani",_xlfn.XLOOKUP($B29,PROSPER_Kotwani!$1:$1,PROSPER_Kotwani!$56:$56,""),
IF($C29="Jonathan Wellner",_xlfn.XLOOKUP($B29,PROSPER_Wellner!$1:$1,PROSPER_Wellner!$56:$56,""),
IF($C29="Travis Harvey",_xlfn.XLOOKUP($B29,PROSPER_Harvey!$1:$1,PROSPER_Harvey!$56:$56,""),"")))))))="","",
IF($C29="Christopher Lobo",_xlfn.XLOOKUP($B29,PROSPER_Lobo!$1:$1,PROSPER_Lobo!$56:$56,""),
IF($C29="Naren Baliga",_xlfn.XLOOKUP($B29,PROSPER_Baliga!$1:$1,PROSPER_Baliga!$56:$56,""),
IF($C29="Thorsten Huhn",_xlfn.XLOOKUP($B29,PROSPER_Huhn!$1:$1,PROSPER_Huhn!$56:$56,""),
IF($C29="Nick Hull",_xlfn.XLOOKUP($B29,PROSPER_Hull!$1:$1,PROSPER_Hull!$56:$56,""),
IF($C29="Monika Kotwani",_xlfn.XLOOKUP($B29,PROSPER_Kotwani!$1:$1,PROSPER_Kotwani!$56:$56,""),
IF($C29="Jonathan Wellner",_xlfn.XLOOKUP($B29,PROSPER_Wellner!$1:$1,PROSPER_Wellner!$56:$56,""),
IF($C29="Travis Harvey",_xlfn.XLOOKUP($B29,PROSPER_Harvey!$1:$1,PROSPER_Harvey!$56:$56,""),""))))))))="","No Score",IF(IF($C29="Christopher Lobo",_xlfn.XLOOKUP($B29,PROSPER_Lobo!$1:$1,PROSPER_Lobo!$56:$56,""),
IF($C29="Naren Baliga",_xlfn.XLOOKUP($B29,PROSPER_Baliga!$1:$1,PROSPER_Baliga!$56:$56,""),
IF($C29="Thorsten Huhn",_xlfn.XLOOKUP($B29,PROSPER_Huhn!$1:$1,PROSPER_Huhn!$56:$56,""),
IF($C29="Nick Hull",_xlfn.XLOOKUP($B29,PROSPER_Hull!$1:$1,PROSPER_Hull!$56:$56,""),
IF($C29="Monika Kotwani",_xlfn.XLOOKUP($B29,PROSPER_Kotwani!$1:$1,PROSPER_Kotwani!$56:$56,""),
IF($C29="Jonathan Wellner",_xlfn.XLOOKUP($B29,PROSPER_Wellner!$1:$1,PROSPER_Wellner!$56:$56,""),
IF($C29="Travis Harvey",_xlfn.XLOOKUP($B29,PROSPER_Harvey!$1:$1,PROSPER_Harvey!$56:$56,""),"")))))))="","",
IF($C29="Christopher Lobo",_xlfn.XLOOKUP($B29,PROSPER_Lobo!$1:$1,PROSPER_Lobo!$56:$56,""),
IF($C29="Naren Baliga",_xlfn.XLOOKUP($B29,PROSPER_Baliga!$1:$1,PROSPER_Baliga!$56:$56,""),
IF($C29="Thorsten Huhn",_xlfn.XLOOKUP($B29,PROSPER_Huhn!$1:$1,PROSPER_Huhn!$56:$56,""),
IF($C29="Nick Hull",_xlfn.XLOOKUP($B29,PROSPER_Hull!$1:$1,PROSPER_Hull!$56:$56,""),
IF($C29="Monika Kotwani",_xlfn.XLOOKUP($B29,PROSPER_Kotwani!$1:$1,PROSPER_Kotwani!$56:$56,""),
IF($C29="Jonathan Wellner",_xlfn.XLOOKUP($B29,PROSPER_Wellner!$1:$1,PROSPER_Wellner!$56:$56,""),
IF($C29="Travis Harvey",_xlfn.XLOOKUP($B29,PROSPER_Harvey!$1:$1,PROSPER_Harvey!$56:$56,""),"")))))))))</f>
        <v>No Score</v>
      </c>
      <c r="HB29" s="134" t="str">
        <f>IF(IF(IF($C29="Christopher Lobo",_xlfn.XLOOKUP($B29,PROSPER_Lobo!$1:$1,PROSPER_Lobo!$57:$57,""),
IF($C29="Naren Baliga",_xlfn.XLOOKUP($B29,PROSPER_Baliga!$1:$1,PROSPER_Baliga!$57:$57,""),
IF($C29="Thorsten Huhn",_xlfn.XLOOKUP($B29,PROSPER_Huhn!$1:$1,PROSPER_Huhn!$57:$57,""),
IF($C29="Nick Hull",_xlfn.XLOOKUP($B29,PROSPER_Hull!$1:$1,PROSPER_Hull!$57:$57,""),
IF($C29="Monika Kotwani",_xlfn.XLOOKUP($B29,PROSPER_Kotwani!$1:$1,PROSPER_Kotwani!$57:$57,""),
IF($C29="Jonathan Wellner",_xlfn.XLOOKUP($B29,PROSPER_Wellner!$1:$1,PROSPER_Wellner!$57:$57,""),
IF($C29="Travis Harvey",_xlfn.XLOOKUP($B29,PROSPER_Harvey!$1:$1,PROSPER_Harvey!$57:$57,""),"")))))))="","",
IF($C29="Christopher Lobo",_xlfn.XLOOKUP($B29,PROSPER_Lobo!$1:$1,PROSPER_Lobo!$57:$57,""),
IF($C29="Naren Baliga",_xlfn.XLOOKUP($B29,PROSPER_Baliga!$1:$1,PROSPER_Baliga!$57:$57,""),
IF($C29="Thorsten Huhn",_xlfn.XLOOKUP($B29,PROSPER_Huhn!$1:$1,PROSPER_Huhn!$57:$57,""),
IF($C29="Nick Hull",_xlfn.XLOOKUP($B29,PROSPER_Hull!$1:$1,PROSPER_Hull!$57:$57,""),
IF($C29="Monika Kotwani",_xlfn.XLOOKUP($B29,PROSPER_Kotwani!$1:$1,PROSPER_Kotwani!$57:$57,""),
IF($C29="Jonathan Wellner",_xlfn.XLOOKUP($B29,PROSPER_Wellner!$1:$1,PROSPER_Wellner!$57:$57,""),
IF($C29="Travis Harvey",_xlfn.XLOOKUP($B29,PROSPER_Harvey!$1:$1,PROSPER_Harvey!$57:$57,""),""))))))))="","No Comment",IF(IF($C29="Christopher Lobo",_xlfn.XLOOKUP($B29,PROSPER_Lobo!$1:$1,PROSPER_Lobo!$57:$57,""),
IF($C29="Naren Baliga",_xlfn.XLOOKUP($B29,PROSPER_Baliga!$1:$1,PROSPER_Baliga!$57:$57,""),
IF($C29="Thorsten Huhn",_xlfn.XLOOKUP($B29,PROSPER_Huhn!$1:$1,PROSPER_Huhn!$57:$57,""),
IF($C29="Nick Hull",_xlfn.XLOOKUP($B29,PROSPER_Hull!$1:$1,PROSPER_Hull!$57:$57,""),
IF($C29="Monika Kotwani",_xlfn.XLOOKUP($B29,PROSPER_Kotwani!$1:$1,PROSPER_Kotwani!$57:$57,""),
IF($C29="Jonathan Wellner",_xlfn.XLOOKUP($B29,PROSPER_Wellner!$1:$1,PROSPER_Wellner!$57:$57,""),
IF($C29="Travis Harvey",_xlfn.XLOOKUP($B29,PROSPER_Harvey!$1:$1,PROSPER_Harvey!$57:$57,""),"")))))))="","",
IF($C29="Christopher Lobo",_xlfn.XLOOKUP($B29,PROSPER_Lobo!$1:$1,PROSPER_Lobo!$57:$57,""),
IF($C29="Naren Baliga",_xlfn.XLOOKUP($B29,PROSPER_Baliga!$1:$1,PROSPER_Baliga!$57:$57,""),
IF($C29="Thorsten Huhn",_xlfn.XLOOKUP($B29,PROSPER_Huhn!$1:$1,PROSPER_Huhn!$57:$57,""),
IF($C29="Nick Hull",_xlfn.XLOOKUP($B29,PROSPER_Hull!$1:$1,PROSPER_Hull!$57:$57,""),
IF($C29="Monika Kotwani",_xlfn.XLOOKUP($B29,PROSPER_Kotwani!$1:$1,PROSPER_Kotwani!$57:$57,""),
IF($C29="Jonathan Wellner",_xlfn.XLOOKUP($B29,PROSPER_Wellner!$1:$1,PROSPER_Wellner!$57:$57,""),
IF($C29="Travis Harvey",_xlfn.XLOOKUP($B29,PROSPER_Harvey!$1:$1,PROSPER_Harvey!$57:$57,""),"")))))))))</f>
        <v>No Comment</v>
      </c>
      <c r="HC29" s="192">
        <f t="shared" si="319"/>
        <v>2</v>
      </c>
      <c r="HD29" s="135" t="str">
        <f>_xlfn.XLOOKUP(B29,PROSPERInitial_Query!$E:$E,PROSPERInitial_Query!$AK:$AK,"",,-1)</f>
        <v>6</v>
      </c>
      <c r="HE29" s="136" t="str">
        <f t="shared" si="320"/>
        <v>Kathy Nassr4 - SuccessServices Quality</v>
      </c>
      <c r="HF29" s="136" t="str">
        <f>_xlfn.XLOOKUP(HE29,PROSPERDelta_Query!BK:BK,PROSPERDelta_Query!AX:AX,"",,-1)</f>
        <v/>
      </c>
      <c r="HG29" s="137">
        <f t="shared" si="321"/>
        <v>6</v>
      </c>
      <c r="HH29" s="137" t="str">
        <f>IF(IF(IF($C29="Christopher Lobo",_xlfn.XLOOKUP($B29,PROSPER_Lobo!$1:$1,PROSPER_Lobo!$58:$58,""),
IF($C29="Naren Baliga",_xlfn.XLOOKUP($B29,PROSPER_Baliga!$1:$1,PROSPER_Baliga!$58:$58,""),
IF($C29="Thorsten Huhn",_xlfn.XLOOKUP($B29,PROSPER_Huhn!$1:$1,PROSPER_Huhn!$58:$58,""),
IF($C29="Nick Hull",_xlfn.XLOOKUP($B29,PROSPER_Hull!$1:$1,PROSPER_Hull!$58:$58,""),
IF($C29="Monika Kotwani",_xlfn.XLOOKUP($B29,PROSPER_Kotwani!$1:$1,PROSPER_Kotwani!$58:$58,""),
IF($C29="Jonathan Wellner",_xlfn.XLOOKUP($B29,PROSPER_Wellner!$1:$1,PROSPER_Wellner!$58:$58,""),
IF($C29="Travis Harvey",_xlfn.XLOOKUP($B29,PROSPER_Harvey!$1:$1,PROSPER_Harvey!$58:$58,""),"")))))))="","",
IF($C29="Christopher Lobo",_xlfn.XLOOKUP($B29,PROSPER_Lobo!$1:$1,PROSPER_Lobo!$58:$58,""),
IF($C29="Naren Baliga",_xlfn.XLOOKUP($B29,PROSPER_Baliga!$1:$1,PROSPER_Baliga!$58:$58,""),
IF($C29="Thorsten Huhn",_xlfn.XLOOKUP($B29,PROSPER_Huhn!$1:$1,PROSPER_Huhn!$58:$58,""),
IF($C29="Nick Hull",_xlfn.XLOOKUP($B29,PROSPER_Hull!$1:$1,PROSPER_Hull!$58:$58,""),
IF($C29="Monika Kotwani",_xlfn.XLOOKUP($B29,PROSPER_Kotwani!$1:$1,PROSPER_Kotwani!$58:$58,""),
IF($C29="Jonathan Wellner",_xlfn.XLOOKUP($B29,PROSPER_Wellner!$1:$1,PROSPER_Wellner!$58:$58,""),
IF($C29="Travis Harvey",_xlfn.XLOOKUP($B29,PROSPER_Harvey!$1:$1,PROSPER_Harvey!$58:$58,""),""))))))))="","No Score",IF(IF($C29="Christopher Lobo",_xlfn.XLOOKUP($B29,PROSPER_Lobo!$1:$1,PROSPER_Lobo!$58:$58,""),
IF($C29="Naren Baliga",_xlfn.XLOOKUP($B29,PROSPER_Baliga!$1:$1,PROSPER_Baliga!$58:$58,""),
IF($C29="Thorsten Huhn",_xlfn.XLOOKUP($B29,PROSPER_Huhn!$1:$1,PROSPER_Huhn!$58:$58,""),
IF($C29="Nick Hull",_xlfn.XLOOKUP($B29,PROSPER_Hull!$1:$1,PROSPER_Hull!$58:$58,""),
IF($C29="Monika Kotwani",_xlfn.XLOOKUP($B29,PROSPER_Kotwani!$1:$1,PROSPER_Kotwani!$58:$58,""),
IF($C29="Jonathan Wellner",_xlfn.XLOOKUP($B29,PROSPER_Wellner!$1:$1,PROSPER_Wellner!$58:$58,""),
IF($C29="Travis Harvey",_xlfn.XLOOKUP($B29,PROSPER_Harvey!$1:$1,PROSPER_Harvey!$58:$58,""),"")))))))="","",
IF($C29="Christopher Lobo",_xlfn.XLOOKUP($B29,PROSPER_Lobo!$1:$1,PROSPER_Lobo!$58:$58,""),
IF($C29="Naren Baliga",_xlfn.XLOOKUP($B29,PROSPER_Baliga!$1:$1,PROSPER_Baliga!$58:$58,""),
IF($C29="Thorsten Huhn",_xlfn.XLOOKUP($B29,PROSPER_Huhn!$1:$1,PROSPER_Huhn!$58:$58,""),
IF($C29="Nick Hull",_xlfn.XLOOKUP($B29,PROSPER_Hull!$1:$1,PROSPER_Hull!$58:$58,""),
IF($C29="Monika Kotwani",_xlfn.XLOOKUP($B29,PROSPER_Kotwani!$1:$1,PROSPER_Kotwani!$58:$58,""),
IF($C29="Jonathan Wellner",_xlfn.XLOOKUP($B29,PROSPER_Wellner!$1:$1,PROSPER_Wellner!$58:$58,""),
IF($C29="Travis Harvey",_xlfn.XLOOKUP($B29,PROSPER_Harvey!$1:$1,PROSPER_Harvey!$58:$58,""),"")))))))))</f>
        <v>No Score</v>
      </c>
      <c r="HI29" s="138" t="str">
        <f>IF(IF(IF($C29="Christopher Lobo",_xlfn.XLOOKUP($B29,PROSPER_Lobo!$1:$1,PROSPER_Lobo!$59:$59,""),
IF($C29="Naren Baliga",_xlfn.XLOOKUP($B29,PROSPER_Baliga!$1:$1,PROSPER_Baliga!$59:$59,""),
IF($C29="Thorsten Huhn",_xlfn.XLOOKUP($B29,PROSPER_Huhn!$1:$1,PROSPER_Huhn!$59:$59,""),
IF($C29="Nick Hull",_xlfn.XLOOKUP($B29,PROSPER_Hull!$1:$1,PROSPER_Hull!$59:$59,""),
IF($C29="Monika Kotwani",_xlfn.XLOOKUP($B29,PROSPER_Kotwani!$1:$1,PROSPER_Kotwani!$59:$59,""),
IF($C29="Jonathan Wellner",_xlfn.XLOOKUP($B29,PROSPER_Wellner!$1:$1,PROSPER_Wellner!$59:$59,""),
IF($C29="Travis Harvey",_xlfn.XLOOKUP($B29,PROSPER_Harvey!$1:$1,PROSPER_Harvey!$59:$59,""),"")))))))="","",
IF($C29="Christopher Lobo",_xlfn.XLOOKUP($B29,PROSPER_Lobo!$1:$1,PROSPER_Lobo!$59:$59,""),
IF($C29="Naren Baliga",_xlfn.XLOOKUP($B29,PROSPER_Baliga!$1:$1,PROSPER_Baliga!$59:$59,""),
IF($C29="Thorsten Huhn",_xlfn.XLOOKUP($B29,PROSPER_Huhn!$1:$1,PROSPER_Huhn!$59:$59,""),
IF($C29="Nick Hull",_xlfn.XLOOKUP($B29,PROSPER_Hull!$1:$1,PROSPER_Hull!$59:$59,""),
IF($C29="Monika Kotwani",_xlfn.XLOOKUP($B29,PROSPER_Kotwani!$1:$1,PROSPER_Kotwani!$59:$59,""),
IF($C29="Jonathan Wellner",_xlfn.XLOOKUP($B29,PROSPER_Wellner!$1:$1,PROSPER_Wellner!$59:$59,""),
IF($C29="Travis Harvey",_xlfn.XLOOKUP($B29,PROSPER_Harvey!$1:$1,PROSPER_Harvey!$59:$59,""),""))))))))="","No Comment",IF(IF($C29="Christopher Lobo",_xlfn.XLOOKUP($B29,PROSPER_Lobo!$1:$1,PROSPER_Lobo!$59:$59,""),
IF($C29="Naren Baliga",_xlfn.XLOOKUP($B29,PROSPER_Baliga!$1:$1,PROSPER_Baliga!$59:$59,""),
IF($C29="Thorsten Huhn",_xlfn.XLOOKUP($B29,PROSPER_Huhn!$1:$1,PROSPER_Huhn!$59:$59,""),
IF($C29="Nick Hull",_xlfn.XLOOKUP($B29,PROSPER_Hull!$1:$1,PROSPER_Hull!$59:$59,""),
IF($C29="Monika Kotwani",_xlfn.XLOOKUP($B29,PROSPER_Kotwani!$1:$1,PROSPER_Kotwani!$59:$59,""),
IF($C29="Jonathan Wellner",_xlfn.XLOOKUP($B29,PROSPER_Wellner!$1:$1,PROSPER_Wellner!$59:$59,""),
IF($C29="Travis Harvey",_xlfn.XLOOKUP($B29,PROSPER_Harvey!$1:$1,PROSPER_Harvey!$59:$59,""),"")))))))="","",
IF($C29="Christopher Lobo",_xlfn.XLOOKUP($B29,PROSPER_Lobo!$1:$1,PROSPER_Lobo!$59:$59,""),
IF($C29="Naren Baliga",_xlfn.XLOOKUP($B29,PROSPER_Baliga!$1:$1,PROSPER_Baliga!$59:$59,""),
IF($C29="Thorsten Huhn",_xlfn.XLOOKUP($B29,PROSPER_Huhn!$1:$1,PROSPER_Huhn!$59:$59,""),
IF($C29="Nick Hull",_xlfn.XLOOKUP($B29,PROSPER_Hull!$1:$1,PROSPER_Hull!$59:$59,""),
IF($C29="Monika Kotwani",_xlfn.XLOOKUP($B29,PROSPER_Kotwani!$1:$1,PROSPER_Kotwani!$59:$59,""),
IF($C29="Jonathan Wellner",_xlfn.XLOOKUP($B29,PROSPER_Wellner!$1:$1,PROSPER_Wellner!$59:$59,""),
IF($C29="Travis Harvey",_xlfn.XLOOKUP($B29,PROSPER_Harvey!$1:$1,PROSPER_Harvey!$59:$59,""),"")))))))))</f>
        <v>No Comment</v>
      </c>
      <c r="HJ29" s="188">
        <f t="shared" si="322"/>
        <v>6</v>
      </c>
      <c r="HK29" s="135" t="str">
        <f>_xlfn.XLOOKUP(B29,PROSPERInitial_Query!$E:$E,PROSPERInitial_Query!$AL:$AL,"",,-1)</f>
        <v>5</v>
      </c>
      <c r="HL29" s="136" t="str">
        <f t="shared" si="323"/>
        <v>Kathy Nassr4 - SuccessEscalation Management</v>
      </c>
      <c r="HM29" s="136" t="str">
        <f>_xlfn.XLOOKUP(HL29,PROSPERDelta_Query!BK:BK,PROSPERDelta_Query!AY:AY,"",,-1)</f>
        <v/>
      </c>
      <c r="HN29" s="137">
        <f t="shared" si="324"/>
        <v>5</v>
      </c>
      <c r="HO29" s="137" t="str">
        <f>IF(IF(IF($C29="Christopher Lobo",_xlfn.XLOOKUP($B29,PROSPER_Lobo!$1:$1,PROSPER_Lobo!$60:$60,""),
IF($C29="Naren Baliga",_xlfn.XLOOKUP($B29,PROSPER_Baliga!$1:$1,PROSPER_Baliga!$60:$60,""),
IF($C29="Thorsten Huhn",_xlfn.XLOOKUP($B29,PROSPER_Huhn!$1:$1,PROSPER_Huhn!$60:$60,""),
IF($C29="Nick Hull",_xlfn.XLOOKUP($B29,PROSPER_Hull!$1:$1,PROSPER_Hull!$60:$60,""),
IF($C29="Monika Kotwani",_xlfn.XLOOKUP($B29,PROSPER_Kotwani!$1:$1,PROSPER_Kotwani!$60:$60,""),
IF($C29="Jonathan Wellner",_xlfn.XLOOKUP($B29,PROSPER_Wellner!$1:$1,PROSPER_Wellner!$60:$60,""),
IF($C29="Travis Harvey",_xlfn.XLOOKUP($B29,PROSPER_Harvey!$1:$1,PROSPER_Harvey!$60:$60,""),"")))))))="","",
IF($C29="Christopher Lobo",_xlfn.XLOOKUP($B29,PROSPER_Lobo!$1:$1,PROSPER_Lobo!$60:$60,""),
IF($C29="Naren Baliga",_xlfn.XLOOKUP($B29,PROSPER_Baliga!$1:$1,PROSPER_Baliga!$60:$60,""),
IF($C29="Thorsten Huhn",_xlfn.XLOOKUP($B29,PROSPER_Huhn!$1:$1,PROSPER_Huhn!$60:$60,""),
IF($C29="Nick Hull",_xlfn.XLOOKUP($B29,PROSPER_Hull!$1:$1,PROSPER_Hull!$60:$60,""),
IF($C29="Monika Kotwani",_xlfn.XLOOKUP($B29,PROSPER_Kotwani!$1:$1,PROSPER_Kotwani!$60:$60,""),
IF($C29="Jonathan Wellner",_xlfn.XLOOKUP($B29,PROSPER_Wellner!$1:$1,PROSPER_Wellner!$60:$60,""),
IF($C29="Travis Harvey",_xlfn.XLOOKUP($B29,PROSPER_Harvey!$1:$1,PROSPER_Harvey!$60:$60,""),""))))))))="","No Score",IF(IF($C29="Christopher Lobo",_xlfn.XLOOKUP($B29,PROSPER_Lobo!$1:$1,PROSPER_Lobo!$60:$60,""),
IF($C29="Naren Baliga",_xlfn.XLOOKUP($B29,PROSPER_Baliga!$1:$1,PROSPER_Baliga!$60:$60,""),
IF($C29="Thorsten Huhn",_xlfn.XLOOKUP($B29,PROSPER_Huhn!$1:$1,PROSPER_Huhn!$60:$60,""),
IF($C29="Nick Hull",_xlfn.XLOOKUP($B29,PROSPER_Hull!$1:$1,PROSPER_Hull!$60:$60,""),
IF($C29="Monika Kotwani",_xlfn.XLOOKUP($B29,PROSPER_Kotwani!$1:$1,PROSPER_Kotwani!$60:$60,""),
IF($C29="Jonathan Wellner",_xlfn.XLOOKUP($B29,PROSPER_Wellner!$1:$1,PROSPER_Wellner!$60:$60,""),
IF($C29="Travis Harvey",_xlfn.XLOOKUP($B29,PROSPER_Harvey!$1:$1,PROSPER_Harvey!$60:$60,""),"")))))))="","",
IF($C29="Christopher Lobo",_xlfn.XLOOKUP($B29,PROSPER_Lobo!$1:$1,PROSPER_Lobo!$60:$60,""),
IF($C29="Naren Baliga",_xlfn.XLOOKUP($B29,PROSPER_Baliga!$1:$1,PROSPER_Baliga!$60:$60,""),
IF($C29="Thorsten Huhn",_xlfn.XLOOKUP($B29,PROSPER_Huhn!$1:$1,PROSPER_Huhn!$60:$60,""),
IF($C29="Nick Hull",_xlfn.XLOOKUP($B29,PROSPER_Hull!$1:$1,PROSPER_Hull!$60:$60,""),
IF($C29="Monika Kotwani",_xlfn.XLOOKUP($B29,PROSPER_Kotwani!$1:$1,PROSPER_Kotwani!$60:$60,""),
IF($C29="Jonathan Wellner",_xlfn.XLOOKUP($B29,PROSPER_Wellner!$1:$1,PROSPER_Wellner!$60:$60,""),
IF($C29="Travis Harvey",_xlfn.XLOOKUP($B29,PROSPER_Harvey!$1:$1,PROSPER_Harvey!$60:$60,""),"")))))))))</f>
        <v>No Score</v>
      </c>
      <c r="HP29" s="138" t="str">
        <f>IF(IF(IF($C29="Christopher Lobo",_xlfn.XLOOKUP($B29,PROSPER_Lobo!$1:$1,PROSPER_Lobo!$61:$61,""),
IF($C29="Naren Baliga",_xlfn.XLOOKUP($B29,PROSPER_Baliga!$1:$1,PROSPER_Baliga!$61:$61,""),
IF($C29="Thorsten Huhn",_xlfn.XLOOKUP($B29,PROSPER_Huhn!$1:$1,PROSPER_Huhn!$61:$61,""),
IF($C29="Nick Hull",_xlfn.XLOOKUP($B29,PROSPER_Hull!$1:$1,PROSPER_Hull!$61:$61,""),
IF($C29="Monika Kotwani",_xlfn.XLOOKUP($B29,PROSPER_Kotwani!$1:$1,PROSPER_Kotwani!$61:$61,""),
IF($C29="Jonathan Wellner",_xlfn.XLOOKUP($B29,PROSPER_Wellner!$1:$1,PROSPER_Wellner!$61:$61,""),
IF($C29="Travis Harvey",_xlfn.XLOOKUP($B29,PROSPER_Harvey!$1:$1,PROSPER_Harvey!$61:$61,""),"")))))))="","",
IF($C29="Christopher Lobo",_xlfn.XLOOKUP($B29,PROSPER_Lobo!$1:$1,PROSPER_Lobo!$61:$61,""),
IF($C29="Naren Baliga",_xlfn.XLOOKUP($B29,PROSPER_Baliga!$1:$1,PROSPER_Baliga!$61:$61,""),
IF($C29="Thorsten Huhn",_xlfn.XLOOKUP($B29,PROSPER_Huhn!$1:$1,PROSPER_Huhn!$61:$61,""),
IF($C29="Nick Hull",_xlfn.XLOOKUP($B29,PROSPER_Hull!$1:$1,PROSPER_Hull!$61:$61,""),
IF($C29="Monika Kotwani",_xlfn.XLOOKUP($B29,PROSPER_Kotwani!$1:$1,PROSPER_Kotwani!$61:$61,""),
IF($C29="Jonathan Wellner",_xlfn.XLOOKUP($B29,PROSPER_Wellner!$1:$1,PROSPER_Wellner!$61:$61,""),
IF($C29="Travis Harvey",_xlfn.XLOOKUP($B29,PROSPER_Harvey!$1:$1,PROSPER_Harvey!$61:$61,""),""))))))))="","No Comment",IF(IF($C29="Christopher Lobo",_xlfn.XLOOKUP($B29,PROSPER_Lobo!$1:$1,PROSPER_Lobo!$61:$61,""),
IF($C29="Naren Baliga",_xlfn.XLOOKUP($B29,PROSPER_Baliga!$1:$1,PROSPER_Baliga!$61:$61,""),
IF($C29="Thorsten Huhn",_xlfn.XLOOKUP($B29,PROSPER_Huhn!$1:$1,PROSPER_Huhn!$61:$61,""),
IF($C29="Nick Hull",_xlfn.XLOOKUP($B29,PROSPER_Hull!$1:$1,PROSPER_Hull!$61:$61,""),
IF($C29="Monika Kotwani",_xlfn.XLOOKUP($B29,PROSPER_Kotwani!$1:$1,PROSPER_Kotwani!$61:$61,""),
IF($C29="Jonathan Wellner",_xlfn.XLOOKUP($B29,PROSPER_Wellner!$1:$1,PROSPER_Wellner!$61:$61,""),
IF($C29="Travis Harvey",_xlfn.XLOOKUP($B29,PROSPER_Harvey!$1:$1,PROSPER_Harvey!$61:$61,""),"")))))))="","",
IF($C29="Christopher Lobo",_xlfn.XLOOKUP($B29,PROSPER_Lobo!$1:$1,PROSPER_Lobo!$61:$61,""),
IF($C29="Naren Baliga",_xlfn.XLOOKUP($B29,PROSPER_Baliga!$1:$1,PROSPER_Baliga!$61:$61,""),
IF($C29="Thorsten Huhn",_xlfn.XLOOKUP($B29,PROSPER_Huhn!$1:$1,PROSPER_Huhn!$61:$61,""),
IF($C29="Nick Hull",_xlfn.XLOOKUP($B29,PROSPER_Hull!$1:$1,PROSPER_Hull!$61:$61,""),
IF($C29="Monika Kotwani",_xlfn.XLOOKUP($B29,PROSPER_Kotwani!$1:$1,PROSPER_Kotwani!$61:$61,""),
IF($C29="Jonathan Wellner",_xlfn.XLOOKUP($B29,PROSPER_Wellner!$1:$1,PROSPER_Wellner!$61:$61,""),
IF($C29="Travis Harvey",_xlfn.XLOOKUP($B29,PROSPER_Harvey!$1:$1,PROSPER_Harvey!$61:$61,""),"")))))))))</f>
        <v>No Comment</v>
      </c>
      <c r="HQ29" s="188">
        <f t="shared" si="325"/>
        <v>5</v>
      </c>
      <c r="HR29" s="135" t="str">
        <f>_xlfn.XLOOKUP(B29,PROSPERInitial_Query!$E:$E,PROSPERInitial_Query!$AM:$AM,"",,-1)</f>
        <v>4</v>
      </c>
      <c r="HS29" s="136" t="str">
        <f t="shared" si="326"/>
        <v>Kathy Nassr4 - SuccessExpanding / Renewing the Business</v>
      </c>
      <c r="HT29" s="136" t="str">
        <f>_xlfn.XLOOKUP(HS29,PROSPERDelta_Query!BK:BK,PROSPERDelta_Query!AZ:AZ,"",,-1)</f>
        <v/>
      </c>
      <c r="HU29" s="137">
        <f t="shared" si="327"/>
        <v>4</v>
      </c>
      <c r="HV29" s="137" t="str">
        <f>IF(IF(IF($C29="Christopher Lobo",_xlfn.XLOOKUP($B29,PROSPER_Lobo!$1:$1,PROSPER_Lobo!$62:$62,""),
IF($C29="Naren Baliga",_xlfn.XLOOKUP($B29,PROSPER_Baliga!$1:$1,PROSPER_Baliga!$62:$62,""),
IF($C29="Thorsten Huhn",_xlfn.XLOOKUP($B29,PROSPER_Huhn!$1:$1,PROSPER_Huhn!$62:$62,""),
IF($C29="Nick Hull",_xlfn.XLOOKUP($B29,PROSPER_Hull!$1:$1,PROSPER_Hull!$62:$62,""),
IF($C29="Monika Kotwani",_xlfn.XLOOKUP($B29,PROSPER_Kotwani!$1:$1,PROSPER_Kotwani!$62:$62,""),
IF($C29="Jonathan Wellner",_xlfn.XLOOKUP($B29,PROSPER_Wellner!$1:$1,PROSPER_Wellner!$62:$62,""),
IF($C29="Travis Harvey",_xlfn.XLOOKUP($B29,PROSPER_Harvey!$1:$1,PROSPER_Harvey!$62:$62,""),"")))))))="","",
IF($C29="Christopher Lobo",_xlfn.XLOOKUP($B29,PROSPER_Lobo!$1:$1,PROSPER_Lobo!$62:$62,""),
IF($C29="Naren Baliga",_xlfn.XLOOKUP($B29,PROSPER_Baliga!$1:$1,PROSPER_Baliga!$62:$62,""),
IF($C29="Thorsten Huhn",_xlfn.XLOOKUP($B29,PROSPER_Huhn!$1:$1,PROSPER_Huhn!$62:$62,""),
IF($C29="Nick Hull",_xlfn.XLOOKUP($B29,PROSPER_Hull!$1:$1,PROSPER_Hull!$62:$62,""),
IF($C29="Monika Kotwani",_xlfn.XLOOKUP($B29,PROSPER_Kotwani!$1:$1,PROSPER_Kotwani!$62:$62,""),
IF($C29="Jonathan Wellner",_xlfn.XLOOKUP($B29,PROSPER_Wellner!$1:$1,PROSPER_Wellner!$62:$62,""),
IF($C29="Travis Harvey",_xlfn.XLOOKUP($B29,PROSPER_Harvey!$1:$1,PROSPER_Harvey!$62:$62,""),""))))))))="","No Score",IF(IF($C29="Christopher Lobo",_xlfn.XLOOKUP($B29,PROSPER_Lobo!$1:$1,PROSPER_Lobo!$62:$62,""),
IF($C29="Naren Baliga",_xlfn.XLOOKUP($B29,PROSPER_Baliga!$1:$1,PROSPER_Baliga!$62:$62,""),
IF($C29="Thorsten Huhn",_xlfn.XLOOKUP($B29,PROSPER_Huhn!$1:$1,PROSPER_Huhn!$62:$62,""),
IF($C29="Nick Hull",_xlfn.XLOOKUP($B29,PROSPER_Hull!$1:$1,PROSPER_Hull!$62:$62,""),
IF($C29="Monika Kotwani",_xlfn.XLOOKUP($B29,PROSPER_Kotwani!$1:$1,PROSPER_Kotwani!$62:$62,""),
IF($C29="Jonathan Wellner",_xlfn.XLOOKUP($B29,PROSPER_Wellner!$1:$1,PROSPER_Wellner!$62:$62,""),
IF($C29="Travis Harvey",_xlfn.XLOOKUP($B29,PROSPER_Harvey!$1:$1,PROSPER_Harvey!$62:$62,""),"")))))))="","",
IF($C29="Christopher Lobo",_xlfn.XLOOKUP($B29,PROSPER_Lobo!$1:$1,PROSPER_Lobo!$62:$62,""),
IF($C29="Naren Baliga",_xlfn.XLOOKUP($B29,PROSPER_Baliga!$1:$1,PROSPER_Baliga!$62:$62,""),
IF($C29="Thorsten Huhn",_xlfn.XLOOKUP($B29,PROSPER_Huhn!$1:$1,PROSPER_Huhn!$62:$62,""),
IF($C29="Nick Hull",_xlfn.XLOOKUP($B29,PROSPER_Hull!$1:$1,PROSPER_Hull!$62:$62,""),
IF($C29="Monika Kotwani",_xlfn.XLOOKUP($B29,PROSPER_Kotwani!$1:$1,PROSPER_Kotwani!$62:$62,""),
IF($C29="Jonathan Wellner",_xlfn.XLOOKUP($B29,PROSPER_Wellner!$1:$1,PROSPER_Wellner!$62:$62,""),
IF($C29="Travis Harvey",_xlfn.XLOOKUP($B29,PROSPER_Harvey!$1:$1,PROSPER_Harvey!$62:$62,""),"")))))))))</f>
        <v>No Score</v>
      </c>
      <c r="HW29" s="138" t="str">
        <f>IF(IF(IF($C29="Christopher Lobo",_xlfn.XLOOKUP($B29,PROSPER_Lobo!$1:$1,PROSPER_Lobo!$63:$63,""),
IF($C29="Naren Baliga",_xlfn.XLOOKUP($B29,PROSPER_Baliga!$1:$1,PROSPER_Baliga!$63:$63,""),
IF($C29="Thorsten Huhn",_xlfn.XLOOKUP($B29,PROSPER_Huhn!$1:$1,PROSPER_Huhn!$63:$63,""),
IF($C29="Nick Hull",_xlfn.XLOOKUP($B29,PROSPER_Hull!$1:$1,PROSPER_Hull!$63:$63,""),
IF($C29="Monika Kotwani",_xlfn.XLOOKUP($B29,PROSPER_Kotwani!$1:$1,PROSPER_Kotwani!$63:$63,""),
IF($C29="Jonathan Wellner",_xlfn.XLOOKUP($B29,PROSPER_Wellner!$1:$1,PROSPER_Wellner!$63:$63,""),
IF($C29="Travis Harvey",_xlfn.XLOOKUP($B29,PROSPER_Harvey!$1:$1,PROSPER_Harvey!$63:$63,""),"")))))))="","",
IF($C29="Christopher Lobo",_xlfn.XLOOKUP($B29,PROSPER_Lobo!$1:$1,PROSPER_Lobo!$63:$63,""),
IF($C29="Naren Baliga",_xlfn.XLOOKUP($B29,PROSPER_Baliga!$1:$1,PROSPER_Baliga!$63:$63,""),
IF($C29="Thorsten Huhn",_xlfn.XLOOKUP($B29,PROSPER_Huhn!$1:$1,PROSPER_Huhn!$63:$63,""),
IF($C29="Nick Hull",_xlfn.XLOOKUP($B29,PROSPER_Hull!$1:$1,PROSPER_Hull!$63:$63,""),
IF($C29="Monika Kotwani",_xlfn.XLOOKUP($B29,PROSPER_Kotwani!$1:$1,PROSPER_Kotwani!$63:$63,""),
IF($C29="Jonathan Wellner",_xlfn.XLOOKUP($B29,PROSPER_Wellner!$1:$1,PROSPER_Wellner!$63:$63,""),
IF($C29="Travis Harvey",_xlfn.XLOOKUP($B29,PROSPER_Harvey!$1:$1,PROSPER_Harvey!$63:$63,""),""))))))))="","No Comment",IF(IF($C29="Christopher Lobo",_xlfn.XLOOKUP($B29,PROSPER_Lobo!$1:$1,PROSPER_Lobo!$63:$63,""),
IF($C29="Naren Baliga",_xlfn.XLOOKUP($B29,PROSPER_Baliga!$1:$1,PROSPER_Baliga!$63:$63,""),
IF($C29="Thorsten Huhn",_xlfn.XLOOKUP($B29,PROSPER_Huhn!$1:$1,PROSPER_Huhn!$63:$63,""),
IF($C29="Nick Hull",_xlfn.XLOOKUP($B29,PROSPER_Hull!$1:$1,PROSPER_Hull!$63:$63,""),
IF($C29="Monika Kotwani",_xlfn.XLOOKUP($B29,PROSPER_Kotwani!$1:$1,PROSPER_Kotwani!$63:$63,""),
IF($C29="Jonathan Wellner",_xlfn.XLOOKUP($B29,PROSPER_Wellner!$1:$1,PROSPER_Wellner!$63:$63,""),
IF($C29="Travis Harvey",_xlfn.XLOOKUP($B29,PROSPER_Harvey!$1:$1,PROSPER_Harvey!$63:$63,""),"")))))))="","",
IF($C29="Christopher Lobo",_xlfn.XLOOKUP($B29,PROSPER_Lobo!$1:$1,PROSPER_Lobo!$63:$63,""),
IF($C29="Naren Baliga",_xlfn.XLOOKUP($B29,PROSPER_Baliga!$1:$1,PROSPER_Baliga!$63:$63,""),
IF($C29="Thorsten Huhn",_xlfn.XLOOKUP($B29,PROSPER_Huhn!$1:$1,PROSPER_Huhn!$63:$63,""),
IF($C29="Nick Hull",_xlfn.XLOOKUP($B29,PROSPER_Hull!$1:$1,PROSPER_Hull!$63:$63,""),
IF($C29="Monika Kotwani",_xlfn.XLOOKUP($B29,PROSPER_Kotwani!$1:$1,PROSPER_Kotwani!$63:$63,""),
IF($C29="Jonathan Wellner",_xlfn.XLOOKUP($B29,PROSPER_Wellner!$1:$1,PROSPER_Wellner!$63:$63,""),
IF($C29="Travis Harvey",_xlfn.XLOOKUP($B29,PROSPER_Harvey!$1:$1,PROSPER_Harvey!$63:$63,""),"")))))))))</f>
        <v>No Comment</v>
      </c>
      <c r="HX29" s="188">
        <f t="shared" si="328"/>
        <v>4</v>
      </c>
      <c r="HY29" s="135" t="str">
        <f>_xlfn.XLOOKUP(B29,PROSPERInitial_Query!$E:$E,PROSPERInitial_Query!$AN:$AN,"",,-1)</f>
        <v>4</v>
      </c>
      <c r="HZ29" s="136" t="str">
        <f t="shared" si="329"/>
        <v>Kathy Nassr4 - SuccessPre-Sales Participation</v>
      </c>
      <c r="IA29" s="136" t="str">
        <f>_xlfn.XLOOKUP(HZ29,PROSPERDelta_Query!BK:BK,PROSPERDelta_Query!BA:BA,"",,-1)</f>
        <v/>
      </c>
      <c r="IB29" s="137">
        <f t="shared" si="330"/>
        <v>4</v>
      </c>
      <c r="IC29" s="137" t="str">
        <f>IF(IF(IF($C29="Christopher Lobo",_xlfn.XLOOKUP($B29,PROSPER_Lobo!$1:$1,PROSPER_Lobo!$64:$64,""),
IF($C29="Naren Baliga",_xlfn.XLOOKUP($B29,PROSPER_Baliga!$1:$1,PROSPER_Baliga!$64:$64,""),
IF($C29="Thorsten Huhn",_xlfn.XLOOKUP($B29,PROSPER_Huhn!$1:$1,PROSPER_Huhn!$64:$64,""),
IF($C29="Nick Hull",_xlfn.XLOOKUP($B29,PROSPER_Hull!$1:$1,PROSPER_Hull!$64:$64,""),
IF($C29="Monika Kotwani",_xlfn.XLOOKUP($B29,PROSPER_Kotwani!$1:$1,PROSPER_Kotwani!$64:$64,""),
IF($C29="Jonathan Wellner",_xlfn.XLOOKUP($B29,PROSPER_Wellner!$1:$1,PROSPER_Wellner!$64:$64,""),
IF($C29="Travis Harvey",_xlfn.XLOOKUP($B29,PROSPER_Harvey!$1:$1,PROSPER_Harvey!$64:$64,""),"")))))))="","",
IF($C29="Christopher Lobo",_xlfn.XLOOKUP($B29,PROSPER_Lobo!$1:$1,PROSPER_Lobo!$64:$64,""),
IF($C29="Naren Baliga",_xlfn.XLOOKUP($B29,PROSPER_Baliga!$1:$1,PROSPER_Baliga!$64:$64,""),
IF($C29="Thorsten Huhn",_xlfn.XLOOKUP($B29,PROSPER_Huhn!$1:$1,PROSPER_Huhn!$64:$64,""),
IF($C29="Nick Hull",_xlfn.XLOOKUP($B29,PROSPER_Hull!$1:$1,PROSPER_Hull!$64:$64,""),
IF($C29="Monika Kotwani",_xlfn.XLOOKUP($B29,PROSPER_Kotwani!$1:$1,PROSPER_Kotwani!$64:$64,""),
IF($C29="Jonathan Wellner",_xlfn.XLOOKUP($B29,PROSPER_Wellner!$1:$1,PROSPER_Wellner!$64:$64,""),
IF($C29="Travis Harvey",_xlfn.XLOOKUP($B29,PROSPER_Harvey!$1:$1,PROSPER_Harvey!$64:$64,""),""))))))))="","No Score",IF(IF($C29="Christopher Lobo",_xlfn.XLOOKUP($B29,PROSPER_Lobo!$1:$1,PROSPER_Lobo!$64:$64,""),
IF($C29="Naren Baliga",_xlfn.XLOOKUP($B29,PROSPER_Baliga!$1:$1,PROSPER_Baliga!$64:$64,""),
IF($C29="Thorsten Huhn",_xlfn.XLOOKUP($B29,PROSPER_Huhn!$1:$1,PROSPER_Huhn!$64:$64,""),
IF($C29="Nick Hull",_xlfn.XLOOKUP($B29,PROSPER_Hull!$1:$1,PROSPER_Hull!$64:$64,""),
IF($C29="Monika Kotwani",_xlfn.XLOOKUP($B29,PROSPER_Kotwani!$1:$1,PROSPER_Kotwani!$64:$64,""),
IF($C29="Jonathan Wellner",_xlfn.XLOOKUP($B29,PROSPER_Wellner!$1:$1,PROSPER_Wellner!$64:$64,""),
IF($C29="Travis Harvey",_xlfn.XLOOKUP($B29,PROSPER_Harvey!$1:$1,PROSPER_Harvey!$64:$64,""),"")))))))="","",
IF($C29="Christopher Lobo",_xlfn.XLOOKUP($B29,PROSPER_Lobo!$1:$1,PROSPER_Lobo!$64:$64,""),
IF($C29="Naren Baliga",_xlfn.XLOOKUP($B29,PROSPER_Baliga!$1:$1,PROSPER_Baliga!$64:$64,""),
IF($C29="Thorsten Huhn",_xlfn.XLOOKUP($B29,PROSPER_Huhn!$1:$1,PROSPER_Huhn!$64:$64,""),
IF($C29="Nick Hull",_xlfn.XLOOKUP($B29,PROSPER_Hull!$1:$1,PROSPER_Hull!$64:$64,""),
IF($C29="Monika Kotwani",_xlfn.XLOOKUP($B29,PROSPER_Kotwani!$1:$1,PROSPER_Kotwani!$64:$64,""),
IF($C29="Jonathan Wellner",_xlfn.XLOOKUP($B29,PROSPER_Wellner!$1:$1,PROSPER_Wellner!$64:$64,""),
IF($C29="Travis Harvey",_xlfn.XLOOKUP($B29,PROSPER_Harvey!$1:$1,PROSPER_Harvey!$64:$64,""),"")))))))))</f>
        <v>No Score</v>
      </c>
      <c r="ID29" s="138" t="str">
        <f>IF(IF(IF($C29="Christopher Lobo",_xlfn.XLOOKUP($B29,PROSPER_Lobo!$1:$1,PROSPER_Lobo!$65:$65,""),
IF($C29="Naren Baliga",_xlfn.XLOOKUP($B29,PROSPER_Baliga!$1:$1,PROSPER_Baliga!$65:$65,""),
IF($C29="Thorsten Huhn",_xlfn.XLOOKUP($B29,PROSPER_Huhn!$1:$1,PROSPER_Huhn!$65:$65,""),
IF($C29="Nick Hull",_xlfn.XLOOKUP($B29,PROSPER_Hull!$1:$1,PROSPER_Hull!$65:$65,""),
IF($C29="Monika Kotwani",_xlfn.XLOOKUP($B29,PROSPER_Kotwani!$1:$1,PROSPER_Kotwani!$65:$65,""),
IF($C29="Jonathan Wellner",_xlfn.XLOOKUP($B29,PROSPER_Wellner!$1:$1,PROSPER_Wellner!$65:$65,""),
IF($C29="Travis Harvey",_xlfn.XLOOKUP($B29,PROSPER_Harvey!$1:$1,PROSPER_Harvey!$65:$65,""),"")))))))="","",
IF($C29="Christopher Lobo",_xlfn.XLOOKUP($B29,PROSPER_Lobo!$1:$1,PROSPER_Lobo!$65:$65,""),
IF($C29="Naren Baliga",_xlfn.XLOOKUP($B29,PROSPER_Baliga!$1:$1,PROSPER_Baliga!$65:$65,""),
IF($C29="Thorsten Huhn",_xlfn.XLOOKUP($B29,PROSPER_Huhn!$1:$1,PROSPER_Huhn!$65:$65,""),
IF($C29="Nick Hull",_xlfn.XLOOKUP($B29,PROSPER_Hull!$1:$1,PROSPER_Hull!$65:$65,""),
IF($C29="Monika Kotwani",_xlfn.XLOOKUP($B29,PROSPER_Kotwani!$1:$1,PROSPER_Kotwani!$65:$65,""),
IF($C29="Jonathan Wellner",_xlfn.XLOOKUP($B29,PROSPER_Wellner!$1:$1,PROSPER_Wellner!$65:$65,""),
IF($C29="Travis Harvey",_xlfn.XLOOKUP($B29,PROSPER_Harvey!$1:$1,PROSPER_Harvey!$65:$65,""),""))))))))="","No Comment",IF(IF($C29="Christopher Lobo",_xlfn.XLOOKUP($B29,PROSPER_Lobo!$1:$1,PROSPER_Lobo!$65:$65,""),
IF($C29="Naren Baliga",_xlfn.XLOOKUP($B29,PROSPER_Baliga!$1:$1,PROSPER_Baliga!$65:$65,""),
IF($C29="Thorsten Huhn",_xlfn.XLOOKUP($B29,PROSPER_Huhn!$1:$1,PROSPER_Huhn!$65:$65,""),
IF($C29="Nick Hull",_xlfn.XLOOKUP($B29,PROSPER_Hull!$1:$1,PROSPER_Hull!$65:$65,""),
IF($C29="Monika Kotwani",_xlfn.XLOOKUP($B29,PROSPER_Kotwani!$1:$1,PROSPER_Kotwani!$65:$65,""),
IF($C29="Jonathan Wellner",_xlfn.XLOOKUP($B29,PROSPER_Wellner!$1:$1,PROSPER_Wellner!$65:$65,""),
IF($C29="Travis Harvey",_xlfn.XLOOKUP($B29,PROSPER_Harvey!$1:$1,PROSPER_Harvey!$65:$65,""),"")))))))="","",
IF($C29="Christopher Lobo",_xlfn.XLOOKUP($B29,PROSPER_Lobo!$1:$1,PROSPER_Lobo!$65:$65,""),
IF($C29="Naren Baliga",_xlfn.XLOOKUP($B29,PROSPER_Baliga!$1:$1,PROSPER_Baliga!$65:$65,""),
IF($C29="Thorsten Huhn",_xlfn.XLOOKUP($B29,PROSPER_Huhn!$1:$1,PROSPER_Huhn!$65:$65,""),
IF($C29="Nick Hull",_xlfn.XLOOKUP($B29,PROSPER_Hull!$1:$1,PROSPER_Hull!$65:$65,""),
IF($C29="Monika Kotwani",_xlfn.XLOOKUP($B29,PROSPER_Kotwani!$1:$1,PROSPER_Kotwani!$65:$65,""),
IF($C29="Jonathan Wellner",_xlfn.XLOOKUP($B29,PROSPER_Wellner!$1:$1,PROSPER_Wellner!$65:$65,""),
IF($C29="Travis Harvey",_xlfn.XLOOKUP($B29,PROSPER_Harvey!$1:$1,PROSPER_Harvey!$65:$65,""),"")))))))))</f>
        <v>No Comment</v>
      </c>
      <c r="IE29" s="188">
        <f t="shared" si="331"/>
        <v>4</v>
      </c>
      <c r="IF29" s="135" t="str">
        <f>_xlfn.XLOOKUP(B29,PROSPERInitial_Query!$E:$E,PROSPERInitial_Query!$AO:$AO,"",,-1)</f>
        <v>5</v>
      </c>
      <c r="IG29" s="136" t="str">
        <f t="shared" si="106"/>
        <v>Kathy Nassr4 - SuccessP&amp;L Management</v>
      </c>
      <c r="IH29" s="136" t="str">
        <f>_xlfn.XLOOKUP(IG29,PROSPERDelta_Query!BK:BK,PROSPERDelta_Query!BB:BB,"",,-1)</f>
        <v/>
      </c>
      <c r="II29" s="137">
        <f t="shared" si="332"/>
        <v>5</v>
      </c>
      <c r="IJ29" s="137" t="str">
        <f>IF(IF(IF($C29="Christopher Lobo",_xlfn.XLOOKUP($B29,PROSPER_Lobo!$1:$1,PROSPER_Lobo!$66:$66,""),
IF($C29="Naren Baliga",_xlfn.XLOOKUP($B29,PROSPER_Baliga!$1:$1,PROSPER_Baliga!$66:$66,""),
IF($C29="Thorsten Huhn",_xlfn.XLOOKUP($B29,PROSPER_Huhn!$1:$1,PROSPER_Huhn!$66:$66,""),
IF($C29="Nick Hull",_xlfn.XLOOKUP($B29,PROSPER_Hull!$1:$1,PROSPER_Hull!$66:$66,""),
IF($C29="Monika Kotwani",_xlfn.XLOOKUP($B29,PROSPER_Kotwani!$1:$1,PROSPER_Kotwani!$66:$66,""),
IF($C29="Jonathan Wellner",_xlfn.XLOOKUP($B29,PROSPER_Wellner!$1:$1,PROSPER_Wellner!$66:$66,""),
IF($C29="Travis Harvey",_xlfn.XLOOKUP($B29,PROSPER_Harvey!$1:$1,PROSPER_Harvey!$66:$66,""),"")))))))="","",
IF($C29="Christopher Lobo",_xlfn.XLOOKUP($B29,PROSPER_Lobo!$1:$1,PROSPER_Lobo!$66:$66,""),
IF($C29="Naren Baliga",_xlfn.XLOOKUP($B29,PROSPER_Baliga!$1:$1,PROSPER_Baliga!$66:$66,""),
IF($C29="Thorsten Huhn",_xlfn.XLOOKUP($B29,PROSPER_Huhn!$1:$1,PROSPER_Huhn!$66:$66,""),
IF($C29="Nick Hull",_xlfn.XLOOKUP($B29,PROSPER_Hull!$1:$1,PROSPER_Hull!$66:$66,""),
IF($C29="Monika Kotwani",_xlfn.XLOOKUP($B29,PROSPER_Kotwani!$1:$1,PROSPER_Kotwani!$66:$66,""),
IF($C29="Jonathan Wellner",_xlfn.XLOOKUP($B29,PROSPER_Wellner!$1:$1,PROSPER_Wellner!$66:$66,""),
IF($C29="Travis Harvey",_xlfn.XLOOKUP($B29,PROSPER_Harvey!$1:$1,PROSPER_Harvey!$66:$66,""),""))))))))="","No Score",IF(IF($C29="Christopher Lobo",_xlfn.XLOOKUP($B29,PROSPER_Lobo!$1:$1,PROSPER_Lobo!$66:$66,""),
IF($C29="Naren Baliga",_xlfn.XLOOKUP($B29,PROSPER_Baliga!$1:$1,PROSPER_Baliga!$66:$66,""),
IF($C29="Thorsten Huhn",_xlfn.XLOOKUP($B29,PROSPER_Huhn!$1:$1,PROSPER_Huhn!$66:$66,""),
IF($C29="Nick Hull",_xlfn.XLOOKUP($B29,PROSPER_Hull!$1:$1,PROSPER_Hull!$66:$66,""),
IF($C29="Monika Kotwani",_xlfn.XLOOKUP($B29,PROSPER_Kotwani!$1:$1,PROSPER_Kotwani!$66:$66,""),
IF($C29="Jonathan Wellner",_xlfn.XLOOKUP($B29,PROSPER_Wellner!$1:$1,PROSPER_Wellner!$66:$66,""),
IF($C29="Travis Harvey",_xlfn.XLOOKUP($B29,PROSPER_Harvey!$1:$1,PROSPER_Harvey!$66:$66,""),"")))))))="","",
IF($C29="Christopher Lobo",_xlfn.XLOOKUP($B29,PROSPER_Lobo!$1:$1,PROSPER_Lobo!$66:$66,""),
IF($C29="Naren Baliga",_xlfn.XLOOKUP($B29,PROSPER_Baliga!$1:$1,PROSPER_Baliga!$66:$66,""),
IF($C29="Thorsten Huhn",_xlfn.XLOOKUP($B29,PROSPER_Huhn!$1:$1,PROSPER_Huhn!$66:$66,""),
IF($C29="Nick Hull",_xlfn.XLOOKUP($B29,PROSPER_Hull!$1:$1,PROSPER_Hull!$66:$66,""),
IF($C29="Monika Kotwani",_xlfn.XLOOKUP($B29,PROSPER_Kotwani!$1:$1,PROSPER_Kotwani!$66:$66,""),
IF($C29="Jonathan Wellner",_xlfn.XLOOKUP($B29,PROSPER_Wellner!$1:$1,PROSPER_Wellner!$66:$66,""),
IF($C29="Travis Harvey",_xlfn.XLOOKUP($B29,PROSPER_Harvey!$1:$1,PROSPER_Harvey!$66:$66,""),"")))))))))</f>
        <v>No Score</v>
      </c>
      <c r="IK29" s="138" t="str">
        <f>IF(IF(IF($C29="Christopher Lobo",_xlfn.XLOOKUP($B29,PROSPER_Lobo!$1:$1,PROSPER_Lobo!$67:$67,""),
IF($C29="Naren Baliga",_xlfn.XLOOKUP($B29,PROSPER_Baliga!$1:$1,PROSPER_Baliga!$67:$67,""),
IF($C29="Thorsten Huhn",_xlfn.XLOOKUP($B29,PROSPER_Huhn!$1:$1,PROSPER_Huhn!$67:$67,""),
IF($C29="Nick Hull",_xlfn.XLOOKUP($B29,PROSPER_Hull!$1:$1,PROSPER_Hull!$67:$67,""),
IF($C29="Monika Kotwani",_xlfn.XLOOKUP($B29,PROSPER_Kotwani!$1:$1,PROSPER_Kotwani!$67:$67,""),
IF($C29="Jonathan Wellner",_xlfn.XLOOKUP($B29,PROSPER_Wellner!$1:$1,PROSPER_Wellner!$67:$67,""),
IF($C29="Travis Harvey",_xlfn.XLOOKUP($B29,PROSPER_Harvey!$1:$1,PROSPER_Harvey!$67:$67,""),"")))))))="","",
IF($C29="Christopher Lobo",_xlfn.XLOOKUP($B29,PROSPER_Lobo!$1:$1,PROSPER_Lobo!$67:$67,""),
IF($C29="Naren Baliga",_xlfn.XLOOKUP($B29,PROSPER_Baliga!$1:$1,PROSPER_Baliga!$67:$67,""),
IF($C29="Thorsten Huhn",_xlfn.XLOOKUP($B29,PROSPER_Huhn!$1:$1,PROSPER_Huhn!$67:$67,""),
IF($C29="Nick Hull",_xlfn.XLOOKUP($B29,PROSPER_Hull!$1:$1,PROSPER_Hull!$67:$67,""),
IF($C29="Monika Kotwani",_xlfn.XLOOKUP($B29,PROSPER_Kotwani!$1:$1,PROSPER_Kotwani!$67:$67,""),
IF($C29="Jonathan Wellner",_xlfn.XLOOKUP($B29,PROSPER_Wellner!$1:$1,PROSPER_Wellner!$67:$67,""),
IF($C29="Travis Harvey",_xlfn.XLOOKUP($B29,PROSPER_Harvey!$1:$1,PROSPER_Harvey!$67:$67,""),""))))))))="","No Comment",IF(IF($C29="Christopher Lobo",_xlfn.XLOOKUP($B29,PROSPER_Lobo!$1:$1,PROSPER_Lobo!$67:$67,""),
IF($C29="Naren Baliga",_xlfn.XLOOKUP($B29,PROSPER_Baliga!$1:$1,PROSPER_Baliga!$67:$67,""),
IF($C29="Thorsten Huhn",_xlfn.XLOOKUP($B29,PROSPER_Huhn!$1:$1,PROSPER_Huhn!$67:$67,""),
IF($C29="Nick Hull",_xlfn.XLOOKUP($B29,PROSPER_Hull!$1:$1,PROSPER_Hull!$67:$67,""),
IF($C29="Monika Kotwani",_xlfn.XLOOKUP($B29,PROSPER_Kotwani!$1:$1,PROSPER_Kotwani!$67:$67,""),
IF($C29="Jonathan Wellner",_xlfn.XLOOKUP($B29,PROSPER_Wellner!$1:$1,PROSPER_Wellner!$67:$67,""),
IF($C29="Travis Harvey",_xlfn.XLOOKUP($B29,PROSPER_Harvey!$1:$1,PROSPER_Harvey!$67:$67,""),"")))))))="","",
IF($C29="Christopher Lobo",_xlfn.XLOOKUP($B29,PROSPER_Lobo!$1:$1,PROSPER_Lobo!$67:$67,""),
IF($C29="Naren Baliga",_xlfn.XLOOKUP($B29,PROSPER_Baliga!$1:$1,PROSPER_Baliga!$67:$67,""),
IF($C29="Thorsten Huhn",_xlfn.XLOOKUP($B29,PROSPER_Huhn!$1:$1,PROSPER_Huhn!$67:$67,""),
IF($C29="Nick Hull",_xlfn.XLOOKUP($B29,PROSPER_Hull!$1:$1,PROSPER_Hull!$67:$67,""),
IF($C29="Monika Kotwani",_xlfn.XLOOKUP($B29,PROSPER_Kotwani!$1:$1,PROSPER_Kotwani!$67:$67,""),
IF($C29="Jonathan Wellner",_xlfn.XLOOKUP($B29,PROSPER_Wellner!$1:$1,PROSPER_Wellner!$67:$67,""),
IF($C29="Travis Harvey",_xlfn.XLOOKUP($B29,PROSPER_Harvey!$1:$1,PROSPER_Harvey!$67:$67,""),"")))))))))</f>
        <v>No Comment</v>
      </c>
      <c r="IL29" s="188">
        <f t="shared" si="333"/>
        <v>5</v>
      </c>
      <c r="IM29" s="135" t="str">
        <f>_xlfn.XLOOKUP(B29,PROSPERInitial_Query!$E:$E,PROSPERInitial_Query!$AP:$AP,"",,-1)</f>
        <v>4</v>
      </c>
      <c r="IN29" s="136" t="str">
        <f t="shared" si="334"/>
        <v>Kathy Nassr4 - SuccessService Plan Management (PE)</v>
      </c>
      <c r="IO29" s="136" t="str">
        <f>_xlfn.XLOOKUP(IN29,PROSPERDelta_Query!BK:BK,PROSPERDelta_Query!BC:BC,"",,-1)</f>
        <v/>
      </c>
      <c r="IP29" s="137">
        <f t="shared" si="335"/>
        <v>4</v>
      </c>
      <c r="IQ29" s="137" t="str">
        <f>IF(IF(IF($C29="Christopher Lobo",_xlfn.XLOOKUP($B29,PROSPER_Lobo!$1:$1,PROSPER_Lobo!$68:$68,""),
IF($C29="Naren Baliga",_xlfn.XLOOKUP($B29,PROSPER_Baliga!$1:$1,PROSPER_Baliga!$68:$68,""),
IF($C29="Thorsten Huhn",_xlfn.XLOOKUP($B29,PROSPER_Huhn!$1:$1,PROSPER_Huhn!$68:$68,""),
IF($C29="Nick Hull",_xlfn.XLOOKUP($B29,PROSPER_Hull!$1:$1,PROSPER_Hull!$68:$68,""),
IF($C29="Monika Kotwani",_xlfn.XLOOKUP($B29,PROSPER_Kotwani!$1:$1,PROSPER_Kotwani!$68:$68,""),
IF($C29="Jonathan Wellner",_xlfn.XLOOKUP($B29,PROSPER_Wellner!$1:$1,PROSPER_Wellner!$68:$68,""),
IF($C29="Travis Harvey",_xlfn.XLOOKUP($B29,PROSPER_Harvey!$1:$1,PROSPER_Harvey!$68:$68,""),"")))))))="","",
IF($C29="Christopher Lobo",_xlfn.XLOOKUP($B29,PROSPER_Lobo!$1:$1,PROSPER_Lobo!$68:$68,""),
IF($C29="Naren Baliga",_xlfn.XLOOKUP($B29,PROSPER_Baliga!$1:$1,PROSPER_Baliga!$68:$68,""),
IF($C29="Thorsten Huhn",_xlfn.XLOOKUP($B29,PROSPER_Huhn!$1:$1,PROSPER_Huhn!$68:$68,""),
IF($C29="Nick Hull",_xlfn.XLOOKUP($B29,PROSPER_Hull!$1:$1,PROSPER_Hull!$68:$68,""),
IF($C29="Monika Kotwani",_xlfn.XLOOKUP($B29,PROSPER_Kotwani!$1:$1,PROSPER_Kotwani!$68:$68,""),
IF($C29="Jonathan Wellner",_xlfn.XLOOKUP($B29,PROSPER_Wellner!$1:$1,PROSPER_Wellner!$68:$68,""),
IF($C29="Travis Harvey",_xlfn.XLOOKUP($B29,PROSPER_Harvey!$1:$1,PROSPER_Harvey!$68:$68,""),""))))))))="","No Score",IF(IF($C29="Christopher Lobo",_xlfn.XLOOKUP($B29,PROSPER_Lobo!$1:$1,PROSPER_Lobo!$68:$68,""),
IF($C29="Naren Baliga",_xlfn.XLOOKUP($B29,PROSPER_Baliga!$1:$1,PROSPER_Baliga!$68:$68,""),
IF($C29="Thorsten Huhn",_xlfn.XLOOKUP($B29,PROSPER_Huhn!$1:$1,PROSPER_Huhn!$68:$68,""),
IF($C29="Nick Hull",_xlfn.XLOOKUP($B29,PROSPER_Hull!$1:$1,PROSPER_Hull!$68:$68,""),
IF($C29="Monika Kotwani",_xlfn.XLOOKUP($B29,PROSPER_Kotwani!$1:$1,PROSPER_Kotwani!$68:$68,""),
IF($C29="Jonathan Wellner",_xlfn.XLOOKUP($B29,PROSPER_Wellner!$1:$1,PROSPER_Wellner!$68:$68,""),
IF($C29="Travis Harvey",_xlfn.XLOOKUP($B29,PROSPER_Harvey!$1:$1,PROSPER_Harvey!$68:$68,""),"")))))))="","",
IF($C29="Christopher Lobo",_xlfn.XLOOKUP($B29,PROSPER_Lobo!$1:$1,PROSPER_Lobo!$68:$68,""),
IF($C29="Naren Baliga",_xlfn.XLOOKUP($B29,PROSPER_Baliga!$1:$1,PROSPER_Baliga!$68:$68,""),
IF($C29="Thorsten Huhn",_xlfn.XLOOKUP($B29,PROSPER_Huhn!$1:$1,PROSPER_Huhn!$68:$68,""),
IF($C29="Nick Hull",_xlfn.XLOOKUP($B29,PROSPER_Hull!$1:$1,PROSPER_Hull!$68:$68,""),
IF($C29="Monika Kotwani",_xlfn.XLOOKUP($B29,PROSPER_Kotwani!$1:$1,PROSPER_Kotwani!$68:$68,""),
IF($C29="Jonathan Wellner",_xlfn.XLOOKUP($B29,PROSPER_Wellner!$1:$1,PROSPER_Wellner!$68:$68,""),
IF($C29="Travis Harvey",_xlfn.XLOOKUP($B29,PROSPER_Harvey!$1:$1,PROSPER_Harvey!$68:$68,""),"")))))))))</f>
        <v>No Score</v>
      </c>
      <c r="IR29" s="138" t="str">
        <f>IF(IF(IF($C29="Christopher Lobo",_xlfn.XLOOKUP($B29,PROSPER_Lobo!$1:$1,PROSPER_Lobo!$69:$69,""),
IF($C29="Naren Baliga",_xlfn.XLOOKUP($B29,PROSPER_Baliga!$1:$1,PROSPER_Baliga!$69:$69,""),
IF($C29="Thorsten Huhn",_xlfn.XLOOKUP($B29,PROSPER_Huhn!$1:$1,PROSPER_Huhn!$69:$69,""),
IF($C29="Nick Hull",_xlfn.XLOOKUP($B29,PROSPER_Hull!$1:$1,PROSPER_Hull!$69:$69,""),
IF($C29="Monika Kotwani",_xlfn.XLOOKUP($B29,PROSPER_Kotwani!$1:$1,PROSPER_Kotwani!$69:$69,""),
IF($C29="Jonathan Wellner",_xlfn.XLOOKUP($B29,PROSPER_Wellner!$1:$1,PROSPER_Wellner!$69:$69,""),
IF($C29="Travis Harvey",_xlfn.XLOOKUP($B29,PROSPER_Harvey!$1:$1,PROSPER_Harvey!$69:$69,""),"")))))))="","",
IF($C29="Christopher Lobo",_xlfn.XLOOKUP($B29,PROSPER_Lobo!$1:$1,PROSPER_Lobo!$69:$69,""),
IF($C29="Naren Baliga",_xlfn.XLOOKUP($B29,PROSPER_Baliga!$1:$1,PROSPER_Baliga!$69:$69,""),
IF($C29="Thorsten Huhn",_xlfn.XLOOKUP($B29,PROSPER_Huhn!$1:$1,PROSPER_Huhn!$69:$69,""),
IF($C29="Nick Hull",_xlfn.XLOOKUP($B29,PROSPER_Hull!$1:$1,PROSPER_Hull!$69:$69,""),
IF($C29="Monika Kotwani",_xlfn.XLOOKUP($B29,PROSPER_Kotwani!$1:$1,PROSPER_Kotwani!$69:$69,""),
IF($C29="Jonathan Wellner",_xlfn.XLOOKUP($B29,PROSPER_Wellner!$1:$1,PROSPER_Wellner!$69:$69,""),
IF($C29="Travis Harvey",_xlfn.XLOOKUP($B29,PROSPER_Harvey!$1:$1,PROSPER_Harvey!$69:$69,""),""))))))))="","No Comment",IF(IF($C29="Christopher Lobo",_xlfn.XLOOKUP($B29,PROSPER_Lobo!$1:$1,PROSPER_Lobo!$69:$69,""),
IF($C29="Naren Baliga",_xlfn.XLOOKUP($B29,PROSPER_Baliga!$1:$1,PROSPER_Baliga!$69:$69,""),
IF($C29="Thorsten Huhn",_xlfn.XLOOKUP($B29,PROSPER_Huhn!$1:$1,PROSPER_Huhn!$69:$69,""),
IF($C29="Nick Hull",_xlfn.XLOOKUP($B29,PROSPER_Hull!$1:$1,PROSPER_Hull!$69:$69,""),
IF($C29="Monika Kotwani",_xlfn.XLOOKUP($B29,PROSPER_Kotwani!$1:$1,PROSPER_Kotwani!$69:$69,""),
IF($C29="Jonathan Wellner",_xlfn.XLOOKUP($B29,PROSPER_Wellner!$1:$1,PROSPER_Wellner!$69:$69,""),
IF($C29="Travis Harvey",_xlfn.XLOOKUP($B29,PROSPER_Harvey!$1:$1,PROSPER_Harvey!$69:$69,""),"")))))))="","",
IF($C29="Christopher Lobo",_xlfn.XLOOKUP($B29,PROSPER_Lobo!$1:$1,PROSPER_Lobo!$69:$69,""),
IF($C29="Naren Baliga",_xlfn.XLOOKUP($B29,PROSPER_Baliga!$1:$1,PROSPER_Baliga!$69:$69,""),
IF($C29="Thorsten Huhn",_xlfn.XLOOKUP($B29,PROSPER_Huhn!$1:$1,PROSPER_Huhn!$69:$69,""),
IF($C29="Nick Hull",_xlfn.XLOOKUP($B29,PROSPER_Hull!$1:$1,PROSPER_Hull!$69:$69,""),
IF($C29="Monika Kotwani",_xlfn.XLOOKUP($B29,PROSPER_Kotwani!$1:$1,PROSPER_Kotwani!$69:$69,""),
IF($C29="Jonathan Wellner",_xlfn.XLOOKUP($B29,PROSPER_Wellner!$1:$1,PROSPER_Wellner!$69:$69,""),
IF($C29="Travis Harvey",_xlfn.XLOOKUP($B29,PROSPER_Harvey!$1:$1,PROSPER_Harvey!$69:$69,""),"")))))))))</f>
        <v>No Comment</v>
      </c>
      <c r="IS29" s="188">
        <f t="shared" si="336"/>
        <v>4</v>
      </c>
      <c r="IT29" s="187">
        <f t="shared" si="337"/>
        <v>4.666666666666667</v>
      </c>
      <c r="IU29" s="128" t="str">
        <f t="shared" si="338"/>
        <v>N/A</v>
      </c>
      <c r="IV29" s="188">
        <f t="shared" si="339"/>
        <v>4.666666666666667</v>
      </c>
      <c r="IW29" s="139">
        <f>_xlfn.XLOOKUP($B29,Vlookups_Local!B:B,Vlookups_Local!F:F)</f>
        <v>1.0096685082872927</v>
      </c>
      <c r="IX29" s="140">
        <f>_xlfn.XLOOKUP($B29,Vlookups_Local!B:B,Vlookups_Local!G:G)</f>
        <v>1.0096685082872927</v>
      </c>
      <c r="IY29" s="140">
        <f>_xlfn.XLOOKUP($B29,Vlookups_Local!B:B,Vlookups_Local!H:H)</f>
        <v>0</v>
      </c>
      <c r="IZ29" s="141">
        <f t="shared" si="340"/>
        <v>10</v>
      </c>
      <c r="JA29" s="142">
        <f>_xlfn.XLOOKUP($B29,LevelUp_Query!A:A,LevelUp_Query!C:C,"")</f>
        <v>60</v>
      </c>
      <c r="JB29" s="143" t="str">
        <f>_xlfn.XLOOKUP($B29,LevelUp_Query!A:A,LevelUp_Query!F:F,"")</f>
        <v>π</v>
      </c>
      <c r="JC29" s="143">
        <f>_xlfn.XLOOKUP($B29,LevelUp_Query!A:A,LevelUp_Query!E:E,"")</f>
        <v>0</v>
      </c>
      <c r="JD29" s="141">
        <f t="shared" si="341"/>
        <v>0</v>
      </c>
      <c r="JE29" s="144" t="str">
        <f>_xlfn.XLOOKUP(B29,PROSPERInitial_Query!$E:$E,PROSPERInitial_Query!$AQ:$AQ,"",,-1)</f>
        <v>10</v>
      </c>
      <c r="JF29" s="136" t="str">
        <f t="shared" si="342"/>
        <v>Kathy Nassr7 - ResponsibilityGiving Back (L&amp;L)</v>
      </c>
      <c r="JG29" s="136" t="str">
        <f>_xlfn.XLOOKUP(JF29,PROSPERDelta_Query!BK:BK,PROSPERDelta_Query!BE:BE,"",,-1)</f>
        <v/>
      </c>
      <c r="JH29" s="137">
        <f t="shared" si="343"/>
        <v>10</v>
      </c>
      <c r="JI29" s="137" t="str">
        <f>IF(IF(IF($C29="Christopher Lobo",_xlfn.XLOOKUP($B29,PROSPER_Lobo!$1:$1,PROSPER_Lobo!$70:$70,""),
IF($C29="Naren Baliga",_xlfn.XLOOKUP($B29,PROSPER_Baliga!$1:$1,PROSPER_Baliga!$70:$70,""),
IF($C29="Thorsten Huhn",_xlfn.XLOOKUP($B29,PROSPER_Huhn!$1:$1,PROSPER_Huhn!$70:$70,""),
IF($C29="Nick Hull",_xlfn.XLOOKUP($B29,PROSPER_Hull!$1:$1,PROSPER_Hull!$70:$70,""),
IF($C29="Monika Kotwani",_xlfn.XLOOKUP($B29,PROSPER_Kotwani!$1:$1,PROSPER_Kotwani!$70:$70,""),
IF($C29="Jonathan Wellner",_xlfn.XLOOKUP($B29,PROSPER_Wellner!$1:$1,PROSPER_Wellner!$70:$70,""),
IF($C29="Travis Harvey",_xlfn.XLOOKUP($B29,PROSPER_Harvey!$1:$1,PROSPER_Harvey!$70:$70,""),"")))))))="","",
IF($C29="Christopher Lobo",_xlfn.XLOOKUP($B29,PROSPER_Lobo!$1:$1,PROSPER_Lobo!$70:$70,""),
IF($C29="Naren Baliga",_xlfn.XLOOKUP($B29,PROSPER_Baliga!$1:$1,PROSPER_Baliga!$70:$70,""),
IF($C29="Thorsten Huhn",_xlfn.XLOOKUP($B29,PROSPER_Huhn!$1:$1,PROSPER_Huhn!$70:$70,""),
IF($C29="Nick Hull",_xlfn.XLOOKUP($B29,PROSPER_Hull!$1:$1,PROSPER_Hull!$70:$70,""),
IF($C29="Monika Kotwani",_xlfn.XLOOKUP($B29,PROSPER_Kotwani!$1:$1,PROSPER_Kotwani!$70:$70,""),
IF($C29="Jonathan Wellner",_xlfn.XLOOKUP($B29,PROSPER_Wellner!$1:$1,PROSPER_Wellner!$70:$70,""),
IF($C29="Travis Harvey",_xlfn.XLOOKUP($B29,PROSPER_Harvey!$1:$1,PROSPER_Harvey!$70:$70,""),""))))))))="","No Score",IF(IF($C29="Christopher Lobo",_xlfn.XLOOKUP($B29,PROSPER_Lobo!$1:$1,PROSPER_Lobo!$70:$70,""),
IF($C29="Naren Baliga",_xlfn.XLOOKUP($B29,PROSPER_Baliga!$1:$1,PROSPER_Baliga!$70:$70,""),
IF($C29="Thorsten Huhn",_xlfn.XLOOKUP($B29,PROSPER_Huhn!$1:$1,PROSPER_Huhn!$70:$70,""),
IF($C29="Nick Hull",_xlfn.XLOOKUP($B29,PROSPER_Hull!$1:$1,PROSPER_Hull!$70:$70,""),
IF($C29="Monika Kotwani",_xlfn.XLOOKUP($B29,PROSPER_Kotwani!$1:$1,PROSPER_Kotwani!$70:$70,""),
IF($C29="Jonathan Wellner",_xlfn.XLOOKUP($B29,PROSPER_Wellner!$1:$1,PROSPER_Wellner!$70:$70,""),
IF($C29="Travis Harvey",_xlfn.XLOOKUP($B29,PROSPER_Harvey!$1:$1,PROSPER_Harvey!$70:$70,""),"")))))))="","",
IF($C29="Christopher Lobo",_xlfn.XLOOKUP($B29,PROSPER_Lobo!$1:$1,PROSPER_Lobo!$70:$70,""),
IF($C29="Naren Baliga",_xlfn.XLOOKUP($B29,PROSPER_Baliga!$1:$1,PROSPER_Baliga!$70:$70,""),
IF($C29="Thorsten Huhn",_xlfn.XLOOKUP($B29,PROSPER_Huhn!$1:$1,PROSPER_Huhn!$70:$70,""),
IF($C29="Nick Hull",_xlfn.XLOOKUP($B29,PROSPER_Hull!$1:$1,PROSPER_Hull!$70:$70,""),
IF($C29="Monika Kotwani",_xlfn.XLOOKUP($B29,PROSPER_Kotwani!$1:$1,PROSPER_Kotwani!$70:$70,""),
IF($C29="Jonathan Wellner",_xlfn.XLOOKUP($B29,PROSPER_Wellner!$1:$1,PROSPER_Wellner!$70:$70,""),
IF($C29="Travis Harvey",_xlfn.XLOOKUP($B29,PROSPER_Harvey!$1:$1,PROSPER_Harvey!$70:$70,""),"")))))))))</f>
        <v>No Score</v>
      </c>
      <c r="JJ29" s="138" t="str">
        <f>IF(IF(IF($C29="Christopher Lobo",_xlfn.XLOOKUP($B29,PROSPER_Lobo!$1:$1,PROSPER_Lobo!$71:$71,""),
IF($C29="Naren Baliga",_xlfn.XLOOKUP($B29,PROSPER_Baliga!$1:$1,PROSPER_Baliga!$71:$71,""),
IF($C29="Thorsten Huhn",_xlfn.XLOOKUP($B29,PROSPER_Huhn!$1:$1,PROSPER_Huhn!$71:$71,""),
IF($C29="Nick Hull",_xlfn.XLOOKUP($B29,PROSPER_Hull!$1:$1,PROSPER_Hull!$71:$71,""),
IF($C29="Monika Kotwani",_xlfn.XLOOKUP($B29,PROSPER_Kotwani!$1:$1,PROSPER_Kotwani!$71:$71,""),
IF($C29="Jonathan Wellner",_xlfn.XLOOKUP($B29,PROSPER_Wellner!$1:$1,PROSPER_Wellner!$71:$71,""),
IF($C29="Travis Harvey",_xlfn.XLOOKUP($B29,PROSPER_Harvey!$1:$1,PROSPER_Harvey!$71:$71,""),"")))))))="","",
IF($C29="Christopher Lobo",_xlfn.XLOOKUP($B29,PROSPER_Lobo!$1:$1,PROSPER_Lobo!$71:$71,""),
IF($C29="Naren Baliga",_xlfn.XLOOKUP($B29,PROSPER_Baliga!$1:$1,PROSPER_Baliga!$71:$71,""),
IF($C29="Thorsten Huhn",_xlfn.XLOOKUP($B29,PROSPER_Huhn!$1:$1,PROSPER_Huhn!$71:$71,""),
IF($C29="Nick Hull",_xlfn.XLOOKUP($B29,PROSPER_Hull!$1:$1,PROSPER_Hull!$71:$71,""),
IF($C29="Monika Kotwani",_xlfn.XLOOKUP($B29,PROSPER_Kotwani!$1:$1,PROSPER_Kotwani!$71:$71,""),
IF($C29="Jonathan Wellner",_xlfn.XLOOKUP($B29,PROSPER_Wellner!$1:$1,PROSPER_Wellner!$71:$71,""),
IF($C29="Travis Harvey",_xlfn.XLOOKUP($B29,PROSPER_Harvey!$1:$1,PROSPER_Harvey!$71:$71,""),""))))))))="","No Comment",IF(IF($C29="Christopher Lobo",_xlfn.XLOOKUP($B29,PROSPER_Lobo!$1:$1,PROSPER_Lobo!$71:$71,""),
IF($C29="Naren Baliga",_xlfn.XLOOKUP($B29,PROSPER_Baliga!$1:$1,PROSPER_Baliga!$71:$71,""),
IF($C29="Thorsten Huhn",_xlfn.XLOOKUP($B29,PROSPER_Huhn!$1:$1,PROSPER_Huhn!$71:$71,""),
IF($C29="Nick Hull",_xlfn.XLOOKUP($B29,PROSPER_Hull!$1:$1,PROSPER_Hull!$71:$71,""),
IF($C29="Monika Kotwani",_xlfn.XLOOKUP($B29,PROSPER_Kotwani!$1:$1,PROSPER_Kotwani!$71:$71,""),
IF($C29="Jonathan Wellner",_xlfn.XLOOKUP($B29,PROSPER_Wellner!$1:$1,PROSPER_Wellner!$71:$71,""),
IF($C29="Travis Harvey",_xlfn.XLOOKUP($B29,PROSPER_Harvey!$1:$1,PROSPER_Harvey!$71:$71,""),"")))))))="","",
IF($C29="Christopher Lobo",_xlfn.XLOOKUP($B29,PROSPER_Lobo!$1:$1,PROSPER_Lobo!$71:$71,""),
IF($C29="Naren Baliga",_xlfn.XLOOKUP($B29,PROSPER_Baliga!$1:$1,PROSPER_Baliga!$71:$71,""),
IF($C29="Thorsten Huhn",_xlfn.XLOOKUP($B29,PROSPER_Huhn!$1:$1,PROSPER_Huhn!$71:$71,""),
IF($C29="Nick Hull",_xlfn.XLOOKUP($B29,PROSPER_Hull!$1:$1,PROSPER_Hull!$71:$71,""),
IF($C29="Monika Kotwani",_xlfn.XLOOKUP($B29,PROSPER_Kotwani!$1:$1,PROSPER_Kotwani!$71:$71,""),
IF($C29="Jonathan Wellner",_xlfn.XLOOKUP($B29,PROSPER_Wellner!$1:$1,PROSPER_Wellner!$71:$71,""),
IF($C29="Travis Harvey",_xlfn.XLOOKUP($B29,PROSPER_Harvey!$1:$1,PROSPER_Harvey!$71:$71,""),"")))))))))</f>
        <v>No Comment</v>
      </c>
      <c r="JK29" s="141">
        <f t="shared" si="344"/>
        <v>10</v>
      </c>
      <c r="JL29" s="135" t="str">
        <f>_xlfn.XLOOKUP(B29,PROSPERInitial_Query!$E:$E,PROSPERInitial_Query!$AR:$AR,"",,-1)</f>
        <v>5</v>
      </c>
      <c r="JM29" s="136" t="str">
        <f t="shared" si="345"/>
        <v>Kathy Nassr7 - ResponsibilityExecutive Communication</v>
      </c>
      <c r="JN29" s="136" t="str">
        <f>_xlfn.XLOOKUP(JM29,PROSPERDelta_Query!BK:BK,PROSPERDelta_Query!BF:BF,"",,-1)</f>
        <v/>
      </c>
      <c r="JO29" s="137">
        <f t="shared" si="346"/>
        <v>5</v>
      </c>
      <c r="JP29" s="137" t="str">
        <f>IF(IF(IF($C29="Christopher Lobo",_xlfn.XLOOKUP($B29,PROSPER_Lobo!$1:$1,PROSPER_Lobo!$72:$72,""),
IF($C29="Naren Baliga",_xlfn.XLOOKUP($B29,PROSPER_Baliga!$1:$1,PROSPER_Baliga!$72:$72,""),
IF($C29="Thorsten Huhn",_xlfn.XLOOKUP($B29,PROSPER_Huhn!$1:$1,PROSPER_Huhn!$72:$72,""),
IF($C29="Nick Hull",_xlfn.XLOOKUP($B29,PROSPER_Hull!$1:$1,PROSPER_Hull!$72:$72,""),
IF($C29="Monika Kotwani",_xlfn.XLOOKUP($B29,PROSPER_Kotwani!$1:$1,PROSPER_Kotwani!$72:$72,""),
IF($C29="Jonathan Wellner",_xlfn.XLOOKUP($B29,PROSPER_Wellner!$1:$1,PROSPER_Wellner!$72:$72,""),
IF($C29="Travis Harvey",_xlfn.XLOOKUP($B29,PROSPER_Harvey!$1:$1,PROSPER_Harvey!$72:$72,""),"")))))))="","",
IF($C29="Christopher Lobo",_xlfn.XLOOKUP($B29,PROSPER_Lobo!$1:$1,PROSPER_Lobo!$72:$72,""),
IF($C29="Naren Baliga",_xlfn.XLOOKUP($B29,PROSPER_Baliga!$1:$1,PROSPER_Baliga!$72:$72,""),
IF($C29="Thorsten Huhn",_xlfn.XLOOKUP($B29,PROSPER_Huhn!$1:$1,PROSPER_Huhn!$72:$72,""),
IF($C29="Nick Hull",_xlfn.XLOOKUP($B29,PROSPER_Hull!$1:$1,PROSPER_Hull!$72:$72,""),
IF($C29="Monika Kotwani",_xlfn.XLOOKUP($B29,PROSPER_Kotwani!$1:$1,PROSPER_Kotwani!$72:$72,""),
IF($C29="Jonathan Wellner",_xlfn.XLOOKUP($B29,PROSPER_Wellner!$1:$1,PROSPER_Wellner!$72:$72,""),
IF($C29="Travis Harvey",_xlfn.XLOOKUP($B29,PROSPER_Harvey!$1:$1,PROSPER_Harvey!$72:$72,""),""))))))))="","No Score",IF(IF($C29="Christopher Lobo",_xlfn.XLOOKUP($B29,PROSPER_Lobo!$1:$1,PROSPER_Lobo!$72:$72,""),
IF($C29="Naren Baliga",_xlfn.XLOOKUP($B29,PROSPER_Baliga!$1:$1,PROSPER_Baliga!$72:$72,""),
IF($C29="Thorsten Huhn",_xlfn.XLOOKUP($B29,PROSPER_Huhn!$1:$1,PROSPER_Huhn!$72:$72,""),
IF($C29="Nick Hull",_xlfn.XLOOKUP($B29,PROSPER_Hull!$1:$1,PROSPER_Hull!$72:$72,""),
IF($C29="Monika Kotwani",_xlfn.XLOOKUP($B29,PROSPER_Kotwani!$1:$1,PROSPER_Kotwani!$72:$72,""),
IF($C29="Jonathan Wellner",_xlfn.XLOOKUP($B29,PROSPER_Wellner!$1:$1,PROSPER_Wellner!$72:$72,""),
IF($C29="Travis Harvey",_xlfn.XLOOKUP($B29,PROSPER_Harvey!$1:$1,PROSPER_Harvey!$72:$72,""),"")))))))="","",
IF($C29="Christopher Lobo",_xlfn.XLOOKUP($B29,PROSPER_Lobo!$1:$1,PROSPER_Lobo!$72:$72,""),
IF($C29="Naren Baliga",_xlfn.XLOOKUP($B29,PROSPER_Baliga!$1:$1,PROSPER_Baliga!$72:$72,""),
IF($C29="Thorsten Huhn",_xlfn.XLOOKUP($B29,PROSPER_Huhn!$1:$1,PROSPER_Huhn!$72:$72,""),
IF($C29="Nick Hull",_xlfn.XLOOKUP($B29,PROSPER_Hull!$1:$1,PROSPER_Hull!$72:$72,""),
IF($C29="Monika Kotwani",_xlfn.XLOOKUP($B29,PROSPER_Kotwani!$1:$1,PROSPER_Kotwani!$72:$72,""),
IF($C29="Jonathan Wellner",_xlfn.XLOOKUP($B29,PROSPER_Wellner!$1:$1,PROSPER_Wellner!$72:$72,""),
IF($C29="Travis Harvey",_xlfn.XLOOKUP($B29,PROSPER_Harvey!$1:$1,PROSPER_Harvey!$72:$72,""),"")))))))))</f>
        <v>No Score</v>
      </c>
      <c r="JQ29" s="138" t="str">
        <f>IF(IF(IF($C29="Christopher Lobo",_xlfn.XLOOKUP($B29,PROSPER_Lobo!$1:$1,PROSPER_Lobo!$73:$73,""),
IF($C29="Naren Baliga",_xlfn.XLOOKUP($B29,PROSPER_Baliga!$1:$1,PROSPER_Baliga!$73:$73,""),
IF($C29="Thorsten Huhn",_xlfn.XLOOKUP($B29,PROSPER_Huhn!$1:$1,PROSPER_Huhn!$73:$73,""),
IF($C29="Nick Hull",_xlfn.XLOOKUP($B29,PROSPER_Hull!$1:$1,PROSPER_Hull!$73:$73,""),
IF($C29="Monika Kotwani",_xlfn.XLOOKUP($B29,PROSPER_Kotwani!$1:$1,PROSPER_Kotwani!$73:$73,""),
IF($C29="Jonathan Wellner",_xlfn.XLOOKUP($B29,PROSPER_Wellner!$1:$1,PROSPER_Wellner!$73:$73,""),
IF($C29="Travis Harvey",_xlfn.XLOOKUP($B29,PROSPER_Harvey!$1:$1,PROSPER_Harvey!$73:$73,""),"")))))))="","",
IF($C29="Christopher Lobo",_xlfn.XLOOKUP($B29,PROSPER_Lobo!$1:$1,PROSPER_Lobo!$73:$73,""),
IF($C29="Naren Baliga",_xlfn.XLOOKUP($B29,PROSPER_Baliga!$1:$1,PROSPER_Baliga!$73:$73,""),
IF($C29="Thorsten Huhn",_xlfn.XLOOKUP($B29,PROSPER_Huhn!$1:$1,PROSPER_Huhn!$73:$73,""),
IF($C29="Nick Hull",_xlfn.XLOOKUP($B29,PROSPER_Hull!$1:$1,PROSPER_Hull!$73:$73,""),
IF($C29="Monika Kotwani",_xlfn.XLOOKUP($B29,PROSPER_Kotwani!$1:$1,PROSPER_Kotwani!$73:$73,""),
IF($C29="Jonathan Wellner",_xlfn.XLOOKUP($B29,PROSPER_Wellner!$1:$1,PROSPER_Wellner!$73:$73,""),
IF($C29="Travis Harvey",_xlfn.XLOOKUP($B29,PROSPER_Harvey!$1:$1,PROSPER_Harvey!$73:$73,""),""))))))))="","No Comment",IF(IF($C29="Christopher Lobo",_xlfn.XLOOKUP($B29,PROSPER_Lobo!$1:$1,PROSPER_Lobo!$73:$73,""),
IF($C29="Naren Baliga",_xlfn.XLOOKUP($B29,PROSPER_Baliga!$1:$1,PROSPER_Baliga!$73:$73,""),
IF($C29="Thorsten Huhn",_xlfn.XLOOKUP($B29,PROSPER_Huhn!$1:$1,PROSPER_Huhn!$73:$73,""),
IF($C29="Nick Hull",_xlfn.XLOOKUP($B29,PROSPER_Hull!$1:$1,PROSPER_Hull!$73:$73,""),
IF($C29="Monika Kotwani",_xlfn.XLOOKUP($B29,PROSPER_Kotwani!$1:$1,PROSPER_Kotwani!$73:$73,""),
IF($C29="Jonathan Wellner",_xlfn.XLOOKUP($B29,PROSPER_Wellner!$1:$1,PROSPER_Wellner!$73:$73,""),
IF($C29="Travis Harvey",_xlfn.XLOOKUP($B29,PROSPER_Harvey!$1:$1,PROSPER_Harvey!$73:$73,""),"")))))))="","",
IF($C29="Christopher Lobo",_xlfn.XLOOKUP($B29,PROSPER_Lobo!$1:$1,PROSPER_Lobo!$73:$73,""),
IF($C29="Naren Baliga",_xlfn.XLOOKUP($B29,PROSPER_Baliga!$1:$1,PROSPER_Baliga!$73:$73,""),
IF($C29="Thorsten Huhn",_xlfn.XLOOKUP($B29,PROSPER_Huhn!$1:$1,PROSPER_Huhn!$73:$73,""),
IF($C29="Nick Hull",_xlfn.XLOOKUP($B29,PROSPER_Hull!$1:$1,PROSPER_Hull!$73:$73,""),
IF($C29="Monika Kotwani",_xlfn.XLOOKUP($B29,PROSPER_Kotwani!$1:$1,PROSPER_Kotwani!$73:$73,""),
IF($C29="Jonathan Wellner",_xlfn.XLOOKUP($B29,PROSPER_Wellner!$1:$1,PROSPER_Wellner!$73:$73,""),
IF($C29="Travis Harvey",_xlfn.XLOOKUP($B29,PROSPER_Harvey!$1:$1,PROSPER_Harvey!$73:$73,""),"")))))))))</f>
        <v>No Comment</v>
      </c>
      <c r="JR29" s="141">
        <f t="shared" si="347"/>
        <v>5</v>
      </c>
      <c r="JS29" s="135" t="str">
        <f>_xlfn.XLOOKUP(B29,PROSPERInitial_Query!$E:$E,PROSPERInitial_Query!$AS:$AS,"",,-1)</f>
        <v>6</v>
      </c>
      <c r="JT29" s="136" t="str">
        <f t="shared" si="348"/>
        <v>Kathy Nassr7 - ResponsibilityCulture Champion</v>
      </c>
      <c r="JU29" s="136" t="str">
        <f>_xlfn.XLOOKUP(JT29,PROSPERDelta_Query!BK:BK,PROSPERDelta_Query!BG:BG,"",,-1)</f>
        <v/>
      </c>
      <c r="JV29" s="137">
        <f t="shared" si="349"/>
        <v>6</v>
      </c>
      <c r="JW29" s="137" t="str">
        <f>IF(IF(IF($C29="Christopher Lobo",_xlfn.XLOOKUP($B29,PROSPER_Lobo!$1:$1,PROSPER_Lobo!$74:$74,""),
IF($C29="Naren Baliga",_xlfn.XLOOKUP($B29,PROSPER_Baliga!$1:$1,PROSPER_Baliga!$74:$74,""),
IF($C29="Thorsten Huhn",_xlfn.XLOOKUP($B29,PROSPER_Huhn!$1:$1,PROSPER_Huhn!$74:$74,""),
IF($C29="Nick Hull",_xlfn.XLOOKUP($B29,PROSPER_Hull!$1:$1,PROSPER_Hull!$74:$74,""),
IF($C29="Monika Kotwani",_xlfn.XLOOKUP($B29,PROSPER_Kotwani!$1:$1,PROSPER_Kotwani!$74:$74,""),
IF($C29="Jonathan Wellner",_xlfn.XLOOKUP($B29,PROSPER_Wellner!$1:$1,PROSPER_Wellner!$74:$74,""),
IF($C29="Travis Harvey",_xlfn.XLOOKUP($B29,PROSPER_Harvey!$1:$1,PROSPER_Harvey!$74:$74,""),"")))))))="","",
IF($C29="Christopher Lobo",_xlfn.XLOOKUP($B29,PROSPER_Lobo!$1:$1,PROSPER_Lobo!$74:$74,""),
IF($C29="Naren Baliga",_xlfn.XLOOKUP($B29,PROSPER_Baliga!$1:$1,PROSPER_Baliga!$74:$74,""),
IF($C29="Thorsten Huhn",_xlfn.XLOOKUP($B29,PROSPER_Huhn!$1:$1,PROSPER_Huhn!$74:$74,""),
IF($C29="Nick Hull",_xlfn.XLOOKUP($B29,PROSPER_Hull!$1:$1,PROSPER_Hull!$74:$74,""),
IF($C29="Monika Kotwani",_xlfn.XLOOKUP($B29,PROSPER_Kotwani!$1:$1,PROSPER_Kotwani!$74:$74,""),
IF($C29="Jonathan Wellner",_xlfn.XLOOKUP($B29,PROSPER_Wellner!$1:$1,PROSPER_Wellner!$74:$74,""),
IF($C29="Travis Harvey",_xlfn.XLOOKUP($B29,PROSPER_Harvey!$1:$1,PROSPER_Harvey!$74:$74,""),""))))))))="","No Score",IF(IF($C29="Christopher Lobo",_xlfn.XLOOKUP($B29,PROSPER_Lobo!$1:$1,PROSPER_Lobo!$74:$74,""),
IF($C29="Naren Baliga",_xlfn.XLOOKUP($B29,PROSPER_Baliga!$1:$1,PROSPER_Baliga!$74:$74,""),
IF($C29="Thorsten Huhn",_xlfn.XLOOKUP($B29,PROSPER_Huhn!$1:$1,PROSPER_Huhn!$74:$74,""),
IF($C29="Nick Hull",_xlfn.XLOOKUP($B29,PROSPER_Hull!$1:$1,PROSPER_Hull!$74:$74,""),
IF($C29="Monika Kotwani",_xlfn.XLOOKUP($B29,PROSPER_Kotwani!$1:$1,PROSPER_Kotwani!$74:$74,""),
IF($C29="Jonathan Wellner",_xlfn.XLOOKUP($B29,PROSPER_Wellner!$1:$1,PROSPER_Wellner!$74:$74,""),
IF($C29="Travis Harvey",_xlfn.XLOOKUP($B29,PROSPER_Harvey!$1:$1,PROSPER_Harvey!$74:$74,""),"")))))))="","",
IF($C29="Christopher Lobo",_xlfn.XLOOKUP($B29,PROSPER_Lobo!$1:$1,PROSPER_Lobo!$74:$74,""),
IF($C29="Naren Baliga",_xlfn.XLOOKUP($B29,PROSPER_Baliga!$1:$1,PROSPER_Baliga!$74:$74,""),
IF($C29="Thorsten Huhn",_xlfn.XLOOKUP($B29,PROSPER_Huhn!$1:$1,PROSPER_Huhn!$74:$74,""),
IF($C29="Nick Hull",_xlfn.XLOOKUP($B29,PROSPER_Hull!$1:$1,PROSPER_Hull!$74:$74,""),
IF($C29="Monika Kotwani",_xlfn.XLOOKUP($B29,PROSPER_Kotwani!$1:$1,PROSPER_Kotwani!$74:$74,""),
IF($C29="Jonathan Wellner",_xlfn.XLOOKUP($B29,PROSPER_Wellner!$1:$1,PROSPER_Wellner!$74:$74,""),
IF($C29="Travis Harvey",_xlfn.XLOOKUP($B29,PROSPER_Harvey!$1:$1,PROSPER_Harvey!$74:$74,""),"")))))))))</f>
        <v>No Score</v>
      </c>
      <c r="JX29" s="138" t="str">
        <f>IF(IF(IF($C29="Christopher Lobo",_xlfn.XLOOKUP($B29,PROSPER_Lobo!$1:$1,PROSPER_Lobo!$75:$75,""),
IF($C29="Naren Baliga",_xlfn.XLOOKUP($B29,PROSPER_Baliga!$1:$1,PROSPER_Baliga!$75:$75,""),
IF($C29="Thorsten Huhn",_xlfn.XLOOKUP($B29,PROSPER_Huhn!$1:$1,PROSPER_Huhn!$75:$75,""),
IF($C29="Nick Hull",_xlfn.XLOOKUP($B29,PROSPER_Hull!$1:$1,PROSPER_Hull!$75:$75,""),
IF($C29="Monika Kotwani",_xlfn.XLOOKUP($B29,PROSPER_Kotwani!$1:$1,PROSPER_Kotwani!$75:$75,""),
IF($C29="Jonathan Wellner",_xlfn.XLOOKUP($B29,PROSPER_Wellner!$1:$1,PROSPER_Wellner!$75:$75,""),
IF($C29="Travis Harvey",_xlfn.XLOOKUP($B29,PROSPER_Harvey!$1:$1,PROSPER_Harvey!$75:$75,""),"")))))))="","",
IF($C29="Christopher Lobo",_xlfn.XLOOKUP($B29,PROSPER_Lobo!$1:$1,PROSPER_Lobo!$75:$75,""),
IF($C29="Naren Baliga",_xlfn.XLOOKUP($B29,PROSPER_Baliga!$1:$1,PROSPER_Baliga!$75:$75,""),
IF($C29="Thorsten Huhn",_xlfn.XLOOKUP($B29,PROSPER_Huhn!$1:$1,PROSPER_Huhn!$75:$75,""),
IF($C29="Nick Hull",_xlfn.XLOOKUP($B29,PROSPER_Hull!$1:$1,PROSPER_Hull!$75:$75,""),
IF($C29="Monika Kotwani",_xlfn.XLOOKUP($B29,PROSPER_Kotwani!$1:$1,PROSPER_Kotwani!$75:$75,""),
IF($C29="Jonathan Wellner",_xlfn.XLOOKUP($B29,PROSPER_Wellner!$1:$1,PROSPER_Wellner!$75:$75,""),
IF($C29="Travis Harvey",_xlfn.XLOOKUP($B29,PROSPER_Harvey!$1:$1,PROSPER_Harvey!$75:$75,""),""))))))))="","No Comment",IF(IF($C29="Christopher Lobo",_xlfn.XLOOKUP($B29,PROSPER_Lobo!$1:$1,PROSPER_Lobo!$75:$75,""),
IF($C29="Naren Baliga",_xlfn.XLOOKUP($B29,PROSPER_Baliga!$1:$1,PROSPER_Baliga!$75:$75,""),
IF($C29="Thorsten Huhn",_xlfn.XLOOKUP($B29,PROSPER_Huhn!$1:$1,PROSPER_Huhn!$75:$75,""),
IF($C29="Nick Hull",_xlfn.XLOOKUP($B29,PROSPER_Hull!$1:$1,PROSPER_Hull!$75:$75,""),
IF($C29="Monika Kotwani",_xlfn.XLOOKUP($B29,PROSPER_Kotwani!$1:$1,PROSPER_Kotwani!$75:$75,""),
IF($C29="Jonathan Wellner",_xlfn.XLOOKUP($B29,PROSPER_Wellner!$1:$1,PROSPER_Wellner!$75:$75,""),
IF($C29="Travis Harvey",_xlfn.XLOOKUP($B29,PROSPER_Harvey!$1:$1,PROSPER_Harvey!$75:$75,""),"")))))))="","",
IF($C29="Christopher Lobo",_xlfn.XLOOKUP($B29,PROSPER_Lobo!$1:$1,PROSPER_Lobo!$75:$75,""),
IF($C29="Naren Baliga",_xlfn.XLOOKUP($B29,PROSPER_Baliga!$1:$1,PROSPER_Baliga!$75:$75,""),
IF($C29="Thorsten Huhn",_xlfn.XLOOKUP($B29,PROSPER_Huhn!$1:$1,PROSPER_Huhn!$75:$75,""),
IF($C29="Nick Hull",_xlfn.XLOOKUP($B29,PROSPER_Hull!$1:$1,PROSPER_Hull!$75:$75,""),
IF($C29="Monika Kotwani",_xlfn.XLOOKUP($B29,PROSPER_Kotwani!$1:$1,PROSPER_Kotwani!$75:$75,""),
IF($C29="Jonathan Wellner",_xlfn.XLOOKUP($B29,PROSPER_Wellner!$1:$1,PROSPER_Wellner!$75:$75,""),
IF($C29="Travis Harvey",_xlfn.XLOOKUP($B29,PROSPER_Harvey!$1:$1,PROSPER_Harvey!$75:$75,""),"")))))))))</f>
        <v>No Comment</v>
      </c>
      <c r="JY29" s="141">
        <f t="shared" si="350"/>
        <v>6</v>
      </c>
      <c r="JZ29" s="135" t="str">
        <f>_xlfn.XLOOKUP(B29,PROSPERInitial_Query!$E:$E,PROSPERInitial_Query!$AT:$AT,"",,-1)</f>
        <v>8</v>
      </c>
      <c r="KA29" s="136" t="str">
        <f t="shared" si="351"/>
        <v>Kathy Nassr7 - ResponsibilityPeople Management</v>
      </c>
      <c r="KB29" s="136" t="str">
        <f>_xlfn.XLOOKUP(KA29,PROSPERDelta_Query!BK:BK,PROSPERDelta_Query!BH:BH,"",,-1)</f>
        <v/>
      </c>
      <c r="KC29" s="137">
        <f t="shared" si="352"/>
        <v>8</v>
      </c>
      <c r="KD29" s="137" t="str">
        <f>IF(IF(IF($C29="Christopher Lobo",_xlfn.XLOOKUP($B29,PROSPER_Lobo!$1:$1,PROSPER_Lobo!$76:$76,""),
IF($C29="Naren Baliga",_xlfn.XLOOKUP($B29,PROSPER_Baliga!$1:$1,PROSPER_Baliga!$76:$76,""),
IF($C29="Thorsten Huhn",_xlfn.XLOOKUP($B29,PROSPER_Huhn!$1:$1,PROSPER_Huhn!$76:$76,""),
IF($C29="Nick Hull",_xlfn.XLOOKUP($B29,PROSPER_Hull!$1:$1,PROSPER_Hull!$76:$76,""),
IF($C29="Monika Kotwani",_xlfn.XLOOKUP($B29,PROSPER_Kotwani!$1:$1,PROSPER_Kotwani!$76:$76,""),
IF($C29="Jonathan Wellner",_xlfn.XLOOKUP($B29,PROSPER_Wellner!$1:$1,PROSPER_Wellner!$76:$76,""),
IF($C29="Travis Harvey",_xlfn.XLOOKUP($B29,PROSPER_Harvey!$1:$1,PROSPER_Harvey!$76:$76,""),"")))))))="","",
IF($C29="Christopher Lobo",_xlfn.XLOOKUP($B29,PROSPER_Lobo!$1:$1,PROSPER_Lobo!$76:$76,""),
IF($C29="Naren Baliga",_xlfn.XLOOKUP($B29,PROSPER_Baliga!$1:$1,PROSPER_Baliga!$76:$76,""),
IF($C29="Thorsten Huhn",_xlfn.XLOOKUP($B29,PROSPER_Huhn!$1:$1,PROSPER_Huhn!$76:$76,""),
IF($C29="Nick Hull",_xlfn.XLOOKUP($B29,PROSPER_Hull!$1:$1,PROSPER_Hull!$76:$76,""),
IF($C29="Monika Kotwani",_xlfn.XLOOKUP($B29,PROSPER_Kotwani!$1:$1,PROSPER_Kotwani!$76:$76,""),
IF($C29="Jonathan Wellner",_xlfn.XLOOKUP($B29,PROSPER_Wellner!$1:$1,PROSPER_Wellner!$76:$76,""),
IF($C29="Travis Harvey",_xlfn.XLOOKUP($B29,PROSPER_Harvey!$1:$1,PROSPER_Harvey!$76:$76,""),""))))))))="","No Score",IF(IF($C29="Christopher Lobo",_xlfn.XLOOKUP($B29,PROSPER_Lobo!$1:$1,PROSPER_Lobo!$76:$76,""),
IF($C29="Naren Baliga",_xlfn.XLOOKUP($B29,PROSPER_Baliga!$1:$1,PROSPER_Baliga!$76:$76,""),
IF($C29="Thorsten Huhn",_xlfn.XLOOKUP($B29,PROSPER_Huhn!$1:$1,PROSPER_Huhn!$76:$76,""),
IF($C29="Nick Hull",_xlfn.XLOOKUP($B29,PROSPER_Hull!$1:$1,PROSPER_Hull!$76:$76,""),
IF($C29="Monika Kotwani",_xlfn.XLOOKUP($B29,PROSPER_Kotwani!$1:$1,PROSPER_Kotwani!$76:$76,""),
IF($C29="Jonathan Wellner",_xlfn.XLOOKUP($B29,PROSPER_Wellner!$1:$1,PROSPER_Wellner!$76:$76,""),
IF($C29="Travis Harvey",_xlfn.XLOOKUP($B29,PROSPER_Harvey!$1:$1,PROSPER_Harvey!$76:$76,""),"")))))))="","",
IF($C29="Christopher Lobo",_xlfn.XLOOKUP($B29,PROSPER_Lobo!$1:$1,PROSPER_Lobo!$76:$76,""),
IF($C29="Naren Baliga",_xlfn.XLOOKUP($B29,PROSPER_Baliga!$1:$1,PROSPER_Baliga!$76:$76,""),
IF($C29="Thorsten Huhn",_xlfn.XLOOKUP($B29,PROSPER_Huhn!$1:$1,PROSPER_Huhn!$76:$76,""),
IF($C29="Nick Hull",_xlfn.XLOOKUP($B29,PROSPER_Hull!$1:$1,PROSPER_Hull!$76:$76,""),
IF($C29="Monika Kotwani",_xlfn.XLOOKUP($B29,PROSPER_Kotwani!$1:$1,PROSPER_Kotwani!$76:$76,""),
IF($C29="Jonathan Wellner",_xlfn.XLOOKUP($B29,PROSPER_Wellner!$1:$1,PROSPER_Wellner!$76:$76,""),
IF($C29="Travis Harvey",_xlfn.XLOOKUP($B29,PROSPER_Harvey!$1:$1,PROSPER_Harvey!$76:$76,""),"")))))))))</f>
        <v>No Score</v>
      </c>
      <c r="KE29" s="138" t="str">
        <f>IF(IF(IF($C29="Christopher Lobo",_xlfn.XLOOKUP($B29,PROSPER_Lobo!$1:$1,PROSPER_Lobo!$77:$77,""),
IF($C29="Naren Baliga",_xlfn.XLOOKUP($B29,PROSPER_Baliga!$1:$1,PROSPER_Baliga!$77:$77,""),
IF($C29="Thorsten Huhn",_xlfn.XLOOKUP($B29,PROSPER_Huhn!$1:$1,PROSPER_Huhn!$77:$77,""),
IF($C29="Nick Hull",_xlfn.XLOOKUP($B29,PROSPER_Hull!$1:$1,PROSPER_Hull!$77:$77,""),
IF($C29="Monika Kotwani",_xlfn.XLOOKUP($B29,PROSPER_Kotwani!$1:$1,PROSPER_Kotwani!$77:$77,""),
IF($C29="Jonathan Wellner",_xlfn.XLOOKUP($B29,PROSPER_Wellner!$1:$1,PROSPER_Wellner!$77:$77,""),
IF($C29="Travis Harvey",_xlfn.XLOOKUP($B29,PROSPER_Harvey!$1:$1,PROSPER_Harvey!$77:$77,""),"")))))))="","",
IF($C29="Christopher Lobo",_xlfn.XLOOKUP($B29,PROSPER_Lobo!$1:$1,PROSPER_Lobo!$77:$77,""),
IF($C29="Naren Baliga",_xlfn.XLOOKUP($B29,PROSPER_Baliga!$1:$1,PROSPER_Baliga!$77:$77,""),
IF($C29="Thorsten Huhn",_xlfn.XLOOKUP($B29,PROSPER_Huhn!$1:$1,PROSPER_Huhn!$77:$77,""),
IF($C29="Nick Hull",_xlfn.XLOOKUP($B29,PROSPER_Hull!$1:$1,PROSPER_Hull!$77:$77,""),
IF($C29="Monika Kotwani",_xlfn.XLOOKUP($B29,PROSPER_Kotwani!$1:$1,PROSPER_Kotwani!$77:$77,""),
IF($C29="Jonathan Wellner",_xlfn.XLOOKUP($B29,PROSPER_Wellner!$1:$1,PROSPER_Wellner!$77:$77,""),
IF($C29="Travis Harvey",_xlfn.XLOOKUP($B29,PROSPER_Harvey!$1:$1,PROSPER_Harvey!$77:$77,""),""))))))))="","No Comment",IF(IF($C29="Christopher Lobo",_xlfn.XLOOKUP($B29,PROSPER_Lobo!$1:$1,PROSPER_Lobo!$77:$77,""),
IF($C29="Naren Baliga",_xlfn.XLOOKUP($B29,PROSPER_Baliga!$1:$1,PROSPER_Baliga!$77:$77,""),
IF($C29="Thorsten Huhn",_xlfn.XLOOKUP($B29,PROSPER_Huhn!$1:$1,PROSPER_Huhn!$77:$77,""),
IF($C29="Nick Hull",_xlfn.XLOOKUP($B29,PROSPER_Hull!$1:$1,PROSPER_Hull!$77:$77,""),
IF($C29="Monika Kotwani",_xlfn.XLOOKUP($B29,PROSPER_Kotwani!$1:$1,PROSPER_Kotwani!$77:$77,""),
IF($C29="Jonathan Wellner",_xlfn.XLOOKUP($B29,PROSPER_Wellner!$1:$1,PROSPER_Wellner!$77:$77,""),
IF($C29="Travis Harvey",_xlfn.XLOOKUP($B29,PROSPER_Harvey!$1:$1,PROSPER_Harvey!$77:$77,""),"")))))))="","",
IF($C29="Christopher Lobo",_xlfn.XLOOKUP($B29,PROSPER_Lobo!$1:$1,PROSPER_Lobo!$77:$77,""),
IF($C29="Naren Baliga",_xlfn.XLOOKUP($B29,PROSPER_Baliga!$1:$1,PROSPER_Baliga!$77:$77,""),
IF($C29="Thorsten Huhn",_xlfn.XLOOKUP($B29,PROSPER_Huhn!$1:$1,PROSPER_Huhn!$77:$77,""),
IF($C29="Nick Hull",_xlfn.XLOOKUP($B29,PROSPER_Hull!$1:$1,PROSPER_Hull!$77:$77,""),
IF($C29="Monika Kotwani",_xlfn.XLOOKUP($B29,PROSPER_Kotwani!$1:$1,PROSPER_Kotwani!$77:$77,""),
IF($C29="Jonathan Wellner",_xlfn.XLOOKUP($B29,PROSPER_Wellner!$1:$1,PROSPER_Wellner!$77:$77,""),
IF($C29="Travis Harvey",_xlfn.XLOOKUP($B29,PROSPER_Harvey!$1:$1,PROSPER_Harvey!$77:$77,""),"")))))))))</f>
        <v>No Comment</v>
      </c>
      <c r="KF29" s="141">
        <f t="shared" si="353"/>
        <v>8</v>
      </c>
      <c r="KG29" s="135" t="str">
        <f>_xlfn.XLOOKUP(B29,PROSPERInitial_Query!$E:$E,PROSPERInitial_Query!$AU:$AU,"",,-1)</f>
        <v>6</v>
      </c>
      <c r="KH29" s="136" t="str">
        <f t="shared" si="354"/>
        <v>Kathy Nassr7 - ResponsibilitySelf Sufficiency</v>
      </c>
      <c r="KI29" s="136" t="str">
        <f>_xlfn.XLOOKUP(KH29,PROSPERDelta_Query!BK:BK,PROSPERDelta_Query!BI:BI,"",,-1)</f>
        <v/>
      </c>
      <c r="KJ29" s="137">
        <f t="shared" si="355"/>
        <v>6</v>
      </c>
      <c r="KK29" s="137" t="str">
        <f>IF(IF(IF($C29="Christopher Lobo",_xlfn.XLOOKUP($B29,PROSPER_Lobo!$1:$1,PROSPER_Lobo!$78:$78,""),
IF($C29="Naren Baliga",_xlfn.XLOOKUP($B29,PROSPER_Baliga!$1:$1,PROSPER_Baliga!$78:$78,""),
IF($C29="Thorsten Huhn",_xlfn.XLOOKUP($B29,PROSPER_Huhn!$1:$1,PROSPER_Huhn!$78:$78,""),
IF($C29="Nick Hull",_xlfn.XLOOKUP($B29,PROSPER_Hull!$1:$1,PROSPER_Hull!$78:$78,""),
IF($C29="Monika Kotwani",_xlfn.XLOOKUP($B29,PROSPER_Kotwani!$1:$1,PROSPER_Kotwani!$78:$78,""),
IF($C29="Jonathan Wellner",_xlfn.XLOOKUP($B29,PROSPER_Wellner!$1:$1,PROSPER_Wellner!$78:$78,""),
IF($C29="Travis Harvey",_xlfn.XLOOKUP($B29,PROSPER_Harvey!$1:$1,PROSPER_Harvey!$78:$78,""),"")))))))="","",
IF($C29="Christopher Lobo",_xlfn.XLOOKUP($B29,PROSPER_Lobo!$1:$1,PROSPER_Lobo!$78:$78,""),
IF($C29="Naren Baliga",_xlfn.XLOOKUP($B29,PROSPER_Baliga!$1:$1,PROSPER_Baliga!$78:$78,""),
IF($C29="Thorsten Huhn",_xlfn.XLOOKUP($B29,PROSPER_Huhn!$1:$1,PROSPER_Huhn!$78:$78,""),
IF($C29="Nick Hull",_xlfn.XLOOKUP($B29,PROSPER_Hull!$1:$1,PROSPER_Hull!$78:$78,""),
IF($C29="Monika Kotwani",_xlfn.XLOOKUP($B29,PROSPER_Kotwani!$1:$1,PROSPER_Kotwani!$78:$78,""),
IF($C29="Jonathan Wellner",_xlfn.XLOOKUP($B29,PROSPER_Wellner!$1:$1,PROSPER_Wellner!$78:$78,""),
IF($C29="Travis Harvey",_xlfn.XLOOKUP($B29,PROSPER_Harvey!$1:$1,PROSPER_Harvey!$78:$78,""),""))))))))="","No Score",IF(IF($C29="Christopher Lobo",_xlfn.XLOOKUP($B29,PROSPER_Lobo!$1:$1,PROSPER_Lobo!$78:$78,""),
IF($C29="Naren Baliga",_xlfn.XLOOKUP($B29,PROSPER_Baliga!$1:$1,PROSPER_Baliga!$78:$78,""),
IF($C29="Thorsten Huhn",_xlfn.XLOOKUP($B29,PROSPER_Huhn!$1:$1,PROSPER_Huhn!$78:$78,""),
IF($C29="Nick Hull",_xlfn.XLOOKUP($B29,PROSPER_Hull!$1:$1,PROSPER_Hull!$78:$78,""),
IF($C29="Monika Kotwani",_xlfn.XLOOKUP($B29,PROSPER_Kotwani!$1:$1,PROSPER_Kotwani!$78:$78,""),
IF($C29="Jonathan Wellner",_xlfn.XLOOKUP($B29,PROSPER_Wellner!$1:$1,PROSPER_Wellner!$78:$78,""),
IF($C29="Travis Harvey",_xlfn.XLOOKUP($B29,PROSPER_Harvey!$1:$1,PROSPER_Harvey!$78:$78,""),"")))))))="","",
IF($C29="Christopher Lobo",_xlfn.XLOOKUP($B29,PROSPER_Lobo!$1:$1,PROSPER_Lobo!$78:$78,""),
IF($C29="Naren Baliga",_xlfn.XLOOKUP($B29,PROSPER_Baliga!$1:$1,PROSPER_Baliga!$78:$78,""),
IF($C29="Thorsten Huhn",_xlfn.XLOOKUP($B29,PROSPER_Huhn!$1:$1,PROSPER_Huhn!$78:$78,""),
IF($C29="Nick Hull",_xlfn.XLOOKUP($B29,PROSPER_Hull!$1:$1,PROSPER_Hull!$78:$78,""),
IF($C29="Monika Kotwani",_xlfn.XLOOKUP($B29,PROSPER_Kotwani!$1:$1,PROSPER_Kotwani!$78:$78,""),
IF($C29="Jonathan Wellner",_xlfn.XLOOKUP($B29,PROSPER_Wellner!$1:$1,PROSPER_Wellner!$78:$78,""),
IF($C29="Travis Harvey",_xlfn.XLOOKUP($B29,PROSPER_Harvey!$1:$1,PROSPER_Harvey!$78:$78,""),"")))))))))</f>
        <v>No Score</v>
      </c>
      <c r="KL29" s="138" t="str">
        <f>IF(IF(IF($C29="Christopher Lobo",_xlfn.XLOOKUP($B29,PROSPER_Lobo!$1:$1,PROSPER_Lobo!$79:$79,""),
IF($C29="Naren Baliga",_xlfn.XLOOKUP($B29,PROSPER_Baliga!$1:$1,PROSPER_Baliga!$79:$79,""),
IF($C29="Thorsten Huhn",_xlfn.XLOOKUP($B29,PROSPER_Huhn!$1:$1,PROSPER_Huhn!$79:$79,""),
IF($C29="Nick Hull",_xlfn.XLOOKUP($B29,PROSPER_Hull!$1:$1,PROSPER_Hull!$79:$79,""),
IF($C29="Monika Kotwani",_xlfn.XLOOKUP($B29,PROSPER_Kotwani!$1:$1,PROSPER_Kotwani!$79:$79,""),
IF($C29="Jonathan Wellner",_xlfn.XLOOKUP($B29,PROSPER_Wellner!$1:$1,PROSPER_Wellner!$79:$79,""),
IF($C29="Travis Harvey",_xlfn.XLOOKUP($B29,PROSPER_Harvey!$1:$1,PROSPER_Harvey!$79:$79,""),"")))))))="","",
IF($C29="Christopher Lobo",_xlfn.XLOOKUP($B29,PROSPER_Lobo!$1:$1,PROSPER_Lobo!$79:$79,""),
IF($C29="Naren Baliga",_xlfn.XLOOKUP($B29,PROSPER_Baliga!$1:$1,PROSPER_Baliga!$79:$79,""),
IF($C29="Thorsten Huhn",_xlfn.XLOOKUP($B29,PROSPER_Huhn!$1:$1,PROSPER_Huhn!$79:$79,""),
IF($C29="Nick Hull",_xlfn.XLOOKUP($B29,PROSPER_Hull!$1:$1,PROSPER_Hull!$79:$79,""),
IF($C29="Monika Kotwani",_xlfn.XLOOKUP($B29,PROSPER_Kotwani!$1:$1,PROSPER_Kotwani!$79:$79,""),
IF($C29="Jonathan Wellner",_xlfn.XLOOKUP($B29,PROSPER_Wellner!$1:$1,PROSPER_Wellner!$79:$79,""),
IF($C29="Travis Harvey",_xlfn.XLOOKUP($B29,PROSPER_Harvey!$1:$1,PROSPER_Harvey!$79:$79,""),""))))))))="","No Comment",IF(IF($C29="Christopher Lobo",_xlfn.XLOOKUP($B29,PROSPER_Lobo!$1:$1,PROSPER_Lobo!$79:$79,""),
IF($C29="Naren Baliga",_xlfn.XLOOKUP($B29,PROSPER_Baliga!$1:$1,PROSPER_Baliga!$79:$79,""),
IF($C29="Thorsten Huhn",_xlfn.XLOOKUP($B29,PROSPER_Huhn!$1:$1,PROSPER_Huhn!$79:$79,""),
IF($C29="Nick Hull",_xlfn.XLOOKUP($B29,PROSPER_Hull!$1:$1,PROSPER_Hull!$79:$79,""),
IF($C29="Monika Kotwani",_xlfn.XLOOKUP($B29,PROSPER_Kotwani!$1:$1,PROSPER_Kotwani!$79:$79,""),
IF($C29="Jonathan Wellner",_xlfn.XLOOKUP($B29,PROSPER_Wellner!$1:$1,PROSPER_Wellner!$79:$79,""),
IF($C29="Travis Harvey",_xlfn.XLOOKUP($B29,PROSPER_Harvey!$1:$1,PROSPER_Harvey!$79:$79,""),"")))))))="","",
IF($C29="Christopher Lobo",_xlfn.XLOOKUP($B29,PROSPER_Lobo!$1:$1,PROSPER_Lobo!$79:$79,""),
IF($C29="Naren Baliga",_xlfn.XLOOKUP($B29,PROSPER_Baliga!$1:$1,PROSPER_Baliga!$79:$79,""),
IF($C29="Thorsten Huhn",_xlfn.XLOOKUP($B29,PROSPER_Huhn!$1:$1,PROSPER_Huhn!$79:$79,""),
IF($C29="Nick Hull",_xlfn.XLOOKUP($B29,PROSPER_Hull!$1:$1,PROSPER_Hull!$79:$79,""),
IF($C29="Monika Kotwani",_xlfn.XLOOKUP($B29,PROSPER_Kotwani!$1:$1,PROSPER_Kotwani!$79:$79,""),
IF($C29="Jonathan Wellner",_xlfn.XLOOKUP($B29,PROSPER_Wellner!$1:$1,PROSPER_Wellner!$79:$79,""),
IF($C29="Travis Harvey",_xlfn.XLOOKUP($B29,PROSPER_Harvey!$1:$1,PROSPER_Harvey!$79:$79,""),"")))))))))</f>
        <v>No Comment</v>
      </c>
      <c r="KM29" s="141">
        <f t="shared" si="356"/>
        <v>6</v>
      </c>
      <c r="KN29" s="145">
        <f t="shared" si="357"/>
        <v>7</v>
      </c>
      <c r="KO29" s="146" t="str">
        <f t="shared" si="358"/>
        <v>N/A</v>
      </c>
      <c r="KP29" s="194">
        <f t="shared" si="359"/>
        <v>7</v>
      </c>
      <c r="KQ29" s="147">
        <f t="shared" si="360"/>
        <v>4.9523809523809534</v>
      </c>
      <c r="KR29" s="148"/>
      <c r="KS29" s="148"/>
      <c r="KT29" s="148"/>
      <c r="KU29" s="149"/>
    </row>
    <row r="30" spans="2:307" x14ac:dyDescent="0.25">
      <c r="B30" s="118" t="s">
        <v>152</v>
      </c>
      <c r="C30" s="119" t="s">
        <v>488</v>
      </c>
      <c r="D30" s="120" t="str">
        <f>_xlfn.XLOOKUP(B30,PROSPERInitial_Query!E:E,PROSPERInitial_Query!G:G,"",,-1)</f>
        <v>3</v>
      </c>
      <c r="E30" s="121" t="str">
        <f t="shared" si="234"/>
        <v>Kevin deSousa1 - PortfolioDesign Success</v>
      </c>
      <c r="F30" s="122" t="str">
        <f>_xlfn.XLOOKUP(E30,PROSPERDelta_Query!BK:BK,PROSPERDelta_Query!I:I,"",,-1)</f>
        <v/>
      </c>
      <c r="G30" s="123">
        <f t="shared" si="235"/>
        <v>3</v>
      </c>
      <c r="H30" s="124" t="str">
        <f>IF(IF(IF($C30="Christopher Lobo",_xlfn.XLOOKUP($B30,PROSPER_Lobo!$1:$1,PROSPER_Lobo!$2:$2,""),
IF($C30="Naren Baliga",_xlfn.XLOOKUP($B30,PROSPER_Baliga!$1:$1,PROSPER_Baliga!$2:$2,""),
IF($C30="Thorsten Huhn",_xlfn.XLOOKUP($B30,PROSPER_Huhn!$1:$1,PROSPER_Huhn!$2:$2,""),
IF($C30="Nick Hull",_xlfn.XLOOKUP($B30,PROSPER_Hull!$1:$1,PROSPER_Hull!$2:$2,""),
IF($C30="Monika Kotwani",_xlfn.XLOOKUP($B30,PROSPER_Kotwani!$1:$1,PROSPER_Kotwani!$2:$2,""),
IF($C30="Jonathan Wellner",_xlfn.XLOOKUP($B30,PROSPER_Wellner!$1:$1,PROSPER_Wellner!$2:$2,""),
IF($C30="Travis Harvey",_xlfn.XLOOKUP($B30,PROSPER_Harvey!$1:$1,PROSPER_Harvey!$2:$2,""),"")))))))="","",
IF($C30="Christopher Lobo",_xlfn.XLOOKUP($B30,PROSPER_Lobo!$1:$1,PROSPER_Lobo!$2:$2,""),
IF($C30="Naren Baliga",_xlfn.XLOOKUP($B30,PROSPER_Baliga!$1:$1,PROSPER_Baliga!$2:$2,""),
IF($C30="Thorsten Huhn",_xlfn.XLOOKUP($B30,PROSPER_Huhn!$1:$1,PROSPER_Huhn!$2:$2,""),
IF($C30="Nick Hull",_xlfn.XLOOKUP($B30,PROSPER_Hull!$1:$1,PROSPER_Hull!$2:$2,""),
IF($C30="Monika Kotwani",_xlfn.XLOOKUP($B30,PROSPER_Kotwani!$1:$1,PROSPER_Kotwani!$2:$2,""),
IF($C30="Jonathan Wellner",_xlfn.XLOOKUP($B30,PROSPER_Wellner!$1:$1,PROSPER_Wellner!$2:$2,""),
IF($C30="Travis Harvey",_xlfn.XLOOKUP($B30,PROSPER_Harvey!$1:$1,PROSPER_Harvey!$2:$2,""),""))))))))="","No Score",(IF(IF($C30="Christopher Lobo",_xlfn.XLOOKUP($B30,PROSPER_Lobo!$1:$1,PROSPER_Lobo!$2:$2,""),
IF($C30="Naren Baliga",_xlfn.XLOOKUP($B30,PROSPER_Baliga!$1:$1,PROSPER_Baliga!$2:$2,""),
IF($C30="Thorsten Huhn",_xlfn.XLOOKUP($B30,PROSPER_Huhn!$1:$1,PROSPER_Huhn!$2:$2,""),
IF($C30="Nick Hull",_xlfn.XLOOKUP($B30,PROSPER_Hull!$1:$1,PROSPER_Hull!$2:$2,""),
IF($C30="Monika Kotwani",_xlfn.XLOOKUP($B30,PROSPER_Kotwani!$1:$1,PROSPER_Kotwani!$2:$2,""),
IF($C30="Jonathan Wellner",_xlfn.XLOOKUP($B30,PROSPER_Wellner!$1:$1,PROSPER_Wellner!$2:$2,""),
IF($C30="Travis Harvey",_xlfn.XLOOKUP($B30,PROSPER_Harvey!$1:$1,PROSPER_Harvey!$2:$2,""),"")))))))="","",
IF($C30="Christopher Lobo",_xlfn.XLOOKUP($B30,PROSPER_Lobo!$1:$1,PROSPER_Lobo!$2:$2,""),
IF($C30="Naren Baliga",_xlfn.XLOOKUP($B30,PROSPER_Baliga!$1:$1,PROSPER_Baliga!$2:$2,""),
IF($C30="Thorsten Huhn",_xlfn.XLOOKUP($B30,PROSPER_Huhn!$1:$1,PROSPER_Huhn!$2:$2,""),
IF($C30="Nick Hull",_xlfn.XLOOKUP($B30,PROSPER_Hull!$1:$1,PROSPER_Hull!$2:$2,""),
IF($C30="Monika Kotwani",_xlfn.XLOOKUP($B30,PROSPER_Kotwani!$1:$1,PROSPER_Kotwani!$2:$2,""),
IF($C30="Jonathan Wellner",_xlfn.XLOOKUP($B30,PROSPER_Wellner!$1:$1,PROSPER_Wellner!$2:$2,""),
IF($C30="Travis Harvey",_xlfn.XLOOKUP($B30,PROSPER_Harvey!$1:$1,PROSPER_Harvey!$2:$2,""),""))))))))))</f>
        <v>No Score</v>
      </c>
      <c r="I30" s="125" t="str">
        <f>IF(IF(IF($C30="Christopher Lobo",_xlfn.XLOOKUP($B30,PROSPER_Lobo!$1:$1,PROSPER_Lobo!$3:$3,""),
IF($C30="Naren Baliga",_xlfn.XLOOKUP($B30,PROSPER_Baliga!$1:$1,PROSPER_Baliga!$3:$3,""),
IF($C30="Thorsten Huhn",_xlfn.XLOOKUP($B30,PROSPER_Huhn!$1:$1,PROSPER_Huhn!$3:$3,""),
IF($C30="Nick Hull",_xlfn.XLOOKUP($B30,PROSPER_Hull!$1:$1,PROSPER_Hull!$3:$3,""),
IF($C30="Monika Kotwani",_xlfn.XLOOKUP($B30,PROSPER_Kotwani!$1:$1,PROSPER_Kotwani!$3:$3,""),
IF($C30="Jonathan Wellner",_xlfn.XLOOKUP($B30,PROSPER_Wellner!$1:$1,PROSPER_Wellner!$3:$3,""),
IF($C30="Travis Harvey",_xlfn.XLOOKUP($B30,PROSPER_Harvey!$1:$1,PROSPER_Harvey!$3:$3,""),"")))))))="","",
IF($C30="Christopher Lobo",_xlfn.XLOOKUP($B30,PROSPER_Lobo!$1:$1,PROSPER_Lobo!$3:$3,""),
IF($C30="Naren Baliga",_xlfn.XLOOKUP($B30,PROSPER_Baliga!$1:$1,PROSPER_Baliga!$3:$3,""),
IF($C30="Thorsten Huhn",_xlfn.XLOOKUP($B30,PROSPER_Huhn!$1:$1,PROSPER_Huhn!$3:$3,""),
IF($C30="Nick Hull",_xlfn.XLOOKUP($B30,PROSPER_Hull!$1:$1,PROSPER_Hull!$3:$3,""),
IF($C30="Monika Kotwani",_xlfn.XLOOKUP($B30,PROSPER_Kotwani!$1:$1,PROSPER_Kotwani!$3:$3,""),
IF($C30="Jonathan Wellner",_xlfn.XLOOKUP($B30,PROSPER_Wellner!$1:$1,PROSPER_Wellner!$3:$3,""),
IF($C30="Travis Harvey",_xlfn.XLOOKUP($B30,PROSPER_Harvey!$1:$1,PROSPER_Harvey!$3:$3,""),""))))))))="","No Comment",IF(IF($C30="Christopher Lobo",_xlfn.XLOOKUP($B30,PROSPER_Lobo!$1:$1,PROSPER_Lobo!$3:$3,""),
IF($C30="Naren Baliga",_xlfn.XLOOKUP($B30,PROSPER_Baliga!$1:$1,PROSPER_Baliga!$3:$3,""),
IF($C30="Thorsten Huhn",_xlfn.XLOOKUP($B30,PROSPER_Huhn!$1:$1,PROSPER_Huhn!$3:$3,""),
IF($C30="Nick Hull",_xlfn.XLOOKUP($B30,PROSPER_Hull!$1:$1,PROSPER_Hull!$3:$3,""),
IF($C30="Monika Kotwani",_xlfn.XLOOKUP($B30,PROSPER_Kotwani!$1:$1,PROSPER_Kotwani!$3:$3,""),
IF($C30="Jonathan Wellner",_xlfn.XLOOKUP($B30,PROSPER_Wellner!$1:$1,PROSPER_Wellner!$3:$3,""),
IF($C30="Travis Harvey",_xlfn.XLOOKUP($B30,PROSPER_Harvey!$1:$1,PROSPER_Harvey!$3:$3,""),"")))))))="","",
IF($C30="Christopher Lobo",_xlfn.XLOOKUP($B30,PROSPER_Lobo!$1:$1,PROSPER_Lobo!$3:$3,""),
IF($C30="Naren Baliga",_xlfn.XLOOKUP($B30,PROSPER_Baliga!$1:$1,PROSPER_Baliga!$3:$3,""),
IF($C30="Thorsten Huhn",_xlfn.XLOOKUP($B30,PROSPER_Huhn!$1:$1,PROSPER_Huhn!$3:$3,""),
IF($C30="Nick Hull",_xlfn.XLOOKUP($B30,PROSPER_Hull!$1:$1,PROSPER_Hull!$3:$3,""),
IF($C30="Monika Kotwani",_xlfn.XLOOKUP($B30,PROSPER_Kotwani!$1:$1,PROSPER_Kotwani!$3:$3,""),
IF($C30="Jonathan Wellner",_xlfn.XLOOKUP($B30,PROSPER_Wellner!$1:$1,PROSPER_Wellner!$3:$3,""),
IF($C30="Travis Harvey",_xlfn.XLOOKUP($B30,PROSPER_Harvey!$1:$1,PROSPER_Harvey!$3:$3,""),"")))))))))</f>
        <v>No Comment</v>
      </c>
      <c r="J30" s="124">
        <f>IFERROR(ROUND(_xlfn.XLOOKUP(B30,DesignSuccessChallenge_Query!$E:$E,DesignSuccessChallenge_Query!$F:$F)/4.7,0),"Not Taken")</f>
        <v>6</v>
      </c>
      <c r="K30" s="150">
        <f t="shared" si="236"/>
        <v>4.5</v>
      </c>
      <c r="L30" s="120" t="str">
        <f>_xlfn.XLOOKUP(B30,PROSPERInitial_Query!$E:$E,PROSPERInitial_Query!$H:$H,"",,-1)</f>
        <v>4</v>
      </c>
      <c r="M30" s="121" t="str">
        <f t="shared" si="237"/>
        <v>Kevin deSousa1 - PortfolioPremium Engagement</v>
      </c>
      <c r="N30" s="126" t="str">
        <f>_xlfn.XLOOKUP(M30,PROSPERDelta_Query!BK:BK,PROSPERDelta_Query!J:J,"",,-1)</f>
        <v/>
      </c>
      <c r="O30" s="124">
        <f t="shared" si="238"/>
        <v>4</v>
      </c>
      <c r="P30" s="124" t="str">
        <f>IF(IF(IF($C30="Christopher Lobo",_xlfn.XLOOKUP($B30,PROSPER_Lobo!$1:$1,PROSPER_Lobo!$4:$4,""),
IF($C30="Naren Baliga",_xlfn.XLOOKUP($B30,PROSPER_Baliga!$1:$1,PROSPER_Baliga!$4:$4,""),
IF($C30="Thorsten Huhn",_xlfn.XLOOKUP($B30,PROSPER_Huhn!$1:$1,PROSPER_Huhn!$4:$4,""),
IF($C30="Nick Hull",_xlfn.XLOOKUP($B30,PROSPER_Hull!$1:$1,PROSPER_Hull!$4:$4,""),
IF($C30="Monika Kotwani",_xlfn.XLOOKUP($B30,PROSPER_Kotwani!$1:$1,PROSPER_Kotwani!$4:$4,""),
IF($C30="Jonathan Wellner",_xlfn.XLOOKUP($B30,PROSPER_Wellner!$1:$1,PROSPER_Wellner!$4:$4,""),
IF($C30="Travis Harvey",_xlfn.XLOOKUP($B30,PROSPER_Harvey!$1:$1,PROSPER_Harvey!$4:$4,""),"")))))))="","",
IF($C30="Christopher Lobo",_xlfn.XLOOKUP($B30,PROSPER_Lobo!$1:$1,PROSPER_Lobo!$4:$4,""),
IF($C30="Naren Baliga",_xlfn.XLOOKUP($B30,PROSPER_Baliga!$1:$1,PROSPER_Baliga!$4:$4,""),
IF($C30="Thorsten Huhn",_xlfn.XLOOKUP($B30,PROSPER_Huhn!$1:$1,PROSPER_Huhn!$4:$4,""),
IF($C30="Nick Hull",_xlfn.XLOOKUP($B30,PROSPER_Hull!$1:$1,PROSPER_Hull!$4:$4,""),
IF($C30="Monika Kotwani",_xlfn.XLOOKUP($B30,PROSPER_Kotwani!$1:$1,PROSPER_Kotwani!$4:$4,""),
IF($C30="Jonathan Wellner",_xlfn.XLOOKUP($B30,PROSPER_Wellner!$1:$1,PROSPER_Wellner!$4:$4,""),
IF($C30="Travis Harvey",_xlfn.XLOOKUP($B30,PROSPER_Harvey!$1:$1,PROSPER_Harvey!$4:$4,""),""))))))))="","No Score",IF(IF($C30="Christopher Lobo",_xlfn.XLOOKUP($B30,PROSPER_Lobo!$1:$1,PROSPER_Lobo!$4:$4,""),
IF($C30="Naren Baliga",_xlfn.XLOOKUP($B30,PROSPER_Baliga!$1:$1,PROSPER_Baliga!$4:$4,""),
IF($C30="Thorsten Huhn",_xlfn.XLOOKUP($B30,PROSPER_Huhn!$1:$1,PROSPER_Huhn!$4:$4,""),
IF($C30="Nick Hull",_xlfn.XLOOKUP($B30,PROSPER_Hull!$1:$1,PROSPER_Hull!$4:$4,""),
IF($C30="Monika Kotwani",_xlfn.XLOOKUP($B30,PROSPER_Kotwani!$1:$1,PROSPER_Kotwani!$4:$4,""),
IF($C30="Jonathan Wellner",_xlfn.XLOOKUP($B30,PROSPER_Wellner!$1:$1,PROSPER_Wellner!$4:$4,""),
IF($C30="Travis Harvey",_xlfn.XLOOKUP($B30,PROSPER_Harvey!$1:$1,PROSPER_Harvey!$4:$4,""),"")))))))="","",
IF($C30="Christopher Lobo",_xlfn.XLOOKUP($B30,PROSPER_Lobo!$1:$1,PROSPER_Lobo!$4:$4,""),
IF($C30="Naren Baliga",_xlfn.XLOOKUP($B30,PROSPER_Baliga!$1:$1,PROSPER_Baliga!$4:$4,""),
IF($C30="Thorsten Huhn",_xlfn.XLOOKUP($B30,PROSPER_Huhn!$1:$1,PROSPER_Huhn!$4:$4,""),
IF($C30="Nick Hull",_xlfn.XLOOKUP($B30,PROSPER_Hull!$1:$1,PROSPER_Hull!$4:$4,""),
IF($C30="Monika Kotwani",_xlfn.XLOOKUP($B30,PROSPER_Kotwani!$1:$1,PROSPER_Kotwani!$4:$4,""),
IF($C30="Jonathan Wellner",_xlfn.XLOOKUP($B30,PROSPER_Wellner!$1:$1,PROSPER_Wellner!$4:$4,""),
IF($C30="Travis Harvey",_xlfn.XLOOKUP($B30,PROSPER_Harvey!$1:$1,PROSPER_Harvey!$4:$4,""),"")))))))))</f>
        <v>No Score</v>
      </c>
      <c r="Q30" s="125" t="str">
        <f>IF(IF(IF($C30="Christopher Lobo",_xlfn.XLOOKUP($B30,PROSPER_Lobo!$1:$1,PROSPER_Lobo!$5:$5,""),
IF($C30="Naren Baliga",_xlfn.XLOOKUP($B30,PROSPER_Baliga!$1:$1,PROSPER_Baliga!$5:$5,""),
IF($C30="Thorsten Huhn",_xlfn.XLOOKUP($B30,PROSPER_Huhn!$1:$1,PROSPER_Huhn!$5:$5,""),
IF($C30="Nick Hull",_xlfn.XLOOKUP($B30,PROSPER_Hull!$1:$1,PROSPER_Hull!$5:$5,""),
IF($C30="Monika Kotwani",_xlfn.XLOOKUP($B30,PROSPER_Kotwani!$1:$1,PROSPER_Kotwani!$5:$5,""),
IF($C30="Jonathan Wellner",_xlfn.XLOOKUP($B30,PROSPER_Wellner!$1:$1,PROSPER_Wellner!$5:$5,""),
IF($C30="Travis Harvey",_xlfn.XLOOKUP($B30,PROSPER_Harvey!$1:$1,PROSPER_Harvey!$5:$5,""),"")))))))="","",
IF($C30="Christopher Lobo",_xlfn.XLOOKUP($B30,PROSPER_Lobo!$1:$1,PROSPER_Lobo!$5:$5,""),
IF($C30="Naren Baliga",_xlfn.XLOOKUP($B30,PROSPER_Baliga!$1:$1,PROSPER_Baliga!$5:$5,""),
IF($C30="Thorsten Huhn",_xlfn.XLOOKUP($B30,PROSPER_Huhn!$1:$1,PROSPER_Huhn!$5:$5,""),
IF($C30="Nick Hull",_xlfn.XLOOKUP($B30,PROSPER_Hull!$1:$1,PROSPER_Hull!$5:$5,""),
IF($C30="Monika Kotwani",_xlfn.XLOOKUP($B30,PROSPER_Kotwani!$1:$1,PROSPER_Kotwani!$5:$5,""),
IF($C30="Jonathan Wellner",_xlfn.XLOOKUP($B30,PROSPER_Wellner!$1:$1,PROSPER_Wellner!$5:$5,""),
IF($C30="Travis Harvey",_xlfn.XLOOKUP($B30,PROSPER_Harvey!$1:$1,PROSPER_Harvey!$5:$5,""),""))))))))="","No Comment",IF(IF($C30="Christopher Lobo",_xlfn.XLOOKUP($B30,PROSPER_Lobo!$1:$1,PROSPER_Lobo!$5:$5,""),
IF($C30="Naren Baliga",_xlfn.XLOOKUP($B30,PROSPER_Baliga!$1:$1,PROSPER_Baliga!$5:$5,""),
IF($C30="Thorsten Huhn",_xlfn.XLOOKUP($B30,PROSPER_Huhn!$1:$1,PROSPER_Huhn!$5:$5,""),
IF($C30="Nick Hull",_xlfn.XLOOKUP($B30,PROSPER_Hull!$1:$1,PROSPER_Hull!$5:$5,""),
IF($C30="Monika Kotwani",_xlfn.XLOOKUP($B30,PROSPER_Kotwani!$1:$1,PROSPER_Kotwani!$5:$5,""),
IF($C30="Jonathan Wellner",_xlfn.XLOOKUP($B30,PROSPER_Wellner!$1:$1,PROSPER_Wellner!$5:$5,""),
IF($C30="Travis Harvey",_xlfn.XLOOKUP($B30,PROSPER_Harvey!$1:$1,PROSPER_Harvey!$5:$5,""),"")))))))="","",
IF($C30="Christopher Lobo",_xlfn.XLOOKUP($B30,PROSPER_Lobo!$1:$1,PROSPER_Lobo!$5:$5,""),
IF($C30="Naren Baliga",_xlfn.XLOOKUP($B30,PROSPER_Baliga!$1:$1,PROSPER_Baliga!$5:$5,""),
IF($C30="Thorsten Huhn",_xlfn.XLOOKUP($B30,PROSPER_Huhn!$1:$1,PROSPER_Huhn!$5:$5,""),
IF($C30="Nick Hull",_xlfn.XLOOKUP($B30,PROSPER_Hull!$1:$1,PROSPER_Hull!$5:$5,""),
IF($C30="Monika Kotwani",_xlfn.XLOOKUP($B30,PROSPER_Kotwani!$1:$1,PROSPER_Kotwani!$5:$5,""),
IF($C30="Jonathan Wellner",_xlfn.XLOOKUP($B30,PROSPER_Wellner!$1:$1,PROSPER_Wellner!$5:$5,""),
IF($C30="Travis Harvey",_xlfn.XLOOKUP($B30,PROSPER_Harvey!$1:$1,PROSPER_Harvey!$5:$5,""),"")))))))))</f>
        <v>No Comment</v>
      </c>
      <c r="R30" s="124" t="s">
        <v>89</v>
      </c>
      <c r="S30" s="150">
        <f t="shared" si="239"/>
        <v>4</v>
      </c>
      <c r="T30" s="120" t="str">
        <f>_xlfn.XLOOKUP(B30,PROSPERInitial_Query!$E:$E,PROSPERInitial_Query!$I:$I,"",,-1)</f>
        <v>1</v>
      </c>
      <c r="U30" s="121" t="str">
        <f t="shared" si="240"/>
        <v>Kevin deSousa1 - PortfolioCloud Application Services</v>
      </c>
      <c r="V30" s="126" t="str">
        <f>_xlfn.XLOOKUP(U30,PROSPERDelta_Query!BK:BK,PROSPERDelta_Query!K:K,"",,-1)</f>
        <v/>
      </c>
      <c r="W30" s="124">
        <f t="shared" si="241"/>
        <v>1</v>
      </c>
      <c r="X30" s="124" t="str">
        <f>IF(IF(IF($C30="Christopher Lobo",_xlfn.XLOOKUP($B30,PROSPER_Lobo!$1:$1,PROSPER_Lobo!$6:$6,""),
IF($C30="Naren Baliga",_xlfn.XLOOKUP($B30,PROSPER_Baliga!$1:$1,PROSPER_Baliga!$6:$6,""),
IF($C30="Thorsten Huhn",_xlfn.XLOOKUP($B30,PROSPER_Huhn!$1:$1,PROSPER_Huhn!$6:$6,""),
IF($C30="Nick Hull",_xlfn.XLOOKUP($B30,PROSPER_Hull!$1:$1,PROSPER_Hull!$6:$6,""),
IF($C30="Monika Kotwani",_xlfn.XLOOKUP($B30,PROSPER_Kotwani!$1:$1,PROSPER_Kotwani!$6:$6,""),
IF($C30="Jonathan Wellner",_xlfn.XLOOKUP($B30,PROSPER_Wellner!$1:$1,PROSPER_Wellner!$6:$6,""),
IF($C30="Travis Harvey",_xlfn.XLOOKUP($B30,PROSPER_Harvey!$1:$1,PROSPER_Harvey!$6:$6,""),"")))))))="","",
IF($C30="Christopher Lobo",_xlfn.XLOOKUP($B30,PROSPER_Lobo!$1:$1,PROSPER_Lobo!$6:$6,""),
IF($C30="Naren Baliga",_xlfn.XLOOKUP($B30,PROSPER_Baliga!$1:$1,PROSPER_Baliga!$6:$6,""),
IF($C30="Thorsten Huhn",_xlfn.XLOOKUP($B30,PROSPER_Huhn!$1:$1,PROSPER_Huhn!$6:$6,""),
IF($C30="Nick Hull",_xlfn.XLOOKUP($B30,PROSPER_Hull!$1:$1,PROSPER_Hull!$6:$6,""),
IF($C30="Monika Kotwani",_xlfn.XLOOKUP($B30,PROSPER_Kotwani!$1:$1,PROSPER_Kotwani!$6:$6,""),
IF($C30="Jonathan Wellner",_xlfn.XLOOKUP($B30,PROSPER_Wellner!$1:$1,PROSPER_Wellner!$6:$6,""),
IF($C30="Travis Harvey",_xlfn.XLOOKUP($B30,PROSPER_Harvey!$1:$1,PROSPER_Harvey!$6:$6,""),""))))))))="","No Score",IF(IF($C30="Christopher Lobo",_xlfn.XLOOKUP($B30,PROSPER_Lobo!$1:$1,PROSPER_Lobo!$6:$6,""),
IF($C30="Naren Baliga",_xlfn.XLOOKUP($B30,PROSPER_Baliga!$1:$1,PROSPER_Baliga!$6:$6,""),
IF($C30="Thorsten Huhn",_xlfn.XLOOKUP($B30,PROSPER_Huhn!$1:$1,PROSPER_Huhn!$6:$6,""),
IF($C30="Nick Hull",_xlfn.XLOOKUP($B30,PROSPER_Hull!$1:$1,PROSPER_Hull!$6:$6,""),
IF($C30="Monika Kotwani",_xlfn.XLOOKUP($B30,PROSPER_Kotwani!$1:$1,PROSPER_Kotwani!$6:$6,""),
IF($C30="Jonathan Wellner",_xlfn.XLOOKUP($B30,PROSPER_Wellner!$1:$1,PROSPER_Wellner!$6:$6,""),
IF($C30="Travis Harvey",_xlfn.XLOOKUP($B30,PROSPER_Harvey!$1:$1,PROSPER_Harvey!$6:$6,""),"")))))))="","",
IF($C30="Christopher Lobo",_xlfn.XLOOKUP($B30,PROSPER_Lobo!$1:$1,PROSPER_Lobo!$6:$6,""),
IF($C30="Naren Baliga",_xlfn.XLOOKUP($B30,PROSPER_Baliga!$1:$1,PROSPER_Baliga!$6:$6,""),
IF($C30="Thorsten Huhn",_xlfn.XLOOKUP($B30,PROSPER_Huhn!$1:$1,PROSPER_Huhn!$6:$6,""),
IF($C30="Nick Hull",_xlfn.XLOOKUP($B30,PROSPER_Hull!$1:$1,PROSPER_Hull!$6:$6,""),
IF($C30="Monika Kotwani",_xlfn.XLOOKUP($B30,PROSPER_Kotwani!$1:$1,PROSPER_Kotwani!$6:$6,""),
IF($C30="Jonathan Wellner",_xlfn.XLOOKUP($B30,PROSPER_Wellner!$1:$1,PROSPER_Wellner!$6:$6,""),
IF($C30="Travis Harvey",_xlfn.XLOOKUP($B30,PROSPER_Harvey!$1:$1,PROSPER_Harvey!$6:$6,""),"")))))))))</f>
        <v>No Score</v>
      </c>
      <c r="Y30" s="125" t="str">
        <f>IF(IF(IF($C30="Christopher Lobo",_xlfn.XLOOKUP($B30,PROSPER_Lobo!$1:$1,PROSPER_Lobo!$7:$7,""),
IF($C30="Naren Baliga",_xlfn.XLOOKUP($B30,PROSPER_Baliga!$1:$1,PROSPER_Baliga!$7:$7,""),
IF($C30="Thorsten Huhn",_xlfn.XLOOKUP($B30,PROSPER_Huhn!$1:$1,PROSPER_Huhn!$7:$7,""),
IF($C30="Nick Hull",_xlfn.XLOOKUP($B30,PROSPER_Hull!$1:$1,PROSPER_Hull!$7:$7,""),
IF($C30="Monika Kotwani",_xlfn.XLOOKUP($B30,PROSPER_Kotwani!$1:$1,PROSPER_Kotwani!$7:$7,""),
IF($C30="Jonathan Wellner",_xlfn.XLOOKUP($B30,PROSPER_Wellner!$1:$1,PROSPER_Wellner!$7:$7,""),
IF($C30="Travis Harvey",_xlfn.XLOOKUP($B30,PROSPER_Harvey!$1:$1,PROSPER_Harvey!$7:$7,""),"")))))))="","",
IF($C30="Christopher Lobo",_xlfn.XLOOKUP($B30,PROSPER_Lobo!$1:$1,PROSPER_Lobo!$7:$7,""),
IF($C30="Naren Baliga",_xlfn.XLOOKUP($B30,PROSPER_Baliga!$1:$1,PROSPER_Baliga!$7:$7,""),
IF($C30="Thorsten Huhn",_xlfn.XLOOKUP($B30,PROSPER_Huhn!$1:$1,PROSPER_Huhn!$7:$7,""),
IF($C30="Nick Hull",_xlfn.XLOOKUP($B30,PROSPER_Hull!$1:$1,PROSPER_Hull!$7:$7,""),
IF($C30="Monika Kotwani",_xlfn.XLOOKUP($B30,PROSPER_Kotwani!$1:$1,PROSPER_Kotwani!$7:$7,""),
IF($C30="Jonathan Wellner",_xlfn.XLOOKUP($B30,PROSPER_Wellner!$1:$1,PROSPER_Wellner!$7:$7,""),
IF($C30="Travis Harvey",_xlfn.XLOOKUP($B30,PROSPER_Harvey!$1:$1,PROSPER_Harvey!$7:$7,""),""))))))))="","No Comment",IF(IF($C30="Christopher Lobo",_xlfn.XLOOKUP($B30,PROSPER_Lobo!$1:$1,PROSPER_Lobo!$7:$7,""),
IF($C30="Naren Baliga",_xlfn.XLOOKUP($B30,PROSPER_Baliga!$1:$1,PROSPER_Baliga!$7:$7,""),
IF($C30="Thorsten Huhn",_xlfn.XLOOKUP($B30,PROSPER_Huhn!$1:$1,PROSPER_Huhn!$7:$7,""),
IF($C30="Nick Hull",_xlfn.XLOOKUP($B30,PROSPER_Hull!$1:$1,PROSPER_Hull!$7:$7,""),
IF($C30="Monika Kotwani",_xlfn.XLOOKUP($B30,PROSPER_Kotwani!$1:$1,PROSPER_Kotwani!$7:$7,""),
IF($C30="Jonathan Wellner",_xlfn.XLOOKUP($B30,PROSPER_Wellner!$1:$1,PROSPER_Wellner!$7:$7,""),
IF($C30="Travis Harvey",_xlfn.XLOOKUP($B30,PROSPER_Harvey!$1:$1,PROSPER_Harvey!$7:$7,""),"")))))))="","",
IF($C30="Christopher Lobo",_xlfn.XLOOKUP($B30,PROSPER_Lobo!$1:$1,PROSPER_Lobo!$7:$7,""),
IF($C30="Naren Baliga",_xlfn.XLOOKUP($B30,PROSPER_Baliga!$1:$1,PROSPER_Baliga!$7:$7,""),
IF($C30="Thorsten Huhn",_xlfn.XLOOKUP($B30,PROSPER_Huhn!$1:$1,PROSPER_Huhn!$7:$7,""),
IF($C30="Nick Hull",_xlfn.XLOOKUP($B30,PROSPER_Hull!$1:$1,PROSPER_Hull!$7:$7,""),
IF($C30="Monika Kotwani",_xlfn.XLOOKUP($B30,PROSPER_Kotwani!$1:$1,PROSPER_Kotwani!$7:$7,""),
IF($C30="Jonathan Wellner",_xlfn.XLOOKUP($B30,PROSPER_Wellner!$1:$1,PROSPER_Wellner!$7:$7,""),
IF($C30="Travis Harvey",_xlfn.XLOOKUP($B30,PROSPER_Harvey!$1:$1,PROSPER_Harvey!$7:$7,""),"")))))))))</f>
        <v>No Comment</v>
      </c>
      <c r="Z30" s="124" t="s">
        <v>89</v>
      </c>
      <c r="AA30" s="150">
        <f t="shared" si="242"/>
        <v>1</v>
      </c>
      <c r="AB30" s="120" t="str">
        <f>_xlfn.XLOOKUP(B30,PROSPERInitial_Query!$E:$E,PROSPERInitial_Query!$J:$J,"",,-1)</f>
        <v>2</v>
      </c>
      <c r="AC30" s="121" t="str">
        <f t="shared" si="243"/>
        <v>Kevin deSousa1 - PortfolioPreferred Success</v>
      </c>
      <c r="AD30" s="126" t="str">
        <f>_xlfn.XLOOKUP(AC30,PROSPERDelta_Query!BK:BK,PROSPERDelta_Query!L:L,"",,-1)</f>
        <v/>
      </c>
      <c r="AE30" s="124">
        <f t="shared" si="244"/>
        <v>2</v>
      </c>
      <c r="AF30" s="124" t="str">
        <f>IF(IF(IF($C30="Christopher Lobo",_xlfn.XLOOKUP($B30,PROSPER_Lobo!$1:$1,PROSPER_Lobo!$8:$8,""),
IF($C30="Naren Baliga",_xlfn.XLOOKUP($B30,PROSPER_Baliga!$1:$1,PROSPER_Baliga!$8:$8,""),
IF($C30="Thorsten Huhn",_xlfn.XLOOKUP($B30,PROSPER_Huhn!$1:$1,PROSPER_Huhn!$8:$8,""),
IF($C30="Nick Hull",_xlfn.XLOOKUP($B30,PROSPER_Hull!$1:$1,PROSPER_Hull!$8:$8,""),
IF($C30="Monika Kotwani",_xlfn.XLOOKUP($B30,PROSPER_Kotwani!$1:$1,PROSPER_Kotwani!$8:$8,""),
IF($C30="Jonathan Wellner",_xlfn.XLOOKUP($B30,PROSPER_Wellner!$1:$1,PROSPER_Wellner!$8:$8,""),
IF($C30="Travis Harvey",_xlfn.XLOOKUP($B30,PROSPER_Harvey!$1:$1,PROSPER_Harvey!$8:$8,""),"")))))))="","",
IF($C30="Christopher Lobo",_xlfn.XLOOKUP($B30,PROSPER_Lobo!$1:$1,PROSPER_Lobo!$8:$8,""),
IF($C30="Naren Baliga",_xlfn.XLOOKUP($B30,PROSPER_Baliga!$1:$1,PROSPER_Baliga!$8:$8,""),
IF($C30="Thorsten Huhn",_xlfn.XLOOKUP($B30,PROSPER_Huhn!$1:$1,PROSPER_Huhn!$8:$8,""),
IF($C30="Nick Hull",_xlfn.XLOOKUP($B30,PROSPER_Hull!$1:$1,PROSPER_Hull!$8:$8,""),
IF($C30="Monika Kotwani",_xlfn.XLOOKUP($B30,PROSPER_Kotwani!$1:$1,PROSPER_Kotwani!$8:$8,""),
IF($C30="Jonathan Wellner",_xlfn.XLOOKUP($B30,PROSPER_Wellner!$1:$1,PROSPER_Wellner!$8:$8,""),
IF($C30="Travis Harvey",_xlfn.XLOOKUP($B30,PROSPER_Harvey!$1:$1,PROSPER_Harvey!$8:$8,""),""))))))))="","No Score",IF(IF($C30="Christopher Lobo",_xlfn.XLOOKUP($B30,PROSPER_Lobo!$1:$1,PROSPER_Lobo!$8:$8,""),
IF($C30="Naren Baliga",_xlfn.XLOOKUP($B30,PROSPER_Baliga!$1:$1,PROSPER_Baliga!$8:$8,""),
IF($C30="Thorsten Huhn",_xlfn.XLOOKUP($B30,PROSPER_Huhn!$1:$1,PROSPER_Huhn!$8:$8,""),
IF($C30="Nick Hull",_xlfn.XLOOKUP($B30,PROSPER_Hull!$1:$1,PROSPER_Hull!$8:$8,""),
IF($C30="Monika Kotwani",_xlfn.XLOOKUP($B30,PROSPER_Kotwani!$1:$1,PROSPER_Kotwani!$8:$8,""),
IF($C30="Jonathan Wellner",_xlfn.XLOOKUP($B30,PROSPER_Wellner!$1:$1,PROSPER_Wellner!$8:$8,""),
IF($C30="Travis Harvey",_xlfn.XLOOKUP($B30,PROSPER_Harvey!$1:$1,PROSPER_Harvey!$8:$8,""),"")))))))="","",
IF($C30="Christopher Lobo",_xlfn.XLOOKUP($B30,PROSPER_Lobo!$1:$1,PROSPER_Lobo!$8:$8,""),
IF($C30="Naren Baliga",_xlfn.XLOOKUP($B30,PROSPER_Baliga!$1:$1,PROSPER_Baliga!$8:$8,""),
IF($C30="Thorsten Huhn",_xlfn.XLOOKUP($B30,PROSPER_Huhn!$1:$1,PROSPER_Huhn!$8:$8,""),
IF($C30="Nick Hull",_xlfn.XLOOKUP($B30,PROSPER_Hull!$1:$1,PROSPER_Hull!$8:$8,""),
IF($C30="Monika Kotwani",_xlfn.XLOOKUP($B30,PROSPER_Kotwani!$1:$1,PROSPER_Kotwani!$8:$8,""),
IF($C30="Jonathan Wellner",_xlfn.XLOOKUP($B30,PROSPER_Wellner!$1:$1,PROSPER_Wellner!$8:$8,""),
IF($C30="Travis Harvey",_xlfn.XLOOKUP($B30,PROSPER_Harvey!$1:$1,PROSPER_Harvey!$8:$8,""),"")))))))))</f>
        <v>No Score</v>
      </c>
      <c r="AG30" s="125" t="str">
        <f>IF(IF(IF($C30="Christopher Lobo",_xlfn.XLOOKUP($B30,PROSPER_Lobo!$1:$1,PROSPER_Lobo!$9:$9,""),
IF($C30="Naren Baliga",_xlfn.XLOOKUP($B30,PROSPER_Baliga!$1:$1,PROSPER_Baliga!$9:$9,""),
IF($C30="Thorsten Huhn",_xlfn.XLOOKUP($B30,PROSPER_Huhn!$1:$1,PROSPER_Huhn!$9:$9,""),
IF($C30="Nick Hull",_xlfn.XLOOKUP($B30,PROSPER_Hull!$1:$1,PROSPER_Hull!$9:$9,""),
IF($C30="Monika Kotwani",_xlfn.XLOOKUP($B30,PROSPER_Kotwani!$1:$1,PROSPER_Kotwani!$9:$9,""),
IF($C30="Jonathan Wellner",_xlfn.XLOOKUP($B30,PROSPER_Wellner!$1:$1,PROSPER_Wellner!$9:$9,""),
IF($C30="Travis Harvey",_xlfn.XLOOKUP($B30,PROSPER_Harvey!$1:$1,PROSPER_Harvey!$9:$9,""),"")))))))="","",
IF($C30="Christopher Lobo",_xlfn.XLOOKUP($B30,PROSPER_Lobo!$1:$1,PROSPER_Lobo!$9:$9,""),
IF($C30="Naren Baliga",_xlfn.XLOOKUP($B30,PROSPER_Baliga!$1:$1,PROSPER_Baliga!$9:$9,""),
IF($C30="Thorsten Huhn",_xlfn.XLOOKUP($B30,PROSPER_Huhn!$1:$1,PROSPER_Huhn!$9:$9,""),
IF($C30="Nick Hull",_xlfn.XLOOKUP($B30,PROSPER_Hull!$1:$1,PROSPER_Hull!$9:$9,""),
IF($C30="Monika Kotwani",_xlfn.XLOOKUP($B30,PROSPER_Kotwani!$1:$1,PROSPER_Kotwani!$9:$9,""),
IF($C30="Jonathan Wellner",_xlfn.XLOOKUP($B30,PROSPER_Wellner!$1:$1,PROSPER_Wellner!$9:$9,""),
IF($C30="Travis Harvey",_xlfn.XLOOKUP($B30,PROSPER_Harvey!$1:$1,PROSPER_Harvey!$9:$9,""),""))))))))="","No Comment",IF(IF($C30="Christopher Lobo",_xlfn.XLOOKUP($B30,PROSPER_Lobo!$1:$1,PROSPER_Lobo!$9:$9,""),
IF($C30="Naren Baliga",_xlfn.XLOOKUP($B30,PROSPER_Baliga!$1:$1,PROSPER_Baliga!$9:$9,""),
IF($C30="Thorsten Huhn",_xlfn.XLOOKUP($B30,PROSPER_Huhn!$1:$1,PROSPER_Huhn!$9:$9,""),
IF($C30="Nick Hull",_xlfn.XLOOKUP($B30,PROSPER_Hull!$1:$1,PROSPER_Hull!$9:$9,""),
IF($C30="Monika Kotwani",_xlfn.XLOOKUP($B30,PROSPER_Kotwani!$1:$1,PROSPER_Kotwani!$9:$9,""),
IF($C30="Jonathan Wellner",_xlfn.XLOOKUP($B30,PROSPER_Wellner!$1:$1,PROSPER_Wellner!$9:$9,""),
IF($C30="Travis Harvey",_xlfn.XLOOKUP($B30,PROSPER_Harvey!$1:$1,PROSPER_Harvey!$9:$9,""),"")))))))="","",
IF($C30="Christopher Lobo",_xlfn.XLOOKUP($B30,PROSPER_Lobo!$1:$1,PROSPER_Lobo!$9:$9,""),
IF($C30="Naren Baliga",_xlfn.XLOOKUP($B30,PROSPER_Baliga!$1:$1,PROSPER_Baliga!$9:$9,""),
IF($C30="Thorsten Huhn",_xlfn.XLOOKUP($B30,PROSPER_Huhn!$1:$1,PROSPER_Huhn!$9:$9,""),
IF($C30="Nick Hull",_xlfn.XLOOKUP($B30,PROSPER_Hull!$1:$1,PROSPER_Hull!$9:$9,""),
IF($C30="Monika Kotwani",_xlfn.XLOOKUP($B30,PROSPER_Kotwani!$1:$1,PROSPER_Kotwani!$9:$9,""),
IF($C30="Jonathan Wellner",_xlfn.XLOOKUP($B30,PROSPER_Wellner!$1:$1,PROSPER_Wellner!$9:$9,""),
IF($C30="Travis Harvey",_xlfn.XLOOKUP($B30,PROSPER_Harvey!$1:$1,PROSPER_Harvey!$9:$9,""),"")))))))))</f>
        <v>No Comment</v>
      </c>
      <c r="AH30" s="124" t="s">
        <v>89</v>
      </c>
      <c r="AI30" s="150">
        <f t="shared" si="245"/>
        <v>2</v>
      </c>
      <c r="AJ30" s="120" t="str">
        <f>_xlfn.XLOOKUP(B30,PROSPERInitial_Query!$E:$E,PROSPERInitial_Query!$K:$K,"",,-1)</f>
        <v>3</v>
      </c>
      <c r="AK30" s="121" t="str">
        <f t="shared" si="246"/>
        <v>Kevin deSousa1 - PortfolioBrownfield</v>
      </c>
      <c r="AL30" s="126" t="str">
        <f>_xlfn.XLOOKUP(AK30,PROSPERDelta_Query!BK:BK,PROSPERDelta_Query!M:M,"",,-1)</f>
        <v/>
      </c>
      <c r="AM30" s="124">
        <f t="shared" si="247"/>
        <v>3</v>
      </c>
      <c r="AN30" s="124" t="str">
        <f>IF(IF(IF($C30="Christopher Lobo",_xlfn.XLOOKUP($B30,PROSPER_Lobo!$1:$1,PROSPER_Lobo!$10:$10,""),
IF($C30="Naren Baliga",_xlfn.XLOOKUP($B30,PROSPER_Baliga!$1:$1,PROSPER_Baliga!$10:$10,""),
IF($C30="Thorsten Huhn",_xlfn.XLOOKUP($B30,PROSPER_Huhn!$1:$1,PROSPER_Huhn!$10:$10,""),
IF($C30="Nick Hull",_xlfn.XLOOKUP($B30,PROSPER_Hull!$1:$1,PROSPER_Hull!$10:$10,""),
IF($C30="Monika Kotwani",_xlfn.XLOOKUP($B30,PROSPER_Kotwani!$1:$1,PROSPER_Kotwani!$10:$10,""),
IF($C30="Jonathan Wellner",_xlfn.XLOOKUP($B30,PROSPER_Wellner!$1:$1,PROSPER_Wellner!$10:$10,""),
IF($C30="Travis Harvey",_xlfn.XLOOKUP($B30,PROSPER_Harvey!$1:$1,PROSPER_Harvey!$10:$10,""),"")))))))="","",
IF($C30="Christopher Lobo",_xlfn.XLOOKUP($B30,PROSPER_Lobo!$1:$1,PROSPER_Lobo!$10:$10,""),
IF($C30="Naren Baliga",_xlfn.XLOOKUP($B30,PROSPER_Baliga!$1:$1,PROSPER_Baliga!$10:$10,""),
IF($C30="Thorsten Huhn",_xlfn.XLOOKUP($B30,PROSPER_Huhn!$1:$1,PROSPER_Huhn!$10:$10,""),
IF($C30="Nick Hull",_xlfn.XLOOKUP($B30,PROSPER_Hull!$1:$1,PROSPER_Hull!$10:$10,""),
IF($C30="Monika Kotwani",_xlfn.XLOOKUP($B30,PROSPER_Kotwani!$1:$1,PROSPER_Kotwani!$10:$10,""),
IF($C30="Jonathan Wellner",_xlfn.XLOOKUP($B30,PROSPER_Wellner!$1:$1,PROSPER_Wellner!$10:$10,""),
IF($C30="Travis Harvey",_xlfn.XLOOKUP($B30,PROSPER_Harvey!$1:$1,PROSPER_Harvey!$10:$10,""),""))))))))="","No Score",IF(IF($C30="Christopher Lobo",_xlfn.XLOOKUP($B30,PROSPER_Lobo!$1:$1,PROSPER_Lobo!$10:$10,""),
IF($C30="Naren Baliga",_xlfn.XLOOKUP($B30,PROSPER_Baliga!$1:$1,PROSPER_Baliga!$10:$10,""),
IF($C30="Thorsten Huhn",_xlfn.XLOOKUP($B30,PROSPER_Huhn!$1:$1,PROSPER_Huhn!$10:$10,""),
IF($C30="Nick Hull",_xlfn.XLOOKUP($B30,PROSPER_Hull!$1:$1,PROSPER_Hull!$10:$10,""),
IF($C30="Monika Kotwani",_xlfn.XLOOKUP($B30,PROSPER_Kotwani!$1:$1,PROSPER_Kotwani!$10:$10,""),
IF($C30="Jonathan Wellner",_xlfn.XLOOKUP($B30,PROSPER_Wellner!$1:$1,PROSPER_Wellner!$10:$10,""),
IF($C30="Travis Harvey",_xlfn.XLOOKUP($B30,PROSPER_Harvey!$1:$1,PROSPER_Harvey!$10:$10,""),"")))))))="","",
IF($C30="Christopher Lobo",_xlfn.XLOOKUP($B30,PROSPER_Lobo!$1:$1,PROSPER_Lobo!$10:$10,""),
IF($C30="Naren Baliga",_xlfn.XLOOKUP($B30,PROSPER_Baliga!$1:$1,PROSPER_Baliga!$10:$10,""),
IF($C30="Thorsten Huhn",_xlfn.XLOOKUP($B30,PROSPER_Huhn!$1:$1,PROSPER_Huhn!$10:$10,""),
IF($C30="Nick Hull",_xlfn.XLOOKUP($B30,PROSPER_Hull!$1:$1,PROSPER_Hull!$10:$10,""),
IF($C30="Monika Kotwani",_xlfn.XLOOKUP($B30,PROSPER_Kotwani!$1:$1,PROSPER_Kotwani!$10:$10,""),
IF($C30="Jonathan Wellner",_xlfn.XLOOKUP($B30,PROSPER_Wellner!$1:$1,PROSPER_Wellner!$10:$10,""),
IF($C30="Travis Harvey",_xlfn.XLOOKUP($B30,PROSPER_Harvey!$1:$1,PROSPER_Harvey!$10:$10,""),"")))))))))</f>
        <v>No Score</v>
      </c>
      <c r="AO30" s="125" t="str">
        <f>IF(IF(IF($C30="Christopher Lobo",_xlfn.XLOOKUP($B30,PROSPER_Lobo!$1:$1,PROSPER_Lobo!$11:$11,""),
IF($C30="Naren Baliga",_xlfn.XLOOKUP($B30,PROSPER_Baliga!$1:$1,PROSPER_Baliga!$11:$11,""),
IF($C30="Thorsten Huhn",_xlfn.XLOOKUP($B30,PROSPER_Huhn!$1:$1,PROSPER_Huhn!$11:$11,""),
IF($C30="Nick Hull",_xlfn.XLOOKUP($B30,PROSPER_Hull!$1:$1,PROSPER_Hull!$11:$11,""),
IF($C30="Monika Kotwani",_xlfn.XLOOKUP($B30,PROSPER_Kotwani!$1:$1,PROSPER_Kotwani!$11:$11,""),
IF($C30="Jonathan Wellner",_xlfn.XLOOKUP($B30,PROSPER_Wellner!$1:$1,PROSPER_Wellner!$11:$11,""),
IF($C30="Travis Harvey",_xlfn.XLOOKUP($B30,PROSPER_Harvey!$1:$1,PROSPER_Harvey!$11:$11,""),"")))))))="","",
IF($C30="Christopher Lobo",_xlfn.XLOOKUP($B30,PROSPER_Lobo!$1:$1,PROSPER_Lobo!$11:$11,""),
IF($C30="Naren Baliga",_xlfn.XLOOKUP($B30,PROSPER_Baliga!$1:$1,PROSPER_Baliga!$11:$11,""),
IF($C30="Thorsten Huhn",_xlfn.XLOOKUP($B30,PROSPER_Huhn!$1:$1,PROSPER_Huhn!$11:$11,""),
IF($C30="Nick Hull",_xlfn.XLOOKUP($B30,PROSPER_Hull!$1:$1,PROSPER_Hull!$11:$11,""),
IF($C30="Monika Kotwani",_xlfn.XLOOKUP($B30,PROSPER_Kotwani!$1:$1,PROSPER_Kotwani!$11:$11,""),
IF($C30="Jonathan Wellner",_xlfn.XLOOKUP($B30,PROSPER_Wellner!$1:$1,PROSPER_Wellner!$11:$11,""),
IF($C30="Travis Harvey",_xlfn.XLOOKUP($B30,PROSPER_Harvey!$1:$1,PROSPER_Harvey!$11:$11,""),""))))))))="","No Comment",IF(IF($C30="Christopher Lobo",_xlfn.XLOOKUP($B30,PROSPER_Lobo!$1:$1,PROSPER_Lobo!$11:$11,""),
IF($C30="Naren Baliga",_xlfn.XLOOKUP($B30,PROSPER_Baliga!$1:$1,PROSPER_Baliga!$11:$11,""),
IF($C30="Thorsten Huhn",_xlfn.XLOOKUP($B30,PROSPER_Huhn!$1:$1,PROSPER_Huhn!$11:$11,""),
IF($C30="Nick Hull",_xlfn.XLOOKUP($B30,PROSPER_Hull!$1:$1,PROSPER_Hull!$11:$11,""),
IF($C30="Monika Kotwani",_xlfn.XLOOKUP($B30,PROSPER_Kotwani!$1:$1,PROSPER_Kotwani!$11:$11,""),
IF($C30="Jonathan Wellner",_xlfn.XLOOKUP($B30,PROSPER_Wellner!$1:$1,PROSPER_Wellner!$11:$11,""),
IF($C30="Travis Harvey",_xlfn.XLOOKUP($B30,PROSPER_Harvey!$1:$1,PROSPER_Harvey!$11:$11,""),"")))))))="","",
IF($C30="Christopher Lobo",_xlfn.XLOOKUP($B30,PROSPER_Lobo!$1:$1,PROSPER_Lobo!$11:$11,""),
IF($C30="Naren Baliga",_xlfn.XLOOKUP($B30,PROSPER_Baliga!$1:$1,PROSPER_Baliga!$11:$11,""),
IF($C30="Thorsten Huhn",_xlfn.XLOOKUP($B30,PROSPER_Huhn!$1:$1,PROSPER_Huhn!$11:$11,""),
IF($C30="Nick Hull",_xlfn.XLOOKUP($B30,PROSPER_Hull!$1:$1,PROSPER_Hull!$11:$11,""),
IF($C30="Monika Kotwani",_xlfn.XLOOKUP($B30,PROSPER_Kotwani!$1:$1,PROSPER_Kotwani!$11:$11,""),
IF($C30="Jonathan Wellner",_xlfn.XLOOKUP($B30,PROSPER_Wellner!$1:$1,PROSPER_Wellner!$11:$11,""),
IF($C30="Travis Harvey",_xlfn.XLOOKUP($B30,PROSPER_Harvey!$1:$1,PROSPER_Harvey!$11:$11,""),"")))))))))</f>
        <v>No Comment</v>
      </c>
      <c r="AP30" s="124" t="s">
        <v>89</v>
      </c>
      <c r="AQ30" s="150">
        <f t="shared" si="248"/>
        <v>3</v>
      </c>
      <c r="AR30" s="120" t="str">
        <f>_xlfn.XLOOKUP(B30,PROSPERInitial_Query!$E:$E,PROSPERInitial_Query!$L:$L,"",,-1)</f>
        <v>1</v>
      </c>
      <c r="AS30" s="121" t="str">
        <f t="shared" si="249"/>
        <v>Kevin deSousa1 - PortfolioTraining &amp; Adoption</v>
      </c>
      <c r="AT30" s="126" t="str">
        <f>_xlfn.XLOOKUP(AS30,PROSPERDelta_Query!BK:BK,PROSPERDelta_Query!N:N,"",,-1)</f>
        <v/>
      </c>
      <c r="AU30" s="124">
        <f t="shared" si="250"/>
        <v>1</v>
      </c>
      <c r="AV30" s="124" t="str">
        <f>IF(IF(IF($C30="Christopher Lobo",_xlfn.XLOOKUP($B30,PROSPER_Lobo!$1:$1,PROSPER_Lobo!$12:$12,""),
IF($C30="Naren Baliga",_xlfn.XLOOKUP($B30,PROSPER_Baliga!$1:$1,PROSPER_Baliga!$12:$12,""),
IF($C30="Thorsten Huhn",_xlfn.XLOOKUP($B30,PROSPER_Huhn!$1:$1,PROSPER_Huhn!$12:$12,""),
IF($C30="Nick Hull",_xlfn.XLOOKUP($B30,PROSPER_Hull!$1:$1,PROSPER_Hull!$12:$12,""),
IF($C30="Monika Kotwani",_xlfn.XLOOKUP($B30,PROSPER_Kotwani!$1:$1,PROSPER_Kotwani!$12:$12,""),
IF($C30="Jonathan Wellner",_xlfn.XLOOKUP($B30,PROSPER_Wellner!$1:$1,PROSPER_Wellner!$12:$12,""),
IF($C30="Travis Harvey",_xlfn.XLOOKUP($B30,PROSPER_Harvey!$1:$1,PROSPER_Harvey!$12:$12,""),"")))))))="","",
IF($C30="Christopher Lobo",_xlfn.XLOOKUP($B30,PROSPER_Lobo!$1:$1,PROSPER_Lobo!$12:$12,""),
IF($C30="Naren Baliga",_xlfn.XLOOKUP($B30,PROSPER_Baliga!$1:$1,PROSPER_Baliga!$12:$12,""),
IF($C30="Thorsten Huhn",_xlfn.XLOOKUP($B30,PROSPER_Huhn!$1:$1,PROSPER_Huhn!$12:$12,""),
IF($C30="Nick Hull",_xlfn.XLOOKUP($B30,PROSPER_Hull!$1:$1,PROSPER_Hull!$12:$12,""),
IF($C30="Monika Kotwani",_xlfn.XLOOKUP($B30,PROSPER_Kotwani!$1:$1,PROSPER_Kotwani!$12:$12,""),
IF($C30="Jonathan Wellner",_xlfn.XLOOKUP($B30,PROSPER_Wellner!$1:$1,PROSPER_Wellner!$12:$12,""),
IF($C30="Travis Harvey",_xlfn.XLOOKUP($B30,PROSPER_Harvey!$1:$1,PROSPER_Harvey!$12:$12,""),""))))))))="","No Score",IF(IF($C30="Christopher Lobo",_xlfn.XLOOKUP($B30,PROSPER_Lobo!$1:$1,PROSPER_Lobo!$12:$12,""),
IF($C30="Naren Baliga",_xlfn.XLOOKUP($B30,PROSPER_Baliga!$1:$1,PROSPER_Baliga!$12:$12,""),
IF($C30="Thorsten Huhn",_xlfn.XLOOKUP($B30,PROSPER_Huhn!$1:$1,PROSPER_Huhn!$12:$12,""),
IF($C30="Nick Hull",_xlfn.XLOOKUP($B30,PROSPER_Hull!$1:$1,PROSPER_Hull!$12:$12,""),
IF($C30="Monika Kotwani",_xlfn.XLOOKUP($B30,PROSPER_Kotwani!$1:$1,PROSPER_Kotwani!$12:$12,""),
IF($C30="Jonathan Wellner",_xlfn.XLOOKUP($B30,PROSPER_Wellner!$1:$1,PROSPER_Wellner!$12:$12,""),
IF($C30="Travis Harvey",_xlfn.XLOOKUP($B30,PROSPER_Harvey!$1:$1,PROSPER_Harvey!$12:$12,""),"")))))))="","",
IF($C30="Christopher Lobo",_xlfn.XLOOKUP($B30,PROSPER_Lobo!$1:$1,PROSPER_Lobo!$12:$12,""),
IF($C30="Naren Baliga",_xlfn.XLOOKUP($B30,PROSPER_Baliga!$1:$1,PROSPER_Baliga!$12:$12,""),
IF($C30="Thorsten Huhn",_xlfn.XLOOKUP($B30,PROSPER_Huhn!$1:$1,PROSPER_Huhn!$12:$12,""),
IF($C30="Nick Hull",_xlfn.XLOOKUP($B30,PROSPER_Hull!$1:$1,PROSPER_Hull!$12:$12,""),
IF($C30="Monika Kotwani",_xlfn.XLOOKUP($B30,PROSPER_Kotwani!$1:$1,PROSPER_Kotwani!$12:$12,""),
IF($C30="Jonathan Wellner",_xlfn.XLOOKUP($B30,PROSPER_Wellner!$1:$1,PROSPER_Wellner!$12:$12,""),
IF($C30="Travis Harvey",_xlfn.XLOOKUP($B30,PROSPER_Harvey!$1:$1,PROSPER_Harvey!$12:$12,""),"")))))))))</f>
        <v>No Score</v>
      </c>
      <c r="AW30" s="125" t="str">
        <f>IF(IF(IF($C30="Christopher Lobo",_xlfn.XLOOKUP($B30,PROSPER_Lobo!$1:$1,PROSPER_Lobo!$13:$13,""),
IF($C30="Naren Baliga",_xlfn.XLOOKUP($B30,PROSPER_Baliga!$1:$1,PROSPER_Baliga!$13:$13,""),
IF($C30="Thorsten Huhn",_xlfn.XLOOKUP($B30,PROSPER_Huhn!$1:$1,PROSPER_Huhn!$13:$13,""),
IF($C30="Nick Hull",_xlfn.XLOOKUP($B30,PROSPER_Hull!$1:$1,PROSPER_Hull!$13:$13,""),
IF($C30="Monika Kotwani",_xlfn.XLOOKUP($B30,PROSPER_Kotwani!$1:$1,PROSPER_Kotwani!$13:$13,""),
IF($C30="Jonathan Wellner",_xlfn.XLOOKUP($B30,PROSPER_Wellner!$1:$1,PROSPER_Wellner!$13:$13,""),
IF($C30="Travis Harvey",_xlfn.XLOOKUP($B30,PROSPER_Harvey!$1:$1,PROSPER_Harvey!$13:$13,""),"")))))))="","",
IF($C30="Christopher Lobo",_xlfn.XLOOKUP($B30,PROSPER_Lobo!$1:$1,PROSPER_Lobo!$13:$13,""),
IF($C30="Naren Baliga",_xlfn.XLOOKUP($B30,PROSPER_Baliga!$1:$1,PROSPER_Baliga!$13:$13,""),
IF($C30="Thorsten Huhn",_xlfn.XLOOKUP($B30,PROSPER_Huhn!$1:$1,PROSPER_Huhn!$13:$13,""),
IF($C30="Nick Hull",_xlfn.XLOOKUP($B30,PROSPER_Hull!$1:$1,PROSPER_Hull!$13:$13,""),
IF($C30="Monika Kotwani",_xlfn.XLOOKUP($B30,PROSPER_Kotwani!$1:$1,PROSPER_Kotwani!$13:$13,""),
IF($C30="Jonathan Wellner",_xlfn.XLOOKUP($B30,PROSPER_Wellner!$1:$1,PROSPER_Wellner!$13:$13,""),
IF($C30="Travis Harvey",_xlfn.XLOOKUP($B30,PROSPER_Harvey!$1:$1,PROSPER_Harvey!$13:$13,""),""))))))))="","No Comment",IF(IF($C30="Christopher Lobo",_xlfn.XLOOKUP($B30,PROSPER_Lobo!$1:$1,PROSPER_Lobo!$13:$13,""),
IF($C30="Naren Baliga",_xlfn.XLOOKUP($B30,PROSPER_Baliga!$1:$1,PROSPER_Baliga!$13:$13,""),
IF($C30="Thorsten Huhn",_xlfn.XLOOKUP($B30,PROSPER_Huhn!$1:$1,PROSPER_Huhn!$13:$13,""),
IF($C30="Nick Hull",_xlfn.XLOOKUP($B30,PROSPER_Hull!$1:$1,PROSPER_Hull!$13:$13,""),
IF($C30="Monika Kotwani",_xlfn.XLOOKUP($B30,PROSPER_Kotwani!$1:$1,PROSPER_Kotwani!$13:$13,""),
IF($C30="Jonathan Wellner",_xlfn.XLOOKUP($B30,PROSPER_Wellner!$1:$1,PROSPER_Wellner!$13:$13,""),
IF($C30="Travis Harvey",_xlfn.XLOOKUP($B30,PROSPER_Harvey!$1:$1,PROSPER_Harvey!$13:$13,""),"")))))))="","",
IF($C30="Christopher Lobo",_xlfn.XLOOKUP($B30,PROSPER_Lobo!$1:$1,PROSPER_Lobo!$13:$13,""),
IF($C30="Naren Baliga",_xlfn.XLOOKUP($B30,PROSPER_Baliga!$1:$1,PROSPER_Baliga!$13:$13,""),
IF($C30="Thorsten Huhn",_xlfn.XLOOKUP($B30,PROSPER_Huhn!$1:$1,PROSPER_Huhn!$13:$13,""),
IF($C30="Nick Hull",_xlfn.XLOOKUP($B30,PROSPER_Hull!$1:$1,PROSPER_Hull!$13:$13,""),
IF($C30="Monika Kotwani",_xlfn.XLOOKUP($B30,PROSPER_Kotwani!$1:$1,PROSPER_Kotwani!$13:$13,""),
IF($C30="Jonathan Wellner",_xlfn.XLOOKUP($B30,PROSPER_Wellner!$1:$1,PROSPER_Wellner!$13:$13,""),
IF($C30="Travis Harvey",_xlfn.XLOOKUP($B30,PROSPER_Harvey!$1:$1,PROSPER_Harvey!$13:$13,""),"")))))))))</f>
        <v>No Comment</v>
      </c>
      <c r="AX30" s="124" t="s">
        <v>89</v>
      </c>
      <c r="AY30" s="150">
        <f t="shared" si="251"/>
        <v>1</v>
      </c>
      <c r="AZ30" s="120" t="str">
        <f>_xlfn.XLOOKUP(B30,PROSPERInitial_Query!$E:$E,PROSPERInitial_Query!$M:$M,"",,-1)</f>
        <v>2</v>
      </c>
      <c r="BA30" s="121" t="str">
        <f t="shared" si="252"/>
        <v>Kevin deSousa1 - PortfolioDMLT</v>
      </c>
      <c r="BB30" s="126" t="str">
        <f>_xlfn.XLOOKUP(BA30,PROSPERDelta_Query!BK:BK,PROSPERDelta_Query!O:O,"",,-1)</f>
        <v/>
      </c>
      <c r="BC30" s="124">
        <f t="shared" si="253"/>
        <v>2</v>
      </c>
      <c r="BD30" s="124" t="str">
        <f>IF(IF(IF($C30="Christopher Lobo",_xlfn.XLOOKUP($B30,PROSPER_Lobo!$1:$1,PROSPER_Lobo!$14:$14,""),
IF($C30="Naren Baliga",_xlfn.XLOOKUP($B30,PROSPER_Baliga!$1:$1,PROSPER_Baliga!$14:$14,""),
IF($C30="Thorsten Huhn",_xlfn.XLOOKUP($B30,PROSPER_Huhn!$1:$1,PROSPER_Huhn!$14:$14,""),
IF($C30="Nick Hull",_xlfn.XLOOKUP($B30,PROSPER_Hull!$1:$1,PROSPER_Hull!$14:$14,""),
IF($C30="Monika Kotwani",_xlfn.XLOOKUP($B30,PROSPER_Kotwani!$1:$1,PROSPER_Kotwani!$14:$14,""),
IF($C30="Jonathan Wellner",_xlfn.XLOOKUP($B30,PROSPER_Wellner!$1:$1,PROSPER_Wellner!$14:$14,""),
IF($C30="Travis Harvey",_xlfn.XLOOKUP($B30,PROSPER_Harvey!$1:$1,PROSPER_Harvey!$14:$14,""),"")))))))="","",
IF($C30="Christopher Lobo",_xlfn.XLOOKUP($B30,PROSPER_Lobo!$1:$1,PROSPER_Lobo!$14:$14,""),
IF($C30="Naren Baliga",_xlfn.XLOOKUP($B30,PROSPER_Baliga!$1:$1,PROSPER_Baliga!$14:$14,""),
IF($C30="Thorsten Huhn",_xlfn.XLOOKUP($B30,PROSPER_Huhn!$1:$1,PROSPER_Huhn!$14:$14,""),
IF($C30="Nick Hull",_xlfn.XLOOKUP($B30,PROSPER_Hull!$1:$1,PROSPER_Hull!$14:$14,""),
IF($C30="Monika Kotwani",_xlfn.XLOOKUP($B30,PROSPER_Kotwani!$1:$1,PROSPER_Kotwani!$14:$14,""),
IF($C30="Jonathan Wellner",_xlfn.XLOOKUP($B30,PROSPER_Wellner!$1:$1,PROSPER_Wellner!$14:$14,""),
IF($C30="Travis Harvey",_xlfn.XLOOKUP($B30,PROSPER_Harvey!$1:$1,PROSPER_Harvey!$14:$14,""),""))))))))="","No Score",IF(IF($C30="Christopher Lobo",_xlfn.XLOOKUP($B30,PROSPER_Lobo!$1:$1,PROSPER_Lobo!$14:$14,""),
IF($C30="Naren Baliga",_xlfn.XLOOKUP($B30,PROSPER_Baliga!$1:$1,PROSPER_Baliga!$14:$14,""),
IF($C30="Thorsten Huhn",_xlfn.XLOOKUP($B30,PROSPER_Huhn!$1:$1,PROSPER_Huhn!$14:$14,""),
IF($C30="Nick Hull",_xlfn.XLOOKUP($B30,PROSPER_Hull!$1:$1,PROSPER_Hull!$14:$14,""),
IF($C30="Monika Kotwani",_xlfn.XLOOKUP($B30,PROSPER_Kotwani!$1:$1,PROSPER_Kotwani!$14:$14,""),
IF($C30="Jonathan Wellner",_xlfn.XLOOKUP($B30,PROSPER_Wellner!$1:$1,PROSPER_Wellner!$14:$14,""),
IF($C30="Travis Harvey",_xlfn.XLOOKUP($B30,PROSPER_Harvey!$1:$1,PROSPER_Harvey!$14:$14,""),"")))))))="","",
IF($C30="Christopher Lobo",_xlfn.XLOOKUP($B30,PROSPER_Lobo!$1:$1,PROSPER_Lobo!$14:$14,""),
IF($C30="Naren Baliga",_xlfn.XLOOKUP($B30,PROSPER_Baliga!$1:$1,PROSPER_Baliga!$14:$14,""),
IF($C30="Thorsten Huhn",_xlfn.XLOOKUP($B30,PROSPER_Huhn!$1:$1,PROSPER_Huhn!$14:$14,""),
IF($C30="Nick Hull",_xlfn.XLOOKUP($B30,PROSPER_Hull!$1:$1,PROSPER_Hull!$14:$14,""),
IF($C30="Monika Kotwani",_xlfn.XLOOKUP($B30,PROSPER_Kotwani!$1:$1,PROSPER_Kotwani!$14:$14,""),
IF($C30="Jonathan Wellner",_xlfn.XLOOKUP($B30,PROSPER_Wellner!$1:$1,PROSPER_Wellner!$14:$14,""),
IF($C30="Travis Harvey",_xlfn.XLOOKUP($B30,PROSPER_Harvey!$1:$1,PROSPER_Harvey!$14:$14,""),"")))))))))</f>
        <v>No Score</v>
      </c>
      <c r="BE30" s="125" t="str">
        <f>IF(IF(IF($C30="Christopher Lobo",_xlfn.XLOOKUP($B30,PROSPER_Lobo!$1:$1,PROSPER_Lobo!$15:$15,""),
IF($C30="Naren Baliga",_xlfn.XLOOKUP($B30,PROSPER_Baliga!$1:$1,PROSPER_Baliga!$15:$15,""),
IF($C30="Thorsten Huhn",_xlfn.XLOOKUP($B30,PROSPER_Huhn!$1:$1,PROSPER_Huhn!$15:$15,""),
IF($C30="Nick Hull",_xlfn.XLOOKUP($B30,PROSPER_Hull!$1:$1,PROSPER_Hull!$15:$15,""),
IF($C30="Monika Kotwani",_xlfn.XLOOKUP($B30,PROSPER_Kotwani!$1:$1,PROSPER_Kotwani!$15:$15,""),
IF($C30="Jonathan Wellner",_xlfn.XLOOKUP($B30,PROSPER_Wellner!$1:$1,PROSPER_Wellner!$15:$15,""),
IF($C30="Travis Harvey",_xlfn.XLOOKUP($B30,PROSPER_Harvey!$1:$1,PROSPER_Harvey!$15:$15,""),"")))))))="","",
IF($C30="Christopher Lobo",_xlfn.XLOOKUP($B30,PROSPER_Lobo!$1:$1,PROSPER_Lobo!$15:$15,""),
IF($C30="Naren Baliga",_xlfn.XLOOKUP($B30,PROSPER_Baliga!$1:$1,PROSPER_Baliga!$15:$15,""),
IF($C30="Thorsten Huhn",_xlfn.XLOOKUP($B30,PROSPER_Huhn!$1:$1,PROSPER_Huhn!$15:$15,""),
IF($C30="Nick Hull",_xlfn.XLOOKUP($B30,PROSPER_Hull!$1:$1,PROSPER_Hull!$15:$15,""),
IF($C30="Monika Kotwani",_xlfn.XLOOKUP($B30,PROSPER_Kotwani!$1:$1,PROSPER_Kotwani!$15:$15,""),
IF($C30="Jonathan Wellner",_xlfn.XLOOKUP($B30,PROSPER_Wellner!$1:$1,PROSPER_Wellner!$15:$15,""),
IF($C30="Travis Harvey",_xlfn.XLOOKUP($B30,PROSPER_Harvey!$1:$1,PROSPER_Harvey!$15:$15,""),""))))))))="","No Comment",IF(IF($C30="Christopher Lobo",_xlfn.XLOOKUP($B30,PROSPER_Lobo!$1:$1,PROSPER_Lobo!$15:$15,""),
IF($C30="Naren Baliga",_xlfn.XLOOKUP($B30,PROSPER_Baliga!$1:$1,PROSPER_Baliga!$15:$15,""),
IF($C30="Thorsten Huhn",_xlfn.XLOOKUP($B30,PROSPER_Huhn!$1:$1,PROSPER_Huhn!$15:$15,""),
IF($C30="Nick Hull",_xlfn.XLOOKUP($B30,PROSPER_Hull!$1:$1,PROSPER_Hull!$15:$15,""),
IF($C30="Monika Kotwani",_xlfn.XLOOKUP($B30,PROSPER_Kotwani!$1:$1,PROSPER_Kotwani!$15:$15,""),
IF($C30="Jonathan Wellner",_xlfn.XLOOKUP($B30,PROSPER_Wellner!$1:$1,PROSPER_Wellner!$15:$15,""),
IF($C30="Travis Harvey",_xlfn.XLOOKUP($B30,PROSPER_Harvey!$1:$1,PROSPER_Harvey!$15:$15,""),"")))))))="","",
IF($C30="Christopher Lobo",_xlfn.XLOOKUP($B30,PROSPER_Lobo!$1:$1,PROSPER_Lobo!$15:$15,""),
IF($C30="Naren Baliga",_xlfn.XLOOKUP($B30,PROSPER_Baliga!$1:$1,PROSPER_Baliga!$15:$15,""),
IF($C30="Thorsten Huhn",_xlfn.XLOOKUP($B30,PROSPER_Huhn!$1:$1,PROSPER_Huhn!$15:$15,""),
IF($C30="Nick Hull",_xlfn.XLOOKUP($B30,PROSPER_Hull!$1:$1,PROSPER_Hull!$15:$15,""),
IF($C30="Monika Kotwani",_xlfn.XLOOKUP($B30,PROSPER_Kotwani!$1:$1,PROSPER_Kotwani!$15:$15,""),
IF($C30="Jonathan Wellner",_xlfn.XLOOKUP($B30,PROSPER_Wellner!$1:$1,PROSPER_Wellner!$15:$15,""),
IF($C30="Travis Harvey",_xlfn.XLOOKUP($B30,PROSPER_Harvey!$1:$1,PROSPER_Harvey!$15:$15,""),"")))))))))</f>
        <v>No Comment</v>
      </c>
      <c r="BF30" s="124" t="s">
        <v>89</v>
      </c>
      <c r="BG30" s="150">
        <f t="shared" si="254"/>
        <v>2</v>
      </c>
      <c r="BH30" s="120" t="str">
        <f>_xlfn.XLOOKUP(B30,PROSPERInitial_Query!$E:$E,PROSPERInitial_Query!$N:$N,"",,-1)</f>
        <v>1</v>
      </c>
      <c r="BI30" s="121" t="str">
        <f t="shared" si="255"/>
        <v>Kevin deSousa1 - PortfolioRevenue Management</v>
      </c>
      <c r="BJ30" s="126" t="str">
        <f>_xlfn.XLOOKUP(BI30,PROSPERDelta_Query!BK:BK,PROSPERDelta_Query!P:P,"",,-1)</f>
        <v/>
      </c>
      <c r="BK30" s="124">
        <f t="shared" si="256"/>
        <v>1</v>
      </c>
      <c r="BL30" s="124" t="str">
        <f>IF(IF(IF($C30="Christopher Lobo",_xlfn.XLOOKUP($B30,PROSPER_Lobo!$1:$1,PROSPER_Lobo!$16:$16,""),
IF($C30="Naren Baliga",_xlfn.XLOOKUP($B30,PROSPER_Baliga!$1:$1,PROSPER_Baliga!$16:$16,""),
IF($C30="Thorsten Huhn",_xlfn.XLOOKUP($B30,PROSPER_Huhn!$1:$1,PROSPER_Huhn!$16:$16,""),
IF($C30="Nick Hull",_xlfn.XLOOKUP($B30,PROSPER_Hull!$1:$1,PROSPER_Hull!$16:$16,""),
IF($C30="Monika Kotwani",_xlfn.XLOOKUP($B30,PROSPER_Kotwani!$1:$1,PROSPER_Kotwani!$16:$16,""),
IF($C30="Jonathan Wellner",_xlfn.XLOOKUP($B30,PROSPER_Wellner!$1:$1,PROSPER_Wellner!$16:$16,""),
IF($C30="Travis Harvey",_xlfn.XLOOKUP($B30,PROSPER_Harvey!$1:$1,PROSPER_Harvey!$16:$16,""),"")))))))="","",
IF($C30="Christopher Lobo",_xlfn.XLOOKUP($B30,PROSPER_Lobo!$1:$1,PROSPER_Lobo!$16:$16,""),
IF($C30="Naren Baliga",_xlfn.XLOOKUP($B30,PROSPER_Baliga!$1:$1,PROSPER_Baliga!$16:$16,""),
IF($C30="Thorsten Huhn",_xlfn.XLOOKUP($B30,PROSPER_Huhn!$1:$1,PROSPER_Huhn!$16:$16,""),
IF($C30="Nick Hull",_xlfn.XLOOKUP($B30,PROSPER_Hull!$1:$1,PROSPER_Hull!$16:$16,""),
IF($C30="Monika Kotwani",_xlfn.XLOOKUP($B30,PROSPER_Kotwani!$1:$1,PROSPER_Kotwani!$16:$16,""),
IF($C30="Jonathan Wellner",_xlfn.XLOOKUP($B30,PROSPER_Wellner!$1:$1,PROSPER_Wellner!$16:$16,""),
IF($C30="Travis Harvey",_xlfn.XLOOKUP($B30,PROSPER_Harvey!$1:$1,PROSPER_Harvey!$16:$16,""),""))))))))="","No Score",IF(IF($C30="Christopher Lobo",_xlfn.XLOOKUP($B30,PROSPER_Lobo!$1:$1,PROSPER_Lobo!$16:$16,""),
IF($C30="Naren Baliga",_xlfn.XLOOKUP($B30,PROSPER_Baliga!$1:$1,PROSPER_Baliga!$16:$16,""),
IF($C30="Thorsten Huhn",_xlfn.XLOOKUP($B30,PROSPER_Huhn!$1:$1,PROSPER_Huhn!$16:$16,""),
IF($C30="Nick Hull",_xlfn.XLOOKUP($B30,PROSPER_Hull!$1:$1,PROSPER_Hull!$16:$16,""),
IF($C30="Monika Kotwani",_xlfn.XLOOKUP($B30,PROSPER_Kotwani!$1:$1,PROSPER_Kotwani!$16:$16,""),
IF($C30="Jonathan Wellner",_xlfn.XLOOKUP($B30,PROSPER_Wellner!$1:$1,PROSPER_Wellner!$16:$16,""),
IF($C30="Travis Harvey",_xlfn.XLOOKUP($B30,PROSPER_Harvey!$1:$1,PROSPER_Harvey!$16:$16,""),"")))))))="","",
IF($C30="Christopher Lobo",_xlfn.XLOOKUP($B30,PROSPER_Lobo!$1:$1,PROSPER_Lobo!$16:$16,""),
IF($C30="Naren Baliga",_xlfn.XLOOKUP($B30,PROSPER_Baliga!$1:$1,PROSPER_Baliga!$16:$16,""),
IF($C30="Thorsten Huhn",_xlfn.XLOOKUP($B30,PROSPER_Huhn!$1:$1,PROSPER_Huhn!$16:$16,""),
IF($C30="Nick Hull",_xlfn.XLOOKUP($B30,PROSPER_Hull!$1:$1,PROSPER_Hull!$16:$16,""),
IF($C30="Monika Kotwani",_xlfn.XLOOKUP($B30,PROSPER_Kotwani!$1:$1,PROSPER_Kotwani!$16:$16,""),
IF($C30="Jonathan Wellner",_xlfn.XLOOKUP($B30,PROSPER_Wellner!$1:$1,PROSPER_Wellner!$16:$16,""),
IF($C30="Travis Harvey",_xlfn.XLOOKUP($B30,PROSPER_Harvey!$1:$1,PROSPER_Harvey!$16:$16,""),"")))))))))</f>
        <v>No Score</v>
      </c>
      <c r="BM30" s="125" t="str">
        <f>IF(IF(IF($C30="Christopher Lobo",_xlfn.XLOOKUP($B30,PROSPER_Lobo!$1:$1,PROSPER_Lobo!$17:$17,""),
IF($C30="Naren Baliga",_xlfn.XLOOKUP($B30,PROSPER_Baliga!$1:$1,PROSPER_Baliga!$17:$17,""),
IF($C30="Thorsten Huhn",_xlfn.XLOOKUP($B30,PROSPER_Huhn!$1:$1,PROSPER_Huhn!$17:$17,""),
IF($C30="Nick Hull",_xlfn.XLOOKUP($B30,PROSPER_Hull!$1:$1,PROSPER_Hull!$17:$17,""),
IF($C30="Monika Kotwani",_xlfn.XLOOKUP($B30,PROSPER_Kotwani!$1:$1,PROSPER_Kotwani!$17:$17,""),
IF($C30="Jonathan Wellner",_xlfn.XLOOKUP($B30,PROSPER_Wellner!$1:$1,PROSPER_Wellner!$17:$17,""),
IF($C30="Travis Harvey",_xlfn.XLOOKUP($B30,PROSPER_Harvey!$1:$1,PROSPER_Harvey!$17:$17,""),"")))))))="","",
IF($C30="Christopher Lobo",_xlfn.XLOOKUP($B30,PROSPER_Lobo!$1:$1,PROSPER_Lobo!$17:$17,""),
IF($C30="Naren Baliga",_xlfn.XLOOKUP($B30,PROSPER_Baliga!$1:$1,PROSPER_Baliga!$17:$17,""),
IF($C30="Thorsten Huhn",_xlfn.XLOOKUP($B30,PROSPER_Huhn!$1:$1,PROSPER_Huhn!$17:$17,""),
IF($C30="Nick Hull",_xlfn.XLOOKUP($B30,PROSPER_Hull!$1:$1,PROSPER_Hull!$17:$17,""),
IF($C30="Monika Kotwani",_xlfn.XLOOKUP($B30,PROSPER_Kotwani!$1:$1,PROSPER_Kotwani!$17:$17,""),
IF($C30="Jonathan Wellner",_xlfn.XLOOKUP($B30,PROSPER_Wellner!$1:$1,PROSPER_Wellner!$17:$17,""),
IF($C30="Travis Harvey",_xlfn.XLOOKUP($B30,PROSPER_Harvey!$1:$1,PROSPER_Harvey!$17:$17,""),""))))))))="","No Comment",IF(IF($C30="Christopher Lobo",_xlfn.XLOOKUP($B30,PROSPER_Lobo!$1:$1,PROSPER_Lobo!$17:$17,""),
IF($C30="Naren Baliga",_xlfn.XLOOKUP($B30,PROSPER_Baliga!$1:$1,PROSPER_Baliga!$17:$17,""),
IF($C30="Thorsten Huhn",_xlfn.XLOOKUP($B30,PROSPER_Huhn!$1:$1,PROSPER_Huhn!$17:$17,""),
IF($C30="Nick Hull",_xlfn.XLOOKUP($B30,PROSPER_Hull!$1:$1,PROSPER_Hull!$17:$17,""),
IF($C30="Monika Kotwani",_xlfn.XLOOKUP($B30,PROSPER_Kotwani!$1:$1,PROSPER_Kotwani!$17:$17,""),
IF($C30="Jonathan Wellner",_xlfn.XLOOKUP($B30,PROSPER_Wellner!$1:$1,PROSPER_Wellner!$17:$17,""),
IF($C30="Travis Harvey",_xlfn.XLOOKUP($B30,PROSPER_Harvey!$1:$1,PROSPER_Harvey!$17:$17,""),"")))))))="","",
IF($C30="Christopher Lobo",_xlfn.XLOOKUP($B30,PROSPER_Lobo!$1:$1,PROSPER_Lobo!$17:$17,""),
IF($C30="Naren Baliga",_xlfn.XLOOKUP($B30,PROSPER_Baliga!$1:$1,PROSPER_Baliga!$17:$17,""),
IF($C30="Thorsten Huhn",_xlfn.XLOOKUP($B30,PROSPER_Huhn!$1:$1,PROSPER_Huhn!$17:$17,""),
IF($C30="Nick Hull",_xlfn.XLOOKUP($B30,PROSPER_Hull!$1:$1,PROSPER_Hull!$17:$17,""),
IF($C30="Monika Kotwani",_xlfn.XLOOKUP($B30,PROSPER_Kotwani!$1:$1,PROSPER_Kotwani!$17:$17,""),
IF($C30="Jonathan Wellner",_xlfn.XLOOKUP($B30,PROSPER_Wellner!$1:$1,PROSPER_Wellner!$17:$17,""),
IF($C30="Travis Harvey",_xlfn.XLOOKUP($B30,PROSPER_Harvey!$1:$1,PROSPER_Harvey!$17:$17,""),"")))))))))</f>
        <v>No Comment</v>
      </c>
      <c r="BN30" s="124">
        <f>IFERROR(ROUND(_xlfn.XLOOKUP(B30,'RevenueChallenge_Query'!$E:$E,'RevenueChallenge_Query'!$F:$F)/3.2,0),"Not Taken")</f>
        <v>6</v>
      </c>
      <c r="BO30" s="150">
        <f t="shared" si="257"/>
        <v>3.5</v>
      </c>
      <c r="BP30" s="120" t="str">
        <f>_xlfn.XLOOKUP(B30,PROSPERInitial_Query!$E:$E,PROSPERInitial_Query!$O:$O,"",,-1)</f>
        <v>1</v>
      </c>
      <c r="BQ30" s="121" t="str">
        <f t="shared" si="258"/>
        <v>Kevin deSousa1 - PortfolioArtificial Intelligence</v>
      </c>
      <c r="BR30" s="126" t="str">
        <f>_xlfn.XLOOKUP(BQ30,PROSPERDelta_Query!BK:BK,PROSPERDelta_Query!Q:Q,"",,-1)</f>
        <v/>
      </c>
      <c r="BS30" s="124">
        <f t="shared" si="259"/>
        <v>1</v>
      </c>
      <c r="BT30" s="124" t="str">
        <f>IF(IF(IF($C30="Christopher Lobo",_xlfn.XLOOKUP($B30,PROSPER_Lobo!$1:$1,PROSPER_Lobo!$18:$18,""),
IF($C30="Naren Baliga",_xlfn.XLOOKUP($B30,PROSPER_Baliga!$1:$1,PROSPER_Baliga!$18:$18,""),
IF($C30="Thorsten Huhn",_xlfn.XLOOKUP($B30,PROSPER_Huhn!$1:$1,PROSPER_Huhn!$18:$18,""),
IF($C30="Nick Hull",_xlfn.XLOOKUP($B30,PROSPER_Hull!$1:$1,PROSPER_Hull!$18:$18,""),
IF($C30="Monika Kotwani",_xlfn.XLOOKUP($B30,PROSPER_Kotwani!$1:$1,PROSPER_Kotwani!$18:$18,""),
IF($C30="Jonathan Wellner",_xlfn.XLOOKUP($B30,PROSPER_Wellner!$1:$1,PROSPER_Wellner!$18:$18,""),
IF($C30="Travis Harvey",_xlfn.XLOOKUP($B30,PROSPER_Harvey!$1:$1,PROSPER_Harvey!$18:$18,""),"")))))))="","",
IF($C30="Christopher Lobo",_xlfn.XLOOKUP($B30,PROSPER_Lobo!$1:$1,PROSPER_Lobo!$18:$18,""),
IF($C30="Naren Baliga",_xlfn.XLOOKUP($B30,PROSPER_Baliga!$1:$1,PROSPER_Baliga!$18:$18,""),
IF($C30="Thorsten Huhn",_xlfn.XLOOKUP($B30,PROSPER_Huhn!$1:$1,PROSPER_Huhn!$18:$18,""),
IF($C30="Nick Hull",_xlfn.XLOOKUP($B30,PROSPER_Hull!$1:$1,PROSPER_Hull!$18:$18,""),
IF($C30="Monika Kotwani",_xlfn.XLOOKUP($B30,PROSPER_Kotwani!$1:$1,PROSPER_Kotwani!$18:$18,""),
IF($C30="Jonathan Wellner",_xlfn.XLOOKUP($B30,PROSPER_Wellner!$1:$1,PROSPER_Wellner!$18:$18,""),
IF($C30="Travis Harvey",_xlfn.XLOOKUP($B30,PROSPER_Harvey!$1:$1,PROSPER_Harvey!$18:$18,""),""))))))))="","No Score",IF(IF($C30="Christopher Lobo",_xlfn.XLOOKUP($B30,PROSPER_Lobo!$1:$1,PROSPER_Lobo!$18:$18,""),
IF($C30="Naren Baliga",_xlfn.XLOOKUP($B30,PROSPER_Baliga!$1:$1,PROSPER_Baliga!$18:$18,""),
IF($C30="Thorsten Huhn",_xlfn.XLOOKUP($B30,PROSPER_Huhn!$1:$1,PROSPER_Huhn!$18:$18,""),
IF($C30="Nick Hull",_xlfn.XLOOKUP($B30,PROSPER_Hull!$1:$1,PROSPER_Hull!$18:$18,""),
IF($C30="Monika Kotwani",_xlfn.XLOOKUP($B30,PROSPER_Kotwani!$1:$1,PROSPER_Kotwani!$18:$18,""),
IF($C30="Jonathan Wellner",_xlfn.XLOOKUP($B30,PROSPER_Wellner!$1:$1,PROSPER_Wellner!$18:$18,""),
IF($C30="Travis Harvey",_xlfn.XLOOKUP($B30,PROSPER_Harvey!$1:$1,PROSPER_Harvey!$18:$18,""),"")))))))="","",
IF($C30="Christopher Lobo",_xlfn.XLOOKUP($B30,PROSPER_Lobo!$1:$1,PROSPER_Lobo!$18:$18,""),
IF($C30="Naren Baliga",_xlfn.XLOOKUP($B30,PROSPER_Baliga!$1:$1,PROSPER_Baliga!$18:$18,""),
IF($C30="Thorsten Huhn",_xlfn.XLOOKUP($B30,PROSPER_Huhn!$1:$1,PROSPER_Huhn!$18:$18,""),
IF($C30="Nick Hull",_xlfn.XLOOKUP($B30,PROSPER_Hull!$1:$1,PROSPER_Hull!$18:$18,""),
IF($C30="Monika Kotwani",_xlfn.XLOOKUP($B30,PROSPER_Kotwani!$1:$1,PROSPER_Kotwani!$18:$18,""),
IF($C30="Jonathan Wellner",_xlfn.XLOOKUP($B30,PROSPER_Wellner!$1:$1,PROSPER_Wellner!$18:$18,""),
IF($C30="Travis Harvey",_xlfn.XLOOKUP($B30,PROSPER_Harvey!$1:$1,PROSPER_Harvey!$18:$18,""),"")))))))))</f>
        <v>No Score</v>
      </c>
      <c r="BU30" s="125" t="str">
        <f>IF(IF(IF($C30="Christopher Lobo",_xlfn.XLOOKUP($B30,PROSPER_Lobo!$1:$1,PROSPER_Lobo!$19:$19,""),
IF($C30="Naren Baliga",_xlfn.XLOOKUP($B30,PROSPER_Baliga!$1:$1,PROSPER_Baliga!$19:$19,""),
IF($C30="Thorsten Huhn",_xlfn.XLOOKUP($B30,PROSPER_Huhn!$1:$1,PROSPER_Huhn!$19:$19,""),
IF($C30="Nick Hull",_xlfn.XLOOKUP($B30,PROSPER_Hull!$1:$1,PROSPER_Hull!$19:$19,""),
IF($C30="Monika Kotwani",_xlfn.XLOOKUP($B30,PROSPER_Kotwani!$1:$1,PROSPER_Kotwani!$19:$19,""),
IF($C30="Jonathan Wellner",_xlfn.XLOOKUP($B30,PROSPER_Wellner!$1:$1,PROSPER_Wellner!$19:$19,""),
IF($C30="Travis Harvey",_xlfn.XLOOKUP($B30,PROSPER_Harvey!$1:$1,PROSPER_Harvey!$19:$19,""),"")))))))="","",
IF($C30="Christopher Lobo",_xlfn.XLOOKUP($B30,PROSPER_Lobo!$1:$1,PROSPER_Lobo!$19:$19,""),
IF($C30="Naren Baliga",_xlfn.XLOOKUP($B30,PROSPER_Baliga!$1:$1,PROSPER_Baliga!$19:$19,""),
IF($C30="Thorsten Huhn",_xlfn.XLOOKUP($B30,PROSPER_Huhn!$1:$1,PROSPER_Huhn!$19:$19,""),
IF($C30="Nick Hull",_xlfn.XLOOKUP($B30,PROSPER_Hull!$1:$1,PROSPER_Hull!$19:$19,""),
IF($C30="Monika Kotwani",_xlfn.XLOOKUP($B30,PROSPER_Kotwani!$1:$1,PROSPER_Kotwani!$19:$19,""),
IF($C30="Jonathan Wellner",_xlfn.XLOOKUP($B30,PROSPER_Wellner!$1:$1,PROSPER_Wellner!$19:$19,""),
IF($C30="Travis Harvey",_xlfn.XLOOKUP($B30,PROSPER_Harvey!$1:$1,PROSPER_Harvey!$19:$19,""),""))))))))="","No Comment",IF(IF($C30="Christopher Lobo",_xlfn.XLOOKUP($B30,PROSPER_Lobo!$1:$1,PROSPER_Lobo!$19:$19,""),
IF($C30="Naren Baliga",_xlfn.XLOOKUP($B30,PROSPER_Baliga!$1:$1,PROSPER_Baliga!$19:$19,""),
IF($C30="Thorsten Huhn",_xlfn.XLOOKUP($B30,PROSPER_Huhn!$1:$1,PROSPER_Huhn!$19:$19,""),
IF($C30="Nick Hull",_xlfn.XLOOKUP($B30,PROSPER_Hull!$1:$1,PROSPER_Hull!$19:$19,""),
IF($C30="Monika Kotwani",_xlfn.XLOOKUP($B30,PROSPER_Kotwani!$1:$1,PROSPER_Kotwani!$19:$19,""),
IF($C30="Jonathan Wellner",_xlfn.XLOOKUP($B30,PROSPER_Wellner!$1:$1,PROSPER_Wellner!$19:$19,""),
IF($C30="Travis Harvey",_xlfn.XLOOKUP($B30,PROSPER_Harvey!$1:$1,PROSPER_Harvey!$19:$19,""),"")))))))="","",
IF($C30="Christopher Lobo",_xlfn.XLOOKUP($B30,PROSPER_Lobo!$1:$1,PROSPER_Lobo!$19:$19,""),
IF($C30="Naren Baliga",_xlfn.XLOOKUP($B30,PROSPER_Baliga!$1:$1,PROSPER_Baliga!$19:$19,""),
IF($C30="Thorsten Huhn",_xlfn.XLOOKUP($B30,PROSPER_Huhn!$1:$1,PROSPER_Huhn!$19:$19,""),
IF($C30="Nick Hull",_xlfn.XLOOKUP($B30,PROSPER_Hull!$1:$1,PROSPER_Hull!$19:$19,""),
IF($C30="Monika Kotwani",_xlfn.XLOOKUP($B30,PROSPER_Kotwani!$1:$1,PROSPER_Kotwani!$19:$19,""),
IF($C30="Jonathan Wellner",_xlfn.XLOOKUP($B30,PROSPER_Wellner!$1:$1,PROSPER_Wellner!$19:$19,""),
IF($C30="Travis Harvey",_xlfn.XLOOKUP($B30,PROSPER_Harvey!$1:$1,PROSPER_Harvey!$19:$19,""),"")))))))))</f>
        <v>No Comment</v>
      </c>
      <c r="BV30" s="124" t="s">
        <v>89</v>
      </c>
      <c r="BW30" s="150">
        <f t="shared" si="260"/>
        <v>1</v>
      </c>
      <c r="BX30" s="127">
        <f t="shared" si="261"/>
        <v>2</v>
      </c>
      <c r="BY30" s="128" t="str">
        <f t="shared" si="262"/>
        <v>N/A</v>
      </c>
      <c r="BZ30" s="128">
        <f t="shared" si="263"/>
        <v>6</v>
      </c>
      <c r="CA30" s="129">
        <f t="shared" si="264"/>
        <v>2.4444444444444446</v>
      </c>
      <c r="CB30" s="130" t="str">
        <f>_xlfn.XLOOKUP(B30,PROSPERInitial_Query!$E:$E,PROSPERInitial_Query!$AA:$AA,"",,-1)</f>
        <v>Google EWM</v>
      </c>
      <c r="CC30" s="121" t="str">
        <f t="shared" si="265"/>
        <v>Kevin deSousa2 - RelationshipAccount / Stakeholder 1Name</v>
      </c>
      <c r="CD30" s="121" t="str">
        <f>_xlfn.XLOOKUP(CC30,PROSPERDelta_Query!BK:BK,PROSPERDelta_Query!AC:AC,"",,-1)</f>
        <v/>
      </c>
      <c r="CE30" s="126" t="str">
        <f>_xlfn.XLOOKUP(B30,PROSPERInitial_Query!$E:$E,PROSPERInitial_Query!$Q:$Q,"",,-1)</f>
        <v>7</v>
      </c>
      <c r="CF30" s="121" t="str">
        <f t="shared" si="266"/>
        <v>Kevin deSousa2 - RelationshipAccount / Stakeholder 1Self Score</v>
      </c>
      <c r="CG30" s="126" t="str">
        <f>_xlfn.XLOOKUP(CF30,PROSPERDelta_Query!BK:BK,PROSPERDelta_Query!AM:AM,"",,-1)</f>
        <v/>
      </c>
      <c r="CH30" s="131" t="str">
        <f t="shared" si="159"/>
        <v>Google EWM</v>
      </c>
      <c r="CI30" s="131" t="str">
        <f t="shared" si="267"/>
        <v>Google EWM</v>
      </c>
      <c r="CJ30" s="132">
        <f t="shared" si="268"/>
        <v>7</v>
      </c>
      <c r="CK30" s="132" t="str">
        <f>IF(IF(IF($C30="Christopher Lobo",_xlfn.XLOOKUP($B30,PROSPER_Lobo!$1:$1,PROSPER_Lobo!$21:$21,""),
IF($C30="Naren Baliga",_xlfn.XLOOKUP($B30,PROSPER_Baliga!$1:$1,PROSPER_Baliga!$21:$21,""),
IF($C30="Thorsten Huhn",_xlfn.XLOOKUP($B30,PROSPER_Huhn!$1:$1,PROSPER_Huhn!$21:$21,""),
IF($C30="Nick Hull",_xlfn.XLOOKUP($B30,PROSPER_Hull!$1:$1,PROSPER_Hull!$21:$21,""),
IF($C30="Monika Kotwani",_xlfn.XLOOKUP($B30,PROSPER_Kotwani!$1:$1,PROSPER_Kotwani!$21:$21,""),
IF($C30="Jonathan Wellner",_xlfn.XLOOKUP($B30,PROSPER_Wellner!$1:$1,PROSPER_Wellner!$21:$21,""),
IF($C30="Travis Harvey",_xlfn.XLOOKUP($B30,PROSPER_Harvey!$1:$1,PROSPER_Harvey!$21:$21,""),"")))))))="","",
IF($C30="Christopher Lobo",_xlfn.XLOOKUP($B30,PROSPER_Lobo!$1:$1,PROSPER_Lobo!$21:$21,""),
IF($C30="Naren Baliga",_xlfn.XLOOKUP($B30,PROSPER_Baliga!$1:$1,PROSPER_Baliga!$21:$21,""),
IF($C30="Thorsten Huhn",_xlfn.XLOOKUP($B30,PROSPER_Huhn!$1:$1,PROSPER_Huhn!$21:$21,""),
IF($C30="Nick Hull",_xlfn.XLOOKUP($B30,PROSPER_Hull!$1:$1,PROSPER_Hull!$21:$21,""),
IF($C30="Monika Kotwani",_xlfn.XLOOKUP($B30,PROSPER_Kotwani!$1:$1,PROSPER_Kotwani!$21:$21,""),
IF($C30="Jonathan Wellner",_xlfn.XLOOKUP($B30,PROSPER_Wellner!$1:$1,PROSPER_Wellner!$21:$21,""),
IF($C30="Travis Harvey",_xlfn.XLOOKUP($B30,PROSPER_Harvey!$1:$1,PROSPER_Harvey!$21:$21,""),""))))))))="","No Score",IF(IF($C30="Christopher Lobo",_xlfn.XLOOKUP($B30,PROSPER_Lobo!$1:$1,PROSPER_Lobo!$21:$21,""),
IF($C30="Naren Baliga",_xlfn.XLOOKUP($B30,PROSPER_Baliga!$1:$1,PROSPER_Baliga!$21:$21,""),
IF($C30="Thorsten Huhn",_xlfn.XLOOKUP($B30,PROSPER_Huhn!$1:$1,PROSPER_Huhn!$21:$21,""),
IF($C30="Nick Hull",_xlfn.XLOOKUP($B30,PROSPER_Hull!$1:$1,PROSPER_Hull!$21:$21,""),
IF($C30="Monika Kotwani",_xlfn.XLOOKUP($B30,PROSPER_Kotwani!$1:$1,PROSPER_Kotwani!$21:$21,""),
IF($C30="Jonathan Wellner",_xlfn.XLOOKUP($B30,PROSPER_Wellner!$1:$1,PROSPER_Wellner!$21:$21,""),
IF($C30="Travis Harvey",_xlfn.XLOOKUP($B30,PROSPER_Harvey!$1:$1,PROSPER_Harvey!$21:$21,""),"")))))))="","",
IF($C30="Christopher Lobo",_xlfn.XLOOKUP($B30,PROSPER_Lobo!$1:$1,PROSPER_Lobo!$21:$21,""),
IF($C30="Naren Baliga",_xlfn.XLOOKUP($B30,PROSPER_Baliga!$1:$1,PROSPER_Baliga!$21:$21,""),
IF($C30="Thorsten Huhn",_xlfn.XLOOKUP($B30,PROSPER_Huhn!$1:$1,PROSPER_Huhn!$21:$21,""),
IF($C30="Nick Hull",_xlfn.XLOOKUP($B30,PROSPER_Hull!$1:$1,PROSPER_Hull!$21:$21,""),
IF($C30="Monika Kotwani",_xlfn.XLOOKUP($B30,PROSPER_Kotwani!$1:$1,PROSPER_Kotwani!$21:$21,""),
IF($C30="Jonathan Wellner",_xlfn.XLOOKUP($B30,PROSPER_Wellner!$1:$1,PROSPER_Wellner!$21:$21,""),
IF($C30="Travis Harvey",_xlfn.XLOOKUP($B30,PROSPER_Harvey!$1:$1,PROSPER_Harvey!$21:$21,""),"")))))))))</f>
        <v>N/A</v>
      </c>
      <c r="CL30" s="131" t="str">
        <f>IF(IF(IF($C30="Christopher Lobo",_xlfn.XLOOKUP($B30,PROSPER_Lobo!$1:$1,PROSPER_Lobo!$22:$22,""),
IF($C30="Naren Baliga",_xlfn.XLOOKUP($B30,PROSPER_Baliga!$1:$1,PROSPER_Baliga!$22:$22,""),
IF($C30="Thorsten Huhn",_xlfn.XLOOKUP($B30,PROSPER_Huhn!$1:$1,PROSPER_Huhn!$22:$22,""),
IF($C30="Nick Hull",_xlfn.XLOOKUP($B30,PROSPER_Hull!$1:$1,PROSPER_Hull!$22:$22,""),
IF($C30="Monika Kotwani",_xlfn.XLOOKUP($B30,PROSPER_Kotwani!$1:$1,PROSPER_Kotwani!$22:$22,""),
IF($C30="Jonathan Wellner",_xlfn.XLOOKUP($B30,PROSPER_Wellner!$1:$1,PROSPER_Wellner!$22:$22,""),
IF($C30="Travis Harvey",_xlfn.XLOOKUP($B30,PROSPER_Harvey!$1:$1,PROSPER_Harvey!$22:$22,""),"")))))))="","",
IF($C30="Christopher Lobo",_xlfn.XLOOKUP($B30,PROSPER_Lobo!$1:$1,PROSPER_Lobo!$22:$22,""),
IF($C30="Naren Baliga",_xlfn.XLOOKUP($B30,PROSPER_Baliga!$1:$1,PROSPER_Baliga!$22:$22,""),
IF($C30="Thorsten Huhn",_xlfn.XLOOKUP($B30,PROSPER_Huhn!$1:$1,PROSPER_Huhn!$22:$22,""),
IF($C30="Nick Hull",_xlfn.XLOOKUP($B30,PROSPER_Hull!$1:$1,PROSPER_Hull!$22:$22,""),
IF($C30="Monika Kotwani",_xlfn.XLOOKUP($B30,PROSPER_Kotwani!$1:$1,PROSPER_Kotwani!$22:$22,""),
IF($C30="Jonathan Wellner",_xlfn.XLOOKUP($B30,PROSPER_Wellner!$1:$1,PROSPER_Wellner!$22:$22,""),
IF($C30="Travis Harvey",_xlfn.XLOOKUP($B30,PROSPER_Harvey!$1:$1,PROSPER_Harvey!$22:$22,""),""))))))))="","No Comment",IF(IF($C30="Christopher Lobo",_xlfn.XLOOKUP($B30,PROSPER_Lobo!$1:$1,PROSPER_Lobo!$22:$22,""),
IF($C30="Naren Baliga",_xlfn.XLOOKUP($B30,PROSPER_Baliga!$1:$1,PROSPER_Baliga!$22:$22,""),
IF($C30="Thorsten Huhn",_xlfn.XLOOKUP($B30,PROSPER_Huhn!$1:$1,PROSPER_Huhn!$22:$22,""),
IF($C30="Nick Hull",_xlfn.XLOOKUP($B30,PROSPER_Hull!$1:$1,PROSPER_Hull!$22:$22,""),
IF($C30="Monika Kotwani",_xlfn.XLOOKUP($B30,PROSPER_Kotwani!$1:$1,PROSPER_Kotwani!$22:$22,""),
IF($C30="Jonathan Wellner",_xlfn.XLOOKUP($B30,PROSPER_Wellner!$1:$1,PROSPER_Wellner!$22:$22,""),
IF($C30="Travis Harvey",_xlfn.XLOOKUP($B30,PROSPER_Harvey!$1:$1,PROSPER_Harvey!$22:$22,""),"")))))))="","",
IF($C30="Christopher Lobo",_xlfn.XLOOKUP($B30,PROSPER_Lobo!$1:$1,PROSPER_Lobo!$22:$22,""),
IF($C30="Naren Baliga",_xlfn.XLOOKUP($B30,PROSPER_Baliga!$1:$1,PROSPER_Baliga!$22:$22,""),
IF($C30="Thorsten Huhn",_xlfn.XLOOKUP($B30,PROSPER_Huhn!$1:$1,PROSPER_Huhn!$22:$22,""),
IF($C30="Nick Hull",_xlfn.XLOOKUP($B30,PROSPER_Hull!$1:$1,PROSPER_Hull!$22:$22,""),
IF($C30="Monika Kotwani",_xlfn.XLOOKUP($B30,PROSPER_Kotwani!$1:$1,PROSPER_Kotwani!$22:$22,""),
IF($C30="Jonathan Wellner",_xlfn.XLOOKUP($B30,PROSPER_Wellner!$1:$1,PROSPER_Wellner!$22:$22,""),
IF($C30="Travis Harvey",_xlfn.XLOOKUP($B30,PROSPER_Harvey!$1:$1,PROSPER_Harvey!$22:$22,""),"")))))))))</f>
        <v>N/A</v>
      </c>
      <c r="CM30" s="150">
        <f t="shared" si="269"/>
        <v>7</v>
      </c>
      <c r="CN30" s="130" t="str">
        <f>_xlfn.XLOOKUP(B30,PROSPERInitial_Query!$E:$E,PROSPERInitial_Query!$AB:$AB,"",,-1)</f>
        <v>Google SPM</v>
      </c>
      <c r="CO30" s="121" t="str">
        <f t="shared" si="270"/>
        <v>Kevin deSousa2 - RelationshipAccount / Stakeholder 2Name</v>
      </c>
      <c r="CP30" s="121" t="str">
        <f>_xlfn.XLOOKUP(CO30,PROSPERDelta_Query!BK:BK,PROSPERDelta_Query!AD:AD,"",,-1)</f>
        <v/>
      </c>
      <c r="CQ30" s="126" t="str">
        <f>_xlfn.XLOOKUP(B30,PROSPERInitial_Query!$E:$E,PROSPERInitial_Query!$R:$R,"",,-1)</f>
        <v>7</v>
      </c>
      <c r="CR30" s="121" t="str">
        <f t="shared" si="271"/>
        <v>Kevin deSousa2 - RelationshipAccount / Stakeholder 2Self Score</v>
      </c>
      <c r="CS30" s="126" t="str">
        <f>_xlfn.XLOOKUP(CR30,PROSPERDelta_Query!BK:BK,PROSPERDelta_Query!AN:AN,"",,-1)</f>
        <v/>
      </c>
      <c r="CT30" s="131" t="str">
        <f t="shared" si="163"/>
        <v>Google SPM</v>
      </c>
      <c r="CU30" s="131" t="str">
        <f t="shared" si="272"/>
        <v>Google SPM</v>
      </c>
      <c r="CV30" s="132">
        <f t="shared" si="273"/>
        <v>7</v>
      </c>
      <c r="CW30" s="132" t="str">
        <f>IF(IF(IF($C30="Christopher Lobo",_xlfn.XLOOKUP($B30,PROSPER_Lobo!$1:$1,PROSPER_Lobo!$24:$24,""),
IF($C30="Naren Baliga",_xlfn.XLOOKUP($B30,PROSPER_Baliga!$1:$1,PROSPER_Baliga!$24:$24,""),
IF($C30="Thorsten Huhn",_xlfn.XLOOKUP($B30,PROSPER_Huhn!$1:$1,PROSPER_Huhn!$24:$24,""),
IF($C30="Nick Hull",_xlfn.XLOOKUP($B30,PROSPER_Hull!$1:$1,PROSPER_Hull!$24:$24,""),
IF($C30="Monika Kotwani",_xlfn.XLOOKUP($B30,PROSPER_Kotwani!$1:$1,PROSPER_Kotwani!$24:$24,""),
IF($C30="Jonathan Wellner",_xlfn.XLOOKUP($B30,PROSPER_Wellner!$1:$1,PROSPER_Wellner!$24:$24,""),
IF($C30="Travis Harvey",_xlfn.XLOOKUP($B30,PROSPER_Harvey!$1:$1,PROSPER_Harvey!$24:$24,""),"")))))))="","",
IF($C30="Christopher Lobo",_xlfn.XLOOKUP($B30,PROSPER_Lobo!$1:$1,PROSPER_Lobo!$24:$24,""),
IF($C30="Naren Baliga",_xlfn.XLOOKUP($B30,PROSPER_Baliga!$1:$1,PROSPER_Baliga!$24:$24,""),
IF($C30="Thorsten Huhn",_xlfn.XLOOKUP($B30,PROSPER_Huhn!$1:$1,PROSPER_Huhn!$24:$24,""),
IF($C30="Nick Hull",_xlfn.XLOOKUP($B30,PROSPER_Hull!$1:$1,PROSPER_Hull!$24:$24,""),
IF($C30="Monika Kotwani",_xlfn.XLOOKUP($B30,PROSPER_Kotwani!$1:$1,PROSPER_Kotwani!$24:$24,""),
IF($C30="Jonathan Wellner",_xlfn.XLOOKUP($B30,PROSPER_Wellner!$1:$1,PROSPER_Wellner!$24:$24,""),
IF($C30="Travis Harvey",_xlfn.XLOOKUP($B30,PROSPER_Harvey!$1:$1,PROSPER_Harvey!$24:$24,""),""))))))))="","No Score",IF(IF($C30="Christopher Lobo",_xlfn.XLOOKUP($B30,PROSPER_Lobo!$1:$1,PROSPER_Lobo!$24:$24,""),
IF($C30="Naren Baliga",_xlfn.XLOOKUP($B30,PROSPER_Baliga!$1:$1,PROSPER_Baliga!$24:$24,""),
IF($C30="Thorsten Huhn",_xlfn.XLOOKUP($B30,PROSPER_Huhn!$1:$1,PROSPER_Huhn!$24:$24,""),
IF($C30="Nick Hull",_xlfn.XLOOKUP($B30,PROSPER_Hull!$1:$1,PROSPER_Hull!$24:$24,""),
IF($C30="Monika Kotwani",_xlfn.XLOOKUP($B30,PROSPER_Kotwani!$1:$1,PROSPER_Kotwani!$24:$24,""),
IF($C30="Jonathan Wellner",_xlfn.XLOOKUP($B30,PROSPER_Wellner!$1:$1,PROSPER_Wellner!$24:$24,""),
IF($C30="Travis Harvey",_xlfn.XLOOKUP($B30,PROSPER_Harvey!$1:$1,PROSPER_Harvey!$24:$24,""),"")))))))="","",
IF($C30="Christopher Lobo",_xlfn.XLOOKUP($B30,PROSPER_Lobo!$1:$1,PROSPER_Lobo!$24:$24,""),
IF($C30="Naren Baliga",_xlfn.XLOOKUP($B30,PROSPER_Baliga!$1:$1,PROSPER_Baliga!$24:$24,""),
IF($C30="Thorsten Huhn",_xlfn.XLOOKUP($B30,PROSPER_Huhn!$1:$1,PROSPER_Huhn!$24:$24,""),
IF($C30="Nick Hull",_xlfn.XLOOKUP($B30,PROSPER_Hull!$1:$1,PROSPER_Hull!$24:$24,""),
IF($C30="Monika Kotwani",_xlfn.XLOOKUP($B30,PROSPER_Kotwani!$1:$1,PROSPER_Kotwani!$24:$24,""),
IF($C30="Jonathan Wellner",_xlfn.XLOOKUP($B30,PROSPER_Wellner!$1:$1,PROSPER_Wellner!$24:$24,""),
IF($C30="Travis Harvey",_xlfn.XLOOKUP($B30,PROSPER_Harvey!$1:$1,PROSPER_Harvey!$24:$24,""),"")))))))))</f>
        <v>N/A</v>
      </c>
      <c r="CX30" s="131" t="str">
        <f>IF(IF(IF($C30="Christopher Lobo",_xlfn.XLOOKUP($B30,PROSPER_Lobo!$1:$1,PROSPER_Lobo!$25:$25,""),
IF($C30="Naren Baliga",_xlfn.XLOOKUP($B30,PROSPER_Baliga!$1:$1,PROSPER_Baliga!$25:$25,""),
IF($C30="Thorsten Huhn",_xlfn.XLOOKUP($B30,PROSPER_Huhn!$1:$1,PROSPER_Huhn!$25:$25,""),
IF($C30="Nick Hull",_xlfn.XLOOKUP($B30,PROSPER_Hull!$1:$1,PROSPER_Hull!$25:$25,""),
IF($C30="Monika Kotwani",_xlfn.XLOOKUP($B30,PROSPER_Kotwani!$1:$1,PROSPER_Kotwani!$25:$25,""),
IF($C30="Jonathan Wellner",_xlfn.XLOOKUP($B30,PROSPER_Wellner!$1:$1,PROSPER_Wellner!$25:$25,""),
IF($C30="Travis Harvey",_xlfn.XLOOKUP($B30,PROSPER_Harvey!$1:$1,PROSPER_Harvey!$25:$25,""),"")))))))="","",
IF($C30="Christopher Lobo",_xlfn.XLOOKUP($B30,PROSPER_Lobo!$1:$1,PROSPER_Lobo!$25:$25,""),
IF($C30="Naren Baliga",_xlfn.XLOOKUP($B30,PROSPER_Baliga!$1:$1,PROSPER_Baliga!$25:$25,""),
IF($C30="Thorsten Huhn",_xlfn.XLOOKUP($B30,PROSPER_Huhn!$1:$1,PROSPER_Huhn!$25:$25,""),
IF($C30="Nick Hull",_xlfn.XLOOKUP($B30,PROSPER_Hull!$1:$1,PROSPER_Hull!$25:$25,""),
IF($C30="Monika Kotwani",_xlfn.XLOOKUP($B30,PROSPER_Kotwani!$1:$1,PROSPER_Kotwani!$25:$25,""),
IF($C30="Jonathan Wellner",_xlfn.XLOOKUP($B30,PROSPER_Wellner!$1:$1,PROSPER_Wellner!$25:$25,""),
IF($C30="Travis Harvey",_xlfn.XLOOKUP($B30,PROSPER_Harvey!$1:$1,PROSPER_Harvey!$25:$25,""),""))))))))="","No Comment",IF(IF($C30="Christopher Lobo",_xlfn.XLOOKUP($B30,PROSPER_Lobo!$1:$1,PROSPER_Lobo!$25:$25,""),
IF($C30="Naren Baliga",_xlfn.XLOOKUP($B30,PROSPER_Baliga!$1:$1,PROSPER_Baliga!$25:$25,""),
IF($C30="Thorsten Huhn",_xlfn.XLOOKUP($B30,PROSPER_Huhn!$1:$1,PROSPER_Huhn!$25:$25,""),
IF($C30="Nick Hull",_xlfn.XLOOKUP($B30,PROSPER_Hull!$1:$1,PROSPER_Hull!$25:$25,""),
IF($C30="Monika Kotwani",_xlfn.XLOOKUP($B30,PROSPER_Kotwani!$1:$1,PROSPER_Kotwani!$25:$25,""),
IF($C30="Jonathan Wellner",_xlfn.XLOOKUP($B30,PROSPER_Wellner!$1:$1,PROSPER_Wellner!$25:$25,""),
IF($C30="Travis Harvey",_xlfn.XLOOKUP($B30,PROSPER_Harvey!$1:$1,PROSPER_Harvey!$25:$25,""),"")))))))="","",
IF($C30="Christopher Lobo",_xlfn.XLOOKUP($B30,PROSPER_Lobo!$1:$1,PROSPER_Lobo!$25:$25,""),
IF($C30="Naren Baliga",_xlfn.XLOOKUP($B30,PROSPER_Baliga!$1:$1,PROSPER_Baliga!$25:$25,""),
IF($C30="Thorsten Huhn",_xlfn.XLOOKUP($B30,PROSPER_Huhn!$1:$1,PROSPER_Huhn!$25:$25,""),
IF($C30="Nick Hull",_xlfn.XLOOKUP($B30,PROSPER_Hull!$1:$1,PROSPER_Hull!$25:$25,""),
IF($C30="Monika Kotwani",_xlfn.XLOOKUP($B30,PROSPER_Kotwani!$1:$1,PROSPER_Kotwani!$25:$25,""),
IF($C30="Jonathan Wellner",_xlfn.XLOOKUP($B30,PROSPER_Wellner!$1:$1,PROSPER_Wellner!$25:$25,""),
IF($C30="Travis Harvey",_xlfn.XLOOKUP($B30,PROSPER_Harvey!$1:$1,PROSPER_Harvey!$25:$25,""),"")))))))))</f>
        <v>N/A</v>
      </c>
      <c r="CY30" s="150">
        <f t="shared" si="274"/>
        <v>7</v>
      </c>
      <c r="CZ30" s="130" t="str">
        <f>_xlfn.XLOOKUP(B30,PROSPERInitial_Query!$E:$E,PROSPERInitial_Query!$AC:$AC,"",,-1)</f>
        <v>Lamb Weston TPM/CCM</v>
      </c>
      <c r="DA30" s="121" t="str">
        <f t="shared" si="275"/>
        <v>Kevin deSousa2 - RelationshipAccount / Stakeholder 3Name</v>
      </c>
      <c r="DB30" s="121" t="str">
        <f>_xlfn.XLOOKUP(DA30,PROSPERDelta_Query!BK:BK,PROSPERDelta_Query!AE:AE,"",,-1)</f>
        <v/>
      </c>
      <c r="DC30" s="126" t="str">
        <f>_xlfn.XLOOKUP(B30,PROSPERInitial_Query!$E:$E,PROSPERInitial_Query!$S:$S,"",,-1)</f>
        <v>7</v>
      </c>
      <c r="DD30" s="121" t="str">
        <f t="shared" si="276"/>
        <v>Kevin deSousa2 - RelationshipAccount / Stakeholder 3Self Score</v>
      </c>
      <c r="DE30" s="126" t="str">
        <f>_xlfn.XLOOKUP(DD30,PROSPERDelta_Query!BK:BK,PROSPERDelta_Query!AO:AO,"",,-1)</f>
        <v/>
      </c>
      <c r="DF30" s="131" t="str">
        <f t="shared" si="167"/>
        <v>Lamb Weston TPM/CCM</v>
      </c>
      <c r="DG30" s="131" t="str">
        <f t="shared" si="277"/>
        <v>Lamb Weston TPM/CCM</v>
      </c>
      <c r="DH30" s="132">
        <f t="shared" si="278"/>
        <v>7</v>
      </c>
      <c r="DI30" s="132" t="str">
        <f>IF(IF(IF($C30="Christopher Lobo",_xlfn.XLOOKUP($B30,PROSPER_Lobo!$1:$1,PROSPER_Lobo!$27:$27,""),
IF($C30="Naren Baliga",_xlfn.XLOOKUP($B30,PROSPER_Baliga!$1:$1,PROSPER_Baliga!$27:$27,""),
IF($C30="Thorsten Huhn",_xlfn.XLOOKUP($B30,PROSPER_Huhn!$1:$1,PROSPER_Huhn!$27:$27,""),
IF($C30="Nick Hull",_xlfn.XLOOKUP($B30,PROSPER_Hull!$1:$1,PROSPER_Hull!$27:$27,""),
IF($C30="Monika Kotwani",_xlfn.XLOOKUP($B30,PROSPER_Kotwani!$1:$1,PROSPER_Kotwani!$27:$27,""),
IF($C30="Jonathan Wellner",_xlfn.XLOOKUP($B30,PROSPER_Wellner!$1:$1,PROSPER_Wellner!$27:$27,""),
IF($C30="Travis Harvey",_xlfn.XLOOKUP($B30,PROSPER_Harvey!$1:$1,PROSPER_Harvey!$27:$27,""),"")))))))="","",
IF($C30="Christopher Lobo",_xlfn.XLOOKUP($B30,PROSPER_Lobo!$1:$1,PROSPER_Lobo!$27:$27,""),
IF($C30="Naren Baliga",_xlfn.XLOOKUP($B30,PROSPER_Baliga!$1:$1,PROSPER_Baliga!$27:$27,""),
IF($C30="Thorsten Huhn",_xlfn.XLOOKUP($B30,PROSPER_Huhn!$1:$1,PROSPER_Huhn!$27:$27,""),
IF($C30="Nick Hull",_xlfn.XLOOKUP($B30,PROSPER_Hull!$1:$1,PROSPER_Hull!$27:$27,""),
IF($C30="Monika Kotwani",_xlfn.XLOOKUP($B30,PROSPER_Kotwani!$1:$1,PROSPER_Kotwani!$27:$27,""),
IF($C30="Jonathan Wellner",_xlfn.XLOOKUP($B30,PROSPER_Wellner!$1:$1,PROSPER_Wellner!$27:$27,""),
IF($C30="Travis Harvey",_xlfn.XLOOKUP($B30,PROSPER_Harvey!$1:$1,PROSPER_Harvey!$27:$27,""),""))))))))="","No Score",IF(IF($C30="Christopher Lobo",_xlfn.XLOOKUP($B30,PROSPER_Lobo!$1:$1,PROSPER_Lobo!$27:$27,""),
IF($C30="Naren Baliga",_xlfn.XLOOKUP($B30,PROSPER_Baliga!$1:$1,PROSPER_Baliga!$27:$27,""),
IF($C30="Thorsten Huhn",_xlfn.XLOOKUP($B30,PROSPER_Huhn!$1:$1,PROSPER_Huhn!$27:$27,""),
IF($C30="Nick Hull",_xlfn.XLOOKUP($B30,PROSPER_Hull!$1:$1,PROSPER_Hull!$27:$27,""),
IF($C30="Monika Kotwani",_xlfn.XLOOKUP($B30,PROSPER_Kotwani!$1:$1,PROSPER_Kotwani!$27:$27,""),
IF($C30="Jonathan Wellner",_xlfn.XLOOKUP($B30,PROSPER_Wellner!$1:$1,PROSPER_Wellner!$27:$27,""),
IF($C30="Travis Harvey",_xlfn.XLOOKUP($B30,PROSPER_Harvey!$1:$1,PROSPER_Harvey!$27:$27,""),"")))))))="","",
IF($C30="Christopher Lobo",_xlfn.XLOOKUP($B30,PROSPER_Lobo!$1:$1,PROSPER_Lobo!$27:$27,""),
IF($C30="Naren Baliga",_xlfn.XLOOKUP($B30,PROSPER_Baliga!$1:$1,PROSPER_Baliga!$27:$27,""),
IF($C30="Thorsten Huhn",_xlfn.XLOOKUP($B30,PROSPER_Huhn!$1:$1,PROSPER_Huhn!$27:$27,""),
IF($C30="Nick Hull",_xlfn.XLOOKUP($B30,PROSPER_Hull!$1:$1,PROSPER_Hull!$27:$27,""),
IF($C30="Monika Kotwani",_xlfn.XLOOKUP($B30,PROSPER_Kotwani!$1:$1,PROSPER_Kotwani!$27:$27,""),
IF($C30="Jonathan Wellner",_xlfn.XLOOKUP($B30,PROSPER_Wellner!$1:$1,PROSPER_Wellner!$27:$27,""),
IF($C30="Travis Harvey",_xlfn.XLOOKUP($B30,PROSPER_Harvey!$1:$1,PROSPER_Harvey!$27:$27,""),"")))))))))</f>
        <v>N/A</v>
      </c>
      <c r="DJ30" s="131" t="str">
        <f>IF(IF(IF($C30="Christopher Lobo",_xlfn.XLOOKUP($B30,PROSPER_Lobo!$1:$1,PROSPER_Lobo!$28:$28,""),
IF($C30="Naren Baliga",_xlfn.XLOOKUP($B30,PROSPER_Baliga!$1:$1,PROSPER_Baliga!$28:$28,""),
IF($C30="Thorsten Huhn",_xlfn.XLOOKUP($B30,PROSPER_Huhn!$1:$1,PROSPER_Huhn!$28:$28,""),
IF($C30="Nick Hull",_xlfn.XLOOKUP($B30,PROSPER_Hull!$1:$1,PROSPER_Hull!$28:$28,""),
IF($C30="Monika Kotwani",_xlfn.XLOOKUP($B30,PROSPER_Kotwani!$1:$1,PROSPER_Kotwani!$28:$28,""),
IF($C30="Jonathan Wellner",_xlfn.XLOOKUP($B30,PROSPER_Wellner!$1:$1,PROSPER_Wellner!$28:$28,""),
IF($C30="Travis Harvey",_xlfn.XLOOKUP($B30,PROSPER_Harvey!$1:$1,PROSPER_Harvey!$28:$28,""),"")))))))="","",
IF($C30="Christopher Lobo",_xlfn.XLOOKUP($B30,PROSPER_Lobo!$1:$1,PROSPER_Lobo!$28:$28,""),
IF($C30="Naren Baliga",_xlfn.XLOOKUP($B30,PROSPER_Baliga!$1:$1,PROSPER_Baliga!$28:$28,""),
IF($C30="Thorsten Huhn",_xlfn.XLOOKUP($B30,PROSPER_Huhn!$1:$1,PROSPER_Huhn!$28:$28,""),
IF($C30="Nick Hull",_xlfn.XLOOKUP($B30,PROSPER_Hull!$1:$1,PROSPER_Hull!$28:$28,""),
IF($C30="Monika Kotwani",_xlfn.XLOOKUP($B30,PROSPER_Kotwani!$1:$1,PROSPER_Kotwani!$28:$28,""),
IF($C30="Jonathan Wellner",_xlfn.XLOOKUP($B30,PROSPER_Wellner!$1:$1,PROSPER_Wellner!$28:$28,""),
IF($C30="Travis Harvey",_xlfn.XLOOKUP($B30,PROSPER_Harvey!$1:$1,PROSPER_Harvey!$28:$28,""),""))))))))="","No Comment",IF(IF($C30="Christopher Lobo",_xlfn.XLOOKUP($B30,PROSPER_Lobo!$1:$1,PROSPER_Lobo!$28:$28,""),
IF($C30="Naren Baliga",_xlfn.XLOOKUP($B30,PROSPER_Baliga!$1:$1,PROSPER_Baliga!$28:$28,""),
IF($C30="Thorsten Huhn",_xlfn.XLOOKUP($B30,PROSPER_Huhn!$1:$1,PROSPER_Huhn!$28:$28,""),
IF($C30="Nick Hull",_xlfn.XLOOKUP($B30,PROSPER_Hull!$1:$1,PROSPER_Hull!$28:$28,""),
IF($C30="Monika Kotwani",_xlfn.XLOOKUP($B30,PROSPER_Kotwani!$1:$1,PROSPER_Kotwani!$28:$28,""),
IF($C30="Jonathan Wellner",_xlfn.XLOOKUP($B30,PROSPER_Wellner!$1:$1,PROSPER_Wellner!$28:$28,""),
IF($C30="Travis Harvey",_xlfn.XLOOKUP($B30,PROSPER_Harvey!$1:$1,PROSPER_Harvey!$28:$28,""),"")))))))="","",
IF($C30="Christopher Lobo",_xlfn.XLOOKUP($B30,PROSPER_Lobo!$1:$1,PROSPER_Lobo!$28:$28,""),
IF($C30="Naren Baliga",_xlfn.XLOOKUP($B30,PROSPER_Baliga!$1:$1,PROSPER_Baliga!$28:$28,""),
IF($C30="Thorsten Huhn",_xlfn.XLOOKUP($B30,PROSPER_Huhn!$1:$1,PROSPER_Huhn!$28:$28,""),
IF($C30="Nick Hull",_xlfn.XLOOKUP($B30,PROSPER_Hull!$1:$1,PROSPER_Hull!$28:$28,""),
IF($C30="Monika Kotwani",_xlfn.XLOOKUP($B30,PROSPER_Kotwani!$1:$1,PROSPER_Kotwani!$28:$28,""),
IF($C30="Jonathan Wellner",_xlfn.XLOOKUP($B30,PROSPER_Wellner!$1:$1,PROSPER_Wellner!$28:$28,""),
IF($C30="Travis Harvey",_xlfn.XLOOKUP($B30,PROSPER_Harvey!$1:$1,PROSPER_Harvey!$28:$28,""),"")))))))))</f>
        <v>N/A</v>
      </c>
      <c r="DK30" s="150">
        <f t="shared" si="279"/>
        <v>7</v>
      </c>
      <c r="DL30" s="130" t="str">
        <f>_xlfn.XLOOKUP(B30,PROSPERInitial_Query!$E:$E,PROSPERInitial_Query!$AD:$AD,"",,-1)</f>
        <v>N/A</v>
      </c>
      <c r="DM30" s="121" t="str">
        <f t="shared" si="280"/>
        <v>Kevin deSousa2 - RelationshipAccount / Stakeholder 4Name</v>
      </c>
      <c r="DN30" s="121" t="str">
        <f>_xlfn.XLOOKUP(DM30,PROSPERDelta_Query!BK:BK,PROSPERDelta_Query!AF:AF,"",,-1)</f>
        <v/>
      </c>
      <c r="DO30" s="126" t="str">
        <f>_xlfn.XLOOKUP(B30,PROSPERInitial_Query!$E:$E,PROSPERInitial_Query!$T:$T,"",,-1)</f>
        <v>N/A</v>
      </c>
      <c r="DP30" s="121" t="str">
        <f t="shared" si="281"/>
        <v>Kevin deSousa2 - RelationshipAccount / Stakeholder 4Self Score</v>
      </c>
      <c r="DQ30" s="126" t="str">
        <f>_xlfn.XLOOKUP(DP30,PROSPERDelta_Query!BK:BK,PROSPERDelta_Query!AP:AP,"",,-1)</f>
        <v/>
      </c>
      <c r="DR30" s="131" t="str">
        <f t="shared" si="171"/>
        <v>N/A</v>
      </c>
      <c r="DS30" s="131" t="str">
        <f t="shared" si="282"/>
        <v>N/A</v>
      </c>
      <c r="DT30" s="132" t="str">
        <f t="shared" si="283"/>
        <v>N/A</v>
      </c>
      <c r="DU30" s="132" t="str">
        <f>IF(IF(IF($C30="Christopher Lobo",_xlfn.XLOOKUP($B30,PROSPER_Lobo!$1:$1,PROSPER_Lobo!$30:$30,""),
IF($C30="Naren Baliga",_xlfn.XLOOKUP($B30,PROSPER_Baliga!$1:$1,PROSPER_Baliga!$30:$30,""),
IF($C30="Thorsten Huhn",_xlfn.XLOOKUP($B30,PROSPER_Huhn!$1:$1,PROSPER_Huhn!$30:$30,""),
IF($C30="Nick Hull",_xlfn.XLOOKUP($B30,PROSPER_Hull!$1:$1,PROSPER_Hull!$30:$30,""),
IF($C30="Monika Kotwani",_xlfn.XLOOKUP($B30,PROSPER_Kotwani!$1:$1,PROSPER_Kotwani!$30:$30,""),
IF($C30="Jonathan Wellner",_xlfn.XLOOKUP($B30,PROSPER_Wellner!$1:$1,PROSPER_Wellner!$30:$30,""),
IF($C30="Travis Harvey",_xlfn.XLOOKUP($B30,PROSPER_Harvey!$1:$1,PROSPER_Harvey!$30:$30,""),"")))))))="","",
IF($C30="Christopher Lobo",_xlfn.XLOOKUP($B30,PROSPER_Lobo!$1:$1,PROSPER_Lobo!$30:$30,""),
IF($C30="Naren Baliga",_xlfn.XLOOKUP($B30,PROSPER_Baliga!$1:$1,PROSPER_Baliga!$30:$30,""),
IF($C30="Thorsten Huhn",_xlfn.XLOOKUP($B30,PROSPER_Huhn!$1:$1,PROSPER_Huhn!$30:$30,""),
IF($C30="Nick Hull",_xlfn.XLOOKUP($B30,PROSPER_Hull!$1:$1,PROSPER_Hull!$30:$30,""),
IF($C30="Monika Kotwani",_xlfn.XLOOKUP($B30,PROSPER_Kotwani!$1:$1,PROSPER_Kotwani!$30:$30,""),
IF($C30="Jonathan Wellner",_xlfn.XLOOKUP($B30,PROSPER_Wellner!$1:$1,PROSPER_Wellner!$30:$30,""),
IF($C30="Travis Harvey",_xlfn.XLOOKUP($B30,PROSPER_Harvey!$1:$1,PROSPER_Harvey!$30:$30,""),""))))))))="","No Score",IF(IF($C30="Christopher Lobo",_xlfn.XLOOKUP($B30,PROSPER_Lobo!$1:$1,PROSPER_Lobo!$30:$30,""),
IF($C30="Naren Baliga",_xlfn.XLOOKUP($B30,PROSPER_Baliga!$1:$1,PROSPER_Baliga!$30:$30,""),
IF($C30="Thorsten Huhn",_xlfn.XLOOKUP($B30,PROSPER_Huhn!$1:$1,PROSPER_Huhn!$30:$30,""),
IF($C30="Nick Hull",_xlfn.XLOOKUP($B30,PROSPER_Hull!$1:$1,PROSPER_Hull!$30:$30,""),
IF($C30="Monika Kotwani",_xlfn.XLOOKUP($B30,PROSPER_Kotwani!$1:$1,PROSPER_Kotwani!$30:$30,""),
IF($C30="Jonathan Wellner",_xlfn.XLOOKUP($B30,PROSPER_Wellner!$1:$1,PROSPER_Wellner!$30:$30,""),
IF($C30="Travis Harvey",_xlfn.XLOOKUP($B30,PROSPER_Harvey!$1:$1,PROSPER_Harvey!$30:$30,""),"")))))))="","",
IF($C30="Christopher Lobo",_xlfn.XLOOKUP($B30,PROSPER_Lobo!$1:$1,PROSPER_Lobo!$30:$30,""),
IF($C30="Naren Baliga",_xlfn.XLOOKUP($B30,PROSPER_Baliga!$1:$1,PROSPER_Baliga!$30:$30,""),
IF($C30="Thorsten Huhn",_xlfn.XLOOKUP($B30,PROSPER_Huhn!$1:$1,PROSPER_Huhn!$30:$30,""),
IF($C30="Nick Hull",_xlfn.XLOOKUP($B30,PROSPER_Hull!$1:$1,PROSPER_Hull!$30:$30,""),
IF($C30="Monika Kotwani",_xlfn.XLOOKUP($B30,PROSPER_Kotwani!$1:$1,PROSPER_Kotwani!$30:$30,""),
IF($C30="Jonathan Wellner",_xlfn.XLOOKUP($B30,PROSPER_Wellner!$1:$1,PROSPER_Wellner!$30:$30,""),
IF($C30="Travis Harvey",_xlfn.XLOOKUP($B30,PROSPER_Harvey!$1:$1,PROSPER_Harvey!$30:$30,""),"")))))))))</f>
        <v>N/A</v>
      </c>
      <c r="DV30" s="131" t="str">
        <f>IF(IF(IF($C30="Christopher Lobo",_xlfn.XLOOKUP($B30,PROSPER_Lobo!$1:$1,PROSPER_Lobo!$31:$31,""),
IF($C30="Naren Baliga",_xlfn.XLOOKUP($B30,PROSPER_Baliga!$1:$1,PROSPER_Baliga!$31:$31,""),
IF($C30="Thorsten Huhn",_xlfn.XLOOKUP($B30,PROSPER_Huhn!$1:$1,PROSPER_Huhn!$31:$31,""),
IF($C30="Nick Hull",_xlfn.XLOOKUP($B30,PROSPER_Hull!$1:$1,PROSPER_Hull!$31:$31,""),
IF($C30="Monika Kotwani",_xlfn.XLOOKUP($B30,PROSPER_Kotwani!$1:$1,PROSPER_Kotwani!$31:$31,""),
IF($C30="Jonathan Wellner",_xlfn.XLOOKUP($B30,PROSPER_Wellner!$1:$1,PROSPER_Wellner!$31:$31,""),
IF($C30="Travis Harvey",_xlfn.XLOOKUP($B30,PROSPER_Harvey!$1:$1,PROSPER_Harvey!$31:$31,""),"")))))))="","",
IF($C30="Christopher Lobo",_xlfn.XLOOKUP($B30,PROSPER_Lobo!$1:$1,PROSPER_Lobo!$31:$31,""),
IF($C30="Naren Baliga",_xlfn.XLOOKUP($B30,PROSPER_Baliga!$1:$1,PROSPER_Baliga!$31:$31,""),
IF($C30="Thorsten Huhn",_xlfn.XLOOKUP($B30,PROSPER_Huhn!$1:$1,PROSPER_Huhn!$31:$31,""),
IF($C30="Nick Hull",_xlfn.XLOOKUP($B30,PROSPER_Hull!$1:$1,PROSPER_Hull!$31:$31,""),
IF($C30="Monika Kotwani",_xlfn.XLOOKUP($B30,PROSPER_Kotwani!$1:$1,PROSPER_Kotwani!$31:$31,""),
IF($C30="Jonathan Wellner",_xlfn.XLOOKUP($B30,PROSPER_Wellner!$1:$1,PROSPER_Wellner!$31:$31,""),
IF($C30="Travis Harvey",_xlfn.XLOOKUP($B30,PROSPER_Harvey!$1:$1,PROSPER_Harvey!$31:$31,""),""))))))))="","No Comment",IF(IF($C30="Christopher Lobo",_xlfn.XLOOKUP($B30,PROSPER_Lobo!$1:$1,PROSPER_Lobo!$31:$31,""),
IF($C30="Naren Baliga",_xlfn.XLOOKUP($B30,PROSPER_Baliga!$1:$1,PROSPER_Baliga!$31:$31,""),
IF($C30="Thorsten Huhn",_xlfn.XLOOKUP($B30,PROSPER_Huhn!$1:$1,PROSPER_Huhn!$31:$31,""),
IF($C30="Nick Hull",_xlfn.XLOOKUP($B30,PROSPER_Hull!$1:$1,PROSPER_Hull!$31:$31,""),
IF($C30="Monika Kotwani",_xlfn.XLOOKUP($B30,PROSPER_Kotwani!$1:$1,PROSPER_Kotwani!$31:$31,""),
IF($C30="Jonathan Wellner",_xlfn.XLOOKUP($B30,PROSPER_Wellner!$1:$1,PROSPER_Wellner!$31:$31,""),
IF($C30="Travis Harvey",_xlfn.XLOOKUP($B30,PROSPER_Harvey!$1:$1,PROSPER_Harvey!$31:$31,""),"")))))))="","",
IF($C30="Christopher Lobo",_xlfn.XLOOKUP($B30,PROSPER_Lobo!$1:$1,PROSPER_Lobo!$31:$31,""),
IF($C30="Naren Baliga",_xlfn.XLOOKUP($B30,PROSPER_Baliga!$1:$1,PROSPER_Baliga!$31:$31,""),
IF($C30="Thorsten Huhn",_xlfn.XLOOKUP($B30,PROSPER_Huhn!$1:$1,PROSPER_Huhn!$31:$31,""),
IF($C30="Nick Hull",_xlfn.XLOOKUP($B30,PROSPER_Hull!$1:$1,PROSPER_Hull!$31:$31,""),
IF($C30="Monika Kotwani",_xlfn.XLOOKUP($B30,PROSPER_Kotwani!$1:$1,PROSPER_Kotwani!$31:$31,""),
IF($C30="Jonathan Wellner",_xlfn.XLOOKUP($B30,PROSPER_Wellner!$1:$1,PROSPER_Wellner!$31:$31,""),
IF($C30="Travis Harvey",_xlfn.XLOOKUP($B30,PROSPER_Harvey!$1:$1,PROSPER_Harvey!$31:$31,""),"")))))))))</f>
        <v>N/A</v>
      </c>
      <c r="DW30" s="150" t="str">
        <f t="shared" si="284"/>
        <v>N/A</v>
      </c>
      <c r="DX30" s="130" t="str">
        <f>_xlfn.XLOOKUP(B30,PROSPERInitial_Query!$E:$E,PROSPERInitial_Query!$AE:$AE,"",,-1)</f>
        <v>N/A</v>
      </c>
      <c r="DY30" s="121" t="str">
        <f t="shared" si="285"/>
        <v>Kevin deSousa2 - RelationshipAccount / Stakeholder 5Name</v>
      </c>
      <c r="DZ30" s="121" t="str">
        <f>_xlfn.XLOOKUP(DY30,PROSPERDelta_Query!BK:BK,PROSPERDelta_Query!AG:AG,"",,-1)</f>
        <v/>
      </c>
      <c r="EA30" s="126" t="str">
        <f>_xlfn.XLOOKUP(B30,PROSPERInitial_Query!$E:$E,PROSPERInitial_Query!$U:$U,"",,-1)</f>
        <v>N/A</v>
      </c>
      <c r="EB30" s="121" t="str">
        <f t="shared" si="286"/>
        <v>Kevin deSousa2 - RelationshipAccount / Stakeholder 5Self Score</v>
      </c>
      <c r="EC30" s="126" t="str">
        <f>_xlfn.XLOOKUP(EB30,PROSPERDelta_Query!BK:BK,PROSPERDelta_Query!AQ:AQ,"",,-1)</f>
        <v/>
      </c>
      <c r="ED30" s="131" t="str">
        <f t="shared" si="175"/>
        <v>N/A</v>
      </c>
      <c r="EE30" s="131" t="str">
        <f t="shared" si="287"/>
        <v>N/A</v>
      </c>
      <c r="EF30" s="132" t="str">
        <f t="shared" si="288"/>
        <v>N/A</v>
      </c>
      <c r="EG30" s="132" t="str">
        <f>IF(IF(IF($C30="Christopher Lobo",_xlfn.XLOOKUP($B30,PROSPER_Lobo!$1:$1,PROSPER_Lobo!$33:$33,""),
IF($C30="Naren Baliga",_xlfn.XLOOKUP($B30,PROSPER_Baliga!$1:$1,PROSPER_Baliga!$33:$33,""),
IF($C30="Thorsten Huhn",_xlfn.XLOOKUP($B30,PROSPER_Huhn!$1:$1,PROSPER_Huhn!$33:$33,""),
IF($C30="Nick Hull",_xlfn.XLOOKUP($B30,PROSPER_Hull!$1:$1,PROSPER_Hull!$33:$33,""),
IF($C30="Monika Kotwani",_xlfn.XLOOKUP($B30,PROSPER_Kotwani!$1:$1,PROSPER_Kotwani!$33:$33,""),
IF($C30="Jonathan Wellner",_xlfn.XLOOKUP($B30,PROSPER_Wellner!$1:$1,PROSPER_Wellner!$33:$33,""),
IF($C30="Travis Harvey",_xlfn.XLOOKUP($B30,PROSPER_Harvey!$1:$1,PROSPER_Harvey!$33:$33,""),"")))))))="","",
IF($C30="Christopher Lobo",_xlfn.XLOOKUP($B30,PROSPER_Lobo!$1:$1,PROSPER_Lobo!$33:$33,""),
IF($C30="Naren Baliga",_xlfn.XLOOKUP($B30,PROSPER_Baliga!$1:$1,PROSPER_Baliga!$33:$33,""),
IF($C30="Thorsten Huhn",_xlfn.XLOOKUP($B30,PROSPER_Huhn!$1:$1,PROSPER_Huhn!$33:$33,""),
IF($C30="Nick Hull",_xlfn.XLOOKUP($B30,PROSPER_Hull!$1:$1,PROSPER_Hull!$33:$33,""),
IF($C30="Monika Kotwani",_xlfn.XLOOKUP($B30,PROSPER_Kotwani!$1:$1,PROSPER_Kotwani!$33:$33,""),
IF($C30="Jonathan Wellner",_xlfn.XLOOKUP($B30,PROSPER_Wellner!$1:$1,PROSPER_Wellner!$33:$33,""),
IF($C30="Travis Harvey",_xlfn.XLOOKUP($B30,PROSPER_Harvey!$1:$1,PROSPER_Harvey!$33:$33,""),""))))))))="","No Score",IF(IF($C30="Christopher Lobo",_xlfn.XLOOKUP($B30,PROSPER_Lobo!$1:$1,PROSPER_Lobo!$33:$33,""),
IF($C30="Naren Baliga",_xlfn.XLOOKUP($B30,PROSPER_Baliga!$1:$1,PROSPER_Baliga!$33:$33,""),
IF($C30="Thorsten Huhn",_xlfn.XLOOKUP($B30,PROSPER_Huhn!$1:$1,PROSPER_Huhn!$33:$33,""),
IF($C30="Nick Hull",_xlfn.XLOOKUP($B30,PROSPER_Hull!$1:$1,PROSPER_Hull!$33:$33,""),
IF($C30="Monika Kotwani",_xlfn.XLOOKUP($B30,PROSPER_Kotwani!$1:$1,PROSPER_Kotwani!$33:$33,""),
IF($C30="Jonathan Wellner",_xlfn.XLOOKUP($B30,PROSPER_Wellner!$1:$1,PROSPER_Wellner!$33:$33,""),
IF($C30="Travis Harvey",_xlfn.XLOOKUP($B30,PROSPER_Harvey!$1:$1,PROSPER_Harvey!$33:$33,""),"")))))))="","",
IF($C30="Christopher Lobo",_xlfn.XLOOKUP($B30,PROSPER_Lobo!$1:$1,PROSPER_Lobo!$33:$33,""),
IF($C30="Naren Baliga",_xlfn.XLOOKUP($B30,PROSPER_Baliga!$1:$1,PROSPER_Baliga!$33:$33,""),
IF($C30="Thorsten Huhn",_xlfn.XLOOKUP($B30,PROSPER_Huhn!$1:$1,PROSPER_Huhn!$33:$33,""),
IF($C30="Nick Hull",_xlfn.XLOOKUP($B30,PROSPER_Hull!$1:$1,PROSPER_Hull!$33:$33,""),
IF($C30="Monika Kotwani",_xlfn.XLOOKUP($B30,PROSPER_Kotwani!$1:$1,PROSPER_Kotwani!$33:$33,""),
IF($C30="Jonathan Wellner",_xlfn.XLOOKUP($B30,PROSPER_Wellner!$1:$1,PROSPER_Wellner!$33:$33,""),
IF($C30="Travis Harvey",_xlfn.XLOOKUP($B30,PROSPER_Harvey!$1:$1,PROSPER_Harvey!$33:$33,""),"")))))))))</f>
        <v>N/A</v>
      </c>
      <c r="EH30" s="131" t="str">
        <f>IF(IF(IF($C30="Christopher Lobo",_xlfn.XLOOKUP($B30,PROSPER_Lobo!$1:$1,PROSPER_Lobo!$34:$34,""),
IF($C30="Naren Baliga",_xlfn.XLOOKUP($B30,PROSPER_Baliga!$1:$1,PROSPER_Baliga!$34:$34,""),
IF($C30="Thorsten Huhn",_xlfn.XLOOKUP($B30,PROSPER_Huhn!$1:$1,PROSPER_Huhn!$34:$34,""),
IF($C30="Nick Hull",_xlfn.XLOOKUP($B30,PROSPER_Hull!$1:$1,PROSPER_Hull!$34:$34,""),
IF($C30="Monika Kotwani",_xlfn.XLOOKUP($B30,PROSPER_Kotwani!$1:$1,PROSPER_Kotwani!$34:$34,""),
IF($C30="Jonathan Wellner",_xlfn.XLOOKUP($B30,PROSPER_Wellner!$1:$1,PROSPER_Wellner!$34:$34,""),
IF($C30="Travis Harvey",_xlfn.XLOOKUP($B30,PROSPER_Harvey!$1:$1,PROSPER_Harvey!$34:$34,""),"")))))))="","",
IF($C30="Christopher Lobo",_xlfn.XLOOKUP($B30,PROSPER_Lobo!$1:$1,PROSPER_Lobo!$34:$34,""),
IF($C30="Naren Baliga",_xlfn.XLOOKUP($B30,PROSPER_Baliga!$1:$1,PROSPER_Baliga!$34:$34,""),
IF($C30="Thorsten Huhn",_xlfn.XLOOKUP($B30,PROSPER_Huhn!$1:$1,PROSPER_Huhn!$34:$34,""),
IF($C30="Nick Hull",_xlfn.XLOOKUP($B30,PROSPER_Hull!$1:$1,PROSPER_Hull!$34:$34,""),
IF($C30="Monika Kotwani",_xlfn.XLOOKUP($B30,PROSPER_Kotwani!$1:$1,PROSPER_Kotwani!$34:$34,""),
IF($C30="Jonathan Wellner",_xlfn.XLOOKUP($B30,PROSPER_Wellner!$1:$1,PROSPER_Wellner!$34:$34,""),
IF($C30="Travis Harvey",_xlfn.XLOOKUP($B30,PROSPER_Harvey!$1:$1,PROSPER_Harvey!$34:$34,""),""))))))))="","No Comment",IF(IF($C30="Christopher Lobo",_xlfn.XLOOKUP($B30,PROSPER_Lobo!$1:$1,PROSPER_Lobo!$34:$34,""),
IF($C30="Naren Baliga",_xlfn.XLOOKUP($B30,PROSPER_Baliga!$1:$1,PROSPER_Baliga!$34:$34,""),
IF($C30="Thorsten Huhn",_xlfn.XLOOKUP($B30,PROSPER_Huhn!$1:$1,PROSPER_Huhn!$34:$34,""),
IF($C30="Nick Hull",_xlfn.XLOOKUP($B30,PROSPER_Hull!$1:$1,PROSPER_Hull!$34:$34,""),
IF($C30="Monika Kotwani",_xlfn.XLOOKUP($B30,PROSPER_Kotwani!$1:$1,PROSPER_Kotwani!$34:$34,""),
IF($C30="Jonathan Wellner",_xlfn.XLOOKUP($B30,PROSPER_Wellner!$1:$1,PROSPER_Wellner!$34:$34,""),
IF($C30="Travis Harvey",_xlfn.XLOOKUP($B30,PROSPER_Harvey!$1:$1,PROSPER_Harvey!$34:$34,""),"")))))))="","",
IF($C30="Christopher Lobo",_xlfn.XLOOKUP($B30,PROSPER_Lobo!$1:$1,PROSPER_Lobo!$34:$34,""),
IF($C30="Naren Baliga",_xlfn.XLOOKUP($B30,PROSPER_Baliga!$1:$1,PROSPER_Baliga!$34:$34,""),
IF($C30="Thorsten Huhn",_xlfn.XLOOKUP($B30,PROSPER_Huhn!$1:$1,PROSPER_Huhn!$34:$34,""),
IF($C30="Nick Hull",_xlfn.XLOOKUP($B30,PROSPER_Hull!$1:$1,PROSPER_Hull!$34:$34,""),
IF($C30="Monika Kotwani",_xlfn.XLOOKUP($B30,PROSPER_Kotwani!$1:$1,PROSPER_Kotwani!$34:$34,""),
IF($C30="Jonathan Wellner",_xlfn.XLOOKUP($B30,PROSPER_Wellner!$1:$1,PROSPER_Wellner!$34:$34,""),
IF($C30="Travis Harvey",_xlfn.XLOOKUP($B30,PROSPER_Harvey!$1:$1,PROSPER_Harvey!$34:$34,""),"")))))))))</f>
        <v>N/A</v>
      </c>
      <c r="EI30" s="150" t="str">
        <f t="shared" si="289"/>
        <v>N/A</v>
      </c>
      <c r="EJ30" s="130" t="str">
        <f>_xlfn.XLOOKUP(B30,PROSPERInitial_Query!$E:$E,PROSPERInitial_Query!$AF:$AF,"",,-1)</f>
        <v>N/A</v>
      </c>
      <c r="EK30" s="121" t="str">
        <f t="shared" si="290"/>
        <v>Kevin deSousa2 - RelationshipAccount / Stakeholder 6Name</v>
      </c>
      <c r="EL30" s="121" t="str">
        <f>_xlfn.XLOOKUP(EK30,PROSPERDelta_Query!BK:BK,PROSPERDelta_Query!AH:AH,"",,-1)</f>
        <v/>
      </c>
      <c r="EM30" s="126" t="str">
        <f>_xlfn.XLOOKUP(B30,PROSPERInitial_Query!$E:$E,PROSPERInitial_Query!$V:$V,"",,-1)</f>
        <v>N/A</v>
      </c>
      <c r="EN30" s="121" t="str">
        <f t="shared" si="291"/>
        <v>Kevin deSousa2 - RelationshipAccount / Stakeholder 6Self Score</v>
      </c>
      <c r="EO30" s="126" t="str">
        <f>_xlfn.XLOOKUP(EN30,PROSPERDelta_Query!BK:BK,PROSPERDelta_Query!AR:AR,"",,-1)</f>
        <v/>
      </c>
      <c r="EP30" s="131" t="str">
        <f t="shared" si="179"/>
        <v>N/A</v>
      </c>
      <c r="EQ30" s="131" t="str">
        <f t="shared" si="292"/>
        <v>N/A</v>
      </c>
      <c r="ER30" s="132" t="str">
        <f t="shared" si="293"/>
        <v>N/A</v>
      </c>
      <c r="ES30" s="132" t="str">
        <f>IF(IF(IF($C30="Christopher Lobo",_xlfn.XLOOKUP($B30,PROSPER_Lobo!$1:$1,PROSPER_Lobo!$36:$36,""),
IF($C30="Naren Baliga",_xlfn.XLOOKUP($B30,PROSPER_Baliga!$1:$1,PROSPER_Baliga!$36:$36,""),
IF($C30="Thorsten Huhn",_xlfn.XLOOKUP($B30,PROSPER_Huhn!$1:$1,PROSPER_Huhn!$36:$36,""),
IF($C30="Nick Hull",_xlfn.XLOOKUP($B30,PROSPER_Hull!$1:$1,PROSPER_Hull!$36:$36,""),
IF($C30="Monika Kotwani",_xlfn.XLOOKUP($B30,PROSPER_Kotwani!$1:$1,PROSPER_Kotwani!$36:$36,""),
IF($C30="Jonathan Wellner",_xlfn.XLOOKUP($B30,PROSPER_Wellner!$1:$1,PROSPER_Wellner!$36:$36,""),
IF($C30="Travis Harvey",_xlfn.XLOOKUP($B30,PROSPER_Harvey!$1:$1,PROSPER_Harvey!$36:$36,""),"")))))))="","",
IF($C30="Christopher Lobo",_xlfn.XLOOKUP($B30,PROSPER_Lobo!$1:$1,PROSPER_Lobo!$36:$36,""),
IF($C30="Naren Baliga",_xlfn.XLOOKUP($B30,PROSPER_Baliga!$1:$1,PROSPER_Baliga!$36:$36,""),
IF($C30="Thorsten Huhn",_xlfn.XLOOKUP($B30,PROSPER_Huhn!$1:$1,PROSPER_Huhn!$36:$36,""),
IF($C30="Nick Hull",_xlfn.XLOOKUP($B30,PROSPER_Hull!$1:$1,PROSPER_Hull!$36:$36,""),
IF($C30="Monika Kotwani",_xlfn.XLOOKUP($B30,PROSPER_Kotwani!$1:$1,PROSPER_Kotwani!$36:$36,""),
IF($C30="Jonathan Wellner",_xlfn.XLOOKUP($B30,PROSPER_Wellner!$1:$1,PROSPER_Wellner!$36:$36,""),
IF($C30="Travis Harvey",_xlfn.XLOOKUP($B30,PROSPER_Harvey!$1:$1,PROSPER_Harvey!$36:$36,""),""))))))))="","No Score",IF(IF($C30="Christopher Lobo",_xlfn.XLOOKUP($B30,PROSPER_Lobo!$1:$1,PROSPER_Lobo!$36:$36,""),
IF($C30="Naren Baliga",_xlfn.XLOOKUP($B30,PROSPER_Baliga!$1:$1,PROSPER_Baliga!$36:$36,""),
IF($C30="Thorsten Huhn",_xlfn.XLOOKUP($B30,PROSPER_Huhn!$1:$1,PROSPER_Huhn!$36:$36,""),
IF($C30="Nick Hull",_xlfn.XLOOKUP($B30,PROSPER_Hull!$1:$1,PROSPER_Hull!$36:$36,""),
IF($C30="Monika Kotwani",_xlfn.XLOOKUP($B30,PROSPER_Kotwani!$1:$1,PROSPER_Kotwani!$36:$36,""),
IF($C30="Jonathan Wellner",_xlfn.XLOOKUP($B30,PROSPER_Wellner!$1:$1,PROSPER_Wellner!$36:$36,""),
IF($C30="Travis Harvey",_xlfn.XLOOKUP($B30,PROSPER_Harvey!$1:$1,PROSPER_Harvey!$36:$36,""),"")))))))="","",
IF($C30="Christopher Lobo",_xlfn.XLOOKUP($B30,PROSPER_Lobo!$1:$1,PROSPER_Lobo!$36:$36,""),
IF($C30="Naren Baliga",_xlfn.XLOOKUP($B30,PROSPER_Baliga!$1:$1,PROSPER_Baliga!$36:$36,""),
IF($C30="Thorsten Huhn",_xlfn.XLOOKUP($B30,PROSPER_Huhn!$1:$1,PROSPER_Huhn!$36:$36,""),
IF($C30="Nick Hull",_xlfn.XLOOKUP($B30,PROSPER_Hull!$1:$1,PROSPER_Hull!$36:$36,""),
IF($C30="Monika Kotwani",_xlfn.XLOOKUP($B30,PROSPER_Kotwani!$1:$1,PROSPER_Kotwani!$36:$36,""),
IF($C30="Jonathan Wellner",_xlfn.XLOOKUP($B30,PROSPER_Wellner!$1:$1,PROSPER_Wellner!$36:$36,""),
IF($C30="Travis Harvey",_xlfn.XLOOKUP($B30,PROSPER_Harvey!$1:$1,PROSPER_Harvey!$36:$36,""),"")))))))))</f>
        <v>N/A</v>
      </c>
      <c r="ET30" s="131" t="str">
        <f>IF(IF(IF($C30="Christopher Lobo",_xlfn.XLOOKUP($B30,PROSPER_Lobo!$1:$1,PROSPER_Lobo!$37:$37,""),
IF($C30="Naren Baliga",_xlfn.XLOOKUP($B30,PROSPER_Baliga!$1:$1,PROSPER_Baliga!$37:$37,""),
IF($C30="Thorsten Huhn",_xlfn.XLOOKUP($B30,PROSPER_Huhn!$1:$1,PROSPER_Huhn!$37:$37,""),
IF($C30="Nick Hull",_xlfn.XLOOKUP($B30,PROSPER_Hull!$1:$1,PROSPER_Hull!$37:$37,""),
IF($C30="Monika Kotwani",_xlfn.XLOOKUP($B30,PROSPER_Kotwani!$1:$1,PROSPER_Kotwani!$37:$37,""),
IF($C30="Jonathan Wellner",_xlfn.XLOOKUP($B30,PROSPER_Wellner!$1:$1,PROSPER_Wellner!$37:$37,""),
IF($C30="Travis Harvey",_xlfn.XLOOKUP($B30,PROSPER_Harvey!$1:$1,PROSPER_Harvey!$37:$37,""),"")))))))="","",
IF($C30="Christopher Lobo",_xlfn.XLOOKUP($B30,PROSPER_Lobo!$1:$1,PROSPER_Lobo!$37:$37,""),
IF($C30="Naren Baliga",_xlfn.XLOOKUP($B30,PROSPER_Baliga!$1:$1,PROSPER_Baliga!$37:$37,""),
IF($C30="Thorsten Huhn",_xlfn.XLOOKUP($B30,PROSPER_Huhn!$1:$1,PROSPER_Huhn!$37:$37,""),
IF($C30="Nick Hull",_xlfn.XLOOKUP($B30,PROSPER_Hull!$1:$1,PROSPER_Hull!$37:$37,""),
IF($C30="Monika Kotwani",_xlfn.XLOOKUP($B30,PROSPER_Kotwani!$1:$1,PROSPER_Kotwani!$37:$37,""),
IF($C30="Jonathan Wellner",_xlfn.XLOOKUP($B30,PROSPER_Wellner!$1:$1,PROSPER_Wellner!$37:$37,""),
IF($C30="Travis Harvey",_xlfn.XLOOKUP($B30,PROSPER_Harvey!$1:$1,PROSPER_Harvey!$37:$37,""),""))))))))="","No Comment",IF(IF($C30="Christopher Lobo",_xlfn.XLOOKUP($B30,PROSPER_Lobo!$1:$1,PROSPER_Lobo!$37:$37,""),
IF($C30="Naren Baliga",_xlfn.XLOOKUP($B30,PROSPER_Baliga!$1:$1,PROSPER_Baliga!$37:$37,""),
IF($C30="Thorsten Huhn",_xlfn.XLOOKUP($B30,PROSPER_Huhn!$1:$1,PROSPER_Huhn!$37:$37,""),
IF($C30="Nick Hull",_xlfn.XLOOKUP($B30,PROSPER_Hull!$1:$1,PROSPER_Hull!$37:$37,""),
IF($C30="Monika Kotwani",_xlfn.XLOOKUP($B30,PROSPER_Kotwani!$1:$1,PROSPER_Kotwani!$37:$37,""),
IF($C30="Jonathan Wellner",_xlfn.XLOOKUP($B30,PROSPER_Wellner!$1:$1,PROSPER_Wellner!$37:$37,""),
IF($C30="Travis Harvey",_xlfn.XLOOKUP($B30,PROSPER_Harvey!$1:$1,PROSPER_Harvey!$37:$37,""),"")))))))="","",
IF($C30="Christopher Lobo",_xlfn.XLOOKUP($B30,PROSPER_Lobo!$1:$1,PROSPER_Lobo!$37:$37,""),
IF($C30="Naren Baliga",_xlfn.XLOOKUP($B30,PROSPER_Baliga!$1:$1,PROSPER_Baliga!$37:$37,""),
IF($C30="Thorsten Huhn",_xlfn.XLOOKUP($B30,PROSPER_Huhn!$1:$1,PROSPER_Huhn!$37:$37,""),
IF($C30="Nick Hull",_xlfn.XLOOKUP($B30,PROSPER_Hull!$1:$1,PROSPER_Hull!$37:$37,""),
IF($C30="Monika Kotwani",_xlfn.XLOOKUP($B30,PROSPER_Kotwani!$1:$1,PROSPER_Kotwani!$37:$37,""),
IF($C30="Jonathan Wellner",_xlfn.XLOOKUP($B30,PROSPER_Wellner!$1:$1,PROSPER_Wellner!$37:$37,""),
IF($C30="Travis Harvey",_xlfn.XLOOKUP($B30,PROSPER_Harvey!$1:$1,PROSPER_Harvey!$37:$37,""),"")))))))))</f>
        <v>N/A</v>
      </c>
      <c r="EU30" s="150" t="str">
        <f t="shared" si="294"/>
        <v>N/A</v>
      </c>
      <c r="EV30" s="130" t="str">
        <f>_xlfn.XLOOKUP(B30,PROSPERInitial_Query!$E:$E,PROSPERInitial_Query!$AG:$AG,"",,-1)</f>
        <v>N/A</v>
      </c>
      <c r="EW30" s="121" t="str">
        <f t="shared" si="295"/>
        <v>Kevin deSousa2 - RelationshipAccount / Stakeholder 7Name</v>
      </c>
      <c r="EX30" s="121" t="str">
        <f>_xlfn.XLOOKUP(EW30,PROSPERDelta_Query!BK:BK,PROSPERDelta_Query!AI:AI,"",,-1)</f>
        <v/>
      </c>
      <c r="EY30" s="126" t="str">
        <f>_xlfn.XLOOKUP(B30,PROSPERInitial_Query!$E:$E,PROSPERInitial_Query!$W:$W,"",,-1)</f>
        <v>N/A</v>
      </c>
      <c r="EZ30" s="121" t="str">
        <f t="shared" si="296"/>
        <v>Kevin deSousa2 - RelationshipAccount / Stakeholder 7Self Score</v>
      </c>
      <c r="FA30" s="126" t="str">
        <f>_xlfn.XLOOKUP(EZ30,PROSPERDelta_Query!BK:BK,PROSPERDelta_Query!AS:AS,"",,-1)</f>
        <v/>
      </c>
      <c r="FB30" s="131" t="str">
        <f t="shared" si="183"/>
        <v>N/A</v>
      </c>
      <c r="FC30" s="131" t="str">
        <f t="shared" si="297"/>
        <v>N/A</v>
      </c>
      <c r="FD30" s="132" t="str">
        <f t="shared" si="298"/>
        <v>N/A</v>
      </c>
      <c r="FE30" s="132" t="str">
        <f>IF(IF(IF($C30="Christopher Lobo",_xlfn.XLOOKUP($B30,PROSPER_Lobo!$1:$1,PROSPER_Lobo!$39:$39,""),
IF($C30="Naren Baliga",_xlfn.XLOOKUP($B30,PROSPER_Baliga!$1:$1,PROSPER_Baliga!$39:$39,""),
IF($C30="Thorsten Huhn",_xlfn.XLOOKUP($B30,PROSPER_Huhn!$1:$1,PROSPER_Huhn!$39:$39,""),
IF($C30="Nick Hull",_xlfn.XLOOKUP($B30,PROSPER_Hull!$1:$1,PROSPER_Hull!$39:$39,""),
IF($C30="Monika Kotwani",_xlfn.XLOOKUP($B30,PROSPER_Kotwani!$1:$1,PROSPER_Kotwani!$39:$39,""),
IF($C30="Jonathan Wellner",_xlfn.XLOOKUP($B30,PROSPER_Wellner!$1:$1,PROSPER_Wellner!$39:$39,""),
IF($C30="Travis Harvey",_xlfn.XLOOKUP($B30,PROSPER_Harvey!$1:$1,PROSPER_Harvey!$39:$39,""),"")))))))="","",
IF($C30="Christopher Lobo",_xlfn.XLOOKUP($B30,PROSPER_Lobo!$1:$1,PROSPER_Lobo!$39:$39,""),
IF($C30="Naren Baliga",_xlfn.XLOOKUP($B30,PROSPER_Baliga!$1:$1,PROSPER_Baliga!$39:$39,""),
IF($C30="Thorsten Huhn",_xlfn.XLOOKUP($B30,PROSPER_Huhn!$1:$1,PROSPER_Huhn!$39:$39,""),
IF($C30="Nick Hull",_xlfn.XLOOKUP($B30,PROSPER_Hull!$1:$1,PROSPER_Hull!$39:$39,""),
IF($C30="Monika Kotwani",_xlfn.XLOOKUP($B30,PROSPER_Kotwani!$1:$1,PROSPER_Kotwani!$39:$39,""),
IF($C30="Jonathan Wellner",_xlfn.XLOOKUP($B30,PROSPER_Wellner!$1:$1,PROSPER_Wellner!$39:$39,""),
IF($C30="Travis Harvey",_xlfn.XLOOKUP($B30,PROSPER_Harvey!$1:$1,PROSPER_Harvey!$39:$39,""),""))))))))="","No Score",IF(IF($C30="Christopher Lobo",_xlfn.XLOOKUP($B30,PROSPER_Lobo!$1:$1,PROSPER_Lobo!$39:$39,""),
IF($C30="Naren Baliga",_xlfn.XLOOKUP($B30,PROSPER_Baliga!$1:$1,PROSPER_Baliga!$39:$39,""),
IF($C30="Thorsten Huhn",_xlfn.XLOOKUP($B30,PROSPER_Huhn!$1:$1,PROSPER_Huhn!$39:$39,""),
IF($C30="Nick Hull",_xlfn.XLOOKUP($B30,PROSPER_Hull!$1:$1,PROSPER_Hull!$39:$39,""),
IF($C30="Monika Kotwani",_xlfn.XLOOKUP($B30,PROSPER_Kotwani!$1:$1,PROSPER_Kotwani!$39:$39,""),
IF($C30="Jonathan Wellner",_xlfn.XLOOKUP($B30,PROSPER_Wellner!$1:$1,PROSPER_Wellner!$39:$39,""),
IF($C30="Travis Harvey",_xlfn.XLOOKUP($B30,PROSPER_Harvey!$1:$1,PROSPER_Harvey!$39:$39,""),"")))))))="","",
IF($C30="Christopher Lobo",_xlfn.XLOOKUP($B30,PROSPER_Lobo!$1:$1,PROSPER_Lobo!$39:$39,""),
IF($C30="Naren Baliga",_xlfn.XLOOKUP($B30,PROSPER_Baliga!$1:$1,PROSPER_Baliga!$39:$39,""),
IF($C30="Thorsten Huhn",_xlfn.XLOOKUP($B30,PROSPER_Huhn!$1:$1,PROSPER_Huhn!$39:$39,""),
IF($C30="Nick Hull",_xlfn.XLOOKUP($B30,PROSPER_Hull!$1:$1,PROSPER_Hull!$39:$39,""),
IF($C30="Monika Kotwani",_xlfn.XLOOKUP($B30,PROSPER_Kotwani!$1:$1,PROSPER_Kotwani!$39:$39,""),
IF($C30="Jonathan Wellner",_xlfn.XLOOKUP($B30,PROSPER_Wellner!$1:$1,PROSPER_Wellner!$39:$39,""),
IF($C30="Travis Harvey",_xlfn.XLOOKUP($B30,PROSPER_Harvey!$1:$1,PROSPER_Harvey!$39:$39,""),"")))))))))</f>
        <v>N/A</v>
      </c>
      <c r="FF30" s="131" t="str">
        <f>IF(IF(IF($C30="Christopher Lobo",_xlfn.XLOOKUP($B30,PROSPER_Lobo!$1:$1,PROSPER_Lobo!$40:$40,""),
IF($C30="Naren Baliga",_xlfn.XLOOKUP($B30,PROSPER_Baliga!$1:$1,PROSPER_Baliga!$40:$40,""),
IF($C30="Thorsten Huhn",_xlfn.XLOOKUP($B30,PROSPER_Huhn!$1:$1,PROSPER_Huhn!$40:$40,""),
IF($C30="Nick Hull",_xlfn.XLOOKUP($B30,PROSPER_Hull!$1:$1,PROSPER_Hull!$40:$40,""),
IF($C30="Monika Kotwani",_xlfn.XLOOKUP($B30,PROSPER_Kotwani!$1:$1,PROSPER_Kotwani!$40:$40,""),
IF($C30="Jonathan Wellner",_xlfn.XLOOKUP($B30,PROSPER_Wellner!$1:$1,PROSPER_Wellner!$40:$40,""),
IF($C30="Travis Harvey",_xlfn.XLOOKUP($B30,PROSPER_Harvey!$1:$1,PROSPER_Harvey!$40:$40,""),"")))))))="","",
IF($C30="Christopher Lobo",_xlfn.XLOOKUP($B30,PROSPER_Lobo!$1:$1,PROSPER_Lobo!$40:$40,""),
IF($C30="Naren Baliga",_xlfn.XLOOKUP($B30,PROSPER_Baliga!$1:$1,PROSPER_Baliga!$40:$40,""),
IF($C30="Thorsten Huhn",_xlfn.XLOOKUP($B30,PROSPER_Huhn!$1:$1,PROSPER_Huhn!$40:$40,""),
IF($C30="Nick Hull",_xlfn.XLOOKUP($B30,PROSPER_Hull!$1:$1,PROSPER_Hull!$40:$40,""),
IF($C30="Monika Kotwani",_xlfn.XLOOKUP($B30,PROSPER_Kotwani!$1:$1,PROSPER_Kotwani!$40:$40,""),
IF($C30="Jonathan Wellner",_xlfn.XLOOKUP($B30,PROSPER_Wellner!$1:$1,PROSPER_Wellner!$40:$40,""),
IF($C30="Travis Harvey",_xlfn.XLOOKUP($B30,PROSPER_Harvey!$1:$1,PROSPER_Harvey!$40:$40,""),""))))))))="","No Comment",IF(IF($C30="Christopher Lobo",_xlfn.XLOOKUP($B30,PROSPER_Lobo!$1:$1,PROSPER_Lobo!$40:$40,""),
IF($C30="Naren Baliga",_xlfn.XLOOKUP($B30,PROSPER_Baliga!$1:$1,PROSPER_Baliga!$40:$40,""),
IF($C30="Thorsten Huhn",_xlfn.XLOOKUP($B30,PROSPER_Huhn!$1:$1,PROSPER_Huhn!$40:$40,""),
IF($C30="Nick Hull",_xlfn.XLOOKUP($B30,PROSPER_Hull!$1:$1,PROSPER_Hull!$40:$40,""),
IF($C30="Monika Kotwani",_xlfn.XLOOKUP($B30,PROSPER_Kotwani!$1:$1,PROSPER_Kotwani!$40:$40,""),
IF($C30="Jonathan Wellner",_xlfn.XLOOKUP($B30,PROSPER_Wellner!$1:$1,PROSPER_Wellner!$40:$40,""),
IF($C30="Travis Harvey",_xlfn.XLOOKUP($B30,PROSPER_Harvey!$1:$1,PROSPER_Harvey!$40:$40,""),"")))))))="","",
IF($C30="Christopher Lobo",_xlfn.XLOOKUP($B30,PROSPER_Lobo!$1:$1,PROSPER_Lobo!$40:$40,""),
IF($C30="Naren Baliga",_xlfn.XLOOKUP($B30,PROSPER_Baliga!$1:$1,PROSPER_Baliga!$40:$40,""),
IF($C30="Thorsten Huhn",_xlfn.XLOOKUP($B30,PROSPER_Huhn!$1:$1,PROSPER_Huhn!$40:$40,""),
IF($C30="Nick Hull",_xlfn.XLOOKUP($B30,PROSPER_Hull!$1:$1,PROSPER_Hull!$40:$40,""),
IF($C30="Monika Kotwani",_xlfn.XLOOKUP($B30,PROSPER_Kotwani!$1:$1,PROSPER_Kotwani!$40:$40,""),
IF($C30="Jonathan Wellner",_xlfn.XLOOKUP($B30,PROSPER_Wellner!$1:$1,PROSPER_Wellner!$40:$40,""),
IF($C30="Travis Harvey",_xlfn.XLOOKUP($B30,PROSPER_Harvey!$1:$1,PROSPER_Harvey!$40:$40,""),"")))))))))</f>
        <v>N/A</v>
      </c>
      <c r="FG30" s="150" t="str">
        <f t="shared" si="299"/>
        <v>N/A</v>
      </c>
      <c r="FH30" s="130" t="str">
        <f>_xlfn.XLOOKUP(B30,PROSPERInitial_Query!$E:$E,PROSPERInitial_Query!$AH:$AH,"",,-1)</f>
        <v>N/A</v>
      </c>
      <c r="FI30" s="121" t="str">
        <f t="shared" si="300"/>
        <v>Kevin deSousa2 - RelationshipAccount / Stakeholder 8Name</v>
      </c>
      <c r="FJ30" s="121" t="str">
        <f>_xlfn.XLOOKUP(FI30,PROSPERDelta_Query!BK:BK,PROSPERDelta_Query!AJ:AJ,"",,-1)</f>
        <v/>
      </c>
      <c r="FK30" s="126" t="str">
        <f>_xlfn.XLOOKUP(B30,PROSPERInitial_Query!$E:$E,PROSPERInitial_Query!$X:$X,"",,-1)</f>
        <v>N/A</v>
      </c>
      <c r="FL30" s="121" t="str">
        <f t="shared" si="301"/>
        <v>Kevin deSousa2 - RelationshipAccount / Stakeholder 8Self Score</v>
      </c>
      <c r="FM30" s="126" t="str">
        <f>_xlfn.XLOOKUP(FL30,PROSPERDelta_Query!BK:BK,PROSPERDelta_Query!AT:AT,"",,-1)</f>
        <v/>
      </c>
      <c r="FN30" s="131" t="str">
        <f t="shared" si="187"/>
        <v>N/A</v>
      </c>
      <c r="FO30" s="131" t="str">
        <f t="shared" si="302"/>
        <v>N/A</v>
      </c>
      <c r="FP30" s="132" t="str">
        <f t="shared" si="303"/>
        <v>N/A</v>
      </c>
      <c r="FQ30" s="132" t="str">
        <f>IF(IF(IF($C30="Christopher Lobo",_xlfn.XLOOKUP($B30,PROSPER_Lobo!$1:$1,PROSPER_Lobo!$42:$42,""),
IF($C30="Naren Baliga",_xlfn.XLOOKUP($B30,PROSPER_Baliga!$1:$1,PROSPER_Baliga!$42:$42,""),
IF($C30="Thorsten Huhn",_xlfn.XLOOKUP($B30,PROSPER_Huhn!$1:$1,PROSPER_Huhn!$42:$42,""),
IF($C30="Nick Hull",_xlfn.XLOOKUP($B30,PROSPER_Hull!$1:$1,PROSPER_Hull!$42:$42,""),
IF($C30="Monika Kotwani",_xlfn.XLOOKUP($B30,PROSPER_Kotwani!$1:$1,PROSPER_Kotwani!$42:$42,""),
IF($C30="Jonathan Wellner",_xlfn.XLOOKUP($B30,PROSPER_Wellner!$1:$1,PROSPER_Wellner!$42:$42,""),
IF($C30="Travis Harvey",_xlfn.XLOOKUP($B30,PROSPER_Harvey!$1:$1,PROSPER_Harvey!$42:$42,""),"")))))))="","",
IF($C30="Christopher Lobo",_xlfn.XLOOKUP($B30,PROSPER_Lobo!$1:$1,PROSPER_Lobo!$42:$42,""),
IF($C30="Naren Baliga",_xlfn.XLOOKUP($B30,PROSPER_Baliga!$1:$1,PROSPER_Baliga!$42:$42,""),
IF($C30="Thorsten Huhn",_xlfn.XLOOKUP($B30,PROSPER_Huhn!$1:$1,PROSPER_Huhn!$42:$42,""),
IF($C30="Nick Hull",_xlfn.XLOOKUP($B30,PROSPER_Hull!$1:$1,PROSPER_Hull!$42:$42,""),
IF($C30="Monika Kotwani",_xlfn.XLOOKUP($B30,PROSPER_Kotwani!$1:$1,PROSPER_Kotwani!$42:$42,""),
IF($C30="Jonathan Wellner",_xlfn.XLOOKUP($B30,PROSPER_Wellner!$1:$1,PROSPER_Wellner!$42:$42,""),
IF($C30="Travis Harvey",_xlfn.XLOOKUP($B30,PROSPER_Harvey!$1:$1,PROSPER_Harvey!$42:$42,""),""))))))))="","No Score",IF(IF($C30="Christopher Lobo",_xlfn.XLOOKUP($B30,PROSPER_Lobo!$1:$1,PROSPER_Lobo!$42:$42,""),
IF($C30="Naren Baliga",_xlfn.XLOOKUP($B30,PROSPER_Baliga!$1:$1,PROSPER_Baliga!$42:$42,""),
IF($C30="Thorsten Huhn",_xlfn.XLOOKUP($B30,PROSPER_Huhn!$1:$1,PROSPER_Huhn!$42:$42,""),
IF($C30="Nick Hull",_xlfn.XLOOKUP($B30,PROSPER_Hull!$1:$1,PROSPER_Hull!$42:$42,""),
IF($C30="Monika Kotwani",_xlfn.XLOOKUP($B30,PROSPER_Kotwani!$1:$1,PROSPER_Kotwani!$42:$42,""),
IF($C30="Jonathan Wellner",_xlfn.XLOOKUP($B30,PROSPER_Wellner!$1:$1,PROSPER_Wellner!$42:$42,""),
IF($C30="Travis Harvey",_xlfn.XLOOKUP($B30,PROSPER_Harvey!$1:$1,PROSPER_Harvey!$42:$42,""),"")))))))="","",
IF($C30="Christopher Lobo",_xlfn.XLOOKUP($B30,PROSPER_Lobo!$1:$1,PROSPER_Lobo!$42:$42,""),
IF($C30="Naren Baliga",_xlfn.XLOOKUP($B30,PROSPER_Baliga!$1:$1,PROSPER_Baliga!$42:$42,""),
IF($C30="Thorsten Huhn",_xlfn.XLOOKUP($B30,PROSPER_Huhn!$1:$1,PROSPER_Huhn!$42:$42,""),
IF($C30="Nick Hull",_xlfn.XLOOKUP($B30,PROSPER_Hull!$1:$1,PROSPER_Hull!$42:$42,""),
IF($C30="Monika Kotwani",_xlfn.XLOOKUP($B30,PROSPER_Kotwani!$1:$1,PROSPER_Kotwani!$42:$42,""),
IF($C30="Jonathan Wellner",_xlfn.XLOOKUP($B30,PROSPER_Wellner!$1:$1,PROSPER_Wellner!$42:$42,""),
IF($C30="Travis Harvey",_xlfn.XLOOKUP($B30,PROSPER_Harvey!$1:$1,PROSPER_Harvey!$42:$42,""),"")))))))))</f>
        <v>N/A</v>
      </c>
      <c r="FR30" s="131" t="str">
        <f>IF(IF(IF($C30="Christopher Lobo",_xlfn.XLOOKUP($B30,PROSPER_Lobo!$1:$1,PROSPER_Lobo!$43:$43,""),
IF($C30="Naren Baliga",_xlfn.XLOOKUP($B30,PROSPER_Baliga!$1:$1,PROSPER_Baliga!$43:$43,""),
IF($C30="Thorsten Huhn",_xlfn.XLOOKUP($B30,PROSPER_Huhn!$1:$1,PROSPER_Huhn!$43:$43,""),
IF($C30="Nick Hull",_xlfn.XLOOKUP($B30,PROSPER_Hull!$1:$1,PROSPER_Hull!$43:$43,""),
IF($C30="Monika Kotwani",_xlfn.XLOOKUP($B30,PROSPER_Kotwani!$1:$1,PROSPER_Kotwani!$43:$43,""),
IF($C30="Jonathan Wellner",_xlfn.XLOOKUP($B30,PROSPER_Wellner!$1:$1,PROSPER_Wellner!$43:$43,""),
IF($C30="Travis Harvey",_xlfn.XLOOKUP($B30,PROSPER_Harvey!$1:$1,PROSPER_Harvey!$43:$43,""),"")))))))="","",
IF($C30="Christopher Lobo",_xlfn.XLOOKUP($B30,PROSPER_Lobo!$1:$1,PROSPER_Lobo!$43:$43,""),
IF($C30="Naren Baliga",_xlfn.XLOOKUP($B30,PROSPER_Baliga!$1:$1,PROSPER_Baliga!$43:$43,""),
IF($C30="Thorsten Huhn",_xlfn.XLOOKUP($B30,PROSPER_Huhn!$1:$1,PROSPER_Huhn!$43:$43,""),
IF($C30="Nick Hull",_xlfn.XLOOKUP($B30,PROSPER_Hull!$1:$1,PROSPER_Hull!$43:$43,""),
IF($C30="Monika Kotwani",_xlfn.XLOOKUP($B30,PROSPER_Kotwani!$1:$1,PROSPER_Kotwani!$43:$43,""),
IF($C30="Jonathan Wellner",_xlfn.XLOOKUP($B30,PROSPER_Wellner!$1:$1,PROSPER_Wellner!$43:$43,""),
IF($C30="Travis Harvey",_xlfn.XLOOKUP($B30,PROSPER_Harvey!$1:$1,PROSPER_Harvey!$43:$43,""),""))))))))="","No Comment",IF(IF($C30="Christopher Lobo",_xlfn.XLOOKUP($B30,PROSPER_Lobo!$1:$1,PROSPER_Lobo!$43:$43,""),
IF($C30="Naren Baliga",_xlfn.XLOOKUP($B30,PROSPER_Baliga!$1:$1,PROSPER_Baliga!$43:$43,""),
IF($C30="Thorsten Huhn",_xlfn.XLOOKUP($B30,PROSPER_Huhn!$1:$1,PROSPER_Huhn!$43:$43,""),
IF($C30="Nick Hull",_xlfn.XLOOKUP($B30,PROSPER_Hull!$1:$1,PROSPER_Hull!$43:$43,""),
IF($C30="Monika Kotwani",_xlfn.XLOOKUP($B30,PROSPER_Kotwani!$1:$1,PROSPER_Kotwani!$43:$43,""),
IF($C30="Jonathan Wellner",_xlfn.XLOOKUP($B30,PROSPER_Wellner!$1:$1,PROSPER_Wellner!$43:$43,""),
IF($C30="Travis Harvey",_xlfn.XLOOKUP($B30,PROSPER_Harvey!$1:$1,PROSPER_Harvey!$43:$43,""),"")))))))="","",
IF($C30="Christopher Lobo",_xlfn.XLOOKUP($B30,PROSPER_Lobo!$1:$1,PROSPER_Lobo!$43:$43,""),
IF($C30="Naren Baliga",_xlfn.XLOOKUP($B30,PROSPER_Baliga!$1:$1,PROSPER_Baliga!$43:$43,""),
IF($C30="Thorsten Huhn",_xlfn.XLOOKUP($B30,PROSPER_Huhn!$1:$1,PROSPER_Huhn!$43:$43,""),
IF($C30="Nick Hull",_xlfn.XLOOKUP($B30,PROSPER_Hull!$1:$1,PROSPER_Hull!$43:$43,""),
IF($C30="Monika Kotwani",_xlfn.XLOOKUP($B30,PROSPER_Kotwani!$1:$1,PROSPER_Kotwani!$43:$43,""),
IF($C30="Jonathan Wellner",_xlfn.XLOOKUP($B30,PROSPER_Wellner!$1:$1,PROSPER_Wellner!$43:$43,""),
IF($C30="Travis Harvey",_xlfn.XLOOKUP($B30,PROSPER_Harvey!$1:$1,PROSPER_Harvey!$43:$43,""),"")))))))))</f>
        <v>N/A</v>
      </c>
      <c r="FS30" s="150" t="str">
        <f t="shared" si="304"/>
        <v>N/A</v>
      </c>
      <c r="FT30" s="130" t="str">
        <f>_xlfn.XLOOKUP(B30,PROSPERInitial_Query!$E:$E,PROSPERInitial_Query!$AI:$AI,"",,-1)</f>
        <v>N/A</v>
      </c>
      <c r="FU30" s="121" t="str">
        <f t="shared" si="305"/>
        <v>Kevin deSousa2 - RelationshipAccount / Stakeholder 9Name</v>
      </c>
      <c r="FV30" s="121" t="str">
        <f>_xlfn.XLOOKUP(FU30,PROSPERDelta_Query!BK:BK,PROSPERDelta_Query!AK:AK,"",,-1)</f>
        <v/>
      </c>
      <c r="FW30" s="126" t="str">
        <f>_xlfn.XLOOKUP(B30,PROSPERInitial_Query!$E:$E,PROSPERInitial_Query!$Y:$Y,"",,-1)</f>
        <v>N/A</v>
      </c>
      <c r="FX30" s="121" t="str">
        <f t="shared" si="306"/>
        <v>Kevin deSousa2 - RelationshipAccount / Stakeholder 9Self Score</v>
      </c>
      <c r="FY30" s="126" t="str">
        <f>_xlfn.XLOOKUP(FX30,PROSPERDelta_Query!BK:BK,PROSPERDelta_Query!AU:AU,"",,-1)</f>
        <v/>
      </c>
      <c r="FZ30" s="131" t="str">
        <f t="shared" si="191"/>
        <v>N/A</v>
      </c>
      <c r="GA30" s="131" t="str">
        <f t="shared" si="307"/>
        <v>N/A</v>
      </c>
      <c r="GB30" s="132" t="str">
        <f t="shared" si="308"/>
        <v>N/A</v>
      </c>
      <c r="GC30" s="132" t="str">
        <f>IF(IF(IF($C30="Christopher Lobo",_xlfn.XLOOKUP($B30,PROSPER_Lobo!$1:$1,PROSPER_Lobo!$45:$45,""),
IF($C30="Naren Baliga",_xlfn.XLOOKUP($B30,PROSPER_Baliga!$1:$1,PROSPER_Baliga!$45:$45,""),
IF($C30="Thorsten Huhn",_xlfn.XLOOKUP($B30,PROSPER_Huhn!$1:$1,PROSPER_Huhn!$45:$45,""),
IF($C30="Nick Hull",_xlfn.XLOOKUP($B30,PROSPER_Hull!$1:$1,PROSPER_Hull!$45:$45,""),
IF($C30="Monika Kotwani",_xlfn.XLOOKUP($B30,PROSPER_Kotwani!$1:$1,PROSPER_Kotwani!$45:$45,""),
IF($C30="Jonathan Wellner",_xlfn.XLOOKUP($B30,PROSPER_Wellner!$1:$1,PROSPER_Wellner!$45:$45,""),
IF($C30="Travis Harvey",_xlfn.XLOOKUP($B30,PROSPER_Harvey!$1:$1,PROSPER_Harvey!$45:$45,""),"")))))))="","",
IF($C30="Christopher Lobo",_xlfn.XLOOKUP($B30,PROSPER_Lobo!$1:$1,PROSPER_Lobo!$45:$45,""),
IF($C30="Naren Baliga",_xlfn.XLOOKUP($B30,PROSPER_Baliga!$1:$1,PROSPER_Baliga!$45:$45,""),
IF($C30="Thorsten Huhn",_xlfn.XLOOKUP($B30,PROSPER_Huhn!$1:$1,PROSPER_Huhn!$45:$45,""),
IF($C30="Nick Hull",_xlfn.XLOOKUP($B30,PROSPER_Hull!$1:$1,PROSPER_Hull!$45:$45,""),
IF($C30="Monika Kotwani",_xlfn.XLOOKUP($B30,PROSPER_Kotwani!$1:$1,PROSPER_Kotwani!$45:$45,""),
IF($C30="Jonathan Wellner",_xlfn.XLOOKUP($B30,PROSPER_Wellner!$1:$1,PROSPER_Wellner!$45:$45,""),
IF($C30="Travis Harvey",_xlfn.XLOOKUP($B30,PROSPER_Harvey!$1:$1,PROSPER_Harvey!$45:$45,""),""))))))))="","No Score",IF(IF($C30="Christopher Lobo",_xlfn.XLOOKUP($B30,PROSPER_Lobo!$1:$1,PROSPER_Lobo!$45:$45,""),
IF($C30="Naren Baliga",_xlfn.XLOOKUP($B30,PROSPER_Baliga!$1:$1,PROSPER_Baliga!$45:$45,""),
IF($C30="Thorsten Huhn",_xlfn.XLOOKUP($B30,PROSPER_Huhn!$1:$1,PROSPER_Huhn!$45:$45,""),
IF($C30="Nick Hull",_xlfn.XLOOKUP($B30,PROSPER_Hull!$1:$1,PROSPER_Hull!$45:$45,""),
IF($C30="Monika Kotwani",_xlfn.XLOOKUP($B30,PROSPER_Kotwani!$1:$1,PROSPER_Kotwani!$45:$45,""),
IF($C30="Jonathan Wellner",_xlfn.XLOOKUP($B30,PROSPER_Wellner!$1:$1,PROSPER_Wellner!$45:$45,""),
IF($C30="Travis Harvey",_xlfn.XLOOKUP($B30,PROSPER_Harvey!$1:$1,PROSPER_Harvey!$45:$45,""),"")))))))="","",
IF($C30="Christopher Lobo",_xlfn.XLOOKUP($B30,PROSPER_Lobo!$1:$1,PROSPER_Lobo!$45:$45,""),
IF($C30="Naren Baliga",_xlfn.XLOOKUP($B30,PROSPER_Baliga!$1:$1,PROSPER_Baliga!$45:$45,""),
IF($C30="Thorsten Huhn",_xlfn.XLOOKUP($B30,PROSPER_Huhn!$1:$1,PROSPER_Huhn!$45:$45,""),
IF($C30="Nick Hull",_xlfn.XLOOKUP($B30,PROSPER_Hull!$1:$1,PROSPER_Hull!$45:$45,""),
IF($C30="Monika Kotwani",_xlfn.XLOOKUP($B30,PROSPER_Kotwani!$1:$1,PROSPER_Kotwani!$45:$45,""),
IF($C30="Jonathan Wellner",_xlfn.XLOOKUP($B30,PROSPER_Wellner!$1:$1,PROSPER_Wellner!$45:$45,""),
IF($C30="Travis Harvey",_xlfn.XLOOKUP($B30,PROSPER_Harvey!$1:$1,PROSPER_Harvey!$45:$45,""),"")))))))))</f>
        <v>N/A</v>
      </c>
      <c r="GD30" s="131" t="str">
        <f>IF(IF(IF($C30="Christopher Lobo",_xlfn.XLOOKUP($B30,PROSPER_Lobo!$1:$1,PROSPER_Lobo!$46:$46,""),
IF($C30="Naren Baliga",_xlfn.XLOOKUP($B30,PROSPER_Baliga!$1:$1,PROSPER_Baliga!$46:$46,""),
IF($C30="Thorsten Huhn",_xlfn.XLOOKUP($B30,PROSPER_Huhn!$1:$1,PROSPER_Huhn!$46:$46,""),
IF($C30="Nick Hull",_xlfn.XLOOKUP($B30,PROSPER_Hull!$1:$1,PROSPER_Hull!$46:$46,""),
IF($C30="Monika Kotwani",_xlfn.XLOOKUP($B30,PROSPER_Kotwani!$1:$1,PROSPER_Kotwani!$46:$46,""),
IF($C30="Jonathan Wellner",_xlfn.XLOOKUP($B30,PROSPER_Wellner!$1:$1,PROSPER_Wellner!$46:$46,""),
IF($C30="Travis Harvey",_xlfn.XLOOKUP($B30,PROSPER_Harvey!$1:$1,PROSPER_Harvey!$46:$46,""),"")))))))="","",
IF($C30="Christopher Lobo",_xlfn.XLOOKUP($B30,PROSPER_Lobo!$1:$1,PROSPER_Lobo!$46:$46,""),
IF($C30="Naren Baliga",_xlfn.XLOOKUP($B30,PROSPER_Baliga!$1:$1,PROSPER_Baliga!$46:$46,""),
IF($C30="Thorsten Huhn",_xlfn.XLOOKUP($B30,PROSPER_Huhn!$1:$1,PROSPER_Huhn!$46:$46,""),
IF($C30="Nick Hull",_xlfn.XLOOKUP($B30,PROSPER_Hull!$1:$1,PROSPER_Hull!$46:$46,""),
IF($C30="Monika Kotwani",_xlfn.XLOOKUP($B30,PROSPER_Kotwani!$1:$1,PROSPER_Kotwani!$46:$46,""),
IF($C30="Jonathan Wellner",_xlfn.XLOOKUP($B30,PROSPER_Wellner!$1:$1,PROSPER_Wellner!$46:$46,""),
IF($C30="Travis Harvey",_xlfn.XLOOKUP($B30,PROSPER_Harvey!$1:$1,PROSPER_Harvey!$46:$46,""),""))))))))="","No Comment",IF(IF($C30="Christopher Lobo",_xlfn.XLOOKUP($B30,PROSPER_Lobo!$1:$1,PROSPER_Lobo!$46:$46,""),
IF($C30="Naren Baliga",_xlfn.XLOOKUP($B30,PROSPER_Baliga!$1:$1,PROSPER_Baliga!$46:$46,""),
IF($C30="Thorsten Huhn",_xlfn.XLOOKUP($B30,PROSPER_Huhn!$1:$1,PROSPER_Huhn!$46:$46,""),
IF($C30="Nick Hull",_xlfn.XLOOKUP($B30,PROSPER_Hull!$1:$1,PROSPER_Hull!$46:$46,""),
IF($C30="Monika Kotwani",_xlfn.XLOOKUP($B30,PROSPER_Kotwani!$1:$1,PROSPER_Kotwani!$46:$46,""),
IF($C30="Jonathan Wellner",_xlfn.XLOOKUP($B30,PROSPER_Wellner!$1:$1,PROSPER_Wellner!$46:$46,""),
IF($C30="Travis Harvey",_xlfn.XLOOKUP($B30,PROSPER_Harvey!$1:$1,PROSPER_Harvey!$46:$46,""),"")))))))="","",
IF($C30="Christopher Lobo",_xlfn.XLOOKUP($B30,PROSPER_Lobo!$1:$1,PROSPER_Lobo!$46:$46,""),
IF($C30="Naren Baliga",_xlfn.XLOOKUP($B30,PROSPER_Baliga!$1:$1,PROSPER_Baliga!$46:$46,""),
IF($C30="Thorsten Huhn",_xlfn.XLOOKUP($B30,PROSPER_Huhn!$1:$1,PROSPER_Huhn!$46:$46,""),
IF($C30="Nick Hull",_xlfn.XLOOKUP($B30,PROSPER_Hull!$1:$1,PROSPER_Hull!$46:$46,""),
IF($C30="Monika Kotwani",_xlfn.XLOOKUP($B30,PROSPER_Kotwani!$1:$1,PROSPER_Kotwani!$46:$46,""),
IF($C30="Jonathan Wellner",_xlfn.XLOOKUP($B30,PROSPER_Wellner!$1:$1,PROSPER_Wellner!$46:$46,""),
IF($C30="Travis Harvey",_xlfn.XLOOKUP($B30,PROSPER_Harvey!$1:$1,PROSPER_Harvey!$46:$46,""),"")))))))))</f>
        <v>N/A</v>
      </c>
      <c r="GE30" s="150" t="str">
        <f t="shared" si="309"/>
        <v>N/A</v>
      </c>
      <c r="GF30" s="130" t="str">
        <f>_xlfn.XLOOKUP(B30,PROSPERInitial_Query!$E:$E,PROSPERInitial_Query!$AJ:$AJ,"",,-1)</f>
        <v>N/A</v>
      </c>
      <c r="GG30" s="121" t="str">
        <f t="shared" si="310"/>
        <v>Kevin deSousa2 - RelationshipAccount / Stakeholder 10Name</v>
      </c>
      <c r="GH30" s="121" t="str">
        <f>_xlfn.XLOOKUP(GG30,PROSPERDelta_Query!BK:BK,PROSPERDelta_Query!AL:AL,"",,-1)</f>
        <v/>
      </c>
      <c r="GI30" s="126" t="str">
        <f>_xlfn.XLOOKUP(B30,PROSPERInitial_Query!$E:$E,PROSPERInitial_Query!$Z:$Z,"",,-1)</f>
        <v>N/A</v>
      </c>
      <c r="GJ30" s="121" t="str">
        <f t="shared" si="311"/>
        <v>Kevin deSousa2 - RelationshipAccount / Stakeholder 10Self Score</v>
      </c>
      <c r="GK30" s="126" t="str">
        <f>_xlfn.XLOOKUP(GJ30,PROSPERDelta_Query!BK:BK,PROSPERDelta_Query!AV:AV,"",,-1)</f>
        <v/>
      </c>
      <c r="GL30" s="131" t="str">
        <f t="shared" si="312"/>
        <v>N/A</v>
      </c>
      <c r="GM30" s="131" t="str">
        <f t="shared" si="313"/>
        <v>N/A</v>
      </c>
      <c r="GN30" s="132" t="str">
        <f t="shared" si="314"/>
        <v>N/A</v>
      </c>
      <c r="GO30" s="132" t="str">
        <f>IF(IF(IF($C30="Christopher Lobo",_xlfn.XLOOKUP($B30,PROSPER_Lobo!$1:$1,PROSPER_Lobo!$48:$48,""),
IF($C30="Naren Baliga",_xlfn.XLOOKUP($B30,PROSPER_Baliga!$1:$1,PROSPER_Baliga!$48:$48,""),
IF($C30="Thorsten Huhn",_xlfn.XLOOKUP($B30,PROSPER_Huhn!$1:$1,PROSPER_Huhn!$48:$48,""),
IF($C30="Nick Hull",_xlfn.XLOOKUP($B30,PROSPER_Hull!$1:$1,PROSPER_Hull!$48:$48,""),
IF($C30="Monika Kotwani",_xlfn.XLOOKUP($B30,PROSPER_Kotwani!$1:$1,PROSPER_Kotwani!$48:$48,""),
IF($C30="Jonathan Wellner",_xlfn.XLOOKUP($B30,PROSPER_Wellner!$1:$1,PROSPER_Wellner!$48:$48,""),
IF($C30="Travis Harvey",_xlfn.XLOOKUP($B30,PROSPER_Harvey!$1:$1,PROSPER_Harvey!$48:$48,""),"")))))))="","",
IF($C30="Christopher Lobo",_xlfn.XLOOKUP($B30,PROSPER_Lobo!$1:$1,PROSPER_Lobo!$48:$48,""),
IF($C30="Naren Baliga",_xlfn.XLOOKUP($B30,PROSPER_Baliga!$1:$1,PROSPER_Baliga!$48:$48,""),
IF($C30="Thorsten Huhn",_xlfn.XLOOKUP($B30,PROSPER_Huhn!$1:$1,PROSPER_Huhn!$48:$48,""),
IF($C30="Nick Hull",_xlfn.XLOOKUP($B30,PROSPER_Hull!$1:$1,PROSPER_Hull!$48:$48,""),
IF($C30="Monika Kotwani",_xlfn.XLOOKUP($B30,PROSPER_Kotwani!$1:$1,PROSPER_Kotwani!$48:$48,""),
IF($C30="Jonathan Wellner",_xlfn.XLOOKUP($B30,PROSPER_Wellner!$1:$1,PROSPER_Wellner!$48:$48,""),
IF($C30="Travis Harvey",_xlfn.XLOOKUP($B30,PROSPER_Harvey!$1:$1,PROSPER_Harvey!$48:$48,""),""))))))))="","No Score",IF(IF($C30="Christopher Lobo",_xlfn.XLOOKUP($B30,PROSPER_Lobo!$1:$1,PROSPER_Lobo!$48:$48,""),
IF($C30="Naren Baliga",_xlfn.XLOOKUP($B30,PROSPER_Baliga!$1:$1,PROSPER_Baliga!$48:$48,""),
IF($C30="Thorsten Huhn",_xlfn.XLOOKUP($B30,PROSPER_Huhn!$1:$1,PROSPER_Huhn!$48:$48,""),
IF($C30="Nick Hull",_xlfn.XLOOKUP($B30,PROSPER_Hull!$1:$1,PROSPER_Hull!$48:$48,""),
IF($C30="Monika Kotwani",_xlfn.XLOOKUP($B30,PROSPER_Kotwani!$1:$1,PROSPER_Kotwani!$48:$48,""),
IF($C30="Jonathan Wellner",_xlfn.XLOOKUP($B30,PROSPER_Wellner!$1:$1,PROSPER_Wellner!$48:$48,""),
IF($C30="Travis Harvey",_xlfn.XLOOKUP($B30,PROSPER_Harvey!$1:$1,PROSPER_Harvey!$48:$48,""),"")))))))="","",
IF($C30="Christopher Lobo",_xlfn.XLOOKUP($B30,PROSPER_Lobo!$1:$1,PROSPER_Lobo!$48:$48,""),
IF($C30="Naren Baliga",_xlfn.XLOOKUP($B30,PROSPER_Baliga!$1:$1,PROSPER_Baliga!$48:$48,""),
IF($C30="Thorsten Huhn",_xlfn.XLOOKUP($B30,PROSPER_Huhn!$1:$1,PROSPER_Huhn!$48:$48,""),
IF($C30="Nick Hull",_xlfn.XLOOKUP($B30,PROSPER_Hull!$1:$1,PROSPER_Hull!$48:$48,""),
IF($C30="Monika Kotwani",_xlfn.XLOOKUP($B30,PROSPER_Kotwani!$1:$1,PROSPER_Kotwani!$48:$48,""),
IF($C30="Jonathan Wellner",_xlfn.XLOOKUP($B30,PROSPER_Wellner!$1:$1,PROSPER_Wellner!$48:$48,""),
IF($C30="Travis Harvey",_xlfn.XLOOKUP($B30,PROSPER_Harvey!$1:$1,PROSPER_Harvey!$48:$48,""),"")))))))))</f>
        <v>N/A</v>
      </c>
      <c r="GP30" s="131" t="str">
        <f>IF(IF(IF($C30="Christopher Lobo",_xlfn.XLOOKUP($B30,PROSPER_Lobo!$1:$1,PROSPER_Lobo!$49:$49,""),
IF($C30="Naren Baliga",_xlfn.XLOOKUP($B30,PROSPER_Baliga!$1:$1,PROSPER_Baliga!$49:$49,""),
IF($C30="Thorsten Huhn",_xlfn.XLOOKUP($B30,PROSPER_Huhn!$1:$1,PROSPER_Huhn!$49:$49,""),
IF($C30="Nick Hull",_xlfn.XLOOKUP($B30,PROSPER_Hull!$1:$1,PROSPER_Hull!$49:$49,""),
IF($C30="Monika Kotwani",_xlfn.XLOOKUP($B30,PROSPER_Kotwani!$1:$1,PROSPER_Kotwani!$49:$49,""),
IF($C30="Jonathan Wellner",_xlfn.XLOOKUP($B30,PROSPER_Wellner!$1:$1,PROSPER_Wellner!$49:$49,""),
IF($C30="Travis Harvey",_xlfn.XLOOKUP($B30,PROSPER_Harvey!$1:$1,PROSPER_Harvey!$49:$49,""),"")))))))="","",
IF($C30="Christopher Lobo",_xlfn.XLOOKUP($B30,PROSPER_Lobo!$1:$1,PROSPER_Lobo!$49:$49,""),
IF($C30="Naren Baliga",_xlfn.XLOOKUP($B30,PROSPER_Baliga!$1:$1,PROSPER_Baliga!$49:$49,""),
IF($C30="Thorsten Huhn",_xlfn.XLOOKUP($B30,PROSPER_Huhn!$1:$1,PROSPER_Huhn!$49:$49,""),
IF($C30="Nick Hull",_xlfn.XLOOKUP($B30,PROSPER_Hull!$1:$1,PROSPER_Hull!$49:$49,""),
IF($C30="Monika Kotwani",_xlfn.XLOOKUP($B30,PROSPER_Kotwani!$1:$1,PROSPER_Kotwani!$49:$49,""),
IF($C30="Jonathan Wellner",_xlfn.XLOOKUP($B30,PROSPER_Wellner!$1:$1,PROSPER_Wellner!$49:$49,""),
IF($C30="Travis Harvey",_xlfn.XLOOKUP($B30,PROSPER_Harvey!$1:$1,PROSPER_Harvey!$49:$49,""),""))))))))="","No Comment",IF(IF($C30="Christopher Lobo",_xlfn.XLOOKUP($B30,PROSPER_Lobo!$1:$1,PROSPER_Lobo!$49:$49,""),
IF($C30="Naren Baliga",_xlfn.XLOOKUP($B30,PROSPER_Baliga!$1:$1,PROSPER_Baliga!$49:$49,""),
IF($C30="Thorsten Huhn",_xlfn.XLOOKUP($B30,PROSPER_Huhn!$1:$1,PROSPER_Huhn!$49:$49,""),
IF($C30="Nick Hull",_xlfn.XLOOKUP($B30,PROSPER_Hull!$1:$1,PROSPER_Hull!$49:$49,""),
IF($C30="Monika Kotwani",_xlfn.XLOOKUP($B30,PROSPER_Kotwani!$1:$1,PROSPER_Kotwani!$49:$49,""),
IF($C30="Jonathan Wellner",_xlfn.XLOOKUP($B30,PROSPER_Wellner!$1:$1,PROSPER_Wellner!$49:$49,""),
IF($C30="Travis Harvey",_xlfn.XLOOKUP($B30,PROSPER_Harvey!$1:$1,PROSPER_Harvey!$49:$49,""),"")))))))="","",
IF($C30="Christopher Lobo",_xlfn.XLOOKUP($B30,PROSPER_Lobo!$1:$1,PROSPER_Lobo!$49:$49,""),
IF($C30="Naren Baliga",_xlfn.XLOOKUP($B30,PROSPER_Baliga!$1:$1,PROSPER_Baliga!$49:$49,""),
IF($C30="Thorsten Huhn",_xlfn.XLOOKUP($B30,PROSPER_Huhn!$1:$1,PROSPER_Huhn!$49:$49,""),
IF($C30="Nick Hull",_xlfn.XLOOKUP($B30,PROSPER_Hull!$1:$1,PROSPER_Hull!$49:$49,""),
IF($C30="Monika Kotwani",_xlfn.XLOOKUP($B30,PROSPER_Kotwani!$1:$1,PROSPER_Kotwani!$49:$49,""),
IF($C30="Jonathan Wellner",_xlfn.XLOOKUP($B30,PROSPER_Wellner!$1:$1,PROSPER_Wellner!$49:$49,""),
IF($C30="Travis Harvey",_xlfn.XLOOKUP($B30,PROSPER_Harvey!$1:$1,PROSPER_Harvey!$49:$49,""),"")))))))))</f>
        <v>N/A</v>
      </c>
      <c r="GQ30" s="150" t="str">
        <f t="shared" si="315"/>
        <v>N/A</v>
      </c>
      <c r="GR30" s="187">
        <f t="shared" si="316"/>
        <v>7</v>
      </c>
      <c r="GS30" s="128" t="str">
        <f t="shared" si="317"/>
        <v>N/A</v>
      </c>
      <c r="GT30" s="188">
        <f t="shared" si="318"/>
        <v>7</v>
      </c>
      <c r="GU30" s="133" t="str">
        <f>IF(IF(IF($C30="Christopher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Kotwani",_xlfn.XLOOKUP($B30,PROSPER_Kotwani!$1:$1,PROSPER_Kotwani!$54:$54,""),
IF($C30="Jonathan Wellner",_xlfn.XLOOKUP($B30,PROSPER_Wellner!$1:$1,PROSPER_Wellner!$54:$54,""),
IF($C30="Travis Harvey",_xlfn.XLOOKUP($B30,PROSPER_Harvey!$1:$1,PROSPER_Harvey!$54:$54,""),"")))))))="","",
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Kotwani",_xlfn.XLOOKUP($B30,PROSPER_Kotwani!$1:$1,PROSPER_Kotwani!$50:$50,""),
IF($C30="Jonathan Wellner",_xlfn.XLOOKUP($B30,PROSPER_Wellner!$1:$1,PROSPER_Wellner!$50:$50,""),
IF($C30="Travis Harvey",_xlfn.XLOOKUP($B30,PROSPER_Harvey!$1:$1,PROSPER_Harvey!$50:$50,""),""))))))))="","No Score",IF(IF($C30="Christopher Lobo",_xlfn.XLOOKUP($B30,PROSPER_Lobo!$1:$1,PROSPER_Lobo!$50:$50,""),
IF($C30="Naren Baliga",_xlfn.XLOOKUP($B30,PROSPER_Baliga!$1:$1,PROSPER_Baliga!$50:$50,""),
IF($C30="Thorsten Huhn",_xlfn.XLOOKUP($B30,PROSPER_Huhn!$1:$1,PROSPER_Huhn!$50:$50,""),
IF($C30="Nick Hull",_xlfn.XLOOKUP($B30,PROSPER_Hull!$1:$1,PROSPER_Hull!$50:$50,""),
IF($C30="Monika Kotwani",_xlfn.XLOOKUP($B30,PROSPER_Kotwani!$1:$1,PROSPER_Kotwani!$50:$50,""),
IF($C30="Jonathan Wellner",_xlfn.XLOOKUP($B30,PROSPER_Wellner!$1:$1,PROSPER_Wellner!$50:$50,""),
IF($C30="Travis Harvey",_xlfn.XLOOKUP($B30,PROSPER_Harvey!$1:$1,PROSPER_Harvey!$50:$50,""),"")))))))="","",
IF($C30="Christopher Lobo",_xlfn.XLOOKUP($B30,PROSPER_Lobo!$1:$1,PROSPER_Lobo!$50:$50,""),
IF($C30="Naren Baliga",_xlfn.XLOOKUP($B30,PROSPER_Baliga!$1:$1,PROSPER_Baliga!$50:$50,""),
IF($C30="Thorsten Huhn",_xlfn.XLOOKUP($B30,PROSPER_Huhn!$1:$1,PROSPER_Huhn!$50:$50,""),
IF($C30="Nick Hull",_xlfn.XLOOKUP($B30,PROSPER_Hull!$1:$1,PROSPER_Hull!$50:$50,""),
IF($C30="Monika Kotwani",_xlfn.XLOOKUP($B30,PROSPER_Kotwani!$1:$1,PROSPER_Kotwani!$50:$50,""),
IF($C30="Jonathan Wellner",_xlfn.XLOOKUP($B30,PROSPER_Wellner!$1:$1,PROSPER_Wellner!$50:$50,""),
IF($C30="Travis Harvey",_xlfn.XLOOKUP($B30,PROSPER_Harvey!$1:$1,PROSPER_Harvey!$50:$50,""),"")))))))))</f>
        <v>No Score</v>
      </c>
      <c r="GV30" s="134" t="str">
        <f>IF(IF(IF($C30="Christopher Lobo",_xlfn.XLOOKUP($B30,PROSPER_Lobo!$1:$1,PROSPER_Lobo!$51:$51,""),
IF($C30="Naren Baliga",_xlfn.XLOOKUP($B30,PROSPER_Baliga!$1:$1,PROSPER_Baliga!$51:$51,""),
IF($C30="Thorsten Huhn",_xlfn.XLOOKUP($B30,PROSPER_Huhn!$1:$1,PROSPER_Huhn!$51:$51,""),
IF($C30="Nick Hull",_xlfn.XLOOKUP($B30,PROSPER_Hull!$1:$1,PROSPER_Hull!$51:$51,""),
IF($C30="Monika Kotwani",_xlfn.XLOOKUP($B30,PROSPER_Kotwani!$1:$1,PROSPER_Kotwani!$51:$51,""),
IF($C30="Jonathan Wellner",_xlfn.XLOOKUP($B30,PROSPER_Wellner!$1:$1,PROSPER_Wellner!$51:$51,""),
IF($C30="Travis Harvey",_xlfn.XLOOKUP($B30,PROSPER_Harvey!$1:$1,PROSPER_Harvey!$51:$51,""),"")))))))="","",
IF($C30="Christopher Lobo",_xlfn.XLOOKUP($B30,PROSPER_Lobo!$1:$1,PROSPER_Lobo!$51:$51,""),
IF($C30="Naren Baliga",_xlfn.XLOOKUP($B30,PROSPER_Baliga!$1:$1,PROSPER_Baliga!$51:$51,""),
IF($C30="Thorsten Huhn",_xlfn.XLOOKUP($B30,PROSPER_Huhn!$1:$1,PROSPER_Huhn!$51:$51,""),
IF($C30="Nick Hull",_xlfn.XLOOKUP($B30,PROSPER_Hull!$1:$1,PROSPER_Hull!$51:$51,""),
IF($C30="Monika Kotwani",_xlfn.XLOOKUP($B30,PROSPER_Kotwani!$1:$1,PROSPER_Kotwani!$51:$51,""),
IF($C30="Jonathan Wellner",_xlfn.XLOOKUP($B30,PROSPER_Wellner!$1:$1,PROSPER_Wellner!$51:$51,""),
IF($C30="Travis Harvey",_xlfn.XLOOKUP($B30,PROSPER_Harvey!$1:$1,PROSPER_Harvey!$51:$51,""),""))))))))="","No Comment",IF(IF($C30="Christopher Lobo",_xlfn.XLOOKUP($B30,PROSPER_Lobo!$1:$1,PROSPER_Lobo!$51:$51,""),
IF($C30="Naren Baliga",_xlfn.XLOOKUP($B30,PROSPER_Baliga!$1:$1,PROSPER_Baliga!$51:$51,""),
IF($C30="Thorsten Huhn",_xlfn.XLOOKUP($B30,PROSPER_Huhn!$1:$1,PROSPER_Huhn!$51:$51,""),
IF($C30="Nick Hull",_xlfn.XLOOKUP($B30,PROSPER_Hull!$1:$1,PROSPER_Hull!$51:$51,""),
IF($C30="Monika Kotwani",_xlfn.XLOOKUP($B30,PROSPER_Kotwani!$1:$1,PROSPER_Kotwani!$51:$51,""),
IF($C30="Jonathan Wellner",_xlfn.XLOOKUP($B30,PROSPER_Wellner!$1:$1,PROSPER_Wellner!$51:$51,""),
IF($C30="Travis Harvey",_xlfn.XLOOKUP($B30,PROSPER_Harvey!$1:$1,PROSPER_Harvey!$51:$51,""),"")))))))="","",
IF($C30="Christopher Lobo",_xlfn.XLOOKUP($B30,PROSPER_Lobo!$1:$1,PROSPER_Lobo!$51:$51,""),
IF($C30="Naren Baliga",_xlfn.XLOOKUP($B30,PROSPER_Baliga!$1:$1,PROSPER_Baliga!$51:$51,""),
IF($C30="Thorsten Huhn",_xlfn.XLOOKUP($B30,PROSPER_Huhn!$1:$1,PROSPER_Huhn!$51:$51,""),
IF($C30="Nick Hull",_xlfn.XLOOKUP($B30,PROSPER_Hull!$1:$1,PROSPER_Hull!$51:$51,""),
IF($C30="Monika Kotwani",_xlfn.XLOOKUP($B30,PROSPER_Kotwani!$1:$1,PROSPER_Kotwani!$51:$51,""),
IF($C30="Jonathan Wellner",_xlfn.XLOOKUP($B30,PROSPER_Wellner!$1:$1,PROSPER_Wellner!$51:$51,""),
IF($C30="Travis Harvey",_xlfn.XLOOKUP($B30,PROSPER_Harvey!$1:$1,PROSPER_Harvey!$51:$51,""),"")))))))))</f>
        <v>No Comment</v>
      </c>
      <c r="GW30" s="133" t="str">
        <f>_xlfn.XLOOKUP($B30,Vlookups_Local!B:B,Vlookups_Local!E:E,"N/A")</f>
        <v>No Data</v>
      </c>
      <c r="GX30" s="134" t="str">
        <f>IF(IF(IF($C30="Christopher Lobo",_xlfn.XLOOKUP($B30,PROSPER_Lobo!$1:$1,PROSPER_Lobo!$53:$53,""),
IF($C30="Naren Baliga",_xlfn.XLOOKUP($B30,PROSPER_Baliga!$1:$1,PROSPER_Baliga!$53:$53,""),
IF($C30="Thorsten Huhn",_xlfn.XLOOKUP($B30,PROSPER_Huhn!$1:$1,PROSPER_Huhn!$53:$53,""),
IF($C30="Nick Hull",_xlfn.XLOOKUP($B30,PROSPER_Hull!$1:$1,PROSPER_Hull!$53:$53,""),
IF($C30="Monika Kotwani",_xlfn.XLOOKUP($B30,PROSPER_Kotwani!$1:$1,PROSPER_Kotwani!$53:$53,""),
IF($C30="Jonathan Wellner",_xlfn.XLOOKUP($B30,PROSPER_Wellner!$1:$1,PROSPER_Wellner!$53:$53,""),
IF($C30="Travis Harvey",_xlfn.XLOOKUP($B30,PROSPER_Harvey!$1:$1,PROSPER_Harvey!$53:$53,""),"")))))))="","",
IF($C30="Christopher Lobo",_xlfn.XLOOKUP($B30,PROSPER_Lobo!$1:$1,PROSPER_Lobo!$53:$53,""),
IF($C30="Naren Baliga",_xlfn.XLOOKUP($B30,PROSPER_Baliga!$1:$1,PROSPER_Baliga!$53:$53,""),
IF($C30="Thorsten Huhn",_xlfn.XLOOKUP($B30,PROSPER_Huhn!$1:$1,PROSPER_Huhn!$53:$53,""),
IF($C30="Nick Hull",_xlfn.XLOOKUP($B30,PROSPER_Hull!$1:$1,PROSPER_Hull!$53:$53,""),
IF($C30="Monika Kotwani",_xlfn.XLOOKUP($B30,PROSPER_Kotwani!$1:$1,PROSPER_Kotwani!$53:$53,""),
IF($C30="Jonathan Wellner",_xlfn.XLOOKUP($B30,PROSPER_Wellner!$1:$1,PROSPER_Wellner!$53:$53,""),
IF($C30="Travis Harvey",_xlfn.XLOOKUP($B30,PROSPER_Harvey!$1:$1,PROSPER_Harvey!$53:$53,""),""))))))))="","No Comment",IF(IF($C30="Christopher Lobo",_xlfn.XLOOKUP($B30,PROSPER_Lobo!$1:$1,PROSPER_Lobo!$53:$53,""),
IF($C30="Naren Baliga",_xlfn.XLOOKUP($B30,PROSPER_Baliga!$1:$1,PROSPER_Baliga!$53:$53,""),
IF($C30="Thorsten Huhn",_xlfn.XLOOKUP($B30,PROSPER_Huhn!$1:$1,PROSPER_Huhn!$53:$53,""),
IF($C30="Nick Hull",_xlfn.XLOOKUP($B30,PROSPER_Hull!$1:$1,PROSPER_Hull!$53:$53,""),
IF($C30="Monika Kotwani",_xlfn.XLOOKUP($B30,PROSPER_Kotwani!$1:$1,PROSPER_Kotwani!$53:$53,""),
IF($C30="Jonathan Wellner",_xlfn.XLOOKUP($B30,PROSPER_Wellner!$1:$1,PROSPER_Wellner!$53:$53,""),
IF($C30="Travis Harvey",_xlfn.XLOOKUP($B30,PROSPER_Harvey!$1:$1,PROSPER_Harvey!$53:$53,""),"")))))))="","",
IF($C30="Christopher Lobo",_xlfn.XLOOKUP($B30,PROSPER_Lobo!$1:$1,PROSPER_Lobo!$53:$53,""),
IF($C30="Naren Baliga",_xlfn.XLOOKUP($B30,PROSPER_Baliga!$1:$1,PROSPER_Baliga!$53:$53,""),
IF($C30="Thorsten Huhn",_xlfn.XLOOKUP($B30,PROSPER_Huhn!$1:$1,PROSPER_Huhn!$53:$53,""),
IF($C30="Nick Hull",_xlfn.XLOOKUP($B30,PROSPER_Hull!$1:$1,PROSPER_Hull!$53:$53,""),
IF($C30="Monika Kotwani",_xlfn.XLOOKUP($B30,PROSPER_Kotwani!$1:$1,PROSPER_Kotwani!$53:$53,""),
IF($C30="Jonathan Wellner",_xlfn.XLOOKUP($B30,PROSPER_Wellner!$1:$1,PROSPER_Wellner!$53:$53,""),
IF($C30="Travis Harvey",_xlfn.XLOOKUP($B30,PROSPER_Harvey!$1:$1,PROSPER_Harvey!$53:$53,""),"")))))))))</f>
        <v>No Comment</v>
      </c>
      <c r="GY30" s="133" t="str">
        <f>IF(IF(IF($C30="Christopher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Kotwani",_xlfn.XLOOKUP($B30,PROSPER_Kotwani!$1:$1,PROSPER_Kotwani!$54:$54,""),
IF($C30="Jonathan Wellner",_xlfn.XLOOKUP($B30,PROSPER_Wellner!$1:$1,PROSPER_Wellner!$54:$54,""),
IF($C30="Travis Harvey",_xlfn.XLOOKUP($B30,PROSPER_Harvey!$1:$1,PROSPER_Harvey!$54:$54,""),"")))))))="","",
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Kotwani",_xlfn.XLOOKUP($B30,PROSPER_Kotwani!$1:$1,PROSPER_Kotwani!$54:$54,""),
IF($C30="Jonathan Wellner",_xlfn.XLOOKUP($B30,PROSPER_Wellner!$1:$1,PROSPER_Wellner!$54:$54,""),
IF($C30="Travis Harvey",_xlfn.XLOOKUP($B30,PROSPER_Harvey!$1:$1,PROSPER_Harvey!$54:$54,""),""))))))))="","No Score",IF(IF($C30="Christopher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Kotwani",_xlfn.XLOOKUP($B30,PROSPER_Kotwani!$1:$1,PROSPER_Kotwani!$54:$54,""),
IF($C30="Jonathan Wellner",_xlfn.XLOOKUP($B30,PROSPER_Wellner!$1:$1,PROSPER_Wellner!$54:$54,""),
IF($C30="Travis Harvey",_xlfn.XLOOKUP($B30,PROSPER_Harvey!$1:$1,PROSPER_Harvey!$54:$54,""),"")))))))="","",
IF($C30="Christopher Lobo",_xlfn.XLOOKUP($B30,PROSPER_Lobo!$1:$1,PROSPER_Lobo!$54:$54,""),
IF($C30="Naren Baliga",_xlfn.XLOOKUP($B30,PROSPER_Baliga!$1:$1,PROSPER_Baliga!$54:$54,""),
IF($C30="Thorsten Huhn",_xlfn.XLOOKUP($B30,PROSPER_Huhn!$1:$1,PROSPER_Huhn!$54:$54,""),
IF($C30="Nick Hull",_xlfn.XLOOKUP($B30,PROSPER_Hull!$1:$1,PROSPER_Hull!$54:$54,""),
IF($C30="Monika Kotwani",_xlfn.XLOOKUP($B30,PROSPER_Kotwani!$1:$1,PROSPER_Kotwani!$54:$54,""),
IF($C30="Jonathan Wellner",_xlfn.XLOOKUP($B30,PROSPER_Wellner!$1:$1,PROSPER_Wellner!$54:$54,""),
IF($C30="Travis Harvey",_xlfn.XLOOKUP($B30,PROSPER_Harvey!$1:$1,PROSPER_Harvey!$54:$54,""),"")))))))))</f>
        <v>No Score</v>
      </c>
      <c r="GZ30" s="134" t="str">
        <f>IF(IF(IF($C30="Christopher Lobo",_xlfn.XLOOKUP($B30,PROSPER_Lobo!$1:$1,PROSPER_Lobo!$55:$55,""),
IF($C30="Naren Baliga",_xlfn.XLOOKUP($B30,PROSPER_Baliga!$1:$1,PROSPER_Baliga!$55:$55,""),
IF($C30="Thorsten Huhn",_xlfn.XLOOKUP($B30,PROSPER_Huhn!$1:$1,PROSPER_Huhn!$55:$55,""),
IF($C30="Nick Hull",_xlfn.XLOOKUP($B30,PROSPER_Hull!$1:$1,PROSPER_Hull!$55:$55,""),
IF($C30="Monika Kotwani",_xlfn.XLOOKUP($B30,PROSPER_Kotwani!$1:$1,PROSPER_Kotwani!$55:$55,""),
IF($C30="Jonathan Wellner",_xlfn.XLOOKUP($B30,PROSPER_Wellner!$1:$1,PROSPER_Wellner!$55:$55,""),
IF($C30="Travis Harvey",_xlfn.XLOOKUP($B30,PROSPER_Harvey!$1:$1,PROSPER_Harvey!$55:$55,""),"")))))))="","",
IF($C30="Christopher Lobo",_xlfn.XLOOKUP($B30,PROSPER_Lobo!$1:$1,PROSPER_Lobo!$55:$55,""),
IF($C30="Naren Baliga",_xlfn.XLOOKUP($B30,PROSPER_Baliga!$1:$1,PROSPER_Baliga!$55:$55,""),
IF($C30="Thorsten Huhn",_xlfn.XLOOKUP($B30,PROSPER_Huhn!$1:$1,PROSPER_Huhn!$55:$55,""),
IF($C30="Nick Hull",_xlfn.XLOOKUP($B30,PROSPER_Hull!$1:$1,PROSPER_Hull!$55:$55,""),
IF($C30="Monika Kotwani",_xlfn.XLOOKUP($B30,PROSPER_Kotwani!$1:$1,PROSPER_Kotwani!$55:$55,""),
IF($C30="Jonathan Wellner",_xlfn.XLOOKUP($B30,PROSPER_Wellner!$1:$1,PROSPER_Wellner!$55:$55,""),
IF($C30="Travis Harvey",_xlfn.XLOOKUP($B30,PROSPER_Harvey!$1:$1,PROSPER_Harvey!$55:$55,""),""))))))))="","No Comment",IF(IF($C30="Christopher Lobo",_xlfn.XLOOKUP($B30,PROSPER_Lobo!$1:$1,PROSPER_Lobo!$55:$55,""),
IF($C30="Naren Baliga",_xlfn.XLOOKUP($B30,PROSPER_Baliga!$1:$1,PROSPER_Baliga!$55:$55,""),
IF($C30="Thorsten Huhn",_xlfn.XLOOKUP($B30,PROSPER_Huhn!$1:$1,PROSPER_Huhn!$55:$55,""),
IF($C30="Nick Hull",_xlfn.XLOOKUP($B30,PROSPER_Hull!$1:$1,PROSPER_Hull!$55:$55,""),
IF($C30="Monika Kotwani",_xlfn.XLOOKUP($B30,PROSPER_Kotwani!$1:$1,PROSPER_Kotwani!$55:$55,""),
IF($C30="Jonathan Wellner",_xlfn.XLOOKUP($B30,PROSPER_Wellner!$1:$1,PROSPER_Wellner!$55:$55,""),
IF($C30="Travis Harvey",_xlfn.XLOOKUP($B30,PROSPER_Harvey!$1:$1,PROSPER_Harvey!$55:$55,""),"")))))))="","",
IF($C30="Christopher Lobo",_xlfn.XLOOKUP($B30,PROSPER_Lobo!$1:$1,PROSPER_Lobo!$55:$55,""),
IF($C30="Naren Baliga",_xlfn.XLOOKUP($B30,PROSPER_Baliga!$1:$1,PROSPER_Baliga!$55:$55,""),
IF($C30="Thorsten Huhn",_xlfn.XLOOKUP($B30,PROSPER_Huhn!$1:$1,PROSPER_Huhn!$55:$55,""),
IF($C30="Nick Hull",_xlfn.XLOOKUP($B30,PROSPER_Hull!$1:$1,PROSPER_Hull!$55:$55,""),
IF($C30="Monika Kotwani",_xlfn.XLOOKUP($B30,PROSPER_Kotwani!$1:$1,PROSPER_Kotwani!$55:$55,""),
IF($C30="Jonathan Wellner",_xlfn.XLOOKUP($B30,PROSPER_Wellner!$1:$1,PROSPER_Wellner!$55:$55,""),
IF($C30="Travis Harvey",_xlfn.XLOOKUP($B30,PROSPER_Harvey!$1:$1,PROSPER_Harvey!$55:$55,""),"")))))))))</f>
        <v>No Comment</v>
      </c>
      <c r="HA30" s="133" t="str">
        <f>IF(IF(IF($C30="Christopher Lobo",_xlfn.XLOOKUP($B30,PROSPER_Lobo!$1:$1,PROSPER_Lobo!$56:$56,""),
IF($C30="Naren Baliga",_xlfn.XLOOKUP($B30,PROSPER_Baliga!$1:$1,PROSPER_Baliga!$56:$56,""),
IF($C30="Thorsten Huhn",_xlfn.XLOOKUP($B30,PROSPER_Huhn!$1:$1,PROSPER_Huhn!$56:$56,""),
IF($C30="Nick Hull",_xlfn.XLOOKUP($B30,PROSPER_Hull!$1:$1,PROSPER_Hull!$56:$56,""),
IF($C30="Monika Kotwani",_xlfn.XLOOKUP($B30,PROSPER_Kotwani!$1:$1,PROSPER_Kotwani!$56:$56,""),
IF($C30="Jonathan Wellner",_xlfn.XLOOKUP($B30,PROSPER_Wellner!$1:$1,PROSPER_Wellner!$56:$56,""),
IF($C30="Travis Harvey",_xlfn.XLOOKUP($B30,PROSPER_Harvey!$1:$1,PROSPER_Harvey!$56:$56,""),"")))))))="","",
IF($C30="Christopher Lobo",_xlfn.XLOOKUP($B30,PROSPER_Lobo!$1:$1,PROSPER_Lobo!$56:$56,""),
IF($C30="Naren Baliga",_xlfn.XLOOKUP($B30,PROSPER_Baliga!$1:$1,PROSPER_Baliga!$56:$56,""),
IF($C30="Thorsten Huhn",_xlfn.XLOOKUP($B30,PROSPER_Huhn!$1:$1,PROSPER_Huhn!$56:$56,""),
IF($C30="Nick Hull",_xlfn.XLOOKUP($B30,PROSPER_Hull!$1:$1,PROSPER_Hull!$56:$56,""),
IF($C30="Monika Kotwani",_xlfn.XLOOKUP($B30,PROSPER_Kotwani!$1:$1,PROSPER_Kotwani!$56:$56,""),
IF($C30="Jonathan Wellner",_xlfn.XLOOKUP($B30,PROSPER_Wellner!$1:$1,PROSPER_Wellner!$56:$56,""),
IF($C30="Travis Harvey",_xlfn.XLOOKUP($B30,PROSPER_Harvey!$1:$1,PROSPER_Harvey!$56:$56,""),""))))))))="","No Score",IF(IF($C30="Christopher Lobo",_xlfn.XLOOKUP($B30,PROSPER_Lobo!$1:$1,PROSPER_Lobo!$56:$56,""),
IF($C30="Naren Baliga",_xlfn.XLOOKUP($B30,PROSPER_Baliga!$1:$1,PROSPER_Baliga!$56:$56,""),
IF($C30="Thorsten Huhn",_xlfn.XLOOKUP($B30,PROSPER_Huhn!$1:$1,PROSPER_Huhn!$56:$56,""),
IF($C30="Nick Hull",_xlfn.XLOOKUP($B30,PROSPER_Hull!$1:$1,PROSPER_Hull!$56:$56,""),
IF($C30="Monika Kotwani",_xlfn.XLOOKUP($B30,PROSPER_Kotwani!$1:$1,PROSPER_Kotwani!$56:$56,""),
IF($C30="Jonathan Wellner",_xlfn.XLOOKUP($B30,PROSPER_Wellner!$1:$1,PROSPER_Wellner!$56:$56,""),
IF($C30="Travis Harvey",_xlfn.XLOOKUP($B30,PROSPER_Harvey!$1:$1,PROSPER_Harvey!$56:$56,""),"")))))))="","",
IF($C30="Christopher Lobo",_xlfn.XLOOKUP($B30,PROSPER_Lobo!$1:$1,PROSPER_Lobo!$56:$56,""),
IF($C30="Naren Baliga",_xlfn.XLOOKUP($B30,PROSPER_Baliga!$1:$1,PROSPER_Baliga!$56:$56,""),
IF($C30="Thorsten Huhn",_xlfn.XLOOKUP($B30,PROSPER_Huhn!$1:$1,PROSPER_Huhn!$56:$56,""),
IF($C30="Nick Hull",_xlfn.XLOOKUP($B30,PROSPER_Hull!$1:$1,PROSPER_Hull!$56:$56,""),
IF($C30="Monika Kotwani",_xlfn.XLOOKUP($B30,PROSPER_Kotwani!$1:$1,PROSPER_Kotwani!$56:$56,""),
IF($C30="Jonathan Wellner",_xlfn.XLOOKUP($B30,PROSPER_Wellner!$1:$1,PROSPER_Wellner!$56:$56,""),
IF($C30="Travis Harvey",_xlfn.XLOOKUP($B30,PROSPER_Harvey!$1:$1,PROSPER_Harvey!$56:$56,""),"")))))))))</f>
        <v>No Score</v>
      </c>
      <c r="HB30" s="134" t="str">
        <f>IF(IF(IF($C30="Christopher Lobo",_xlfn.XLOOKUP($B30,PROSPER_Lobo!$1:$1,PROSPER_Lobo!$57:$57,""),
IF($C30="Naren Baliga",_xlfn.XLOOKUP($B30,PROSPER_Baliga!$1:$1,PROSPER_Baliga!$57:$57,""),
IF($C30="Thorsten Huhn",_xlfn.XLOOKUP($B30,PROSPER_Huhn!$1:$1,PROSPER_Huhn!$57:$57,""),
IF($C30="Nick Hull",_xlfn.XLOOKUP($B30,PROSPER_Hull!$1:$1,PROSPER_Hull!$57:$57,""),
IF($C30="Monika Kotwani",_xlfn.XLOOKUP($B30,PROSPER_Kotwani!$1:$1,PROSPER_Kotwani!$57:$57,""),
IF($C30="Jonathan Wellner",_xlfn.XLOOKUP($B30,PROSPER_Wellner!$1:$1,PROSPER_Wellner!$57:$57,""),
IF($C30="Travis Harvey",_xlfn.XLOOKUP($B30,PROSPER_Harvey!$1:$1,PROSPER_Harvey!$57:$57,""),"")))))))="","",
IF($C30="Christopher Lobo",_xlfn.XLOOKUP($B30,PROSPER_Lobo!$1:$1,PROSPER_Lobo!$57:$57,""),
IF($C30="Naren Baliga",_xlfn.XLOOKUP($B30,PROSPER_Baliga!$1:$1,PROSPER_Baliga!$57:$57,""),
IF($C30="Thorsten Huhn",_xlfn.XLOOKUP($B30,PROSPER_Huhn!$1:$1,PROSPER_Huhn!$57:$57,""),
IF($C30="Nick Hull",_xlfn.XLOOKUP($B30,PROSPER_Hull!$1:$1,PROSPER_Hull!$57:$57,""),
IF($C30="Monika Kotwani",_xlfn.XLOOKUP($B30,PROSPER_Kotwani!$1:$1,PROSPER_Kotwani!$57:$57,""),
IF($C30="Jonathan Wellner",_xlfn.XLOOKUP($B30,PROSPER_Wellner!$1:$1,PROSPER_Wellner!$57:$57,""),
IF($C30="Travis Harvey",_xlfn.XLOOKUP($B30,PROSPER_Harvey!$1:$1,PROSPER_Harvey!$57:$57,""),""))))))))="","No Comment",IF(IF($C30="Christopher Lobo",_xlfn.XLOOKUP($B30,PROSPER_Lobo!$1:$1,PROSPER_Lobo!$57:$57,""),
IF($C30="Naren Baliga",_xlfn.XLOOKUP($B30,PROSPER_Baliga!$1:$1,PROSPER_Baliga!$57:$57,""),
IF($C30="Thorsten Huhn",_xlfn.XLOOKUP($B30,PROSPER_Huhn!$1:$1,PROSPER_Huhn!$57:$57,""),
IF($C30="Nick Hull",_xlfn.XLOOKUP($B30,PROSPER_Hull!$1:$1,PROSPER_Hull!$57:$57,""),
IF($C30="Monika Kotwani",_xlfn.XLOOKUP($B30,PROSPER_Kotwani!$1:$1,PROSPER_Kotwani!$57:$57,""),
IF($C30="Jonathan Wellner",_xlfn.XLOOKUP($B30,PROSPER_Wellner!$1:$1,PROSPER_Wellner!$57:$57,""),
IF($C30="Travis Harvey",_xlfn.XLOOKUP($B30,PROSPER_Harvey!$1:$1,PROSPER_Harvey!$57:$57,""),"")))))))="","",
IF($C30="Christopher Lobo",_xlfn.XLOOKUP($B30,PROSPER_Lobo!$1:$1,PROSPER_Lobo!$57:$57,""),
IF($C30="Naren Baliga",_xlfn.XLOOKUP($B30,PROSPER_Baliga!$1:$1,PROSPER_Baliga!$57:$57,""),
IF($C30="Thorsten Huhn",_xlfn.XLOOKUP($B30,PROSPER_Huhn!$1:$1,PROSPER_Huhn!$57:$57,""),
IF($C30="Nick Hull",_xlfn.XLOOKUP($B30,PROSPER_Hull!$1:$1,PROSPER_Hull!$57:$57,""),
IF($C30="Monika Kotwani",_xlfn.XLOOKUP($B30,PROSPER_Kotwani!$1:$1,PROSPER_Kotwani!$57:$57,""),
IF($C30="Jonathan Wellner",_xlfn.XLOOKUP($B30,PROSPER_Wellner!$1:$1,PROSPER_Wellner!$57:$57,""),
IF($C30="Travis Harvey",_xlfn.XLOOKUP($B30,PROSPER_Harvey!$1:$1,PROSPER_Harvey!$57:$57,""),"")))))))))</f>
        <v>No Comment</v>
      </c>
      <c r="HC30" s="192" t="str">
        <f t="shared" si="319"/>
        <v>N/A</v>
      </c>
      <c r="HD30" s="135" t="str">
        <f>_xlfn.XLOOKUP(B30,PROSPERInitial_Query!$E:$E,PROSPERInitial_Query!$AK:$AK,"",,-1)</f>
        <v>7</v>
      </c>
      <c r="HE30" s="136" t="str">
        <f t="shared" si="320"/>
        <v>Kevin deSousa4 - SuccessServices Quality</v>
      </c>
      <c r="HF30" s="136" t="str">
        <f>_xlfn.XLOOKUP(HE30,PROSPERDelta_Query!BK:BK,PROSPERDelta_Query!AX:AX,"",,-1)</f>
        <v/>
      </c>
      <c r="HG30" s="137">
        <f t="shared" si="321"/>
        <v>7</v>
      </c>
      <c r="HH30" s="137" t="str">
        <f>IF(IF(IF($C30="Christopher Lobo",_xlfn.XLOOKUP($B30,PROSPER_Lobo!$1:$1,PROSPER_Lobo!$58:$58,""),
IF($C30="Naren Baliga",_xlfn.XLOOKUP($B30,PROSPER_Baliga!$1:$1,PROSPER_Baliga!$58:$58,""),
IF($C30="Thorsten Huhn",_xlfn.XLOOKUP($B30,PROSPER_Huhn!$1:$1,PROSPER_Huhn!$58:$58,""),
IF($C30="Nick Hull",_xlfn.XLOOKUP($B30,PROSPER_Hull!$1:$1,PROSPER_Hull!$58:$58,""),
IF($C30="Monika Kotwani",_xlfn.XLOOKUP($B30,PROSPER_Kotwani!$1:$1,PROSPER_Kotwani!$58:$58,""),
IF($C30="Jonathan Wellner",_xlfn.XLOOKUP($B30,PROSPER_Wellner!$1:$1,PROSPER_Wellner!$58:$58,""),
IF($C30="Travis Harvey",_xlfn.XLOOKUP($B30,PROSPER_Harvey!$1:$1,PROSPER_Harvey!$58:$58,""),"")))))))="","",
IF($C30="Christopher Lobo",_xlfn.XLOOKUP($B30,PROSPER_Lobo!$1:$1,PROSPER_Lobo!$58:$58,""),
IF($C30="Naren Baliga",_xlfn.XLOOKUP($B30,PROSPER_Baliga!$1:$1,PROSPER_Baliga!$58:$58,""),
IF($C30="Thorsten Huhn",_xlfn.XLOOKUP($B30,PROSPER_Huhn!$1:$1,PROSPER_Huhn!$58:$58,""),
IF($C30="Nick Hull",_xlfn.XLOOKUP($B30,PROSPER_Hull!$1:$1,PROSPER_Hull!$58:$58,""),
IF($C30="Monika Kotwani",_xlfn.XLOOKUP($B30,PROSPER_Kotwani!$1:$1,PROSPER_Kotwani!$58:$58,""),
IF($C30="Jonathan Wellner",_xlfn.XLOOKUP($B30,PROSPER_Wellner!$1:$1,PROSPER_Wellner!$58:$58,""),
IF($C30="Travis Harvey",_xlfn.XLOOKUP($B30,PROSPER_Harvey!$1:$1,PROSPER_Harvey!$58:$58,""),""))))))))="","No Score",IF(IF($C30="Christopher Lobo",_xlfn.XLOOKUP($B30,PROSPER_Lobo!$1:$1,PROSPER_Lobo!$58:$58,""),
IF($C30="Naren Baliga",_xlfn.XLOOKUP($B30,PROSPER_Baliga!$1:$1,PROSPER_Baliga!$58:$58,""),
IF($C30="Thorsten Huhn",_xlfn.XLOOKUP($B30,PROSPER_Huhn!$1:$1,PROSPER_Huhn!$58:$58,""),
IF($C30="Nick Hull",_xlfn.XLOOKUP($B30,PROSPER_Hull!$1:$1,PROSPER_Hull!$58:$58,""),
IF($C30="Monika Kotwani",_xlfn.XLOOKUP($B30,PROSPER_Kotwani!$1:$1,PROSPER_Kotwani!$58:$58,""),
IF($C30="Jonathan Wellner",_xlfn.XLOOKUP($B30,PROSPER_Wellner!$1:$1,PROSPER_Wellner!$58:$58,""),
IF($C30="Travis Harvey",_xlfn.XLOOKUP($B30,PROSPER_Harvey!$1:$1,PROSPER_Harvey!$58:$58,""),"")))))))="","",
IF($C30="Christopher Lobo",_xlfn.XLOOKUP($B30,PROSPER_Lobo!$1:$1,PROSPER_Lobo!$58:$58,""),
IF($C30="Naren Baliga",_xlfn.XLOOKUP($B30,PROSPER_Baliga!$1:$1,PROSPER_Baliga!$58:$58,""),
IF($C30="Thorsten Huhn",_xlfn.XLOOKUP($B30,PROSPER_Huhn!$1:$1,PROSPER_Huhn!$58:$58,""),
IF($C30="Nick Hull",_xlfn.XLOOKUP($B30,PROSPER_Hull!$1:$1,PROSPER_Hull!$58:$58,""),
IF($C30="Monika Kotwani",_xlfn.XLOOKUP($B30,PROSPER_Kotwani!$1:$1,PROSPER_Kotwani!$58:$58,""),
IF($C30="Jonathan Wellner",_xlfn.XLOOKUP($B30,PROSPER_Wellner!$1:$1,PROSPER_Wellner!$58:$58,""),
IF($C30="Travis Harvey",_xlfn.XLOOKUP($B30,PROSPER_Harvey!$1:$1,PROSPER_Harvey!$58:$58,""),"")))))))))</f>
        <v>No Score</v>
      </c>
      <c r="HI30" s="138" t="str">
        <f>IF(IF(IF($C30="Christopher Lobo",_xlfn.XLOOKUP($B30,PROSPER_Lobo!$1:$1,PROSPER_Lobo!$59:$59,""),
IF($C30="Naren Baliga",_xlfn.XLOOKUP($B30,PROSPER_Baliga!$1:$1,PROSPER_Baliga!$59:$59,""),
IF($C30="Thorsten Huhn",_xlfn.XLOOKUP($B30,PROSPER_Huhn!$1:$1,PROSPER_Huhn!$59:$59,""),
IF($C30="Nick Hull",_xlfn.XLOOKUP($B30,PROSPER_Hull!$1:$1,PROSPER_Hull!$59:$59,""),
IF($C30="Monika Kotwani",_xlfn.XLOOKUP($B30,PROSPER_Kotwani!$1:$1,PROSPER_Kotwani!$59:$59,""),
IF($C30="Jonathan Wellner",_xlfn.XLOOKUP($B30,PROSPER_Wellner!$1:$1,PROSPER_Wellner!$59:$59,""),
IF($C30="Travis Harvey",_xlfn.XLOOKUP($B30,PROSPER_Harvey!$1:$1,PROSPER_Harvey!$59:$59,""),"")))))))="","",
IF($C30="Christopher Lobo",_xlfn.XLOOKUP($B30,PROSPER_Lobo!$1:$1,PROSPER_Lobo!$59:$59,""),
IF($C30="Naren Baliga",_xlfn.XLOOKUP($B30,PROSPER_Baliga!$1:$1,PROSPER_Baliga!$59:$59,""),
IF($C30="Thorsten Huhn",_xlfn.XLOOKUP($B30,PROSPER_Huhn!$1:$1,PROSPER_Huhn!$59:$59,""),
IF($C30="Nick Hull",_xlfn.XLOOKUP($B30,PROSPER_Hull!$1:$1,PROSPER_Hull!$59:$59,""),
IF($C30="Monika Kotwani",_xlfn.XLOOKUP($B30,PROSPER_Kotwani!$1:$1,PROSPER_Kotwani!$59:$59,""),
IF($C30="Jonathan Wellner",_xlfn.XLOOKUP($B30,PROSPER_Wellner!$1:$1,PROSPER_Wellner!$59:$59,""),
IF($C30="Travis Harvey",_xlfn.XLOOKUP($B30,PROSPER_Harvey!$1:$1,PROSPER_Harvey!$59:$59,""),""))))))))="","No Comment",IF(IF($C30="Christopher Lobo",_xlfn.XLOOKUP($B30,PROSPER_Lobo!$1:$1,PROSPER_Lobo!$59:$59,""),
IF($C30="Naren Baliga",_xlfn.XLOOKUP($B30,PROSPER_Baliga!$1:$1,PROSPER_Baliga!$59:$59,""),
IF($C30="Thorsten Huhn",_xlfn.XLOOKUP($B30,PROSPER_Huhn!$1:$1,PROSPER_Huhn!$59:$59,""),
IF($C30="Nick Hull",_xlfn.XLOOKUP($B30,PROSPER_Hull!$1:$1,PROSPER_Hull!$59:$59,""),
IF($C30="Monika Kotwani",_xlfn.XLOOKUP($B30,PROSPER_Kotwani!$1:$1,PROSPER_Kotwani!$59:$59,""),
IF($C30="Jonathan Wellner",_xlfn.XLOOKUP($B30,PROSPER_Wellner!$1:$1,PROSPER_Wellner!$59:$59,""),
IF($C30="Travis Harvey",_xlfn.XLOOKUP($B30,PROSPER_Harvey!$1:$1,PROSPER_Harvey!$59:$59,""),"")))))))="","",
IF($C30="Christopher Lobo",_xlfn.XLOOKUP($B30,PROSPER_Lobo!$1:$1,PROSPER_Lobo!$59:$59,""),
IF($C30="Naren Baliga",_xlfn.XLOOKUP($B30,PROSPER_Baliga!$1:$1,PROSPER_Baliga!$59:$59,""),
IF($C30="Thorsten Huhn",_xlfn.XLOOKUP($B30,PROSPER_Huhn!$1:$1,PROSPER_Huhn!$59:$59,""),
IF($C30="Nick Hull",_xlfn.XLOOKUP($B30,PROSPER_Hull!$1:$1,PROSPER_Hull!$59:$59,""),
IF($C30="Monika Kotwani",_xlfn.XLOOKUP($B30,PROSPER_Kotwani!$1:$1,PROSPER_Kotwani!$59:$59,""),
IF($C30="Jonathan Wellner",_xlfn.XLOOKUP($B30,PROSPER_Wellner!$1:$1,PROSPER_Wellner!$59:$59,""),
IF($C30="Travis Harvey",_xlfn.XLOOKUP($B30,PROSPER_Harvey!$1:$1,PROSPER_Harvey!$59:$59,""),"")))))))))</f>
        <v>No Comment</v>
      </c>
      <c r="HJ30" s="188">
        <f t="shared" si="322"/>
        <v>7</v>
      </c>
      <c r="HK30" s="135" t="str">
        <f>_xlfn.XLOOKUP(B30,PROSPERInitial_Query!$E:$E,PROSPERInitial_Query!$AL:$AL,"",,-1)</f>
        <v>6</v>
      </c>
      <c r="HL30" s="136" t="str">
        <f t="shared" si="323"/>
        <v>Kevin deSousa4 - SuccessEscalation Management</v>
      </c>
      <c r="HM30" s="136" t="str">
        <f>_xlfn.XLOOKUP(HL30,PROSPERDelta_Query!BK:BK,PROSPERDelta_Query!AY:AY,"",,-1)</f>
        <v/>
      </c>
      <c r="HN30" s="137">
        <f t="shared" si="324"/>
        <v>6</v>
      </c>
      <c r="HO30" s="137" t="str">
        <f>IF(IF(IF($C30="Christopher Lobo",_xlfn.XLOOKUP($B30,PROSPER_Lobo!$1:$1,PROSPER_Lobo!$60:$60,""),
IF($C30="Naren Baliga",_xlfn.XLOOKUP($B30,PROSPER_Baliga!$1:$1,PROSPER_Baliga!$60:$60,""),
IF($C30="Thorsten Huhn",_xlfn.XLOOKUP($B30,PROSPER_Huhn!$1:$1,PROSPER_Huhn!$60:$60,""),
IF($C30="Nick Hull",_xlfn.XLOOKUP($B30,PROSPER_Hull!$1:$1,PROSPER_Hull!$60:$60,""),
IF($C30="Monika Kotwani",_xlfn.XLOOKUP($B30,PROSPER_Kotwani!$1:$1,PROSPER_Kotwani!$60:$60,""),
IF($C30="Jonathan Wellner",_xlfn.XLOOKUP($B30,PROSPER_Wellner!$1:$1,PROSPER_Wellner!$60:$60,""),
IF($C30="Travis Harvey",_xlfn.XLOOKUP($B30,PROSPER_Harvey!$1:$1,PROSPER_Harvey!$60:$60,""),"")))))))="","",
IF($C30="Christopher Lobo",_xlfn.XLOOKUP($B30,PROSPER_Lobo!$1:$1,PROSPER_Lobo!$60:$60,""),
IF($C30="Naren Baliga",_xlfn.XLOOKUP($B30,PROSPER_Baliga!$1:$1,PROSPER_Baliga!$60:$60,""),
IF($C30="Thorsten Huhn",_xlfn.XLOOKUP($B30,PROSPER_Huhn!$1:$1,PROSPER_Huhn!$60:$60,""),
IF($C30="Nick Hull",_xlfn.XLOOKUP($B30,PROSPER_Hull!$1:$1,PROSPER_Hull!$60:$60,""),
IF($C30="Monika Kotwani",_xlfn.XLOOKUP($B30,PROSPER_Kotwani!$1:$1,PROSPER_Kotwani!$60:$60,""),
IF($C30="Jonathan Wellner",_xlfn.XLOOKUP($B30,PROSPER_Wellner!$1:$1,PROSPER_Wellner!$60:$60,""),
IF($C30="Travis Harvey",_xlfn.XLOOKUP($B30,PROSPER_Harvey!$1:$1,PROSPER_Harvey!$60:$60,""),""))))))))="","No Score",IF(IF($C30="Christopher Lobo",_xlfn.XLOOKUP($B30,PROSPER_Lobo!$1:$1,PROSPER_Lobo!$60:$60,""),
IF($C30="Naren Baliga",_xlfn.XLOOKUP($B30,PROSPER_Baliga!$1:$1,PROSPER_Baliga!$60:$60,""),
IF($C30="Thorsten Huhn",_xlfn.XLOOKUP($B30,PROSPER_Huhn!$1:$1,PROSPER_Huhn!$60:$60,""),
IF($C30="Nick Hull",_xlfn.XLOOKUP($B30,PROSPER_Hull!$1:$1,PROSPER_Hull!$60:$60,""),
IF($C30="Monika Kotwani",_xlfn.XLOOKUP($B30,PROSPER_Kotwani!$1:$1,PROSPER_Kotwani!$60:$60,""),
IF($C30="Jonathan Wellner",_xlfn.XLOOKUP($B30,PROSPER_Wellner!$1:$1,PROSPER_Wellner!$60:$60,""),
IF($C30="Travis Harvey",_xlfn.XLOOKUP($B30,PROSPER_Harvey!$1:$1,PROSPER_Harvey!$60:$60,""),"")))))))="","",
IF($C30="Christopher Lobo",_xlfn.XLOOKUP($B30,PROSPER_Lobo!$1:$1,PROSPER_Lobo!$60:$60,""),
IF($C30="Naren Baliga",_xlfn.XLOOKUP($B30,PROSPER_Baliga!$1:$1,PROSPER_Baliga!$60:$60,""),
IF($C30="Thorsten Huhn",_xlfn.XLOOKUP($B30,PROSPER_Huhn!$1:$1,PROSPER_Huhn!$60:$60,""),
IF($C30="Nick Hull",_xlfn.XLOOKUP($B30,PROSPER_Hull!$1:$1,PROSPER_Hull!$60:$60,""),
IF($C30="Monika Kotwani",_xlfn.XLOOKUP($B30,PROSPER_Kotwani!$1:$1,PROSPER_Kotwani!$60:$60,""),
IF($C30="Jonathan Wellner",_xlfn.XLOOKUP($B30,PROSPER_Wellner!$1:$1,PROSPER_Wellner!$60:$60,""),
IF($C30="Travis Harvey",_xlfn.XLOOKUP($B30,PROSPER_Harvey!$1:$1,PROSPER_Harvey!$60:$60,""),"")))))))))</f>
        <v>No Score</v>
      </c>
      <c r="HP30" s="138" t="str">
        <f>IF(IF(IF($C30="Christopher Lobo",_xlfn.XLOOKUP($B30,PROSPER_Lobo!$1:$1,PROSPER_Lobo!$61:$61,""),
IF($C30="Naren Baliga",_xlfn.XLOOKUP($B30,PROSPER_Baliga!$1:$1,PROSPER_Baliga!$61:$61,""),
IF($C30="Thorsten Huhn",_xlfn.XLOOKUP($B30,PROSPER_Huhn!$1:$1,PROSPER_Huhn!$61:$61,""),
IF($C30="Nick Hull",_xlfn.XLOOKUP($B30,PROSPER_Hull!$1:$1,PROSPER_Hull!$61:$61,""),
IF($C30="Monika Kotwani",_xlfn.XLOOKUP($B30,PROSPER_Kotwani!$1:$1,PROSPER_Kotwani!$61:$61,""),
IF($C30="Jonathan Wellner",_xlfn.XLOOKUP($B30,PROSPER_Wellner!$1:$1,PROSPER_Wellner!$61:$61,""),
IF($C30="Travis Harvey",_xlfn.XLOOKUP($B30,PROSPER_Harvey!$1:$1,PROSPER_Harvey!$61:$61,""),"")))))))="","",
IF($C30="Christopher Lobo",_xlfn.XLOOKUP($B30,PROSPER_Lobo!$1:$1,PROSPER_Lobo!$61:$61,""),
IF($C30="Naren Baliga",_xlfn.XLOOKUP($B30,PROSPER_Baliga!$1:$1,PROSPER_Baliga!$61:$61,""),
IF($C30="Thorsten Huhn",_xlfn.XLOOKUP($B30,PROSPER_Huhn!$1:$1,PROSPER_Huhn!$61:$61,""),
IF($C30="Nick Hull",_xlfn.XLOOKUP($B30,PROSPER_Hull!$1:$1,PROSPER_Hull!$61:$61,""),
IF($C30="Monika Kotwani",_xlfn.XLOOKUP($B30,PROSPER_Kotwani!$1:$1,PROSPER_Kotwani!$61:$61,""),
IF($C30="Jonathan Wellner",_xlfn.XLOOKUP($B30,PROSPER_Wellner!$1:$1,PROSPER_Wellner!$61:$61,""),
IF($C30="Travis Harvey",_xlfn.XLOOKUP($B30,PROSPER_Harvey!$1:$1,PROSPER_Harvey!$61:$61,""),""))))))))="","No Comment",IF(IF($C30="Christopher Lobo",_xlfn.XLOOKUP($B30,PROSPER_Lobo!$1:$1,PROSPER_Lobo!$61:$61,""),
IF($C30="Naren Baliga",_xlfn.XLOOKUP($B30,PROSPER_Baliga!$1:$1,PROSPER_Baliga!$61:$61,""),
IF($C30="Thorsten Huhn",_xlfn.XLOOKUP($B30,PROSPER_Huhn!$1:$1,PROSPER_Huhn!$61:$61,""),
IF($C30="Nick Hull",_xlfn.XLOOKUP($B30,PROSPER_Hull!$1:$1,PROSPER_Hull!$61:$61,""),
IF($C30="Monika Kotwani",_xlfn.XLOOKUP($B30,PROSPER_Kotwani!$1:$1,PROSPER_Kotwani!$61:$61,""),
IF($C30="Jonathan Wellner",_xlfn.XLOOKUP($B30,PROSPER_Wellner!$1:$1,PROSPER_Wellner!$61:$61,""),
IF($C30="Travis Harvey",_xlfn.XLOOKUP($B30,PROSPER_Harvey!$1:$1,PROSPER_Harvey!$61:$61,""),"")))))))="","",
IF($C30="Christopher Lobo",_xlfn.XLOOKUP($B30,PROSPER_Lobo!$1:$1,PROSPER_Lobo!$61:$61,""),
IF($C30="Naren Baliga",_xlfn.XLOOKUP($B30,PROSPER_Baliga!$1:$1,PROSPER_Baliga!$61:$61,""),
IF($C30="Thorsten Huhn",_xlfn.XLOOKUP($B30,PROSPER_Huhn!$1:$1,PROSPER_Huhn!$61:$61,""),
IF($C30="Nick Hull",_xlfn.XLOOKUP($B30,PROSPER_Hull!$1:$1,PROSPER_Hull!$61:$61,""),
IF($C30="Monika Kotwani",_xlfn.XLOOKUP($B30,PROSPER_Kotwani!$1:$1,PROSPER_Kotwani!$61:$61,""),
IF($C30="Jonathan Wellner",_xlfn.XLOOKUP($B30,PROSPER_Wellner!$1:$1,PROSPER_Wellner!$61:$61,""),
IF($C30="Travis Harvey",_xlfn.XLOOKUP($B30,PROSPER_Harvey!$1:$1,PROSPER_Harvey!$61:$61,""),"")))))))))</f>
        <v>No Comment</v>
      </c>
      <c r="HQ30" s="188">
        <f t="shared" si="325"/>
        <v>6</v>
      </c>
      <c r="HR30" s="135" t="str">
        <f>_xlfn.XLOOKUP(B30,PROSPERInitial_Query!$E:$E,PROSPERInitial_Query!$AM:$AM,"",,-1)</f>
        <v>5</v>
      </c>
      <c r="HS30" s="136" t="str">
        <f t="shared" si="326"/>
        <v>Kevin deSousa4 - SuccessExpanding / Renewing the Business</v>
      </c>
      <c r="HT30" s="136" t="str">
        <f>_xlfn.XLOOKUP(HS30,PROSPERDelta_Query!BK:BK,PROSPERDelta_Query!AZ:AZ,"",,-1)</f>
        <v/>
      </c>
      <c r="HU30" s="137">
        <f t="shared" si="327"/>
        <v>5</v>
      </c>
      <c r="HV30" s="137" t="str">
        <f>IF(IF(IF($C30="Christopher Lobo",_xlfn.XLOOKUP($B30,PROSPER_Lobo!$1:$1,PROSPER_Lobo!$62:$62,""),
IF($C30="Naren Baliga",_xlfn.XLOOKUP($B30,PROSPER_Baliga!$1:$1,PROSPER_Baliga!$62:$62,""),
IF($C30="Thorsten Huhn",_xlfn.XLOOKUP($B30,PROSPER_Huhn!$1:$1,PROSPER_Huhn!$62:$62,""),
IF($C30="Nick Hull",_xlfn.XLOOKUP($B30,PROSPER_Hull!$1:$1,PROSPER_Hull!$62:$62,""),
IF($C30="Monika Kotwani",_xlfn.XLOOKUP($B30,PROSPER_Kotwani!$1:$1,PROSPER_Kotwani!$62:$62,""),
IF($C30="Jonathan Wellner",_xlfn.XLOOKUP($B30,PROSPER_Wellner!$1:$1,PROSPER_Wellner!$62:$62,""),
IF($C30="Travis Harvey",_xlfn.XLOOKUP($B30,PROSPER_Harvey!$1:$1,PROSPER_Harvey!$62:$62,""),"")))))))="","",
IF($C30="Christopher Lobo",_xlfn.XLOOKUP($B30,PROSPER_Lobo!$1:$1,PROSPER_Lobo!$62:$62,""),
IF($C30="Naren Baliga",_xlfn.XLOOKUP($B30,PROSPER_Baliga!$1:$1,PROSPER_Baliga!$62:$62,""),
IF($C30="Thorsten Huhn",_xlfn.XLOOKUP($B30,PROSPER_Huhn!$1:$1,PROSPER_Huhn!$62:$62,""),
IF($C30="Nick Hull",_xlfn.XLOOKUP($B30,PROSPER_Hull!$1:$1,PROSPER_Hull!$62:$62,""),
IF($C30="Monika Kotwani",_xlfn.XLOOKUP($B30,PROSPER_Kotwani!$1:$1,PROSPER_Kotwani!$62:$62,""),
IF($C30="Jonathan Wellner",_xlfn.XLOOKUP($B30,PROSPER_Wellner!$1:$1,PROSPER_Wellner!$62:$62,""),
IF($C30="Travis Harvey",_xlfn.XLOOKUP($B30,PROSPER_Harvey!$1:$1,PROSPER_Harvey!$62:$62,""),""))))))))="","No Score",IF(IF($C30="Christopher Lobo",_xlfn.XLOOKUP($B30,PROSPER_Lobo!$1:$1,PROSPER_Lobo!$62:$62,""),
IF($C30="Naren Baliga",_xlfn.XLOOKUP($B30,PROSPER_Baliga!$1:$1,PROSPER_Baliga!$62:$62,""),
IF($C30="Thorsten Huhn",_xlfn.XLOOKUP($B30,PROSPER_Huhn!$1:$1,PROSPER_Huhn!$62:$62,""),
IF($C30="Nick Hull",_xlfn.XLOOKUP($B30,PROSPER_Hull!$1:$1,PROSPER_Hull!$62:$62,""),
IF($C30="Monika Kotwani",_xlfn.XLOOKUP($B30,PROSPER_Kotwani!$1:$1,PROSPER_Kotwani!$62:$62,""),
IF($C30="Jonathan Wellner",_xlfn.XLOOKUP($B30,PROSPER_Wellner!$1:$1,PROSPER_Wellner!$62:$62,""),
IF($C30="Travis Harvey",_xlfn.XLOOKUP($B30,PROSPER_Harvey!$1:$1,PROSPER_Harvey!$62:$62,""),"")))))))="","",
IF($C30="Christopher Lobo",_xlfn.XLOOKUP($B30,PROSPER_Lobo!$1:$1,PROSPER_Lobo!$62:$62,""),
IF($C30="Naren Baliga",_xlfn.XLOOKUP($B30,PROSPER_Baliga!$1:$1,PROSPER_Baliga!$62:$62,""),
IF($C30="Thorsten Huhn",_xlfn.XLOOKUP($B30,PROSPER_Huhn!$1:$1,PROSPER_Huhn!$62:$62,""),
IF($C30="Nick Hull",_xlfn.XLOOKUP($B30,PROSPER_Hull!$1:$1,PROSPER_Hull!$62:$62,""),
IF($C30="Monika Kotwani",_xlfn.XLOOKUP($B30,PROSPER_Kotwani!$1:$1,PROSPER_Kotwani!$62:$62,""),
IF($C30="Jonathan Wellner",_xlfn.XLOOKUP($B30,PROSPER_Wellner!$1:$1,PROSPER_Wellner!$62:$62,""),
IF($C30="Travis Harvey",_xlfn.XLOOKUP($B30,PROSPER_Harvey!$1:$1,PROSPER_Harvey!$62:$62,""),"")))))))))</f>
        <v>No Score</v>
      </c>
      <c r="HW30" s="138" t="str">
        <f>IF(IF(IF($C30="Christopher Lobo",_xlfn.XLOOKUP($B30,PROSPER_Lobo!$1:$1,PROSPER_Lobo!$63:$63,""),
IF($C30="Naren Baliga",_xlfn.XLOOKUP($B30,PROSPER_Baliga!$1:$1,PROSPER_Baliga!$63:$63,""),
IF($C30="Thorsten Huhn",_xlfn.XLOOKUP($B30,PROSPER_Huhn!$1:$1,PROSPER_Huhn!$63:$63,""),
IF($C30="Nick Hull",_xlfn.XLOOKUP($B30,PROSPER_Hull!$1:$1,PROSPER_Hull!$63:$63,""),
IF($C30="Monika Kotwani",_xlfn.XLOOKUP($B30,PROSPER_Kotwani!$1:$1,PROSPER_Kotwani!$63:$63,""),
IF($C30="Jonathan Wellner",_xlfn.XLOOKUP($B30,PROSPER_Wellner!$1:$1,PROSPER_Wellner!$63:$63,""),
IF($C30="Travis Harvey",_xlfn.XLOOKUP($B30,PROSPER_Harvey!$1:$1,PROSPER_Harvey!$63:$63,""),"")))))))="","",
IF($C30="Christopher Lobo",_xlfn.XLOOKUP($B30,PROSPER_Lobo!$1:$1,PROSPER_Lobo!$63:$63,""),
IF($C30="Naren Baliga",_xlfn.XLOOKUP($B30,PROSPER_Baliga!$1:$1,PROSPER_Baliga!$63:$63,""),
IF($C30="Thorsten Huhn",_xlfn.XLOOKUP($B30,PROSPER_Huhn!$1:$1,PROSPER_Huhn!$63:$63,""),
IF($C30="Nick Hull",_xlfn.XLOOKUP($B30,PROSPER_Hull!$1:$1,PROSPER_Hull!$63:$63,""),
IF($C30="Monika Kotwani",_xlfn.XLOOKUP($B30,PROSPER_Kotwani!$1:$1,PROSPER_Kotwani!$63:$63,""),
IF($C30="Jonathan Wellner",_xlfn.XLOOKUP($B30,PROSPER_Wellner!$1:$1,PROSPER_Wellner!$63:$63,""),
IF($C30="Travis Harvey",_xlfn.XLOOKUP($B30,PROSPER_Harvey!$1:$1,PROSPER_Harvey!$63:$63,""),""))))))))="","No Comment",IF(IF($C30="Christopher Lobo",_xlfn.XLOOKUP($B30,PROSPER_Lobo!$1:$1,PROSPER_Lobo!$63:$63,""),
IF($C30="Naren Baliga",_xlfn.XLOOKUP($B30,PROSPER_Baliga!$1:$1,PROSPER_Baliga!$63:$63,""),
IF($C30="Thorsten Huhn",_xlfn.XLOOKUP($B30,PROSPER_Huhn!$1:$1,PROSPER_Huhn!$63:$63,""),
IF($C30="Nick Hull",_xlfn.XLOOKUP($B30,PROSPER_Hull!$1:$1,PROSPER_Hull!$63:$63,""),
IF($C30="Monika Kotwani",_xlfn.XLOOKUP($B30,PROSPER_Kotwani!$1:$1,PROSPER_Kotwani!$63:$63,""),
IF($C30="Jonathan Wellner",_xlfn.XLOOKUP($B30,PROSPER_Wellner!$1:$1,PROSPER_Wellner!$63:$63,""),
IF($C30="Travis Harvey",_xlfn.XLOOKUP($B30,PROSPER_Harvey!$1:$1,PROSPER_Harvey!$63:$63,""),"")))))))="","",
IF($C30="Christopher Lobo",_xlfn.XLOOKUP($B30,PROSPER_Lobo!$1:$1,PROSPER_Lobo!$63:$63,""),
IF($C30="Naren Baliga",_xlfn.XLOOKUP($B30,PROSPER_Baliga!$1:$1,PROSPER_Baliga!$63:$63,""),
IF($C30="Thorsten Huhn",_xlfn.XLOOKUP($B30,PROSPER_Huhn!$1:$1,PROSPER_Huhn!$63:$63,""),
IF($C30="Nick Hull",_xlfn.XLOOKUP($B30,PROSPER_Hull!$1:$1,PROSPER_Hull!$63:$63,""),
IF($C30="Monika Kotwani",_xlfn.XLOOKUP($B30,PROSPER_Kotwani!$1:$1,PROSPER_Kotwani!$63:$63,""),
IF($C30="Jonathan Wellner",_xlfn.XLOOKUP($B30,PROSPER_Wellner!$1:$1,PROSPER_Wellner!$63:$63,""),
IF($C30="Travis Harvey",_xlfn.XLOOKUP($B30,PROSPER_Harvey!$1:$1,PROSPER_Harvey!$63:$63,""),"")))))))))</f>
        <v>No Comment</v>
      </c>
      <c r="HX30" s="188">
        <f t="shared" si="328"/>
        <v>5</v>
      </c>
      <c r="HY30" s="135" t="str">
        <f>_xlfn.XLOOKUP(B30,PROSPERInitial_Query!$E:$E,PROSPERInitial_Query!$AN:$AN,"",,-1)</f>
        <v>6</v>
      </c>
      <c r="HZ30" s="136" t="str">
        <f t="shared" si="329"/>
        <v>Kevin deSousa4 - SuccessPre-Sales Participation</v>
      </c>
      <c r="IA30" s="136" t="str">
        <f>_xlfn.XLOOKUP(HZ30,PROSPERDelta_Query!BK:BK,PROSPERDelta_Query!BA:BA,"",,-1)</f>
        <v/>
      </c>
      <c r="IB30" s="137">
        <f t="shared" si="330"/>
        <v>6</v>
      </c>
      <c r="IC30" s="137" t="str">
        <f>IF(IF(IF($C30="Christopher Lobo",_xlfn.XLOOKUP($B30,PROSPER_Lobo!$1:$1,PROSPER_Lobo!$64:$64,""),
IF($C30="Naren Baliga",_xlfn.XLOOKUP($B30,PROSPER_Baliga!$1:$1,PROSPER_Baliga!$64:$64,""),
IF($C30="Thorsten Huhn",_xlfn.XLOOKUP($B30,PROSPER_Huhn!$1:$1,PROSPER_Huhn!$64:$64,""),
IF($C30="Nick Hull",_xlfn.XLOOKUP($B30,PROSPER_Hull!$1:$1,PROSPER_Hull!$64:$64,""),
IF($C30="Monika Kotwani",_xlfn.XLOOKUP($B30,PROSPER_Kotwani!$1:$1,PROSPER_Kotwani!$64:$64,""),
IF($C30="Jonathan Wellner",_xlfn.XLOOKUP($B30,PROSPER_Wellner!$1:$1,PROSPER_Wellner!$64:$64,""),
IF($C30="Travis Harvey",_xlfn.XLOOKUP($B30,PROSPER_Harvey!$1:$1,PROSPER_Harvey!$64:$64,""),"")))))))="","",
IF($C30="Christopher Lobo",_xlfn.XLOOKUP($B30,PROSPER_Lobo!$1:$1,PROSPER_Lobo!$64:$64,""),
IF($C30="Naren Baliga",_xlfn.XLOOKUP($B30,PROSPER_Baliga!$1:$1,PROSPER_Baliga!$64:$64,""),
IF($C30="Thorsten Huhn",_xlfn.XLOOKUP($B30,PROSPER_Huhn!$1:$1,PROSPER_Huhn!$64:$64,""),
IF($C30="Nick Hull",_xlfn.XLOOKUP($B30,PROSPER_Hull!$1:$1,PROSPER_Hull!$64:$64,""),
IF($C30="Monika Kotwani",_xlfn.XLOOKUP($B30,PROSPER_Kotwani!$1:$1,PROSPER_Kotwani!$64:$64,""),
IF($C30="Jonathan Wellner",_xlfn.XLOOKUP($B30,PROSPER_Wellner!$1:$1,PROSPER_Wellner!$64:$64,""),
IF($C30="Travis Harvey",_xlfn.XLOOKUP($B30,PROSPER_Harvey!$1:$1,PROSPER_Harvey!$64:$64,""),""))))))))="","No Score",IF(IF($C30="Christopher Lobo",_xlfn.XLOOKUP($B30,PROSPER_Lobo!$1:$1,PROSPER_Lobo!$64:$64,""),
IF($C30="Naren Baliga",_xlfn.XLOOKUP($B30,PROSPER_Baliga!$1:$1,PROSPER_Baliga!$64:$64,""),
IF($C30="Thorsten Huhn",_xlfn.XLOOKUP($B30,PROSPER_Huhn!$1:$1,PROSPER_Huhn!$64:$64,""),
IF($C30="Nick Hull",_xlfn.XLOOKUP($B30,PROSPER_Hull!$1:$1,PROSPER_Hull!$64:$64,""),
IF($C30="Monika Kotwani",_xlfn.XLOOKUP($B30,PROSPER_Kotwani!$1:$1,PROSPER_Kotwani!$64:$64,""),
IF($C30="Jonathan Wellner",_xlfn.XLOOKUP($B30,PROSPER_Wellner!$1:$1,PROSPER_Wellner!$64:$64,""),
IF($C30="Travis Harvey",_xlfn.XLOOKUP($B30,PROSPER_Harvey!$1:$1,PROSPER_Harvey!$64:$64,""),"")))))))="","",
IF($C30="Christopher Lobo",_xlfn.XLOOKUP($B30,PROSPER_Lobo!$1:$1,PROSPER_Lobo!$64:$64,""),
IF($C30="Naren Baliga",_xlfn.XLOOKUP($B30,PROSPER_Baliga!$1:$1,PROSPER_Baliga!$64:$64,""),
IF($C30="Thorsten Huhn",_xlfn.XLOOKUP($B30,PROSPER_Huhn!$1:$1,PROSPER_Huhn!$64:$64,""),
IF($C30="Nick Hull",_xlfn.XLOOKUP($B30,PROSPER_Hull!$1:$1,PROSPER_Hull!$64:$64,""),
IF($C30="Monika Kotwani",_xlfn.XLOOKUP($B30,PROSPER_Kotwani!$1:$1,PROSPER_Kotwani!$64:$64,""),
IF($C30="Jonathan Wellner",_xlfn.XLOOKUP($B30,PROSPER_Wellner!$1:$1,PROSPER_Wellner!$64:$64,""),
IF($C30="Travis Harvey",_xlfn.XLOOKUP($B30,PROSPER_Harvey!$1:$1,PROSPER_Harvey!$64:$64,""),"")))))))))</f>
        <v>No Score</v>
      </c>
      <c r="ID30" s="138" t="str">
        <f>IF(IF(IF($C30="Christopher Lobo",_xlfn.XLOOKUP($B30,PROSPER_Lobo!$1:$1,PROSPER_Lobo!$65:$65,""),
IF($C30="Naren Baliga",_xlfn.XLOOKUP($B30,PROSPER_Baliga!$1:$1,PROSPER_Baliga!$65:$65,""),
IF($C30="Thorsten Huhn",_xlfn.XLOOKUP($B30,PROSPER_Huhn!$1:$1,PROSPER_Huhn!$65:$65,""),
IF($C30="Nick Hull",_xlfn.XLOOKUP($B30,PROSPER_Hull!$1:$1,PROSPER_Hull!$65:$65,""),
IF($C30="Monika Kotwani",_xlfn.XLOOKUP($B30,PROSPER_Kotwani!$1:$1,PROSPER_Kotwani!$65:$65,""),
IF($C30="Jonathan Wellner",_xlfn.XLOOKUP($B30,PROSPER_Wellner!$1:$1,PROSPER_Wellner!$65:$65,""),
IF($C30="Travis Harvey",_xlfn.XLOOKUP($B30,PROSPER_Harvey!$1:$1,PROSPER_Harvey!$65:$65,""),"")))))))="","",
IF($C30="Christopher Lobo",_xlfn.XLOOKUP($B30,PROSPER_Lobo!$1:$1,PROSPER_Lobo!$65:$65,""),
IF($C30="Naren Baliga",_xlfn.XLOOKUP($B30,PROSPER_Baliga!$1:$1,PROSPER_Baliga!$65:$65,""),
IF($C30="Thorsten Huhn",_xlfn.XLOOKUP($B30,PROSPER_Huhn!$1:$1,PROSPER_Huhn!$65:$65,""),
IF($C30="Nick Hull",_xlfn.XLOOKUP($B30,PROSPER_Hull!$1:$1,PROSPER_Hull!$65:$65,""),
IF($C30="Monika Kotwani",_xlfn.XLOOKUP($B30,PROSPER_Kotwani!$1:$1,PROSPER_Kotwani!$65:$65,""),
IF($C30="Jonathan Wellner",_xlfn.XLOOKUP($B30,PROSPER_Wellner!$1:$1,PROSPER_Wellner!$65:$65,""),
IF($C30="Travis Harvey",_xlfn.XLOOKUP($B30,PROSPER_Harvey!$1:$1,PROSPER_Harvey!$65:$65,""),""))))))))="","No Comment",IF(IF($C30="Christopher Lobo",_xlfn.XLOOKUP($B30,PROSPER_Lobo!$1:$1,PROSPER_Lobo!$65:$65,""),
IF($C30="Naren Baliga",_xlfn.XLOOKUP($B30,PROSPER_Baliga!$1:$1,PROSPER_Baliga!$65:$65,""),
IF($C30="Thorsten Huhn",_xlfn.XLOOKUP($B30,PROSPER_Huhn!$1:$1,PROSPER_Huhn!$65:$65,""),
IF($C30="Nick Hull",_xlfn.XLOOKUP($B30,PROSPER_Hull!$1:$1,PROSPER_Hull!$65:$65,""),
IF($C30="Monika Kotwani",_xlfn.XLOOKUP($B30,PROSPER_Kotwani!$1:$1,PROSPER_Kotwani!$65:$65,""),
IF($C30="Jonathan Wellner",_xlfn.XLOOKUP($B30,PROSPER_Wellner!$1:$1,PROSPER_Wellner!$65:$65,""),
IF($C30="Travis Harvey",_xlfn.XLOOKUP($B30,PROSPER_Harvey!$1:$1,PROSPER_Harvey!$65:$65,""),"")))))))="","",
IF($C30="Christopher Lobo",_xlfn.XLOOKUP($B30,PROSPER_Lobo!$1:$1,PROSPER_Lobo!$65:$65,""),
IF($C30="Naren Baliga",_xlfn.XLOOKUP($B30,PROSPER_Baliga!$1:$1,PROSPER_Baliga!$65:$65,""),
IF($C30="Thorsten Huhn",_xlfn.XLOOKUP($B30,PROSPER_Huhn!$1:$1,PROSPER_Huhn!$65:$65,""),
IF($C30="Nick Hull",_xlfn.XLOOKUP($B30,PROSPER_Hull!$1:$1,PROSPER_Hull!$65:$65,""),
IF($C30="Monika Kotwani",_xlfn.XLOOKUP($B30,PROSPER_Kotwani!$1:$1,PROSPER_Kotwani!$65:$65,""),
IF($C30="Jonathan Wellner",_xlfn.XLOOKUP($B30,PROSPER_Wellner!$1:$1,PROSPER_Wellner!$65:$65,""),
IF($C30="Travis Harvey",_xlfn.XLOOKUP($B30,PROSPER_Harvey!$1:$1,PROSPER_Harvey!$65:$65,""),"")))))))))</f>
        <v>No Comment</v>
      </c>
      <c r="IE30" s="188">
        <f t="shared" si="331"/>
        <v>6</v>
      </c>
      <c r="IF30" s="135" t="str">
        <f>_xlfn.XLOOKUP(B30,PROSPERInitial_Query!$E:$E,PROSPERInitial_Query!$AO:$AO,"",,-1)</f>
        <v>5</v>
      </c>
      <c r="IG30" s="136" t="str">
        <f t="shared" si="106"/>
        <v>Kevin deSousa4 - SuccessP&amp;L Management</v>
      </c>
      <c r="IH30" s="136" t="str">
        <f>_xlfn.XLOOKUP(IG30,PROSPERDelta_Query!BK:BK,PROSPERDelta_Query!BB:BB,"",,-1)</f>
        <v/>
      </c>
      <c r="II30" s="137">
        <f t="shared" si="332"/>
        <v>5</v>
      </c>
      <c r="IJ30" s="137" t="str">
        <f>IF(IF(IF($C30="Christopher Lobo",_xlfn.XLOOKUP($B30,PROSPER_Lobo!$1:$1,PROSPER_Lobo!$66:$66,""),
IF($C30="Naren Baliga",_xlfn.XLOOKUP($B30,PROSPER_Baliga!$1:$1,PROSPER_Baliga!$66:$66,""),
IF($C30="Thorsten Huhn",_xlfn.XLOOKUP($B30,PROSPER_Huhn!$1:$1,PROSPER_Huhn!$66:$66,""),
IF($C30="Nick Hull",_xlfn.XLOOKUP($B30,PROSPER_Hull!$1:$1,PROSPER_Hull!$66:$66,""),
IF($C30="Monika Kotwani",_xlfn.XLOOKUP($B30,PROSPER_Kotwani!$1:$1,PROSPER_Kotwani!$66:$66,""),
IF($C30="Jonathan Wellner",_xlfn.XLOOKUP($B30,PROSPER_Wellner!$1:$1,PROSPER_Wellner!$66:$66,""),
IF($C30="Travis Harvey",_xlfn.XLOOKUP($B30,PROSPER_Harvey!$1:$1,PROSPER_Harvey!$66:$66,""),"")))))))="","",
IF($C30="Christopher Lobo",_xlfn.XLOOKUP($B30,PROSPER_Lobo!$1:$1,PROSPER_Lobo!$66:$66,""),
IF($C30="Naren Baliga",_xlfn.XLOOKUP($B30,PROSPER_Baliga!$1:$1,PROSPER_Baliga!$66:$66,""),
IF($C30="Thorsten Huhn",_xlfn.XLOOKUP($B30,PROSPER_Huhn!$1:$1,PROSPER_Huhn!$66:$66,""),
IF($C30="Nick Hull",_xlfn.XLOOKUP($B30,PROSPER_Hull!$1:$1,PROSPER_Hull!$66:$66,""),
IF($C30="Monika Kotwani",_xlfn.XLOOKUP($B30,PROSPER_Kotwani!$1:$1,PROSPER_Kotwani!$66:$66,""),
IF($C30="Jonathan Wellner",_xlfn.XLOOKUP($B30,PROSPER_Wellner!$1:$1,PROSPER_Wellner!$66:$66,""),
IF($C30="Travis Harvey",_xlfn.XLOOKUP($B30,PROSPER_Harvey!$1:$1,PROSPER_Harvey!$66:$66,""),""))))))))="","No Score",IF(IF($C30="Christopher Lobo",_xlfn.XLOOKUP($B30,PROSPER_Lobo!$1:$1,PROSPER_Lobo!$66:$66,""),
IF($C30="Naren Baliga",_xlfn.XLOOKUP($B30,PROSPER_Baliga!$1:$1,PROSPER_Baliga!$66:$66,""),
IF($C30="Thorsten Huhn",_xlfn.XLOOKUP($B30,PROSPER_Huhn!$1:$1,PROSPER_Huhn!$66:$66,""),
IF($C30="Nick Hull",_xlfn.XLOOKUP($B30,PROSPER_Hull!$1:$1,PROSPER_Hull!$66:$66,""),
IF($C30="Monika Kotwani",_xlfn.XLOOKUP($B30,PROSPER_Kotwani!$1:$1,PROSPER_Kotwani!$66:$66,""),
IF($C30="Jonathan Wellner",_xlfn.XLOOKUP($B30,PROSPER_Wellner!$1:$1,PROSPER_Wellner!$66:$66,""),
IF($C30="Travis Harvey",_xlfn.XLOOKUP($B30,PROSPER_Harvey!$1:$1,PROSPER_Harvey!$66:$66,""),"")))))))="","",
IF($C30="Christopher Lobo",_xlfn.XLOOKUP($B30,PROSPER_Lobo!$1:$1,PROSPER_Lobo!$66:$66,""),
IF($C30="Naren Baliga",_xlfn.XLOOKUP($B30,PROSPER_Baliga!$1:$1,PROSPER_Baliga!$66:$66,""),
IF($C30="Thorsten Huhn",_xlfn.XLOOKUP($B30,PROSPER_Huhn!$1:$1,PROSPER_Huhn!$66:$66,""),
IF($C30="Nick Hull",_xlfn.XLOOKUP($B30,PROSPER_Hull!$1:$1,PROSPER_Hull!$66:$66,""),
IF($C30="Monika Kotwani",_xlfn.XLOOKUP($B30,PROSPER_Kotwani!$1:$1,PROSPER_Kotwani!$66:$66,""),
IF($C30="Jonathan Wellner",_xlfn.XLOOKUP($B30,PROSPER_Wellner!$1:$1,PROSPER_Wellner!$66:$66,""),
IF($C30="Travis Harvey",_xlfn.XLOOKUP($B30,PROSPER_Harvey!$1:$1,PROSPER_Harvey!$66:$66,""),"")))))))))</f>
        <v>No Score</v>
      </c>
      <c r="IK30" s="138" t="str">
        <f>IF(IF(IF($C30="Christopher Lobo",_xlfn.XLOOKUP($B30,PROSPER_Lobo!$1:$1,PROSPER_Lobo!$67:$67,""),
IF($C30="Naren Baliga",_xlfn.XLOOKUP($B30,PROSPER_Baliga!$1:$1,PROSPER_Baliga!$67:$67,""),
IF($C30="Thorsten Huhn",_xlfn.XLOOKUP($B30,PROSPER_Huhn!$1:$1,PROSPER_Huhn!$67:$67,""),
IF($C30="Nick Hull",_xlfn.XLOOKUP($B30,PROSPER_Hull!$1:$1,PROSPER_Hull!$67:$67,""),
IF($C30="Monika Kotwani",_xlfn.XLOOKUP($B30,PROSPER_Kotwani!$1:$1,PROSPER_Kotwani!$67:$67,""),
IF($C30="Jonathan Wellner",_xlfn.XLOOKUP($B30,PROSPER_Wellner!$1:$1,PROSPER_Wellner!$67:$67,""),
IF($C30="Travis Harvey",_xlfn.XLOOKUP($B30,PROSPER_Harvey!$1:$1,PROSPER_Harvey!$67:$67,""),"")))))))="","",
IF($C30="Christopher Lobo",_xlfn.XLOOKUP($B30,PROSPER_Lobo!$1:$1,PROSPER_Lobo!$67:$67,""),
IF($C30="Naren Baliga",_xlfn.XLOOKUP($B30,PROSPER_Baliga!$1:$1,PROSPER_Baliga!$67:$67,""),
IF($C30="Thorsten Huhn",_xlfn.XLOOKUP($B30,PROSPER_Huhn!$1:$1,PROSPER_Huhn!$67:$67,""),
IF($C30="Nick Hull",_xlfn.XLOOKUP($B30,PROSPER_Hull!$1:$1,PROSPER_Hull!$67:$67,""),
IF($C30="Monika Kotwani",_xlfn.XLOOKUP($B30,PROSPER_Kotwani!$1:$1,PROSPER_Kotwani!$67:$67,""),
IF($C30="Jonathan Wellner",_xlfn.XLOOKUP($B30,PROSPER_Wellner!$1:$1,PROSPER_Wellner!$67:$67,""),
IF($C30="Travis Harvey",_xlfn.XLOOKUP($B30,PROSPER_Harvey!$1:$1,PROSPER_Harvey!$67:$67,""),""))))))))="","No Comment",IF(IF($C30="Christopher Lobo",_xlfn.XLOOKUP($B30,PROSPER_Lobo!$1:$1,PROSPER_Lobo!$67:$67,""),
IF($C30="Naren Baliga",_xlfn.XLOOKUP($B30,PROSPER_Baliga!$1:$1,PROSPER_Baliga!$67:$67,""),
IF($C30="Thorsten Huhn",_xlfn.XLOOKUP($B30,PROSPER_Huhn!$1:$1,PROSPER_Huhn!$67:$67,""),
IF($C30="Nick Hull",_xlfn.XLOOKUP($B30,PROSPER_Hull!$1:$1,PROSPER_Hull!$67:$67,""),
IF($C30="Monika Kotwani",_xlfn.XLOOKUP($B30,PROSPER_Kotwani!$1:$1,PROSPER_Kotwani!$67:$67,""),
IF($C30="Jonathan Wellner",_xlfn.XLOOKUP($B30,PROSPER_Wellner!$1:$1,PROSPER_Wellner!$67:$67,""),
IF($C30="Travis Harvey",_xlfn.XLOOKUP($B30,PROSPER_Harvey!$1:$1,PROSPER_Harvey!$67:$67,""),"")))))))="","",
IF($C30="Christopher Lobo",_xlfn.XLOOKUP($B30,PROSPER_Lobo!$1:$1,PROSPER_Lobo!$67:$67,""),
IF($C30="Naren Baliga",_xlfn.XLOOKUP($B30,PROSPER_Baliga!$1:$1,PROSPER_Baliga!$67:$67,""),
IF($C30="Thorsten Huhn",_xlfn.XLOOKUP($B30,PROSPER_Huhn!$1:$1,PROSPER_Huhn!$67:$67,""),
IF($C30="Nick Hull",_xlfn.XLOOKUP($B30,PROSPER_Hull!$1:$1,PROSPER_Hull!$67:$67,""),
IF($C30="Monika Kotwani",_xlfn.XLOOKUP($B30,PROSPER_Kotwani!$1:$1,PROSPER_Kotwani!$67:$67,""),
IF($C30="Jonathan Wellner",_xlfn.XLOOKUP($B30,PROSPER_Wellner!$1:$1,PROSPER_Wellner!$67:$67,""),
IF($C30="Travis Harvey",_xlfn.XLOOKUP($B30,PROSPER_Harvey!$1:$1,PROSPER_Harvey!$67:$67,""),"")))))))))</f>
        <v>No Comment</v>
      </c>
      <c r="IL30" s="188">
        <f t="shared" si="333"/>
        <v>5</v>
      </c>
      <c r="IM30" s="135" t="str">
        <f>_xlfn.XLOOKUP(B30,PROSPERInitial_Query!$E:$E,PROSPERInitial_Query!$AP:$AP,"",,-1)</f>
        <v>N/A</v>
      </c>
      <c r="IN30" s="136" t="str">
        <f t="shared" si="334"/>
        <v>Kevin deSousa4 - SuccessService Plan Management (PE)</v>
      </c>
      <c r="IO30" s="136" t="str">
        <f>_xlfn.XLOOKUP(IN30,PROSPERDelta_Query!BK:BK,PROSPERDelta_Query!BC:BC,"",,-1)</f>
        <v/>
      </c>
      <c r="IP30" s="137" t="str">
        <f t="shared" si="335"/>
        <v>N/A</v>
      </c>
      <c r="IQ30" s="137" t="str">
        <f>IF(IF(IF($C30="Christopher Lobo",_xlfn.XLOOKUP($B30,PROSPER_Lobo!$1:$1,PROSPER_Lobo!$68:$68,""),
IF($C30="Naren Baliga",_xlfn.XLOOKUP($B30,PROSPER_Baliga!$1:$1,PROSPER_Baliga!$68:$68,""),
IF($C30="Thorsten Huhn",_xlfn.XLOOKUP($B30,PROSPER_Huhn!$1:$1,PROSPER_Huhn!$68:$68,""),
IF($C30="Nick Hull",_xlfn.XLOOKUP($B30,PROSPER_Hull!$1:$1,PROSPER_Hull!$68:$68,""),
IF($C30="Monika Kotwani",_xlfn.XLOOKUP($B30,PROSPER_Kotwani!$1:$1,PROSPER_Kotwani!$68:$68,""),
IF($C30="Jonathan Wellner",_xlfn.XLOOKUP($B30,PROSPER_Wellner!$1:$1,PROSPER_Wellner!$68:$68,""),
IF($C30="Travis Harvey",_xlfn.XLOOKUP($B30,PROSPER_Harvey!$1:$1,PROSPER_Harvey!$68:$68,""),"")))))))="","",
IF($C30="Christopher Lobo",_xlfn.XLOOKUP($B30,PROSPER_Lobo!$1:$1,PROSPER_Lobo!$68:$68,""),
IF($C30="Naren Baliga",_xlfn.XLOOKUP($B30,PROSPER_Baliga!$1:$1,PROSPER_Baliga!$68:$68,""),
IF($C30="Thorsten Huhn",_xlfn.XLOOKUP($B30,PROSPER_Huhn!$1:$1,PROSPER_Huhn!$68:$68,""),
IF($C30="Nick Hull",_xlfn.XLOOKUP($B30,PROSPER_Hull!$1:$1,PROSPER_Hull!$68:$68,""),
IF($C30="Monika Kotwani",_xlfn.XLOOKUP($B30,PROSPER_Kotwani!$1:$1,PROSPER_Kotwani!$68:$68,""),
IF($C30="Jonathan Wellner",_xlfn.XLOOKUP($B30,PROSPER_Wellner!$1:$1,PROSPER_Wellner!$68:$68,""),
IF($C30="Travis Harvey",_xlfn.XLOOKUP($B30,PROSPER_Harvey!$1:$1,PROSPER_Harvey!$68:$68,""),""))))))))="","No Score",IF(IF($C30="Christopher Lobo",_xlfn.XLOOKUP($B30,PROSPER_Lobo!$1:$1,PROSPER_Lobo!$68:$68,""),
IF($C30="Naren Baliga",_xlfn.XLOOKUP($B30,PROSPER_Baliga!$1:$1,PROSPER_Baliga!$68:$68,""),
IF($C30="Thorsten Huhn",_xlfn.XLOOKUP($B30,PROSPER_Huhn!$1:$1,PROSPER_Huhn!$68:$68,""),
IF($C30="Nick Hull",_xlfn.XLOOKUP($B30,PROSPER_Hull!$1:$1,PROSPER_Hull!$68:$68,""),
IF($C30="Monika Kotwani",_xlfn.XLOOKUP($B30,PROSPER_Kotwani!$1:$1,PROSPER_Kotwani!$68:$68,""),
IF($C30="Jonathan Wellner",_xlfn.XLOOKUP($B30,PROSPER_Wellner!$1:$1,PROSPER_Wellner!$68:$68,""),
IF($C30="Travis Harvey",_xlfn.XLOOKUP($B30,PROSPER_Harvey!$1:$1,PROSPER_Harvey!$68:$68,""),"")))))))="","",
IF($C30="Christopher Lobo",_xlfn.XLOOKUP($B30,PROSPER_Lobo!$1:$1,PROSPER_Lobo!$68:$68,""),
IF($C30="Naren Baliga",_xlfn.XLOOKUP($B30,PROSPER_Baliga!$1:$1,PROSPER_Baliga!$68:$68,""),
IF($C30="Thorsten Huhn",_xlfn.XLOOKUP($B30,PROSPER_Huhn!$1:$1,PROSPER_Huhn!$68:$68,""),
IF($C30="Nick Hull",_xlfn.XLOOKUP($B30,PROSPER_Hull!$1:$1,PROSPER_Hull!$68:$68,""),
IF($C30="Monika Kotwani",_xlfn.XLOOKUP($B30,PROSPER_Kotwani!$1:$1,PROSPER_Kotwani!$68:$68,""),
IF($C30="Jonathan Wellner",_xlfn.XLOOKUP($B30,PROSPER_Wellner!$1:$1,PROSPER_Wellner!$68:$68,""),
IF($C30="Travis Harvey",_xlfn.XLOOKUP($B30,PROSPER_Harvey!$1:$1,PROSPER_Harvey!$68:$68,""),"")))))))))</f>
        <v>No Score</v>
      </c>
      <c r="IR30" s="138" t="str">
        <f>IF(IF(IF($C30="Christopher Lobo",_xlfn.XLOOKUP($B30,PROSPER_Lobo!$1:$1,PROSPER_Lobo!$69:$69,""),
IF($C30="Naren Baliga",_xlfn.XLOOKUP($B30,PROSPER_Baliga!$1:$1,PROSPER_Baliga!$69:$69,""),
IF($C30="Thorsten Huhn",_xlfn.XLOOKUP($B30,PROSPER_Huhn!$1:$1,PROSPER_Huhn!$69:$69,""),
IF($C30="Nick Hull",_xlfn.XLOOKUP($B30,PROSPER_Hull!$1:$1,PROSPER_Hull!$69:$69,""),
IF($C30="Monika Kotwani",_xlfn.XLOOKUP($B30,PROSPER_Kotwani!$1:$1,PROSPER_Kotwani!$69:$69,""),
IF($C30="Jonathan Wellner",_xlfn.XLOOKUP($B30,PROSPER_Wellner!$1:$1,PROSPER_Wellner!$69:$69,""),
IF($C30="Travis Harvey",_xlfn.XLOOKUP($B30,PROSPER_Harvey!$1:$1,PROSPER_Harvey!$69:$69,""),"")))))))="","",
IF($C30="Christopher Lobo",_xlfn.XLOOKUP($B30,PROSPER_Lobo!$1:$1,PROSPER_Lobo!$69:$69,""),
IF($C30="Naren Baliga",_xlfn.XLOOKUP($B30,PROSPER_Baliga!$1:$1,PROSPER_Baliga!$69:$69,""),
IF($C30="Thorsten Huhn",_xlfn.XLOOKUP($B30,PROSPER_Huhn!$1:$1,PROSPER_Huhn!$69:$69,""),
IF($C30="Nick Hull",_xlfn.XLOOKUP($B30,PROSPER_Hull!$1:$1,PROSPER_Hull!$69:$69,""),
IF($C30="Monika Kotwani",_xlfn.XLOOKUP($B30,PROSPER_Kotwani!$1:$1,PROSPER_Kotwani!$69:$69,""),
IF($C30="Jonathan Wellner",_xlfn.XLOOKUP($B30,PROSPER_Wellner!$1:$1,PROSPER_Wellner!$69:$69,""),
IF($C30="Travis Harvey",_xlfn.XLOOKUP($B30,PROSPER_Harvey!$1:$1,PROSPER_Harvey!$69:$69,""),""))))))))="","No Comment",IF(IF($C30="Christopher Lobo",_xlfn.XLOOKUP($B30,PROSPER_Lobo!$1:$1,PROSPER_Lobo!$69:$69,""),
IF($C30="Naren Baliga",_xlfn.XLOOKUP($B30,PROSPER_Baliga!$1:$1,PROSPER_Baliga!$69:$69,""),
IF($C30="Thorsten Huhn",_xlfn.XLOOKUP($B30,PROSPER_Huhn!$1:$1,PROSPER_Huhn!$69:$69,""),
IF($C30="Nick Hull",_xlfn.XLOOKUP($B30,PROSPER_Hull!$1:$1,PROSPER_Hull!$69:$69,""),
IF($C30="Monika Kotwani",_xlfn.XLOOKUP($B30,PROSPER_Kotwani!$1:$1,PROSPER_Kotwani!$69:$69,""),
IF($C30="Jonathan Wellner",_xlfn.XLOOKUP($B30,PROSPER_Wellner!$1:$1,PROSPER_Wellner!$69:$69,""),
IF($C30="Travis Harvey",_xlfn.XLOOKUP($B30,PROSPER_Harvey!$1:$1,PROSPER_Harvey!$69:$69,""),"")))))))="","",
IF($C30="Christopher Lobo",_xlfn.XLOOKUP($B30,PROSPER_Lobo!$1:$1,PROSPER_Lobo!$69:$69,""),
IF($C30="Naren Baliga",_xlfn.XLOOKUP($B30,PROSPER_Baliga!$1:$1,PROSPER_Baliga!$69:$69,""),
IF($C30="Thorsten Huhn",_xlfn.XLOOKUP($B30,PROSPER_Huhn!$1:$1,PROSPER_Huhn!$69:$69,""),
IF($C30="Nick Hull",_xlfn.XLOOKUP($B30,PROSPER_Hull!$1:$1,PROSPER_Hull!$69:$69,""),
IF($C30="Monika Kotwani",_xlfn.XLOOKUP($B30,PROSPER_Kotwani!$1:$1,PROSPER_Kotwani!$69:$69,""),
IF($C30="Jonathan Wellner",_xlfn.XLOOKUP($B30,PROSPER_Wellner!$1:$1,PROSPER_Wellner!$69:$69,""),
IF($C30="Travis Harvey",_xlfn.XLOOKUP($B30,PROSPER_Harvey!$1:$1,PROSPER_Harvey!$69:$69,""),"")))))))))</f>
        <v>No Comment</v>
      </c>
      <c r="IS30" s="188" t="str">
        <f t="shared" si="336"/>
        <v>N/A</v>
      </c>
      <c r="IT30" s="187">
        <f t="shared" si="337"/>
        <v>5.8</v>
      </c>
      <c r="IU30" s="128" t="str">
        <f t="shared" si="338"/>
        <v>N/A</v>
      </c>
      <c r="IV30" s="188">
        <f t="shared" si="339"/>
        <v>5.8</v>
      </c>
      <c r="IW30" s="139">
        <f>_xlfn.XLOOKUP($B30,Vlookups_Local!B:B,Vlookups_Local!F:F)</f>
        <v>0.47863247863247865</v>
      </c>
      <c r="IX30" s="140">
        <f>_xlfn.XLOOKUP($B30,Vlookups_Local!B:B,Vlookups_Local!G:G)</f>
        <v>0.25854700854700857</v>
      </c>
      <c r="IY30" s="140">
        <f>_xlfn.XLOOKUP($B30,Vlookups_Local!B:B,Vlookups_Local!H:H)</f>
        <v>0.22008547008547008</v>
      </c>
      <c r="IZ30" s="141">
        <f t="shared" si="340"/>
        <v>4.7863247863247862</v>
      </c>
      <c r="JA30" s="142">
        <f>_xlfn.XLOOKUP($B30,LevelUp_Query!A:A,LevelUp_Query!C:C,"")</f>
        <v>19</v>
      </c>
      <c r="JB30" s="143" t="str">
        <f>_xlfn.XLOOKUP($B30,LevelUp_Query!A:A,LevelUp_Query!F:F,"")</f>
        <v>I</v>
      </c>
      <c r="JC30" s="143">
        <f>_xlfn.XLOOKUP($B30,LevelUp_Query!A:A,LevelUp_Query!E:E,"")</f>
        <v>19</v>
      </c>
      <c r="JD30" s="141">
        <f t="shared" si="341"/>
        <v>10</v>
      </c>
      <c r="JE30" s="144" t="str">
        <f>_xlfn.XLOOKUP(B30,PROSPERInitial_Query!$E:$E,PROSPERInitial_Query!$AQ:$AQ,"",,-1)</f>
        <v>8</v>
      </c>
      <c r="JF30" s="136" t="str">
        <f t="shared" si="342"/>
        <v>Kevin deSousa7 - ResponsibilityGiving Back (L&amp;L)</v>
      </c>
      <c r="JG30" s="136" t="str">
        <f>_xlfn.XLOOKUP(JF30,PROSPERDelta_Query!BK:BK,PROSPERDelta_Query!BE:BE,"",,-1)</f>
        <v/>
      </c>
      <c r="JH30" s="137">
        <f t="shared" si="343"/>
        <v>8</v>
      </c>
      <c r="JI30" s="137" t="str">
        <f>IF(IF(IF($C30="Christopher Lobo",_xlfn.XLOOKUP($B30,PROSPER_Lobo!$1:$1,PROSPER_Lobo!$70:$70,""),
IF($C30="Naren Baliga",_xlfn.XLOOKUP($B30,PROSPER_Baliga!$1:$1,PROSPER_Baliga!$70:$70,""),
IF($C30="Thorsten Huhn",_xlfn.XLOOKUP($B30,PROSPER_Huhn!$1:$1,PROSPER_Huhn!$70:$70,""),
IF($C30="Nick Hull",_xlfn.XLOOKUP($B30,PROSPER_Hull!$1:$1,PROSPER_Hull!$70:$70,""),
IF($C30="Monika Kotwani",_xlfn.XLOOKUP($B30,PROSPER_Kotwani!$1:$1,PROSPER_Kotwani!$70:$70,""),
IF($C30="Jonathan Wellner",_xlfn.XLOOKUP($B30,PROSPER_Wellner!$1:$1,PROSPER_Wellner!$70:$70,""),
IF($C30="Travis Harvey",_xlfn.XLOOKUP($B30,PROSPER_Harvey!$1:$1,PROSPER_Harvey!$70:$70,""),"")))))))="","",
IF($C30="Christopher Lobo",_xlfn.XLOOKUP($B30,PROSPER_Lobo!$1:$1,PROSPER_Lobo!$70:$70,""),
IF($C30="Naren Baliga",_xlfn.XLOOKUP($B30,PROSPER_Baliga!$1:$1,PROSPER_Baliga!$70:$70,""),
IF($C30="Thorsten Huhn",_xlfn.XLOOKUP($B30,PROSPER_Huhn!$1:$1,PROSPER_Huhn!$70:$70,""),
IF($C30="Nick Hull",_xlfn.XLOOKUP($B30,PROSPER_Hull!$1:$1,PROSPER_Hull!$70:$70,""),
IF($C30="Monika Kotwani",_xlfn.XLOOKUP($B30,PROSPER_Kotwani!$1:$1,PROSPER_Kotwani!$70:$70,""),
IF($C30="Jonathan Wellner",_xlfn.XLOOKUP($B30,PROSPER_Wellner!$1:$1,PROSPER_Wellner!$70:$70,""),
IF($C30="Travis Harvey",_xlfn.XLOOKUP($B30,PROSPER_Harvey!$1:$1,PROSPER_Harvey!$70:$70,""),""))))))))="","No Score",IF(IF($C30="Christopher Lobo",_xlfn.XLOOKUP($B30,PROSPER_Lobo!$1:$1,PROSPER_Lobo!$70:$70,""),
IF($C30="Naren Baliga",_xlfn.XLOOKUP($B30,PROSPER_Baliga!$1:$1,PROSPER_Baliga!$70:$70,""),
IF($C30="Thorsten Huhn",_xlfn.XLOOKUP($B30,PROSPER_Huhn!$1:$1,PROSPER_Huhn!$70:$70,""),
IF($C30="Nick Hull",_xlfn.XLOOKUP($B30,PROSPER_Hull!$1:$1,PROSPER_Hull!$70:$70,""),
IF($C30="Monika Kotwani",_xlfn.XLOOKUP($B30,PROSPER_Kotwani!$1:$1,PROSPER_Kotwani!$70:$70,""),
IF($C30="Jonathan Wellner",_xlfn.XLOOKUP($B30,PROSPER_Wellner!$1:$1,PROSPER_Wellner!$70:$70,""),
IF($C30="Travis Harvey",_xlfn.XLOOKUP($B30,PROSPER_Harvey!$1:$1,PROSPER_Harvey!$70:$70,""),"")))))))="","",
IF($C30="Christopher Lobo",_xlfn.XLOOKUP($B30,PROSPER_Lobo!$1:$1,PROSPER_Lobo!$70:$70,""),
IF($C30="Naren Baliga",_xlfn.XLOOKUP($B30,PROSPER_Baliga!$1:$1,PROSPER_Baliga!$70:$70,""),
IF($C30="Thorsten Huhn",_xlfn.XLOOKUP($B30,PROSPER_Huhn!$1:$1,PROSPER_Huhn!$70:$70,""),
IF($C30="Nick Hull",_xlfn.XLOOKUP($B30,PROSPER_Hull!$1:$1,PROSPER_Hull!$70:$70,""),
IF($C30="Monika Kotwani",_xlfn.XLOOKUP($B30,PROSPER_Kotwani!$1:$1,PROSPER_Kotwani!$70:$70,""),
IF($C30="Jonathan Wellner",_xlfn.XLOOKUP($B30,PROSPER_Wellner!$1:$1,PROSPER_Wellner!$70:$70,""),
IF($C30="Travis Harvey",_xlfn.XLOOKUP($B30,PROSPER_Harvey!$1:$1,PROSPER_Harvey!$70:$70,""),"")))))))))</f>
        <v>No Score</v>
      </c>
      <c r="JJ30" s="138" t="str">
        <f>IF(IF(IF($C30="Christopher Lobo",_xlfn.XLOOKUP($B30,PROSPER_Lobo!$1:$1,PROSPER_Lobo!$71:$71,""),
IF($C30="Naren Baliga",_xlfn.XLOOKUP($B30,PROSPER_Baliga!$1:$1,PROSPER_Baliga!$71:$71,""),
IF($C30="Thorsten Huhn",_xlfn.XLOOKUP($B30,PROSPER_Huhn!$1:$1,PROSPER_Huhn!$71:$71,""),
IF($C30="Nick Hull",_xlfn.XLOOKUP($B30,PROSPER_Hull!$1:$1,PROSPER_Hull!$71:$71,""),
IF($C30="Monika Kotwani",_xlfn.XLOOKUP($B30,PROSPER_Kotwani!$1:$1,PROSPER_Kotwani!$71:$71,""),
IF($C30="Jonathan Wellner",_xlfn.XLOOKUP($B30,PROSPER_Wellner!$1:$1,PROSPER_Wellner!$71:$71,""),
IF($C30="Travis Harvey",_xlfn.XLOOKUP($B30,PROSPER_Harvey!$1:$1,PROSPER_Harvey!$71:$71,""),"")))))))="","",
IF($C30="Christopher Lobo",_xlfn.XLOOKUP($B30,PROSPER_Lobo!$1:$1,PROSPER_Lobo!$71:$71,""),
IF($C30="Naren Baliga",_xlfn.XLOOKUP($B30,PROSPER_Baliga!$1:$1,PROSPER_Baliga!$71:$71,""),
IF($C30="Thorsten Huhn",_xlfn.XLOOKUP($B30,PROSPER_Huhn!$1:$1,PROSPER_Huhn!$71:$71,""),
IF($C30="Nick Hull",_xlfn.XLOOKUP($B30,PROSPER_Hull!$1:$1,PROSPER_Hull!$71:$71,""),
IF($C30="Monika Kotwani",_xlfn.XLOOKUP($B30,PROSPER_Kotwani!$1:$1,PROSPER_Kotwani!$71:$71,""),
IF($C30="Jonathan Wellner",_xlfn.XLOOKUP($B30,PROSPER_Wellner!$1:$1,PROSPER_Wellner!$71:$71,""),
IF($C30="Travis Harvey",_xlfn.XLOOKUP($B30,PROSPER_Harvey!$1:$1,PROSPER_Harvey!$71:$71,""),""))))))))="","No Comment",IF(IF($C30="Christopher Lobo",_xlfn.XLOOKUP($B30,PROSPER_Lobo!$1:$1,PROSPER_Lobo!$71:$71,""),
IF($C30="Naren Baliga",_xlfn.XLOOKUP($B30,PROSPER_Baliga!$1:$1,PROSPER_Baliga!$71:$71,""),
IF($C30="Thorsten Huhn",_xlfn.XLOOKUP($B30,PROSPER_Huhn!$1:$1,PROSPER_Huhn!$71:$71,""),
IF($C30="Nick Hull",_xlfn.XLOOKUP($B30,PROSPER_Hull!$1:$1,PROSPER_Hull!$71:$71,""),
IF($C30="Monika Kotwani",_xlfn.XLOOKUP($B30,PROSPER_Kotwani!$1:$1,PROSPER_Kotwani!$71:$71,""),
IF($C30="Jonathan Wellner",_xlfn.XLOOKUP($B30,PROSPER_Wellner!$1:$1,PROSPER_Wellner!$71:$71,""),
IF($C30="Travis Harvey",_xlfn.XLOOKUP($B30,PROSPER_Harvey!$1:$1,PROSPER_Harvey!$71:$71,""),"")))))))="","",
IF($C30="Christopher Lobo",_xlfn.XLOOKUP($B30,PROSPER_Lobo!$1:$1,PROSPER_Lobo!$71:$71,""),
IF($C30="Naren Baliga",_xlfn.XLOOKUP($B30,PROSPER_Baliga!$1:$1,PROSPER_Baliga!$71:$71,""),
IF($C30="Thorsten Huhn",_xlfn.XLOOKUP($B30,PROSPER_Huhn!$1:$1,PROSPER_Huhn!$71:$71,""),
IF($C30="Nick Hull",_xlfn.XLOOKUP($B30,PROSPER_Hull!$1:$1,PROSPER_Hull!$71:$71,""),
IF($C30="Monika Kotwani",_xlfn.XLOOKUP($B30,PROSPER_Kotwani!$1:$1,PROSPER_Kotwani!$71:$71,""),
IF($C30="Jonathan Wellner",_xlfn.XLOOKUP($B30,PROSPER_Wellner!$1:$1,PROSPER_Wellner!$71:$71,""),
IF($C30="Travis Harvey",_xlfn.XLOOKUP($B30,PROSPER_Harvey!$1:$1,PROSPER_Harvey!$71:$71,""),"")))))))))</f>
        <v>No Comment</v>
      </c>
      <c r="JK30" s="141">
        <f t="shared" si="344"/>
        <v>8</v>
      </c>
      <c r="JL30" s="135" t="str">
        <f>_xlfn.XLOOKUP(B30,PROSPERInitial_Query!$E:$E,PROSPERInitial_Query!$AR:$AR,"",,-1)</f>
        <v>7</v>
      </c>
      <c r="JM30" s="136" t="str">
        <f t="shared" si="345"/>
        <v>Kevin deSousa7 - ResponsibilityExecutive Communication</v>
      </c>
      <c r="JN30" s="136" t="str">
        <f>_xlfn.XLOOKUP(JM30,PROSPERDelta_Query!BK:BK,PROSPERDelta_Query!BF:BF,"",,-1)</f>
        <v/>
      </c>
      <c r="JO30" s="137">
        <f t="shared" si="346"/>
        <v>7</v>
      </c>
      <c r="JP30" s="137" t="str">
        <f>IF(IF(IF($C30="Christopher Lobo",_xlfn.XLOOKUP($B30,PROSPER_Lobo!$1:$1,PROSPER_Lobo!$72:$72,""),
IF($C30="Naren Baliga",_xlfn.XLOOKUP($B30,PROSPER_Baliga!$1:$1,PROSPER_Baliga!$72:$72,""),
IF($C30="Thorsten Huhn",_xlfn.XLOOKUP($B30,PROSPER_Huhn!$1:$1,PROSPER_Huhn!$72:$72,""),
IF($C30="Nick Hull",_xlfn.XLOOKUP($B30,PROSPER_Hull!$1:$1,PROSPER_Hull!$72:$72,""),
IF($C30="Monika Kotwani",_xlfn.XLOOKUP($B30,PROSPER_Kotwani!$1:$1,PROSPER_Kotwani!$72:$72,""),
IF($C30="Jonathan Wellner",_xlfn.XLOOKUP($B30,PROSPER_Wellner!$1:$1,PROSPER_Wellner!$72:$72,""),
IF($C30="Travis Harvey",_xlfn.XLOOKUP($B30,PROSPER_Harvey!$1:$1,PROSPER_Harvey!$72:$72,""),"")))))))="","",
IF($C30="Christopher Lobo",_xlfn.XLOOKUP($B30,PROSPER_Lobo!$1:$1,PROSPER_Lobo!$72:$72,""),
IF($C30="Naren Baliga",_xlfn.XLOOKUP($B30,PROSPER_Baliga!$1:$1,PROSPER_Baliga!$72:$72,""),
IF($C30="Thorsten Huhn",_xlfn.XLOOKUP($B30,PROSPER_Huhn!$1:$1,PROSPER_Huhn!$72:$72,""),
IF($C30="Nick Hull",_xlfn.XLOOKUP($B30,PROSPER_Hull!$1:$1,PROSPER_Hull!$72:$72,""),
IF($C30="Monika Kotwani",_xlfn.XLOOKUP($B30,PROSPER_Kotwani!$1:$1,PROSPER_Kotwani!$72:$72,""),
IF($C30="Jonathan Wellner",_xlfn.XLOOKUP($B30,PROSPER_Wellner!$1:$1,PROSPER_Wellner!$72:$72,""),
IF($C30="Travis Harvey",_xlfn.XLOOKUP($B30,PROSPER_Harvey!$1:$1,PROSPER_Harvey!$72:$72,""),""))))))))="","No Score",IF(IF($C30="Christopher Lobo",_xlfn.XLOOKUP($B30,PROSPER_Lobo!$1:$1,PROSPER_Lobo!$72:$72,""),
IF($C30="Naren Baliga",_xlfn.XLOOKUP($B30,PROSPER_Baliga!$1:$1,PROSPER_Baliga!$72:$72,""),
IF($C30="Thorsten Huhn",_xlfn.XLOOKUP($B30,PROSPER_Huhn!$1:$1,PROSPER_Huhn!$72:$72,""),
IF($C30="Nick Hull",_xlfn.XLOOKUP($B30,PROSPER_Hull!$1:$1,PROSPER_Hull!$72:$72,""),
IF($C30="Monika Kotwani",_xlfn.XLOOKUP($B30,PROSPER_Kotwani!$1:$1,PROSPER_Kotwani!$72:$72,""),
IF($C30="Jonathan Wellner",_xlfn.XLOOKUP($B30,PROSPER_Wellner!$1:$1,PROSPER_Wellner!$72:$72,""),
IF($C30="Travis Harvey",_xlfn.XLOOKUP($B30,PROSPER_Harvey!$1:$1,PROSPER_Harvey!$72:$72,""),"")))))))="","",
IF($C30="Christopher Lobo",_xlfn.XLOOKUP($B30,PROSPER_Lobo!$1:$1,PROSPER_Lobo!$72:$72,""),
IF($C30="Naren Baliga",_xlfn.XLOOKUP($B30,PROSPER_Baliga!$1:$1,PROSPER_Baliga!$72:$72,""),
IF($C30="Thorsten Huhn",_xlfn.XLOOKUP($B30,PROSPER_Huhn!$1:$1,PROSPER_Huhn!$72:$72,""),
IF($C30="Nick Hull",_xlfn.XLOOKUP($B30,PROSPER_Hull!$1:$1,PROSPER_Hull!$72:$72,""),
IF($C30="Monika Kotwani",_xlfn.XLOOKUP($B30,PROSPER_Kotwani!$1:$1,PROSPER_Kotwani!$72:$72,""),
IF($C30="Jonathan Wellner",_xlfn.XLOOKUP($B30,PROSPER_Wellner!$1:$1,PROSPER_Wellner!$72:$72,""),
IF($C30="Travis Harvey",_xlfn.XLOOKUP($B30,PROSPER_Harvey!$1:$1,PROSPER_Harvey!$72:$72,""),"")))))))))</f>
        <v>No Score</v>
      </c>
      <c r="JQ30" s="138" t="str">
        <f>IF(IF(IF($C30="Christopher Lobo",_xlfn.XLOOKUP($B30,PROSPER_Lobo!$1:$1,PROSPER_Lobo!$73:$73,""),
IF($C30="Naren Baliga",_xlfn.XLOOKUP($B30,PROSPER_Baliga!$1:$1,PROSPER_Baliga!$73:$73,""),
IF($C30="Thorsten Huhn",_xlfn.XLOOKUP($B30,PROSPER_Huhn!$1:$1,PROSPER_Huhn!$73:$73,""),
IF($C30="Nick Hull",_xlfn.XLOOKUP($B30,PROSPER_Hull!$1:$1,PROSPER_Hull!$73:$73,""),
IF($C30="Monika Kotwani",_xlfn.XLOOKUP($B30,PROSPER_Kotwani!$1:$1,PROSPER_Kotwani!$73:$73,""),
IF($C30="Jonathan Wellner",_xlfn.XLOOKUP($B30,PROSPER_Wellner!$1:$1,PROSPER_Wellner!$73:$73,""),
IF($C30="Travis Harvey",_xlfn.XLOOKUP($B30,PROSPER_Harvey!$1:$1,PROSPER_Harvey!$73:$73,""),"")))))))="","",
IF($C30="Christopher Lobo",_xlfn.XLOOKUP($B30,PROSPER_Lobo!$1:$1,PROSPER_Lobo!$73:$73,""),
IF($C30="Naren Baliga",_xlfn.XLOOKUP($B30,PROSPER_Baliga!$1:$1,PROSPER_Baliga!$73:$73,""),
IF($C30="Thorsten Huhn",_xlfn.XLOOKUP($B30,PROSPER_Huhn!$1:$1,PROSPER_Huhn!$73:$73,""),
IF($C30="Nick Hull",_xlfn.XLOOKUP($B30,PROSPER_Hull!$1:$1,PROSPER_Hull!$73:$73,""),
IF($C30="Monika Kotwani",_xlfn.XLOOKUP($B30,PROSPER_Kotwani!$1:$1,PROSPER_Kotwani!$73:$73,""),
IF($C30="Jonathan Wellner",_xlfn.XLOOKUP($B30,PROSPER_Wellner!$1:$1,PROSPER_Wellner!$73:$73,""),
IF($C30="Travis Harvey",_xlfn.XLOOKUP($B30,PROSPER_Harvey!$1:$1,PROSPER_Harvey!$73:$73,""),""))))))))="","No Comment",IF(IF($C30="Christopher Lobo",_xlfn.XLOOKUP($B30,PROSPER_Lobo!$1:$1,PROSPER_Lobo!$73:$73,""),
IF($C30="Naren Baliga",_xlfn.XLOOKUP($B30,PROSPER_Baliga!$1:$1,PROSPER_Baliga!$73:$73,""),
IF($C30="Thorsten Huhn",_xlfn.XLOOKUP($B30,PROSPER_Huhn!$1:$1,PROSPER_Huhn!$73:$73,""),
IF($C30="Nick Hull",_xlfn.XLOOKUP($B30,PROSPER_Hull!$1:$1,PROSPER_Hull!$73:$73,""),
IF($C30="Monika Kotwani",_xlfn.XLOOKUP($B30,PROSPER_Kotwani!$1:$1,PROSPER_Kotwani!$73:$73,""),
IF($C30="Jonathan Wellner",_xlfn.XLOOKUP($B30,PROSPER_Wellner!$1:$1,PROSPER_Wellner!$73:$73,""),
IF($C30="Travis Harvey",_xlfn.XLOOKUP($B30,PROSPER_Harvey!$1:$1,PROSPER_Harvey!$73:$73,""),"")))))))="","",
IF($C30="Christopher Lobo",_xlfn.XLOOKUP($B30,PROSPER_Lobo!$1:$1,PROSPER_Lobo!$73:$73,""),
IF($C30="Naren Baliga",_xlfn.XLOOKUP($B30,PROSPER_Baliga!$1:$1,PROSPER_Baliga!$73:$73,""),
IF($C30="Thorsten Huhn",_xlfn.XLOOKUP($B30,PROSPER_Huhn!$1:$1,PROSPER_Huhn!$73:$73,""),
IF($C30="Nick Hull",_xlfn.XLOOKUP($B30,PROSPER_Hull!$1:$1,PROSPER_Hull!$73:$73,""),
IF($C30="Monika Kotwani",_xlfn.XLOOKUP($B30,PROSPER_Kotwani!$1:$1,PROSPER_Kotwani!$73:$73,""),
IF($C30="Jonathan Wellner",_xlfn.XLOOKUP($B30,PROSPER_Wellner!$1:$1,PROSPER_Wellner!$73:$73,""),
IF($C30="Travis Harvey",_xlfn.XLOOKUP($B30,PROSPER_Harvey!$1:$1,PROSPER_Harvey!$73:$73,""),"")))))))))</f>
        <v>No Comment</v>
      </c>
      <c r="JR30" s="141">
        <f t="shared" si="347"/>
        <v>7</v>
      </c>
      <c r="JS30" s="135" t="str">
        <f>_xlfn.XLOOKUP(B30,PROSPERInitial_Query!$E:$E,PROSPERInitial_Query!$AS:$AS,"",,-1)</f>
        <v>5</v>
      </c>
      <c r="JT30" s="136" t="str">
        <f t="shared" si="348"/>
        <v>Kevin deSousa7 - ResponsibilityCulture Champion</v>
      </c>
      <c r="JU30" s="136" t="str">
        <f>_xlfn.XLOOKUP(JT30,PROSPERDelta_Query!BK:BK,PROSPERDelta_Query!BG:BG,"",,-1)</f>
        <v/>
      </c>
      <c r="JV30" s="137">
        <f t="shared" si="349"/>
        <v>5</v>
      </c>
      <c r="JW30" s="137" t="str">
        <f>IF(IF(IF($C30="Christopher Lobo",_xlfn.XLOOKUP($B30,PROSPER_Lobo!$1:$1,PROSPER_Lobo!$74:$74,""),
IF($C30="Naren Baliga",_xlfn.XLOOKUP($B30,PROSPER_Baliga!$1:$1,PROSPER_Baliga!$74:$74,""),
IF($C30="Thorsten Huhn",_xlfn.XLOOKUP($B30,PROSPER_Huhn!$1:$1,PROSPER_Huhn!$74:$74,""),
IF($C30="Nick Hull",_xlfn.XLOOKUP($B30,PROSPER_Hull!$1:$1,PROSPER_Hull!$74:$74,""),
IF($C30="Monika Kotwani",_xlfn.XLOOKUP($B30,PROSPER_Kotwani!$1:$1,PROSPER_Kotwani!$74:$74,""),
IF($C30="Jonathan Wellner",_xlfn.XLOOKUP($B30,PROSPER_Wellner!$1:$1,PROSPER_Wellner!$74:$74,""),
IF($C30="Travis Harvey",_xlfn.XLOOKUP($B30,PROSPER_Harvey!$1:$1,PROSPER_Harvey!$74:$74,""),"")))))))="","",
IF($C30="Christopher Lobo",_xlfn.XLOOKUP($B30,PROSPER_Lobo!$1:$1,PROSPER_Lobo!$74:$74,""),
IF($C30="Naren Baliga",_xlfn.XLOOKUP($B30,PROSPER_Baliga!$1:$1,PROSPER_Baliga!$74:$74,""),
IF($C30="Thorsten Huhn",_xlfn.XLOOKUP($B30,PROSPER_Huhn!$1:$1,PROSPER_Huhn!$74:$74,""),
IF($C30="Nick Hull",_xlfn.XLOOKUP($B30,PROSPER_Hull!$1:$1,PROSPER_Hull!$74:$74,""),
IF($C30="Monika Kotwani",_xlfn.XLOOKUP($B30,PROSPER_Kotwani!$1:$1,PROSPER_Kotwani!$74:$74,""),
IF($C30="Jonathan Wellner",_xlfn.XLOOKUP($B30,PROSPER_Wellner!$1:$1,PROSPER_Wellner!$74:$74,""),
IF($C30="Travis Harvey",_xlfn.XLOOKUP($B30,PROSPER_Harvey!$1:$1,PROSPER_Harvey!$74:$74,""),""))))))))="","No Score",IF(IF($C30="Christopher Lobo",_xlfn.XLOOKUP($B30,PROSPER_Lobo!$1:$1,PROSPER_Lobo!$74:$74,""),
IF($C30="Naren Baliga",_xlfn.XLOOKUP($B30,PROSPER_Baliga!$1:$1,PROSPER_Baliga!$74:$74,""),
IF($C30="Thorsten Huhn",_xlfn.XLOOKUP($B30,PROSPER_Huhn!$1:$1,PROSPER_Huhn!$74:$74,""),
IF($C30="Nick Hull",_xlfn.XLOOKUP($B30,PROSPER_Hull!$1:$1,PROSPER_Hull!$74:$74,""),
IF($C30="Monika Kotwani",_xlfn.XLOOKUP($B30,PROSPER_Kotwani!$1:$1,PROSPER_Kotwani!$74:$74,""),
IF($C30="Jonathan Wellner",_xlfn.XLOOKUP($B30,PROSPER_Wellner!$1:$1,PROSPER_Wellner!$74:$74,""),
IF($C30="Travis Harvey",_xlfn.XLOOKUP($B30,PROSPER_Harvey!$1:$1,PROSPER_Harvey!$74:$74,""),"")))))))="","",
IF($C30="Christopher Lobo",_xlfn.XLOOKUP($B30,PROSPER_Lobo!$1:$1,PROSPER_Lobo!$74:$74,""),
IF($C30="Naren Baliga",_xlfn.XLOOKUP($B30,PROSPER_Baliga!$1:$1,PROSPER_Baliga!$74:$74,""),
IF($C30="Thorsten Huhn",_xlfn.XLOOKUP($B30,PROSPER_Huhn!$1:$1,PROSPER_Huhn!$74:$74,""),
IF($C30="Nick Hull",_xlfn.XLOOKUP($B30,PROSPER_Hull!$1:$1,PROSPER_Hull!$74:$74,""),
IF($C30="Monika Kotwani",_xlfn.XLOOKUP($B30,PROSPER_Kotwani!$1:$1,PROSPER_Kotwani!$74:$74,""),
IF($C30="Jonathan Wellner",_xlfn.XLOOKUP($B30,PROSPER_Wellner!$1:$1,PROSPER_Wellner!$74:$74,""),
IF($C30="Travis Harvey",_xlfn.XLOOKUP($B30,PROSPER_Harvey!$1:$1,PROSPER_Harvey!$74:$74,""),"")))))))))</f>
        <v>No Score</v>
      </c>
      <c r="JX30" s="138" t="str">
        <f>IF(IF(IF($C30="Christopher Lobo",_xlfn.XLOOKUP($B30,PROSPER_Lobo!$1:$1,PROSPER_Lobo!$75:$75,""),
IF($C30="Naren Baliga",_xlfn.XLOOKUP($B30,PROSPER_Baliga!$1:$1,PROSPER_Baliga!$75:$75,""),
IF($C30="Thorsten Huhn",_xlfn.XLOOKUP($B30,PROSPER_Huhn!$1:$1,PROSPER_Huhn!$75:$75,""),
IF($C30="Nick Hull",_xlfn.XLOOKUP($B30,PROSPER_Hull!$1:$1,PROSPER_Hull!$75:$75,""),
IF($C30="Monika Kotwani",_xlfn.XLOOKUP($B30,PROSPER_Kotwani!$1:$1,PROSPER_Kotwani!$75:$75,""),
IF($C30="Jonathan Wellner",_xlfn.XLOOKUP($B30,PROSPER_Wellner!$1:$1,PROSPER_Wellner!$75:$75,""),
IF($C30="Travis Harvey",_xlfn.XLOOKUP($B30,PROSPER_Harvey!$1:$1,PROSPER_Harvey!$75:$75,""),"")))))))="","",
IF($C30="Christopher Lobo",_xlfn.XLOOKUP($B30,PROSPER_Lobo!$1:$1,PROSPER_Lobo!$75:$75,""),
IF($C30="Naren Baliga",_xlfn.XLOOKUP($B30,PROSPER_Baliga!$1:$1,PROSPER_Baliga!$75:$75,""),
IF($C30="Thorsten Huhn",_xlfn.XLOOKUP($B30,PROSPER_Huhn!$1:$1,PROSPER_Huhn!$75:$75,""),
IF($C30="Nick Hull",_xlfn.XLOOKUP($B30,PROSPER_Hull!$1:$1,PROSPER_Hull!$75:$75,""),
IF($C30="Monika Kotwani",_xlfn.XLOOKUP($B30,PROSPER_Kotwani!$1:$1,PROSPER_Kotwani!$75:$75,""),
IF($C30="Jonathan Wellner",_xlfn.XLOOKUP($B30,PROSPER_Wellner!$1:$1,PROSPER_Wellner!$75:$75,""),
IF($C30="Travis Harvey",_xlfn.XLOOKUP($B30,PROSPER_Harvey!$1:$1,PROSPER_Harvey!$75:$75,""),""))))))))="","No Comment",IF(IF($C30="Christopher Lobo",_xlfn.XLOOKUP($B30,PROSPER_Lobo!$1:$1,PROSPER_Lobo!$75:$75,""),
IF($C30="Naren Baliga",_xlfn.XLOOKUP($B30,PROSPER_Baliga!$1:$1,PROSPER_Baliga!$75:$75,""),
IF($C30="Thorsten Huhn",_xlfn.XLOOKUP($B30,PROSPER_Huhn!$1:$1,PROSPER_Huhn!$75:$75,""),
IF($C30="Nick Hull",_xlfn.XLOOKUP($B30,PROSPER_Hull!$1:$1,PROSPER_Hull!$75:$75,""),
IF($C30="Monika Kotwani",_xlfn.XLOOKUP($B30,PROSPER_Kotwani!$1:$1,PROSPER_Kotwani!$75:$75,""),
IF($C30="Jonathan Wellner",_xlfn.XLOOKUP($B30,PROSPER_Wellner!$1:$1,PROSPER_Wellner!$75:$75,""),
IF($C30="Travis Harvey",_xlfn.XLOOKUP($B30,PROSPER_Harvey!$1:$1,PROSPER_Harvey!$75:$75,""),"")))))))="","",
IF($C30="Christopher Lobo",_xlfn.XLOOKUP($B30,PROSPER_Lobo!$1:$1,PROSPER_Lobo!$75:$75,""),
IF($C30="Naren Baliga",_xlfn.XLOOKUP($B30,PROSPER_Baliga!$1:$1,PROSPER_Baliga!$75:$75,""),
IF($C30="Thorsten Huhn",_xlfn.XLOOKUP($B30,PROSPER_Huhn!$1:$1,PROSPER_Huhn!$75:$75,""),
IF($C30="Nick Hull",_xlfn.XLOOKUP($B30,PROSPER_Hull!$1:$1,PROSPER_Hull!$75:$75,""),
IF($C30="Monika Kotwani",_xlfn.XLOOKUP($B30,PROSPER_Kotwani!$1:$1,PROSPER_Kotwani!$75:$75,""),
IF($C30="Jonathan Wellner",_xlfn.XLOOKUP($B30,PROSPER_Wellner!$1:$1,PROSPER_Wellner!$75:$75,""),
IF($C30="Travis Harvey",_xlfn.XLOOKUP($B30,PROSPER_Harvey!$1:$1,PROSPER_Harvey!$75:$75,""),"")))))))))</f>
        <v>No Comment</v>
      </c>
      <c r="JY30" s="141">
        <f t="shared" si="350"/>
        <v>5</v>
      </c>
      <c r="JZ30" s="135" t="str">
        <f>_xlfn.XLOOKUP(B30,PROSPERInitial_Query!$E:$E,PROSPERInitial_Query!$AT:$AT,"",,-1)</f>
        <v>7</v>
      </c>
      <c r="KA30" s="136" t="str">
        <f t="shared" si="351"/>
        <v>Kevin deSousa7 - ResponsibilityPeople Management</v>
      </c>
      <c r="KB30" s="136" t="str">
        <f>_xlfn.XLOOKUP(KA30,PROSPERDelta_Query!BK:BK,PROSPERDelta_Query!BH:BH,"",,-1)</f>
        <v/>
      </c>
      <c r="KC30" s="137">
        <f t="shared" si="352"/>
        <v>7</v>
      </c>
      <c r="KD30" s="137" t="str">
        <f>IF(IF(IF($C30="Christopher Lobo",_xlfn.XLOOKUP($B30,PROSPER_Lobo!$1:$1,PROSPER_Lobo!$76:$76,""),
IF($C30="Naren Baliga",_xlfn.XLOOKUP($B30,PROSPER_Baliga!$1:$1,PROSPER_Baliga!$76:$76,""),
IF($C30="Thorsten Huhn",_xlfn.XLOOKUP($B30,PROSPER_Huhn!$1:$1,PROSPER_Huhn!$76:$76,""),
IF($C30="Nick Hull",_xlfn.XLOOKUP($B30,PROSPER_Hull!$1:$1,PROSPER_Hull!$76:$76,""),
IF($C30="Monika Kotwani",_xlfn.XLOOKUP($B30,PROSPER_Kotwani!$1:$1,PROSPER_Kotwani!$76:$76,""),
IF($C30="Jonathan Wellner",_xlfn.XLOOKUP($B30,PROSPER_Wellner!$1:$1,PROSPER_Wellner!$76:$76,""),
IF($C30="Travis Harvey",_xlfn.XLOOKUP($B30,PROSPER_Harvey!$1:$1,PROSPER_Harvey!$76:$76,""),"")))))))="","",
IF($C30="Christopher Lobo",_xlfn.XLOOKUP($B30,PROSPER_Lobo!$1:$1,PROSPER_Lobo!$76:$76,""),
IF($C30="Naren Baliga",_xlfn.XLOOKUP($B30,PROSPER_Baliga!$1:$1,PROSPER_Baliga!$76:$76,""),
IF($C30="Thorsten Huhn",_xlfn.XLOOKUP($B30,PROSPER_Huhn!$1:$1,PROSPER_Huhn!$76:$76,""),
IF($C30="Nick Hull",_xlfn.XLOOKUP($B30,PROSPER_Hull!$1:$1,PROSPER_Hull!$76:$76,""),
IF($C30="Monika Kotwani",_xlfn.XLOOKUP($B30,PROSPER_Kotwani!$1:$1,PROSPER_Kotwani!$76:$76,""),
IF($C30="Jonathan Wellner",_xlfn.XLOOKUP($B30,PROSPER_Wellner!$1:$1,PROSPER_Wellner!$76:$76,""),
IF($C30="Travis Harvey",_xlfn.XLOOKUP($B30,PROSPER_Harvey!$1:$1,PROSPER_Harvey!$76:$76,""),""))))))))="","No Score",IF(IF($C30="Christopher Lobo",_xlfn.XLOOKUP($B30,PROSPER_Lobo!$1:$1,PROSPER_Lobo!$76:$76,""),
IF($C30="Naren Baliga",_xlfn.XLOOKUP($B30,PROSPER_Baliga!$1:$1,PROSPER_Baliga!$76:$76,""),
IF($C30="Thorsten Huhn",_xlfn.XLOOKUP($B30,PROSPER_Huhn!$1:$1,PROSPER_Huhn!$76:$76,""),
IF($C30="Nick Hull",_xlfn.XLOOKUP($B30,PROSPER_Hull!$1:$1,PROSPER_Hull!$76:$76,""),
IF($C30="Monika Kotwani",_xlfn.XLOOKUP($B30,PROSPER_Kotwani!$1:$1,PROSPER_Kotwani!$76:$76,""),
IF($C30="Jonathan Wellner",_xlfn.XLOOKUP($B30,PROSPER_Wellner!$1:$1,PROSPER_Wellner!$76:$76,""),
IF($C30="Travis Harvey",_xlfn.XLOOKUP($B30,PROSPER_Harvey!$1:$1,PROSPER_Harvey!$76:$76,""),"")))))))="","",
IF($C30="Christopher Lobo",_xlfn.XLOOKUP($B30,PROSPER_Lobo!$1:$1,PROSPER_Lobo!$76:$76,""),
IF($C30="Naren Baliga",_xlfn.XLOOKUP($B30,PROSPER_Baliga!$1:$1,PROSPER_Baliga!$76:$76,""),
IF($C30="Thorsten Huhn",_xlfn.XLOOKUP($B30,PROSPER_Huhn!$1:$1,PROSPER_Huhn!$76:$76,""),
IF($C30="Nick Hull",_xlfn.XLOOKUP($B30,PROSPER_Hull!$1:$1,PROSPER_Hull!$76:$76,""),
IF($C30="Monika Kotwani",_xlfn.XLOOKUP($B30,PROSPER_Kotwani!$1:$1,PROSPER_Kotwani!$76:$76,""),
IF($C30="Jonathan Wellner",_xlfn.XLOOKUP($B30,PROSPER_Wellner!$1:$1,PROSPER_Wellner!$76:$76,""),
IF($C30="Travis Harvey",_xlfn.XLOOKUP($B30,PROSPER_Harvey!$1:$1,PROSPER_Harvey!$76:$76,""),"")))))))))</f>
        <v>No Score</v>
      </c>
      <c r="KE30" s="138" t="str">
        <f>IF(IF(IF($C30="Christopher Lobo",_xlfn.XLOOKUP($B30,PROSPER_Lobo!$1:$1,PROSPER_Lobo!$77:$77,""),
IF($C30="Naren Baliga",_xlfn.XLOOKUP($B30,PROSPER_Baliga!$1:$1,PROSPER_Baliga!$77:$77,""),
IF($C30="Thorsten Huhn",_xlfn.XLOOKUP($B30,PROSPER_Huhn!$1:$1,PROSPER_Huhn!$77:$77,""),
IF($C30="Nick Hull",_xlfn.XLOOKUP($B30,PROSPER_Hull!$1:$1,PROSPER_Hull!$77:$77,""),
IF($C30="Monika Kotwani",_xlfn.XLOOKUP($B30,PROSPER_Kotwani!$1:$1,PROSPER_Kotwani!$77:$77,""),
IF($C30="Jonathan Wellner",_xlfn.XLOOKUP($B30,PROSPER_Wellner!$1:$1,PROSPER_Wellner!$77:$77,""),
IF($C30="Travis Harvey",_xlfn.XLOOKUP($B30,PROSPER_Harvey!$1:$1,PROSPER_Harvey!$77:$77,""),"")))))))="","",
IF($C30="Christopher Lobo",_xlfn.XLOOKUP($B30,PROSPER_Lobo!$1:$1,PROSPER_Lobo!$77:$77,""),
IF($C30="Naren Baliga",_xlfn.XLOOKUP($B30,PROSPER_Baliga!$1:$1,PROSPER_Baliga!$77:$77,""),
IF($C30="Thorsten Huhn",_xlfn.XLOOKUP($B30,PROSPER_Huhn!$1:$1,PROSPER_Huhn!$77:$77,""),
IF($C30="Nick Hull",_xlfn.XLOOKUP($B30,PROSPER_Hull!$1:$1,PROSPER_Hull!$77:$77,""),
IF($C30="Monika Kotwani",_xlfn.XLOOKUP($B30,PROSPER_Kotwani!$1:$1,PROSPER_Kotwani!$77:$77,""),
IF($C30="Jonathan Wellner",_xlfn.XLOOKUP($B30,PROSPER_Wellner!$1:$1,PROSPER_Wellner!$77:$77,""),
IF($C30="Travis Harvey",_xlfn.XLOOKUP($B30,PROSPER_Harvey!$1:$1,PROSPER_Harvey!$77:$77,""),""))))))))="","No Comment",IF(IF($C30="Christopher Lobo",_xlfn.XLOOKUP($B30,PROSPER_Lobo!$1:$1,PROSPER_Lobo!$77:$77,""),
IF($C30="Naren Baliga",_xlfn.XLOOKUP($B30,PROSPER_Baliga!$1:$1,PROSPER_Baliga!$77:$77,""),
IF($C30="Thorsten Huhn",_xlfn.XLOOKUP($B30,PROSPER_Huhn!$1:$1,PROSPER_Huhn!$77:$77,""),
IF($C30="Nick Hull",_xlfn.XLOOKUP($B30,PROSPER_Hull!$1:$1,PROSPER_Hull!$77:$77,""),
IF($C30="Monika Kotwani",_xlfn.XLOOKUP($B30,PROSPER_Kotwani!$1:$1,PROSPER_Kotwani!$77:$77,""),
IF($C30="Jonathan Wellner",_xlfn.XLOOKUP($B30,PROSPER_Wellner!$1:$1,PROSPER_Wellner!$77:$77,""),
IF($C30="Travis Harvey",_xlfn.XLOOKUP($B30,PROSPER_Harvey!$1:$1,PROSPER_Harvey!$77:$77,""),"")))))))="","",
IF($C30="Christopher Lobo",_xlfn.XLOOKUP($B30,PROSPER_Lobo!$1:$1,PROSPER_Lobo!$77:$77,""),
IF($C30="Naren Baliga",_xlfn.XLOOKUP($B30,PROSPER_Baliga!$1:$1,PROSPER_Baliga!$77:$77,""),
IF($C30="Thorsten Huhn",_xlfn.XLOOKUP($B30,PROSPER_Huhn!$1:$1,PROSPER_Huhn!$77:$77,""),
IF($C30="Nick Hull",_xlfn.XLOOKUP($B30,PROSPER_Hull!$1:$1,PROSPER_Hull!$77:$77,""),
IF($C30="Monika Kotwani",_xlfn.XLOOKUP($B30,PROSPER_Kotwani!$1:$1,PROSPER_Kotwani!$77:$77,""),
IF($C30="Jonathan Wellner",_xlfn.XLOOKUP($B30,PROSPER_Wellner!$1:$1,PROSPER_Wellner!$77:$77,""),
IF($C30="Travis Harvey",_xlfn.XLOOKUP($B30,PROSPER_Harvey!$1:$1,PROSPER_Harvey!$77:$77,""),"")))))))))</f>
        <v>No Comment</v>
      </c>
      <c r="KF30" s="141">
        <f t="shared" si="353"/>
        <v>7</v>
      </c>
      <c r="KG30" s="135" t="str">
        <f>_xlfn.XLOOKUP(B30,PROSPERInitial_Query!$E:$E,PROSPERInitial_Query!$AU:$AU,"",,-1)</f>
        <v>7</v>
      </c>
      <c r="KH30" s="136" t="str">
        <f t="shared" si="354"/>
        <v>Kevin deSousa7 - ResponsibilitySelf Sufficiency</v>
      </c>
      <c r="KI30" s="136" t="str">
        <f>_xlfn.XLOOKUP(KH30,PROSPERDelta_Query!BK:BK,PROSPERDelta_Query!BI:BI,"",,-1)</f>
        <v/>
      </c>
      <c r="KJ30" s="137">
        <f t="shared" si="355"/>
        <v>7</v>
      </c>
      <c r="KK30" s="137" t="str">
        <f>IF(IF(IF($C30="Christopher Lobo",_xlfn.XLOOKUP($B30,PROSPER_Lobo!$1:$1,PROSPER_Lobo!$78:$78,""),
IF($C30="Naren Baliga",_xlfn.XLOOKUP($B30,PROSPER_Baliga!$1:$1,PROSPER_Baliga!$78:$78,""),
IF($C30="Thorsten Huhn",_xlfn.XLOOKUP($B30,PROSPER_Huhn!$1:$1,PROSPER_Huhn!$78:$78,""),
IF($C30="Nick Hull",_xlfn.XLOOKUP($B30,PROSPER_Hull!$1:$1,PROSPER_Hull!$78:$78,""),
IF($C30="Monika Kotwani",_xlfn.XLOOKUP($B30,PROSPER_Kotwani!$1:$1,PROSPER_Kotwani!$78:$78,""),
IF($C30="Jonathan Wellner",_xlfn.XLOOKUP($B30,PROSPER_Wellner!$1:$1,PROSPER_Wellner!$78:$78,""),
IF($C30="Travis Harvey",_xlfn.XLOOKUP($B30,PROSPER_Harvey!$1:$1,PROSPER_Harvey!$78:$78,""),"")))))))="","",
IF($C30="Christopher Lobo",_xlfn.XLOOKUP($B30,PROSPER_Lobo!$1:$1,PROSPER_Lobo!$78:$78,""),
IF($C30="Naren Baliga",_xlfn.XLOOKUP($B30,PROSPER_Baliga!$1:$1,PROSPER_Baliga!$78:$78,""),
IF($C30="Thorsten Huhn",_xlfn.XLOOKUP($B30,PROSPER_Huhn!$1:$1,PROSPER_Huhn!$78:$78,""),
IF($C30="Nick Hull",_xlfn.XLOOKUP($B30,PROSPER_Hull!$1:$1,PROSPER_Hull!$78:$78,""),
IF($C30="Monika Kotwani",_xlfn.XLOOKUP($B30,PROSPER_Kotwani!$1:$1,PROSPER_Kotwani!$78:$78,""),
IF($C30="Jonathan Wellner",_xlfn.XLOOKUP($B30,PROSPER_Wellner!$1:$1,PROSPER_Wellner!$78:$78,""),
IF($C30="Travis Harvey",_xlfn.XLOOKUP($B30,PROSPER_Harvey!$1:$1,PROSPER_Harvey!$78:$78,""),""))))))))="","No Score",IF(IF($C30="Christopher Lobo",_xlfn.XLOOKUP($B30,PROSPER_Lobo!$1:$1,PROSPER_Lobo!$78:$78,""),
IF($C30="Naren Baliga",_xlfn.XLOOKUP($B30,PROSPER_Baliga!$1:$1,PROSPER_Baliga!$78:$78,""),
IF($C30="Thorsten Huhn",_xlfn.XLOOKUP($B30,PROSPER_Huhn!$1:$1,PROSPER_Huhn!$78:$78,""),
IF($C30="Nick Hull",_xlfn.XLOOKUP($B30,PROSPER_Hull!$1:$1,PROSPER_Hull!$78:$78,""),
IF($C30="Monika Kotwani",_xlfn.XLOOKUP($B30,PROSPER_Kotwani!$1:$1,PROSPER_Kotwani!$78:$78,""),
IF($C30="Jonathan Wellner",_xlfn.XLOOKUP($B30,PROSPER_Wellner!$1:$1,PROSPER_Wellner!$78:$78,""),
IF($C30="Travis Harvey",_xlfn.XLOOKUP($B30,PROSPER_Harvey!$1:$1,PROSPER_Harvey!$78:$78,""),"")))))))="","",
IF($C30="Christopher Lobo",_xlfn.XLOOKUP($B30,PROSPER_Lobo!$1:$1,PROSPER_Lobo!$78:$78,""),
IF($C30="Naren Baliga",_xlfn.XLOOKUP($B30,PROSPER_Baliga!$1:$1,PROSPER_Baliga!$78:$78,""),
IF($C30="Thorsten Huhn",_xlfn.XLOOKUP($B30,PROSPER_Huhn!$1:$1,PROSPER_Huhn!$78:$78,""),
IF($C30="Nick Hull",_xlfn.XLOOKUP($B30,PROSPER_Hull!$1:$1,PROSPER_Hull!$78:$78,""),
IF($C30="Monika Kotwani",_xlfn.XLOOKUP($B30,PROSPER_Kotwani!$1:$1,PROSPER_Kotwani!$78:$78,""),
IF($C30="Jonathan Wellner",_xlfn.XLOOKUP($B30,PROSPER_Wellner!$1:$1,PROSPER_Wellner!$78:$78,""),
IF($C30="Travis Harvey",_xlfn.XLOOKUP($B30,PROSPER_Harvey!$1:$1,PROSPER_Harvey!$78:$78,""),"")))))))))</f>
        <v>No Score</v>
      </c>
      <c r="KL30" s="138" t="str">
        <f>IF(IF(IF($C30="Christopher Lobo",_xlfn.XLOOKUP($B30,PROSPER_Lobo!$1:$1,PROSPER_Lobo!$79:$79,""),
IF($C30="Naren Baliga",_xlfn.XLOOKUP($B30,PROSPER_Baliga!$1:$1,PROSPER_Baliga!$79:$79,""),
IF($C30="Thorsten Huhn",_xlfn.XLOOKUP($B30,PROSPER_Huhn!$1:$1,PROSPER_Huhn!$79:$79,""),
IF($C30="Nick Hull",_xlfn.XLOOKUP($B30,PROSPER_Hull!$1:$1,PROSPER_Hull!$79:$79,""),
IF($C30="Monika Kotwani",_xlfn.XLOOKUP($B30,PROSPER_Kotwani!$1:$1,PROSPER_Kotwani!$79:$79,""),
IF($C30="Jonathan Wellner",_xlfn.XLOOKUP($B30,PROSPER_Wellner!$1:$1,PROSPER_Wellner!$79:$79,""),
IF($C30="Travis Harvey",_xlfn.XLOOKUP($B30,PROSPER_Harvey!$1:$1,PROSPER_Harvey!$79:$79,""),"")))))))="","",
IF($C30="Christopher Lobo",_xlfn.XLOOKUP($B30,PROSPER_Lobo!$1:$1,PROSPER_Lobo!$79:$79,""),
IF($C30="Naren Baliga",_xlfn.XLOOKUP($B30,PROSPER_Baliga!$1:$1,PROSPER_Baliga!$79:$79,""),
IF($C30="Thorsten Huhn",_xlfn.XLOOKUP($B30,PROSPER_Huhn!$1:$1,PROSPER_Huhn!$79:$79,""),
IF($C30="Nick Hull",_xlfn.XLOOKUP($B30,PROSPER_Hull!$1:$1,PROSPER_Hull!$79:$79,""),
IF($C30="Monika Kotwani",_xlfn.XLOOKUP($B30,PROSPER_Kotwani!$1:$1,PROSPER_Kotwani!$79:$79,""),
IF($C30="Jonathan Wellner",_xlfn.XLOOKUP($B30,PROSPER_Wellner!$1:$1,PROSPER_Wellner!$79:$79,""),
IF($C30="Travis Harvey",_xlfn.XLOOKUP($B30,PROSPER_Harvey!$1:$1,PROSPER_Harvey!$79:$79,""),""))))))))="","No Comment",IF(IF($C30="Christopher Lobo",_xlfn.XLOOKUP($B30,PROSPER_Lobo!$1:$1,PROSPER_Lobo!$79:$79,""),
IF($C30="Naren Baliga",_xlfn.XLOOKUP($B30,PROSPER_Baliga!$1:$1,PROSPER_Baliga!$79:$79,""),
IF($C30="Thorsten Huhn",_xlfn.XLOOKUP($B30,PROSPER_Huhn!$1:$1,PROSPER_Huhn!$79:$79,""),
IF($C30="Nick Hull",_xlfn.XLOOKUP($B30,PROSPER_Hull!$1:$1,PROSPER_Hull!$79:$79,""),
IF($C30="Monika Kotwani",_xlfn.XLOOKUP($B30,PROSPER_Kotwani!$1:$1,PROSPER_Kotwani!$79:$79,""),
IF($C30="Jonathan Wellner",_xlfn.XLOOKUP($B30,PROSPER_Wellner!$1:$1,PROSPER_Wellner!$79:$79,""),
IF($C30="Travis Harvey",_xlfn.XLOOKUP($B30,PROSPER_Harvey!$1:$1,PROSPER_Harvey!$79:$79,""),"")))))))="","",
IF($C30="Christopher Lobo",_xlfn.XLOOKUP($B30,PROSPER_Lobo!$1:$1,PROSPER_Lobo!$79:$79,""),
IF($C30="Naren Baliga",_xlfn.XLOOKUP($B30,PROSPER_Baliga!$1:$1,PROSPER_Baliga!$79:$79,""),
IF($C30="Thorsten Huhn",_xlfn.XLOOKUP($B30,PROSPER_Huhn!$1:$1,PROSPER_Huhn!$79:$79,""),
IF($C30="Nick Hull",_xlfn.XLOOKUP($B30,PROSPER_Hull!$1:$1,PROSPER_Hull!$79:$79,""),
IF($C30="Monika Kotwani",_xlfn.XLOOKUP($B30,PROSPER_Kotwani!$1:$1,PROSPER_Kotwani!$79:$79,""),
IF($C30="Jonathan Wellner",_xlfn.XLOOKUP($B30,PROSPER_Wellner!$1:$1,PROSPER_Wellner!$79:$79,""),
IF($C30="Travis Harvey",_xlfn.XLOOKUP($B30,PROSPER_Harvey!$1:$1,PROSPER_Harvey!$79:$79,""),"")))))))))</f>
        <v>No Comment</v>
      </c>
      <c r="KM30" s="141">
        <f t="shared" si="356"/>
        <v>7</v>
      </c>
      <c r="KN30" s="145">
        <f t="shared" si="357"/>
        <v>6.8</v>
      </c>
      <c r="KO30" s="146" t="str">
        <f t="shared" si="358"/>
        <v>N/A</v>
      </c>
      <c r="KP30" s="194">
        <f t="shared" si="359"/>
        <v>6.8</v>
      </c>
      <c r="KQ30" s="147">
        <f t="shared" si="360"/>
        <v>6.138461538461538</v>
      </c>
      <c r="KR30" s="148"/>
      <c r="KS30" s="148"/>
      <c r="KT30" s="148"/>
      <c r="KU30" s="149"/>
    </row>
    <row r="31" spans="2:307" x14ac:dyDescent="0.25">
      <c r="B31" s="118" t="s">
        <v>153</v>
      </c>
      <c r="C31" s="119" t="s">
        <v>488</v>
      </c>
      <c r="D31" s="120" t="str">
        <f>_xlfn.XLOOKUP(B31,PROSPERInitial_Query!E:E,PROSPERInitial_Query!G:G,"",,-1)</f>
        <v/>
      </c>
      <c r="E31" s="121" t="str">
        <f t="shared" si="234"/>
        <v>Madhu Rao1 - PortfolioDesign Success</v>
      </c>
      <c r="F31" s="122" t="str">
        <f>_xlfn.XLOOKUP(E31,PROSPERDelta_Query!BK:BK,PROSPERDelta_Query!I:I,"",,-1)</f>
        <v/>
      </c>
      <c r="G31" s="123" t="str">
        <f t="shared" si="235"/>
        <v>N/A</v>
      </c>
      <c r="H31" s="124" t="str">
        <f>IF(IF(IF($C31="Christopher Lobo",_xlfn.XLOOKUP($B31,PROSPER_Lobo!$1:$1,PROSPER_Lobo!$2:$2,""),
IF($C31="Naren Baliga",_xlfn.XLOOKUP($B31,PROSPER_Baliga!$1:$1,PROSPER_Baliga!$2:$2,""),
IF($C31="Thorsten Huhn",_xlfn.XLOOKUP($B31,PROSPER_Huhn!$1:$1,PROSPER_Huhn!$2:$2,""),
IF($C31="Nick Hull",_xlfn.XLOOKUP($B31,PROSPER_Hull!$1:$1,PROSPER_Hull!$2:$2,""),
IF($C31="Monika Kotwani",_xlfn.XLOOKUP($B31,PROSPER_Kotwani!$1:$1,PROSPER_Kotwani!$2:$2,""),
IF($C31="Jonathan Wellner",_xlfn.XLOOKUP($B31,PROSPER_Wellner!$1:$1,PROSPER_Wellner!$2:$2,""),
IF($C31="Travis Harvey",_xlfn.XLOOKUP($B31,PROSPER_Harvey!$1:$1,PROSPER_Harvey!$2:$2,""),"")))))))="","",
IF($C31="Christopher Lobo",_xlfn.XLOOKUP($B31,PROSPER_Lobo!$1:$1,PROSPER_Lobo!$2:$2,""),
IF($C31="Naren Baliga",_xlfn.XLOOKUP($B31,PROSPER_Baliga!$1:$1,PROSPER_Baliga!$2:$2,""),
IF($C31="Thorsten Huhn",_xlfn.XLOOKUP($B31,PROSPER_Huhn!$1:$1,PROSPER_Huhn!$2:$2,""),
IF($C31="Nick Hull",_xlfn.XLOOKUP($B31,PROSPER_Hull!$1:$1,PROSPER_Hull!$2:$2,""),
IF($C31="Monika Kotwani",_xlfn.XLOOKUP($B31,PROSPER_Kotwani!$1:$1,PROSPER_Kotwani!$2:$2,""),
IF($C31="Jonathan Wellner",_xlfn.XLOOKUP($B31,PROSPER_Wellner!$1:$1,PROSPER_Wellner!$2:$2,""),
IF($C31="Travis Harvey",_xlfn.XLOOKUP($B31,PROSPER_Harvey!$1:$1,PROSPER_Harvey!$2:$2,""),""))))))))="","No Score",(IF(IF($C31="Christopher Lobo",_xlfn.XLOOKUP($B31,PROSPER_Lobo!$1:$1,PROSPER_Lobo!$2:$2,""),
IF($C31="Naren Baliga",_xlfn.XLOOKUP($B31,PROSPER_Baliga!$1:$1,PROSPER_Baliga!$2:$2,""),
IF($C31="Thorsten Huhn",_xlfn.XLOOKUP($B31,PROSPER_Huhn!$1:$1,PROSPER_Huhn!$2:$2,""),
IF($C31="Nick Hull",_xlfn.XLOOKUP($B31,PROSPER_Hull!$1:$1,PROSPER_Hull!$2:$2,""),
IF($C31="Monika Kotwani",_xlfn.XLOOKUP($B31,PROSPER_Kotwani!$1:$1,PROSPER_Kotwani!$2:$2,""),
IF($C31="Jonathan Wellner",_xlfn.XLOOKUP($B31,PROSPER_Wellner!$1:$1,PROSPER_Wellner!$2:$2,""),
IF($C31="Travis Harvey",_xlfn.XLOOKUP($B31,PROSPER_Harvey!$1:$1,PROSPER_Harvey!$2:$2,""),"")))))))="","",
IF($C31="Christopher Lobo",_xlfn.XLOOKUP($B31,PROSPER_Lobo!$1:$1,PROSPER_Lobo!$2:$2,""),
IF($C31="Naren Baliga",_xlfn.XLOOKUP($B31,PROSPER_Baliga!$1:$1,PROSPER_Baliga!$2:$2,""),
IF($C31="Thorsten Huhn",_xlfn.XLOOKUP($B31,PROSPER_Huhn!$1:$1,PROSPER_Huhn!$2:$2,""),
IF($C31="Nick Hull",_xlfn.XLOOKUP($B31,PROSPER_Hull!$1:$1,PROSPER_Hull!$2:$2,""),
IF($C31="Monika Kotwani",_xlfn.XLOOKUP($B31,PROSPER_Kotwani!$1:$1,PROSPER_Kotwani!$2:$2,""),
IF($C31="Jonathan Wellner",_xlfn.XLOOKUP($B31,PROSPER_Wellner!$1:$1,PROSPER_Wellner!$2:$2,""),
IF($C31="Travis Harvey",_xlfn.XLOOKUP($B31,PROSPER_Harvey!$1:$1,PROSPER_Harvey!$2:$2,""),""))))))))))</f>
        <v>No Score</v>
      </c>
      <c r="I31" s="125" t="str">
        <f>IF(IF(IF($C31="Christopher Lobo",_xlfn.XLOOKUP($B31,PROSPER_Lobo!$1:$1,PROSPER_Lobo!$3:$3,""),
IF($C31="Naren Baliga",_xlfn.XLOOKUP($B31,PROSPER_Baliga!$1:$1,PROSPER_Baliga!$3:$3,""),
IF($C31="Thorsten Huhn",_xlfn.XLOOKUP($B31,PROSPER_Huhn!$1:$1,PROSPER_Huhn!$3:$3,""),
IF($C31="Nick Hull",_xlfn.XLOOKUP($B31,PROSPER_Hull!$1:$1,PROSPER_Hull!$3:$3,""),
IF($C31="Monika Kotwani",_xlfn.XLOOKUP($B31,PROSPER_Kotwani!$1:$1,PROSPER_Kotwani!$3:$3,""),
IF($C31="Jonathan Wellner",_xlfn.XLOOKUP($B31,PROSPER_Wellner!$1:$1,PROSPER_Wellner!$3:$3,""),
IF($C31="Travis Harvey",_xlfn.XLOOKUP($B31,PROSPER_Harvey!$1:$1,PROSPER_Harvey!$3:$3,""),"")))))))="","",
IF($C31="Christopher Lobo",_xlfn.XLOOKUP($B31,PROSPER_Lobo!$1:$1,PROSPER_Lobo!$3:$3,""),
IF($C31="Naren Baliga",_xlfn.XLOOKUP($B31,PROSPER_Baliga!$1:$1,PROSPER_Baliga!$3:$3,""),
IF($C31="Thorsten Huhn",_xlfn.XLOOKUP($B31,PROSPER_Huhn!$1:$1,PROSPER_Huhn!$3:$3,""),
IF($C31="Nick Hull",_xlfn.XLOOKUP($B31,PROSPER_Hull!$1:$1,PROSPER_Hull!$3:$3,""),
IF($C31="Monika Kotwani",_xlfn.XLOOKUP($B31,PROSPER_Kotwani!$1:$1,PROSPER_Kotwani!$3:$3,""),
IF($C31="Jonathan Wellner",_xlfn.XLOOKUP($B31,PROSPER_Wellner!$1:$1,PROSPER_Wellner!$3:$3,""),
IF($C31="Travis Harvey",_xlfn.XLOOKUP($B31,PROSPER_Harvey!$1:$1,PROSPER_Harvey!$3:$3,""),""))))))))="","No Comment",IF(IF($C31="Christopher Lobo",_xlfn.XLOOKUP($B31,PROSPER_Lobo!$1:$1,PROSPER_Lobo!$3:$3,""),
IF($C31="Naren Baliga",_xlfn.XLOOKUP($B31,PROSPER_Baliga!$1:$1,PROSPER_Baliga!$3:$3,""),
IF($C31="Thorsten Huhn",_xlfn.XLOOKUP($B31,PROSPER_Huhn!$1:$1,PROSPER_Huhn!$3:$3,""),
IF($C31="Nick Hull",_xlfn.XLOOKUP($B31,PROSPER_Hull!$1:$1,PROSPER_Hull!$3:$3,""),
IF($C31="Monika Kotwani",_xlfn.XLOOKUP($B31,PROSPER_Kotwani!$1:$1,PROSPER_Kotwani!$3:$3,""),
IF($C31="Jonathan Wellner",_xlfn.XLOOKUP($B31,PROSPER_Wellner!$1:$1,PROSPER_Wellner!$3:$3,""),
IF($C31="Travis Harvey",_xlfn.XLOOKUP($B31,PROSPER_Harvey!$1:$1,PROSPER_Harvey!$3:$3,""),"")))))))="","",
IF($C31="Christopher Lobo",_xlfn.XLOOKUP($B31,PROSPER_Lobo!$1:$1,PROSPER_Lobo!$3:$3,""),
IF($C31="Naren Baliga",_xlfn.XLOOKUP($B31,PROSPER_Baliga!$1:$1,PROSPER_Baliga!$3:$3,""),
IF($C31="Thorsten Huhn",_xlfn.XLOOKUP($B31,PROSPER_Huhn!$1:$1,PROSPER_Huhn!$3:$3,""),
IF($C31="Nick Hull",_xlfn.XLOOKUP($B31,PROSPER_Hull!$1:$1,PROSPER_Hull!$3:$3,""),
IF($C31="Monika Kotwani",_xlfn.XLOOKUP($B31,PROSPER_Kotwani!$1:$1,PROSPER_Kotwani!$3:$3,""),
IF($C31="Jonathan Wellner",_xlfn.XLOOKUP($B31,PROSPER_Wellner!$1:$1,PROSPER_Wellner!$3:$3,""),
IF($C31="Travis Harvey",_xlfn.XLOOKUP($B31,PROSPER_Harvey!$1:$1,PROSPER_Harvey!$3:$3,""),"")))))))))</f>
        <v>No Comment</v>
      </c>
      <c r="J31" s="124" t="str">
        <f>IFERROR(ROUND(_xlfn.XLOOKUP(B31,DesignSuccessChallenge_Query!$E:$E,DesignSuccessChallenge_Query!$F:$F)/4.7,0),"Not Taken")</f>
        <v>Not Taken</v>
      </c>
      <c r="K31" s="150" t="str">
        <f t="shared" si="236"/>
        <v>N/A</v>
      </c>
      <c r="L31" s="120" t="str">
        <f>_xlfn.XLOOKUP(B31,PROSPERInitial_Query!$E:$E,PROSPERInitial_Query!$H:$H,"",,-1)</f>
        <v/>
      </c>
      <c r="M31" s="121" t="str">
        <f t="shared" si="237"/>
        <v>Madhu Rao1 - PortfolioPremium Engagement</v>
      </c>
      <c r="N31" s="126" t="str">
        <f>_xlfn.XLOOKUP(M31,PROSPERDelta_Query!BK:BK,PROSPERDelta_Query!J:J,"",,-1)</f>
        <v/>
      </c>
      <c r="O31" s="124" t="str">
        <f t="shared" si="238"/>
        <v>N/A</v>
      </c>
      <c r="P31" s="124" t="str">
        <f>IF(IF(IF($C31="Christopher Lobo",_xlfn.XLOOKUP($B31,PROSPER_Lobo!$1:$1,PROSPER_Lobo!$4:$4,""),
IF($C31="Naren Baliga",_xlfn.XLOOKUP($B31,PROSPER_Baliga!$1:$1,PROSPER_Baliga!$4:$4,""),
IF($C31="Thorsten Huhn",_xlfn.XLOOKUP($B31,PROSPER_Huhn!$1:$1,PROSPER_Huhn!$4:$4,""),
IF($C31="Nick Hull",_xlfn.XLOOKUP($B31,PROSPER_Hull!$1:$1,PROSPER_Hull!$4:$4,""),
IF($C31="Monika Kotwani",_xlfn.XLOOKUP($B31,PROSPER_Kotwani!$1:$1,PROSPER_Kotwani!$4:$4,""),
IF($C31="Jonathan Wellner",_xlfn.XLOOKUP($B31,PROSPER_Wellner!$1:$1,PROSPER_Wellner!$4:$4,""),
IF($C31="Travis Harvey",_xlfn.XLOOKUP($B31,PROSPER_Harvey!$1:$1,PROSPER_Harvey!$4:$4,""),"")))))))="","",
IF($C31="Christopher Lobo",_xlfn.XLOOKUP($B31,PROSPER_Lobo!$1:$1,PROSPER_Lobo!$4:$4,""),
IF($C31="Naren Baliga",_xlfn.XLOOKUP($B31,PROSPER_Baliga!$1:$1,PROSPER_Baliga!$4:$4,""),
IF($C31="Thorsten Huhn",_xlfn.XLOOKUP($B31,PROSPER_Huhn!$1:$1,PROSPER_Huhn!$4:$4,""),
IF($C31="Nick Hull",_xlfn.XLOOKUP($B31,PROSPER_Hull!$1:$1,PROSPER_Hull!$4:$4,""),
IF($C31="Monika Kotwani",_xlfn.XLOOKUP($B31,PROSPER_Kotwani!$1:$1,PROSPER_Kotwani!$4:$4,""),
IF($C31="Jonathan Wellner",_xlfn.XLOOKUP($B31,PROSPER_Wellner!$1:$1,PROSPER_Wellner!$4:$4,""),
IF($C31="Travis Harvey",_xlfn.XLOOKUP($B31,PROSPER_Harvey!$1:$1,PROSPER_Harvey!$4:$4,""),""))))))))="","No Score",IF(IF($C31="Christopher Lobo",_xlfn.XLOOKUP($B31,PROSPER_Lobo!$1:$1,PROSPER_Lobo!$4:$4,""),
IF($C31="Naren Baliga",_xlfn.XLOOKUP($B31,PROSPER_Baliga!$1:$1,PROSPER_Baliga!$4:$4,""),
IF($C31="Thorsten Huhn",_xlfn.XLOOKUP($B31,PROSPER_Huhn!$1:$1,PROSPER_Huhn!$4:$4,""),
IF($C31="Nick Hull",_xlfn.XLOOKUP($B31,PROSPER_Hull!$1:$1,PROSPER_Hull!$4:$4,""),
IF($C31="Monika Kotwani",_xlfn.XLOOKUP($B31,PROSPER_Kotwani!$1:$1,PROSPER_Kotwani!$4:$4,""),
IF($C31="Jonathan Wellner",_xlfn.XLOOKUP($B31,PROSPER_Wellner!$1:$1,PROSPER_Wellner!$4:$4,""),
IF($C31="Travis Harvey",_xlfn.XLOOKUP($B31,PROSPER_Harvey!$1:$1,PROSPER_Harvey!$4:$4,""),"")))))))="","",
IF($C31="Christopher Lobo",_xlfn.XLOOKUP($B31,PROSPER_Lobo!$1:$1,PROSPER_Lobo!$4:$4,""),
IF($C31="Naren Baliga",_xlfn.XLOOKUP($B31,PROSPER_Baliga!$1:$1,PROSPER_Baliga!$4:$4,""),
IF($C31="Thorsten Huhn",_xlfn.XLOOKUP($B31,PROSPER_Huhn!$1:$1,PROSPER_Huhn!$4:$4,""),
IF($C31="Nick Hull",_xlfn.XLOOKUP($B31,PROSPER_Hull!$1:$1,PROSPER_Hull!$4:$4,""),
IF($C31="Monika Kotwani",_xlfn.XLOOKUP($B31,PROSPER_Kotwani!$1:$1,PROSPER_Kotwani!$4:$4,""),
IF($C31="Jonathan Wellner",_xlfn.XLOOKUP($B31,PROSPER_Wellner!$1:$1,PROSPER_Wellner!$4:$4,""),
IF($C31="Travis Harvey",_xlfn.XLOOKUP($B31,PROSPER_Harvey!$1:$1,PROSPER_Harvey!$4:$4,""),"")))))))))</f>
        <v>No Score</v>
      </c>
      <c r="Q31" s="125" t="str">
        <f>IF(IF(IF($C31="Christopher Lobo",_xlfn.XLOOKUP($B31,PROSPER_Lobo!$1:$1,PROSPER_Lobo!$5:$5,""),
IF($C31="Naren Baliga",_xlfn.XLOOKUP($B31,PROSPER_Baliga!$1:$1,PROSPER_Baliga!$5:$5,""),
IF($C31="Thorsten Huhn",_xlfn.XLOOKUP($B31,PROSPER_Huhn!$1:$1,PROSPER_Huhn!$5:$5,""),
IF($C31="Nick Hull",_xlfn.XLOOKUP($B31,PROSPER_Hull!$1:$1,PROSPER_Hull!$5:$5,""),
IF($C31="Monika Kotwani",_xlfn.XLOOKUP($B31,PROSPER_Kotwani!$1:$1,PROSPER_Kotwani!$5:$5,""),
IF($C31="Jonathan Wellner",_xlfn.XLOOKUP($B31,PROSPER_Wellner!$1:$1,PROSPER_Wellner!$5:$5,""),
IF($C31="Travis Harvey",_xlfn.XLOOKUP($B31,PROSPER_Harvey!$1:$1,PROSPER_Harvey!$5:$5,""),"")))))))="","",
IF($C31="Christopher Lobo",_xlfn.XLOOKUP($B31,PROSPER_Lobo!$1:$1,PROSPER_Lobo!$5:$5,""),
IF($C31="Naren Baliga",_xlfn.XLOOKUP($B31,PROSPER_Baliga!$1:$1,PROSPER_Baliga!$5:$5,""),
IF($C31="Thorsten Huhn",_xlfn.XLOOKUP($B31,PROSPER_Huhn!$1:$1,PROSPER_Huhn!$5:$5,""),
IF($C31="Nick Hull",_xlfn.XLOOKUP($B31,PROSPER_Hull!$1:$1,PROSPER_Hull!$5:$5,""),
IF($C31="Monika Kotwani",_xlfn.XLOOKUP($B31,PROSPER_Kotwani!$1:$1,PROSPER_Kotwani!$5:$5,""),
IF($C31="Jonathan Wellner",_xlfn.XLOOKUP($B31,PROSPER_Wellner!$1:$1,PROSPER_Wellner!$5:$5,""),
IF($C31="Travis Harvey",_xlfn.XLOOKUP($B31,PROSPER_Harvey!$1:$1,PROSPER_Harvey!$5:$5,""),""))))))))="","No Comment",IF(IF($C31="Christopher Lobo",_xlfn.XLOOKUP($B31,PROSPER_Lobo!$1:$1,PROSPER_Lobo!$5:$5,""),
IF($C31="Naren Baliga",_xlfn.XLOOKUP($B31,PROSPER_Baliga!$1:$1,PROSPER_Baliga!$5:$5,""),
IF($C31="Thorsten Huhn",_xlfn.XLOOKUP($B31,PROSPER_Huhn!$1:$1,PROSPER_Huhn!$5:$5,""),
IF($C31="Nick Hull",_xlfn.XLOOKUP($B31,PROSPER_Hull!$1:$1,PROSPER_Hull!$5:$5,""),
IF($C31="Monika Kotwani",_xlfn.XLOOKUP($B31,PROSPER_Kotwani!$1:$1,PROSPER_Kotwani!$5:$5,""),
IF($C31="Jonathan Wellner",_xlfn.XLOOKUP($B31,PROSPER_Wellner!$1:$1,PROSPER_Wellner!$5:$5,""),
IF($C31="Travis Harvey",_xlfn.XLOOKUP($B31,PROSPER_Harvey!$1:$1,PROSPER_Harvey!$5:$5,""),"")))))))="","",
IF($C31="Christopher Lobo",_xlfn.XLOOKUP($B31,PROSPER_Lobo!$1:$1,PROSPER_Lobo!$5:$5,""),
IF($C31="Naren Baliga",_xlfn.XLOOKUP($B31,PROSPER_Baliga!$1:$1,PROSPER_Baliga!$5:$5,""),
IF($C31="Thorsten Huhn",_xlfn.XLOOKUP($B31,PROSPER_Huhn!$1:$1,PROSPER_Huhn!$5:$5,""),
IF($C31="Nick Hull",_xlfn.XLOOKUP($B31,PROSPER_Hull!$1:$1,PROSPER_Hull!$5:$5,""),
IF($C31="Monika Kotwani",_xlfn.XLOOKUP($B31,PROSPER_Kotwani!$1:$1,PROSPER_Kotwani!$5:$5,""),
IF($C31="Jonathan Wellner",_xlfn.XLOOKUP($B31,PROSPER_Wellner!$1:$1,PROSPER_Wellner!$5:$5,""),
IF($C31="Travis Harvey",_xlfn.XLOOKUP($B31,PROSPER_Harvey!$1:$1,PROSPER_Harvey!$5:$5,""),"")))))))))</f>
        <v>No Comment</v>
      </c>
      <c r="R31" s="124" t="s">
        <v>89</v>
      </c>
      <c r="S31" s="150" t="str">
        <f t="shared" si="239"/>
        <v>N/A</v>
      </c>
      <c r="T31" s="120" t="str">
        <f>_xlfn.XLOOKUP(B31,PROSPERInitial_Query!$E:$E,PROSPERInitial_Query!$I:$I,"",,-1)</f>
        <v/>
      </c>
      <c r="U31" s="121" t="str">
        <f t="shared" si="240"/>
        <v>Madhu Rao1 - PortfolioCloud Application Services</v>
      </c>
      <c r="V31" s="126" t="str">
        <f>_xlfn.XLOOKUP(U31,PROSPERDelta_Query!BK:BK,PROSPERDelta_Query!K:K,"",,-1)</f>
        <v/>
      </c>
      <c r="W31" s="124" t="str">
        <f t="shared" si="241"/>
        <v>N/A</v>
      </c>
      <c r="X31" s="124" t="str">
        <f>IF(IF(IF($C31="Christopher Lobo",_xlfn.XLOOKUP($B31,PROSPER_Lobo!$1:$1,PROSPER_Lobo!$6:$6,""),
IF($C31="Naren Baliga",_xlfn.XLOOKUP($B31,PROSPER_Baliga!$1:$1,PROSPER_Baliga!$6:$6,""),
IF($C31="Thorsten Huhn",_xlfn.XLOOKUP($B31,PROSPER_Huhn!$1:$1,PROSPER_Huhn!$6:$6,""),
IF($C31="Nick Hull",_xlfn.XLOOKUP($B31,PROSPER_Hull!$1:$1,PROSPER_Hull!$6:$6,""),
IF($C31="Monika Kotwani",_xlfn.XLOOKUP($B31,PROSPER_Kotwani!$1:$1,PROSPER_Kotwani!$6:$6,""),
IF($C31="Jonathan Wellner",_xlfn.XLOOKUP($B31,PROSPER_Wellner!$1:$1,PROSPER_Wellner!$6:$6,""),
IF($C31="Travis Harvey",_xlfn.XLOOKUP($B31,PROSPER_Harvey!$1:$1,PROSPER_Harvey!$6:$6,""),"")))))))="","",
IF($C31="Christopher Lobo",_xlfn.XLOOKUP($B31,PROSPER_Lobo!$1:$1,PROSPER_Lobo!$6:$6,""),
IF($C31="Naren Baliga",_xlfn.XLOOKUP($B31,PROSPER_Baliga!$1:$1,PROSPER_Baliga!$6:$6,""),
IF($C31="Thorsten Huhn",_xlfn.XLOOKUP($B31,PROSPER_Huhn!$1:$1,PROSPER_Huhn!$6:$6,""),
IF($C31="Nick Hull",_xlfn.XLOOKUP($B31,PROSPER_Hull!$1:$1,PROSPER_Hull!$6:$6,""),
IF($C31="Monika Kotwani",_xlfn.XLOOKUP($B31,PROSPER_Kotwani!$1:$1,PROSPER_Kotwani!$6:$6,""),
IF($C31="Jonathan Wellner",_xlfn.XLOOKUP($B31,PROSPER_Wellner!$1:$1,PROSPER_Wellner!$6:$6,""),
IF($C31="Travis Harvey",_xlfn.XLOOKUP($B31,PROSPER_Harvey!$1:$1,PROSPER_Harvey!$6:$6,""),""))))))))="","No Score",IF(IF($C31="Christopher Lobo",_xlfn.XLOOKUP($B31,PROSPER_Lobo!$1:$1,PROSPER_Lobo!$6:$6,""),
IF($C31="Naren Baliga",_xlfn.XLOOKUP($B31,PROSPER_Baliga!$1:$1,PROSPER_Baliga!$6:$6,""),
IF($C31="Thorsten Huhn",_xlfn.XLOOKUP($B31,PROSPER_Huhn!$1:$1,PROSPER_Huhn!$6:$6,""),
IF($C31="Nick Hull",_xlfn.XLOOKUP($B31,PROSPER_Hull!$1:$1,PROSPER_Hull!$6:$6,""),
IF($C31="Monika Kotwani",_xlfn.XLOOKUP($B31,PROSPER_Kotwani!$1:$1,PROSPER_Kotwani!$6:$6,""),
IF($C31="Jonathan Wellner",_xlfn.XLOOKUP($B31,PROSPER_Wellner!$1:$1,PROSPER_Wellner!$6:$6,""),
IF($C31="Travis Harvey",_xlfn.XLOOKUP($B31,PROSPER_Harvey!$1:$1,PROSPER_Harvey!$6:$6,""),"")))))))="","",
IF($C31="Christopher Lobo",_xlfn.XLOOKUP($B31,PROSPER_Lobo!$1:$1,PROSPER_Lobo!$6:$6,""),
IF($C31="Naren Baliga",_xlfn.XLOOKUP($B31,PROSPER_Baliga!$1:$1,PROSPER_Baliga!$6:$6,""),
IF($C31="Thorsten Huhn",_xlfn.XLOOKUP($B31,PROSPER_Huhn!$1:$1,PROSPER_Huhn!$6:$6,""),
IF($C31="Nick Hull",_xlfn.XLOOKUP($B31,PROSPER_Hull!$1:$1,PROSPER_Hull!$6:$6,""),
IF($C31="Monika Kotwani",_xlfn.XLOOKUP($B31,PROSPER_Kotwani!$1:$1,PROSPER_Kotwani!$6:$6,""),
IF($C31="Jonathan Wellner",_xlfn.XLOOKUP($B31,PROSPER_Wellner!$1:$1,PROSPER_Wellner!$6:$6,""),
IF($C31="Travis Harvey",_xlfn.XLOOKUP($B31,PROSPER_Harvey!$1:$1,PROSPER_Harvey!$6:$6,""),"")))))))))</f>
        <v>No Score</v>
      </c>
      <c r="Y31" s="125" t="str">
        <f>IF(IF(IF($C31="Christopher Lobo",_xlfn.XLOOKUP($B31,PROSPER_Lobo!$1:$1,PROSPER_Lobo!$7:$7,""),
IF($C31="Naren Baliga",_xlfn.XLOOKUP($B31,PROSPER_Baliga!$1:$1,PROSPER_Baliga!$7:$7,""),
IF($C31="Thorsten Huhn",_xlfn.XLOOKUP($B31,PROSPER_Huhn!$1:$1,PROSPER_Huhn!$7:$7,""),
IF($C31="Nick Hull",_xlfn.XLOOKUP($B31,PROSPER_Hull!$1:$1,PROSPER_Hull!$7:$7,""),
IF($C31="Monika Kotwani",_xlfn.XLOOKUP($B31,PROSPER_Kotwani!$1:$1,PROSPER_Kotwani!$7:$7,""),
IF($C31="Jonathan Wellner",_xlfn.XLOOKUP($B31,PROSPER_Wellner!$1:$1,PROSPER_Wellner!$7:$7,""),
IF($C31="Travis Harvey",_xlfn.XLOOKUP($B31,PROSPER_Harvey!$1:$1,PROSPER_Harvey!$7:$7,""),"")))))))="","",
IF($C31="Christopher Lobo",_xlfn.XLOOKUP($B31,PROSPER_Lobo!$1:$1,PROSPER_Lobo!$7:$7,""),
IF($C31="Naren Baliga",_xlfn.XLOOKUP($B31,PROSPER_Baliga!$1:$1,PROSPER_Baliga!$7:$7,""),
IF($C31="Thorsten Huhn",_xlfn.XLOOKUP($B31,PROSPER_Huhn!$1:$1,PROSPER_Huhn!$7:$7,""),
IF($C31="Nick Hull",_xlfn.XLOOKUP($B31,PROSPER_Hull!$1:$1,PROSPER_Hull!$7:$7,""),
IF($C31="Monika Kotwani",_xlfn.XLOOKUP($B31,PROSPER_Kotwani!$1:$1,PROSPER_Kotwani!$7:$7,""),
IF($C31="Jonathan Wellner",_xlfn.XLOOKUP($B31,PROSPER_Wellner!$1:$1,PROSPER_Wellner!$7:$7,""),
IF($C31="Travis Harvey",_xlfn.XLOOKUP($B31,PROSPER_Harvey!$1:$1,PROSPER_Harvey!$7:$7,""),""))))))))="","No Comment",IF(IF($C31="Christopher Lobo",_xlfn.XLOOKUP($B31,PROSPER_Lobo!$1:$1,PROSPER_Lobo!$7:$7,""),
IF($C31="Naren Baliga",_xlfn.XLOOKUP($B31,PROSPER_Baliga!$1:$1,PROSPER_Baliga!$7:$7,""),
IF($C31="Thorsten Huhn",_xlfn.XLOOKUP($B31,PROSPER_Huhn!$1:$1,PROSPER_Huhn!$7:$7,""),
IF($C31="Nick Hull",_xlfn.XLOOKUP($B31,PROSPER_Hull!$1:$1,PROSPER_Hull!$7:$7,""),
IF($C31="Monika Kotwani",_xlfn.XLOOKUP($B31,PROSPER_Kotwani!$1:$1,PROSPER_Kotwani!$7:$7,""),
IF($C31="Jonathan Wellner",_xlfn.XLOOKUP($B31,PROSPER_Wellner!$1:$1,PROSPER_Wellner!$7:$7,""),
IF($C31="Travis Harvey",_xlfn.XLOOKUP($B31,PROSPER_Harvey!$1:$1,PROSPER_Harvey!$7:$7,""),"")))))))="","",
IF($C31="Christopher Lobo",_xlfn.XLOOKUP($B31,PROSPER_Lobo!$1:$1,PROSPER_Lobo!$7:$7,""),
IF($C31="Naren Baliga",_xlfn.XLOOKUP($B31,PROSPER_Baliga!$1:$1,PROSPER_Baliga!$7:$7,""),
IF($C31="Thorsten Huhn",_xlfn.XLOOKUP($B31,PROSPER_Huhn!$1:$1,PROSPER_Huhn!$7:$7,""),
IF($C31="Nick Hull",_xlfn.XLOOKUP($B31,PROSPER_Hull!$1:$1,PROSPER_Hull!$7:$7,""),
IF($C31="Monika Kotwani",_xlfn.XLOOKUP($B31,PROSPER_Kotwani!$1:$1,PROSPER_Kotwani!$7:$7,""),
IF($C31="Jonathan Wellner",_xlfn.XLOOKUP($B31,PROSPER_Wellner!$1:$1,PROSPER_Wellner!$7:$7,""),
IF($C31="Travis Harvey",_xlfn.XLOOKUP($B31,PROSPER_Harvey!$1:$1,PROSPER_Harvey!$7:$7,""),"")))))))))</f>
        <v>No Comment</v>
      </c>
      <c r="Z31" s="124" t="s">
        <v>89</v>
      </c>
      <c r="AA31" s="150" t="str">
        <f t="shared" si="242"/>
        <v>N/A</v>
      </c>
      <c r="AB31" s="120" t="str">
        <f>_xlfn.XLOOKUP(B31,PROSPERInitial_Query!$E:$E,PROSPERInitial_Query!$J:$J,"",,-1)</f>
        <v/>
      </c>
      <c r="AC31" s="121" t="str">
        <f t="shared" si="243"/>
        <v>Madhu Rao1 - PortfolioPreferred Success</v>
      </c>
      <c r="AD31" s="126" t="str">
        <f>_xlfn.XLOOKUP(AC31,PROSPERDelta_Query!BK:BK,PROSPERDelta_Query!L:L,"",,-1)</f>
        <v/>
      </c>
      <c r="AE31" s="124" t="str">
        <f t="shared" si="244"/>
        <v>N/A</v>
      </c>
      <c r="AF31" s="124" t="str">
        <f>IF(IF(IF($C31="Christopher Lobo",_xlfn.XLOOKUP($B31,PROSPER_Lobo!$1:$1,PROSPER_Lobo!$8:$8,""),
IF($C31="Naren Baliga",_xlfn.XLOOKUP($B31,PROSPER_Baliga!$1:$1,PROSPER_Baliga!$8:$8,""),
IF($C31="Thorsten Huhn",_xlfn.XLOOKUP($B31,PROSPER_Huhn!$1:$1,PROSPER_Huhn!$8:$8,""),
IF($C31="Nick Hull",_xlfn.XLOOKUP($B31,PROSPER_Hull!$1:$1,PROSPER_Hull!$8:$8,""),
IF($C31="Monika Kotwani",_xlfn.XLOOKUP($B31,PROSPER_Kotwani!$1:$1,PROSPER_Kotwani!$8:$8,""),
IF($C31="Jonathan Wellner",_xlfn.XLOOKUP($B31,PROSPER_Wellner!$1:$1,PROSPER_Wellner!$8:$8,""),
IF($C31="Travis Harvey",_xlfn.XLOOKUP($B31,PROSPER_Harvey!$1:$1,PROSPER_Harvey!$8:$8,""),"")))))))="","",
IF($C31="Christopher Lobo",_xlfn.XLOOKUP($B31,PROSPER_Lobo!$1:$1,PROSPER_Lobo!$8:$8,""),
IF($C31="Naren Baliga",_xlfn.XLOOKUP($B31,PROSPER_Baliga!$1:$1,PROSPER_Baliga!$8:$8,""),
IF($C31="Thorsten Huhn",_xlfn.XLOOKUP($B31,PROSPER_Huhn!$1:$1,PROSPER_Huhn!$8:$8,""),
IF($C31="Nick Hull",_xlfn.XLOOKUP($B31,PROSPER_Hull!$1:$1,PROSPER_Hull!$8:$8,""),
IF($C31="Monika Kotwani",_xlfn.XLOOKUP($B31,PROSPER_Kotwani!$1:$1,PROSPER_Kotwani!$8:$8,""),
IF($C31="Jonathan Wellner",_xlfn.XLOOKUP($B31,PROSPER_Wellner!$1:$1,PROSPER_Wellner!$8:$8,""),
IF($C31="Travis Harvey",_xlfn.XLOOKUP($B31,PROSPER_Harvey!$1:$1,PROSPER_Harvey!$8:$8,""),""))))))))="","No Score",IF(IF($C31="Christopher Lobo",_xlfn.XLOOKUP($B31,PROSPER_Lobo!$1:$1,PROSPER_Lobo!$8:$8,""),
IF($C31="Naren Baliga",_xlfn.XLOOKUP($B31,PROSPER_Baliga!$1:$1,PROSPER_Baliga!$8:$8,""),
IF($C31="Thorsten Huhn",_xlfn.XLOOKUP($B31,PROSPER_Huhn!$1:$1,PROSPER_Huhn!$8:$8,""),
IF($C31="Nick Hull",_xlfn.XLOOKUP($B31,PROSPER_Hull!$1:$1,PROSPER_Hull!$8:$8,""),
IF($C31="Monika Kotwani",_xlfn.XLOOKUP($B31,PROSPER_Kotwani!$1:$1,PROSPER_Kotwani!$8:$8,""),
IF($C31="Jonathan Wellner",_xlfn.XLOOKUP($B31,PROSPER_Wellner!$1:$1,PROSPER_Wellner!$8:$8,""),
IF($C31="Travis Harvey",_xlfn.XLOOKUP($B31,PROSPER_Harvey!$1:$1,PROSPER_Harvey!$8:$8,""),"")))))))="","",
IF($C31="Christopher Lobo",_xlfn.XLOOKUP($B31,PROSPER_Lobo!$1:$1,PROSPER_Lobo!$8:$8,""),
IF($C31="Naren Baliga",_xlfn.XLOOKUP($B31,PROSPER_Baliga!$1:$1,PROSPER_Baliga!$8:$8,""),
IF($C31="Thorsten Huhn",_xlfn.XLOOKUP($B31,PROSPER_Huhn!$1:$1,PROSPER_Huhn!$8:$8,""),
IF($C31="Nick Hull",_xlfn.XLOOKUP($B31,PROSPER_Hull!$1:$1,PROSPER_Hull!$8:$8,""),
IF($C31="Monika Kotwani",_xlfn.XLOOKUP($B31,PROSPER_Kotwani!$1:$1,PROSPER_Kotwani!$8:$8,""),
IF($C31="Jonathan Wellner",_xlfn.XLOOKUP($B31,PROSPER_Wellner!$1:$1,PROSPER_Wellner!$8:$8,""),
IF($C31="Travis Harvey",_xlfn.XLOOKUP($B31,PROSPER_Harvey!$1:$1,PROSPER_Harvey!$8:$8,""),"")))))))))</f>
        <v>No Score</v>
      </c>
      <c r="AG31" s="125" t="str">
        <f>IF(IF(IF($C31="Christopher Lobo",_xlfn.XLOOKUP($B31,PROSPER_Lobo!$1:$1,PROSPER_Lobo!$9:$9,""),
IF($C31="Naren Baliga",_xlfn.XLOOKUP($B31,PROSPER_Baliga!$1:$1,PROSPER_Baliga!$9:$9,""),
IF($C31="Thorsten Huhn",_xlfn.XLOOKUP($B31,PROSPER_Huhn!$1:$1,PROSPER_Huhn!$9:$9,""),
IF($C31="Nick Hull",_xlfn.XLOOKUP($B31,PROSPER_Hull!$1:$1,PROSPER_Hull!$9:$9,""),
IF($C31="Monika Kotwani",_xlfn.XLOOKUP($B31,PROSPER_Kotwani!$1:$1,PROSPER_Kotwani!$9:$9,""),
IF($C31="Jonathan Wellner",_xlfn.XLOOKUP($B31,PROSPER_Wellner!$1:$1,PROSPER_Wellner!$9:$9,""),
IF($C31="Travis Harvey",_xlfn.XLOOKUP($B31,PROSPER_Harvey!$1:$1,PROSPER_Harvey!$9:$9,""),"")))))))="","",
IF($C31="Christopher Lobo",_xlfn.XLOOKUP($B31,PROSPER_Lobo!$1:$1,PROSPER_Lobo!$9:$9,""),
IF($C31="Naren Baliga",_xlfn.XLOOKUP($B31,PROSPER_Baliga!$1:$1,PROSPER_Baliga!$9:$9,""),
IF($C31="Thorsten Huhn",_xlfn.XLOOKUP($B31,PROSPER_Huhn!$1:$1,PROSPER_Huhn!$9:$9,""),
IF($C31="Nick Hull",_xlfn.XLOOKUP($B31,PROSPER_Hull!$1:$1,PROSPER_Hull!$9:$9,""),
IF($C31="Monika Kotwani",_xlfn.XLOOKUP($B31,PROSPER_Kotwani!$1:$1,PROSPER_Kotwani!$9:$9,""),
IF($C31="Jonathan Wellner",_xlfn.XLOOKUP($B31,PROSPER_Wellner!$1:$1,PROSPER_Wellner!$9:$9,""),
IF($C31="Travis Harvey",_xlfn.XLOOKUP($B31,PROSPER_Harvey!$1:$1,PROSPER_Harvey!$9:$9,""),""))))))))="","No Comment",IF(IF($C31="Christopher Lobo",_xlfn.XLOOKUP($B31,PROSPER_Lobo!$1:$1,PROSPER_Lobo!$9:$9,""),
IF($C31="Naren Baliga",_xlfn.XLOOKUP($B31,PROSPER_Baliga!$1:$1,PROSPER_Baliga!$9:$9,""),
IF($C31="Thorsten Huhn",_xlfn.XLOOKUP($B31,PROSPER_Huhn!$1:$1,PROSPER_Huhn!$9:$9,""),
IF($C31="Nick Hull",_xlfn.XLOOKUP($B31,PROSPER_Hull!$1:$1,PROSPER_Hull!$9:$9,""),
IF($C31="Monika Kotwani",_xlfn.XLOOKUP($B31,PROSPER_Kotwani!$1:$1,PROSPER_Kotwani!$9:$9,""),
IF($C31="Jonathan Wellner",_xlfn.XLOOKUP($B31,PROSPER_Wellner!$1:$1,PROSPER_Wellner!$9:$9,""),
IF($C31="Travis Harvey",_xlfn.XLOOKUP($B31,PROSPER_Harvey!$1:$1,PROSPER_Harvey!$9:$9,""),"")))))))="","",
IF($C31="Christopher Lobo",_xlfn.XLOOKUP($B31,PROSPER_Lobo!$1:$1,PROSPER_Lobo!$9:$9,""),
IF($C31="Naren Baliga",_xlfn.XLOOKUP($B31,PROSPER_Baliga!$1:$1,PROSPER_Baliga!$9:$9,""),
IF($C31="Thorsten Huhn",_xlfn.XLOOKUP($B31,PROSPER_Huhn!$1:$1,PROSPER_Huhn!$9:$9,""),
IF($C31="Nick Hull",_xlfn.XLOOKUP($B31,PROSPER_Hull!$1:$1,PROSPER_Hull!$9:$9,""),
IF($C31="Monika Kotwani",_xlfn.XLOOKUP($B31,PROSPER_Kotwani!$1:$1,PROSPER_Kotwani!$9:$9,""),
IF($C31="Jonathan Wellner",_xlfn.XLOOKUP($B31,PROSPER_Wellner!$1:$1,PROSPER_Wellner!$9:$9,""),
IF($C31="Travis Harvey",_xlfn.XLOOKUP($B31,PROSPER_Harvey!$1:$1,PROSPER_Harvey!$9:$9,""),"")))))))))</f>
        <v>No Comment</v>
      </c>
      <c r="AH31" s="124" t="s">
        <v>89</v>
      </c>
      <c r="AI31" s="150" t="str">
        <f t="shared" si="245"/>
        <v>N/A</v>
      </c>
      <c r="AJ31" s="120" t="str">
        <f>_xlfn.XLOOKUP(B31,PROSPERInitial_Query!$E:$E,PROSPERInitial_Query!$K:$K,"",,-1)</f>
        <v/>
      </c>
      <c r="AK31" s="121" t="str">
        <f t="shared" si="246"/>
        <v>Madhu Rao1 - PortfolioBrownfield</v>
      </c>
      <c r="AL31" s="126" t="str">
        <f>_xlfn.XLOOKUP(AK31,PROSPERDelta_Query!BK:BK,PROSPERDelta_Query!M:M,"",,-1)</f>
        <v/>
      </c>
      <c r="AM31" s="124" t="str">
        <f t="shared" si="247"/>
        <v>N/A</v>
      </c>
      <c r="AN31" s="124" t="str">
        <f>IF(IF(IF($C31="Christopher Lobo",_xlfn.XLOOKUP($B31,PROSPER_Lobo!$1:$1,PROSPER_Lobo!$10:$10,""),
IF($C31="Naren Baliga",_xlfn.XLOOKUP($B31,PROSPER_Baliga!$1:$1,PROSPER_Baliga!$10:$10,""),
IF($C31="Thorsten Huhn",_xlfn.XLOOKUP($B31,PROSPER_Huhn!$1:$1,PROSPER_Huhn!$10:$10,""),
IF($C31="Nick Hull",_xlfn.XLOOKUP($B31,PROSPER_Hull!$1:$1,PROSPER_Hull!$10:$10,""),
IF($C31="Monika Kotwani",_xlfn.XLOOKUP($B31,PROSPER_Kotwani!$1:$1,PROSPER_Kotwani!$10:$10,""),
IF($C31="Jonathan Wellner",_xlfn.XLOOKUP($B31,PROSPER_Wellner!$1:$1,PROSPER_Wellner!$10:$10,""),
IF($C31="Travis Harvey",_xlfn.XLOOKUP($B31,PROSPER_Harvey!$1:$1,PROSPER_Harvey!$10:$10,""),"")))))))="","",
IF($C31="Christopher Lobo",_xlfn.XLOOKUP($B31,PROSPER_Lobo!$1:$1,PROSPER_Lobo!$10:$10,""),
IF($C31="Naren Baliga",_xlfn.XLOOKUP($B31,PROSPER_Baliga!$1:$1,PROSPER_Baliga!$10:$10,""),
IF($C31="Thorsten Huhn",_xlfn.XLOOKUP($B31,PROSPER_Huhn!$1:$1,PROSPER_Huhn!$10:$10,""),
IF($C31="Nick Hull",_xlfn.XLOOKUP($B31,PROSPER_Hull!$1:$1,PROSPER_Hull!$10:$10,""),
IF($C31="Monika Kotwani",_xlfn.XLOOKUP($B31,PROSPER_Kotwani!$1:$1,PROSPER_Kotwani!$10:$10,""),
IF($C31="Jonathan Wellner",_xlfn.XLOOKUP($B31,PROSPER_Wellner!$1:$1,PROSPER_Wellner!$10:$10,""),
IF($C31="Travis Harvey",_xlfn.XLOOKUP($B31,PROSPER_Harvey!$1:$1,PROSPER_Harvey!$10:$10,""),""))))))))="","No Score",IF(IF($C31="Christopher Lobo",_xlfn.XLOOKUP($B31,PROSPER_Lobo!$1:$1,PROSPER_Lobo!$10:$10,""),
IF($C31="Naren Baliga",_xlfn.XLOOKUP($B31,PROSPER_Baliga!$1:$1,PROSPER_Baliga!$10:$10,""),
IF($C31="Thorsten Huhn",_xlfn.XLOOKUP($B31,PROSPER_Huhn!$1:$1,PROSPER_Huhn!$10:$10,""),
IF($C31="Nick Hull",_xlfn.XLOOKUP($B31,PROSPER_Hull!$1:$1,PROSPER_Hull!$10:$10,""),
IF($C31="Monika Kotwani",_xlfn.XLOOKUP($B31,PROSPER_Kotwani!$1:$1,PROSPER_Kotwani!$10:$10,""),
IF($C31="Jonathan Wellner",_xlfn.XLOOKUP($B31,PROSPER_Wellner!$1:$1,PROSPER_Wellner!$10:$10,""),
IF($C31="Travis Harvey",_xlfn.XLOOKUP($B31,PROSPER_Harvey!$1:$1,PROSPER_Harvey!$10:$10,""),"")))))))="","",
IF($C31="Christopher Lobo",_xlfn.XLOOKUP($B31,PROSPER_Lobo!$1:$1,PROSPER_Lobo!$10:$10,""),
IF($C31="Naren Baliga",_xlfn.XLOOKUP($B31,PROSPER_Baliga!$1:$1,PROSPER_Baliga!$10:$10,""),
IF($C31="Thorsten Huhn",_xlfn.XLOOKUP($B31,PROSPER_Huhn!$1:$1,PROSPER_Huhn!$10:$10,""),
IF($C31="Nick Hull",_xlfn.XLOOKUP($B31,PROSPER_Hull!$1:$1,PROSPER_Hull!$10:$10,""),
IF($C31="Monika Kotwani",_xlfn.XLOOKUP($B31,PROSPER_Kotwani!$1:$1,PROSPER_Kotwani!$10:$10,""),
IF($C31="Jonathan Wellner",_xlfn.XLOOKUP($B31,PROSPER_Wellner!$1:$1,PROSPER_Wellner!$10:$10,""),
IF($C31="Travis Harvey",_xlfn.XLOOKUP($B31,PROSPER_Harvey!$1:$1,PROSPER_Harvey!$10:$10,""),"")))))))))</f>
        <v>No Score</v>
      </c>
      <c r="AO31" s="125" t="str">
        <f>IF(IF(IF($C31="Christopher Lobo",_xlfn.XLOOKUP($B31,PROSPER_Lobo!$1:$1,PROSPER_Lobo!$11:$11,""),
IF($C31="Naren Baliga",_xlfn.XLOOKUP($B31,PROSPER_Baliga!$1:$1,PROSPER_Baliga!$11:$11,""),
IF($C31="Thorsten Huhn",_xlfn.XLOOKUP($B31,PROSPER_Huhn!$1:$1,PROSPER_Huhn!$11:$11,""),
IF($C31="Nick Hull",_xlfn.XLOOKUP($B31,PROSPER_Hull!$1:$1,PROSPER_Hull!$11:$11,""),
IF($C31="Monika Kotwani",_xlfn.XLOOKUP($B31,PROSPER_Kotwani!$1:$1,PROSPER_Kotwani!$11:$11,""),
IF($C31="Jonathan Wellner",_xlfn.XLOOKUP($B31,PROSPER_Wellner!$1:$1,PROSPER_Wellner!$11:$11,""),
IF($C31="Travis Harvey",_xlfn.XLOOKUP($B31,PROSPER_Harvey!$1:$1,PROSPER_Harvey!$11:$11,""),"")))))))="","",
IF($C31="Christopher Lobo",_xlfn.XLOOKUP($B31,PROSPER_Lobo!$1:$1,PROSPER_Lobo!$11:$11,""),
IF($C31="Naren Baliga",_xlfn.XLOOKUP($B31,PROSPER_Baliga!$1:$1,PROSPER_Baliga!$11:$11,""),
IF($C31="Thorsten Huhn",_xlfn.XLOOKUP($B31,PROSPER_Huhn!$1:$1,PROSPER_Huhn!$11:$11,""),
IF($C31="Nick Hull",_xlfn.XLOOKUP($B31,PROSPER_Hull!$1:$1,PROSPER_Hull!$11:$11,""),
IF($C31="Monika Kotwani",_xlfn.XLOOKUP($B31,PROSPER_Kotwani!$1:$1,PROSPER_Kotwani!$11:$11,""),
IF($C31="Jonathan Wellner",_xlfn.XLOOKUP($B31,PROSPER_Wellner!$1:$1,PROSPER_Wellner!$11:$11,""),
IF($C31="Travis Harvey",_xlfn.XLOOKUP($B31,PROSPER_Harvey!$1:$1,PROSPER_Harvey!$11:$11,""),""))))))))="","No Comment",IF(IF($C31="Christopher Lobo",_xlfn.XLOOKUP($B31,PROSPER_Lobo!$1:$1,PROSPER_Lobo!$11:$11,""),
IF($C31="Naren Baliga",_xlfn.XLOOKUP($B31,PROSPER_Baliga!$1:$1,PROSPER_Baliga!$11:$11,""),
IF($C31="Thorsten Huhn",_xlfn.XLOOKUP($B31,PROSPER_Huhn!$1:$1,PROSPER_Huhn!$11:$11,""),
IF($C31="Nick Hull",_xlfn.XLOOKUP($B31,PROSPER_Hull!$1:$1,PROSPER_Hull!$11:$11,""),
IF($C31="Monika Kotwani",_xlfn.XLOOKUP($B31,PROSPER_Kotwani!$1:$1,PROSPER_Kotwani!$11:$11,""),
IF($C31="Jonathan Wellner",_xlfn.XLOOKUP($B31,PROSPER_Wellner!$1:$1,PROSPER_Wellner!$11:$11,""),
IF($C31="Travis Harvey",_xlfn.XLOOKUP($B31,PROSPER_Harvey!$1:$1,PROSPER_Harvey!$11:$11,""),"")))))))="","",
IF($C31="Christopher Lobo",_xlfn.XLOOKUP($B31,PROSPER_Lobo!$1:$1,PROSPER_Lobo!$11:$11,""),
IF($C31="Naren Baliga",_xlfn.XLOOKUP($B31,PROSPER_Baliga!$1:$1,PROSPER_Baliga!$11:$11,""),
IF($C31="Thorsten Huhn",_xlfn.XLOOKUP($B31,PROSPER_Huhn!$1:$1,PROSPER_Huhn!$11:$11,""),
IF($C31="Nick Hull",_xlfn.XLOOKUP($B31,PROSPER_Hull!$1:$1,PROSPER_Hull!$11:$11,""),
IF($C31="Monika Kotwani",_xlfn.XLOOKUP($B31,PROSPER_Kotwani!$1:$1,PROSPER_Kotwani!$11:$11,""),
IF($C31="Jonathan Wellner",_xlfn.XLOOKUP($B31,PROSPER_Wellner!$1:$1,PROSPER_Wellner!$11:$11,""),
IF($C31="Travis Harvey",_xlfn.XLOOKUP($B31,PROSPER_Harvey!$1:$1,PROSPER_Harvey!$11:$11,""),"")))))))))</f>
        <v>No Comment</v>
      </c>
      <c r="AP31" s="124" t="s">
        <v>89</v>
      </c>
      <c r="AQ31" s="150" t="str">
        <f t="shared" si="248"/>
        <v>N/A</v>
      </c>
      <c r="AR31" s="120" t="str">
        <f>_xlfn.XLOOKUP(B31,PROSPERInitial_Query!$E:$E,PROSPERInitial_Query!$L:$L,"",,-1)</f>
        <v/>
      </c>
      <c r="AS31" s="121" t="str">
        <f t="shared" si="249"/>
        <v>Madhu Rao1 - PortfolioTraining &amp; Adoption</v>
      </c>
      <c r="AT31" s="126" t="str">
        <f>_xlfn.XLOOKUP(AS31,PROSPERDelta_Query!BK:BK,PROSPERDelta_Query!N:N,"",,-1)</f>
        <v/>
      </c>
      <c r="AU31" s="124" t="str">
        <f t="shared" si="250"/>
        <v>N/A</v>
      </c>
      <c r="AV31" s="124" t="str">
        <f>IF(IF(IF($C31="Christopher Lobo",_xlfn.XLOOKUP($B31,PROSPER_Lobo!$1:$1,PROSPER_Lobo!$12:$12,""),
IF($C31="Naren Baliga",_xlfn.XLOOKUP($B31,PROSPER_Baliga!$1:$1,PROSPER_Baliga!$12:$12,""),
IF($C31="Thorsten Huhn",_xlfn.XLOOKUP($B31,PROSPER_Huhn!$1:$1,PROSPER_Huhn!$12:$12,""),
IF($C31="Nick Hull",_xlfn.XLOOKUP($B31,PROSPER_Hull!$1:$1,PROSPER_Hull!$12:$12,""),
IF($C31="Monika Kotwani",_xlfn.XLOOKUP($B31,PROSPER_Kotwani!$1:$1,PROSPER_Kotwani!$12:$12,""),
IF($C31="Jonathan Wellner",_xlfn.XLOOKUP($B31,PROSPER_Wellner!$1:$1,PROSPER_Wellner!$12:$12,""),
IF($C31="Travis Harvey",_xlfn.XLOOKUP($B31,PROSPER_Harvey!$1:$1,PROSPER_Harvey!$12:$12,""),"")))))))="","",
IF($C31="Christopher Lobo",_xlfn.XLOOKUP($B31,PROSPER_Lobo!$1:$1,PROSPER_Lobo!$12:$12,""),
IF($C31="Naren Baliga",_xlfn.XLOOKUP($B31,PROSPER_Baliga!$1:$1,PROSPER_Baliga!$12:$12,""),
IF($C31="Thorsten Huhn",_xlfn.XLOOKUP($B31,PROSPER_Huhn!$1:$1,PROSPER_Huhn!$12:$12,""),
IF($C31="Nick Hull",_xlfn.XLOOKUP($B31,PROSPER_Hull!$1:$1,PROSPER_Hull!$12:$12,""),
IF($C31="Monika Kotwani",_xlfn.XLOOKUP($B31,PROSPER_Kotwani!$1:$1,PROSPER_Kotwani!$12:$12,""),
IF($C31="Jonathan Wellner",_xlfn.XLOOKUP($B31,PROSPER_Wellner!$1:$1,PROSPER_Wellner!$12:$12,""),
IF($C31="Travis Harvey",_xlfn.XLOOKUP($B31,PROSPER_Harvey!$1:$1,PROSPER_Harvey!$12:$12,""),""))))))))="","No Score",IF(IF($C31="Christopher Lobo",_xlfn.XLOOKUP($B31,PROSPER_Lobo!$1:$1,PROSPER_Lobo!$12:$12,""),
IF($C31="Naren Baliga",_xlfn.XLOOKUP($B31,PROSPER_Baliga!$1:$1,PROSPER_Baliga!$12:$12,""),
IF($C31="Thorsten Huhn",_xlfn.XLOOKUP($B31,PROSPER_Huhn!$1:$1,PROSPER_Huhn!$12:$12,""),
IF($C31="Nick Hull",_xlfn.XLOOKUP($B31,PROSPER_Hull!$1:$1,PROSPER_Hull!$12:$12,""),
IF($C31="Monika Kotwani",_xlfn.XLOOKUP($B31,PROSPER_Kotwani!$1:$1,PROSPER_Kotwani!$12:$12,""),
IF($C31="Jonathan Wellner",_xlfn.XLOOKUP($B31,PROSPER_Wellner!$1:$1,PROSPER_Wellner!$12:$12,""),
IF($C31="Travis Harvey",_xlfn.XLOOKUP($B31,PROSPER_Harvey!$1:$1,PROSPER_Harvey!$12:$12,""),"")))))))="","",
IF($C31="Christopher Lobo",_xlfn.XLOOKUP($B31,PROSPER_Lobo!$1:$1,PROSPER_Lobo!$12:$12,""),
IF($C31="Naren Baliga",_xlfn.XLOOKUP($B31,PROSPER_Baliga!$1:$1,PROSPER_Baliga!$12:$12,""),
IF($C31="Thorsten Huhn",_xlfn.XLOOKUP($B31,PROSPER_Huhn!$1:$1,PROSPER_Huhn!$12:$12,""),
IF($C31="Nick Hull",_xlfn.XLOOKUP($B31,PROSPER_Hull!$1:$1,PROSPER_Hull!$12:$12,""),
IF($C31="Monika Kotwani",_xlfn.XLOOKUP($B31,PROSPER_Kotwani!$1:$1,PROSPER_Kotwani!$12:$12,""),
IF($C31="Jonathan Wellner",_xlfn.XLOOKUP($B31,PROSPER_Wellner!$1:$1,PROSPER_Wellner!$12:$12,""),
IF($C31="Travis Harvey",_xlfn.XLOOKUP($B31,PROSPER_Harvey!$1:$1,PROSPER_Harvey!$12:$12,""),"")))))))))</f>
        <v>No Score</v>
      </c>
      <c r="AW31" s="125" t="str">
        <f>IF(IF(IF($C31="Christopher Lobo",_xlfn.XLOOKUP($B31,PROSPER_Lobo!$1:$1,PROSPER_Lobo!$13:$13,""),
IF($C31="Naren Baliga",_xlfn.XLOOKUP($B31,PROSPER_Baliga!$1:$1,PROSPER_Baliga!$13:$13,""),
IF($C31="Thorsten Huhn",_xlfn.XLOOKUP($B31,PROSPER_Huhn!$1:$1,PROSPER_Huhn!$13:$13,""),
IF($C31="Nick Hull",_xlfn.XLOOKUP($B31,PROSPER_Hull!$1:$1,PROSPER_Hull!$13:$13,""),
IF($C31="Monika Kotwani",_xlfn.XLOOKUP($B31,PROSPER_Kotwani!$1:$1,PROSPER_Kotwani!$13:$13,""),
IF($C31="Jonathan Wellner",_xlfn.XLOOKUP($B31,PROSPER_Wellner!$1:$1,PROSPER_Wellner!$13:$13,""),
IF($C31="Travis Harvey",_xlfn.XLOOKUP($B31,PROSPER_Harvey!$1:$1,PROSPER_Harvey!$13:$13,""),"")))))))="","",
IF($C31="Christopher Lobo",_xlfn.XLOOKUP($B31,PROSPER_Lobo!$1:$1,PROSPER_Lobo!$13:$13,""),
IF($C31="Naren Baliga",_xlfn.XLOOKUP($B31,PROSPER_Baliga!$1:$1,PROSPER_Baliga!$13:$13,""),
IF($C31="Thorsten Huhn",_xlfn.XLOOKUP($B31,PROSPER_Huhn!$1:$1,PROSPER_Huhn!$13:$13,""),
IF($C31="Nick Hull",_xlfn.XLOOKUP($B31,PROSPER_Hull!$1:$1,PROSPER_Hull!$13:$13,""),
IF($C31="Monika Kotwani",_xlfn.XLOOKUP($B31,PROSPER_Kotwani!$1:$1,PROSPER_Kotwani!$13:$13,""),
IF($C31="Jonathan Wellner",_xlfn.XLOOKUP($B31,PROSPER_Wellner!$1:$1,PROSPER_Wellner!$13:$13,""),
IF($C31="Travis Harvey",_xlfn.XLOOKUP($B31,PROSPER_Harvey!$1:$1,PROSPER_Harvey!$13:$13,""),""))))))))="","No Comment",IF(IF($C31="Christopher Lobo",_xlfn.XLOOKUP($B31,PROSPER_Lobo!$1:$1,PROSPER_Lobo!$13:$13,""),
IF($C31="Naren Baliga",_xlfn.XLOOKUP($B31,PROSPER_Baliga!$1:$1,PROSPER_Baliga!$13:$13,""),
IF($C31="Thorsten Huhn",_xlfn.XLOOKUP($B31,PROSPER_Huhn!$1:$1,PROSPER_Huhn!$13:$13,""),
IF($C31="Nick Hull",_xlfn.XLOOKUP($B31,PROSPER_Hull!$1:$1,PROSPER_Hull!$13:$13,""),
IF($C31="Monika Kotwani",_xlfn.XLOOKUP($B31,PROSPER_Kotwani!$1:$1,PROSPER_Kotwani!$13:$13,""),
IF($C31="Jonathan Wellner",_xlfn.XLOOKUP($B31,PROSPER_Wellner!$1:$1,PROSPER_Wellner!$13:$13,""),
IF($C31="Travis Harvey",_xlfn.XLOOKUP($B31,PROSPER_Harvey!$1:$1,PROSPER_Harvey!$13:$13,""),"")))))))="","",
IF($C31="Christopher Lobo",_xlfn.XLOOKUP($B31,PROSPER_Lobo!$1:$1,PROSPER_Lobo!$13:$13,""),
IF($C31="Naren Baliga",_xlfn.XLOOKUP($B31,PROSPER_Baliga!$1:$1,PROSPER_Baliga!$13:$13,""),
IF($C31="Thorsten Huhn",_xlfn.XLOOKUP($B31,PROSPER_Huhn!$1:$1,PROSPER_Huhn!$13:$13,""),
IF($C31="Nick Hull",_xlfn.XLOOKUP($B31,PROSPER_Hull!$1:$1,PROSPER_Hull!$13:$13,""),
IF($C31="Monika Kotwani",_xlfn.XLOOKUP($B31,PROSPER_Kotwani!$1:$1,PROSPER_Kotwani!$13:$13,""),
IF($C31="Jonathan Wellner",_xlfn.XLOOKUP($B31,PROSPER_Wellner!$1:$1,PROSPER_Wellner!$13:$13,""),
IF($C31="Travis Harvey",_xlfn.XLOOKUP($B31,PROSPER_Harvey!$1:$1,PROSPER_Harvey!$13:$13,""),"")))))))))</f>
        <v>No Comment</v>
      </c>
      <c r="AX31" s="124" t="s">
        <v>89</v>
      </c>
      <c r="AY31" s="150" t="str">
        <f t="shared" si="251"/>
        <v>N/A</v>
      </c>
      <c r="AZ31" s="120" t="str">
        <f>_xlfn.XLOOKUP(B31,PROSPERInitial_Query!$E:$E,PROSPERInitial_Query!$M:$M,"",,-1)</f>
        <v/>
      </c>
      <c r="BA31" s="121" t="str">
        <f t="shared" si="252"/>
        <v>Madhu Rao1 - PortfolioDMLT</v>
      </c>
      <c r="BB31" s="126" t="str">
        <f>_xlfn.XLOOKUP(BA31,PROSPERDelta_Query!BK:BK,PROSPERDelta_Query!O:O,"",,-1)</f>
        <v/>
      </c>
      <c r="BC31" s="124" t="str">
        <f t="shared" si="253"/>
        <v>N/A</v>
      </c>
      <c r="BD31" s="124" t="str">
        <f>IF(IF(IF($C31="Christopher Lobo",_xlfn.XLOOKUP($B31,PROSPER_Lobo!$1:$1,PROSPER_Lobo!$14:$14,""),
IF($C31="Naren Baliga",_xlfn.XLOOKUP($B31,PROSPER_Baliga!$1:$1,PROSPER_Baliga!$14:$14,""),
IF($C31="Thorsten Huhn",_xlfn.XLOOKUP($B31,PROSPER_Huhn!$1:$1,PROSPER_Huhn!$14:$14,""),
IF($C31="Nick Hull",_xlfn.XLOOKUP($B31,PROSPER_Hull!$1:$1,PROSPER_Hull!$14:$14,""),
IF($C31="Monika Kotwani",_xlfn.XLOOKUP($B31,PROSPER_Kotwani!$1:$1,PROSPER_Kotwani!$14:$14,""),
IF($C31="Jonathan Wellner",_xlfn.XLOOKUP($B31,PROSPER_Wellner!$1:$1,PROSPER_Wellner!$14:$14,""),
IF($C31="Travis Harvey",_xlfn.XLOOKUP($B31,PROSPER_Harvey!$1:$1,PROSPER_Harvey!$14:$14,""),"")))))))="","",
IF($C31="Christopher Lobo",_xlfn.XLOOKUP($B31,PROSPER_Lobo!$1:$1,PROSPER_Lobo!$14:$14,""),
IF($C31="Naren Baliga",_xlfn.XLOOKUP($B31,PROSPER_Baliga!$1:$1,PROSPER_Baliga!$14:$14,""),
IF($C31="Thorsten Huhn",_xlfn.XLOOKUP($B31,PROSPER_Huhn!$1:$1,PROSPER_Huhn!$14:$14,""),
IF($C31="Nick Hull",_xlfn.XLOOKUP($B31,PROSPER_Hull!$1:$1,PROSPER_Hull!$14:$14,""),
IF($C31="Monika Kotwani",_xlfn.XLOOKUP($B31,PROSPER_Kotwani!$1:$1,PROSPER_Kotwani!$14:$14,""),
IF($C31="Jonathan Wellner",_xlfn.XLOOKUP($B31,PROSPER_Wellner!$1:$1,PROSPER_Wellner!$14:$14,""),
IF($C31="Travis Harvey",_xlfn.XLOOKUP($B31,PROSPER_Harvey!$1:$1,PROSPER_Harvey!$14:$14,""),""))))))))="","No Score",IF(IF($C31="Christopher Lobo",_xlfn.XLOOKUP($B31,PROSPER_Lobo!$1:$1,PROSPER_Lobo!$14:$14,""),
IF($C31="Naren Baliga",_xlfn.XLOOKUP($B31,PROSPER_Baliga!$1:$1,PROSPER_Baliga!$14:$14,""),
IF($C31="Thorsten Huhn",_xlfn.XLOOKUP($B31,PROSPER_Huhn!$1:$1,PROSPER_Huhn!$14:$14,""),
IF($C31="Nick Hull",_xlfn.XLOOKUP($B31,PROSPER_Hull!$1:$1,PROSPER_Hull!$14:$14,""),
IF($C31="Monika Kotwani",_xlfn.XLOOKUP($B31,PROSPER_Kotwani!$1:$1,PROSPER_Kotwani!$14:$14,""),
IF($C31="Jonathan Wellner",_xlfn.XLOOKUP($B31,PROSPER_Wellner!$1:$1,PROSPER_Wellner!$14:$14,""),
IF($C31="Travis Harvey",_xlfn.XLOOKUP($B31,PROSPER_Harvey!$1:$1,PROSPER_Harvey!$14:$14,""),"")))))))="","",
IF($C31="Christopher Lobo",_xlfn.XLOOKUP($B31,PROSPER_Lobo!$1:$1,PROSPER_Lobo!$14:$14,""),
IF($C31="Naren Baliga",_xlfn.XLOOKUP($B31,PROSPER_Baliga!$1:$1,PROSPER_Baliga!$14:$14,""),
IF($C31="Thorsten Huhn",_xlfn.XLOOKUP($B31,PROSPER_Huhn!$1:$1,PROSPER_Huhn!$14:$14,""),
IF($C31="Nick Hull",_xlfn.XLOOKUP($B31,PROSPER_Hull!$1:$1,PROSPER_Hull!$14:$14,""),
IF($C31="Monika Kotwani",_xlfn.XLOOKUP($B31,PROSPER_Kotwani!$1:$1,PROSPER_Kotwani!$14:$14,""),
IF($C31="Jonathan Wellner",_xlfn.XLOOKUP($B31,PROSPER_Wellner!$1:$1,PROSPER_Wellner!$14:$14,""),
IF($C31="Travis Harvey",_xlfn.XLOOKUP($B31,PROSPER_Harvey!$1:$1,PROSPER_Harvey!$14:$14,""),"")))))))))</f>
        <v>No Score</v>
      </c>
      <c r="BE31" s="125" t="str">
        <f>IF(IF(IF($C31="Christopher Lobo",_xlfn.XLOOKUP($B31,PROSPER_Lobo!$1:$1,PROSPER_Lobo!$15:$15,""),
IF($C31="Naren Baliga",_xlfn.XLOOKUP($B31,PROSPER_Baliga!$1:$1,PROSPER_Baliga!$15:$15,""),
IF($C31="Thorsten Huhn",_xlfn.XLOOKUP($B31,PROSPER_Huhn!$1:$1,PROSPER_Huhn!$15:$15,""),
IF($C31="Nick Hull",_xlfn.XLOOKUP($B31,PROSPER_Hull!$1:$1,PROSPER_Hull!$15:$15,""),
IF($C31="Monika Kotwani",_xlfn.XLOOKUP($B31,PROSPER_Kotwani!$1:$1,PROSPER_Kotwani!$15:$15,""),
IF($C31="Jonathan Wellner",_xlfn.XLOOKUP($B31,PROSPER_Wellner!$1:$1,PROSPER_Wellner!$15:$15,""),
IF($C31="Travis Harvey",_xlfn.XLOOKUP($B31,PROSPER_Harvey!$1:$1,PROSPER_Harvey!$15:$15,""),"")))))))="","",
IF($C31="Christopher Lobo",_xlfn.XLOOKUP($B31,PROSPER_Lobo!$1:$1,PROSPER_Lobo!$15:$15,""),
IF($C31="Naren Baliga",_xlfn.XLOOKUP($B31,PROSPER_Baliga!$1:$1,PROSPER_Baliga!$15:$15,""),
IF($C31="Thorsten Huhn",_xlfn.XLOOKUP($B31,PROSPER_Huhn!$1:$1,PROSPER_Huhn!$15:$15,""),
IF($C31="Nick Hull",_xlfn.XLOOKUP($B31,PROSPER_Hull!$1:$1,PROSPER_Hull!$15:$15,""),
IF($C31="Monika Kotwani",_xlfn.XLOOKUP($B31,PROSPER_Kotwani!$1:$1,PROSPER_Kotwani!$15:$15,""),
IF($C31="Jonathan Wellner",_xlfn.XLOOKUP($B31,PROSPER_Wellner!$1:$1,PROSPER_Wellner!$15:$15,""),
IF($C31="Travis Harvey",_xlfn.XLOOKUP($B31,PROSPER_Harvey!$1:$1,PROSPER_Harvey!$15:$15,""),""))))))))="","No Comment",IF(IF($C31="Christopher Lobo",_xlfn.XLOOKUP($B31,PROSPER_Lobo!$1:$1,PROSPER_Lobo!$15:$15,""),
IF($C31="Naren Baliga",_xlfn.XLOOKUP($B31,PROSPER_Baliga!$1:$1,PROSPER_Baliga!$15:$15,""),
IF($C31="Thorsten Huhn",_xlfn.XLOOKUP($B31,PROSPER_Huhn!$1:$1,PROSPER_Huhn!$15:$15,""),
IF($C31="Nick Hull",_xlfn.XLOOKUP($B31,PROSPER_Hull!$1:$1,PROSPER_Hull!$15:$15,""),
IF($C31="Monika Kotwani",_xlfn.XLOOKUP($B31,PROSPER_Kotwani!$1:$1,PROSPER_Kotwani!$15:$15,""),
IF($C31="Jonathan Wellner",_xlfn.XLOOKUP($B31,PROSPER_Wellner!$1:$1,PROSPER_Wellner!$15:$15,""),
IF($C31="Travis Harvey",_xlfn.XLOOKUP($B31,PROSPER_Harvey!$1:$1,PROSPER_Harvey!$15:$15,""),"")))))))="","",
IF($C31="Christopher Lobo",_xlfn.XLOOKUP($B31,PROSPER_Lobo!$1:$1,PROSPER_Lobo!$15:$15,""),
IF($C31="Naren Baliga",_xlfn.XLOOKUP($B31,PROSPER_Baliga!$1:$1,PROSPER_Baliga!$15:$15,""),
IF($C31="Thorsten Huhn",_xlfn.XLOOKUP($B31,PROSPER_Huhn!$1:$1,PROSPER_Huhn!$15:$15,""),
IF($C31="Nick Hull",_xlfn.XLOOKUP($B31,PROSPER_Hull!$1:$1,PROSPER_Hull!$15:$15,""),
IF($C31="Monika Kotwani",_xlfn.XLOOKUP($B31,PROSPER_Kotwani!$1:$1,PROSPER_Kotwani!$15:$15,""),
IF($C31="Jonathan Wellner",_xlfn.XLOOKUP($B31,PROSPER_Wellner!$1:$1,PROSPER_Wellner!$15:$15,""),
IF($C31="Travis Harvey",_xlfn.XLOOKUP($B31,PROSPER_Harvey!$1:$1,PROSPER_Harvey!$15:$15,""),"")))))))))</f>
        <v>No Comment</v>
      </c>
      <c r="BF31" s="124" t="s">
        <v>89</v>
      </c>
      <c r="BG31" s="150" t="str">
        <f t="shared" si="254"/>
        <v>N/A</v>
      </c>
      <c r="BH31" s="120" t="str">
        <f>_xlfn.XLOOKUP(B31,PROSPERInitial_Query!$E:$E,PROSPERInitial_Query!$N:$N,"",,-1)</f>
        <v/>
      </c>
      <c r="BI31" s="121" t="str">
        <f t="shared" si="255"/>
        <v>Madhu Rao1 - PortfolioRevenue Management</v>
      </c>
      <c r="BJ31" s="126" t="str">
        <f>_xlfn.XLOOKUP(BI31,PROSPERDelta_Query!BK:BK,PROSPERDelta_Query!P:P,"",,-1)</f>
        <v/>
      </c>
      <c r="BK31" s="124" t="str">
        <f t="shared" si="256"/>
        <v>N/A</v>
      </c>
      <c r="BL31" s="124" t="str">
        <f>IF(IF(IF($C31="Christopher Lobo",_xlfn.XLOOKUP($B31,PROSPER_Lobo!$1:$1,PROSPER_Lobo!$16:$16,""),
IF($C31="Naren Baliga",_xlfn.XLOOKUP($B31,PROSPER_Baliga!$1:$1,PROSPER_Baliga!$16:$16,""),
IF($C31="Thorsten Huhn",_xlfn.XLOOKUP($B31,PROSPER_Huhn!$1:$1,PROSPER_Huhn!$16:$16,""),
IF($C31="Nick Hull",_xlfn.XLOOKUP($B31,PROSPER_Hull!$1:$1,PROSPER_Hull!$16:$16,""),
IF($C31="Monika Kotwani",_xlfn.XLOOKUP($B31,PROSPER_Kotwani!$1:$1,PROSPER_Kotwani!$16:$16,""),
IF($C31="Jonathan Wellner",_xlfn.XLOOKUP($B31,PROSPER_Wellner!$1:$1,PROSPER_Wellner!$16:$16,""),
IF($C31="Travis Harvey",_xlfn.XLOOKUP($B31,PROSPER_Harvey!$1:$1,PROSPER_Harvey!$16:$16,""),"")))))))="","",
IF($C31="Christopher Lobo",_xlfn.XLOOKUP($B31,PROSPER_Lobo!$1:$1,PROSPER_Lobo!$16:$16,""),
IF($C31="Naren Baliga",_xlfn.XLOOKUP($B31,PROSPER_Baliga!$1:$1,PROSPER_Baliga!$16:$16,""),
IF($C31="Thorsten Huhn",_xlfn.XLOOKUP($B31,PROSPER_Huhn!$1:$1,PROSPER_Huhn!$16:$16,""),
IF($C31="Nick Hull",_xlfn.XLOOKUP($B31,PROSPER_Hull!$1:$1,PROSPER_Hull!$16:$16,""),
IF($C31="Monika Kotwani",_xlfn.XLOOKUP($B31,PROSPER_Kotwani!$1:$1,PROSPER_Kotwani!$16:$16,""),
IF($C31="Jonathan Wellner",_xlfn.XLOOKUP($B31,PROSPER_Wellner!$1:$1,PROSPER_Wellner!$16:$16,""),
IF($C31="Travis Harvey",_xlfn.XLOOKUP($B31,PROSPER_Harvey!$1:$1,PROSPER_Harvey!$16:$16,""),""))))))))="","No Score",IF(IF($C31="Christopher Lobo",_xlfn.XLOOKUP($B31,PROSPER_Lobo!$1:$1,PROSPER_Lobo!$16:$16,""),
IF($C31="Naren Baliga",_xlfn.XLOOKUP($B31,PROSPER_Baliga!$1:$1,PROSPER_Baliga!$16:$16,""),
IF($C31="Thorsten Huhn",_xlfn.XLOOKUP($B31,PROSPER_Huhn!$1:$1,PROSPER_Huhn!$16:$16,""),
IF($C31="Nick Hull",_xlfn.XLOOKUP($B31,PROSPER_Hull!$1:$1,PROSPER_Hull!$16:$16,""),
IF($C31="Monika Kotwani",_xlfn.XLOOKUP($B31,PROSPER_Kotwani!$1:$1,PROSPER_Kotwani!$16:$16,""),
IF($C31="Jonathan Wellner",_xlfn.XLOOKUP($B31,PROSPER_Wellner!$1:$1,PROSPER_Wellner!$16:$16,""),
IF($C31="Travis Harvey",_xlfn.XLOOKUP($B31,PROSPER_Harvey!$1:$1,PROSPER_Harvey!$16:$16,""),"")))))))="","",
IF($C31="Christopher Lobo",_xlfn.XLOOKUP($B31,PROSPER_Lobo!$1:$1,PROSPER_Lobo!$16:$16,""),
IF($C31="Naren Baliga",_xlfn.XLOOKUP($B31,PROSPER_Baliga!$1:$1,PROSPER_Baliga!$16:$16,""),
IF($C31="Thorsten Huhn",_xlfn.XLOOKUP($B31,PROSPER_Huhn!$1:$1,PROSPER_Huhn!$16:$16,""),
IF($C31="Nick Hull",_xlfn.XLOOKUP($B31,PROSPER_Hull!$1:$1,PROSPER_Hull!$16:$16,""),
IF($C31="Monika Kotwani",_xlfn.XLOOKUP($B31,PROSPER_Kotwani!$1:$1,PROSPER_Kotwani!$16:$16,""),
IF($C31="Jonathan Wellner",_xlfn.XLOOKUP($B31,PROSPER_Wellner!$1:$1,PROSPER_Wellner!$16:$16,""),
IF($C31="Travis Harvey",_xlfn.XLOOKUP($B31,PROSPER_Harvey!$1:$1,PROSPER_Harvey!$16:$16,""),"")))))))))</f>
        <v>No Score</v>
      </c>
      <c r="BM31" s="125" t="str">
        <f>IF(IF(IF($C31="Christopher Lobo",_xlfn.XLOOKUP($B31,PROSPER_Lobo!$1:$1,PROSPER_Lobo!$17:$17,""),
IF($C31="Naren Baliga",_xlfn.XLOOKUP($B31,PROSPER_Baliga!$1:$1,PROSPER_Baliga!$17:$17,""),
IF($C31="Thorsten Huhn",_xlfn.XLOOKUP($B31,PROSPER_Huhn!$1:$1,PROSPER_Huhn!$17:$17,""),
IF($C31="Nick Hull",_xlfn.XLOOKUP($B31,PROSPER_Hull!$1:$1,PROSPER_Hull!$17:$17,""),
IF($C31="Monika Kotwani",_xlfn.XLOOKUP($B31,PROSPER_Kotwani!$1:$1,PROSPER_Kotwani!$17:$17,""),
IF($C31="Jonathan Wellner",_xlfn.XLOOKUP($B31,PROSPER_Wellner!$1:$1,PROSPER_Wellner!$17:$17,""),
IF($C31="Travis Harvey",_xlfn.XLOOKUP($B31,PROSPER_Harvey!$1:$1,PROSPER_Harvey!$17:$17,""),"")))))))="","",
IF($C31="Christopher Lobo",_xlfn.XLOOKUP($B31,PROSPER_Lobo!$1:$1,PROSPER_Lobo!$17:$17,""),
IF($C31="Naren Baliga",_xlfn.XLOOKUP($B31,PROSPER_Baliga!$1:$1,PROSPER_Baliga!$17:$17,""),
IF($C31="Thorsten Huhn",_xlfn.XLOOKUP($B31,PROSPER_Huhn!$1:$1,PROSPER_Huhn!$17:$17,""),
IF($C31="Nick Hull",_xlfn.XLOOKUP($B31,PROSPER_Hull!$1:$1,PROSPER_Hull!$17:$17,""),
IF($C31="Monika Kotwani",_xlfn.XLOOKUP($B31,PROSPER_Kotwani!$1:$1,PROSPER_Kotwani!$17:$17,""),
IF($C31="Jonathan Wellner",_xlfn.XLOOKUP($B31,PROSPER_Wellner!$1:$1,PROSPER_Wellner!$17:$17,""),
IF($C31="Travis Harvey",_xlfn.XLOOKUP($B31,PROSPER_Harvey!$1:$1,PROSPER_Harvey!$17:$17,""),""))))))))="","No Comment",IF(IF($C31="Christopher Lobo",_xlfn.XLOOKUP($B31,PROSPER_Lobo!$1:$1,PROSPER_Lobo!$17:$17,""),
IF($C31="Naren Baliga",_xlfn.XLOOKUP($B31,PROSPER_Baliga!$1:$1,PROSPER_Baliga!$17:$17,""),
IF($C31="Thorsten Huhn",_xlfn.XLOOKUP($B31,PROSPER_Huhn!$1:$1,PROSPER_Huhn!$17:$17,""),
IF($C31="Nick Hull",_xlfn.XLOOKUP($B31,PROSPER_Hull!$1:$1,PROSPER_Hull!$17:$17,""),
IF($C31="Monika Kotwani",_xlfn.XLOOKUP($B31,PROSPER_Kotwani!$1:$1,PROSPER_Kotwani!$17:$17,""),
IF($C31="Jonathan Wellner",_xlfn.XLOOKUP($B31,PROSPER_Wellner!$1:$1,PROSPER_Wellner!$17:$17,""),
IF($C31="Travis Harvey",_xlfn.XLOOKUP($B31,PROSPER_Harvey!$1:$1,PROSPER_Harvey!$17:$17,""),"")))))))="","",
IF($C31="Christopher Lobo",_xlfn.XLOOKUP($B31,PROSPER_Lobo!$1:$1,PROSPER_Lobo!$17:$17,""),
IF($C31="Naren Baliga",_xlfn.XLOOKUP($B31,PROSPER_Baliga!$1:$1,PROSPER_Baliga!$17:$17,""),
IF($C31="Thorsten Huhn",_xlfn.XLOOKUP($B31,PROSPER_Huhn!$1:$1,PROSPER_Huhn!$17:$17,""),
IF($C31="Nick Hull",_xlfn.XLOOKUP($B31,PROSPER_Hull!$1:$1,PROSPER_Hull!$17:$17,""),
IF($C31="Monika Kotwani",_xlfn.XLOOKUP($B31,PROSPER_Kotwani!$1:$1,PROSPER_Kotwani!$17:$17,""),
IF($C31="Jonathan Wellner",_xlfn.XLOOKUP($B31,PROSPER_Wellner!$1:$1,PROSPER_Wellner!$17:$17,""),
IF($C31="Travis Harvey",_xlfn.XLOOKUP($B31,PROSPER_Harvey!$1:$1,PROSPER_Harvey!$17:$17,""),"")))))))))</f>
        <v>No Comment</v>
      </c>
      <c r="BN31" s="124" t="str">
        <f>IFERROR(ROUND(_xlfn.XLOOKUP(B31,'RevenueChallenge_Query'!$E:$E,'RevenueChallenge_Query'!$F:$F)/3.2,0),"Not Taken")</f>
        <v>Not Taken</v>
      </c>
      <c r="BO31" s="150" t="str">
        <f t="shared" si="257"/>
        <v>N/A</v>
      </c>
      <c r="BP31" s="120" t="str">
        <f>_xlfn.XLOOKUP(B31,PROSPERInitial_Query!$E:$E,PROSPERInitial_Query!$O:$O,"",,-1)</f>
        <v/>
      </c>
      <c r="BQ31" s="121" t="str">
        <f t="shared" si="258"/>
        <v>Madhu Rao1 - PortfolioArtificial Intelligence</v>
      </c>
      <c r="BR31" s="126" t="str">
        <f>_xlfn.XLOOKUP(BQ31,PROSPERDelta_Query!BK:BK,PROSPERDelta_Query!Q:Q,"",,-1)</f>
        <v/>
      </c>
      <c r="BS31" s="124" t="str">
        <f t="shared" si="259"/>
        <v>N/A</v>
      </c>
      <c r="BT31" s="124" t="str">
        <f>IF(IF(IF($C31="Christopher Lobo",_xlfn.XLOOKUP($B31,PROSPER_Lobo!$1:$1,PROSPER_Lobo!$18:$18,""),
IF($C31="Naren Baliga",_xlfn.XLOOKUP($B31,PROSPER_Baliga!$1:$1,PROSPER_Baliga!$18:$18,""),
IF($C31="Thorsten Huhn",_xlfn.XLOOKUP($B31,PROSPER_Huhn!$1:$1,PROSPER_Huhn!$18:$18,""),
IF($C31="Nick Hull",_xlfn.XLOOKUP($B31,PROSPER_Hull!$1:$1,PROSPER_Hull!$18:$18,""),
IF($C31="Monika Kotwani",_xlfn.XLOOKUP($B31,PROSPER_Kotwani!$1:$1,PROSPER_Kotwani!$18:$18,""),
IF($C31="Jonathan Wellner",_xlfn.XLOOKUP($B31,PROSPER_Wellner!$1:$1,PROSPER_Wellner!$18:$18,""),
IF($C31="Travis Harvey",_xlfn.XLOOKUP($B31,PROSPER_Harvey!$1:$1,PROSPER_Harvey!$18:$18,""),"")))))))="","",
IF($C31="Christopher Lobo",_xlfn.XLOOKUP($B31,PROSPER_Lobo!$1:$1,PROSPER_Lobo!$18:$18,""),
IF($C31="Naren Baliga",_xlfn.XLOOKUP($B31,PROSPER_Baliga!$1:$1,PROSPER_Baliga!$18:$18,""),
IF($C31="Thorsten Huhn",_xlfn.XLOOKUP($B31,PROSPER_Huhn!$1:$1,PROSPER_Huhn!$18:$18,""),
IF($C31="Nick Hull",_xlfn.XLOOKUP($B31,PROSPER_Hull!$1:$1,PROSPER_Hull!$18:$18,""),
IF($C31="Monika Kotwani",_xlfn.XLOOKUP($B31,PROSPER_Kotwani!$1:$1,PROSPER_Kotwani!$18:$18,""),
IF($C31="Jonathan Wellner",_xlfn.XLOOKUP($B31,PROSPER_Wellner!$1:$1,PROSPER_Wellner!$18:$18,""),
IF($C31="Travis Harvey",_xlfn.XLOOKUP($B31,PROSPER_Harvey!$1:$1,PROSPER_Harvey!$18:$18,""),""))))))))="","No Score",IF(IF($C31="Christopher Lobo",_xlfn.XLOOKUP($B31,PROSPER_Lobo!$1:$1,PROSPER_Lobo!$18:$18,""),
IF($C31="Naren Baliga",_xlfn.XLOOKUP($B31,PROSPER_Baliga!$1:$1,PROSPER_Baliga!$18:$18,""),
IF($C31="Thorsten Huhn",_xlfn.XLOOKUP($B31,PROSPER_Huhn!$1:$1,PROSPER_Huhn!$18:$18,""),
IF($C31="Nick Hull",_xlfn.XLOOKUP($B31,PROSPER_Hull!$1:$1,PROSPER_Hull!$18:$18,""),
IF($C31="Monika Kotwani",_xlfn.XLOOKUP($B31,PROSPER_Kotwani!$1:$1,PROSPER_Kotwani!$18:$18,""),
IF($C31="Jonathan Wellner",_xlfn.XLOOKUP($B31,PROSPER_Wellner!$1:$1,PROSPER_Wellner!$18:$18,""),
IF($C31="Travis Harvey",_xlfn.XLOOKUP($B31,PROSPER_Harvey!$1:$1,PROSPER_Harvey!$18:$18,""),"")))))))="","",
IF($C31="Christopher Lobo",_xlfn.XLOOKUP($B31,PROSPER_Lobo!$1:$1,PROSPER_Lobo!$18:$18,""),
IF($C31="Naren Baliga",_xlfn.XLOOKUP($B31,PROSPER_Baliga!$1:$1,PROSPER_Baliga!$18:$18,""),
IF($C31="Thorsten Huhn",_xlfn.XLOOKUP($B31,PROSPER_Huhn!$1:$1,PROSPER_Huhn!$18:$18,""),
IF($C31="Nick Hull",_xlfn.XLOOKUP($B31,PROSPER_Hull!$1:$1,PROSPER_Hull!$18:$18,""),
IF($C31="Monika Kotwani",_xlfn.XLOOKUP($B31,PROSPER_Kotwani!$1:$1,PROSPER_Kotwani!$18:$18,""),
IF($C31="Jonathan Wellner",_xlfn.XLOOKUP($B31,PROSPER_Wellner!$1:$1,PROSPER_Wellner!$18:$18,""),
IF($C31="Travis Harvey",_xlfn.XLOOKUP($B31,PROSPER_Harvey!$1:$1,PROSPER_Harvey!$18:$18,""),"")))))))))</f>
        <v>No Score</v>
      </c>
      <c r="BU31" s="125" t="str">
        <f>IF(IF(IF($C31="Christopher Lobo",_xlfn.XLOOKUP($B31,PROSPER_Lobo!$1:$1,PROSPER_Lobo!$19:$19,""),
IF($C31="Naren Baliga",_xlfn.XLOOKUP($B31,PROSPER_Baliga!$1:$1,PROSPER_Baliga!$19:$19,""),
IF($C31="Thorsten Huhn",_xlfn.XLOOKUP($B31,PROSPER_Huhn!$1:$1,PROSPER_Huhn!$19:$19,""),
IF($C31="Nick Hull",_xlfn.XLOOKUP($B31,PROSPER_Hull!$1:$1,PROSPER_Hull!$19:$19,""),
IF($C31="Monika Kotwani",_xlfn.XLOOKUP($B31,PROSPER_Kotwani!$1:$1,PROSPER_Kotwani!$19:$19,""),
IF($C31="Jonathan Wellner",_xlfn.XLOOKUP($B31,PROSPER_Wellner!$1:$1,PROSPER_Wellner!$19:$19,""),
IF($C31="Travis Harvey",_xlfn.XLOOKUP($B31,PROSPER_Harvey!$1:$1,PROSPER_Harvey!$19:$19,""),"")))))))="","",
IF($C31="Christopher Lobo",_xlfn.XLOOKUP($B31,PROSPER_Lobo!$1:$1,PROSPER_Lobo!$19:$19,""),
IF($C31="Naren Baliga",_xlfn.XLOOKUP($B31,PROSPER_Baliga!$1:$1,PROSPER_Baliga!$19:$19,""),
IF($C31="Thorsten Huhn",_xlfn.XLOOKUP($B31,PROSPER_Huhn!$1:$1,PROSPER_Huhn!$19:$19,""),
IF($C31="Nick Hull",_xlfn.XLOOKUP($B31,PROSPER_Hull!$1:$1,PROSPER_Hull!$19:$19,""),
IF($C31="Monika Kotwani",_xlfn.XLOOKUP($B31,PROSPER_Kotwani!$1:$1,PROSPER_Kotwani!$19:$19,""),
IF($C31="Jonathan Wellner",_xlfn.XLOOKUP($B31,PROSPER_Wellner!$1:$1,PROSPER_Wellner!$19:$19,""),
IF($C31="Travis Harvey",_xlfn.XLOOKUP($B31,PROSPER_Harvey!$1:$1,PROSPER_Harvey!$19:$19,""),""))))))))="","No Comment",IF(IF($C31="Christopher Lobo",_xlfn.XLOOKUP($B31,PROSPER_Lobo!$1:$1,PROSPER_Lobo!$19:$19,""),
IF($C31="Naren Baliga",_xlfn.XLOOKUP($B31,PROSPER_Baliga!$1:$1,PROSPER_Baliga!$19:$19,""),
IF($C31="Thorsten Huhn",_xlfn.XLOOKUP($B31,PROSPER_Huhn!$1:$1,PROSPER_Huhn!$19:$19,""),
IF($C31="Nick Hull",_xlfn.XLOOKUP($B31,PROSPER_Hull!$1:$1,PROSPER_Hull!$19:$19,""),
IF($C31="Monika Kotwani",_xlfn.XLOOKUP($B31,PROSPER_Kotwani!$1:$1,PROSPER_Kotwani!$19:$19,""),
IF($C31="Jonathan Wellner",_xlfn.XLOOKUP($B31,PROSPER_Wellner!$1:$1,PROSPER_Wellner!$19:$19,""),
IF($C31="Travis Harvey",_xlfn.XLOOKUP($B31,PROSPER_Harvey!$1:$1,PROSPER_Harvey!$19:$19,""),"")))))))="","",
IF($C31="Christopher Lobo",_xlfn.XLOOKUP($B31,PROSPER_Lobo!$1:$1,PROSPER_Lobo!$19:$19,""),
IF($C31="Naren Baliga",_xlfn.XLOOKUP($B31,PROSPER_Baliga!$1:$1,PROSPER_Baliga!$19:$19,""),
IF($C31="Thorsten Huhn",_xlfn.XLOOKUP($B31,PROSPER_Huhn!$1:$1,PROSPER_Huhn!$19:$19,""),
IF($C31="Nick Hull",_xlfn.XLOOKUP($B31,PROSPER_Hull!$1:$1,PROSPER_Hull!$19:$19,""),
IF($C31="Monika Kotwani",_xlfn.XLOOKUP($B31,PROSPER_Kotwani!$1:$1,PROSPER_Kotwani!$19:$19,""),
IF($C31="Jonathan Wellner",_xlfn.XLOOKUP($B31,PROSPER_Wellner!$1:$1,PROSPER_Wellner!$19:$19,""),
IF($C31="Travis Harvey",_xlfn.XLOOKUP($B31,PROSPER_Harvey!$1:$1,PROSPER_Harvey!$19:$19,""),"")))))))))</f>
        <v>No Comment</v>
      </c>
      <c r="BV31" s="124" t="s">
        <v>89</v>
      </c>
      <c r="BW31" s="150" t="str">
        <f t="shared" si="260"/>
        <v>N/A</v>
      </c>
      <c r="BX31" s="127" t="str">
        <f t="shared" si="261"/>
        <v>N/A</v>
      </c>
      <c r="BY31" s="128" t="str">
        <f t="shared" si="262"/>
        <v>N/A</v>
      </c>
      <c r="BZ31" s="128" t="str">
        <f t="shared" si="263"/>
        <v>N/A</v>
      </c>
      <c r="CA31" s="129" t="str">
        <f t="shared" si="264"/>
        <v>N/A</v>
      </c>
      <c r="CB31" s="130" t="str">
        <f>_xlfn.XLOOKUP(B31,PROSPERInitial_Query!$E:$E,PROSPERInitial_Query!$AA:$AA,"",,-1)</f>
        <v/>
      </c>
      <c r="CC31" s="121" t="str">
        <f t="shared" si="265"/>
        <v>Madhu Rao2 - RelationshipAccount / Stakeholder 1Name</v>
      </c>
      <c r="CD31" s="121" t="str">
        <f>_xlfn.XLOOKUP(CC31,PROSPERDelta_Query!BK:BK,PROSPERDelta_Query!AC:AC,"",,-1)</f>
        <v/>
      </c>
      <c r="CE31" s="126" t="str">
        <f>_xlfn.XLOOKUP(B31,PROSPERInitial_Query!$E:$E,PROSPERInitial_Query!$Q:$Q,"",,-1)</f>
        <v/>
      </c>
      <c r="CF31" s="121" t="str">
        <f t="shared" si="266"/>
        <v>Madhu Rao2 - RelationshipAccount / Stakeholder 1Self Score</v>
      </c>
      <c r="CG31" s="126" t="str">
        <f>_xlfn.XLOOKUP(CF31,PROSPERDelta_Query!BK:BK,PROSPERDelta_Query!AM:AM,"",,-1)</f>
        <v/>
      </c>
      <c r="CH31" s="131" t="str">
        <f t="shared" si="159"/>
        <v/>
      </c>
      <c r="CI31" s="131" t="str">
        <f t="shared" si="267"/>
        <v>N/A</v>
      </c>
      <c r="CJ31" s="132" t="str">
        <f t="shared" si="268"/>
        <v>N/A</v>
      </c>
      <c r="CK31" s="132" t="str">
        <f>IF(IF(IF($C31="Christopher Lobo",_xlfn.XLOOKUP($B31,PROSPER_Lobo!$1:$1,PROSPER_Lobo!$21:$21,""),
IF($C31="Naren Baliga",_xlfn.XLOOKUP($B31,PROSPER_Baliga!$1:$1,PROSPER_Baliga!$21:$21,""),
IF($C31="Thorsten Huhn",_xlfn.XLOOKUP($B31,PROSPER_Huhn!$1:$1,PROSPER_Huhn!$21:$21,""),
IF($C31="Nick Hull",_xlfn.XLOOKUP($B31,PROSPER_Hull!$1:$1,PROSPER_Hull!$21:$21,""),
IF($C31="Monika Kotwani",_xlfn.XLOOKUP($B31,PROSPER_Kotwani!$1:$1,PROSPER_Kotwani!$21:$21,""),
IF($C31="Jonathan Wellner",_xlfn.XLOOKUP($B31,PROSPER_Wellner!$1:$1,PROSPER_Wellner!$21:$21,""),
IF($C31="Travis Harvey",_xlfn.XLOOKUP($B31,PROSPER_Harvey!$1:$1,PROSPER_Harvey!$21:$21,""),"")))))))="","",
IF($C31="Christopher Lobo",_xlfn.XLOOKUP($B31,PROSPER_Lobo!$1:$1,PROSPER_Lobo!$21:$21,""),
IF($C31="Naren Baliga",_xlfn.XLOOKUP($B31,PROSPER_Baliga!$1:$1,PROSPER_Baliga!$21:$21,""),
IF($C31="Thorsten Huhn",_xlfn.XLOOKUP($B31,PROSPER_Huhn!$1:$1,PROSPER_Huhn!$21:$21,""),
IF($C31="Nick Hull",_xlfn.XLOOKUP($B31,PROSPER_Hull!$1:$1,PROSPER_Hull!$21:$21,""),
IF($C31="Monika Kotwani",_xlfn.XLOOKUP($B31,PROSPER_Kotwani!$1:$1,PROSPER_Kotwani!$21:$21,""),
IF($C31="Jonathan Wellner",_xlfn.XLOOKUP($B31,PROSPER_Wellner!$1:$1,PROSPER_Wellner!$21:$21,""),
IF($C31="Travis Harvey",_xlfn.XLOOKUP($B31,PROSPER_Harvey!$1:$1,PROSPER_Harvey!$21:$21,""),""))))))))="","No Score",IF(IF($C31="Christopher Lobo",_xlfn.XLOOKUP($B31,PROSPER_Lobo!$1:$1,PROSPER_Lobo!$21:$21,""),
IF($C31="Naren Baliga",_xlfn.XLOOKUP($B31,PROSPER_Baliga!$1:$1,PROSPER_Baliga!$21:$21,""),
IF($C31="Thorsten Huhn",_xlfn.XLOOKUP($B31,PROSPER_Huhn!$1:$1,PROSPER_Huhn!$21:$21,""),
IF($C31="Nick Hull",_xlfn.XLOOKUP($B31,PROSPER_Hull!$1:$1,PROSPER_Hull!$21:$21,""),
IF($C31="Monika Kotwani",_xlfn.XLOOKUP($B31,PROSPER_Kotwani!$1:$1,PROSPER_Kotwani!$21:$21,""),
IF($C31="Jonathan Wellner",_xlfn.XLOOKUP($B31,PROSPER_Wellner!$1:$1,PROSPER_Wellner!$21:$21,""),
IF($C31="Travis Harvey",_xlfn.XLOOKUP($B31,PROSPER_Harvey!$1:$1,PROSPER_Harvey!$21:$21,""),"")))))))="","",
IF($C31="Christopher Lobo",_xlfn.XLOOKUP($B31,PROSPER_Lobo!$1:$1,PROSPER_Lobo!$21:$21,""),
IF($C31="Naren Baliga",_xlfn.XLOOKUP($B31,PROSPER_Baliga!$1:$1,PROSPER_Baliga!$21:$21,""),
IF($C31="Thorsten Huhn",_xlfn.XLOOKUP($B31,PROSPER_Huhn!$1:$1,PROSPER_Huhn!$21:$21,""),
IF($C31="Nick Hull",_xlfn.XLOOKUP($B31,PROSPER_Hull!$1:$1,PROSPER_Hull!$21:$21,""),
IF($C31="Monika Kotwani",_xlfn.XLOOKUP($B31,PROSPER_Kotwani!$1:$1,PROSPER_Kotwani!$21:$21,""),
IF($C31="Jonathan Wellner",_xlfn.XLOOKUP($B31,PROSPER_Wellner!$1:$1,PROSPER_Wellner!$21:$21,""),
IF($C31="Travis Harvey",_xlfn.XLOOKUP($B31,PROSPER_Harvey!$1:$1,PROSPER_Harvey!$21:$21,""),"")))))))))</f>
        <v>N/A</v>
      </c>
      <c r="CL31" s="131" t="str">
        <f>IF(IF(IF($C31="Christopher Lobo",_xlfn.XLOOKUP($B31,PROSPER_Lobo!$1:$1,PROSPER_Lobo!$22:$22,""),
IF($C31="Naren Baliga",_xlfn.XLOOKUP($B31,PROSPER_Baliga!$1:$1,PROSPER_Baliga!$22:$22,""),
IF($C31="Thorsten Huhn",_xlfn.XLOOKUP($B31,PROSPER_Huhn!$1:$1,PROSPER_Huhn!$22:$22,""),
IF($C31="Nick Hull",_xlfn.XLOOKUP($B31,PROSPER_Hull!$1:$1,PROSPER_Hull!$22:$22,""),
IF($C31="Monika Kotwani",_xlfn.XLOOKUP($B31,PROSPER_Kotwani!$1:$1,PROSPER_Kotwani!$22:$22,""),
IF($C31="Jonathan Wellner",_xlfn.XLOOKUP($B31,PROSPER_Wellner!$1:$1,PROSPER_Wellner!$22:$22,""),
IF($C31="Travis Harvey",_xlfn.XLOOKUP($B31,PROSPER_Harvey!$1:$1,PROSPER_Harvey!$22:$22,""),"")))))))="","",
IF($C31="Christopher Lobo",_xlfn.XLOOKUP($B31,PROSPER_Lobo!$1:$1,PROSPER_Lobo!$22:$22,""),
IF($C31="Naren Baliga",_xlfn.XLOOKUP($B31,PROSPER_Baliga!$1:$1,PROSPER_Baliga!$22:$22,""),
IF($C31="Thorsten Huhn",_xlfn.XLOOKUP($B31,PROSPER_Huhn!$1:$1,PROSPER_Huhn!$22:$22,""),
IF($C31="Nick Hull",_xlfn.XLOOKUP($B31,PROSPER_Hull!$1:$1,PROSPER_Hull!$22:$22,""),
IF($C31="Monika Kotwani",_xlfn.XLOOKUP($B31,PROSPER_Kotwani!$1:$1,PROSPER_Kotwani!$22:$22,""),
IF($C31="Jonathan Wellner",_xlfn.XLOOKUP($B31,PROSPER_Wellner!$1:$1,PROSPER_Wellner!$22:$22,""),
IF($C31="Travis Harvey",_xlfn.XLOOKUP($B31,PROSPER_Harvey!$1:$1,PROSPER_Harvey!$22:$22,""),""))))))))="","No Comment",IF(IF($C31="Christopher Lobo",_xlfn.XLOOKUP($B31,PROSPER_Lobo!$1:$1,PROSPER_Lobo!$22:$22,""),
IF($C31="Naren Baliga",_xlfn.XLOOKUP($B31,PROSPER_Baliga!$1:$1,PROSPER_Baliga!$22:$22,""),
IF($C31="Thorsten Huhn",_xlfn.XLOOKUP($B31,PROSPER_Huhn!$1:$1,PROSPER_Huhn!$22:$22,""),
IF($C31="Nick Hull",_xlfn.XLOOKUP($B31,PROSPER_Hull!$1:$1,PROSPER_Hull!$22:$22,""),
IF($C31="Monika Kotwani",_xlfn.XLOOKUP($B31,PROSPER_Kotwani!$1:$1,PROSPER_Kotwani!$22:$22,""),
IF($C31="Jonathan Wellner",_xlfn.XLOOKUP($B31,PROSPER_Wellner!$1:$1,PROSPER_Wellner!$22:$22,""),
IF($C31="Travis Harvey",_xlfn.XLOOKUP($B31,PROSPER_Harvey!$1:$1,PROSPER_Harvey!$22:$22,""),"")))))))="","",
IF($C31="Christopher Lobo",_xlfn.XLOOKUP($B31,PROSPER_Lobo!$1:$1,PROSPER_Lobo!$22:$22,""),
IF($C31="Naren Baliga",_xlfn.XLOOKUP($B31,PROSPER_Baliga!$1:$1,PROSPER_Baliga!$22:$22,""),
IF($C31="Thorsten Huhn",_xlfn.XLOOKUP($B31,PROSPER_Huhn!$1:$1,PROSPER_Huhn!$22:$22,""),
IF($C31="Nick Hull",_xlfn.XLOOKUP($B31,PROSPER_Hull!$1:$1,PROSPER_Hull!$22:$22,""),
IF($C31="Monika Kotwani",_xlfn.XLOOKUP($B31,PROSPER_Kotwani!$1:$1,PROSPER_Kotwani!$22:$22,""),
IF($C31="Jonathan Wellner",_xlfn.XLOOKUP($B31,PROSPER_Wellner!$1:$1,PROSPER_Wellner!$22:$22,""),
IF($C31="Travis Harvey",_xlfn.XLOOKUP($B31,PROSPER_Harvey!$1:$1,PROSPER_Harvey!$22:$22,""),"")))))))))</f>
        <v>N/A</v>
      </c>
      <c r="CM31" s="150" t="str">
        <f t="shared" si="269"/>
        <v>N/A</v>
      </c>
      <c r="CN31" s="130" t="str">
        <f>_xlfn.XLOOKUP(B31,PROSPERInitial_Query!$E:$E,PROSPERInitial_Query!$AB:$AB,"",,-1)</f>
        <v/>
      </c>
      <c r="CO31" s="121" t="str">
        <f t="shared" si="270"/>
        <v>Madhu Rao2 - RelationshipAccount / Stakeholder 2Name</v>
      </c>
      <c r="CP31" s="121" t="str">
        <f>_xlfn.XLOOKUP(CO31,PROSPERDelta_Query!BK:BK,PROSPERDelta_Query!AD:AD,"",,-1)</f>
        <v/>
      </c>
      <c r="CQ31" s="126" t="str">
        <f>_xlfn.XLOOKUP(B31,PROSPERInitial_Query!$E:$E,PROSPERInitial_Query!$R:$R,"",,-1)</f>
        <v/>
      </c>
      <c r="CR31" s="121" t="str">
        <f t="shared" si="271"/>
        <v>Madhu Rao2 - RelationshipAccount / Stakeholder 2Self Score</v>
      </c>
      <c r="CS31" s="126" t="str">
        <f>_xlfn.XLOOKUP(CR31,PROSPERDelta_Query!BK:BK,PROSPERDelta_Query!AN:AN,"",,-1)</f>
        <v/>
      </c>
      <c r="CT31" s="131" t="str">
        <f t="shared" si="163"/>
        <v/>
      </c>
      <c r="CU31" s="131" t="str">
        <f t="shared" si="272"/>
        <v>N/A</v>
      </c>
      <c r="CV31" s="132" t="str">
        <f t="shared" si="273"/>
        <v>N/A</v>
      </c>
      <c r="CW31" s="132" t="str">
        <f>IF(IF(IF($C31="Christopher Lobo",_xlfn.XLOOKUP($B31,PROSPER_Lobo!$1:$1,PROSPER_Lobo!$24:$24,""),
IF($C31="Naren Baliga",_xlfn.XLOOKUP($B31,PROSPER_Baliga!$1:$1,PROSPER_Baliga!$24:$24,""),
IF($C31="Thorsten Huhn",_xlfn.XLOOKUP($B31,PROSPER_Huhn!$1:$1,PROSPER_Huhn!$24:$24,""),
IF($C31="Nick Hull",_xlfn.XLOOKUP($B31,PROSPER_Hull!$1:$1,PROSPER_Hull!$24:$24,""),
IF($C31="Monika Kotwani",_xlfn.XLOOKUP($B31,PROSPER_Kotwani!$1:$1,PROSPER_Kotwani!$24:$24,""),
IF($C31="Jonathan Wellner",_xlfn.XLOOKUP($B31,PROSPER_Wellner!$1:$1,PROSPER_Wellner!$24:$24,""),
IF($C31="Travis Harvey",_xlfn.XLOOKUP($B31,PROSPER_Harvey!$1:$1,PROSPER_Harvey!$24:$24,""),"")))))))="","",
IF($C31="Christopher Lobo",_xlfn.XLOOKUP($B31,PROSPER_Lobo!$1:$1,PROSPER_Lobo!$24:$24,""),
IF($C31="Naren Baliga",_xlfn.XLOOKUP($B31,PROSPER_Baliga!$1:$1,PROSPER_Baliga!$24:$24,""),
IF($C31="Thorsten Huhn",_xlfn.XLOOKUP($B31,PROSPER_Huhn!$1:$1,PROSPER_Huhn!$24:$24,""),
IF($C31="Nick Hull",_xlfn.XLOOKUP($B31,PROSPER_Hull!$1:$1,PROSPER_Hull!$24:$24,""),
IF($C31="Monika Kotwani",_xlfn.XLOOKUP($B31,PROSPER_Kotwani!$1:$1,PROSPER_Kotwani!$24:$24,""),
IF($C31="Jonathan Wellner",_xlfn.XLOOKUP($B31,PROSPER_Wellner!$1:$1,PROSPER_Wellner!$24:$24,""),
IF($C31="Travis Harvey",_xlfn.XLOOKUP($B31,PROSPER_Harvey!$1:$1,PROSPER_Harvey!$24:$24,""),""))))))))="","No Score",IF(IF($C31="Christopher Lobo",_xlfn.XLOOKUP($B31,PROSPER_Lobo!$1:$1,PROSPER_Lobo!$24:$24,""),
IF($C31="Naren Baliga",_xlfn.XLOOKUP($B31,PROSPER_Baliga!$1:$1,PROSPER_Baliga!$24:$24,""),
IF($C31="Thorsten Huhn",_xlfn.XLOOKUP($B31,PROSPER_Huhn!$1:$1,PROSPER_Huhn!$24:$24,""),
IF($C31="Nick Hull",_xlfn.XLOOKUP($B31,PROSPER_Hull!$1:$1,PROSPER_Hull!$24:$24,""),
IF($C31="Monika Kotwani",_xlfn.XLOOKUP($B31,PROSPER_Kotwani!$1:$1,PROSPER_Kotwani!$24:$24,""),
IF($C31="Jonathan Wellner",_xlfn.XLOOKUP($B31,PROSPER_Wellner!$1:$1,PROSPER_Wellner!$24:$24,""),
IF($C31="Travis Harvey",_xlfn.XLOOKUP($B31,PROSPER_Harvey!$1:$1,PROSPER_Harvey!$24:$24,""),"")))))))="","",
IF($C31="Christopher Lobo",_xlfn.XLOOKUP($B31,PROSPER_Lobo!$1:$1,PROSPER_Lobo!$24:$24,""),
IF($C31="Naren Baliga",_xlfn.XLOOKUP($B31,PROSPER_Baliga!$1:$1,PROSPER_Baliga!$24:$24,""),
IF($C31="Thorsten Huhn",_xlfn.XLOOKUP($B31,PROSPER_Huhn!$1:$1,PROSPER_Huhn!$24:$24,""),
IF($C31="Nick Hull",_xlfn.XLOOKUP($B31,PROSPER_Hull!$1:$1,PROSPER_Hull!$24:$24,""),
IF($C31="Monika Kotwani",_xlfn.XLOOKUP($B31,PROSPER_Kotwani!$1:$1,PROSPER_Kotwani!$24:$24,""),
IF($C31="Jonathan Wellner",_xlfn.XLOOKUP($B31,PROSPER_Wellner!$1:$1,PROSPER_Wellner!$24:$24,""),
IF($C31="Travis Harvey",_xlfn.XLOOKUP($B31,PROSPER_Harvey!$1:$1,PROSPER_Harvey!$24:$24,""),"")))))))))</f>
        <v>N/A</v>
      </c>
      <c r="CX31" s="131" t="str">
        <f>IF(IF(IF($C31="Christopher Lobo",_xlfn.XLOOKUP($B31,PROSPER_Lobo!$1:$1,PROSPER_Lobo!$25:$25,""),
IF($C31="Naren Baliga",_xlfn.XLOOKUP($B31,PROSPER_Baliga!$1:$1,PROSPER_Baliga!$25:$25,""),
IF($C31="Thorsten Huhn",_xlfn.XLOOKUP($B31,PROSPER_Huhn!$1:$1,PROSPER_Huhn!$25:$25,""),
IF($C31="Nick Hull",_xlfn.XLOOKUP($B31,PROSPER_Hull!$1:$1,PROSPER_Hull!$25:$25,""),
IF($C31="Monika Kotwani",_xlfn.XLOOKUP($B31,PROSPER_Kotwani!$1:$1,PROSPER_Kotwani!$25:$25,""),
IF($C31="Jonathan Wellner",_xlfn.XLOOKUP($B31,PROSPER_Wellner!$1:$1,PROSPER_Wellner!$25:$25,""),
IF($C31="Travis Harvey",_xlfn.XLOOKUP($B31,PROSPER_Harvey!$1:$1,PROSPER_Harvey!$25:$25,""),"")))))))="","",
IF($C31="Christopher Lobo",_xlfn.XLOOKUP($B31,PROSPER_Lobo!$1:$1,PROSPER_Lobo!$25:$25,""),
IF($C31="Naren Baliga",_xlfn.XLOOKUP($B31,PROSPER_Baliga!$1:$1,PROSPER_Baliga!$25:$25,""),
IF($C31="Thorsten Huhn",_xlfn.XLOOKUP($B31,PROSPER_Huhn!$1:$1,PROSPER_Huhn!$25:$25,""),
IF($C31="Nick Hull",_xlfn.XLOOKUP($B31,PROSPER_Hull!$1:$1,PROSPER_Hull!$25:$25,""),
IF($C31="Monika Kotwani",_xlfn.XLOOKUP($B31,PROSPER_Kotwani!$1:$1,PROSPER_Kotwani!$25:$25,""),
IF($C31="Jonathan Wellner",_xlfn.XLOOKUP($B31,PROSPER_Wellner!$1:$1,PROSPER_Wellner!$25:$25,""),
IF($C31="Travis Harvey",_xlfn.XLOOKUP($B31,PROSPER_Harvey!$1:$1,PROSPER_Harvey!$25:$25,""),""))))))))="","No Comment",IF(IF($C31="Christopher Lobo",_xlfn.XLOOKUP($B31,PROSPER_Lobo!$1:$1,PROSPER_Lobo!$25:$25,""),
IF($C31="Naren Baliga",_xlfn.XLOOKUP($B31,PROSPER_Baliga!$1:$1,PROSPER_Baliga!$25:$25,""),
IF($C31="Thorsten Huhn",_xlfn.XLOOKUP($B31,PROSPER_Huhn!$1:$1,PROSPER_Huhn!$25:$25,""),
IF($C31="Nick Hull",_xlfn.XLOOKUP($B31,PROSPER_Hull!$1:$1,PROSPER_Hull!$25:$25,""),
IF($C31="Monika Kotwani",_xlfn.XLOOKUP($B31,PROSPER_Kotwani!$1:$1,PROSPER_Kotwani!$25:$25,""),
IF($C31="Jonathan Wellner",_xlfn.XLOOKUP($B31,PROSPER_Wellner!$1:$1,PROSPER_Wellner!$25:$25,""),
IF($C31="Travis Harvey",_xlfn.XLOOKUP($B31,PROSPER_Harvey!$1:$1,PROSPER_Harvey!$25:$25,""),"")))))))="","",
IF($C31="Christopher Lobo",_xlfn.XLOOKUP($B31,PROSPER_Lobo!$1:$1,PROSPER_Lobo!$25:$25,""),
IF($C31="Naren Baliga",_xlfn.XLOOKUP($B31,PROSPER_Baliga!$1:$1,PROSPER_Baliga!$25:$25,""),
IF($C31="Thorsten Huhn",_xlfn.XLOOKUP($B31,PROSPER_Huhn!$1:$1,PROSPER_Huhn!$25:$25,""),
IF($C31="Nick Hull",_xlfn.XLOOKUP($B31,PROSPER_Hull!$1:$1,PROSPER_Hull!$25:$25,""),
IF($C31="Monika Kotwani",_xlfn.XLOOKUP($B31,PROSPER_Kotwani!$1:$1,PROSPER_Kotwani!$25:$25,""),
IF($C31="Jonathan Wellner",_xlfn.XLOOKUP($B31,PROSPER_Wellner!$1:$1,PROSPER_Wellner!$25:$25,""),
IF($C31="Travis Harvey",_xlfn.XLOOKUP($B31,PROSPER_Harvey!$1:$1,PROSPER_Harvey!$25:$25,""),"")))))))))</f>
        <v>N/A</v>
      </c>
      <c r="CY31" s="150" t="str">
        <f t="shared" si="274"/>
        <v>N/A</v>
      </c>
      <c r="CZ31" s="130" t="str">
        <f>_xlfn.XLOOKUP(B31,PROSPERInitial_Query!$E:$E,PROSPERInitial_Query!$AC:$AC,"",,-1)</f>
        <v/>
      </c>
      <c r="DA31" s="121" t="str">
        <f t="shared" si="275"/>
        <v>Madhu Rao2 - RelationshipAccount / Stakeholder 3Name</v>
      </c>
      <c r="DB31" s="121" t="str">
        <f>_xlfn.XLOOKUP(DA31,PROSPERDelta_Query!BK:BK,PROSPERDelta_Query!AE:AE,"",,-1)</f>
        <v/>
      </c>
      <c r="DC31" s="126" t="str">
        <f>_xlfn.XLOOKUP(B31,PROSPERInitial_Query!$E:$E,PROSPERInitial_Query!$S:$S,"",,-1)</f>
        <v/>
      </c>
      <c r="DD31" s="121" t="str">
        <f t="shared" si="276"/>
        <v>Madhu Rao2 - RelationshipAccount / Stakeholder 3Self Score</v>
      </c>
      <c r="DE31" s="126" t="str">
        <f>_xlfn.XLOOKUP(DD31,PROSPERDelta_Query!BK:BK,PROSPERDelta_Query!AO:AO,"",,-1)</f>
        <v/>
      </c>
      <c r="DF31" s="131" t="str">
        <f t="shared" si="167"/>
        <v/>
      </c>
      <c r="DG31" s="131" t="str">
        <f t="shared" si="277"/>
        <v>N/A</v>
      </c>
      <c r="DH31" s="132" t="str">
        <f t="shared" si="278"/>
        <v>N/A</v>
      </c>
      <c r="DI31" s="132" t="str">
        <f>IF(IF(IF($C31="Christopher Lobo",_xlfn.XLOOKUP($B31,PROSPER_Lobo!$1:$1,PROSPER_Lobo!$27:$27,""),
IF($C31="Naren Baliga",_xlfn.XLOOKUP($B31,PROSPER_Baliga!$1:$1,PROSPER_Baliga!$27:$27,""),
IF($C31="Thorsten Huhn",_xlfn.XLOOKUP($B31,PROSPER_Huhn!$1:$1,PROSPER_Huhn!$27:$27,""),
IF($C31="Nick Hull",_xlfn.XLOOKUP($B31,PROSPER_Hull!$1:$1,PROSPER_Hull!$27:$27,""),
IF($C31="Monika Kotwani",_xlfn.XLOOKUP($B31,PROSPER_Kotwani!$1:$1,PROSPER_Kotwani!$27:$27,""),
IF($C31="Jonathan Wellner",_xlfn.XLOOKUP($B31,PROSPER_Wellner!$1:$1,PROSPER_Wellner!$27:$27,""),
IF($C31="Travis Harvey",_xlfn.XLOOKUP($B31,PROSPER_Harvey!$1:$1,PROSPER_Harvey!$27:$27,""),"")))))))="","",
IF($C31="Christopher Lobo",_xlfn.XLOOKUP($B31,PROSPER_Lobo!$1:$1,PROSPER_Lobo!$27:$27,""),
IF($C31="Naren Baliga",_xlfn.XLOOKUP($B31,PROSPER_Baliga!$1:$1,PROSPER_Baliga!$27:$27,""),
IF($C31="Thorsten Huhn",_xlfn.XLOOKUP($B31,PROSPER_Huhn!$1:$1,PROSPER_Huhn!$27:$27,""),
IF($C31="Nick Hull",_xlfn.XLOOKUP($B31,PROSPER_Hull!$1:$1,PROSPER_Hull!$27:$27,""),
IF($C31="Monika Kotwani",_xlfn.XLOOKUP($B31,PROSPER_Kotwani!$1:$1,PROSPER_Kotwani!$27:$27,""),
IF($C31="Jonathan Wellner",_xlfn.XLOOKUP($B31,PROSPER_Wellner!$1:$1,PROSPER_Wellner!$27:$27,""),
IF($C31="Travis Harvey",_xlfn.XLOOKUP($B31,PROSPER_Harvey!$1:$1,PROSPER_Harvey!$27:$27,""),""))))))))="","No Score",IF(IF($C31="Christopher Lobo",_xlfn.XLOOKUP($B31,PROSPER_Lobo!$1:$1,PROSPER_Lobo!$27:$27,""),
IF($C31="Naren Baliga",_xlfn.XLOOKUP($B31,PROSPER_Baliga!$1:$1,PROSPER_Baliga!$27:$27,""),
IF($C31="Thorsten Huhn",_xlfn.XLOOKUP($B31,PROSPER_Huhn!$1:$1,PROSPER_Huhn!$27:$27,""),
IF($C31="Nick Hull",_xlfn.XLOOKUP($B31,PROSPER_Hull!$1:$1,PROSPER_Hull!$27:$27,""),
IF($C31="Monika Kotwani",_xlfn.XLOOKUP($B31,PROSPER_Kotwani!$1:$1,PROSPER_Kotwani!$27:$27,""),
IF($C31="Jonathan Wellner",_xlfn.XLOOKUP($B31,PROSPER_Wellner!$1:$1,PROSPER_Wellner!$27:$27,""),
IF($C31="Travis Harvey",_xlfn.XLOOKUP($B31,PROSPER_Harvey!$1:$1,PROSPER_Harvey!$27:$27,""),"")))))))="","",
IF($C31="Christopher Lobo",_xlfn.XLOOKUP($B31,PROSPER_Lobo!$1:$1,PROSPER_Lobo!$27:$27,""),
IF($C31="Naren Baliga",_xlfn.XLOOKUP($B31,PROSPER_Baliga!$1:$1,PROSPER_Baliga!$27:$27,""),
IF($C31="Thorsten Huhn",_xlfn.XLOOKUP($B31,PROSPER_Huhn!$1:$1,PROSPER_Huhn!$27:$27,""),
IF($C31="Nick Hull",_xlfn.XLOOKUP($B31,PROSPER_Hull!$1:$1,PROSPER_Hull!$27:$27,""),
IF($C31="Monika Kotwani",_xlfn.XLOOKUP($B31,PROSPER_Kotwani!$1:$1,PROSPER_Kotwani!$27:$27,""),
IF($C31="Jonathan Wellner",_xlfn.XLOOKUP($B31,PROSPER_Wellner!$1:$1,PROSPER_Wellner!$27:$27,""),
IF($C31="Travis Harvey",_xlfn.XLOOKUP($B31,PROSPER_Harvey!$1:$1,PROSPER_Harvey!$27:$27,""),"")))))))))</f>
        <v>N/A</v>
      </c>
      <c r="DJ31" s="131" t="str">
        <f>IF(IF(IF($C31="Christopher Lobo",_xlfn.XLOOKUP($B31,PROSPER_Lobo!$1:$1,PROSPER_Lobo!$28:$28,""),
IF($C31="Naren Baliga",_xlfn.XLOOKUP($B31,PROSPER_Baliga!$1:$1,PROSPER_Baliga!$28:$28,""),
IF($C31="Thorsten Huhn",_xlfn.XLOOKUP($B31,PROSPER_Huhn!$1:$1,PROSPER_Huhn!$28:$28,""),
IF($C31="Nick Hull",_xlfn.XLOOKUP($B31,PROSPER_Hull!$1:$1,PROSPER_Hull!$28:$28,""),
IF($C31="Monika Kotwani",_xlfn.XLOOKUP($B31,PROSPER_Kotwani!$1:$1,PROSPER_Kotwani!$28:$28,""),
IF($C31="Jonathan Wellner",_xlfn.XLOOKUP($B31,PROSPER_Wellner!$1:$1,PROSPER_Wellner!$28:$28,""),
IF($C31="Travis Harvey",_xlfn.XLOOKUP($B31,PROSPER_Harvey!$1:$1,PROSPER_Harvey!$28:$28,""),"")))))))="","",
IF($C31="Christopher Lobo",_xlfn.XLOOKUP($B31,PROSPER_Lobo!$1:$1,PROSPER_Lobo!$28:$28,""),
IF($C31="Naren Baliga",_xlfn.XLOOKUP($B31,PROSPER_Baliga!$1:$1,PROSPER_Baliga!$28:$28,""),
IF($C31="Thorsten Huhn",_xlfn.XLOOKUP($B31,PROSPER_Huhn!$1:$1,PROSPER_Huhn!$28:$28,""),
IF($C31="Nick Hull",_xlfn.XLOOKUP($B31,PROSPER_Hull!$1:$1,PROSPER_Hull!$28:$28,""),
IF($C31="Monika Kotwani",_xlfn.XLOOKUP($B31,PROSPER_Kotwani!$1:$1,PROSPER_Kotwani!$28:$28,""),
IF($C31="Jonathan Wellner",_xlfn.XLOOKUP($B31,PROSPER_Wellner!$1:$1,PROSPER_Wellner!$28:$28,""),
IF($C31="Travis Harvey",_xlfn.XLOOKUP($B31,PROSPER_Harvey!$1:$1,PROSPER_Harvey!$28:$28,""),""))))))))="","No Comment",IF(IF($C31="Christopher Lobo",_xlfn.XLOOKUP($B31,PROSPER_Lobo!$1:$1,PROSPER_Lobo!$28:$28,""),
IF($C31="Naren Baliga",_xlfn.XLOOKUP($B31,PROSPER_Baliga!$1:$1,PROSPER_Baliga!$28:$28,""),
IF($C31="Thorsten Huhn",_xlfn.XLOOKUP($B31,PROSPER_Huhn!$1:$1,PROSPER_Huhn!$28:$28,""),
IF($C31="Nick Hull",_xlfn.XLOOKUP($B31,PROSPER_Hull!$1:$1,PROSPER_Hull!$28:$28,""),
IF($C31="Monika Kotwani",_xlfn.XLOOKUP($B31,PROSPER_Kotwani!$1:$1,PROSPER_Kotwani!$28:$28,""),
IF($C31="Jonathan Wellner",_xlfn.XLOOKUP($B31,PROSPER_Wellner!$1:$1,PROSPER_Wellner!$28:$28,""),
IF($C31="Travis Harvey",_xlfn.XLOOKUP($B31,PROSPER_Harvey!$1:$1,PROSPER_Harvey!$28:$28,""),"")))))))="","",
IF($C31="Christopher Lobo",_xlfn.XLOOKUP($B31,PROSPER_Lobo!$1:$1,PROSPER_Lobo!$28:$28,""),
IF($C31="Naren Baliga",_xlfn.XLOOKUP($B31,PROSPER_Baliga!$1:$1,PROSPER_Baliga!$28:$28,""),
IF($C31="Thorsten Huhn",_xlfn.XLOOKUP($B31,PROSPER_Huhn!$1:$1,PROSPER_Huhn!$28:$28,""),
IF($C31="Nick Hull",_xlfn.XLOOKUP($B31,PROSPER_Hull!$1:$1,PROSPER_Hull!$28:$28,""),
IF($C31="Monika Kotwani",_xlfn.XLOOKUP($B31,PROSPER_Kotwani!$1:$1,PROSPER_Kotwani!$28:$28,""),
IF($C31="Jonathan Wellner",_xlfn.XLOOKUP($B31,PROSPER_Wellner!$1:$1,PROSPER_Wellner!$28:$28,""),
IF($C31="Travis Harvey",_xlfn.XLOOKUP($B31,PROSPER_Harvey!$1:$1,PROSPER_Harvey!$28:$28,""),"")))))))))</f>
        <v>N/A</v>
      </c>
      <c r="DK31" s="150" t="str">
        <f t="shared" si="279"/>
        <v>N/A</v>
      </c>
      <c r="DL31" s="130" t="str">
        <f>_xlfn.XLOOKUP(B31,PROSPERInitial_Query!$E:$E,PROSPERInitial_Query!$AD:$AD,"",,-1)</f>
        <v/>
      </c>
      <c r="DM31" s="121" t="str">
        <f t="shared" si="280"/>
        <v>Madhu Rao2 - RelationshipAccount / Stakeholder 4Name</v>
      </c>
      <c r="DN31" s="121" t="str">
        <f>_xlfn.XLOOKUP(DM31,PROSPERDelta_Query!BK:BK,PROSPERDelta_Query!AF:AF,"",,-1)</f>
        <v/>
      </c>
      <c r="DO31" s="126" t="str">
        <f>_xlfn.XLOOKUP(B31,PROSPERInitial_Query!$E:$E,PROSPERInitial_Query!$T:$T,"",,-1)</f>
        <v/>
      </c>
      <c r="DP31" s="121" t="str">
        <f t="shared" si="281"/>
        <v>Madhu Rao2 - RelationshipAccount / Stakeholder 4Self Score</v>
      </c>
      <c r="DQ31" s="126" t="str">
        <f>_xlfn.XLOOKUP(DP31,PROSPERDelta_Query!BK:BK,PROSPERDelta_Query!AP:AP,"",,-1)</f>
        <v/>
      </c>
      <c r="DR31" s="131" t="str">
        <f t="shared" si="171"/>
        <v/>
      </c>
      <c r="DS31" s="131" t="str">
        <f t="shared" si="282"/>
        <v>N/A</v>
      </c>
      <c r="DT31" s="132" t="str">
        <f t="shared" si="283"/>
        <v>N/A</v>
      </c>
      <c r="DU31" s="132" t="str">
        <f>IF(IF(IF($C31="Christopher Lobo",_xlfn.XLOOKUP($B31,PROSPER_Lobo!$1:$1,PROSPER_Lobo!$30:$30,""),
IF($C31="Naren Baliga",_xlfn.XLOOKUP($B31,PROSPER_Baliga!$1:$1,PROSPER_Baliga!$30:$30,""),
IF($C31="Thorsten Huhn",_xlfn.XLOOKUP($B31,PROSPER_Huhn!$1:$1,PROSPER_Huhn!$30:$30,""),
IF($C31="Nick Hull",_xlfn.XLOOKUP($B31,PROSPER_Hull!$1:$1,PROSPER_Hull!$30:$30,""),
IF($C31="Monika Kotwani",_xlfn.XLOOKUP($B31,PROSPER_Kotwani!$1:$1,PROSPER_Kotwani!$30:$30,""),
IF($C31="Jonathan Wellner",_xlfn.XLOOKUP($B31,PROSPER_Wellner!$1:$1,PROSPER_Wellner!$30:$30,""),
IF($C31="Travis Harvey",_xlfn.XLOOKUP($B31,PROSPER_Harvey!$1:$1,PROSPER_Harvey!$30:$30,""),"")))))))="","",
IF($C31="Christopher Lobo",_xlfn.XLOOKUP($B31,PROSPER_Lobo!$1:$1,PROSPER_Lobo!$30:$30,""),
IF($C31="Naren Baliga",_xlfn.XLOOKUP($B31,PROSPER_Baliga!$1:$1,PROSPER_Baliga!$30:$30,""),
IF($C31="Thorsten Huhn",_xlfn.XLOOKUP($B31,PROSPER_Huhn!$1:$1,PROSPER_Huhn!$30:$30,""),
IF($C31="Nick Hull",_xlfn.XLOOKUP($B31,PROSPER_Hull!$1:$1,PROSPER_Hull!$30:$30,""),
IF($C31="Monika Kotwani",_xlfn.XLOOKUP($B31,PROSPER_Kotwani!$1:$1,PROSPER_Kotwani!$30:$30,""),
IF($C31="Jonathan Wellner",_xlfn.XLOOKUP($B31,PROSPER_Wellner!$1:$1,PROSPER_Wellner!$30:$30,""),
IF($C31="Travis Harvey",_xlfn.XLOOKUP($B31,PROSPER_Harvey!$1:$1,PROSPER_Harvey!$30:$30,""),""))))))))="","No Score",IF(IF($C31="Christopher Lobo",_xlfn.XLOOKUP($B31,PROSPER_Lobo!$1:$1,PROSPER_Lobo!$30:$30,""),
IF($C31="Naren Baliga",_xlfn.XLOOKUP($B31,PROSPER_Baliga!$1:$1,PROSPER_Baliga!$30:$30,""),
IF($C31="Thorsten Huhn",_xlfn.XLOOKUP($B31,PROSPER_Huhn!$1:$1,PROSPER_Huhn!$30:$30,""),
IF($C31="Nick Hull",_xlfn.XLOOKUP($B31,PROSPER_Hull!$1:$1,PROSPER_Hull!$30:$30,""),
IF($C31="Monika Kotwani",_xlfn.XLOOKUP($B31,PROSPER_Kotwani!$1:$1,PROSPER_Kotwani!$30:$30,""),
IF($C31="Jonathan Wellner",_xlfn.XLOOKUP($B31,PROSPER_Wellner!$1:$1,PROSPER_Wellner!$30:$30,""),
IF($C31="Travis Harvey",_xlfn.XLOOKUP($B31,PROSPER_Harvey!$1:$1,PROSPER_Harvey!$30:$30,""),"")))))))="","",
IF($C31="Christopher Lobo",_xlfn.XLOOKUP($B31,PROSPER_Lobo!$1:$1,PROSPER_Lobo!$30:$30,""),
IF($C31="Naren Baliga",_xlfn.XLOOKUP($B31,PROSPER_Baliga!$1:$1,PROSPER_Baliga!$30:$30,""),
IF($C31="Thorsten Huhn",_xlfn.XLOOKUP($B31,PROSPER_Huhn!$1:$1,PROSPER_Huhn!$30:$30,""),
IF($C31="Nick Hull",_xlfn.XLOOKUP($B31,PROSPER_Hull!$1:$1,PROSPER_Hull!$30:$30,""),
IF($C31="Monika Kotwani",_xlfn.XLOOKUP($B31,PROSPER_Kotwani!$1:$1,PROSPER_Kotwani!$30:$30,""),
IF($C31="Jonathan Wellner",_xlfn.XLOOKUP($B31,PROSPER_Wellner!$1:$1,PROSPER_Wellner!$30:$30,""),
IF($C31="Travis Harvey",_xlfn.XLOOKUP($B31,PROSPER_Harvey!$1:$1,PROSPER_Harvey!$30:$30,""),"")))))))))</f>
        <v>N/A</v>
      </c>
      <c r="DV31" s="131" t="str">
        <f>IF(IF(IF($C31="Christopher Lobo",_xlfn.XLOOKUP($B31,PROSPER_Lobo!$1:$1,PROSPER_Lobo!$31:$31,""),
IF($C31="Naren Baliga",_xlfn.XLOOKUP($B31,PROSPER_Baliga!$1:$1,PROSPER_Baliga!$31:$31,""),
IF($C31="Thorsten Huhn",_xlfn.XLOOKUP($B31,PROSPER_Huhn!$1:$1,PROSPER_Huhn!$31:$31,""),
IF($C31="Nick Hull",_xlfn.XLOOKUP($B31,PROSPER_Hull!$1:$1,PROSPER_Hull!$31:$31,""),
IF($C31="Monika Kotwani",_xlfn.XLOOKUP($B31,PROSPER_Kotwani!$1:$1,PROSPER_Kotwani!$31:$31,""),
IF($C31="Jonathan Wellner",_xlfn.XLOOKUP($B31,PROSPER_Wellner!$1:$1,PROSPER_Wellner!$31:$31,""),
IF($C31="Travis Harvey",_xlfn.XLOOKUP($B31,PROSPER_Harvey!$1:$1,PROSPER_Harvey!$31:$31,""),"")))))))="","",
IF($C31="Christopher Lobo",_xlfn.XLOOKUP($B31,PROSPER_Lobo!$1:$1,PROSPER_Lobo!$31:$31,""),
IF($C31="Naren Baliga",_xlfn.XLOOKUP($B31,PROSPER_Baliga!$1:$1,PROSPER_Baliga!$31:$31,""),
IF($C31="Thorsten Huhn",_xlfn.XLOOKUP($B31,PROSPER_Huhn!$1:$1,PROSPER_Huhn!$31:$31,""),
IF($C31="Nick Hull",_xlfn.XLOOKUP($B31,PROSPER_Hull!$1:$1,PROSPER_Hull!$31:$31,""),
IF($C31="Monika Kotwani",_xlfn.XLOOKUP($B31,PROSPER_Kotwani!$1:$1,PROSPER_Kotwani!$31:$31,""),
IF($C31="Jonathan Wellner",_xlfn.XLOOKUP($B31,PROSPER_Wellner!$1:$1,PROSPER_Wellner!$31:$31,""),
IF($C31="Travis Harvey",_xlfn.XLOOKUP($B31,PROSPER_Harvey!$1:$1,PROSPER_Harvey!$31:$31,""),""))))))))="","No Comment",IF(IF($C31="Christopher Lobo",_xlfn.XLOOKUP($B31,PROSPER_Lobo!$1:$1,PROSPER_Lobo!$31:$31,""),
IF($C31="Naren Baliga",_xlfn.XLOOKUP($B31,PROSPER_Baliga!$1:$1,PROSPER_Baliga!$31:$31,""),
IF($C31="Thorsten Huhn",_xlfn.XLOOKUP($B31,PROSPER_Huhn!$1:$1,PROSPER_Huhn!$31:$31,""),
IF($C31="Nick Hull",_xlfn.XLOOKUP($B31,PROSPER_Hull!$1:$1,PROSPER_Hull!$31:$31,""),
IF($C31="Monika Kotwani",_xlfn.XLOOKUP($B31,PROSPER_Kotwani!$1:$1,PROSPER_Kotwani!$31:$31,""),
IF($C31="Jonathan Wellner",_xlfn.XLOOKUP($B31,PROSPER_Wellner!$1:$1,PROSPER_Wellner!$31:$31,""),
IF($C31="Travis Harvey",_xlfn.XLOOKUP($B31,PROSPER_Harvey!$1:$1,PROSPER_Harvey!$31:$31,""),"")))))))="","",
IF($C31="Christopher Lobo",_xlfn.XLOOKUP($B31,PROSPER_Lobo!$1:$1,PROSPER_Lobo!$31:$31,""),
IF($C31="Naren Baliga",_xlfn.XLOOKUP($B31,PROSPER_Baliga!$1:$1,PROSPER_Baliga!$31:$31,""),
IF($C31="Thorsten Huhn",_xlfn.XLOOKUP($B31,PROSPER_Huhn!$1:$1,PROSPER_Huhn!$31:$31,""),
IF($C31="Nick Hull",_xlfn.XLOOKUP($B31,PROSPER_Hull!$1:$1,PROSPER_Hull!$31:$31,""),
IF($C31="Monika Kotwani",_xlfn.XLOOKUP($B31,PROSPER_Kotwani!$1:$1,PROSPER_Kotwani!$31:$31,""),
IF($C31="Jonathan Wellner",_xlfn.XLOOKUP($B31,PROSPER_Wellner!$1:$1,PROSPER_Wellner!$31:$31,""),
IF($C31="Travis Harvey",_xlfn.XLOOKUP($B31,PROSPER_Harvey!$1:$1,PROSPER_Harvey!$31:$31,""),"")))))))))</f>
        <v>N/A</v>
      </c>
      <c r="DW31" s="150" t="str">
        <f t="shared" si="284"/>
        <v>N/A</v>
      </c>
      <c r="DX31" s="130" t="str">
        <f>_xlfn.XLOOKUP(B31,PROSPERInitial_Query!$E:$E,PROSPERInitial_Query!$AE:$AE,"",,-1)</f>
        <v/>
      </c>
      <c r="DY31" s="121" t="str">
        <f t="shared" si="285"/>
        <v>Madhu Rao2 - RelationshipAccount / Stakeholder 5Name</v>
      </c>
      <c r="DZ31" s="121" t="str">
        <f>_xlfn.XLOOKUP(DY31,PROSPERDelta_Query!BK:BK,PROSPERDelta_Query!AG:AG,"",,-1)</f>
        <v/>
      </c>
      <c r="EA31" s="126" t="str">
        <f>_xlfn.XLOOKUP(B31,PROSPERInitial_Query!$E:$E,PROSPERInitial_Query!$U:$U,"",,-1)</f>
        <v/>
      </c>
      <c r="EB31" s="121" t="str">
        <f t="shared" si="286"/>
        <v>Madhu Rao2 - RelationshipAccount / Stakeholder 5Self Score</v>
      </c>
      <c r="EC31" s="126" t="str">
        <f>_xlfn.XLOOKUP(EB31,PROSPERDelta_Query!BK:BK,PROSPERDelta_Query!AQ:AQ,"",,-1)</f>
        <v/>
      </c>
      <c r="ED31" s="131" t="str">
        <f t="shared" si="175"/>
        <v/>
      </c>
      <c r="EE31" s="131" t="str">
        <f t="shared" si="287"/>
        <v>N/A</v>
      </c>
      <c r="EF31" s="132" t="str">
        <f t="shared" si="288"/>
        <v>N/A</v>
      </c>
      <c r="EG31" s="132" t="str">
        <f>IF(IF(IF($C31="Christopher Lobo",_xlfn.XLOOKUP($B31,PROSPER_Lobo!$1:$1,PROSPER_Lobo!$33:$33,""),
IF($C31="Naren Baliga",_xlfn.XLOOKUP($B31,PROSPER_Baliga!$1:$1,PROSPER_Baliga!$33:$33,""),
IF($C31="Thorsten Huhn",_xlfn.XLOOKUP($B31,PROSPER_Huhn!$1:$1,PROSPER_Huhn!$33:$33,""),
IF($C31="Nick Hull",_xlfn.XLOOKUP($B31,PROSPER_Hull!$1:$1,PROSPER_Hull!$33:$33,""),
IF($C31="Monika Kotwani",_xlfn.XLOOKUP($B31,PROSPER_Kotwani!$1:$1,PROSPER_Kotwani!$33:$33,""),
IF($C31="Jonathan Wellner",_xlfn.XLOOKUP($B31,PROSPER_Wellner!$1:$1,PROSPER_Wellner!$33:$33,""),
IF($C31="Travis Harvey",_xlfn.XLOOKUP($B31,PROSPER_Harvey!$1:$1,PROSPER_Harvey!$33:$33,""),"")))))))="","",
IF($C31="Christopher Lobo",_xlfn.XLOOKUP($B31,PROSPER_Lobo!$1:$1,PROSPER_Lobo!$33:$33,""),
IF($C31="Naren Baliga",_xlfn.XLOOKUP($B31,PROSPER_Baliga!$1:$1,PROSPER_Baliga!$33:$33,""),
IF($C31="Thorsten Huhn",_xlfn.XLOOKUP($B31,PROSPER_Huhn!$1:$1,PROSPER_Huhn!$33:$33,""),
IF($C31="Nick Hull",_xlfn.XLOOKUP($B31,PROSPER_Hull!$1:$1,PROSPER_Hull!$33:$33,""),
IF($C31="Monika Kotwani",_xlfn.XLOOKUP($B31,PROSPER_Kotwani!$1:$1,PROSPER_Kotwani!$33:$33,""),
IF($C31="Jonathan Wellner",_xlfn.XLOOKUP($B31,PROSPER_Wellner!$1:$1,PROSPER_Wellner!$33:$33,""),
IF($C31="Travis Harvey",_xlfn.XLOOKUP($B31,PROSPER_Harvey!$1:$1,PROSPER_Harvey!$33:$33,""),""))))))))="","No Score",IF(IF($C31="Christopher Lobo",_xlfn.XLOOKUP($B31,PROSPER_Lobo!$1:$1,PROSPER_Lobo!$33:$33,""),
IF($C31="Naren Baliga",_xlfn.XLOOKUP($B31,PROSPER_Baliga!$1:$1,PROSPER_Baliga!$33:$33,""),
IF($C31="Thorsten Huhn",_xlfn.XLOOKUP($B31,PROSPER_Huhn!$1:$1,PROSPER_Huhn!$33:$33,""),
IF($C31="Nick Hull",_xlfn.XLOOKUP($B31,PROSPER_Hull!$1:$1,PROSPER_Hull!$33:$33,""),
IF($C31="Monika Kotwani",_xlfn.XLOOKUP($B31,PROSPER_Kotwani!$1:$1,PROSPER_Kotwani!$33:$33,""),
IF($C31="Jonathan Wellner",_xlfn.XLOOKUP($B31,PROSPER_Wellner!$1:$1,PROSPER_Wellner!$33:$33,""),
IF($C31="Travis Harvey",_xlfn.XLOOKUP($B31,PROSPER_Harvey!$1:$1,PROSPER_Harvey!$33:$33,""),"")))))))="","",
IF($C31="Christopher Lobo",_xlfn.XLOOKUP($B31,PROSPER_Lobo!$1:$1,PROSPER_Lobo!$33:$33,""),
IF($C31="Naren Baliga",_xlfn.XLOOKUP($B31,PROSPER_Baliga!$1:$1,PROSPER_Baliga!$33:$33,""),
IF($C31="Thorsten Huhn",_xlfn.XLOOKUP($B31,PROSPER_Huhn!$1:$1,PROSPER_Huhn!$33:$33,""),
IF($C31="Nick Hull",_xlfn.XLOOKUP($B31,PROSPER_Hull!$1:$1,PROSPER_Hull!$33:$33,""),
IF($C31="Monika Kotwani",_xlfn.XLOOKUP($B31,PROSPER_Kotwani!$1:$1,PROSPER_Kotwani!$33:$33,""),
IF($C31="Jonathan Wellner",_xlfn.XLOOKUP($B31,PROSPER_Wellner!$1:$1,PROSPER_Wellner!$33:$33,""),
IF($C31="Travis Harvey",_xlfn.XLOOKUP($B31,PROSPER_Harvey!$1:$1,PROSPER_Harvey!$33:$33,""),"")))))))))</f>
        <v>N/A</v>
      </c>
      <c r="EH31" s="131" t="str">
        <f>IF(IF(IF($C31="Christopher Lobo",_xlfn.XLOOKUP($B31,PROSPER_Lobo!$1:$1,PROSPER_Lobo!$34:$34,""),
IF($C31="Naren Baliga",_xlfn.XLOOKUP($B31,PROSPER_Baliga!$1:$1,PROSPER_Baliga!$34:$34,""),
IF($C31="Thorsten Huhn",_xlfn.XLOOKUP($B31,PROSPER_Huhn!$1:$1,PROSPER_Huhn!$34:$34,""),
IF($C31="Nick Hull",_xlfn.XLOOKUP($B31,PROSPER_Hull!$1:$1,PROSPER_Hull!$34:$34,""),
IF($C31="Monika Kotwani",_xlfn.XLOOKUP($B31,PROSPER_Kotwani!$1:$1,PROSPER_Kotwani!$34:$34,""),
IF($C31="Jonathan Wellner",_xlfn.XLOOKUP($B31,PROSPER_Wellner!$1:$1,PROSPER_Wellner!$34:$34,""),
IF($C31="Travis Harvey",_xlfn.XLOOKUP($B31,PROSPER_Harvey!$1:$1,PROSPER_Harvey!$34:$34,""),"")))))))="","",
IF($C31="Christopher Lobo",_xlfn.XLOOKUP($B31,PROSPER_Lobo!$1:$1,PROSPER_Lobo!$34:$34,""),
IF($C31="Naren Baliga",_xlfn.XLOOKUP($B31,PROSPER_Baliga!$1:$1,PROSPER_Baliga!$34:$34,""),
IF($C31="Thorsten Huhn",_xlfn.XLOOKUP($B31,PROSPER_Huhn!$1:$1,PROSPER_Huhn!$34:$34,""),
IF($C31="Nick Hull",_xlfn.XLOOKUP($B31,PROSPER_Hull!$1:$1,PROSPER_Hull!$34:$34,""),
IF($C31="Monika Kotwani",_xlfn.XLOOKUP($B31,PROSPER_Kotwani!$1:$1,PROSPER_Kotwani!$34:$34,""),
IF($C31="Jonathan Wellner",_xlfn.XLOOKUP($B31,PROSPER_Wellner!$1:$1,PROSPER_Wellner!$34:$34,""),
IF($C31="Travis Harvey",_xlfn.XLOOKUP($B31,PROSPER_Harvey!$1:$1,PROSPER_Harvey!$34:$34,""),""))))))))="","No Comment",IF(IF($C31="Christopher Lobo",_xlfn.XLOOKUP($B31,PROSPER_Lobo!$1:$1,PROSPER_Lobo!$34:$34,""),
IF($C31="Naren Baliga",_xlfn.XLOOKUP($B31,PROSPER_Baliga!$1:$1,PROSPER_Baliga!$34:$34,""),
IF($C31="Thorsten Huhn",_xlfn.XLOOKUP($B31,PROSPER_Huhn!$1:$1,PROSPER_Huhn!$34:$34,""),
IF($C31="Nick Hull",_xlfn.XLOOKUP($B31,PROSPER_Hull!$1:$1,PROSPER_Hull!$34:$34,""),
IF($C31="Monika Kotwani",_xlfn.XLOOKUP($B31,PROSPER_Kotwani!$1:$1,PROSPER_Kotwani!$34:$34,""),
IF($C31="Jonathan Wellner",_xlfn.XLOOKUP($B31,PROSPER_Wellner!$1:$1,PROSPER_Wellner!$34:$34,""),
IF($C31="Travis Harvey",_xlfn.XLOOKUP($B31,PROSPER_Harvey!$1:$1,PROSPER_Harvey!$34:$34,""),"")))))))="","",
IF($C31="Christopher Lobo",_xlfn.XLOOKUP($B31,PROSPER_Lobo!$1:$1,PROSPER_Lobo!$34:$34,""),
IF($C31="Naren Baliga",_xlfn.XLOOKUP($B31,PROSPER_Baliga!$1:$1,PROSPER_Baliga!$34:$34,""),
IF($C31="Thorsten Huhn",_xlfn.XLOOKUP($B31,PROSPER_Huhn!$1:$1,PROSPER_Huhn!$34:$34,""),
IF($C31="Nick Hull",_xlfn.XLOOKUP($B31,PROSPER_Hull!$1:$1,PROSPER_Hull!$34:$34,""),
IF($C31="Monika Kotwani",_xlfn.XLOOKUP($B31,PROSPER_Kotwani!$1:$1,PROSPER_Kotwani!$34:$34,""),
IF($C31="Jonathan Wellner",_xlfn.XLOOKUP($B31,PROSPER_Wellner!$1:$1,PROSPER_Wellner!$34:$34,""),
IF($C31="Travis Harvey",_xlfn.XLOOKUP($B31,PROSPER_Harvey!$1:$1,PROSPER_Harvey!$34:$34,""),"")))))))))</f>
        <v>N/A</v>
      </c>
      <c r="EI31" s="150" t="str">
        <f t="shared" si="289"/>
        <v>N/A</v>
      </c>
      <c r="EJ31" s="130" t="str">
        <f>_xlfn.XLOOKUP(B31,PROSPERInitial_Query!$E:$E,PROSPERInitial_Query!$AF:$AF,"",,-1)</f>
        <v/>
      </c>
      <c r="EK31" s="121" t="str">
        <f t="shared" si="290"/>
        <v>Madhu Rao2 - RelationshipAccount / Stakeholder 6Name</v>
      </c>
      <c r="EL31" s="121" t="str">
        <f>_xlfn.XLOOKUP(EK31,PROSPERDelta_Query!BK:BK,PROSPERDelta_Query!AH:AH,"",,-1)</f>
        <v/>
      </c>
      <c r="EM31" s="126" t="str">
        <f>_xlfn.XLOOKUP(B31,PROSPERInitial_Query!$E:$E,PROSPERInitial_Query!$V:$V,"",,-1)</f>
        <v/>
      </c>
      <c r="EN31" s="121" t="str">
        <f t="shared" si="291"/>
        <v>Madhu Rao2 - RelationshipAccount / Stakeholder 6Self Score</v>
      </c>
      <c r="EO31" s="126" t="str">
        <f>_xlfn.XLOOKUP(EN31,PROSPERDelta_Query!BK:BK,PROSPERDelta_Query!AR:AR,"",,-1)</f>
        <v/>
      </c>
      <c r="EP31" s="131" t="str">
        <f t="shared" si="179"/>
        <v/>
      </c>
      <c r="EQ31" s="131" t="str">
        <f t="shared" si="292"/>
        <v>N/A</v>
      </c>
      <c r="ER31" s="132" t="str">
        <f t="shared" si="293"/>
        <v>N/A</v>
      </c>
      <c r="ES31" s="132" t="str">
        <f>IF(IF(IF($C31="Christopher Lobo",_xlfn.XLOOKUP($B31,PROSPER_Lobo!$1:$1,PROSPER_Lobo!$36:$36,""),
IF($C31="Naren Baliga",_xlfn.XLOOKUP($B31,PROSPER_Baliga!$1:$1,PROSPER_Baliga!$36:$36,""),
IF($C31="Thorsten Huhn",_xlfn.XLOOKUP($B31,PROSPER_Huhn!$1:$1,PROSPER_Huhn!$36:$36,""),
IF($C31="Nick Hull",_xlfn.XLOOKUP($B31,PROSPER_Hull!$1:$1,PROSPER_Hull!$36:$36,""),
IF($C31="Monika Kotwani",_xlfn.XLOOKUP($B31,PROSPER_Kotwani!$1:$1,PROSPER_Kotwani!$36:$36,""),
IF($C31="Jonathan Wellner",_xlfn.XLOOKUP($B31,PROSPER_Wellner!$1:$1,PROSPER_Wellner!$36:$36,""),
IF($C31="Travis Harvey",_xlfn.XLOOKUP($B31,PROSPER_Harvey!$1:$1,PROSPER_Harvey!$36:$36,""),"")))))))="","",
IF($C31="Christopher Lobo",_xlfn.XLOOKUP($B31,PROSPER_Lobo!$1:$1,PROSPER_Lobo!$36:$36,""),
IF($C31="Naren Baliga",_xlfn.XLOOKUP($B31,PROSPER_Baliga!$1:$1,PROSPER_Baliga!$36:$36,""),
IF($C31="Thorsten Huhn",_xlfn.XLOOKUP($B31,PROSPER_Huhn!$1:$1,PROSPER_Huhn!$36:$36,""),
IF($C31="Nick Hull",_xlfn.XLOOKUP($B31,PROSPER_Hull!$1:$1,PROSPER_Hull!$36:$36,""),
IF($C31="Monika Kotwani",_xlfn.XLOOKUP($B31,PROSPER_Kotwani!$1:$1,PROSPER_Kotwani!$36:$36,""),
IF($C31="Jonathan Wellner",_xlfn.XLOOKUP($B31,PROSPER_Wellner!$1:$1,PROSPER_Wellner!$36:$36,""),
IF($C31="Travis Harvey",_xlfn.XLOOKUP($B31,PROSPER_Harvey!$1:$1,PROSPER_Harvey!$36:$36,""),""))))))))="","No Score",IF(IF($C31="Christopher Lobo",_xlfn.XLOOKUP($B31,PROSPER_Lobo!$1:$1,PROSPER_Lobo!$36:$36,""),
IF($C31="Naren Baliga",_xlfn.XLOOKUP($B31,PROSPER_Baliga!$1:$1,PROSPER_Baliga!$36:$36,""),
IF($C31="Thorsten Huhn",_xlfn.XLOOKUP($B31,PROSPER_Huhn!$1:$1,PROSPER_Huhn!$36:$36,""),
IF($C31="Nick Hull",_xlfn.XLOOKUP($B31,PROSPER_Hull!$1:$1,PROSPER_Hull!$36:$36,""),
IF($C31="Monika Kotwani",_xlfn.XLOOKUP($B31,PROSPER_Kotwani!$1:$1,PROSPER_Kotwani!$36:$36,""),
IF($C31="Jonathan Wellner",_xlfn.XLOOKUP($B31,PROSPER_Wellner!$1:$1,PROSPER_Wellner!$36:$36,""),
IF($C31="Travis Harvey",_xlfn.XLOOKUP($B31,PROSPER_Harvey!$1:$1,PROSPER_Harvey!$36:$36,""),"")))))))="","",
IF($C31="Christopher Lobo",_xlfn.XLOOKUP($B31,PROSPER_Lobo!$1:$1,PROSPER_Lobo!$36:$36,""),
IF($C31="Naren Baliga",_xlfn.XLOOKUP($B31,PROSPER_Baliga!$1:$1,PROSPER_Baliga!$36:$36,""),
IF($C31="Thorsten Huhn",_xlfn.XLOOKUP($B31,PROSPER_Huhn!$1:$1,PROSPER_Huhn!$36:$36,""),
IF($C31="Nick Hull",_xlfn.XLOOKUP($B31,PROSPER_Hull!$1:$1,PROSPER_Hull!$36:$36,""),
IF($C31="Monika Kotwani",_xlfn.XLOOKUP($B31,PROSPER_Kotwani!$1:$1,PROSPER_Kotwani!$36:$36,""),
IF($C31="Jonathan Wellner",_xlfn.XLOOKUP($B31,PROSPER_Wellner!$1:$1,PROSPER_Wellner!$36:$36,""),
IF($C31="Travis Harvey",_xlfn.XLOOKUP($B31,PROSPER_Harvey!$1:$1,PROSPER_Harvey!$36:$36,""),"")))))))))</f>
        <v>N/A</v>
      </c>
      <c r="ET31" s="131" t="str">
        <f>IF(IF(IF($C31="Christopher Lobo",_xlfn.XLOOKUP($B31,PROSPER_Lobo!$1:$1,PROSPER_Lobo!$37:$37,""),
IF($C31="Naren Baliga",_xlfn.XLOOKUP($B31,PROSPER_Baliga!$1:$1,PROSPER_Baliga!$37:$37,""),
IF($C31="Thorsten Huhn",_xlfn.XLOOKUP($B31,PROSPER_Huhn!$1:$1,PROSPER_Huhn!$37:$37,""),
IF($C31="Nick Hull",_xlfn.XLOOKUP($B31,PROSPER_Hull!$1:$1,PROSPER_Hull!$37:$37,""),
IF($C31="Monika Kotwani",_xlfn.XLOOKUP($B31,PROSPER_Kotwani!$1:$1,PROSPER_Kotwani!$37:$37,""),
IF($C31="Jonathan Wellner",_xlfn.XLOOKUP($B31,PROSPER_Wellner!$1:$1,PROSPER_Wellner!$37:$37,""),
IF($C31="Travis Harvey",_xlfn.XLOOKUP($B31,PROSPER_Harvey!$1:$1,PROSPER_Harvey!$37:$37,""),"")))))))="","",
IF($C31="Christopher Lobo",_xlfn.XLOOKUP($B31,PROSPER_Lobo!$1:$1,PROSPER_Lobo!$37:$37,""),
IF($C31="Naren Baliga",_xlfn.XLOOKUP($B31,PROSPER_Baliga!$1:$1,PROSPER_Baliga!$37:$37,""),
IF($C31="Thorsten Huhn",_xlfn.XLOOKUP($B31,PROSPER_Huhn!$1:$1,PROSPER_Huhn!$37:$37,""),
IF($C31="Nick Hull",_xlfn.XLOOKUP($B31,PROSPER_Hull!$1:$1,PROSPER_Hull!$37:$37,""),
IF($C31="Monika Kotwani",_xlfn.XLOOKUP($B31,PROSPER_Kotwani!$1:$1,PROSPER_Kotwani!$37:$37,""),
IF($C31="Jonathan Wellner",_xlfn.XLOOKUP($B31,PROSPER_Wellner!$1:$1,PROSPER_Wellner!$37:$37,""),
IF($C31="Travis Harvey",_xlfn.XLOOKUP($B31,PROSPER_Harvey!$1:$1,PROSPER_Harvey!$37:$37,""),""))))))))="","No Comment",IF(IF($C31="Christopher Lobo",_xlfn.XLOOKUP($B31,PROSPER_Lobo!$1:$1,PROSPER_Lobo!$37:$37,""),
IF($C31="Naren Baliga",_xlfn.XLOOKUP($B31,PROSPER_Baliga!$1:$1,PROSPER_Baliga!$37:$37,""),
IF($C31="Thorsten Huhn",_xlfn.XLOOKUP($B31,PROSPER_Huhn!$1:$1,PROSPER_Huhn!$37:$37,""),
IF($C31="Nick Hull",_xlfn.XLOOKUP($B31,PROSPER_Hull!$1:$1,PROSPER_Hull!$37:$37,""),
IF($C31="Monika Kotwani",_xlfn.XLOOKUP($B31,PROSPER_Kotwani!$1:$1,PROSPER_Kotwani!$37:$37,""),
IF($C31="Jonathan Wellner",_xlfn.XLOOKUP($B31,PROSPER_Wellner!$1:$1,PROSPER_Wellner!$37:$37,""),
IF($C31="Travis Harvey",_xlfn.XLOOKUP($B31,PROSPER_Harvey!$1:$1,PROSPER_Harvey!$37:$37,""),"")))))))="","",
IF($C31="Christopher Lobo",_xlfn.XLOOKUP($B31,PROSPER_Lobo!$1:$1,PROSPER_Lobo!$37:$37,""),
IF($C31="Naren Baliga",_xlfn.XLOOKUP($B31,PROSPER_Baliga!$1:$1,PROSPER_Baliga!$37:$37,""),
IF($C31="Thorsten Huhn",_xlfn.XLOOKUP($B31,PROSPER_Huhn!$1:$1,PROSPER_Huhn!$37:$37,""),
IF($C31="Nick Hull",_xlfn.XLOOKUP($B31,PROSPER_Hull!$1:$1,PROSPER_Hull!$37:$37,""),
IF($C31="Monika Kotwani",_xlfn.XLOOKUP($B31,PROSPER_Kotwani!$1:$1,PROSPER_Kotwani!$37:$37,""),
IF($C31="Jonathan Wellner",_xlfn.XLOOKUP($B31,PROSPER_Wellner!$1:$1,PROSPER_Wellner!$37:$37,""),
IF($C31="Travis Harvey",_xlfn.XLOOKUP($B31,PROSPER_Harvey!$1:$1,PROSPER_Harvey!$37:$37,""),"")))))))))</f>
        <v>N/A</v>
      </c>
      <c r="EU31" s="150" t="str">
        <f t="shared" si="294"/>
        <v>N/A</v>
      </c>
      <c r="EV31" s="130" t="str">
        <f>_xlfn.XLOOKUP(B31,PROSPERInitial_Query!$E:$E,PROSPERInitial_Query!$AG:$AG,"",,-1)</f>
        <v/>
      </c>
      <c r="EW31" s="121" t="str">
        <f t="shared" si="295"/>
        <v>Madhu Rao2 - RelationshipAccount / Stakeholder 7Name</v>
      </c>
      <c r="EX31" s="121" t="str">
        <f>_xlfn.XLOOKUP(EW31,PROSPERDelta_Query!BK:BK,PROSPERDelta_Query!AI:AI,"",,-1)</f>
        <v/>
      </c>
      <c r="EY31" s="126" t="str">
        <f>_xlfn.XLOOKUP(B31,PROSPERInitial_Query!$E:$E,PROSPERInitial_Query!$W:$W,"",,-1)</f>
        <v/>
      </c>
      <c r="EZ31" s="121" t="str">
        <f t="shared" si="296"/>
        <v>Madhu Rao2 - RelationshipAccount / Stakeholder 7Self Score</v>
      </c>
      <c r="FA31" s="126" t="str">
        <f>_xlfn.XLOOKUP(EZ31,PROSPERDelta_Query!BK:BK,PROSPERDelta_Query!AS:AS,"",,-1)</f>
        <v/>
      </c>
      <c r="FB31" s="131" t="str">
        <f t="shared" si="183"/>
        <v/>
      </c>
      <c r="FC31" s="131" t="str">
        <f t="shared" si="297"/>
        <v>N/A</v>
      </c>
      <c r="FD31" s="132" t="str">
        <f t="shared" si="298"/>
        <v>N/A</v>
      </c>
      <c r="FE31" s="132" t="str">
        <f>IF(IF(IF($C31="Christopher Lobo",_xlfn.XLOOKUP($B31,PROSPER_Lobo!$1:$1,PROSPER_Lobo!$39:$39,""),
IF($C31="Naren Baliga",_xlfn.XLOOKUP($B31,PROSPER_Baliga!$1:$1,PROSPER_Baliga!$39:$39,""),
IF($C31="Thorsten Huhn",_xlfn.XLOOKUP($B31,PROSPER_Huhn!$1:$1,PROSPER_Huhn!$39:$39,""),
IF($C31="Nick Hull",_xlfn.XLOOKUP($B31,PROSPER_Hull!$1:$1,PROSPER_Hull!$39:$39,""),
IF($C31="Monika Kotwani",_xlfn.XLOOKUP($B31,PROSPER_Kotwani!$1:$1,PROSPER_Kotwani!$39:$39,""),
IF($C31="Jonathan Wellner",_xlfn.XLOOKUP($B31,PROSPER_Wellner!$1:$1,PROSPER_Wellner!$39:$39,""),
IF($C31="Travis Harvey",_xlfn.XLOOKUP($B31,PROSPER_Harvey!$1:$1,PROSPER_Harvey!$39:$39,""),"")))))))="","",
IF($C31="Christopher Lobo",_xlfn.XLOOKUP($B31,PROSPER_Lobo!$1:$1,PROSPER_Lobo!$39:$39,""),
IF($C31="Naren Baliga",_xlfn.XLOOKUP($B31,PROSPER_Baliga!$1:$1,PROSPER_Baliga!$39:$39,""),
IF($C31="Thorsten Huhn",_xlfn.XLOOKUP($B31,PROSPER_Huhn!$1:$1,PROSPER_Huhn!$39:$39,""),
IF($C31="Nick Hull",_xlfn.XLOOKUP($B31,PROSPER_Hull!$1:$1,PROSPER_Hull!$39:$39,""),
IF($C31="Monika Kotwani",_xlfn.XLOOKUP($B31,PROSPER_Kotwani!$1:$1,PROSPER_Kotwani!$39:$39,""),
IF($C31="Jonathan Wellner",_xlfn.XLOOKUP($B31,PROSPER_Wellner!$1:$1,PROSPER_Wellner!$39:$39,""),
IF($C31="Travis Harvey",_xlfn.XLOOKUP($B31,PROSPER_Harvey!$1:$1,PROSPER_Harvey!$39:$39,""),""))))))))="","No Score",IF(IF($C31="Christopher Lobo",_xlfn.XLOOKUP($B31,PROSPER_Lobo!$1:$1,PROSPER_Lobo!$39:$39,""),
IF($C31="Naren Baliga",_xlfn.XLOOKUP($B31,PROSPER_Baliga!$1:$1,PROSPER_Baliga!$39:$39,""),
IF($C31="Thorsten Huhn",_xlfn.XLOOKUP($B31,PROSPER_Huhn!$1:$1,PROSPER_Huhn!$39:$39,""),
IF($C31="Nick Hull",_xlfn.XLOOKUP($B31,PROSPER_Hull!$1:$1,PROSPER_Hull!$39:$39,""),
IF($C31="Monika Kotwani",_xlfn.XLOOKUP($B31,PROSPER_Kotwani!$1:$1,PROSPER_Kotwani!$39:$39,""),
IF($C31="Jonathan Wellner",_xlfn.XLOOKUP($B31,PROSPER_Wellner!$1:$1,PROSPER_Wellner!$39:$39,""),
IF($C31="Travis Harvey",_xlfn.XLOOKUP($B31,PROSPER_Harvey!$1:$1,PROSPER_Harvey!$39:$39,""),"")))))))="","",
IF($C31="Christopher Lobo",_xlfn.XLOOKUP($B31,PROSPER_Lobo!$1:$1,PROSPER_Lobo!$39:$39,""),
IF($C31="Naren Baliga",_xlfn.XLOOKUP($B31,PROSPER_Baliga!$1:$1,PROSPER_Baliga!$39:$39,""),
IF($C31="Thorsten Huhn",_xlfn.XLOOKUP($B31,PROSPER_Huhn!$1:$1,PROSPER_Huhn!$39:$39,""),
IF($C31="Nick Hull",_xlfn.XLOOKUP($B31,PROSPER_Hull!$1:$1,PROSPER_Hull!$39:$39,""),
IF($C31="Monika Kotwani",_xlfn.XLOOKUP($B31,PROSPER_Kotwani!$1:$1,PROSPER_Kotwani!$39:$39,""),
IF($C31="Jonathan Wellner",_xlfn.XLOOKUP($B31,PROSPER_Wellner!$1:$1,PROSPER_Wellner!$39:$39,""),
IF($C31="Travis Harvey",_xlfn.XLOOKUP($B31,PROSPER_Harvey!$1:$1,PROSPER_Harvey!$39:$39,""),"")))))))))</f>
        <v>N/A</v>
      </c>
      <c r="FF31" s="131" t="str">
        <f>IF(IF(IF($C31="Christopher Lobo",_xlfn.XLOOKUP($B31,PROSPER_Lobo!$1:$1,PROSPER_Lobo!$40:$40,""),
IF($C31="Naren Baliga",_xlfn.XLOOKUP($B31,PROSPER_Baliga!$1:$1,PROSPER_Baliga!$40:$40,""),
IF($C31="Thorsten Huhn",_xlfn.XLOOKUP($B31,PROSPER_Huhn!$1:$1,PROSPER_Huhn!$40:$40,""),
IF($C31="Nick Hull",_xlfn.XLOOKUP($B31,PROSPER_Hull!$1:$1,PROSPER_Hull!$40:$40,""),
IF($C31="Monika Kotwani",_xlfn.XLOOKUP($B31,PROSPER_Kotwani!$1:$1,PROSPER_Kotwani!$40:$40,""),
IF($C31="Jonathan Wellner",_xlfn.XLOOKUP($B31,PROSPER_Wellner!$1:$1,PROSPER_Wellner!$40:$40,""),
IF($C31="Travis Harvey",_xlfn.XLOOKUP($B31,PROSPER_Harvey!$1:$1,PROSPER_Harvey!$40:$40,""),"")))))))="","",
IF($C31="Christopher Lobo",_xlfn.XLOOKUP($B31,PROSPER_Lobo!$1:$1,PROSPER_Lobo!$40:$40,""),
IF($C31="Naren Baliga",_xlfn.XLOOKUP($B31,PROSPER_Baliga!$1:$1,PROSPER_Baliga!$40:$40,""),
IF($C31="Thorsten Huhn",_xlfn.XLOOKUP($B31,PROSPER_Huhn!$1:$1,PROSPER_Huhn!$40:$40,""),
IF($C31="Nick Hull",_xlfn.XLOOKUP($B31,PROSPER_Hull!$1:$1,PROSPER_Hull!$40:$40,""),
IF($C31="Monika Kotwani",_xlfn.XLOOKUP($B31,PROSPER_Kotwani!$1:$1,PROSPER_Kotwani!$40:$40,""),
IF($C31="Jonathan Wellner",_xlfn.XLOOKUP($B31,PROSPER_Wellner!$1:$1,PROSPER_Wellner!$40:$40,""),
IF($C31="Travis Harvey",_xlfn.XLOOKUP($B31,PROSPER_Harvey!$1:$1,PROSPER_Harvey!$40:$40,""),""))))))))="","No Comment",IF(IF($C31="Christopher Lobo",_xlfn.XLOOKUP($B31,PROSPER_Lobo!$1:$1,PROSPER_Lobo!$40:$40,""),
IF($C31="Naren Baliga",_xlfn.XLOOKUP($B31,PROSPER_Baliga!$1:$1,PROSPER_Baliga!$40:$40,""),
IF($C31="Thorsten Huhn",_xlfn.XLOOKUP($B31,PROSPER_Huhn!$1:$1,PROSPER_Huhn!$40:$40,""),
IF($C31="Nick Hull",_xlfn.XLOOKUP($B31,PROSPER_Hull!$1:$1,PROSPER_Hull!$40:$40,""),
IF($C31="Monika Kotwani",_xlfn.XLOOKUP($B31,PROSPER_Kotwani!$1:$1,PROSPER_Kotwani!$40:$40,""),
IF($C31="Jonathan Wellner",_xlfn.XLOOKUP($B31,PROSPER_Wellner!$1:$1,PROSPER_Wellner!$40:$40,""),
IF($C31="Travis Harvey",_xlfn.XLOOKUP($B31,PROSPER_Harvey!$1:$1,PROSPER_Harvey!$40:$40,""),"")))))))="","",
IF($C31="Christopher Lobo",_xlfn.XLOOKUP($B31,PROSPER_Lobo!$1:$1,PROSPER_Lobo!$40:$40,""),
IF($C31="Naren Baliga",_xlfn.XLOOKUP($B31,PROSPER_Baliga!$1:$1,PROSPER_Baliga!$40:$40,""),
IF($C31="Thorsten Huhn",_xlfn.XLOOKUP($B31,PROSPER_Huhn!$1:$1,PROSPER_Huhn!$40:$40,""),
IF($C31="Nick Hull",_xlfn.XLOOKUP($B31,PROSPER_Hull!$1:$1,PROSPER_Hull!$40:$40,""),
IF($C31="Monika Kotwani",_xlfn.XLOOKUP($B31,PROSPER_Kotwani!$1:$1,PROSPER_Kotwani!$40:$40,""),
IF($C31="Jonathan Wellner",_xlfn.XLOOKUP($B31,PROSPER_Wellner!$1:$1,PROSPER_Wellner!$40:$40,""),
IF($C31="Travis Harvey",_xlfn.XLOOKUP($B31,PROSPER_Harvey!$1:$1,PROSPER_Harvey!$40:$40,""),"")))))))))</f>
        <v>N/A</v>
      </c>
      <c r="FG31" s="150" t="str">
        <f t="shared" si="299"/>
        <v>N/A</v>
      </c>
      <c r="FH31" s="130" t="str">
        <f>_xlfn.XLOOKUP(B31,PROSPERInitial_Query!$E:$E,PROSPERInitial_Query!$AH:$AH,"",,-1)</f>
        <v/>
      </c>
      <c r="FI31" s="121" t="str">
        <f t="shared" si="300"/>
        <v>Madhu Rao2 - RelationshipAccount / Stakeholder 8Name</v>
      </c>
      <c r="FJ31" s="121" t="str">
        <f>_xlfn.XLOOKUP(FI31,PROSPERDelta_Query!BK:BK,PROSPERDelta_Query!AJ:AJ,"",,-1)</f>
        <v/>
      </c>
      <c r="FK31" s="126" t="str">
        <f>_xlfn.XLOOKUP(B31,PROSPERInitial_Query!$E:$E,PROSPERInitial_Query!$X:$X,"",,-1)</f>
        <v/>
      </c>
      <c r="FL31" s="121" t="str">
        <f t="shared" si="301"/>
        <v>Madhu Rao2 - RelationshipAccount / Stakeholder 8Self Score</v>
      </c>
      <c r="FM31" s="126" t="str">
        <f>_xlfn.XLOOKUP(FL31,PROSPERDelta_Query!BK:BK,PROSPERDelta_Query!AT:AT,"",,-1)</f>
        <v/>
      </c>
      <c r="FN31" s="131" t="str">
        <f t="shared" si="187"/>
        <v/>
      </c>
      <c r="FO31" s="131" t="str">
        <f t="shared" si="302"/>
        <v>N/A</v>
      </c>
      <c r="FP31" s="132" t="str">
        <f t="shared" si="303"/>
        <v>N/A</v>
      </c>
      <c r="FQ31" s="132" t="str">
        <f>IF(IF(IF($C31="Christopher Lobo",_xlfn.XLOOKUP($B31,PROSPER_Lobo!$1:$1,PROSPER_Lobo!$42:$42,""),
IF($C31="Naren Baliga",_xlfn.XLOOKUP($B31,PROSPER_Baliga!$1:$1,PROSPER_Baliga!$42:$42,""),
IF($C31="Thorsten Huhn",_xlfn.XLOOKUP($B31,PROSPER_Huhn!$1:$1,PROSPER_Huhn!$42:$42,""),
IF($C31="Nick Hull",_xlfn.XLOOKUP($B31,PROSPER_Hull!$1:$1,PROSPER_Hull!$42:$42,""),
IF($C31="Monika Kotwani",_xlfn.XLOOKUP($B31,PROSPER_Kotwani!$1:$1,PROSPER_Kotwani!$42:$42,""),
IF($C31="Jonathan Wellner",_xlfn.XLOOKUP($B31,PROSPER_Wellner!$1:$1,PROSPER_Wellner!$42:$42,""),
IF($C31="Travis Harvey",_xlfn.XLOOKUP($B31,PROSPER_Harvey!$1:$1,PROSPER_Harvey!$42:$42,""),"")))))))="","",
IF($C31="Christopher Lobo",_xlfn.XLOOKUP($B31,PROSPER_Lobo!$1:$1,PROSPER_Lobo!$42:$42,""),
IF($C31="Naren Baliga",_xlfn.XLOOKUP($B31,PROSPER_Baliga!$1:$1,PROSPER_Baliga!$42:$42,""),
IF($C31="Thorsten Huhn",_xlfn.XLOOKUP($B31,PROSPER_Huhn!$1:$1,PROSPER_Huhn!$42:$42,""),
IF($C31="Nick Hull",_xlfn.XLOOKUP($B31,PROSPER_Hull!$1:$1,PROSPER_Hull!$42:$42,""),
IF($C31="Monika Kotwani",_xlfn.XLOOKUP($B31,PROSPER_Kotwani!$1:$1,PROSPER_Kotwani!$42:$42,""),
IF($C31="Jonathan Wellner",_xlfn.XLOOKUP($B31,PROSPER_Wellner!$1:$1,PROSPER_Wellner!$42:$42,""),
IF($C31="Travis Harvey",_xlfn.XLOOKUP($B31,PROSPER_Harvey!$1:$1,PROSPER_Harvey!$42:$42,""),""))))))))="","No Score",IF(IF($C31="Christopher Lobo",_xlfn.XLOOKUP($B31,PROSPER_Lobo!$1:$1,PROSPER_Lobo!$42:$42,""),
IF($C31="Naren Baliga",_xlfn.XLOOKUP($B31,PROSPER_Baliga!$1:$1,PROSPER_Baliga!$42:$42,""),
IF($C31="Thorsten Huhn",_xlfn.XLOOKUP($B31,PROSPER_Huhn!$1:$1,PROSPER_Huhn!$42:$42,""),
IF($C31="Nick Hull",_xlfn.XLOOKUP($B31,PROSPER_Hull!$1:$1,PROSPER_Hull!$42:$42,""),
IF($C31="Monika Kotwani",_xlfn.XLOOKUP($B31,PROSPER_Kotwani!$1:$1,PROSPER_Kotwani!$42:$42,""),
IF($C31="Jonathan Wellner",_xlfn.XLOOKUP($B31,PROSPER_Wellner!$1:$1,PROSPER_Wellner!$42:$42,""),
IF($C31="Travis Harvey",_xlfn.XLOOKUP($B31,PROSPER_Harvey!$1:$1,PROSPER_Harvey!$42:$42,""),"")))))))="","",
IF($C31="Christopher Lobo",_xlfn.XLOOKUP($B31,PROSPER_Lobo!$1:$1,PROSPER_Lobo!$42:$42,""),
IF($C31="Naren Baliga",_xlfn.XLOOKUP($B31,PROSPER_Baliga!$1:$1,PROSPER_Baliga!$42:$42,""),
IF($C31="Thorsten Huhn",_xlfn.XLOOKUP($B31,PROSPER_Huhn!$1:$1,PROSPER_Huhn!$42:$42,""),
IF($C31="Nick Hull",_xlfn.XLOOKUP($B31,PROSPER_Hull!$1:$1,PROSPER_Hull!$42:$42,""),
IF($C31="Monika Kotwani",_xlfn.XLOOKUP($B31,PROSPER_Kotwani!$1:$1,PROSPER_Kotwani!$42:$42,""),
IF($C31="Jonathan Wellner",_xlfn.XLOOKUP($B31,PROSPER_Wellner!$1:$1,PROSPER_Wellner!$42:$42,""),
IF($C31="Travis Harvey",_xlfn.XLOOKUP($B31,PROSPER_Harvey!$1:$1,PROSPER_Harvey!$42:$42,""),"")))))))))</f>
        <v>N/A</v>
      </c>
      <c r="FR31" s="131" t="str">
        <f>IF(IF(IF($C31="Christopher Lobo",_xlfn.XLOOKUP($B31,PROSPER_Lobo!$1:$1,PROSPER_Lobo!$43:$43,""),
IF($C31="Naren Baliga",_xlfn.XLOOKUP($B31,PROSPER_Baliga!$1:$1,PROSPER_Baliga!$43:$43,""),
IF($C31="Thorsten Huhn",_xlfn.XLOOKUP($B31,PROSPER_Huhn!$1:$1,PROSPER_Huhn!$43:$43,""),
IF($C31="Nick Hull",_xlfn.XLOOKUP($B31,PROSPER_Hull!$1:$1,PROSPER_Hull!$43:$43,""),
IF($C31="Monika Kotwani",_xlfn.XLOOKUP($B31,PROSPER_Kotwani!$1:$1,PROSPER_Kotwani!$43:$43,""),
IF($C31="Jonathan Wellner",_xlfn.XLOOKUP($B31,PROSPER_Wellner!$1:$1,PROSPER_Wellner!$43:$43,""),
IF($C31="Travis Harvey",_xlfn.XLOOKUP($B31,PROSPER_Harvey!$1:$1,PROSPER_Harvey!$43:$43,""),"")))))))="","",
IF($C31="Christopher Lobo",_xlfn.XLOOKUP($B31,PROSPER_Lobo!$1:$1,PROSPER_Lobo!$43:$43,""),
IF($C31="Naren Baliga",_xlfn.XLOOKUP($B31,PROSPER_Baliga!$1:$1,PROSPER_Baliga!$43:$43,""),
IF($C31="Thorsten Huhn",_xlfn.XLOOKUP($B31,PROSPER_Huhn!$1:$1,PROSPER_Huhn!$43:$43,""),
IF($C31="Nick Hull",_xlfn.XLOOKUP($B31,PROSPER_Hull!$1:$1,PROSPER_Hull!$43:$43,""),
IF($C31="Monika Kotwani",_xlfn.XLOOKUP($B31,PROSPER_Kotwani!$1:$1,PROSPER_Kotwani!$43:$43,""),
IF($C31="Jonathan Wellner",_xlfn.XLOOKUP($B31,PROSPER_Wellner!$1:$1,PROSPER_Wellner!$43:$43,""),
IF($C31="Travis Harvey",_xlfn.XLOOKUP($B31,PROSPER_Harvey!$1:$1,PROSPER_Harvey!$43:$43,""),""))))))))="","No Comment",IF(IF($C31="Christopher Lobo",_xlfn.XLOOKUP($B31,PROSPER_Lobo!$1:$1,PROSPER_Lobo!$43:$43,""),
IF($C31="Naren Baliga",_xlfn.XLOOKUP($B31,PROSPER_Baliga!$1:$1,PROSPER_Baliga!$43:$43,""),
IF($C31="Thorsten Huhn",_xlfn.XLOOKUP($B31,PROSPER_Huhn!$1:$1,PROSPER_Huhn!$43:$43,""),
IF($C31="Nick Hull",_xlfn.XLOOKUP($B31,PROSPER_Hull!$1:$1,PROSPER_Hull!$43:$43,""),
IF($C31="Monika Kotwani",_xlfn.XLOOKUP($B31,PROSPER_Kotwani!$1:$1,PROSPER_Kotwani!$43:$43,""),
IF($C31="Jonathan Wellner",_xlfn.XLOOKUP($B31,PROSPER_Wellner!$1:$1,PROSPER_Wellner!$43:$43,""),
IF($C31="Travis Harvey",_xlfn.XLOOKUP($B31,PROSPER_Harvey!$1:$1,PROSPER_Harvey!$43:$43,""),"")))))))="","",
IF($C31="Christopher Lobo",_xlfn.XLOOKUP($B31,PROSPER_Lobo!$1:$1,PROSPER_Lobo!$43:$43,""),
IF($C31="Naren Baliga",_xlfn.XLOOKUP($B31,PROSPER_Baliga!$1:$1,PROSPER_Baliga!$43:$43,""),
IF($C31="Thorsten Huhn",_xlfn.XLOOKUP($B31,PROSPER_Huhn!$1:$1,PROSPER_Huhn!$43:$43,""),
IF($C31="Nick Hull",_xlfn.XLOOKUP($B31,PROSPER_Hull!$1:$1,PROSPER_Hull!$43:$43,""),
IF($C31="Monika Kotwani",_xlfn.XLOOKUP($B31,PROSPER_Kotwani!$1:$1,PROSPER_Kotwani!$43:$43,""),
IF($C31="Jonathan Wellner",_xlfn.XLOOKUP($B31,PROSPER_Wellner!$1:$1,PROSPER_Wellner!$43:$43,""),
IF($C31="Travis Harvey",_xlfn.XLOOKUP($B31,PROSPER_Harvey!$1:$1,PROSPER_Harvey!$43:$43,""),"")))))))))</f>
        <v>N/A</v>
      </c>
      <c r="FS31" s="150" t="str">
        <f t="shared" si="304"/>
        <v>N/A</v>
      </c>
      <c r="FT31" s="130" t="str">
        <f>_xlfn.XLOOKUP(B31,PROSPERInitial_Query!$E:$E,PROSPERInitial_Query!$AI:$AI,"",,-1)</f>
        <v/>
      </c>
      <c r="FU31" s="121" t="str">
        <f t="shared" si="305"/>
        <v>Madhu Rao2 - RelationshipAccount / Stakeholder 9Name</v>
      </c>
      <c r="FV31" s="121" t="str">
        <f>_xlfn.XLOOKUP(FU31,PROSPERDelta_Query!BK:BK,PROSPERDelta_Query!AK:AK,"",,-1)</f>
        <v/>
      </c>
      <c r="FW31" s="126" t="str">
        <f>_xlfn.XLOOKUP(B31,PROSPERInitial_Query!$E:$E,PROSPERInitial_Query!$Y:$Y,"",,-1)</f>
        <v/>
      </c>
      <c r="FX31" s="121" t="str">
        <f t="shared" si="306"/>
        <v>Madhu Rao2 - RelationshipAccount / Stakeholder 9Self Score</v>
      </c>
      <c r="FY31" s="126" t="str">
        <f>_xlfn.XLOOKUP(FX31,PROSPERDelta_Query!BK:BK,PROSPERDelta_Query!AU:AU,"",,-1)</f>
        <v/>
      </c>
      <c r="FZ31" s="131" t="str">
        <f t="shared" si="191"/>
        <v/>
      </c>
      <c r="GA31" s="131" t="str">
        <f t="shared" si="307"/>
        <v>N/A</v>
      </c>
      <c r="GB31" s="132" t="str">
        <f t="shared" si="308"/>
        <v>N/A</v>
      </c>
      <c r="GC31" s="132" t="str">
        <f>IF(IF(IF($C31="Christopher Lobo",_xlfn.XLOOKUP($B31,PROSPER_Lobo!$1:$1,PROSPER_Lobo!$45:$45,""),
IF($C31="Naren Baliga",_xlfn.XLOOKUP($B31,PROSPER_Baliga!$1:$1,PROSPER_Baliga!$45:$45,""),
IF($C31="Thorsten Huhn",_xlfn.XLOOKUP($B31,PROSPER_Huhn!$1:$1,PROSPER_Huhn!$45:$45,""),
IF($C31="Nick Hull",_xlfn.XLOOKUP($B31,PROSPER_Hull!$1:$1,PROSPER_Hull!$45:$45,""),
IF($C31="Monika Kotwani",_xlfn.XLOOKUP($B31,PROSPER_Kotwani!$1:$1,PROSPER_Kotwani!$45:$45,""),
IF($C31="Jonathan Wellner",_xlfn.XLOOKUP($B31,PROSPER_Wellner!$1:$1,PROSPER_Wellner!$45:$45,""),
IF($C31="Travis Harvey",_xlfn.XLOOKUP($B31,PROSPER_Harvey!$1:$1,PROSPER_Harvey!$45:$45,""),"")))))))="","",
IF($C31="Christopher Lobo",_xlfn.XLOOKUP($B31,PROSPER_Lobo!$1:$1,PROSPER_Lobo!$45:$45,""),
IF($C31="Naren Baliga",_xlfn.XLOOKUP($B31,PROSPER_Baliga!$1:$1,PROSPER_Baliga!$45:$45,""),
IF($C31="Thorsten Huhn",_xlfn.XLOOKUP($B31,PROSPER_Huhn!$1:$1,PROSPER_Huhn!$45:$45,""),
IF($C31="Nick Hull",_xlfn.XLOOKUP($B31,PROSPER_Hull!$1:$1,PROSPER_Hull!$45:$45,""),
IF($C31="Monika Kotwani",_xlfn.XLOOKUP($B31,PROSPER_Kotwani!$1:$1,PROSPER_Kotwani!$45:$45,""),
IF($C31="Jonathan Wellner",_xlfn.XLOOKUP($B31,PROSPER_Wellner!$1:$1,PROSPER_Wellner!$45:$45,""),
IF($C31="Travis Harvey",_xlfn.XLOOKUP($B31,PROSPER_Harvey!$1:$1,PROSPER_Harvey!$45:$45,""),""))))))))="","No Score",IF(IF($C31="Christopher Lobo",_xlfn.XLOOKUP($B31,PROSPER_Lobo!$1:$1,PROSPER_Lobo!$45:$45,""),
IF($C31="Naren Baliga",_xlfn.XLOOKUP($B31,PROSPER_Baliga!$1:$1,PROSPER_Baliga!$45:$45,""),
IF($C31="Thorsten Huhn",_xlfn.XLOOKUP($B31,PROSPER_Huhn!$1:$1,PROSPER_Huhn!$45:$45,""),
IF($C31="Nick Hull",_xlfn.XLOOKUP($B31,PROSPER_Hull!$1:$1,PROSPER_Hull!$45:$45,""),
IF($C31="Monika Kotwani",_xlfn.XLOOKUP($B31,PROSPER_Kotwani!$1:$1,PROSPER_Kotwani!$45:$45,""),
IF($C31="Jonathan Wellner",_xlfn.XLOOKUP($B31,PROSPER_Wellner!$1:$1,PROSPER_Wellner!$45:$45,""),
IF($C31="Travis Harvey",_xlfn.XLOOKUP($B31,PROSPER_Harvey!$1:$1,PROSPER_Harvey!$45:$45,""),"")))))))="","",
IF($C31="Christopher Lobo",_xlfn.XLOOKUP($B31,PROSPER_Lobo!$1:$1,PROSPER_Lobo!$45:$45,""),
IF($C31="Naren Baliga",_xlfn.XLOOKUP($B31,PROSPER_Baliga!$1:$1,PROSPER_Baliga!$45:$45,""),
IF($C31="Thorsten Huhn",_xlfn.XLOOKUP($B31,PROSPER_Huhn!$1:$1,PROSPER_Huhn!$45:$45,""),
IF($C31="Nick Hull",_xlfn.XLOOKUP($B31,PROSPER_Hull!$1:$1,PROSPER_Hull!$45:$45,""),
IF($C31="Monika Kotwani",_xlfn.XLOOKUP($B31,PROSPER_Kotwani!$1:$1,PROSPER_Kotwani!$45:$45,""),
IF($C31="Jonathan Wellner",_xlfn.XLOOKUP($B31,PROSPER_Wellner!$1:$1,PROSPER_Wellner!$45:$45,""),
IF($C31="Travis Harvey",_xlfn.XLOOKUP($B31,PROSPER_Harvey!$1:$1,PROSPER_Harvey!$45:$45,""),"")))))))))</f>
        <v>N/A</v>
      </c>
      <c r="GD31" s="131" t="str">
        <f>IF(IF(IF($C31="Christopher Lobo",_xlfn.XLOOKUP($B31,PROSPER_Lobo!$1:$1,PROSPER_Lobo!$46:$46,""),
IF($C31="Naren Baliga",_xlfn.XLOOKUP($B31,PROSPER_Baliga!$1:$1,PROSPER_Baliga!$46:$46,""),
IF($C31="Thorsten Huhn",_xlfn.XLOOKUP($B31,PROSPER_Huhn!$1:$1,PROSPER_Huhn!$46:$46,""),
IF($C31="Nick Hull",_xlfn.XLOOKUP($B31,PROSPER_Hull!$1:$1,PROSPER_Hull!$46:$46,""),
IF($C31="Monika Kotwani",_xlfn.XLOOKUP($B31,PROSPER_Kotwani!$1:$1,PROSPER_Kotwani!$46:$46,""),
IF($C31="Jonathan Wellner",_xlfn.XLOOKUP($B31,PROSPER_Wellner!$1:$1,PROSPER_Wellner!$46:$46,""),
IF($C31="Travis Harvey",_xlfn.XLOOKUP($B31,PROSPER_Harvey!$1:$1,PROSPER_Harvey!$46:$46,""),"")))))))="","",
IF($C31="Christopher Lobo",_xlfn.XLOOKUP($B31,PROSPER_Lobo!$1:$1,PROSPER_Lobo!$46:$46,""),
IF($C31="Naren Baliga",_xlfn.XLOOKUP($B31,PROSPER_Baliga!$1:$1,PROSPER_Baliga!$46:$46,""),
IF($C31="Thorsten Huhn",_xlfn.XLOOKUP($B31,PROSPER_Huhn!$1:$1,PROSPER_Huhn!$46:$46,""),
IF($C31="Nick Hull",_xlfn.XLOOKUP($B31,PROSPER_Hull!$1:$1,PROSPER_Hull!$46:$46,""),
IF($C31="Monika Kotwani",_xlfn.XLOOKUP($B31,PROSPER_Kotwani!$1:$1,PROSPER_Kotwani!$46:$46,""),
IF($C31="Jonathan Wellner",_xlfn.XLOOKUP($B31,PROSPER_Wellner!$1:$1,PROSPER_Wellner!$46:$46,""),
IF($C31="Travis Harvey",_xlfn.XLOOKUP($B31,PROSPER_Harvey!$1:$1,PROSPER_Harvey!$46:$46,""),""))))))))="","No Comment",IF(IF($C31="Christopher Lobo",_xlfn.XLOOKUP($B31,PROSPER_Lobo!$1:$1,PROSPER_Lobo!$46:$46,""),
IF($C31="Naren Baliga",_xlfn.XLOOKUP($B31,PROSPER_Baliga!$1:$1,PROSPER_Baliga!$46:$46,""),
IF($C31="Thorsten Huhn",_xlfn.XLOOKUP($B31,PROSPER_Huhn!$1:$1,PROSPER_Huhn!$46:$46,""),
IF($C31="Nick Hull",_xlfn.XLOOKUP($B31,PROSPER_Hull!$1:$1,PROSPER_Hull!$46:$46,""),
IF($C31="Monika Kotwani",_xlfn.XLOOKUP($B31,PROSPER_Kotwani!$1:$1,PROSPER_Kotwani!$46:$46,""),
IF($C31="Jonathan Wellner",_xlfn.XLOOKUP($B31,PROSPER_Wellner!$1:$1,PROSPER_Wellner!$46:$46,""),
IF($C31="Travis Harvey",_xlfn.XLOOKUP($B31,PROSPER_Harvey!$1:$1,PROSPER_Harvey!$46:$46,""),"")))))))="","",
IF($C31="Christopher Lobo",_xlfn.XLOOKUP($B31,PROSPER_Lobo!$1:$1,PROSPER_Lobo!$46:$46,""),
IF($C31="Naren Baliga",_xlfn.XLOOKUP($B31,PROSPER_Baliga!$1:$1,PROSPER_Baliga!$46:$46,""),
IF($C31="Thorsten Huhn",_xlfn.XLOOKUP($B31,PROSPER_Huhn!$1:$1,PROSPER_Huhn!$46:$46,""),
IF($C31="Nick Hull",_xlfn.XLOOKUP($B31,PROSPER_Hull!$1:$1,PROSPER_Hull!$46:$46,""),
IF($C31="Monika Kotwani",_xlfn.XLOOKUP($B31,PROSPER_Kotwani!$1:$1,PROSPER_Kotwani!$46:$46,""),
IF($C31="Jonathan Wellner",_xlfn.XLOOKUP($B31,PROSPER_Wellner!$1:$1,PROSPER_Wellner!$46:$46,""),
IF($C31="Travis Harvey",_xlfn.XLOOKUP($B31,PROSPER_Harvey!$1:$1,PROSPER_Harvey!$46:$46,""),"")))))))))</f>
        <v>N/A</v>
      </c>
      <c r="GE31" s="150" t="str">
        <f t="shared" si="309"/>
        <v>N/A</v>
      </c>
      <c r="GF31" s="130" t="str">
        <f>_xlfn.XLOOKUP(B31,PROSPERInitial_Query!$E:$E,PROSPERInitial_Query!$AJ:$AJ,"",,-1)</f>
        <v/>
      </c>
      <c r="GG31" s="121" t="str">
        <f t="shared" si="310"/>
        <v>Madhu Rao2 - RelationshipAccount / Stakeholder 10Name</v>
      </c>
      <c r="GH31" s="121" t="str">
        <f>_xlfn.XLOOKUP(GG31,PROSPERDelta_Query!BK:BK,PROSPERDelta_Query!AL:AL,"",,-1)</f>
        <v/>
      </c>
      <c r="GI31" s="126" t="str">
        <f>_xlfn.XLOOKUP(B31,PROSPERInitial_Query!$E:$E,PROSPERInitial_Query!$Z:$Z,"",,-1)</f>
        <v/>
      </c>
      <c r="GJ31" s="121" t="str">
        <f t="shared" si="311"/>
        <v>Madhu Rao2 - RelationshipAccount / Stakeholder 10Self Score</v>
      </c>
      <c r="GK31" s="126" t="str">
        <f>_xlfn.XLOOKUP(GJ31,PROSPERDelta_Query!BK:BK,PROSPERDelta_Query!AV:AV,"",,-1)</f>
        <v/>
      </c>
      <c r="GL31" s="131" t="str">
        <f t="shared" si="312"/>
        <v/>
      </c>
      <c r="GM31" s="131" t="str">
        <f t="shared" si="313"/>
        <v>N/A</v>
      </c>
      <c r="GN31" s="132" t="str">
        <f t="shared" si="314"/>
        <v>N/A</v>
      </c>
      <c r="GO31" s="132" t="str">
        <f>IF(IF(IF($C31="Christopher Lobo",_xlfn.XLOOKUP($B31,PROSPER_Lobo!$1:$1,PROSPER_Lobo!$48:$48,""),
IF($C31="Naren Baliga",_xlfn.XLOOKUP($B31,PROSPER_Baliga!$1:$1,PROSPER_Baliga!$48:$48,""),
IF($C31="Thorsten Huhn",_xlfn.XLOOKUP($B31,PROSPER_Huhn!$1:$1,PROSPER_Huhn!$48:$48,""),
IF($C31="Nick Hull",_xlfn.XLOOKUP($B31,PROSPER_Hull!$1:$1,PROSPER_Hull!$48:$48,""),
IF($C31="Monika Kotwani",_xlfn.XLOOKUP($B31,PROSPER_Kotwani!$1:$1,PROSPER_Kotwani!$48:$48,""),
IF($C31="Jonathan Wellner",_xlfn.XLOOKUP($B31,PROSPER_Wellner!$1:$1,PROSPER_Wellner!$48:$48,""),
IF($C31="Travis Harvey",_xlfn.XLOOKUP($B31,PROSPER_Harvey!$1:$1,PROSPER_Harvey!$48:$48,""),"")))))))="","",
IF($C31="Christopher Lobo",_xlfn.XLOOKUP($B31,PROSPER_Lobo!$1:$1,PROSPER_Lobo!$48:$48,""),
IF($C31="Naren Baliga",_xlfn.XLOOKUP($B31,PROSPER_Baliga!$1:$1,PROSPER_Baliga!$48:$48,""),
IF($C31="Thorsten Huhn",_xlfn.XLOOKUP($B31,PROSPER_Huhn!$1:$1,PROSPER_Huhn!$48:$48,""),
IF($C31="Nick Hull",_xlfn.XLOOKUP($B31,PROSPER_Hull!$1:$1,PROSPER_Hull!$48:$48,""),
IF($C31="Monika Kotwani",_xlfn.XLOOKUP($B31,PROSPER_Kotwani!$1:$1,PROSPER_Kotwani!$48:$48,""),
IF($C31="Jonathan Wellner",_xlfn.XLOOKUP($B31,PROSPER_Wellner!$1:$1,PROSPER_Wellner!$48:$48,""),
IF($C31="Travis Harvey",_xlfn.XLOOKUP($B31,PROSPER_Harvey!$1:$1,PROSPER_Harvey!$48:$48,""),""))))))))="","No Score",IF(IF($C31="Christopher Lobo",_xlfn.XLOOKUP($B31,PROSPER_Lobo!$1:$1,PROSPER_Lobo!$48:$48,""),
IF($C31="Naren Baliga",_xlfn.XLOOKUP($B31,PROSPER_Baliga!$1:$1,PROSPER_Baliga!$48:$48,""),
IF($C31="Thorsten Huhn",_xlfn.XLOOKUP($B31,PROSPER_Huhn!$1:$1,PROSPER_Huhn!$48:$48,""),
IF($C31="Nick Hull",_xlfn.XLOOKUP($B31,PROSPER_Hull!$1:$1,PROSPER_Hull!$48:$48,""),
IF($C31="Monika Kotwani",_xlfn.XLOOKUP($B31,PROSPER_Kotwani!$1:$1,PROSPER_Kotwani!$48:$48,""),
IF($C31="Jonathan Wellner",_xlfn.XLOOKUP($B31,PROSPER_Wellner!$1:$1,PROSPER_Wellner!$48:$48,""),
IF($C31="Travis Harvey",_xlfn.XLOOKUP($B31,PROSPER_Harvey!$1:$1,PROSPER_Harvey!$48:$48,""),"")))))))="","",
IF($C31="Christopher Lobo",_xlfn.XLOOKUP($B31,PROSPER_Lobo!$1:$1,PROSPER_Lobo!$48:$48,""),
IF($C31="Naren Baliga",_xlfn.XLOOKUP($B31,PROSPER_Baliga!$1:$1,PROSPER_Baliga!$48:$48,""),
IF($C31="Thorsten Huhn",_xlfn.XLOOKUP($B31,PROSPER_Huhn!$1:$1,PROSPER_Huhn!$48:$48,""),
IF($C31="Nick Hull",_xlfn.XLOOKUP($B31,PROSPER_Hull!$1:$1,PROSPER_Hull!$48:$48,""),
IF($C31="Monika Kotwani",_xlfn.XLOOKUP($B31,PROSPER_Kotwani!$1:$1,PROSPER_Kotwani!$48:$48,""),
IF($C31="Jonathan Wellner",_xlfn.XLOOKUP($B31,PROSPER_Wellner!$1:$1,PROSPER_Wellner!$48:$48,""),
IF($C31="Travis Harvey",_xlfn.XLOOKUP($B31,PROSPER_Harvey!$1:$1,PROSPER_Harvey!$48:$48,""),"")))))))))</f>
        <v>N/A</v>
      </c>
      <c r="GP31" s="131" t="str">
        <f>IF(IF(IF($C31="Christopher Lobo",_xlfn.XLOOKUP($B31,PROSPER_Lobo!$1:$1,PROSPER_Lobo!$49:$49,""),
IF($C31="Naren Baliga",_xlfn.XLOOKUP($B31,PROSPER_Baliga!$1:$1,PROSPER_Baliga!$49:$49,""),
IF($C31="Thorsten Huhn",_xlfn.XLOOKUP($B31,PROSPER_Huhn!$1:$1,PROSPER_Huhn!$49:$49,""),
IF($C31="Nick Hull",_xlfn.XLOOKUP($B31,PROSPER_Hull!$1:$1,PROSPER_Hull!$49:$49,""),
IF($C31="Monika Kotwani",_xlfn.XLOOKUP($B31,PROSPER_Kotwani!$1:$1,PROSPER_Kotwani!$49:$49,""),
IF($C31="Jonathan Wellner",_xlfn.XLOOKUP($B31,PROSPER_Wellner!$1:$1,PROSPER_Wellner!$49:$49,""),
IF($C31="Travis Harvey",_xlfn.XLOOKUP($B31,PROSPER_Harvey!$1:$1,PROSPER_Harvey!$49:$49,""),"")))))))="","",
IF($C31="Christopher Lobo",_xlfn.XLOOKUP($B31,PROSPER_Lobo!$1:$1,PROSPER_Lobo!$49:$49,""),
IF($C31="Naren Baliga",_xlfn.XLOOKUP($B31,PROSPER_Baliga!$1:$1,PROSPER_Baliga!$49:$49,""),
IF($C31="Thorsten Huhn",_xlfn.XLOOKUP($B31,PROSPER_Huhn!$1:$1,PROSPER_Huhn!$49:$49,""),
IF($C31="Nick Hull",_xlfn.XLOOKUP($B31,PROSPER_Hull!$1:$1,PROSPER_Hull!$49:$49,""),
IF($C31="Monika Kotwani",_xlfn.XLOOKUP($B31,PROSPER_Kotwani!$1:$1,PROSPER_Kotwani!$49:$49,""),
IF($C31="Jonathan Wellner",_xlfn.XLOOKUP($B31,PROSPER_Wellner!$1:$1,PROSPER_Wellner!$49:$49,""),
IF($C31="Travis Harvey",_xlfn.XLOOKUP($B31,PROSPER_Harvey!$1:$1,PROSPER_Harvey!$49:$49,""),""))))))))="","No Comment",IF(IF($C31="Christopher Lobo",_xlfn.XLOOKUP($B31,PROSPER_Lobo!$1:$1,PROSPER_Lobo!$49:$49,""),
IF($C31="Naren Baliga",_xlfn.XLOOKUP($B31,PROSPER_Baliga!$1:$1,PROSPER_Baliga!$49:$49,""),
IF($C31="Thorsten Huhn",_xlfn.XLOOKUP($B31,PROSPER_Huhn!$1:$1,PROSPER_Huhn!$49:$49,""),
IF($C31="Nick Hull",_xlfn.XLOOKUP($B31,PROSPER_Hull!$1:$1,PROSPER_Hull!$49:$49,""),
IF($C31="Monika Kotwani",_xlfn.XLOOKUP($B31,PROSPER_Kotwani!$1:$1,PROSPER_Kotwani!$49:$49,""),
IF($C31="Jonathan Wellner",_xlfn.XLOOKUP($B31,PROSPER_Wellner!$1:$1,PROSPER_Wellner!$49:$49,""),
IF($C31="Travis Harvey",_xlfn.XLOOKUP($B31,PROSPER_Harvey!$1:$1,PROSPER_Harvey!$49:$49,""),"")))))))="","",
IF($C31="Christopher Lobo",_xlfn.XLOOKUP($B31,PROSPER_Lobo!$1:$1,PROSPER_Lobo!$49:$49,""),
IF($C31="Naren Baliga",_xlfn.XLOOKUP($B31,PROSPER_Baliga!$1:$1,PROSPER_Baliga!$49:$49,""),
IF($C31="Thorsten Huhn",_xlfn.XLOOKUP($B31,PROSPER_Huhn!$1:$1,PROSPER_Huhn!$49:$49,""),
IF($C31="Nick Hull",_xlfn.XLOOKUP($B31,PROSPER_Hull!$1:$1,PROSPER_Hull!$49:$49,""),
IF($C31="Monika Kotwani",_xlfn.XLOOKUP($B31,PROSPER_Kotwani!$1:$1,PROSPER_Kotwani!$49:$49,""),
IF($C31="Jonathan Wellner",_xlfn.XLOOKUP($B31,PROSPER_Wellner!$1:$1,PROSPER_Wellner!$49:$49,""),
IF($C31="Travis Harvey",_xlfn.XLOOKUP($B31,PROSPER_Harvey!$1:$1,PROSPER_Harvey!$49:$49,""),"")))))))))</f>
        <v>N/A</v>
      </c>
      <c r="GQ31" s="150" t="str">
        <f t="shared" si="315"/>
        <v>N/A</v>
      </c>
      <c r="GR31" s="187" t="str">
        <f t="shared" si="316"/>
        <v>N/A</v>
      </c>
      <c r="GS31" s="128" t="str">
        <f t="shared" si="317"/>
        <v>N/A</v>
      </c>
      <c r="GT31" s="188" t="str">
        <f t="shared" si="318"/>
        <v>N/A</v>
      </c>
      <c r="GU31" s="133" t="str">
        <f>IF(IF(IF($C31="Christopher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Kotwani",_xlfn.XLOOKUP($B31,PROSPER_Kotwani!$1:$1,PROSPER_Kotwani!$54:$54,""),
IF($C31="Jonathan Wellner",_xlfn.XLOOKUP($B31,PROSPER_Wellner!$1:$1,PROSPER_Wellner!$54:$54,""),
IF($C31="Travis Harvey",_xlfn.XLOOKUP($B31,PROSPER_Harvey!$1:$1,PROSPER_Harvey!$54:$54,""),"")))))))="","",
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Kotwani",_xlfn.XLOOKUP($B31,PROSPER_Kotwani!$1:$1,PROSPER_Kotwani!$50:$50,""),
IF($C31="Jonathan Wellner",_xlfn.XLOOKUP($B31,PROSPER_Wellner!$1:$1,PROSPER_Wellner!$50:$50,""),
IF($C31="Travis Harvey",_xlfn.XLOOKUP($B31,PROSPER_Harvey!$1:$1,PROSPER_Harvey!$50:$50,""),""))))))))="","No Score",IF(IF($C31="Christopher Lobo",_xlfn.XLOOKUP($B31,PROSPER_Lobo!$1:$1,PROSPER_Lobo!$50:$50,""),
IF($C31="Naren Baliga",_xlfn.XLOOKUP($B31,PROSPER_Baliga!$1:$1,PROSPER_Baliga!$50:$50,""),
IF($C31="Thorsten Huhn",_xlfn.XLOOKUP($B31,PROSPER_Huhn!$1:$1,PROSPER_Huhn!$50:$50,""),
IF($C31="Nick Hull",_xlfn.XLOOKUP($B31,PROSPER_Hull!$1:$1,PROSPER_Hull!$50:$50,""),
IF($C31="Monika Kotwani",_xlfn.XLOOKUP($B31,PROSPER_Kotwani!$1:$1,PROSPER_Kotwani!$50:$50,""),
IF($C31="Jonathan Wellner",_xlfn.XLOOKUP($B31,PROSPER_Wellner!$1:$1,PROSPER_Wellner!$50:$50,""),
IF($C31="Travis Harvey",_xlfn.XLOOKUP($B31,PROSPER_Harvey!$1:$1,PROSPER_Harvey!$50:$50,""),"")))))))="","",
IF($C31="Christopher Lobo",_xlfn.XLOOKUP($B31,PROSPER_Lobo!$1:$1,PROSPER_Lobo!$50:$50,""),
IF($C31="Naren Baliga",_xlfn.XLOOKUP($B31,PROSPER_Baliga!$1:$1,PROSPER_Baliga!$50:$50,""),
IF($C31="Thorsten Huhn",_xlfn.XLOOKUP($B31,PROSPER_Huhn!$1:$1,PROSPER_Huhn!$50:$50,""),
IF($C31="Nick Hull",_xlfn.XLOOKUP($B31,PROSPER_Hull!$1:$1,PROSPER_Hull!$50:$50,""),
IF($C31="Monika Kotwani",_xlfn.XLOOKUP($B31,PROSPER_Kotwani!$1:$1,PROSPER_Kotwani!$50:$50,""),
IF($C31="Jonathan Wellner",_xlfn.XLOOKUP($B31,PROSPER_Wellner!$1:$1,PROSPER_Wellner!$50:$50,""),
IF($C31="Travis Harvey",_xlfn.XLOOKUP($B31,PROSPER_Harvey!$1:$1,PROSPER_Harvey!$50:$50,""),"")))))))))</f>
        <v>No Score</v>
      </c>
      <c r="GV31" s="134" t="str">
        <f>IF(IF(IF($C31="Christopher Lobo",_xlfn.XLOOKUP($B31,PROSPER_Lobo!$1:$1,PROSPER_Lobo!$51:$51,""),
IF($C31="Naren Baliga",_xlfn.XLOOKUP($B31,PROSPER_Baliga!$1:$1,PROSPER_Baliga!$51:$51,""),
IF($C31="Thorsten Huhn",_xlfn.XLOOKUP($B31,PROSPER_Huhn!$1:$1,PROSPER_Huhn!$51:$51,""),
IF($C31="Nick Hull",_xlfn.XLOOKUP($B31,PROSPER_Hull!$1:$1,PROSPER_Hull!$51:$51,""),
IF($C31="Monika Kotwani",_xlfn.XLOOKUP($B31,PROSPER_Kotwani!$1:$1,PROSPER_Kotwani!$51:$51,""),
IF($C31="Jonathan Wellner",_xlfn.XLOOKUP($B31,PROSPER_Wellner!$1:$1,PROSPER_Wellner!$51:$51,""),
IF($C31="Travis Harvey",_xlfn.XLOOKUP($B31,PROSPER_Harvey!$1:$1,PROSPER_Harvey!$51:$51,""),"")))))))="","",
IF($C31="Christopher Lobo",_xlfn.XLOOKUP($B31,PROSPER_Lobo!$1:$1,PROSPER_Lobo!$51:$51,""),
IF($C31="Naren Baliga",_xlfn.XLOOKUP($B31,PROSPER_Baliga!$1:$1,PROSPER_Baliga!$51:$51,""),
IF($C31="Thorsten Huhn",_xlfn.XLOOKUP($B31,PROSPER_Huhn!$1:$1,PROSPER_Huhn!$51:$51,""),
IF($C31="Nick Hull",_xlfn.XLOOKUP($B31,PROSPER_Hull!$1:$1,PROSPER_Hull!$51:$51,""),
IF($C31="Monika Kotwani",_xlfn.XLOOKUP($B31,PROSPER_Kotwani!$1:$1,PROSPER_Kotwani!$51:$51,""),
IF($C31="Jonathan Wellner",_xlfn.XLOOKUP($B31,PROSPER_Wellner!$1:$1,PROSPER_Wellner!$51:$51,""),
IF($C31="Travis Harvey",_xlfn.XLOOKUP($B31,PROSPER_Harvey!$1:$1,PROSPER_Harvey!$51:$51,""),""))))))))="","No Comment",IF(IF($C31="Christopher Lobo",_xlfn.XLOOKUP($B31,PROSPER_Lobo!$1:$1,PROSPER_Lobo!$51:$51,""),
IF($C31="Naren Baliga",_xlfn.XLOOKUP($B31,PROSPER_Baliga!$1:$1,PROSPER_Baliga!$51:$51,""),
IF($C31="Thorsten Huhn",_xlfn.XLOOKUP($B31,PROSPER_Huhn!$1:$1,PROSPER_Huhn!$51:$51,""),
IF($C31="Nick Hull",_xlfn.XLOOKUP($B31,PROSPER_Hull!$1:$1,PROSPER_Hull!$51:$51,""),
IF($C31="Monika Kotwani",_xlfn.XLOOKUP($B31,PROSPER_Kotwani!$1:$1,PROSPER_Kotwani!$51:$51,""),
IF($C31="Jonathan Wellner",_xlfn.XLOOKUP($B31,PROSPER_Wellner!$1:$1,PROSPER_Wellner!$51:$51,""),
IF($C31="Travis Harvey",_xlfn.XLOOKUP($B31,PROSPER_Harvey!$1:$1,PROSPER_Harvey!$51:$51,""),"")))))))="","",
IF($C31="Christopher Lobo",_xlfn.XLOOKUP($B31,PROSPER_Lobo!$1:$1,PROSPER_Lobo!$51:$51,""),
IF($C31="Naren Baliga",_xlfn.XLOOKUP($B31,PROSPER_Baliga!$1:$1,PROSPER_Baliga!$51:$51,""),
IF($C31="Thorsten Huhn",_xlfn.XLOOKUP($B31,PROSPER_Huhn!$1:$1,PROSPER_Huhn!$51:$51,""),
IF($C31="Nick Hull",_xlfn.XLOOKUP($B31,PROSPER_Hull!$1:$1,PROSPER_Hull!$51:$51,""),
IF($C31="Monika Kotwani",_xlfn.XLOOKUP($B31,PROSPER_Kotwani!$1:$1,PROSPER_Kotwani!$51:$51,""),
IF($C31="Jonathan Wellner",_xlfn.XLOOKUP($B31,PROSPER_Wellner!$1:$1,PROSPER_Wellner!$51:$51,""),
IF($C31="Travis Harvey",_xlfn.XLOOKUP($B31,PROSPER_Harvey!$1:$1,PROSPER_Harvey!$51:$51,""),"")))))))))</f>
        <v>No Comment</v>
      </c>
      <c r="GW31" s="133">
        <f>_xlfn.XLOOKUP($B31,Vlookups_Local!B:B,Vlookups_Local!E:E,"N/A")</f>
        <v>10</v>
      </c>
      <c r="GX31" s="134" t="str">
        <f>IF(IF(IF($C31="Christopher Lobo",_xlfn.XLOOKUP($B31,PROSPER_Lobo!$1:$1,PROSPER_Lobo!$53:$53,""),
IF($C31="Naren Baliga",_xlfn.XLOOKUP($B31,PROSPER_Baliga!$1:$1,PROSPER_Baliga!$53:$53,""),
IF($C31="Thorsten Huhn",_xlfn.XLOOKUP($B31,PROSPER_Huhn!$1:$1,PROSPER_Huhn!$53:$53,""),
IF($C31="Nick Hull",_xlfn.XLOOKUP($B31,PROSPER_Hull!$1:$1,PROSPER_Hull!$53:$53,""),
IF($C31="Monika Kotwani",_xlfn.XLOOKUP($B31,PROSPER_Kotwani!$1:$1,PROSPER_Kotwani!$53:$53,""),
IF($C31="Jonathan Wellner",_xlfn.XLOOKUP($B31,PROSPER_Wellner!$1:$1,PROSPER_Wellner!$53:$53,""),
IF($C31="Travis Harvey",_xlfn.XLOOKUP($B31,PROSPER_Harvey!$1:$1,PROSPER_Harvey!$53:$53,""),"")))))))="","",
IF($C31="Christopher Lobo",_xlfn.XLOOKUP($B31,PROSPER_Lobo!$1:$1,PROSPER_Lobo!$53:$53,""),
IF($C31="Naren Baliga",_xlfn.XLOOKUP($B31,PROSPER_Baliga!$1:$1,PROSPER_Baliga!$53:$53,""),
IF($C31="Thorsten Huhn",_xlfn.XLOOKUP($B31,PROSPER_Huhn!$1:$1,PROSPER_Huhn!$53:$53,""),
IF($C31="Nick Hull",_xlfn.XLOOKUP($B31,PROSPER_Hull!$1:$1,PROSPER_Hull!$53:$53,""),
IF($C31="Monika Kotwani",_xlfn.XLOOKUP($B31,PROSPER_Kotwani!$1:$1,PROSPER_Kotwani!$53:$53,""),
IF($C31="Jonathan Wellner",_xlfn.XLOOKUP($B31,PROSPER_Wellner!$1:$1,PROSPER_Wellner!$53:$53,""),
IF($C31="Travis Harvey",_xlfn.XLOOKUP($B31,PROSPER_Harvey!$1:$1,PROSPER_Harvey!$53:$53,""),""))))))))="","No Comment",IF(IF($C31="Christopher Lobo",_xlfn.XLOOKUP($B31,PROSPER_Lobo!$1:$1,PROSPER_Lobo!$53:$53,""),
IF($C31="Naren Baliga",_xlfn.XLOOKUP($B31,PROSPER_Baliga!$1:$1,PROSPER_Baliga!$53:$53,""),
IF($C31="Thorsten Huhn",_xlfn.XLOOKUP($B31,PROSPER_Huhn!$1:$1,PROSPER_Huhn!$53:$53,""),
IF($C31="Nick Hull",_xlfn.XLOOKUP($B31,PROSPER_Hull!$1:$1,PROSPER_Hull!$53:$53,""),
IF($C31="Monika Kotwani",_xlfn.XLOOKUP($B31,PROSPER_Kotwani!$1:$1,PROSPER_Kotwani!$53:$53,""),
IF($C31="Jonathan Wellner",_xlfn.XLOOKUP($B31,PROSPER_Wellner!$1:$1,PROSPER_Wellner!$53:$53,""),
IF($C31="Travis Harvey",_xlfn.XLOOKUP($B31,PROSPER_Harvey!$1:$1,PROSPER_Harvey!$53:$53,""),"")))))))="","",
IF($C31="Christopher Lobo",_xlfn.XLOOKUP($B31,PROSPER_Lobo!$1:$1,PROSPER_Lobo!$53:$53,""),
IF($C31="Naren Baliga",_xlfn.XLOOKUP($B31,PROSPER_Baliga!$1:$1,PROSPER_Baliga!$53:$53,""),
IF($C31="Thorsten Huhn",_xlfn.XLOOKUP($B31,PROSPER_Huhn!$1:$1,PROSPER_Huhn!$53:$53,""),
IF($C31="Nick Hull",_xlfn.XLOOKUP($B31,PROSPER_Hull!$1:$1,PROSPER_Hull!$53:$53,""),
IF($C31="Monika Kotwani",_xlfn.XLOOKUP($B31,PROSPER_Kotwani!$1:$1,PROSPER_Kotwani!$53:$53,""),
IF($C31="Jonathan Wellner",_xlfn.XLOOKUP($B31,PROSPER_Wellner!$1:$1,PROSPER_Wellner!$53:$53,""),
IF($C31="Travis Harvey",_xlfn.XLOOKUP($B31,PROSPER_Harvey!$1:$1,PROSPER_Harvey!$53:$53,""),"")))))))))</f>
        <v>No Comment</v>
      </c>
      <c r="GY31" s="133" t="str">
        <f>IF(IF(IF($C31="Christopher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Kotwani",_xlfn.XLOOKUP($B31,PROSPER_Kotwani!$1:$1,PROSPER_Kotwani!$54:$54,""),
IF($C31="Jonathan Wellner",_xlfn.XLOOKUP($B31,PROSPER_Wellner!$1:$1,PROSPER_Wellner!$54:$54,""),
IF($C31="Travis Harvey",_xlfn.XLOOKUP($B31,PROSPER_Harvey!$1:$1,PROSPER_Harvey!$54:$54,""),"")))))))="","",
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Kotwani",_xlfn.XLOOKUP($B31,PROSPER_Kotwani!$1:$1,PROSPER_Kotwani!$54:$54,""),
IF($C31="Jonathan Wellner",_xlfn.XLOOKUP($B31,PROSPER_Wellner!$1:$1,PROSPER_Wellner!$54:$54,""),
IF($C31="Travis Harvey",_xlfn.XLOOKUP($B31,PROSPER_Harvey!$1:$1,PROSPER_Harvey!$54:$54,""),""))))))))="","No Score",IF(IF($C31="Christopher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Kotwani",_xlfn.XLOOKUP($B31,PROSPER_Kotwani!$1:$1,PROSPER_Kotwani!$54:$54,""),
IF($C31="Jonathan Wellner",_xlfn.XLOOKUP($B31,PROSPER_Wellner!$1:$1,PROSPER_Wellner!$54:$54,""),
IF($C31="Travis Harvey",_xlfn.XLOOKUP($B31,PROSPER_Harvey!$1:$1,PROSPER_Harvey!$54:$54,""),"")))))))="","",
IF($C31="Christopher Lobo",_xlfn.XLOOKUP($B31,PROSPER_Lobo!$1:$1,PROSPER_Lobo!$54:$54,""),
IF($C31="Naren Baliga",_xlfn.XLOOKUP($B31,PROSPER_Baliga!$1:$1,PROSPER_Baliga!$54:$54,""),
IF($C31="Thorsten Huhn",_xlfn.XLOOKUP($B31,PROSPER_Huhn!$1:$1,PROSPER_Huhn!$54:$54,""),
IF($C31="Nick Hull",_xlfn.XLOOKUP($B31,PROSPER_Hull!$1:$1,PROSPER_Hull!$54:$54,""),
IF($C31="Monika Kotwani",_xlfn.XLOOKUP($B31,PROSPER_Kotwani!$1:$1,PROSPER_Kotwani!$54:$54,""),
IF($C31="Jonathan Wellner",_xlfn.XLOOKUP($B31,PROSPER_Wellner!$1:$1,PROSPER_Wellner!$54:$54,""),
IF($C31="Travis Harvey",_xlfn.XLOOKUP($B31,PROSPER_Harvey!$1:$1,PROSPER_Harvey!$54:$54,""),"")))))))))</f>
        <v>No Score</v>
      </c>
      <c r="GZ31" s="134" t="str">
        <f>IF(IF(IF($C31="Christopher Lobo",_xlfn.XLOOKUP($B31,PROSPER_Lobo!$1:$1,PROSPER_Lobo!$55:$55,""),
IF($C31="Naren Baliga",_xlfn.XLOOKUP($B31,PROSPER_Baliga!$1:$1,PROSPER_Baliga!$55:$55,""),
IF($C31="Thorsten Huhn",_xlfn.XLOOKUP($B31,PROSPER_Huhn!$1:$1,PROSPER_Huhn!$55:$55,""),
IF($C31="Nick Hull",_xlfn.XLOOKUP($B31,PROSPER_Hull!$1:$1,PROSPER_Hull!$55:$55,""),
IF($C31="Monika Kotwani",_xlfn.XLOOKUP($B31,PROSPER_Kotwani!$1:$1,PROSPER_Kotwani!$55:$55,""),
IF($C31="Jonathan Wellner",_xlfn.XLOOKUP($B31,PROSPER_Wellner!$1:$1,PROSPER_Wellner!$55:$55,""),
IF($C31="Travis Harvey",_xlfn.XLOOKUP($B31,PROSPER_Harvey!$1:$1,PROSPER_Harvey!$55:$55,""),"")))))))="","",
IF($C31="Christopher Lobo",_xlfn.XLOOKUP($B31,PROSPER_Lobo!$1:$1,PROSPER_Lobo!$55:$55,""),
IF($C31="Naren Baliga",_xlfn.XLOOKUP($B31,PROSPER_Baliga!$1:$1,PROSPER_Baliga!$55:$55,""),
IF($C31="Thorsten Huhn",_xlfn.XLOOKUP($B31,PROSPER_Huhn!$1:$1,PROSPER_Huhn!$55:$55,""),
IF($C31="Nick Hull",_xlfn.XLOOKUP($B31,PROSPER_Hull!$1:$1,PROSPER_Hull!$55:$55,""),
IF($C31="Monika Kotwani",_xlfn.XLOOKUP($B31,PROSPER_Kotwani!$1:$1,PROSPER_Kotwani!$55:$55,""),
IF($C31="Jonathan Wellner",_xlfn.XLOOKUP($B31,PROSPER_Wellner!$1:$1,PROSPER_Wellner!$55:$55,""),
IF($C31="Travis Harvey",_xlfn.XLOOKUP($B31,PROSPER_Harvey!$1:$1,PROSPER_Harvey!$55:$55,""),""))))))))="","No Comment",IF(IF($C31="Christopher Lobo",_xlfn.XLOOKUP($B31,PROSPER_Lobo!$1:$1,PROSPER_Lobo!$55:$55,""),
IF($C31="Naren Baliga",_xlfn.XLOOKUP($B31,PROSPER_Baliga!$1:$1,PROSPER_Baliga!$55:$55,""),
IF($C31="Thorsten Huhn",_xlfn.XLOOKUP($B31,PROSPER_Huhn!$1:$1,PROSPER_Huhn!$55:$55,""),
IF($C31="Nick Hull",_xlfn.XLOOKUP($B31,PROSPER_Hull!$1:$1,PROSPER_Hull!$55:$55,""),
IF($C31="Monika Kotwani",_xlfn.XLOOKUP($B31,PROSPER_Kotwani!$1:$1,PROSPER_Kotwani!$55:$55,""),
IF($C31="Jonathan Wellner",_xlfn.XLOOKUP($B31,PROSPER_Wellner!$1:$1,PROSPER_Wellner!$55:$55,""),
IF($C31="Travis Harvey",_xlfn.XLOOKUP($B31,PROSPER_Harvey!$1:$1,PROSPER_Harvey!$55:$55,""),"")))))))="","",
IF($C31="Christopher Lobo",_xlfn.XLOOKUP($B31,PROSPER_Lobo!$1:$1,PROSPER_Lobo!$55:$55,""),
IF($C31="Naren Baliga",_xlfn.XLOOKUP($B31,PROSPER_Baliga!$1:$1,PROSPER_Baliga!$55:$55,""),
IF($C31="Thorsten Huhn",_xlfn.XLOOKUP($B31,PROSPER_Huhn!$1:$1,PROSPER_Huhn!$55:$55,""),
IF($C31="Nick Hull",_xlfn.XLOOKUP($B31,PROSPER_Hull!$1:$1,PROSPER_Hull!$55:$55,""),
IF($C31="Monika Kotwani",_xlfn.XLOOKUP($B31,PROSPER_Kotwani!$1:$1,PROSPER_Kotwani!$55:$55,""),
IF($C31="Jonathan Wellner",_xlfn.XLOOKUP($B31,PROSPER_Wellner!$1:$1,PROSPER_Wellner!$55:$55,""),
IF($C31="Travis Harvey",_xlfn.XLOOKUP($B31,PROSPER_Harvey!$1:$1,PROSPER_Harvey!$55:$55,""),"")))))))))</f>
        <v>No Comment</v>
      </c>
      <c r="HA31" s="133" t="str">
        <f>IF(IF(IF($C31="Christopher Lobo",_xlfn.XLOOKUP($B31,PROSPER_Lobo!$1:$1,PROSPER_Lobo!$56:$56,""),
IF($C31="Naren Baliga",_xlfn.XLOOKUP($B31,PROSPER_Baliga!$1:$1,PROSPER_Baliga!$56:$56,""),
IF($C31="Thorsten Huhn",_xlfn.XLOOKUP($B31,PROSPER_Huhn!$1:$1,PROSPER_Huhn!$56:$56,""),
IF($C31="Nick Hull",_xlfn.XLOOKUP($B31,PROSPER_Hull!$1:$1,PROSPER_Hull!$56:$56,""),
IF($C31="Monika Kotwani",_xlfn.XLOOKUP($B31,PROSPER_Kotwani!$1:$1,PROSPER_Kotwani!$56:$56,""),
IF($C31="Jonathan Wellner",_xlfn.XLOOKUP($B31,PROSPER_Wellner!$1:$1,PROSPER_Wellner!$56:$56,""),
IF($C31="Travis Harvey",_xlfn.XLOOKUP($B31,PROSPER_Harvey!$1:$1,PROSPER_Harvey!$56:$56,""),"")))))))="","",
IF($C31="Christopher Lobo",_xlfn.XLOOKUP($B31,PROSPER_Lobo!$1:$1,PROSPER_Lobo!$56:$56,""),
IF($C31="Naren Baliga",_xlfn.XLOOKUP($B31,PROSPER_Baliga!$1:$1,PROSPER_Baliga!$56:$56,""),
IF($C31="Thorsten Huhn",_xlfn.XLOOKUP($B31,PROSPER_Huhn!$1:$1,PROSPER_Huhn!$56:$56,""),
IF($C31="Nick Hull",_xlfn.XLOOKUP($B31,PROSPER_Hull!$1:$1,PROSPER_Hull!$56:$56,""),
IF($C31="Monika Kotwani",_xlfn.XLOOKUP($B31,PROSPER_Kotwani!$1:$1,PROSPER_Kotwani!$56:$56,""),
IF($C31="Jonathan Wellner",_xlfn.XLOOKUP($B31,PROSPER_Wellner!$1:$1,PROSPER_Wellner!$56:$56,""),
IF($C31="Travis Harvey",_xlfn.XLOOKUP($B31,PROSPER_Harvey!$1:$1,PROSPER_Harvey!$56:$56,""),""))))))))="","No Score",IF(IF($C31="Christopher Lobo",_xlfn.XLOOKUP($B31,PROSPER_Lobo!$1:$1,PROSPER_Lobo!$56:$56,""),
IF($C31="Naren Baliga",_xlfn.XLOOKUP($B31,PROSPER_Baliga!$1:$1,PROSPER_Baliga!$56:$56,""),
IF($C31="Thorsten Huhn",_xlfn.XLOOKUP($B31,PROSPER_Huhn!$1:$1,PROSPER_Huhn!$56:$56,""),
IF($C31="Nick Hull",_xlfn.XLOOKUP($B31,PROSPER_Hull!$1:$1,PROSPER_Hull!$56:$56,""),
IF($C31="Monika Kotwani",_xlfn.XLOOKUP($B31,PROSPER_Kotwani!$1:$1,PROSPER_Kotwani!$56:$56,""),
IF($C31="Jonathan Wellner",_xlfn.XLOOKUP($B31,PROSPER_Wellner!$1:$1,PROSPER_Wellner!$56:$56,""),
IF($C31="Travis Harvey",_xlfn.XLOOKUP($B31,PROSPER_Harvey!$1:$1,PROSPER_Harvey!$56:$56,""),"")))))))="","",
IF($C31="Christopher Lobo",_xlfn.XLOOKUP($B31,PROSPER_Lobo!$1:$1,PROSPER_Lobo!$56:$56,""),
IF($C31="Naren Baliga",_xlfn.XLOOKUP($B31,PROSPER_Baliga!$1:$1,PROSPER_Baliga!$56:$56,""),
IF($C31="Thorsten Huhn",_xlfn.XLOOKUP($B31,PROSPER_Huhn!$1:$1,PROSPER_Huhn!$56:$56,""),
IF($C31="Nick Hull",_xlfn.XLOOKUP($B31,PROSPER_Hull!$1:$1,PROSPER_Hull!$56:$56,""),
IF($C31="Monika Kotwani",_xlfn.XLOOKUP($B31,PROSPER_Kotwani!$1:$1,PROSPER_Kotwani!$56:$56,""),
IF($C31="Jonathan Wellner",_xlfn.XLOOKUP($B31,PROSPER_Wellner!$1:$1,PROSPER_Wellner!$56:$56,""),
IF($C31="Travis Harvey",_xlfn.XLOOKUP($B31,PROSPER_Harvey!$1:$1,PROSPER_Harvey!$56:$56,""),"")))))))))</f>
        <v>No Score</v>
      </c>
      <c r="HB31" s="134" t="str">
        <f>IF(IF(IF($C31="Christopher Lobo",_xlfn.XLOOKUP($B31,PROSPER_Lobo!$1:$1,PROSPER_Lobo!$57:$57,""),
IF($C31="Naren Baliga",_xlfn.XLOOKUP($B31,PROSPER_Baliga!$1:$1,PROSPER_Baliga!$57:$57,""),
IF($C31="Thorsten Huhn",_xlfn.XLOOKUP($B31,PROSPER_Huhn!$1:$1,PROSPER_Huhn!$57:$57,""),
IF($C31="Nick Hull",_xlfn.XLOOKUP($B31,PROSPER_Hull!$1:$1,PROSPER_Hull!$57:$57,""),
IF($C31="Monika Kotwani",_xlfn.XLOOKUP($B31,PROSPER_Kotwani!$1:$1,PROSPER_Kotwani!$57:$57,""),
IF($C31="Jonathan Wellner",_xlfn.XLOOKUP($B31,PROSPER_Wellner!$1:$1,PROSPER_Wellner!$57:$57,""),
IF($C31="Travis Harvey",_xlfn.XLOOKUP($B31,PROSPER_Harvey!$1:$1,PROSPER_Harvey!$57:$57,""),"")))))))="","",
IF($C31="Christopher Lobo",_xlfn.XLOOKUP($B31,PROSPER_Lobo!$1:$1,PROSPER_Lobo!$57:$57,""),
IF($C31="Naren Baliga",_xlfn.XLOOKUP($B31,PROSPER_Baliga!$1:$1,PROSPER_Baliga!$57:$57,""),
IF($C31="Thorsten Huhn",_xlfn.XLOOKUP($B31,PROSPER_Huhn!$1:$1,PROSPER_Huhn!$57:$57,""),
IF($C31="Nick Hull",_xlfn.XLOOKUP($B31,PROSPER_Hull!$1:$1,PROSPER_Hull!$57:$57,""),
IF($C31="Monika Kotwani",_xlfn.XLOOKUP($B31,PROSPER_Kotwani!$1:$1,PROSPER_Kotwani!$57:$57,""),
IF($C31="Jonathan Wellner",_xlfn.XLOOKUP($B31,PROSPER_Wellner!$1:$1,PROSPER_Wellner!$57:$57,""),
IF($C31="Travis Harvey",_xlfn.XLOOKUP($B31,PROSPER_Harvey!$1:$1,PROSPER_Harvey!$57:$57,""),""))))))))="","No Comment",IF(IF($C31="Christopher Lobo",_xlfn.XLOOKUP($B31,PROSPER_Lobo!$1:$1,PROSPER_Lobo!$57:$57,""),
IF($C31="Naren Baliga",_xlfn.XLOOKUP($B31,PROSPER_Baliga!$1:$1,PROSPER_Baliga!$57:$57,""),
IF($C31="Thorsten Huhn",_xlfn.XLOOKUP($B31,PROSPER_Huhn!$1:$1,PROSPER_Huhn!$57:$57,""),
IF($C31="Nick Hull",_xlfn.XLOOKUP($B31,PROSPER_Hull!$1:$1,PROSPER_Hull!$57:$57,""),
IF($C31="Monika Kotwani",_xlfn.XLOOKUP($B31,PROSPER_Kotwani!$1:$1,PROSPER_Kotwani!$57:$57,""),
IF($C31="Jonathan Wellner",_xlfn.XLOOKUP($B31,PROSPER_Wellner!$1:$1,PROSPER_Wellner!$57:$57,""),
IF($C31="Travis Harvey",_xlfn.XLOOKUP($B31,PROSPER_Harvey!$1:$1,PROSPER_Harvey!$57:$57,""),"")))))))="","",
IF($C31="Christopher Lobo",_xlfn.XLOOKUP($B31,PROSPER_Lobo!$1:$1,PROSPER_Lobo!$57:$57,""),
IF($C31="Naren Baliga",_xlfn.XLOOKUP($B31,PROSPER_Baliga!$1:$1,PROSPER_Baliga!$57:$57,""),
IF($C31="Thorsten Huhn",_xlfn.XLOOKUP($B31,PROSPER_Huhn!$1:$1,PROSPER_Huhn!$57:$57,""),
IF($C31="Nick Hull",_xlfn.XLOOKUP($B31,PROSPER_Hull!$1:$1,PROSPER_Hull!$57:$57,""),
IF($C31="Monika Kotwani",_xlfn.XLOOKUP($B31,PROSPER_Kotwani!$1:$1,PROSPER_Kotwani!$57:$57,""),
IF($C31="Jonathan Wellner",_xlfn.XLOOKUP($B31,PROSPER_Wellner!$1:$1,PROSPER_Wellner!$57:$57,""),
IF($C31="Travis Harvey",_xlfn.XLOOKUP($B31,PROSPER_Harvey!$1:$1,PROSPER_Harvey!$57:$57,""),"")))))))))</f>
        <v>No Comment</v>
      </c>
      <c r="HC31" s="192">
        <f t="shared" si="319"/>
        <v>10</v>
      </c>
      <c r="HD31" s="135" t="str">
        <f>_xlfn.XLOOKUP(B31,PROSPERInitial_Query!$E:$E,PROSPERInitial_Query!$AK:$AK,"",,-1)</f>
        <v/>
      </c>
      <c r="HE31" s="136" t="str">
        <f t="shared" si="320"/>
        <v>Madhu Rao4 - SuccessServices Quality</v>
      </c>
      <c r="HF31" s="136" t="str">
        <f>_xlfn.XLOOKUP(HE31,PROSPERDelta_Query!BK:BK,PROSPERDelta_Query!AX:AX,"",,-1)</f>
        <v/>
      </c>
      <c r="HG31" s="137" t="str">
        <f t="shared" si="321"/>
        <v>N/A</v>
      </c>
      <c r="HH31" s="137" t="str">
        <f>IF(IF(IF($C31="Christopher Lobo",_xlfn.XLOOKUP($B31,PROSPER_Lobo!$1:$1,PROSPER_Lobo!$58:$58,""),
IF($C31="Naren Baliga",_xlfn.XLOOKUP($B31,PROSPER_Baliga!$1:$1,PROSPER_Baliga!$58:$58,""),
IF($C31="Thorsten Huhn",_xlfn.XLOOKUP($B31,PROSPER_Huhn!$1:$1,PROSPER_Huhn!$58:$58,""),
IF($C31="Nick Hull",_xlfn.XLOOKUP($B31,PROSPER_Hull!$1:$1,PROSPER_Hull!$58:$58,""),
IF($C31="Monika Kotwani",_xlfn.XLOOKUP($B31,PROSPER_Kotwani!$1:$1,PROSPER_Kotwani!$58:$58,""),
IF($C31="Jonathan Wellner",_xlfn.XLOOKUP($B31,PROSPER_Wellner!$1:$1,PROSPER_Wellner!$58:$58,""),
IF($C31="Travis Harvey",_xlfn.XLOOKUP($B31,PROSPER_Harvey!$1:$1,PROSPER_Harvey!$58:$58,""),"")))))))="","",
IF($C31="Christopher Lobo",_xlfn.XLOOKUP($B31,PROSPER_Lobo!$1:$1,PROSPER_Lobo!$58:$58,""),
IF($C31="Naren Baliga",_xlfn.XLOOKUP($B31,PROSPER_Baliga!$1:$1,PROSPER_Baliga!$58:$58,""),
IF($C31="Thorsten Huhn",_xlfn.XLOOKUP($B31,PROSPER_Huhn!$1:$1,PROSPER_Huhn!$58:$58,""),
IF($C31="Nick Hull",_xlfn.XLOOKUP($B31,PROSPER_Hull!$1:$1,PROSPER_Hull!$58:$58,""),
IF($C31="Monika Kotwani",_xlfn.XLOOKUP($B31,PROSPER_Kotwani!$1:$1,PROSPER_Kotwani!$58:$58,""),
IF($C31="Jonathan Wellner",_xlfn.XLOOKUP($B31,PROSPER_Wellner!$1:$1,PROSPER_Wellner!$58:$58,""),
IF($C31="Travis Harvey",_xlfn.XLOOKUP($B31,PROSPER_Harvey!$1:$1,PROSPER_Harvey!$58:$58,""),""))))))))="","No Score",IF(IF($C31="Christopher Lobo",_xlfn.XLOOKUP($B31,PROSPER_Lobo!$1:$1,PROSPER_Lobo!$58:$58,""),
IF($C31="Naren Baliga",_xlfn.XLOOKUP($B31,PROSPER_Baliga!$1:$1,PROSPER_Baliga!$58:$58,""),
IF($C31="Thorsten Huhn",_xlfn.XLOOKUP($B31,PROSPER_Huhn!$1:$1,PROSPER_Huhn!$58:$58,""),
IF($C31="Nick Hull",_xlfn.XLOOKUP($B31,PROSPER_Hull!$1:$1,PROSPER_Hull!$58:$58,""),
IF($C31="Monika Kotwani",_xlfn.XLOOKUP($B31,PROSPER_Kotwani!$1:$1,PROSPER_Kotwani!$58:$58,""),
IF($C31="Jonathan Wellner",_xlfn.XLOOKUP($B31,PROSPER_Wellner!$1:$1,PROSPER_Wellner!$58:$58,""),
IF($C31="Travis Harvey",_xlfn.XLOOKUP($B31,PROSPER_Harvey!$1:$1,PROSPER_Harvey!$58:$58,""),"")))))))="","",
IF($C31="Christopher Lobo",_xlfn.XLOOKUP($B31,PROSPER_Lobo!$1:$1,PROSPER_Lobo!$58:$58,""),
IF($C31="Naren Baliga",_xlfn.XLOOKUP($B31,PROSPER_Baliga!$1:$1,PROSPER_Baliga!$58:$58,""),
IF($C31="Thorsten Huhn",_xlfn.XLOOKUP($B31,PROSPER_Huhn!$1:$1,PROSPER_Huhn!$58:$58,""),
IF($C31="Nick Hull",_xlfn.XLOOKUP($B31,PROSPER_Hull!$1:$1,PROSPER_Hull!$58:$58,""),
IF($C31="Monika Kotwani",_xlfn.XLOOKUP($B31,PROSPER_Kotwani!$1:$1,PROSPER_Kotwani!$58:$58,""),
IF($C31="Jonathan Wellner",_xlfn.XLOOKUP($B31,PROSPER_Wellner!$1:$1,PROSPER_Wellner!$58:$58,""),
IF($C31="Travis Harvey",_xlfn.XLOOKUP($B31,PROSPER_Harvey!$1:$1,PROSPER_Harvey!$58:$58,""),"")))))))))</f>
        <v>No Score</v>
      </c>
      <c r="HI31" s="138" t="str">
        <f>IF(IF(IF($C31="Christopher Lobo",_xlfn.XLOOKUP($B31,PROSPER_Lobo!$1:$1,PROSPER_Lobo!$59:$59,""),
IF($C31="Naren Baliga",_xlfn.XLOOKUP($B31,PROSPER_Baliga!$1:$1,PROSPER_Baliga!$59:$59,""),
IF($C31="Thorsten Huhn",_xlfn.XLOOKUP($B31,PROSPER_Huhn!$1:$1,PROSPER_Huhn!$59:$59,""),
IF($C31="Nick Hull",_xlfn.XLOOKUP($B31,PROSPER_Hull!$1:$1,PROSPER_Hull!$59:$59,""),
IF($C31="Monika Kotwani",_xlfn.XLOOKUP($B31,PROSPER_Kotwani!$1:$1,PROSPER_Kotwani!$59:$59,""),
IF($C31="Jonathan Wellner",_xlfn.XLOOKUP($B31,PROSPER_Wellner!$1:$1,PROSPER_Wellner!$59:$59,""),
IF($C31="Travis Harvey",_xlfn.XLOOKUP($B31,PROSPER_Harvey!$1:$1,PROSPER_Harvey!$59:$59,""),"")))))))="","",
IF($C31="Christopher Lobo",_xlfn.XLOOKUP($B31,PROSPER_Lobo!$1:$1,PROSPER_Lobo!$59:$59,""),
IF($C31="Naren Baliga",_xlfn.XLOOKUP($B31,PROSPER_Baliga!$1:$1,PROSPER_Baliga!$59:$59,""),
IF($C31="Thorsten Huhn",_xlfn.XLOOKUP($B31,PROSPER_Huhn!$1:$1,PROSPER_Huhn!$59:$59,""),
IF($C31="Nick Hull",_xlfn.XLOOKUP($B31,PROSPER_Hull!$1:$1,PROSPER_Hull!$59:$59,""),
IF($C31="Monika Kotwani",_xlfn.XLOOKUP($B31,PROSPER_Kotwani!$1:$1,PROSPER_Kotwani!$59:$59,""),
IF($C31="Jonathan Wellner",_xlfn.XLOOKUP($B31,PROSPER_Wellner!$1:$1,PROSPER_Wellner!$59:$59,""),
IF($C31="Travis Harvey",_xlfn.XLOOKUP($B31,PROSPER_Harvey!$1:$1,PROSPER_Harvey!$59:$59,""),""))))))))="","No Comment",IF(IF($C31="Christopher Lobo",_xlfn.XLOOKUP($B31,PROSPER_Lobo!$1:$1,PROSPER_Lobo!$59:$59,""),
IF($C31="Naren Baliga",_xlfn.XLOOKUP($B31,PROSPER_Baliga!$1:$1,PROSPER_Baliga!$59:$59,""),
IF($C31="Thorsten Huhn",_xlfn.XLOOKUP($B31,PROSPER_Huhn!$1:$1,PROSPER_Huhn!$59:$59,""),
IF($C31="Nick Hull",_xlfn.XLOOKUP($B31,PROSPER_Hull!$1:$1,PROSPER_Hull!$59:$59,""),
IF($C31="Monika Kotwani",_xlfn.XLOOKUP($B31,PROSPER_Kotwani!$1:$1,PROSPER_Kotwani!$59:$59,""),
IF($C31="Jonathan Wellner",_xlfn.XLOOKUP($B31,PROSPER_Wellner!$1:$1,PROSPER_Wellner!$59:$59,""),
IF($C31="Travis Harvey",_xlfn.XLOOKUP($B31,PROSPER_Harvey!$1:$1,PROSPER_Harvey!$59:$59,""),"")))))))="","",
IF($C31="Christopher Lobo",_xlfn.XLOOKUP($B31,PROSPER_Lobo!$1:$1,PROSPER_Lobo!$59:$59,""),
IF($C31="Naren Baliga",_xlfn.XLOOKUP($B31,PROSPER_Baliga!$1:$1,PROSPER_Baliga!$59:$59,""),
IF($C31="Thorsten Huhn",_xlfn.XLOOKUP($B31,PROSPER_Huhn!$1:$1,PROSPER_Huhn!$59:$59,""),
IF($C31="Nick Hull",_xlfn.XLOOKUP($B31,PROSPER_Hull!$1:$1,PROSPER_Hull!$59:$59,""),
IF($C31="Monika Kotwani",_xlfn.XLOOKUP($B31,PROSPER_Kotwani!$1:$1,PROSPER_Kotwani!$59:$59,""),
IF($C31="Jonathan Wellner",_xlfn.XLOOKUP($B31,PROSPER_Wellner!$1:$1,PROSPER_Wellner!$59:$59,""),
IF($C31="Travis Harvey",_xlfn.XLOOKUP($B31,PROSPER_Harvey!$1:$1,PROSPER_Harvey!$59:$59,""),"")))))))))</f>
        <v>No Comment</v>
      </c>
      <c r="HJ31" s="188" t="str">
        <f t="shared" si="322"/>
        <v>N/A</v>
      </c>
      <c r="HK31" s="135" t="str">
        <f>_xlfn.XLOOKUP(B31,PROSPERInitial_Query!$E:$E,PROSPERInitial_Query!$AL:$AL,"",,-1)</f>
        <v/>
      </c>
      <c r="HL31" s="136" t="str">
        <f t="shared" si="323"/>
        <v>Madhu Rao4 - SuccessEscalation Management</v>
      </c>
      <c r="HM31" s="136" t="str">
        <f>_xlfn.XLOOKUP(HL31,PROSPERDelta_Query!BK:BK,PROSPERDelta_Query!AY:AY,"",,-1)</f>
        <v/>
      </c>
      <c r="HN31" s="137" t="str">
        <f t="shared" si="324"/>
        <v>N/A</v>
      </c>
      <c r="HO31" s="137" t="str">
        <f>IF(IF(IF($C31="Christopher Lobo",_xlfn.XLOOKUP($B31,PROSPER_Lobo!$1:$1,PROSPER_Lobo!$60:$60,""),
IF($C31="Naren Baliga",_xlfn.XLOOKUP($B31,PROSPER_Baliga!$1:$1,PROSPER_Baliga!$60:$60,""),
IF($C31="Thorsten Huhn",_xlfn.XLOOKUP($B31,PROSPER_Huhn!$1:$1,PROSPER_Huhn!$60:$60,""),
IF($C31="Nick Hull",_xlfn.XLOOKUP($B31,PROSPER_Hull!$1:$1,PROSPER_Hull!$60:$60,""),
IF($C31="Monika Kotwani",_xlfn.XLOOKUP($B31,PROSPER_Kotwani!$1:$1,PROSPER_Kotwani!$60:$60,""),
IF($C31="Jonathan Wellner",_xlfn.XLOOKUP($B31,PROSPER_Wellner!$1:$1,PROSPER_Wellner!$60:$60,""),
IF($C31="Travis Harvey",_xlfn.XLOOKUP($B31,PROSPER_Harvey!$1:$1,PROSPER_Harvey!$60:$60,""),"")))))))="","",
IF($C31="Christopher Lobo",_xlfn.XLOOKUP($B31,PROSPER_Lobo!$1:$1,PROSPER_Lobo!$60:$60,""),
IF($C31="Naren Baliga",_xlfn.XLOOKUP($B31,PROSPER_Baliga!$1:$1,PROSPER_Baliga!$60:$60,""),
IF($C31="Thorsten Huhn",_xlfn.XLOOKUP($B31,PROSPER_Huhn!$1:$1,PROSPER_Huhn!$60:$60,""),
IF($C31="Nick Hull",_xlfn.XLOOKUP($B31,PROSPER_Hull!$1:$1,PROSPER_Hull!$60:$60,""),
IF($C31="Monika Kotwani",_xlfn.XLOOKUP($B31,PROSPER_Kotwani!$1:$1,PROSPER_Kotwani!$60:$60,""),
IF($C31="Jonathan Wellner",_xlfn.XLOOKUP($B31,PROSPER_Wellner!$1:$1,PROSPER_Wellner!$60:$60,""),
IF($C31="Travis Harvey",_xlfn.XLOOKUP($B31,PROSPER_Harvey!$1:$1,PROSPER_Harvey!$60:$60,""),""))))))))="","No Score",IF(IF($C31="Christopher Lobo",_xlfn.XLOOKUP($B31,PROSPER_Lobo!$1:$1,PROSPER_Lobo!$60:$60,""),
IF($C31="Naren Baliga",_xlfn.XLOOKUP($B31,PROSPER_Baliga!$1:$1,PROSPER_Baliga!$60:$60,""),
IF($C31="Thorsten Huhn",_xlfn.XLOOKUP($B31,PROSPER_Huhn!$1:$1,PROSPER_Huhn!$60:$60,""),
IF($C31="Nick Hull",_xlfn.XLOOKUP($B31,PROSPER_Hull!$1:$1,PROSPER_Hull!$60:$60,""),
IF($C31="Monika Kotwani",_xlfn.XLOOKUP($B31,PROSPER_Kotwani!$1:$1,PROSPER_Kotwani!$60:$60,""),
IF($C31="Jonathan Wellner",_xlfn.XLOOKUP($B31,PROSPER_Wellner!$1:$1,PROSPER_Wellner!$60:$60,""),
IF($C31="Travis Harvey",_xlfn.XLOOKUP($B31,PROSPER_Harvey!$1:$1,PROSPER_Harvey!$60:$60,""),"")))))))="","",
IF($C31="Christopher Lobo",_xlfn.XLOOKUP($B31,PROSPER_Lobo!$1:$1,PROSPER_Lobo!$60:$60,""),
IF($C31="Naren Baliga",_xlfn.XLOOKUP($B31,PROSPER_Baliga!$1:$1,PROSPER_Baliga!$60:$60,""),
IF($C31="Thorsten Huhn",_xlfn.XLOOKUP($B31,PROSPER_Huhn!$1:$1,PROSPER_Huhn!$60:$60,""),
IF($C31="Nick Hull",_xlfn.XLOOKUP($B31,PROSPER_Hull!$1:$1,PROSPER_Hull!$60:$60,""),
IF($C31="Monika Kotwani",_xlfn.XLOOKUP($B31,PROSPER_Kotwani!$1:$1,PROSPER_Kotwani!$60:$60,""),
IF($C31="Jonathan Wellner",_xlfn.XLOOKUP($B31,PROSPER_Wellner!$1:$1,PROSPER_Wellner!$60:$60,""),
IF($C31="Travis Harvey",_xlfn.XLOOKUP($B31,PROSPER_Harvey!$1:$1,PROSPER_Harvey!$60:$60,""),"")))))))))</f>
        <v>No Score</v>
      </c>
      <c r="HP31" s="138" t="str">
        <f>IF(IF(IF($C31="Christopher Lobo",_xlfn.XLOOKUP($B31,PROSPER_Lobo!$1:$1,PROSPER_Lobo!$61:$61,""),
IF($C31="Naren Baliga",_xlfn.XLOOKUP($B31,PROSPER_Baliga!$1:$1,PROSPER_Baliga!$61:$61,""),
IF($C31="Thorsten Huhn",_xlfn.XLOOKUP($B31,PROSPER_Huhn!$1:$1,PROSPER_Huhn!$61:$61,""),
IF($C31="Nick Hull",_xlfn.XLOOKUP($B31,PROSPER_Hull!$1:$1,PROSPER_Hull!$61:$61,""),
IF($C31="Monika Kotwani",_xlfn.XLOOKUP($B31,PROSPER_Kotwani!$1:$1,PROSPER_Kotwani!$61:$61,""),
IF($C31="Jonathan Wellner",_xlfn.XLOOKUP($B31,PROSPER_Wellner!$1:$1,PROSPER_Wellner!$61:$61,""),
IF($C31="Travis Harvey",_xlfn.XLOOKUP($B31,PROSPER_Harvey!$1:$1,PROSPER_Harvey!$61:$61,""),"")))))))="","",
IF($C31="Christopher Lobo",_xlfn.XLOOKUP($B31,PROSPER_Lobo!$1:$1,PROSPER_Lobo!$61:$61,""),
IF($C31="Naren Baliga",_xlfn.XLOOKUP($B31,PROSPER_Baliga!$1:$1,PROSPER_Baliga!$61:$61,""),
IF($C31="Thorsten Huhn",_xlfn.XLOOKUP($B31,PROSPER_Huhn!$1:$1,PROSPER_Huhn!$61:$61,""),
IF($C31="Nick Hull",_xlfn.XLOOKUP($B31,PROSPER_Hull!$1:$1,PROSPER_Hull!$61:$61,""),
IF($C31="Monika Kotwani",_xlfn.XLOOKUP($B31,PROSPER_Kotwani!$1:$1,PROSPER_Kotwani!$61:$61,""),
IF($C31="Jonathan Wellner",_xlfn.XLOOKUP($B31,PROSPER_Wellner!$1:$1,PROSPER_Wellner!$61:$61,""),
IF($C31="Travis Harvey",_xlfn.XLOOKUP($B31,PROSPER_Harvey!$1:$1,PROSPER_Harvey!$61:$61,""),""))))))))="","No Comment",IF(IF($C31="Christopher Lobo",_xlfn.XLOOKUP($B31,PROSPER_Lobo!$1:$1,PROSPER_Lobo!$61:$61,""),
IF($C31="Naren Baliga",_xlfn.XLOOKUP($B31,PROSPER_Baliga!$1:$1,PROSPER_Baliga!$61:$61,""),
IF($C31="Thorsten Huhn",_xlfn.XLOOKUP($B31,PROSPER_Huhn!$1:$1,PROSPER_Huhn!$61:$61,""),
IF($C31="Nick Hull",_xlfn.XLOOKUP($B31,PROSPER_Hull!$1:$1,PROSPER_Hull!$61:$61,""),
IF($C31="Monika Kotwani",_xlfn.XLOOKUP($B31,PROSPER_Kotwani!$1:$1,PROSPER_Kotwani!$61:$61,""),
IF($C31="Jonathan Wellner",_xlfn.XLOOKUP($B31,PROSPER_Wellner!$1:$1,PROSPER_Wellner!$61:$61,""),
IF($C31="Travis Harvey",_xlfn.XLOOKUP($B31,PROSPER_Harvey!$1:$1,PROSPER_Harvey!$61:$61,""),"")))))))="","",
IF($C31="Christopher Lobo",_xlfn.XLOOKUP($B31,PROSPER_Lobo!$1:$1,PROSPER_Lobo!$61:$61,""),
IF($C31="Naren Baliga",_xlfn.XLOOKUP($B31,PROSPER_Baliga!$1:$1,PROSPER_Baliga!$61:$61,""),
IF($C31="Thorsten Huhn",_xlfn.XLOOKUP($B31,PROSPER_Huhn!$1:$1,PROSPER_Huhn!$61:$61,""),
IF($C31="Nick Hull",_xlfn.XLOOKUP($B31,PROSPER_Hull!$1:$1,PROSPER_Hull!$61:$61,""),
IF($C31="Monika Kotwani",_xlfn.XLOOKUP($B31,PROSPER_Kotwani!$1:$1,PROSPER_Kotwani!$61:$61,""),
IF($C31="Jonathan Wellner",_xlfn.XLOOKUP($B31,PROSPER_Wellner!$1:$1,PROSPER_Wellner!$61:$61,""),
IF($C31="Travis Harvey",_xlfn.XLOOKUP($B31,PROSPER_Harvey!$1:$1,PROSPER_Harvey!$61:$61,""),"")))))))))</f>
        <v>No Comment</v>
      </c>
      <c r="HQ31" s="188" t="str">
        <f t="shared" si="325"/>
        <v>N/A</v>
      </c>
      <c r="HR31" s="135" t="str">
        <f>_xlfn.XLOOKUP(B31,PROSPERInitial_Query!$E:$E,PROSPERInitial_Query!$AM:$AM,"",,-1)</f>
        <v/>
      </c>
      <c r="HS31" s="136" t="str">
        <f t="shared" si="326"/>
        <v>Madhu Rao4 - SuccessExpanding / Renewing the Business</v>
      </c>
      <c r="HT31" s="136" t="str">
        <f>_xlfn.XLOOKUP(HS31,PROSPERDelta_Query!BK:BK,PROSPERDelta_Query!AZ:AZ,"",,-1)</f>
        <v/>
      </c>
      <c r="HU31" s="137" t="str">
        <f t="shared" si="327"/>
        <v>N/A</v>
      </c>
      <c r="HV31" s="137" t="str">
        <f>IF(IF(IF($C31="Christopher Lobo",_xlfn.XLOOKUP($B31,PROSPER_Lobo!$1:$1,PROSPER_Lobo!$62:$62,""),
IF($C31="Naren Baliga",_xlfn.XLOOKUP($B31,PROSPER_Baliga!$1:$1,PROSPER_Baliga!$62:$62,""),
IF($C31="Thorsten Huhn",_xlfn.XLOOKUP($B31,PROSPER_Huhn!$1:$1,PROSPER_Huhn!$62:$62,""),
IF($C31="Nick Hull",_xlfn.XLOOKUP($B31,PROSPER_Hull!$1:$1,PROSPER_Hull!$62:$62,""),
IF($C31="Monika Kotwani",_xlfn.XLOOKUP($B31,PROSPER_Kotwani!$1:$1,PROSPER_Kotwani!$62:$62,""),
IF($C31="Jonathan Wellner",_xlfn.XLOOKUP($B31,PROSPER_Wellner!$1:$1,PROSPER_Wellner!$62:$62,""),
IF($C31="Travis Harvey",_xlfn.XLOOKUP($B31,PROSPER_Harvey!$1:$1,PROSPER_Harvey!$62:$62,""),"")))))))="","",
IF($C31="Christopher Lobo",_xlfn.XLOOKUP($B31,PROSPER_Lobo!$1:$1,PROSPER_Lobo!$62:$62,""),
IF($C31="Naren Baliga",_xlfn.XLOOKUP($B31,PROSPER_Baliga!$1:$1,PROSPER_Baliga!$62:$62,""),
IF($C31="Thorsten Huhn",_xlfn.XLOOKUP($B31,PROSPER_Huhn!$1:$1,PROSPER_Huhn!$62:$62,""),
IF($C31="Nick Hull",_xlfn.XLOOKUP($B31,PROSPER_Hull!$1:$1,PROSPER_Hull!$62:$62,""),
IF($C31="Monika Kotwani",_xlfn.XLOOKUP($B31,PROSPER_Kotwani!$1:$1,PROSPER_Kotwani!$62:$62,""),
IF($C31="Jonathan Wellner",_xlfn.XLOOKUP($B31,PROSPER_Wellner!$1:$1,PROSPER_Wellner!$62:$62,""),
IF($C31="Travis Harvey",_xlfn.XLOOKUP($B31,PROSPER_Harvey!$1:$1,PROSPER_Harvey!$62:$62,""),""))))))))="","No Score",IF(IF($C31="Christopher Lobo",_xlfn.XLOOKUP($B31,PROSPER_Lobo!$1:$1,PROSPER_Lobo!$62:$62,""),
IF($C31="Naren Baliga",_xlfn.XLOOKUP($B31,PROSPER_Baliga!$1:$1,PROSPER_Baliga!$62:$62,""),
IF($C31="Thorsten Huhn",_xlfn.XLOOKUP($B31,PROSPER_Huhn!$1:$1,PROSPER_Huhn!$62:$62,""),
IF($C31="Nick Hull",_xlfn.XLOOKUP($B31,PROSPER_Hull!$1:$1,PROSPER_Hull!$62:$62,""),
IF($C31="Monika Kotwani",_xlfn.XLOOKUP($B31,PROSPER_Kotwani!$1:$1,PROSPER_Kotwani!$62:$62,""),
IF($C31="Jonathan Wellner",_xlfn.XLOOKUP($B31,PROSPER_Wellner!$1:$1,PROSPER_Wellner!$62:$62,""),
IF($C31="Travis Harvey",_xlfn.XLOOKUP($B31,PROSPER_Harvey!$1:$1,PROSPER_Harvey!$62:$62,""),"")))))))="","",
IF($C31="Christopher Lobo",_xlfn.XLOOKUP($B31,PROSPER_Lobo!$1:$1,PROSPER_Lobo!$62:$62,""),
IF($C31="Naren Baliga",_xlfn.XLOOKUP($B31,PROSPER_Baliga!$1:$1,PROSPER_Baliga!$62:$62,""),
IF($C31="Thorsten Huhn",_xlfn.XLOOKUP($B31,PROSPER_Huhn!$1:$1,PROSPER_Huhn!$62:$62,""),
IF($C31="Nick Hull",_xlfn.XLOOKUP($B31,PROSPER_Hull!$1:$1,PROSPER_Hull!$62:$62,""),
IF($C31="Monika Kotwani",_xlfn.XLOOKUP($B31,PROSPER_Kotwani!$1:$1,PROSPER_Kotwani!$62:$62,""),
IF($C31="Jonathan Wellner",_xlfn.XLOOKUP($B31,PROSPER_Wellner!$1:$1,PROSPER_Wellner!$62:$62,""),
IF($C31="Travis Harvey",_xlfn.XLOOKUP($B31,PROSPER_Harvey!$1:$1,PROSPER_Harvey!$62:$62,""),"")))))))))</f>
        <v>No Score</v>
      </c>
      <c r="HW31" s="138" t="str">
        <f>IF(IF(IF($C31="Christopher Lobo",_xlfn.XLOOKUP($B31,PROSPER_Lobo!$1:$1,PROSPER_Lobo!$63:$63,""),
IF($C31="Naren Baliga",_xlfn.XLOOKUP($B31,PROSPER_Baliga!$1:$1,PROSPER_Baliga!$63:$63,""),
IF($C31="Thorsten Huhn",_xlfn.XLOOKUP($B31,PROSPER_Huhn!$1:$1,PROSPER_Huhn!$63:$63,""),
IF($C31="Nick Hull",_xlfn.XLOOKUP($B31,PROSPER_Hull!$1:$1,PROSPER_Hull!$63:$63,""),
IF($C31="Monika Kotwani",_xlfn.XLOOKUP($B31,PROSPER_Kotwani!$1:$1,PROSPER_Kotwani!$63:$63,""),
IF($C31="Jonathan Wellner",_xlfn.XLOOKUP($B31,PROSPER_Wellner!$1:$1,PROSPER_Wellner!$63:$63,""),
IF($C31="Travis Harvey",_xlfn.XLOOKUP($B31,PROSPER_Harvey!$1:$1,PROSPER_Harvey!$63:$63,""),"")))))))="","",
IF($C31="Christopher Lobo",_xlfn.XLOOKUP($B31,PROSPER_Lobo!$1:$1,PROSPER_Lobo!$63:$63,""),
IF($C31="Naren Baliga",_xlfn.XLOOKUP($B31,PROSPER_Baliga!$1:$1,PROSPER_Baliga!$63:$63,""),
IF($C31="Thorsten Huhn",_xlfn.XLOOKUP($B31,PROSPER_Huhn!$1:$1,PROSPER_Huhn!$63:$63,""),
IF($C31="Nick Hull",_xlfn.XLOOKUP($B31,PROSPER_Hull!$1:$1,PROSPER_Hull!$63:$63,""),
IF($C31="Monika Kotwani",_xlfn.XLOOKUP($B31,PROSPER_Kotwani!$1:$1,PROSPER_Kotwani!$63:$63,""),
IF($C31="Jonathan Wellner",_xlfn.XLOOKUP($B31,PROSPER_Wellner!$1:$1,PROSPER_Wellner!$63:$63,""),
IF($C31="Travis Harvey",_xlfn.XLOOKUP($B31,PROSPER_Harvey!$1:$1,PROSPER_Harvey!$63:$63,""),""))))))))="","No Comment",IF(IF($C31="Christopher Lobo",_xlfn.XLOOKUP($B31,PROSPER_Lobo!$1:$1,PROSPER_Lobo!$63:$63,""),
IF($C31="Naren Baliga",_xlfn.XLOOKUP($B31,PROSPER_Baliga!$1:$1,PROSPER_Baliga!$63:$63,""),
IF($C31="Thorsten Huhn",_xlfn.XLOOKUP($B31,PROSPER_Huhn!$1:$1,PROSPER_Huhn!$63:$63,""),
IF($C31="Nick Hull",_xlfn.XLOOKUP($B31,PROSPER_Hull!$1:$1,PROSPER_Hull!$63:$63,""),
IF($C31="Monika Kotwani",_xlfn.XLOOKUP($B31,PROSPER_Kotwani!$1:$1,PROSPER_Kotwani!$63:$63,""),
IF($C31="Jonathan Wellner",_xlfn.XLOOKUP($B31,PROSPER_Wellner!$1:$1,PROSPER_Wellner!$63:$63,""),
IF($C31="Travis Harvey",_xlfn.XLOOKUP($B31,PROSPER_Harvey!$1:$1,PROSPER_Harvey!$63:$63,""),"")))))))="","",
IF($C31="Christopher Lobo",_xlfn.XLOOKUP($B31,PROSPER_Lobo!$1:$1,PROSPER_Lobo!$63:$63,""),
IF($C31="Naren Baliga",_xlfn.XLOOKUP($B31,PROSPER_Baliga!$1:$1,PROSPER_Baliga!$63:$63,""),
IF($C31="Thorsten Huhn",_xlfn.XLOOKUP($B31,PROSPER_Huhn!$1:$1,PROSPER_Huhn!$63:$63,""),
IF($C31="Nick Hull",_xlfn.XLOOKUP($B31,PROSPER_Hull!$1:$1,PROSPER_Hull!$63:$63,""),
IF($C31="Monika Kotwani",_xlfn.XLOOKUP($B31,PROSPER_Kotwani!$1:$1,PROSPER_Kotwani!$63:$63,""),
IF($C31="Jonathan Wellner",_xlfn.XLOOKUP($B31,PROSPER_Wellner!$1:$1,PROSPER_Wellner!$63:$63,""),
IF($C31="Travis Harvey",_xlfn.XLOOKUP($B31,PROSPER_Harvey!$1:$1,PROSPER_Harvey!$63:$63,""),"")))))))))</f>
        <v>No Comment</v>
      </c>
      <c r="HX31" s="188" t="str">
        <f t="shared" si="328"/>
        <v>N/A</v>
      </c>
      <c r="HY31" s="135" t="str">
        <f>_xlfn.XLOOKUP(B31,PROSPERInitial_Query!$E:$E,PROSPERInitial_Query!$AN:$AN,"",,-1)</f>
        <v/>
      </c>
      <c r="HZ31" s="136" t="str">
        <f t="shared" si="329"/>
        <v>Madhu Rao4 - SuccessPre-Sales Participation</v>
      </c>
      <c r="IA31" s="136" t="str">
        <f>_xlfn.XLOOKUP(HZ31,PROSPERDelta_Query!BK:BK,PROSPERDelta_Query!BA:BA,"",,-1)</f>
        <v/>
      </c>
      <c r="IB31" s="137" t="str">
        <f t="shared" si="330"/>
        <v>N/A</v>
      </c>
      <c r="IC31" s="137" t="str">
        <f>IF(IF(IF($C31="Christopher Lobo",_xlfn.XLOOKUP($B31,PROSPER_Lobo!$1:$1,PROSPER_Lobo!$64:$64,""),
IF($C31="Naren Baliga",_xlfn.XLOOKUP($B31,PROSPER_Baliga!$1:$1,PROSPER_Baliga!$64:$64,""),
IF($C31="Thorsten Huhn",_xlfn.XLOOKUP($B31,PROSPER_Huhn!$1:$1,PROSPER_Huhn!$64:$64,""),
IF($C31="Nick Hull",_xlfn.XLOOKUP($B31,PROSPER_Hull!$1:$1,PROSPER_Hull!$64:$64,""),
IF($C31="Monika Kotwani",_xlfn.XLOOKUP($B31,PROSPER_Kotwani!$1:$1,PROSPER_Kotwani!$64:$64,""),
IF($C31="Jonathan Wellner",_xlfn.XLOOKUP($B31,PROSPER_Wellner!$1:$1,PROSPER_Wellner!$64:$64,""),
IF($C31="Travis Harvey",_xlfn.XLOOKUP($B31,PROSPER_Harvey!$1:$1,PROSPER_Harvey!$64:$64,""),"")))))))="","",
IF($C31="Christopher Lobo",_xlfn.XLOOKUP($B31,PROSPER_Lobo!$1:$1,PROSPER_Lobo!$64:$64,""),
IF($C31="Naren Baliga",_xlfn.XLOOKUP($B31,PROSPER_Baliga!$1:$1,PROSPER_Baliga!$64:$64,""),
IF($C31="Thorsten Huhn",_xlfn.XLOOKUP($B31,PROSPER_Huhn!$1:$1,PROSPER_Huhn!$64:$64,""),
IF($C31="Nick Hull",_xlfn.XLOOKUP($B31,PROSPER_Hull!$1:$1,PROSPER_Hull!$64:$64,""),
IF($C31="Monika Kotwani",_xlfn.XLOOKUP($B31,PROSPER_Kotwani!$1:$1,PROSPER_Kotwani!$64:$64,""),
IF($C31="Jonathan Wellner",_xlfn.XLOOKUP($B31,PROSPER_Wellner!$1:$1,PROSPER_Wellner!$64:$64,""),
IF($C31="Travis Harvey",_xlfn.XLOOKUP($B31,PROSPER_Harvey!$1:$1,PROSPER_Harvey!$64:$64,""),""))))))))="","No Score",IF(IF($C31="Christopher Lobo",_xlfn.XLOOKUP($B31,PROSPER_Lobo!$1:$1,PROSPER_Lobo!$64:$64,""),
IF($C31="Naren Baliga",_xlfn.XLOOKUP($B31,PROSPER_Baliga!$1:$1,PROSPER_Baliga!$64:$64,""),
IF($C31="Thorsten Huhn",_xlfn.XLOOKUP($B31,PROSPER_Huhn!$1:$1,PROSPER_Huhn!$64:$64,""),
IF($C31="Nick Hull",_xlfn.XLOOKUP($B31,PROSPER_Hull!$1:$1,PROSPER_Hull!$64:$64,""),
IF($C31="Monika Kotwani",_xlfn.XLOOKUP($B31,PROSPER_Kotwani!$1:$1,PROSPER_Kotwani!$64:$64,""),
IF($C31="Jonathan Wellner",_xlfn.XLOOKUP($B31,PROSPER_Wellner!$1:$1,PROSPER_Wellner!$64:$64,""),
IF($C31="Travis Harvey",_xlfn.XLOOKUP($B31,PROSPER_Harvey!$1:$1,PROSPER_Harvey!$64:$64,""),"")))))))="","",
IF($C31="Christopher Lobo",_xlfn.XLOOKUP($B31,PROSPER_Lobo!$1:$1,PROSPER_Lobo!$64:$64,""),
IF($C31="Naren Baliga",_xlfn.XLOOKUP($B31,PROSPER_Baliga!$1:$1,PROSPER_Baliga!$64:$64,""),
IF($C31="Thorsten Huhn",_xlfn.XLOOKUP($B31,PROSPER_Huhn!$1:$1,PROSPER_Huhn!$64:$64,""),
IF($C31="Nick Hull",_xlfn.XLOOKUP($B31,PROSPER_Hull!$1:$1,PROSPER_Hull!$64:$64,""),
IF($C31="Monika Kotwani",_xlfn.XLOOKUP($B31,PROSPER_Kotwani!$1:$1,PROSPER_Kotwani!$64:$64,""),
IF($C31="Jonathan Wellner",_xlfn.XLOOKUP($B31,PROSPER_Wellner!$1:$1,PROSPER_Wellner!$64:$64,""),
IF($C31="Travis Harvey",_xlfn.XLOOKUP($B31,PROSPER_Harvey!$1:$1,PROSPER_Harvey!$64:$64,""),"")))))))))</f>
        <v>No Score</v>
      </c>
      <c r="ID31" s="138" t="str">
        <f>IF(IF(IF($C31="Christopher Lobo",_xlfn.XLOOKUP($B31,PROSPER_Lobo!$1:$1,PROSPER_Lobo!$65:$65,""),
IF($C31="Naren Baliga",_xlfn.XLOOKUP($B31,PROSPER_Baliga!$1:$1,PROSPER_Baliga!$65:$65,""),
IF($C31="Thorsten Huhn",_xlfn.XLOOKUP($B31,PROSPER_Huhn!$1:$1,PROSPER_Huhn!$65:$65,""),
IF($C31="Nick Hull",_xlfn.XLOOKUP($B31,PROSPER_Hull!$1:$1,PROSPER_Hull!$65:$65,""),
IF($C31="Monika Kotwani",_xlfn.XLOOKUP($B31,PROSPER_Kotwani!$1:$1,PROSPER_Kotwani!$65:$65,""),
IF($C31="Jonathan Wellner",_xlfn.XLOOKUP($B31,PROSPER_Wellner!$1:$1,PROSPER_Wellner!$65:$65,""),
IF($C31="Travis Harvey",_xlfn.XLOOKUP($B31,PROSPER_Harvey!$1:$1,PROSPER_Harvey!$65:$65,""),"")))))))="","",
IF($C31="Christopher Lobo",_xlfn.XLOOKUP($B31,PROSPER_Lobo!$1:$1,PROSPER_Lobo!$65:$65,""),
IF($C31="Naren Baliga",_xlfn.XLOOKUP($B31,PROSPER_Baliga!$1:$1,PROSPER_Baliga!$65:$65,""),
IF($C31="Thorsten Huhn",_xlfn.XLOOKUP($B31,PROSPER_Huhn!$1:$1,PROSPER_Huhn!$65:$65,""),
IF($C31="Nick Hull",_xlfn.XLOOKUP($B31,PROSPER_Hull!$1:$1,PROSPER_Hull!$65:$65,""),
IF($C31="Monika Kotwani",_xlfn.XLOOKUP($B31,PROSPER_Kotwani!$1:$1,PROSPER_Kotwani!$65:$65,""),
IF($C31="Jonathan Wellner",_xlfn.XLOOKUP($B31,PROSPER_Wellner!$1:$1,PROSPER_Wellner!$65:$65,""),
IF($C31="Travis Harvey",_xlfn.XLOOKUP($B31,PROSPER_Harvey!$1:$1,PROSPER_Harvey!$65:$65,""),""))))))))="","No Comment",IF(IF($C31="Christopher Lobo",_xlfn.XLOOKUP($B31,PROSPER_Lobo!$1:$1,PROSPER_Lobo!$65:$65,""),
IF($C31="Naren Baliga",_xlfn.XLOOKUP($B31,PROSPER_Baliga!$1:$1,PROSPER_Baliga!$65:$65,""),
IF($C31="Thorsten Huhn",_xlfn.XLOOKUP($B31,PROSPER_Huhn!$1:$1,PROSPER_Huhn!$65:$65,""),
IF($C31="Nick Hull",_xlfn.XLOOKUP($B31,PROSPER_Hull!$1:$1,PROSPER_Hull!$65:$65,""),
IF($C31="Monika Kotwani",_xlfn.XLOOKUP($B31,PROSPER_Kotwani!$1:$1,PROSPER_Kotwani!$65:$65,""),
IF($C31="Jonathan Wellner",_xlfn.XLOOKUP($B31,PROSPER_Wellner!$1:$1,PROSPER_Wellner!$65:$65,""),
IF($C31="Travis Harvey",_xlfn.XLOOKUP($B31,PROSPER_Harvey!$1:$1,PROSPER_Harvey!$65:$65,""),"")))))))="","",
IF($C31="Christopher Lobo",_xlfn.XLOOKUP($B31,PROSPER_Lobo!$1:$1,PROSPER_Lobo!$65:$65,""),
IF($C31="Naren Baliga",_xlfn.XLOOKUP($B31,PROSPER_Baliga!$1:$1,PROSPER_Baliga!$65:$65,""),
IF($C31="Thorsten Huhn",_xlfn.XLOOKUP($B31,PROSPER_Huhn!$1:$1,PROSPER_Huhn!$65:$65,""),
IF($C31="Nick Hull",_xlfn.XLOOKUP($B31,PROSPER_Hull!$1:$1,PROSPER_Hull!$65:$65,""),
IF($C31="Monika Kotwani",_xlfn.XLOOKUP($B31,PROSPER_Kotwani!$1:$1,PROSPER_Kotwani!$65:$65,""),
IF($C31="Jonathan Wellner",_xlfn.XLOOKUP($B31,PROSPER_Wellner!$1:$1,PROSPER_Wellner!$65:$65,""),
IF($C31="Travis Harvey",_xlfn.XLOOKUP($B31,PROSPER_Harvey!$1:$1,PROSPER_Harvey!$65:$65,""),"")))))))))</f>
        <v>No Comment</v>
      </c>
      <c r="IE31" s="188" t="str">
        <f t="shared" si="331"/>
        <v>N/A</v>
      </c>
      <c r="IF31" s="135" t="str">
        <f>_xlfn.XLOOKUP(B31,PROSPERInitial_Query!$E:$E,PROSPERInitial_Query!$AO:$AO,"",,-1)</f>
        <v/>
      </c>
      <c r="IG31" s="136" t="str">
        <f t="shared" si="106"/>
        <v>Madhu Rao4 - SuccessP&amp;L Management</v>
      </c>
      <c r="IH31" s="136" t="str">
        <f>_xlfn.XLOOKUP(IG31,PROSPERDelta_Query!BK:BK,PROSPERDelta_Query!BB:BB,"",,-1)</f>
        <v/>
      </c>
      <c r="II31" s="137" t="str">
        <f t="shared" si="332"/>
        <v>N/A</v>
      </c>
      <c r="IJ31" s="137" t="str">
        <f>IF(IF(IF($C31="Christopher Lobo",_xlfn.XLOOKUP($B31,PROSPER_Lobo!$1:$1,PROSPER_Lobo!$66:$66,""),
IF($C31="Naren Baliga",_xlfn.XLOOKUP($B31,PROSPER_Baliga!$1:$1,PROSPER_Baliga!$66:$66,""),
IF($C31="Thorsten Huhn",_xlfn.XLOOKUP($B31,PROSPER_Huhn!$1:$1,PROSPER_Huhn!$66:$66,""),
IF($C31="Nick Hull",_xlfn.XLOOKUP($B31,PROSPER_Hull!$1:$1,PROSPER_Hull!$66:$66,""),
IF($C31="Monika Kotwani",_xlfn.XLOOKUP($B31,PROSPER_Kotwani!$1:$1,PROSPER_Kotwani!$66:$66,""),
IF($C31="Jonathan Wellner",_xlfn.XLOOKUP($B31,PROSPER_Wellner!$1:$1,PROSPER_Wellner!$66:$66,""),
IF($C31="Travis Harvey",_xlfn.XLOOKUP($B31,PROSPER_Harvey!$1:$1,PROSPER_Harvey!$66:$66,""),"")))))))="","",
IF($C31="Christopher Lobo",_xlfn.XLOOKUP($B31,PROSPER_Lobo!$1:$1,PROSPER_Lobo!$66:$66,""),
IF($C31="Naren Baliga",_xlfn.XLOOKUP($B31,PROSPER_Baliga!$1:$1,PROSPER_Baliga!$66:$66,""),
IF($C31="Thorsten Huhn",_xlfn.XLOOKUP($B31,PROSPER_Huhn!$1:$1,PROSPER_Huhn!$66:$66,""),
IF($C31="Nick Hull",_xlfn.XLOOKUP($B31,PROSPER_Hull!$1:$1,PROSPER_Hull!$66:$66,""),
IF($C31="Monika Kotwani",_xlfn.XLOOKUP($B31,PROSPER_Kotwani!$1:$1,PROSPER_Kotwani!$66:$66,""),
IF($C31="Jonathan Wellner",_xlfn.XLOOKUP($B31,PROSPER_Wellner!$1:$1,PROSPER_Wellner!$66:$66,""),
IF($C31="Travis Harvey",_xlfn.XLOOKUP($B31,PROSPER_Harvey!$1:$1,PROSPER_Harvey!$66:$66,""),""))))))))="","No Score",IF(IF($C31="Christopher Lobo",_xlfn.XLOOKUP($B31,PROSPER_Lobo!$1:$1,PROSPER_Lobo!$66:$66,""),
IF($C31="Naren Baliga",_xlfn.XLOOKUP($B31,PROSPER_Baliga!$1:$1,PROSPER_Baliga!$66:$66,""),
IF($C31="Thorsten Huhn",_xlfn.XLOOKUP($B31,PROSPER_Huhn!$1:$1,PROSPER_Huhn!$66:$66,""),
IF($C31="Nick Hull",_xlfn.XLOOKUP($B31,PROSPER_Hull!$1:$1,PROSPER_Hull!$66:$66,""),
IF($C31="Monika Kotwani",_xlfn.XLOOKUP($B31,PROSPER_Kotwani!$1:$1,PROSPER_Kotwani!$66:$66,""),
IF($C31="Jonathan Wellner",_xlfn.XLOOKUP($B31,PROSPER_Wellner!$1:$1,PROSPER_Wellner!$66:$66,""),
IF($C31="Travis Harvey",_xlfn.XLOOKUP($B31,PROSPER_Harvey!$1:$1,PROSPER_Harvey!$66:$66,""),"")))))))="","",
IF($C31="Christopher Lobo",_xlfn.XLOOKUP($B31,PROSPER_Lobo!$1:$1,PROSPER_Lobo!$66:$66,""),
IF($C31="Naren Baliga",_xlfn.XLOOKUP($B31,PROSPER_Baliga!$1:$1,PROSPER_Baliga!$66:$66,""),
IF($C31="Thorsten Huhn",_xlfn.XLOOKUP($B31,PROSPER_Huhn!$1:$1,PROSPER_Huhn!$66:$66,""),
IF($C31="Nick Hull",_xlfn.XLOOKUP($B31,PROSPER_Hull!$1:$1,PROSPER_Hull!$66:$66,""),
IF($C31="Monika Kotwani",_xlfn.XLOOKUP($B31,PROSPER_Kotwani!$1:$1,PROSPER_Kotwani!$66:$66,""),
IF($C31="Jonathan Wellner",_xlfn.XLOOKUP($B31,PROSPER_Wellner!$1:$1,PROSPER_Wellner!$66:$66,""),
IF($C31="Travis Harvey",_xlfn.XLOOKUP($B31,PROSPER_Harvey!$1:$1,PROSPER_Harvey!$66:$66,""),"")))))))))</f>
        <v>No Score</v>
      </c>
      <c r="IK31" s="138" t="str">
        <f>IF(IF(IF($C31="Christopher Lobo",_xlfn.XLOOKUP($B31,PROSPER_Lobo!$1:$1,PROSPER_Lobo!$67:$67,""),
IF($C31="Naren Baliga",_xlfn.XLOOKUP($B31,PROSPER_Baliga!$1:$1,PROSPER_Baliga!$67:$67,""),
IF($C31="Thorsten Huhn",_xlfn.XLOOKUP($B31,PROSPER_Huhn!$1:$1,PROSPER_Huhn!$67:$67,""),
IF($C31="Nick Hull",_xlfn.XLOOKUP($B31,PROSPER_Hull!$1:$1,PROSPER_Hull!$67:$67,""),
IF($C31="Monika Kotwani",_xlfn.XLOOKUP($B31,PROSPER_Kotwani!$1:$1,PROSPER_Kotwani!$67:$67,""),
IF($C31="Jonathan Wellner",_xlfn.XLOOKUP($B31,PROSPER_Wellner!$1:$1,PROSPER_Wellner!$67:$67,""),
IF($C31="Travis Harvey",_xlfn.XLOOKUP($B31,PROSPER_Harvey!$1:$1,PROSPER_Harvey!$67:$67,""),"")))))))="","",
IF($C31="Christopher Lobo",_xlfn.XLOOKUP($B31,PROSPER_Lobo!$1:$1,PROSPER_Lobo!$67:$67,""),
IF($C31="Naren Baliga",_xlfn.XLOOKUP($B31,PROSPER_Baliga!$1:$1,PROSPER_Baliga!$67:$67,""),
IF($C31="Thorsten Huhn",_xlfn.XLOOKUP($B31,PROSPER_Huhn!$1:$1,PROSPER_Huhn!$67:$67,""),
IF($C31="Nick Hull",_xlfn.XLOOKUP($B31,PROSPER_Hull!$1:$1,PROSPER_Hull!$67:$67,""),
IF($C31="Monika Kotwani",_xlfn.XLOOKUP($B31,PROSPER_Kotwani!$1:$1,PROSPER_Kotwani!$67:$67,""),
IF($C31="Jonathan Wellner",_xlfn.XLOOKUP($B31,PROSPER_Wellner!$1:$1,PROSPER_Wellner!$67:$67,""),
IF($C31="Travis Harvey",_xlfn.XLOOKUP($B31,PROSPER_Harvey!$1:$1,PROSPER_Harvey!$67:$67,""),""))))))))="","No Comment",IF(IF($C31="Christopher Lobo",_xlfn.XLOOKUP($B31,PROSPER_Lobo!$1:$1,PROSPER_Lobo!$67:$67,""),
IF($C31="Naren Baliga",_xlfn.XLOOKUP($B31,PROSPER_Baliga!$1:$1,PROSPER_Baliga!$67:$67,""),
IF($C31="Thorsten Huhn",_xlfn.XLOOKUP($B31,PROSPER_Huhn!$1:$1,PROSPER_Huhn!$67:$67,""),
IF($C31="Nick Hull",_xlfn.XLOOKUP($B31,PROSPER_Hull!$1:$1,PROSPER_Hull!$67:$67,""),
IF($C31="Monika Kotwani",_xlfn.XLOOKUP($B31,PROSPER_Kotwani!$1:$1,PROSPER_Kotwani!$67:$67,""),
IF($C31="Jonathan Wellner",_xlfn.XLOOKUP($B31,PROSPER_Wellner!$1:$1,PROSPER_Wellner!$67:$67,""),
IF($C31="Travis Harvey",_xlfn.XLOOKUP($B31,PROSPER_Harvey!$1:$1,PROSPER_Harvey!$67:$67,""),"")))))))="","",
IF($C31="Christopher Lobo",_xlfn.XLOOKUP($B31,PROSPER_Lobo!$1:$1,PROSPER_Lobo!$67:$67,""),
IF($C31="Naren Baliga",_xlfn.XLOOKUP($B31,PROSPER_Baliga!$1:$1,PROSPER_Baliga!$67:$67,""),
IF($C31="Thorsten Huhn",_xlfn.XLOOKUP($B31,PROSPER_Huhn!$1:$1,PROSPER_Huhn!$67:$67,""),
IF($C31="Nick Hull",_xlfn.XLOOKUP($B31,PROSPER_Hull!$1:$1,PROSPER_Hull!$67:$67,""),
IF($C31="Monika Kotwani",_xlfn.XLOOKUP($B31,PROSPER_Kotwani!$1:$1,PROSPER_Kotwani!$67:$67,""),
IF($C31="Jonathan Wellner",_xlfn.XLOOKUP($B31,PROSPER_Wellner!$1:$1,PROSPER_Wellner!$67:$67,""),
IF($C31="Travis Harvey",_xlfn.XLOOKUP($B31,PROSPER_Harvey!$1:$1,PROSPER_Harvey!$67:$67,""),"")))))))))</f>
        <v>No Comment</v>
      </c>
      <c r="IL31" s="188" t="str">
        <f t="shared" si="333"/>
        <v>N/A</v>
      </c>
      <c r="IM31" s="135" t="str">
        <f>_xlfn.XLOOKUP(B31,PROSPERInitial_Query!$E:$E,PROSPERInitial_Query!$AP:$AP,"",,-1)</f>
        <v/>
      </c>
      <c r="IN31" s="136" t="str">
        <f t="shared" si="334"/>
        <v>Madhu Rao4 - SuccessService Plan Management (PE)</v>
      </c>
      <c r="IO31" s="136" t="str">
        <f>_xlfn.XLOOKUP(IN31,PROSPERDelta_Query!BK:BK,PROSPERDelta_Query!BC:BC,"",,-1)</f>
        <v/>
      </c>
      <c r="IP31" s="137" t="str">
        <f t="shared" si="335"/>
        <v>N/A</v>
      </c>
      <c r="IQ31" s="137" t="str">
        <f>IF(IF(IF($C31="Christopher Lobo",_xlfn.XLOOKUP($B31,PROSPER_Lobo!$1:$1,PROSPER_Lobo!$68:$68,""),
IF($C31="Naren Baliga",_xlfn.XLOOKUP($B31,PROSPER_Baliga!$1:$1,PROSPER_Baliga!$68:$68,""),
IF($C31="Thorsten Huhn",_xlfn.XLOOKUP($B31,PROSPER_Huhn!$1:$1,PROSPER_Huhn!$68:$68,""),
IF($C31="Nick Hull",_xlfn.XLOOKUP($B31,PROSPER_Hull!$1:$1,PROSPER_Hull!$68:$68,""),
IF($C31="Monika Kotwani",_xlfn.XLOOKUP($B31,PROSPER_Kotwani!$1:$1,PROSPER_Kotwani!$68:$68,""),
IF($C31="Jonathan Wellner",_xlfn.XLOOKUP($B31,PROSPER_Wellner!$1:$1,PROSPER_Wellner!$68:$68,""),
IF($C31="Travis Harvey",_xlfn.XLOOKUP($B31,PROSPER_Harvey!$1:$1,PROSPER_Harvey!$68:$68,""),"")))))))="","",
IF($C31="Christopher Lobo",_xlfn.XLOOKUP($B31,PROSPER_Lobo!$1:$1,PROSPER_Lobo!$68:$68,""),
IF($C31="Naren Baliga",_xlfn.XLOOKUP($B31,PROSPER_Baliga!$1:$1,PROSPER_Baliga!$68:$68,""),
IF($C31="Thorsten Huhn",_xlfn.XLOOKUP($B31,PROSPER_Huhn!$1:$1,PROSPER_Huhn!$68:$68,""),
IF($C31="Nick Hull",_xlfn.XLOOKUP($B31,PROSPER_Hull!$1:$1,PROSPER_Hull!$68:$68,""),
IF($C31="Monika Kotwani",_xlfn.XLOOKUP($B31,PROSPER_Kotwani!$1:$1,PROSPER_Kotwani!$68:$68,""),
IF($C31="Jonathan Wellner",_xlfn.XLOOKUP($B31,PROSPER_Wellner!$1:$1,PROSPER_Wellner!$68:$68,""),
IF($C31="Travis Harvey",_xlfn.XLOOKUP($B31,PROSPER_Harvey!$1:$1,PROSPER_Harvey!$68:$68,""),""))))))))="","No Score",IF(IF($C31="Christopher Lobo",_xlfn.XLOOKUP($B31,PROSPER_Lobo!$1:$1,PROSPER_Lobo!$68:$68,""),
IF($C31="Naren Baliga",_xlfn.XLOOKUP($B31,PROSPER_Baliga!$1:$1,PROSPER_Baliga!$68:$68,""),
IF($C31="Thorsten Huhn",_xlfn.XLOOKUP($B31,PROSPER_Huhn!$1:$1,PROSPER_Huhn!$68:$68,""),
IF($C31="Nick Hull",_xlfn.XLOOKUP($B31,PROSPER_Hull!$1:$1,PROSPER_Hull!$68:$68,""),
IF($C31="Monika Kotwani",_xlfn.XLOOKUP($B31,PROSPER_Kotwani!$1:$1,PROSPER_Kotwani!$68:$68,""),
IF($C31="Jonathan Wellner",_xlfn.XLOOKUP($B31,PROSPER_Wellner!$1:$1,PROSPER_Wellner!$68:$68,""),
IF($C31="Travis Harvey",_xlfn.XLOOKUP($B31,PROSPER_Harvey!$1:$1,PROSPER_Harvey!$68:$68,""),"")))))))="","",
IF($C31="Christopher Lobo",_xlfn.XLOOKUP($B31,PROSPER_Lobo!$1:$1,PROSPER_Lobo!$68:$68,""),
IF($C31="Naren Baliga",_xlfn.XLOOKUP($B31,PROSPER_Baliga!$1:$1,PROSPER_Baliga!$68:$68,""),
IF($C31="Thorsten Huhn",_xlfn.XLOOKUP($B31,PROSPER_Huhn!$1:$1,PROSPER_Huhn!$68:$68,""),
IF($C31="Nick Hull",_xlfn.XLOOKUP($B31,PROSPER_Hull!$1:$1,PROSPER_Hull!$68:$68,""),
IF($C31="Monika Kotwani",_xlfn.XLOOKUP($B31,PROSPER_Kotwani!$1:$1,PROSPER_Kotwani!$68:$68,""),
IF($C31="Jonathan Wellner",_xlfn.XLOOKUP($B31,PROSPER_Wellner!$1:$1,PROSPER_Wellner!$68:$68,""),
IF($C31="Travis Harvey",_xlfn.XLOOKUP($B31,PROSPER_Harvey!$1:$1,PROSPER_Harvey!$68:$68,""),"")))))))))</f>
        <v>No Score</v>
      </c>
      <c r="IR31" s="138" t="str">
        <f>IF(IF(IF($C31="Christopher Lobo",_xlfn.XLOOKUP($B31,PROSPER_Lobo!$1:$1,PROSPER_Lobo!$69:$69,""),
IF($C31="Naren Baliga",_xlfn.XLOOKUP($B31,PROSPER_Baliga!$1:$1,PROSPER_Baliga!$69:$69,""),
IF($C31="Thorsten Huhn",_xlfn.XLOOKUP($B31,PROSPER_Huhn!$1:$1,PROSPER_Huhn!$69:$69,""),
IF($C31="Nick Hull",_xlfn.XLOOKUP($B31,PROSPER_Hull!$1:$1,PROSPER_Hull!$69:$69,""),
IF($C31="Monika Kotwani",_xlfn.XLOOKUP($B31,PROSPER_Kotwani!$1:$1,PROSPER_Kotwani!$69:$69,""),
IF($C31="Jonathan Wellner",_xlfn.XLOOKUP($B31,PROSPER_Wellner!$1:$1,PROSPER_Wellner!$69:$69,""),
IF($C31="Travis Harvey",_xlfn.XLOOKUP($B31,PROSPER_Harvey!$1:$1,PROSPER_Harvey!$69:$69,""),"")))))))="","",
IF($C31="Christopher Lobo",_xlfn.XLOOKUP($B31,PROSPER_Lobo!$1:$1,PROSPER_Lobo!$69:$69,""),
IF($C31="Naren Baliga",_xlfn.XLOOKUP($B31,PROSPER_Baliga!$1:$1,PROSPER_Baliga!$69:$69,""),
IF($C31="Thorsten Huhn",_xlfn.XLOOKUP($B31,PROSPER_Huhn!$1:$1,PROSPER_Huhn!$69:$69,""),
IF($C31="Nick Hull",_xlfn.XLOOKUP($B31,PROSPER_Hull!$1:$1,PROSPER_Hull!$69:$69,""),
IF($C31="Monika Kotwani",_xlfn.XLOOKUP($B31,PROSPER_Kotwani!$1:$1,PROSPER_Kotwani!$69:$69,""),
IF($C31="Jonathan Wellner",_xlfn.XLOOKUP($B31,PROSPER_Wellner!$1:$1,PROSPER_Wellner!$69:$69,""),
IF($C31="Travis Harvey",_xlfn.XLOOKUP($B31,PROSPER_Harvey!$1:$1,PROSPER_Harvey!$69:$69,""),""))))))))="","No Comment",IF(IF($C31="Christopher Lobo",_xlfn.XLOOKUP($B31,PROSPER_Lobo!$1:$1,PROSPER_Lobo!$69:$69,""),
IF($C31="Naren Baliga",_xlfn.XLOOKUP($B31,PROSPER_Baliga!$1:$1,PROSPER_Baliga!$69:$69,""),
IF($C31="Thorsten Huhn",_xlfn.XLOOKUP($B31,PROSPER_Huhn!$1:$1,PROSPER_Huhn!$69:$69,""),
IF($C31="Nick Hull",_xlfn.XLOOKUP($B31,PROSPER_Hull!$1:$1,PROSPER_Hull!$69:$69,""),
IF($C31="Monika Kotwani",_xlfn.XLOOKUP($B31,PROSPER_Kotwani!$1:$1,PROSPER_Kotwani!$69:$69,""),
IF($C31="Jonathan Wellner",_xlfn.XLOOKUP($B31,PROSPER_Wellner!$1:$1,PROSPER_Wellner!$69:$69,""),
IF($C31="Travis Harvey",_xlfn.XLOOKUP($B31,PROSPER_Harvey!$1:$1,PROSPER_Harvey!$69:$69,""),"")))))))="","",
IF($C31="Christopher Lobo",_xlfn.XLOOKUP($B31,PROSPER_Lobo!$1:$1,PROSPER_Lobo!$69:$69,""),
IF($C31="Naren Baliga",_xlfn.XLOOKUP($B31,PROSPER_Baliga!$1:$1,PROSPER_Baliga!$69:$69,""),
IF($C31="Thorsten Huhn",_xlfn.XLOOKUP($B31,PROSPER_Huhn!$1:$1,PROSPER_Huhn!$69:$69,""),
IF($C31="Nick Hull",_xlfn.XLOOKUP($B31,PROSPER_Hull!$1:$1,PROSPER_Hull!$69:$69,""),
IF($C31="Monika Kotwani",_xlfn.XLOOKUP($B31,PROSPER_Kotwani!$1:$1,PROSPER_Kotwani!$69:$69,""),
IF($C31="Jonathan Wellner",_xlfn.XLOOKUP($B31,PROSPER_Wellner!$1:$1,PROSPER_Wellner!$69:$69,""),
IF($C31="Travis Harvey",_xlfn.XLOOKUP($B31,PROSPER_Harvey!$1:$1,PROSPER_Harvey!$69:$69,""),"")))))))))</f>
        <v>No Comment</v>
      </c>
      <c r="IS31" s="188" t="str">
        <f t="shared" si="336"/>
        <v>N/A</v>
      </c>
      <c r="IT31" s="187" t="str">
        <f t="shared" si="337"/>
        <v>N/A</v>
      </c>
      <c r="IU31" s="128" t="str">
        <f t="shared" si="338"/>
        <v>N/A</v>
      </c>
      <c r="IV31" s="188" t="str">
        <f t="shared" si="339"/>
        <v>N/A</v>
      </c>
      <c r="IW31" s="139">
        <f>_xlfn.XLOOKUP($B31,Vlookups_Local!B:B,Vlookups_Local!F:F)</f>
        <v>0.86096629213483145</v>
      </c>
      <c r="IX31" s="140">
        <f>_xlfn.XLOOKUP($B31,Vlookups_Local!B:B,Vlookups_Local!G:G)</f>
        <v>0.84832584269662914</v>
      </c>
      <c r="IY31" s="140">
        <f>_xlfn.XLOOKUP($B31,Vlookups_Local!B:B,Vlookups_Local!H:H)</f>
        <v>1.2640449438202249E-2</v>
      </c>
      <c r="IZ31" s="141">
        <f t="shared" si="340"/>
        <v>8.6096629213483151</v>
      </c>
      <c r="JA31" s="142">
        <f>_xlfn.XLOOKUP($B31,LevelUp_Query!A:A,LevelUp_Query!C:C,"")</f>
        <v>41</v>
      </c>
      <c r="JB31" s="143" t="str">
        <f>_xlfn.XLOOKUP($B31,LevelUp_Query!A:A,LevelUp_Query!F:F,"")</f>
        <v>T</v>
      </c>
      <c r="JC31" s="143">
        <f>_xlfn.XLOOKUP($B31,LevelUp_Query!A:A,LevelUp_Query!E:E,"")</f>
        <v>5</v>
      </c>
      <c r="JD31" s="141">
        <f t="shared" si="341"/>
        <v>6</v>
      </c>
      <c r="JE31" s="144" t="str">
        <f>_xlfn.XLOOKUP(B31,PROSPERInitial_Query!$E:$E,PROSPERInitial_Query!$AQ:$AQ,"",,-1)</f>
        <v/>
      </c>
      <c r="JF31" s="136" t="str">
        <f t="shared" si="342"/>
        <v>Madhu Rao7 - ResponsibilityGiving Back (L&amp;L)</v>
      </c>
      <c r="JG31" s="136" t="str">
        <f>_xlfn.XLOOKUP(JF31,PROSPERDelta_Query!BK:BK,PROSPERDelta_Query!BE:BE,"",,-1)</f>
        <v/>
      </c>
      <c r="JH31" s="137" t="str">
        <f t="shared" si="343"/>
        <v>N/A</v>
      </c>
      <c r="JI31" s="137" t="str">
        <f>IF(IF(IF($C31="Christopher Lobo",_xlfn.XLOOKUP($B31,PROSPER_Lobo!$1:$1,PROSPER_Lobo!$70:$70,""),
IF($C31="Naren Baliga",_xlfn.XLOOKUP($B31,PROSPER_Baliga!$1:$1,PROSPER_Baliga!$70:$70,""),
IF($C31="Thorsten Huhn",_xlfn.XLOOKUP($B31,PROSPER_Huhn!$1:$1,PROSPER_Huhn!$70:$70,""),
IF($C31="Nick Hull",_xlfn.XLOOKUP($B31,PROSPER_Hull!$1:$1,PROSPER_Hull!$70:$70,""),
IF($C31="Monika Kotwani",_xlfn.XLOOKUP($B31,PROSPER_Kotwani!$1:$1,PROSPER_Kotwani!$70:$70,""),
IF($C31="Jonathan Wellner",_xlfn.XLOOKUP($B31,PROSPER_Wellner!$1:$1,PROSPER_Wellner!$70:$70,""),
IF($C31="Travis Harvey",_xlfn.XLOOKUP($B31,PROSPER_Harvey!$1:$1,PROSPER_Harvey!$70:$70,""),"")))))))="","",
IF($C31="Christopher Lobo",_xlfn.XLOOKUP($B31,PROSPER_Lobo!$1:$1,PROSPER_Lobo!$70:$70,""),
IF($C31="Naren Baliga",_xlfn.XLOOKUP($B31,PROSPER_Baliga!$1:$1,PROSPER_Baliga!$70:$70,""),
IF($C31="Thorsten Huhn",_xlfn.XLOOKUP($B31,PROSPER_Huhn!$1:$1,PROSPER_Huhn!$70:$70,""),
IF($C31="Nick Hull",_xlfn.XLOOKUP($B31,PROSPER_Hull!$1:$1,PROSPER_Hull!$70:$70,""),
IF($C31="Monika Kotwani",_xlfn.XLOOKUP($B31,PROSPER_Kotwani!$1:$1,PROSPER_Kotwani!$70:$70,""),
IF($C31="Jonathan Wellner",_xlfn.XLOOKUP($B31,PROSPER_Wellner!$1:$1,PROSPER_Wellner!$70:$70,""),
IF($C31="Travis Harvey",_xlfn.XLOOKUP($B31,PROSPER_Harvey!$1:$1,PROSPER_Harvey!$70:$70,""),""))))))))="","No Score",IF(IF($C31="Christopher Lobo",_xlfn.XLOOKUP($B31,PROSPER_Lobo!$1:$1,PROSPER_Lobo!$70:$70,""),
IF($C31="Naren Baliga",_xlfn.XLOOKUP($B31,PROSPER_Baliga!$1:$1,PROSPER_Baliga!$70:$70,""),
IF($C31="Thorsten Huhn",_xlfn.XLOOKUP($B31,PROSPER_Huhn!$1:$1,PROSPER_Huhn!$70:$70,""),
IF($C31="Nick Hull",_xlfn.XLOOKUP($B31,PROSPER_Hull!$1:$1,PROSPER_Hull!$70:$70,""),
IF($C31="Monika Kotwani",_xlfn.XLOOKUP($B31,PROSPER_Kotwani!$1:$1,PROSPER_Kotwani!$70:$70,""),
IF($C31="Jonathan Wellner",_xlfn.XLOOKUP($B31,PROSPER_Wellner!$1:$1,PROSPER_Wellner!$70:$70,""),
IF($C31="Travis Harvey",_xlfn.XLOOKUP($B31,PROSPER_Harvey!$1:$1,PROSPER_Harvey!$70:$70,""),"")))))))="","",
IF($C31="Christopher Lobo",_xlfn.XLOOKUP($B31,PROSPER_Lobo!$1:$1,PROSPER_Lobo!$70:$70,""),
IF($C31="Naren Baliga",_xlfn.XLOOKUP($B31,PROSPER_Baliga!$1:$1,PROSPER_Baliga!$70:$70,""),
IF($C31="Thorsten Huhn",_xlfn.XLOOKUP($B31,PROSPER_Huhn!$1:$1,PROSPER_Huhn!$70:$70,""),
IF($C31="Nick Hull",_xlfn.XLOOKUP($B31,PROSPER_Hull!$1:$1,PROSPER_Hull!$70:$70,""),
IF($C31="Monika Kotwani",_xlfn.XLOOKUP($B31,PROSPER_Kotwani!$1:$1,PROSPER_Kotwani!$70:$70,""),
IF($C31="Jonathan Wellner",_xlfn.XLOOKUP($B31,PROSPER_Wellner!$1:$1,PROSPER_Wellner!$70:$70,""),
IF($C31="Travis Harvey",_xlfn.XLOOKUP($B31,PROSPER_Harvey!$1:$1,PROSPER_Harvey!$70:$70,""),"")))))))))</f>
        <v>No Score</v>
      </c>
      <c r="JJ31" s="138" t="str">
        <f>IF(IF(IF($C31="Christopher Lobo",_xlfn.XLOOKUP($B31,PROSPER_Lobo!$1:$1,PROSPER_Lobo!$71:$71,""),
IF($C31="Naren Baliga",_xlfn.XLOOKUP($B31,PROSPER_Baliga!$1:$1,PROSPER_Baliga!$71:$71,""),
IF($C31="Thorsten Huhn",_xlfn.XLOOKUP($B31,PROSPER_Huhn!$1:$1,PROSPER_Huhn!$71:$71,""),
IF($C31="Nick Hull",_xlfn.XLOOKUP($B31,PROSPER_Hull!$1:$1,PROSPER_Hull!$71:$71,""),
IF($C31="Monika Kotwani",_xlfn.XLOOKUP($B31,PROSPER_Kotwani!$1:$1,PROSPER_Kotwani!$71:$71,""),
IF($C31="Jonathan Wellner",_xlfn.XLOOKUP($B31,PROSPER_Wellner!$1:$1,PROSPER_Wellner!$71:$71,""),
IF($C31="Travis Harvey",_xlfn.XLOOKUP($B31,PROSPER_Harvey!$1:$1,PROSPER_Harvey!$71:$71,""),"")))))))="","",
IF($C31="Christopher Lobo",_xlfn.XLOOKUP($B31,PROSPER_Lobo!$1:$1,PROSPER_Lobo!$71:$71,""),
IF($C31="Naren Baliga",_xlfn.XLOOKUP($B31,PROSPER_Baliga!$1:$1,PROSPER_Baliga!$71:$71,""),
IF($C31="Thorsten Huhn",_xlfn.XLOOKUP($B31,PROSPER_Huhn!$1:$1,PROSPER_Huhn!$71:$71,""),
IF($C31="Nick Hull",_xlfn.XLOOKUP($B31,PROSPER_Hull!$1:$1,PROSPER_Hull!$71:$71,""),
IF($C31="Monika Kotwani",_xlfn.XLOOKUP($B31,PROSPER_Kotwani!$1:$1,PROSPER_Kotwani!$71:$71,""),
IF($C31="Jonathan Wellner",_xlfn.XLOOKUP($B31,PROSPER_Wellner!$1:$1,PROSPER_Wellner!$71:$71,""),
IF($C31="Travis Harvey",_xlfn.XLOOKUP($B31,PROSPER_Harvey!$1:$1,PROSPER_Harvey!$71:$71,""),""))))))))="","No Comment",IF(IF($C31="Christopher Lobo",_xlfn.XLOOKUP($B31,PROSPER_Lobo!$1:$1,PROSPER_Lobo!$71:$71,""),
IF($C31="Naren Baliga",_xlfn.XLOOKUP($B31,PROSPER_Baliga!$1:$1,PROSPER_Baliga!$71:$71,""),
IF($C31="Thorsten Huhn",_xlfn.XLOOKUP($B31,PROSPER_Huhn!$1:$1,PROSPER_Huhn!$71:$71,""),
IF($C31="Nick Hull",_xlfn.XLOOKUP($B31,PROSPER_Hull!$1:$1,PROSPER_Hull!$71:$71,""),
IF($C31="Monika Kotwani",_xlfn.XLOOKUP($B31,PROSPER_Kotwani!$1:$1,PROSPER_Kotwani!$71:$71,""),
IF($C31="Jonathan Wellner",_xlfn.XLOOKUP($B31,PROSPER_Wellner!$1:$1,PROSPER_Wellner!$71:$71,""),
IF($C31="Travis Harvey",_xlfn.XLOOKUP($B31,PROSPER_Harvey!$1:$1,PROSPER_Harvey!$71:$71,""),"")))))))="","",
IF($C31="Christopher Lobo",_xlfn.XLOOKUP($B31,PROSPER_Lobo!$1:$1,PROSPER_Lobo!$71:$71,""),
IF($C31="Naren Baliga",_xlfn.XLOOKUP($B31,PROSPER_Baliga!$1:$1,PROSPER_Baliga!$71:$71,""),
IF($C31="Thorsten Huhn",_xlfn.XLOOKUP($B31,PROSPER_Huhn!$1:$1,PROSPER_Huhn!$71:$71,""),
IF($C31="Nick Hull",_xlfn.XLOOKUP($B31,PROSPER_Hull!$1:$1,PROSPER_Hull!$71:$71,""),
IF($C31="Monika Kotwani",_xlfn.XLOOKUP($B31,PROSPER_Kotwani!$1:$1,PROSPER_Kotwani!$71:$71,""),
IF($C31="Jonathan Wellner",_xlfn.XLOOKUP($B31,PROSPER_Wellner!$1:$1,PROSPER_Wellner!$71:$71,""),
IF($C31="Travis Harvey",_xlfn.XLOOKUP($B31,PROSPER_Harvey!$1:$1,PROSPER_Harvey!$71:$71,""),"")))))))))</f>
        <v>No Comment</v>
      </c>
      <c r="JK31" s="141" t="str">
        <f t="shared" si="344"/>
        <v>N/A</v>
      </c>
      <c r="JL31" s="135" t="str">
        <f>_xlfn.XLOOKUP(B31,PROSPERInitial_Query!$E:$E,PROSPERInitial_Query!$AR:$AR,"",,-1)</f>
        <v/>
      </c>
      <c r="JM31" s="136" t="str">
        <f t="shared" si="345"/>
        <v>Madhu Rao7 - ResponsibilityExecutive Communication</v>
      </c>
      <c r="JN31" s="136" t="str">
        <f>_xlfn.XLOOKUP(JM31,PROSPERDelta_Query!BK:BK,PROSPERDelta_Query!BF:BF,"",,-1)</f>
        <v/>
      </c>
      <c r="JO31" s="137" t="str">
        <f t="shared" si="346"/>
        <v>N/A</v>
      </c>
      <c r="JP31" s="137" t="str">
        <f>IF(IF(IF($C31="Christopher Lobo",_xlfn.XLOOKUP($B31,PROSPER_Lobo!$1:$1,PROSPER_Lobo!$72:$72,""),
IF($C31="Naren Baliga",_xlfn.XLOOKUP($B31,PROSPER_Baliga!$1:$1,PROSPER_Baliga!$72:$72,""),
IF($C31="Thorsten Huhn",_xlfn.XLOOKUP($B31,PROSPER_Huhn!$1:$1,PROSPER_Huhn!$72:$72,""),
IF($C31="Nick Hull",_xlfn.XLOOKUP($B31,PROSPER_Hull!$1:$1,PROSPER_Hull!$72:$72,""),
IF($C31="Monika Kotwani",_xlfn.XLOOKUP($B31,PROSPER_Kotwani!$1:$1,PROSPER_Kotwani!$72:$72,""),
IF($C31="Jonathan Wellner",_xlfn.XLOOKUP($B31,PROSPER_Wellner!$1:$1,PROSPER_Wellner!$72:$72,""),
IF($C31="Travis Harvey",_xlfn.XLOOKUP($B31,PROSPER_Harvey!$1:$1,PROSPER_Harvey!$72:$72,""),"")))))))="","",
IF($C31="Christopher Lobo",_xlfn.XLOOKUP($B31,PROSPER_Lobo!$1:$1,PROSPER_Lobo!$72:$72,""),
IF($C31="Naren Baliga",_xlfn.XLOOKUP($B31,PROSPER_Baliga!$1:$1,PROSPER_Baliga!$72:$72,""),
IF($C31="Thorsten Huhn",_xlfn.XLOOKUP($B31,PROSPER_Huhn!$1:$1,PROSPER_Huhn!$72:$72,""),
IF($C31="Nick Hull",_xlfn.XLOOKUP($B31,PROSPER_Hull!$1:$1,PROSPER_Hull!$72:$72,""),
IF($C31="Monika Kotwani",_xlfn.XLOOKUP($B31,PROSPER_Kotwani!$1:$1,PROSPER_Kotwani!$72:$72,""),
IF($C31="Jonathan Wellner",_xlfn.XLOOKUP($B31,PROSPER_Wellner!$1:$1,PROSPER_Wellner!$72:$72,""),
IF($C31="Travis Harvey",_xlfn.XLOOKUP($B31,PROSPER_Harvey!$1:$1,PROSPER_Harvey!$72:$72,""),""))))))))="","No Score",IF(IF($C31="Christopher Lobo",_xlfn.XLOOKUP($B31,PROSPER_Lobo!$1:$1,PROSPER_Lobo!$72:$72,""),
IF($C31="Naren Baliga",_xlfn.XLOOKUP($B31,PROSPER_Baliga!$1:$1,PROSPER_Baliga!$72:$72,""),
IF($C31="Thorsten Huhn",_xlfn.XLOOKUP($B31,PROSPER_Huhn!$1:$1,PROSPER_Huhn!$72:$72,""),
IF($C31="Nick Hull",_xlfn.XLOOKUP($B31,PROSPER_Hull!$1:$1,PROSPER_Hull!$72:$72,""),
IF($C31="Monika Kotwani",_xlfn.XLOOKUP($B31,PROSPER_Kotwani!$1:$1,PROSPER_Kotwani!$72:$72,""),
IF($C31="Jonathan Wellner",_xlfn.XLOOKUP($B31,PROSPER_Wellner!$1:$1,PROSPER_Wellner!$72:$72,""),
IF($C31="Travis Harvey",_xlfn.XLOOKUP($B31,PROSPER_Harvey!$1:$1,PROSPER_Harvey!$72:$72,""),"")))))))="","",
IF($C31="Christopher Lobo",_xlfn.XLOOKUP($B31,PROSPER_Lobo!$1:$1,PROSPER_Lobo!$72:$72,""),
IF($C31="Naren Baliga",_xlfn.XLOOKUP($B31,PROSPER_Baliga!$1:$1,PROSPER_Baliga!$72:$72,""),
IF($C31="Thorsten Huhn",_xlfn.XLOOKUP($B31,PROSPER_Huhn!$1:$1,PROSPER_Huhn!$72:$72,""),
IF($C31="Nick Hull",_xlfn.XLOOKUP($B31,PROSPER_Hull!$1:$1,PROSPER_Hull!$72:$72,""),
IF($C31="Monika Kotwani",_xlfn.XLOOKUP($B31,PROSPER_Kotwani!$1:$1,PROSPER_Kotwani!$72:$72,""),
IF($C31="Jonathan Wellner",_xlfn.XLOOKUP($B31,PROSPER_Wellner!$1:$1,PROSPER_Wellner!$72:$72,""),
IF($C31="Travis Harvey",_xlfn.XLOOKUP($B31,PROSPER_Harvey!$1:$1,PROSPER_Harvey!$72:$72,""),"")))))))))</f>
        <v>No Score</v>
      </c>
      <c r="JQ31" s="138" t="str">
        <f>IF(IF(IF($C31="Christopher Lobo",_xlfn.XLOOKUP($B31,PROSPER_Lobo!$1:$1,PROSPER_Lobo!$73:$73,""),
IF($C31="Naren Baliga",_xlfn.XLOOKUP($B31,PROSPER_Baliga!$1:$1,PROSPER_Baliga!$73:$73,""),
IF($C31="Thorsten Huhn",_xlfn.XLOOKUP($B31,PROSPER_Huhn!$1:$1,PROSPER_Huhn!$73:$73,""),
IF($C31="Nick Hull",_xlfn.XLOOKUP($B31,PROSPER_Hull!$1:$1,PROSPER_Hull!$73:$73,""),
IF($C31="Monika Kotwani",_xlfn.XLOOKUP($B31,PROSPER_Kotwani!$1:$1,PROSPER_Kotwani!$73:$73,""),
IF($C31="Jonathan Wellner",_xlfn.XLOOKUP($B31,PROSPER_Wellner!$1:$1,PROSPER_Wellner!$73:$73,""),
IF($C31="Travis Harvey",_xlfn.XLOOKUP($B31,PROSPER_Harvey!$1:$1,PROSPER_Harvey!$73:$73,""),"")))))))="","",
IF($C31="Christopher Lobo",_xlfn.XLOOKUP($B31,PROSPER_Lobo!$1:$1,PROSPER_Lobo!$73:$73,""),
IF($C31="Naren Baliga",_xlfn.XLOOKUP($B31,PROSPER_Baliga!$1:$1,PROSPER_Baliga!$73:$73,""),
IF($C31="Thorsten Huhn",_xlfn.XLOOKUP($B31,PROSPER_Huhn!$1:$1,PROSPER_Huhn!$73:$73,""),
IF($C31="Nick Hull",_xlfn.XLOOKUP($B31,PROSPER_Hull!$1:$1,PROSPER_Hull!$73:$73,""),
IF($C31="Monika Kotwani",_xlfn.XLOOKUP($B31,PROSPER_Kotwani!$1:$1,PROSPER_Kotwani!$73:$73,""),
IF($C31="Jonathan Wellner",_xlfn.XLOOKUP($B31,PROSPER_Wellner!$1:$1,PROSPER_Wellner!$73:$73,""),
IF($C31="Travis Harvey",_xlfn.XLOOKUP($B31,PROSPER_Harvey!$1:$1,PROSPER_Harvey!$73:$73,""),""))))))))="","No Comment",IF(IF($C31="Christopher Lobo",_xlfn.XLOOKUP($B31,PROSPER_Lobo!$1:$1,PROSPER_Lobo!$73:$73,""),
IF($C31="Naren Baliga",_xlfn.XLOOKUP($B31,PROSPER_Baliga!$1:$1,PROSPER_Baliga!$73:$73,""),
IF($C31="Thorsten Huhn",_xlfn.XLOOKUP($B31,PROSPER_Huhn!$1:$1,PROSPER_Huhn!$73:$73,""),
IF($C31="Nick Hull",_xlfn.XLOOKUP($B31,PROSPER_Hull!$1:$1,PROSPER_Hull!$73:$73,""),
IF($C31="Monika Kotwani",_xlfn.XLOOKUP($B31,PROSPER_Kotwani!$1:$1,PROSPER_Kotwani!$73:$73,""),
IF($C31="Jonathan Wellner",_xlfn.XLOOKUP($B31,PROSPER_Wellner!$1:$1,PROSPER_Wellner!$73:$73,""),
IF($C31="Travis Harvey",_xlfn.XLOOKUP($B31,PROSPER_Harvey!$1:$1,PROSPER_Harvey!$73:$73,""),"")))))))="","",
IF($C31="Christopher Lobo",_xlfn.XLOOKUP($B31,PROSPER_Lobo!$1:$1,PROSPER_Lobo!$73:$73,""),
IF($C31="Naren Baliga",_xlfn.XLOOKUP($B31,PROSPER_Baliga!$1:$1,PROSPER_Baliga!$73:$73,""),
IF($C31="Thorsten Huhn",_xlfn.XLOOKUP($B31,PROSPER_Huhn!$1:$1,PROSPER_Huhn!$73:$73,""),
IF($C31="Nick Hull",_xlfn.XLOOKUP($B31,PROSPER_Hull!$1:$1,PROSPER_Hull!$73:$73,""),
IF($C31="Monika Kotwani",_xlfn.XLOOKUP($B31,PROSPER_Kotwani!$1:$1,PROSPER_Kotwani!$73:$73,""),
IF($C31="Jonathan Wellner",_xlfn.XLOOKUP($B31,PROSPER_Wellner!$1:$1,PROSPER_Wellner!$73:$73,""),
IF($C31="Travis Harvey",_xlfn.XLOOKUP($B31,PROSPER_Harvey!$1:$1,PROSPER_Harvey!$73:$73,""),"")))))))))</f>
        <v>No Comment</v>
      </c>
      <c r="JR31" s="141" t="str">
        <f t="shared" si="347"/>
        <v>N/A</v>
      </c>
      <c r="JS31" s="135" t="str">
        <f>_xlfn.XLOOKUP(B31,PROSPERInitial_Query!$E:$E,PROSPERInitial_Query!$AS:$AS,"",,-1)</f>
        <v/>
      </c>
      <c r="JT31" s="136" t="str">
        <f t="shared" si="348"/>
        <v>Madhu Rao7 - ResponsibilityCulture Champion</v>
      </c>
      <c r="JU31" s="136" t="str">
        <f>_xlfn.XLOOKUP(JT31,PROSPERDelta_Query!BK:BK,PROSPERDelta_Query!BG:BG,"",,-1)</f>
        <v/>
      </c>
      <c r="JV31" s="137" t="str">
        <f t="shared" si="349"/>
        <v>N/A</v>
      </c>
      <c r="JW31" s="137" t="str">
        <f>IF(IF(IF($C31="Christopher Lobo",_xlfn.XLOOKUP($B31,PROSPER_Lobo!$1:$1,PROSPER_Lobo!$74:$74,""),
IF($C31="Naren Baliga",_xlfn.XLOOKUP($B31,PROSPER_Baliga!$1:$1,PROSPER_Baliga!$74:$74,""),
IF($C31="Thorsten Huhn",_xlfn.XLOOKUP($B31,PROSPER_Huhn!$1:$1,PROSPER_Huhn!$74:$74,""),
IF($C31="Nick Hull",_xlfn.XLOOKUP($B31,PROSPER_Hull!$1:$1,PROSPER_Hull!$74:$74,""),
IF($C31="Monika Kotwani",_xlfn.XLOOKUP($B31,PROSPER_Kotwani!$1:$1,PROSPER_Kotwani!$74:$74,""),
IF($C31="Jonathan Wellner",_xlfn.XLOOKUP($B31,PROSPER_Wellner!$1:$1,PROSPER_Wellner!$74:$74,""),
IF($C31="Travis Harvey",_xlfn.XLOOKUP($B31,PROSPER_Harvey!$1:$1,PROSPER_Harvey!$74:$74,""),"")))))))="","",
IF($C31="Christopher Lobo",_xlfn.XLOOKUP($B31,PROSPER_Lobo!$1:$1,PROSPER_Lobo!$74:$74,""),
IF($C31="Naren Baliga",_xlfn.XLOOKUP($B31,PROSPER_Baliga!$1:$1,PROSPER_Baliga!$74:$74,""),
IF($C31="Thorsten Huhn",_xlfn.XLOOKUP($B31,PROSPER_Huhn!$1:$1,PROSPER_Huhn!$74:$74,""),
IF($C31="Nick Hull",_xlfn.XLOOKUP($B31,PROSPER_Hull!$1:$1,PROSPER_Hull!$74:$74,""),
IF($C31="Monika Kotwani",_xlfn.XLOOKUP($B31,PROSPER_Kotwani!$1:$1,PROSPER_Kotwani!$74:$74,""),
IF($C31="Jonathan Wellner",_xlfn.XLOOKUP($B31,PROSPER_Wellner!$1:$1,PROSPER_Wellner!$74:$74,""),
IF($C31="Travis Harvey",_xlfn.XLOOKUP($B31,PROSPER_Harvey!$1:$1,PROSPER_Harvey!$74:$74,""),""))))))))="","No Score",IF(IF($C31="Christopher Lobo",_xlfn.XLOOKUP($B31,PROSPER_Lobo!$1:$1,PROSPER_Lobo!$74:$74,""),
IF($C31="Naren Baliga",_xlfn.XLOOKUP($B31,PROSPER_Baliga!$1:$1,PROSPER_Baliga!$74:$74,""),
IF($C31="Thorsten Huhn",_xlfn.XLOOKUP($B31,PROSPER_Huhn!$1:$1,PROSPER_Huhn!$74:$74,""),
IF($C31="Nick Hull",_xlfn.XLOOKUP($B31,PROSPER_Hull!$1:$1,PROSPER_Hull!$74:$74,""),
IF($C31="Monika Kotwani",_xlfn.XLOOKUP($B31,PROSPER_Kotwani!$1:$1,PROSPER_Kotwani!$74:$74,""),
IF($C31="Jonathan Wellner",_xlfn.XLOOKUP($B31,PROSPER_Wellner!$1:$1,PROSPER_Wellner!$74:$74,""),
IF($C31="Travis Harvey",_xlfn.XLOOKUP($B31,PROSPER_Harvey!$1:$1,PROSPER_Harvey!$74:$74,""),"")))))))="","",
IF($C31="Christopher Lobo",_xlfn.XLOOKUP($B31,PROSPER_Lobo!$1:$1,PROSPER_Lobo!$74:$74,""),
IF($C31="Naren Baliga",_xlfn.XLOOKUP($B31,PROSPER_Baliga!$1:$1,PROSPER_Baliga!$74:$74,""),
IF($C31="Thorsten Huhn",_xlfn.XLOOKUP($B31,PROSPER_Huhn!$1:$1,PROSPER_Huhn!$74:$74,""),
IF($C31="Nick Hull",_xlfn.XLOOKUP($B31,PROSPER_Hull!$1:$1,PROSPER_Hull!$74:$74,""),
IF($C31="Monika Kotwani",_xlfn.XLOOKUP($B31,PROSPER_Kotwani!$1:$1,PROSPER_Kotwani!$74:$74,""),
IF($C31="Jonathan Wellner",_xlfn.XLOOKUP($B31,PROSPER_Wellner!$1:$1,PROSPER_Wellner!$74:$74,""),
IF($C31="Travis Harvey",_xlfn.XLOOKUP($B31,PROSPER_Harvey!$1:$1,PROSPER_Harvey!$74:$74,""),"")))))))))</f>
        <v>No Score</v>
      </c>
      <c r="JX31" s="138" t="str">
        <f>IF(IF(IF($C31="Christopher Lobo",_xlfn.XLOOKUP($B31,PROSPER_Lobo!$1:$1,PROSPER_Lobo!$75:$75,""),
IF($C31="Naren Baliga",_xlfn.XLOOKUP($B31,PROSPER_Baliga!$1:$1,PROSPER_Baliga!$75:$75,""),
IF($C31="Thorsten Huhn",_xlfn.XLOOKUP($B31,PROSPER_Huhn!$1:$1,PROSPER_Huhn!$75:$75,""),
IF($C31="Nick Hull",_xlfn.XLOOKUP($B31,PROSPER_Hull!$1:$1,PROSPER_Hull!$75:$75,""),
IF($C31="Monika Kotwani",_xlfn.XLOOKUP($B31,PROSPER_Kotwani!$1:$1,PROSPER_Kotwani!$75:$75,""),
IF($C31="Jonathan Wellner",_xlfn.XLOOKUP($B31,PROSPER_Wellner!$1:$1,PROSPER_Wellner!$75:$75,""),
IF($C31="Travis Harvey",_xlfn.XLOOKUP($B31,PROSPER_Harvey!$1:$1,PROSPER_Harvey!$75:$75,""),"")))))))="","",
IF($C31="Christopher Lobo",_xlfn.XLOOKUP($B31,PROSPER_Lobo!$1:$1,PROSPER_Lobo!$75:$75,""),
IF($C31="Naren Baliga",_xlfn.XLOOKUP($B31,PROSPER_Baliga!$1:$1,PROSPER_Baliga!$75:$75,""),
IF($C31="Thorsten Huhn",_xlfn.XLOOKUP($B31,PROSPER_Huhn!$1:$1,PROSPER_Huhn!$75:$75,""),
IF($C31="Nick Hull",_xlfn.XLOOKUP($B31,PROSPER_Hull!$1:$1,PROSPER_Hull!$75:$75,""),
IF($C31="Monika Kotwani",_xlfn.XLOOKUP($B31,PROSPER_Kotwani!$1:$1,PROSPER_Kotwani!$75:$75,""),
IF($C31="Jonathan Wellner",_xlfn.XLOOKUP($B31,PROSPER_Wellner!$1:$1,PROSPER_Wellner!$75:$75,""),
IF($C31="Travis Harvey",_xlfn.XLOOKUP($B31,PROSPER_Harvey!$1:$1,PROSPER_Harvey!$75:$75,""),""))))))))="","No Comment",IF(IF($C31="Christopher Lobo",_xlfn.XLOOKUP($B31,PROSPER_Lobo!$1:$1,PROSPER_Lobo!$75:$75,""),
IF($C31="Naren Baliga",_xlfn.XLOOKUP($B31,PROSPER_Baliga!$1:$1,PROSPER_Baliga!$75:$75,""),
IF($C31="Thorsten Huhn",_xlfn.XLOOKUP($B31,PROSPER_Huhn!$1:$1,PROSPER_Huhn!$75:$75,""),
IF($C31="Nick Hull",_xlfn.XLOOKUP($B31,PROSPER_Hull!$1:$1,PROSPER_Hull!$75:$75,""),
IF($C31="Monika Kotwani",_xlfn.XLOOKUP($B31,PROSPER_Kotwani!$1:$1,PROSPER_Kotwani!$75:$75,""),
IF($C31="Jonathan Wellner",_xlfn.XLOOKUP($B31,PROSPER_Wellner!$1:$1,PROSPER_Wellner!$75:$75,""),
IF($C31="Travis Harvey",_xlfn.XLOOKUP($B31,PROSPER_Harvey!$1:$1,PROSPER_Harvey!$75:$75,""),"")))))))="","",
IF($C31="Christopher Lobo",_xlfn.XLOOKUP($B31,PROSPER_Lobo!$1:$1,PROSPER_Lobo!$75:$75,""),
IF($C31="Naren Baliga",_xlfn.XLOOKUP($B31,PROSPER_Baliga!$1:$1,PROSPER_Baliga!$75:$75,""),
IF($C31="Thorsten Huhn",_xlfn.XLOOKUP($B31,PROSPER_Huhn!$1:$1,PROSPER_Huhn!$75:$75,""),
IF($C31="Nick Hull",_xlfn.XLOOKUP($B31,PROSPER_Hull!$1:$1,PROSPER_Hull!$75:$75,""),
IF($C31="Monika Kotwani",_xlfn.XLOOKUP($B31,PROSPER_Kotwani!$1:$1,PROSPER_Kotwani!$75:$75,""),
IF($C31="Jonathan Wellner",_xlfn.XLOOKUP($B31,PROSPER_Wellner!$1:$1,PROSPER_Wellner!$75:$75,""),
IF($C31="Travis Harvey",_xlfn.XLOOKUP($B31,PROSPER_Harvey!$1:$1,PROSPER_Harvey!$75:$75,""),"")))))))))</f>
        <v>No Comment</v>
      </c>
      <c r="JY31" s="141" t="str">
        <f t="shared" si="350"/>
        <v>N/A</v>
      </c>
      <c r="JZ31" s="135" t="str">
        <f>_xlfn.XLOOKUP(B31,PROSPERInitial_Query!$E:$E,PROSPERInitial_Query!$AT:$AT,"",,-1)</f>
        <v/>
      </c>
      <c r="KA31" s="136" t="str">
        <f t="shared" si="351"/>
        <v>Madhu Rao7 - ResponsibilityPeople Management</v>
      </c>
      <c r="KB31" s="136" t="str">
        <f>_xlfn.XLOOKUP(KA31,PROSPERDelta_Query!BK:BK,PROSPERDelta_Query!BH:BH,"",,-1)</f>
        <v/>
      </c>
      <c r="KC31" s="137" t="str">
        <f t="shared" si="352"/>
        <v>N/A</v>
      </c>
      <c r="KD31" s="137" t="str">
        <f>IF(IF(IF($C31="Christopher Lobo",_xlfn.XLOOKUP($B31,PROSPER_Lobo!$1:$1,PROSPER_Lobo!$76:$76,""),
IF($C31="Naren Baliga",_xlfn.XLOOKUP($B31,PROSPER_Baliga!$1:$1,PROSPER_Baliga!$76:$76,""),
IF($C31="Thorsten Huhn",_xlfn.XLOOKUP($B31,PROSPER_Huhn!$1:$1,PROSPER_Huhn!$76:$76,""),
IF($C31="Nick Hull",_xlfn.XLOOKUP($B31,PROSPER_Hull!$1:$1,PROSPER_Hull!$76:$76,""),
IF($C31="Monika Kotwani",_xlfn.XLOOKUP($B31,PROSPER_Kotwani!$1:$1,PROSPER_Kotwani!$76:$76,""),
IF($C31="Jonathan Wellner",_xlfn.XLOOKUP($B31,PROSPER_Wellner!$1:$1,PROSPER_Wellner!$76:$76,""),
IF($C31="Travis Harvey",_xlfn.XLOOKUP($B31,PROSPER_Harvey!$1:$1,PROSPER_Harvey!$76:$76,""),"")))))))="","",
IF($C31="Christopher Lobo",_xlfn.XLOOKUP($B31,PROSPER_Lobo!$1:$1,PROSPER_Lobo!$76:$76,""),
IF($C31="Naren Baliga",_xlfn.XLOOKUP($B31,PROSPER_Baliga!$1:$1,PROSPER_Baliga!$76:$76,""),
IF($C31="Thorsten Huhn",_xlfn.XLOOKUP($B31,PROSPER_Huhn!$1:$1,PROSPER_Huhn!$76:$76,""),
IF($C31="Nick Hull",_xlfn.XLOOKUP($B31,PROSPER_Hull!$1:$1,PROSPER_Hull!$76:$76,""),
IF($C31="Monika Kotwani",_xlfn.XLOOKUP($B31,PROSPER_Kotwani!$1:$1,PROSPER_Kotwani!$76:$76,""),
IF($C31="Jonathan Wellner",_xlfn.XLOOKUP($B31,PROSPER_Wellner!$1:$1,PROSPER_Wellner!$76:$76,""),
IF($C31="Travis Harvey",_xlfn.XLOOKUP($B31,PROSPER_Harvey!$1:$1,PROSPER_Harvey!$76:$76,""),""))))))))="","No Score",IF(IF($C31="Christopher Lobo",_xlfn.XLOOKUP($B31,PROSPER_Lobo!$1:$1,PROSPER_Lobo!$76:$76,""),
IF($C31="Naren Baliga",_xlfn.XLOOKUP($B31,PROSPER_Baliga!$1:$1,PROSPER_Baliga!$76:$76,""),
IF($C31="Thorsten Huhn",_xlfn.XLOOKUP($B31,PROSPER_Huhn!$1:$1,PROSPER_Huhn!$76:$76,""),
IF($C31="Nick Hull",_xlfn.XLOOKUP($B31,PROSPER_Hull!$1:$1,PROSPER_Hull!$76:$76,""),
IF($C31="Monika Kotwani",_xlfn.XLOOKUP($B31,PROSPER_Kotwani!$1:$1,PROSPER_Kotwani!$76:$76,""),
IF($C31="Jonathan Wellner",_xlfn.XLOOKUP($B31,PROSPER_Wellner!$1:$1,PROSPER_Wellner!$76:$76,""),
IF($C31="Travis Harvey",_xlfn.XLOOKUP($B31,PROSPER_Harvey!$1:$1,PROSPER_Harvey!$76:$76,""),"")))))))="","",
IF($C31="Christopher Lobo",_xlfn.XLOOKUP($B31,PROSPER_Lobo!$1:$1,PROSPER_Lobo!$76:$76,""),
IF($C31="Naren Baliga",_xlfn.XLOOKUP($B31,PROSPER_Baliga!$1:$1,PROSPER_Baliga!$76:$76,""),
IF($C31="Thorsten Huhn",_xlfn.XLOOKUP($B31,PROSPER_Huhn!$1:$1,PROSPER_Huhn!$76:$76,""),
IF($C31="Nick Hull",_xlfn.XLOOKUP($B31,PROSPER_Hull!$1:$1,PROSPER_Hull!$76:$76,""),
IF($C31="Monika Kotwani",_xlfn.XLOOKUP($B31,PROSPER_Kotwani!$1:$1,PROSPER_Kotwani!$76:$76,""),
IF($C31="Jonathan Wellner",_xlfn.XLOOKUP($B31,PROSPER_Wellner!$1:$1,PROSPER_Wellner!$76:$76,""),
IF($C31="Travis Harvey",_xlfn.XLOOKUP($B31,PROSPER_Harvey!$1:$1,PROSPER_Harvey!$76:$76,""),"")))))))))</f>
        <v>No Score</v>
      </c>
      <c r="KE31" s="138" t="str">
        <f>IF(IF(IF($C31="Christopher Lobo",_xlfn.XLOOKUP($B31,PROSPER_Lobo!$1:$1,PROSPER_Lobo!$77:$77,""),
IF($C31="Naren Baliga",_xlfn.XLOOKUP($B31,PROSPER_Baliga!$1:$1,PROSPER_Baliga!$77:$77,""),
IF($C31="Thorsten Huhn",_xlfn.XLOOKUP($B31,PROSPER_Huhn!$1:$1,PROSPER_Huhn!$77:$77,""),
IF($C31="Nick Hull",_xlfn.XLOOKUP($B31,PROSPER_Hull!$1:$1,PROSPER_Hull!$77:$77,""),
IF($C31="Monika Kotwani",_xlfn.XLOOKUP($B31,PROSPER_Kotwani!$1:$1,PROSPER_Kotwani!$77:$77,""),
IF($C31="Jonathan Wellner",_xlfn.XLOOKUP($B31,PROSPER_Wellner!$1:$1,PROSPER_Wellner!$77:$77,""),
IF($C31="Travis Harvey",_xlfn.XLOOKUP($B31,PROSPER_Harvey!$1:$1,PROSPER_Harvey!$77:$77,""),"")))))))="","",
IF($C31="Christopher Lobo",_xlfn.XLOOKUP($B31,PROSPER_Lobo!$1:$1,PROSPER_Lobo!$77:$77,""),
IF($C31="Naren Baliga",_xlfn.XLOOKUP($B31,PROSPER_Baliga!$1:$1,PROSPER_Baliga!$77:$77,""),
IF($C31="Thorsten Huhn",_xlfn.XLOOKUP($B31,PROSPER_Huhn!$1:$1,PROSPER_Huhn!$77:$77,""),
IF($C31="Nick Hull",_xlfn.XLOOKUP($B31,PROSPER_Hull!$1:$1,PROSPER_Hull!$77:$77,""),
IF($C31="Monika Kotwani",_xlfn.XLOOKUP($B31,PROSPER_Kotwani!$1:$1,PROSPER_Kotwani!$77:$77,""),
IF($C31="Jonathan Wellner",_xlfn.XLOOKUP($B31,PROSPER_Wellner!$1:$1,PROSPER_Wellner!$77:$77,""),
IF($C31="Travis Harvey",_xlfn.XLOOKUP($B31,PROSPER_Harvey!$1:$1,PROSPER_Harvey!$77:$77,""),""))))))))="","No Comment",IF(IF($C31="Christopher Lobo",_xlfn.XLOOKUP($B31,PROSPER_Lobo!$1:$1,PROSPER_Lobo!$77:$77,""),
IF($C31="Naren Baliga",_xlfn.XLOOKUP($B31,PROSPER_Baliga!$1:$1,PROSPER_Baliga!$77:$77,""),
IF($C31="Thorsten Huhn",_xlfn.XLOOKUP($B31,PROSPER_Huhn!$1:$1,PROSPER_Huhn!$77:$77,""),
IF($C31="Nick Hull",_xlfn.XLOOKUP($B31,PROSPER_Hull!$1:$1,PROSPER_Hull!$77:$77,""),
IF($C31="Monika Kotwani",_xlfn.XLOOKUP($B31,PROSPER_Kotwani!$1:$1,PROSPER_Kotwani!$77:$77,""),
IF($C31="Jonathan Wellner",_xlfn.XLOOKUP($B31,PROSPER_Wellner!$1:$1,PROSPER_Wellner!$77:$77,""),
IF($C31="Travis Harvey",_xlfn.XLOOKUP($B31,PROSPER_Harvey!$1:$1,PROSPER_Harvey!$77:$77,""),"")))))))="","",
IF($C31="Christopher Lobo",_xlfn.XLOOKUP($B31,PROSPER_Lobo!$1:$1,PROSPER_Lobo!$77:$77,""),
IF($C31="Naren Baliga",_xlfn.XLOOKUP($B31,PROSPER_Baliga!$1:$1,PROSPER_Baliga!$77:$77,""),
IF($C31="Thorsten Huhn",_xlfn.XLOOKUP($B31,PROSPER_Huhn!$1:$1,PROSPER_Huhn!$77:$77,""),
IF($C31="Nick Hull",_xlfn.XLOOKUP($B31,PROSPER_Hull!$1:$1,PROSPER_Hull!$77:$77,""),
IF($C31="Monika Kotwani",_xlfn.XLOOKUP($B31,PROSPER_Kotwani!$1:$1,PROSPER_Kotwani!$77:$77,""),
IF($C31="Jonathan Wellner",_xlfn.XLOOKUP($B31,PROSPER_Wellner!$1:$1,PROSPER_Wellner!$77:$77,""),
IF($C31="Travis Harvey",_xlfn.XLOOKUP($B31,PROSPER_Harvey!$1:$1,PROSPER_Harvey!$77:$77,""),"")))))))))</f>
        <v>No Comment</v>
      </c>
      <c r="KF31" s="141" t="str">
        <f t="shared" si="353"/>
        <v>N/A</v>
      </c>
      <c r="KG31" s="135" t="str">
        <f>_xlfn.XLOOKUP(B31,PROSPERInitial_Query!$E:$E,PROSPERInitial_Query!$AU:$AU,"",,-1)</f>
        <v/>
      </c>
      <c r="KH31" s="136" t="str">
        <f t="shared" si="354"/>
        <v>Madhu Rao7 - ResponsibilitySelf Sufficiency</v>
      </c>
      <c r="KI31" s="136" t="str">
        <f>_xlfn.XLOOKUP(KH31,PROSPERDelta_Query!BK:BK,PROSPERDelta_Query!BI:BI,"",,-1)</f>
        <v/>
      </c>
      <c r="KJ31" s="137" t="str">
        <f t="shared" si="355"/>
        <v>N/A</v>
      </c>
      <c r="KK31" s="137" t="str">
        <f>IF(IF(IF($C31="Christopher Lobo",_xlfn.XLOOKUP($B31,PROSPER_Lobo!$1:$1,PROSPER_Lobo!$78:$78,""),
IF($C31="Naren Baliga",_xlfn.XLOOKUP($B31,PROSPER_Baliga!$1:$1,PROSPER_Baliga!$78:$78,""),
IF($C31="Thorsten Huhn",_xlfn.XLOOKUP($B31,PROSPER_Huhn!$1:$1,PROSPER_Huhn!$78:$78,""),
IF($C31="Nick Hull",_xlfn.XLOOKUP($B31,PROSPER_Hull!$1:$1,PROSPER_Hull!$78:$78,""),
IF($C31="Monika Kotwani",_xlfn.XLOOKUP($B31,PROSPER_Kotwani!$1:$1,PROSPER_Kotwani!$78:$78,""),
IF($C31="Jonathan Wellner",_xlfn.XLOOKUP($B31,PROSPER_Wellner!$1:$1,PROSPER_Wellner!$78:$78,""),
IF($C31="Travis Harvey",_xlfn.XLOOKUP($B31,PROSPER_Harvey!$1:$1,PROSPER_Harvey!$78:$78,""),"")))))))="","",
IF($C31="Christopher Lobo",_xlfn.XLOOKUP($B31,PROSPER_Lobo!$1:$1,PROSPER_Lobo!$78:$78,""),
IF($C31="Naren Baliga",_xlfn.XLOOKUP($B31,PROSPER_Baliga!$1:$1,PROSPER_Baliga!$78:$78,""),
IF($C31="Thorsten Huhn",_xlfn.XLOOKUP($B31,PROSPER_Huhn!$1:$1,PROSPER_Huhn!$78:$78,""),
IF($C31="Nick Hull",_xlfn.XLOOKUP($B31,PROSPER_Hull!$1:$1,PROSPER_Hull!$78:$78,""),
IF($C31="Monika Kotwani",_xlfn.XLOOKUP($B31,PROSPER_Kotwani!$1:$1,PROSPER_Kotwani!$78:$78,""),
IF($C31="Jonathan Wellner",_xlfn.XLOOKUP($B31,PROSPER_Wellner!$1:$1,PROSPER_Wellner!$78:$78,""),
IF($C31="Travis Harvey",_xlfn.XLOOKUP($B31,PROSPER_Harvey!$1:$1,PROSPER_Harvey!$78:$78,""),""))))))))="","No Score",IF(IF($C31="Christopher Lobo",_xlfn.XLOOKUP($B31,PROSPER_Lobo!$1:$1,PROSPER_Lobo!$78:$78,""),
IF($C31="Naren Baliga",_xlfn.XLOOKUP($B31,PROSPER_Baliga!$1:$1,PROSPER_Baliga!$78:$78,""),
IF($C31="Thorsten Huhn",_xlfn.XLOOKUP($B31,PROSPER_Huhn!$1:$1,PROSPER_Huhn!$78:$78,""),
IF($C31="Nick Hull",_xlfn.XLOOKUP($B31,PROSPER_Hull!$1:$1,PROSPER_Hull!$78:$78,""),
IF($C31="Monika Kotwani",_xlfn.XLOOKUP($B31,PROSPER_Kotwani!$1:$1,PROSPER_Kotwani!$78:$78,""),
IF($C31="Jonathan Wellner",_xlfn.XLOOKUP($B31,PROSPER_Wellner!$1:$1,PROSPER_Wellner!$78:$78,""),
IF($C31="Travis Harvey",_xlfn.XLOOKUP($B31,PROSPER_Harvey!$1:$1,PROSPER_Harvey!$78:$78,""),"")))))))="","",
IF($C31="Christopher Lobo",_xlfn.XLOOKUP($B31,PROSPER_Lobo!$1:$1,PROSPER_Lobo!$78:$78,""),
IF($C31="Naren Baliga",_xlfn.XLOOKUP($B31,PROSPER_Baliga!$1:$1,PROSPER_Baliga!$78:$78,""),
IF($C31="Thorsten Huhn",_xlfn.XLOOKUP($B31,PROSPER_Huhn!$1:$1,PROSPER_Huhn!$78:$78,""),
IF($C31="Nick Hull",_xlfn.XLOOKUP($B31,PROSPER_Hull!$1:$1,PROSPER_Hull!$78:$78,""),
IF($C31="Monika Kotwani",_xlfn.XLOOKUP($B31,PROSPER_Kotwani!$1:$1,PROSPER_Kotwani!$78:$78,""),
IF($C31="Jonathan Wellner",_xlfn.XLOOKUP($B31,PROSPER_Wellner!$1:$1,PROSPER_Wellner!$78:$78,""),
IF($C31="Travis Harvey",_xlfn.XLOOKUP($B31,PROSPER_Harvey!$1:$1,PROSPER_Harvey!$78:$78,""),"")))))))))</f>
        <v>No Score</v>
      </c>
      <c r="KL31" s="138" t="str">
        <f>IF(IF(IF($C31="Christopher Lobo",_xlfn.XLOOKUP($B31,PROSPER_Lobo!$1:$1,PROSPER_Lobo!$79:$79,""),
IF($C31="Naren Baliga",_xlfn.XLOOKUP($B31,PROSPER_Baliga!$1:$1,PROSPER_Baliga!$79:$79,""),
IF($C31="Thorsten Huhn",_xlfn.XLOOKUP($B31,PROSPER_Huhn!$1:$1,PROSPER_Huhn!$79:$79,""),
IF($C31="Nick Hull",_xlfn.XLOOKUP($B31,PROSPER_Hull!$1:$1,PROSPER_Hull!$79:$79,""),
IF($C31="Monika Kotwani",_xlfn.XLOOKUP($B31,PROSPER_Kotwani!$1:$1,PROSPER_Kotwani!$79:$79,""),
IF($C31="Jonathan Wellner",_xlfn.XLOOKUP($B31,PROSPER_Wellner!$1:$1,PROSPER_Wellner!$79:$79,""),
IF($C31="Travis Harvey",_xlfn.XLOOKUP($B31,PROSPER_Harvey!$1:$1,PROSPER_Harvey!$79:$79,""),"")))))))="","",
IF($C31="Christopher Lobo",_xlfn.XLOOKUP($B31,PROSPER_Lobo!$1:$1,PROSPER_Lobo!$79:$79,""),
IF($C31="Naren Baliga",_xlfn.XLOOKUP($B31,PROSPER_Baliga!$1:$1,PROSPER_Baliga!$79:$79,""),
IF($C31="Thorsten Huhn",_xlfn.XLOOKUP($B31,PROSPER_Huhn!$1:$1,PROSPER_Huhn!$79:$79,""),
IF($C31="Nick Hull",_xlfn.XLOOKUP($B31,PROSPER_Hull!$1:$1,PROSPER_Hull!$79:$79,""),
IF($C31="Monika Kotwani",_xlfn.XLOOKUP($B31,PROSPER_Kotwani!$1:$1,PROSPER_Kotwani!$79:$79,""),
IF($C31="Jonathan Wellner",_xlfn.XLOOKUP($B31,PROSPER_Wellner!$1:$1,PROSPER_Wellner!$79:$79,""),
IF($C31="Travis Harvey",_xlfn.XLOOKUP($B31,PROSPER_Harvey!$1:$1,PROSPER_Harvey!$79:$79,""),""))))))))="","No Comment",IF(IF($C31="Christopher Lobo",_xlfn.XLOOKUP($B31,PROSPER_Lobo!$1:$1,PROSPER_Lobo!$79:$79,""),
IF($C31="Naren Baliga",_xlfn.XLOOKUP($B31,PROSPER_Baliga!$1:$1,PROSPER_Baliga!$79:$79,""),
IF($C31="Thorsten Huhn",_xlfn.XLOOKUP($B31,PROSPER_Huhn!$1:$1,PROSPER_Huhn!$79:$79,""),
IF($C31="Nick Hull",_xlfn.XLOOKUP($B31,PROSPER_Hull!$1:$1,PROSPER_Hull!$79:$79,""),
IF($C31="Monika Kotwani",_xlfn.XLOOKUP($B31,PROSPER_Kotwani!$1:$1,PROSPER_Kotwani!$79:$79,""),
IF($C31="Jonathan Wellner",_xlfn.XLOOKUP($B31,PROSPER_Wellner!$1:$1,PROSPER_Wellner!$79:$79,""),
IF($C31="Travis Harvey",_xlfn.XLOOKUP($B31,PROSPER_Harvey!$1:$1,PROSPER_Harvey!$79:$79,""),"")))))))="","",
IF($C31="Christopher Lobo",_xlfn.XLOOKUP($B31,PROSPER_Lobo!$1:$1,PROSPER_Lobo!$79:$79,""),
IF($C31="Naren Baliga",_xlfn.XLOOKUP($B31,PROSPER_Baliga!$1:$1,PROSPER_Baliga!$79:$79,""),
IF($C31="Thorsten Huhn",_xlfn.XLOOKUP($B31,PROSPER_Huhn!$1:$1,PROSPER_Huhn!$79:$79,""),
IF($C31="Nick Hull",_xlfn.XLOOKUP($B31,PROSPER_Hull!$1:$1,PROSPER_Hull!$79:$79,""),
IF($C31="Monika Kotwani",_xlfn.XLOOKUP($B31,PROSPER_Kotwani!$1:$1,PROSPER_Kotwani!$79:$79,""),
IF($C31="Jonathan Wellner",_xlfn.XLOOKUP($B31,PROSPER_Wellner!$1:$1,PROSPER_Wellner!$79:$79,""),
IF($C31="Travis Harvey",_xlfn.XLOOKUP($B31,PROSPER_Harvey!$1:$1,PROSPER_Harvey!$79:$79,""),"")))))))))</f>
        <v>No Comment</v>
      </c>
      <c r="KM31" s="141" t="str">
        <f t="shared" si="356"/>
        <v>N/A</v>
      </c>
      <c r="KN31" s="145" t="str">
        <f t="shared" si="357"/>
        <v>N/A</v>
      </c>
      <c r="KO31" s="146" t="str">
        <f t="shared" si="358"/>
        <v>N/A</v>
      </c>
      <c r="KP31" s="194" t="str">
        <f t="shared" si="359"/>
        <v>N/A</v>
      </c>
      <c r="KQ31" s="147">
        <f t="shared" si="360"/>
        <v>8.2032209737827717</v>
      </c>
      <c r="KR31" s="148"/>
      <c r="KS31" s="148"/>
      <c r="KT31" s="148"/>
      <c r="KU31" s="149"/>
    </row>
    <row r="32" spans="2:307" x14ac:dyDescent="0.25">
      <c r="B32" s="118" t="s">
        <v>122</v>
      </c>
      <c r="C32" s="119" t="s">
        <v>158</v>
      </c>
      <c r="D32" s="120" t="str">
        <f>_xlfn.XLOOKUP(B32,PROSPERInitial_Query!E:E,PROSPERInitial_Query!G:G,"",,-1)</f>
        <v>8</v>
      </c>
      <c r="E32" s="121" t="str">
        <f t="shared" si="234"/>
        <v>Maria Xourafas1 - PortfolioDesign Success</v>
      </c>
      <c r="F32" s="122" t="str">
        <f>_xlfn.XLOOKUP(E32,PROSPERDelta_Query!BK:BK,PROSPERDelta_Query!I:I,"",,-1)</f>
        <v/>
      </c>
      <c r="G32" s="123">
        <f t="shared" si="235"/>
        <v>8</v>
      </c>
      <c r="H32" s="124" t="str">
        <f>IF(IF(IF($C32="Christopher Lobo",_xlfn.XLOOKUP($B32,PROSPER_Lobo!$1:$1,PROSPER_Lobo!$2:$2,""),
IF($C32="Naren Baliga",_xlfn.XLOOKUP($B32,PROSPER_Baliga!$1:$1,PROSPER_Baliga!$2:$2,""),
IF($C32="Thorsten Huhn",_xlfn.XLOOKUP($B32,PROSPER_Huhn!$1:$1,PROSPER_Huhn!$2:$2,""),
IF($C32="Nick Hull",_xlfn.XLOOKUP($B32,PROSPER_Hull!$1:$1,PROSPER_Hull!$2:$2,""),
IF($C32="Monika Kotwani",_xlfn.XLOOKUP($B32,PROSPER_Kotwani!$1:$1,PROSPER_Kotwani!$2:$2,""),
IF($C32="Jonathan Wellner",_xlfn.XLOOKUP($B32,PROSPER_Wellner!$1:$1,PROSPER_Wellner!$2:$2,""),
IF($C32="Travis Harvey",_xlfn.XLOOKUP($B32,PROSPER_Harvey!$1:$1,PROSPER_Harvey!$2:$2,""),"")))))))="","",
IF($C32="Christopher Lobo",_xlfn.XLOOKUP($B32,PROSPER_Lobo!$1:$1,PROSPER_Lobo!$2:$2,""),
IF($C32="Naren Baliga",_xlfn.XLOOKUP($B32,PROSPER_Baliga!$1:$1,PROSPER_Baliga!$2:$2,""),
IF($C32="Thorsten Huhn",_xlfn.XLOOKUP($B32,PROSPER_Huhn!$1:$1,PROSPER_Huhn!$2:$2,""),
IF($C32="Nick Hull",_xlfn.XLOOKUP($B32,PROSPER_Hull!$1:$1,PROSPER_Hull!$2:$2,""),
IF($C32="Monika Kotwani",_xlfn.XLOOKUP($B32,PROSPER_Kotwani!$1:$1,PROSPER_Kotwani!$2:$2,""),
IF($C32="Jonathan Wellner",_xlfn.XLOOKUP($B32,PROSPER_Wellner!$1:$1,PROSPER_Wellner!$2:$2,""),
IF($C32="Travis Harvey",_xlfn.XLOOKUP($B32,PROSPER_Harvey!$1:$1,PROSPER_Harvey!$2:$2,""),""))))))))="","No Score",(IF(IF($C32="Christopher Lobo",_xlfn.XLOOKUP($B32,PROSPER_Lobo!$1:$1,PROSPER_Lobo!$2:$2,""),
IF($C32="Naren Baliga",_xlfn.XLOOKUP($B32,PROSPER_Baliga!$1:$1,PROSPER_Baliga!$2:$2,""),
IF($C32="Thorsten Huhn",_xlfn.XLOOKUP($B32,PROSPER_Huhn!$1:$1,PROSPER_Huhn!$2:$2,""),
IF($C32="Nick Hull",_xlfn.XLOOKUP($B32,PROSPER_Hull!$1:$1,PROSPER_Hull!$2:$2,""),
IF($C32="Monika Kotwani",_xlfn.XLOOKUP($B32,PROSPER_Kotwani!$1:$1,PROSPER_Kotwani!$2:$2,""),
IF($C32="Jonathan Wellner",_xlfn.XLOOKUP($B32,PROSPER_Wellner!$1:$1,PROSPER_Wellner!$2:$2,""),
IF($C32="Travis Harvey",_xlfn.XLOOKUP($B32,PROSPER_Harvey!$1:$1,PROSPER_Harvey!$2:$2,""),"")))))))="","",
IF($C32="Christopher Lobo",_xlfn.XLOOKUP($B32,PROSPER_Lobo!$1:$1,PROSPER_Lobo!$2:$2,""),
IF($C32="Naren Baliga",_xlfn.XLOOKUP($B32,PROSPER_Baliga!$1:$1,PROSPER_Baliga!$2:$2,""),
IF($C32="Thorsten Huhn",_xlfn.XLOOKUP($B32,PROSPER_Huhn!$1:$1,PROSPER_Huhn!$2:$2,""),
IF($C32="Nick Hull",_xlfn.XLOOKUP($B32,PROSPER_Hull!$1:$1,PROSPER_Hull!$2:$2,""),
IF($C32="Monika Kotwani",_xlfn.XLOOKUP($B32,PROSPER_Kotwani!$1:$1,PROSPER_Kotwani!$2:$2,""),
IF($C32="Jonathan Wellner",_xlfn.XLOOKUP($B32,PROSPER_Wellner!$1:$1,PROSPER_Wellner!$2:$2,""),
IF($C32="Travis Harvey",_xlfn.XLOOKUP($B32,PROSPER_Harvey!$1:$1,PROSPER_Harvey!$2:$2,""),""))))))))))</f>
        <v>No Score</v>
      </c>
      <c r="I32" s="125" t="str">
        <f>IF(IF(IF($C32="Christopher Lobo",_xlfn.XLOOKUP($B32,PROSPER_Lobo!$1:$1,PROSPER_Lobo!$3:$3,""),
IF($C32="Naren Baliga",_xlfn.XLOOKUP($B32,PROSPER_Baliga!$1:$1,PROSPER_Baliga!$3:$3,""),
IF($C32="Thorsten Huhn",_xlfn.XLOOKUP($B32,PROSPER_Huhn!$1:$1,PROSPER_Huhn!$3:$3,""),
IF($C32="Nick Hull",_xlfn.XLOOKUP($B32,PROSPER_Hull!$1:$1,PROSPER_Hull!$3:$3,""),
IF($C32="Monika Kotwani",_xlfn.XLOOKUP($B32,PROSPER_Kotwani!$1:$1,PROSPER_Kotwani!$3:$3,""),
IF($C32="Jonathan Wellner",_xlfn.XLOOKUP($B32,PROSPER_Wellner!$1:$1,PROSPER_Wellner!$3:$3,""),
IF($C32="Travis Harvey",_xlfn.XLOOKUP($B32,PROSPER_Harvey!$1:$1,PROSPER_Harvey!$3:$3,""),"")))))))="","",
IF($C32="Christopher Lobo",_xlfn.XLOOKUP($B32,PROSPER_Lobo!$1:$1,PROSPER_Lobo!$3:$3,""),
IF($C32="Naren Baliga",_xlfn.XLOOKUP($B32,PROSPER_Baliga!$1:$1,PROSPER_Baliga!$3:$3,""),
IF($C32="Thorsten Huhn",_xlfn.XLOOKUP($B32,PROSPER_Huhn!$1:$1,PROSPER_Huhn!$3:$3,""),
IF($C32="Nick Hull",_xlfn.XLOOKUP($B32,PROSPER_Hull!$1:$1,PROSPER_Hull!$3:$3,""),
IF($C32="Monika Kotwani",_xlfn.XLOOKUP($B32,PROSPER_Kotwani!$1:$1,PROSPER_Kotwani!$3:$3,""),
IF($C32="Jonathan Wellner",_xlfn.XLOOKUP($B32,PROSPER_Wellner!$1:$1,PROSPER_Wellner!$3:$3,""),
IF($C32="Travis Harvey",_xlfn.XLOOKUP($B32,PROSPER_Harvey!$1:$1,PROSPER_Harvey!$3:$3,""),""))))))))="","No Comment",IF(IF($C32="Christopher Lobo",_xlfn.XLOOKUP($B32,PROSPER_Lobo!$1:$1,PROSPER_Lobo!$3:$3,""),
IF($C32="Naren Baliga",_xlfn.XLOOKUP($B32,PROSPER_Baliga!$1:$1,PROSPER_Baliga!$3:$3,""),
IF($C32="Thorsten Huhn",_xlfn.XLOOKUP($B32,PROSPER_Huhn!$1:$1,PROSPER_Huhn!$3:$3,""),
IF($C32="Nick Hull",_xlfn.XLOOKUP($B32,PROSPER_Hull!$1:$1,PROSPER_Hull!$3:$3,""),
IF($C32="Monika Kotwani",_xlfn.XLOOKUP($B32,PROSPER_Kotwani!$1:$1,PROSPER_Kotwani!$3:$3,""),
IF($C32="Jonathan Wellner",_xlfn.XLOOKUP($B32,PROSPER_Wellner!$1:$1,PROSPER_Wellner!$3:$3,""),
IF($C32="Travis Harvey",_xlfn.XLOOKUP($B32,PROSPER_Harvey!$1:$1,PROSPER_Harvey!$3:$3,""),"")))))))="","",
IF($C32="Christopher Lobo",_xlfn.XLOOKUP($B32,PROSPER_Lobo!$1:$1,PROSPER_Lobo!$3:$3,""),
IF($C32="Naren Baliga",_xlfn.XLOOKUP($B32,PROSPER_Baliga!$1:$1,PROSPER_Baliga!$3:$3,""),
IF($C32="Thorsten Huhn",_xlfn.XLOOKUP($B32,PROSPER_Huhn!$1:$1,PROSPER_Huhn!$3:$3,""),
IF($C32="Nick Hull",_xlfn.XLOOKUP($B32,PROSPER_Hull!$1:$1,PROSPER_Hull!$3:$3,""),
IF($C32="Monika Kotwani",_xlfn.XLOOKUP($B32,PROSPER_Kotwani!$1:$1,PROSPER_Kotwani!$3:$3,""),
IF($C32="Jonathan Wellner",_xlfn.XLOOKUP($B32,PROSPER_Wellner!$1:$1,PROSPER_Wellner!$3:$3,""),
IF($C32="Travis Harvey",_xlfn.XLOOKUP($B32,PROSPER_Harvey!$1:$1,PROSPER_Harvey!$3:$3,""),"")))))))))</f>
        <v>No Comment</v>
      </c>
      <c r="J32" s="124" t="str">
        <f>IFERROR(ROUND(_xlfn.XLOOKUP(B32,DesignSuccessChallenge_Query!$E:$E,DesignSuccessChallenge_Query!$F:$F)/4.7,0),"Not Taken")</f>
        <v>Not Taken</v>
      </c>
      <c r="K32" s="150">
        <f t="shared" si="236"/>
        <v>8</v>
      </c>
      <c r="L32" s="120" t="str">
        <f>_xlfn.XLOOKUP(B32,PROSPERInitial_Query!$E:$E,PROSPERInitial_Query!$H:$H,"",,-1)</f>
        <v>7</v>
      </c>
      <c r="M32" s="121" t="str">
        <f t="shared" si="237"/>
        <v>Maria Xourafas1 - PortfolioPremium Engagement</v>
      </c>
      <c r="N32" s="126" t="str">
        <f>_xlfn.XLOOKUP(M32,PROSPERDelta_Query!BK:BK,PROSPERDelta_Query!J:J,"",,-1)</f>
        <v/>
      </c>
      <c r="O32" s="124">
        <f t="shared" si="238"/>
        <v>7</v>
      </c>
      <c r="P32" s="124" t="str">
        <f>IF(IF(IF($C32="Christopher Lobo",_xlfn.XLOOKUP($B32,PROSPER_Lobo!$1:$1,PROSPER_Lobo!$4:$4,""),
IF($C32="Naren Baliga",_xlfn.XLOOKUP($B32,PROSPER_Baliga!$1:$1,PROSPER_Baliga!$4:$4,""),
IF($C32="Thorsten Huhn",_xlfn.XLOOKUP($B32,PROSPER_Huhn!$1:$1,PROSPER_Huhn!$4:$4,""),
IF($C32="Nick Hull",_xlfn.XLOOKUP($B32,PROSPER_Hull!$1:$1,PROSPER_Hull!$4:$4,""),
IF($C32="Monika Kotwani",_xlfn.XLOOKUP($B32,PROSPER_Kotwani!$1:$1,PROSPER_Kotwani!$4:$4,""),
IF($C32="Jonathan Wellner",_xlfn.XLOOKUP($B32,PROSPER_Wellner!$1:$1,PROSPER_Wellner!$4:$4,""),
IF($C32="Travis Harvey",_xlfn.XLOOKUP($B32,PROSPER_Harvey!$1:$1,PROSPER_Harvey!$4:$4,""),"")))))))="","",
IF($C32="Christopher Lobo",_xlfn.XLOOKUP($B32,PROSPER_Lobo!$1:$1,PROSPER_Lobo!$4:$4,""),
IF($C32="Naren Baliga",_xlfn.XLOOKUP($B32,PROSPER_Baliga!$1:$1,PROSPER_Baliga!$4:$4,""),
IF($C32="Thorsten Huhn",_xlfn.XLOOKUP($B32,PROSPER_Huhn!$1:$1,PROSPER_Huhn!$4:$4,""),
IF($C32="Nick Hull",_xlfn.XLOOKUP($B32,PROSPER_Hull!$1:$1,PROSPER_Hull!$4:$4,""),
IF($C32="Monika Kotwani",_xlfn.XLOOKUP($B32,PROSPER_Kotwani!$1:$1,PROSPER_Kotwani!$4:$4,""),
IF($C32="Jonathan Wellner",_xlfn.XLOOKUP($B32,PROSPER_Wellner!$1:$1,PROSPER_Wellner!$4:$4,""),
IF($C32="Travis Harvey",_xlfn.XLOOKUP($B32,PROSPER_Harvey!$1:$1,PROSPER_Harvey!$4:$4,""),""))))))))="","No Score",IF(IF($C32="Christopher Lobo",_xlfn.XLOOKUP($B32,PROSPER_Lobo!$1:$1,PROSPER_Lobo!$4:$4,""),
IF($C32="Naren Baliga",_xlfn.XLOOKUP($B32,PROSPER_Baliga!$1:$1,PROSPER_Baliga!$4:$4,""),
IF($C32="Thorsten Huhn",_xlfn.XLOOKUP($B32,PROSPER_Huhn!$1:$1,PROSPER_Huhn!$4:$4,""),
IF($C32="Nick Hull",_xlfn.XLOOKUP($B32,PROSPER_Hull!$1:$1,PROSPER_Hull!$4:$4,""),
IF($C32="Monika Kotwani",_xlfn.XLOOKUP($B32,PROSPER_Kotwani!$1:$1,PROSPER_Kotwani!$4:$4,""),
IF($C32="Jonathan Wellner",_xlfn.XLOOKUP($B32,PROSPER_Wellner!$1:$1,PROSPER_Wellner!$4:$4,""),
IF($C32="Travis Harvey",_xlfn.XLOOKUP($B32,PROSPER_Harvey!$1:$1,PROSPER_Harvey!$4:$4,""),"")))))))="","",
IF($C32="Christopher Lobo",_xlfn.XLOOKUP($B32,PROSPER_Lobo!$1:$1,PROSPER_Lobo!$4:$4,""),
IF($C32="Naren Baliga",_xlfn.XLOOKUP($B32,PROSPER_Baliga!$1:$1,PROSPER_Baliga!$4:$4,""),
IF($C32="Thorsten Huhn",_xlfn.XLOOKUP($B32,PROSPER_Huhn!$1:$1,PROSPER_Huhn!$4:$4,""),
IF($C32="Nick Hull",_xlfn.XLOOKUP($B32,PROSPER_Hull!$1:$1,PROSPER_Hull!$4:$4,""),
IF($C32="Monika Kotwani",_xlfn.XLOOKUP($B32,PROSPER_Kotwani!$1:$1,PROSPER_Kotwani!$4:$4,""),
IF($C32="Jonathan Wellner",_xlfn.XLOOKUP($B32,PROSPER_Wellner!$1:$1,PROSPER_Wellner!$4:$4,""),
IF($C32="Travis Harvey",_xlfn.XLOOKUP($B32,PROSPER_Harvey!$1:$1,PROSPER_Harvey!$4:$4,""),"")))))))))</f>
        <v>No Score</v>
      </c>
      <c r="Q32" s="125" t="str">
        <f>IF(IF(IF($C32="Christopher Lobo",_xlfn.XLOOKUP($B32,PROSPER_Lobo!$1:$1,PROSPER_Lobo!$5:$5,""),
IF($C32="Naren Baliga",_xlfn.XLOOKUP($B32,PROSPER_Baliga!$1:$1,PROSPER_Baliga!$5:$5,""),
IF($C32="Thorsten Huhn",_xlfn.XLOOKUP($B32,PROSPER_Huhn!$1:$1,PROSPER_Huhn!$5:$5,""),
IF($C32="Nick Hull",_xlfn.XLOOKUP($B32,PROSPER_Hull!$1:$1,PROSPER_Hull!$5:$5,""),
IF($C32="Monika Kotwani",_xlfn.XLOOKUP($B32,PROSPER_Kotwani!$1:$1,PROSPER_Kotwani!$5:$5,""),
IF($C32="Jonathan Wellner",_xlfn.XLOOKUP($B32,PROSPER_Wellner!$1:$1,PROSPER_Wellner!$5:$5,""),
IF($C32="Travis Harvey",_xlfn.XLOOKUP($B32,PROSPER_Harvey!$1:$1,PROSPER_Harvey!$5:$5,""),"")))))))="","",
IF($C32="Christopher Lobo",_xlfn.XLOOKUP($B32,PROSPER_Lobo!$1:$1,PROSPER_Lobo!$5:$5,""),
IF($C32="Naren Baliga",_xlfn.XLOOKUP($B32,PROSPER_Baliga!$1:$1,PROSPER_Baliga!$5:$5,""),
IF($C32="Thorsten Huhn",_xlfn.XLOOKUP($B32,PROSPER_Huhn!$1:$1,PROSPER_Huhn!$5:$5,""),
IF($C32="Nick Hull",_xlfn.XLOOKUP($B32,PROSPER_Hull!$1:$1,PROSPER_Hull!$5:$5,""),
IF($C32="Monika Kotwani",_xlfn.XLOOKUP($B32,PROSPER_Kotwani!$1:$1,PROSPER_Kotwani!$5:$5,""),
IF($C32="Jonathan Wellner",_xlfn.XLOOKUP($B32,PROSPER_Wellner!$1:$1,PROSPER_Wellner!$5:$5,""),
IF($C32="Travis Harvey",_xlfn.XLOOKUP($B32,PROSPER_Harvey!$1:$1,PROSPER_Harvey!$5:$5,""),""))))))))="","No Comment",IF(IF($C32="Christopher Lobo",_xlfn.XLOOKUP($B32,PROSPER_Lobo!$1:$1,PROSPER_Lobo!$5:$5,""),
IF($C32="Naren Baliga",_xlfn.XLOOKUP($B32,PROSPER_Baliga!$1:$1,PROSPER_Baliga!$5:$5,""),
IF($C32="Thorsten Huhn",_xlfn.XLOOKUP($B32,PROSPER_Huhn!$1:$1,PROSPER_Huhn!$5:$5,""),
IF($C32="Nick Hull",_xlfn.XLOOKUP($B32,PROSPER_Hull!$1:$1,PROSPER_Hull!$5:$5,""),
IF($C32="Monika Kotwani",_xlfn.XLOOKUP($B32,PROSPER_Kotwani!$1:$1,PROSPER_Kotwani!$5:$5,""),
IF($C32="Jonathan Wellner",_xlfn.XLOOKUP($B32,PROSPER_Wellner!$1:$1,PROSPER_Wellner!$5:$5,""),
IF($C32="Travis Harvey",_xlfn.XLOOKUP($B32,PROSPER_Harvey!$1:$1,PROSPER_Harvey!$5:$5,""),"")))))))="","",
IF($C32="Christopher Lobo",_xlfn.XLOOKUP($B32,PROSPER_Lobo!$1:$1,PROSPER_Lobo!$5:$5,""),
IF($C32="Naren Baliga",_xlfn.XLOOKUP($B32,PROSPER_Baliga!$1:$1,PROSPER_Baliga!$5:$5,""),
IF($C32="Thorsten Huhn",_xlfn.XLOOKUP($B32,PROSPER_Huhn!$1:$1,PROSPER_Huhn!$5:$5,""),
IF($C32="Nick Hull",_xlfn.XLOOKUP($B32,PROSPER_Hull!$1:$1,PROSPER_Hull!$5:$5,""),
IF($C32="Monika Kotwani",_xlfn.XLOOKUP($B32,PROSPER_Kotwani!$1:$1,PROSPER_Kotwani!$5:$5,""),
IF($C32="Jonathan Wellner",_xlfn.XLOOKUP($B32,PROSPER_Wellner!$1:$1,PROSPER_Wellner!$5:$5,""),
IF($C32="Travis Harvey",_xlfn.XLOOKUP($B32,PROSPER_Harvey!$1:$1,PROSPER_Harvey!$5:$5,""),"")))))))))</f>
        <v>No Comment</v>
      </c>
      <c r="R32" s="124" t="s">
        <v>89</v>
      </c>
      <c r="S32" s="150">
        <f t="shared" si="239"/>
        <v>7</v>
      </c>
      <c r="T32" s="120" t="str">
        <f>_xlfn.XLOOKUP(B32,PROSPERInitial_Query!$E:$E,PROSPERInitial_Query!$I:$I,"",,-1)</f>
        <v>6</v>
      </c>
      <c r="U32" s="121" t="str">
        <f t="shared" si="240"/>
        <v>Maria Xourafas1 - PortfolioCloud Application Services</v>
      </c>
      <c r="V32" s="126" t="str">
        <f>_xlfn.XLOOKUP(U32,PROSPERDelta_Query!BK:BK,PROSPERDelta_Query!K:K,"",,-1)</f>
        <v/>
      </c>
      <c r="W32" s="124">
        <f t="shared" si="241"/>
        <v>6</v>
      </c>
      <c r="X32" s="124" t="str">
        <f>IF(IF(IF($C32="Christopher Lobo",_xlfn.XLOOKUP($B32,PROSPER_Lobo!$1:$1,PROSPER_Lobo!$6:$6,""),
IF($C32="Naren Baliga",_xlfn.XLOOKUP($B32,PROSPER_Baliga!$1:$1,PROSPER_Baliga!$6:$6,""),
IF($C32="Thorsten Huhn",_xlfn.XLOOKUP($B32,PROSPER_Huhn!$1:$1,PROSPER_Huhn!$6:$6,""),
IF($C32="Nick Hull",_xlfn.XLOOKUP($B32,PROSPER_Hull!$1:$1,PROSPER_Hull!$6:$6,""),
IF($C32="Monika Kotwani",_xlfn.XLOOKUP($B32,PROSPER_Kotwani!$1:$1,PROSPER_Kotwani!$6:$6,""),
IF($C32="Jonathan Wellner",_xlfn.XLOOKUP($B32,PROSPER_Wellner!$1:$1,PROSPER_Wellner!$6:$6,""),
IF($C32="Travis Harvey",_xlfn.XLOOKUP($B32,PROSPER_Harvey!$1:$1,PROSPER_Harvey!$6:$6,""),"")))))))="","",
IF($C32="Christopher Lobo",_xlfn.XLOOKUP($B32,PROSPER_Lobo!$1:$1,PROSPER_Lobo!$6:$6,""),
IF($C32="Naren Baliga",_xlfn.XLOOKUP($B32,PROSPER_Baliga!$1:$1,PROSPER_Baliga!$6:$6,""),
IF($C32="Thorsten Huhn",_xlfn.XLOOKUP($B32,PROSPER_Huhn!$1:$1,PROSPER_Huhn!$6:$6,""),
IF($C32="Nick Hull",_xlfn.XLOOKUP($B32,PROSPER_Hull!$1:$1,PROSPER_Hull!$6:$6,""),
IF($C32="Monika Kotwani",_xlfn.XLOOKUP($B32,PROSPER_Kotwani!$1:$1,PROSPER_Kotwani!$6:$6,""),
IF($C32="Jonathan Wellner",_xlfn.XLOOKUP($B32,PROSPER_Wellner!$1:$1,PROSPER_Wellner!$6:$6,""),
IF($C32="Travis Harvey",_xlfn.XLOOKUP($B32,PROSPER_Harvey!$1:$1,PROSPER_Harvey!$6:$6,""),""))))))))="","No Score",IF(IF($C32="Christopher Lobo",_xlfn.XLOOKUP($B32,PROSPER_Lobo!$1:$1,PROSPER_Lobo!$6:$6,""),
IF($C32="Naren Baliga",_xlfn.XLOOKUP($B32,PROSPER_Baliga!$1:$1,PROSPER_Baliga!$6:$6,""),
IF($C32="Thorsten Huhn",_xlfn.XLOOKUP($B32,PROSPER_Huhn!$1:$1,PROSPER_Huhn!$6:$6,""),
IF($C32="Nick Hull",_xlfn.XLOOKUP($B32,PROSPER_Hull!$1:$1,PROSPER_Hull!$6:$6,""),
IF($C32="Monika Kotwani",_xlfn.XLOOKUP($B32,PROSPER_Kotwani!$1:$1,PROSPER_Kotwani!$6:$6,""),
IF($C32="Jonathan Wellner",_xlfn.XLOOKUP($B32,PROSPER_Wellner!$1:$1,PROSPER_Wellner!$6:$6,""),
IF($C32="Travis Harvey",_xlfn.XLOOKUP($B32,PROSPER_Harvey!$1:$1,PROSPER_Harvey!$6:$6,""),"")))))))="","",
IF($C32="Christopher Lobo",_xlfn.XLOOKUP($B32,PROSPER_Lobo!$1:$1,PROSPER_Lobo!$6:$6,""),
IF($C32="Naren Baliga",_xlfn.XLOOKUP($B32,PROSPER_Baliga!$1:$1,PROSPER_Baliga!$6:$6,""),
IF($C32="Thorsten Huhn",_xlfn.XLOOKUP($B32,PROSPER_Huhn!$1:$1,PROSPER_Huhn!$6:$6,""),
IF($C32="Nick Hull",_xlfn.XLOOKUP($B32,PROSPER_Hull!$1:$1,PROSPER_Hull!$6:$6,""),
IF($C32="Monika Kotwani",_xlfn.XLOOKUP($B32,PROSPER_Kotwani!$1:$1,PROSPER_Kotwani!$6:$6,""),
IF($C32="Jonathan Wellner",_xlfn.XLOOKUP($B32,PROSPER_Wellner!$1:$1,PROSPER_Wellner!$6:$6,""),
IF($C32="Travis Harvey",_xlfn.XLOOKUP($B32,PROSPER_Harvey!$1:$1,PROSPER_Harvey!$6:$6,""),"")))))))))</f>
        <v>No Score</v>
      </c>
      <c r="Y32" s="125" t="str">
        <f>IF(IF(IF($C32="Christopher Lobo",_xlfn.XLOOKUP($B32,PROSPER_Lobo!$1:$1,PROSPER_Lobo!$7:$7,""),
IF($C32="Naren Baliga",_xlfn.XLOOKUP($B32,PROSPER_Baliga!$1:$1,PROSPER_Baliga!$7:$7,""),
IF($C32="Thorsten Huhn",_xlfn.XLOOKUP($B32,PROSPER_Huhn!$1:$1,PROSPER_Huhn!$7:$7,""),
IF($C32="Nick Hull",_xlfn.XLOOKUP($B32,PROSPER_Hull!$1:$1,PROSPER_Hull!$7:$7,""),
IF($C32="Monika Kotwani",_xlfn.XLOOKUP($B32,PROSPER_Kotwani!$1:$1,PROSPER_Kotwani!$7:$7,""),
IF($C32="Jonathan Wellner",_xlfn.XLOOKUP($B32,PROSPER_Wellner!$1:$1,PROSPER_Wellner!$7:$7,""),
IF($C32="Travis Harvey",_xlfn.XLOOKUP($B32,PROSPER_Harvey!$1:$1,PROSPER_Harvey!$7:$7,""),"")))))))="","",
IF($C32="Christopher Lobo",_xlfn.XLOOKUP($B32,PROSPER_Lobo!$1:$1,PROSPER_Lobo!$7:$7,""),
IF($C32="Naren Baliga",_xlfn.XLOOKUP($B32,PROSPER_Baliga!$1:$1,PROSPER_Baliga!$7:$7,""),
IF($C32="Thorsten Huhn",_xlfn.XLOOKUP($B32,PROSPER_Huhn!$1:$1,PROSPER_Huhn!$7:$7,""),
IF($C32="Nick Hull",_xlfn.XLOOKUP($B32,PROSPER_Hull!$1:$1,PROSPER_Hull!$7:$7,""),
IF($C32="Monika Kotwani",_xlfn.XLOOKUP($B32,PROSPER_Kotwani!$1:$1,PROSPER_Kotwani!$7:$7,""),
IF($C32="Jonathan Wellner",_xlfn.XLOOKUP($B32,PROSPER_Wellner!$1:$1,PROSPER_Wellner!$7:$7,""),
IF($C32="Travis Harvey",_xlfn.XLOOKUP($B32,PROSPER_Harvey!$1:$1,PROSPER_Harvey!$7:$7,""),""))))))))="","No Comment",IF(IF($C32="Christopher Lobo",_xlfn.XLOOKUP($B32,PROSPER_Lobo!$1:$1,PROSPER_Lobo!$7:$7,""),
IF($C32="Naren Baliga",_xlfn.XLOOKUP($B32,PROSPER_Baliga!$1:$1,PROSPER_Baliga!$7:$7,""),
IF($C32="Thorsten Huhn",_xlfn.XLOOKUP($B32,PROSPER_Huhn!$1:$1,PROSPER_Huhn!$7:$7,""),
IF($C32="Nick Hull",_xlfn.XLOOKUP($B32,PROSPER_Hull!$1:$1,PROSPER_Hull!$7:$7,""),
IF($C32="Monika Kotwani",_xlfn.XLOOKUP($B32,PROSPER_Kotwani!$1:$1,PROSPER_Kotwani!$7:$7,""),
IF($C32="Jonathan Wellner",_xlfn.XLOOKUP($B32,PROSPER_Wellner!$1:$1,PROSPER_Wellner!$7:$7,""),
IF($C32="Travis Harvey",_xlfn.XLOOKUP($B32,PROSPER_Harvey!$1:$1,PROSPER_Harvey!$7:$7,""),"")))))))="","",
IF($C32="Christopher Lobo",_xlfn.XLOOKUP($B32,PROSPER_Lobo!$1:$1,PROSPER_Lobo!$7:$7,""),
IF($C32="Naren Baliga",_xlfn.XLOOKUP($B32,PROSPER_Baliga!$1:$1,PROSPER_Baliga!$7:$7,""),
IF($C32="Thorsten Huhn",_xlfn.XLOOKUP($B32,PROSPER_Huhn!$1:$1,PROSPER_Huhn!$7:$7,""),
IF($C32="Nick Hull",_xlfn.XLOOKUP($B32,PROSPER_Hull!$1:$1,PROSPER_Hull!$7:$7,""),
IF($C32="Monika Kotwani",_xlfn.XLOOKUP($B32,PROSPER_Kotwani!$1:$1,PROSPER_Kotwani!$7:$7,""),
IF($C32="Jonathan Wellner",_xlfn.XLOOKUP($B32,PROSPER_Wellner!$1:$1,PROSPER_Wellner!$7:$7,""),
IF($C32="Travis Harvey",_xlfn.XLOOKUP($B32,PROSPER_Harvey!$1:$1,PROSPER_Harvey!$7:$7,""),"")))))))))</f>
        <v>No Comment</v>
      </c>
      <c r="Z32" s="124" t="s">
        <v>89</v>
      </c>
      <c r="AA32" s="150">
        <f t="shared" si="242"/>
        <v>6</v>
      </c>
      <c r="AB32" s="120" t="str">
        <f>_xlfn.XLOOKUP(B32,PROSPERInitial_Query!$E:$E,PROSPERInitial_Query!$J:$J,"",,-1)</f>
        <v>5</v>
      </c>
      <c r="AC32" s="121" t="str">
        <f t="shared" si="243"/>
        <v>Maria Xourafas1 - PortfolioPreferred Success</v>
      </c>
      <c r="AD32" s="126" t="str">
        <f>_xlfn.XLOOKUP(AC32,PROSPERDelta_Query!BK:BK,PROSPERDelta_Query!L:L,"",,-1)</f>
        <v/>
      </c>
      <c r="AE32" s="124">
        <f t="shared" si="244"/>
        <v>5</v>
      </c>
      <c r="AF32" s="124" t="str">
        <f>IF(IF(IF($C32="Christopher Lobo",_xlfn.XLOOKUP($B32,PROSPER_Lobo!$1:$1,PROSPER_Lobo!$8:$8,""),
IF($C32="Naren Baliga",_xlfn.XLOOKUP($B32,PROSPER_Baliga!$1:$1,PROSPER_Baliga!$8:$8,""),
IF($C32="Thorsten Huhn",_xlfn.XLOOKUP($B32,PROSPER_Huhn!$1:$1,PROSPER_Huhn!$8:$8,""),
IF($C32="Nick Hull",_xlfn.XLOOKUP($B32,PROSPER_Hull!$1:$1,PROSPER_Hull!$8:$8,""),
IF($C32="Monika Kotwani",_xlfn.XLOOKUP($B32,PROSPER_Kotwani!$1:$1,PROSPER_Kotwani!$8:$8,""),
IF($C32="Jonathan Wellner",_xlfn.XLOOKUP($B32,PROSPER_Wellner!$1:$1,PROSPER_Wellner!$8:$8,""),
IF($C32="Travis Harvey",_xlfn.XLOOKUP($B32,PROSPER_Harvey!$1:$1,PROSPER_Harvey!$8:$8,""),"")))))))="","",
IF($C32="Christopher Lobo",_xlfn.XLOOKUP($B32,PROSPER_Lobo!$1:$1,PROSPER_Lobo!$8:$8,""),
IF($C32="Naren Baliga",_xlfn.XLOOKUP($B32,PROSPER_Baliga!$1:$1,PROSPER_Baliga!$8:$8,""),
IF($C32="Thorsten Huhn",_xlfn.XLOOKUP($B32,PROSPER_Huhn!$1:$1,PROSPER_Huhn!$8:$8,""),
IF($C32="Nick Hull",_xlfn.XLOOKUP($B32,PROSPER_Hull!$1:$1,PROSPER_Hull!$8:$8,""),
IF($C32="Monika Kotwani",_xlfn.XLOOKUP($B32,PROSPER_Kotwani!$1:$1,PROSPER_Kotwani!$8:$8,""),
IF($C32="Jonathan Wellner",_xlfn.XLOOKUP($B32,PROSPER_Wellner!$1:$1,PROSPER_Wellner!$8:$8,""),
IF($C32="Travis Harvey",_xlfn.XLOOKUP($B32,PROSPER_Harvey!$1:$1,PROSPER_Harvey!$8:$8,""),""))))))))="","No Score",IF(IF($C32="Christopher Lobo",_xlfn.XLOOKUP($B32,PROSPER_Lobo!$1:$1,PROSPER_Lobo!$8:$8,""),
IF($C32="Naren Baliga",_xlfn.XLOOKUP($B32,PROSPER_Baliga!$1:$1,PROSPER_Baliga!$8:$8,""),
IF($C32="Thorsten Huhn",_xlfn.XLOOKUP($B32,PROSPER_Huhn!$1:$1,PROSPER_Huhn!$8:$8,""),
IF($C32="Nick Hull",_xlfn.XLOOKUP($B32,PROSPER_Hull!$1:$1,PROSPER_Hull!$8:$8,""),
IF($C32="Monika Kotwani",_xlfn.XLOOKUP($B32,PROSPER_Kotwani!$1:$1,PROSPER_Kotwani!$8:$8,""),
IF($C32="Jonathan Wellner",_xlfn.XLOOKUP($B32,PROSPER_Wellner!$1:$1,PROSPER_Wellner!$8:$8,""),
IF($C32="Travis Harvey",_xlfn.XLOOKUP($B32,PROSPER_Harvey!$1:$1,PROSPER_Harvey!$8:$8,""),"")))))))="","",
IF($C32="Christopher Lobo",_xlfn.XLOOKUP($B32,PROSPER_Lobo!$1:$1,PROSPER_Lobo!$8:$8,""),
IF($C32="Naren Baliga",_xlfn.XLOOKUP($B32,PROSPER_Baliga!$1:$1,PROSPER_Baliga!$8:$8,""),
IF($C32="Thorsten Huhn",_xlfn.XLOOKUP($B32,PROSPER_Huhn!$1:$1,PROSPER_Huhn!$8:$8,""),
IF($C32="Nick Hull",_xlfn.XLOOKUP($B32,PROSPER_Hull!$1:$1,PROSPER_Hull!$8:$8,""),
IF($C32="Monika Kotwani",_xlfn.XLOOKUP($B32,PROSPER_Kotwani!$1:$1,PROSPER_Kotwani!$8:$8,""),
IF($C32="Jonathan Wellner",_xlfn.XLOOKUP($B32,PROSPER_Wellner!$1:$1,PROSPER_Wellner!$8:$8,""),
IF($C32="Travis Harvey",_xlfn.XLOOKUP($B32,PROSPER_Harvey!$1:$1,PROSPER_Harvey!$8:$8,""),"")))))))))</f>
        <v>No Score</v>
      </c>
      <c r="AG32" s="125" t="str">
        <f>IF(IF(IF($C32="Christopher Lobo",_xlfn.XLOOKUP($B32,PROSPER_Lobo!$1:$1,PROSPER_Lobo!$9:$9,""),
IF($C32="Naren Baliga",_xlfn.XLOOKUP($B32,PROSPER_Baliga!$1:$1,PROSPER_Baliga!$9:$9,""),
IF($C32="Thorsten Huhn",_xlfn.XLOOKUP($B32,PROSPER_Huhn!$1:$1,PROSPER_Huhn!$9:$9,""),
IF($C32="Nick Hull",_xlfn.XLOOKUP($B32,PROSPER_Hull!$1:$1,PROSPER_Hull!$9:$9,""),
IF($C32="Monika Kotwani",_xlfn.XLOOKUP($B32,PROSPER_Kotwani!$1:$1,PROSPER_Kotwani!$9:$9,""),
IF($C32="Jonathan Wellner",_xlfn.XLOOKUP($B32,PROSPER_Wellner!$1:$1,PROSPER_Wellner!$9:$9,""),
IF($C32="Travis Harvey",_xlfn.XLOOKUP($B32,PROSPER_Harvey!$1:$1,PROSPER_Harvey!$9:$9,""),"")))))))="","",
IF($C32="Christopher Lobo",_xlfn.XLOOKUP($B32,PROSPER_Lobo!$1:$1,PROSPER_Lobo!$9:$9,""),
IF($C32="Naren Baliga",_xlfn.XLOOKUP($B32,PROSPER_Baliga!$1:$1,PROSPER_Baliga!$9:$9,""),
IF($C32="Thorsten Huhn",_xlfn.XLOOKUP($B32,PROSPER_Huhn!$1:$1,PROSPER_Huhn!$9:$9,""),
IF($C32="Nick Hull",_xlfn.XLOOKUP($B32,PROSPER_Hull!$1:$1,PROSPER_Hull!$9:$9,""),
IF($C32="Monika Kotwani",_xlfn.XLOOKUP($B32,PROSPER_Kotwani!$1:$1,PROSPER_Kotwani!$9:$9,""),
IF($C32="Jonathan Wellner",_xlfn.XLOOKUP($B32,PROSPER_Wellner!$1:$1,PROSPER_Wellner!$9:$9,""),
IF($C32="Travis Harvey",_xlfn.XLOOKUP($B32,PROSPER_Harvey!$1:$1,PROSPER_Harvey!$9:$9,""),""))))))))="","No Comment",IF(IF($C32="Christopher Lobo",_xlfn.XLOOKUP($B32,PROSPER_Lobo!$1:$1,PROSPER_Lobo!$9:$9,""),
IF($C32="Naren Baliga",_xlfn.XLOOKUP($B32,PROSPER_Baliga!$1:$1,PROSPER_Baliga!$9:$9,""),
IF($C32="Thorsten Huhn",_xlfn.XLOOKUP($B32,PROSPER_Huhn!$1:$1,PROSPER_Huhn!$9:$9,""),
IF($C32="Nick Hull",_xlfn.XLOOKUP($B32,PROSPER_Hull!$1:$1,PROSPER_Hull!$9:$9,""),
IF($C32="Monika Kotwani",_xlfn.XLOOKUP($B32,PROSPER_Kotwani!$1:$1,PROSPER_Kotwani!$9:$9,""),
IF($C32="Jonathan Wellner",_xlfn.XLOOKUP($B32,PROSPER_Wellner!$1:$1,PROSPER_Wellner!$9:$9,""),
IF($C32="Travis Harvey",_xlfn.XLOOKUP($B32,PROSPER_Harvey!$1:$1,PROSPER_Harvey!$9:$9,""),"")))))))="","",
IF($C32="Christopher Lobo",_xlfn.XLOOKUP($B32,PROSPER_Lobo!$1:$1,PROSPER_Lobo!$9:$9,""),
IF($C32="Naren Baliga",_xlfn.XLOOKUP($B32,PROSPER_Baliga!$1:$1,PROSPER_Baliga!$9:$9,""),
IF($C32="Thorsten Huhn",_xlfn.XLOOKUP($B32,PROSPER_Huhn!$1:$1,PROSPER_Huhn!$9:$9,""),
IF($C32="Nick Hull",_xlfn.XLOOKUP($B32,PROSPER_Hull!$1:$1,PROSPER_Hull!$9:$9,""),
IF($C32="Monika Kotwani",_xlfn.XLOOKUP($B32,PROSPER_Kotwani!$1:$1,PROSPER_Kotwani!$9:$9,""),
IF($C32="Jonathan Wellner",_xlfn.XLOOKUP($B32,PROSPER_Wellner!$1:$1,PROSPER_Wellner!$9:$9,""),
IF($C32="Travis Harvey",_xlfn.XLOOKUP($B32,PROSPER_Harvey!$1:$1,PROSPER_Harvey!$9:$9,""),"")))))))))</f>
        <v>No Comment</v>
      </c>
      <c r="AH32" s="124" t="s">
        <v>89</v>
      </c>
      <c r="AI32" s="150">
        <f t="shared" si="245"/>
        <v>5</v>
      </c>
      <c r="AJ32" s="120" t="str">
        <f>_xlfn.XLOOKUP(B32,PROSPERInitial_Query!$E:$E,PROSPERInitial_Query!$K:$K,"",,-1)</f>
        <v>8</v>
      </c>
      <c r="AK32" s="121" t="str">
        <f t="shared" si="246"/>
        <v>Maria Xourafas1 - PortfolioBrownfield</v>
      </c>
      <c r="AL32" s="126" t="str">
        <f>_xlfn.XLOOKUP(AK32,PROSPERDelta_Query!BK:BK,PROSPERDelta_Query!M:M,"",,-1)</f>
        <v/>
      </c>
      <c r="AM32" s="124">
        <f t="shared" si="247"/>
        <v>8</v>
      </c>
      <c r="AN32" s="124" t="str">
        <f>IF(IF(IF($C32="Christopher Lobo",_xlfn.XLOOKUP($B32,PROSPER_Lobo!$1:$1,PROSPER_Lobo!$10:$10,""),
IF($C32="Naren Baliga",_xlfn.XLOOKUP($B32,PROSPER_Baliga!$1:$1,PROSPER_Baliga!$10:$10,""),
IF($C32="Thorsten Huhn",_xlfn.XLOOKUP($B32,PROSPER_Huhn!$1:$1,PROSPER_Huhn!$10:$10,""),
IF($C32="Nick Hull",_xlfn.XLOOKUP($B32,PROSPER_Hull!$1:$1,PROSPER_Hull!$10:$10,""),
IF($C32="Monika Kotwani",_xlfn.XLOOKUP($B32,PROSPER_Kotwani!$1:$1,PROSPER_Kotwani!$10:$10,""),
IF($C32="Jonathan Wellner",_xlfn.XLOOKUP($B32,PROSPER_Wellner!$1:$1,PROSPER_Wellner!$10:$10,""),
IF($C32="Travis Harvey",_xlfn.XLOOKUP($B32,PROSPER_Harvey!$1:$1,PROSPER_Harvey!$10:$10,""),"")))))))="","",
IF($C32="Christopher Lobo",_xlfn.XLOOKUP($B32,PROSPER_Lobo!$1:$1,PROSPER_Lobo!$10:$10,""),
IF($C32="Naren Baliga",_xlfn.XLOOKUP($B32,PROSPER_Baliga!$1:$1,PROSPER_Baliga!$10:$10,""),
IF($C32="Thorsten Huhn",_xlfn.XLOOKUP($B32,PROSPER_Huhn!$1:$1,PROSPER_Huhn!$10:$10,""),
IF($C32="Nick Hull",_xlfn.XLOOKUP($B32,PROSPER_Hull!$1:$1,PROSPER_Hull!$10:$10,""),
IF($C32="Monika Kotwani",_xlfn.XLOOKUP($B32,PROSPER_Kotwani!$1:$1,PROSPER_Kotwani!$10:$10,""),
IF($C32="Jonathan Wellner",_xlfn.XLOOKUP($B32,PROSPER_Wellner!$1:$1,PROSPER_Wellner!$10:$10,""),
IF($C32="Travis Harvey",_xlfn.XLOOKUP($B32,PROSPER_Harvey!$1:$1,PROSPER_Harvey!$10:$10,""),""))))))))="","No Score",IF(IF($C32="Christopher Lobo",_xlfn.XLOOKUP($B32,PROSPER_Lobo!$1:$1,PROSPER_Lobo!$10:$10,""),
IF($C32="Naren Baliga",_xlfn.XLOOKUP($B32,PROSPER_Baliga!$1:$1,PROSPER_Baliga!$10:$10,""),
IF($C32="Thorsten Huhn",_xlfn.XLOOKUP($B32,PROSPER_Huhn!$1:$1,PROSPER_Huhn!$10:$10,""),
IF($C32="Nick Hull",_xlfn.XLOOKUP($B32,PROSPER_Hull!$1:$1,PROSPER_Hull!$10:$10,""),
IF($C32="Monika Kotwani",_xlfn.XLOOKUP($B32,PROSPER_Kotwani!$1:$1,PROSPER_Kotwani!$10:$10,""),
IF($C32="Jonathan Wellner",_xlfn.XLOOKUP($B32,PROSPER_Wellner!$1:$1,PROSPER_Wellner!$10:$10,""),
IF($C32="Travis Harvey",_xlfn.XLOOKUP($B32,PROSPER_Harvey!$1:$1,PROSPER_Harvey!$10:$10,""),"")))))))="","",
IF($C32="Christopher Lobo",_xlfn.XLOOKUP($B32,PROSPER_Lobo!$1:$1,PROSPER_Lobo!$10:$10,""),
IF($C32="Naren Baliga",_xlfn.XLOOKUP($B32,PROSPER_Baliga!$1:$1,PROSPER_Baliga!$10:$10,""),
IF($C32="Thorsten Huhn",_xlfn.XLOOKUP($B32,PROSPER_Huhn!$1:$1,PROSPER_Huhn!$10:$10,""),
IF($C32="Nick Hull",_xlfn.XLOOKUP($B32,PROSPER_Hull!$1:$1,PROSPER_Hull!$10:$10,""),
IF($C32="Monika Kotwani",_xlfn.XLOOKUP($B32,PROSPER_Kotwani!$1:$1,PROSPER_Kotwani!$10:$10,""),
IF($C32="Jonathan Wellner",_xlfn.XLOOKUP($B32,PROSPER_Wellner!$1:$1,PROSPER_Wellner!$10:$10,""),
IF($C32="Travis Harvey",_xlfn.XLOOKUP($B32,PROSPER_Harvey!$1:$1,PROSPER_Harvey!$10:$10,""),"")))))))))</f>
        <v>No Score</v>
      </c>
      <c r="AO32" s="125" t="str">
        <f>IF(IF(IF($C32="Christopher Lobo",_xlfn.XLOOKUP($B32,PROSPER_Lobo!$1:$1,PROSPER_Lobo!$11:$11,""),
IF($C32="Naren Baliga",_xlfn.XLOOKUP($B32,PROSPER_Baliga!$1:$1,PROSPER_Baliga!$11:$11,""),
IF($C32="Thorsten Huhn",_xlfn.XLOOKUP($B32,PROSPER_Huhn!$1:$1,PROSPER_Huhn!$11:$11,""),
IF($C32="Nick Hull",_xlfn.XLOOKUP($B32,PROSPER_Hull!$1:$1,PROSPER_Hull!$11:$11,""),
IF($C32="Monika Kotwani",_xlfn.XLOOKUP($B32,PROSPER_Kotwani!$1:$1,PROSPER_Kotwani!$11:$11,""),
IF($C32="Jonathan Wellner",_xlfn.XLOOKUP($B32,PROSPER_Wellner!$1:$1,PROSPER_Wellner!$11:$11,""),
IF($C32="Travis Harvey",_xlfn.XLOOKUP($B32,PROSPER_Harvey!$1:$1,PROSPER_Harvey!$11:$11,""),"")))))))="","",
IF($C32="Christopher Lobo",_xlfn.XLOOKUP($B32,PROSPER_Lobo!$1:$1,PROSPER_Lobo!$11:$11,""),
IF($C32="Naren Baliga",_xlfn.XLOOKUP($B32,PROSPER_Baliga!$1:$1,PROSPER_Baliga!$11:$11,""),
IF($C32="Thorsten Huhn",_xlfn.XLOOKUP($B32,PROSPER_Huhn!$1:$1,PROSPER_Huhn!$11:$11,""),
IF($C32="Nick Hull",_xlfn.XLOOKUP($B32,PROSPER_Hull!$1:$1,PROSPER_Hull!$11:$11,""),
IF($C32="Monika Kotwani",_xlfn.XLOOKUP($B32,PROSPER_Kotwani!$1:$1,PROSPER_Kotwani!$11:$11,""),
IF($C32="Jonathan Wellner",_xlfn.XLOOKUP($B32,PROSPER_Wellner!$1:$1,PROSPER_Wellner!$11:$11,""),
IF($C32="Travis Harvey",_xlfn.XLOOKUP($B32,PROSPER_Harvey!$1:$1,PROSPER_Harvey!$11:$11,""),""))))))))="","No Comment",IF(IF($C32="Christopher Lobo",_xlfn.XLOOKUP($B32,PROSPER_Lobo!$1:$1,PROSPER_Lobo!$11:$11,""),
IF($C32="Naren Baliga",_xlfn.XLOOKUP($B32,PROSPER_Baliga!$1:$1,PROSPER_Baliga!$11:$11,""),
IF($C32="Thorsten Huhn",_xlfn.XLOOKUP($B32,PROSPER_Huhn!$1:$1,PROSPER_Huhn!$11:$11,""),
IF($C32="Nick Hull",_xlfn.XLOOKUP($B32,PROSPER_Hull!$1:$1,PROSPER_Hull!$11:$11,""),
IF($C32="Monika Kotwani",_xlfn.XLOOKUP($B32,PROSPER_Kotwani!$1:$1,PROSPER_Kotwani!$11:$11,""),
IF($C32="Jonathan Wellner",_xlfn.XLOOKUP($B32,PROSPER_Wellner!$1:$1,PROSPER_Wellner!$11:$11,""),
IF($C32="Travis Harvey",_xlfn.XLOOKUP($B32,PROSPER_Harvey!$1:$1,PROSPER_Harvey!$11:$11,""),"")))))))="","",
IF($C32="Christopher Lobo",_xlfn.XLOOKUP($B32,PROSPER_Lobo!$1:$1,PROSPER_Lobo!$11:$11,""),
IF($C32="Naren Baliga",_xlfn.XLOOKUP($B32,PROSPER_Baliga!$1:$1,PROSPER_Baliga!$11:$11,""),
IF($C32="Thorsten Huhn",_xlfn.XLOOKUP($B32,PROSPER_Huhn!$1:$1,PROSPER_Huhn!$11:$11,""),
IF($C32="Nick Hull",_xlfn.XLOOKUP($B32,PROSPER_Hull!$1:$1,PROSPER_Hull!$11:$11,""),
IF($C32="Monika Kotwani",_xlfn.XLOOKUP($B32,PROSPER_Kotwani!$1:$1,PROSPER_Kotwani!$11:$11,""),
IF($C32="Jonathan Wellner",_xlfn.XLOOKUP($B32,PROSPER_Wellner!$1:$1,PROSPER_Wellner!$11:$11,""),
IF($C32="Travis Harvey",_xlfn.XLOOKUP($B32,PROSPER_Harvey!$1:$1,PROSPER_Harvey!$11:$11,""),"")))))))))</f>
        <v>No Comment</v>
      </c>
      <c r="AP32" s="124" t="s">
        <v>89</v>
      </c>
      <c r="AQ32" s="150">
        <f t="shared" si="248"/>
        <v>8</v>
      </c>
      <c r="AR32" s="120" t="str">
        <f>_xlfn.XLOOKUP(B32,PROSPERInitial_Query!$E:$E,PROSPERInitial_Query!$L:$L,"",,-1)</f>
        <v>6</v>
      </c>
      <c r="AS32" s="121" t="str">
        <f t="shared" si="249"/>
        <v>Maria Xourafas1 - PortfolioTraining &amp; Adoption</v>
      </c>
      <c r="AT32" s="126" t="str">
        <f>_xlfn.XLOOKUP(AS32,PROSPERDelta_Query!BK:BK,PROSPERDelta_Query!N:N,"",,-1)</f>
        <v/>
      </c>
      <c r="AU32" s="124">
        <f t="shared" si="250"/>
        <v>6</v>
      </c>
      <c r="AV32" s="124" t="str">
        <f>IF(IF(IF($C32="Christopher Lobo",_xlfn.XLOOKUP($B32,PROSPER_Lobo!$1:$1,PROSPER_Lobo!$12:$12,""),
IF($C32="Naren Baliga",_xlfn.XLOOKUP($B32,PROSPER_Baliga!$1:$1,PROSPER_Baliga!$12:$12,""),
IF($C32="Thorsten Huhn",_xlfn.XLOOKUP($B32,PROSPER_Huhn!$1:$1,PROSPER_Huhn!$12:$12,""),
IF($C32="Nick Hull",_xlfn.XLOOKUP($B32,PROSPER_Hull!$1:$1,PROSPER_Hull!$12:$12,""),
IF($C32="Monika Kotwani",_xlfn.XLOOKUP($B32,PROSPER_Kotwani!$1:$1,PROSPER_Kotwani!$12:$12,""),
IF($C32="Jonathan Wellner",_xlfn.XLOOKUP($B32,PROSPER_Wellner!$1:$1,PROSPER_Wellner!$12:$12,""),
IF($C32="Travis Harvey",_xlfn.XLOOKUP($B32,PROSPER_Harvey!$1:$1,PROSPER_Harvey!$12:$12,""),"")))))))="","",
IF($C32="Christopher Lobo",_xlfn.XLOOKUP($B32,PROSPER_Lobo!$1:$1,PROSPER_Lobo!$12:$12,""),
IF($C32="Naren Baliga",_xlfn.XLOOKUP($B32,PROSPER_Baliga!$1:$1,PROSPER_Baliga!$12:$12,""),
IF($C32="Thorsten Huhn",_xlfn.XLOOKUP($B32,PROSPER_Huhn!$1:$1,PROSPER_Huhn!$12:$12,""),
IF($C32="Nick Hull",_xlfn.XLOOKUP($B32,PROSPER_Hull!$1:$1,PROSPER_Hull!$12:$12,""),
IF($C32="Monika Kotwani",_xlfn.XLOOKUP($B32,PROSPER_Kotwani!$1:$1,PROSPER_Kotwani!$12:$12,""),
IF($C32="Jonathan Wellner",_xlfn.XLOOKUP($B32,PROSPER_Wellner!$1:$1,PROSPER_Wellner!$12:$12,""),
IF($C32="Travis Harvey",_xlfn.XLOOKUP($B32,PROSPER_Harvey!$1:$1,PROSPER_Harvey!$12:$12,""),""))))))))="","No Score",IF(IF($C32="Christopher Lobo",_xlfn.XLOOKUP($B32,PROSPER_Lobo!$1:$1,PROSPER_Lobo!$12:$12,""),
IF($C32="Naren Baliga",_xlfn.XLOOKUP($B32,PROSPER_Baliga!$1:$1,PROSPER_Baliga!$12:$12,""),
IF($C32="Thorsten Huhn",_xlfn.XLOOKUP($B32,PROSPER_Huhn!$1:$1,PROSPER_Huhn!$12:$12,""),
IF($C32="Nick Hull",_xlfn.XLOOKUP($B32,PROSPER_Hull!$1:$1,PROSPER_Hull!$12:$12,""),
IF($C32="Monika Kotwani",_xlfn.XLOOKUP($B32,PROSPER_Kotwani!$1:$1,PROSPER_Kotwani!$12:$12,""),
IF($C32="Jonathan Wellner",_xlfn.XLOOKUP($B32,PROSPER_Wellner!$1:$1,PROSPER_Wellner!$12:$12,""),
IF($C32="Travis Harvey",_xlfn.XLOOKUP($B32,PROSPER_Harvey!$1:$1,PROSPER_Harvey!$12:$12,""),"")))))))="","",
IF($C32="Christopher Lobo",_xlfn.XLOOKUP($B32,PROSPER_Lobo!$1:$1,PROSPER_Lobo!$12:$12,""),
IF($C32="Naren Baliga",_xlfn.XLOOKUP($B32,PROSPER_Baliga!$1:$1,PROSPER_Baliga!$12:$12,""),
IF($C32="Thorsten Huhn",_xlfn.XLOOKUP($B32,PROSPER_Huhn!$1:$1,PROSPER_Huhn!$12:$12,""),
IF($C32="Nick Hull",_xlfn.XLOOKUP($B32,PROSPER_Hull!$1:$1,PROSPER_Hull!$12:$12,""),
IF($C32="Monika Kotwani",_xlfn.XLOOKUP($B32,PROSPER_Kotwani!$1:$1,PROSPER_Kotwani!$12:$12,""),
IF($C32="Jonathan Wellner",_xlfn.XLOOKUP($B32,PROSPER_Wellner!$1:$1,PROSPER_Wellner!$12:$12,""),
IF($C32="Travis Harvey",_xlfn.XLOOKUP($B32,PROSPER_Harvey!$1:$1,PROSPER_Harvey!$12:$12,""),"")))))))))</f>
        <v>No Score</v>
      </c>
      <c r="AW32" s="125" t="str">
        <f>IF(IF(IF($C32="Christopher Lobo",_xlfn.XLOOKUP($B32,PROSPER_Lobo!$1:$1,PROSPER_Lobo!$13:$13,""),
IF($C32="Naren Baliga",_xlfn.XLOOKUP($B32,PROSPER_Baliga!$1:$1,PROSPER_Baliga!$13:$13,""),
IF($C32="Thorsten Huhn",_xlfn.XLOOKUP($B32,PROSPER_Huhn!$1:$1,PROSPER_Huhn!$13:$13,""),
IF($C32="Nick Hull",_xlfn.XLOOKUP($B32,PROSPER_Hull!$1:$1,PROSPER_Hull!$13:$13,""),
IF($C32="Monika Kotwani",_xlfn.XLOOKUP($B32,PROSPER_Kotwani!$1:$1,PROSPER_Kotwani!$13:$13,""),
IF($C32="Jonathan Wellner",_xlfn.XLOOKUP($B32,PROSPER_Wellner!$1:$1,PROSPER_Wellner!$13:$13,""),
IF($C32="Travis Harvey",_xlfn.XLOOKUP($B32,PROSPER_Harvey!$1:$1,PROSPER_Harvey!$13:$13,""),"")))))))="","",
IF($C32="Christopher Lobo",_xlfn.XLOOKUP($B32,PROSPER_Lobo!$1:$1,PROSPER_Lobo!$13:$13,""),
IF($C32="Naren Baliga",_xlfn.XLOOKUP($B32,PROSPER_Baliga!$1:$1,PROSPER_Baliga!$13:$13,""),
IF($C32="Thorsten Huhn",_xlfn.XLOOKUP($B32,PROSPER_Huhn!$1:$1,PROSPER_Huhn!$13:$13,""),
IF($C32="Nick Hull",_xlfn.XLOOKUP($B32,PROSPER_Hull!$1:$1,PROSPER_Hull!$13:$13,""),
IF($C32="Monika Kotwani",_xlfn.XLOOKUP($B32,PROSPER_Kotwani!$1:$1,PROSPER_Kotwani!$13:$13,""),
IF($C32="Jonathan Wellner",_xlfn.XLOOKUP($B32,PROSPER_Wellner!$1:$1,PROSPER_Wellner!$13:$13,""),
IF($C32="Travis Harvey",_xlfn.XLOOKUP($B32,PROSPER_Harvey!$1:$1,PROSPER_Harvey!$13:$13,""),""))))))))="","No Comment",IF(IF($C32="Christopher Lobo",_xlfn.XLOOKUP($B32,PROSPER_Lobo!$1:$1,PROSPER_Lobo!$13:$13,""),
IF($C32="Naren Baliga",_xlfn.XLOOKUP($B32,PROSPER_Baliga!$1:$1,PROSPER_Baliga!$13:$13,""),
IF($C32="Thorsten Huhn",_xlfn.XLOOKUP($B32,PROSPER_Huhn!$1:$1,PROSPER_Huhn!$13:$13,""),
IF($C32="Nick Hull",_xlfn.XLOOKUP($B32,PROSPER_Hull!$1:$1,PROSPER_Hull!$13:$13,""),
IF($C32="Monika Kotwani",_xlfn.XLOOKUP($B32,PROSPER_Kotwani!$1:$1,PROSPER_Kotwani!$13:$13,""),
IF($C32="Jonathan Wellner",_xlfn.XLOOKUP($B32,PROSPER_Wellner!$1:$1,PROSPER_Wellner!$13:$13,""),
IF($C32="Travis Harvey",_xlfn.XLOOKUP($B32,PROSPER_Harvey!$1:$1,PROSPER_Harvey!$13:$13,""),"")))))))="","",
IF($C32="Christopher Lobo",_xlfn.XLOOKUP($B32,PROSPER_Lobo!$1:$1,PROSPER_Lobo!$13:$13,""),
IF($C32="Naren Baliga",_xlfn.XLOOKUP($B32,PROSPER_Baliga!$1:$1,PROSPER_Baliga!$13:$13,""),
IF($C32="Thorsten Huhn",_xlfn.XLOOKUP($B32,PROSPER_Huhn!$1:$1,PROSPER_Huhn!$13:$13,""),
IF($C32="Nick Hull",_xlfn.XLOOKUP($B32,PROSPER_Hull!$1:$1,PROSPER_Hull!$13:$13,""),
IF($C32="Monika Kotwani",_xlfn.XLOOKUP($B32,PROSPER_Kotwani!$1:$1,PROSPER_Kotwani!$13:$13,""),
IF($C32="Jonathan Wellner",_xlfn.XLOOKUP($B32,PROSPER_Wellner!$1:$1,PROSPER_Wellner!$13:$13,""),
IF($C32="Travis Harvey",_xlfn.XLOOKUP($B32,PROSPER_Harvey!$1:$1,PROSPER_Harvey!$13:$13,""),"")))))))))</f>
        <v>No Comment</v>
      </c>
      <c r="AX32" s="124" t="s">
        <v>89</v>
      </c>
      <c r="AY32" s="150">
        <f t="shared" si="251"/>
        <v>6</v>
      </c>
      <c r="AZ32" s="120" t="str">
        <f>_xlfn.XLOOKUP(B32,PROSPERInitial_Query!$E:$E,PROSPERInitial_Query!$M:$M,"",,-1)</f>
        <v>6</v>
      </c>
      <c r="BA32" s="121" t="str">
        <f t="shared" si="252"/>
        <v>Maria Xourafas1 - PortfolioDMLT</v>
      </c>
      <c r="BB32" s="126" t="str">
        <f>_xlfn.XLOOKUP(BA32,PROSPERDelta_Query!BK:BK,PROSPERDelta_Query!O:O,"",,-1)</f>
        <v/>
      </c>
      <c r="BC32" s="124">
        <f t="shared" si="253"/>
        <v>6</v>
      </c>
      <c r="BD32" s="124" t="str">
        <f>IF(IF(IF($C32="Christopher Lobo",_xlfn.XLOOKUP($B32,PROSPER_Lobo!$1:$1,PROSPER_Lobo!$14:$14,""),
IF($C32="Naren Baliga",_xlfn.XLOOKUP($B32,PROSPER_Baliga!$1:$1,PROSPER_Baliga!$14:$14,""),
IF($C32="Thorsten Huhn",_xlfn.XLOOKUP($B32,PROSPER_Huhn!$1:$1,PROSPER_Huhn!$14:$14,""),
IF($C32="Nick Hull",_xlfn.XLOOKUP($B32,PROSPER_Hull!$1:$1,PROSPER_Hull!$14:$14,""),
IF($C32="Monika Kotwani",_xlfn.XLOOKUP($B32,PROSPER_Kotwani!$1:$1,PROSPER_Kotwani!$14:$14,""),
IF($C32="Jonathan Wellner",_xlfn.XLOOKUP($B32,PROSPER_Wellner!$1:$1,PROSPER_Wellner!$14:$14,""),
IF($C32="Travis Harvey",_xlfn.XLOOKUP($B32,PROSPER_Harvey!$1:$1,PROSPER_Harvey!$14:$14,""),"")))))))="","",
IF($C32="Christopher Lobo",_xlfn.XLOOKUP($B32,PROSPER_Lobo!$1:$1,PROSPER_Lobo!$14:$14,""),
IF($C32="Naren Baliga",_xlfn.XLOOKUP($B32,PROSPER_Baliga!$1:$1,PROSPER_Baliga!$14:$14,""),
IF($C32="Thorsten Huhn",_xlfn.XLOOKUP($B32,PROSPER_Huhn!$1:$1,PROSPER_Huhn!$14:$14,""),
IF($C32="Nick Hull",_xlfn.XLOOKUP($B32,PROSPER_Hull!$1:$1,PROSPER_Hull!$14:$14,""),
IF($C32="Monika Kotwani",_xlfn.XLOOKUP($B32,PROSPER_Kotwani!$1:$1,PROSPER_Kotwani!$14:$14,""),
IF($C32="Jonathan Wellner",_xlfn.XLOOKUP($B32,PROSPER_Wellner!$1:$1,PROSPER_Wellner!$14:$14,""),
IF($C32="Travis Harvey",_xlfn.XLOOKUP($B32,PROSPER_Harvey!$1:$1,PROSPER_Harvey!$14:$14,""),""))))))))="","No Score",IF(IF($C32="Christopher Lobo",_xlfn.XLOOKUP($B32,PROSPER_Lobo!$1:$1,PROSPER_Lobo!$14:$14,""),
IF($C32="Naren Baliga",_xlfn.XLOOKUP($B32,PROSPER_Baliga!$1:$1,PROSPER_Baliga!$14:$14,""),
IF($C32="Thorsten Huhn",_xlfn.XLOOKUP($B32,PROSPER_Huhn!$1:$1,PROSPER_Huhn!$14:$14,""),
IF($C32="Nick Hull",_xlfn.XLOOKUP($B32,PROSPER_Hull!$1:$1,PROSPER_Hull!$14:$14,""),
IF($C32="Monika Kotwani",_xlfn.XLOOKUP($B32,PROSPER_Kotwani!$1:$1,PROSPER_Kotwani!$14:$14,""),
IF($C32="Jonathan Wellner",_xlfn.XLOOKUP($B32,PROSPER_Wellner!$1:$1,PROSPER_Wellner!$14:$14,""),
IF($C32="Travis Harvey",_xlfn.XLOOKUP($B32,PROSPER_Harvey!$1:$1,PROSPER_Harvey!$14:$14,""),"")))))))="","",
IF($C32="Christopher Lobo",_xlfn.XLOOKUP($B32,PROSPER_Lobo!$1:$1,PROSPER_Lobo!$14:$14,""),
IF($C32="Naren Baliga",_xlfn.XLOOKUP($B32,PROSPER_Baliga!$1:$1,PROSPER_Baliga!$14:$14,""),
IF($C32="Thorsten Huhn",_xlfn.XLOOKUP($B32,PROSPER_Huhn!$1:$1,PROSPER_Huhn!$14:$14,""),
IF($C32="Nick Hull",_xlfn.XLOOKUP($B32,PROSPER_Hull!$1:$1,PROSPER_Hull!$14:$14,""),
IF($C32="Monika Kotwani",_xlfn.XLOOKUP($B32,PROSPER_Kotwani!$1:$1,PROSPER_Kotwani!$14:$14,""),
IF($C32="Jonathan Wellner",_xlfn.XLOOKUP($B32,PROSPER_Wellner!$1:$1,PROSPER_Wellner!$14:$14,""),
IF($C32="Travis Harvey",_xlfn.XLOOKUP($B32,PROSPER_Harvey!$1:$1,PROSPER_Harvey!$14:$14,""),"")))))))))</f>
        <v>No Score</v>
      </c>
      <c r="BE32" s="125" t="str">
        <f>IF(IF(IF($C32="Christopher Lobo",_xlfn.XLOOKUP($B32,PROSPER_Lobo!$1:$1,PROSPER_Lobo!$15:$15,""),
IF($C32="Naren Baliga",_xlfn.XLOOKUP($B32,PROSPER_Baliga!$1:$1,PROSPER_Baliga!$15:$15,""),
IF($C32="Thorsten Huhn",_xlfn.XLOOKUP($B32,PROSPER_Huhn!$1:$1,PROSPER_Huhn!$15:$15,""),
IF($C32="Nick Hull",_xlfn.XLOOKUP($B32,PROSPER_Hull!$1:$1,PROSPER_Hull!$15:$15,""),
IF($C32="Monika Kotwani",_xlfn.XLOOKUP($B32,PROSPER_Kotwani!$1:$1,PROSPER_Kotwani!$15:$15,""),
IF($C32="Jonathan Wellner",_xlfn.XLOOKUP($B32,PROSPER_Wellner!$1:$1,PROSPER_Wellner!$15:$15,""),
IF($C32="Travis Harvey",_xlfn.XLOOKUP($B32,PROSPER_Harvey!$1:$1,PROSPER_Harvey!$15:$15,""),"")))))))="","",
IF($C32="Christopher Lobo",_xlfn.XLOOKUP($B32,PROSPER_Lobo!$1:$1,PROSPER_Lobo!$15:$15,""),
IF($C32="Naren Baliga",_xlfn.XLOOKUP($B32,PROSPER_Baliga!$1:$1,PROSPER_Baliga!$15:$15,""),
IF($C32="Thorsten Huhn",_xlfn.XLOOKUP($B32,PROSPER_Huhn!$1:$1,PROSPER_Huhn!$15:$15,""),
IF($C32="Nick Hull",_xlfn.XLOOKUP($B32,PROSPER_Hull!$1:$1,PROSPER_Hull!$15:$15,""),
IF($C32="Monika Kotwani",_xlfn.XLOOKUP($B32,PROSPER_Kotwani!$1:$1,PROSPER_Kotwani!$15:$15,""),
IF($C32="Jonathan Wellner",_xlfn.XLOOKUP($B32,PROSPER_Wellner!$1:$1,PROSPER_Wellner!$15:$15,""),
IF($C32="Travis Harvey",_xlfn.XLOOKUP($B32,PROSPER_Harvey!$1:$1,PROSPER_Harvey!$15:$15,""),""))))))))="","No Comment",IF(IF($C32="Christopher Lobo",_xlfn.XLOOKUP($B32,PROSPER_Lobo!$1:$1,PROSPER_Lobo!$15:$15,""),
IF($C32="Naren Baliga",_xlfn.XLOOKUP($B32,PROSPER_Baliga!$1:$1,PROSPER_Baliga!$15:$15,""),
IF($C32="Thorsten Huhn",_xlfn.XLOOKUP($B32,PROSPER_Huhn!$1:$1,PROSPER_Huhn!$15:$15,""),
IF($C32="Nick Hull",_xlfn.XLOOKUP($B32,PROSPER_Hull!$1:$1,PROSPER_Hull!$15:$15,""),
IF($C32="Monika Kotwani",_xlfn.XLOOKUP($B32,PROSPER_Kotwani!$1:$1,PROSPER_Kotwani!$15:$15,""),
IF($C32="Jonathan Wellner",_xlfn.XLOOKUP($B32,PROSPER_Wellner!$1:$1,PROSPER_Wellner!$15:$15,""),
IF($C32="Travis Harvey",_xlfn.XLOOKUP($B32,PROSPER_Harvey!$1:$1,PROSPER_Harvey!$15:$15,""),"")))))))="","",
IF($C32="Christopher Lobo",_xlfn.XLOOKUP($B32,PROSPER_Lobo!$1:$1,PROSPER_Lobo!$15:$15,""),
IF($C32="Naren Baliga",_xlfn.XLOOKUP($B32,PROSPER_Baliga!$1:$1,PROSPER_Baliga!$15:$15,""),
IF($C32="Thorsten Huhn",_xlfn.XLOOKUP($B32,PROSPER_Huhn!$1:$1,PROSPER_Huhn!$15:$15,""),
IF($C32="Nick Hull",_xlfn.XLOOKUP($B32,PROSPER_Hull!$1:$1,PROSPER_Hull!$15:$15,""),
IF($C32="Monika Kotwani",_xlfn.XLOOKUP($B32,PROSPER_Kotwani!$1:$1,PROSPER_Kotwani!$15:$15,""),
IF($C32="Jonathan Wellner",_xlfn.XLOOKUP($B32,PROSPER_Wellner!$1:$1,PROSPER_Wellner!$15:$15,""),
IF($C32="Travis Harvey",_xlfn.XLOOKUP($B32,PROSPER_Harvey!$1:$1,PROSPER_Harvey!$15:$15,""),"")))))))))</f>
        <v>No Comment</v>
      </c>
      <c r="BF32" s="124" t="s">
        <v>89</v>
      </c>
      <c r="BG32" s="150">
        <f t="shared" si="254"/>
        <v>6</v>
      </c>
      <c r="BH32" s="120" t="str">
        <f>_xlfn.XLOOKUP(B32,PROSPERInitial_Query!$E:$E,PROSPERInitial_Query!$N:$N,"",,-1)</f>
        <v>9</v>
      </c>
      <c r="BI32" s="121" t="str">
        <f t="shared" si="255"/>
        <v>Maria Xourafas1 - PortfolioRevenue Management</v>
      </c>
      <c r="BJ32" s="126" t="str">
        <f>_xlfn.XLOOKUP(BI32,PROSPERDelta_Query!BK:BK,PROSPERDelta_Query!P:P,"",,-1)</f>
        <v/>
      </c>
      <c r="BK32" s="124">
        <f t="shared" si="256"/>
        <v>9</v>
      </c>
      <c r="BL32" s="124" t="str">
        <f>IF(IF(IF($C32="Christopher Lobo",_xlfn.XLOOKUP($B32,PROSPER_Lobo!$1:$1,PROSPER_Lobo!$16:$16,""),
IF($C32="Naren Baliga",_xlfn.XLOOKUP($B32,PROSPER_Baliga!$1:$1,PROSPER_Baliga!$16:$16,""),
IF($C32="Thorsten Huhn",_xlfn.XLOOKUP($B32,PROSPER_Huhn!$1:$1,PROSPER_Huhn!$16:$16,""),
IF($C32="Nick Hull",_xlfn.XLOOKUP($B32,PROSPER_Hull!$1:$1,PROSPER_Hull!$16:$16,""),
IF($C32="Monika Kotwani",_xlfn.XLOOKUP($B32,PROSPER_Kotwani!$1:$1,PROSPER_Kotwani!$16:$16,""),
IF($C32="Jonathan Wellner",_xlfn.XLOOKUP($B32,PROSPER_Wellner!$1:$1,PROSPER_Wellner!$16:$16,""),
IF($C32="Travis Harvey",_xlfn.XLOOKUP($B32,PROSPER_Harvey!$1:$1,PROSPER_Harvey!$16:$16,""),"")))))))="","",
IF($C32="Christopher Lobo",_xlfn.XLOOKUP($B32,PROSPER_Lobo!$1:$1,PROSPER_Lobo!$16:$16,""),
IF($C32="Naren Baliga",_xlfn.XLOOKUP($B32,PROSPER_Baliga!$1:$1,PROSPER_Baliga!$16:$16,""),
IF($C32="Thorsten Huhn",_xlfn.XLOOKUP($B32,PROSPER_Huhn!$1:$1,PROSPER_Huhn!$16:$16,""),
IF($C32="Nick Hull",_xlfn.XLOOKUP($B32,PROSPER_Hull!$1:$1,PROSPER_Hull!$16:$16,""),
IF($C32="Monika Kotwani",_xlfn.XLOOKUP($B32,PROSPER_Kotwani!$1:$1,PROSPER_Kotwani!$16:$16,""),
IF($C32="Jonathan Wellner",_xlfn.XLOOKUP($B32,PROSPER_Wellner!$1:$1,PROSPER_Wellner!$16:$16,""),
IF($C32="Travis Harvey",_xlfn.XLOOKUP($B32,PROSPER_Harvey!$1:$1,PROSPER_Harvey!$16:$16,""),""))))))))="","No Score",IF(IF($C32="Christopher Lobo",_xlfn.XLOOKUP($B32,PROSPER_Lobo!$1:$1,PROSPER_Lobo!$16:$16,""),
IF($C32="Naren Baliga",_xlfn.XLOOKUP($B32,PROSPER_Baliga!$1:$1,PROSPER_Baliga!$16:$16,""),
IF($C32="Thorsten Huhn",_xlfn.XLOOKUP($B32,PROSPER_Huhn!$1:$1,PROSPER_Huhn!$16:$16,""),
IF($C32="Nick Hull",_xlfn.XLOOKUP($B32,PROSPER_Hull!$1:$1,PROSPER_Hull!$16:$16,""),
IF($C32="Monika Kotwani",_xlfn.XLOOKUP($B32,PROSPER_Kotwani!$1:$1,PROSPER_Kotwani!$16:$16,""),
IF($C32="Jonathan Wellner",_xlfn.XLOOKUP($B32,PROSPER_Wellner!$1:$1,PROSPER_Wellner!$16:$16,""),
IF($C32="Travis Harvey",_xlfn.XLOOKUP($B32,PROSPER_Harvey!$1:$1,PROSPER_Harvey!$16:$16,""),"")))))))="","",
IF($C32="Christopher Lobo",_xlfn.XLOOKUP($B32,PROSPER_Lobo!$1:$1,PROSPER_Lobo!$16:$16,""),
IF($C32="Naren Baliga",_xlfn.XLOOKUP($B32,PROSPER_Baliga!$1:$1,PROSPER_Baliga!$16:$16,""),
IF($C32="Thorsten Huhn",_xlfn.XLOOKUP($B32,PROSPER_Huhn!$1:$1,PROSPER_Huhn!$16:$16,""),
IF($C32="Nick Hull",_xlfn.XLOOKUP($B32,PROSPER_Hull!$1:$1,PROSPER_Hull!$16:$16,""),
IF($C32="Monika Kotwani",_xlfn.XLOOKUP($B32,PROSPER_Kotwani!$1:$1,PROSPER_Kotwani!$16:$16,""),
IF($C32="Jonathan Wellner",_xlfn.XLOOKUP($B32,PROSPER_Wellner!$1:$1,PROSPER_Wellner!$16:$16,""),
IF($C32="Travis Harvey",_xlfn.XLOOKUP($B32,PROSPER_Harvey!$1:$1,PROSPER_Harvey!$16:$16,""),"")))))))))</f>
        <v>No Score</v>
      </c>
      <c r="BM32" s="125" t="str">
        <f>IF(IF(IF($C32="Christopher Lobo",_xlfn.XLOOKUP($B32,PROSPER_Lobo!$1:$1,PROSPER_Lobo!$17:$17,""),
IF($C32="Naren Baliga",_xlfn.XLOOKUP($B32,PROSPER_Baliga!$1:$1,PROSPER_Baliga!$17:$17,""),
IF($C32="Thorsten Huhn",_xlfn.XLOOKUP($B32,PROSPER_Huhn!$1:$1,PROSPER_Huhn!$17:$17,""),
IF($C32="Nick Hull",_xlfn.XLOOKUP($B32,PROSPER_Hull!$1:$1,PROSPER_Hull!$17:$17,""),
IF($C32="Monika Kotwani",_xlfn.XLOOKUP($B32,PROSPER_Kotwani!$1:$1,PROSPER_Kotwani!$17:$17,""),
IF($C32="Jonathan Wellner",_xlfn.XLOOKUP($B32,PROSPER_Wellner!$1:$1,PROSPER_Wellner!$17:$17,""),
IF($C32="Travis Harvey",_xlfn.XLOOKUP($B32,PROSPER_Harvey!$1:$1,PROSPER_Harvey!$17:$17,""),"")))))))="","",
IF($C32="Christopher Lobo",_xlfn.XLOOKUP($B32,PROSPER_Lobo!$1:$1,PROSPER_Lobo!$17:$17,""),
IF($C32="Naren Baliga",_xlfn.XLOOKUP($B32,PROSPER_Baliga!$1:$1,PROSPER_Baliga!$17:$17,""),
IF($C32="Thorsten Huhn",_xlfn.XLOOKUP($B32,PROSPER_Huhn!$1:$1,PROSPER_Huhn!$17:$17,""),
IF($C32="Nick Hull",_xlfn.XLOOKUP($B32,PROSPER_Hull!$1:$1,PROSPER_Hull!$17:$17,""),
IF($C32="Monika Kotwani",_xlfn.XLOOKUP($B32,PROSPER_Kotwani!$1:$1,PROSPER_Kotwani!$17:$17,""),
IF($C32="Jonathan Wellner",_xlfn.XLOOKUP($B32,PROSPER_Wellner!$1:$1,PROSPER_Wellner!$17:$17,""),
IF($C32="Travis Harvey",_xlfn.XLOOKUP($B32,PROSPER_Harvey!$1:$1,PROSPER_Harvey!$17:$17,""),""))))))))="","No Comment",IF(IF($C32="Christopher Lobo",_xlfn.XLOOKUP($B32,PROSPER_Lobo!$1:$1,PROSPER_Lobo!$17:$17,""),
IF($C32="Naren Baliga",_xlfn.XLOOKUP($B32,PROSPER_Baliga!$1:$1,PROSPER_Baliga!$17:$17,""),
IF($C32="Thorsten Huhn",_xlfn.XLOOKUP($B32,PROSPER_Huhn!$1:$1,PROSPER_Huhn!$17:$17,""),
IF($C32="Nick Hull",_xlfn.XLOOKUP($B32,PROSPER_Hull!$1:$1,PROSPER_Hull!$17:$17,""),
IF($C32="Monika Kotwani",_xlfn.XLOOKUP($B32,PROSPER_Kotwani!$1:$1,PROSPER_Kotwani!$17:$17,""),
IF($C32="Jonathan Wellner",_xlfn.XLOOKUP($B32,PROSPER_Wellner!$1:$1,PROSPER_Wellner!$17:$17,""),
IF($C32="Travis Harvey",_xlfn.XLOOKUP($B32,PROSPER_Harvey!$1:$1,PROSPER_Harvey!$17:$17,""),"")))))))="","",
IF($C32="Christopher Lobo",_xlfn.XLOOKUP($B32,PROSPER_Lobo!$1:$1,PROSPER_Lobo!$17:$17,""),
IF($C32="Naren Baliga",_xlfn.XLOOKUP($B32,PROSPER_Baliga!$1:$1,PROSPER_Baliga!$17:$17,""),
IF($C32="Thorsten Huhn",_xlfn.XLOOKUP($B32,PROSPER_Huhn!$1:$1,PROSPER_Huhn!$17:$17,""),
IF($C32="Nick Hull",_xlfn.XLOOKUP($B32,PROSPER_Hull!$1:$1,PROSPER_Hull!$17:$17,""),
IF($C32="Monika Kotwani",_xlfn.XLOOKUP($B32,PROSPER_Kotwani!$1:$1,PROSPER_Kotwani!$17:$17,""),
IF($C32="Jonathan Wellner",_xlfn.XLOOKUP($B32,PROSPER_Wellner!$1:$1,PROSPER_Wellner!$17:$17,""),
IF($C32="Travis Harvey",_xlfn.XLOOKUP($B32,PROSPER_Harvey!$1:$1,PROSPER_Harvey!$17:$17,""),"")))))))))</f>
        <v>No Comment</v>
      </c>
      <c r="BN32" s="124">
        <f>IFERROR(ROUND(_xlfn.XLOOKUP(B32,'RevenueChallenge_Query'!$E:$E,'RevenueChallenge_Query'!$F:$F)/3.2,0),"Not Taken")</f>
        <v>9</v>
      </c>
      <c r="BO32" s="150">
        <f t="shared" si="257"/>
        <v>9</v>
      </c>
      <c r="BP32" s="120" t="str">
        <f>_xlfn.XLOOKUP(B32,PROSPERInitial_Query!$E:$E,PROSPERInitial_Query!$O:$O,"",,-1)</f>
        <v>4</v>
      </c>
      <c r="BQ32" s="121" t="str">
        <f t="shared" si="258"/>
        <v>Maria Xourafas1 - PortfolioArtificial Intelligence</v>
      </c>
      <c r="BR32" s="126" t="str">
        <f>_xlfn.XLOOKUP(BQ32,PROSPERDelta_Query!BK:BK,PROSPERDelta_Query!Q:Q,"",,-1)</f>
        <v/>
      </c>
      <c r="BS32" s="124">
        <f t="shared" si="259"/>
        <v>4</v>
      </c>
      <c r="BT32" s="124" t="str">
        <f>IF(IF(IF($C32="Christopher Lobo",_xlfn.XLOOKUP($B32,PROSPER_Lobo!$1:$1,PROSPER_Lobo!$18:$18,""),
IF($C32="Naren Baliga",_xlfn.XLOOKUP($B32,PROSPER_Baliga!$1:$1,PROSPER_Baliga!$18:$18,""),
IF($C32="Thorsten Huhn",_xlfn.XLOOKUP($B32,PROSPER_Huhn!$1:$1,PROSPER_Huhn!$18:$18,""),
IF($C32="Nick Hull",_xlfn.XLOOKUP($B32,PROSPER_Hull!$1:$1,PROSPER_Hull!$18:$18,""),
IF($C32="Monika Kotwani",_xlfn.XLOOKUP($B32,PROSPER_Kotwani!$1:$1,PROSPER_Kotwani!$18:$18,""),
IF($C32="Jonathan Wellner",_xlfn.XLOOKUP($B32,PROSPER_Wellner!$1:$1,PROSPER_Wellner!$18:$18,""),
IF($C32="Travis Harvey",_xlfn.XLOOKUP($B32,PROSPER_Harvey!$1:$1,PROSPER_Harvey!$18:$18,""),"")))))))="","",
IF($C32="Christopher Lobo",_xlfn.XLOOKUP($B32,PROSPER_Lobo!$1:$1,PROSPER_Lobo!$18:$18,""),
IF($C32="Naren Baliga",_xlfn.XLOOKUP($B32,PROSPER_Baliga!$1:$1,PROSPER_Baliga!$18:$18,""),
IF($C32="Thorsten Huhn",_xlfn.XLOOKUP($B32,PROSPER_Huhn!$1:$1,PROSPER_Huhn!$18:$18,""),
IF($C32="Nick Hull",_xlfn.XLOOKUP($B32,PROSPER_Hull!$1:$1,PROSPER_Hull!$18:$18,""),
IF($C32="Monika Kotwani",_xlfn.XLOOKUP($B32,PROSPER_Kotwani!$1:$1,PROSPER_Kotwani!$18:$18,""),
IF($C32="Jonathan Wellner",_xlfn.XLOOKUP($B32,PROSPER_Wellner!$1:$1,PROSPER_Wellner!$18:$18,""),
IF($C32="Travis Harvey",_xlfn.XLOOKUP($B32,PROSPER_Harvey!$1:$1,PROSPER_Harvey!$18:$18,""),""))))))))="","No Score",IF(IF($C32="Christopher Lobo",_xlfn.XLOOKUP($B32,PROSPER_Lobo!$1:$1,PROSPER_Lobo!$18:$18,""),
IF($C32="Naren Baliga",_xlfn.XLOOKUP($B32,PROSPER_Baliga!$1:$1,PROSPER_Baliga!$18:$18,""),
IF($C32="Thorsten Huhn",_xlfn.XLOOKUP($B32,PROSPER_Huhn!$1:$1,PROSPER_Huhn!$18:$18,""),
IF($C32="Nick Hull",_xlfn.XLOOKUP($B32,PROSPER_Hull!$1:$1,PROSPER_Hull!$18:$18,""),
IF($C32="Monika Kotwani",_xlfn.XLOOKUP($B32,PROSPER_Kotwani!$1:$1,PROSPER_Kotwani!$18:$18,""),
IF($C32="Jonathan Wellner",_xlfn.XLOOKUP($B32,PROSPER_Wellner!$1:$1,PROSPER_Wellner!$18:$18,""),
IF($C32="Travis Harvey",_xlfn.XLOOKUP($B32,PROSPER_Harvey!$1:$1,PROSPER_Harvey!$18:$18,""),"")))))))="","",
IF($C32="Christopher Lobo",_xlfn.XLOOKUP($B32,PROSPER_Lobo!$1:$1,PROSPER_Lobo!$18:$18,""),
IF($C32="Naren Baliga",_xlfn.XLOOKUP($B32,PROSPER_Baliga!$1:$1,PROSPER_Baliga!$18:$18,""),
IF($C32="Thorsten Huhn",_xlfn.XLOOKUP($B32,PROSPER_Huhn!$1:$1,PROSPER_Huhn!$18:$18,""),
IF($C32="Nick Hull",_xlfn.XLOOKUP($B32,PROSPER_Hull!$1:$1,PROSPER_Hull!$18:$18,""),
IF($C32="Monika Kotwani",_xlfn.XLOOKUP($B32,PROSPER_Kotwani!$1:$1,PROSPER_Kotwani!$18:$18,""),
IF($C32="Jonathan Wellner",_xlfn.XLOOKUP($B32,PROSPER_Wellner!$1:$1,PROSPER_Wellner!$18:$18,""),
IF($C32="Travis Harvey",_xlfn.XLOOKUP($B32,PROSPER_Harvey!$1:$1,PROSPER_Harvey!$18:$18,""),"")))))))))</f>
        <v>No Score</v>
      </c>
      <c r="BU32" s="125" t="str">
        <f>IF(IF(IF($C32="Christopher Lobo",_xlfn.XLOOKUP($B32,PROSPER_Lobo!$1:$1,PROSPER_Lobo!$19:$19,""),
IF($C32="Naren Baliga",_xlfn.XLOOKUP($B32,PROSPER_Baliga!$1:$1,PROSPER_Baliga!$19:$19,""),
IF($C32="Thorsten Huhn",_xlfn.XLOOKUP($B32,PROSPER_Huhn!$1:$1,PROSPER_Huhn!$19:$19,""),
IF($C32="Nick Hull",_xlfn.XLOOKUP($B32,PROSPER_Hull!$1:$1,PROSPER_Hull!$19:$19,""),
IF($C32="Monika Kotwani",_xlfn.XLOOKUP($B32,PROSPER_Kotwani!$1:$1,PROSPER_Kotwani!$19:$19,""),
IF($C32="Jonathan Wellner",_xlfn.XLOOKUP($B32,PROSPER_Wellner!$1:$1,PROSPER_Wellner!$19:$19,""),
IF($C32="Travis Harvey",_xlfn.XLOOKUP($B32,PROSPER_Harvey!$1:$1,PROSPER_Harvey!$19:$19,""),"")))))))="","",
IF($C32="Christopher Lobo",_xlfn.XLOOKUP($B32,PROSPER_Lobo!$1:$1,PROSPER_Lobo!$19:$19,""),
IF($C32="Naren Baliga",_xlfn.XLOOKUP($B32,PROSPER_Baliga!$1:$1,PROSPER_Baliga!$19:$19,""),
IF($C32="Thorsten Huhn",_xlfn.XLOOKUP($B32,PROSPER_Huhn!$1:$1,PROSPER_Huhn!$19:$19,""),
IF($C32="Nick Hull",_xlfn.XLOOKUP($B32,PROSPER_Hull!$1:$1,PROSPER_Hull!$19:$19,""),
IF($C32="Monika Kotwani",_xlfn.XLOOKUP($B32,PROSPER_Kotwani!$1:$1,PROSPER_Kotwani!$19:$19,""),
IF($C32="Jonathan Wellner",_xlfn.XLOOKUP($B32,PROSPER_Wellner!$1:$1,PROSPER_Wellner!$19:$19,""),
IF($C32="Travis Harvey",_xlfn.XLOOKUP($B32,PROSPER_Harvey!$1:$1,PROSPER_Harvey!$19:$19,""),""))))))))="","No Comment",IF(IF($C32="Christopher Lobo",_xlfn.XLOOKUP($B32,PROSPER_Lobo!$1:$1,PROSPER_Lobo!$19:$19,""),
IF($C32="Naren Baliga",_xlfn.XLOOKUP($B32,PROSPER_Baliga!$1:$1,PROSPER_Baliga!$19:$19,""),
IF($C32="Thorsten Huhn",_xlfn.XLOOKUP($B32,PROSPER_Huhn!$1:$1,PROSPER_Huhn!$19:$19,""),
IF($C32="Nick Hull",_xlfn.XLOOKUP($B32,PROSPER_Hull!$1:$1,PROSPER_Hull!$19:$19,""),
IF($C32="Monika Kotwani",_xlfn.XLOOKUP($B32,PROSPER_Kotwani!$1:$1,PROSPER_Kotwani!$19:$19,""),
IF($C32="Jonathan Wellner",_xlfn.XLOOKUP($B32,PROSPER_Wellner!$1:$1,PROSPER_Wellner!$19:$19,""),
IF($C32="Travis Harvey",_xlfn.XLOOKUP($B32,PROSPER_Harvey!$1:$1,PROSPER_Harvey!$19:$19,""),"")))))))="","",
IF($C32="Christopher Lobo",_xlfn.XLOOKUP($B32,PROSPER_Lobo!$1:$1,PROSPER_Lobo!$19:$19,""),
IF($C32="Naren Baliga",_xlfn.XLOOKUP($B32,PROSPER_Baliga!$1:$1,PROSPER_Baliga!$19:$19,""),
IF($C32="Thorsten Huhn",_xlfn.XLOOKUP($B32,PROSPER_Huhn!$1:$1,PROSPER_Huhn!$19:$19,""),
IF($C32="Nick Hull",_xlfn.XLOOKUP($B32,PROSPER_Hull!$1:$1,PROSPER_Hull!$19:$19,""),
IF($C32="Monika Kotwani",_xlfn.XLOOKUP($B32,PROSPER_Kotwani!$1:$1,PROSPER_Kotwani!$19:$19,""),
IF($C32="Jonathan Wellner",_xlfn.XLOOKUP($B32,PROSPER_Wellner!$1:$1,PROSPER_Wellner!$19:$19,""),
IF($C32="Travis Harvey",_xlfn.XLOOKUP($B32,PROSPER_Harvey!$1:$1,PROSPER_Harvey!$19:$19,""),"")))))))))</f>
        <v>No Comment</v>
      </c>
      <c r="BV32" s="124" t="s">
        <v>89</v>
      </c>
      <c r="BW32" s="150">
        <f t="shared" si="260"/>
        <v>4</v>
      </c>
      <c r="BX32" s="127">
        <f t="shared" si="261"/>
        <v>6.5555555555555554</v>
      </c>
      <c r="BY32" s="128" t="str">
        <f t="shared" si="262"/>
        <v>N/A</v>
      </c>
      <c r="BZ32" s="128">
        <f t="shared" si="263"/>
        <v>9</v>
      </c>
      <c r="CA32" s="129">
        <f t="shared" si="264"/>
        <v>6.5555555555555554</v>
      </c>
      <c r="CB32" s="130" t="str">
        <f>_xlfn.XLOOKUP(B32,PROSPERInitial_Query!$E:$E,PROSPERInitial_Query!$AA:$AA,"",,-1)</f>
        <v>Medium</v>
      </c>
      <c r="CC32" s="121" t="str">
        <f t="shared" si="265"/>
        <v>Maria Xourafas2 - RelationshipAccount / Stakeholder 1Name</v>
      </c>
      <c r="CD32" s="121" t="str">
        <f>_xlfn.XLOOKUP(CC32,PROSPERDelta_Query!BK:BK,PROSPERDelta_Query!AC:AC,"",,-1)</f>
        <v/>
      </c>
      <c r="CE32" s="126" t="str">
        <f>_xlfn.XLOOKUP(B32,PROSPERInitial_Query!$E:$E,PROSPERInitial_Query!$Q:$Q,"",,-1)</f>
        <v>6</v>
      </c>
      <c r="CF32" s="121" t="str">
        <f t="shared" si="266"/>
        <v>Maria Xourafas2 - RelationshipAccount / Stakeholder 1Self Score</v>
      </c>
      <c r="CG32" s="126" t="str">
        <f>_xlfn.XLOOKUP(CF32,PROSPERDelta_Query!BK:BK,PROSPERDelta_Query!AM:AM,"",,-1)</f>
        <v/>
      </c>
      <c r="CH32" s="131" t="str">
        <f t="shared" si="159"/>
        <v>Medium</v>
      </c>
      <c r="CI32" s="131" t="str">
        <f t="shared" si="267"/>
        <v>Medium</v>
      </c>
      <c r="CJ32" s="132">
        <f t="shared" si="268"/>
        <v>6</v>
      </c>
      <c r="CK32" s="132" t="str">
        <f>IF(IF(IF($C32="Christopher Lobo",_xlfn.XLOOKUP($B32,PROSPER_Lobo!$1:$1,PROSPER_Lobo!$21:$21,""),
IF($C32="Naren Baliga",_xlfn.XLOOKUP($B32,PROSPER_Baliga!$1:$1,PROSPER_Baliga!$21:$21,""),
IF($C32="Thorsten Huhn",_xlfn.XLOOKUP($B32,PROSPER_Huhn!$1:$1,PROSPER_Huhn!$21:$21,""),
IF($C32="Nick Hull",_xlfn.XLOOKUP($B32,PROSPER_Hull!$1:$1,PROSPER_Hull!$21:$21,""),
IF($C32="Monika Kotwani",_xlfn.XLOOKUP($B32,PROSPER_Kotwani!$1:$1,PROSPER_Kotwani!$21:$21,""),
IF($C32="Jonathan Wellner",_xlfn.XLOOKUP($B32,PROSPER_Wellner!$1:$1,PROSPER_Wellner!$21:$21,""),
IF($C32="Travis Harvey",_xlfn.XLOOKUP($B32,PROSPER_Harvey!$1:$1,PROSPER_Harvey!$21:$21,""),"")))))))="","",
IF($C32="Christopher Lobo",_xlfn.XLOOKUP($B32,PROSPER_Lobo!$1:$1,PROSPER_Lobo!$21:$21,""),
IF($C32="Naren Baliga",_xlfn.XLOOKUP($B32,PROSPER_Baliga!$1:$1,PROSPER_Baliga!$21:$21,""),
IF($C32="Thorsten Huhn",_xlfn.XLOOKUP($B32,PROSPER_Huhn!$1:$1,PROSPER_Huhn!$21:$21,""),
IF($C32="Nick Hull",_xlfn.XLOOKUP($B32,PROSPER_Hull!$1:$1,PROSPER_Hull!$21:$21,""),
IF($C32="Monika Kotwani",_xlfn.XLOOKUP($B32,PROSPER_Kotwani!$1:$1,PROSPER_Kotwani!$21:$21,""),
IF($C32="Jonathan Wellner",_xlfn.XLOOKUP($B32,PROSPER_Wellner!$1:$1,PROSPER_Wellner!$21:$21,""),
IF($C32="Travis Harvey",_xlfn.XLOOKUP($B32,PROSPER_Harvey!$1:$1,PROSPER_Harvey!$21:$21,""),""))))))))="","No Score",IF(IF($C32="Christopher Lobo",_xlfn.XLOOKUP($B32,PROSPER_Lobo!$1:$1,PROSPER_Lobo!$21:$21,""),
IF($C32="Naren Baliga",_xlfn.XLOOKUP($B32,PROSPER_Baliga!$1:$1,PROSPER_Baliga!$21:$21,""),
IF($C32="Thorsten Huhn",_xlfn.XLOOKUP($B32,PROSPER_Huhn!$1:$1,PROSPER_Huhn!$21:$21,""),
IF($C32="Nick Hull",_xlfn.XLOOKUP($B32,PROSPER_Hull!$1:$1,PROSPER_Hull!$21:$21,""),
IF($C32="Monika Kotwani",_xlfn.XLOOKUP($B32,PROSPER_Kotwani!$1:$1,PROSPER_Kotwani!$21:$21,""),
IF($C32="Jonathan Wellner",_xlfn.XLOOKUP($B32,PROSPER_Wellner!$1:$1,PROSPER_Wellner!$21:$21,""),
IF($C32="Travis Harvey",_xlfn.XLOOKUP($B32,PROSPER_Harvey!$1:$1,PROSPER_Harvey!$21:$21,""),"")))))))="","",
IF($C32="Christopher Lobo",_xlfn.XLOOKUP($B32,PROSPER_Lobo!$1:$1,PROSPER_Lobo!$21:$21,""),
IF($C32="Naren Baliga",_xlfn.XLOOKUP($B32,PROSPER_Baliga!$1:$1,PROSPER_Baliga!$21:$21,""),
IF($C32="Thorsten Huhn",_xlfn.XLOOKUP($B32,PROSPER_Huhn!$1:$1,PROSPER_Huhn!$21:$21,""),
IF($C32="Nick Hull",_xlfn.XLOOKUP($B32,PROSPER_Hull!$1:$1,PROSPER_Hull!$21:$21,""),
IF($C32="Monika Kotwani",_xlfn.XLOOKUP($B32,PROSPER_Kotwani!$1:$1,PROSPER_Kotwani!$21:$21,""),
IF($C32="Jonathan Wellner",_xlfn.XLOOKUP($B32,PROSPER_Wellner!$1:$1,PROSPER_Wellner!$21:$21,""),
IF($C32="Travis Harvey",_xlfn.XLOOKUP($B32,PROSPER_Harvey!$1:$1,PROSPER_Harvey!$21:$21,""),"")))))))))</f>
        <v>N/A</v>
      </c>
      <c r="CL32" s="131" t="str">
        <f>IF(IF(IF($C32="Christopher Lobo",_xlfn.XLOOKUP($B32,PROSPER_Lobo!$1:$1,PROSPER_Lobo!$22:$22,""),
IF($C32="Naren Baliga",_xlfn.XLOOKUP($B32,PROSPER_Baliga!$1:$1,PROSPER_Baliga!$22:$22,""),
IF($C32="Thorsten Huhn",_xlfn.XLOOKUP($B32,PROSPER_Huhn!$1:$1,PROSPER_Huhn!$22:$22,""),
IF($C32="Nick Hull",_xlfn.XLOOKUP($B32,PROSPER_Hull!$1:$1,PROSPER_Hull!$22:$22,""),
IF($C32="Monika Kotwani",_xlfn.XLOOKUP($B32,PROSPER_Kotwani!$1:$1,PROSPER_Kotwani!$22:$22,""),
IF($C32="Jonathan Wellner",_xlfn.XLOOKUP($B32,PROSPER_Wellner!$1:$1,PROSPER_Wellner!$22:$22,""),
IF($C32="Travis Harvey",_xlfn.XLOOKUP($B32,PROSPER_Harvey!$1:$1,PROSPER_Harvey!$22:$22,""),"")))))))="","",
IF($C32="Christopher Lobo",_xlfn.XLOOKUP($B32,PROSPER_Lobo!$1:$1,PROSPER_Lobo!$22:$22,""),
IF($C32="Naren Baliga",_xlfn.XLOOKUP($B32,PROSPER_Baliga!$1:$1,PROSPER_Baliga!$22:$22,""),
IF($C32="Thorsten Huhn",_xlfn.XLOOKUP($B32,PROSPER_Huhn!$1:$1,PROSPER_Huhn!$22:$22,""),
IF($C32="Nick Hull",_xlfn.XLOOKUP($B32,PROSPER_Hull!$1:$1,PROSPER_Hull!$22:$22,""),
IF($C32="Monika Kotwani",_xlfn.XLOOKUP($B32,PROSPER_Kotwani!$1:$1,PROSPER_Kotwani!$22:$22,""),
IF($C32="Jonathan Wellner",_xlfn.XLOOKUP($B32,PROSPER_Wellner!$1:$1,PROSPER_Wellner!$22:$22,""),
IF($C32="Travis Harvey",_xlfn.XLOOKUP($B32,PROSPER_Harvey!$1:$1,PROSPER_Harvey!$22:$22,""),""))))))))="","No Comment",IF(IF($C32="Christopher Lobo",_xlfn.XLOOKUP($B32,PROSPER_Lobo!$1:$1,PROSPER_Lobo!$22:$22,""),
IF($C32="Naren Baliga",_xlfn.XLOOKUP($B32,PROSPER_Baliga!$1:$1,PROSPER_Baliga!$22:$22,""),
IF($C32="Thorsten Huhn",_xlfn.XLOOKUP($B32,PROSPER_Huhn!$1:$1,PROSPER_Huhn!$22:$22,""),
IF($C32="Nick Hull",_xlfn.XLOOKUP($B32,PROSPER_Hull!$1:$1,PROSPER_Hull!$22:$22,""),
IF($C32="Monika Kotwani",_xlfn.XLOOKUP($B32,PROSPER_Kotwani!$1:$1,PROSPER_Kotwani!$22:$22,""),
IF($C32="Jonathan Wellner",_xlfn.XLOOKUP($B32,PROSPER_Wellner!$1:$1,PROSPER_Wellner!$22:$22,""),
IF($C32="Travis Harvey",_xlfn.XLOOKUP($B32,PROSPER_Harvey!$1:$1,PROSPER_Harvey!$22:$22,""),"")))))))="","",
IF($C32="Christopher Lobo",_xlfn.XLOOKUP($B32,PROSPER_Lobo!$1:$1,PROSPER_Lobo!$22:$22,""),
IF($C32="Naren Baliga",_xlfn.XLOOKUP($B32,PROSPER_Baliga!$1:$1,PROSPER_Baliga!$22:$22,""),
IF($C32="Thorsten Huhn",_xlfn.XLOOKUP($B32,PROSPER_Huhn!$1:$1,PROSPER_Huhn!$22:$22,""),
IF($C32="Nick Hull",_xlfn.XLOOKUP($B32,PROSPER_Hull!$1:$1,PROSPER_Hull!$22:$22,""),
IF($C32="Monika Kotwani",_xlfn.XLOOKUP($B32,PROSPER_Kotwani!$1:$1,PROSPER_Kotwani!$22:$22,""),
IF($C32="Jonathan Wellner",_xlfn.XLOOKUP($B32,PROSPER_Wellner!$1:$1,PROSPER_Wellner!$22:$22,""),
IF($C32="Travis Harvey",_xlfn.XLOOKUP($B32,PROSPER_Harvey!$1:$1,PROSPER_Harvey!$22:$22,""),"")))))))))</f>
        <v>N/A</v>
      </c>
      <c r="CM32" s="150">
        <f t="shared" si="269"/>
        <v>6</v>
      </c>
      <c r="CN32" s="130" t="str">
        <f>_xlfn.XLOOKUP(B32,PROSPERInitial_Query!$E:$E,PROSPERInitial_Query!$AB:$AB,"",,-1)</f>
        <v>High</v>
      </c>
      <c r="CO32" s="121" t="str">
        <f t="shared" si="270"/>
        <v>Maria Xourafas2 - RelationshipAccount / Stakeholder 2Name</v>
      </c>
      <c r="CP32" s="121" t="str">
        <f>_xlfn.XLOOKUP(CO32,PROSPERDelta_Query!BK:BK,PROSPERDelta_Query!AD:AD,"",,-1)</f>
        <v/>
      </c>
      <c r="CQ32" s="126" t="str">
        <f>_xlfn.XLOOKUP(B32,PROSPERInitial_Query!$E:$E,PROSPERInitial_Query!$R:$R,"",,-1)</f>
        <v>10</v>
      </c>
      <c r="CR32" s="121" t="str">
        <f t="shared" si="271"/>
        <v>Maria Xourafas2 - RelationshipAccount / Stakeholder 2Self Score</v>
      </c>
      <c r="CS32" s="126" t="str">
        <f>_xlfn.XLOOKUP(CR32,PROSPERDelta_Query!BK:BK,PROSPERDelta_Query!AN:AN,"",,-1)</f>
        <v/>
      </c>
      <c r="CT32" s="131" t="str">
        <f t="shared" si="163"/>
        <v>High</v>
      </c>
      <c r="CU32" s="131" t="str">
        <f t="shared" si="272"/>
        <v>High</v>
      </c>
      <c r="CV32" s="132">
        <f t="shared" si="273"/>
        <v>10</v>
      </c>
      <c r="CW32" s="132" t="str">
        <f>IF(IF(IF($C32="Christopher Lobo",_xlfn.XLOOKUP($B32,PROSPER_Lobo!$1:$1,PROSPER_Lobo!$24:$24,""),
IF($C32="Naren Baliga",_xlfn.XLOOKUP($B32,PROSPER_Baliga!$1:$1,PROSPER_Baliga!$24:$24,""),
IF($C32="Thorsten Huhn",_xlfn.XLOOKUP($B32,PROSPER_Huhn!$1:$1,PROSPER_Huhn!$24:$24,""),
IF($C32="Nick Hull",_xlfn.XLOOKUP($B32,PROSPER_Hull!$1:$1,PROSPER_Hull!$24:$24,""),
IF($C32="Monika Kotwani",_xlfn.XLOOKUP($B32,PROSPER_Kotwani!$1:$1,PROSPER_Kotwani!$24:$24,""),
IF($C32="Jonathan Wellner",_xlfn.XLOOKUP($B32,PROSPER_Wellner!$1:$1,PROSPER_Wellner!$24:$24,""),
IF($C32="Travis Harvey",_xlfn.XLOOKUP($B32,PROSPER_Harvey!$1:$1,PROSPER_Harvey!$24:$24,""),"")))))))="","",
IF($C32="Christopher Lobo",_xlfn.XLOOKUP($B32,PROSPER_Lobo!$1:$1,PROSPER_Lobo!$24:$24,""),
IF($C32="Naren Baliga",_xlfn.XLOOKUP($B32,PROSPER_Baliga!$1:$1,PROSPER_Baliga!$24:$24,""),
IF($C32="Thorsten Huhn",_xlfn.XLOOKUP($B32,PROSPER_Huhn!$1:$1,PROSPER_Huhn!$24:$24,""),
IF($C32="Nick Hull",_xlfn.XLOOKUP($B32,PROSPER_Hull!$1:$1,PROSPER_Hull!$24:$24,""),
IF($C32="Monika Kotwani",_xlfn.XLOOKUP($B32,PROSPER_Kotwani!$1:$1,PROSPER_Kotwani!$24:$24,""),
IF($C32="Jonathan Wellner",_xlfn.XLOOKUP($B32,PROSPER_Wellner!$1:$1,PROSPER_Wellner!$24:$24,""),
IF($C32="Travis Harvey",_xlfn.XLOOKUP($B32,PROSPER_Harvey!$1:$1,PROSPER_Harvey!$24:$24,""),""))))))))="","No Score",IF(IF($C32="Christopher Lobo",_xlfn.XLOOKUP($B32,PROSPER_Lobo!$1:$1,PROSPER_Lobo!$24:$24,""),
IF($C32="Naren Baliga",_xlfn.XLOOKUP($B32,PROSPER_Baliga!$1:$1,PROSPER_Baliga!$24:$24,""),
IF($C32="Thorsten Huhn",_xlfn.XLOOKUP($B32,PROSPER_Huhn!$1:$1,PROSPER_Huhn!$24:$24,""),
IF($C32="Nick Hull",_xlfn.XLOOKUP($B32,PROSPER_Hull!$1:$1,PROSPER_Hull!$24:$24,""),
IF($C32="Monika Kotwani",_xlfn.XLOOKUP($B32,PROSPER_Kotwani!$1:$1,PROSPER_Kotwani!$24:$24,""),
IF($C32="Jonathan Wellner",_xlfn.XLOOKUP($B32,PROSPER_Wellner!$1:$1,PROSPER_Wellner!$24:$24,""),
IF($C32="Travis Harvey",_xlfn.XLOOKUP($B32,PROSPER_Harvey!$1:$1,PROSPER_Harvey!$24:$24,""),"")))))))="","",
IF($C32="Christopher Lobo",_xlfn.XLOOKUP($B32,PROSPER_Lobo!$1:$1,PROSPER_Lobo!$24:$24,""),
IF($C32="Naren Baliga",_xlfn.XLOOKUP($B32,PROSPER_Baliga!$1:$1,PROSPER_Baliga!$24:$24,""),
IF($C32="Thorsten Huhn",_xlfn.XLOOKUP($B32,PROSPER_Huhn!$1:$1,PROSPER_Huhn!$24:$24,""),
IF($C32="Nick Hull",_xlfn.XLOOKUP($B32,PROSPER_Hull!$1:$1,PROSPER_Hull!$24:$24,""),
IF($C32="Monika Kotwani",_xlfn.XLOOKUP($B32,PROSPER_Kotwani!$1:$1,PROSPER_Kotwani!$24:$24,""),
IF($C32="Jonathan Wellner",_xlfn.XLOOKUP($B32,PROSPER_Wellner!$1:$1,PROSPER_Wellner!$24:$24,""),
IF($C32="Travis Harvey",_xlfn.XLOOKUP($B32,PROSPER_Harvey!$1:$1,PROSPER_Harvey!$24:$24,""),"")))))))))</f>
        <v>N/A</v>
      </c>
      <c r="CX32" s="131" t="str">
        <f>IF(IF(IF($C32="Christopher Lobo",_xlfn.XLOOKUP($B32,PROSPER_Lobo!$1:$1,PROSPER_Lobo!$25:$25,""),
IF($C32="Naren Baliga",_xlfn.XLOOKUP($B32,PROSPER_Baliga!$1:$1,PROSPER_Baliga!$25:$25,""),
IF($C32="Thorsten Huhn",_xlfn.XLOOKUP($B32,PROSPER_Huhn!$1:$1,PROSPER_Huhn!$25:$25,""),
IF($C32="Nick Hull",_xlfn.XLOOKUP($B32,PROSPER_Hull!$1:$1,PROSPER_Hull!$25:$25,""),
IF($C32="Monika Kotwani",_xlfn.XLOOKUP($B32,PROSPER_Kotwani!$1:$1,PROSPER_Kotwani!$25:$25,""),
IF($C32="Jonathan Wellner",_xlfn.XLOOKUP($B32,PROSPER_Wellner!$1:$1,PROSPER_Wellner!$25:$25,""),
IF($C32="Travis Harvey",_xlfn.XLOOKUP($B32,PROSPER_Harvey!$1:$1,PROSPER_Harvey!$25:$25,""),"")))))))="","",
IF($C32="Christopher Lobo",_xlfn.XLOOKUP($B32,PROSPER_Lobo!$1:$1,PROSPER_Lobo!$25:$25,""),
IF($C32="Naren Baliga",_xlfn.XLOOKUP($B32,PROSPER_Baliga!$1:$1,PROSPER_Baliga!$25:$25,""),
IF($C32="Thorsten Huhn",_xlfn.XLOOKUP($B32,PROSPER_Huhn!$1:$1,PROSPER_Huhn!$25:$25,""),
IF($C32="Nick Hull",_xlfn.XLOOKUP($B32,PROSPER_Hull!$1:$1,PROSPER_Hull!$25:$25,""),
IF($C32="Monika Kotwani",_xlfn.XLOOKUP($B32,PROSPER_Kotwani!$1:$1,PROSPER_Kotwani!$25:$25,""),
IF($C32="Jonathan Wellner",_xlfn.XLOOKUP($B32,PROSPER_Wellner!$1:$1,PROSPER_Wellner!$25:$25,""),
IF($C32="Travis Harvey",_xlfn.XLOOKUP($B32,PROSPER_Harvey!$1:$1,PROSPER_Harvey!$25:$25,""),""))))))))="","No Comment",IF(IF($C32="Christopher Lobo",_xlfn.XLOOKUP($B32,PROSPER_Lobo!$1:$1,PROSPER_Lobo!$25:$25,""),
IF($C32="Naren Baliga",_xlfn.XLOOKUP($B32,PROSPER_Baliga!$1:$1,PROSPER_Baliga!$25:$25,""),
IF($C32="Thorsten Huhn",_xlfn.XLOOKUP($B32,PROSPER_Huhn!$1:$1,PROSPER_Huhn!$25:$25,""),
IF($C32="Nick Hull",_xlfn.XLOOKUP($B32,PROSPER_Hull!$1:$1,PROSPER_Hull!$25:$25,""),
IF($C32="Monika Kotwani",_xlfn.XLOOKUP($B32,PROSPER_Kotwani!$1:$1,PROSPER_Kotwani!$25:$25,""),
IF($C32="Jonathan Wellner",_xlfn.XLOOKUP($B32,PROSPER_Wellner!$1:$1,PROSPER_Wellner!$25:$25,""),
IF($C32="Travis Harvey",_xlfn.XLOOKUP($B32,PROSPER_Harvey!$1:$1,PROSPER_Harvey!$25:$25,""),"")))))))="","",
IF($C32="Christopher Lobo",_xlfn.XLOOKUP($B32,PROSPER_Lobo!$1:$1,PROSPER_Lobo!$25:$25,""),
IF($C32="Naren Baliga",_xlfn.XLOOKUP($B32,PROSPER_Baliga!$1:$1,PROSPER_Baliga!$25:$25,""),
IF($C32="Thorsten Huhn",_xlfn.XLOOKUP($B32,PROSPER_Huhn!$1:$1,PROSPER_Huhn!$25:$25,""),
IF($C32="Nick Hull",_xlfn.XLOOKUP($B32,PROSPER_Hull!$1:$1,PROSPER_Hull!$25:$25,""),
IF($C32="Monika Kotwani",_xlfn.XLOOKUP($B32,PROSPER_Kotwani!$1:$1,PROSPER_Kotwani!$25:$25,""),
IF($C32="Jonathan Wellner",_xlfn.XLOOKUP($B32,PROSPER_Wellner!$1:$1,PROSPER_Wellner!$25:$25,""),
IF($C32="Travis Harvey",_xlfn.XLOOKUP($B32,PROSPER_Harvey!$1:$1,PROSPER_Harvey!$25:$25,""),"")))))))))</f>
        <v>N/A</v>
      </c>
      <c r="CY32" s="150">
        <f t="shared" si="274"/>
        <v>10</v>
      </c>
      <c r="CZ32" s="130" t="str">
        <f>_xlfn.XLOOKUP(B32,PROSPERInitial_Query!$E:$E,PROSPERInitial_Query!$AC:$AC,"",,-1)</f>
        <v>Medium</v>
      </c>
      <c r="DA32" s="121" t="str">
        <f t="shared" si="275"/>
        <v>Maria Xourafas2 - RelationshipAccount / Stakeholder 3Name</v>
      </c>
      <c r="DB32" s="121" t="str">
        <f>_xlfn.XLOOKUP(DA32,PROSPERDelta_Query!BK:BK,PROSPERDelta_Query!AE:AE,"",,-1)</f>
        <v/>
      </c>
      <c r="DC32" s="126" t="str">
        <f>_xlfn.XLOOKUP(B32,PROSPERInitial_Query!$E:$E,PROSPERInitial_Query!$S:$S,"",,-1)</f>
        <v>6</v>
      </c>
      <c r="DD32" s="121" t="str">
        <f t="shared" si="276"/>
        <v>Maria Xourafas2 - RelationshipAccount / Stakeholder 3Self Score</v>
      </c>
      <c r="DE32" s="126" t="str">
        <f>_xlfn.XLOOKUP(DD32,PROSPERDelta_Query!BK:BK,PROSPERDelta_Query!AO:AO,"",,-1)</f>
        <v/>
      </c>
      <c r="DF32" s="131" t="str">
        <f t="shared" si="167"/>
        <v>Medium</v>
      </c>
      <c r="DG32" s="131" t="str">
        <f t="shared" si="277"/>
        <v>Medium</v>
      </c>
      <c r="DH32" s="132">
        <f t="shared" si="278"/>
        <v>6</v>
      </c>
      <c r="DI32" s="132" t="str">
        <f>IF(IF(IF($C32="Christopher Lobo",_xlfn.XLOOKUP($B32,PROSPER_Lobo!$1:$1,PROSPER_Lobo!$27:$27,""),
IF($C32="Naren Baliga",_xlfn.XLOOKUP($B32,PROSPER_Baliga!$1:$1,PROSPER_Baliga!$27:$27,""),
IF($C32="Thorsten Huhn",_xlfn.XLOOKUP($B32,PROSPER_Huhn!$1:$1,PROSPER_Huhn!$27:$27,""),
IF($C32="Nick Hull",_xlfn.XLOOKUP($B32,PROSPER_Hull!$1:$1,PROSPER_Hull!$27:$27,""),
IF($C32="Monika Kotwani",_xlfn.XLOOKUP($B32,PROSPER_Kotwani!$1:$1,PROSPER_Kotwani!$27:$27,""),
IF($C32="Jonathan Wellner",_xlfn.XLOOKUP($B32,PROSPER_Wellner!$1:$1,PROSPER_Wellner!$27:$27,""),
IF($C32="Travis Harvey",_xlfn.XLOOKUP($B32,PROSPER_Harvey!$1:$1,PROSPER_Harvey!$27:$27,""),"")))))))="","",
IF($C32="Christopher Lobo",_xlfn.XLOOKUP($B32,PROSPER_Lobo!$1:$1,PROSPER_Lobo!$27:$27,""),
IF($C32="Naren Baliga",_xlfn.XLOOKUP($B32,PROSPER_Baliga!$1:$1,PROSPER_Baliga!$27:$27,""),
IF($C32="Thorsten Huhn",_xlfn.XLOOKUP($B32,PROSPER_Huhn!$1:$1,PROSPER_Huhn!$27:$27,""),
IF($C32="Nick Hull",_xlfn.XLOOKUP($B32,PROSPER_Hull!$1:$1,PROSPER_Hull!$27:$27,""),
IF($C32="Monika Kotwani",_xlfn.XLOOKUP($B32,PROSPER_Kotwani!$1:$1,PROSPER_Kotwani!$27:$27,""),
IF($C32="Jonathan Wellner",_xlfn.XLOOKUP($B32,PROSPER_Wellner!$1:$1,PROSPER_Wellner!$27:$27,""),
IF($C32="Travis Harvey",_xlfn.XLOOKUP($B32,PROSPER_Harvey!$1:$1,PROSPER_Harvey!$27:$27,""),""))))))))="","No Score",IF(IF($C32="Christopher Lobo",_xlfn.XLOOKUP($B32,PROSPER_Lobo!$1:$1,PROSPER_Lobo!$27:$27,""),
IF($C32="Naren Baliga",_xlfn.XLOOKUP($B32,PROSPER_Baliga!$1:$1,PROSPER_Baliga!$27:$27,""),
IF($C32="Thorsten Huhn",_xlfn.XLOOKUP($B32,PROSPER_Huhn!$1:$1,PROSPER_Huhn!$27:$27,""),
IF($C32="Nick Hull",_xlfn.XLOOKUP($B32,PROSPER_Hull!$1:$1,PROSPER_Hull!$27:$27,""),
IF($C32="Monika Kotwani",_xlfn.XLOOKUP($B32,PROSPER_Kotwani!$1:$1,PROSPER_Kotwani!$27:$27,""),
IF($C32="Jonathan Wellner",_xlfn.XLOOKUP($B32,PROSPER_Wellner!$1:$1,PROSPER_Wellner!$27:$27,""),
IF($C32="Travis Harvey",_xlfn.XLOOKUP($B32,PROSPER_Harvey!$1:$1,PROSPER_Harvey!$27:$27,""),"")))))))="","",
IF($C32="Christopher Lobo",_xlfn.XLOOKUP($B32,PROSPER_Lobo!$1:$1,PROSPER_Lobo!$27:$27,""),
IF($C32="Naren Baliga",_xlfn.XLOOKUP($B32,PROSPER_Baliga!$1:$1,PROSPER_Baliga!$27:$27,""),
IF($C32="Thorsten Huhn",_xlfn.XLOOKUP($B32,PROSPER_Huhn!$1:$1,PROSPER_Huhn!$27:$27,""),
IF($C32="Nick Hull",_xlfn.XLOOKUP($B32,PROSPER_Hull!$1:$1,PROSPER_Hull!$27:$27,""),
IF($C32="Monika Kotwani",_xlfn.XLOOKUP($B32,PROSPER_Kotwani!$1:$1,PROSPER_Kotwani!$27:$27,""),
IF($C32="Jonathan Wellner",_xlfn.XLOOKUP($B32,PROSPER_Wellner!$1:$1,PROSPER_Wellner!$27:$27,""),
IF($C32="Travis Harvey",_xlfn.XLOOKUP($B32,PROSPER_Harvey!$1:$1,PROSPER_Harvey!$27:$27,""),"")))))))))</f>
        <v>N/A</v>
      </c>
      <c r="DJ32" s="131" t="str">
        <f>IF(IF(IF($C32="Christopher Lobo",_xlfn.XLOOKUP($B32,PROSPER_Lobo!$1:$1,PROSPER_Lobo!$28:$28,""),
IF($C32="Naren Baliga",_xlfn.XLOOKUP($B32,PROSPER_Baliga!$1:$1,PROSPER_Baliga!$28:$28,""),
IF($C32="Thorsten Huhn",_xlfn.XLOOKUP($B32,PROSPER_Huhn!$1:$1,PROSPER_Huhn!$28:$28,""),
IF($C32="Nick Hull",_xlfn.XLOOKUP($B32,PROSPER_Hull!$1:$1,PROSPER_Hull!$28:$28,""),
IF($C32="Monika Kotwani",_xlfn.XLOOKUP($B32,PROSPER_Kotwani!$1:$1,PROSPER_Kotwani!$28:$28,""),
IF($C32="Jonathan Wellner",_xlfn.XLOOKUP($B32,PROSPER_Wellner!$1:$1,PROSPER_Wellner!$28:$28,""),
IF($C32="Travis Harvey",_xlfn.XLOOKUP($B32,PROSPER_Harvey!$1:$1,PROSPER_Harvey!$28:$28,""),"")))))))="","",
IF($C32="Christopher Lobo",_xlfn.XLOOKUP($B32,PROSPER_Lobo!$1:$1,PROSPER_Lobo!$28:$28,""),
IF($C32="Naren Baliga",_xlfn.XLOOKUP($B32,PROSPER_Baliga!$1:$1,PROSPER_Baliga!$28:$28,""),
IF($C32="Thorsten Huhn",_xlfn.XLOOKUP($B32,PROSPER_Huhn!$1:$1,PROSPER_Huhn!$28:$28,""),
IF($C32="Nick Hull",_xlfn.XLOOKUP($B32,PROSPER_Hull!$1:$1,PROSPER_Hull!$28:$28,""),
IF($C32="Monika Kotwani",_xlfn.XLOOKUP($B32,PROSPER_Kotwani!$1:$1,PROSPER_Kotwani!$28:$28,""),
IF($C32="Jonathan Wellner",_xlfn.XLOOKUP($B32,PROSPER_Wellner!$1:$1,PROSPER_Wellner!$28:$28,""),
IF($C32="Travis Harvey",_xlfn.XLOOKUP($B32,PROSPER_Harvey!$1:$1,PROSPER_Harvey!$28:$28,""),""))))))))="","No Comment",IF(IF($C32="Christopher Lobo",_xlfn.XLOOKUP($B32,PROSPER_Lobo!$1:$1,PROSPER_Lobo!$28:$28,""),
IF($C32="Naren Baliga",_xlfn.XLOOKUP($B32,PROSPER_Baliga!$1:$1,PROSPER_Baliga!$28:$28,""),
IF($C32="Thorsten Huhn",_xlfn.XLOOKUP($B32,PROSPER_Huhn!$1:$1,PROSPER_Huhn!$28:$28,""),
IF($C32="Nick Hull",_xlfn.XLOOKUP($B32,PROSPER_Hull!$1:$1,PROSPER_Hull!$28:$28,""),
IF($C32="Monika Kotwani",_xlfn.XLOOKUP($B32,PROSPER_Kotwani!$1:$1,PROSPER_Kotwani!$28:$28,""),
IF($C32="Jonathan Wellner",_xlfn.XLOOKUP($B32,PROSPER_Wellner!$1:$1,PROSPER_Wellner!$28:$28,""),
IF($C32="Travis Harvey",_xlfn.XLOOKUP($B32,PROSPER_Harvey!$1:$1,PROSPER_Harvey!$28:$28,""),"")))))))="","",
IF($C32="Christopher Lobo",_xlfn.XLOOKUP($B32,PROSPER_Lobo!$1:$1,PROSPER_Lobo!$28:$28,""),
IF($C32="Naren Baliga",_xlfn.XLOOKUP($B32,PROSPER_Baliga!$1:$1,PROSPER_Baliga!$28:$28,""),
IF($C32="Thorsten Huhn",_xlfn.XLOOKUP($B32,PROSPER_Huhn!$1:$1,PROSPER_Huhn!$28:$28,""),
IF($C32="Nick Hull",_xlfn.XLOOKUP($B32,PROSPER_Hull!$1:$1,PROSPER_Hull!$28:$28,""),
IF($C32="Monika Kotwani",_xlfn.XLOOKUP($B32,PROSPER_Kotwani!$1:$1,PROSPER_Kotwani!$28:$28,""),
IF($C32="Jonathan Wellner",_xlfn.XLOOKUP($B32,PROSPER_Wellner!$1:$1,PROSPER_Wellner!$28:$28,""),
IF($C32="Travis Harvey",_xlfn.XLOOKUP($B32,PROSPER_Harvey!$1:$1,PROSPER_Harvey!$28:$28,""),"")))))))))</f>
        <v>N/A</v>
      </c>
      <c r="DK32" s="150">
        <f t="shared" si="279"/>
        <v>6</v>
      </c>
      <c r="DL32" s="130" t="str">
        <f>_xlfn.XLOOKUP(B32,PROSPERInitial_Query!$E:$E,PROSPERInitial_Query!$AD:$AD,"",,-1)</f>
        <v>High</v>
      </c>
      <c r="DM32" s="121" t="str">
        <f t="shared" si="280"/>
        <v>Maria Xourafas2 - RelationshipAccount / Stakeholder 4Name</v>
      </c>
      <c r="DN32" s="121" t="str">
        <f>_xlfn.XLOOKUP(DM32,PROSPERDelta_Query!BK:BK,PROSPERDelta_Query!AF:AF,"",,-1)</f>
        <v/>
      </c>
      <c r="DO32" s="126" t="str">
        <f>_xlfn.XLOOKUP(B32,PROSPERInitial_Query!$E:$E,PROSPERInitial_Query!$T:$T,"",,-1)</f>
        <v>10</v>
      </c>
      <c r="DP32" s="121" t="str">
        <f t="shared" si="281"/>
        <v>Maria Xourafas2 - RelationshipAccount / Stakeholder 4Self Score</v>
      </c>
      <c r="DQ32" s="126" t="str">
        <f>_xlfn.XLOOKUP(DP32,PROSPERDelta_Query!BK:BK,PROSPERDelta_Query!AP:AP,"",,-1)</f>
        <v/>
      </c>
      <c r="DR32" s="131" t="str">
        <f t="shared" si="171"/>
        <v>High</v>
      </c>
      <c r="DS32" s="131" t="str">
        <f t="shared" si="282"/>
        <v>High</v>
      </c>
      <c r="DT32" s="132">
        <f t="shared" si="283"/>
        <v>10</v>
      </c>
      <c r="DU32" s="132" t="str">
        <f>IF(IF(IF($C32="Christopher Lobo",_xlfn.XLOOKUP($B32,PROSPER_Lobo!$1:$1,PROSPER_Lobo!$30:$30,""),
IF($C32="Naren Baliga",_xlfn.XLOOKUP($B32,PROSPER_Baliga!$1:$1,PROSPER_Baliga!$30:$30,""),
IF($C32="Thorsten Huhn",_xlfn.XLOOKUP($B32,PROSPER_Huhn!$1:$1,PROSPER_Huhn!$30:$30,""),
IF($C32="Nick Hull",_xlfn.XLOOKUP($B32,PROSPER_Hull!$1:$1,PROSPER_Hull!$30:$30,""),
IF($C32="Monika Kotwani",_xlfn.XLOOKUP($B32,PROSPER_Kotwani!$1:$1,PROSPER_Kotwani!$30:$30,""),
IF($C32="Jonathan Wellner",_xlfn.XLOOKUP($B32,PROSPER_Wellner!$1:$1,PROSPER_Wellner!$30:$30,""),
IF($C32="Travis Harvey",_xlfn.XLOOKUP($B32,PROSPER_Harvey!$1:$1,PROSPER_Harvey!$30:$30,""),"")))))))="","",
IF($C32="Christopher Lobo",_xlfn.XLOOKUP($B32,PROSPER_Lobo!$1:$1,PROSPER_Lobo!$30:$30,""),
IF($C32="Naren Baliga",_xlfn.XLOOKUP($B32,PROSPER_Baliga!$1:$1,PROSPER_Baliga!$30:$30,""),
IF($C32="Thorsten Huhn",_xlfn.XLOOKUP($B32,PROSPER_Huhn!$1:$1,PROSPER_Huhn!$30:$30,""),
IF($C32="Nick Hull",_xlfn.XLOOKUP($B32,PROSPER_Hull!$1:$1,PROSPER_Hull!$30:$30,""),
IF($C32="Monika Kotwani",_xlfn.XLOOKUP($B32,PROSPER_Kotwani!$1:$1,PROSPER_Kotwani!$30:$30,""),
IF($C32="Jonathan Wellner",_xlfn.XLOOKUP($B32,PROSPER_Wellner!$1:$1,PROSPER_Wellner!$30:$30,""),
IF($C32="Travis Harvey",_xlfn.XLOOKUP($B32,PROSPER_Harvey!$1:$1,PROSPER_Harvey!$30:$30,""),""))))))))="","No Score",IF(IF($C32="Christopher Lobo",_xlfn.XLOOKUP($B32,PROSPER_Lobo!$1:$1,PROSPER_Lobo!$30:$30,""),
IF($C32="Naren Baliga",_xlfn.XLOOKUP($B32,PROSPER_Baliga!$1:$1,PROSPER_Baliga!$30:$30,""),
IF($C32="Thorsten Huhn",_xlfn.XLOOKUP($B32,PROSPER_Huhn!$1:$1,PROSPER_Huhn!$30:$30,""),
IF($C32="Nick Hull",_xlfn.XLOOKUP($B32,PROSPER_Hull!$1:$1,PROSPER_Hull!$30:$30,""),
IF($C32="Monika Kotwani",_xlfn.XLOOKUP($B32,PROSPER_Kotwani!$1:$1,PROSPER_Kotwani!$30:$30,""),
IF($C32="Jonathan Wellner",_xlfn.XLOOKUP($B32,PROSPER_Wellner!$1:$1,PROSPER_Wellner!$30:$30,""),
IF($C32="Travis Harvey",_xlfn.XLOOKUP($B32,PROSPER_Harvey!$1:$1,PROSPER_Harvey!$30:$30,""),"")))))))="","",
IF($C32="Christopher Lobo",_xlfn.XLOOKUP($B32,PROSPER_Lobo!$1:$1,PROSPER_Lobo!$30:$30,""),
IF($C32="Naren Baliga",_xlfn.XLOOKUP($B32,PROSPER_Baliga!$1:$1,PROSPER_Baliga!$30:$30,""),
IF($C32="Thorsten Huhn",_xlfn.XLOOKUP($B32,PROSPER_Huhn!$1:$1,PROSPER_Huhn!$30:$30,""),
IF($C32="Nick Hull",_xlfn.XLOOKUP($B32,PROSPER_Hull!$1:$1,PROSPER_Hull!$30:$30,""),
IF($C32="Monika Kotwani",_xlfn.XLOOKUP($B32,PROSPER_Kotwani!$1:$1,PROSPER_Kotwani!$30:$30,""),
IF($C32="Jonathan Wellner",_xlfn.XLOOKUP($B32,PROSPER_Wellner!$1:$1,PROSPER_Wellner!$30:$30,""),
IF($C32="Travis Harvey",_xlfn.XLOOKUP($B32,PROSPER_Harvey!$1:$1,PROSPER_Harvey!$30:$30,""),"")))))))))</f>
        <v>N/A</v>
      </c>
      <c r="DV32" s="131" t="str">
        <f>IF(IF(IF($C32="Christopher Lobo",_xlfn.XLOOKUP($B32,PROSPER_Lobo!$1:$1,PROSPER_Lobo!$31:$31,""),
IF($C32="Naren Baliga",_xlfn.XLOOKUP($B32,PROSPER_Baliga!$1:$1,PROSPER_Baliga!$31:$31,""),
IF($C32="Thorsten Huhn",_xlfn.XLOOKUP($B32,PROSPER_Huhn!$1:$1,PROSPER_Huhn!$31:$31,""),
IF($C32="Nick Hull",_xlfn.XLOOKUP($B32,PROSPER_Hull!$1:$1,PROSPER_Hull!$31:$31,""),
IF($C32="Monika Kotwani",_xlfn.XLOOKUP($B32,PROSPER_Kotwani!$1:$1,PROSPER_Kotwani!$31:$31,""),
IF($C32="Jonathan Wellner",_xlfn.XLOOKUP($B32,PROSPER_Wellner!$1:$1,PROSPER_Wellner!$31:$31,""),
IF($C32="Travis Harvey",_xlfn.XLOOKUP($B32,PROSPER_Harvey!$1:$1,PROSPER_Harvey!$31:$31,""),"")))))))="","",
IF($C32="Christopher Lobo",_xlfn.XLOOKUP($B32,PROSPER_Lobo!$1:$1,PROSPER_Lobo!$31:$31,""),
IF($C32="Naren Baliga",_xlfn.XLOOKUP($B32,PROSPER_Baliga!$1:$1,PROSPER_Baliga!$31:$31,""),
IF($C32="Thorsten Huhn",_xlfn.XLOOKUP($B32,PROSPER_Huhn!$1:$1,PROSPER_Huhn!$31:$31,""),
IF($C32="Nick Hull",_xlfn.XLOOKUP($B32,PROSPER_Hull!$1:$1,PROSPER_Hull!$31:$31,""),
IF($C32="Monika Kotwani",_xlfn.XLOOKUP($B32,PROSPER_Kotwani!$1:$1,PROSPER_Kotwani!$31:$31,""),
IF($C32="Jonathan Wellner",_xlfn.XLOOKUP($B32,PROSPER_Wellner!$1:$1,PROSPER_Wellner!$31:$31,""),
IF($C32="Travis Harvey",_xlfn.XLOOKUP($B32,PROSPER_Harvey!$1:$1,PROSPER_Harvey!$31:$31,""),""))))))))="","No Comment",IF(IF($C32="Christopher Lobo",_xlfn.XLOOKUP($B32,PROSPER_Lobo!$1:$1,PROSPER_Lobo!$31:$31,""),
IF($C32="Naren Baliga",_xlfn.XLOOKUP($B32,PROSPER_Baliga!$1:$1,PROSPER_Baliga!$31:$31,""),
IF($C32="Thorsten Huhn",_xlfn.XLOOKUP($B32,PROSPER_Huhn!$1:$1,PROSPER_Huhn!$31:$31,""),
IF($C32="Nick Hull",_xlfn.XLOOKUP($B32,PROSPER_Hull!$1:$1,PROSPER_Hull!$31:$31,""),
IF($C32="Monika Kotwani",_xlfn.XLOOKUP($B32,PROSPER_Kotwani!$1:$1,PROSPER_Kotwani!$31:$31,""),
IF($C32="Jonathan Wellner",_xlfn.XLOOKUP($B32,PROSPER_Wellner!$1:$1,PROSPER_Wellner!$31:$31,""),
IF($C32="Travis Harvey",_xlfn.XLOOKUP($B32,PROSPER_Harvey!$1:$1,PROSPER_Harvey!$31:$31,""),"")))))))="","",
IF($C32="Christopher Lobo",_xlfn.XLOOKUP($B32,PROSPER_Lobo!$1:$1,PROSPER_Lobo!$31:$31,""),
IF($C32="Naren Baliga",_xlfn.XLOOKUP($B32,PROSPER_Baliga!$1:$1,PROSPER_Baliga!$31:$31,""),
IF($C32="Thorsten Huhn",_xlfn.XLOOKUP($B32,PROSPER_Huhn!$1:$1,PROSPER_Huhn!$31:$31,""),
IF($C32="Nick Hull",_xlfn.XLOOKUP($B32,PROSPER_Hull!$1:$1,PROSPER_Hull!$31:$31,""),
IF($C32="Monika Kotwani",_xlfn.XLOOKUP($B32,PROSPER_Kotwani!$1:$1,PROSPER_Kotwani!$31:$31,""),
IF($C32="Jonathan Wellner",_xlfn.XLOOKUP($B32,PROSPER_Wellner!$1:$1,PROSPER_Wellner!$31:$31,""),
IF($C32="Travis Harvey",_xlfn.XLOOKUP($B32,PROSPER_Harvey!$1:$1,PROSPER_Harvey!$31:$31,""),"")))))))))</f>
        <v>N/A</v>
      </c>
      <c r="DW32" s="150">
        <f t="shared" si="284"/>
        <v>10</v>
      </c>
      <c r="DX32" s="130" t="str">
        <f>_xlfn.XLOOKUP(B32,PROSPERInitial_Query!$E:$E,PROSPERInitial_Query!$AE:$AE,"",,-1)</f>
        <v>High</v>
      </c>
      <c r="DY32" s="121" t="str">
        <f t="shared" si="285"/>
        <v>Maria Xourafas2 - RelationshipAccount / Stakeholder 5Name</v>
      </c>
      <c r="DZ32" s="121" t="str">
        <f>_xlfn.XLOOKUP(DY32,PROSPERDelta_Query!BK:BK,PROSPERDelta_Query!AG:AG,"",,-1)</f>
        <v/>
      </c>
      <c r="EA32" s="126" t="str">
        <f>_xlfn.XLOOKUP(B32,PROSPERInitial_Query!$E:$E,PROSPERInitial_Query!$U:$U,"",,-1)</f>
        <v>10</v>
      </c>
      <c r="EB32" s="121" t="str">
        <f t="shared" si="286"/>
        <v>Maria Xourafas2 - RelationshipAccount / Stakeholder 5Self Score</v>
      </c>
      <c r="EC32" s="126" t="str">
        <f>_xlfn.XLOOKUP(EB32,PROSPERDelta_Query!BK:BK,PROSPERDelta_Query!AQ:AQ,"",,-1)</f>
        <v/>
      </c>
      <c r="ED32" s="131" t="str">
        <f t="shared" si="175"/>
        <v>High</v>
      </c>
      <c r="EE32" s="131" t="str">
        <f t="shared" si="287"/>
        <v>High</v>
      </c>
      <c r="EF32" s="132">
        <f t="shared" si="288"/>
        <v>10</v>
      </c>
      <c r="EG32" s="132" t="str">
        <f>IF(IF(IF($C32="Christopher Lobo",_xlfn.XLOOKUP($B32,PROSPER_Lobo!$1:$1,PROSPER_Lobo!$33:$33,""),
IF($C32="Naren Baliga",_xlfn.XLOOKUP($B32,PROSPER_Baliga!$1:$1,PROSPER_Baliga!$33:$33,""),
IF($C32="Thorsten Huhn",_xlfn.XLOOKUP($B32,PROSPER_Huhn!$1:$1,PROSPER_Huhn!$33:$33,""),
IF($C32="Nick Hull",_xlfn.XLOOKUP($B32,PROSPER_Hull!$1:$1,PROSPER_Hull!$33:$33,""),
IF($C32="Monika Kotwani",_xlfn.XLOOKUP($B32,PROSPER_Kotwani!$1:$1,PROSPER_Kotwani!$33:$33,""),
IF($C32="Jonathan Wellner",_xlfn.XLOOKUP($B32,PROSPER_Wellner!$1:$1,PROSPER_Wellner!$33:$33,""),
IF($C32="Travis Harvey",_xlfn.XLOOKUP($B32,PROSPER_Harvey!$1:$1,PROSPER_Harvey!$33:$33,""),"")))))))="","",
IF($C32="Christopher Lobo",_xlfn.XLOOKUP($B32,PROSPER_Lobo!$1:$1,PROSPER_Lobo!$33:$33,""),
IF($C32="Naren Baliga",_xlfn.XLOOKUP($B32,PROSPER_Baliga!$1:$1,PROSPER_Baliga!$33:$33,""),
IF($C32="Thorsten Huhn",_xlfn.XLOOKUP($B32,PROSPER_Huhn!$1:$1,PROSPER_Huhn!$33:$33,""),
IF($C32="Nick Hull",_xlfn.XLOOKUP($B32,PROSPER_Hull!$1:$1,PROSPER_Hull!$33:$33,""),
IF($C32="Monika Kotwani",_xlfn.XLOOKUP($B32,PROSPER_Kotwani!$1:$1,PROSPER_Kotwani!$33:$33,""),
IF($C32="Jonathan Wellner",_xlfn.XLOOKUP($B32,PROSPER_Wellner!$1:$1,PROSPER_Wellner!$33:$33,""),
IF($C32="Travis Harvey",_xlfn.XLOOKUP($B32,PROSPER_Harvey!$1:$1,PROSPER_Harvey!$33:$33,""),""))))))))="","No Score",IF(IF($C32="Christopher Lobo",_xlfn.XLOOKUP($B32,PROSPER_Lobo!$1:$1,PROSPER_Lobo!$33:$33,""),
IF($C32="Naren Baliga",_xlfn.XLOOKUP($B32,PROSPER_Baliga!$1:$1,PROSPER_Baliga!$33:$33,""),
IF($C32="Thorsten Huhn",_xlfn.XLOOKUP($B32,PROSPER_Huhn!$1:$1,PROSPER_Huhn!$33:$33,""),
IF($C32="Nick Hull",_xlfn.XLOOKUP($B32,PROSPER_Hull!$1:$1,PROSPER_Hull!$33:$33,""),
IF($C32="Monika Kotwani",_xlfn.XLOOKUP($B32,PROSPER_Kotwani!$1:$1,PROSPER_Kotwani!$33:$33,""),
IF($C32="Jonathan Wellner",_xlfn.XLOOKUP($B32,PROSPER_Wellner!$1:$1,PROSPER_Wellner!$33:$33,""),
IF($C32="Travis Harvey",_xlfn.XLOOKUP($B32,PROSPER_Harvey!$1:$1,PROSPER_Harvey!$33:$33,""),"")))))))="","",
IF($C32="Christopher Lobo",_xlfn.XLOOKUP($B32,PROSPER_Lobo!$1:$1,PROSPER_Lobo!$33:$33,""),
IF($C32="Naren Baliga",_xlfn.XLOOKUP($B32,PROSPER_Baliga!$1:$1,PROSPER_Baliga!$33:$33,""),
IF($C32="Thorsten Huhn",_xlfn.XLOOKUP($B32,PROSPER_Huhn!$1:$1,PROSPER_Huhn!$33:$33,""),
IF($C32="Nick Hull",_xlfn.XLOOKUP($B32,PROSPER_Hull!$1:$1,PROSPER_Hull!$33:$33,""),
IF($C32="Monika Kotwani",_xlfn.XLOOKUP($B32,PROSPER_Kotwani!$1:$1,PROSPER_Kotwani!$33:$33,""),
IF($C32="Jonathan Wellner",_xlfn.XLOOKUP($B32,PROSPER_Wellner!$1:$1,PROSPER_Wellner!$33:$33,""),
IF($C32="Travis Harvey",_xlfn.XLOOKUP($B32,PROSPER_Harvey!$1:$1,PROSPER_Harvey!$33:$33,""),"")))))))))</f>
        <v>N/A</v>
      </c>
      <c r="EH32" s="131" t="str">
        <f>IF(IF(IF($C32="Christopher Lobo",_xlfn.XLOOKUP($B32,PROSPER_Lobo!$1:$1,PROSPER_Lobo!$34:$34,""),
IF($C32="Naren Baliga",_xlfn.XLOOKUP($B32,PROSPER_Baliga!$1:$1,PROSPER_Baliga!$34:$34,""),
IF($C32="Thorsten Huhn",_xlfn.XLOOKUP($B32,PROSPER_Huhn!$1:$1,PROSPER_Huhn!$34:$34,""),
IF($C32="Nick Hull",_xlfn.XLOOKUP($B32,PROSPER_Hull!$1:$1,PROSPER_Hull!$34:$34,""),
IF($C32="Monika Kotwani",_xlfn.XLOOKUP($B32,PROSPER_Kotwani!$1:$1,PROSPER_Kotwani!$34:$34,""),
IF($C32="Jonathan Wellner",_xlfn.XLOOKUP($B32,PROSPER_Wellner!$1:$1,PROSPER_Wellner!$34:$34,""),
IF($C32="Travis Harvey",_xlfn.XLOOKUP($B32,PROSPER_Harvey!$1:$1,PROSPER_Harvey!$34:$34,""),"")))))))="","",
IF($C32="Christopher Lobo",_xlfn.XLOOKUP($B32,PROSPER_Lobo!$1:$1,PROSPER_Lobo!$34:$34,""),
IF($C32="Naren Baliga",_xlfn.XLOOKUP($B32,PROSPER_Baliga!$1:$1,PROSPER_Baliga!$34:$34,""),
IF($C32="Thorsten Huhn",_xlfn.XLOOKUP($B32,PROSPER_Huhn!$1:$1,PROSPER_Huhn!$34:$34,""),
IF($C32="Nick Hull",_xlfn.XLOOKUP($B32,PROSPER_Hull!$1:$1,PROSPER_Hull!$34:$34,""),
IF($C32="Monika Kotwani",_xlfn.XLOOKUP($B32,PROSPER_Kotwani!$1:$1,PROSPER_Kotwani!$34:$34,""),
IF($C32="Jonathan Wellner",_xlfn.XLOOKUP($B32,PROSPER_Wellner!$1:$1,PROSPER_Wellner!$34:$34,""),
IF($C32="Travis Harvey",_xlfn.XLOOKUP($B32,PROSPER_Harvey!$1:$1,PROSPER_Harvey!$34:$34,""),""))))))))="","No Comment",IF(IF($C32="Christopher Lobo",_xlfn.XLOOKUP($B32,PROSPER_Lobo!$1:$1,PROSPER_Lobo!$34:$34,""),
IF($C32="Naren Baliga",_xlfn.XLOOKUP($B32,PROSPER_Baliga!$1:$1,PROSPER_Baliga!$34:$34,""),
IF($C32="Thorsten Huhn",_xlfn.XLOOKUP($B32,PROSPER_Huhn!$1:$1,PROSPER_Huhn!$34:$34,""),
IF($C32="Nick Hull",_xlfn.XLOOKUP($B32,PROSPER_Hull!$1:$1,PROSPER_Hull!$34:$34,""),
IF($C32="Monika Kotwani",_xlfn.XLOOKUP($B32,PROSPER_Kotwani!$1:$1,PROSPER_Kotwani!$34:$34,""),
IF($C32="Jonathan Wellner",_xlfn.XLOOKUP($B32,PROSPER_Wellner!$1:$1,PROSPER_Wellner!$34:$34,""),
IF($C32="Travis Harvey",_xlfn.XLOOKUP($B32,PROSPER_Harvey!$1:$1,PROSPER_Harvey!$34:$34,""),"")))))))="","",
IF($C32="Christopher Lobo",_xlfn.XLOOKUP($B32,PROSPER_Lobo!$1:$1,PROSPER_Lobo!$34:$34,""),
IF($C32="Naren Baliga",_xlfn.XLOOKUP($B32,PROSPER_Baliga!$1:$1,PROSPER_Baliga!$34:$34,""),
IF($C32="Thorsten Huhn",_xlfn.XLOOKUP($B32,PROSPER_Huhn!$1:$1,PROSPER_Huhn!$34:$34,""),
IF($C32="Nick Hull",_xlfn.XLOOKUP($B32,PROSPER_Hull!$1:$1,PROSPER_Hull!$34:$34,""),
IF($C32="Monika Kotwani",_xlfn.XLOOKUP($B32,PROSPER_Kotwani!$1:$1,PROSPER_Kotwani!$34:$34,""),
IF($C32="Jonathan Wellner",_xlfn.XLOOKUP($B32,PROSPER_Wellner!$1:$1,PROSPER_Wellner!$34:$34,""),
IF($C32="Travis Harvey",_xlfn.XLOOKUP($B32,PROSPER_Harvey!$1:$1,PROSPER_Harvey!$34:$34,""),"")))))))))</f>
        <v>N/A</v>
      </c>
      <c r="EI32" s="150">
        <f t="shared" si="289"/>
        <v>10</v>
      </c>
      <c r="EJ32" s="130" t="str">
        <f>_xlfn.XLOOKUP(B32,PROSPERInitial_Query!$E:$E,PROSPERInitial_Query!$AF:$AF,"",,-1)</f>
        <v>Medium</v>
      </c>
      <c r="EK32" s="121" t="str">
        <f t="shared" si="290"/>
        <v>Maria Xourafas2 - RelationshipAccount / Stakeholder 6Name</v>
      </c>
      <c r="EL32" s="121" t="str">
        <f>_xlfn.XLOOKUP(EK32,PROSPERDelta_Query!BK:BK,PROSPERDelta_Query!AH:AH,"",,-1)</f>
        <v/>
      </c>
      <c r="EM32" s="126" t="str">
        <f>_xlfn.XLOOKUP(B32,PROSPERInitial_Query!$E:$E,PROSPERInitial_Query!$V:$V,"",,-1)</f>
        <v>7</v>
      </c>
      <c r="EN32" s="121" t="str">
        <f t="shared" si="291"/>
        <v>Maria Xourafas2 - RelationshipAccount / Stakeholder 6Self Score</v>
      </c>
      <c r="EO32" s="126" t="str">
        <f>_xlfn.XLOOKUP(EN32,PROSPERDelta_Query!BK:BK,PROSPERDelta_Query!AR:AR,"",,-1)</f>
        <v/>
      </c>
      <c r="EP32" s="131" t="str">
        <f t="shared" si="179"/>
        <v>Medium</v>
      </c>
      <c r="EQ32" s="131" t="str">
        <f t="shared" si="292"/>
        <v>Medium</v>
      </c>
      <c r="ER32" s="132">
        <f t="shared" si="293"/>
        <v>7</v>
      </c>
      <c r="ES32" s="132" t="str">
        <f>IF(IF(IF($C32="Christopher Lobo",_xlfn.XLOOKUP($B32,PROSPER_Lobo!$1:$1,PROSPER_Lobo!$36:$36,""),
IF($C32="Naren Baliga",_xlfn.XLOOKUP($B32,PROSPER_Baliga!$1:$1,PROSPER_Baliga!$36:$36,""),
IF($C32="Thorsten Huhn",_xlfn.XLOOKUP($B32,PROSPER_Huhn!$1:$1,PROSPER_Huhn!$36:$36,""),
IF($C32="Nick Hull",_xlfn.XLOOKUP($B32,PROSPER_Hull!$1:$1,PROSPER_Hull!$36:$36,""),
IF($C32="Monika Kotwani",_xlfn.XLOOKUP($B32,PROSPER_Kotwani!$1:$1,PROSPER_Kotwani!$36:$36,""),
IF($C32="Jonathan Wellner",_xlfn.XLOOKUP($B32,PROSPER_Wellner!$1:$1,PROSPER_Wellner!$36:$36,""),
IF($C32="Travis Harvey",_xlfn.XLOOKUP($B32,PROSPER_Harvey!$1:$1,PROSPER_Harvey!$36:$36,""),"")))))))="","",
IF($C32="Christopher Lobo",_xlfn.XLOOKUP($B32,PROSPER_Lobo!$1:$1,PROSPER_Lobo!$36:$36,""),
IF($C32="Naren Baliga",_xlfn.XLOOKUP($B32,PROSPER_Baliga!$1:$1,PROSPER_Baliga!$36:$36,""),
IF($C32="Thorsten Huhn",_xlfn.XLOOKUP($B32,PROSPER_Huhn!$1:$1,PROSPER_Huhn!$36:$36,""),
IF($C32="Nick Hull",_xlfn.XLOOKUP($B32,PROSPER_Hull!$1:$1,PROSPER_Hull!$36:$36,""),
IF($C32="Monika Kotwani",_xlfn.XLOOKUP($B32,PROSPER_Kotwani!$1:$1,PROSPER_Kotwani!$36:$36,""),
IF($C32="Jonathan Wellner",_xlfn.XLOOKUP($B32,PROSPER_Wellner!$1:$1,PROSPER_Wellner!$36:$36,""),
IF($C32="Travis Harvey",_xlfn.XLOOKUP($B32,PROSPER_Harvey!$1:$1,PROSPER_Harvey!$36:$36,""),""))))))))="","No Score",IF(IF($C32="Christopher Lobo",_xlfn.XLOOKUP($B32,PROSPER_Lobo!$1:$1,PROSPER_Lobo!$36:$36,""),
IF($C32="Naren Baliga",_xlfn.XLOOKUP($B32,PROSPER_Baliga!$1:$1,PROSPER_Baliga!$36:$36,""),
IF($C32="Thorsten Huhn",_xlfn.XLOOKUP($B32,PROSPER_Huhn!$1:$1,PROSPER_Huhn!$36:$36,""),
IF($C32="Nick Hull",_xlfn.XLOOKUP($B32,PROSPER_Hull!$1:$1,PROSPER_Hull!$36:$36,""),
IF($C32="Monika Kotwani",_xlfn.XLOOKUP($B32,PROSPER_Kotwani!$1:$1,PROSPER_Kotwani!$36:$36,""),
IF($C32="Jonathan Wellner",_xlfn.XLOOKUP($B32,PROSPER_Wellner!$1:$1,PROSPER_Wellner!$36:$36,""),
IF($C32="Travis Harvey",_xlfn.XLOOKUP($B32,PROSPER_Harvey!$1:$1,PROSPER_Harvey!$36:$36,""),"")))))))="","",
IF($C32="Christopher Lobo",_xlfn.XLOOKUP($B32,PROSPER_Lobo!$1:$1,PROSPER_Lobo!$36:$36,""),
IF($C32="Naren Baliga",_xlfn.XLOOKUP($B32,PROSPER_Baliga!$1:$1,PROSPER_Baliga!$36:$36,""),
IF($C32="Thorsten Huhn",_xlfn.XLOOKUP($B32,PROSPER_Huhn!$1:$1,PROSPER_Huhn!$36:$36,""),
IF($C32="Nick Hull",_xlfn.XLOOKUP($B32,PROSPER_Hull!$1:$1,PROSPER_Hull!$36:$36,""),
IF($C32="Monika Kotwani",_xlfn.XLOOKUP($B32,PROSPER_Kotwani!$1:$1,PROSPER_Kotwani!$36:$36,""),
IF($C32="Jonathan Wellner",_xlfn.XLOOKUP($B32,PROSPER_Wellner!$1:$1,PROSPER_Wellner!$36:$36,""),
IF($C32="Travis Harvey",_xlfn.XLOOKUP($B32,PROSPER_Harvey!$1:$1,PROSPER_Harvey!$36:$36,""),"")))))))))</f>
        <v>N/A</v>
      </c>
      <c r="ET32" s="131" t="str">
        <f>IF(IF(IF($C32="Christopher Lobo",_xlfn.XLOOKUP($B32,PROSPER_Lobo!$1:$1,PROSPER_Lobo!$37:$37,""),
IF($C32="Naren Baliga",_xlfn.XLOOKUP($B32,PROSPER_Baliga!$1:$1,PROSPER_Baliga!$37:$37,""),
IF($C32="Thorsten Huhn",_xlfn.XLOOKUP($B32,PROSPER_Huhn!$1:$1,PROSPER_Huhn!$37:$37,""),
IF($C32="Nick Hull",_xlfn.XLOOKUP($B32,PROSPER_Hull!$1:$1,PROSPER_Hull!$37:$37,""),
IF($C32="Monika Kotwani",_xlfn.XLOOKUP($B32,PROSPER_Kotwani!$1:$1,PROSPER_Kotwani!$37:$37,""),
IF($C32="Jonathan Wellner",_xlfn.XLOOKUP($B32,PROSPER_Wellner!$1:$1,PROSPER_Wellner!$37:$37,""),
IF($C32="Travis Harvey",_xlfn.XLOOKUP($B32,PROSPER_Harvey!$1:$1,PROSPER_Harvey!$37:$37,""),"")))))))="","",
IF($C32="Christopher Lobo",_xlfn.XLOOKUP($B32,PROSPER_Lobo!$1:$1,PROSPER_Lobo!$37:$37,""),
IF($C32="Naren Baliga",_xlfn.XLOOKUP($B32,PROSPER_Baliga!$1:$1,PROSPER_Baliga!$37:$37,""),
IF($C32="Thorsten Huhn",_xlfn.XLOOKUP($B32,PROSPER_Huhn!$1:$1,PROSPER_Huhn!$37:$37,""),
IF($C32="Nick Hull",_xlfn.XLOOKUP($B32,PROSPER_Hull!$1:$1,PROSPER_Hull!$37:$37,""),
IF($C32="Monika Kotwani",_xlfn.XLOOKUP($B32,PROSPER_Kotwani!$1:$1,PROSPER_Kotwani!$37:$37,""),
IF($C32="Jonathan Wellner",_xlfn.XLOOKUP($B32,PROSPER_Wellner!$1:$1,PROSPER_Wellner!$37:$37,""),
IF($C32="Travis Harvey",_xlfn.XLOOKUP($B32,PROSPER_Harvey!$1:$1,PROSPER_Harvey!$37:$37,""),""))))))))="","No Comment",IF(IF($C32="Christopher Lobo",_xlfn.XLOOKUP($B32,PROSPER_Lobo!$1:$1,PROSPER_Lobo!$37:$37,""),
IF($C32="Naren Baliga",_xlfn.XLOOKUP($B32,PROSPER_Baliga!$1:$1,PROSPER_Baliga!$37:$37,""),
IF($C32="Thorsten Huhn",_xlfn.XLOOKUP($B32,PROSPER_Huhn!$1:$1,PROSPER_Huhn!$37:$37,""),
IF($C32="Nick Hull",_xlfn.XLOOKUP($B32,PROSPER_Hull!$1:$1,PROSPER_Hull!$37:$37,""),
IF($C32="Monika Kotwani",_xlfn.XLOOKUP($B32,PROSPER_Kotwani!$1:$1,PROSPER_Kotwani!$37:$37,""),
IF($C32="Jonathan Wellner",_xlfn.XLOOKUP($B32,PROSPER_Wellner!$1:$1,PROSPER_Wellner!$37:$37,""),
IF($C32="Travis Harvey",_xlfn.XLOOKUP($B32,PROSPER_Harvey!$1:$1,PROSPER_Harvey!$37:$37,""),"")))))))="","",
IF($C32="Christopher Lobo",_xlfn.XLOOKUP($B32,PROSPER_Lobo!$1:$1,PROSPER_Lobo!$37:$37,""),
IF($C32="Naren Baliga",_xlfn.XLOOKUP($B32,PROSPER_Baliga!$1:$1,PROSPER_Baliga!$37:$37,""),
IF($C32="Thorsten Huhn",_xlfn.XLOOKUP($B32,PROSPER_Huhn!$1:$1,PROSPER_Huhn!$37:$37,""),
IF($C32="Nick Hull",_xlfn.XLOOKUP($B32,PROSPER_Hull!$1:$1,PROSPER_Hull!$37:$37,""),
IF($C32="Monika Kotwani",_xlfn.XLOOKUP($B32,PROSPER_Kotwani!$1:$1,PROSPER_Kotwani!$37:$37,""),
IF($C32="Jonathan Wellner",_xlfn.XLOOKUP($B32,PROSPER_Wellner!$1:$1,PROSPER_Wellner!$37:$37,""),
IF($C32="Travis Harvey",_xlfn.XLOOKUP($B32,PROSPER_Harvey!$1:$1,PROSPER_Harvey!$37:$37,""),"")))))))))</f>
        <v>N/A</v>
      </c>
      <c r="EU32" s="150">
        <f t="shared" si="294"/>
        <v>7</v>
      </c>
      <c r="EV32" s="130" t="str">
        <f>_xlfn.XLOOKUP(B32,PROSPERInitial_Query!$E:$E,PROSPERInitial_Query!$AG:$AG,"",,-1)</f>
        <v>High</v>
      </c>
      <c r="EW32" s="121" t="str">
        <f t="shared" si="295"/>
        <v>Maria Xourafas2 - RelationshipAccount / Stakeholder 7Name</v>
      </c>
      <c r="EX32" s="121" t="str">
        <f>_xlfn.XLOOKUP(EW32,PROSPERDelta_Query!BK:BK,PROSPERDelta_Query!AI:AI,"",,-1)</f>
        <v/>
      </c>
      <c r="EY32" s="126" t="str">
        <f>_xlfn.XLOOKUP(B32,PROSPERInitial_Query!$E:$E,PROSPERInitial_Query!$W:$W,"",,-1)</f>
        <v>10</v>
      </c>
      <c r="EZ32" s="121" t="str">
        <f t="shared" si="296"/>
        <v>Maria Xourafas2 - RelationshipAccount / Stakeholder 7Self Score</v>
      </c>
      <c r="FA32" s="126" t="str">
        <f>_xlfn.XLOOKUP(EZ32,PROSPERDelta_Query!BK:BK,PROSPERDelta_Query!AS:AS,"",,-1)</f>
        <v/>
      </c>
      <c r="FB32" s="131" t="str">
        <f t="shared" si="183"/>
        <v>High</v>
      </c>
      <c r="FC32" s="131" t="str">
        <f t="shared" si="297"/>
        <v>High</v>
      </c>
      <c r="FD32" s="132">
        <f t="shared" si="298"/>
        <v>10</v>
      </c>
      <c r="FE32" s="132" t="str">
        <f>IF(IF(IF($C32="Christopher Lobo",_xlfn.XLOOKUP($B32,PROSPER_Lobo!$1:$1,PROSPER_Lobo!$39:$39,""),
IF($C32="Naren Baliga",_xlfn.XLOOKUP($B32,PROSPER_Baliga!$1:$1,PROSPER_Baliga!$39:$39,""),
IF($C32="Thorsten Huhn",_xlfn.XLOOKUP($B32,PROSPER_Huhn!$1:$1,PROSPER_Huhn!$39:$39,""),
IF($C32="Nick Hull",_xlfn.XLOOKUP($B32,PROSPER_Hull!$1:$1,PROSPER_Hull!$39:$39,""),
IF($C32="Monika Kotwani",_xlfn.XLOOKUP($B32,PROSPER_Kotwani!$1:$1,PROSPER_Kotwani!$39:$39,""),
IF($C32="Jonathan Wellner",_xlfn.XLOOKUP($B32,PROSPER_Wellner!$1:$1,PROSPER_Wellner!$39:$39,""),
IF($C32="Travis Harvey",_xlfn.XLOOKUP($B32,PROSPER_Harvey!$1:$1,PROSPER_Harvey!$39:$39,""),"")))))))="","",
IF($C32="Christopher Lobo",_xlfn.XLOOKUP($B32,PROSPER_Lobo!$1:$1,PROSPER_Lobo!$39:$39,""),
IF($C32="Naren Baliga",_xlfn.XLOOKUP($B32,PROSPER_Baliga!$1:$1,PROSPER_Baliga!$39:$39,""),
IF($C32="Thorsten Huhn",_xlfn.XLOOKUP($B32,PROSPER_Huhn!$1:$1,PROSPER_Huhn!$39:$39,""),
IF($C32="Nick Hull",_xlfn.XLOOKUP($B32,PROSPER_Hull!$1:$1,PROSPER_Hull!$39:$39,""),
IF($C32="Monika Kotwani",_xlfn.XLOOKUP($B32,PROSPER_Kotwani!$1:$1,PROSPER_Kotwani!$39:$39,""),
IF($C32="Jonathan Wellner",_xlfn.XLOOKUP($B32,PROSPER_Wellner!$1:$1,PROSPER_Wellner!$39:$39,""),
IF($C32="Travis Harvey",_xlfn.XLOOKUP($B32,PROSPER_Harvey!$1:$1,PROSPER_Harvey!$39:$39,""),""))))))))="","No Score",IF(IF($C32="Christopher Lobo",_xlfn.XLOOKUP($B32,PROSPER_Lobo!$1:$1,PROSPER_Lobo!$39:$39,""),
IF($C32="Naren Baliga",_xlfn.XLOOKUP($B32,PROSPER_Baliga!$1:$1,PROSPER_Baliga!$39:$39,""),
IF($C32="Thorsten Huhn",_xlfn.XLOOKUP($B32,PROSPER_Huhn!$1:$1,PROSPER_Huhn!$39:$39,""),
IF($C32="Nick Hull",_xlfn.XLOOKUP($B32,PROSPER_Hull!$1:$1,PROSPER_Hull!$39:$39,""),
IF($C32="Monika Kotwani",_xlfn.XLOOKUP($B32,PROSPER_Kotwani!$1:$1,PROSPER_Kotwani!$39:$39,""),
IF($C32="Jonathan Wellner",_xlfn.XLOOKUP($B32,PROSPER_Wellner!$1:$1,PROSPER_Wellner!$39:$39,""),
IF($C32="Travis Harvey",_xlfn.XLOOKUP($B32,PROSPER_Harvey!$1:$1,PROSPER_Harvey!$39:$39,""),"")))))))="","",
IF($C32="Christopher Lobo",_xlfn.XLOOKUP($B32,PROSPER_Lobo!$1:$1,PROSPER_Lobo!$39:$39,""),
IF($C32="Naren Baliga",_xlfn.XLOOKUP($B32,PROSPER_Baliga!$1:$1,PROSPER_Baliga!$39:$39,""),
IF($C32="Thorsten Huhn",_xlfn.XLOOKUP($B32,PROSPER_Huhn!$1:$1,PROSPER_Huhn!$39:$39,""),
IF($C32="Nick Hull",_xlfn.XLOOKUP($B32,PROSPER_Hull!$1:$1,PROSPER_Hull!$39:$39,""),
IF($C32="Monika Kotwani",_xlfn.XLOOKUP($B32,PROSPER_Kotwani!$1:$1,PROSPER_Kotwani!$39:$39,""),
IF($C32="Jonathan Wellner",_xlfn.XLOOKUP($B32,PROSPER_Wellner!$1:$1,PROSPER_Wellner!$39:$39,""),
IF($C32="Travis Harvey",_xlfn.XLOOKUP($B32,PROSPER_Harvey!$1:$1,PROSPER_Harvey!$39:$39,""),"")))))))))</f>
        <v>N/A</v>
      </c>
      <c r="FF32" s="131" t="str">
        <f>IF(IF(IF($C32="Christopher Lobo",_xlfn.XLOOKUP($B32,PROSPER_Lobo!$1:$1,PROSPER_Lobo!$40:$40,""),
IF($C32="Naren Baliga",_xlfn.XLOOKUP($B32,PROSPER_Baliga!$1:$1,PROSPER_Baliga!$40:$40,""),
IF($C32="Thorsten Huhn",_xlfn.XLOOKUP($B32,PROSPER_Huhn!$1:$1,PROSPER_Huhn!$40:$40,""),
IF($C32="Nick Hull",_xlfn.XLOOKUP($B32,PROSPER_Hull!$1:$1,PROSPER_Hull!$40:$40,""),
IF($C32="Monika Kotwani",_xlfn.XLOOKUP($B32,PROSPER_Kotwani!$1:$1,PROSPER_Kotwani!$40:$40,""),
IF($C32="Jonathan Wellner",_xlfn.XLOOKUP($B32,PROSPER_Wellner!$1:$1,PROSPER_Wellner!$40:$40,""),
IF($C32="Travis Harvey",_xlfn.XLOOKUP($B32,PROSPER_Harvey!$1:$1,PROSPER_Harvey!$40:$40,""),"")))))))="","",
IF($C32="Christopher Lobo",_xlfn.XLOOKUP($B32,PROSPER_Lobo!$1:$1,PROSPER_Lobo!$40:$40,""),
IF($C32="Naren Baliga",_xlfn.XLOOKUP($B32,PROSPER_Baliga!$1:$1,PROSPER_Baliga!$40:$40,""),
IF($C32="Thorsten Huhn",_xlfn.XLOOKUP($B32,PROSPER_Huhn!$1:$1,PROSPER_Huhn!$40:$40,""),
IF($C32="Nick Hull",_xlfn.XLOOKUP($B32,PROSPER_Hull!$1:$1,PROSPER_Hull!$40:$40,""),
IF($C32="Monika Kotwani",_xlfn.XLOOKUP($B32,PROSPER_Kotwani!$1:$1,PROSPER_Kotwani!$40:$40,""),
IF($C32="Jonathan Wellner",_xlfn.XLOOKUP($B32,PROSPER_Wellner!$1:$1,PROSPER_Wellner!$40:$40,""),
IF($C32="Travis Harvey",_xlfn.XLOOKUP($B32,PROSPER_Harvey!$1:$1,PROSPER_Harvey!$40:$40,""),""))))))))="","No Comment",IF(IF($C32="Christopher Lobo",_xlfn.XLOOKUP($B32,PROSPER_Lobo!$1:$1,PROSPER_Lobo!$40:$40,""),
IF($C32="Naren Baliga",_xlfn.XLOOKUP($B32,PROSPER_Baliga!$1:$1,PROSPER_Baliga!$40:$40,""),
IF($C32="Thorsten Huhn",_xlfn.XLOOKUP($B32,PROSPER_Huhn!$1:$1,PROSPER_Huhn!$40:$40,""),
IF($C32="Nick Hull",_xlfn.XLOOKUP($B32,PROSPER_Hull!$1:$1,PROSPER_Hull!$40:$40,""),
IF($C32="Monika Kotwani",_xlfn.XLOOKUP($B32,PROSPER_Kotwani!$1:$1,PROSPER_Kotwani!$40:$40,""),
IF($C32="Jonathan Wellner",_xlfn.XLOOKUP($B32,PROSPER_Wellner!$1:$1,PROSPER_Wellner!$40:$40,""),
IF($C32="Travis Harvey",_xlfn.XLOOKUP($B32,PROSPER_Harvey!$1:$1,PROSPER_Harvey!$40:$40,""),"")))))))="","",
IF($C32="Christopher Lobo",_xlfn.XLOOKUP($B32,PROSPER_Lobo!$1:$1,PROSPER_Lobo!$40:$40,""),
IF($C32="Naren Baliga",_xlfn.XLOOKUP($B32,PROSPER_Baliga!$1:$1,PROSPER_Baliga!$40:$40,""),
IF($C32="Thorsten Huhn",_xlfn.XLOOKUP($B32,PROSPER_Huhn!$1:$1,PROSPER_Huhn!$40:$40,""),
IF($C32="Nick Hull",_xlfn.XLOOKUP($B32,PROSPER_Hull!$1:$1,PROSPER_Hull!$40:$40,""),
IF($C32="Monika Kotwani",_xlfn.XLOOKUP($B32,PROSPER_Kotwani!$1:$1,PROSPER_Kotwani!$40:$40,""),
IF($C32="Jonathan Wellner",_xlfn.XLOOKUP($B32,PROSPER_Wellner!$1:$1,PROSPER_Wellner!$40:$40,""),
IF($C32="Travis Harvey",_xlfn.XLOOKUP($B32,PROSPER_Harvey!$1:$1,PROSPER_Harvey!$40:$40,""),"")))))))))</f>
        <v>N/A</v>
      </c>
      <c r="FG32" s="150">
        <f t="shared" si="299"/>
        <v>10</v>
      </c>
      <c r="FH32" s="130" t="str">
        <f>_xlfn.XLOOKUP(B32,PROSPERInitial_Query!$E:$E,PROSPERInitial_Query!$AH:$AH,"",,-1)</f>
        <v>High</v>
      </c>
      <c r="FI32" s="121" t="str">
        <f t="shared" si="300"/>
        <v>Maria Xourafas2 - RelationshipAccount / Stakeholder 8Name</v>
      </c>
      <c r="FJ32" s="121" t="str">
        <f>_xlfn.XLOOKUP(FI32,PROSPERDelta_Query!BK:BK,PROSPERDelta_Query!AJ:AJ,"",,-1)</f>
        <v/>
      </c>
      <c r="FK32" s="126" t="str">
        <f>_xlfn.XLOOKUP(B32,PROSPERInitial_Query!$E:$E,PROSPERInitial_Query!$X:$X,"",,-1)</f>
        <v>10</v>
      </c>
      <c r="FL32" s="121" t="str">
        <f t="shared" si="301"/>
        <v>Maria Xourafas2 - RelationshipAccount / Stakeholder 8Self Score</v>
      </c>
      <c r="FM32" s="126" t="str">
        <f>_xlfn.XLOOKUP(FL32,PROSPERDelta_Query!BK:BK,PROSPERDelta_Query!AT:AT,"",,-1)</f>
        <v/>
      </c>
      <c r="FN32" s="131" t="str">
        <f t="shared" si="187"/>
        <v>High</v>
      </c>
      <c r="FO32" s="131" t="str">
        <f t="shared" si="302"/>
        <v>High</v>
      </c>
      <c r="FP32" s="132">
        <f t="shared" si="303"/>
        <v>10</v>
      </c>
      <c r="FQ32" s="132" t="str">
        <f>IF(IF(IF($C32="Christopher Lobo",_xlfn.XLOOKUP($B32,PROSPER_Lobo!$1:$1,PROSPER_Lobo!$42:$42,""),
IF($C32="Naren Baliga",_xlfn.XLOOKUP($B32,PROSPER_Baliga!$1:$1,PROSPER_Baliga!$42:$42,""),
IF($C32="Thorsten Huhn",_xlfn.XLOOKUP($B32,PROSPER_Huhn!$1:$1,PROSPER_Huhn!$42:$42,""),
IF($C32="Nick Hull",_xlfn.XLOOKUP($B32,PROSPER_Hull!$1:$1,PROSPER_Hull!$42:$42,""),
IF($C32="Monika Kotwani",_xlfn.XLOOKUP($B32,PROSPER_Kotwani!$1:$1,PROSPER_Kotwani!$42:$42,""),
IF($C32="Jonathan Wellner",_xlfn.XLOOKUP($B32,PROSPER_Wellner!$1:$1,PROSPER_Wellner!$42:$42,""),
IF($C32="Travis Harvey",_xlfn.XLOOKUP($B32,PROSPER_Harvey!$1:$1,PROSPER_Harvey!$42:$42,""),"")))))))="","",
IF($C32="Christopher Lobo",_xlfn.XLOOKUP($B32,PROSPER_Lobo!$1:$1,PROSPER_Lobo!$42:$42,""),
IF($C32="Naren Baliga",_xlfn.XLOOKUP($B32,PROSPER_Baliga!$1:$1,PROSPER_Baliga!$42:$42,""),
IF($C32="Thorsten Huhn",_xlfn.XLOOKUP($B32,PROSPER_Huhn!$1:$1,PROSPER_Huhn!$42:$42,""),
IF($C32="Nick Hull",_xlfn.XLOOKUP($B32,PROSPER_Hull!$1:$1,PROSPER_Hull!$42:$42,""),
IF($C32="Monika Kotwani",_xlfn.XLOOKUP($B32,PROSPER_Kotwani!$1:$1,PROSPER_Kotwani!$42:$42,""),
IF($C32="Jonathan Wellner",_xlfn.XLOOKUP($B32,PROSPER_Wellner!$1:$1,PROSPER_Wellner!$42:$42,""),
IF($C32="Travis Harvey",_xlfn.XLOOKUP($B32,PROSPER_Harvey!$1:$1,PROSPER_Harvey!$42:$42,""),""))))))))="","No Score",IF(IF($C32="Christopher Lobo",_xlfn.XLOOKUP($B32,PROSPER_Lobo!$1:$1,PROSPER_Lobo!$42:$42,""),
IF($C32="Naren Baliga",_xlfn.XLOOKUP($B32,PROSPER_Baliga!$1:$1,PROSPER_Baliga!$42:$42,""),
IF($C32="Thorsten Huhn",_xlfn.XLOOKUP($B32,PROSPER_Huhn!$1:$1,PROSPER_Huhn!$42:$42,""),
IF($C32="Nick Hull",_xlfn.XLOOKUP($B32,PROSPER_Hull!$1:$1,PROSPER_Hull!$42:$42,""),
IF($C32="Monika Kotwani",_xlfn.XLOOKUP($B32,PROSPER_Kotwani!$1:$1,PROSPER_Kotwani!$42:$42,""),
IF($C32="Jonathan Wellner",_xlfn.XLOOKUP($B32,PROSPER_Wellner!$1:$1,PROSPER_Wellner!$42:$42,""),
IF($C32="Travis Harvey",_xlfn.XLOOKUP($B32,PROSPER_Harvey!$1:$1,PROSPER_Harvey!$42:$42,""),"")))))))="","",
IF($C32="Christopher Lobo",_xlfn.XLOOKUP($B32,PROSPER_Lobo!$1:$1,PROSPER_Lobo!$42:$42,""),
IF($C32="Naren Baliga",_xlfn.XLOOKUP($B32,PROSPER_Baliga!$1:$1,PROSPER_Baliga!$42:$42,""),
IF($C32="Thorsten Huhn",_xlfn.XLOOKUP($B32,PROSPER_Huhn!$1:$1,PROSPER_Huhn!$42:$42,""),
IF($C32="Nick Hull",_xlfn.XLOOKUP($B32,PROSPER_Hull!$1:$1,PROSPER_Hull!$42:$42,""),
IF($C32="Monika Kotwani",_xlfn.XLOOKUP($B32,PROSPER_Kotwani!$1:$1,PROSPER_Kotwani!$42:$42,""),
IF($C32="Jonathan Wellner",_xlfn.XLOOKUP($B32,PROSPER_Wellner!$1:$1,PROSPER_Wellner!$42:$42,""),
IF($C32="Travis Harvey",_xlfn.XLOOKUP($B32,PROSPER_Harvey!$1:$1,PROSPER_Harvey!$42:$42,""),"")))))))))</f>
        <v>N/A</v>
      </c>
      <c r="FR32" s="131" t="str">
        <f>IF(IF(IF($C32="Christopher Lobo",_xlfn.XLOOKUP($B32,PROSPER_Lobo!$1:$1,PROSPER_Lobo!$43:$43,""),
IF($C32="Naren Baliga",_xlfn.XLOOKUP($B32,PROSPER_Baliga!$1:$1,PROSPER_Baliga!$43:$43,""),
IF($C32="Thorsten Huhn",_xlfn.XLOOKUP($B32,PROSPER_Huhn!$1:$1,PROSPER_Huhn!$43:$43,""),
IF($C32="Nick Hull",_xlfn.XLOOKUP($B32,PROSPER_Hull!$1:$1,PROSPER_Hull!$43:$43,""),
IF($C32="Monika Kotwani",_xlfn.XLOOKUP($B32,PROSPER_Kotwani!$1:$1,PROSPER_Kotwani!$43:$43,""),
IF($C32="Jonathan Wellner",_xlfn.XLOOKUP($B32,PROSPER_Wellner!$1:$1,PROSPER_Wellner!$43:$43,""),
IF($C32="Travis Harvey",_xlfn.XLOOKUP($B32,PROSPER_Harvey!$1:$1,PROSPER_Harvey!$43:$43,""),"")))))))="","",
IF($C32="Christopher Lobo",_xlfn.XLOOKUP($B32,PROSPER_Lobo!$1:$1,PROSPER_Lobo!$43:$43,""),
IF($C32="Naren Baliga",_xlfn.XLOOKUP($B32,PROSPER_Baliga!$1:$1,PROSPER_Baliga!$43:$43,""),
IF($C32="Thorsten Huhn",_xlfn.XLOOKUP($B32,PROSPER_Huhn!$1:$1,PROSPER_Huhn!$43:$43,""),
IF($C32="Nick Hull",_xlfn.XLOOKUP($B32,PROSPER_Hull!$1:$1,PROSPER_Hull!$43:$43,""),
IF($C32="Monika Kotwani",_xlfn.XLOOKUP($B32,PROSPER_Kotwani!$1:$1,PROSPER_Kotwani!$43:$43,""),
IF($C32="Jonathan Wellner",_xlfn.XLOOKUP($B32,PROSPER_Wellner!$1:$1,PROSPER_Wellner!$43:$43,""),
IF($C32="Travis Harvey",_xlfn.XLOOKUP($B32,PROSPER_Harvey!$1:$1,PROSPER_Harvey!$43:$43,""),""))))))))="","No Comment",IF(IF($C32="Christopher Lobo",_xlfn.XLOOKUP($B32,PROSPER_Lobo!$1:$1,PROSPER_Lobo!$43:$43,""),
IF($C32="Naren Baliga",_xlfn.XLOOKUP($B32,PROSPER_Baliga!$1:$1,PROSPER_Baliga!$43:$43,""),
IF($C32="Thorsten Huhn",_xlfn.XLOOKUP($B32,PROSPER_Huhn!$1:$1,PROSPER_Huhn!$43:$43,""),
IF($C32="Nick Hull",_xlfn.XLOOKUP($B32,PROSPER_Hull!$1:$1,PROSPER_Hull!$43:$43,""),
IF($C32="Monika Kotwani",_xlfn.XLOOKUP($B32,PROSPER_Kotwani!$1:$1,PROSPER_Kotwani!$43:$43,""),
IF($C32="Jonathan Wellner",_xlfn.XLOOKUP($B32,PROSPER_Wellner!$1:$1,PROSPER_Wellner!$43:$43,""),
IF($C32="Travis Harvey",_xlfn.XLOOKUP($B32,PROSPER_Harvey!$1:$1,PROSPER_Harvey!$43:$43,""),"")))))))="","",
IF($C32="Christopher Lobo",_xlfn.XLOOKUP($B32,PROSPER_Lobo!$1:$1,PROSPER_Lobo!$43:$43,""),
IF($C32="Naren Baliga",_xlfn.XLOOKUP($B32,PROSPER_Baliga!$1:$1,PROSPER_Baliga!$43:$43,""),
IF($C32="Thorsten Huhn",_xlfn.XLOOKUP($B32,PROSPER_Huhn!$1:$1,PROSPER_Huhn!$43:$43,""),
IF($C32="Nick Hull",_xlfn.XLOOKUP($B32,PROSPER_Hull!$1:$1,PROSPER_Hull!$43:$43,""),
IF($C32="Monika Kotwani",_xlfn.XLOOKUP($B32,PROSPER_Kotwani!$1:$1,PROSPER_Kotwani!$43:$43,""),
IF($C32="Jonathan Wellner",_xlfn.XLOOKUP($B32,PROSPER_Wellner!$1:$1,PROSPER_Wellner!$43:$43,""),
IF($C32="Travis Harvey",_xlfn.XLOOKUP($B32,PROSPER_Harvey!$1:$1,PROSPER_Harvey!$43:$43,""),"")))))))))</f>
        <v>N/A</v>
      </c>
      <c r="FS32" s="150">
        <f t="shared" si="304"/>
        <v>10</v>
      </c>
      <c r="FT32" s="130" t="str">
        <f>_xlfn.XLOOKUP(B32,PROSPERInitial_Query!$E:$E,PROSPERInitial_Query!$AI:$AI,"",,-1)</f>
        <v>Medium</v>
      </c>
      <c r="FU32" s="121" t="str">
        <f t="shared" si="305"/>
        <v>Maria Xourafas2 - RelationshipAccount / Stakeholder 9Name</v>
      </c>
      <c r="FV32" s="121" t="str">
        <f>_xlfn.XLOOKUP(FU32,PROSPERDelta_Query!BK:BK,PROSPERDelta_Query!AK:AK,"",,-1)</f>
        <v/>
      </c>
      <c r="FW32" s="126" t="str">
        <f>_xlfn.XLOOKUP(B32,PROSPERInitial_Query!$E:$E,PROSPERInitial_Query!$Y:$Y,"",,-1)</f>
        <v>6</v>
      </c>
      <c r="FX32" s="121" t="str">
        <f t="shared" si="306"/>
        <v>Maria Xourafas2 - RelationshipAccount / Stakeholder 9Self Score</v>
      </c>
      <c r="FY32" s="126" t="str">
        <f>_xlfn.XLOOKUP(FX32,PROSPERDelta_Query!BK:BK,PROSPERDelta_Query!AU:AU,"",,-1)</f>
        <v/>
      </c>
      <c r="FZ32" s="131" t="str">
        <f t="shared" si="191"/>
        <v>Medium</v>
      </c>
      <c r="GA32" s="131" t="str">
        <f t="shared" si="307"/>
        <v>Medium</v>
      </c>
      <c r="GB32" s="132">
        <f t="shared" si="308"/>
        <v>6</v>
      </c>
      <c r="GC32" s="132" t="str">
        <f>IF(IF(IF($C32="Christopher Lobo",_xlfn.XLOOKUP($B32,PROSPER_Lobo!$1:$1,PROSPER_Lobo!$45:$45,""),
IF($C32="Naren Baliga",_xlfn.XLOOKUP($B32,PROSPER_Baliga!$1:$1,PROSPER_Baliga!$45:$45,""),
IF($C32="Thorsten Huhn",_xlfn.XLOOKUP($B32,PROSPER_Huhn!$1:$1,PROSPER_Huhn!$45:$45,""),
IF($C32="Nick Hull",_xlfn.XLOOKUP($B32,PROSPER_Hull!$1:$1,PROSPER_Hull!$45:$45,""),
IF($C32="Monika Kotwani",_xlfn.XLOOKUP($B32,PROSPER_Kotwani!$1:$1,PROSPER_Kotwani!$45:$45,""),
IF($C32="Jonathan Wellner",_xlfn.XLOOKUP($B32,PROSPER_Wellner!$1:$1,PROSPER_Wellner!$45:$45,""),
IF($C32="Travis Harvey",_xlfn.XLOOKUP($B32,PROSPER_Harvey!$1:$1,PROSPER_Harvey!$45:$45,""),"")))))))="","",
IF($C32="Christopher Lobo",_xlfn.XLOOKUP($B32,PROSPER_Lobo!$1:$1,PROSPER_Lobo!$45:$45,""),
IF($C32="Naren Baliga",_xlfn.XLOOKUP($B32,PROSPER_Baliga!$1:$1,PROSPER_Baliga!$45:$45,""),
IF($C32="Thorsten Huhn",_xlfn.XLOOKUP($B32,PROSPER_Huhn!$1:$1,PROSPER_Huhn!$45:$45,""),
IF($C32="Nick Hull",_xlfn.XLOOKUP($B32,PROSPER_Hull!$1:$1,PROSPER_Hull!$45:$45,""),
IF($C32="Monika Kotwani",_xlfn.XLOOKUP($B32,PROSPER_Kotwani!$1:$1,PROSPER_Kotwani!$45:$45,""),
IF($C32="Jonathan Wellner",_xlfn.XLOOKUP($B32,PROSPER_Wellner!$1:$1,PROSPER_Wellner!$45:$45,""),
IF($C32="Travis Harvey",_xlfn.XLOOKUP($B32,PROSPER_Harvey!$1:$1,PROSPER_Harvey!$45:$45,""),""))))))))="","No Score",IF(IF($C32="Christopher Lobo",_xlfn.XLOOKUP($B32,PROSPER_Lobo!$1:$1,PROSPER_Lobo!$45:$45,""),
IF($C32="Naren Baliga",_xlfn.XLOOKUP($B32,PROSPER_Baliga!$1:$1,PROSPER_Baliga!$45:$45,""),
IF($C32="Thorsten Huhn",_xlfn.XLOOKUP($B32,PROSPER_Huhn!$1:$1,PROSPER_Huhn!$45:$45,""),
IF($C32="Nick Hull",_xlfn.XLOOKUP($B32,PROSPER_Hull!$1:$1,PROSPER_Hull!$45:$45,""),
IF($C32="Monika Kotwani",_xlfn.XLOOKUP($B32,PROSPER_Kotwani!$1:$1,PROSPER_Kotwani!$45:$45,""),
IF($C32="Jonathan Wellner",_xlfn.XLOOKUP($B32,PROSPER_Wellner!$1:$1,PROSPER_Wellner!$45:$45,""),
IF($C32="Travis Harvey",_xlfn.XLOOKUP($B32,PROSPER_Harvey!$1:$1,PROSPER_Harvey!$45:$45,""),"")))))))="","",
IF($C32="Christopher Lobo",_xlfn.XLOOKUP($B32,PROSPER_Lobo!$1:$1,PROSPER_Lobo!$45:$45,""),
IF($C32="Naren Baliga",_xlfn.XLOOKUP($B32,PROSPER_Baliga!$1:$1,PROSPER_Baliga!$45:$45,""),
IF($C32="Thorsten Huhn",_xlfn.XLOOKUP($B32,PROSPER_Huhn!$1:$1,PROSPER_Huhn!$45:$45,""),
IF($C32="Nick Hull",_xlfn.XLOOKUP($B32,PROSPER_Hull!$1:$1,PROSPER_Hull!$45:$45,""),
IF($C32="Monika Kotwani",_xlfn.XLOOKUP($B32,PROSPER_Kotwani!$1:$1,PROSPER_Kotwani!$45:$45,""),
IF($C32="Jonathan Wellner",_xlfn.XLOOKUP($B32,PROSPER_Wellner!$1:$1,PROSPER_Wellner!$45:$45,""),
IF($C32="Travis Harvey",_xlfn.XLOOKUP($B32,PROSPER_Harvey!$1:$1,PROSPER_Harvey!$45:$45,""),"")))))))))</f>
        <v>N/A</v>
      </c>
      <c r="GD32" s="131" t="str">
        <f>IF(IF(IF($C32="Christopher Lobo",_xlfn.XLOOKUP($B32,PROSPER_Lobo!$1:$1,PROSPER_Lobo!$46:$46,""),
IF($C32="Naren Baliga",_xlfn.XLOOKUP($B32,PROSPER_Baliga!$1:$1,PROSPER_Baliga!$46:$46,""),
IF($C32="Thorsten Huhn",_xlfn.XLOOKUP($B32,PROSPER_Huhn!$1:$1,PROSPER_Huhn!$46:$46,""),
IF($C32="Nick Hull",_xlfn.XLOOKUP($B32,PROSPER_Hull!$1:$1,PROSPER_Hull!$46:$46,""),
IF($C32="Monika Kotwani",_xlfn.XLOOKUP($B32,PROSPER_Kotwani!$1:$1,PROSPER_Kotwani!$46:$46,""),
IF($C32="Jonathan Wellner",_xlfn.XLOOKUP($B32,PROSPER_Wellner!$1:$1,PROSPER_Wellner!$46:$46,""),
IF($C32="Travis Harvey",_xlfn.XLOOKUP($B32,PROSPER_Harvey!$1:$1,PROSPER_Harvey!$46:$46,""),"")))))))="","",
IF($C32="Christopher Lobo",_xlfn.XLOOKUP($B32,PROSPER_Lobo!$1:$1,PROSPER_Lobo!$46:$46,""),
IF($C32="Naren Baliga",_xlfn.XLOOKUP($B32,PROSPER_Baliga!$1:$1,PROSPER_Baliga!$46:$46,""),
IF($C32="Thorsten Huhn",_xlfn.XLOOKUP($B32,PROSPER_Huhn!$1:$1,PROSPER_Huhn!$46:$46,""),
IF($C32="Nick Hull",_xlfn.XLOOKUP($B32,PROSPER_Hull!$1:$1,PROSPER_Hull!$46:$46,""),
IF($C32="Monika Kotwani",_xlfn.XLOOKUP($B32,PROSPER_Kotwani!$1:$1,PROSPER_Kotwani!$46:$46,""),
IF($C32="Jonathan Wellner",_xlfn.XLOOKUP($B32,PROSPER_Wellner!$1:$1,PROSPER_Wellner!$46:$46,""),
IF($C32="Travis Harvey",_xlfn.XLOOKUP($B32,PROSPER_Harvey!$1:$1,PROSPER_Harvey!$46:$46,""),""))))))))="","No Comment",IF(IF($C32="Christopher Lobo",_xlfn.XLOOKUP($B32,PROSPER_Lobo!$1:$1,PROSPER_Lobo!$46:$46,""),
IF($C32="Naren Baliga",_xlfn.XLOOKUP($B32,PROSPER_Baliga!$1:$1,PROSPER_Baliga!$46:$46,""),
IF($C32="Thorsten Huhn",_xlfn.XLOOKUP($B32,PROSPER_Huhn!$1:$1,PROSPER_Huhn!$46:$46,""),
IF($C32="Nick Hull",_xlfn.XLOOKUP($B32,PROSPER_Hull!$1:$1,PROSPER_Hull!$46:$46,""),
IF($C32="Monika Kotwani",_xlfn.XLOOKUP($B32,PROSPER_Kotwani!$1:$1,PROSPER_Kotwani!$46:$46,""),
IF($C32="Jonathan Wellner",_xlfn.XLOOKUP($B32,PROSPER_Wellner!$1:$1,PROSPER_Wellner!$46:$46,""),
IF($C32="Travis Harvey",_xlfn.XLOOKUP($B32,PROSPER_Harvey!$1:$1,PROSPER_Harvey!$46:$46,""),"")))))))="","",
IF($C32="Christopher Lobo",_xlfn.XLOOKUP($B32,PROSPER_Lobo!$1:$1,PROSPER_Lobo!$46:$46,""),
IF($C32="Naren Baliga",_xlfn.XLOOKUP($B32,PROSPER_Baliga!$1:$1,PROSPER_Baliga!$46:$46,""),
IF($C32="Thorsten Huhn",_xlfn.XLOOKUP($B32,PROSPER_Huhn!$1:$1,PROSPER_Huhn!$46:$46,""),
IF($C32="Nick Hull",_xlfn.XLOOKUP($B32,PROSPER_Hull!$1:$1,PROSPER_Hull!$46:$46,""),
IF($C32="Monika Kotwani",_xlfn.XLOOKUP($B32,PROSPER_Kotwani!$1:$1,PROSPER_Kotwani!$46:$46,""),
IF($C32="Jonathan Wellner",_xlfn.XLOOKUP($B32,PROSPER_Wellner!$1:$1,PROSPER_Wellner!$46:$46,""),
IF($C32="Travis Harvey",_xlfn.XLOOKUP($B32,PROSPER_Harvey!$1:$1,PROSPER_Harvey!$46:$46,""),"")))))))))</f>
        <v>N/A</v>
      </c>
      <c r="GE32" s="150">
        <f t="shared" si="309"/>
        <v>6</v>
      </c>
      <c r="GF32" s="130" t="str">
        <f>_xlfn.XLOOKUP(B32,PROSPERInitial_Query!$E:$E,PROSPERInitial_Query!$AJ:$AJ,"",,-1)</f>
        <v>Low</v>
      </c>
      <c r="GG32" s="121" t="str">
        <f t="shared" si="310"/>
        <v>Maria Xourafas2 - RelationshipAccount / Stakeholder 10Name</v>
      </c>
      <c r="GH32" s="121" t="str">
        <f>_xlfn.XLOOKUP(GG32,PROSPERDelta_Query!BK:BK,PROSPERDelta_Query!AL:AL,"",,-1)</f>
        <v/>
      </c>
      <c r="GI32" s="126" t="str">
        <f>_xlfn.XLOOKUP(B32,PROSPERInitial_Query!$E:$E,PROSPERInitial_Query!$Z:$Z,"",,-1)</f>
        <v>3</v>
      </c>
      <c r="GJ32" s="121" t="str">
        <f t="shared" si="311"/>
        <v>Maria Xourafas2 - RelationshipAccount / Stakeholder 10Self Score</v>
      </c>
      <c r="GK32" s="126" t="str">
        <f>_xlfn.XLOOKUP(GJ32,PROSPERDelta_Query!BK:BK,PROSPERDelta_Query!AV:AV,"",,-1)</f>
        <v/>
      </c>
      <c r="GL32" s="131" t="str">
        <f t="shared" si="312"/>
        <v>Low</v>
      </c>
      <c r="GM32" s="131" t="str">
        <f t="shared" si="313"/>
        <v>Low</v>
      </c>
      <c r="GN32" s="132">
        <f t="shared" si="314"/>
        <v>3</v>
      </c>
      <c r="GO32" s="132" t="str">
        <f>IF(IF(IF($C32="Christopher Lobo",_xlfn.XLOOKUP($B32,PROSPER_Lobo!$1:$1,PROSPER_Lobo!$48:$48,""),
IF($C32="Naren Baliga",_xlfn.XLOOKUP($B32,PROSPER_Baliga!$1:$1,PROSPER_Baliga!$48:$48,""),
IF($C32="Thorsten Huhn",_xlfn.XLOOKUP($B32,PROSPER_Huhn!$1:$1,PROSPER_Huhn!$48:$48,""),
IF($C32="Nick Hull",_xlfn.XLOOKUP($B32,PROSPER_Hull!$1:$1,PROSPER_Hull!$48:$48,""),
IF($C32="Monika Kotwani",_xlfn.XLOOKUP($B32,PROSPER_Kotwani!$1:$1,PROSPER_Kotwani!$48:$48,""),
IF($C32="Jonathan Wellner",_xlfn.XLOOKUP($B32,PROSPER_Wellner!$1:$1,PROSPER_Wellner!$48:$48,""),
IF($C32="Travis Harvey",_xlfn.XLOOKUP($B32,PROSPER_Harvey!$1:$1,PROSPER_Harvey!$48:$48,""),"")))))))="","",
IF($C32="Christopher Lobo",_xlfn.XLOOKUP($B32,PROSPER_Lobo!$1:$1,PROSPER_Lobo!$48:$48,""),
IF($C32="Naren Baliga",_xlfn.XLOOKUP($B32,PROSPER_Baliga!$1:$1,PROSPER_Baliga!$48:$48,""),
IF($C32="Thorsten Huhn",_xlfn.XLOOKUP($B32,PROSPER_Huhn!$1:$1,PROSPER_Huhn!$48:$48,""),
IF($C32="Nick Hull",_xlfn.XLOOKUP($B32,PROSPER_Hull!$1:$1,PROSPER_Hull!$48:$48,""),
IF($C32="Monika Kotwani",_xlfn.XLOOKUP($B32,PROSPER_Kotwani!$1:$1,PROSPER_Kotwani!$48:$48,""),
IF($C32="Jonathan Wellner",_xlfn.XLOOKUP($B32,PROSPER_Wellner!$1:$1,PROSPER_Wellner!$48:$48,""),
IF($C32="Travis Harvey",_xlfn.XLOOKUP($B32,PROSPER_Harvey!$1:$1,PROSPER_Harvey!$48:$48,""),""))))))))="","No Score",IF(IF($C32="Christopher Lobo",_xlfn.XLOOKUP($B32,PROSPER_Lobo!$1:$1,PROSPER_Lobo!$48:$48,""),
IF($C32="Naren Baliga",_xlfn.XLOOKUP($B32,PROSPER_Baliga!$1:$1,PROSPER_Baliga!$48:$48,""),
IF($C32="Thorsten Huhn",_xlfn.XLOOKUP($B32,PROSPER_Huhn!$1:$1,PROSPER_Huhn!$48:$48,""),
IF($C32="Nick Hull",_xlfn.XLOOKUP($B32,PROSPER_Hull!$1:$1,PROSPER_Hull!$48:$48,""),
IF($C32="Monika Kotwani",_xlfn.XLOOKUP($B32,PROSPER_Kotwani!$1:$1,PROSPER_Kotwani!$48:$48,""),
IF($C32="Jonathan Wellner",_xlfn.XLOOKUP($B32,PROSPER_Wellner!$1:$1,PROSPER_Wellner!$48:$48,""),
IF($C32="Travis Harvey",_xlfn.XLOOKUP($B32,PROSPER_Harvey!$1:$1,PROSPER_Harvey!$48:$48,""),"")))))))="","",
IF($C32="Christopher Lobo",_xlfn.XLOOKUP($B32,PROSPER_Lobo!$1:$1,PROSPER_Lobo!$48:$48,""),
IF($C32="Naren Baliga",_xlfn.XLOOKUP($B32,PROSPER_Baliga!$1:$1,PROSPER_Baliga!$48:$48,""),
IF($C32="Thorsten Huhn",_xlfn.XLOOKUP($B32,PROSPER_Huhn!$1:$1,PROSPER_Huhn!$48:$48,""),
IF($C32="Nick Hull",_xlfn.XLOOKUP($B32,PROSPER_Hull!$1:$1,PROSPER_Hull!$48:$48,""),
IF($C32="Monika Kotwani",_xlfn.XLOOKUP($B32,PROSPER_Kotwani!$1:$1,PROSPER_Kotwani!$48:$48,""),
IF($C32="Jonathan Wellner",_xlfn.XLOOKUP($B32,PROSPER_Wellner!$1:$1,PROSPER_Wellner!$48:$48,""),
IF($C32="Travis Harvey",_xlfn.XLOOKUP($B32,PROSPER_Harvey!$1:$1,PROSPER_Harvey!$48:$48,""),"")))))))))</f>
        <v>N/A</v>
      </c>
      <c r="GP32" s="131" t="str">
        <f>IF(IF(IF($C32="Christopher Lobo",_xlfn.XLOOKUP($B32,PROSPER_Lobo!$1:$1,PROSPER_Lobo!$49:$49,""),
IF($C32="Naren Baliga",_xlfn.XLOOKUP($B32,PROSPER_Baliga!$1:$1,PROSPER_Baliga!$49:$49,""),
IF($C32="Thorsten Huhn",_xlfn.XLOOKUP($B32,PROSPER_Huhn!$1:$1,PROSPER_Huhn!$49:$49,""),
IF($C32="Nick Hull",_xlfn.XLOOKUP($B32,PROSPER_Hull!$1:$1,PROSPER_Hull!$49:$49,""),
IF($C32="Monika Kotwani",_xlfn.XLOOKUP($B32,PROSPER_Kotwani!$1:$1,PROSPER_Kotwani!$49:$49,""),
IF($C32="Jonathan Wellner",_xlfn.XLOOKUP($B32,PROSPER_Wellner!$1:$1,PROSPER_Wellner!$49:$49,""),
IF($C32="Travis Harvey",_xlfn.XLOOKUP($B32,PROSPER_Harvey!$1:$1,PROSPER_Harvey!$49:$49,""),"")))))))="","",
IF($C32="Christopher Lobo",_xlfn.XLOOKUP($B32,PROSPER_Lobo!$1:$1,PROSPER_Lobo!$49:$49,""),
IF($C32="Naren Baliga",_xlfn.XLOOKUP($B32,PROSPER_Baliga!$1:$1,PROSPER_Baliga!$49:$49,""),
IF($C32="Thorsten Huhn",_xlfn.XLOOKUP($B32,PROSPER_Huhn!$1:$1,PROSPER_Huhn!$49:$49,""),
IF($C32="Nick Hull",_xlfn.XLOOKUP($B32,PROSPER_Hull!$1:$1,PROSPER_Hull!$49:$49,""),
IF($C32="Monika Kotwani",_xlfn.XLOOKUP($B32,PROSPER_Kotwani!$1:$1,PROSPER_Kotwani!$49:$49,""),
IF($C32="Jonathan Wellner",_xlfn.XLOOKUP($B32,PROSPER_Wellner!$1:$1,PROSPER_Wellner!$49:$49,""),
IF($C32="Travis Harvey",_xlfn.XLOOKUP($B32,PROSPER_Harvey!$1:$1,PROSPER_Harvey!$49:$49,""),""))))))))="","No Comment",IF(IF($C32="Christopher Lobo",_xlfn.XLOOKUP($B32,PROSPER_Lobo!$1:$1,PROSPER_Lobo!$49:$49,""),
IF($C32="Naren Baliga",_xlfn.XLOOKUP($B32,PROSPER_Baliga!$1:$1,PROSPER_Baliga!$49:$49,""),
IF($C32="Thorsten Huhn",_xlfn.XLOOKUP($B32,PROSPER_Huhn!$1:$1,PROSPER_Huhn!$49:$49,""),
IF($C32="Nick Hull",_xlfn.XLOOKUP($B32,PROSPER_Hull!$1:$1,PROSPER_Hull!$49:$49,""),
IF($C32="Monika Kotwani",_xlfn.XLOOKUP($B32,PROSPER_Kotwani!$1:$1,PROSPER_Kotwani!$49:$49,""),
IF($C32="Jonathan Wellner",_xlfn.XLOOKUP($B32,PROSPER_Wellner!$1:$1,PROSPER_Wellner!$49:$49,""),
IF($C32="Travis Harvey",_xlfn.XLOOKUP($B32,PROSPER_Harvey!$1:$1,PROSPER_Harvey!$49:$49,""),"")))))))="","",
IF($C32="Christopher Lobo",_xlfn.XLOOKUP($B32,PROSPER_Lobo!$1:$1,PROSPER_Lobo!$49:$49,""),
IF($C32="Naren Baliga",_xlfn.XLOOKUP($B32,PROSPER_Baliga!$1:$1,PROSPER_Baliga!$49:$49,""),
IF($C32="Thorsten Huhn",_xlfn.XLOOKUP($B32,PROSPER_Huhn!$1:$1,PROSPER_Huhn!$49:$49,""),
IF($C32="Nick Hull",_xlfn.XLOOKUP($B32,PROSPER_Hull!$1:$1,PROSPER_Hull!$49:$49,""),
IF($C32="Monika Kotwani",_xlfn.XLOOKUP($B32,PROSPER_Kotwani!$1:$1,PROSPER_Kotwani!$49:$49,""),
IF($C32="Jonathan Wellner",_xlfn.XLOOKUP($B32,PROSPER_Wellner!$1:$1,PROSPER_Wellner!$49:$49,""),
IF($C32="Travis Harvey",_xlfn.XLOOKUP($B32,PROSPER_Harvey!$1:$1,PROSPER_Harvey!$49:$49,""),"")))))))))</f>
        <v>N/A</v>
      </c>
      <c r="GQ32" s="150">
        <f t="shared" si="315"/>
        <v>3</v>
      </c>
      <c r="GR32" s="187">
        <f t="shared" si="316"/>
        <v>7.8</v>
      </c>
      <c r="GS32" s="128" t="str">
        <f t="shared" si="317"/>
        <v>N/A</v>
      </c>
      <c r="GT32" s="188">
        <f t="shared" si="318"/>
        <v>7.8</v>
      </c>
      <c r="GU32" s="133" t="str">
        <f>IF(IF(IF($C32="Christopher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Kotwani",_xlfn.XLOOKUP($B32,PROSPER_Kotwani!$1:$1,PROSPER_Kotwani!$54:$54,""),
IF($C32="Jonathan Wellner",_xlfn.XLOOKUP($B32,PROSPER_Wellner!$1:$1,PROSPER_Wellner!$54:$54,""),
IF($C32="Travis Harvey",_xlfn.XLOOKUP($B32,PROSPER_Harvey!$1:$1,PROSPER_Harvey!$54:$54,""),"")))))))="","",
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Kotwani",_xlfn.XLOOKUP($B32,PROSPER_Kotwani!$1:$1,PROSPER_Kotwani!$50:$50,""),
IF($C32="Jonathan Wellner",_xlfn.XLOOKUP($B32,PROSPER_Wellner!$1:$1,PROSPER_Wellner!$50:$50,""),
IF($C32="Travis Harvey",_xlfn.XLOOKUP($B32,PROSPER_Harvey!$1:$1,PROSPER_Harvey!$50:$50,""),""))))))))="","No Score",IF(IF($C32="Christopher Lobo",_xlfn.XLOOKUP($B32,PROSPER_Lobo!$1:$1,PROSPER_Lobo!$50:$50,""),
IF($C32="Naren Baliga",_xlfn.XLOOKUP($B32,PROSPER_Baliga!$1:$1,PROSPER_Baliga!$50:$50,""),
IF($C32="Thorsten Huhn",_xlfn.XLOOKUP($B32,PROSPER_Huhn!$1:$1,PROSPER_Huhn!$50:$50,""),
IF($C32="Nick Hull",_xlfn.XLOOKUP($B32,PROSPER_Hull!$1:$1,PROSPER_Hull!$50:$50,""),
IF($C32="Monika Kotwani",_xlfn.XLOOKUP($B32,PROSPER_Kotwani!$1:$1,PROSPER_Kotwani!$50:$50,""),
IF($C32="Jonathan Wellner",_xlfn.XLOOKUP($B32,PROSPER_Wellner!$1:$1,PROSPER_Wellner!$50:$50,""),
IF($C32="Travis Harvey",_xlfn.XLOOKUP($B32,PROSPER_Harvey!$1:$1,PROSPER_Harvey!$50:$50,""),"")))))))="","",
IF($C32="Christopher Lobo",_xlfn.XLOOKUP($B32,PROSPER_Lobo!$1:$1,PROSPER_Lobo!$50:$50,""),
IF($C32="Naren Baliga",_xlfn.XLOOKUP($B32,PROSPER_Baliga!$1:$1,PROSPER_Baliga!$50:$50,""),
IF($C32="Thorsten Huhn",_xlfn.XLOOKUP($B32,PROSPER_Huhn!$1:$1,PROSPER_Huhn!$50:$50,""),
IF($C32="Nick Hull",_xlfn.XLOOKUP($B32,PROSPER_Hull!$1:$1,PROSPER_Hull!$50:$50,""),
IF($C32="Monika Kotwani",_xlfn.XLOOKUP($B32,PROSPER_Kotwani!$1:$1,PROSPER_Kotwani!$50:$50,""),
IF($C32="Jonathan Wellner",_xlfn.XLOOKUP($B32,PROSPER_Wellner!$1:$1,PROSPER_Wellner!$50:$50,""),
IF($C32="Travis Harvey",_xlfn.XLOOKUP($B32,PROSPER_Harvey!$1:$1,PROSPER_Harvey!$50:$50,""),"")))))))))</f>
        <v>No Score</v>
      </c>
      <c r="GV32" s="134" t="str">
        <f>IF(IF(IF($C32="Christopher Lobo",_xlfn.XLOOKUP($B32,PROSPER_Lobo!$1:$1,PROSPER_Lobo!$51:$51,""),
IF($C32="Naren Baliga",_xlfn.XLOOKUP($B32,PROSPER_Baliga!$1:$1,PROSPER_Baliga!$51:$51,""),
IF($C32="Thorsten Huhn",_xlfn.XLOOKUP($B32,PROSPER_Huhn!$1:$1,PROSPER_Huhn!$51:$51,""),
IF($C32="Nick Hull",_xlfn.XLOOKUP($B32,PROSPER_Hull!$1:$1,PROSPER_Hull!$51:$51,""),
IF($C32="Monika Kotwani",_xlfn.XLOOKUP($B32,PROSPER_Kotwani!$1:$1,PROSPER_Kotwani!$51:$51,""),
IF($C32="Jonathan Wellner",_xlfn.XLOOKUP($B32,PROSPER_Wellner!$1:$1,PROSPER_Wellner!$51:$51,""),
IF($C32="Travis Harvey",_xlfn.XLOOKUP($B32,PROSPER_Harvey!$1:$1,PROSPER_Harvey!$51:$51,""),"")))))))="","",
IF($C32="Christopher Lobo",_xlfn.XLOOKUP($B32,PROSPER_Lobo!$1:$1,PROSPER_Lobo!$51:$51,""),
IF($C32="Naren Baliga",_xlfn.XLOOKUP($B32,PROSPER_Baliga!$1:$1,PROSPER_Baliga!$51:$51,""),
IF($C32="Thorsten Huhn",_xlfn.XLOOKUP($B32,PROSPER_Huhn!$1:$1,PROSPER_Huhn!$51:$51,""),
IF($C32="Nick Hull",_xlfn.XLOOKUP($B32,PROSPER_Hull!$1:$1,PROSPER_Hull!$51:$51,""),
IF($C32="Monika Kotwani",_xlfn.XLOOKUP($B32,PROSPER_Kotwani!$1:$1,PROSPER_Kotwani!$51:$51,""),
IF($C32="Jonathan Wellner",_xlfn.XLOOKUP($B32,PROSPER_Wellner!$1:$1,PROSPER_Wellner!$51:$51,""),
IF($C32="Travis Harvey",_xlfn.XLOOKUP($B32,PROSPER_Harvey!$1:$1,PROSPER_Harvey!$51:$51,""),""))))))))="","No Comment",IF(IF($C32="Christopher Lobo",_xlfn.XLOOKUP($B32,PROSPER_Lobo!$1:$1,PROSPER_Lobo!$51:$51,""),
IF($C32="Naren Baliga",_xlfn.XLOOKUP($B32,PROSPER_Baliga!$1:$1,PROSPER_Baliga!$51:$51,""),
IF($C32="Thorsten Huhn",_xlfn.XLOOKUP($B32,PROSPER_Huhn!$1:$1,PROSPER_Huhn!$51:$51,""),
IF($C32="Nick Hull",_xlfn.XLOOKUP($B32,PROSPER_Hull!$1:$1,PROSPER_Hull!$51:$51,""),
IF($C32="Monika Kotwani",_xlfn.XLOOKUP($B32,PROSPER_Kotwani!$1:$1,PROSPER_Kotwani!$51:$51,""),
IF($C32="Jonathan Wellner",_xlfn.XLOOKUP($B32,PROSPER_Wellner!$1:$1,PROSPER_Wellner!$51:$51,""),
IF($C32="Travis Harvey",_xlfn.XLOOKUP($B32,PROSPER_Harvey!$1:$1,PROSPER_Harvey!$51:$51,""),"")))))))="","",
IF($C32="Christopher Lobo",_xlfn.XLOOKUP($B32,PROSPER_Lobo!$1:$1,PROSPER_Lobo!$51:$51,""),
IF($C32="Naren Baliga",_xlfn.XLOOKUP($B32,PROSPER_Baliga!$1:$1,PROSPER_Baliga!$51:$51,""),
IF($C32="Thorsten Huhn",_xlfn.XLOOKUP($B32,PROSPER_Huhn!$1:$1,PROSPER_Huhn!$51:$51,""),
IF($C32="Nick Hull",_xlfn.XLOOKUP($B32,PROSPER_Hull!$1:$1,PROSPER_Hull!$51:$51,""),
IF($C32="Monika Kotwani",_xlfn.XLOOKUP($B32,PROSPER_Kotwani!$1:$1,PROSPER_Kotwani!$51:$51,""),
IF($C32="Jonathan Wellner",_xlfn.XLOOKUP($B32,PROSPER_Wellner!$1:$1,PROSPER_Wellner!$51:$51,""),
IF($C32="Travis Harvey",_xlfn.XLOOKUP($B32,PROSPER_Harvey!$1:$1,PROSPER_Harvey!$51:$51,""),"")))))))))</f>
        <v>No Comment</v>
      </c>
      <c r="GW32" s="133" t="str">
        <f>_xlfn.XLOOKUP($B32,Vlookups_Local!B:B,Vlookups_Local!E:E,"N/A")</f>
        <v>No Data</v>
      </c>
      <c r="GX32" s="134" t="str">
        <f>IF(IF(IF($C32="Christopher Lobo",_xlfn.XLOOKUP($B32,PROSPER_Lobo!$1:$1,PROSPER_Lobo!$53:$53,""),
IF($C32="Naren Baliga",_xlfn.XLOOKUP($B32,PROSPER_Baliga!$1:$1,PROSPER_Baliga!$53:$53,""),
IF($C32="Thorsten Huhn",_xlfn.XLOOKUP($B32,PROSPER_Huhn!$1:$1,PROSPER_Huhn!$53:$53,""),
IF($C32="Nick Hull",_xlfn.XLOOKUP($B32,PROSPER_Hull!$1:$1,PROSPER_Hull!$53:$53,""),
IF($C32="Monika Kotwani",_xlfn.XLOOKUP($B32,PROSPER_Kotwani!$1:$1,PROSPER_Kotwani!$53:$53,""),
IF($C32="Jonathan Wellner",_xlfn.XLOOKUP($B32,PROSPER_Wellner!$1:$1,PROSPER_Wellner!$53:$53,""),
IF($C32="Travis Harvey",_xlfn.XLOOKUP($B32,PROSPER_Harvey!$1:$1,PROSPER_Harvey!$53:$53,""),"")))))))="","",
IF($C32="Christopher Lobo",_xlfn.XLOOKUP($B32,PROSPER_Lobo!$1:$1,PROSPER_Lobo!$53:$53,""),
IF($C32="Naren Baliga",_xlfn.XLOOKUP($B32,PROSPER_Baliga!$1:$1,PROSPER_Baliga!$53:$53,""),
IF($C32="Thorsten Huhn",_xlfn.XLOOKUP($B32,PROSPER_Huhn!$1:$1,PROSPER_Huhn!$53:$53,""),
IF($C32="Nick Hull",_xlfn.XLOOKUP($B32,PROSPER_Hull!$1:$1,PROSPER_Hull!$53:$53,""),
IF($C32="Monika Kotwani",_xlfn.XLOOKUP($B32,PROSPER_Kotwani!$1:$1,PROSPER_Kotwani!$53:$53,""),
IF($C32="Jonathan Wellner",_xlfn.XLOOKUP($B32,PROSPER_Wellner!$1:$1,PROSPER_Wellner!$53:$53,""),
IF($C32="Travis Harvey",_xlfn.XLOOKUP($B32,PROSPER_Harvey!$1:$1,PROSPER_Harvey!$53:$53,""),""))))))))="","No Comment",IF(IF($C32="Christopher Lobo",_xlfn.XLOOKUP($B32,PROSPER_Lobo!$1:$1,PROSPER_Lobo!$53:$53,""),
IF($C32="Naren Baliga",_xlfn.XLOOKUP($B32,PROSPER_Baliga!$1:$1,PROSPER_Baliga!$53:$53,""),
IF($C32="Thorsten Huhn",_xlfn.XLOOKUP($B32,PROSPER_Huhn!$1:$1,PROSPER_Huhn!$53:$53,""),
IF($C32="Nick Hull",_xlfn.XLOOKUP($B32,PROSPER_Hull!$1:$1,PROSPER_Hull!$53:$53,""),
IF($C32="Monika Kotwani",_xlfn.XLOOKUP($B32,PROSPER_Kotwani!$1:$1,PROSPER_Kotwani!$53:$53,""),
IF($C32="Jonathan Wellner",_xlfn.XLOOKUP($B32,PROSPER_Wellner!$1:$1,PROSPER_Wellner!$53:$53,""),
IF($C32="Travis Harvey",_xlfn.XLOOKUP($B32,PROSPER_Harvey!$1:$1,PROSPER_Harvey!$53:$53,""),"")))))))="","",
IF($C32="Christopher Lobo",_xlfn.XLOOKUP($B32,PROSPER_Lobo!$1:$1,PROSPER_Lobo!$53:$53,""),
IF($C32="Naren Baliga",_xlfn.XLOOKUP($B32,PROSPER_Baliga!$1:$1,PROSPER_Baliga!$53:$53,""),
IF($C32="Thorsten Huhn",_xlfn.XLOOKUP($B32,PROSPER_Huhn!$1:$1,PROSPER_Huhn!$53:$53,""),
IF($C32="Nick Hull",_xlfn.XLOOKUP($B32,PROSPER_Hull!$1:$1,PROSPER_Hull!$53:$53,""),
IF($C32="Monika Kotwani",_xlfn.XLOOKUP($B32,PROSPER_Kotwani!$1:$1,PROSPER_Kotwani!$53:$53,""),
IF($C32="Jonathan Wellner",_xlfn.XLOOKUP($B32,PROSPER_Wellner!$1:$1,PROSPER_Wellner!$53:$53,""),
IF($C32="Travis Harvey",_xlfn.XLOOKUP($B32,PROSPER_Harvey!$1:$1,PROSPER_Harvey!$53:$53,""),"")))))))))</f>
        <v>No Comment</v>
      </c>
      <c r="GY32" s="133" t="str">
        <f>IF(IF(IF($C32="Christopher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Kotwani",_xlfn.XLOOKUP($B32,PROSPER_Kotwani!$1:$1,PROSPER_Kotwani!$54:$54,""),
IF($C32="Jonathan Wellner",_xlfn.XLOOKUP($B32,PROSPER_Wellner!$1:$1,PROSPER_Wellner!$54:$54,""),
IF($C32="Travis Harvey",_xlfn.XLOOKUP($B32,PROSPER_Harvey!$1:$1,PROSPER_Harvey!$54:$54,""),"")))))))="","",
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Kotwani",_xlfn.XLOOKUP($B32,PROSPER_Kotwani!$1:$1,PROSPER_Kotwani!$54:$54,""),
IF($C32="Jonathan Wellner",_xlfn.XLOOKUP($B32,PROSPER_Wellner!$1:$1,PROSPER_Wellner!$54:$54,""),
IF($C32="Travis Harvey",_xlfn.XLOOKUP($B32,PROSPER_Harvey!$1:$1,PROSPER_Harvey!$54:$54,""),""))))))))="","No Score",IF(IF($C32="Christopher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Kotwani",_xlfn.XLOOKUP($B32,PROSPER_Kotwani!$1:$1,PROSPER_Kotwani!$54:$54,""),
IF($C32="Jonathan Wellner",_xlfn.XLOOKUP($B32,PROSPER_Wellner!$1:$1,PROSPER_Wellner!$54:$54,""),
IF($C32="Travis Harvey",_xlfn.XLOOKUP($B32,PROSPER_Harvey!$1:$1,PROSPER_Harvey!$54:$54,""),"")))))))="","",
IF($C32="Christopher Lobo",_xlfn.XLOOKUP($B32,PROSPER_Lobo!$1:$1,PROSPER_Lobo!$54:$54,""),
IF($C32="Naren Baliga",_xlfn.XLOOKUP($B32,PROSPER_Baliga!$1:$1,PROSPER_Baliga!$54:$54,""),
IF($C32="Thorsten Huhn",_xlfn.XLOOKUP($B32,PROSPER_Huhn!$1:$1,PROSPER_Huhn!$54:$54,""),
IF($C32="Nick Hull",_xlfn.XLOOKUP($B32,PROSPER_Hull!$1:$1,PROSPER_Hull!$54:$54,""),
IF($C32="Monika Kotwani",_xlfn.XLOOKUP($B32,PROSPER_Kotwani!$1:$1,PROSPER_Kotwani!$54:$54,""),
IF($C32="Jonathan Wellner",_xlfn.XLOOKUP($B32,PROSPER_Wellner!$1:$1,PROSPER_Wellner!$54:$54,""),
IF($C32="Travis Harvey",_xlfn.XLOOKUP($B32,PROSPER_Harvey!$1:$1,PROSPER_Harvey!$54:$54,""),"")))))))))</f>
        <v>No Score</v>
      </c>
      <c r="GZ32" s="134" t="str">
        <f>IF(IF(IF($C32="Christopher Lobo",_xlfn.XLOOKUP($B32,PROSPER_Lobo!$1:$1,PROSPER_Lobo!$55:$55,""),
IF($C32="Naren Baliga",_xlfn.XLOOKUP($B32,PROSPER_Baliga!$1:$1,PROSPER_Baliga!$55:$55,""),
IF($C32="Thorsten Huhn",_xlfn.XLOOKUP($B32,PROSPER_Huhn!$1:$1,PROSPER_Huhn!$55:$55,""),
IF($C32="Nick Hull",_xlfn.XLOOKUP($B32,PROSPER_Hull!$1:$1,PROSPER_Hull!$55:$55,""),
IF($C32="Monika Kotwani",_xlfn.XLOOKUP($B32,PROSPER_Kotwani!$1:$1,PROSPER_Kotwani!$55:$55,""),
IF($C32="Jonathan Wellner",_xlfn.XLOOKUP($B32,PROSPER_Wellner!$1:$1,PROSPER_Wellner!$55:$55,""),
IF($C32="Travis Harvey",_xlfn.XLOOKUP($B32,PROSPER_Harvey!$1:$1,PROSPER_Harvey!$55:$55,""),"")))))))="","",
IF($C32="Christopher Lobo",_xlfn.XLOOKUP($B32,PROSPER_Lobo!$1:$1,PROSPER_Lobo!$55:$55,""),
IF($C32="Naren Baliga",_xlfn.XLOOKUP($B32,PROSPER_Baliga!$1:$1,PROSPER_Baliga!$55:$55,""),
IF($C32="Thorsten Huhn",_xlfn.XLOOKUP($B32,PROSPER_Huhn!$1:$1,PROSPER_Huhn!$55:$55,""),
IF($C32="Nick Hull",_xlfn.XLOOKUP($B32,PROSPER_Hull!$1:$1,PROSPER_Hull!$55:$55,""),
IF($C32="Monika Kotwani",_xlfn.XLOOKUP($B32,PROSPER_Kotwani!$1:$1,PROSPER_Kotwani!$55:$55,""),
IF($C32="Jonathan Wellner",_xlfn.XLOOKUP($B32,PROSPER_Wellner!$1:$1,PROSPER_Wellner!$55:$55,""),
IF($C32="Travis Harvey",_xlfn.XLOOKUP($B32,PROSPER_Harvey!$1:$1,PROSPER_Harvey!$55:$55,""),""))))))))="","No Comment",IF(IF($C32="Christopher Lobo",_xlfn.XLOOKUP($B32,PROSPER_Lobo!$1:$1,PROSPER_Lobo!$55:$55,""),
IF($C32="Naren Baliga",_xlfn.XLOOKUP($B32,PROSPER_Baliga!$1:$1,PROSPER_Baliga!$55:$55,""),
IF($C32="Thorsten Huhn",_xlfn.XLOOKUP($B32,PROSPER_Huhn!$1:$1,PROSPER_Huhn!$55:$55,""),
IF($C32="Nick Hull",_xlfn.XLOOKUP($B32,PROSPER_Hull!$1:$1,PROSPER_Hull!$55:$55,""),
IF($C32="Monika Kotwani",_xlfn.XLOOKUP($B32,PROSPER_Kotwani!$1:$1,PROSPER_Kotwani!$55:$55,""),
IF($C32="Jonathan Wellner",_xlfn.XLOOKUP($B32,PROSPER_Wellner!$1:$1,PROSPER_Wellner!$55:$55,""),
IF($C32="Travis Harvey",_xlfn.XLOOKUP($B32,PROSPER_Harvey!$1:$1,PROSPER_Harvey!$55:$55,""),"")))))))="","",
IF($C32="Christopher Lobo",_xlfn.XLOOKUP($B32,PROSPER_Lobo!$1:$1,PROSPER_Lobo!$55:$55,""),
IF($C32="Naren Baliga",_xlfn.XLOOKUP($B32,PROSPER_Baliga!$1:$1,PROSPER_Baliga!$55:$55,""),
IF($C32="Thorsten Huhn",_xlfn.XLOOKUP($B32,PROSPER_Huhn!$1:$1,PROSPER_Huhn!$55:$55,""),
IF($C32="Nick Hull",_xlfn.XLOOKUP($B32,PROSPER_Hull!$1:$1,PROSPER_Hull!$55:$55,""),
IF($C32="Monika Kotwani",_xlfn.XLOOKUP($B32,PROSPER_Kotwani!$1:$1,PROSPER_Kotwani!$55:$55,""),
IF($C32="Jonathan Wellner",_xlfn.XLOOKUP($B32,PROSPER_Wellner!$1:$1,PROSPER_Wellner!$55:$55,""),
IF($C32="Travis Harvey",_xlfn.XLOOKUP($B32,PROSPER_Harvey!$1:$1,PROSPER_Harvey!$55:$55,""),"")))))))))</f>
        <v>No Comment</v>
      </c>
      <c r="HA32" s="133" t="str">
        <f>IF(IF(IF($C32="Christopher Lobo",_xlfn.XLOOKUP($B32,PROSPER_Lobo!$1:$1,PROSPER_Lobo!$56:$56,""),
IF($C32="Naren Baliga",_xlfn.XLOOKUP($B32,PROSPER_Baliga!$1:$1,PROSPER_Baliga!$56:$56,""),
IF($C32="Thorsten Huhn",_xlfn.XLOOKUP($B32,PROSPER_Huhn!$1:$1,PROSPER_Huhn!$56:$56,""),
IF($C32="Nick Hull",_xlfn.XLOOKUP($B32,PROSPER_Hull!$1:$1,PROSPER_Hull!$56:$56,""),
IF($C32="Monika Kotwani",_xlfn.XLOOKUP($B32,PROSPER_Kotwani!$1:$1,PROSPER_Kotwani!$56:$56,""),
IF($C32="Jonathan Wellner",_xlfn.XLOOKUP($B32,PROSPER_Wellner!$1:$1,PROSPER_Wellner!$56:$56,""),
IF($C32="Travis Harvey",_xlfn.XLOOKUP($B32,PROSPER_Harvey!$1:$1,PROSPER_Harvey!$56:$56,""),"")))))))="","",
IF($C32="Christopher Lobo",_xlfn.XLOOKUP($B32,PROSPER_Lobo!$1:$1,PROSPER_Lobo!$56:$56,""),
IF($C32="Naren Baliga",_xlfn.XLOOKUP($B32,PROSPER_Baliga!$1:$1,PROSPER_Baliga!$56:$56,""),
IF($C32="Thorsten Huhn",_xlfn.XLOOKUP($B32,PROSPER_Huhn!$1:$1,PROSPER_Huhn!$56:$56,""),
IF($C32="Nick Hull",_xlfn.XLOOKUP($B32,PROSPER_Hull!$1:$1,PROSPER_Hull!$56:$56,""),
IF($C32="Monika Kotwani",_xlfn.XLOOKUP($B32,PROSPER_Kotwani!$1:$1,PROSPER_Kotwani!$56:$56,""),
IF($C32="Jonathan Wellner",_xlfn.XLOOKUP($B32,PROSPER_Wellner!$1:$1,PROSPER_Wellner!$56:$56,""),
IF($C32="Travis Harvey",_xlfn.XLOOKUP($B32,PROSPER_Harvey!$1:$1,PROSPER_Harvey!$56:$56,""),""))))))))="","No Score",IF(IF($C32="Christopher Lobo",_xlfn.XLOOKUP($B32,PROSPER_Lobo!$1:$1,PROSPER_Lobo!$56:$56,""),
IF($C32="Naren Baliga",_xlfn.XLOOKUP($B32,PROSPER_Baliga!$1:$1,PROSPER_Baliga!$56:$56,""),
IF($C32="Thorsten Huhn",_xlfn.XLOOKUP($B32,PROSPER_Huhn!$1:$1,PROSPER_Huhn!$56:$56,""),
IF($C32="Nick Hull",_xlfn.XLOOKUP($B32,PROSPER_Hull!$1:$1,PROSPER_Hull!$56:$56,""),
IF($C32="Monika Kotwani",_xlfn.XLOOKUP($B32,PROSPER_Kotwani!$1:$1,PROSPER_Kotwani!$56:$56,""),
IF($C32="Jonathan Wellner",_xlfn.XLOOKUP($B32,PROSPER_Wellner!$1:$1,PROSPER_Wellner!$56:$56,""),
IF($C32="Travis Harvey",_xlfn.XLOOKUP($B32,PROSPER_Harvey!$1:$1,PROSPER_Harvey!$56:$56,""),"")))))))="","",
IF($C32="Christopher Lobo",_xlfn.XLOOKUP($B32,PROSPER_Lobo!$1:$1,PROSPER_Lobo!$56:$56,""),
IF($C32="Naren Baliga",_xlfn.XLOOKUP($B32,PROSPER_Baliga!$1:$1,PROSPER_Baliga!$56:$56,""),
IF($C32="Thorsten Huhn",_xlfn.XLOOKUP($B32,PROSPER_Huhn!$1:$1,PROSPER_Huhn!$56:$56,""),
IF($C32="Nick Hull",_xlfn.XLOOKUP($B32,PROSPER_Hull!$1:$1,PROSPER_Hull!$56:$56,""),
IF($C32="Monika Kotwani",_xlfn.XLOOKUP($B32,PROSPER_Kotwani!$1:$1,PROSPER_Kotwani!$56:$56,""),
IF($C32="Jonathan Wellner",_xlfn.XLOOKUP($B32,PROSPER_Wellner!$1:$1,PROSPER_Wellner!$56:$56,""),
IF($C32="Travis Harvey",_xlfn.XLOOKUP($B32,PROSPER_Harvey!$1:$1,PROSPER_Harvey!$56:$56,""),"")))))))))</f>
        <v>No Score</v>
      </c>
      <c r="HB32" s="134" t="str">
        <f>IF(IF(IF($C32="Christopher Lobo",_xlfn.XLOOKUP($B32,PROSPER_Lobo!$1:$1,PROSPER_Lobo!$57:$57,""),
IF($C32="Naren Baliga",_xlfn.XLOOKUP($B32,PROSPER_Baliga!$1:$1,PROSPER_Baliga!$57:$57,""),
IF($C32="Thorsten Huhn",_xlfn.XLOOKUP($B32,PROSPER_Huhn!$1:$1,PROSPER_Huhn!$57:$57,""),
IF($C32="Nick Hull",_xlfn.XLOOKUP($B32,PROSPER_Hull!$1:$1,PROSPER_Hull!$57:$57,""),
IF($C32="Monika Kotwani",_xlfn.XLOOKUP($B32,PROSPER_Kotwani!$1:$1,PROSPER_Kotwani!$57:$57,""),
IF($C32="Jonathan Wellner",_xlfn.XLOOKUP($B32,PROSPER_Wellner!$1:$1,PROSPER_Wellner!$57:$57,""),
IF($C32="Travis Harvey",_xlfn.XLOOKUP($B32,PROSPER_Harvey!$1:$1,PROSPER_Harvey!$57:$57,""),"")))))))="","",
IF($C32="Christopher Lobo",_xlfn.XLOOKUP($B32,PROSPER_Lobo!$1:$1,PROSPER_Lobo!$57:$57,""),
IF($C32="Naren Baliga",_xlfn.XLOOKUP($B32,PROSPER_Baliga!$1:$1,PROSPER_Baliga!$57:$57,""),
IF($C32="Thorsten Huhn",_xlfn.XLOOKUP($B32,PROSPER_Huhn!$1:$1,PROSPER_Huhn!$57:$57,""),
IF($C32="Nick Hull",_xlfn.XLOOKUP($B32,PROSPER_Hull!$1:$1,PROSPER_Hull!$57:$57,""),
IF($C32="Monika Kotwani",_xlfn.XLOOKUP($B32,PROSPER_Kotwani!$1:$1,PROSPER_Kotwani!$57:$57,""),
IF($C32="Jonathan Wellner",_xlfn.XLOOKUP($B32,PROSPER_Wellner!$1:$1,PROSPER_Wellner!$57:$57,""),
IF($C32="Travis Harvey",_xlfn.XLOOKUP($B32,PROSPER_Harvey!$1:$1,PROSPER_Harvey!$57:$57,""),""))))))))="","No Comment",IF(IF($C32="Christopher Lobo",_xlfn.XLOOKUP($B32,PROSPER_Lobo!$1:$1,PROSPER_Lobo!$57:$57,""),
IF($C32="Naren Baliga",_xlfn.XLOOKUP($B32,PROSPER_Baliga!$1:$1,PROSPER_Baliga!$57:$57,""),
IF($C32="Thorsten Huhn",_xlfn.XLOOKUP($B32,PROSPER_Huhn!$1:$1,PROSPER_Huhn!$57:$57,""),
IF($C32="Nick Hull",_xlfn.XLOOKUP($B32,PROSPER_Hull!$1:$1,PROSPER_Hull!$57:$57,""),
IF($C32="Monika Kotwani",_xlfn.XLOOKUP($B32,PROSPER_Kotwani!$1:$1,PROSPER_Kotwani!$57:$57,""),
IF($C32="Jonathan Wellner",_xlfn.XLOOKUP($B32,PROSPER_Wellner!$1:$1,PROSPER_Wellner!$57:$57,""),
IF($C32="Travis Harvey",_xlfn.XLOOKUP($B32,PROSPER_Harvey!$1:$1,PROSPER_Harvey!$57:$57,""),"")))))))="","",
IF($C32="Christopher Lobo",_xlfn.XLOOKUP($B32,PROSPER_Lobo!$1:$1,PROSPER_Lobo!$57:$57,""),
IF($C32="Naren Baliga",_xlfn.XLOOKUP($B32,PROSPER_Baliga!$1:$1,PROSPER_Baliga!$57:$57,""),
IF($C32="Thorsten Huhn",_xlfn.XLOOKUP($B32,PROSPER_Huhn!$1:$1,PROSPER_Huhn!$57:$57,""),
IF($C32="Nick Hull",_xlfn.XLOOKUP($B32,PROSPER_Hull!$1:$1,PROSPER_Hull!$57:$57,""),
IF($C32="Monika Kotwani",_xlfn.XLOOKUP($B32,PROSPER_Kotwani!$1:$1,PROSPER_Kotwani!$57:$57,""),
IF($C32="Jonathan Wellner",_xlfn.XLOOKUP($B32,PROSPER_Wellner!$1:$1,PROSPER_Wellner!$57:$57,""),
IF($C32="Travis Harvey",_xlfn.XLOOKUP($B32,PROSPER_Harvey!$1:$1,PROSPER_Harvey!$57:$57,""),"")))))))))</f>
        <v>No Comment</v>
      </c>
      <c r="HC32" s="192" t="str">
        <f t="shared" si="319"/>
        <v>N/A</v>
      </c>
      <c r="HD32" s="135" t="str">
        <f>_xlfn.XLOOKUP(B32,PROSPERInitial_Query!$E:$E,PROSPERInitial_Query!$AK:$AK,"",,-1)</f>
        <v>8</v>
      </c>
      <c r="HE32" s="136" t="str">
        <f t="shared" si="320"/>
        <v>Maria Xourafas4 - SuccessServices Quality</v>
      </c>
      <c r="HF32" s="136" t="str">
        <f>_xlfn.XLOOKUP(HE32,PROSPERDelta_Query!BK:BK,PROSPERDelta_Query!AX:AX,"",,-1)</f>
        <v/>
      </c>
      <c r="HG32" s="137">
        <f t="shared" si="321"/>
        <v>8</v>
      </c>
      <c r="HH32" s="137" t="str">
        <f>IF(IF(IF($C32="Christopher Lobo",_xlfn.XLOOKUP($B32,PROSPER_Lobo!$1:$1,PROSPER_Lobo!$58:$58,""),
IF($C32="Naren Baliga",_xlfn.XLOOKUP($B32,PROSPER_Baliga!$1:$1,PROSPER_Baliga!$58:$58,""),
IF($C32="Thorsten Huhn",_xlfn.XLOOKUP($B32,PROSPER_Huhn!$1:$1,PROSPER_Huhn!$58:$58,""),
IF($C32="Nick Hull",_xlfn.XLOOKUP($B32,PROSPER_Hull!$1:$1,PROSPER_Hull!$58:$58,""),
IF($C32="Monika Kotwani",_xlfn.XLOOKUP($B32,PROSPER_Kotwani!$1:$1,PROSPER_Kotwani!$58:$58,""),
IF($C32="Jonathan Wellner",_xlfn.XLOOKUP($B32,PROSPER_Wellner!$1:$1,PROSPER_Wellner!$58:$58,""),
IF($C32="Travis Harvey",_xlfn.XLOOKUP($B32,PROSPER_Harvey!$1:$1,PROSPER_Harvey!$58:$58,""),"")))))))="","",
IF($C32="Christopher Lobo",_xlfn.XLOOKUP($B32,PROSPER_Lobo!$1:$1,PROSPER_Lobo!$58:$58,""),
IF($C32="Naren Baliga",_xlfn.XLOOKUP($B32,PROSPER_Baliga!$1:$1,PROSPER_Baliga!$58:$58,""),
IF($C32="Thorsten Huhn",_xlfn.XLOOKUP($B32,PROSPER_Huhn!$1:$1,PROSPER_Huhn!$58:$58,""),
IF($C32="Nick Hull",_xlfn.XLOOKUP($B32,PROSPER_Hull!$1:$1,PROSPER_Hull!$58:$58,""),
IF($C32="Monika Kotwani",_xlfn.XLOOKUP($B32,PROSPER_Kotwani!$1:$1,PROSPER_Kotwani!$58:$58,""),
IF($C32="Jonathan Wellner",_xlfn.XLOOKUP($B32,PROSPER_Wellner!$1:$1,PROSPER_Wellner!$58:$58,""),
IF($C32="Travis Harvey",_xlfn.XLOOKUP($B32,PROSPER_Harvey!$1:$1,PROSPER_Harvey!$58:$58,""),""))))))))="","No Score",IF(IF($C32="Christopher Lobo",_xlfn.XLOOKUP($B32,PROSPER_Lobo!$1:$1,PROSPER_Lobo!$58:$58,""),
IF($C32="Naren Baliga",_xlfn.XLOOKUP($B32,PROSPER_Baliga!$1:$1,PROSPER_Baliga!$58:$58,""),
IF($C32="Thorsten Huhn",_xlfn.XLOOKUP($B32,PROSPER_Huhn!$1:$1,PROSPER_Huhn!$58:$58,""),
IF($C32="Nick Hull",_xlfn.XLOOKUP($B32,PROSPER_Hull!$1:$1,PROSPER_Hull!$58:$58,""),
IF($C32="Monika Kotwani",_xlfn.XLOOKUP($B32,PROSPER_Kotwani!$1:$1,PROSPER_Kotwani!$58:$58,""),
IF($C32="Jonathan Wellner",_xlfn.XLOOKUP($B32,PROSPER_Wellner!$1:$1,PROSPER_Wellner!$58:$58,""),
IF($C32="Travis Harvey",_xlfn.XLOOKUP($B32,PROSPER_Harvey!$1:$1,PROSPER_Harvey!$58:$58,""),"")))))))="","",
IF($C32="Christopher Lobo",_xlfn.XLOOKUP($B32,PROSPER_Lobo!$1:$1,PROSPER_Lobo!$58:$58,""),
IF($C32="Naren Baliga",_xlfn.XLOOKUP($B32,PROSPER_Baliga!$1:$1,PROSPER_Baliga!$58:$58,""),
IF($C32="Thorsten Huhn",_xlfn.XLOOKUP($B32,PROSPER_Huhn!$1:$1,PROSPER_Huhn!$58:$58,""),
IF($C32="Nick Hull",_xlfn.XLOOKUP($B32,PROSPER_Hull!$1:$1,PROSPER_Hull!$58:$58,""),
IF($C32="Monika Kotwani",_xlfn.XLOOKUP($B32,PROSPER_Kotwani!$1:$1,PROSPER_Kotwani!$58:$58,""),
IF($C32="Jonathan Wellner",_xlfn.XLOOKUP($B32,PROSPER_Wellner!$1:$1,PROSPER_Wellner!$58:$58,""),
IF($C32="Travis Harvey",_xlfn.XLOOKUP($B32,PROSPER_Harvey!$1:$1,PROSPER_Harvey!$58:$58,""),"")))))))))</f>
        <v>No Score</v>
      </c>
      <c r="HI32" s="138" t="str">
        <f>IF(IF(IF($C32="Christopher Lobo",_xlfn.XLOOKUP($B32,PROSPER_Lobo!$1:$1,PROSPER_Lobo!$59:$59,""),
IF($C32="Naren Baliga",_xlfn.XLOOKUP($B32,PROSPER_Baliga!$1:$1,PROSPER_Baliga!$59:$59,""),
IF($C32="Thorsten Huhn",_xlfn.XLOOKUP($B32,PROSPER_Huhn!$1:$1,PROSPER_Huhn!$59:$59,""),
IF($C32="Nick Hull",_xlfn.XLOOKUP($B32,PROSPER_Hull!$1:$1,PROSPER_Hull!$59:$59,""),
IF($C32="Monika Kotwani",_xlfn.XLOOKUP($B32,PROSPER_Kotwani!$1:$1,PROSPER_Kotwani!$59:$59,""),
IF($C32="Jonathan Wellner",_xlfn.XLOOKUP($B32,PROSPER_Wellner!$1:$1,PROSPER_Wellner!$59:$59,""),
IF($C32="Travis Harvey",_xlfn.XLOOKUP($B32,PROSPER_Harvey!$1:$1,PROSPER_Harvey!$59:$59,""),"")))))))="","",
IF($C32="Christopher Lobo",_xlfn.XLOOKUP($B32,PROSPER_Lobo!$1:$1,PROSPER_Lobo!$59:$59,""),
IF($C32="Naren Baliga",_xlfn.XLOOKUP($B32,PROSPER_Baliga!$1:$1,PROSPER_Baliga!$59:$59,""),
IF($C32="Thorsten Huhn",_xlfn.XLOOKUP($B32,PROSPER_Huhn!$1:$1,PROSPER_Huhn!$59:$59,""),
IF($C32="Nick Hull",_xlfn.XLOOKUP($B32,PROSPER_Hull!$1:$1,PROSPER_Hull!$59:$59,""),
IF($C32="Monika Kotwani",_xlfn.XLOOKUP($B32,PROSPER_Kotwani!$1:$1,PROSPER_Kotwani!$59:$59,""),
IF($C32="Jonathan Wellner",_xlfn.XLOOKUP($B32,PROSPER_Wellner!$1:$1,PROSPER_Wellner!$59:$59,""),
IF($C32="Travis Harvey",_xlfn.XLOOKUP($B32,PROSPER_Harvey!$1:$1,PROSPER_Harvey!$59:$59,""),""))))))))="","No Comment",IF(IF($C32="Christopher Lobo",_xlfn.XLOOKUP($B32,PROSPER_Lobo!$1:$1,PROSPER_Lobo!$59:$59,""),
IF($C32="Naren Baliga",_xlfn.XLOOKUP($B32,PROSPER_Baliga!$1:$1,PROSPER_Baliga!$59:$59,""),
IF($C32="Thorsten Huhn",_xlfn.XLOOKUP($B32,PROSPER_Huhn!$1:$1,PROSPER_Huhn!$59:$59,""),
IF($C32="Nick Hull",_xlfn.XLOOKUP($B32,PROSPER_Hull!$1:$1,PROSPER_Hull!$59:$59,""),
IF($C32="Monika Kotwani",_xlfn.XLOOKUP($B32,PROSPER_Kotwani!$1:$1,PROSPER_Kotwani!$59:$59,""),
IF($C32="Jonathan Wellner",_xlfn.XLOOKUP($B32,PROSPER_Wellner!$1:$1,PROSPER_Wellner!$59:$59,""),
IF($C32="Travis Harvey",_xlfn.XLOOKUP($B32,PROSPER_Harvey!$1:$1,PROSPER_Harvey!$59:$59,""),"")))))))="","",
IF($C32="Christopher Lobo",_xlfn.XLOOKUP($B32,PROSPER_Lobo!$1:$1,PROSPER_Lobo!$59:$59,""),
IF($C32="Naren Baliga",_xlfn.XLOOKUP($B32,PROSPER_Baliga!$1:$1,PROSPER_Baliga!$59:$59,""),
IF($C32="Thorsten Huhn",_xlfn.XLOOKUP($B32,PROSPER_Huhn!$1:$1,PROSPER_Huhn!$59:$59,""),
IF($C32="Nick Hull",_xlfn.XLOOKUP($B32,PROSPER_Hull!$1:$1,PROSPER_Hull!$59:$59,""),
IF($C32="Monika Kotwani",_xlfn.XLOOKUP($B32,PROSPER_Kotwani!$1:$1,PROSPER_Kotwani!$59:$59,""),
IF($C32="Jonathan Wellner",_xlfn.XLOOKUP($B32,PROSPER_Wellner!$1:$1,PROSPER_Wellner!$59:$59,""),
IF($C32="Travis Harvey",_xlfn.XLOOKUP($B32,PROSPER_Harvey!$1:$1,PROSPER_Harvey!$59:$59,""),"")))))))))</f>
        <v>No Comment</v>
      </c>
      <c r="HJ32" s="188">
        <f t="shared" si="322"/>
        <v>8</v>
      </c>
      <c r="HK32" s="135" t="str">
        <f>_xlfn.XLOOKUP(B32,PROSPERInitial_Query!$E:$E,PROSPERInitial_Query!$AL:$AL,"",,-1)</f>
        <v>8</v>
      </c>
      <c r="HL32" s="136" t="str">
        <f t="shared" si="323"/>
        <v>Maria Xourafas4 - SuccessEscalation Management</v>
      </c>
      <c r="HM32" s="136" t="str">
        <f>_xlfn.XLOOKUP(HL32,PROSPERDelta_Query!BK:BK,PROSPERDelta_Query!AY:AY,"",,-1)</f>
        <v/>
      </c>
      <c r="HN32" s="137">
        <f t="shared" si="324"/>
        <v>8</v>
      </c>
      <c r="HO32" s="137" t="str">
        <f>IF(IF(IF($C32="Christopher Lobo",_xlfn.XLOOKUP($B32,PROSPER_Lobo!$1:$1,PROSPER_Lobo!$60:$60,""),
IF($C32="Naren Baliga",_xlfn.XLOOKUP($B32,PROSPER_Baliga!$1:$1,PROSPER_Baliga!$60:$60,""),
IF($C32="Thorsten Huhn",_xlfn.XLOOKUP($B32,PROSPER_Huhn!$1:$1,PROSPER_Huhn!$60:$60,""),
IF($C32="Nick Hull",_xlfn.XLOOKUP($B32,PROSPER_Hull!$1:$1,PROSPER_Hull!$60:$60,""),
IF($C32="Monika Kotwani",_xlfn.XLOOKUP($B32,PROSPER_Kotwani!$1:$1,PROSPER_Kotwani!$60:$60,""),
IF($C32="Jonathan Wellner",_xlfn.XLOOKUP($B32,PROSPER_Wellner!$1:$1,PROSPER_Wellner!$60:$60,""),
IF($C32="Travis Harvey",_xlfn.XLOOKUP($B32,PROSPER_Harvey!$1:$1,PROSPER_Harvey!$60:$60,""),"")))))))="","",
IF($C32="Christopher Lobo",_xlfn.XLOOKUP($B32,PROSPER_Lobo!$1:$1,PROSPER_Lobo!$60:$60,""),
IF($C32="Naren Baliga",_xlfn.XLOOKUP($B32,PROSPER_Baliga!$1:$1,PROSPER_Baliga!$60:$60,""),
IF($C32="Thorsten Huhn",_xlfn.XLOOKUP($B32,PROSPER_Huhn!$1:$1,PROSPER_Huhn!$60:$60,""),
IF($C32="Nick Hull",_xlfn.XLOOKUP($B32,PROSPER_Hull!$1:$1,PROSPER_Hull!$60:$60,""),
IF($C32="Monika Kotwani",_xlfn.XLOOKUP($B32,PROSPER_Kotwani!$1:$1,PROSPER_Kotwani!$60:$60,""),
IF($C32="Jonathan Wellner",_xlfn.XLOOKUP($B32,PROSPER_Wellner!$1:$1,PROSPER_Wellner!$60:$60,""),
IF($C32="Travis Harvey",_xlfn.XLOOKUP($B32,PROSPER_Harvey!$1:$1,PROSPER_Harvey!$60:$60,""),""))))))))="","No Score",IF(IF($C32="Christopher Lobo",_xlfn.XLOOKUP($B32,PROSPER_Lobo!$1:$1,PROSPER_Lobo!$60:$60,""),
IF($C32="Naren Baliga",_xlfn.XLOOKUP($B32,PROSPER_Baliga!$1:$1,PROSPER_Baliga!$60:$60,""),
IF($C32="Thorsten Huhn",_xlfn.XLOOKUP($B32,PROSPER_Huhn!$1:$1,PROSPER_Huhn!$60:$60,""),
IF($C32="Nick Hull",_xlfn.XLOOKUP($B32,PROSPER_Hull!$1:$1,PROSPER_Hull!$60:$60,""),
IF($C32="Monika Kotwani",_xlfn.XLOOKUP($B32,PROSPER_Kotwani!$1:$1,PROSPER_Kotwani!$60:$60,""),
IF($C32="Jonathan Wellner",_xlfn.XLOOKUP($B32,PROSPER_Wellner!$1:$1,PROSPER_Wellner!$60:$60,""),
IF($C32="Travis Harvey",_xlfn.XLOOKUP($B32,PROSPER_Harvey!$1:$1,PROSPER_Harvey!$60:$60,""),"")))))))="","",
IF($C32="Christopher Lobo",_xlfn.XLOOKUP($B32,PROSPER_Lobo!$1:$1,PROSPER_Lobo!$60:$60,""),
IF($C32="Naren Baliga",_xlfn.XLOOKUP($B32,PROSPER_Baliga!$1:$1,PROSPER_Baliga!$60:$60,""),
IF($C32="Thorsten Huhn",_xlfn.XLOOKUP($B32,PROSPER_Huhn!$1:$1,PROSPER_Huhn!$60:$60,""),
IF($C32="Nick Hull",_xlfn.XLOOKUP($B32,PROSPER_Hull!$1:$1,PROSPER_Hull!$60:$60,""),
IF($C32="Monika Kotwani",_xlfn.XLOOKUP($B32,PROSPER_Kotwani!$1:$1,PROSPER_Kotwani!$60:$60,""),
IF($C32="Jonathan Wellner",_xlfn.XLOOKUP($B32,PROSPER_Wellner!$1:$1,PROSPER_Wellner!$60:$60,""),
IF($C32="Travis Harvey",_xlfn.XLOOKUP($B32,PROSPER_Harvey!$1:$1,PROSPER_Harvey!$60:$60,""),"")))))))))</f>
        <v>No Score</v>
      </c>
      <c r="HP32" s="138" t="str">
        <f>IF(IF(IF($C32="Christopher Lobo",_xlfn.XLOOKUP($B32,PROSPER_Lobo!$1:$1,PROSPER_Lobo!$61:$61,""),
IF($C32="Naren Baliga",_xlfn.XLOOKUP($B32,PROSPER_Baliga!$1:$1,PROSPER_Baliga!$61:$61,""),
IF($C32="Thorsten Huhn",_xlfn.XLOOKUP($B32,PROSPER_Huhn!$1:$1,PROSPER_Huhn!$61:$61,""),
IF($C32="Nick Hull",_xlfn.XLOOKUP($B32,PROSPER_Hull!$1:$1,PROSPER_Hull!$61:$61,""),
IF($C32="Monika Kotwani",_xlfn.XLOOKUP($B32,PROSPER_Kotwani!$1:$1,PROSPER_Kotwani!$61:$61,""),
IF($C32="Jonathan Wellner",_xlfn.XLOOKUP($B32,PROSPER_Wellner!$1:$1,PROSPER_Wellner!$61:$61,""),
IF($C32="Travis Harvey",_xlfn.XLOOKUP($B32,PROSPER_Harvey!$1:$1,PROSPER_Harvey!$61:$61,""),"")))))))="","",
IF($C32="Christopher Lobo",_xlfn.XLOOKUP($B32,PROSPER_Lobo!$1:$1,PROSPER_Lobo!$61:$61,""),
IF($C32="Naren Baliga",_xlfn.XLOOKUP($B32,PROSPER_Baliga!$1:$1,PROSPER_Baliga!$61:$61,""),
IF($C32="Thorsten Huhn",_xlfn.XLOOKUP($B32,PROSPER_Huhn!$1:$1,PROSPER_Huhn!$61:$61,""),
IF($C32="Nick Hull",_xlfn.XLOOKUP($B32,PROSPER_Hull!$1:$1,PROSPER_Hull!$61:$61,""),
IF($C32="Monika Kotwani",_xlfn.XLOOKUP($B32,PROSPER_Kotwani!$1:$1,PROSPER_Kotwani!$61:$61,""),
IF($C32="Jonathan Wellner",_xlfn.XLOOKUP($B32,PROSPER_Wellner!$1:$1,PROSPER_Wellner!$61:$61,""),
IF($C32="Travis Harvey",_xlfn.XLOOKUP($B32,PROSPER_Harvey!$1:$1,PROSPER_Harvey!$61:$61,""),""))))))))="","No Comment",IF(IF($C32="Christopher Lobo",_xlfn.XLOOKUP($B32,PROSPER_Lobo!$1:$1,PROSPER_Lobo!$61:$61,""),
IF($C32="Naren Baliga",_xlfn.XLOOKUP($B32,PROSPER_Baliga!$1:$1,PROSPER_Baliga!$61:$61,""),
IF($C32="Thorsten Huhn",_xlfn.XLOOKUP($B32,PROSPER_Huhn!$1:$1,PROSPER_Huhn!$61:$61,""),
IF($C32="Nick Hull",_xlfn.XLOOKUP($B32,PROSPER_Hull!$1:$1,PROSPER_Hull!$61:$61,""),
IF($C32="Monika Kotwani",_xlfn.XLOOKUP($B32,PROSPER_Kotwani!$1:$1,PROSPER_Kotwani!$61:$61,""),
IF($C32="Jonathan Wellner",_xlfn.XLOOKUP($B32,PROSPER_Wellner!$1:$1,PROSPER_Wellner!$61:$61,""),
IF($C32="Travis Harvey",_xlfn.XLOOKUP($B32,PROSPER_Harvey!$1:$1,PROSPER_Harvey!$61:$61,""),"")))))))="","",
IF($C32="Christopher Lobo",_xlfn.XLOOKUP($B32,PROSPER_Lobo!$1:$1,PROSPER_Lobo!$61:$61,""),
IF($C32="Naren Baliga",_xlfn.XLOOKUP($B32,PROSPER_Baliga!$1:$1,PROSPER_Baliga!$61:$61,""),
IF($C32="Thorsten Huhn",_xlfn.XLOOKUP($B32,PROSPER_Huhn!$1:$1,PROSPER_Huhn!$61:$61,""),
IF($C32="Nick Hull",_xlfn.XLOOKUP($B32,PROSPER_Hull!$1:$1,PROSPER_Hull!$61:$61,""),
IF($C32="Monika Kotwani",_xlfn.XLOOKUP($B32,PROSPER_Kotwani!$1:$1,PROSPER_Kotwani!$61:$61,""),
IF($C32="Jonathan Wellner",_xlfn.XLOOKUP($B32,PROSPER_Wellner!$1:$1,PROSPER_Wellner!$61:$61,""),
IF($C32="Travis Harvey",_xlfn.XLOOKUP($B32,PROSPER_Harvey!$1:$1,PROSPER_Harvey!$61:$61,""),"")))))))))</f>
        <v>No Comment</v>
      </c>
      <c r="HQ32" s="188">
        <f t="shared" si="325"/>
        <v>8</v>
      </c>
      <c r="HR32" s="135" t="str">
        <f>_xlfn.XLOOKUP(B32,PROSPERInitial_Query!$E:$E,PROSPERInitial_Query!$AM:$AM,"",,-1)</f>
        <v>8</v>
      </c>
      <c r="HS32" s="136" t="str">
        <f t="shared" si="326"/>
        <v>Maria Xourafas4 - SuccessExpanding / Renewing the Business</v>
      </c>
      <c r="HT32" s="136" t="str">
        <f>_xlfn.XLOOKUP(HS32,PROSPERDelta_Query!BK:BK,PROSPERDelta_Query!AZ:AZ,"",,-1)</f>
        <v/>
      </c>
      <c r="HU32" s="137">
        <f t="shared" si="327"/>
        <v>8</v>
      </c>
      <c r="HV32" s="137" t="str">
        <f>IF(IF(IF($C32="Christopher Lobo",_xlfn.XLOOKUP($B32,PROSPER_Lobo!$1:$1,PROSPER_Lobo!$62:$62,""),
IF($C32="Naren Baliga",_xlfn.XLOOKUP($B32,PROSPER_Baliga!$1:$1,PROSPER_Baliga!$62:$62,""),
IF($C32="Thorsten Huhn",_xlfn.XLOOKUP($B32,PROSPER_Huhn!$1:$1,PROSPER_Huhn!$62:$62,""),
IF($C32="Nick Hull",_xlfn.XLOOKUP($B32,PROSPER_Hull!$1:$1,PROSPER_Hull!$62:$62,""),
IF($C32="Monika Kotwani",_xlfn.XLOOKUP($B32,PROSPER_Kotwani!$1:$1,PROSPER_Kotwani!$62:$62,""),
IF($C32="Jonathan Wellner",_xlfn.XLOOKUP($B32,PROSPER_Wellner!$1:$1,PROSPER_Wellner!$62:$62,""),
IF($C32="Travis Harvey",_xlfn.XLOOKUP($B32,PROSPER_Harvey!$1:$1,PROSPER_Harvey!$62:$62,""),"")))))))="","",
IF($C32="Christopher Lobo",_xlfn.XLOOKUP($B32,PROSPER_Lobo!$1:$1,PROSPER_Lobo!$62:$62,""),
IF($C32="Naren Baliga",_xlfn.XLOOKUP($B32,PROSPER_Baliga!$1:$1,PROSPER_Baliga!$62:$62,""),
IF($C32="Thorsten Huhn",_xlfn.XLOOKUP($B32,PROSPER_Huhn!$1:$1,PROSPER_Huhn!$62:$62,""),
IF($C32="Nick Hull",_xlfn.XLOOKUP($B32,PROSPER_Hull!$1:$1,PROSPER_Hull!$62:$62,""),
IF($C32="Monika Kotwani",_xlfn.XLOOKUP($B32,PROSPER_Kotwani!$1:$1,PROSPER_Kotwani!$62:$62,""),
IF($C32="Jonathan Wellner",_xlfn.XLOOKUP($B32,PROSPER_Wellner!$1:$1,PROSPER_Wellner!$62:$62,""),
IF($C32="Travis Harvey",_xlfn.XLOOKUP($B32,PROSPER_Harvey!$1:$1,PROSPER_Harvey!$62:$62,""),""))))))))="","No Score",IF(IF($C32="Christopher Lobo",_xlfn.XLOOKUP($B32,PROSPER_Lobo!$1:$1,PROSPER_Lobo!$62:$62,""),
IF($C32="Naren Baliga",_xlfn.XLOOKUP($B32,PROSPER_Baliga!$1:$1,PROSPER_Baliga!$62:$62,""),
IF($C32="Thorsten Huhn",_xlfn.XLOOKUP($B32,PROSPER_Huhn!$1:$1,PROSPER_Huhn!$62:$62,""),
IF($C32="Nick Hull",_xlfn.XLOOKUP($B32,PROSPER_Hull!$1:$1,PROSPER_Hull!$62:$62,""),
IF($C32="Monika Kotwani",_xlfn.XLOOKUP($B32,PROSPER_Kotwani!$1:$1,PROSPER_Kotwani!$62:$62,""),
IF($C32="Jonathan Wellner",_xlfn.XLOOKUP($B32,PROSPER_Wellner!$1:$1,PROSPER_Wellner!$62:$62,""),
IF($C32="Travis Harvey",_xlfn.XLOOKUP($B32,PROSPER_Harvey!$1:$1,PROSPER_Harvey!$62:$62,""),"")))))))="","",
IF($C32="Christopher Lobo",_xlfn.XLOOKUP($B32,PROSPER_Lobo!$1:$1,PROSPER_Lobo!$62:$62,""),
IF($C32="Naren Baliga",_xlfn.XLOOKUP($B32,PROSPER_Baliga!$1:$1,PROSPER_Baliga!$62:$62,""),
IF($C32="Thorsten Huhn",_xlfn.XLOOKUP($B32,PROSPER_Huhn!$1:$1,PROSPER_Huhn!$62:$62,""),
IF($C32="Nick Hull",_xlfn.XLOOKUP($B32,PROSPER_Hull!$1:$1,PROSPER_Hull!$62:$62,""),
IF($C32="Monika Kotwani",_xlfn.XLOOKUP($B32,PROSPER_Kotwani!$1:$1,PROSPER_Kotwani!$62:$62,""),
IF($C32="Jonathan Wellner",_xlfn.XLOOKUP($B32,PROSPER_Wellner!$1:$1,PROSPER_Wellner!$62:$62,""),
IF($C32="Travis Harvey",_xlfn.XLOOKUP($B32,PROSPER_Harvey!$1:$1,PROSPER_Harvey!$62:$62,""),"")))))))))</f>
        <v>No Score</v>
      </c>
      <c r="HW32" s="138" t="str">
        <f>IF(IF(IF($C32="Christopher Lobo",_xlfn.XLOOKUP($B32,PROSPER_Lobo!$1:$1,PROSPER_Lobo!$63:$63,""),
IF($C32="Naren Baliga",_xlfn.XLOOKUP($B32,PROSPER_Baliga!$1:$1,PROSPER_Baliga!$63:$63,""),
IF($C32="Thorsten Huhn",_xlfn.XLOOKUP($B32,PROSPER_Huhn!$1:$1,PROSPER_Huhn!$63:$63,""),
IF($C32="Nick Hull",_xlfn.XLOOKUP($B32,PROSPER_Hull!$1:$1,PROSPER_Hull!$63:$63,""),
IF($C32="Monika Kotwani",_xlfn.XLOOKUP($B32,PROSPER_Kotwani!$1:$1,PROSPER_Kotwani!$63:$63,""),
IF($C32="Jonathan Wellner",_xlfn.XLOOKUP($B32,PROSPER_Wellner!$1:$1,PROSPER_Wellner!$63:$63,""),
IF($C32="Travis Harvey",_xlfn.XLOOKUP($B32,PROSPER_Harvey!$1:$1,PROSPER_Harvey!$63:$63,""),"")))))))="","",
IF($C32="Christopher Lobo",_xlfn.XLOOKUP($B32,PROSPER_Lobo!$1:$1,PROSPER_Lobo!$63:$63,""),
IF($C32="Naren Baliga",_xlfn.XLOOKUP($B32,PROSPER_Baliga!$1:$1,PROSPER_Baliga!$63:$63,""),
IF($C32="Thorsten Huhn",_xlfn.XLOOKUP($B32,PROSPER_Huhn!$1:$1,PROSPER_Huhn!$63:$63,""),
IF($C32="Nick Hull",_xlfn.XLOOKUP($B32,PROSPER_Hull!$1:$1,PROSPER_Hull!$63:$63,""),
IF($C32="Monika Kotwani",_xlfn.XLOOKUP($B32,PROSPER_Kotwani!$1:$1,PROSPER_Kotwani!$63:$63,""),
IF($C32="Jonathan Wellner",_xlfn.XLOOKUP($B32,PROSPER_Wellner!$1:$1,PROSPER_Wellner!$63:$63,""),
IF($C32="Travis Harvey",_xlfn.XLOOKUP($B32,PROSPER_Harvey!$1:$1,PROSPER_Harvey!$63:$63,""),""))))))))="","No Comment",IF(IF($C32="Christopher Lobo",_xlfn.XLOOKUP($B32,PROSPER_Lobo!$1:$1,PROSPER_Lobo!$63:$63,""),
IF($C32="Naren Baliga",_xlfn.XLOOKUP($B32,PROSPER_Baliga!$1:$1,PROSPER_Baliga!$63:$63,""),
IF($C32="Thorsten Huhn",_xlfn.XLOOKUP($B32,PROSPER_Huhn!$1:$1,PROSPER_Huhn!$63:$63,""),
IF($C32="Nick Hull",_xlfn.XLOOKUP($B32,PROSPER_Hull!$1:$1,PROSPER_Hull!$63:$63,""),
IF($C32="Monika Kotwani",_xlfn.XLOOKUP($B32,PROSPER_Kotwani!$1:$1,PROSPER_Kotwani!$63:$63,""),
IF($C32="Jonathan Wellner",_xlfn.XLOOKUP($B32,PROSPER_Wellner!$1:$1,PROSPER_Wellner!$63:$63,""),
IF($C32="Travis Harvey",_xlfn.XLOOKUP($B32,PROSPER_Harvey!$1:$1,PROSPER_Harvey!$63:$63,""),"")))))))="","",
IF($C32="Christopher Lobo",_xlfn.XLOOKUP($B32,PROSPER_Lobo!$1:$1,PROSPER_Lobo!$63:$63,""),
IF($C32="Naren Baliga",_xlfn.XLOOKUP($B32,PROSPER_Baliga!$1:$1,PROSPER_Baliga!$63:$63,""),
IF($C32="Thorsten Huhn",_xlfn.XLOOKUP($B32,PROSPER_Huhn!$1:$1,PROSPER_Huhn!$63:$63,""),
IF($C32="Nick Hull",_xlfn.XLOOKUP($B32,PROSPER_Hull!$1:$1,PROSPER_Hull!$63:$63,""),
IF($C32="Monika Kotwani",_xlfn.XLOOKUP($B32,PROSPER_Kotwani!$1:$1,PROSPER_Kotwani!$63:$63,""),
IF($C32="Jonathan Wellner",_xlfn.XLOOKUP($B32,PROSPER_Wellner!$1:$1,PROSPER_Wellner!$63:$63,""),
IF($C32="Travis Harvey",_xlfn.XLOOKUP($B32,PROSPER_Harvey!$1:$1,PROSPER_Harvey!$63:$63,""),"")))))))))</f>
        <v>No Comment</v>
      </c>
      <c r="HX32" s="188">
        <f t="shared" si="328"/>
        <v>8</v>
      </c>
      <c r="HY32" s="135" t="str">
        <f>_xlfn.XLOOKUP(B32,PROSPERInitial_Query!$E:$E,PROSPERInitial_Query!$AN:$AN,"",,-1)</f>
        <v>8</v>
      </c>
      <c r="HZ32" s="136" t="str">
        <f t="shared" si="329"/>
        <v>Maria Xourafas4 - SuccessPre-Sales Participation</v>
      </c>
      <c r="IA32" s="136" t="str">
        <f>_xlfn.XLOOKUP(HZ32,PROSPERDelta_Query!BK:BK,PROSPERDelta_Query!BA:BA,"",,-1)</f>
        <v/>
      </c>
      <c r="IB32" s="137">
        <f t="shared" si="330"/>
        <v>8</v>
      </c>
      <c r="IC32" s="137" t="str">
        <f>IF(IF(IF($C32="Christopher Lobo",_xlfn.XLOOKUP($B32,PROSPER_Lobo!$1:$1,PROSPER_Lobo!$64:$64,""),
IF($C32="Naren Baliga",_xlfn.XLOOKUP($B32,PROSPER_Baliga!$1:$1,PROSPER_Baliga!$64:$64,""),
IF($C32="Thorsten Huhn",_xlfn.XLOOKUP($B32,PROSPER_Huhn!$1:$1,PROSPER_Huhn!$64:$64,""),
IF($C32="Nick Hull",_xlfn.XLOOKUP($B32,PROSPER_Hull!$1:$1,PROSPER_Hull!$64:$64,""),
IF($C32="Monika Kotwani",_xlfn.XLOOKUP($B32,PROSPER_Kotwani!$1:$1,PROSPER_Kotwani!$64:$64,""),
IF($C32="Jonathan Wellner",_xlfn.XLOOKUP($B32,PROSPER_Wellner!$1:$1,PROSPER_Wellner!$64:$64,""),
IF($C32="Travis Harvey",_xlfn.XLOOKUP($B32,PROSPER_Harvey!$1:$1,PROSPER_Harvey!$64:$64,""),"")))))))="","",
IF($C32="Christopher Lobo",_xlfn.XLOOKUP($B32,PROSPER_Lobo!$1:$1,PROSPER_Lobo!$64:$64,""),
IF($C32="Naren Baliga",_xlfn.XLOOKUP($B32,PROSPER_Baliga!$1:$1,PROSPER_Baliga!$64:$64,""),
IF($C32="Thorsten Huhn",_xlfn.XLOOKUP($B32,PROSPER_Huhn!$1:$1,PROSPER_Huhn!$64:$64,""),
IF($C32="Nick Hull",_xlfn.XLOOKUP($B32,PROSPER_Hull!$1:$1,PROSPER_Hull!$64:$64,""),
IF($C32="Monika Kotwani",_xlfn.XLOOKUP($B32,PROSPER_Kotwani!$1:$1,PROSPER_Kotwani!$64:$64,""),
IF($C32="Jonathan Wellner",_xlfn.XLOOKUP($B32,PROSPER_Wellner!$1:$1,PROSPER_Wellner!$64:$64,""),
IF($C32="Travis Harvey",_xlfn.XLOOKUP($B32,PROSPER_Harvey!$1:$1,PROSPER_Harvey!$64:$64,""),""))))))))="","No Score",IF(IF($C32="Christopher Lobo",_xlfn.XLOOKUP($B32,PROSPER_Lobo!$1:$1,PROSPER_Lobo!$64:$64,""),
IF($C32="Naren Baliga",_xlfn.XLOOKUP($B32,PROSPER_Baliga!$1:$1,PROSPER_Baliga!$64:$64,""),
IF($C32="Thorsten Huhn",_xlfn.XLOOKUP($B32,PROSPER_Huhn!$1:$1,PROSPER_Huhn!$64:$64,""),
IF($C32="Nick Hull",_xlfn.XLOOKUP($B32,PROSPER_Hull!$1:$1,PROSPER_Hull!$64:$64,""),
IF($C32="Monika Kotwani",_xlfn.XLOOKUP($B32,PROSPER_Kotwani!$1:$1,PROSPER_Kotwani!$64:$64,""),
IF($C32="Jonathan Wellner",_xlfn.XLOOKUP($B32,PROSPER_Wellner!$1:$1,PROSPER_Wellner!$64:$64,""),
IF($C32="Travis Harvey",_xlfn.XLOOKUP($B32,PROSPER_Harvey!$1:$1,PROSPER_Harvey!$64:$64,""),"")))))))="","",
IF($C32="Christopher Lobo",_xlfn.XLOOKUP($B32,PROSPER_Lobo!$1:$1,PROSPER_Lobo!$64:$64,""),
IF($C32="Naren Baliga",_xlfn.XLOOKUP($B32,PROSPER_Baliga!$1:$1,PROSPER_Baliga!$64:$64,""),
IF($C32="Thorsten Huhn",_xlfn.XLOOKUP($B32,PROSPER_Huhn!$1:$1,PROSPER_Huhn!$64:$64,""),
IF($C32="Nick Hull",_xlfn.XLOOKUP($B32,PROSPER_Hull!$1:$1,PROSPER_Hull!$64:$64,""),
IF($C32="Monika Kotwani",_xlfn.XLOOKUP($B32,PROSPER_Kotwani!$1:$1,PROSPER_Kotwani!$64:$64,""),
IF($C32="Jonathan Wellner",_xlfn.XLOOKUP($B32,PROSPER_Wellner!$1:$1,PROSPER_Wellner!$64:$64,""),
IF($C32="Travis Harvey",_xlfn.XLOOKUP($B32,PROSPER_Harvey!$1:$1,PROSPER_Harvey!$64:$64,""),"")))))))))</f>
        <v>No Score</v>
      </c>
      <c r="ID32" s="138" t="str">
        <f>IF(IF(IF($C32="Christopher Lobo",_xlfn.XLOOKUP($B32,PROSPER_Lobo!$1:$1,PROSPER_Lobo!$65:$65,""),
IF($C32="Naren Baliga",_xlfn.XLOOKUP($B32,PROSPER_Baliga!$1:$1,PROSPER_Baliga!$65:$65,""),
IF($C32="Thorsten Huhn",_xlfn.XLOOKUP($B32,PROSPER_Huhn!$1:$1,PROSPER_Huhn!$65:$65,""),
IF($C32="Nick Hull",_xlfn.XLOOKUP($B32,PROSPER_Hull!$1:$1,PROSPER_Hull!$65:$65,""),
IF($C32="Monika Kotwani",_xlfn.XLOOKUP($B32,PROSPER_Kotwani!$1:$1,PROSPER_Kotwani!$65:$65,""),
IF($C32="Jonathan Wellner",_xlfn.XLOOKUP($B32,PROSPER_Wellner!$1:$1,PROSPER_Wellner!$65:$65,""),
IF($C32="Travis Harvey",_xlfn.XLOOKUP($B32,PROSPER_Harvey!$1:$1,PROSPER_Harvey!$65:$65,""),"")))))))="","",
IF($C32="Christopher Lobo",_xlfn.XLOOKUP($B32,PROSPER_Lobo!$1:$1,PROSPER_Lobo!$65:$65,""),
IF($C32="Naren Baliga",_xlfn.XLOOKUP($B32,PROSPER_Baliga!$1:$1,PROSPER_Baliga!$65:$65,""),
IF($C32="Thorsten Huhn",_xlfn.XLOOKUP($B32,PROSPER_Huhn!$1:$1,PROSPER_Huhn!$65:$65,""),
IF($C32="Nick Hull",_xlfn.XLOOKUP($B32,PROSPER_Hull!$1:$1,PROSPER_Hull!$65:$65,""),
IF($C32="Monika Kotwani",_xlfn.XLOOKUP($B32,PROSPER_Kotwani!$1:$1,PROSPER_Kotwani!$65:$65,""),
IF($C32="Jonathan Wellner",_xlfn.XLOOKUP($B32,PROSPER_Wellner!$1:$1,PROSPER_Wellner!$65:$65,""),
IF($C32="Travis Harvey",_xlfn.XLOOKUP($B32,PROSPER_Harvey!$1:$1,PROSPER_Harvey!$65:$65,""),""))))))))="","No Comment",IF(IF($C32="Christopher Lobo",_xlfn.XLOOKUP($B32,PROSPER_Lobo!$1:$1,PROSPER_Lobo!$65:$65,""),
IF($C32="Naren Baliga",_xlfn.XLOOKUP($B32,PROSPER_Baliga!$1:$1,PROSPER_Baliga!$65:$65,""),
IF($C32="Thorsten Huhn",_xlfn.XLOOKUP($B32,PROSPER_Huhn!$1:$1,PROSPER_Huhn!$65:$65,""),
IF($C32="Nick Hull",_xlfn.XLOOKUP($B32,PROSPER_Hull!$1:$1,PROSPER_Hull!$65:$65,""),
IF($C32="Monika Kotwani",_xlfn.XLOOKUP($B32,PROSPER_Kotwani!$1:$1,PROSPER_Kotwani!$65:$65,""),
IF($C32="Jonathan Wellner",_xlfn.XLOOKUP($B32,PROSPER_Wellner!$1:$1,PROSPER_Wellner!$65:$65,""),
IF($C32="Travis Harvey",_xlfn.XLOOKUP($B32,PROSPER_Harvey!$1:$1,PROSPER_Harvey!$65:$65,""),"")))))))="","",
IF($C32="Christopher Lobo",_xlfn.XLOOKUP($B32,PROSPER_Lobo!$1:$1,PROSPER_Lobo!$65:$65,""),
IF($C32="Naren Baliga",_xlfn.XLOOKUP($B32,PROSPER_Baliga!$1:$1,PROSPER_Baliga!$65:$65,""),
IF($C32="Thorsten Huhn",_xlfn.XLOOKUP($B32,PROSPER_Huhn!$1:$1,PROSPER_Huhn!$65:$65,""),
IF($C32="Nick Hull",_xlfn.XLOOKUP($B32,PROSPER_Hull!$1:$1,PROSPER_Hull!$65:$65,""),
IF($C32="Monika Kotwani",_xlfn.XLOOKUP($B32,PROSPER_Kotwani!$1:$1,PROSPER_Kotwani!$65:$65,""),
IF($C32="Jonathan Wellner",_xlfn.XLOOKUP($B32,PROSPER_Wellner!$1:$1,PROSPER_Wellner!$65:$65,""),
IF($C32="Travis Harvey",_xlfn.XLOOKUP($B32,PROSPER_Harvey!$1:$1,PROSPER_Harvey!$65:$65,""),"")))))))))</f>
        <v>No Comment</v>
      </c>
      <c r="IE32" s="188">
        <f t="shared" si="331"/>
        <v>8</v>
      </c>
      <c r="IF32" s="135" t="str">
        <f>_xlfn.XLOOKUP(B32,PROSPERInitial_Query!$E:$E,PROSPERInitial_Query!$AO:$AO,"",,-1)</f>
        <v>8</v>
      </c>
      <c r="IG32" s="136" t="str">
        <f t="shared" si="106"/>
        <v>Maria Xourafas4 - SuccessP&amp;L Management</v>
      </c>
      <c r="IH32" s="136" t="str">
        <f>_xlfn.XLOOKUP(IG32,PROSPERDelta_Query!BK:BK,PROSPERDelta_Query!BB:BB,"",,-1)</f>
        <v/>
      </c>
      <c r="II32" s="137">
        <f t="shared" si="332"/>
        <v>8</v>
      </c>
      <c r="IJ32" s="137" t="str">
        <f>IF(IF(IF($C32="Christopher Lobo",_xlfn.XLOOKUP($B32,PROSPER_Lobo!$1:$1,PROSPER_Lobo!$66:$66,""),
IF($C32="Naren Baliga",_xlfn.XLOOKUP($B32,PROSPER_Baliga!$1:$1,PROSPER_Baliga!$66:$66,""),
IF($C32="Thorsten Huhn",_xlfn.XLOOKUP($B32,PROSPER_Huhn!$1:$1,PROSPER_Huhn!$66:$66,""),
IF($C32="Nick Hull",_xlfn.XLOOKUP($B32,PROSPER_Hull!$1:$1,PROSPER_Hull!$66:$66,""),
IF($C32="Monika Kotwani",_xlfn.XLOOKUP($B32,PROSPER_Kotwani!$1:$1,PROSPER_Kotwani!$66:$66,""),
IF($C32="Jonathan Wellner",_xlfn.XLOOKUP($B32,PROSPER_Wellner!$1:$1,PROSPER_Wellner!$66:$66,""),
IF($C32="Travis Harvey",_xlfn.XLOOKUP($B32,PROSPER_Harvey!$1:$1,PROSPER_Harvey!$66:$66,""),"")))))))="","",
IF($C32="Christopher Lobo",_xlfn.XLOOKUP($B32,PROSPER_Lobo!$1:$1,PROSPER_Lobo!$66:$66,""),
IF($C32="Naren Baliga",_xlfn.XLOOKUP($B32,PROSPER_Baliga!$1:$1,PROSPER_Baliga!$66:$66,""),
IF($C32="Thorsten Huhn",_xlfn.XLOOKUP($B32,PROSPER_Huhn!$1:$1,PROSPER_Huhn!$66:$66,""),
IF($C32="Nick Hull",_xlfn.XLOOKUP($B32,PROSPER_Hull!$1:$1,PROSPER_Hull!$66:$66,""),
IF($C32="Monika Kotwani",_xlfn.XLOOKUP($B32,PROSPER_Kotwani!$1:$1,PROSPER_Kotwani!$66:$66,""),
IF($C32="Jonathan Wellner",_xlfn.XLOOKUP($B32,PROSPER_Wellner!$1:$1,PROSPER_Wellner!$66:$66,""),
IF($C32="Travis Harvey",_xlfn.XLOOKUP($B32,PROSPER_Harvey!$1:$1,PROSPER_Harvey!$66:$66,""),""))))))))="","No Score",IF(IF($C32="Christopher Lobo",_xlfn.XLOOKUP($B32,PROSPER_Lobo!$1:$1,PROSPER_Lobo!$66:$66,""),
IF($C32="Naren Baliga",_xlfn.XLOOKUP($B32,PROSPER_Baliga!$1:$1,PROSPER_Baliga!$66:$66,""),
IF($C32="Thorsten Huhn",_xlfn.XLOOKUP($B32,PROSPER_Huhn!$1:$1,PROSPER_Huhn!$66:$66,""),
IF($C32="Nick Hull",_xlfn.XLOOKUP($B32,PROSPER_Hull!$1:$1,PROSPER_Hull!$66:$66,""),
IF($C32="Monika Kotwani",_xlfn.XLOOKUP($B32,PROSPER_Kotwani!$1:$1,PROSPER_Kotwani!$66:$66,""),
IF($C32="Jonathan Wellner",_xlfn.XLOOKUP($B32,PROSPER_Wellner!$1:$1,PROSPER_Wellner!$66:$66,""),
IF($C32="Travis Harvey",_xlfn.XLOOKUP($B32,PROSPER_Harvey!$1:$1,PROSPER_Harvey!$66:$66,""),"")))))))="","",
IF($C32="Christopher Lobo",_xlfn.XLOOKUP($B32,PROSPER_Lobo!$1:$1,PROSPER_Lobo!$66:$66,""),
IF($C32="Naren Baliga",_xlfn.XLOOKUP($B32,PROSPER_Baliga!$1:$1,PROSPER_Baliga!$66:$66,""),
IF($C32="Thorsten Huhn",_xlfn.XLOOKUP($B32,PROSPER_Huhn!$1:$1,PROSPER_Huhn!$66:$66,""),
IF($C32="Nick Hull",_xlfn.XLOOKUP($B32,PROSPER_Hull!$1:$1,PROSPER_Hull!$66:$66,""),
IF($C32="Monika Kotwani",_xlfn.XLOOKUP($B32,PROSPER_Kotwani!$1:$1,PROSPER_Kotwani!$66:$66,""),
IF($C32="Jonathan Wellner",_xlfn.XLOOKUP($B32,PROSPER_Wellner!$1:$1,PROSPER_Wellner!$66:$66,""),
IF($C32="Travis Harvey",_xlfn.XLOOKUP($B32,PROSPER_Harvey!$1:$1,PROSPER_Harvey!$66:$66,""),"")))))))))</f>
        <v>No Score</v>
      </c>
      <c r="IK32" s="138" t="str">
        <f>IF(IF(IF($C32="Christopher Lobo",_xlfn.XLOOKUP($B32,PROSPER_Lobo!$1:$1,PROSPER_Lobo!$67:$67,""),
IF($C32="Naren Baliga",_xlfn.XLOOKUP($B32,PROSPER_Baliga!$1:$1,PROSPER_Baliga!$67:$67,""),
IF($C32="Thorsten Huhn",_xlfn.XLOOKUP($B32,PROSPER_Huhn!$1:$1,PROSPER_Huhn!$67:$67,""),
IF($C32="Nick Hull",_xlfn.XLOOKUP($B32,PROSPER_Hull!$1:$1,PROSPER_Hull!$67:$67,""),
IF($C32="Monika Kotwani",_xlfn.XLOOKUP($B32,PROSPER_Kotwani!$1:$1,PROSPER_Kotwani!$67:$67,""),
IF($C32="Jonathan Wellner",_xlfn.XLOOKUP($B32,PROSPER_Wellner!$1:$1,PROSPER_Wellner!$67:$67,""),
IF($C32="Travis Harvey",_xlfn.XLOOKUP($B32,PROSPER_Harvey!$1:$1,PROSPER_Harvey!$67:$67,""),"")))))))="","",
IF($C32="Christopher Lobo",_xlfn.XLOOKUP($B32,PROSPER_Lobo!$1:$1,PROSPER_Lobo!$67:$67,""),
IF($C32="Naren Baliga",_xlfn.XLOOKUP($B32,PROSPER_Baliga!$1:$1,PROSPER_Baliga!$67:$67,""),
IF($C32="Thorsten Huhn",_xlfn.XLOOKUP($B32,PROSPER_Huhn!$1:$1,PROSPER_Huhn!$67:$67,""),
IF($C32="Nick Hull",_xlfn.XLOOKUP($B32,PROSPER_Hull!$1:$1,PROSPER_Hull!$67:$67,""),
IF($C32="Monika Kotwani",_xlfn.XLOOKUP($B32,PROSPER_Kotwani!$1:$1,PROSPER_Kotwani!$67:$67,""),
IF($C32="Jonathan Wellner",_xlfn.XLOOKUP($B32,PROSPER_Wellner!$1:$1,PROSPER_Wellner!$67:$67,""),
IF($C32="Travis Harvey",_xlfn.XLOOKUP($B32,PROSPER_Harvey!$1:$1,PROSPER_Harvey!$67:$67,""),""))))))))="","No Comment",IF(IF($C32="Christopher Lobo",_xlfn.XLOOKUP($B32,PROSPER_Lobo!$1:$1,PROSPER_Lobo!$67:$67,""),
IF($C32="Naren Baliga",_xlfn.XLOOKUP($B32,PROSPER_Baliga!$1:$1,PROSPER_Baliga!$67:$67,""),
IF($C32="Thorsten Huhn",_xlfn.XLOOKUP($B32,PROSPER_Huhn!$1:$1,PROSPER_Huhn!$67:$67,""),
IF($C32="Nick Hull",_xlfn.XLOOKUP($B32,PROSPER_Hull!$1:$1,PROSPER_Hull!$67:$67,""),
IF($C32="Monika Kotwani",_xlfn.XLOOKUP($B32,PROSPER_Kotwani!$1:$1,PROSPER_Kotwani!$67:$67,""),
IF($C32="Jonathan Wellner",_xlfn.XLOOKUP($B32,PROSPER_Wellner!$1:$1,PROSPER_Wellner!$67:$67,""),
IF($C32="Travis Harvey",_xlfn.XLOOKUP($B32,PROSPER_Harvey!$1:$1,PROSPER_Harvey!$67:$67,""),"")))))))="","",
IF($C32="Christopher Lobo",_xlfn.XLOOKUP($B32,PROSPER_Lobo!$1:$1,PROSPER_Lobo!$67:$67,""),
IF($C32="Naren Baliga",_xlfn.XLOOKUP($B32,PROSPER_Baliga!$1:$1,PROSPER_Baliga!$67:$67,""),
IF($C32="Thorsten Huhn",_xlfn.XLOOKUP($B32,PROSPER_Huhn!$1:$1,PROSPER_Huhn!$67:$67,""),
IF($C32="Nick Hull",_xlfn.XLOOKUP($B32,PROSPER_Hull!$1:$1,PROSPER_Hull!$67:$67,""),
IF($C32="Monika Kotwani",_xlfn.XLOOKUP($B32,PROSPER_Kotwani!$1:$1,PROSPER_Kotwani!$67:$67,""),
IF($C32="Jonathan Wellner",_xlfn.XLOOKUP($B32,PROSPER_Wellner!$1:$1,PROSPER_Wellner!$67:$67,""),
IF($C32="Travis Harvey",_xlfn.XLOOKUP($B32,PROSPER_Harvey!$1:$1,PROSPER_Harvey!$67:$67,""),"")))))))))</f>
        <v>No Comment</v>
      </c>
      <c r="IL32" s="188">
        <f t="shared" si="333"/>
        <v>8</v>
      </c>
      <c r="IM32" s="135" t="str">
        <f>_xlfn.XLOOKUP(B32,PROSPERInitial_Query!$E:$E,PROSPERInitial_Query!$AP:$AP,"",,-1)</f>
        <v>7</v>
      </c>
      <c r="IN32" s="136" t="str">
        <f t="shared" si="334"/>
        <v>Maria Xourafas4 - SuccessService Plan Management (PE)</v>
      </c>
      <c r="IO32" s="136" t="str">
        <f>_xlfn.XLOOKUP(IN32,PROSPERDelta_Query!BK:BK,PROSPERDelta_Query!BC:BC,"",,-1)</f>
        <v/>
      </c>
      <c r="IP32" s="137">
        <f t="shared" si="335"/>
        <v>7</v>
      </c>
      <c r="IQ32" s="137" t="str">
        <f>IF(IF(IF($C32="Christopher Lobo",_xlfn.XLOOKUP($B32,PROSPER_Lobo!$1:$1,PROSPER_Lobo!$68:$68,""),
IF($C32="Naren Baliga",_xlfn.XLOOKUP($B32,PROSPER_Baliga!$1:$1,PROSPER_Baliga!$68:$68,""),
IF($C32="Thorsten Huhn",_xlfn.XLOOKUP($B32,PROSPER_Huhn!$1:$1,PROSPER_Huhn!$68:$68,""),
IF($C32="Nick Hull",_xlfn.XLOOKUP($B32,PROSPER_Hull!$1:$1,PROSPER_Hull!$68:$68,""),
IF($C32="Monika Kotwani",_xlfn.XLOOKUP($B32,PROSPER_Kotwani!$1:$1,PROSPER_Kotwani!$68:$68,""),
IF($C32="Jonathan Wellner",_xlfn.XLOOKUP($B32,PROSPER_Wellner!$1:$1,PROSPER_Wellner!$68:$68,""),
IF($C32="Travis Harvey",_xlfn.XLOOKUP($B32,PROSPER_Harvey!$1:$1,PROSPER_Harvey!$68:$68,""),"")))))))="","",
IF($C32="Christopher Lobo",_xlfn.XLOOKUP($B32,PROSPER_Lobo!$1:$1,PROSPER_Lobo!$68:$68,""),
IF($C32="Naren Baliga",_xlfn.XLOOKUP($B32,PROSPER_Baliga!$1:$1,PROSPER_Baliga!$68:$68,""),
IF($C32="Thorsten Huhn",_xlfn.XLOOKUP($B32,PROSPER_Huhn!$1:$1,PROSPER_Huhn!$68:$68,""),
IF($C32="Nick Hull",_xlfn.XLOOKUP($B32,PROSPER_Hull!$1:$1,PROSPER_Hull!$68:$68,""),
IF($C32="Monika Kotwani",_xlfn.XLOOKUP($B32,PROSPER_Kotwani!$1:$1,PROSPER_Kotwani!$68:$68,""),
IF($C32="Jonathan Wellner",_xlfn.XLOOKUP($B32,PROSPER_Wellner!$1:$1,PROSPER_Wellner!$68:$68,""),
IF($C32="Travis Harvey",_xlfn.XLOOKUP($B32,PROSPER_Harvey!$1:$1,PROSPER_Harvey!$68:$68,""),""))))))))="","No Score",IF(IF($C32="Christopher Lobo",_xlfn.XLOOKUP($B32,PROSPER_Lobo!$1:$1,PROSPER_Lobo!$68:$68,""),
IF($C32="Naren Baliga",_xlfn.XLOOKUP($B32,PROSPER_Baliga!$1:$1,PROSPER_Baliga!$68:$68,""),
IF($C32="Thorsten Huhn",_xlfn.XLOOKUP($B32,PROSPER_Huhn!$1:$1,PROSPER_Huhn!$68:$68,""),
IF($C32="Nick Hull",_xlfn.XLOOKUP($B32,PROSPER_Hull!$1:$1,PROSPER_Hull!$68:$68,""),
IF($C32="Monika Kotwani",_xlfn.XLOOKUP($B32,PROSPER_Kotwani!$1:$1,PROSPER_Kotwani!$68:$68,""),
IF($C32="Jonathan Wellner",_xlfn.XLOOKUP($B32,PROSPER_Wellner!$1:$1,PROSPER_Wellner!$68:$68,""),
IF($C32="Travis Harvey",_xlfn.XLOOKUP($B32,PROSPER_Harvey!$1:$1,PROSPER_Harvey!$68:$68,""),"")))))))="","",
IF($C32="Christopher Lobo",_xlfn.XLOOKUP($B32,PROSPER_Lobo!$1:$1,PROSPER_Lobo!$68:$68,""),
IF($C32="Naren Baliga",_xlfn.XLOOKUP($B32,PROSPER_Baliga!$1:$1,PROSPER_Baliga!$68:$68,""),
IF($C32="Thorsten Huhn",_xlfn.XLOOKUP($B32,PROSPER_Huhn!$1:$1,PROSPER_Huhn!$68:$68,""),
IF($C32="Nick Hull",_xlfn.XLOOKUP($B32,PROSPER_Hull!$1:$1,PROSPER_Hull!$68:$68,""),
IF($C32="Monika Kotwani",_xlfn.XLOOKUP($B32,PROSPER_Kotwani!$1:$1,PROSPER_Kotwani!$68:$68,""),
IF($C32="Jonathan Wellner",_xlfn.XLOOKUP($B32,PROSPER_Wellner!$1:$1,PROSPER_Wellner!$68:$68,""),
IF($C32="Travis Harvey",_xlfn.XLOOKUP($B32,PROSPER_Harvey!$1:$1,PROSPER_Harvey!$68:$68,""),"")))))))))</f>
        <v>No Score</v>
      </c>
      <c r="IR32" s="138" t="str">
        <f>IF(IF(IF($C32="Christopher Lobo",_xlfn.XLOOKUP($B32,PROSPER_Lobo!$1:$1,PROSPER_Lobo!$69:$69,""),
IF($C32="Naren Baliga",_xlfn.XLOOKUP($B32,PROSPER_Baliga!$1:$1,PROSPER_Baliga!$69:$69,""),
IF($C32="Thorsten Huhn",_xlfn.XLOOKUP($B32,PROSPER_Huhn!$1:$1,PROSPER_Huhn!$69:$69,""),
IF($C32="Nick Hull",_xlfn.XLOOKUP($B32,PROSPER_Hull!$1:$1,PROSPER_Hull!$69:$69,""),
IF($C32="Monika Kotwani",_xlfn.XLOOKUP($B32,PROSPER_Kotwani!$1:$1,PROSPER_Kotwani!$69:$69,""),
IF($C32="Jonathan Wellner",_xlfn.XLOOKUP($B32,PROSPER_Wellner!$1:$1,PROSPER_Wellner!$69:$69,""),
IF($C32="Travis Harvey",_xlfn.XLOOKUP($B32,PROSPER_Harvey!$1:$1,PROSPER_Harvey!$69:$69,""),"")))))))="","",
IF($C32="Christopher Lobo",_xlfn.XLOOKUP($B32,PROSPER_Lobo!$1:$1,PROSPER_Lobo!$69:$69,""),
IF($C32="Naren Baliga",_xlfn.XLOOKUP($B32,PROSPER_Baliga!$1:$1,PROSPER_Baliga!$69:$69,""),
IF($C32="Thorsten Huhn",_xlfn.XLOOKUP($B32,PROSPER_Huhn!$1:$1,PROSPER_Huhn!$69:$69,""),
IF($C32="Nick Hull",_xlfn.XLOOKUP($B32,PROSPER_Hull!$1:$1,PROSPER_Hull!$69:$69,""),
IF($C32="Monika Kotwani",_xlfn.XLOOKUP($B32,PROSPER_Kotwani!$1:$1,PROSPER_Kotwani!$69:$69,""),
IF($C32="Jonathan Wellner",_xlfn.XLOOKUP($B32,PROSPER_Wellner!$1:$1,PROSPER_Wellner!$69:$69,""),
IF($C32="Travis Harvey",_xlfn.XLOOKUP($B32,PROSPER_Harvey!$1:$1,PROSPER_Harvey!$69:$69,""),""))))))))="","No Comment",IF(IF($C32="Christopher Lobo",_xlfn.XLOOKUP($B32,PROSPER_Lobo!$1:$1,PROSPER_Lobo!$69:$69,""),
IF($C32="Naren Baliga",_xlfn.XLOOKUP($B32,PROSPER_Baliga!$1:$1,PROSPER_Baliga!$69:$69,""),
IF($C32="Thorsten Huhn",_xlfn.XLOOKUP($B32,PROSPER_Huhn!$1:$1,PROSPER_Huhn!$69:$69,""),
IF($C32="Nick Hull",_xlfn.XLOOKUP($B32,PROSPER_Hull!$1:$1,PROSPER_Hull!$69:$69,""),
IF($C32="Monika Kotwani",_xlfn.XLOOKUP($B32,PROSPER_Kotwani!$1:$1,PROSPER_Kotwani!$69:$69,""),
IF($C32="Jonathan Wellner",_xlfn.XLOOKUP($B32,PROSPER_Wellner!$1:$1,PROSPER_Wellner!$69:$69,""),
IF($C32="Travis Harvey",_xlfn.XLOOKUP($B32,PROSPER_Harvey!$1:$1,PROSPER_Harvey!$69:$69,""),"")))))))="","",
IF($C32="Christopher Lobo",_xlfn.XLOOKUP($B32,PROSPER_Lobo!$1:$1,PROSPER_Lobo!$69:$69,""),
IF($C32="Naren Baliga",_xlfn.XLOOKUP($B32,PROSPER_Baliga!$1:$1,PROSPER_Baliga!$69:$69,""),
IF($C32="Thorsten Huhn",_xlfn.XLOOKUP($B32,PROSPER_Huhn!$1:$1,PROSPER_Huhn!$69:$69,""),
IF($C32="Nick Hull",_xlfn.XLOOKUP($B32,PROSPER_Hull!$1:$1,PROSPER_Hull!$69:$69,""),
IF($C32="Monika Kotwani",_xlfn.XLOOKUP($B32,PROSPER_Kotwani!$1:$1,PROSPER_Kotwani!$69:$69,""),
IF($C32="Jonathan Wellner",_xlfn.XLOOKUP($B32,PROSPER_Wellner!$1:$1,PROSPER_Wellner!$69:$69,""),
IF($C32="Travis Harvey",_xlfn.XLOOKUP($B32,PROSPER_Harvey!$1:$1,PROSPER_Harvey!$69:$69,""),"")))))))))</f>
        <v>No Comment</v>
      </c>
      <c r="IS32" s="188">
        <f t="shared" si="336"/>
        <v>7</v>
      </c>
      <c r="IT32" s="187">
        <f t="shared" si="337"/>
        <v>7.833333333333333</v>
      </c>
      <c r="IU32" s="128" t="str">
        <f t="shared" si="338"/>
        <v>N/A</v>
      </c>
      <c r="IV32" s="188">
        <f t="shared" si="339"/>
        <v>7.833333333333333</v>
      </c>
      <c r="IW32" s="139">
        <f>_xlfn.XLOOKUP($B32,Vlookups_Local!B:B,Vlookups_Local!F:F)</f>
        <v>0.98275862068965525</v>
      </c>
      <c r="IX32" s="140">
        <f>_xlfn.XLOOKUP($B32,Vlookups_Local!B:B,Vlookups_Local!G:G)</f>
        <v>0.98275862068965525</v>
      </c>
      <c r="IY32" s="140">
        <f>_xlfn.XLOOKUP($B32,Vlookups_Local!B:B,Vlookups_Local!H:H)</f>
        <v>0</v>
      </c>
      <c r="IZ32" s="141">
        <f t="shared" si="340"/>
        <v>9.8275862068965516</v>
      </c>
      <c r="JA32" s="142">
        <f>_xlfn.XLOOKUP($B32,LevelUp_Query!A:A,LevelUp_Query!C:C,"")</f>
        <v>60</v>
      </c>
      <c r="JB32" s="143" t="str">
        <f>_xlfn.XLOOKUP($B32,LevelUp_Query!A:A,LevelUp_Query!F:F,"")</f>
        <v>π</v>
      </c>
      <c r="JC32" s="143">
        <f>_xlfn.XLOOKUP($B32,LevelUp_Query!A:A,LevelUp_Query!E:E,"")</f>
        <v>0</v>
      </c>
      <c r="JD32" s="141">
        <f t="shared" si="341"/>
        <v>0</v>
      </c>
      <c r="JE32" s="144" t="str">
        <f>_xlfn.XLOOKUP(B32,PROSPERInitial_Query!$E:$E,PROSPERInitial_Query!$AQ:$AQ,"",,-1)</f>
        <v>6</v>
      </c>
      <c r="JF32" s="136" t="str">
        <f t="shared" si="342"/>
        <v>Maria Xourafas7 - ResponsibilityGiving Back (L&amp;L)</v>
      </c>
      <c r="JG32" s="136" t="str">
        <f>_xlfn.XLOOKUP(JF32,PROSPERDelta_Query!BK:BK,PROSPERDelta_Query!BE:BE,"",,-1)</f>
        <v/>
      </c>
      <c r="JH32" s="137">
        <f t="shared" si="343"/>
        <v>6</v>
      </c>
      <c r="JI32" s="137" t="str">
        <f>IF(IF(IF($C32="Christopher Lobo",_xlfn.XLOOKUP($B32,PROSPER_Lobo!$1:$1,PROSPER_Lobo!$70:$70,""),
IF($C32="Naren Baliga",_xlfn.XLOOKUP($B32,PROSPER_Baliga!$1:$1,PROSPER_Baliga!$70:$70,""),
IF($C32="Thorsten Huhn",_xlfn.XLOOKUP($B32,PROSPER_Huhn!$1:$1,PROSPER_Huhn!$70:$70,""),
IF($C32="Nick Hull",_xlfn.XLOOKUP($B32,PROSPER_Hull!$1:$1,PROSPER_Hull!$70:$70,""),
IF($C32="Monika Kotwani",_xlfn.XLOOKUP($B32,PROSPER_Kotwani!$1:$1,PROSPER_Kotwani!$70:$70,""),
IF($C32="Jonathan Wellner",_xlfn.XLOOKUP($B32,PROSPER_Wellner!$1:$1,PROSPER_Wellner!$70:$70,""),
IF($C32="Travis Harvey",_xlfn.XLOOKUP($B32,PROSPER_Harvey!$1:$1,PROSPER_Harvey!$70:$70,""),"")))))))="","",
IF($C32="Christopher Lobo",_xlfn.XLOOKUP($B32,PROSPER_Lobo!$1:$1,PROSPER_Lobo!$70:$70,""),
IF($C32="Naren Baliga",_xlfn.XLOOKUP($B32,PROSPER_Baliga!$1:$1,PROSPER_Baliga!$70:$70,""),
IF($C32="Thorsten Huhn",_xlfn.XLOOKUP($B32,PROSPER_Huhn!$1:$1,PROSPER_Huhn!$70:$70,""),
IF($C32="Nick Hull",_xlfn.XLOOKUP($B32,PROSPER_Hull!$1:$1,PROSPER_Hull!$70:$70,""),
IF($C32="Monika Kotwani",_xlfn.XLOOKUP($B32,PROSPER_Kotwani!$1:$1,PROSPER_Kotwani!$70:$70,""),
IF($C32="Jonathan Wellner",_xlfn.XLOOKUP($B32,PROSPER_Wellner!$1:$1,PROSPER_Wellner!$70:$70,""),
IF($C32="Travis Harvey",_xlfn.XLOOKUP($B32,PROSPER_Harvey!$1:$1,PROSPER_Harvey!$70:$70,""),""))))))))="","No Score",IF(IF($C32="Christopher Lobo",_xlfn.XLOOKUP($B32,PROSPER_Lobo!$1:$1,PROSPER_Lobo!$70:$70,""),
IF($C32="Naren Baliga",_xlfn.XLOOKUP($B32,PROSPER_Baliga!$1:$1,PROSPER_Baliga!$70:$70,""),
IF($C32="Thorsten Huhn",_xlfn.XLOOKUP($B32,PROSPER_Huhn!$1:$1,PROSPER_Huhn!$70:$70,""),
IF($C32="Nick Hull",_xlfn.XLOOKUP($B32,PROSPER_Hull!$1:$1,PROSPER_Hull!$70:$70,""),
IF($C32="Monika Kotwani",_xlfn.XLOOKUP($B32,PROSPER_Kotwani!$1:$1,PROSPER_Kotwani!$70:$70,""),
IF($C32="Jonathan Wellner",_xlfn.XLOOKUP($B32,PROSPER_Wellner!$1:$1,PROSPER_Wellner!$70:$70,""),
IF($C32="Travis Harvey",_xlfn.XLOOKUP($B32,PROSPER_Harvey!$1:$1,PROSPER_Harvey!$70:$70,""),"")))))))="","",
IF($C32="Christopher Lobo",_xlfn.XLOOKUP($B32,PROSPER_Lobo!$1:$1,PROSPER_Lobo!$70:$70,""),
IF($C32="Naren Baliga",_xlfn.XLOOKUP($B32,PROSPER_Baliga!$1:$1,PROSPER_Baliga!$70:$70,""),
IF($C32="Thorsten Huhn",_xlfn.XLOOKUP($B32,PROSPER_Huhn!$1:$1,PROSPER_Huhn!$70:$70,""),
IF($C32="Nick Hull",_xlfn.XLOOKUP($B32,PROSPER_Hull!$1:$1,PROSPER_Hull!$70:$70,""),
IF($C32="Monika Kotwani",_xlfn.XLOOKUP($B32,PROSPER_Kotwani!$1:$1,PROSPER_Kotwani!$70:$70,""),
IF($C32="Jonathan Wellner",_xlfn.XLOOKUP($B32,PROSPER_Wellner!$1:$1,PROSPER_Wellner!$70:$70,""),
IF($C32="Travis Harvey",_xlfn.XLOOKUP($B32,PROSPER_Harvey!$1:$1,PROSPER_Harvey!$70:$70,""),"")))))))))</f>
        <v>No Score</v>
      </c>
      <c r="JJ32" s="138" t="str">
        <f>IF(IF(IF($C32="Christopher Lobo",_xlfn.XLOOKUP($B32,PROSPER_Lobo!$1:$1,PROSPER_Lobo!$71:$71,""),
IF($C32="Naren Baliga",_xlfn.XLOOKUP($B32,PROSPER_Baliga!$1:$1,PROSPER_Baliga!$71:$71,""),
IF($C32="Thorsten Huhn",_xlfn.XLOOKUP($B32,PROSPER_Huhn!$1:$1,PROSPER_Huhn!$71:$71,""),
IF($C32="Nick Hull",_xlfn.XLOOKUP($B32,PROSPER_Hull!$1:$1,PROSPER_Hull!$71:$71,""),
IF($C32="Monika Kotwani",_xlfn.XLOOKUP($B32,PROSPER_Kotwani!$1:$1,PROSPER_Kotwani!$71:$71,""),
IF($C32="Jonathan Wellner",_xlfn.XLOOKUP($B32,PROSPER_Wellner!$1:$1,PROSPER_Wellner!$71:$71,""),
IF($C32="Travis Harvey",_xlfn.XLOOKUP($B32,PROSPER_Harvey!$1:$1,PROSPER_Harvey!$71:$71,""),"")))))))="","",
IF($C32="Christopher Lobo",_xlfn.XLOOKUP($B32,PROSPER_Lobo!$1:$1,PROSPER_Lobo!$71:$71,""),
IF($C32="Naren Baliga",_xlfn.XLOOKUP($B32,PROSPER_Baliga!$1:$1,PROSPER_Baliga!$71:$71,""),
IF($C32="Thorsten Huhn",_xlfn.XLOOKUP($B32,PROSPER_Huhn!$1:$1,PROSPER_Huhn!$71:$71,""),
IF($C32="Nick Hull",_xlfn.XLOOKUP($B32,PROSPER_Hull!$1:$1,PROSPER_Hull!$71:$71,""),
IF($C32="Monika Kotwani",_xlfn.XLOOKUP($B32,PROSPER_Kotwani!$1:$1,PROSPER_Kotwani!$71:$71,""),
IF($C32="Jonathan Wellner",_xlfn.XLOOKUP($B32,PROSPER_Wellner!$1:$1,PROSPER_Wellner!$71:$71,""),
IF($C32="Travis Harvey",_xlfn.XLOOKUP($B32,PROSPER_Harvey!$1:$1,PROSPER_Harvey!$71:$71,""),""))))))))="","No Comment",IF(IF($C32="Christopher Lobo",_xlfn.XLOOKUP($B32,PROSPER_Lobo!$1:$1,PROSPER_Lobo!$71:$71,""),
IF($C32="Naren Baliga",_xlfn.XLOOKUP($B32,PROSPER_Baliga!$1:$1,PROSPER_Baliga!$71:$71,""),
IF($C32="Thorsten Huhn",_xlfn.XLOOKUP($B32,PROSPER_Huhn!$1:$1,PROSPER_Huhn!$71:$71,""),
IF($C32="Nick Hull",_xlfn.XLOOKUP($B32,PROSPER_Hull!$1:$1,PROSPER_Hull!$71:$71,""),
IF($C32="Monika Kotwani",_xlfn.XLOOKUP($B32,PROSPER_Kotwani!$1:$1,PROSPER_Kotwani!$71:$71,""),
IF($C32="Jonathan Wellner",_xlfn.XLOOKUP($B32,PROSPER_Wellner!$1:$1,PROSPER_Wellner!$71:$71,""),
IF($C32="Travis Harvey",_xlfn.XLOOKUP($B32,PROSPER_Harvey!$1:$1,PROSPER_Harvey!$71:$71,""),"")))))))="","",
IF($C32="Christopher Lobo",_xlfn.XLOOKUP($B32,PROSPER_Lobo!$1:$1,PROSPER_Lobo!$71:$71,""),
IF($C32="Naren Baliga",_xlfn.XLOOKUP($B32,PROSPER_Baliga!$1:$1,PROSPER_Baliga!$71:$71,""),
IF($C32="Thorsten Huhn",_xlfn.XLOOKUP($B32,PROSPER_Huhn!$1:$1,PROSPER_Huhn!$71:$71,""),
IF($C32="Nick Hull",_xlfn.XLOOKUP($B32,PROSPER_Hull!$1:$1,PROSPER_Hull!$71:$71,""),
IF($C32="Monika Kotwani",_xlfn.XLOOKUP($B32,PROSPER_Kotwani!$1:$1,PROSPER_Kotwani!$71:$71,""),
IF($C32="Jonathan Wellner",_xlfn.XLOOKUP($B32,PROSPER_Wellner!$1:$1,PROSPER_Wellner!$71:$71,""),
IF($C32="Travis Harvey",_xlfn.XLOOKUP($B32,PROSPER_Harvey!$1:$1,PROSPER_Harvey!$71:$71,""),"")))))))))</f>
        <v>No Comment</v>
      </c>
      <c r="JK32" s="141">
        <f t="shared" si="344"/>
        <v>6</v>
      </c>
      <c r="JL32" s="135" t="str">
        <f>_xlfn.XLOOKUP(B32,PROSPERInitial_Query!$E:$E,PROSPERInitial_Query!$AR:$AR,"",,-1)</f>
        <v>7</v>
      </c>
      <c r="JM32" s="136" t="str">
        <f t="shared" si="345"/>
        <v>Maria Xourafas7 - ResponsibilityExecutive Communication</v>
      </c>
      <c r="JN32" s="136" t="str">
        <f>_xlfn.XLOOKUP(JM32,PROSPERDelta_Query!BK:BK,PROSPERDelta_Query!BF:BF,"",,-1)</f>
        <v/>
      </c>
      <c r="JO32" s="137">
        <f t="shared" si="346"/>
        <v>7</v>
      </c>
      <c r="JP32" s="137" t="str">
        <f>IF(IF(IF($C32="Christopher Lobo",_xlfn.XLOOKUP($B32,PROSPER_Lobo!$1:$1,PROSPER_Lobo!$72:$72,""),
IF($C32="Naren Baliga",_xlfn.XLOOKUP($B32,PROSPER_Baliga!$1:$1,PROSPER_Baliga!$72:$72,""),
IF($C32="Thorsten Huhn",_xlfn.XLOOKUP($B32,PROSPER_Huhn!$1:$1,PROSPER_Huhn!$72:$72,""),
IF($C32="Nick Hull",_xlfn.XLOOKUP($B32,PROSPER_Hull!$1:$1,PROSPER_Hull!$72:$72,""),
IF($C32="Monika Kotwani",_xlfn.XLOOKUP($B32,PROSPER_Kotwani!$1:$1,PROSPER_Kotwani!$72:$72,""),
IF($C32="Jonathan Wellner",_xlfn.XLOOKUP($B32,PROSPER_Wellner!$1:$1,PROSPER_Wellner!$72:$72,""),
IF($C32="Travis Harvey",_xlfn.XLOOKUP($B32,PROSPER_Harvey!$1:$1,PROSPER_Harvey!$72:$72,""),"")))))))="","",
IF($C32="Christopher Lobo",_xlfn.XLOOKUP($B32,PROSPER_Lobo!$1:$1,PROSPER_Lobo!$72:$72,""),
IF($C32="Naren Baliga",_xlfn.XLOOKUP($B32,PROSPER_Baliga!$1:$1,PROSPER_Baliga!$72:$72,""),
IF($C32="Thorsten Huhn",_xlfn.XLOOKUP($B32,PROSPER_Huhn!$1:$1,PROSPER_Huhn!$72:$72,""),
IF($C32="Nick Hull",_xlfn.XLOOKUP($B32,PROSPER_Hull!$1:$1,PROSPER_Hull!$72:$72,""),
IF($C32="Monika Kotwani",_xlfn.XLOOKUP($B32,PROSPER_Kotwani!$1:$1,PROSPER_Kotwani!$72:$72,""),
IF($C32="Jonathan Wellner",_xlfn.XLOOKUP($B32,PROSPER_Wellner!$1:$1,PROSPER_Wellner!$72:$72,""),
IF($C32="Travis Harvey",_xlfn.XLOOKUP($B32,PROSPER_Harvey!$1:$1,PROSPER_Harvey!$72:$72,""),""))))))))="","No Score",IF(IF($C32="Christopher Lobo",_xlfn.XLOOKUP($B32,PROSPER_Lobo!$1:$1,PROSPER_Lobo!$72:$72,""),
IF($C32="Naren Baliga",_xlfn.XLOOKUP($B32,PROSPER_Baliga!$1:$1,PROSPER_Baliga!$72:$72,""),
IF($C32="Thorsten Huhn",_xlfn.XLOOKUP($B32,PROSPER_Huhn!$1:$1,PROSPER_Huhn!$72:$72,""),
IF($C32="Nick Hull",_xlfn.XLOOKUP($B32,PROSPER_Hull!$1:$1,PROSPER_Hull!$72:$72,""),
IF($C32="Monika Kotwani",_xlfn.XLOOKUP($B32,PROSPER_Kotwani!$1:$1,PROSPER_Kotwani!$72:$72,""),
IF($C32="Jonathan Wellner",_xlfn.XLOOKUP($B32,PROSPER_Wellner!$1:$1,PROSPER_Wellner!$72:$72,""),
IF($C32="Travis Harvey",_xlfn.XLOOKUP($B32,PROSPER_Harvey!$1:$1,PROSPER_Harvey!$72:$72,""),"")))))))="","",
IF($C32="Christopher Lobo",_xlfn.XLOOKUP($B32,PROSPER_Lobo!$1:$1,PROSPER_Lobo!$72:$72,""),
IF($C32="Naren Baliga",_xlfn.XLOOKUP($B32,PROSPER_Baliga!$1:$1,PROSPER_Baliga!$72:$72,""),
IF($C32="Thorsten Huhn",_xlfn.XLOOKUP($B32,PROSPER_Huhn!$1:$1,PROSPER_Huhn!$72:$72,""),
IF($C32="Nick Hull",_xlfn.XLOOKUP($B32,PROSPER_Hull!$1:$1,PROSPER_Hull!$72:$72,""),
IF($C32="Monika Kotwani",_xlfn.XLOOKUP($B32,PROSPER_Kotwani!$1:$1,PROSPER_Kotwani!$72:$72,""),
IF($C32="Jonathan Wellner",_xlfn.XLOOKUP($B32,PROSPER_Wellner!$1:$1,PROSPER_Wellner!$72:$72,""),
IF($C32="Travis Harvey",_xlfn.XLOOKUP($B32,PROSPER_Harvey!$1:$1,PROSPER_Harvey!$72:$72,""),"")))))))))</f>
        <v>No Score</v>
      </c>
      <c r="JQ32" s="138" t="str">
        <f>IF(IF(IF($C32="Christopher Lobo",_xlfn.XLOOKUP($B32,PROSPER_Lobo!$1:$1,PROSPER_Lobo!$73:$73,""),
IF($C32="Naren Baliga",_xlfn.XLOOKUP($B32,PROSPER_Baliga!$1:$1,PROSPER_Baliga!$73:$73,""),
IF($C32="Thorsten Huhn",_xlfn.XLOOKUP($B32,PROSPER_Huhn!$1:$1,PROSPER_Huhn!$73:$73,""),
IF($C32="Nick Hull",_xlfn.XLOOKUP($B32,PROSPER_Hull!$1:$1,PROSPER_Hull!$73:$73,""),
IF($C32="Monika Kotwani",_xlfn.XLOOKUP($B32,PROSPER_Kotwani!$1:$1,PROSPER_Kotwani!$73:$73,""),
IF($C32="Jonathan Wellner",_xlfn.XLOOKUP($B32,PROSPER_Wellner!$1:$1,PROSPER_Wellner!$73:$73,""),
IF($C32="Travis Harvey",_xlfn.XLOOKUP($B32,PROSPER_Harvey!$1:$1,PROSPER_Harvey!$73:$73,""),"")))))))="","",
IF($C32="Christopher Lobo",_xlfn.XLOOKUP($B32,PROSPER_Lobo!$1:$1,PROSPER_Lobo!$73:$73,""),
IF($C32="Naren Baliga",_xlfn.XLOOKUP($B32,PROSPER_Baliga!$1:$1,PROSPER_Baliga!$73:$73,""),
IF($C32="Thorsten Huhn",_xlfn.XLOOKUP($B32,PROSPER_Huhn!$1:$1,PROSPER_Huhn!$73:$73,""),
IF($C32="Nick Hull",_xlfn.XLOOKUP($B32,PROSPER_Hull!$1:$1,PROSPER_Hull!$73:$73,""),
IF($C32="Monika Kotwani",_xlfn.XLOOKUP($B32,PROSPER_Kotwani!$1:$1,PROSPER_Kotwani!$73:$73,""),
IF($C32="Jonathan Wellner",_xlfn.XLOOKUP($B32,PROSPER_Wellner!$1:$1,PROSPER_Wellner!$73:$73,""),
IF($C32="Travis Harvey",_xlfn.XLOOKUP($B32,PROSPER_Harvey!$1:$1,PROSPER_Harvey!$73:$73,""),""))))))))="","No Comment",IF(IF($C32="Christopher Lobo",_xlfn.XLOOKUP($B32,PROSPER_Lobo!$1:$1,PROSPER_Lobo!$73:$73,""),
IF($C32="Naren Baliga",_xlfn.XLOOKUP($B32,PROSPER_Baliga!$1:$1,PROSPER_Baliga!$73:$73,""),
IF($C32="Thorsten Huhn",_xlfn.XLOOKUP($B32,PROSPER_Huhn!$1:$1,PROSPER_Huhn!$73:$73,""),
IF($C32="Nick Hull",_xlfn.XLOOKUP($B32,PROSPER_Hull!$1:$1,PROSPER_Hull!$73:$73,""),
IF($C32="Monika Kotwani",_xlfn.XLOOKUP($B32,PROSPER_Kotwani!$1:$1,PROSPER_Kotwani!$73:$73,""),
IF($C32="Jonathan Wellner",_xlfn.XLOOKUP($B32,PROSPER_Wellner!$1:$1,PROSPER_Wellner!$73:$73,""),
IF($C32="Travis Harvey",_xlfn.XLOOKUP($B32,PROSPER_Harvey!$1:$1,PROSPER_Harvey!$73:$73,""),"")))))))="","",
IF($C32="Christopher Lobo",_xlfn.XLOOKUP($B32,PROSPER_Lobo!$1:$1,PROSPER_Lobo!$73:$73,""),
IF($C32="Naren Baliga",_xlfn.XLOOKUP($B32,PROSPER_Baliga!$1:$1,PROSPER_Baliga!$73:$73,""),
IF($C32="Thorsten Huhn",_xlfn.XLOOKUP($B32,PROSPER_Huhn!$1:$1,PROSPER_Huhn!$73:$73,""),
IF($C32="Nick Hull",_xlfn.XLOOKUP($B32,PROSPER_Hull!$1:$1,PROSPER_Hull!$73:$73,""),
IF($C32="Monika Kotwani",_xlfn.XLOOKUP($B32,PROSPER_Kotwani!$1:$1,PROSPER_Kotwani!$73:$73,""),
IF($C32="Jonathan Wellner",_xlfn.XLOOKUP($B32,PROSPER_Wellner!$1:$1,PROSPER_Wellner!$73:$73,""),
IF($C32="Travis Harvey",_xlfn.XLOOKUP($B32,PROSPER_Harvey!$1:$1,PROSPER_Harvey!$73:$73,""),"")))))))))</f>
        <v>No Comment</v>
      </c>
      <c r="JR32" s="141">
        <f t="shared" si="347"/>
        <v>7</v>
      </c>
      <c r="JS32" s="135" t="str">
        <f>_xlfn.XLOOKUP(B32,PROSPERInitial_Query!$E:$E,PROSPERInitial_Query!$AS:$AS,"",,-1)</f>
        <v>4</v>
      </c>
      <c r="JT32" s="136" t="str">
        <f t="shared" si="348"/>
        <v>Maria Xourafas7 - ResponsibilityCulture Champion</v>
      </c>
      <c r="JU32" s="136" t="str">
        <f>_xlfn.XLOOKUP(JT32,PROSPERDelta_Query!BK:BK,PROSPERDelta_Query!BG:BG,"",,-1)</f>
        <v/>
      </c>
      <c r="JV32" s="137">
        <f t="shared" si="349"/>
        <v>4</v>
      </c>
      <c r="JW32" s="137" t="str">
        <f>IF(IF(IF($C32="Christopher Lobo",_xlfn.XLOOKUP($B32,PROSPER_Lobo!$1:$1,PROSPER_Lobo!$74:$74,""),
IF($C32="Naren Baliga",_xlfn.XLOOKUP($B32,PROSPER_Baliga!$1:$1,PROSPER_Baliga!$74:$74,""),
IF($C32="Thorsten Huhn",_xlfn.XLOOKUP($B32,PROSPER_Huhn!$1:$1,PROSPER_Huhn!$74:$74,""),
IF($C32="Nick Hull",_xlfn.XLOOKUP($B32,PROSPER_Hull!$1:$1,PROSPER_Hull!$74:$74,""),
IF($C32="Monika Kotwani",_xlfn.XLOOKUP($B32,PROSPER_Kotwani!$1:$1,PROSPER_Kotwani!$74:$74,""),
IF($C32="Jonathan Wellner",_xlfn.XLOOKUP($B32,PROSPER_Wellner!$1:$1,PROSPER_Wellner!$74:$74,""),
IF($C32="Travis Harvey",_xlfn.XLOOKUP($B32,PROSPER_Harvey!$1:$1,PROSPER_Harvey!$74:$74,""),"")))))))="","",
IF($C32="Christopher Lobo",_xlfn.XLOOKUP($B32,PROSPER_Lobo!$1:$1,PROSPER_Lobo!$74:$74,""),
IF($C32="Naren Baliga",_xlfn.XLOOKUP($B32,PROSPER_Baliga!$1:$1,PROSPER_Baliga!$74:$74,""),
IF($C32="Thorsten Huhn",_xlfn.XLOOKUP($B32,PROSPER_Huhn!$1:$1,PROSPER_Huhn!$74:$74,""),
IF($C32="Nick Hull",_xlfn.XLOOKUP($B32,PROSPER_Hull!$1:$1,PROSPER_Hull!$74:$74,""),
IF($C32="Monika Kotwani",_xlfn.XLOOKUP($B32,PROSPER_Kotwani!$1:$1,PROSPER_Kotwani!$74:$74,""),
IF($C32="Jonathan Wellner",_xlfn.XLOOKUP($B32,PROSPER_Wellner!$1:$1,PROSPER_Wellner!$74:$74,""),
IF($C32="Travis Harvey",_xlfn.XLOOKUP($B32,PROSPER_Harvey!$1:$1,PROSPER_Harvey!$74:$74,""),""))))))))="","No Score",IF(IF($C32="Christopher Lobo",_xlfn.XLOOKUP($B32,PROSPER_Lobo!$1:$1,PROSPER_Lobo!$74:$74,""),
IF($C32="Naren Baliga",_xlfn.XLOOKUP($B32,PROSPER_Baliga!$1:$1,PROSPER_Baliga!$74:$74,""),
IF($C32="Thorsten Huhn",_xlfn.XLOOKUP($B32,PROSPER_Huhn!$1:$1,PROSPER_Huhn!$74:$74,""),
IF($C32="Nick Hull",_xlfn.XLOOKUP($B32,PROSPER_Hull!$1:$1,PROSPER_Hull!$74:$74,""),
IF($C32="Monika Kotwani",_xlfn.XLOOKUP($B32,PROSPER_Kotwani!$1:$1,PROSPER_Kotwani!$74:$74,""),
IF($C32="Jonathan Wellner",_xlfn.XLOOKUP($B32,PROSPER_Wellner!$1:$1,PROSPER_Wellner!$74:$74,""),
IF($C32="Travis Harvey",_xlfn.XLOOKUP($B32,PROSPER_Harvey!$1:$1,PROSPER_Harvey!$74:$74,""),"")))))))="","",
IF($C32="Christopher Lobo",_xlfn.XLOOKUP($B32,PROSPER_Lobo!$1:$1,PROSPER_Lobo!$74:$74,""),
IF($C32="Naren Baliga",_xlfn.XLOOKUP($B32,PROSPER_Baliga!$1:$1,PROSPER_Baliga!$74:$74,""),
IF($C32="Thorsten Huhn",_xlfn.XLOOKUP($B32,PROSPER_Huhn!$1:$1,PROSPER_Huhn!$74:$74,""),
IF($C32="Nick Hull",_xlfn.XLOOKUP($B32,PROSPER_Hull!$1:$1,PROSPER_Hull!$74:$74,""),
IF($C32="Monika Kotwani",_xlfn.XLOOKUP($B32,PROSPER_Kotwani!$1:$1,PROSPER_Kotwani!$74:$74,""),
IF($C32="Jonathan Wellner",_xlfn.XLOOKUP($B32,PROSPER_Wellner!$1:$1,PROSPER_Wellner!$74:$74,""),
IF($C32="Travis Harvey",_xlfn.XLOOKUP($B32,PROSPER_Harvey!$1:$1,PROSPER_Harvey!$74:$74,""),"")))))))))</f>
        <v>No Score</v>
      </c>
      <c r="JX32" s="138" t="str">
        <f>IF(IF(IF($C32="Christopher Lobo",_xlfn.XLOOKUP($B32,PROSPER_Lobo!$1:$1,PROSPER_Lobo!$75:$75,""),
IF($C32="Naren Baliga",_xlfn.XLOOKUP($B32,PROSPER_Baliga!$1:$1,PROSPER_Baliga!$75:$75,""),
IF($C32="Thorsten Huhn",_xlfn.XLOOKUP($B32,PROSPER_Huhn!$1:$1,PROSPER_Huhn!$75:$75,""),
IF($C32="Nick Hull",_xlfn.XLOOKUP($B32,PROSPER_Hull!$1:$1,PROSPER_Hull!$75:$75,""),
IF($C32="Monika Kotwani",_xlfn.XLOOKUP($B32,PROSPER_Kotwani!$1:$1,PROSPER_Kotwani!$75:$75,""),
IF($C32="Jonathan Wellner",_xlfn.XLOOKUP($B32,PROSPER_Wellner!$1:$1,PROSPER_Wellner!$75:$75,""),
IF($C32="Travis Harvey",_xlfn.XLOOKUP($B32,PROSPER_Harvey!$1:$1,PROSPER_Harvey!$75:$75,""),"")))))))="","",
IF($C32="Christopher Lobo",_xlfn.XLOOKUP($B32,PROSPER_Lobo!$1:$1,PROSPER_Lobo!$75:$75,""),
IF($C32="Naren Baliga",_xlfn.XLOOKUP($B32,PROSPER_Baliga!$1:$1,PROSPER_Baliga!$75:$75,""),
IF($C32="Thorsten Huhn",_xlfn.XLOOKUP($B32,PROSPER_Huhn!$1:$1,PROSPER_Huhn!$75:$75,""),
IF($C32="Nick Hull",_xlfn.XLOOKUP($B32,PROSPER_Hull!$1:$1,PROSPER_Hull!$75:$75,""),
IF($C32="Monika Kotwani",_xlfn.XLOOKUP($B32,PROSPER_Kotwani!$1:$1,PROSPER_Kotwani!$75:$75,""),
IF($C32="Jonathan Wellner",_xlfn.XLOOKUP($B32,PROSPER_Wellner!$1:$1,PROSPER_Wellner!$75:$75,""),
IF($C32="Travis Harvey",_xlfn.XLOOKUP($B32,PROSPER_Harvey!$1:$1,PROSPER_Harvey!$75:$75,""),""))))))))="","No Comment",IF(IF($C32="Christopher Lobo",_xlfn.XLOOKUP($B32,PROSPER_Lobo!$1:$1,PROSPER_Lobo!$75:$75,""),
IF($C32="Naren Baliga",_xlfn.XLOOKUP($B32,PROSPER_Baliga!$1:$1,PROSPER_Baliga!$75:$75,""),
IF($C32="Thorsten Huhn",_xlfn.XLOOKUP($B32,PROSPER_Huhn!$1:$1,PROSPER_Huhn!$75:$75,""),
IF($C32="Nick Hull",_xlfn.XLOOKUP($B32,PROSPER_Hull!$1:$1,PROSPER_Hull!$75:$75,""),
IF($C32="Monika Kotwani",_xlfn.XLOOKUP($B32,PROSPER_Kotwani!$1:$1,PROSPER_Kotwani!$75:$75,""),
IF($C32="Jonathan Wellner",_xlfn.XLOOKUP($B32,PROSPER_Wellner!$1:$1,PROSPER_Wellner!$75:$75,""),
IF($C32="Travis Harvey",_xlfn.XLOOKUP($B32,PROSPER_Harvey!$1:$1,PROSPER_Harvey!$75:$75,""),"")))))))="","",
IF($C32="Christopher Lobo",_xlfn.XLOOKUP($B32,PROSPER_Lobo!$1:$1,PROSPER_Lobo!$75:$75,""),
IF($C32="Naren Baliga",_xlfn.XLOOKUP($B32,PROSPER_Baliga!$1:$1,PROSPER_Baliga!$75:$75,""),
IF($C32="Thorsten Huhn",_xlfn.XLOOKUP($B32,PROSPER_Huhn!$1:$1,PROSPER_Huhn!$75:$75,""),
IF($C32="Nick Hull",_xlfn.XLOOKUP($B32,PROSPER_Hull!$1:$1,PROSPER_Hull!$75:$75,""),
IF($C32="Monika Kotwani",_xlfn.XLOOKUP($B32,PROSPER_Kotwani!$1:$1,PROSPER_Kotwani!$75:$75,""),
IF($C32="Jonathan Wellner",_xlfn.XLOOKUP($B32,PROSPER_Wellner!$1:$1,PROSPER_Wellner!$75:$75,""),
IF($C32="Travis Harvey",_xlfn.XLOOKUP($B32,PROSPER_Harvey!$1:$1,PROSPER_Harvey!$75:$75,""),"")))))))))</f>
        <v>No Comment</v>
      </c>
      <c r="JY32" s="141">
        <f t="shared" si="350"/>
        <v>4</v>
      </c>
      <c r="JZ32" s="135" t="str">
        <f>_xlfn.XLOOKUP(B32,PROSPERInitial_Query!$E:$E,PROSPERInitial_Query!$AT:$AT,"",,-1)</f>
        <v>7</v>
      </c>
      <c r="KA32" s="136" t="str">
        <f t="shared" si="351"/>
        <v>Maria Xourafas7 - ResponsibilityPeople Management</v>
      </c>
      <c r="KB32" s="136" t="str">
        <f>_xlfn.XLOOKUP(KA32,PROSPERDelta_Query!BK:BK,PROSPERDelta_Query!BH:BH,"",,-1)</f>
        <v/>
      </c>
      <c r="KC32" s="137">
        <f t="shared" si="352"/>
        <v>7</v>
      </c>
      <c r="KD32" s="137" t="str">
        <f>IF(IF(IF($C32="Christopher Lobo",_xlfn.XLOOKUP($B32,PROSPER_Lobo!$1:$1,PROSPER_Lobo!$76:$76,""),
IF($C32="Naren Baliga",_xlfn.XLOOKUP($B32,PROSPER_Baliga!$1:$1,PROSPER_Baliga!$76:$76,""),
IF($C32="Thorsten Huhn",_xlfn.XLOOKUP($B32,PROSPER_Huhn!$1:$1,PROSPER_Huhn!$76:$76,""),
IF($C32="Nick Hull",_xlfn.XLOOKUP($B32,PROSPER_Hull!$1:$1,PROSPER_Hull!$76:$76,""),
IF($C32="Monika Kotwani",_xlfn.XLOOKUP($B32,PROSPER_Kotwani!$1:$1,PROSPER_Kotwani!$76:$76,""),
IF($C32="Jonathan Wellner",_xlfn.XLOOKUP($B32,PROSPER_Wellner!$1:$1,PROSPER_Wellner!$76:$76,""),
IF($C32="Travis Harvey",_xlfn.XLOOKUP($B32,PROSPER_Harvey!$1:$1,PROSPER_Harvey!$76:$76,""),"")))))))="","",
IF($C32="Christopher Lobo",_xlfn.XLOOKUP($B32,PROSPER_Lobo!$1:$1,PROSPER_Lobo!$76:$76,""),
IF($C32="Naren Baliga",_xlfn.XLOOKUP($B32,PROSPER_Baliga!$1:$1,PROSPER_Baliga!$76:$76,""),
IF($C32="Thorsten Huhn",_xlfn.XLOOKUP($B32,PROSPER_Huhn!$1:$1,PROSPER_Huhn!$76:$76,""),
IF($C32="Nick Hull",_xlfn.XLOOKUP($B32,PROSPER_Hull!$1:$1,PROSPER_Hull!$76:$76,""),
IF($C32="Monika Kotwani",_xlfn.XLOOKUP($B32,PROSPER_Kotwani!$1:$1,PROSPER_Kotwani!$76:$76,""),
IF($C32="Jonathan Wellner",_xlfn.XLOOKUP($B32,PROSPER_Wellner!$1:$1,PROSPER_Wellner!$76:$76,""),
IF($C32="Travis Harvey",_xlfn.XLOOKUP($B32,PROSPER_Harvey!$1:$1,PROSPER_Harvey!$76:$76,""),""))))))))="","No Score",IF(IF($C32="Christopher Lobo",_xlfn.XLOOKUP($B32,PROSPER_Lobo!$1:$1,PROSPER_Lobo!$76:$76,""),
IF($C32="Naren Baliga",_xlfn.XLOOKUP($B32,PROSPER_Baliga!$1:$1,PROSPER_Baliga!$76:$76,""),
IF($C32="Thorsten Huhn",_xlfn.XLOOKUP($B32,PROSPER_Huhn!$1:$1,PROSPER_Huhn!$76:$76,""),
IF($C32="Nick Hull",_xlfn.XLOOKUP($B32,PROSPER_Hull!$1:$1,PROSPER_Hull!$76:$76,""),
IF($C32="Monika Kotwani",_xlfn.XLOOKUP($B32,PROSPER_Kotwani!$1:$1,PROSPER_Kotwani!$76:$76,""),
IF($C32="Jonathan Wellner",_xlfn.XLOOKUP($B32,PROSPER_Wellner!$1:$1,PROSPER_Wellner!$76:$76,""),
IF($C32="Travis Harvey",_xlfn.XLOOKUP($B32,PROSPER_Harvey!$1:$1,PROSPER_Harvey!$76:$76,""),"")))))))="","",
IF($C32="Christopher Lobo",_xlfn.XLOOKUP($B32,PROSPER_Lobo!$1:$1,PROSPER_Lobo!$76:$76,""),
IF($C32="Naren Baliga",_xlfn.XLOOKUP($B32,PROSPER_Baliga!$1:$1,PROSPER_Baliga!$76:$76,""),
IF($C32="Thorsten Huhn",_xlfn.XLOOKUP($B32,PROSPER_Huhn!$1:$1,PROSPER_Huhn!$76:$76,""),
IF($C32="Nick Hull",_xlfn.XLOOKUP($B32,PROSPER_Hull!$1:$1,PROSPER_Hull!$76:$76,""),
IF($C32="Monika Kotwani",_xlfn.XLOOKUP($B32,PROSPER_Kotwani!$1:$1,PROSPER_Kotwani!$76:$76,""),
IF($C32="Jonathan Wellner",_xlfn.XLOOKUP($B32,PROSPER_Wellner!$1:$1,PROSPER_Wellner!$76:$76,""),
IF($C32="Travis Harvey",_xlfn.XLOOKUP($B32,PROSPER_Harvey!$1:$1,PROSPER_Harvey!$76:$76,""),"")))))))))</f>
        <v>No Score</v>
      </c>
      <c r="KE32" s="138" t="str">
        <f>IF(IF(IF($C32="Christopher Lobo",_xlfn.XLOOKUP($B32,PROSPER_Lobo!$1:$1,PROSPER_Lobo!$77:$77,""),
IF($C32="Naren Baliga",_xlfn.XLOOKUP($B32,PROSPER_Baliga!$1:$1,PROSPER_Baliga!$77:$77,""),
IF($C32="Thorsten Huhn",_xlfn.XLOOKUP($B32,PROSPER_Huhn!$1:$1,PROSPER_Huhn!$77:$77,""),
IF($C32="Nick Hull",_xlfn.XLOOKUP($B32,PROSPER_Hull!$1:$1,PROSPER_Hull!$77:$77,""),
IF($C32="Monika Kotwani",_xlfn.XLOOKUP($B32,PROSPER_Kotwani!$1:$1,PROSPER_Kotwani!$77:$77,""),
IF($C32="Jonathan Wellner",_xlfn.XLOOKUP($B32,PROSPER_Wellner!$1:$1,PROSPER_Wellner!$77:$77,""),
IF($C32="Travis Harvey",_xlfn.XLOOKUP($B32,PROSPER_Harvey!$1:$1,PROSPER_Harvey!$77:$77,""),"")))))))="","",
IF($C32="Christopher Lobo",_xlfn.XLOOKUP($B32,PROSPER_Lobo!$1:$1,PROSPER_Lobo!$77:$77,""),
IF($C32="Naren Baliga",_xlfn.XLOOKUP($B32,PROSPER_Baliga!$1:$1,PROSPER_Baliga!$77:$77,""),
IF($C32="Thorsten Huhn",_xlfn.XLOOKUP($B32,PROSPER_Huhn!$1:$1,PROSPER_Huhn!$77:$77,""),
IF($C32="Nick Hull",_xlfn.XLOOKUP($B32,PROSPER_Hull!$1:$1,PROSPER_Hull!$77:$77,""),
IF($C32="Monika Kotwani",_xlfn.XLOOKUP($B32,PROSPER_Kotwani!$1:$1,PROSPER_Kotwani!$77:$77,""),
IF($C32="Jonathan Wellner",_xlfn.XLOOKUP($B32,PROSPER_Wellner!$1:$1,PROSPER_Wellner!$77:$77,""),
IF($C32="Travis Harvey",_xlfn.XLOOKUP($B32,PROSPER_Harvey!$1:$1,PROSPER_Harvey!$77:$77,""),""))))))))="","No Comment",IF(IF($C32="Christopher Lobo",_xlfn.XLOOKUP($B32,PROSPER_Lobo!$1:$1,PROSPER_Lobo!$77:$77,""),
IF($C32="Naren Baliga",_xlfn.XLOOKUP($B32,PROSPER_Baliga!$1:$1,PROSPER_Baliga!$77:$77,""),
IF($C32="Thorsten Huhn",_xlfn.XLOOKUP($B32,PROSPER_Huhn!$1:$1,PROSPER_Huhn!$77:$77,""),
IF($C32="Nick Hull",_xlfn.XLOOKUP($B32,PROSPER_Hull!$1:$1,PROSPER_Hull!$77:$77,""),
IF($C32="Monika Kotwani",_xlfn.XLOOKUP($B32,PROSPER_Kotwani!$1:$1,PROSPER_Kotwani!$77:$77,""),
IF($C32="Jonathan Wellner",_xlfn.XLOOKUP($B32,PROSPER_Wellner!$1:$1,PROSPER_Wellner!$77:$77,""),
IF($C32="Travis Harvey",_xlfn.XLOOKUP($B32,PROSPER_Harvey!$1:$1,PROSPER_Harvey!$77:$77,""),"")))))))="","",
IF($C32="Christopher Lobo",_xlfn.XLOOKUP($B32,PROSPER_Lobo!$1:$1,PROSPER_Lobo!$77:$77,""),
IF($C32="Naren Baliga",_xlfn.XLOOKUP($B32,PROSPER_Baliga!$1:$1,PROSPER_Baliga!$77:$77,""),
IF($C32="Thorsten Huhn",_xlfn.XLOOKUP($B32,PROSPER_Huhn!$1:$1,PROSPER_Huhn!$77:$77,""),
IF($C32="Nick Hull",_xlfn.XLOOKUP($B32,PROSPER_Hull!$1:$1,PROSPER_Hull!$77:$77,""),
IF($C32="Monika Kotwani",_xlfn.XLOOKUP($B32,PROSPER_Kotwani!$1:$1,PROSPER_Kotwani!$77:$77,""),
IF($C32="Jonathan Wellner",_xlfn.XLOOKUP($B32,PROSPER_Wellner!$1:$1,PROSPER_Wellner!$77:$77,""),
IF($C32="Travis Harvey",_xlfn.XLOOKUP($B32,PROSPER_Harvey!$1:$1,PROSPER_Harvey!$77:$77,""),"")))))))))</f>
        <v>No Comment</v>
      </c>
      <c r="KF32" s="141">
        <f t="shared" si="353"/>
        <v>7</v>
      </c>
      <c r="KG32" s="135" t="str">
        <f>_xlfn.XLOOKUP(B32,PROSPERInitial_Query!$E:$E,PROSPERInitial_Query!$AU:$AU,"",,-1)</f>
        <v>9</v>
      </c>
      <c r="KH32" s="136" t="str">
        <f t="shared" si="354"/>
        <v>Maria Xourafas7 - ResponsibilitySelf Sufficiency</v>
      </c>
      <c r="KI32" s="136" t="str">
        <f>_xlfn.XLOOKUP(KH32,PROSPERDelta_Query!BK:BK,PROSPERDelta_Query!BI:BI,"",,-1)</f>
        <v/>
      </c>
      <c r="KJ32" s="137">
        <f t="shared" si="355"/>
        <v>9</v>
      </c>
      <c r="KK32" s="137" t="str">
        <f>IF(IF(IF($C32="Christopher Lobo",_xlfn.XLOOKUP($B32,PROSPER_Lobo!$1:$1,PROSPER_Lobo!$78:$78,""),
IF($C32="Naren Baliga",_xlfn.XLOOKUP($B32,PROSPER_Baliga!$1:$1,PROSPER_Baliga!$78:$78,""),
IF($C32="Thorsten Huhn",_xlfn.XLOOKUP($B32,PROSPER_Huhn!$1:$1,PROSPER_Huhn!$78:$78,""),
IF($C32="Nick Hull",_xlfn.XLOOKUP($B32,PROSPER_Hull!$1:$1,PROSPER_Hull!$78:$78,""),
IF($C32="Monika Kotwani",_xlfn.XLOOKUP($B32,PROSPER_Kotwani!$1:$1,PROSPER_Kotwani!$78:$78,""),
IF($C32="Jonathan Wellner",_xlfn.XLOOKUP($B32,PROSPER_Wellner!$1:$1,PROSPER_Wellner!$78:$78,""),
IF($C32="Travis Harvey",_xlfn.XLOOKUP($B32,PROSPER_Harvey!$1:$1,PROSPER_Harvey!$78:$78,""),"")))))))="","",
IF($C32="Christopher Lobo",_xlfn.XLOOKUP($B32,PROSPER_Lobo!$1:$1,PROSPER_Lobo!$78:$78,""),
IF($C32="Naren Baliga",_xlfn.XLOOKUP($B32,PROSPER_Baliga!$1:$1,PROSPER_Baliga!$78:$78,""),
IF($C32="Thorsten Huhn",_xlfn.XLOOKUP($B32,PROSPER_Huhn!$1:$1,PROSPER_Huhn!$78:$78,""),
IF($C32="Nick Hull",_xlfn.XLOOKUP($B32,PROSPER_Hull!$1:$1,PROSPER_Hull!$78:$78,""),
IF($C32="Monika Kotwani",_xlfn.XLOOKUP($B32,PROSPER_Kotwani!$1:$1,PROSPER_Kotwani!$78:$78,""),
IF($C32="Jonathan Wellner",_xlfn.XLOOKUP($B32,PROSPER_Wellner!$1:$1,PROSPER_Wellner!$78:$78,""),
IF($C32="Travis Harvey",_xlfn.XLOOKUP($B32,PROSPER_Harvey!$1:$1,PROSPER_Harvey!$78:$78,""),""))))))))="","No Score",IF(IF($C32="Christopher Lobo",_xlfn.XLOOKUP($B32,PROSPER_Lobo!$1:$1,PROSPER_Lobo!$78:$78,""),
IF($C32="Naren Baliga",_xlfn.XLOOKUP($B32,PROSPER_Baliga!$1:$1,PROSPER_Baliga!$78:$78,""),
IF($C32="Thorsten Huhn",_xlfn.XLOOKUP($B32,PROSPER_Huhn!$1:$1,PROSPER_Huhn!$78:$78,""),
IF($C32="Nick Hull",_xlfn.XLOOKUP($B32,PROSPER_Hull!$1:$1,PROSPER_Hull!$78:$78,""),
IF($C32="Monika Kotwani",_xlfn.XLOOKUP($B32,PROSPER_Kotwani!$1:$1,PROSPER_Kotwani!$78:$78,""),
IF($C32="Jonathan Wellner",_xlfn.XLOOKUP($B32,PROSPER_Wellner!$1:$1,PROSPER_Wellner!$78:$78,""),
IF($C32="Travis Harvey",_xlfn.XLOOKUP($B32,PROSPER_Harvey!$1:$1,PROSPER_Harvey!$78:$78,""),"")))))))="","",
IF($C32="Christopher Lobo",_xlfn.XLOOKUP($B32,PROSPER_Lobo!$1:$1,PROSPER_Lobo!$78:$78,""),
IF($C32="Naren Baliga",_xlfn.XLOOKUP($B32,PROSPER_Baliga!$1:$1,PROSPER_Baliga!$78:$78,""),
IF($C32="Thorsten Huhn",_xlfn.XLOOKUP($B32,PROSPER_Huhn!$1:$1,PROSPER_Huhn!$78:$78,""),
IF($C32="Nick Hull",_xlfn.XLOOKUP($B32,PROSPER_Hull!$1:$1,PROSPER_Hull!$78:$78,""),
IF($C32="Monika Kotwani",_xlfn.XLOOKUP($B32,PROSPER_Kotwani!$1:$1,PROSPER_Kotwani!$78:$78,""),
IF($C32="Jonathan Wellner",_xlfn.XLOOKUP($B32,PROSPER_Wellner!$1:$1,PROSPER_Wellner!$78:$78,""),
IF($C32="Travis Harvey",_xlfn.XLOOKUP($B32,PROSPER_Harvey!$1:$1,PROSPER_Harvey!$78:$78,""),"")))))))))</f>
        <v>No Score</v>
      </c>
      <c r="KL32" s="138" t="str">
        <f>IF(IF(IF($C32="Christopher Lobo",_xlfn.XLOOKUP($B32,PROSPER_Lobo!$1:$1,PROSPER_Lobo!$79:$79,""),
IF($C32="Naren Baliga",_xlfn.XLOOKUP($B32,PROSPER_Baliga!$1:$1,PROSPER_Baliga!$79:$79,""),
IF($C32="Thorsten Huhn",_xlfn.XLOOKUP($B32,PROSPER_Huhn!$1:$1,PROSPER_Huhn!$79:$79,""),
IF($C32="Nick Hull",_xlfn.XLOOKUP($B32,PROSPER_Hull!$1:$1,PROSPER_Hull!$79:$79,""),
IF($C32="Monika Kotwani",_xlfn.XLOOKUP($B32,PROSPER_Kotwani!$1:$1,PROSPER_Kotwani!$79:$79,""),
IF($C32="Jonathan Wellner",_xlfn.XLOOKUP($B32,PROSPER_Wellner!$1:$1,PROSPER_Wellner!$79:$79,""),
IF($C32="Travis Harvey",_xlfn.XLOOKUP($B32,PROSPER_Harvey!$1:$1,PROSPER_Harvey!$79:$79,""),"")))))))="","",
IF($C32="Christopher Lobo",_xlfn.XLOOKUP($B32,PROSPER_Lobo!$1:$1,PROSPER_Lobo!$79:$79,""),
IF($C32="Naren Baliga",_xlfn.XLOOKUP($B32,PROSPER_Baliga!$1:$1,PROSPER_Baliga!$79:$79,""),
IF($C32="Thorsten Huhn",_xlfn.XLOOKUP($B32,PROSPER_Huhn!$1:$1,PROSPER_Huhn!$79:$79,""),
IF($C32="Nick Hull",_xlfn.XLOOKUP($B32,PROSPER_Hull!$1:$1,PROSPER_Hull!$79:$79,""),
IF($C32="Monika Kotwani",_xlfn.XLOOKUP($B32,PROSPER_Kotwani!$1:$1,PROSPER_Kotwani!$79:$79,""),
IF($C32="Jonathan Wellner",_xlfn.XLOOKUP($B32,PROSPER_Wellner!$1:$1,PROSPER_Wellner!$79:$79,""),
IF($C32="Travis Harvey",_xlfn.XLOOKUP($B32,PROSPER_Harvey!$1:$1,PROSPER_Harvey!$79:$79,""),""))))))))="","No Comment",IF(IF($C32="Christopher Lobo",_xlfn.XLOOKUP($B32,PROSPER_Lobo!$1:$1,PROSPER_Lobo!$79:$79,""),
IF($C32="Naren Baliga",_xlfn.XLOOKUP($B32,PROSPER_Baliga!$1:$1,PROSPER_Baliga!$79:$79,""),
IF($C32="Thorsten Huhn",_xlfn.XLOOKUP($B32,PROSPER_Huhn!$1:$1,PROSPER_Huhn!$79:$79,""),
IF($C32="Nick Hull",_xlfn.XLOOKUP($B32,PROSPER_Hull!$1:$1,PROSPER_Hull!$79:$79,""),
IF($C32="Monika Kotwani",_xlfn.XLOOKUP($B32,PROSPER_Kotwani!$1:$1,PROSPER_Kotwani!$79:$79,""),
IF($C32="Jonathan Wellner",_xlfn.XLOOKUP($B32,PROSPER_Wellner!$1:$1,PROSPER_Wellner!$79:$79,""),
IF($C32="Travis Harvey",_xlfn.XLOOKUP($B32,PROSPER_Harvey!$1:$1,PROSPER_Harvey!$79:$79,""),"")))))))="","",
IF($C32="Christopher Lobo",_xlfn.XLOOKUP($B32,PROSPER_Lobo!$1:$1,PROSPER_Lobo!$79:$79,""),
IF($C32="Naren Baliga",_xlfn.XLOOKUP($B32,PROSPER_Baliga!$1:$1,PROSPER_Baliga!$79:$79,""),
IF($C32="Thorsten Huhn",_xlfn.XLOOKUP($B32,PROSPER_Huhn!$1:$1,PROSPER_Huhn!$79:$79,""),
IF($C32="Nick Hull",_xlfn.XLOOKUP($B32,PROSPER_Hull!$1:$1,PROSPER_Hull!$79:$79,""),
IF($C32="Monika Kotwani",_xlfn.XLOOKUP($B32,PROSPER_Kotwani!$1:$1,PROSPER_Kotwani!$79:$79,""),
IF($C32="Jonathan Wellner",_xlfn.XLOOKUP($B32,PROSPER_Wellner!$1:$1,PROSPER_Wellner!$79:$79,""),
IF($C32="Travis Harvey",_xlfn.XLOOKUP($B32,PROSPER_Harvey!$1:$1,PROSPER_Harvey!$79:$79,""),"")))))))))</f>
        <v>No Comment</v>
      </c>
      <c r="KM32" s="141">
        <f t="shared" si="356"/>
        <v>9</v>
      </c>
      <c r="KN32" s="145">
        <f t="shared" si="357"/>
        <v>6.6</v>
      </c>
      <c r="KO32" s="146" t="str">
        <f t="shared" si="358"/>
        <v>N/A</v>
      </c>
      <c r="KP32" s="194">
        <f t="shared" si="359"/>
        <v>6.6</v>
      </c>
      <c r="KQ32" s="147">
        <f t="shared" si="360"/>
        <v>6.4360791826309063</v>
      </c>
      <c r="KR32" s="148"/>
      <c r="KS32" s="148"/>
      <c r="KT32" s="148"/>
      <c r="KU32" s="149"/>
    </row>
    <row r="33" spans="2:307" x14ac:dyDescent="0.25">
      <c r="B33" s="118" t="s">
        <v>166</v>
      </c>
      <c r="C33" s="119" t="s">
        <v>491</v>
      </c>
      <c r="D33" s="120" t="str">
        <f>_xlfn.XLOOKUP(B33,PROSPERInitial_Query!E:E,PROSPERInitial_Query!G:G,"",,-1)</f>
        <v/>
      </c>
      <c r="E33" s="121" t="str">
        <f t="shared" si="234"/>
        <v>Marianne Libuit1 - PortfolioDesign Success</v>
      </c>
      <c r="F33" s="122" t="str">
        <f>_xlfn.XLOOKUP(E33,PROSPERDelta_Query!BK:BK,PROSPERDelta_Query!I:I,"",,-1)</f>
        <v/>
      </c>
      <c r="G33" s="123" t="str">
        <f t="shared" si="235"/>
        <v>N/A</v>
      </c>
      <c r="H33" s="124" t="str">
        <f>IF(IF(IF($C33="Christopher Lobo",_xlfn.XLOOKUP($B33,PROSPER_Lobo!$1:$1,PROSPER_Lobo!$2:$2,""),
IF($C33="Naren Baliga",_xlfn.XLOOKUP($B33,PROSPER_Baliga!$1:$1,PROSPER_Baliga!$2:$2,""),
IF($C33="Thorsten Huhn",_xlfn.XLOOKUP($B33,PROSPER_Huhn!$1:$1,PROSPER_Huhn!$2:$2,""),
IF($C33="Nick Hull",_xlfn.XLOOKUP($B33,PROSPER_Hull!$1:$1,PROSPER_Hull!$2:$2,""),
IF($C33="Monika Kotwani",_xlfn.XLOOKUP($B33,PROSPER_Kotwani!$1:$1,PROSPER_Kotwani!$2:$2,""),
IF($C33="Jonathan Wellner",_xlfn.XLOOKUP($B33,PROSPER_Wellner!$1:$1,PROSPER_Wellner!$2:$2,""),
IF($C33="Travis Harvey",_xlfn.XLOOKUP($B33,PROSPER_Harvey!$1:$1,PROSPER_Harvey!$2:$2,""),"")))))))="","",
IF($C33="Christopher Lobo",_xlfn.XLOOKUP($B33,PROSPER_Lobo!$1:$1,PROSPER_Lobo!$2:$2,""),
IF($C33="Naren Baliga",_xlfn.XLOOKUP($B33,PROSPER_Baliga!$1:$1,PROSPER_Baliga!$2:$2,""),
IF($C33="Thorsten Huhn",_xlfn.XLOOKUP($B33,PROSPER_Huhn!$1:$1,PROSPER_Huhn!$2:$2,""),
IF($C33="Nick Hull",_xlfn.XLOOKUP($B33,PROSPER_Hull!$1:$1,PROSPER_Hull!$2:$2,""),
IF($C33="Monika Kotwani",_xlfn.XLOOKUP($B33,PROSPER_Kotwani!$1:$1,PROSPER_Kotwani!$2:$2,""),
IF($C33="Jonathan Wellner",_xlfn.XLOOKUP($B33,PROSPER_Wellner!$1:$1,PROSPER_Wellner!$2:$2,""),
IF($C33="Travis Harvey",_xlfn.XLOOKUP($B33,PROSPER_Harvey!$1:$1,PROSPER_Harvey!$2:$2,""),""))))))))="","No Score",(IF(IF($C33="Christopher Lobo",_xlfn.XLOOKUP($B33,PROSPER_Lobo!$1:$1,PROSPER_Lobo!$2:$2,""),
IF($C33="Naren Baliga",_xlfn.XLOOKUP($B33,PROSPER_Baliga!$1:$1,PROSPER_Baliga!$2:$2,""),
IF($C33="Thorsten Huhn",_xlfn.XLOOKUP($B33,PROSPER_Huhn!$1:$1,PROSPER_Huhn!$2:$2,""),
IF($C33="Nick Hull",_xlfn.XLOOKUP($B33,PROSPER_Hull!$1:$1,PROSPER_Hull!$2:$2,""),
IF($C33="Monika Kotwani",_xlfn.XLOOKUP($B33,PROSPER_Kotwani!$1:$1,PROSPER_Kotwani!$2:$2,""),
IF($C33="Jonathan Wellner",_xlfn.XLOOKUP($B33,PROSPER_Wellner!$1:$1,PROSPER_Wellner!$2:$2,""),
IF($C33="Travis Harvey",_xlfn.XLOOKUP($B33,PROSPER_Harvey!$1:$1,PROSPER_Harvey!$2:$2,""),"")))))))="","",
IF($C33="Christopher Lobo",_xlfn.XLOOKUP($B33,PROSPER_Lobo!$1:$1,PROSPER_Lobo!$2:$2,""),
IF($C33="Naren Baliga",_xlfn.XLOOKUP($B33,PROSPER_Baliga!$1:$1,PROSPER_Baliga!$2:$2,""),
IF($C33="Thorsten Huhn",_xlfn.XLOOKUP($B33,PROSPER_Huhn!$1:$1,PROSPER_Huhn!$2:$2,""),
IF($C33="Nick Hull",_xlfn.XLOOKUP($B33,PROSPER_Hull!$1:$1,PROSPER_Hull!$2:$2,""),
IF($C33="Monika Kotwani",_xlfn.XLOOKUP($B33,PROSPER_Kotwani!$1:$1,PROSPER_Kotwani!$2:$2,""),
IF($C33="Jonathan Wellner",_xlfn.XLOOKUP($B33,PROSPER_Wellner!$1:$1,PROSPER_Wellner!$2:$2,""),
IF($C33="Travis Harvey",_xlfn.XLOOKUP($B33,PROSPER_Harvey!$1:$1,PROSPER_Harvey!$2:$2,""),""))))))))))</f>
        <v>No Score</v>
      </c>
      <c r="I33" s="125" t="str">
        <f>IF(IF(IF($C33="Christopher Lobo",_xlfn.XLOOKUP($B33,PROSPER_Lobo!$1:$1,PROSPER_Lobo!$3:$3,""),
IF($C33="Naren Baliga",_xlfn.XLOOKUP($B33,PROSPER_Baliga!$1:$1,PROSPER_Baliga!$3:$3,""),
IF($C33="Thorsten Huhn",_xlfn.XLOOKUP($B33,PROSPER_Huhn!$1:$1,PROSPER_Huhn!$3:$3,""),
IF($C33="Nick Hull",_xlfn.XLOOKUP($B33,PROSPER_Hull!$1:$1,PROSPER_Hull!$3:$3,""),
IF($C33="Monika Kotwani",_xlfn.XLOOKUP($B33,PROSPER_Kotwani!$1:$1,PROSPER_Kotwani!$3:$3,""),
IF($C33="Jonathan Wellner",_xlfn.XLOOKUP($B33,PROSPER_Wellner!$1:$1,PROSPER_Wellner!$3:$3,""),
IF($C33="Travis Harvey",_xlfn.XLOOKUP($B33,PROSPER_Harvey!$1:$1,PROSPER_Harvey!$3:$3,""),"")))))))="","",
IF($C33="Christopher Lobo",_xlfn.XLOOKUP($B33,PROSPER_Lobo!$1:$1,PROSPER_Lobo!$3:$3,""),
IF($C33="Naren Baliga",_xlfn.XLOOKUP($B33,PROSPER_Baliga!$1:$1,PROSPER_Baliga!$3:$3,""),
IF($C33="Thorsten Huhn",_xlfn.XLOOKUP($B33,PROSPER_Huhn!$1:$1,PROSPER_Huhn!$3:$3,""),
IF($C33="Nick Hull",_xlfn.XLOOKUP($B33,PROSPER_Hull!$1:$1,PROSPER_Hull!$3:$3,""),
IF($C33="Monika Kotwani",_xlfn.XLOOKUP($B33,PROSPER_Kotwani!$1:$1,PROSPER_Kotwani!$3:$3,""),
IF($C33="Jonathan Wellner",_xlfn.XLOOKUP($B33,PROSPER_Wellner!$1:$1,PROSPER_Wellner!$3:$3,""),
IF($C33="Travis Harvey",_xlfn.XLOOKUP($B33,PROSPER_Harvey!$1:$1,PROSPER_Harvey!$3:$3,""),""))))))))="","No Comment",IF(IF($C33="Christopher Lobo",_xlfn.XLOOKUP($B33,PROSPER_Lobo!$1:$1,PROSPER_Lobo!$3:$3,""),
IF($C33="Naren Baliga",_xlfn.XLOOKUP($B33,PROSPER_Baliga!$1:$1,PROSPER_Baliga!$3:$3,""),
IF($C33="Thorsten Huhn",_xlfn.XLOOKUP($B33,PROSPER_Huhn!$1:$1,PROSPER_Huhn!$3:$3,""),
IF($C33="Nick Hull",_xlfn.XLOOKUP($B33,PROSPER_Hull!$1:$1,PROSPER_Hull!$3:$3,""),
IF($C33="Monika Kotwani",_xlfn.XLOOKUP($B33,PROSPER_Kotwani!$1:$1,PROSPER_Kotwani!$3:$3,""),
IF($C33="Jonathan Wellner",_xlfn.XLOOKUP($B33,PROSPER_Wellner!$1:$1,PROSPER_Wellner!$3:$3,""),
IF($C33="Travis Harvey",_xlfn.XLOOKUP($B33,PROSPER_Harvey!$1:$1,PROSPER_Harvey!$3:$3,""),"")))))))="","",
IF($C33="Christopher Lobo",_xlfn.XLOOKUP($B33,PROSPER_Lobo!$1:$1,PROSPER_Lobo!$3:$3,""),
IF($C33="Naren Baliga",_xlfn.XLOOKUP($B33,PROSPER_Baliga!$1:$1,PROSPER_Baliga!$3:$3,""),
IF($C33="Thorsten Huhn",_xlfn.XLOOKUP($B33,PROSPER_Huhn!$1:$1,PROSPER_Huhn!$3:$3,""),
IF($C33="Nick Hull",_xlfn.XLOOKUP($B33,PROSPER_Hull!$1:$1,PROSPER_Hull!$3:$3,""),
IF($C33="Monika Kotwani",_xlfn.XLOOKUP($B33,PROSPER_Kotwani!$1:$1,PROSPER_Kotwani!$3:$3,""),
IF($C33="Jonathan Wellner",_xlfn.XLOOKUP($B33,PROSPER_Wellner!$1:$1,PROSPER_Wellner!$3:$3,""),
IF($C33="Travis Harvey",_xlfn.XLOOKUP($B33,PROSPER_Harvey!$1:$1,PROSPER_Harvey!$3:$3,""),"")))))))))</f>
        <v>No Comment</v>
      </c>
      <c r="J33" s="124">
        <f>IFERROR(ROUND(_xlfn.XLOOKUP(B33,DesignSuccessChallenge_Query!$E:$E,DesignSuccessChallenge_Query!$F:$F)/4.7,0),"Not Taken")</f>
        <v>7</v>
      </c>
      <c r="K33" s="150">
        <f t="shared" si="236"/>
        <v>7</v>
      </c>
      <c r="L33" s="120" t="str">
        <f>_xlfn.XLOOKUP(B33,PROSPERInitial_Query!$E:$E,PROSPERInitial_Query!$H:$H,"",,-1)</f>
        <v/>
      </c>
      <c r="M33" s="121" t="str">
        <f t="shared" si="237"/>
        <v>Marianne Libuit1 - PortfolioPremium Engagement</v>
      </c>
      <c r="N33" s="126" t="str">
        <f>_xlfn.XLOOKUP(M33,PROSPERDelta_Query!BK:BK,PROSPERDelta_Query!J:J,"",,-1)</f>
        <v/>
      </c>
      <c r="O33" s="124" t="str">
        <f t="shared" si="238"/>
        <v>N/A</v>
      </c>
      <c r="P33" s="124" t="str">
        <f>IF(IF(IF($C33="Christopher Lobo",_xlfn.XLOOKUP($B33,PROSPER_Lobo!$1:$1,PROSPER_Lobo!$4:$4,""),
IF($C33="Naren Baliga",_xlfn.XLOOKUP($B33,PROSPER_Baliga!$1:$1,PROSPER_Baliga!$4:$4,""),
IF($C33="Thorsten Huhn",_xlfn.XLOOKUP($B33,PROSPER_Huhn!$1:$1,PROSPER_Huhn!$4:$4,""),
IF($C33="Nick Hull",_xlfn.XLOOKUP($B33,PROSPER_Hull!$1:$1,PROSPER_Hull!$4:$4,""),
IF($C33="Monika Kotwani",_xlfn.XLOOKUP($B33,PROSPER_Kotwani!$1:$1,PROSPER_Kotwani!$4:$4,""),
IF($C33="Jonathan Wellner",_xlfn.XLOOKUP($B33,PROSPER_Wellner!$1:$1,PROSPER_Wellner!$4:$4,""),
IF($C33="Travis Harvey",_xlfn.XLOOKUP($B33,PROSPER_Harvey!$1:$1,PROSPER_Harvey!$4:$4,""),"")))))))="","",
IF($C33="Christopher Lobo",_xlfn.XLOOKUP($B33,PROSPER_Lobo!$1:$1,PROSPER_Lobo!$4:$4,""),
IF($C33="Naren Baliga",_xlfn.XLOOKUP($B33,PROSPER_Baliga!$1:$1,PROSPER_Baliga!$4:$4,""),
IF($C33="Thorsten Huhn",_xlfn.XLOOKUP($B33,PROSPER_Huhn!$1:$1,PROSPER_Huhn!$4:$4,""),
IF($C33="Nick Hull",_xlfn.XLOOKUP($B33,PROSPER_Hull!$1:$1,PROSPER_Hull!$4:$4,""),
IF($C33="Monika Kotwani",_xlfn.XLOOKUP($B33,PROSPER_Kotwani!$1:$1,PROSPER_Kotwani!$4:$4,""),
IF($C33="Jonathan Wellner",_xlfn.XLOOKUP($B33,PROSPER_Wellner!$1:$1,PROSPER_Wellner!$4:$4,""),
IF($C33="Travis Harvey",_xlfn.XLOOKUP($B33,PROSPER_Harvey!$1:$1,PROSPER_Harvey!$4:$4,""),""))))))))="","No Score",IF(IF($C33="Christopher Lobo",_xlfn.XLOOKUP($B33,PROSPER_Lobo!$1:$1,PROSPER_Lobo!$4:$4,""),
IF($C33="Naren Baliga",_xlfn.XLOOKUP($B33,PROSPER_Baliga!$1:$1,PROSPER_Baliga!$4:$4,""),
IF($C33="Thorsten Huhn",_xlfn.XLOOKUP($B33,PROSPER_Huhn!$1:$1,PROSPER_Huhn!$4:$4,""),
IF($C33="Nick Hull",_xlfn.XLOOKUP($B33,PROSPER_Hull!$1:$1,PROSPER_Hull!$4:$4,""),
IF($C33="Monika Kotwani",_xlfn.XLOOKUP($B33,PROSPER_Kotwani!$1:$1,PROSPER_Kotwani!$4:$4,""),
IF($C33="Jonathan Wellner",_xlfn.XLOOKUP($B33,PROSPER_Wellner!$1:$1,PROSPER_Wellner!$4:$4,""),
IF($C33="Travis Harvey",_xlfn.XLOOKUP($B33,PROSPER_Harvey!$1:$1,PROSPER_Harvey!$4:$4,""),"")))))))="","",
IF($C33="Christopher Lobo",_xlfn.XLOOKUP($B33,PROSPER_Lobo!$1:$1,PROSPER_Lobo!$4:$4,""),
IF($C33="Naren Baliga",_xlfn.XLOOKUP($B33,PROSPER_Baliga!$1:$1,PROSPER_Baliga!$4:$4,""),
IF($C33="Thorsten Huhn",_xlfn.XLOOKUP($B33,PROSPER_Huhn!$1:$1,PROSPER_Huhn!$4:$4,""),
IF($C33="Nick Hull",_xlfn.XLOOKUP($B33,PROSPER_Hull!$1:$1,PROSPER_Hull!$4:$4,""),
IF($C33="Monika Kotwani",_xlfn.XLOOKUP($B33,PROSPER_Kotwani!$1:$1,PROSPER_Kotwani!$4:$4,""),
IF($C33="Jonathan Wellner",_xlfn.XLOOKUP($B33,PROSPER_Wellner!$1:$1,PROSPER_Wellner!$4:$4,""),
IF($C33="Travis Harvey",_xlfn.XLOOKUP($B33,PROSPER_Harvey!$1:$1,PROSPER_Harvey!$4:$4,""),"")))))))))</f>
        <v>No Score</v>
      </c>
      <c r="Q33" s="125" t="str">
        <f>IF(IF(IF($C33="Christopher Lobo",_xlfn.XLOOKUP($B33,PROSPER_Lobo!$1:$1,PROSPER_Lobo!$5:$5,""),
IF($C33="Naren Baliga",_xlfn.XLOOKUP($B33,PROSPER_Baliga!$1:$1,PROSPER_Baliga!$5:$5,""),
IF($C33="Thorsten Huhn",_xlfn.XLOOKUP($B33,PROSPER_Huhn!$1:$1,PROSPER_Huhn!$5:$5,""),
IF($C33="Nick Hull",_xlfn.XLOOKUP($B33,PROSPER_Hull!$1:$1,PROSPER_Hull!$5:$5,""),
IF($C33="Monika Kotwani",_xlfn.XLOOKUP($B33,PROSPER_Kotwani!$1:$1,PROSPER_Kotwani!$5:$5,""),
IF($C33="Jonathan Wellner",_xlfn.XLOOKUP($B33,PROSPER_Wellner!$1:$1,PROSPER_Wellner!$5:$5,""),
IF($C33="Travis Harvey",_xlfn.XLOOKUP($B33,PROSPER_Harvey!$1:$1,PROSPER_Harvey!$5:$5,""),"")))))))="","",
IF($C33="Christopher Lobo",_xlfn.XLOOKUP($B33,PROSPER_Lobo!$1:$1,PROSPER_Lobo!$5:$5,""),
IF($C33="Naren Baliga",_xlfn.XLOOKUP($B33,PROSPER_Baliga!$1:$1,PROSPER_Baliga!$5:$5,""),
IF($C33="Thorsten Huhn",_xlfn.XLOOKUP($B33,PROSPER_Huhn!$1:$1,PROSPER_Huhn!$5:$5,""),
IF($C33="Nick Hull",_xlfn.XLOOKUP($B33,PROSPER_Hull!$1:$1,PROSPER_Hull!$5:$5,""),
IF($C33="Monika Kotwani",_xlfn.XLOOKUP($B33,PROSPER_Kotwani!$1:$1,PROSPER_Kotwani!$5:$5,""),
IF($C33="Jonathan Wellner",_xlfn.XLOOKUP($B33,PROSPER_Wellner!$1:$1,PROSPER_Wellner!$5:$5,""),
IF($C33="Travis Harvey",_xlfn.XLOOKUP($B33,PROSPER_Harvey!$1:$1,PROSPER_Harvey!$5:$5,""),""))))))))="","No Comment",IF(IF($C33="Christopher Lobo",_xlfn.XLOOKUP($B33,PROSPER_Lobo!$1:$1,PROSPER_Lobo!$5:$5,""),
IF($C33="Naren Baliga",_xlfn.XLOOKUP($B33,PROSPER_Baliga!$1:$1,PROSPER_Baliga!$5:$5,""),
IF($C33="Thorsten Huhn",_xlfn.XLOOKUP($B33,PROSPER_Huhn!$1:$1,PROSPER_Huhn!$5:$5,""),
IF($C33="Nick Hull",_xlfn.XLOOKUP($B33,PROSPER_Hull!$1:$1,PROSPER_Hull!$5:$5,""),
IF($C33="Monika Kotwani",_xlfn.XLOOKUP($B33,PROSPER_Kotwani!$1:$1,PROSPER_Kotwani!$5:$5,""),
IF($C33="Jonathan Wellner",_xlfn.XLOOKUP($B33,PROSPER_Wellner!$1:$1,PROSPER_Wellner!$5:$5,""),
IF($C33="Travis Harvey",_xlfn.XLOOKUP($B33,PROSPER_Harvey!$1:$1,PROSPER_Harvey!$5:$5,""),"")))))))="","",
IF($C33="Christopher Lobo",_xlfn.XLOOKUP($B33,PROSPER_Lobo!$1:$1,PROSPER_Lobo!$5:$5,""),
IF($C33="Naren Baliga",_xlfn.XLOOKUP($B33,PROSPER_Baliga!$1:$1,PROSPER_Baliga!$5:$5,""),
IF($C33="Thorsten Huhn",_xlfn.XLOOKUP($B33,PROSPER_Huhn!$1:$1,PROSPER_Huhn!$5:$5,""),
IF($C33="Nick Hull",_xlfn.XLOOKUP($B33,PROSPER_Hull!$1:$1,PROSPER_Hull!$5:$5,""),
IF($C33="Monika Kotwani",_xlfn.XLOOKUP($B33,PROSPER_Kotwani!$1:$1,PROSPER_Kotwani!$5:$5,""),
IF($C33="Jonathan Wellner",_xlfn.XLOOKUP($B33,PROSPER_Wellner!$1:$1,PROSPER_Wellner!$5:$5,""),
IF($C33="Travis Harvey",_xlfn.XLOOKUP($B33,PROSPER_Harvey!$1:$1,PROSPER_Harvey!$5:$5,""),"")))))))))</f>
        <v>No Comment</v>
      </c>
      <c r="R33" s="124" t="s">
        <v>89</v>
      </c>
      <c r="S33" s="150" t="str">
        <f t="shared" si="239"/>
        <v>N/A</v>
      </c>
      <c r="T33" s="120" t="str">
        <f>_xlfn.XLOOKUP(B33,PROSPERInitial_Query!$E:$E,PROSPERInitial_Query!$I:$I,"",,-1)</f>
        <v/>
      </c>
      <c r="U33" s="121" t="str">
        <f t="shared" si="240"/>
        <v>Marianne Libuit1 - PortfolioCloud Application Services</v>
      </c>
      <c r="V33" s="126" t="str">
        <f>_xlfn.XLOOKUP(U33,PROSPERDelta_Query!BK:BK,PROSPERDelta_Query!K:K,"",,-1)</f>
        <v/>
      </c>
      <c r="W33" s="124" t="str">
        <f t="shared" si="241"/>
        <v>N/A</v>
      </c>
      <c r="X33" s="124" t="str">
        <f>IF(IF(IF($C33="Christopher Lobo",_xlfn.XLOOKUP($B33,PROSPER_Lobo!$1:$1,PROSPER_Lobo!$6:$6,""),
IF($C33="Naren Baliga",_xlfn.XLOOKUP($B33,PROSPER_Baliga!$1:$1,PROSPER_Baliga!$6:$6,""),
IF($C33="Thorsten Huhn",_xlfn.XLOOKUP($B33,PROSPER_Huhn!$1:$1,PROSPER_Huhn!$6:$6,""),
IF($C33="Nick Hull",_xlfn.XLOOKUP($B33,PROSPER_Hull!$1:$1,PROSPER_Hull!$6:$6,""),
IF($C33="Monika Kotwani",_xlfn.XLOOKUP($B33,PROSPER_Kotwani!$1:$1,PROSPER_Kotwani!$6:$6,""),
IF($C33="Jonathan Wellner",_xlfn.XLOOKUP($B33,PROSPER_Wellner!$1:$1,PROSPER_Wellner!$6:$6,""),
IF($C33="Travis Harvey",_xlfn.XLOOKUP($B33,PROSPER_Harvey!$1:$1,PROSPER_Harvey!$6:$6,""),"")))))))="","",
IF($C33="Christopher Lobo",_xlfn.XLOOKUP($B33,PROSPER_Lobo!$1:$1,PROSPER_Lobo!$6:$6,""),
IF($C33="Naren Baliga",_xlfn.XLOOKUP($B33,PROSPER_Baliga!$1:$1,PROSPER_Baliga!$6:$6,""),
IF($C33="Thorsten Huhn",_xlfn.XLOOKUP($B33,PROSPER_Huhn!$1:$1,PROSPER_Huhn!$6:$6,""),
IF($C33="Nick Hull",_xlfn.XLOOKUP($B33,PROSPER_Hull!$1:$1,PROSPER_Hull!$6:$6,""),
IF($C33="Monika Kotwani",_xlfn.XLOOKUP($B33,PROSPER_Kotwani!$1:$1,PROSPER_Kotwani!$6:$6,""),
IF($C33="Jonathan Wellner",_xlfn.XLOOKUP($B33,PROSPER_Wellner!$1:$1,PROSPER_Wellner!$6:$6,""),
IF($C33="Travis Harvey",_xlfn.XLOOKUP($B33,PROSPER_Harvey!$1:$1,PROSPER_Harvey!$6:$6,""),""))))))))="","No Score",IF(IF($C33="Christopher Lobo",_xlfn.XLOOKUP($B33,PROSPER_Lobo!$1:$1,PROSPER_Lobo!$6:$6,""),
IF($C33="Naren Baliga",_xlfn.XLOOKUP($B33,PROSPER_Baliga!$1:$1,PROSPER_Baliga!$6:$6,""),
IF($C33="Thorsten Huhn",_xlfn.XLOOKUP($B33,PROSPER_Huhn!$1:$1,PROSPER_Huhn!$6:$6,""),
IF($C33="Nick Hull",_xlfn.XLOOKUP($B33,PROSPER_Hull!$1:$1,PROSPER_Hull!$6:$6,""),
IF($C33="Monika Kotwani",_xlfn.XLOOKUP($B33,PROSPER_Kotwani!$1:$1,PROSPER_Kotwani!$6:$6,""),
IF($C33="Jonathan Wellner",_xlfn.XLOOKUP($B33,PROSPER_Wellner!$1:$1,PROSPER_Wellner!$6:$6,""),
IF($C33="Travis Harvey",_xlfn.XLOOKUP($B33,PROSPER_Harvey!$1:$1,PROSPER_Harvey!$6:$6,""),"")))))))="","",
IF($C33="Christopher Lobo",_xlfn.XLOOKUP($B33,PROSPER_Lobo!$1:$1,PROSPER_Lobo!$6:$6,""),
IF($C33="Naren Baliga",_xlfn.XLOOKUP($B33,PROSPER_Baliga!$1:$1,PROSPER_Baliga!$6:$6,""),
IF($C33="Thorsten Huhn",_xlfn.XLOOKUP($B33,PROSPER_Huhn!$1:$1,PROSPER_Huhn!$6:$6,""),
IF($C33="Nick Hull",_xlfn.XLOOKUP($B33,PROSPER_Hull!$1:$1,PROSPER_Hull!$6:$6,""),
IF($C33="Monika Kotwani",_xlfn.XLOOKUP($B33,PROSPER_Kotwani!$1:$1,PROSPER_Kotwani!$6:$6,""),
IF($C33="Jonathan Wellner",_xlfn.XLOOKUP($B33,PROSPER_Wellner!$1:$1,PROSPER_Wellner!$6:$6,""),
IF($C33="Travis Harvey",_xlfn.XLOOKUP($B33,PROSPER_Harvey!$1:$1,PROSPER_Harvey!$6:$6,""),"")))))))))</f>
        <v>No Score</v>
      </c>
      <c r="Y33" s="125" t="str">
        <f>IF(IF(IF($C33="Christopher Lobo",_xlfn.XLOOKUP($B33,PROSPER_Lobo!$1:$1,PROSPER_Lobo!$7:$7,""),
IF($C33="Naren Baliga",_xlfn.XLOOKUP($B33,PROSPER_Baliga!$1:$1,PROSPER_Baliga!$7:$7,""),
IF($C33="Thorsten Huhn",_xlfn.XLOOKUP($B33,PROSPER_Huhn!$1:$1,PROSPER_Huhn!$7:$7,""),
IF($C33="Nick Hull",_xlfn.XLOOKUP($B33,PROSPER_Hull!$1:$1,PROSPER_Hull!$7:$7,""),
IF($C33="Monika Kotwani",_xlfn.XLOOKUP($B33,PROSPER_Kotwani!$1:$1,PROSPER_Kotwani!$7:$7,""),
IF($C33="Jonathan Wellner",_xlfn.XLOOKUP($B33,PROSPER_Wellner!$1:$1,PROSPER_Wellner!$7:$7,""),
IF($C33="Travis Harvey",_xlfn.XLOOKUP($B33,PROSPER_Harvey!$1:$1,PROSPER_Harvey!$7:$7,""),"")))))))="","",
IF($C33="Christopher Lobo",_xlfn.XLOOKUP($B33,PROSPER_Lobo!$1:$1,PROSPER_Lobo!$7:$7,""),
IF($C33="Naren Baliga",_xlfn.XLOOKUP($B33,PROSPER_Baliga!$1:$1,PROSPER_Baliga!$7:$7,""),
IF($C33="Thorsten Huhn",_xlfn.XLOOKUP($B33,PROSPER_Huhn!$1:$1,PROSPER_Huhn!$7:$7,""),
IF($C33="Nick Hull",_xlfn.XLOOKUP($B33,PROSPER_Hull!$1:$1,PROSPER_Hull!$7:$7,""),
IF($C33="Monika Kotwani",_xlfn.XLOOKUP($B33,PROSPER_Kotwani!$1:$1,PROSPER_Kotwani!$7:$7,""),
IF($C33="Jonathan Wellner",_xlfn.XLOOKUP($B33,PROSPER_Wellner!$1:$1,PROSPER_Wellner!$7:$7,""),
IF($C33="Travis Harvey",_xlfn.XLOOKUP($B33,PROSPER_Harvey!$1:$1,PROSPER_Harvey!$7:$7,""),""))))))))="","No Comment",IF(IF($C33="Christopher Lobo",_xlfn.XLOOKUP($B33,PROSPER_Lobo!$1:$1,PROSPER_Lobo!$7:$7,""),
IF($C33="Naren Baliga",_xlfn.XLOOKUP($B33,PROSPER_Baliga!$1:$1,PROSPER_Baliga!$7:$7,""),
IF($C33="Thorsten Huhn",_xlfn.XLOOKUP($B33,PROSPER_Huhn!$1:$1,PROSPER_Huhn!$7:$7,""),
IF($C33="Nick Hull",_xlfn.XLOOKUP($B33,PROSPER_Hull!$1:$1,PROSPER_Hull!$7:$7,""),
IF($C33="Monika Kotwani",_xlfn.XLOOKUP($B33,PROSPER_Kotwani!$1:$1,PROSPER_Kotwani!$7:$7,""),
IF($C33="Jonathan Wellner",_xlfn.XLOOKUP($B33,PROSPER_Wellner!$1:$1,PROSPER_Wellner!$7:$7,""),
IF($C33="Travis Harvey",_xlfn.XLOOKUP($B33,PROSPER_Harvey!$1:$1,PROSPER_Harvey!$7:$7,""),"")))))))="","",
IF($C33="Christopher Lobo",_xlfn.XLOOKUP($B33,PROSPER_Lobo!$1:$1,PROSPER_Lobo!$7:$7,""),
IF($C33="Naren Baliga",_xlfn.XLOOKUP($B33,PROSPER_Baliga!$1:$1,PROSPER_Baliga!$7:$7,""),
IF($C33="Thorsten Huhn",_xlfn.XLOOKUP($B33,PROSPER_Huhn!$1:$1,PROSPER_Huhn!$7:$7,""),
IF($C33="Nick Hull",_xlfn.XLOOKUP($B33,PROSPER_Hull!$1:$1,PROSPER_Hull!$7:$7,""),
IF($C33="Monika Kotwani",_xlfn.XLOOKUP($B33,PROSPER_Kotwani!$1:$1,PROSPER_Kotwani!$7:$7,""),
IF($C33="Jonathan Wellner",_xlfn.XLOOKUP($B33,PROSPER_Wellner!$1:$1,PROSPER_Wellner!$7:$7,""),
IF($C33="Travis Harvey",_xlfn.XLOOKUP($B33,PROSPER_Harvey!$1:$1,PROSPER_Harvey!$7:$7,""),"")))))))))</f>
        <v>No Comment</v>
      </c>
      <c r="Z33" s="124" t="s">
        <v>89</v>
      </c>
      <c r="AA33" s="150" t="str">
        <f t="shared" si="242"/>
        <v>N/A</v>
      </c>
      <c r="AB33" s="120" t="str">
        <f>_xlfn.XLOOKUP(B33,PROSPERInitial_Query!$E:$E,PROSPERInitial_Query!$J:$J,"",,-1)</f>
        <v/>
      </c>
      <c r="AC33" s="121" t="str">
        <f t="shared" si="243"/>
        <v>Marianne Libuit1 - PortfolioPreferred Success</v>
      </c>
      <c r="AD33" s="126" t="str">
        <f>_xlfn.XLOOKUP(AC33,PROSPERDelta_Query!BK:BK,PROSPERDelta_Query!L:L,"",,-1)</f>
        <v/>
      </c>
      <c r="AE33" s="124" t="str">
        <f t="shared" si="244"/>
        <v>N/A</v>
      </c>
      <c r="AF33" s="124" t="str">
        <f>IF(IF(IF($C33="Christopher Lobo",_xlfn.XLOOKUP($B33,PROSPER_Lobo!$1:$1,PROSPER_Lobo!$8:$8,""),
IF($C33="Naren Baliga",_xlfn.XLOOKUP($B33,PROSPER_Baliga!$1:$1,PROSPER_Baliga!$8:$8,""),
IF($C33="Thorsten Huhn",_xlfn.XLOOKUP($B33,PROSPER_Huhn!$1:$1,PROSPER_Huhn!$8:$8,""),
IF($C33="Nick Hull",_xlfn.XLOOKUP($B33,PROSPER_Hull!$1:$1,PROSPER_Hull!$8:$8,""),
IF($C33="Monika Kotwani",_xlfn.XLOOKUP($B33,PROSPER_Kotwani!$1:$1,PROSPER_Kotwani!$8:$8,""),
IF($C33="Jonathan Wellner",_xlfn.XLOOKUP($B33,PROSPER_Wellner!$1:$1,PROSPER_Wellner!$8:$8,""),
IF($C33="Travis Harvey",_xlfn.XLOOKUP($B33,PROSPER_Harvey!$1:$1,PROSPER_Harvey!$8:$8,""),"")))))))="","",
IF($C33="Christopher Lobo",_xlfn.XLOOKUP($B33,PROSPER_Lobo!$1:$1,PROSPER_Lobo!$8:$8,""),
IF($C33="Naren Baliga",_xlfn.XLOOKUP($B33,PROSPER_Baliga!$1:$1,PROSPER_Baliga!$8:$8,""),
IF($C33="Thorsten Huhn",_xlfn.XLOOKUP($B33,PROSPER_Huhn!$1:$1,PROSPER_Huhn!$8:$8,""),
IF($C33="Nick Hull",_xlfn.XLOOKUP($B33,PROSPER_Hull!$1:$1,PROSPER_Hull!$8:$8,""),
IF($C33="Monika Kotwani",_xlfn.XLOOKUP($B33,PROSPER_Kotwani!$1:$1,PROSPER_Kotwani!$8:$8,""),
IF($C33="Jonathan Wellner",_xlfn.XLOOKUP($B33,PROSPER_Wellner!$1:$1,PROSPER_Wellner!$8:$8,""),
IF($C33="Travis Harvey",_xlfn.XLOOKUP($B33,PROSPER_Harvey!$1:$1,PROSPER_Harvey!$8:$8,""),""))))))))="","No Score",IF(IF($C33="Christopher Lobo",_xlfn.XLOOKUP($B33,PROSPER_Lobo!$1:$1,PROSPER_Lobo!$8:$8,""),
IF($C33="Naren Baliga",_xlfn.XLOOKUP($B33,PROSPER_Baliga!$1:$1,PROSPER_Baliga!$8:$8,""),
IF($C33="Thorsten Huhn",_xlfn.XLOOKUP($B33,PROSPER_Huhn!$1:$1,PROSPER_Huhn!$8:$8,""),
IF($C33="Nick Hull",_xlfn.XLOOKUP($B33,PROSPER_Hull!$1:$1,PROSPER_Hull!$8:$8,""),
IF($C33="Monika Kotwani",_xlfn.XLOOKUP($B33,PROSPER_Kotwani!$1:$1,PROSPER_Kotwani!$8:$8,""),
IF($C33="Jonathan Wellner",_xlfn.XLOOKUP($B33,PROSPER_Wellner!$1:$1,PROSPER_Wellner!$8:$8,""),
IF($C33="Travis Harvey",_xlfn.XLOOKUP($B33,PROSPER_Harvey!$1:$1,PROSPER_Harvey!$8:$8,""),"")))))))="","",
IF($C33="Christopher Lobo",_xlfn.XLOOKUP($B33,PROSPER_Lobo!$1:$1,PROSPER_Lobo!$8:$8,""),
IF($C33="Naren Baliga",_xlfn.XLOOKUP($B33,PROSPER_Baliga!$1:$1,PROSPER_Baliga!$8:$8,""),
IF($C33="Thorsten Huhn",_xlfn.XLOOKUP($B33,PROSPER_Huhn!$1:$1,PROSPER_Huhn!$8:$8,""),
IF($C33="Nick Hull",_xlfn.XLOOKUP($B33,PROSPER_Hull!$1:$1,PROSPER_Hull!$8:$8,""),
IF($C33="Monika Kotwani",_xlfn.XLOOKUP($B33,PROSPER_Kotwani!$1:$1,PROSPER_Kotwani!$8:$8,""),
IF($C33="Jonathan Wellner",_xlfn.XLOOKUP($B33,PROSPER_Wellner!$1:$1,PROSPER_Wellner!$8:$8,""),
IF($C33="Travis Harvey",_xlfn.XLOOKUP($B33,PROSPER_Harvey!$1:$1,PROSPER_Harvey!$8:$8,""),"")))))))))</f>
        <v>No Score</v>
      </c>
      <c r="AG33" s="125" t="str">
        <f>IF(IF(IF($C33="Christopher Lobo",_xlfn.XLOOKUP($B33,PROSPER_Lobo!$1:$1,PROSPER_Lobo!$9:$9,""),
IF($C33="Naren Baliga",_xlfn.XLOOKUP($B33,PROSPER_Baliga!$1:$1,PROSPER_Baliga!$9:$9,""),
IF($C33="Thorsten Huhn",_xlfn.XLOOKUP($B33,PROSPER_Huhn!$1:$1,PROSPER_Huhn!$9:$9,""),
IF($C33="Nick Hull",_xlfn.XLOOKUP($B33,PROSPER_Hull!$1:$1,PROSPER_Hull!$9:$9,""),
IF($C33="Monika Kotwani",_xlfn.XLOOKUP($B33,PROSPER_Kotwani!$1:$1,PROSPER_Kotwani!$9:$9,""),
IF($C33="Jonathan Wellner",_xlfn.XLOOKUP($B33,PROSPER_Wellner!$1:$1,PROSPER_Wellner!$9:$9,""),
IF($C33="Travis Harvey",_xlfn.XLOOKUP($B33,PROSPER_Harvey!$1:$1,PROSPER_Harvey!$9:$9,""),"")))))))="","",
IF($C33="Christopher Lobo",_xlfn.XLOOKUP($B33,PROSPER_Lobo!$1:$1,PROSPER_Lobo!$9:$9,""),
IF($C33="Naren Baliga",_xlfn.XLOOKUP($B33,PROSPER_Baliga!$1:$1,PROSPER_Baliga!$9:$9,""),
IF($C33="Thorsten Huhn",_xlfn.XLOOKUP($B33,PROSPER_Huhn!$1:$1,PROSPER_Huhn!$9:$9,""),
IF($C33="Nick Hull",_xlfn.XLOOKUP($B33,PROSPER_Hull!$1:$1,PROSPER_Hull!$9:$9,""),
IF($C33="Monika Kotwani",_xlfn.XLOOKUP($B33,PROSPER_Kotwani!$1:$1,PROSPER_Kotwani!$9:$9,""),
IF($C33="Jonathan Wellner",_xlfn.XLOOKUP($B33,PROSPER_Wellner!$1:$1,PROSPER_Wellner!$9:$9,""),
IF($C33="Travis Harvey",_xlfn.XLOOKUP($B33,PROSPER_Harvey!$1:$1,PROSPER_Harvey!$9:$9,""),""))))))))="","No Comment",IF(IF($C33="Christopher Lobo",_xlfn.XLOOKUP($B33,PROSPER_Lobo!$1:$1,PROSPER_Lobo!$9:$9,""),
IF($C33="Naren Baliga",_xlfn.XLOOKUP($B33,PROSPER_Baliga!$1:$1,PROSPER_Baliga!$9:$9,""),
IF($C33="Thorsten Huhn",_xlfn.XLOOKUP($B33,PROSPER_Huhn!$1:$1,PROSPER_Huhn!$9:$9,""),
IF($C33="Nick Hull",_xlfn.XLOOKUP($B33,PROSPER_Hull!$1:$1,PROSPER_Hull!$9:$9,""),
IF($C33="Monika Kotwani",_xlfn.XLOOKUP($B33,PROSPER_Kotwani!$1:$1,PROSPER_Kotwani!$9:$9,""),
IF($C33="Jonathan Wellner",_xlfn.XLOOKUP($B33,PROSPER_Wellner!$1:$1,PROSPER_Wellner!$9:$9,""),
IF($C33="Travis Harvey",_xlfn.XLOOKUP($B33,PROSPER_Harvey!$1:$1,PROSPER_Harvey!$9:$9,""),"")))))))="","",
IF($C33="Christopher Lobo",_xlfn.XLOOKUP($B33,PROSPER_Lobo!$1:$1,PROSPER_Lobo!$9:$9,""),
IF($C33="Naren Baliga",_xlfn.XLOOKUP($B33,PROSPER_Baliga!$1:$1,PROSPER_Baliga!$9:$9,""),
IF($C33="Thorsten Huhn",_xlfn.XLOOKUP($B33,PROSPER_Huhn!$1:$1,PROSPER_Huhn!$9:$9,""),
IF($C33="Nick Hull",_xlfn.XLOOKUP($B33,PROSPER_Hull!$1:$1,PROSPER_Hull!$9:$9,""),
IF($C33="Monika Kotwani",_xlfn.XLOOKUP($B33,PROSPER_Kotwani!$1:$1,PROSPER_Kotwani!$9:$9,""),
IF($C33="Jonathan Wellner",_xlfn.XLOOKUP($B33,PROSPER_Wellner!$1:$1,PROSPER_Wellner!$9:$9,""),
IF($C33="Travis Harvey",_xlfn.XLOOKUP($B33,PROSPER_Harvey!$1:$1,PROSPER_Harvey!$9:$9,""),"")))))))))</f>
        <v>No Comment</v>
      </c>
      <c r="AH33" s="124" t="s">
        <v>89</v>
      </c>
      <c r="AI33" s="150" t="str">
        <f t="shared" si="245"/>
        <v>N/A</v>
      </c>
      <c r="AJ33" s="120" t="str">
        <f>_xlfn.XLOOKUP(B33,PROSPERInitial_Query!$E:$E,PROSPERInitial_Query!$K:$K,"",,-1)</f>
        <v/>
      </c>
      <c r="AK33" s="121" t="str">
        <f t="shared" si="246"/>
        <v>Marianne Libuit1 - PortfolioBrownfield</v>
      </c>
      <c r="AL33" s="126" t="str">
        <f>_xlfn.XLOOKUP(AK33,PROSPERDelta_Query!BK:BK,PROSPERDelta_Query!M:M,"",,-1)</f>
        <v/>
      </c>
      <c r="AM33" s="124" t="str">
        <f t="shared" si="247"/>
        <v>N/A</v>
      </c>
      <c r="AN33" s="124" t="str">
        <f>IF(IF(IF($C33="Christopher Lobo",_xlfn.XLOOKUP($B33,PROSPER_Lobo!$1:$1,PROSPER_Lobo!$10:$10,""),
IF($C33="Naren Baliga",_xlfn.XLOOKUP($B33,PROSPER_Baliga!$1:$1,PROSPER_Baliga!$10:$10,""),
IF($C33="Thorsten Huhn",_xlfn.XLOOKUP($B33,PROSPER_Huhn!$1:$1,PROSPER_Huhn!$10:$10,""),
IF($C33="Nick Hull",_xlfn.XLOOKUP($B33,PROSPER_Hull!$1:$1,PROSPER_Hull!$10:$10,""),
IF($C33="Monika Kotwani",_xlfn.XLOOKUP($B33,PROSPER_Kotwani!$1:$1,PROSPER_Kotwani!$10:$10,""),
IF($C33="Jonathan Wellner",_xlfn.XLOOKUP($B33,PROSPER_Wellner!$1:$1,PROSPER_Wellner!$10:$10,""),
IF($C33="Travis Harvey",_xlfn.XLOOKUP($B33,PROSPER_Harvey!$1:$1,PROSPER_Harvey!$10:$10,""),"")))))))="","",
IF($C33="Christopher Lobo",_xlfn.XLOOKUP($B33,PROSPER_Lobo!$1:$1,PROSPER_Lobo!$10:$10,""),
IF($C33="Naren Baliga",_xlfn.XLOOKUP($B33,PROSPER_Baliga!$1:$1,PROSPER_Baliga!$10:$10,""),
IF($C33="Thorsten Huhn",_xlfn.XLOOKUP($B33,PROSPER_Huhn!$1:$1,PROSPER_Huhn!$10:$10,""),
IF($C33="Nick Hull",_xlfn.XLOOKUP($B33,PROSPER_Hull!$1:$1,PROSPER_Hull!$10:$10,""),
IF($C33="Monika Kotwani",_xlfn.XLOOKUP($B33,PROSPER_Kotwani!$1:$1,PROSPER_Kotwani!$10:$10,""),
IF($C33="Jonathan Wellner",_xlfn.XLOOKUP($B33,PROSPER_Wellner!$1:$1,PROSPER_Wellner!$10:$10,""),
IF($C33="Travis Harvey",_xlfn.XLOOKUP($B33,PROSPER_Harvey!$1:$1,PROSPER_Harvey!$10:$10,""),""))))))))="","No Score",IF(IF($C33="Christopher Lobo",_xlfn.XLOOKUP($B33,PROSPER_Lobo!$1:$1,PROSPER_Lobo!$10:$10,""),
IF($C33="Naren Baliga",_xlfn.XLOOKUP($B33,PROSPER_Baliga!$1:$1,PROSPER_Baliga!$10:$10,""),
IF($C33="Thorsten Huhn",_xlfn.XLOOKUP($B33,PROSPER_Huhn!$1:$1,PROSPER_Huhn!$10:$10,""),
IF($C33="Nick Hull",_xlfn.XLOOKUP($B33,PROSPER_Hull!$1:$1,PROSPER_Hull!$10:$10,""),
IF($C33="Monika Kotwani",_xlfn.XLOOKUP($B33,PROSPER_Kotwani!$1:$1,PROSPER_Kotwani!$10:$10,""),
IF($C33="Jonathan Wellner",_xlfn.XLOOKUP($B33,PROSPER_Wellner!$1:$1,PROSPER_Wellner!$10:$10,""),
IF($C33="Travis Harvey",_xlfn.XLOOKUP($B33,PROSPER_Harvey!$1:$1,PROSPER_Harvey!$10:$10,""),"")))))))="","",
IF($C33="Christopher Lobo",_xlfn.XLOOKUP($B33,PROSPER_Lobo!$1:$1,PROSPER_Lobo!$10:$10,""),
IF($C33="Naren Baliga",_xlfn.XLOOKUP($B33,PROSPER_Baliga!$1:$1,PROSPER_Baliga!$10:$10,""),
IF($C33="Thorsten Huhn",_xlfn.XLOOKUP($B33,PROSPER_Huhn!$1:$1,PROSPER_Huhn!$10:$10,""),
IF($C33="Nick Hull",_xlfn.XLOOKUP($B33,PROSPER_Hull!$1:$1,PROSPER_Hull!$10:$10,""),
IF($C33="Monika Kotwani",_xlfn.XLOOKUP($B33,PROSPER_Kotwani!$1:$1,PROSPER_Kotwani!$10:$10,""),
IF($C33="Jonathan Wellner",_xlfn.XLOOKUP($B33,PROSPER_Wellner!$1:$1,PROSPER_Wellner!$10:$10,""),
IF($C33="Travis Harvey",_xlfn.XLOOKUP($B33,PROSPER_Harvey!$1:$1,PROSPER_Harvey!$10:$10,""),"")))))))))</f>
        <v>No Score</v>
      </c>
      <c r="AO33" s="125" t="str">
        <f>IF(IF(IF($C33="Christopher Lobo",_xlfn.XLOOKUP($B33,PROSPER_Lobo!$1:$1,PROSPER_Lobo!$11:$11,""),
IF($C33="Naren Baliga",_xlfn.XLOOKUP($B33,PROSPER_Baliga!$1:$1,PROSPER_Baliga!$11:$11,""),
IF($C33="Thorsten Huhn",_xlfn.XLOOKUP($B33,PROSPER_Huhn!$1:$1,PROSPER_Huhn!$11:$11,""),
IF($C33="Nick Hull",_xlfn.XLOOKUP($B33,PROSPER_Hull!$1:$1,PROSPER_Hull!$11:$11,""),
IF($C33="Monika Kotwani",_xlfn.XLOOKUP($B33,PROSPER_Kotwani!$1:$1,PROSPER_Kotwani!$11:$11,""),
IF($C33="Jonathan Wellner",_xlfn.XLOOKUP($B33,PROSPER_Wellner!$1:$1,PROSPER_Wellner!$11:$11,""),
IF($C33="Travis Harvey",_xlfn.XLOOKUP($B33,PROSPER_Harvey!$1:$1,PROSPER_Harvey!$11:$11,""),"")))))))="","",
IF($C33="Christopher Lobo",_xlfn.XLOOKUP($B33,PROSPER_Lobo!$1:$1,PROSPER_Lobo!$11:$11,""),
IF($C33="Naren Baliga",_xlfn.XLOOKUP($B33,PROSPER_Baliga!$1:$1,PROSPER_Baliga!$11:$11,""),
IF($C33="Thorsten Huhn",_xlfn.XLOOKUP($B33,PROSPER_Huhn!$1:$1,PROSPER_Huhn!$11:$11,""),
IF($C33="Nick Hull",_xlfn.XLOOKUP($B33,PROSPER_Hull!$1:$1,PROSPER_Hull!$11:$11,""),
IF($C33="Monika Kotwani",_xlfn.XLOOKUP($B33,PROSPER_Kotwani!$1:$1,PROSPER_Kotwani!$11:$11,""),
IF($C33="Jonathan Wellner",_xlfn.XLOOKUP($B33,PROSPER_Wellner!$1:$1,PROSPER_Wellner!$11:$11,""),
IF($C33="Travis Harvey",_xlfn.XLOOKUP($B33,PROSPER_Harvey!$1:$1,PROSPER_Harvey!$11:$11,""),""))))))))="","No Comment",IF(IF($C33="Christopher Lobo",_xlfn.XLOOKUP($B33,PROSPER_Lobo!$1:$1,PROSPER_Lobo!$11:$11,""),
IF($C33="Naren Baliga",_xlfn.XLOOKUP($B33,PROSPER_Baliga!$1:$1,PROSPER_Baliga!$11:$11,""),
IF($C33="Thorsten Huhn",_xlfn.XLOOKUP($B33,PROSPER_Huhn!$1:$1,PROSPER_Huhn!$11:$11,""),
IF($C33="Nick Hull",_xlfn.XLOOKUP($B33,PROSPER_Hull!$1:$1,PROSPER_Hull!$11:$11,""),
IF($C33="Monika Kotwani",_xlfn.XLOOKUP($B33,PROSPER_Kotwani!$1:$1,PROSPER_Kotwani!$11:$11,""),
IF($C33="Jonathan Wellner",_xlfn.XLOOKUP($B33,PROSPER_Wellner!$1:$1,PROSPER_Wellner!$11:$11,""),
IF($C33="Travis Harvey",_xlfn.XLOOKUP($B33,PROSPER_Harvey!$1:$1,PROSPER_Harvey!$11:$11,""),"")))))))="","",
IF($C33="Christopher Lobo",_xlfn.XLOOKUP($B33,PROSPER_Lobo!$1:$1,PROSPER_Lobo!$11:$11,""),
IF($C33="Naren Baliga",_xlfn.XLOOKUP($B33,PROSPER_Baliga!$1:$1,PROSPER_Baliga!$11:$11,""),
IF($C33="Thorsten Huhn",_xlfn.XLOOKUP($B33,PROSPER_Huhn!$1:$1,PROSPER_Huhn!$11:$11,""),
IF($C33="Nick Hull",_xlfn.XLOOKUP($B33,PROSPER_Hull!$1:$1,PROSPER_Hull!$11:$11,""),
IF($C33="Monika Kotwani",_xlfn.XLOOKUP($B33,PROSPER_Kotwani!$1:$1,PROSPER_Kotwani!$11:$11,""),
IF($C33="Jonathan Wellner",_xlfn.XLOOKUP($B33,PROSPER_Wellner!$1:$1,PROSPER_Wellner!$11:$11,""),
IF($C33="Travis Harvey",_xlfn.XLOOKUP($B33,PROSPER_Harvey!$1:$1,PROSPER_Harvey!$11:$11,""),"")))))))))</f>
        <v>No Comment</v>
      </c>
      <c r="AP33" s="124" t="s">
        <v>89</v>
      </c>
      <c r="AQ33" s="150" t="str">
        <f t="shared" si="248"/>
        <v>N/A</v>
      </c>
      <c r="AR33" s="120" t="str">
        <f>_xlfn.XLOOKUP(B33,PROSPERInitial_Query!$E:$E,PROSPERInitial_Query!$L:$L,"",,-1)</f>
        <v/>
      </c>
      <c r="AS33" s="121" t="str">
        <f t="shared" si="249"/>
        <v>Marianne Libuit1 - PortfolioTraining &amp; Adoption</v>
      </c>
      <c r="AT33" s="126" t="str">
        <f>_xlfn.XLOOKUP(AS33,PROSPERDelta_Query!BK:BK,PROSPERDelta_Query!N:N,"",,-1)</f>
        <v/>
      </c>
      <c r="AU33" s="124" t="str">
        <f t="shared" si="250"/>
        <v>N/A</v>
      </c>
      <c r="AV33" s="124" t="str">
        <f>IF(IF(IF($C33="Christopher Lobo",_xlfn.XLOOKUP($B33,PROSPER_Lobo!$1:$1,PROSPER_Lobo!$12:$12,""),
IF($C33="Naren Baliga",_xlfn.XLOOKUP($B33,PROSPER_Baliga!$1:$1,PROSPER_Baliga!$12:$12,""),
IF($C33="Thorsten Huhn",_xlfn.XLOOKUP($B33,PROSPER_Huhn!$1:$1,PROSPER_Huhn!$12:$12,""),
IF($C33="Nick Hull",_xlfn.XLOOKUP($B33,PROSPER_Hull!$1:$1,PROSPER_Hull!$12:$12,""),
IF($C33="Monika Kotwani",_xlfn.XLOOKUP($B33,PROSPER_Kotwani!$1:$1,PROSPER_Kotwani!$12:$12,""),
IF($C33="Jonathan Wellner",_xlfn.XLOOKUP($B33,PROSPER_Wellner!$1:$1,PROSPER_Wellner!$12:$12,""),
IF($C33="Travis Harvey",_xlfn.XLOOKUP($B33,PROSPER_Harvey!$1:$1,PROSPER_Harvey!$12:$12,""),"")))))))="","",
IF($C33="Christopher Lobo",_xlfn.XLOOKUP($B33,PROSPER_Lobo!$1:$1,PROSPER_Lobo!$12:$12,""),
IF($C33="Naren Baliga",_xlfn.XLOOKUP($B33,PROSPER_Baliga!$1:$1,PROSPER_Baliga!$12:$12,""),
IF($C33="Thorsten Huhn",_xlfn.XLOOKUP($B33,PROSPER_Huhn!$1:$1,PROSPER_Huhn!$12:$12,""),
IF($C33="Nick Hull",_xlfn.XLOOKUP($B33,PROSPER_Hull!$1:$1,PROSPER_Hull!$12:$12,""),
IF($C33="Monika Kotwani",_xlfn.XLOOKUP($B33,PROSPER_Kotwani!$1:$1,PROSPER_Kotwani!$12:$12,""),
IF($C33="Jonathan Wellner",_xlfn.XLOOKUP($B33,PROSPER_Wellner!$1:$1,PROSPER_Wellner!$12:$12,""),
IF($C33="Travis Harvey",_xlfn.XLOOKUP($B33,PROSPER_Harvey!$1:$1,PROSPER_Harvey!$12:$12,""),""))))))))="","No Score",IF(IF($C33="Christopher Lobo",_xlfn.XLOOKUP($B33,PROSPER_Lobo!$1:$1,PROSPER_Lobo!$12:$12,""),
IF($C33="Naren Baliga",_xlfn.XLOOKUP($B33,PROSPER_Baliga!$1:$1,PROSPER_Baliga!$12:$12,""),
IF($C33="Thorsten Huhn",_xlfn.XLOOKUP($B33,PROSPER_Huhn!$1:$1,PROSPER_Huhn!$12:$12,""),
IF($C33="Nick Hull",_xlfn.XLOOKUP($B33,PROSPER_Hull!$1:$1,PROSPER_Hull!$12:$12,""),
IF($C33="Monika Kotwani",_xlfn.XLOOKUP($B33,PROSPER_Kotwani!$1:$1,PROSPER_Kotwani!$12:$12,""),
IF($C33="Jonathan Wellner",_xlfn.XLOOKUP($B33,PROSPER_Wellner!$1:$1,PROSPER_Wellner!$12:$12,""),
IF($C33="Travis Harvey",_xlfn.XLOOKUP($B33,PROSPER_Harvey!$1:$1,PROSPER_Harvey!$12:$12,""),"")))))))="","",
IF($C33="Christopher Lobo",_xlfn.XLOOKUP($B33,PROSPER_Lobo!$1:$1,PROSPER_Lobo!$12:$12,""),
IF($C33="Naren Baliga",_xlfn.XLOOKUP($B33,PROSPER_Baliga!$1:$1,PROSPER_Baliga!$12:$12,""),
IF($C33="Thorsten Huhn",_xlfn.XLOOKUP($B33,PROSPER_Huhn!$1:$1,PROSPER_Huhn!$12:$12,""),
IF($C33="Nick Hull",_xlfn.XLOOKUP($B33,PROSPER_Hull!$1:$1,PROSPER_Hull!$12:$12,""),
IF($C33="Monika Kotwani",_xlfn.XLOOKUP($B33,PROSPER_Kotwani!$1:$1,PROSPER_Kotwani!$12:$12,""),
IF($C33="Jonathan Wellner",_xlfn.XLOOKUP($B33,PROSPER_Wellner!$1:$1,PROSPER_Wellner!$12:$12,""),
IF($C33="Travis Harvey",_xlfn.XLOOKUP($B33,PROSPER_Harvey!$1:$1,PROSPER_Harvey!$12:$12,""),"")))))))))</f>
        <v>No Score</v>
      </c>
      <c r="AW33" s="125" t="str">
        <f>IF(IF(IF($C33="Christopher Lobo",_xlfn.XLOOKUP($B33,PROSPER_Lobo!$1:$1,PROSPER_Lobo!$13:$13,""),
IF($C33="Naren Baliga",_xlfn.XLOOKUP($B33,PROSPER_Baliga!$1:$1,PROSPER_Baliga!$13:$13,""),
IF($C33="Thorsten Huhn",_xlfn.XLOOKUP($B33,PROSPER_Huhn!$1:$1,PROSPER_Huhn!$13:$13,""),
IF($C33="Nick Hull",_xlfn.XLOOKUP($B33,PROSPER_Hull!$1:$1,PROSPER_Hull!$13:$13,""),
IF($C33="Monika Kotwani",_xlfn.XLOOKUP($B33,PROSPER_Kotwani!$1:$1,PROSPER_Kotwani!$13:$13,""),
IF($C33="Jonathan Wellner",_xlfn.XLOOKUP($B33,PROSPER_Wellner!$1:$1,PROSPER_Wellner!$13:$13,""),
IF($C33="Travis Harvey",_xlfn.XLOOKUP($B33,PROSPER_Harvey!$1:$1,PROSPER_Harvey!$13:$13,""),"")))))))="","",
IF($C33="Christopher Lobo",_xlfn.XLOOKUP($B33,PROSPER_Lobo!$1:$1,PROSPER_Lobo!$13:$13,""),
IF($C33="Naren Baliga",_xlfn.XLOOKUP($B33,PROSPER_Baliga!$1:$1,PROSPER_Baliga!$13:$13,""),
IF($C33="Thorsten Huhn",_xlfn.XLOOKUP($B33,PROSPER_Huhn!$1:$1,PROSPER_Huhn!$13:$13,""),
IF($C33="Nick Hull",_xlfn.XLOOKUP($B33,PROSPER_Hull!$1:$1,PROSPER_Hull!$13:$13,""),
IF($C33="Monika Kotwani",_xlfn.XLOOKUP($B33,PROSPER_Kotwani!$1:$1,PROSPER_Kotwani!$13:$13,""),
IF($C33="Jonathan Wellner",_xlfn.XLOOKUP($B33,PROSPER_Wellner!$1:$1,PROSPER_Wellner!$13:$13,""),
IF($C33="Travis Harvey",_xlfn.XLOOKUP($B33,PROSPER_Harvey!$1:$1,PROSPER_Harvey!$13:$13,""),""))))))))="","No Comment",IF(IF($C33="Christopher Lobo",_xlfn.XLOOKUP($B33,PROSPER_Lobo!$1:$1,PROSPER_Lobo!$13:$13,""),
IF($C33="Naren Baliga",_xlfn.XLOOKUP($B33,PROSPER_Baliga!$1:$1,PROSPER_Baliga!$13:$13,""),
IF($C33="Thorsten Huhn",_xlfn.XLOOKUP($B33,PROSPER_Huhn!$1:$1,PROSPER_Huhn!$13:$13,""),
IF($C33="Nick Hull",_xlfn.XLOOKUP($B33,PROSPER_Hull!$1:$1,PROSPER_Hull!$13:$13,""),
IF($C33="Monika Kotwani",_xlfn.XLOOKUP($B33,PROSPER_Kotwani!$1:$1,PROSPER_Kotwani!$13:$13,""),
IF($C33="Jonathan Wellner",_xlfn.XLOOKUP($B33,PROSPER_Wellner!$1:$1,PROSPER_Wellner!$13:$13,""),
IF($C33="Travis Harvey",_xlfn.XLOOKUP($B33,PROSPER_Harvey!$1:$1,PROSPER_Harvey!$13:$13,""),"")))))))="","",
IF($C33="Christopher Lobo",_xlfn.XLOOKUP($B33,PROSPER_Lobo!$1:$1,PROSPER_Lobo!$13:$13,""),
IF($C33="Naren Baliga",_xlfn.XLOOKUP($B33,PROSPER_Baliga!$1:$1,PROSPER_Baliga!$13:$13,""),
IF($C33="Thorsten Huhn",_xlfn.XLOOKUP($B33,PROSPER_Huhn!$1:$1,PROSPER_Huhn!$13:$13,""),
IF($C33="Nick Hull",_xlfn.XLOOKUP($B33,PROSPER_Hull!$1:$1,PROSPER_Hull!$13:$13,""),
IF($C33="Monika Kotwani",_xlfn.XLOOKUP($B33,PROSPER_Kotwani!$1:$1,PROSPER_Kotwani!$13:$13,""),
IF($C33="Jonathan Wellner",_xlfn.XLOOKUP($B33,PROSPER_Wellner!$1:$1,PROSPER_Wellner!$13:$13,""),
IF($C33="Travis Harvey",_xlfn.XLOOKUP($B33,PROSPER_Harvey!$1:$1,PROSPER_Harvey!$13:$13,""),"")))))))))</f>
        <v>No Comment</v>
      </c>
      <c r="AX33" s="124" t="s">
        <v>89</v>
      </c>
      <c r="AY33" s="150" t="str">
        <f t="shared" si="251"/>
        <v>N/A</v>
      </c>
      <c r="AZ33" s="120" t="str">
        <f>_xlfn.XLOOKUP(B33,PROSPERInitial_Query!$E:$E,PROSPERInitial_Query!$M:$M,"",,-1)</f>
        <v/>
      </c>
      <c r="BA33" s="121" t="str">
        <f t="shared" si="252"/>
        <v>Marianne Libuit1 - PortfolioDMLT</v>
      </c>
      <c r="BB33" s="126" t="str">
        <f>_xlfn.XLOOKUP(BA33,PROSPERDelta_Query!BK:BK,PROSPERDelta_Query!O:O,"",,-1)</f>
        <v/>
      </c>
      <c r="BC33" s="124" t="str">
        <f t="shared" si="253"/>
        <v>N/A</v>
      </c>
      <c r="BD33" s="124" t="str">
        <f>IF(IF(IF($C33="Christopher Lobo",_xlfn.XLOOKUP($B33,PROSPER_Lobo!$1:$1,PROSPER_Lobo!$14:$14,""),
IF($C33="Naren Baliga",_xlfn.XLOOKUP($B33,PROSPER_Baliga!$1:$1,PROSPER_Baliga!$14:$14,""),
IF($C33="Thorsten Huhn",_xlfn.XLOOKUP($B33,PROSPER_Huhn!$1:$1,PROSPER_Huhn!$14:$14,""),
IF($C33="Nick Hull",_xlfn.XLOOKUP($B33,PROSPER_Hull!$1:$1,PROSPER_Hull!$14:$14,""),
IF($C33="Monika Kotwani",_xlfn.XLOOKUP($B33,PROSPER_Kotwani!$1:$1,PROSPER_Kotwani!$14:$14,""),
IF($C33="Jonathan Wellner",_xlfn.XLOOKUP($B33,PROSPER_Wellner!$1:$1,PROSPER_Wellner!$14:$14,""),
IF($C33="Travis Harvey",_xlfn.XLOOKUP($B33,PROSPER_Harvey!$1:$1,PROSPER_Harvey!$14:$14,""),"")))))))="","",
IF($C33="Christopher Lobo",_xlfn.XLOOKUP($B33,PROSPER_Lobo!$1:$1,PROSPER_Lobo!$14:$14,""),
IF($C33="Naren Baliga",_xlfn.XLOOKUP($B33,PROSPER_Baliga!$1:$1,PROSPER_Baliga!$14:$14,""),
IF($C33="Thorsten Huhn",_xlfn.XLOOKUP($B33,PROSPER_Huhn!$1:$1,PROSPER_Huhn!$14:$14,""),
IF($C33="Nick Hull",_xlfn.XLOOKUP($B33,PROSPER_Hull!$1:$1,PROSPER_Hull!$14:$14,""),
IF($C33="Monika Kotwani",_xlfn.XLOOKUP($B33,PROSPER_Kotwani!$1:$1,PROSPER_Kotwani!$14:$14,""),
IF($C33="Jonathan Wellner",_xlfn.XLOOKUP($B33,PROSPER_Wellner!$1:$1,PROSPER_Wellner!$14:$14,""),
IF($C33="Travis Harvey",_xlfn.XLOOKUP($B33,PROSPER_Harvey!$1:$1,PROSPER_Harvey!$14:$14,""),""))))))))="","No Score",IF(IF($C33="Christopher Lobo",_xlfn.XLOOKUP($B33,PROSPER_Lobo!$1:$1,PROSPER_Lobo!$14:$14,""),
IF($C33="Naren Baliga",_xlfn.XLOOKUP($B33,PROSPER_Baliga!$1:$1,PROSPER_Baliga!$14:$14,""),
IF($C33="Thorsten Huhn",_xlfn.XLOOKUP($B33,PROSPER_Huhn!$1:$1,PROSPER_Huhn!$14:$14,""),
IF($C33="Nick Hull",_xlfn.XLOOKUP($B33,PROSPER_Hull!$1:$1,PROSPER_Hull!$14:$14,""),
IF($C33="Monika Kotwani",_xlfn.XLOOKUP($B33,PROSPER_Kotwani!$1:$1,PROSPER_Kotwani!$14:$14,""),
IF($C33="Jonathan Wellner",_xlfn.XLOOKUP($B33,PROSPER_Wellner!$1:$1,PROSPER_Wellner!$14:$14,""),
IF($C33="Travis Harvey",_xlfn.XLOOKUP($B33,PROSPER_Harvey!$1:$1,PROSPER_Harvey!$14:$14,""),"")))))))="","",
IF($C33="Christopher Lobo",_xlfn.XLOOKUP($B33,PROSPER_Lobo!$1:$1,PROSPER_Lobo!$14:$14,""),
IF($C33="Naren Baliga",_xlfn.XLOOKUP($B33,PROSPER_Baliga!$1:$1,PROSPER_Baliga!$14:$14,""),
IF($C33="Thorsten Huhn",_xlfn.XLOOKUP($B33,PROSPER_Huhn!$1:$1,PROSPER_Huhn!$14:$14,""),
IF($C33="Nick Hull",_xlfn.XLOOKUP($B33,PROSPER_Hull!$1:$1,PROSPER_Hull!$14:$14,""),
IF($C33="Monika Kotwani",_xlfn.XLOOKUP($B33,PROSPER_Kotwani!$1:$1,PROSPER_Kotwani!$14:$14,""),
IF($C33="Jonathan Wellner",_xlfn.XLOOKUP($B33,PROSPER_Wellner!$1:$1,PROSPER_Wellner!$14:$14,""),
IF($C33="Travis Harvey",_xlfn.XLOOKUP($B33,PROSPER_Harvey!$1:$1,PROSPER_Harvey!$14:$14,""),"")))))))))</f>
        <v>No Score</v>
      </c>
      <c r="BE33" s="125" t="str">
        <f>IF(IF(IF($C33="Christopher Lobo",_xlfn.XLOOKUP($B33,PROSPER_Lobo!$1:$1,PROSPER_Lobo!$15:$15,""),
IF($C33="Naren Baliga",_xlfn.XLOOKUP($B33,PROSPER_Baliga!$1:$1,PROSPER_Baliga!$15:$15,""),
IF($C33="Thorsten Huhn",_xlfn.XLOOKUP($B33,PROSPER_Huhn!$1:$1,PROSPER_Huhn!$15:$15,""),
IF($C33="Nick Hull",_xlfn.XLOOKUP($B33,PROSPER_Hull!$1:$1,PROSPER_Hull!$15:$15,""),
IF($C33="Monika Kotwani",_xlfn.XLOOKUP($B33,PROSPER_Kotwani!$1:$1,PROSPER_Kotwani!$15:$15,""),
IF($C33="Jonathan Wellner",_xlfn.XLOOKUP($B33,PROSPER_Wellner!$1:$1,PROSPER_Wellner!$15:$15,""),
IF($C33="Travis Harvey",_xlfn.XLOOKUP($B33,PROSPER_Harvey!$1:$1,PROSPER_Harvey!$15:$15,""),"")))))))="","",
IF($C33="Christopher Lobo",_xlfn.XLOOKUP($B33,PROSPER_Lobo!$1:$1,PROSPER_Lobo!$15:$15,""),
IF($C33="Naren Baliga",_xlfn.XLOOKUP($B33,PROSPER_Baliga!$1:$1,PROSPER_Baliga!$15:$15,""),
IF($C33="Thorsten Huhn",_xlfn.XLOOKUP($B33,PROSPER_Huhn!$1:$1,PROSPER_Huhn!$15:$15,""),
IF($C33="Nick Hull",_xlfn.XLOOKUP($B33,PROSPER_Hull!$1:$1,PROSPER_Hull!$15:$15,""),
IF($C33="Monika Kotwani",_xlfn.XLOOKUP($B33,PROSPER_Kotwani!$1:$1,PROSPER_Kotwani!$15:$15,""),
IF($C33="Jonathan Wellner",_xlfn.XLOOKUP($B33,PROSPER_Wellner!$1:$1,PROSPER_Wellner!$15:$15,""),
IF($C33="Travis Harvey",_xlfn.XLOOKUP($B33,PROSPER_Harvey!$1:$1,PROSPER_Harvey!$15:$15,""),""))))))))="","No Comment",IF(IF($C33="Christopher Lobo",_xlfn.XLOOKUP($B33,PROSPER_Lobo!$1:$1,PROSPER_Lobo!$15:$15,""),
IF($C33="Naren Baliga",_xlfn.XLOOKUP($B33,PROSPER_Baliga!$1:$1,PROSPER_Baliga!$15:$15,""),
IF($C33="Thorsten Huhn",_xlfn.XLOOKUP($B33,PROSPER_Huhn!$1:$1,PROSPER_Huhn!$15:$15,""),
IF($C33="Nick Hull",_xlfn.XLOOKUP($B33,PROSPER_Hull!$1:$1,PROSPER_Hull!$15:$15,""),
IF($C33="Monika Kotwani",_xlfn.XLOOKUP($B33,PROSPER_Kotwani!$1:$1,PROSPER_Kotwani!$15:$15,""),
IF($C33="Jonathan Wellner",_xlfn.XLOOKUP($B33,PROSPER_Wellner!$1:$1,PROSPER_Wellner!$15:$15,""),
IF($C33="Travis Harvey",_xlfn.XLOOKUP($B33,PROSPER_Harvey!$1:$1,PROSPER_Harvey!$15:$15,""),"")))))))="","",
IF($C33="Christopher Lobo",_xlfn.XLOOKUP($B33,PROSPER_Lobo!$1:$1,PROSPER_Lobo!$15:$15,""),
IF($C33="Naren Baliga",_xlfn.XLOOKUP($B33,PROSPER_Baliga!$1:$1,PROSPER_Baliga!$15:$15,""),
IF($C33="Thorsten Huhn",_xlfn.XLOOKUP($B33,PROSPER_Huhn!$1:$1,PROSPER_Huhn!$15:$15,""),
IF($C33="Nick Hull",_xlfn.XLOOKUP($B33,PROSPER_Hull!$1:$1,PROSPER_Hull!$15:$15,""),
IF($C33="Monika Kotwani",_xlfn.XLOOKUP($B33,PROSPER_Kotwani!$1:$1,PROSPER_Kotwani!$15:$15,""),
IF($C33="Jonathan Wellner",_xlfn.XLOOKUP($B33,PROSPER_Wellner!$1:$1,PROSPER_Wellner!$15:$15,""),
IF($C33="Travis Harvey",_xlfn.XLOOKUP($B33,PROSPER_Harvey!$1:$1,PROSPER_Harvey!$15:$15,""),"")))))))))</f>
        <v>No Comment</v>
      </c>
      <c r="BF33" s="124" t="s">
        <v>89</v>
      </c>
      <c r="BG33" s="150" t="str">
        <f t="shared" si="254"/>
        <v>N/A</v>
      </c>
      <c r="BH33" s="120" t="str">
        <f>_xlfn.XLOOKUP(B33,PROSPERInitial_Query!$E:$E,PROSPERInitial_Query!$N:$N,"",,-1)</f>
        <v/>
      </c>
      <c r="BI33" s="121" t="str">
        <f t="shared" si="255"/>
        <v>Marianne Libuit1 - PortfolioRevenue Management</v>
      </c>
      <c r="BJ33" s="126" t="str">
        <f>_xlfn.XLOOKUP(BI33,PROSPERDelta_Query!BK:BK,PROSPERDelta_Query!P:P,"",,-1)</f>
        <v/>
      </c>
      <c r="BK33" s="124" t="str">
        <f t="shared" si="256"/>
        <v>N/A</v>
      </c>
      <c r="BL33" s="124" t="str">
        <f>IF(IF(IF($C33="Christopher Lobo",_xlfn.XLOOKUP($B33,PROSPER_Lobo!$1:$1,PROSPER_Lobo!$16:$16,""),
IF($C33="Naren Baliga",_xlfn.XLOOKUP($B33,PROSPER_Baliga!$1:$1,PROSPER_Baliga!$16:$16,""),
IF($C33="Thorsten Huhn",_xlfn.XLOOKUP($B33,PROSPER_Huhn!$1:$1,PROSPER_Huhn!$16:$16,""),
IF($C33="Nick Hull",_xlfn.XLOOKUP($B33,PROSPER_Hull!$1:$1,PROSPER_Hull!$16:$16,""),
IF($C33="Monika Kotwani",_xlfn.XLOOKUP($B33,PROSPER_Kotwani!$1:$1,PROSPER_Kotwani!$16:$16,""),
IF($C33="Jonathan Wellner",_xlfn.XLOOKUP($B33,PROSPER_Wellner!$1:$1,PROSPER_Wellner!$16:$16,""),
IF($C33="Travis Harvey",_xlfn.XLOOKUP($B33,PROSPER_Harvey!$1:$1,PROSPER_Harvey!$16:$16,""),"")))))))="","",
IF($C33="Christopher Lobo",_xlfn.XLOOKUP($B33,PROSPER_Lobo!$1:$1,PROSPER_Lobo!$16:$16,""),
IF($C33="Naren Baliga",_xlfn.XLOOKUP($B33,PROSPER_Baliga!$1:$1,PROSPER_Baliga!$16:$16,""),
IF($C33="Thorsten Huhn",_xlfn.XLOOKUP($B33,PROSPER_Huhn!$1:$1,PROSPER_Huhn!$16:$16,""),
IF($C33="Nick Hull",_xlfn.XLOOKUP($B33,PROSPER_Hull!$1:$1,PROSPER_Hull!$16:$16,""),
IF($C33="Monika Kotwani",_xlfn.XLOOKUP($B33,PROSPER_Kotwani!$1:$1,PROSPER_Kotwani!$16:$16,""),
IF($C33="Jonathan Wellner",_xlfn.XLOOKUP($B33,PROSPER_Wellner!$1:$1,PROSPER_Wellner!$16:$16,""),
IF($C33="Travis Harvey",_xlfn.XLOOKUP($B33,PROSPER_Harvey!$1:$1,PROSPER_Harvey!$16:$16,""),""))))))))="","No Score",IF(IF($C33="Christopher Lobo",_xlfn.XLOOKUP($B33,PROSPER_Lobo!$1:$1,PROSPER_Lobo!$16:$16,""),
IF($C33="Naren Baliga",_xlfn.XLOOKUP($B33,PROSPER_Baliga!$1:$1,PROSPER_Baliga!$16:$16,""),
IF($C33="Thorsten Huhn",_xlfn.XLOOKUP($B33,PROSPER_Huhn!$1:$1,PROSPER_Huhn!$16:$16,""),
IF($C33="Nick Hull",_xlfn.XLOOKUP($B33,PROSPER_Hull!$1:$1,PROSPER_Hull!$16:$16,""),
IF($C33="Monika Kotwani",_xlfn.XLOOKUP($B33,PROSPER_Kotwani!$1:$1,PROSPER_Kotwani!$16:$16,""),
IF($C33="Jonathan Wellner",_xlfn.XLOOKUP($B33,PROSPER_Wellner!$1:$1,PROSPER_Wellner!$16:$16,""),
IF($C33="Travis Harvey",_xlfn.XLOOKUP($B33,PROSPER_Harvey!$1:$1,PROSPER_Harvey!$16:$16,""),"")))))))="","",
IF($C33="Christopher Lobo",_xlfn.XLOOKUP($B33,PROSPER_Lobo!$1:$1,PROSPER_Lobo!$16:$16,""),
IF($C33="Naren Baliga",_xlfn.XLOOKUP($B33,PROSPER_Baliga!$1:$1,PROSPER_Baliga!$16:$16,""),
IF($C33="Thorsten Huhn",_xlfn.XLOOKUP($B33,PROSPER_Huhn!$1:$1,PROSPER_Huhn!$16:$16,""),
IF($C33="Nick Hull",_xlfn.XLOOKUP($B33,PROSPER_Hull!$1:$1,PROSPER_Hull!$16:$16,""),
IF($C33="Monika Kotwani",_xlfn.XLOOKUP($B33,PROSPER_Kotwani!$1:$1,PROSPER_Kotwani!$16:$16,""),
IF($C33="Jonathan Wellner",_xlfn.XLOOKUP($B33,PROSPER_Wellner!$1:$1,PROSPER_Wellner!$16:$16,""),
IF($C33="Travis Harvey",_xlfn.XLOOKUP($B33,PROSPER_Harvey!$1:$1,PROSPER_Harvey!$16:$16,""),"")))))))))</f>
        <v>No Score</v>
      </c>
      <c r="BM33" s="125" t="str">
        <f>IF(IF(IF($C33="Christopher Lobo",_xlfn.XLOOKUP($B33,PROSPER_Lobo!$1:$1,PROSPER_Lobo!$17:$17,""),
IF($C33="Naren Baliga",_xlfn.XLOOKUP($B33,PROSPER_Baliga!$1:$1,PROSPER_Baliga!$17:$17,""),
IF($C33="Thorsten Huhn",_xlfn.XLOOKUP($B33,PROSPER_Huhn!$1:$1,PROSPER_Huhn!$17:$17,""),
IF($C33="Nick Hull",_xlfn.XLOOKUP($B33,PROSPER_Hull!$1:$1,PROSPER_Hull!$17:$17,""),
IF($C33="Monika Kotwani",_xlfn.XLOOKUP($B33,PROSPER_Kotwani!$1:$1,PROSPER_Kotwani!$17:$17,""),
IF($C33="Jonathan Wellner",_xlfn.XLOOKUP($B33,PROSPER_Wellner!$1:$1,PROSPER_Wellner!$17:$17,""),
IF($C33="Travis Harvey",_xlfn.XLOOKUP($B33,PROSPER_Harvey!$1:$1,PROSPER_Harvey!$17:$17,""),"")))))))="","",
IF($C33="Christopher Lobo",_xlfn.XLOOKUP($B33,PROSPER_Lobo!$1:$1,PROSPER_Lobo!$17:$17,""),
IF($C33="Naren Baliga",_xlfn.XLOOKUP($B33,PROSPER_Baliga!$1:$1,PROSPER_Baliga!$17:$17,""),
IF($C33="Thorsten Huhn",_xlfn.XLOOKUP($B33,PROSPER_Huhn!$1:$1,PROSPER_Huhn!$17:$17,""),
IF($C33="Nick Hull",_xlfn.XLOOKUP($B33,PROSPER_Hull!$1:$1,PROSPER_Hull!$17:$17,""),
IF($C33="Monika Kotwani",_xlfn.XLOOKUP($B33,PROSPER_Kotwani!$1:$1,PROSPER_Kotwani!$17:$17,""),
IF($C33="Jonathan Wellner",_xlfn.XLOOKUP($B33,PROSPER_Wellner!$1:$1,PROSPER_Wellner!$17:$17,""),
IF($C33="Travis Harvey",_xlfn.XLOOKUP($B33,PROSPER_Harvey!$1:$1,PROSPER_Harvey!$17:$17,""),""))))))))="","No Comment",IF(IF($C33="Christopher Lobo",_xlfn.XLOOKUP($B33,PROSPER_Lobo!$1:$1,PROSPER_Lobo!$17:$17,""),
IF($C33="Naren Baliga",_xlfn.XLOOKUP($B33,PROSPER_Baliga!$1:$1,PROSPER_Baliga!$17:$17,""),
IF($C33="Thorsten Huhn",_xlfn.XLOOKUP($B33,PROSPER_Huhn!$1:$1,PROSPER_Huhn!$17:$17,""),
IF($C33="Nick Hull",_xlfn.XLOOKUP($B33,PROSPER_Hull!$1:$1,PROSPER_Hull!$17:$17,""),
IF($C33="Monika Kotwani",_xlfn.XLOOKUP($B33,PROSPER_Kotwani!$1:$1,PROSPER_Kotwani!$17:$17,""),
IF($C33="Jonathan Wellner",_xlfn.XLOOKUP($B33,PROSPER_Wellner!$1:$1,PROSPER_Wellner!$17:$17,""),
IF($C33="Travis Harvey",_xlfn.XLOOKUP($B33,PROSPER_Harvey!$1:$1,PROSPER_Harvey!$17:$17,""),"")))))))="","",
IF($C33="Christopher Lobo",_xlfn.XLOOKUP($B33,PROSPER_Lobo!$1:$1,PROSPER_Lobo!$17:$17,""),
IF($C33="Naren Baliga",_xlfn.XLOOKUP($B33,PROSPER_Baliga!$1:$1,PROSPER_Baliga!$17:$17,""),
IF($C33="Thorsten Huhn",_xlfn.XLOOKUP($B33,PROSPER_Huhn!$1:$1,PROSPER_Huhn!$17:$17,""),
IF($C33="Nick Hull",_xlfn.XLOOKUP($B33,PROSPER_Hull!$1:$1,PROSPER_Hull!$17:$17,""),
IF($C33="Monika Kotwani",_xlfn.XLOOKUP($B33,PROSPER_Kotwani!$1:$1,PROSPER_Kotwani!$17:$17,""),
IF($C33="Jonathan Wellner",_xlfn.XLOOKUP($B33,PROSPER_Wellner!$1:$1,PROSPER_Wellner!$17:$17,""),
IF($C33="Travis Harvey",_xlfn.XLOOKUP($B33,PROSPER_Harvey!$1:$1,PROSPER_Harvey!$17:$17,""),"")))))))))</f>
        <v>No Comment</v>
      </c>
      <c r="BN33" s="124">
        <f>IFERROR(ROUND(_xlfn.XLOOKUP(B33,'RevenueChallenge_Query'!$E:$E,'RevenueChallenge_Query'!$F:$F)/3.2,0),"Not Taken")</f>
        <v>8</v>
      </c>
      <c r="BO33" s="150">
        <f t="shared" si="257"/>
        <v>8</v>
      </c>
      <c r="BP33" s="120" t="str">
        <f>_xlfn.XLOOKUP(B33,PROSPERInitial_Query!$E:$E,PROSPERInitial_Query!$O:$O,"",,-1)</f>
        <v/>
      </c>
      <c r="BQ33" s="121" t="str">
        <f t="shared" si="258"/>
        <v>Marianne Libuit1 - PortfolioArtificial Intelligence</v>
      </c>
      <c r="BR33" s="126" t="str">
        <f>_xlfn.XLOOKUP(BQ33,PROSPERDelta_Query!BK:BK,PROSPERDelta_Query!Q:Q,"",,-1)</f>
        <v/>
      </c>
      <c r="BS33" s="124" t="str">
        <f t="shared" si="259"/>
        <v>N/A</v>
      </c>
      <c r="BT33" s="124" t="str">
        <f>IF(IF(IF($C33="Christopher Lobo",_xlfn.XLOOKUP($B33,PROSPER_Lobo!$1:$1,PROSPER_Lobo!$18:$18,""),
IF($C33="Naren Baliga",_xlfn.XLOOKUP($B33,PROSPER_Baliga!$1:$1,PROSPER_Baliga!$18:$18,""),
IF($C33="Thorsten Huhn",_xlfn.XLOOKUP($B33,PROSPER_Huhn!$1:$1,PROSPER_Huhn!$18:$18,""),
IF($C33="Nick Hull",_xlfn.XLOOKUP($B33,PROSPER_Hull!$1:$1,PROSPER_Hull!$18:$18,""),
IF($C33="Monika Kotwani",_xlfn.XLOOKUP($B33,PROSPER_Kotwani!$1:$1,PROSPER_Kotwani!$18:$18,""),
IF($C33="Jonathan Wellner",_xlfn.XLOOKUP($B33,PROSPER_Wellner!$1:$1,PROSPER_Wellner!$18:$18,""),
IF($C33="Travis Harvey",_xlfn.XLOOKUP($B33,PROSPER_Harvey!$1:$1,PROSPER_Harvey!$18:$18,""),"")))))))="","",
IF($C33="Christopher Lobo",_xlfn.XLOOKUP($B33,PROSPER_Lobo!$1:$1,PROSPER_Lobo!$18:$18,""),
IF($C33="Naren Baliga",_xlfn.XLOOKUP($B33,PROSPER_Baliga!$1:$1,PROSPER_Baliga!$18:$18,""),
IF($C33="Thorsten Huhn",_xlfn.XLOOKUP($B33,PROSPER_Huhn!$1:$1,PROSPER_Huhn!$18:$18,""),
IF($C33="Nick Hull",_xlfn.XLOOKUP($B33,PROSPER_Hull!$1:$1,PROSPER_Hull!$18:$18,""),
IF($C33="Monika Kotwani",_xlfn.XLOOKUP($B33,PROSPER_Kotwani!$1:$1,PROSPER_Kotwani!$18:$18,""),
IF($C33="Jonathan Wellner",_xlfn.XLOOKUP($B33,PROSPER_Wellner!$1:$1,PROSPER_Wellner!$18:$18,""),
IF($C33="Travis Harvey",_xlfn.XLOOKUP($B33,PROSPER_Harvey!$1:$1,PROSPER_Harvey!$18:$18,""),""))))))))="","No Score",IF(IF($C33="Christopher Lobo",_xlfn.XLOOKUP($B33,PROSPER_Lobo!$1:$1,PROSPER_Lobo!$18:$18,""),
IF($C33="Naren Baliga",_xlfn.XLOOKUP($B33,PROSPER_Baliga!$1:$1,PROSPER_Baliga!$18:$18,""),
IF($C33="Thorsten Huhn",_xlfn.XLOOKUP($B33,PROSPER_Huhn!$1:$1,PROSPER_Huhn!$18:$18,""),
IF($C33="Nick Hull",_xlfn.XLOOKUP($B33,PROSPER_Hull!$1:$1,PROSPER_Hull!$18:$18,""),
IF($C33="Monika Kotwani",_xlfn.XLOOKUP($B33,PROSPER_Kotwani!$1:$1,PROSPER_Kotwani!$18:$18,""),
IF($C33="Jonathan Wellner",_xlfn.XLOOKUP($B33,PROSPER_Wellner!$1:$1,PROSPER_Wellner!$18:$18,""),
IF($C33="Travis Harvey",_xlfn.XLOOKUP($B33,PROSPER_Harvey!$1:$1,PROSPER_Harvey!$18:$18,""),"")))))))="","",
IF($C33="Christopher Lobo",_xlfn.XLOOKUP($B33,PROSPER_Lobo!$1:$1,PROSPER_Lobo!$18:$18,""),
IF($C33="Naren Baliga",_xlfn.XLOOKUP($B33,PROSPER_Baliga!$1:$1,PROSPER_Baliga!$18:$18,""),
IF($C33="Thorsten Huhn",_xlfn.XLOOKUP($B33,PROSPER_Huhn!$1:$1,PROSPER_Huhn!$18:$18,""),
IF($C33="Nick Hull",_xlfn.XLOOKUP($B33,PROSPER_Hull!$1:$1,PROSPER_Hull!$18:$18,""),
IF($C33="Monika Kotwani",_xlfn.XLOOKUP($B33,PROSPER_Kotwani!$1:$1,PROSPER_Kotwani!$18:$18,""),
IF($C33="Jonathan Wellner",_xlfn.XLOOKUP($B33,PROSPER_Wellner!$1:$1,PROSPER_Wellner!$18:$18,""),
IF($C33="Travis Harvey",_xlfn.XLOOKUP($B33,PROSPER_Harvey!$1:$1,PROSPER_Harvey!$18:$18,""),"")))))))))</f>
        <v>No Score</v>
      </c>
      <c r="BU33" s="125" t="str">
        <f>IF(IF(IF($C33="Christopher Lobo",_xlfn.XLOOKUP($B33,PROSPER_Lobo!$1:$1,PROSPER_Lobo!$19:$19,""),
IF($C33="Naren Baliga",_xlfn.XLOOKUP($B33,PROSPER_Baliga!$1:$1,PROSPER_Baliga!$19:$19,""),
IF($C33="Thorsten Huhn",_xlfn.XLOOKUP($B33,PROSPER_Huhn!$1:$1,PROSPER_Huhn!$19:$19,""),
IF($C33="Nick Hull",_xlfn.XLOOKUP($B33,PROSPER_Hull!$1:$1,PROSPER_Hull!$19:$19,""),
IF($C33="Monika Kotwani",_xlfn.XLOOKUP($B33,PROSPER_Kotwani!$1:$1,PROSPER_Kotwani!$19:$19,""),
IF($C33="Jonathan Wellner",_xlfn.XLOOKUP($B33,PROSPER_Wellner!$1:$1,PROSPER_Wellner!$19:$19,""),
IF($C33="Travis Harvey",_xlfn.XLOOKUP($B33,PROSPER_Harvey!$1:$1,PROSPER_Harvey!$19:$19,""),"")))))))="","",
IF($C33="Christopher Lobo",_xlfn.XLOOKUP($B33,PROSPER_Lobo!$1:$1,PROSPER_Lobo!$19:$19,""),
IF($C33="Naren Baliga",_xlfn.XLOOKUP($B33,PROSPER_Baliga!$1:$1,PROSPER_Baliga!$19:$19,""),
IF($C33="Thorsten Huhn",_xlfn.XLOOKUP($B33,PROSPER_Huhn!$1:$1,PROSPER_Huhn!$19:$19,""),
IF($C33="Nick Hull",_xlfn.XLOOKUP($B33,PROSPER_Hull!$1:$1,PROSPER_Hull!$19:$19,""),
IF($C33="Monika Kotwani",_xlfn.XLOOKUP($B33,PROSPER_Kotwani!$1:$1,PROSPER_Kotwani!$19:$19,""),
IF($C33="Jonathan Wellner",_xlfn.XLOOKUP($B33,PROSPER_Wellner!$1:$1,PROSPER_Wellner!$19:$19,""),
IF($C33="Travis Harvey",_xlfn.XLOOKUP($B33,PROSPER_Harvey!$1:$1,PROSPER_Harvey!$19:$19,""),""))))))))="","No Comment",IF(IF($C33="Christopher Lobo",_xlfn.XLOOKUP($B33,PROSPER_Lobo!$1:$1,PROSPER_Lobo!$19:$19,""),
IF($C33="Naren Baliga",_xlfn.XLOOKUP($B33,PROSPER_Baliga!$1:$1,PROSPER_Baliga!$19:$19,""),
IF($C33="Thorsten Huhn",_xlfn.XLOOKUP($B33,PROSPER_Huhn!$1:$1,PROSPER_Huhn!$19:$19,""),
IF($C33="Nick Hull",_xlfn.XLOOKUP($B33,PROSPER_Hull!$1:$1,PROSPER_Hull!$19:$19,""),
IF($C33="Monika Kotwani",_xlfn.XLOOKUP($B33,PROSPER_Kotwani!$1:$1,PROSPER_Kotwani!$19:$19,""),
IF($C33="Jonathan Wellner",_xlfn.XLOOKUP($B33,PROSPER_Wellner!$1:$1,PROSPER_Wellner!$19:$19,""),
IF($C33="Travis Harvey",_xlfn.XLOOKUP($B33,PROSPER_Harvey!$1:$1,PROSPER_Harvey!$19:$19,""),"")))))))="","",
IF($C33="Christopher Lobo",_xlfn.XLOOKUP($B33,PROSPER_Lobo!$1:$1,PROSPER_Lobo!$19:$19,""),
IF($C33="Naren Baliga",_xlfn.XLOOKUP($B33,PROSPER_Baliga!$1:$1,PROSPER_Baliga!$19:$19,""),
IF($C33="Thorsten Huhn",_xlfn.XLOOKUP($B33,PROSPER_Huhn!$1:$1,PROSPER_Huhn!$19:$19,""),
IF($C33="Nick Hull",_xlfn.XLOOKUP($B33,PROSPER_Hull!$1:$1,PROSPER_Hull!$19:$19,""),
IF($C33="Monika Kotwani",_xlfn.XLOOKUP($B33,PROSPER_Kotwani!$1:$1,PROSPER_Kotwani!$19:$19,""),
IF($C33="Jonathan Wellner",_xlfn.XLOOKUP($B33,PROSPER_Wellner!$1:$1,PROSPER_Wellner!$19:$19,""),
IF($C33="Travis Harvey",_xlfn.XLOOKUP($B33,PROSPER_Harvey!$1:$1,PROSPER_Harvey!$19:$19,""),"")))))))))</f>
        <v>No Comment</v>
      </c>
      <c r="BV33" s="124" t="s">
        <v>89</v>
      </c>
      <c r="BW33" s="150" t="str">
        <f t="shared" si="260"/>
        <v>N/A</v>
      </c>
      <c r="BX33" s="127" t="str">
        <f t="shared" si="261"/>
        <v>N/A</v>
      </c>
      <c r="BY33" s="128" t="str">
        <f t="shared" si="262"/>
        <v>N/A</v>
      </c>
      <c r="BZ33" s="128">
        <f t="shared" si="263"/>
        <v>7.5</v>
      </c>
      <c r="CA33" s="129">
        <f t="shared" si="264"/>
        <v>7.5</v>
      </c>
      <c r="CB33" s="130" t="str">
        <f>_xlfn.XLOOKUP(B33,PROSPERInitial_Query!$E:$E,PROSPERInitial_Query!$AA:$AA,"",,-1)</f>
        <v/>
      </c>
      <c r="CC33" s="121" t="str">
        <f t="shared" si="265"/>
        <v>Marianne Libuit2 - RelationshipAccount / Stakeholder 1Name</v>
      </c>
      <c r="CD33" s="121" t="str">
        <f>_xlfn.XLOOKUP(CC33,PROSPERDelta_Query!BK:BK,PROSPERDelta_Query!AC:AC,"",,-1)</f>
        <v/>
      </c>
      <c r="CE33" s="126" t="str">
        <f>_xlfn.XLOOKUP(B33,PROSPERInitial_Query!$E:$E,PROSPERInitial_Query!$Q:$Q,"",,-1)</f>
        <v/>
      </c>
      <c r="CF33" s="121" t="str">
        <f t="shared" si="266"/>
        <v>Marianne Libuit2 - RelationshipAccount / Stakeholder 1Self Score</v>
      </c>
      <c r="CG33" s="126" t="str">
        <f>_xlfn.XLOOKUP(CF33,PROSPERDelta_Query!BK:BK,PROSPERDelta_Query!AM:AM,"",,-1)</f>
        <v/>
      </c>
      <c r="CH33" s="131" t="str">
        <f t="shared" si="159"/>
        <v/>
      </c>
      <c r="CI33" s="131" t="str">
        <f t="shared" si="267"/>
        <v>N/A</v>
      </c>
      <c r="CJ33" s="132" t="str">
        <f t="shared" si="268"/>
        <v>N/A</v>
      </c>
      <c r="CK33" s="132" t="str">
        <f>IF(IF(IF($C33="Christopher Lobo",_xlfn.XLOOKUP($B33,PROSPER_Lobo!$1:$1,PROSPER_Lobo!$21:$21,""),
IF($C33="Naren Baliga",_xlfn.XLOOKUP($B33,PROSPER_Baliga!$1:$1,PROSPER_Baliga!$21:$21,""),
IF($C33="Thorsten Huhn",_xlfn.XLOOKUP($B33,PROSPER_Huhn!$1:$1,PROSPER_Huhn!$21:$21,""),
IF($C33="Nick Hull",_xlfn.XLOOKUP($B33,PROSPER_Hull!$1:$1,PROSPER_Hull!$21:$21,""),
IF($C33="Monika Kotwani",_xlfn.XLOOKUP($B33,PROSPER_Kotwani!$1:$1,PROSPER_Kotwani!$21:$21,""),
IF($C33="Jonathan Wellner",_xlfn.XLOOKUP($B33,PROSPER_Wellner!$1:$1,PROSPER_Wellner!$21:$21,""),
IF($C33="Travis Harvey",_xlfn.XLOOKUP($B33,PROSPER_Harvey!$1:$1,PROSPER_Harvey!$21:$21,""),"")))))))="","",
IF($C33="Christopher Lobo",_xlfn.XLOOKUP($B33,PROSPER_Lobo!$1:$1,PROSPER_Lobo!$21:$21,""),
IF($C33="Naren Baliga",_xlfn.XLOOKUP($B33,PROSPER_Baliga!$1:$1,PROSPER_Baliga!$21:$21,""),
IF($C33="Thorsten Huhn",_xlfn.XLOOKUP($B33,PROSPER_Huhn!$1:$1,PROSPER_Huhn!$21:$21,""),
IF($C33="Nick Hull",_xlfn.XLOOKUP($B33,PROSPER_Hull!$1:$1,PROSPER_Hull!$21:$21,""),
IF($C33="Monika Kotwani",_xlfn.XLOOKUP($B33,PROSPER_Kotwani!$1:$1,PROSPER_Kotwani!$21:$21,""),
IF($C33="Jonathan Wellner",_xlfn.XLOOKUP($B33,PROSPER_Wellner!$1:$1,PROSPER_Wellner!$21:$21,""),
IF($C33="Travis Harvey",_xlfn.XLOOKUP($B33,PROSPER_Harvey!$1:$1,PROSPER_Harvey!$21:$21,""),""))))))))="","No Score",IF(IF($C33="Christopher Lobo",_xlfn.XLOOKUP($B33,PROSPER_Lobo!$1:$1,PROSPER_Lobo!$21:$21,""),
IF($C33="Naren Baliga",_xlfn.XLOOKUP($B33,PROSPER_Baliga!$1:$1,PROSPER_Baliga!$21:$21,""),
IF($C33="Thorsten Huhn",_xlfn.XLOOKUP($B33,PROSPER_Huhn!$1:$1,PROSPER_Huhn!$21:$21,""),
IF($C33="Nick Hull",_xlfn.XLOOKUP($B33,PROSPER_Hull!$1:$1,PROSPER_Hull!$21:$21,""),
IF($C33="Monika Kotwani",_xlfn.XLOOKUP($B33,PROSPER_Kotwani!$1:$1,PROSPER_Kotwani!$21:$21,""),
IF($C33="Jonathan Wellner",_xlfn.XLOOKUP($B33,PROSPER_Wellner!$1:$1,PROSPER_Wellner!$21:$21,""),
IF($C33="Travis Harvey",_xlfn.XLOOKUP($B33,PROSPER_Harvey!$1:$1,PROSPER_Harvey!$21:$21,""),"")))))))="","",
IF($C33="Christopher Lobo",_xlfn.XLOOKUP($B33,PROSPER_Lobo!$1:$1,PROSPER_Lobo!$21:$21,""),
IF($C33="Naren Baliga",_xlfn.XLOOKUP($B33,PROSPER_Baliga!$1:$1,PROSPER_Baliga!$21:$21,""),
IF($C33="Thorsten Huhn",_xlfn.XLOOKUP($B33,PROSPER_Huhn!$1:$1,PROSPER_Huhn!$21:$21,""),
IF($C33="Nick Hull",_xlfn.XLOOKUP($B33,PROSPER_Hull!$1:$1,PROSPER_Hull!$21:$21,""),
IF($C33="Monika Kotwani",_xlfn.XLOOKUP($B33,PROSPER_Kotwani!$1:$1,PROSPER_Kotwani!$21:$21,""),
IF($C33="Jonathan Wellner",_xlfn.XLOOKUP($B33,PROSPER_Wellner!$1:$1,PROSPER_Wellner!$21:$21,""),
IF($C33="Travis Harvey",_xlfn.XLOOKUP($B33,PROSPER_Harvey!$1:$1,PROSPER_Harvey!$21:$21,""),"")))))))))</f>
        <v>N/A</v>
      </c>
      <c r="CL33" s="131" t="str">
        <f>IF(IF(IF($C33="Christopher Lobo",_xlfn.XLOOKUP($B33,PROSPER_Lobo!$1:$1,PROSPER_Lobo!$22:$22,""),
IF($C33="Naren Baliga",_xlfn.XLOOKUP($B33,PROSPER_Baliga!$1:$1,PROSPER_Baliga!$22:$22,""),
IF($C33="Thorsten Huhn",_xlfn.XLOOKUP($B33,PROSPER_Huhn!$1:$1,PROSPER_Huhn!$22:$22,""),
IF($C33="Nick Hull",_xlfn.XLOOKUP($B33,PROSPER_Hull!$1:$1,PROSPER_Hull!$22:$22,""),
IF($C33="Monika Kotwani",_xlfn.XLOOKUP($B33,PROSPER_Kotwani!$1:$1,PROSPER_Kotwani!$22:$22,""),
IF($C33="Jonathan Wellner",_xlfn.XLOOKUP($B33,PROSPER_Wellner!$1:$1,PROSPER_Wellner!$22:$22,""),
IF($C33="Travis Harvey",_xlfn.XLOOKUP($B33,PROSPER_Harvey!$1:$1,PROSPER_Harvey!$22:$22,""),"")))))))="","",
IF($C33="Christopher Lobo",_xlfn.XLOOKUP($B33,PROSPER_Lobo!$1:$1,PROSPER_Lobo!$22:$22,""),
IF($C33="Naren Baliga",_xlfn.XLOOKUP($B33,PROSPER_Baliga!$1:$1,PROSPER_Baliga!$22:$22,""),
IF($C33="Thorsten Huhn",_xlfn.XLOOKUP($B33,PROSPER_Huhn!$1:$1,PROSPER_Huhn!$22:$22,""),
IF($C33="Nick Hull",_xlfn.XLOOKUP($B33,PROSPER_Hull!$1:$1,PROSPER_Hull!$22:$22,""),
IF($C33="Monika Kotwani",_xlfn.XLOOKUP($B33,PROSPER_Kotwani!$1:$1,PROSPER_Kotwani!$22:$22,""),
IF($C33="Jonathan Wellner",_xlfn.XLOOKUP($B33,PROSPER_Wellner!$1:$1,PROSPER_Wellner!$22:$22,""),
IF($C33="Travis Harvey",_xlfn.XLOOKUP($B33,PROSPER_Harvey!$1:$1,PROSPER_Harvey!$22:$22,""),""))))))))="","No Comment",IF(IF($C33="Christopher Lobo",_xlfn.XLOOKUP($B33,PROSPER_Lobo!$1:$1,PROSPER_Lobo!$22:$22,""),
IF($C33="Naren Baliga",_xlfn.XLOOKUP($B33,PROSPER_Baliga!$1:$1,PROSPER_Baliga!$22:$22,""),
IF($C33="Thorsten Huhn",_xlfn.XLOOKUP($B33,PROSPER_Huhn!$1:$1,PROSPER_Huhn!$22:$22,""),
IF($C33="Nick Hull",_xlfn.XLOOKUP($B33,PROSPER_Hull!$1:$1,PROSPER_Hull!$22:$22,""),
IF($C33="Monika Kotwani",_xlfn.XLOOKUP($B33,PROSPER_Kotwani!$1:$1,PROSPER_Kotwani!$22:$22,""),
IF($C33="Jonathan Wellner",_xlfn.XLOOKUP($B33,PROSPER_Wellner!$1:$1,PROSPER_Wellner!$22:$22,""),
IF($C33="Travis Harvey",_xlfn.XLOOKUP($B33,PROSPER_Harvey!$1:$1,PROSPER_Harvey!$22:$22,""),"")))))))="","",
IF($C33="Christopher Lobo",_xlfn.XLOOKUP($B33,PROSPER_Lobo!$1:$1,PROSPER_Lobo!$22:$22,""),
IF($C33="Naren Baliga",_xlfn.XLOOKUP($B33,PROSPER_Baliga!$1:$1,PROSPER_Baliga!$22:$22,""),
IF($C33="Thorsten Huhn",_xlfn.XLOOKUP($B33,PROSPER_Huhn!$1:$1,PROSPER_Huhn!$22:$22,""),
IF($C33="Nick Hull",_xlfn.XLOOKUP($B33,PROSPER_Hull!$1:$1,PROSPER_Hull!$22:$22,""),
IF($C33="Monika Kotwani",_xlfn.XLOOKUP($B33,PROSPER_Kotwani!$1:$1,PROSPER_Kotwani!$22:$22,""),
IF($C33="Jonathan Wellner",_xlfn.XLOOKUP($B33,PROSPER_Wellner!$1:$1,PROSPER_Wellner!$22:$22,""),
IF($C33="Travis Harvey",_xlfn.XLOOKUP($B33,PROSPER_Harvey!$1:$1,PROSPER_Harvey!$22:$22,""),"")))))))))</f>
        <v>N/A</v>
      </c>
      <c r="CM33" s="150" t="str">
        <f t="shared" si="269"/>
        <v>N/A</v>
      </c>
      <c r="CN33" s="130" t="str">
        <f>_xlfn.XLOOKUP(B33,PROSPERInitial_Query!$E:$E,PROSPERInitial_Query!$AB:$AB,"",,-1)</f>
        <v/>
      </c>
      <c r="CO33" s="121" t="str">
        <f t="shared" si="270"/>
        <v>Marianne Libuit2 - RelationshipAccount / Stakeholder 2Name</v>
      </c>
      <c r="CP33" s="121" t="str">
        <f>_xlfn.XLOOKUP(CO33,PROSPERDelta_Query!BK:BK,PROSPERDelta_Query!AD:AD,"",,-1)</f>
        <v/>
      </c>
      <c r="CQ33" s="126" t="str">
        <f>_xlfn.XLOOKUP(B33,PROSPERInitial_Query!$E:$E,PROSPERInitial_Query!$R:$R,"",,-1)</f>
        <v/>
      </c>
      <c r="CR33" s="121" t="str">
        <f t="shared" si="271"/>
        <v>Marianne Libuit2 - RelationshipAccount / Stakeholder 2Self Score</v>
      </c>
      <c r="CS33" s="126" t="str">
        <f>_xlfn.XLOOKUP(CR33,PROSPERDelta_Query!BK:BK,PROSPERDelta_Query!AN:AN,"",,-1)</f>
        <v/>
      </c>
      <c r="CT33" s="131" t="str">
        <f t="shared" si="163"/>
        <v/>
      </c>
      <c r="CU33" s="131" t="str">
        <f t="shared" si="272"/>
        <v>N/A</v>
      </c>
      <c r="CV33" s="132" t="str">
        <f t="shared" si="273"/>
        <v>N/A</v>
      </c>
      <c r="CW33" s="132" t="str">
        <f>IF(IF(IF($C33="Christopher Lobo",_xlfn.XLOOKUP($B33,PROSPER_Lobo!$1:$1,PROSPER_Lobo!$24:$24,""),
IF($C33="Naren Baliga",_xlfn.XLOOKUP($B33,PROSPER_Baliga!$1:$1,PROSPER_Baliga!$24:$24,""),
IF($C33="Thorsten Huhn",_xlfn.XLOOKUP($B33,PROSPER_Huhn!$1:$1,PROSPER_Huhn!$24:$24,""),
IF($C33="Nick Hull",_xlfn.XLOOKUP($B33,PROSPER_Hull!$1:$1,PROSPER_Hull!$24:$24,""),
IF($C33="Monika Kotwani",_xlfn.XLOOKUP($B33,PROSPER_Kotwani!$1:$1,PROSPER_Kotwani!$24:$24,""),
IF($C33="Jonathan Wellner",_xlfn.XLOOKUP($B33,PROSPER_Wellner!$1:$1,PROSPER_Wellner!$24:$24,""),
IF($C33="Travis Harvey",_xlfn.XLOOKUP($B33,PROSPER_Harvey!$1:$1,PROSPER_Harvey!$24:$24,""),"")))))))="","",
IF($C33="Christopher Lobo",_xlfn.XLOOKUP($B33,PROSPER_Lobo!$1:$1,PROSPER_Lobo!$24:$24,""),
IF($C33="Naren Baliga",_xlfn.XLOOKUP($B33,PROSPER_Baliga!$1:$1,PROSPER_Baliga!$24:$24,""),
IF($C33="Thorsten Huhn",_xlfn.XLOOKUP($B33,PROSPER_Huhn!$1:$1,PROSPER_Huhn!$24:$24,""),
IF($C33="Nick Hull",_xlfn.XLOOKUP($B33,PROSPER_Hull!$1:$1,PROSPER_Hull!$24:$24,""),
IF($C33="Monika Kotwani",_xlfn.XLOOKUP($B33,PROSPER_Kotwani!$1:$1,PROSPER_Kotwani!$24:$24,""),
IF($C33="Jonathan Wellner",_xlfn.XLOOKUP($B33,PROSPER_Wellner!$1:$1,PROSPER_Wellner!$24:$24,""),
IF($C33="Travis Harvey",_xlfn.XLOOKUP($B33,PROSPER_Harvey!$1:$1,PROSPER_Harvey!$24:$24,""),""))))))))="","No Score",IF(IF($C33="Christopher Lobo",_xlfn.XLOOKUP($B33,PROSPER_Lobo!$1:$1,PROSPER_Lobo!$24:$24,""),
IF($C33="Naren Baliga",_xlfn.XLOOKUP($B33,PROSPER_Baliga!$1:$1,PROSPER_Baliga!$24:$24,""),
IF($C33="Thorsten Huhn",_xlfn.XLOOKUP($B33,PROSPER_Huhn!$1:$1,PROSPER_Huhn!$24:$24,""),
IF($C33="Nick Hull",_xlfn.XLOOKUP($B33,PROSPER_Hull!$1:$1,PROSPER_Hull!$24:$24,""),
IF($C33="Monika Kotwani",_xlfn.XLOOKUP($B33,PROSPER_Kotwani!$1:$1,PROSPER_Kotwani!$24:$24,""),
IF($C33="Jonathan Wellner",_xlfn.XLOOKUP($B33,PROSPER_Wellner!$1:$1,PROSPER_Wellner!$24:$24,""),
IF($C33="Travis Harvey",_xlfn.XLOOKUP($B33,PROSPER_Harvey!$1:$1,PROSPER_Harvey!$24:$24,""),"")))))))="","",
IF($C33="Christopher Lobo",_xlfn.XLOOKUP($B33,PROSPER_Lobo!$1:$1,PROSPER_Lobo!$24:$24,""),
IF($C33="Naren Baliga",_xlfn.XLOOKUP($B33,PROSPER_Baliga!$1:$1,PROSPER_Baliga!$24:$24,""),
IF($C33="Thorsten Huhn",_xlfn.XLOOKUP($B33,PROSPER_Huhn!$1:$1,PROSPER_Huhn!$24:$24,""),
IF($C33="Nick Hull",_xlfn.XLOOKUP($B33,PROSPER_Hull!$1:$1,PROSPER_Hull!$24:$24,""),
IF($C33="Monika Kotwani",_xlfn.XLOOKUP($B33,PROSPER_Kotwani!$1:$1,PROSPER_Kotwani!$24:$24,""),
IF($C33="Jonathan Wellner",_xlfn.XLOOKUP($B33,PROSPER_Wellner!$1:$1,PROSPER_Wellner!$24:$24,""),
IF($C33="Travis Harvey",_xlfn.XLOOKUP($B33,PROSPER_Harvey!$1:$1,PROSPER_Harvey!$24:$24,""),"")))))))))</f>
        <v>N/A</v>
      </c>
      <c r="CX33" s="131" t="str">
        <f>IF(IF(IF($C33="Christopher Lobo",_xlfn.XLOOKUP($B33,PROSPER_Lobo!$1:$1,PROSPER_Lobo!$25:$25,""),
IF($C33="Naren Baliga",_xlfn.XLOOKUP($B33,PROSPER_Baliga!$1:$1,PROSPER_Baliga!$25:$25,""),
IF($C33="Thorsten Huhn",_xlfn.XLOOKUP($B33,PROSPER_Huhn!$1:$1,PROSPER_Huhn!$25:$25,""),
IF($C33="Nick Hull",_xlfn.XLOOKUP($B33,PROSPER_Hull!$1:$1,PROSPER_Hull!$25:$25,""),
IF($C33="Monika Kotwani",_xlfn.XLOOKUP($B33,PROSPER_Kotwani!$1:$1,PROSPER_Kotwani!$25:$25,""),
IF($C33="Jonathan Wellner",_xlfn.XLOOKUP($B33,PROSPER_Wellner!$1:$1,PROSPER_Wellner!$25:$25,""),
IF($C33="Travis Harvey",_xlfn.XLOOKUP($B33,PROSPER_Harvey!$1:$1,PROSPER_Harvey!$25:$25,""),"")))))))="","",
IF($C33="Christopher Lobo",_xlfn.XLOOKUP($B33,PROSPER_Lobo!$1:$1,PROSPER_Lobo!$25:$25,""),
IF($C33="Naren Baliga",_xlfn.XLOOKUP($B33,PROSPER_Baliga!$1:$1,PROSPER_Baliga!$25:$25,""),
IF($C33="Thorsten Huhn",_xlfn.XLOOKUP($B33,PROSPER_Huhn!$1:$1,PROSPER_Huhn!$25:$25,""),
IF($C33="Nick Hull",_xlfn.XLOOKUP($B33,PROSPER_Hull!$1:$1,PROSPER_Hull!$25:$25,""),
IF($C33="Monika Kotwani",_xlfn.XLOOKUP($B33,PROSPER_Kotwani!$1:$1,PROSPER_Kotwani!$25:$25,""),
IF($C33="Jonathan Wellner",_xlfn.XLOOKUP($B33,PROSPER_Wellner!$1:$1,PROSPER_Wellner!$25:$25,""),
IF($C33="Travis Harvey",_xlfn.XLOOKUP($B33,PROSPER_Harvey!$1:$1,PROSPER_Harvey!$25:$25,""),""))))))))="","No Comment",IF(IF($C33="Christopher Lobo",_xlfn.XLOOKUP($B33,PROSPER_Lobo!$1:$1,PROSPER_Lobo!$25:$25,""),
IF($C33="Naren Baliga",_xlfn.XLOOKUP($B33,PROSPER_Baliga!$1:$1,PROSPER_Baliga!$25:$25,""),
IF($C33="Thorsten Huhn",_xlfn.XLOOKUP($B33,PROSPER_Huhn!$1:$1,PROSPER_Huhn!$25:$25,""),
IF($C33="Nick Hull",_xlfn.XLOOKUP($B33,PROSPER_Hull!$1:$1,PROSPER_Hull!$25:$25,""),
IF($C33="Monika Kotwani",_xlfn.XLOOKUP($B33,PROSPER_Kotwani!$1:$1,PROSPER_Kotwani!$25:$25,""),
IF($C33="Jonathan Wellner",_xlfn.XLOOKUP($B33,PROSPER_Wellner!$1:$1,PROSPER_Wellner!$25:$25,""),
IF($C33="Travis Harvey",_xlfn.XLOOKUP($B33,PROSPER_Harvey!$1:$1,PROSPER_Harvey!$25:$25,""),"")))))))="","",
IF($C33="Christopher Lobo",_xlfn.XLOOKUP($B33,PROSPER_Lobo!$1:$1,PROSPER_Lobo!$25:$25,""),
IF($C33="Naren Baliga",_xlfn.XLOOKUP($B33,PROSPER_Baliga!$1:$1,PROSPER_Baliga!$25:$25,""),
IF($C33="Thorsten Huhn",_xlfn.XLOOKUP($B33,PROSPER_Huhn!$1:$1,PROSPER_Huhn!$25:$25,""),
IF($C33="Nick Hull",_xlfn.XLOOKUP($B33,PROSPER_Hull!$1:$1,PROSPER_Hull!$25:$25,""),
IF($C33="Monika Kotwani",_xlfn.XLOOKUP($B33,PROSPER_Kotwani!$1:$1,PROSPER_Kotwani!$25:$25,""),
IF($C33="Jonathan Wellner",_xlfn.XLOOKUP($B33,PROSPER_Wellner!$1:$1,PROSPER_Wellner!$25:$25,""),
IF($C33="Travis Harvey",_xlfn.XLOOKUP($B33,PROSPER_Harvey!$1:$1,PROSPER_Harvey!$25:$25,""),"")))))))))</f>
        <v>N/A</v>
      </c>
      <c r="CY33" s="150" t="str">
        <f t="shared" si="274"/>
        <v>N/A</v>
      </c>
      <c r="CZ33" s="130" t="str">
        <f>_xlfn.XLOOKUP(B33,PROSPERInitial_Query!$E:$E,PROSPERInitial_Query!$AC:$AC,"",,-1)</f>
        <v/>
      </c>
      <c r="DA33" s="121" t="str">
        <f t="shared" si="275"/>
        <v>Marianne Libuit2 - RelationshipAccount / Stakeholder 3Name</v>
      </c>
      <c r="DB33" s="121" t="str">
        <f>_xlfn.XLOOKUP(DA33,PROSPERDelta_Query!BK:BK,PROSPERDelta_Query!AE:AE,"",,-1)</f>
        <v/>
      </c>
      <c r="DC33" s="126" t="str">
        <f>_xlfn.XLOOKUP(B33,PROSPERInitial_Query!$E:$E,PROSPERInitial_Query!$S:$S,"",,-1)</f>
        <v/>
      </c>
      <c r="DD33" s="121" t="str">
        <f t="shared" si="276"/>
        <v>Marianne Libuit2 - RelationshipAccount / Stakeholder 3Self Score</v>
      </c>
      <c r="DE33" s="126" t="str">
        <f>_xlfn.XLOOKUP(DD33,PROSPERDelta_Query!BK:BK,PROSPERDelta_Query!AO:AO,"",,-1)</f>
        <v/>
      </c>
      <c r="DF33" s="131" t="str">
        <f t="shared" si="167"/>
        <v/>
      </c>
      <c r="DG33" s="131" t="str">
        <f t="shared" si="277"/>
        <v>N/A</v>
      </c>
      <c r="DH33" s="132" t="str">
        <f t="shared" si="278"/>
        <v>N/A</v>
      </c>
      <c r="DI33" s="132" t="str">
        <f>IF(IF(IF($C33="Christopher Lobo",_xlfn.XLOOKUP($B33,PROSPER_Lobo!$1:$1,PROSPER_Lobo!$27:$27,""),
IF($C33="Naren Baliga",_xlfn.XLOOKUP($B33,PROSPER_Baliga!$1:$1,PROSPER_Baliga!$27:$27,""),
IF($C33="Thorsten Huhn",_xlfn.XLOOKUP($B33,PROSPER_Huhn!$1:$1,PROSPER_Huhn!$27:$27,""),
IF($C33="Nick Hull",_xlfn.XLOOKUP($B33,PROSPER_Hull!$1:$1,PROSPER_Hull!$27:$27,""),
IF($C33="Monika Kotwani",_xlfn.XLOOKUP($B33,PROSPER_Kotwani!$1:$1,PROSPER_Kotwani!$27:$27,""),
IF($C33="Jonathan Wellner",_xlfn.XLOOKUP($B33,PROSPER_Wellner!$1:$1,PROSPER_Wellner!$27:$27,""),
IF($C33="Travis Harvey",_xlfn.XLOOKUP($B33,PROSPER_Harvey!$1:$1,PROSPER_Harvey!$27:$27,""),"")))))))="","",
IF($C33="Christopher Lobo",_xlfn.XLOOKUP($B33,PROSPER_Lobo!$1:$1,PROSPER_Lobo!$27:$27,""),
IF($C33="Naren Baliga",_xlfn.XLOOKUP($B33,PROSPER_Baliga!$1:$1,PROSPER_Baliga!$27:$27,""),
IF($C33="Thorsten Huhn",_xlfn.XLOOKUP($B33,PROSPER_Huhn!$1:$1,PROSPER_Huhn!$27:$27,""),
IF($C33="Nick Hull",_xlfn.XLOOKUP($B33,PROSPER_Hull!$1:$1,PROSPER_Hull!$27:$27,""),
IF($C33="Monika Kotwani",_xlfn.XLOOKUP($B33,PROSPER_Kotwani!$1:$1,PROSPER_Kotwani!$27:$27,""),
IF($C33="Jonathan Wellner",_xlfn.XLOOKUP($B33,PROSPER_Wellner!$1:$1,PROSPER_Wellner!$27:$27,""),
IF($C33="Travis Harvey",_xlfn.XLOOKUP($B33,PROSPER_Harvey!$1:$1,PROSPER_Harvey!$27:$27,""),""))))))))="","No Score",IF(IF($C33="Christopher Lobo",_xlfn.XLOOKUP($B33,PROSPER_Lobo!$1:$1,PROSPER_Lobo!$27:$27,""),
IF($C33="Naren Baliga",_xlfn.XLOOKUP($B33,PROSPER_Baliga!$1:$1,PROSPER_Baliga!$27:$27,""),
IF($C33="Thorsten Huhn",_xlfn.XLOOKUP($B33,PROSPER_Huhn!$1:$1,PROSPER_Huhn!$27:$27,""),
IF($C33="Nick Hull",_xlfn.XLOOKUP($B33,PROSPER_Hull!$1:$1,PROSPER_Hull!$27:$27,""),
IF($C33="Monika Kotwani",_xlfn.XLOOKUP($B33,PROSPER_Kotwani!$1:$1,PROSPER_Kotwani!$27:$27,""),
IF($C33="Jonathan Wellner",_xlfn.XLOOKUP($B33,PROSPER_Wellner!$1:$1,PROSPER_Wellner!$27:$27,""),
IF($C33="Travis Harvey",_xlfn.XLOOKUP($B33,PROSPER_Harvey!$1:$1,PROSPER_Harvey!$27:$27,""),"")))))))="","",
IF($C33="Christopher Lobo",_xlfn.XLOOKUP($B33,PROSPER_Lobo!$1:$1,PROSPER_Lobo!$27:$27,""),
IF($C33="Naren Baliga",_xlfn.XLOOKUP($B33,PROSPER_Baliga!$1:$1,PROSPER_Baliga!$27:$27,""),
IF($C33="Thorsten Huhn",_xlfn.XLOOKUP($B33,PROSPER_Huhn!$1:$1,PROSPER_Huhn!$27:$27,""),
IF($C33="Nick Hull",_xlfn.XLOOKUP($B33,PROSPER_Hull!$1:$1,PROSPER_Hull!$27:$27,""),
IF($C33="Monika Kotwani",_xlfn.XLOOKUP($B33,PROSPER_Kotwani!$1:$1,PROSPER_Kotwani!$27:$27,""),
IF($C33="Jonathan Wellner",_xlfn.XLOOKUP($B33,PROSPER_Wellner!$1:$1,PROSPER_Wellner!$27:$27,""),
IF($C33="Travis Harvey",_xlfn.XLOOKUP($B33,PROSPER_Harvey!$1:$1,PROSPER_Harvey!$27:$27,""),"")))))))))</f>
        <v>N/A</v>
      </c>
      <c r="DJ33" s="131" t="str">
        <f>IF(IF(IF($C33="Christopher Lobo",_xlfn.XLOOKUP($B33,PROSPER_Lobo!$1:$1,PROSPER_Lobo!$28:$28,""),
IF($C33="Naren Baliga",_xlfn.XLOOKUP($B33,PROSPER_Baliga!$1:$1,PROSPER_Baliga!$28:$28,""),
IF($C33="Thorsten Huhn",_xlfn.XLOOKUP($B33,PROSPER_Huhn!$1:$1,PROSPER_Huhn!$28:$28,""),
IF($C33="Nick Hull",_xlfn.XLOOKUP($B33,PROSPER_Hull!$1:$1,PROSPER_Hull!$28:$28,""),
IF($C33="Monika Kotwani",_xlfn.XLOOKUP($B33,PROSPER_Kotwani!$1:$1,PROSPER_Kotwani!$28:$28,""),
IF($C33="Jonathan Wellner",_xlfn.XLOOKUP($B33,PROSPER_Wellner!$1:$1,PROSPER_Wellner!$28:$28,""),
IF($C33="Travis Harvey",_xlfn.XLOOKUP($B33,PROSPER_Harvey!$1:$1,PROSPER_Harvey!$28:$28,""),"")))))))="","",
IF($C33="Christopher Lobo",_xlfn.XLOOKUP($B33,PROSPER_Lobo!$1:$1,PROSPER_Lobo!$28:$28,""),
IF($C33="Naren Baliga",_xlfn.XLOOKUP($B33,PROSPER_Baliga!$1:$1,PROSPER_Baliga!$28:$28,""),
IF($C33="Thorsten Huhn",_xlfn.XLOOKUP($B33,PROSPER_Huhn!$1:$1,PROSPER_Huhn!$28:$28,""),
IF($C33="Nick Hull",_xlfn.XLOOKUP($B33,PROSPER_Hull!$1:$1,PROSPER_Hull!$28:$28,""),
IF($C33="Monika Kotwani",_xlfn.XLOOKUP($B33,PROSPER_Kotwani!$1:$1,PROSPER_Kotwani!$28:$28,""),
IF($C33="Jonathan Wellner",_xlfn.XLOOKUP($B33,PROSPER_Wellner!$1:$1,PROSPER_Wellner!$28:$28,""),
IF($C33="Travis Harvey",_xlfn.XLOOKUP($B33,PROSPER_Harvey!$1:$1,PROSPER_Harvey!$28:$28,""),""))))))))="","No Comment",IF(IF($C33="Christopher Lobo",_xlfn.XLOOKUP($B33,PROSPER_Lobo!$1:$1,PROSPER_Lobo!$28:$28,""),
IF($C33="Naren Baliga",_xlfn.XLOOKUP($B33,PROSPER_Baliga!$1:$1,PROSPER_Baliga!$28:$28,""),
IF($C33="Thorsten Huhn",_xlfn.XLOOKUP($B33,PROSPER_Huhn!$1:$1,PROSPER_Huhn!$28:$28,""),
IF($C33="Nick Hull",_xlfn.XLOOKUP($B33,PROSPER_Hull!$1:$1,PROSPER_Hull!$28:$28,""),
IF($C33="Monika Kotwani",_xlfn.XLOOKUP($B33,PROSPER_Kotwani!$1:$1,PROSPER_Kotwani!$28:$28,""),
IF($C33="Jonathan Wellner",_xlfn.XLOOKUP($B33,PROSPER_Wellner!$1:$1,PROSPER_Wellner!$28:$28,""),
IF($C33="Travis Harvey",_xlfn.XLOOKUP($B33,PROSPER_Harvey!$1:$1,PROSPER_Harvey!$28:$28,""),"")))))))="","",
IF($C33="Christopher Lobo",_xlfn.XLOOKUP($B33,PROSPER_Lobo!$1:$1,PROSPER_Lobo!$28:$28,""),
IF($C33="Naren Baliga",_xlfn.XLOOKUP($B33,PROSPER_Baliga!$1:$1,PROSPER_Baliga!$28:$28,""),
IF($C33="Thorsten Huhn",_xlfn.XLOOKUP($B33,PROSPER_Huhn!$1:$1,PROSPER_Huhn!$28:$28,""),
IF($C33="Nick Hull",_xlfn.XLOOKUP($B33,PROSPER_Hull!$1:$1,PROSPER_Hull!$28:$28,""),
IF($C33="Monika Kotwani",_xlfn.XLOOKUP($B33,PROSPER_Kotwani!$1:$1,PROSPER_Kotwani!$28:$28,""),
IF($C33="Jonathan Wellner",_xlfn.XLOOKUP($B33,PROSPER_Wellner!$1:$1,PROSPER_Wellner!$28:$28,""),
IF($C33="Travis Harvey",_xlfn.XLOOKUP($B33,PROSPER_Harvey!$1:$1,PROSPER_Harvey!$28:$28,""),"")))))))))</f>
        <v>N/A</v>
      </c>
      <c r="DK33" s="150" t="str">
        <f t="shared" si="279"/>
        <v>N/A</v>
      </c>
      <c r="DL33" s="130" t="str">
        <f>_xlfn.XLOOKUP(B33,PROSPERInitial_Query!$E:$E,PROSPERInitial_Query!$AD:$AD,"",,-1)</f>
        <v/>
      </c>
      <c r="DM33" s="121" t="str">
        <f t="shared" si="280"/>
        <v>Marianne Libuit2 - RelationshipAccount / Stakeholder 4Name</v>
      </c>
      <c r="DN33" s="121" t="str">
        <f>_xlfn.XLOOKUP(DM33,PROSPERDelta_Query!BK:BK,PROSPERDelta_Query!AF:AF,"",,-1)</f>
        <v/>
      </c>
      <c r="DO33" s="126" t="str">
        <f>_xlfn.XLOOKUP(B33,PROSPERInitial_Query!$E:$E,PROSPERInitial_Query!$T:$T,"",,-1)</f>
        <v/>
      </c>
      <c r="DP33" s="121" t="str">
        <f t="shared" si="281"/>
        <v>Marianne Libuit2 - RelationshipAccount / Stakeholder 4Self Score</v>
      </c>
      <c r="DQ33" s="126" t="str">
        <f>_xlfn.XLOOKUP(DP33,PROSPERDelta_Query!BK:BK,PROSPERDelta_Query!AP:AP,"",,-1)</f>
        <v/>
      </c>
      <c r="DR33" s="131" t="str">
        <f t="shared" si="171"/>
        <v/>
      </c>
      <c r="DS33" s="131" t="str">
        <f t="shared" si="282"/>
        <v>N/A</v>
      </c>
      <c r="DT33" s="132" t="str">
        <f t="shared" si="283"/>
        <v>N/A</v>
      </c>
      <c r="DU33" s="132" t="str">
        <f>IF(IF(IF($C33="Christopher Lobo",_xlfn.XLOOKUP($B33,PROSPER_Lobo!$1:$1,PROSPER_Lobo!$30:$30,""),
IF($C33="Naren Baliga",_xlfn.XLOOKUP($B33,PROSPER_Baliga!$1:$1,PROSPER_Baliga!$30:$30,""),
IF($C33="Thorsten Huhn",_xlfn.XLOOKUP($B33,PROSPER_Huhn!$1:$1,PROSPER_Huhn!$30:$30,""),
IF($C33="Nick Hull",_xlfn.XLOOKUP($B33,PROSPER_Hull!$1:$1,PROSPER_Hull!$30:$30,""),
IF($C33="Monika Kotwani",_xlfn.XLOOKUP($B33,PROSPER_Kotwani!$1:$1,PROSPER_Kotwani!$30:$30,""),
IF($C33="Jonathan Wellner",_xlfn.XLOOKUP($B33,PROSPER_Wellner!$1:$1,PROSPER_Wellner!$30:$30,""),
IF($C33="Travis Harvey",_xlfn.XLOOKUP($B33,PROSPER_Harvey!$1:$1,PROSPER_Harvey!$30:$30,""),"")))))))="","",
IF($C33="Christopher Lobo",_xlfn.XLOOKUP($B33,PROSPER_Lobo!$1:$1,PROSPER_Lobo!$30:$30,""),
IF($C33="Naren Baliga",_xlfn.XLOOKUP($B33,PROSPER_Baliga!$1:$1,PROSPER_Baliga!$30:$30,""),
IF($C33="Thorsten Huhn",_xlfn.XLOOKUP($B33,PROSPER_Huhn!$1:$1,PROSPER_Huhn!$30:$30,""),
IF($C33="Nick Hull",_xlfn.XLOOKUP($B33,PROSPER_Hull!$1:$1,PROSPER_Hull!$30:$30,""),
IF($C33="Monika Kotwani",_xlfn.XLOOKUP($B33,PROSPER_Kotwani!$1:$1,PROSPER_Kotwani!$30:$30,""),
IF($C33="Jonathan Wellner",_xlfn.XLOOKUP($B33,PROSPER_Wellner!$1:$1,PROSPER_Wellner!$30:$30,""),
IF($C33="Travis Harvey",_xlfn.XLOOKUP($B33,PROSPER_Harvey!$1:$1,PROSPER_Harvey!$30:$30,""),""))))))))="","No Score",IF(IF($C33="Christopher Lobo",_xlfn.XLOOKUP($B33,PROSPER_Lobo!$1:$1,PROSPER_Lobo!$30:$30,""),
IF($C33="Naren Baliga",_xlfn.XLOOKUP($B33,PROSPER_Baliga!$1:$1,PROSPER_Baliga!$30:$30,""),
IF($C33="Thorsten Huhn",_xlfn.XLOOKUP($B33,PROSPER_Huhn!$1:$1,PROSPER_Huhn!$30:$30,""),
IF($C33="Nick Hull",_xlfn.XLOOKUP($B33,PROSPER_Hull!$1:$1,PROSPER_Hull!$30:$30,""),
IF($C33="Monika Kotwani",_xlfn.XLOOKUP($B33,PROSPER_Kotwani!$1:$1,PROSPER_Kotwani!$30:$30,""),
IF($C33="Jonathan Wellner",_xlfn.XLOOKUP($B33,PROSPER_Wellner!$1:$1,PROSPER_Wellner!$30:$30,""),
IF($C33="Travis Harvey",_xlfn.XLOOKUP($B33,PROSPER_Harvey!$1:$1,PROSPER_Harvey!$30:$30,""),"")))))))="","",
IF($C33="Christopher Lobo",_xlfn.XLOOKUP($B33,PROSPER_Lobo!$1:$1,PROSPER_Lobo!$30:$30,""),
IF($C33="Naren Baliga",_xlfn.XLOOKUP($B33,PROSPER_Baliga!$1:$1,PROSPER_Baliga!$30:$30,""),
IF($C33="Thorsten Huhn",_xlfn.XLOOKUP($B33,PROSPER_Huhn!$1:$1,PROSPER_Huhn!$30:$30,""),
IF($C33="Nick Hull",_xlfn.XLOOKUP($B33,PROSPER_Hull!$1:$1,PROSPER_Hull!$30:$30,""),
IF($C33="Monika Kotwani",_xlfn.XLOOKUP($B33,PROSPER_Kotwani!$1:$1,PROSPER_Kotwani!$30:$30,""),
IF($C33="Jonathan Wellner",_xlfn.XLOOKUP($B33,PROSPER_Wellner!$1:$1,PROSPER_Wellner!$30:$30,""),
IF($C33="Travis Harvey",_xlfn.XLOOKUP($B33,PROSPER_Harvey!$1:$1,PROSPER_Harvey!$30:$30,""),"")))))))))</f>
        <v>N/A</v>
      </c>
      <c r="DV33" s="131" t="str">
        <f>IF(IF(IF($C33="Christopher Lobo",_xlfn.XLOOKUP($B33,PROSPER_Lobo!$1:$1,PROSPER_Lobo!$31:$31,""),
IF($C33="Naren Baliga",_xlfn.XLOOKUP($B33,PROSPER_Baliga!$1:$1,PROSPER_Baliga!$31:$31,""),
IF($C33="Thorsten Huhn",_xlfn.XLOOKUP($B33,PROSPER_Huhn!$1:$1,PROSPER_Huhn!$31:$31,""),
IF($C33="Nick Hull",_xlfn.XLOOKUP($B33,PROSPER_Hull!$1:$1,PROSPER_Hull!$31:$31,""),
IF($C33="Monika Kotwani",_xlfn.XLOOKUP($B33,PROSPER_Kotwani!$1:$1,PROSPER_Kotwani!$31:$31,""),
IF($C33="Jonathan Wellner",_xlfn.XLOOKUP($B33,PROSPER_Wellner!$1:$1,PROSPER_Wellner!$31:$31,""),
IF($C33="Travis Harvey",_xlfn.XLOOKUP($B33,PROSPER_Harvey!$1:$1,PROSPER_Harvey!$31:$31,""),"")))))))="","",
IF($C33="Christopher Lobo",_xlfn.XLOOKUP($B33,PROSPER_Lobo!$1:$1,PROSPER_Lobo!$31:$31,""),
IF($C33="Naren Baliga",_xlfn.XLOOKUP($B33,PROSPER_Baliga!$1:$1,PROSPER_Baliga!$31:$31,""),
IF($C33="Thorsten Huhn",_xlfn.XLOOKUP($B33,PROSPER_Huhn!$1:$1,PROSPER_Huhn!$31:$31,""),
IF($C33="Nick Hull",_xlfn.XLOOKUP($B33,PROSPER_Hull!$1:$1,PROSPER_Hull!$31:$31,""),
IF($C33="Monika Kotwani",_xlfn.XLOOKUP($B33,PROSPER_Kotwani!$1:$1,PROSPER_Kotwani!$31:$31,""),
IF($C33="Jonathan Wellner",_xlfn.XLOOKUP($B33,PROSPER_Wellner!$1:$1,PROSPER_Wellner!$31:$31,""),
IF($C33="Travis Harvey",_xlfn.XLOOKUP($B33,PROSPER_Harvey!$1:$1,PROSPER_Harvey!$31:$31,""),""))))))))="","No Comment",IF(IF($C33="Christopher Lobo",_xlfn.XLOOKUP($B33,PROSPER_Lobo!$1:$1,PROSPER_Lobo!$31:$31,""),
IF($C33="Naren Baliga",_xlfn.XLOOKUP($B33,PROSPER_Baliga!$1:$1,PROSPER_Baliga!$31:$31,""),
IF($C33="Thorsten Huhn",_xlfn.XLOOKUP($B33,PROSPER_Huhn!$1:$1,PROSPER_Huhn!$31:$31,""),
IF($C33="Nick Hull",_xlfn.XLOOKUP($B33,PROSPER_Hull!$1:$1,PROSPER_Hull!$31:$31,""),
IF($C33="Monika Kotwani",_xlfn.XLOOKUP($B33,PROSPER_Kotwani!$1:$1,PROSPER_Kotwani!$31:$31,""),
IF($C33="Jonathan Wellner",_xlfn.XLOOKUP($B33,PROSPER_Wellner!$1:$1,PROSPER_Wellner!$31:$31,""),
IF($C33="Travis Harvey",_xlfn.XLOOKUP($B33,PROSPER_Harvey!$1:$1,PROSPER_Harvey!$31:$31,""),"")))))))="","",
IF($C33="Christopher Lobo",_xlfn.XLOOKUP($B33,PROSPER_Lobo!$1:$1,PROSPER_Lobo!$31:$31,""),
IF($C33="Naren Baliga",_xlfn.XLOOKUP($B33,PROSPER_Baliga!$1:$1,PROSPER_Baliga!$31:$31,""),
IF($C33="Thorsten Huhn",_xlfn.XLOOKUP($B33,PROSPER_Huhn!$1:$1,PROSPER_Huhn!$31:$31,""),
IF($C33="Nick Hull",_xlfn.XLOOKUP($B33,PROSPER_Hull!$1:$1,PROSPER_Hull!$31:$31,""),
IF($C33="Monika Kotwani",_xlfn.XLOOKUP($B33,PROSPER_Kotwani!$1:$1,PROSPER_Kotwani!$31:$31,""),
IF($C33="Jonathan Wellner",_xlfn.XLOOKUP($B33,PROSPER_Wellner!$1:$1,PROSPER_Wellner!$31:$31,""),
IF($C33="Travis Harvey",_xlfn.XLOOKUP($B33,PROSPER_Harvey!$1:$1,PROSPER_Harvey!$31:$31,""),"")))))))))</f>
        <v>N/A</v>
      </c>
      <c r="DW33" s="150" t="str">
        <f t="shared" si="284"/>
        <v>N/A</v>
      </c>
      <c r="DX33" s="130" t="str">
        <f>_xlfn.XLOOKUP(B33,PROSPERInitial_Query!$E:$E,PROSPERInitial_Query!$AE:$AE,"",,-1)</f>
        <v/>
      </c>
      <c r="DY33" s="121" t="str">
        <f t="shared" si="285"/>
        <v>Marianne Libuit2 - RelationshipAccount / Stakeholder 5Name</v>
      </c>
      <c r="DZ33" s="121" t="str">
        <f>_xlfn.XLOOKUP(DY33,PROSPERDelta_Query!BK:BK,PROSPERDelta_Query!AG:AG,"",,-1)</f>
        <v/>
      </c>
      <c r="EA33" s="126" t="str">
        <f>_xlfn.XLOOKUP(B33,PROSPERInitial_Query!$E:$E,PROSPERInitial_Query!$U:$U,"",,-1)</f>
        <v/>
      </c>
      <c r="EB33" s="121" t="str">
        <f t="shared" si="286"/>
        <v>Marianne Libuit2 - RelationshipAccount / Stakeholder 5Self Score</v>
      </c>
      <c r="EC33" s="126" t="str">
        <f>_xlfn.XLOOKUP(EB33,PROSPERDelta_Query!BK:BK,PROSPERDelta_Query!AQ:AQ,"",,-1)</f>
        <v/>
      </c>
      <c r="ED33" s="131" t="str">
        <f t="shared" si="175"/>
        <v/>
      </c>
      <c r="EE33" s="131" t="str">
        <f t="shared" si="287"/>
        <v>N/A</v>
      </c>
      <c r="EF33" s="132" t="str">
        <f t="shared" si="288"/>
        <v>N/A</v>
      </c>
      <c r="EG33" s="132" t="str">
        <f>IF(IF(IF($C33="Christopher Lobo",_xlfn.XLOOKUP($B33,PROSPER_Lobo!$1:$1,PROSPER_Lobo!$33:$33,""),
IF($C33="Naren Baliga",_xlfn.XLOOKUP($B33,PROSPER_Baliga!$1:$1,PROSPER_Baliga!$33:$33,""),
IF($C33="Thorsten Huhn",_xlfn.XLOOKUP($B33,PROSPER_Huhn!$1:$1,PROSPER_Huhn!$33:$33,""),
IF($C33="Nick Hull",_xlfn.XLOOKUP($B33,PROSPER_Hull!$1:$1,PROSPER_Hull!$33:$33,""),
IF($C33="Monika Kotwani",_xlfn.XLOOKUP($B33,PROSPER_Kotwani!$1:$1,PROSPER_Kotwani!$33:$33,""),
IF($C33="Jonathan Wellner",_xlfn.XLOOKUP($B33,PROSPER_Wellner!$1:$1,PROSPER_Wellner!$33:$33,""),
IF($C33="Travis Harvey",_xlfn.XLOOKUP($B33,PROSPER_Harvey!$1:$1,PROSPER_Harvey!$33:$33,""),"")))))))="","",
IF($C33="Christopher Lobo",_xlfn.XLOOKUP($B33,PROSPER_Lobo!$1:$1,PROSPER_Lobo!$33:$33,""),
IF($C33="Naren Baliga",_xlfn.XLOOKUP($B33,PROSPER_Baliga!$1:$1,PROSPER_Baliga!$33:$33,""),
IF($C33="Thorsten Huhn",_xlfn.XLOOKUP($B33,PROSPER_Huhn!$1:$1,PROSPER_Huhn!$33:$33,""),
IF($C33="Nick Hull",_xlfn.XLOOKUP($B33,PROSPER_Hull!$1:$1,PROSPER_Hull!$33:$33,""),
IF($C33="Monika Kotwani",_xlfn.XLOOKUP($B33,PROSPER_Kotwani!$1:$1,PROSPER_Kotwani!$33:$33,""),
IF($C33="Jonathan Wellner",_xlfn.XLOOKUP($B33,PROSPER_Wellner!$1:$1,PROSPER_Wellner!$33:$33,""),
IF($C33="Travis Harvey",_xlfn.XLOOKUP($B33,PROSPER_Harvey!$1:$1,PROSPER_Harvey!$33:$33,""),""))))))))="","No Score",IF(IF($C33="Christopher Lobo",_xlfn.XLOOKUP($B33,PROSPER_Lobo!$1:$1,PROSPER_Lobo!$33:$33,""),
IF($C33="Naren Baliga",_xlfn.XLOOKUP($B33,PROSPER_Baliga!$1:$1,PROSPER_Baliga!$33:$33,""),
IF($C33="Thorsten Huhn",_xlfn.XLOOKUP($B33,PROSPER_Huhn!$1:$1,PROSPER_Huhn!$33:$33,""),
IF($C33="Nick Hull",_xlfn.XLOOKUP($B33,PROSPER_Hull!$1:$1,PROSPER_Hull!$33:$33,""),
IF($C33="Monika Kotwani",_xlfn.XLOOKUP($B33,PROSPER_Kotwani!$1:$1,PROSPER_Kotwani!$33:$33,""),
IF($C33="Jonathan Wellner",_xlfn.XLOOKUP($B33,PROSPER_Wellner!$1:$1,PROSPER_Wellner!$33:$33,""),
IF($C33="Travis Harvey",_xlfn.XLOOKUP($B33,PROSPER_Harvey!$1:$1,PROSPER_Harvey!$33:$33,""),"")))))))="","",
IF($C33="Christopher Lobo",_xlfn.XLOOKUP($B33,PROSPER_Lobo!$1:$1,PROSPER_Lobo!$33:$33,""),
IF($C33="Naren Baliga",_xlfn.XLOOKUP($B33,PROSPER_Baliga!$1:$1,PROSPER_Baliga!$33:$33,""),
IF($C33="Thorsten Huhn",_xlfn.XLOOKUP($B33,PROSPER_Huhn!$1:$1,PROSPER_Huhn!$33:$33,""),
IF($C33="Nick Hull",_xlfn.XLOOKUP($B33,PROSPER_Hull!$1:$1,PROSPER_Hull!$33:$33,""),
IF($C33="Monika Kotwani",_xlfn.XLOOKUP($B33,PROSPER_Kotwani!$1:$1,PROSPER_Kotwani!$33:$33,""),
IF($C33="Jonathan Wellner",_xlfn.XLOOKUP($B33,PROSPER_Wellner!$1:$1,PROSPER_Wellner!$33:$33,""),
IF($C33="Travis Harvey",_xlfn.XLOOKUP($B33,PROSPER_Harvey!$1:$1,PROSPER_Harvey!$33:$33,""),"")))))))))</f>
        <v>N/A</v>
      </c>
      <c r="EH33" s="131" t="str">
        <f>IF(IF(IF($C33="Christopher Lobo",_xlfn.XLOOKUP($B33,PROSPER_Lobo!$1:$1,PROSPER_Lobo!$34:$34,""),
IF($C33="Naren Baliga",_xlfn.XLOOKUP($B33,PROSPER_Baliga!$1:$1,PROSPER_Baliga!$34:$34,""),
IF($C33="Thorsten Huhn",_xlfn.XLOOKUP($B33,PROSPER_Huhn!$1:$1,PROSPER_Huhn!$34:$34,""),
IF($C33="Nick Hull",_xlfn.XLOOKUP($B33,PROSPER_Hull!$1:$1,PROSPER_Hull!$34:$34,""),
IF($C33="Monika Kotwani",_xlfn.XLOOKUP($B33,PROSPER_Kotwani!$1:$1,PROSPER_Kotwani!$34:$34,""),
IF($C33="Jonathan Wellner",_xlfn.XLOOKUP($B33,PROSPER_Wellner!$1:$1,PROSPER_Wellner!$34:$34,""),
IF($C33="Travis Harvey",_xlfn.XLOOKUP($B33,PROSPER_Harvey!$1:$1,PROSPER_Harvey!$34:$34,""),"")))))))="","",
IF($C33="Christopher Lobo",_xlfn.XLOOKUP($B33,PROSPER_Lobo!$1:$1,PROSPER_Lobo!$34:$34,""),
IF($C33="Naren Baliga",_xlfn.XLOOKUP($B33,PROSPER_Baliga!$1:$1,PROSPER_Baliga!$34:$34,""),
IF($C33="Thorsten Huhn",_xlfn.XLOOKUP($B33,PROSPER_Huhn!$1:$1,PROSPER_Huhn!$34:$34,""),
IF($C33="Nick Hull",_xlfn.XLOOKUP($B33,PROSPER_Hull!$1:$1,PROSPER_Hull!$34:$34,""),
IF($C33="Monika Kotwani",_xlfn.XLOOKUP($B33,PROSPER_Kotwani!$1:$1,PROSPER_Kotwani!$34:$34,""),
IF($C33="Jonathan Wellner",_xlfn.XLOOKUP($B33,PROSPER_Wellner!$1:$1,PROSPER_Wellner!$34:$34,""),
IF($C33="Travis Harvey",_xlfn.XLOOKUP($B33,PROSPER_Harvey!$1:$1,PROSPER_Harvey!$34:$34,""),""))))))))="","No Comment",IF(IF($C33="Christopher Lobo",_xlfn.XLOOKUP($B33,PROSPER_Lobo!$1:$1,PROSPER_Lobo!$34:$34,""),
IF($C33="Naren Baliga",_xlfn.XLOOKUP($B33,PROSPER_Baliga!$1:$1,PROSPER_Baliga!$34:$34,""),
IF($C33="Thorsten Huhn",_xlfn.XLOOKUP($B33,PROSPER_Huhn!$1:$1,PROSPER_Huhn!$34:$34,""),
IF($C33="Nick Hull",_xlfn.XLOOKUP($B33,PROSPER_Hull!$1:$1,PROSPER_Hull!$34:$34,""),
IF($C33="Monika Kotwani",_xlfn.XLOOKUP($B33,PROSPER_Kotwani!$1:$1,PROSPER_Kotwani!$34:$34,""),
IF($C33="Jonathan Wellner",_xlfn.XLOOKUP($B33,PROSPER_Wellner!$1:$1,PROSPER_Wellner!$34:$34,""),
IF($C33="Travis Harvey",_xlfn.XLOOKUP($B33,PROSPER_Harvey!$1:$1,PROSPER_Harvey!$34:$34,""),"")))))))="","",
IF($C33="Christopher Lobo",_xlfn.XLOOKUP($B33,PROSPER_Lobo!$1:$1,PROSPER_Lobo!$34:$34,""),
IF($C33="Naren Baliga",_xlfn.XLOOKUP($B33,PROSPER_Baliga!$1:$1,PROSPER_Baliga!$34:$34,""),
IF($C33="Thorsten Huhn",_xlfn.XLOOKUP($B33,PROSPER_Huhn!$1:$1,PROSPER_Huhn!$34:$34,""),
IF($C33="Nick Hull",_xlfn.XLOOKUP($B33,PROSPER_Hull!$1:$1,PROSPER_Hull!$34:$34,""),
IF($C33="Monika Kotwani",_xlfn.XLOOKUP($B33,PROSPER_Kotwani!$1:$1,PROSPER_Kotwani!$34:$34,""),
IF($C33="Jonathan Wellner",_xlfn.XLOOKUP($B33,PROSPER_Wellner!$1:$1,PROSPER_Wellner!$34:$34,""),
IF($C33="Travis Harvey",_xlfn.XLOOKUP($B33,PROSPER_Harvey!$1:$1,PROSPER_Harvey!$34:$34,""),"")))))))))</f>
        <v>N/A</v>
      </c>
      <c r="EI33" s="150" t="str">
        <f t="shared" si="289"/>
        <v>N/A</v>
      </c>
      <c r="EJ33" s="130" t="str">
        <f>_xlfn.XLOOKUP(B33,PROSPERInitial_Query!$E:$E,PROSPERInitial_Query!$AF:$AF,"",,-1)</f>
        <v/>
      </c>
      <c r="EK33" s="121" t="str">
        <f t="shared" si="290"/>
        <v>Marianne Libuit2 - RelationshipAccount / Stakeholder 6Name</v>
      </c>
      <c r="EL33" s="121" t="str">
        <f>_xlfn.XLOOKUP(EK33,PROSPERDelta_Query!BK:BK,PROSPERDelta_Query!AH:AH,"",,-1)</f>
        <v/>
      </c>
      <c r="EM33" s="126" t="str">
        <f>_xlfn.XLOOKUP(B33,PROSPERInitial_Query!$E:$E,PROSPERInitial_Query!$V:$V,"",,-1)</f>
        <v/>
      </c>
      <c r="EN33" s="121" t="str">
        <f t="shared" si="291"/>
        <v>Marianne Libuit2 - RelationshipAccount / Stakeholder 6Self Score</v>
      </c>
      <c r="EO33" s="126" t="str">
        <f>_xlfn.XLOOKUP(EN33,PROSPERDelta_Query!BK:BK,PROSPERDelta_Query!AR:AR,"",,-1)</f>
        <v/>
      </c>
      <c r="EP33" s="131" t="str">
        <f t="shared" si="179"/>
        <v/>
      </c>
      <c r="EQ33" s="131" t="str">
        <f t="shared" si="292"/>
        <v>N/A</v>
      </c>
      <c r="ER33" s="132" t="str">
        <f t="shared" si="293"/>
        <v>N/A</v>
      </c>
      <c r="ES33" s="132" t="str">
        <f>IF(IF(IF($C33="Christopher Lobo",_xlfn.XLOOKUP($B33,PROSPER_Lobo!$1:$1,PROSPER_Lobo!$36:$36,""),
IF($C33="Naren Baliga",_xlfn.XLOOKUP($B33,PROSPER_Baliga!$1:$1,PROSPER_Baliga!$36:$36,""),
IF($C33="Thorsten Huhn",_xlfn.XLOOKUP($B33,PROSPER_Huhn!$1:$1,PROSPER_Huhn!$36:$36,""),
IF($C33="Nick Hull",_xlfn.XLOOKUP($B33,PROSPER_Hull!$1:$1,PROSPER_Hull!$36:$36,""),
IF($C33="Monika Kotwani",_xlfn.XLOOKUP($B33,PROSPER_Kotwani!$1:$1,PROSPER_Kotwani!$36:$36,""),
IF($C33="Jonathan Wellner",_xlfn.XLOOKUP($B33,PROSPER_Wellner!$1:$1,PROSPER_Wellner!$36:$36,""),
IF($C33="Travis Harvey",_xlfn.XLOOKUP($B33,PROSPER_Harvey!$1:$1,PROSPER_Harvey!$36:$36,""),"")))))))="","",
IF($C33="Christopher Lobo",_xlfn.XLOOKUP($B33,PROSPER_Lobo!$1:$1,PROSPER_Lobo!$36:$36,""),
IF($C33="Naren Baliga",_xlfn.XLOOKUP($B33,PROSPER_Baliga!$1:$1,PROSPER_Baliga!$36:$36,""),
IF($C33="Thorsten Huhn",_xlfn.XLOOKUP($B33,PROSPER_Huhn!$1:$1,PROSPER_Huhn!$36:$36,""),
IF($C33="Nick Hull",_xlfn.XLOOKUP($B33,PROSPER_Hull!$1:$1,PROSPER_Hull!$36:$36,""),
IF($C33="Monika Kotwani",_xlfn.XLOOKUP($B33,PROSPER_Kotwani!$1:$1,PROSPER_Kotwani!$36:$36,""),
IF($C33="Jonathan Wellner",_xlfn.XLOOKUP($B33,PROSPER_Wellner!$1:$1,PROSPER_Wellner!$36:$36,""),
IF($C33="Travis Harvey",_xlfn.XLOOKUP($B33,PROSPER_Harvey!$1:$1,PROSPER_Harvey!$36:$36,""),""))))))))="","No Score",IF(IF($C33="Christopher Lobo",_xlfn.XLOOKUP($B33,PROSPER_Lobo!$1:$1,PROSPER_Lobo!$36:$36,""),
IF($C33="Naren Baliga",_xlfn.XLOOKUP($B33,PROSPER_Baliga!$1:$1,PROSPER_Baliga!$36:$36,""),
IF($C33="Thorsten Huhn",_xlfn.XLOOKUP($B33,PROSPER_Huhn!$1:$1,PROSPER_Huhn!$36:$36,""),
IF($C33="Nick Hull",_xlfn.XLOOKUP($B33,PROSPER_Hull!$1:$1,PROSPER_Hull!$36:$36,""),
IF($C33="Monika Kotwani",_xlfn.XLOOKUP($B33,PROSPER_Kotwani!$1:$1,PROSPER_Kotwani!$36:$36,""),
IF($C33="Jonathan Wellner",_xlfn.XLOOKUP($B33,PROSPER_Wellner!$1:$1,PROSPER_Wellner!$36:$36,""),
IF($C33="Travis Harvey",_xlfn.XLOOKUP($B33,PROSPER_Harvey!$1:$1,PROSPER_Harvey!$36:$36,""),"")))))))="","",
IF($C33="Christopher Lobo",_xlfn.XLOOKUP($B33,PROSPER_Lobo!$1:$1,PROSPER_Lobo!$36:$36,""),
IF($C33="Naren Baliga",_xlfn.XLOOKUP($B33,PROSPER_Baliga!$1:$1,PROSPER_Baliga!$36:$36,""),
IF($C33="Thorsten Huhn",_xlfn.XLOOKUP($B33,PROSPER_Huhn!$1:$1,PROSPER_Huhn!$36:$36,""),
IF($C33="Nick Hull",_xlfn.XLOOKUP($B33,PROSPER_Hull!$1:$1,PROSPER_Hull!$36:$36,""),
IF($C33="Monika Kotwani",_xlfn.XLOOKUP($B33,PROSPER_Kotwani!$1:$1,PROSPER_Kotwani!$36:$36,""),
IF($C33="Jonathan Wellner",_xlfn.XLOOKUP($B33,PROSPER_Wellner!$1:$1,PROSPER_Wellner!$36:$36,""),
IF($C33="Travis Harvey",_xlfn.XLOOKUP($B33,PROSPER_Harvey!$1:$1,PROSPER_Harvey!$36:$36,""),"")))))))))</f>
        <v>N/A</v>
      </c>
      <c r="ET33" s="131" t="str">
        <f>IF(IF(IF($C33="Christopher Lobo",_xlfn.XLOOKUP($B33,PROSPER_Lobo!$1:$1,PROSPER_Lobo!$37:$37,""),
IF($C33="Naren Baliga",_xlfn.XLOOKUP($B33,PROSPER_Baliga!$1:$1,PROSPER_Baliga!$37:$37,""),
IF($C33="Thorsten Huhn",_xlfn.XLOOKUP($B33,PROSPER_Huhn!$1:$1,PROSPER_Huhn!$37:$37,""),
IF($C33="Nick Hull",_xlfn.XLOOKUP($B33,PROSPER_Hull!$1:$1,PROSPER_Hull!$37:$37,""),
IF($C33="Monika Kotwani",_xlfn.XLOOKUP($B33,PROSPER_Kotwani!$1:$1,PROSPER_Kotwani!$37:$37,""),
IF($C33="Jonathan Wellner",_xlfn.XLOOKUP($B33,PROSPER_Wellner!$1:$1,PROSPER_Wellner!$37:$37,""),
IF($C33="Travis Harvey",_xlfn.XLOOKUP($B33,PROSPER_Harvey!$1:$1,PROSPER_Harvey!$37:$37,""),"")))))))="","",
IF($C33="Christopher Lobo",_xlfn.XLOOKUP($B33,PROSPER_Lobo!$1:$1,PROSPER_Lobo!$37:$37,""),
IF($C33="Naren Baliga",_xlfn.XLOOKUP($B33,PROSPER_Baliga!$1:$1,PROSPER_Baliga!$37:$37,""),
IF($C33="Thorsten Huhn",_xlfn.XLOOKUP($B33,PROSPER_Huhn!$1:$1,PROSPER_Huhn!$37:$37,""),
IF($C33="Nick Hull",_xlfn.XLOOKUP($B33,PROSPER_Hull!$1:$1,PROSPER_Hull!$37:$37,""),
IF($C33="Monika Kotwani",_xlfn.XLOOKUP($B33,PROSPER_Kotwani!$1:$1,PROSPER_Kotwani!$37:$37,""),
IF($C33="Jonathan Wellner",_xlfn.XLOOKUP($B33,PROSPER_Wellner!$1:$1,PROSPER_Wellner!$37:$37,""),
IF($C33="Travis Harvey",_xlfn.XLOOKUP($B33,PROSPER_Harvey!$1:$1,PROSPER_Harvey!$37:$37,""),""))))))))="","No Comment",IF(IF($C33="Christopher Lobo",_xlfn.XLOOKUP($B33,PROSPER_Lobo!$1:$1,PROSPER_Lobo!$37:$37,""),
IF($C33="Naren Baliga",_xlfn.XLOOKUP($B33,PROSPER_Baliga!$1:$1,PROSPER_Baliga!$37:$37,""),
IF($C33="Thorsten Huhn",_xlfn.XLOOKUP($B33,PROSPER_Huhn!$1:$1,PROSPER_Huhn!$37:$37,""),
IF($C33="Nick Hull",_xlfn.XLOOKUP($B33,PROSPER_Hull!$1:$1,PROSPER_Hull!$37:$37,""),
IF($C33="Monika Kotwani",_xlfn.XLOOKUP($B33,PROSPER_Kotwani!$1:$1,PROSPER_Kotwani!$37:$37,""),
IF($C33="Jonathan Wellner",_xlfn.XLOOKUP($B33,PROSPER_Wellner!$1:$1,PROSPER_Wellner!$37:$37,""),
IF($C33="Travis Harvey",_xlfn.XLOOKUP($B33,PROSPER_Harvey!$1:$1,PROSPER_Harvey!$37:$37,""),"")))))))="","",
IF($C33="Christopher Lobo",_xlfn.XLOOKUP($B33,PROSPER_Lobo!$1:$1,PROSPER_Lobo!$37:$37,""),
IF($C33="Naren Baliga",_xlfn.XLOOKUP($B33,PROSPER_Baliga!$1:$1,PROSPER_Baliga!$37:$37,""),
IF($C33="Thorsten Huhn",_xlfn.XLOOKUP($B33,PROSPER_Huhn!$1:$1,PROSPER_Huhn!$37:$37,""),
IF($C33="Nick Hull",_xlfn.XLOOKUP($B33,PROSPER_Hull!$1:$1,PROSPER_Hull!$37:$37,""),
IF($C33="Monika Kotwani",_xlfn.XLOOKUP($B33,PROSPER_Kotwani!$1:$1,PROSPER_Kotwani!$37:$37,""),
IF($C33="Jonathan Wellner",_xlfn.XLOOKUP($B33,PROSPER_Wellner!$1:$1,PROSPER_Wellner!$37:$37,""),
IF($C33="Travis Harvey",_xlfn.XLOOKUP($B33,PROSPER_Harvey!$1:$1,PROSPER_Harvey!$37:$37,""),"")))))))))</f>
        <v>N/A</v>
      </c>
      <c r="EU33" s="150" t="str">
        <f t="shared" si="294"/>
        <v>N/A</v>
      </c>
      <c r="EV33" s="130" t="str">
        <f>_xlfn.XLOOKUP(B33,PROSPERInitial_Query!$E:$E,PROSPERInitial_Query!$AG:$AG,"",,-1)</f>
        <v/>
      </c>
      <c r="EW33" s="121" t="str">
        <f t="shared" si="295"/>
        <v>Marianne Libuit2 - RelationshipAccount / Stakeholder 7Name</v>
      </c>
      <c r="EX33" s="121" t="str">
        <f>_xlfn.XLOOKUP(EW33,PROSPERDelta_Query!BK:BK,PROSPERDelta_Query!AI:AI,"",,-1)</f>
        <v/>
      </c>
      <c r="EY33" s="126" t="str">
        <f>_xlfn.XLOOKUP(B33,PROSPERInitial_Query!$E:$E,PROSPERInitial_Query!$W:$W,"",,-1)</f>
        <v/>
      </c>
      <c r="EZ33" s="121" t="str">
        <f t="shared" si="296"/>
        <v>Marianne Libuit2 - RelationshipAccount / Stakeholder 7Self Score</v>
      </c>
      <c r="FA33" s="126" t="str">
        <f>_xlfn.XLOOKUP(EZ33,PROSPERDelta_Query!BK:BK,PROSPERDelta_Query!AS:AS,"",,-1)</f>
        <v/>
      </c>
      <c r="FB33" s="131" t="str">
        <f t="shared" si="183"/>
        <v/>
      </c>
      <c r="FC33" s="131" t="str">
        <f t="shared" si="297"/>
        <v>N/A</v>
      </c>
      <c r="FD33" s="132" t="str">
        <f t="shared" si="298"/>
        <v>N/A</v>
      </c>
      <c r="FE33" s="132" t="str">
        <f>IF(IF(IF($C33="Christopher Lobo",_xlfn.XLOOKUP($B33,PROSPER_Lobo!$1:$1,PROSPER_Lobo!$39:$39,""),
IF($C33="Naren Baliga",_xlfn.XLOOKUP($B33,PROSPER_Baliga!$1:$1,PROSPER_Baliga!$39:$39,""),
IF($C33="Thorsten Huhn",_xlfn.XLOOKUP($B33,PROSPER_Huhn!$1:$1,PROSPER_Huhn!$39:$39,""),
IF($C33="Nick Hull",_xlfn.XLOOKUP($B33,PROSPER_Hull!$1:$1,PROSPER_Hull!$39:$39,""),
IF($C33="Monika Kotwani",_xlfn.XLOOKUP($B33,PROSPER_Kotwani!$1:$1,PROSPER_Kotwani!$39:$39,""),
IF($C33="Jonathan Wellner",_xlfn.XLOOKUP($B33,PROSPER_Wellner!$1:$1,PROSPER_Wellner!$39:$39,""),
IF($C33="Travis Harvey",_xlfn.XLOOKUP($B33,PROSPER_Harvey!$1:$1,PROSPER_Harvey!$39:$39,""),"")))))))="","",
IF($C33="Christopher Lobo",_xlfn.XLOOKUP($B33,PROSPER_Lobo!$1:$1,PROSPER_Lobo!$39:$39,""),
IF($C33="Naren Baliga",_xlfn.XLOOKUP($B33,PROSPER_Baliga!$1:$1,PROSPER_Baliga!$39:$39,""),
IF($C33="Thorsten Huhn",_xlfn.XLOOKUP($B33,PROSPER_Huhn!$1:$1,PROSPER_Huhn!$39:$39,""),
IF($C33="Nick Hull",_xlfn.XLOOKUP($B33,PROSPER_Hull!$1:$1,PROSPER_Hull!$39:$39,""),
IF($C33="Monika Kotwani",_xlfn.XLOOKUP($B33,PROSPER_Kotwani!$1:$1,PROSPER_Kotwani!$39:$39,""),
IF($C33="Jonathan Wellner",_xlfn.XLOOKUP($B33,PROSPER_Wellner!$1:$1,PROSPER_Wellner!$39:$39,""),
IF($C33="Travis Harvey",_xlfn.XLOOKUP($B33,PROSPER_Harvey!$1:$1,PROSPER_Harvey!$39:$39,""),""))))))))="","No Score",IF(IF($C33="Christopher Lobo",_xlfn.XLOOKUP($B33,PROSPER_Lobo!$1:$1,PROSPER_Lobo!$39:$39,""),
IF($C33="Naren Baliga",_xlfn.XLOOKUP($B33,PROSPER_Baliga!$1:$1,PROSPER_Baliga!$39:$39,""),
IF($C33="Thorsten Huhn",_xlfn.XLOOKUP($B33,PROSPER_Huhn!$1:$1,PROSPER_Huhn!$39:$39,""),
IF($C33="Nick Hull",_xlfn.XLOOKUP($B33,PROSPER_Hull!$1:$1,PROSPER_Hull!$39:$39,""),
IF($C33="Monika Kotwani",_xlfn.XLOOKUP($B33,PROSPER_Kotwani!$1:$1,PROSPER_Kotwani!$39:$39,""),
IF($C33="Jonathan Wellner",_xlfn.XLOOKUP($B33,PROSPER_Wellner!$1:$1,PROSPER_Wellner!$39:$39,""),
IF($C33="Travis Harvey",_xlfn.XLOOKUP($B33,PROSPER_Harvey!$1:$1,PROSPER_Harvey!$39:$39,""),"")))))))="","",
IF($C33="Christopher Lobo",_xlfn.XLOOKUP($B33,PROSPER_Lobo!$1:$1,PROSPER_Lobo!$39:$39,""),
IF($C33="Naren Baliga",_xlfn.XLOOKUP($B33,PROSPER_Baliga!$1:$1,PROSPER_Baliga!$39:$39,""),
IF($C33="Thorsten Huhn",_xlfn.XLOOKUP($B33,PROSPER_Huhn!$1:$1,PROSPER_Huhn!$39:$39,""),
IF($C33="Nick Hull",_xlfn.XLOOKUP($B33,PROSPER_Hull!$1:$1,PROSPER_Hull!$39:$39,""),
IF($C33="Monika Kotwani",_xlfn.XLOOKUP($B33,PROSPER_Kotwani!$1:$1,PROSPER_Kotwani!$39:$39,""),
IF($C33="Jonathan Wellner",_xlfn.XLOOKUP($B33,PROSPER_Wellner!$1:$1,PROSPER_Wellner!$39:$39,""),
IF($C33="Travis Harvey",_xlfn.XLOOKUP($B33,PROSPER_Harvey!$1:$1,PROSPER_Harvey!$39:$39,""),"")))))))))</f>
        <v>N/A</v>
      </c>
      <c r="FF33" s="131" t="str">
        <f>IF(IF(IF($C33="Christopher Lobo",_xlfn.XLOOKUP($B33,PROSPER_Lobo!$1:$1,PROSPER_Lobo!$40:$40,""),
IF($C33="Naren Baliga",_xlfn.XLOOKUP($B33,PROSPER_Baliga!$1:$1,PROSPER_Baliga!$40:$40,""),
IF($C33="Thorsten Huhn",_xlfn.XLOOKUP($B33,PROSPER_Huhn!$1:$1,PROSPER_Huhn!$40:$40,""),
IF($C33="Nick Hull",_xlfn.XLOOKUP($B33,PROSPER_Hull!$1:$1,PROSPER_Hull!$40:$40,""),
IF($C33="Monika Kotwani",_xlfn.XLOOKUP($B33,PROSPER_Kotwani!$1:$1,PROSPER_Kotwani!$40:$40,""),
IF($C33="Jonathan Wellner",_xlfn.XLOOKUP($B33,PROSPER_Wellner!$1:$1,PROSPER_Wellner!$40:$40,""),
IF($C33="Travis Harvey",_xlfn.XLOOKUP($B33,PROSPER_Harvey!$1:$1,PROSPER_Harvey!$40:$40,""),"")))))))="","",
IF($C33="Christopher Lobo",_xlfn.XLOOKUP($B33,PROSPER_Lobo!$1:$1,PROSPER_Lobo!$40:$40,""),
IF($C33="Naren Baliga",_xlfn.XLOOKUP($B33,PROSPER_Baliga!$1:$1,PROSPER_Baliga!$40:$40,""),
IF($C33="Thorsten Huhn",_xlfn.XLOOKUP($B33,PROSPER_Huhn!$1:$1,PROSPER_Huhn!$40:$40,""),
IF($C33="Nick Hull",_xlfn.XLOOKUP($B33,PROSPER_Hull!$1:$1,PROSPER_Hull!$40:$40,""),
IF($C33="Monika Kotwani",_xlfn.XLOOKUP($B33,PROSPER_Kotwani!$1:$1,PROSPER_Kotwani!$40:$40,""),
IF($C33="Jonathan Wellner",_xlfn.XLOOKUP($B33,PROSPER_Wellner!$1:$1,PROSPER_Wellner!$40:$40,""),
IF($C33="Travis Harvey",_xlfn.XLOOKUP($B33,PROSPER_Harvey!$1:$1,PROSPER_Harvey!$40:$40,""),""))))))))="","No Comment",IF(IF($C33="Christopher Lobo",_xlfn.XLOOKUP($B33,PROSPER_Lobo!$1:$1,PROSPER_Lobo!$40:$40,""),
IF($C33="Naren Baliga",_xlfn.XLOOKUP($B33,PROSPER_Baliga!$1:$1,PROSPER_Baliga!$40:$40,""),
IF($C33="Thorsten Huhn",_xlfn.XLOOKUP($B33,PROSPER_Huhn!$1:$1,PROSPER_Huhn!$40:$40,""),
IF($C33="Nick Hull",_xlfn.XLOOKUP($B33,PROSPER_Hull!$1:$1,PROSPER_Hull!$40:$40,""),
IF($C33="Monika Kotwani",_xlfn.XLOOKUP($B33,PROSPER_Kotwani!$1:$1,PROSPER_Kotwani!$40:$40,""),
IF($C33="Jonathan Wellner",_xlfn.XLOOKUP($B33,PROSPER_Wellner!$1:$1,PROSPER_Wellner!$40:$40,""),
IF($C33="Travis Harvey",_xlfn.XLOOKUP($B33,PROSPER_Harvey!$1:$1,PROSPER_Harvey!$40:$40,""),"")))))))="","",
IF($C33="Christopher Lobo",_xlfn.XLOOKUP($B33,PROSPER_Lobo!$1:$1,PROSPER_Lobo!$40:$40,""),
IF($C33="Naren Baliga",_xlfn.XLOOKUP($B33,PROSPER_Baliga!$1:$1,PROSPER_Baliga!$40:$40,""),
IF($C33="Thorsten Huhn",_xlfn.XLOOKUP($B33,PROSPER_Huhn!$1:$1,PROSPER_Huhn!$40:$40,""),
IF($C33="Nick Hull",_xlfn.XLOOKUP($B33,PROSPER_Hull!$1:$1,PROSPER_Hull!$40:$40,""),
IF($C33="Monika Kotwani",_xlfn.XLOOKUP($B33,PROSPER_Kotwani!$1:$1,PROSPER_Kotwani!$40:$40,""),
IF($C33="Jonathan Wellner",_xlfn.XLOOKUP($B33,PROSPER_Wellner!$1:$1,PROSPER_Wellner!$40:$40,""),
IF($C33="Travis Harvey",_xlfn.XLOOKUP($B33,PROSPER_Harvey!$1:$1,PROSPER_Harvey!$40:$40,""),"")))))))))</f>
        <v>N/A</v>
      </c>
      <c r="FG33" s="150" t="str">
        <f t="shared" si="299"/>
        <v>N/A</v>
      </c>
      <c r="FH33" s="130" t="str">
        <f>_xlfn.XLOOKUP(B33,PROSPERInitial_Query!$E:$E,PROSPERInitial_Query!$AH:$AH,"",,-1)</f>
        <v/>
      </c>
      <c r="FI33" s="121" t="str">
        <f t="shared" si="300"/>
        <v>Marianne Libuit2 - RelationshipAccount / Stakeholder 8Name</v>
      </c>
      <c r="FJ33" s="121" t="str">
        <f>_xlfn.XLOOKUP(FI33,PROSPERDelta_Query!BK:BK,PROSPERDelta_Query!AJ:AJ,"",,-1)</f>
        <v/>
      </c>
      <c r="FK33" s="126" t="str">
        <f>_xlfn.XLOOKUP(B33,PROSPERInitial_Query!$E:$E,PROSPERInitial_Query!$X:$X,"",,-1)</f>
        <v/>
      </c>
      <c r="FL33" s="121" t="str">
        <f t="shared" si="301"/>
        <v>Marianne Libuit2 - RelationshipAccount / Stakeholder 8Self Score</v>
      </c>
      <c r="FM33" s="126" t="str">
        <f>_xlfn.XLOOKUP(FL33,PROSPERDelta_Query!BK:BK,PROSPERDelta_Query!AT:AT,"",,-1)</f>
        <v/>
      </c>
      <c r="FN33" s="131" t="str">
        <f t="shared" si="187"/>
        <v/>
      </c>
      <c r="FO33" s="131" t="str">
        <f t="shared" si="302"/>
        <v>N/A</v>
      </c>
      <c r="FP33" s="132" t="str">
        <f t="shared" si="303"/>
        <v>N/A</v>
      </c>
      <c r="FQ33" s="132" t="str">
        <f>IF(IF(IF($C33="Christopher Lobo",_xlfn.XLOOKUP($B33,PROSPER_Lobo!$1:$1,PROSPER_Lobo!$42:$42,""),
IF($C33="Naren Baliga",_xlfn.XLOOKUP($B33,PROSPER_Baliga!$1:$1,PROSPER_Baliga!$42:$42,""),
IF($C33="Thorsten Huhn",_xlfn.XLOOKUP($B33,PROSPER_Huhn!$1:$1,PROSPER_Huhn!$42:$42,""),
IF($C33="Nick Hull",_xlfn.XLOOKUP($B33,PROSPER_Hull!$1:$1,PROSPER_Hull!$42:$42,""),
IF($C33="Monika Kotwani",_xlfn.XLOOKUP($B33,PROSPER_Kotwani!$1:$1,PROSPER_Kotwani!$42:$42,""),
IF($C33="Jonathan Wellner",_xlfn.XLOOKUP($B33,PROSPER_Wellner!$1:$1,PROSPER_Wellner!$42:$42,""),
IF($C33="Travis Harvey",_xlfn.XLOOKUP($B33,PROSPER_Harvey!$1:$1,PROSPER_Harvey!$42:$42,""),"")))))))="","",
IF($C33="Christopher Lobo",_xlfn.XLOOKUP($B33,PROSPER_Lobo!$1:$1,PROSPER_Lobo!$42:$42,""),
IF($C33="Naren Baliga",_xlfn.XLOOKUP($B33,PROSPER_Baliga!$1:$1,PROSPER_Baliga!$42:$42,""),
IF($C33="Thorsten Huhn",_xlfn.XLOOKUP($B33,PROSPER_Huhn!$1:$1,PROSPER_Huhn!$42:$42,""),
IF($C33="Nick Hull",_xlfn.XLOOKUP($B33,PROSPER_Hull!$1:$1,PROSPER_Hull!$42:$42,""),
IF($C33="Monika Kotwani",_xlfn.XLOOKUP($B33,PROSPER_Kotwani!$1:$1,PROSPER_Kotwani!$42:$42,""),
IF($C33="Jonathan Wellner",_xlfn.XLOOKUP($B33,PROSPER_Wellner!$1:$1,PROSPER_Wellner!$42:$42,""),
IF($C33="Travis Harvey",_xlfn.XLOOKUP($B33,PROSPER_Harvey!$1:$1,PROSPER_Harvey!$42:$42,""),""))))))))="","No Score",IF(IF($C33="Christopher Lobo",_xlfn.XLOOKUP($B33,PROSPER_Lobo!$1:$1,PROSPER_Lobo!$42:$42,""),
IF($C33="Naren Baliga",_xlfn.XLOOKUP($B33,PROSPER_Baliga!$1:$1,PROSPER_Baliga!$42:$42,""),
IF($C33="Thorsten Huhn",_xlfn.XLOOKUP($B33,PROSPER_Huhn!$1:$1,PROSPER_Huhn!$42:$42,""),
IF($C33="Nick Hull",_xlfn.XLOOKUP($B33,PROSPER_Hull!$1:$1,PROSPER_Hull!$42:$42,""),
IF($C33="Monika Kotwani",_xlfn.XLOOKUP($B33,PROSPER_Kotwani!$1:$1,PROSPER_Kotwani!$42:$42,""),
IF($C33="Jonathan Wellner",_xlfn.XLOOKUP($B33,PROSPER_Wellner!$1:$1,PROSPER_Wellner!$42:$42,""),
IF($C33="Travis Harvey",_xlfn.XLOOKUP($B33,PROSPER_Harvey!$1:$1,PROSPER_Harvey!$42:$42,""),"")))))))="","",
IF($C33="Christopher Lobo",_xlfn.XLOOKUP($B33,PROSPER_Lobo!$1:$1,PROSPER_Lobo!$42:$42,""),
IF($C33="Naren Baliga",_xlfn.XLOOKUP($B33,PROSPER_Baliga!$1:$1,PROSPER_Baliga!$42:$42,""),
IF($C33="Thorsten Huhn",_xlfn.XLOOKUP($B33,PROSPER_Huhn!$1:$1,PROSPER_Huhn!$42:$42,""),
IF($C33="Nick Hull",_xlfn.XLOOKUP($B33,PROSPER_Hull!$1:$1,PROSPER_Hull!$42:$42,""),
IF($C33="Monika Kotwani",_xlfn.XLOOKUP($B33,PROSPER_Kotwani!$1:$1,PROSPER_Kotwani!$42:$42,""),
IF($C33="Jonathan Wellner",_xlfn.XLOOKUP($B33,PROSPER_Wellner!$1:$1,PROSPER_Wellner!$42:$42,""),
IF($C33="Travis Harvey",_xlfn.XLOOKUP($B33,PROSPER_Harvey!$1:$1,PROSPER_Harvey!$42:$42,""),"")))))))))</f>
        <v>N/A</v>
      </c>
      <c r="FR33" s="131" t="str">
        <f>IF(IF(IF($C33="Christopher Lobo",_xlfn.XLOOKUP($B33,PROSPER_Lobo!$1:$1,PROSPER_Lobo!$43:$43,""),
IF($C33="Naren Baliga",_xlfn.XLOOKUP($B33,PROSPER_Baliga!$1:$1,PROSPER_Baliga!$43:$43,""),
IF($C33="Thorsten Huhn",_xlfn.XLOOKUP($B33,PROSPER_Huhn!$1:$1,PROSPER_Huhn!$43:$43,""),
IF($C33="Nick Hull",_xlfn.XLOOKUP($B33,PROSPER_Hull!$1:$1,PROSPER_Hull!$43:$43,""),
IF($C33="Monika Kotwani",_xlfn.XLOOKUP($B33,PROSPER_Kotwani!$1:$1,PROSPER_Kotwani!$43:$43,""),
IF($C33="Jonathan Wellner",_xlfn.XLOOKUP($B33,PROSPER_Wellner!$1:$1,PROSPER_Wellner!$43:$43,""),
IF($C33="Travis Harvey",_xlfn.XLOOKUP($B33,PROSPER_Harvey!$1:$1,PROSPER_Harvey!$43:$43,""),"")))))))="","",
IF($C33="Christopher Lobo",_xlfn.XLOOKUP($B33,PROSPER_Lobo!$1:$1,PROSPER_Lobo!$43:$43,""),
IF($C33="Naren Baliga",_xlfn.XLOOKUP($B33,PROSPER_Baliga!$1:$1,PROSPER_Baliga!$43:$43,""),
IF($C33="Thorsten Huhn",_xlfn.XLOOKUP($B33,PROSPER_Huhn!$1:$1,PROSPER_Huhn!$43:$43,""),
IF($C33="Nick Hull",_xlfn.XLOOKUP($B33,PROSPER_Hull!$1:$1,PROSPER_Hull!$43:$43,""),
IF($C33="Monika Kotwani",_xlfn.XLOOKUP($B33,PROSPER_Kotwani!$1:$1,PROSPER_Kotwani!$43:$43,""),
IF($C33="Jonathan Wellner",_xlfn.XLOOKUP($B33,PROSPER_Wellner!$1:$1,PROSPER_Wellner!$43:$43,""),
IF($C33="Travis Harvey",_xlfn.XLOOKUP($B33,PROSPER_Harvey!$1:$1,PROSPER_Harvey!$43:$43,""),""))))))))="","No Comment",IF(IF($C33="Christopher Lobo",_xlfn.XLOOKUP($B33,PROSPER_Lobo!$1:$1,PROSPER_Lobo!$43:$43,""),
IF($C33="Naren Baliga",_xlfn.XLOOKUP($B33,PROSPER_Baliga!$1:$1,PROSPER_Baliga!$43:$43,""),
IF($C33="Thorsten Huhn",_xlfn.XLOOKUP($B33,PROSPER_Huhn!$1:$1,PROSPER_Huhn!$43:$43,""),
IF($C33="Nick Hull",_xlfn.XLOOKUP($B33,PROSPER_Hull!$1:$1,PROSPER_Hull!$43:$43,""),
IF($C33="Monika Kotwani",_xlfn.XLOOKUP($B33,PROSPER_Kotwani!$1:$1,PROSPER_Kotwani!$43:$43,""),
IF($C33="Jonathan Wellner",_xlfn.XLOOKUP($B33,PROSPER_Wellner!$1:$1,PROSPER_Wellner!$43:$43,""),
IF($C33="Travis Harvey",_xlfn.XLOOKUP($B33,PROSPER_Harvey!$1:$1,PROSPER_Harvey!$43:$43,""),"")))))))="","",
IF($C33="Christopher Lobo",_xlfn.XLOOKUP($B33,PROSPER_Lobo!$1:$1,PROSPER_Lobo!$43:$43,""),
IF($C33="Naren Baliga",_xlfn.XLOOKUP($B33,PROSPER_Baliga!$1:$1,PROSPER_Baliga!$43:$43,""),
IF($C33="Thorsten Huhn",_xlfn.XLOOKUP($B33,PROSPER_Huhn!$1:$1,PROSPER_Huhn!$43:$43,""),
IF($C33="Nick Hull",_xlfn.XLOOKUP($B33,PROSPER_Hull!$1:$1,PROSPER_Hull!$43:$43,""),
IF($C33="Monika Kotwani",_xlfn.XLOOKUP($B33,PROSPER_Kotwani!$1:$1,PROSPER_Kotwani!$43:$43,""),
IF($C33="Jonathan Wellner",_xlfn.XLOOKUP($B33,PROSPER_Wellner!$1:$1,PROSPER_Wellner!$43:$43,""),
IF($C33="Travis Harvey",_xlfn.XLOOKUP($B33,PROSPER_Harvey!$1:$1,PROSPER_Harvey!$43:$43,""),"")))))))))</f>
        <v>N/A</v>
      </c>
      <c r="FS33" s="150" t="str">
        <f t="shared" si="304"/>
        <v>N/A</v>
      </c>
      <c r="FT33" s="130" t="str">
        <f>_xlfn.XLOOKUP(B33,PROSPERInitial_Query!$E:$E,PROSPERInitial_Query!$AI:$AI,"",,-1)</f>
        <v/>
      </c>
      <c r="FU33" s="121" t="str">
        <f t="shared" si="305"/>
        <v>Marianne Libuit2 - RelationshipAccount / Stakeholder 9Name</v>
      </c>
      <c r="FV33" s="121" t="str">
        <f>_xlfn.XLOOKUP(FU33,PROSPERDelta_Query!BK:BK,PROSPERDelta_Query!AK:AK,"",,-1)</f>
        <v/>
      </c>
      <c r="FW33" s="126" t="str">
        <f>_xlfn.XLOOKUP(B33,PROSPERInitial_Query!$E:$E,PROSPERInitial_Query!$Y:$Y,"",,-1)</f>
        <v/>
      </c>
      <c r="FX33" s="121" t="str">
        <f t="shared" si="306"/>
        <v>Marianne Libuit2 - RelationshipAccount / Stakeholder 9Self Score</v>
      </c>
      <c r="FY33" s="126" t="str">
        <f>_xlfn.XLOOKUP(FX33,PROSPERDelta_Query!BK:BK,PROSPERDelta_Query!AU:AU,"",,-1)</f>
        <v/>
      </c>
      <c r="FZ33" s="131" t="str">
        <f t="shared" si="191"/>
        <v/>
      </c>
      <c r="GA33" s="131" t="str">
        <f t="shared" si="307"/>
        <v>N/A</v>
      </c>
      <c r="GB33" s="132" t="str">
        <f t="shared" si="308"/>
        <v>N/A</v>
      </c>
      <c r="GC33" s="132" t="str">
        <f>IF(IF(IF($C33="Christopher Lobo",_xlfn.XLOOKUP($B33,PROSPER_Lobo!$1:$1,PROSPER_Lobo!$45:$45,""),
IF($C33="Naren Baliga",_xlfn.XLOOKUP($B33,PROSPER_Baliga!$1:$1,PROSPER_Baliga!$45:$45,""),
IF($C33="Thorsten Huhn",_xlfn.XLOOKUP($B33,PROSPER_Huhn!$1:$1,PROSPER_Huhn!$45:$45,""),
IF($C33="Nick Hull",_xlfn.XLOOKUP($B33,PROSPER_Hull!$1:$1,PROSPER_Hull!$45:$45,""),
IF($C33="Monika Kotwani",_xlfn.XLOOKUP($B33,PROSPER_Kotwani!$1:$1,PROSPER_Kotwani!$45:$45,""),
IF($C33="Jonathan Wellner",_xlfn.XLOOKUP($B33,PROSPER_Wellner!$1:$1,PROSPER_Wellner!$45:$45,""),
IF($C33="Travis Harvey",_xlfn.XLOOKUP($B33,PROSPER_Harvey!$1:$1,PROSPER_Harvey!$45:$45,""),"")))))))="","",
IF($C33="Christopher Lobo",_xlfn.XLOOKUP($B33,PROSPER_Lobo!$1:$1,PROSPER_Lobo!$45:$45,""),
IF($C33="Naren Baliga",_xlfn.XLOOKUP($B33,PROSPER_Baliga!$1:$1,PROSPER_Baliga!$45:$45,""),
IF($C33="Thorsten Huhn",_xlfn.XLOOKUP($B33,PROSPER_Huhn!$1:$1,PROSPER_Huhn!$45:$45,""),
IF($C33="Nick Hull",_xlfn.XLOOKUP($B33,PROSPER_Hull!$1:$1,PROSPER_Hull!$45:$45,""),
IF($C33="Monika Kotwani",_xlfn.XLOOKUP($B33,PROSPER_Kotwani!$1:$1,PROSPER_Kotwani!$45:$45,""),
IF($C33="Jonathan Wellner",_xlfn.XLOOKUP($B33,PROSPER_Wellner!$1:$1,PROSPER_Wellner!$45:$45,""),
IF($C33="Travis Harvey",_xlfn.XLOOKUP($B33,PROSPER_Harvey!$1:$1,PROSPER_Harvey!$45:$45,""),""))))))))="","No Score",IF(IF($C33="Christopher Lobo",_xlfn.XLOOKUP($B33,PROSPER_Lobo!$1:$1,PROSPER_Lobo!$45:$45,""),
IF($C33="Naren Baliga",_xlfn.XLOOKUP($B33,PROSPER_Baliga!$1:$1,PROSPER_Baliga!$45:$45,""),
IF($C33="Thorsten Huhn",_xlfn.XLOOKUP($B33,PROSPER_Huhn!$1:$1,PROSPER_Huhn!$45:$45,""),
IF($C33="Nick Hull",_xlfn.XLOOKUP($B33,PROSPER_Hull!$1:$1,PROSPER_Hull!$45:$45,""),
IF($C33="Monika Kotwani",_xlfn.XLOOKUP($B33,PROSPER_Kotwani!$1:$1,PROSPER_Kotwani!$45:$45,""),
IF($C33="Jonathan Wellner",_xlfn.XLOOKUP($B33,PROSPER_Wellner!$1:$1,PROSPER_Wellner!$45:$45,""),
IF($C33="Travis Harvey",_xlfn.XLOOKUP($B33,PROSPER_Harvey!$1:$1,PROSPER_Harvey!$45:$45,""),"")))))))="","",
IF($C33="Christopher Lobo",_xlfn.XLOOKUP($B33,PROSPER_Lobo!$1:$1,PROSPER_Lobo!$45:$45,""),
IF($C33="Naren Baliga",_xlfn.XLOOKUP($B33,PROSPER_Baliga!$1:$1,PROSPER_Baliga!$45:$45,""),
IF($C33="Thorsten Huhn",_xlfn.XLOOKUP($B33,PROSPER_Huhn!$1:$1,PROSPER_Huhn!$45:$45,""),
IF($C33="Nick Hull",_xlfn.XLOOKUP($B33,PROSPER_Hull!$1:$1,PROSPER_Hull!$45:$45,""),
IF($C33="Monika Kotwani",_xlfn.XLOOKUP($B33,PROSPER_Kotwani!$1:$1,PROSPER_Kotwani!$45:$45,""),
IF($C33="Jonathan Wellner",_xlfn.XLOOKUP($B33,PROSPER_Wellner!$1:$1,PROSPER_Wellner!$45:$45,""),
IF($C33="Travis Harvey",_xlfn.XLOOKUP($B33,PROSPER_Harvey!$1:$1,PROSPER_Harvey!$45:$45,""),"")))))))))</f>
        <v>N/A</v>
      </c>
      <c r="GD33" s="131" t="str">
        <f>IF(IF(IF($C33="Christopher Lobo",_xlfn.XLOOKUP($B33,PROSPER_Lobo!$1:$1,PROSPER_Lobo!$46:$46,""),
IF($C33="Naren Baliga",_xlfn.XLOOKUP($B33,PROSPER_Baliga!$1:$1,PROSPER_Baliga!$46:$46,""),
IF($C33="Thorsten Huhn",_xlfn.XLOOKUP($B33,PROSPER_Huhn!$1:$1,PROSPER_Huhn!$46:$46,""),
IF($C33="Nick Hull",_xlfn.XLOOKUP($B33,PROSPER_Hull!$1:$1,PROSPER_Hull!$46:$46,""),
IF($C33="Monika Kotwani",_xlfn.XLOOKUP($B33,PROSPER_Kotwani!$1:$1,PROSPER_Kotwani!$46:$46,""),
IF($C33="Jonathan Wellner",_xlfn.XLOOKUP($B33,PROSPER_Wellner!$1:$1,PROSPER_Wellner!$46:$46,""),
IF($C33="Travis Harvey",_xlfn.XLOOKUP($B33,PROSPER_Harvey!$1:$1,PROSPER_Harvey!$46:$46,""),"")))))))="","",
IF($C33="Christopher Lobo",_xlfn.XLOOKUP($B33,PROSPER_Lobo!$1:$1,PROSPER_Lobo!$46:$46,""),
IF($C33="Naren Baliga",_xlfn.XLOOKUP($B33,PROSPER_Baliga!$1:$1,PROSPER_Baliga!$46:$46,""),
IF($C33="Thorsten Huhn",_xlfn.XLOOKUP($B33,PROSPER_Huhn!$1:$1,PROSPER_Huhn!$46:$46,""),
IF($C33="Nick Hull",_xlfn.XLOOKUP($B33,PROSPER_Hull!$1:$1,PROSPER_Hull!$46:$46,""),
IF($C33="Monika Kotwani",_xlfn.XLOOKUP($B33,PROSPER_Kotwani!$1:$1,PROSPER_Kotwani!$46:$46,""),
IF($C33="Jonathan Wellner",_xlfn.XLOOKUP($B33,PROSPER_Wellner!$1:$1,PROSPER_Wellner!$46:$46,""),
IF($C33="Travis Harvey",_xlfn.XLOOKUP($B33,PROSPER_Harvey!$1:$1,PROSPER_Harvey!$46:$46,""),""))))))))="","No Comment",IF(IF($C33="Christopher Lobo",_xlfn.XLOOKUP($B33,PROSPER_Lobo!$1:$1,PROSPER_Lobo!$46:$46,""),
IF($C33="Naren Baliga",_xlfn.XLOOKUP($B33,PROSPER_Baliga!$1:$1,PROSPER_Baliga!$46:$46,""),
IF($C33="Thorsten Huhn",_xlfn.XLOOKUP($B33,PROSPER_Huhn!$1:$1,PROSPER_Huhn!$46:$46,""),
IF($C33="Nick Hull",_xlfn.XLOOKUP($B33,PROSPER_Hull!$1:$1,PROSPER_Hull!$46:$46,""),
IF($C33="Monika Kotwani",_xlfn.XLOOKUP($B33,PROSPER_Kotwani!$1:$1,PROSPER_Kotwani!$46:$46,""),
IF($C33="Jonathan Wellner",_xlfn.XLOOKUP($B33,PROSPER_Wellner!$1:$1,PROSPER_Wellner!$46:$46,""),
IF($C33="Travis Harvey",_xlfn.XLOOKUP($B33,PROSPER_Harvey!$1:$1,PROSPER_Harvey!$46:$46,""),"")))))))="","",
IF($C33="Christopher Lobo",_xlfn.XLOOKUP($B33,PROSPER_Lobo!$1:$1,PROSPER_Lobo!$46:$46,""),
IF($C33="Naren Baliga",_xlfn.XLOOKUP($B33,PROSPER_Baliga!$1:$1,PROSPER_Baliga!$46:$46,""),
IF($C33="Thorsten Huhn",_xlfn.XLOOKUP($B33,PROSPER_Huhn!$1:$1,PROSPER_Huhn!$46:$46,""),
IF($C33="Nick Hull",_xlfn.XLOOKUP($B33,PROSPER_Hull!$1:$1,PROSPER_Hull!$46:$46,""),
IF($C33="Monika Kotwani",_xlfn.XLOOKUP($B33,PROSPER_Kotwani!$1:$1,PROSPER_Kotwani!$46:$46,""),
IF($C33="Jonathan Wellner",_xlfn.XLOOKUP($B33,PROSPER_Wellner!$1:$1,PROSPER_Wellner!$46:$46,""),
IF($C33="Travis Harvey",_xlfn.XLOOKUP($B33,PROSPER_Harvey!$1:$1,PROSPER_Harvey!$46:$46,""),"")))))))))</f>
        <v>N/A</v>
      </c>
      <c r="GE33" s="150" t="str">
        <f t="shared" si="309"/>
        <v>N/A</v>
      </c>
      <c r="GF33" s="130" t="str">
        <f>_xlfn.XLOOKUP(B33,PROSPERInitial_Query!$E:$E,PROSPERInitial_Query!$AJ:$AJ,"",,-1)</f>
        <v/>
      </c>
      <c r="GG33" s="121" t="str">
        <f t="shared" si="310"/>
        <v>Marianne Libuit2 - RelationshipAccount / Stakeholder 10Name</v>
      </c>
      <c r="GH33" s="121" t="str">
        <f>_xlfn.XLOOKUP(GG33,PROSPERDelta_Query!BK:BK,PROSPERDelta_Query!AL:AL,"",,-1)</f>
        <v/>
      </c>
      <c r="GI33" s="126" t="str">
        <f>_xlfn.XLOOKUP(B33,PROSPERInitial_Query!$E:$E,PROSPERInitial_Query!$Z:$Z,"",,-1)</f>
        <v/>
      </c>
      <c r="GJ33" s="121" t="str">
        <f t="shared" si="311"/>
        <v>Marianne Libuit2 - RelationshipAccount / Stakeholder 10Self Score</v>
      </c>
      <c r="GK33" s="126" t="str">
        <f>_xlfn.XLOOKUP(GJ33,PROSPERDelta_Query!BK:BK,PROSPERDelta_Query!AV:AV,"",,-1)</f>
        <v/>
      </c>
      <c r="GL33" s="131" t="str">
        <f t="shared" si="312"/>
        <v/>
      </c>
      <c r="GM33" s="131" t="str">
        <f t="shared" si="313"/>
        <v>N/A</v>
      </c>
      <c r="GN33" s="132" t="str">
        <f t="shared" si="314"/>
        <v>N/A</v>
      </c>
      <c r="GO33" s="132" t="str">
        <f>IF(IF(IF($C33="Christopher Lobo",_xlfn.XLOOKUP($B33,PROSPER_Lobo!$1:$1,PROSPER_Lobo!$48:$48,""),
IF($C33="Naren Baliga",_xlfn.XLOOKUP($B33,PROSPER_Baliga!$1:$1,PROSPER_Baliga!$48:$48,""),
IF($C33="Thorsten Huhn",_xlfn.XLOOKUP($B33,PROSPER_Huhn!$1:$1,PROSPER_Huhn!$48:$48,""),
IF($C33="Nick Hull",_xlfn.XLOOKUP($B33,PROSPER_Hull!$1:$1,PROSPER_Hull!$48:$48,""),
IF($C33="Monika Kotwani",_xlfn.XLOOKUP($B33,PROSPER_Kotwani!$1:$1,PROSPER_Kotwani!$48:$48,""),
IF($C33="Jonathan Wellner",_xlfn.XLOOKUP($B33,PROSPER_Wellner!$1:$1,PROSPER_Wellner!$48:$48,""),
IF($C33="Travis Harvey",_xlfn.XLOOKUP($B33,PROSPER_Harvey!$1:$1,PROSPER_Harvey!$48:$48,""),"")))))))="","",
IF($C33="Christopher Lobo",_xlfn.XLOOKUP($B33,PROSPER_Lobo!$1:$1,PROSPER_Lobo!$48:$48,""),
IF($C33="Naren Baliga",_xlfn.XLOOKUP($B33,PROSPER_Baliga!$1:$1,PROSPER_Baliga!$48:$48,""),
IF($C33="Thorsten Huhn",_xlfn.XLOOKUP($B33,PROSPER_Huhn!$1:$1,PROSPER_Huhn!$48:$48,""),
IF($C33="Nick Hull",_xlfn.XLOOKUP($B33,PROSPER_Hull!$1:$1,PROSPER_Hull!$48:$48,""),
IF($C33="Monika Kotwani",_xlfn.XLOOKUP($B33,PROSPER_Kotwani!$1:$1,PROSPER_Kotwani!$48:$48,""),
IF($C33="Jonathan Wellner",_xlfn.XLOOKUP($B33,PROSPER_Wellner!$1:$1,PROSPER_Wellner!$48:$48,""),
IF($C33="Travis Harvey",_xlfn.XLOOKUP($B33,PROSPER_Harvey!$1:$1,PROSPER_Harvey!$48:$48,""),""))))))))="","No Score",IF(IF($C33="Christopher Lobo",_xlfn.XLOOKUP($B33,PROSPER_Lobo!$1:$1,PROSPER_Lobo!$48:$48,""),
IF($C33="Naren Baliga",_xlfn.XLOOKUP($B33,PROSPER_Baliga!$1:$1,PROSPER_Baliga!$48:$48,""),
IF($C33="Thorsten Huhn",_xlfn.XLOOKUP($B33,PROSPER_Huhn!$1:$1,PROSPER_Huhn!$48:$48,""),
IF($C33="Nick Hull",_xlfn.XLOOKUP($B33,PROSPER_Hull!$1:$1,PROSPER_Hull!$48:$48,""),
IF($C33="Monika Kotwani",_xlfn.XLOOKUP($B33,PROSPER_Kotwani!$1:$1,PROSPER_Kotwani!$48:$48,""),
IF($C33="Jonathan Wellner",_xlfn.XLOOKUP($B33,PROSPER_Wellner!$1:$1,PROSPER_Wellner!$48:$48,""),
IF($C33="Travis Harvey",_xlfn.XLOOKUP($B33,PROSPER_Harvey!$1:$1,PROSPER_Harvey!$48:$48,""),"")))))))="","",
IF($C33="Christopher Lobo",_xlfn.XLOOKUP($B33,PROSPER_Lobo!$1:$1,PROSPER_Lobo!$48:$48,""),
IF($C33="Naren Baliga",_xlfn.XLOOKUP($B33,PROSPER_Baliga!$1:$1,PROSPER_Baliga!$48:$48,""),
IF($C33="Thorsten Huhn",_xlfn.XLOOKUP($B33,PROSPER_Huhn!$1:$1,PROSPER_Huhn!$48:$48,""),
IF($C33="Nick Hull",_xlfn.XLOOKUP($B33,PROSPER_Hull!$1:$1,PROSPER_Hull!$48:$48,""),
IF($C33="Monika Kotwani",_xlfn.XLOOKUP($B33,PROSPER_Kotwani!$1:$1,PROSPER_Kotwani!$48:$48,""),
IF($C33="Jonathan Wellner",_xlfn.XLOOKUP($B33,PROSPER_Wellner!$1:$1,PROSPER_Wellner!$48:$48,""),
IF($C33="Travis Harvey",_xlfn.XLOOKUP($B33,PROSPER_Harvey!$1:$1,PROSPER_Harvey!$48:$48,""),"")))))))))</f>
        <v>N/A</v>
      </c>
      <c r="GP33" s="131" t="str">
        <f>IF(IF(IF($C33="Christopher Lobo",_xlfn.XLOOKUP($B33,PROSPER_Lobo!$1:$1,PROSPER_Lobo!$49:$49,""),
IF($C33="Naren Baliga",_xlfn.XLOOKUP($B33,PROSPER_Baliga!$1:$1,PROSPER_Baliga!$49:$49,""),
IF($C33="Thorsten Huhn",_xlfn.XLOOKUP($B33,PROSPER_Huhn!$1:$1,PROSPER_Huhn!$49:$49,""),
IF($C33="Nick Hull",_xlfn.XLOOKUP($B33,PROSPER_Hull!$1:$1,PROSPER_Hull!$49:$49,""),
IF($C33="Monika Kotwani",_xlfn.XLOOKUP($B33,PROSPER_Kotwani!$1:$1,PROSPER_Kotwani!$49:$49,""),
IF($C33="Jonathan Wellner",_xlfn.XLOOKUP($B33,PROSPER_Wellner!$1:$1,PROSPER_Wellner!$49:$49,""),
IF($C33="Travis Harvey",_xlfn.XLOOKUP($B33,PROSPER_Harvey!$1:$1,PROSPER_Harvey!$49:$49,""),"")))))))="","",
IF($C33="Christopher Lobo",_xlfn.XLOOKUP($B33,PROSPER_Lobo!$1:$1,PROSPER_Lobo!$49:$49,""),
IF($C33="Naren Baliga",_xlfn.XLOOKUP($B33,PROSPER_Baliga!$1:$1,PROSPER_Baliga!$49:$49,""),
IF($C33="Thorsten Huhn",_xlfn.XLOOKUP($B33,PROSPER_Huhn!$1:$1,PROSPER_Huhn!$49:$49,""),
IF($C33="Nick Hull",_xlfn.XLOOKUP($B33,PROSPER_Hull!$1:$1,PROSPER_Hull!$49:$49,""),
IF($C33="Monika Kotwani",_xlfn.XLOOKUP($B33,PROSPER_Kotwani!$1:$1,PROSPER_Kotwani!$49:$49,""),
IF($C33="Jonathan Wellner",_xlfn.XLOOKUP($B33,PROSPER_Wellner!$1:$1,PROSPER_Wellner!$49:$49,""),
IF($C33="Travis Harvey",_xlfn.XLOOKUP($B33,PROSPER_Harvey!$1:$1,PROSPER_Harvey!$49:$49,""),""))))))))="","No Comment",IF(IF($C33="Christopher Lobo",_xlfn.XLOOKUP($B33,PROSPER_Lobo!$1:$1,PROSPER_Lobo!$49:$49,""),
IF($C33="Naren Baliga",_xlfn.XLOOKUP($B33,PROSPER_Baliga!$1:$1,PROSPER_Baliga!$49:$49,""),
IF($C33="Thorsten Huhn",_xlfn.XLOOKUP($B33,PROSPER_Huhn!$1:$1,PROSPER_Huhn!$49:$49,""),
IF($C33="Nick Hull",_xlfn.XLOOKUP($B33,PROSPER_Hull!$1:$1,PROSPER_Hull!$49:$49,""),
IF($C33="Monika Kotwani",_xlfn.XLOOKUP($B33,PROSPER_Kotwani!$1:$1,PROSPER_Kotwani!$49:$49,""),
IF($C33="Jonathan Wellner",_xlfn.XLOOKUP($B33,PROSPER_Wellner!$1:$1,PROSPER_Wellner!$49:$49,""),
IF($C33="Travis Harvey",_xlfn.XLOOKUP($B33,PROSPER_Harvey!$1:$1,PROSPER_Harvey!$49:$49,""),"")))))))="","",
IF($C33="Christopher Lobo",_xlfn.XLOOKUP($B33,PROSPER_Lobo!$1:$1,PROSPER_Lobo!$49:$49,""),
IF($C33="Naren Baliga",_xlfn.XLOOKUP($B33,PROSPER_Baliga!$1:$1,PROSPER_Baliga!$49:$49,""),
IF($C33="Thorsten Huhn",_xlfn.XLOOKUP($B33,PROSPER_Huhn!$1:$1,PROSPER_Huhn!$49:$49,""),
IF($C33="Nick Hull",_xlfn.XLOOKUP($B33,PROSPER_Hull!$1:$1,PROSPER_Hull!$49:$49,""),
IF($C33="Monika Kotwani",_xlfn.XLOOKUP($B33,PROSPER_Kotwani!$1:$1,PROSPER_Kotwani!$49:$49,""),
IF($C33="Jonathan Wellner",_xlfn.XLOOKUP($B33,PROSPER_Wellner!$1:$1,PROSPER_Wellner!$49:$49,""),
IF($C33="Travis Harvey",_xlfn.XLOOKUP($B33,PROSPER_Harvey!$1:$1,PROSPER_Harvey!$49:$49,""),"")))))))))</f>
        <v>N/A</v>
      </c>
      <c r="GQ33" s="150" t="str">
        <f t="shared" si="315"/>
        <v>N/A</v>
      </c>
      <c r="GR33" s="187" t="str">
        <f t="shared" si="316"/>
        <v>N/A</v>
      </c>
      <c r="GS33" s="128" t="str">
        <f t="shared" si="317"/>
        <v>N/A</v>
      </c>
      <c r="GT33" s="188" t="str">
        <f t="shared" si="318"/>
        <v>N/A</v>
      </c>
      <c r="GU33" s="133" t="str">
        <f>IF(IF(IF($C33="Christopher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Kotwani",_xlfn.XLOOKUP($B33,PROSPER_Kotwani!$1:$1,PROSPER_Kotwani!$54:$54,""),
IF($C33="Jonathan Wellner",_xlfn.XLOOKUP($B33,PROSPER_Wellner!$1:$1,PROSPER_Wellner!$54:$54,""),
IF($C33="Travis Harvey",_xlfn.XLOOKUP($B33,PROSPER_Harvey!$1:$1,PROSPER_Harvey!$54:$54,""),"")))))))="","",
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Kotwani",_xlfn.XLOOKUP($B33,PROSPER_Kotwani!$1:$1,PROSPER_Kotwani!$50:$50,""),
IF($C33="Jonathan Wellner",_xlfn.XLOOKUP($B33,PROSPER_Wellner!$1:$1,PROSPER_Wellner!$50:$50,""),
IF($C33="Travis Harvey",_xlfn.XLOOKUP($B33,PROSPER_Harvey!$1:$1,PROSPER_Harvey!$50:$50,""),""))))))))="","No Score",IF(IF($C33="Christopher Lobo",_xlfn.XLOOKUP($B33,PROSPER_Lobo!$1:$1,PROSPER_Lobo!$50:$50,""),
IF($C33="Naren Baliga",_xlfn.XLOOKUP($B33,PROSPER_Baliga!$1:$1,PROSPER_Baliga!$50:$50,""),
IF($C33="Thorsten Huhn",_xlfn.XLOOKUP($B33,PROSPER_Huhn!$1:$1,PROSPER_Huhn!$50:$50,""),
IF($C33="Nick Hull",_xlfn.XLOOKUP($B33,PROSPER_Hull!$1:$1,PROSPER_Hull!$50:$50,""),
IF($C33="Monika Kotwani",_xlfn.XLOOKUP($B33,PROSPER_Kotwani!$1:$1,PROSPER_Kotwani!$50:$50,""),
IF($C33="Jonathan Wellner",_xlfn.XLOOKUP($B33,PROSPER_Wellner!$1:$1,PROSPER_Wellner!$50:$50,""),
IF($C33="Travis Harvey",_xlfn.XLOOKUP($B33,PROSPER_Harvey!$1:$1,PROSPER_Harvey!$50:$50,""),"")))))))="","",
IF($C33="Christopher Lobo",_xlfn.XLOOKUP($B33,PROSPER_Lobo!$1:$1,PROSPER_Lobo!$50:$50,""),
IF($C33="Naren Baliga",_xlfn.XLOOKUP($B33,PROSPER_Baliga!$1:$1,PROSPER_Baliga!$50:$50,""),
IF($C33="Thorsten Huhn",_xlfn.XLOOKUP($B33,PROSPER_Huhn!$1:$1,PROSPER_Huhn!$50:$50,""),
IF($C33="Nick Hull",_xlfn.XLOOKUP($B33,PROSPER_Hull!$1:$1,PROSPER_Hull!$50:$50,""),
IF($C33="Monika Kotwani",_xlfn.XLOOKUP($B33,PROSPER_Kotwani!$1:$1,PROSPER_Kotwani!$50:$50,""),
IF($C33="Jonathan Wellner",_xlfn.XLOOKUP($B33,PROSPER_Wellner!$1:$1,PROSPER_Wellner!$50:$50,""),
IF($C33="Travis Harvey",_xlfn.XLOOKUP($B33,PROSPER_Harvey!$1:$1,PROSPER_Harvey!$50:$50,""),"")))))))))</f>
        <v>No Score</v>
      </c>
      <c r="GV33" s="134" t="str">
        <f>IF(IF(IF($C33="Christopher Lobo",_xlfn.XLOOKUP($B33,PROSPER_Lobo!$1:$1,PROSPER_Lobo!$51:$51,""),
IF($C33="Naren Baliga",_xlfn.XLOOKUP($B33,PROSPER_Baliga!$1:$1,PROSPER_Baliga!$51:$51,""),
IF($C33="Thorsten Huhn",_xlfn.XLOOKUP($B33,PROSPER_Huhn!$1:$1,PROSPER_Huhn!$51:$51,""),
IF($C33="Nick Hull",_xlfn.XLOOKUP($B33,PROSPER_Hull!$1:$1,PROSPER_Hull!$51:$51,""),
IF($C33="Monika Kotwani",_xlfn.XLOOKUP($B33,PROSPER_Kotwani!$1:$1,PROSPER_Kotwani!$51:$51,""),
IF($C33="Jonathan Wellner",_xlfn.XLOOKUP($B33,PROSPER_Wellner!$1:$1,PROSPER_Wellner!$51:$51,""),
IF($C33="Travis Harvey",_xlfn.XLOOKUP($B33,PROSPER_Harvey!$1:$1,PROSPER_Harvey!$51:$51,""),"")))))))="","",
IF($C33="Christopher Lobo",_xlfn.XLOOKUP($B33,PROSPER_Lobo!$1:$1,PROSPER_Lobo!$51:$51,""),
IF($C33="Naren Baliga",_xlfn.XLOOKUP($B33,PROSPER_Baliga!$1:$1,PROSPER_Baliga!$51:$51,""),
IF($C33="Thorsten Huhn",_xlfn.XLOOKUP($B33,PROSPER_Huhn!$1:$1,PROSPER_Huhn!$51:$51,""),
IF($C33="Nick Hull",_xlfn.XLOOKUP($B33,PROSPER_Hull!$1:$1,PROSPER_Hull!$51:$51,""),
IF($C33="Monika Kotwani",_xlfn.XLOOKUP($B33,PROSPER_Kotwani!$1:$1,PROSPER_Kotwani!$51:$51,""),
IF($C33="Jonathan Wellner",_xlfn.XLOOKUP($B33,PROSPER_Wellner!$1:$1,PROSPER_Wellner!$51:$51,""),
IF($C33="Travis Harvey",_xlfn.XLOOKUP($B33,PROSPER_Harvey!$1:$1,PROSPER_Harvey!$51:$51,""),""))))))))="","No Comment",IF(IF($C33="Christopher Lobo",_xlfn.XLOOKUP($B33,PROSPER_Lobo!$1:$1,PROSPER_Lobo!$51:$51,""),
IF($C33="Naren Baliga",_xlfn.XLOOKUP($B33,PROSPER_Baliga!$1:$1,PROSPER_Baliga!$51:$51,""),
IF($C33="Thorsten Huhn",_xlfn.XLOOKUP($B33,PROSPER_Huhn!$1:$1,PROSPER_Huhn!$51:$51,""),
IF($C33="Nick Hull",_xlfn.XLOOKUP($B33,PROSPER_Hull!$1:$1,PROSPER_Hull!$51:$51,""),
IF($C33="Monika Kotwani",_xlfn.XLOOKUP($B33,PROSPER_Kotwani!$1:$1,PROSPER_Kotwani!$51:$51,""),
IF($C33="Jonathan Wellner",_xlfn.XLOOKUP($B33,PROSPER_Wellner!$1:$1,PROSPER_Wellner!$51:$51,""),
IF($C33="Travis Harvey",_xlfn.XLOOKUP($B33,PROSPER_Harvey!$1:$1,PROSPER_Harvey!$51:$51,""),"")))))))="","",
IF($C33="Christopher Lobo",_xlfn.XLOOKUP($B33,PROSPER_Lobo!$1:$1,PROSPER_Lobo!$51:$51,""),
IF($C33="Naren Baliga",_xlfn.XLOOKUP($B33,PROSPER_Baliga!$1:$1,PROSPER_Baliga!$51:$51,""),
IF($C33="Thorsten Huhn",_xlfn.XLOOKUP($B33,PROSPER_Huhn!$1:$1,PROSPER_Huhn!$51:$51,""),
IF($C33="Nick Hull",_xlfn.XLOOKUP($B33,PROSPER_Hull!$1:$1,PROSPER_Hull!$51:$51,""),
IF($C33="Monika Kotwani",_xlfn.XLOOKUP($B33,PROSPER_Kotwani!$1:$1,PROSPER_Kotwani!$51:$51,""),
IF($C33="Jonathan Wellner",_xlfn.XLOOKUP($B33,PROSPER_Wellner!$1:$1,PROSPER_Wellner!$51:$51,""),
IF($C33="Travis Harvey",_xlfn.XLOOKUP($B33,PROSPER_Harvey!$1:$1,PROSPER_Harvey!$51:$51,""),"")))))))))</f>
        <v>No Comment</v>
      </c>
      <c r="GW33" s="133">
        <f>_xlfn.XLOOKUP($B33,Vlookups_Local!B:B,Vlookups_Local!E:E,"N/A")</f>
        <v>8</v>
      </c>
      <c r="GX33" s="134" t="str">
        <f>IF(IF(IF($C33="Christopher Lobo",_xlfn.XLOOKUP($B33,PROSPER_Lobo!$1:$1,PROSPER_Lobo!$53:$53,""),
IF($C33="Naren Baliga",_xlfn.XLOOKUP($B33,PROSPER_Baliga!$1:$1,PROSPER_Baliga!$53:$53,""),
IF($C33="Thorsten Huhn",_xlfn.XLOOKUP($B33,PROSPER_Huhn!$1:$1,PROSPER_Huhn!$53:$53,""),
IF($C33="Nick Hull",_xlfn.XLOOKUP($B33,PROSPER_Hull!$1:$1,PROSPER_Hull!$53:$53,""),
IF($C33="Monika Kotwani",_xlfn.XLOOKUP($B33,PROSPER_Kotwani!$1:$1,PROSPER_Kotwani!$53:$53,""),
IF($C33="Jonathan Wellner",_xlfn.XLOOKUP($B33,PROSPER_Wellner!$1:$1,PROSPER_Wellner!$53:$53,""),
IF($C33="Travis Harvey",_xlfn.XLOOKUP($B33,PROSPER_Harvey!$1:$1,PROSPER_Harvey!$53:$53,""),"")))))))="","",
IF($C33="Christopher Lobo",_xlfn.XLOOKUP($B33,PROSPER_Lobo!$1:$1,PROSPER_Lobo!$53:$53,""),
IF($C33="Naren Baliga",_xlfn.XLOOKUP($B33,PROSPER_Baliga!$1:$1,PROSPER_Baliga!$53:$53,""),
IF($C33="Thorsten Huhn",_xlfn.XLOOKUP($B33,PROSPER_Huhn!$1:$1,PROSPER_Huhn!$53:$53,""),
IF($C33="Nick Hull",_xlfn.XLOOKUP($B33,PROSPER_Hull!$1:$1,PROSPER_Hull!$53:$53,""),
IF($C33="Monika Kotwani",_xlfn.XLOOKUP($B33,PROSPER_Kotwani!$1:$1,PROSPER_Kotwani!$53:$53,""),
IF($C33="Jonathan Wellner",_xlfn.XLOOKUP($B33,PROSPER_Wellner!$1:$1,PROSPER_Wellner!$53:$53,""),
IF($C33="Travis Harvey",_xlfn.XLOOKUP($B33,PROSPER_Harvey!$1:$1,PROSPER_Harvey!$53:$53,""),""))))))))="","No Comment",IF(IF($C33="Christopher Lobo",_xlfn.XLOOKUP($B33,PROSPER_Lobo!$1:$1,PROSPER_Lobo!$53:$53,""),
IF($C33="Naren Baliga",_xlfn.XLOOKUP($B33,PROSPER_Baliga!$1:$1,PROSPER_Baliga!$53:$53,""),
IF($C33="Thorsten Huhn",_xlfn.XLOOKUP($B33,PROSPER_Huhn!$1:$1,PROSPER_Huhn!$53:$53,""),
IF($C33="Nick Hull",_xlfn.XLOOKUP($B33,PROSPER_Hull!$1:$1,PROSPER_Hull!$53:$53,""),
IF($C33="Monika Kotwani",_xlfn.XLOOKUP($B33,PROSPER_Kotwani!$1:$1,PROSPER_Kotwani!$53:$53,""),
IF($C33="Jonathan Wellner",_xlfn.XLOOKUP($B33,PROSPER_Wellner!$1:$1,PROSPER_Wellner!$53:$53,""),
IF($C33="Travis Harvey",_xlfn.XLOOKUP($B33,PROSPER_Harvey!$1:$1,PROSPER_Harvey!$53:$53,""),"")))))))="","",
IF($C33="Christopher Lobo",_xlfn.XLOOKUP($B33,PROSPER_Lobo!$1:$1,PROSPER_Lobo!$53:$53,""),
IF($C33="Naren Baliga",_xlfn.XLOOKUP($B33,PROSPER_Baliga!$1:$1,PROSPER_Baliga!$53:$53,""),
IF($C33="Thorsten Huhn",_xlfn.XLOOKUP($B33,PROSPER_Huhn!$1:$1,PROSPER_Huhn!$53:$53,""),
IF($C33="Nick Hull",_xlfn.XLOOKUP($B33,PROSPER_Hull!$1:$1,PROSPER_Hull!$53:$53,""),
IF($C33="Monika Kotwani",_xlfn.XLOOKUP($B33,PROSPER_Kotwani!$1:$1,PROSPER_Kotwani!$53:$53,""),
IF($C33="Jonathan Wellner",_xlfn.XLOOKUP($B33,PROSPER_Wellner!$1:$1,PROSPER_Wellner!$53:$53,""),
IF($C33="Travis Harvey",_xlfn.XLOOKUP($B33,PROSPER_Harvey!$1:$1,PROSPER_Harvey!$53:$53,""),"")))))))))</f>
        <v>No Comment</v>
      </c>
      <c r="GY33" s="133" t="str">
        <f>IF(IF(IF($C33="Christopher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Kotwani",_xlfn.XLOOKUP($B33,PROSPER_Kotwani!$1:$1,PROSPER_Kotwani!$54:$54,""),
IF($C33="Jonathan Wellner",_xlfn.XLOOKUP($B33,PROSPER_Wellner!$1:$1,PROSPER_Wellner!$54:$54,""),
IF($C33="Travis Harvey",_xlfn.XLOOKUP($B33,PROSPER_Harvey!$1:$1,PROSPER_Harvey!$54:$54,""),"")))))))="","",
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Kotwani",_xlfn.XLOOKUP($B33,PROSPER_Kotwani!$1:$1,PROSPER_Kotwani!$54:$54,""),
IF($C33="Jonathan Wellner",_xlfn.XLOOKUP($B33,PROSPER_Wellner!$1:$1,PROSPER_Wellner!$54:$54,""),
IF($C33="Travis Harvey",_xlfn.XLOOKUP($B33,PROSPER_Harvey!$1:$1,PROSPER_Harvey!$54:$54,""),""))))))))="","No Score",IF(IF($C33="Christopher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Kotwani",_xlfn.XLOOKUP($B33,PROSPER_Kotwani!$1:$1,PROSPER_Kotwani!$54:$54,""),
IF($C33="Jonathan Wellner",_xlfn.XLOOKUP($B33,PROSPER_Wellner!$1:$1,PROSPER_Wellner!$54:$54,""),
IF($C33="Travis Harvey",_xlfn.XLOOKUP($B33,PROSPER_Harvey!$1:$1,PROSPER_Harvey!$54:$54,""),"")))))))="","",
IF($C33="Christopher Lobo",_xlfn.XLOOKUP($B33,PROSPER_Lobo!$1:$1,PROSPER_Lobo!$54:$54,""),
IF($C33="Naren Baliga",_xlfn.XLOOKUP($B33,PROSPER_Baliga!$1:$1,PROSPER_Baliga!$54:$54,""),
IF($C33="Thorsten Huhn",_xlfn.XLOOKUP($B33,PROSPER_Huhn!$1:$1,PROSPER_Huhn!$54:$54,""),
IF($C33="Nick Hull",_xlfn.XLOOKUP($B33,PROSPER_Hull!$1:$1,PROSPER_Hull!$54:$54,""),
IF($C33="Monika Kotwani",_xlfn.XLOOKUP($B33,PROSPER_Kotwani!$1:$1,PROSPER_Kotwani!$54:$54,""),
IF($C33="Jonathan Wellner",_xlfn.XLOOKUP($B33,PROSPER_Wellner!$1:$1,PROSPER_Wellner!$54:$54,""),
IF($C33="Travis Harvey",_xlfn.XLOOKUP($B33,PROSPER_Harvey!$1:$1,PROSPER_Harvey!$54:$54,""),"")))))))))</f>
        <v>No Score</v>
      </c>
      <c r="GZ33" s="134" t="str">
        <f>IF(IF(IF($C33="Christopher Lobo",_xlfn.XLOOKUP($B33,PROSPER_Lobo!$1:$1,PROSPER_Lobo!$55:$55,""),
IF($C33="Naren Baliga",_xlfn.XLOOKUP($B33,PROSPER_Baliga!$1:$1,PROSPER_Baliga!$55:$55,""),
IF($C33="Thorsten Huhn",_xlfn.XLOOKUP($B33,PROSPER_Huhn!$1:$1,PROSPER_Huhn!$55:$55,""),
IF($C33="Nick Hull",_xlfn.XLOOKUP($B33,PROSPER_Hull!$1:$1,PROSPER_Hull!$55:$55,""),
IF($C33="Monika Kotwani",_xlfn.XLOOKUP($B33,PROSPER_Kotwani!$1:$1,PROSPER_Kotwani!$55:$55,""),
IF($C33="Jonathan Wellner",_xlfn.XLOOKUP($B33,PROSPER_Wellner!$1:$1,PROSPER_Wellner!$55:$55,""),
IF($C33="Travis Harvey",_xlfn.XLOOKUP($B33,PROSPER_Harvey!$1:$1,PROSPER_Harvey!$55:$55,""),"")))))))="","",
IF($C33="Christopher Lobo",_xlfn.XLOOKUP($B33,PROSPER_Lobo!$1:$1,PROSPER_Lobo!$55:$55,""),
IF($C33="Naren Baliga",_xlfn.XLOOKUP($B33,PROSPER_Baliga!$1:$1,PROSPER_Baliga!$55:$55,""),
IF($C33="Thorsten Huhn",_xlfn.XLOOKUP($B33,PROSPER_Huhn!$1:$1,PROSPER_Huhn!$55:$55,""),
IF($C33="Nick Hull",_xlfn.XLOOKUP($B33,PROSPER_Hull!$1:$1,PROSPER_Hull!$55:$55,""),
IF($C33="Monika Kotwani",_xlfn.XLOOKUP($B33,PROSPER_Kotwani!$1:$1,PROSPER_Kotwani!$55:$55,""),
IF($C33="Jonathan Wellner",_xlfn.XLOOKUP($B33,PROSPER_Wellner!$1:$1,PROSPER_Wellner!$55:$55,""),
IF($C33="Travis Harvey",_xlfn.XLOOKUP($B33,PROSPER_Harvey!$1:$1,PROSPER_Harvey!$55:$55,""),""))))))))="","No Comment",IF(IF($C33="Christopher Lobo",_xlfn.XLOOKUP($B33,PROSPER_Lobo!$1:$1,PROSPER_Lobo!$55:$55,""),
IF($C33="Naren Baliga",_xlfn.XLOOKUP($B33,PROSPER_Baliga!$1:$1,PROSPER_Baliga!$55:$55,""),
IF($C33="Thorsten Huhn",_xlfn.XLOOKUP($B33,PROSPER_Huhn!$1:$1,PROSPER_Huhn!$55:$55,""),
IF($C33="Nick Hull",_xlfn.XLOOKUP($B33,PROSPER_Hull!$1:$1,PROSPER_Hull!$55:$55,""),
IF($C33="Monika Kotwani",_xlfn.XLOOKUP($B33,PROSPER_Kotwani!$1:$1,PROSPER_Kotwani!$55:$55,""),
IF($C33="Jonathan Wellner",_xlfn.XLOOKUP($B33,PROSPER_Wellner!$1:$1,PROSPER_Wellner!$55:$55,""),
IF($C33="Travis Harvey",_xlfn.XLOOKUP($B33,PROSPER_Harvey!$1:$1,PROSPER_Harvey!$55:$55,""),"")))))))="","",
IF($C33="Christopher Lobo",_xlfn.XLOOKUP($B33,PROSPER_Lobo!$1:$1,PROSPER_Lobo!$55:$55,""),
IF($C33="Naren Baliga",_xlfn.XLOOKUP($B33,PROSPER_Baliga!$1:$1,PROSPER_Baliga!$55:$55,""),
IF($C33="Thorsten Huhn",_xlfn.XLOOKUP($B33,PROSPER_Huhn!$1:$1,PROSPER_Huhn!$55:$55,""),
IF($C33="Nick Hull",_xlfn.XLOOKUP($B33,PROSPER_Hull!$1:$1,PROSPER_Hull!$55:$55,""),
IF($C33="Monika Kotwani",_xlfn.XLOOKUP($B33,PROSPER_Kotwani!$1:$1,PROSPER_Kotwani!$55:$55,""),
IF($C33="Jonathan Wellner",_xlfn.XLOOKUP($B33,PROSPER_Wellner!$1:$1,PROSPER_Wellner!$55:$55,""),
IF($C33="Travis Harvey",_xlfn.XLOOKUP($B33,PROSPER_Harvey!$1:$1,PROSPER_Harvey!$55:$55,""),"")))))))))</f>
        <v>No Comment</v>
      </c>
      <c r="HA33" s="133" t="str">
        <f>IF(IF(IF($C33="Christopher Lobo",_xlfn.XLOOKUP($B33,PROSPER_Lobo!$1:$1,PROSPER_Lobo!$56:$56,""),
IF($C33="Naren Baliga",_xlfn.XLOOKUP($B33,PROSPER_Baliga!$1:$1,PROSPER_Baliga!$56:$56,""),
IF($C33="Thorsten Huhn",_xlfn.XLOOKUP($B33,PROSPER_Huhn!$1:$1,PROSPER_Huhn!$56:$56,""),
IF($C33="Nick Hull",_xlfn.XLOOKUP($B33,PROSPER_Hull!$1:$1,PROSPER_Hull!$56:$56,""),
IF($C33="Monika Kotwani",_xlfn.XLOOKUP($B33,PROSPER_Kotwani!$1:$1,PROSPER_Kotwani!$56:$56,""),
IF($C33="Jonathan Wellner",_xlfn.XLOOKUP($B33,PROSPER_Wellner!$1:$1,PROSPER_Wellner!$56:$56,""),
IF($C33="Travis Harvey",_xlfn.XLOOKUP($B33,PROSPER_Harvey!$1:$1,PROSPER_Harvey!$56:$56,""),"")))))))="","",
IF($C33="Christopher Lobo",_xlfn.XLOOKUP($B33,PROSPER_Lobo!$1:$1,PROSPER_Lobo!$56:$56,""),
IF($C33="Naren Baliga",_xlfn.XLOOKUP($B33,PROSPER_Baliga!$1:$1,PROSPER_Baliga!$56:$56,""),
IF($C33="Thorsten Huhn",_xlfn.XLOOKUP($B33,PROSPER_Huhn!$1:$1,PROSPER_Huhn!$56:$56,""),
IF($C33="Nick Hull",_xlfn.XLOOKUP($B33,PROSPER_Hull!$1:$1,PROSPER_Hull!$56:$56,""),
IF($C33="Monika Kotwani",_xlfn.XLOOKUP($B33,PROSPER_Kotwani!$1:$1,PROSPER_Kotwani!$56:$56,""),
IF($C33="Jonathan Wellner",_xlfn.XLOOKUP($B33,PROSPER_Wellner!$1:$1,PROSPER_Wellner!$56:$56,""),
IF($C33="Travis Harvey",_xlfn.XLOOKUP($B33,PROSPER_Harvey!$1:$1,PROSPER_Harvey!$56:$56,""),""))))))))="","No Score",IF(IF($C33="Christopher Lobo",_xlfn.XLOOKUP($B33,PROSPER_Lobo!$1:$1,PROSPER_Lobo!$56:$56,""),
IF($C33="Naren Baliga",_xlfn.XLOOKUP($B33,PROSPER_Baliga!$1:$1,PROSPER_Baliga!$56:$56,""),
IF($C33="Thorsten Huhn",_xlfn.XLOOKUP($B33,PROSPER_Huhn!$1:$1,PROSPER_Huhn!$56:$56,""),
IF($C33="Nick Hull",_xlfn.XLOOKUP($B33,PROSPER_Hull!$1:$1,PROSPER_Hull!$56:$56,""),
IF($C33="Monika Kotwani",_xlfn.XLOOKUP($B33,PROSPER_Kotwani!$1:$1,PROSPER_Kotwani!$56:$56,""),
IF($C33="Jonathan Wellner",_xlfn.XLOOKUP($B33,PROSPER_Wellner!$1:$1,PROSPER_Wellner!$56:$56,""),
IF($C33="Travis Harvey",_xlfn.XLOOKUP($B33,PROSPER_Harvey!$1:$1,PROSPER_Harvey!$56:$56,""),"")))))))="","",
IF($C33="Christopher Lobo",_xlfn.XLOOKUP($B33,PROSPER_Lobo!$1:$1,PROSPER_Lobo!$56:$56,""),
IF($C33="Naren Baliga",_xlfn.XLOOKUP($B33,PROSPER_Baliga!$1:$1,PROSPER_Baliga!$56:$56,""),
IF($C33="Thorsten Huhn",_xlfn.XLOOKUP($B33,PROSPER_Huhn!$1:$1,PROSPER_Huhn!$56:$56,""),
IF($C33="Nick Hull",_xlfn.XLOOKUP($B33,PROSPER_Hull!$1:$1,PROSPER_Hull!$56:$56,""),
IF($C33="Monika Kotwani",_xlfn.XLOOKUP($B33,PROSPER_Kotwani!$1:$1,PROSPER_Kotwani!$56:$56,""),
IF($C33="Jonathan Wellner",_xlfn.XLOOKUP($B33,PROSPER_Wellner!$1:$1,PROSPER_Wellner!$56:$56,""),
IF($C33="Travis Harvey",_xlfn.XLOOKUP($B33,PROSPER_Harvey!$1:$1,PROSPER_Harvey!$56:$56,""),"")))))))))</f>
        <v>No Score</v>
      </c>
      <c r="HB33" s="134" t="str">
        <f>IF(IF(IF($C33="Christopher Lobo",_xlfn.XLOOKUP($B33,PROSPER_Lobo!$1:$1,PROSPER_Lobo!$57:$57,""),
IF($C33="Naren Baliga",_xlfn.XLOOKUP($B33,PROSPER_Baliga!$1:$1,PROSPER_Baliga!$57:$57,""),
IF($C33="Thorsten Huhn",_xlfn.XLOOKUP($B33,PROSPER_Huhn!$1:$1,PROSPER_Huhn!$57:$57,""),
IF($C33="Nick Hull",_xlfn.XLOOKUP($B33,PROSPER_Hull!$1:$1,PROSPER_Hull!$57:$57,""),
IF($C33="Monika Kotwani",_xlfn.XLOOKUP($B33,PROSPER_Kotwani!$1:$1,PROSPER_Kotwani!$57:$57,""),
IF($C33="Jonathan Wellner",_xlfn.XLOOKUP($B33,PROSPER_Wellner!$1:$1,PROSPER_Wellner!$57:$57,""),
IF($C33="Travis Harvey",_xlfn.XLOOKUP($B33,PROSPER_Harvey!$1:$1,PROSPER_Harvey!$57:$57,""),"")))))))="","",
IF($C33="Christopher Lobo",_xlfn.XLOOKUP($B33,PROSPER_Lobo!$1:$1,PROSPER_Lobo!$57:$57,""),
IF($C33="Naren Baliga",_xlfn.XLOOKUP($B33,PROSPER_Baliga!$1:$1,PROSPER_Baliga!$57:$57,""),
IF($C33="Thorsten Huhn",_xlfn.XLOOKUP($B33,PROSPER_Huhn!$1:$1,PROSPER_Huhn!$57:$57,""),
IF($C33="Nick Hull",_xlfn.XLOOKUP($B33,PROSPER_Hull!$1:$1,PROSPER_Hull!$57:$57,""),
IF($C33="Monika Kotwani",_xlfn.XLOOKUP($B33,PROSPER_Kotwani!$1:$1,PROSPER_Kotwani!$57:$57,""),
IF($C33="Jonathan Wellner",_xlfn.XLOOKUP($B33,PROSPER_Wellner!$1:$1,PROSPER_Wellner!$57:$57,""),
IF($C33="Travis Harvey",_xlfn.XLOOKUP($B33,PROSPER_Harvey!$1:$1,PROSPER_Harvey!$57:$57,""),""))))))))="","No Comment",IF(IF($C33="Christopher Lobo",_xlfn.XLOOKUP($B33,PROSPER_Lobo!$1:$1,PROSPER_Lobo!$57:$57,""),
IF($C33="Naren Baliga",_xlfn.XLOOKUP($B33,PROSPER_Baliga!$1:$1,PROSPER_Baliga!$57:$57,""),
IF($C33="Thorsten Huhn",_xlfn.XLOOKUP($B33,PROSPER_Huhn!$1:$1,PROSPER_Huhn!$57:$57,""),
IF($C33="Nick Hull",_xlfn.XLOOKUP($B33,PROSPER_Hull!$1:$1,PROSPER_Hull!$57:$57,""),
IF($C33="Monika Kotwani",_xlfn.XLOOKUP($B33,PROSPER_Kotwani!$1:$1,PROSPER_Kotwani!$57:$57,""),
IF($C33="Jonathan Wellner",_xlfn.XLOOKUP($B33,PROSPER_Wellner!$1:$1,PROSPER_Wellner!$57:$57,""),
IF($C33="Travis Harvey",_xlfn.XLOOKUP($B33,PROSPER_Harvey!$1:$1,PROSPER_Harvey!$57:$57,""),"")))))))="","",
IF($C33="Christopher Lobo",_xlfn.XLOOKUP($B33,PROSPER_Lobo!$1:$1,PROSPER_Lobo!$57:$57,""),
IF($C33="Naren Baliga",_xlfn.XLOOKUP($B33,PROSPER_Baliga!$1:$1,PROSPER_Baliga!$57:$57,""),
IF($C33="Thorsten Huhn",_xlfn.XLOOKUP($B33,PROSPER_Huhn!$1:$1,PROSPER_Huhn!$57:$57,""),
IF($C33="Nick Hull",_xlfn.XLOOKUP($B33,PROSPER_Hull!$1:$1,PROSPER_Hull!$57:$57,""),
IF($C33="Monika Kotwani",_xlfn.XLOOKUP($B33,PROSPER_Kotwani!$1:$1,PROSPER_Kotwani!$57:$57,""),
IF($C33="Jonathan Wellner",_xlfn.XLOOKUP($B33,PROSPER_Wellner!$1:$1,PROSPER_Wellner!$57:$57,""),
IF($C33="Travis Harvey",_xlfn.XLOOKUP($B33,PROSPER_Harvey!$1:$1,PROSPER_Harvey!$57:$57,""),"")))))))))</f>
        <v>No Comment</v>
      </c>
      <c r="HC33" s="192">
        <f t="shared" si="319"/>
        <v>8</v>
      </c>
      <c r="HD33" s="135" t="str">
        <f>_xlfn.XLOOKUP(B33,PROSPERInitial_Query!$E:$E,PROSPERInitial_Query!$AK:$AK,"",,-1)</f>
        <v/>
      </c>
      <c r="HE33" s="136" t="str">
        <f t="shared" si="320"/>
        <v>Marianne Libuit4 - SuccessServices Quality</v>
      </c>
      <c r="HF33" s="136" t="str">
        <f>_xlfn.XLOOKUP(HE33,PROSPERDelta_Query!BK:BK,PROSPERDelta_Query!AX:AX,"",,-1)</f>
        <v/>
      </c>
      <c r="HG33" s="137" t="str">
        <f t="shared" si="321"/>
        <v>N/A</v>
      </c>
      <c r="HH33" s="137" t="str">
        <f>IF(IF(IF($C33="Christopher Lobo",_xlfn.XLOOKUP($B33,PROSPER_Lobo!$1:$1,PROSPER_Lobo!$58:$58,""),
IF($C33="Naren Baliga",_xlfn.XLOOKUP($B33,PROSPER_Baliga!$1:$1,PROSPER_Baliga!$58:$58,""),
IF($C33="Thorsten Huhn",_xlfn.XLOOKUP($B33,PROSPER_Huhn!$1:$1,PROSPER_Huhn!$58:$58,""),
IF($C33="Nick Hull",_xlfn.XLOOKUP($B33,PROSPER_Hull!$1:$1,PROSPER_Hull!$58:$58,""),
IF($C33="Monika Kotwani",_xlfn.XLOOKUP($B33,PROSPER_Kotwani!$1:$1,PROSPER_Kotwani!$58:$58,""),
IF($C33="Jonathan Wellner",_xlfn.XLOOKUP($B33,PROSPER_Wellner!$1:$1,PROSPER_Wellner!$58:$58,""),
IF($C33="Travis Harvey",_xlfn.XLOOKUP($B33,PROSPER_Harvey!$1:$1,PROSPER_Harvey!$58:$58,""),"")))))))="","",
IF($C33="Christopher Lobo",_xlfn.XLOOKUP($B33,PROSPER_Lobo!$1:$1,PROSPER_Lobo!$58:$58,""),
IF($C33="Naren Baliga",_xlfn.XLOOKUP($B33,PROSPER_Baliga!$1:$1,PROSPER_Baliga!$58:$58,""),
IF($C33="Thorsten Huhn",_xlfn.XLOOKUP($B33,PROSPER_Huhn!$1:$1,PROSPER_Huhn!$58:$58,""),
IF($C33="Nick Hull",_xlfn.XLOOKUP($B33,PROSPER_Hull!$1:$1,PROSPER_Hull!$58:$58,""),
IF($C33="Monika Kotwani",_xlfn.XLOOKUP($B33,PROSPER_Kotwani!$1:$1,PROSPER_Kotwani!$58:$58,""),
IF($C33="Jonathan Wellner",_xlfn.XLOOKUP($B33,PROSPER_Wellner!$1:$1,PROSPER_Wellner!$58:$58,""),
IF($C33="Travis Harvey",_xlfn.XLOOKUP($B33,PROSPER_Harvey!$1:$1,PROSPER_Harvey!$58:$58,""),""))))))))="","No Score",IF(IF($C33="Christopher Lobo",_xlfn.XLOOKUP($B33,PROSPER_Lobo!$1:$1,PROSPER_Lobo!$58:$58,""),
IF($C33="Naren Baliga",_xlfn.XLOOKUP($B33,PROSPER_Baliga!$1:$1,PROSPER_Baliga!$58:$58,""),
IF($C33="Thorsten Huhn",_xlfn.XLOOKUP($B33,PROSPER_Huhn!$1:$1,PROSPER_Huhn!$58:$58,""),
IF($C33="Nick Hull",_xlfn.XLOOKUP($B33,PROSPER_Hull!$1:$1,PROSPER_Hull!$58:$58,""),
IF($C33="Monika Kotwani",_xlfn.XLOOKUP($B33,PROSPER_Kotwani!$1:$1,PROSPER_Kotwani!$58:$58,""),
IF($C33="Jonathan Wellner",_xlfn.XLOOKUP($B33,PROSPER_Wellner!$1:$1,PROSPER_Wellner!$58:$58,""),
IF($C33="Travis Harvey",_xlfn.XLOOKUP($B33,PROSPER_Harvey!$1:$1,PROSPER_Harvey!$58:$58,""),"")))))))="","",
IF($C33="Christopher Lobo",_xlfn.XLOOKUP($B33,PROSPER_Lobo!$1:$1,PROSPER_Lobo!$58:$58,""),
IF($C33="Naren Baliga",_xlfn.XLOOKUP($B33,PROSPER_Baliga!$1:$1,PROSPER_Baliga!$58:$58,""),
IF($C33="Thorsten Huhn",_xlfn.XLOOKUP($B33,PROSPER_Huhn!$1:$1,PROSPER_Huhn!$58:$58,""),
IF($C33="Nick Hull",_xlfn.XLOOKUP($B33,PROSPER_Hull!$1:$1,PROSPER_Hull!$58:$58,""),
IF($C33="Monika Kotwani",_xlfn.XLOOKUP($B33,PROSPER_Kotwani!$1:$1,PROSPER_Kotwani!$58:$58,""),
IF($C33="Jonathan Wellner",_xlfn.XLOOKUP($B33,PROSPER_Wellner!$1:$1,PROSPER_Wellner!$58:$58,""),
IF($C33="Travis Harvey",_xlfn.XLOOKUP($B33,PROSPER_Harvey!$1:$1,PROSPER_Harvey!$58:$58,""),"")))))))))</f>
        <v>No Score</v>
      </c>
      <c r="HI33" s="138" t="str">
        <f>IF(IF(IF($C33="Christopher Lobo",_xlfn.XLOOKUP($B33,PROSPER_Lobo!$1:$1,PROSPER_Lobo!$59:$59,""),
IF($C33="Naren Baliga",_xlfn.XLOOKUP($B33,PROSPER_Baliga!$1:$1,PROSPER_Baliga!$59:$59,""),
IF($C33="Thorsten Huhn",_xlfn.XLOOKUP($B33,PROSPER_Huhn!$1:$1,PROSPER_Huhn!$59:$59,""),
IF($C33="Nick Hull",_xlfn.XLOOKUP($B33,PROSPER_Hull!$1:$1,PROSPER_Hull!$59:$59,""),
IF($C33="Monika Kotwani",_xlfn.XLOOKUP($B33,PROSPER_Kotwani!$1:$1,PROSPER_Kotwani!$59:$59,""),
IF($C33="Jonathan Wellner",_xlfn.XLOOKUP($B33,PROSPER_Wellner!$1:$1,PROSPER_Wellner!$59:$59,""),
IF($C33="Travis Harvey",_xlfn.XLOOKUP($B33,PROSPER_Harvey!$1:$1,PROSPER_Harvey!$59:$59,""),"")))))))="","",
IF($C33="Christopher Lobo",_xlfn.XLOOKUP($B33,PROSPER_Lobo!$1:$1,PROSPER_Lobo!$59:$59,""),
IF($C33="Naren Baliga",_xlfn.XLOOKUP($B33,PROSPER_Baliga!$1:$1,PROSPER_Baliga!$59:$59,""),
IF($C33="Thorsten Huhn",_xlfn.XLOOKUP($B33,PROSPER_Huhn!$1:$1,PROSPER_Huhn!$59:$59,""),
IF($C33="Nick Hull",_xlfn.XLOOKUP($B33,PROSPER_Hull!$1:$1,PROSPER_Hull!$59:$59,""),
IF($C33="Monika Kotwani",_xlfn.XLOOKUP($B33,PROSPER_Kotwani!$1:$1,PROSPER_Kotwani!$59:$59,""),
IF($C33="Jonathan Wellner",_xlfn.XLOOKUP($B33,PROSPER_Wellner!$1:$1,PROSPER_Wellner!$59:$59,""),
IF($C33="Travis Harvey",_xlfn.XLOOKUP($B33,PROSPER_Harvey!$1:$1,PROSPER_Harvey!$59:$59,""),""))))))))="","No Comment",IF(IF($C33="Christopher Lobo",_xlfn.XLOOKUP($B33,PROSPER_Lobo!$1:$1,PROSPER_Lobo!$59:$59,""),
IF($C33="Naren Baliga",_xlfn.XLOOKUP($B33,PROSPER_Baliga!$1:$1,PROSPER_Baliga!$59:$59,""),
IF($C33="Thorsten Huhn",_xlfn.XLOOKUP($B33,PROSPER_Huhn!$1:$1,PROSPER_Huhn!$59:$59,""),
IF($C33="Nick Hull",_xlfn.XLOOKUP($B33,PROSPER_Hull!$1:$1,PROSPER_Hull!$59:$59,""),
IF($C33="Monika Kotwani",_xlfn.XLOOKUP($B33,PROSPER_Kotwani!$1:$1,PROSPER_Kotwani!$59:$59,""),
IF($C33="Jonathan Wellner",_xlfn.XLOOKUP($B33,PROSPER_Wellner!$1:$1,PROSPER_Wellner!$59:$59,""),
IF($C33="Travis Harvey",_xlfn.XLOOKUP($B33,PROSPER_Harvey!$1:$1,PROSPER_Harvey!$59:$59,""),"")))))))="","",
IF($C33="Christopher Lobo",_xlfn.XLOOKUP($B33,PROSPER_Lobo!$1:$1,PROSPER_Lobo!$59:$59,""),
IF($C33="Naren Baliga",_xlfn.XLOOKUP($B33,PROSPER_Baliga!$1:$1,PROSPER_Baliga!$59:$59,""),
IF($C33="Thorsten Huhn",_xlfn.XLOOKUP($B33,PROSPER_Huhn!$1:$1,PROSPER_Huhn!$59:$59,""),
IF($C33="Nick Hull",_xlfn.XLOOKUP($B33,PROSPER_Hull!$1:$1,PROSPER_Hull!$59:$59,""),
IF($C33="Monika Kotwani",_xlfn.XLOOKUP($B33,PROSPER_Kotwani!$1:$1,PROSPER_Kotwani!$59:$59,""),
IF($C33="Jonathan Wellner",_xlfn.XLOOKUP($B33,PROSPER_Wellner!$1:$1,PROSPER_Wellner!$59:$59,""),
IF($C33="Travis Harvey",_xlfn.XLOOKUP($B33,PROSPER_Harvey!$1:$1,PROSPER_Harvey!$59:$59,""),"")))))))))</f>
        <v>No Comment</v>
      </c>
      <c r="HJ33" s="188" t="str">
        <f t="shared" si="322"/>
        <v>N/A</v>
      </c>
      <c r="HK33" s="135" t="str">
        <f>_xlfn.XLOOKUP(B33,PROSPERInitial_Query!$E:$E,PROSPERInitial_Query!$AL:$AL,"",,-1)</f>
        <v/>
      </c>
      <c r="HL33" s="136" t="str">
        <f t="shared" si="323"/>
        <v>Marianne Libuit4 - SuccessEscalation Management</v>
      </c>
      <c r="HM33" s="136" t="str">
        <f>_xlfn.XLOOKUP(HL33,PROSPERDelta_Query!BK:BK,PROSPERDelta_Query!AY:AY,"",,-1)</f>
        <v/>
      </c>
      <c r="HN33" s="137" t="str">
        <f t="shared" si="324"/>
        <v>N/A</v>
      </c>
      <c r="HO33" s="137" t="str">
        <f>IF(IF(IF($C33="Christopher Lobo",_xlfn.XLOOKUP($B33,PROSPER_Lobo!$1:$1,PROSPER_Lobo!$60:$60,""),
IF($C33="Naren Baliga",_xlfn.XLOOKUP($B33,PROSPER_Baliga!$1:$1,PROSPER_Baliga!$60:$60,""),
IF($C33="Thorsten Huhn",_xlfn.XLOOKUP($B33,PROSPER_Huhn!$1:$1,PROSPER_Huhn!$60:$60,""),
IF($C33="Nick Hull",_xlfn.XLOOKUP($B33,PROSPER_Hull!$1:$1,PROSPER_Hull!$60:$60,""),
IF($C33="Monika Kotwani",_xlfn.XLOOKUP($B33,PROSPER_Kotwani!$1:$1,PROSPER_Kotwani!$60:$60,""),
IF($C33="Jonathan Wellner",_xlfn.XLOOKUP($B33,PROSPER_Wellner!$1:$1,PROSPER_Wellner!$60:$60,""),
IF($C33="Travis Harvey",_xlfn.XLOOKUP($B33,PROSPER_Harvey!$1:$1,PROSPER_Harvey!$60:$60,""),"")))))))="","",
IF($C33="Christopher Lobo",_xlfn.XLOOKUP($B33,PROSPER_Lobo!$1:$1,PROSPER_Lobo!$60:$60,""),
IF($C33="Naren Baliga",_xlfn.XLOOKUP($B33,PROSPER_Baliga!$1:$1,PROSPER_Baliga!$60:$60,""),
IF($C33="Thorsten Huhn",_xlfn.XLOOKUP($B33,PROSPER_Huhn!$1:$1,PROSPER_Huhn!$60:$60,""),
IF($C33="Nick Hull",_xlfn.XLOOKUP($B33,PROSPER_Hull!$1:$1,PROSPER_Hull!$60:$60,""),
IF($C33="Monika Kotwani",_xlfn.XLOOKUP($B33,PROSPER_Kotwani!$1:$1,PROSPER_Kotwani!$60:$60,""),
IF($C33="Jonathan Wellner",_xlfn.XLOOKUP($B33,PROSPER_Wellner!$1:$1,PROSPER_Wellner!$60:$60,""),
IF($C33="Travis Harvey",_xlfn.XLOOKUP($B33,PROSPER_Harvey!$1:$1,PROSPER_Harvey!$60:$60,""),""))))))))="","No Score",IF(IF($C33="Christopher Lobo",_xlfn.XLOOKUP($B33,PROSPER_Lobo!$1:$1,PROSPER_Lobo!$60:$60,""),
IF($C33="Naren Baliga",_xlfn.XLOOKUP($B33,PROSPER_Baliga!$1:$1,PROSPER_Baliga!$60:$60,""),
IF($C33="Thorsten Huhn",_xlfn.XLOOKUP($B33,PROSPER_Huhn!$1:$1,PROSPER_Huhn!$60:$60,""),
IF($C33="Nick Hull",_xlfn.XLOOKUP($B33,PROSPER_Hull!$1:$1,PROSPER_Hull!$60:$60,""),
IF($C33="Monika Kotwani",_xlfn.XLOOKUP($B33,PROSPER_Kotwani!$1:$1,PROSPER_Kotwani!$60:$60,""),
IF($C33="Jonathan Wellner",_xlfn.XLOOKUP($B33,PROSPER_Wellner!$1:$1,PROSPER_Wellner!$60:$60,""),
IF($C33="Travis Harvey",_xlfn.XLOOKUP($B33,PROSPER_Harvey!$1:$1,PROSPER_Harvey!$60:$60,""),"")))))))="","",
IF($C33="Christopher Lobo",_xlfn.XLOOKUP($B33,PROSPER_Lobo!$1:$1,PROSPER_Lobo!$60:$60,""),
IF($C33="Naren Baliga",_xlfn.XLOOKUP($B33,PROSPER_Baliga!$1:$1,PROSPER_Baliga!$60:$60,""),
IF($C33="Thorsten Huhn",_xlfn.XLOOKUP($B33,PROSPER_Huhn!$1:$1,PROSPER_Huhn!$60:$60,""),
IF($C33="Nick Hull",_xlfn.XLOOKUP($B33,PROSPER_Hull!$1:$1,PROSPER_Hull!$60:$60,""),
IF($C33="Monika Kotwani",_xlfn.XLOOKUP($B33,PROSPER_Kotwani!$1:$1,PROSPER_Kotwani!$60:$60,""),
IF($C33="Jonathan Wellner",_xlfn.XLOOKUP($B33,PROSPER_Wellner!$1:$1,PROSPER_Wellner!$60:$60,""),
IF($C33="Travis Harvey",_xlfn.XLOOKUP($B33,PROSPER_Harvey!$1:$1,PROSPER_Harvey!$60:$60,""),"")))))))))</f>
        <v>No Score</v>
      </c>
      <c r="HP33" s="138" t="str">
        <f>IF(IF(IF($C33="Christopher Lobo",_xlfn.XLOOKUP($B33,PROSPER_Lobo!$1:$1,PROSPER_Lobo!$61:$61,""),
IF($C33="Naren Baliga",_xlfn.XLOOKUP($B33,PROSPER_Baliga!$1:$1,PROSPER_Baliga!$61:$61,""),
IF($C33="Thorsten Huhn",_xlfn.XLOOKUP($B33,PROSPER_Huhn!$1:$1,PROSPER_Huhn!$61:$61,""),
IF($C33="Nick Hull",_xlfn.XLOOKUP($B33,PROSPER_Hull!$1:$1,PROSPER_Hull!$61:$61,""),
IF($C33="Monika Kotwani",_xlfn.XLOOKUP($B33,PROSPER_Kotwani!$1:$1,PROSPER_Kotwani!$61:$61,""),
IF($C33="Jonathan Wellner",_xlfn.XLOOKUP($B33,PROSPER_Wellner!$1:$1,PROSPER_Wellner!$61:$61,""),
IF($C33="Travis Harvey",_xlfn.XLOOKUP($B33,PROSPER_Harvey!$1:$1,PROSPER_Harvey!$61:$61,""),"")))))))="","",
IF($C33="Christopher Lobo",_xlfn.XLOOKUP($B33,PROSPER_Lobo!$1:$1,PROSPER_Lobo!$61:$61,""),
IF($C33="Naren Baliga",_xlfn.XLOOKUP($B33,PROSPER_Baliga!$1:$1,PROSPER_Baliga!$61:$61,""),
IF($C33="Thorsten Huhn",_xlfn.XLOOKUP($B33,PROSPER_Huhn!$1:$1,PROSPER_Huhn!$61:$61,""),
IF($C33="Nick Hull",_xlfn.XLOOKUP($B33,PROSPER_Hull!$1:$1,PROSPER_Hull!$61:$61,""),
IF($C33="Monika Kotwani",_xlfn.XLOOKUP($B33,PROSPER_Kotwani!$1:$1,PROSPER_Kotwani!$61:$61,""),
IF($C33="Jonathan Wellner",_xlfn.XLOOKUP($B33,PROSPER_Wellner!$1:$1,PROSPER_Wellner!$61:$61,""),
IF($C33="Travis Harvey",_xlfn.XLOOKUP($B33,PROSPER_Harvey!$1:$1,PROSPER_Harvey!$61:$61,""),""))))))))="","No Comment",IF(IF($C33="Christopher Lobo",_xlfn.XLOOKUP($B33,PROSPER_Lobo!$1:$1,PROSPER_Lobo!$61:$61,""),
IF($C33="Naren Baliga",_xlfn.XLOOKUP($B33,PROSPER_Baliga!$1:$1,PROSPER_Baliga!$61:$61,""),
IF($C33="Thorsten Huhn",_xlfn.XLOOKUP($B33,PROSPER_Huhn!$1:$1,PROSPER_Huhn!$61:$61,""),
IF($C33="Nick Hull",_xlfn.XLOOKUP($B33,PROSPER_Hull!$1:$1,PROSPER_Hull!$61:$61,""),
IF($C33="Monika Kotwani",_xlfn.XLOOKUP($B33,PROSPER_Kotwani!$1:$1,PROSPER_Kotwani!$61:$61,""),
IF($C33="Jonathan Wellner",_xlfn.XLOOKUP($B33,PROSPER_Wellner!$1:$1,PROSPER_Wellner!$61:$61,""),
IF($C33="Travis Harvey",_xlfn.XLOOKUP($B33,PROSPER_Harvey!$1:$1,PROSPER_Harvey!$61:$61,""),"")))))))="","",
IF($C33="Christopher Lobo",_xlfn.XLOOKUP($B33,PROSPER_Lobo!$1:$1,PROSPER_Lobo!$61:$61,""),
IF($C33="Naren Baliga",_xlfn.XLOOKUP($B33,PROSPER_Baliga!$1:$1,PROSPER_Baliga!$61:$61,""),
IF($C33="Thorsten Huhn",_xlfn.XLOOKUP($B33,PROSPER_Huhn!$1:$1,PROSPER_Huhn!$61:$61,""),
IF($C33="Nick Hull",_xlfn.XLOOKUP($B33,PROSPER_Hull!$1:$1,PROSPER_Hull!$61:$61,""),
IF($C33="Monika Kotwani",_xlfn.XLOOKUP($B33,PROSPER_Kotwani!$1:$1,PROSPER_Kotwani!$61:$61,""),
IF($C33="Jonathan Wellner",_xlfn.XLOOKUP($B33,PROSPER_Wellner!$1:$1,PROSPER_Wellner!$61:$61,""),
IF($C33="Travis Harvey",_xlfn.XLOOKUP($B33,PROSPER_Harvey!$1:$1,PROSPER_Harvey!$61:$61,""),"")))))))))</f>
        <v>No Comment</v>
      </c>
      <c r="HQ33" s="188" t="str">
        <f t="shared" si="325"/>
        <v>N/A</v>
      </c>
      <c r="HR33" s="135" t="str">
        <f>_xlfn.XLOOKUP(B33,PROSPERInitial_Query!$E:$E,PROSPERInitial_Query!$AM:$AM,"",,-1)</f>
        <v/>
      </c>
      <c r="HS33" s="136" t="str">
        <f t="shared" si="326"/>
        <v>Marianne Libuit4 - SuccessExpanding / Renewing the Business</v>
      </c>
      <c r="HT33" s="136" t="str">
        <f>_xlfn.XLOOKUP(HS33,PROSPERDelta_Query!BK:BK,PROSPERDelta_Query!AZ:AZ,"",,-1)</f>
        <v/>
      </c>
      <c r="HU33" s="137" t="str">
        <f t="shared" si="327"/>
        <v>N/A</v>
      </c>
      <c r="HV33" s="137" t="str">
        <f>IF(IF(IF($C33="Christopher Lobo",_xlfn.XLOOKUP($B33,PROSPER_Lobo!$1:$1,PROSPER_Lobo!$62:$62,""),
IF($C33="Naren Baliga",_xlfn.XLOOKUP($B33,PROSPER_Baliga!$1:$1,PROSPER_Baliga!$62:$62,""),
IF($C33="Thorsten Huhn",_xlfn.XLOOKUP($B33,PROSPER_Huhn!$1:$1,PROSPER_Huhn!$62:$62,""),
IF($C33="Nick Hull",_xlfn.XLOOKUP($B33,PROSPER_Hull!$1:$1,PROSPER_Hull!$62:$62,""),
IF($C33="Monika Kotwani",_xlfn.XLOOKUP($B33,PROSPER_Kotwani!$1:$1,PROSPER_Kotwani!$62:$62,""),
IF($C33="Jonathan Wellner",_xlfn.XLOOKUP($B33,PROSPER_Wellner!$1:$1,PROSPER_Wellner!$62:$62,""),
IF($C33="Travis Harvey",_xlfn.XLOOKUP($B33,PROSPER_Harvey!$1:$1,PROSPER_Harvey!$62:$62,""),"")))))))="","",
IF($C33="Christopher Lobo",_xlfn.XLOOKUP($B33,PROSPER_Lobo!$1:$1,PROSPER_Lobo!$62:$62,""),
IF($C33="Naren Baliga",_xlfn.XLOOKUP($B33,PROSPER_Baliga!$1:$1,PROSPER_Baliga!$62:$62,""),
IF($C33="Thorsten Huhn",_xlfn.XLOOKUP($B33,PROSPER_Huhn!$1:$1,PROSPER_Huhn!$62:$62,""),
IF($C33="Nick Hull",_xlfn.XLOOKUP($B33,PROSPER_Hull!$1:$1,PROSPER_Hull!$62:$62,""),
IF($C33="Monika Kotwani",_xlfn.XLOOKUP($B33,PROSPER_Kotwani!$1:$1,PROSPER_Kotwani!$62:$62,""),
IF($C33="Jonathan Wellner",_xlfn.XLOOKUP($B33,PROSPER_Wellner!$1:$1,PROSPER_Wellner!$62:$62,""),
IF($C33="Travis Harvey",_xlfn.XLOOKUP($B33,PROSPER_Harvey!$1:$1,PROSPER_Harvey!$62:$62,""),""))))))))="","No Score",IF(IF($C33="Christopher Lobo",_xlfn.XLOOKUP($B33,PROSPER_Lobo!$1:$1,PROSPER_Lobo!$62:$62,""),
IF($C33="Naren Baliga",_xlfn.XLOOKUP($B33,PROSPER_Baliga!$1:$1,PROSPER_Baliga!$62:$62,""),
IF($C33="Thorsten Huhn",_xlfn.XLOOKUP($B33,PROSPER_Huhn!$1:$1,PROSPER_Huhn!$62:$62,""),
IF($C33="Nick Hull",_xlfn.XLOOKUP($B33,PROSPER_Hull!$1:$1,PROSPER_Hull!$62:$62,""),
IF($C33="Monika Kotwani",_xlfn.XLOOKUP($B33,PROSPER_Kotwani!$1:$1,PROSPER_Kotwani!$62:$62,""),
IF($C33="Jonathan Wellner",_xlfn.XLOOKUP($B33,PROSPER_Wellner!$1:$1,PROSPER_Wellner!$62:$62,""),
IF($C33="Travis Harvey",_xlfn.XLOOKUP($B33,PROSPER_Harvey!$1:$1,PROSPER_Harvey!$62:$62,""),"")))))))="","",
IF($C33="Christopher Lobo",_xlfn.XLOOKUP($B33,PROSPER_Lobo!$1:$1,PROSPER_Lobo!$62:$62,""),
IF($C33="Naren Baliga",_xlfn.XLOOKUP($B33,PROSPER_Baliga!$1:$1,PROSPER_Baliga!$62:$62,""),
IF($C33="Thorsten Huhn",_xlfn.XLOOKUP($B33,PROSPER_Huhn!$1:$1,PROSPER_Huhn!$62:$62,""),
IF($C33="Nick Hull",_xlfn.XLOOKUP($B33,PROSPER_Hull!$1:$1,PROSPER_Hull!$62:$62,""),
IF($C33="Monika Kotwani",_xlfn.XLOOKUP($B33,PROSPER_Kotwani!$1:$1,PROSPER_Kotwani!$62:$62,""),
IF($C33="Jonathan Wellner",_xlfn.XLOOKUP($B33,PROSPER_Wellner!$1:$1,PROSPER_Wellner!$62:$62,""),
IF($C33="Travis Harvey",_xlfn.XLOOKUP($B33,PROSPER_Harvey!$1:$1,PROSPER_Harvey!$62:$62,""),"")))))))))</f>
        <v>No Score</v>
      </c>
      <c r="HW33" s="138" t="str">
        <f>IF(IF(IF($C33="Christopher Lobo",_xlfn.XLOOKUP($B33,PROSPER_Lobo!$1:$1,PROSPER_Lobo!$63:$63,""),
IF($C33="Naren Baliga",_xlfn.XLOOKUP($B33,PROSPER_Baliga!$1:$1,PROSPER_Baliga!$63:$63,""),
IF($C33="Thorsten Huhn",_xlfn.XLOOKUP($B33,PROSPER_Huhn!$1:$1,PROSPER_Huhn!$63:$63,""),
IF($C33="Nick Hull",_xlfn.XLOOKUP($B33,PROSPER_Hull!$1:$1,PROSPER_Hull!$63:$63,""),
IF($C33="Monika Kotwani",_xlfn.XLOOKUP($B33,PROSPER_Kotwani!$1:$1,PROSPER_Kotwani!$63:$63,""),
IF($C33="Jonathan Wellner",_xlfn.XLOOKUP($B33,PROSPER_Wellner!$1:$1,PROSPER_Wellner!$63:$63,""),
IF($C33="Travis Harvey",_xlfn.XLOOKUP($B33,PROSPER_Harvey!$1:$1,PROSPER_Harvey!$63:$63,""),"")))))))="","",
IF($C33="Christopher Lobo",_xlfn.XLOOKUP($B33,PROSPER_Lobo!$1:$1,PROSPER_Lobo!$63:$63,""),
IF($C33="Naren Baliga",_xlfn.XLOOKUP($B33,PROSPER_Baliga!$1:$1,PROSPER_Baliga!$63:$63,""),
IF($C33="Thorsten Huhn",_xlfn.XLOOKUP($B33,PROSPER_Huhn!$1:$1,PROSPER_Huhn!$63:$63,""),
IF($C33="Nick Hull",_xlfn.XLOOKUP($B33,PROSPER_Hull!$1:$1,PROSPER_Hull!$63:$63,""),
IF($C33="Monika Kotwani",_xlfn.XLOOKUP($B33,PROSPER_Kotwani!$1:$1,PROSPER_Kotwani!$63:$63,""),
IF($C33="Jonathan Wellner",_xlfn.XLOOKUP($B33,PROSPER_Wellner!$1:$1,PROSPER_Wellner!$63:$63,""),
IF($C33="Travis Harvey",_xlfn.XLOOKUP($B33,PROSPER_Harvey!$1:$1,PROSPER_Harvey!$63:$63,""),""))))))))="","No Comment",IF(IF($C33="Christopher Lobo",_xlfn.XLOOKUP($B33,PROSPER_Lobo!$1:$1,PROSPER_Lobo!$63:$63,""),
IF($C33="Naren Baliga",_xlfn.XLOOKUP($B33,PROSPER_Baliga!$1:$1,PROSPER_Baliga!$63:$63,""),
IF($C33="Thorsten Huhn",_xlfn.XLOOKUP($B33,PROSPER_Huhn!$1:$1,PROSPER_Huhn!$63:$63,""),
IF($C33="Nick Hull",_xlfn.XLOOKUP($B33,PROSPER_Hull!$1:$1,PROSPER_Hull!$63:$63,""),
IF($C33="Monika Kotwani",_xlfn.XLOOKUP($B33,PROSPER_Kotwani!$1:$1,PROSPER_Kotwani!$63:$63,""),
IF($C33="Jonathan Wellner",_xlfn.XLOOKUP($B33,PROSPER_Wellner!$1:$1,PROSPER_Wellner!$63:$63,""),
IF($C33="Travis Harvey",_xlfn.XLOOKUP($B33,PROSPER_Harvey!$1:$1,PROSPER_Harvey!$63:$63,""),"")))))))="","",
IF($C33="Christopher Lobo",_xlfn.XLOOKUP($B33,PROSPER_Lobo!$1:$1,PROSPER_Lobo!$63:$63,""),
IF($C33="Naren Baliga",_xlfn.XLOOKUP($B33,PROSPER_Baliga!$1:$1,PROSPER_Baliga!$63:$63,""),
IF($C33="Thorsten Huhn",_xlfn.XLOOKUP($B33,PROSPER_Huhn!$1:$1,PROSPER_Huhn!$63:$63,""),
IF($C33="Nick Hull",_xlfn.XLOOKUP($B33,PROSPER_Hull!$1:$1,PROSPER_Hull!$63:$63,""),
IF($C33="Monika Kotwani",_xlfn.XLOOKUP($B33,PROSPER_Kotwani!$1:$1,PROSPER_Kotwani!$63:$63,""),
IF($C33="Jonathan Wellner",_xlfn.XLOOKUP($B33,PROSPER_Wellner!$1:$1,PROSPER_Wellner!$63:$63,""),
IF($C33="Travis Harvey",_xlfn.XLOOKUP($B33,PROSPER_Harvey!$1:$1,PROSPER_Harvey!$63:$63,""),"")))))))))</f>
        <v>No Comment</v>
      </c>
      <c r="HX33" s="188" t="str">
        <f t="shared" si="328"/>
        <v>N/A</v>
      </c>
      <c r="HY33" s="135" t="str">
        <f>_xlfn.XLOOKUP(B33,PROSPERInitial_Query!$E:$E,PROSPERInitial_Query!$AN:$AN,"",,-1)</f>
        <v/>
      </c>
      <c r="HZ33" s="136" t="str">
        <f t="shared" si="329"/>
        <v>Marianne Libuit4 - SuccessPre-Sales Participation</v>
      </c>
      <c r="IA33" s="136" t="str">
        <f>_xlfn.XLOOKUP(HZ33,PROSPERDelta_Query!BK:BK,PROSPERDelta_Query!BA:BA,"",,-1)</f>
        <v/>
      </c>
      <c r="IB33" s="137" t="str">
        <f t="shared" si="330"/>
        <v>N/A</v>
      </c>
      <c r="IC33" s="137" t="str">
        <f>IF(IF(IF($C33="Christopher Lobo",_xlfn.XLOOKUP($B33,PROSPER_Lobo!$1:$1,PROSPER_Lobo!$64:$64,""),
IF($C33="Naren Baliga",_xlfn.XLOOKUP($B33,PROSPER_Baliga!$1:$1,PROSPER_Baliga!$64:$64,""),
IF($C33="Thorsten Huhn",_xlfn.XLOOKUP($B33,PROSPER_Huhn!$1:$1,PROSPER_Huhn!$64:$64,""),
IF($C33="Nick Hull",_xlfn.XLOOKUP($B33,PROSPER_Hull!$1:$1,PROSPER_Hull!$64:$64,""),
IF($C33="Monika Kotwani",_xlfn.XLOOKUP($B33,PROSPER_Kotwani!$1:$1,PROSPER_Kotwani!$64:$64,""),
IF($C33="Jonathan Wellner",_xlfn.XLOOKUP($B33,PROSPER_Wellner!$1:$1,PROSPER_Wellner!$64:$64,""),
IF($C33="Travis Harvey",_xlfn.XLOOKUP($B33,PROSPER_Harvey!$1:$1,PROSPER_Harvey!$64:$64,""),"")))))))="","",
IF($C33="Christopher Lobo",_xlfn.XLOOKUP($B33,PROSPER_Lobo!$1:$1,PROSPER_Lobo!$64:$64,""),
IF($C33="Naren Baliga",_xlfn.XLOOKUP($B33,PROSPER_Baliga!$1:$1,PROSPER_Baliga!$64:$64,""),
IF($C33="Thorsten Huhn",_xlfn.XLOOKUP($B33,PROSPER_Huhn!$1:$1,PROSPER_Huhn!$64:$64,""),
IF($C33="Nick Hull",_xlfn.XLOOKUP($B33,PROSPER_Hull!$1:$1,PROSPER_Hull!$64:$64,""),
IF($C33="Monika Kotwani",_xlfn.XLOOKUP($B33,PROSPER_Kotwani!$1:$1,PROSPER_Kotwani!$64:$64,""),
IF($C33="Jonathan Wellner",_xlfn.XLOOKUP($B33,PROSPER_Wellner!$1:$1,PROSPER_Wellner!$64:$64,""),
IF($C33="Travis Harvey",_xlfn.XLOOKUP($B33,PROSPER_Harvey!$1:$1,PROSPER_Harvey!$64:$64,""),""))))))))="","No Score",IF(IF($C33="Christopher Lobo",_xlfn.XLOOKUP($B33,PROSPER_Lobo!$1:$1,PROSPER_Lobo!$64:$64,""),
IF($C33="Naren Baliga",_xlfn.XLOOKUP($B33,PROSPER_Baliga!$1:$1,PROSPER_Baliga!$64:$64,""),
IF($C33="Thorsten Huhn",_xlfn.XLOOKUP($B33,PROSPER_Huhn!$1:$1,PROSPER_Huhn!$64:$64,""),
IF($C33="Nick Hull",_xlfn.XLOOKUP($B33,PROSPER_Hull!$1:$1,PROSPER_Hull!$64:$64,""),
IF($C33="Monika Kotwani",_xlfn.XLOOKUP($B33,PROSPER_Kotwani!$1:$1,PROSPER_Kotwani!$64:$64,""),
IF($C33="Jonathan Wellner",_xlfn.XLOOKUP($B33,PROSPER_Wellner!$1:$1,PROSPER_Wellner!$64:$64,""),
IF($C33="Travis Harvey",_xlfn.XLOOKUP($B33,PROSPER_Harvey!$1:$1,PROSPER_Harvey!$64:$64,""),"")))))))="","",
IF($C33="Christopher Lobo",_xlfn.XLOOKUP($B33,PROSPER_Lobo!$1:$1,PROSPER_Lobo!$64:$64,""),
IF($C33="Naren Baliga",_xlfn.XLOOKUP($B33,PROSPER_Baliga!$1:$1,PROSPER_Baliga!$64:$64,""),
IF($C33="Thorsten Huhn",_xlfn.XLOOKUP($B33,PROSPER_Huhn!$1:$1,PROSPER_Huhn!$64:$64,""),
IF($C33="Nick Hull",_xlfn.XLOOKUP($B33,PROSPER_Hull!$1:$1,PROSPER_Hull!$64:$64,""),
IF($C33="Monika Kotwani",_xlfn.XLOOKUP($B33,PROSPER_Kotwani!$1:$1,PROSPER_Kotwani!$64:$64,""),
IF($C33="Jonathan Wellner",_xlfn.XLOOKUP($B33,PROSPER_Wellner!$1:$1,PROSPER_Wellner!$64:$64,""),
IF($C33="Travis Harvey",_xlfn.XLOOKUP($B33,PROSPER_Harvey!$1:$1,PROSPER_Harvey!$64:$64,""),"")))))))))</f>
        <v>No Score</v>
      </c>
      <c r="ID33" s="138" t="str">
        <f>IF(IF(IF($C33="Christopher Lobo",_xlfn.XLOOKUP($B33,PROSPER_Lobo!$1:$1,PROSPER_Lobo!$65:$65,""),
IF($C33="Naren Baliga",_xlfn.XLOOKUP($B33,PROSPER_Baliga!$1:$1,PROSPER_Baliga!$65:$65,""),
IF($C33="Thorsten Huhn",_xlfn.XLOOKUP($B33,PROSPER_Huhn!$1:$1,PROSPER_Huhn!$65:$65,""),
IF($C33="Nick Hull",_xlfn.XLOOKUP($B33,PROSPER_Hull!$1:$1,PROSPER_Hull!$65:$65,""),
IF($C33="Monika Kotwani",_xlfn.XLOOKUP($B33,PROSPER_Kotwani!$1:$1,PROSPER_Kotwani!$65:$65,""),
IF($C33="Jonathan Wellner",_xlfn.XLOOKUP($B33,PROSPER_Wellner!$1:$1,PROSPER_Wellner!$65:$65,""),
IF($C33="Travis Harvey",_xlfn.XLOOKUP($B33,PROSPER_Harvey!$1:$1,PROSPER_Harvey!$65:$65,""),"")))))))="","",
IF($C33="Christopher Lobo",_xlfn.XLOOKUP($B33,PROSPER_Lobo!$1:$1,PROSPER_Lobo!$65:$65,""),
IF($C33="Naren Baliga",_xlfn.XLOOKUP($B33,PROSPER_Baliga!$1:$1,PROSPER_Baliga!$65:$65,""),
IF($C33="Thorsten Huhn",_xlfn.XLOOKUP($B33,PROSPER_Huhn!$1:$1,PROSPER_Huhn!$65:$65,""),
IF($C33="Nick Hull",_xlfn.XLOOKUP($B33,PROSPER_Hull!$1:$1,PROSPER_Hull!$65:$65,""),
IF($C33="Monika Kotwani",_xlfn.XLOOKUP($B33,PROSPER_Kotwani!$1:$1,PROSPER_Kotwani!$65:$65,""),
IF($C33="Jonathan Wellner",_xlfn.XLOOKUP($B33,PROSPER_Wellner!$1:$1,PROSPER_Wellner!$65:$65,""),
IF($C33="Travis Harvey",_xlfn.XLOOKUP($B33,PROSPER_Harvey!$1:$1,PROSPER_Harvey!$65:$65,""),""))))))))="","No Comment",IF(IF($C33="Christopher Lobo",_xlfn.XLOOKUP($B33,PROSPER_Lobo!$1:$1,PROSPER_Lobo!$65:$65,""),
IF($C33="Naren Baliga",_xlfn.XLOOKUP($B33,PROSPER_Baliga!$1:$1,PROSPER_Baliga!$65:$65,""),
IF($C33="Thorsten Huhn",_xlfn.XLOOKUP($B33,PROSPER_Huhn!$1:$1,PROSPER_Huhn!$65:$65,""),
IF($C33="Nick Hull",_xlfn.XLOOKUP($B33,PROSPER_Hull!$1:$1,PROSPER_Hull!$65:$65,""),
IF($C33="Monika Kotwani",_xlfn.XLOOKUP($B33,PROSPER_Kotwani!$1:$1,PROSPER_Kotwani!$65:$65,""),
IF($C33="Jonathan Wellner",_xlfn.XLOOKUP($B33,PROSPER_Wellner!$1:$1,PROSPER_Wellner!$65:$65,""),
IF($C33="Travis Harvey",_xlfn.XLOOKUP($B33,PROSPER_Harvey!$1:$1,PROSPER_Harvey!$65:$65,""),"")))))))="","",
IF($C33="Christopher Lobo",_xlfn.XLOOKUP($B33,PROSPER_Lobo!$1:$1,PROSPER_Lobo!$65:$65,""),
IF($C33="Naren Baliga",_xlfn.XLOOKUP($B33,PROSPER_Baliga!$1:$1,PROSPER_Baliga!$65:$65,""),
IF($C33="Thorsten Huhn",_xlfn.XLOOKUP($B33,PROSPER_Huhn!$1:$1,PROSPER_Huhn!$65:$65,""),
IF($C33="Nick Hull",_xlfn.XLOOKUP($B33,PROSPER_Hull!$1:$1,PROSPER_Hull!$65:$65,""),
IF($C33="Monika Kotwani",_xlfn.XLOOKUP($B33,PROSPER_Kotwani!$1:$1,PROSPER_Kotwani!$65:$65,""),
IF($C33="Jonathan Wellner",_xlfn.XLOOKUP($B33,PROSPER_Wellner!$1:$1,PROSPER_Wellner!$65:$65,""),
IF($C33="Travis Harvey",_xlfn.XLOOKUP($B33,PROSPER_Harvey!$1:$1,PROSPER_Harvey!$65:$65,""),"")))))))))</f>
        <v>No Comment</v>
      </c>
      <c r="IE33" s="188" t="str">
        <f t="shared" si="331"/>
        <v>N/A</v>
      </c>
      <c r="IF33" s="135" t="str">
        <f>_xlfn.XLOOKUP(B33,PROSPERInitial_Query!$E:$E,PROSPERInitial_Query!$AO:$AO,"",,-1)</f>
        <v/>
      </c>
      <c r="IG33" s="136" t="str">
        <f t="shared" si="106"/>
        <v>Marianne Libuit4 - SuccessP&amp;L Management</v>
      </c>
      <c r="IH33" s="136" t="str">
        <f>_xlfn.XLOOKUP(IG33,PROSPERDelta_Query!BK:BK,PROSPERDelta_Query!BB:BB,"",,-1)</f>
        <v/>
      </c>
      <c r="II33" s="137" t="str">
        <f t="shared" si="332"/>
        <v>N/A</v>
      </c>
      <c r="IJ33" s="137" t="str">
        <f>IF(IF(IF($C33="Christopher Lobo",_xlfn.XLOOKUP($B33,PROSPER_Lobo!$1:$1,PROSPER_Lobo!$66:$66,""),
IF($C33="Naren Baliga",_xlfn.XLOOKUP($B33,PROSPER_Baliga!$1:$1,PROSPER_Baliga!$66:$66,""),
IF($C33="Thorsten Huhn",_xlfn.XLOOKUP($B33,PROSPER_Huhn!$1:$1,PROSPER_Huhn!$66:$66,""),
IF($C33="Nick Hull",_xlfn.XLOOKUP($B33,PROSPER_Hull!$1:$1,PROSPER_Hull!$66:$66,""),
IF($C33="Monika Kotwani",_xlfn.XLOOKUP($B33,PROSPER_Kotwani!$1:$1,PROSPER_Kotwani!$66:$66,""),
IF($C33="Jonathan Wellner",_xlfn.XLOOKUP($B33,PROSPER_Wellner!$1:$1,PROSPER_Wellner!$66:$66,""),
IF($C33="Travis Harvey",_xlfn.XLOOKUP($B33,PROSPER_Harvey!$1:$1,PROSPER_Harvey!$66:$66,""),"")))))))="","",
IF($C33="Christopher Lobo",_xlfn.XLOOKUP($B33,PROSPER_Lobo!$1:$1,PROSPER_Lobo!$66:$66,""),
IF($C33="Naren Baliga",_xlfn.XLOOKUP($B33,PROSPER_Baliga!$1:$1,PROSPER_Baliga!$66:$66,""),
IF($C33="Thorsten Huhn",_xlfn.XLOOKUP($B33,PROSPER_Huhn!$1:$1,PROSPER_Huhn!$66:$66,""),
IF($C33="Nick Hull",_xlfn.XLOOKUP($B33,PROSPER_Hull!$1:$1,PROSPER_Hull!$66:$66,""),
IF($C33="Monika Kotwani",_xlfn.XLOOKUP($B33,PROSPER_Kotwani!$1:$1,PROSPER_Kotwani!$66:$66,""),
IF($C33="Jonathan Wellner",_xlfn.XLOOKUP($B33,PROSPER_Wellner!$1:$1,PROSPER_Wellner!$66:$66,""),
IF($C33="Travis Harvey",_xlfn.XLOOKUP($B33,PROSPER_Harvey!$1:$1,PROSPER_Harvey!$66:$66,""),""))))))))="","No Score",IF(IF($C33="Christopher Lobo",_xlfn.XLOOKUP($B33,PROSPER_Lobo!$1:$1,PROSPER_Lobo!$66:$66,""),
IF($C33="Naren Baliga",_xlfn.XLOOKUP($B33,PROSPER_Baliga!$1:$1,PROSPER_Baliga!$66:$66,""),
IF($C33="Thorsten Huhn",_xlfn.XLOOKUP($B33,PROSPER_Huhn!$1:$1,PROSPER_Huhn!$66:$66,""),
IF($C33="Nick Hull",_xlfn.XLOOKUP($B33,PROSPER_Hull!$1:$1,PROSPER_Hull!$66:$66,""),
IF($C33="Monika Kotwani",_xlfn.XLOOKUP($B33,PROSPER_Kotwani!$1:$1,PROSPER_Kotwani!$66:$66,""),
IF($C33="Jonathan Wellner",_xlfn.XLOOKUP($B33,PROSPER_Wellner!$1:$1,PROSPER_Wellner!$66:$66,""),
IF($C33="Travis Harvey",_xlfn.XLOOKUP($B33,PROSPER_Harvey!$1:$1,PROSPER_Harvey!$66:$66,""),"")))))))="","",
IF($C33="Christopher Lobo",_xlfn.XLOOKUP($B33,PROSPER_Lobo!$1:$1,PROSPER_Lobo!$66:$66,""),
IF($C33="Naren Baliga",_xlfn.XLOOKUP($B33,PROSPER_Baliga!$1:$1,PROSPER_Baliga!$66:$66,""),
IF($C33="Thorsten Huhn",_xlfn.XLOOKUP($B33,PROSPER_Huhn!$1:$1,PROSPER_Huhn!$66:$66,""),
IF($C33="Nick Hull",_xlfn.XLOOKUP($B33,PROSPER_Hull!$1:$1,PROSPER_Hull!$66:$66,""),
IF($C33="Monika Kotwani",_xlfn.XLOOKUP($B33,PROSPER_Kotwani!$1:$1,PROSPER_Kotwani!$66:$66,""),
IF($C33="Jonathan Wellner",_xlfn.XLOOKUP($B33,PROSPER_Wellner!$1:$1,PROSPER_Wellner!$66:$66,""),
IF($C33="Travis Harvey",_xlfn.XLOOKUP($B33,PROSPER_Harvey!$1:$1,PROSPER_Harvey!$66:$66,""),"")))))))))</f>
        <v>No Score</v>
      </c>
      <c r="IK33" s="138" t="str">
        <f>IF(IF(IF($C33="Christopher Lobo",_xlfn.XLOOKUP($B33,PROSPER_Lobo!$1:$1,PROSPER_Lobo!$67:$67,""),
IF($C33="Naren Baliga",_xlfn.XLOOKUP($B33,PROSPER_Baliga!$1:$1,PROSPER_Baliga!$67:$67,""),
IF($C33="Thorsten Huhn",_xlfn.XLOOKUP($B33,PROSPER_Huhn!$1:$1,PROSPER_Huhn!$67:$67,""),
IF($C33="Nick Hull",_xlfn.XLOOKUP($B33,PROSPER_Hull!$1:$1,PROSPER_Hull!$67:$67,""),
IF($C33="Monika Kotwani",_xlfn.XLOOKUP($B33,PROSPER_Kotwani!$1:$1,PROSPER_Kotwani!$67:$67,""),
IF($C33="Jonathan Wellner",_xlfn.XLOOKUP($B33,PROSPER_Wellner!$1:$1,PROSPER_Wellner!$67:$67,""),
IF($C33="Travis Harvey",_xlfn.XLOOKUP($B33,PROSPER_Harvey!$1:$1,PROSPER_Harvey!$67:$67,""),"")))))))="","",
IF($C33="Christopher Lobo",_xlfn.XLOOKUP($B33,PROSPER_Lobo!$1:$1,PROSPER_Lobo!$67:$67,""),
IF($C33="Naren Baliga",_xlfn.XLOOKUP($B33,PROSPER_Baliga!$1:$1,PROSPER_Baliga!$67:$67,""),
IF($C33="Thorsten Huhn",_xlfn.XLOOKUP($B33,PROSPER_Huhn!$1:$1,PROSPER_Huhn!$67:$67,""),
IF($C33="Nick Hull",_xlfn.XLOOKUP($B33,PROSPER_Hull!$1:$1,PROSPER_Hull!$67:$67,""),
IF($C33="Monika Kotwani",_xlfn.XLOOKUP($B33,PROSPER_Kotwani!$1:$1,PROSPER_Kotwani!$67:$67,""),
IF($C33="Jonathan Wellner",_xlfn.XLOOKUP($B33,PROSPER_Wellner!$1:$1,PROSPER_Wellner!$67:$67,""),
IF($C33="Travis Harvey",_xlfn.XLOOKUP($B33,PROSPER_Harvey!$1:$1,PROSPER_Harvey!$67:$67,""),""))))))))="","No Comment",IF(IF($C33="Christopher Lobo",_xlfn.XLOOKUP($B33,PROSPER_Lobo!$1:$1,PROSPER_Lobo!$67:$67,""),
IF($C33="Naren Baliga",_xlfn.XLOOKUP($B33,PROSPER_Baliga!$1:$1,PROSPER_Baliga!$67:$67,""),
IF($C33="Thorsten Huhn",_xlfn.XLOOKUP($B33,PROSPER_Huhn!$1:$1,PROSPER_Huhn!$67:$67,""),
IF($C33="Nick Hull",_xlfn.XLOOKUP($B33,PROSPER_Hull!$1:$1,PROSPER_Hull!$67:$67,""),
IF($C33="Monika Kotwani",_xlfn.XLOOKUP($B33,PROSPER_Kotwani!$1:$1,PROSPER_Kotwani!$67:$67,""),
IF($C33="Jonathan Wellner",_xlfn.XLOOKUP($B33,PROSPER_Wellner!$1:$1,PROSPER_Wellner!$67:$67,""),
IF($C33="Travis Harvey",_xlfn.XLOOKUP($B33,PROSPER_Harvey!$1:$1,PROSPER_Harvey!$67:$67,""),"")))))))="","",
IF($C33="Christopher Lobo",_xlfn.XLOOKUP($B33,PROSPER_Lobo!$1:$1,PROSPER_Lobo!$67:$67,""),
IF($C33="Naren Baliga",_xlfn.XLOOKUP($B33,PROSPER_Baliga!$1:$1,PROSPER_Baliga!$67:$67,""),
IF($C33="Thorsten Huhn",_xlfn.XLOOKUP($B33,PROSPER_Huhn!$1:$1,PROSPER_Huhn!$67:$67,""),
IF($C33="Nick Hull",_xlfn.XLOOKUP($B33,PROSPER_Hull!$1:$1,PROSPER_Hull!$67:$67,""),
IF($C33="Monika Kotwani",_xlfn.XLOOKUP($B33,PROSPER_Kotwani!$1:$1,PROSPER_Kotwani!$67:$67,""),
IF($C33="Jonathan Wellner",_xlfn.XLOOKUP($B33,PROSPER_Wellner!$1:$1,PROSPER_Wellner!$67:$67,""),
IF($C33="Travis Harvey",_xlfn.XLOOKUP($B33,PROSPER_Harvey!$1:$1,PROSPER_Harvey!$67:$67,""),"")))))))))</f>
        <v>No Comment</v>
      </c>
      <c r="IL33" s="188" t="str">
        <f t="shared" si="333"/>
        <v>N/A</v>
      </c>
      <c r="IM33" s="135" t="str">
        <f>_xlfn.XLOOKUP(B33,PROSPERInitial_Query!$E:$E,PROSPERInitial_Query!$AP:$AP,"",,-1)</f>
        <v/>
      </c>
      <c r="IN33" s="136" t="str">
        <f t="shared" si="334"/>
        <v>Marianne Libuit4 - SuccessService Plan Management (PE)</v>
      </c>
      <c r="IO33" s="136" t="str">
        <f>_xlfn.XLOOKUP(IN33,PROSPERDelta_Query!BK:BK,PROSPERDelta_Query!BC:BC,"",,-1)</f>
        <v/>
      </c>
      <c r="IP33" s="137" t="str">
        <f t="shared" si="335"/>
        <v>N/A</v>
      </c>
      <c r="IQ33" s="137" t="str">
        <f>IF(IF(IF($C33="Christopher Lobo",_xlfn.XLOOKUP($B33,PROSPER_Lobo!$1:$1,PROSPER_Lobo!$68:$68,""),
IF($C33="Naren Baliga",_xlfn.XLOOKUP($B33,PROSPER_Baliga!$1:$1,PROSPER_Baliga!$68:$68,""),
IF($C33="Thorsten Huhn",_xlfn.XLOOKUP($B33,PROSPER_Huhn!$1:$1,PROSPER_Huhn!$68:$68,""),
IF($C33="Nick Hull",_xlfn.XLOOKUP($B33,PROSPER_Hull!$1:$1,PROSPER_Hull!$68:$68,""),
IF($C33="Monika Kotwani",_xlfn.XLOOKUP($B33,PROSPER_Kotwani!$1:$1,PROSPER_Kotwani!$68:$68,""),
IF($C33="Jonathan Wellner",_xlfn.XLOOKUP($B33,PROSPER_Wellner!$1:$1,PROSPER_Wellner!$68:$68,""),
IF($C33="Travis Harvey",_xlfn.XLOOKUP($B33,PROSPER_Harvey!$1:$1,PROSPER_Harvey!$68:$68,""),"")))))))="","",
IF($C33="Christopher Lobo",_xlfn.XLOOKUP($B33,PROSPER_Lobo!$1:$1,PROSPER_Lobo!$68:$68,""),
IF($C33="Naren Baliga",_xlfn.XLOOKUP($B33,PROSPER_Baliga!$1:$1,PROSPER_Baliga!$68:$68,""),
IF($C33="Thorsten Huhn",_xlfn.XLOOKUP($B33,PROSPER_Huhn!$1:$1,PROSPER_Huhn!$68:$68,""),
IF($C33="Nick Hull",_xlfn.XLOOKUP($B33,PROSPER_Hull!$1:$1,PROSPER_Hull!$68:$68,""),
IF($C33="Monika Kotwani",_xlfn.XLOOKUP($B33,PROSPER_Kotwani!$1:$1,PROSPER_Kotwani!$68:$68,""),
IF($C33="Jonathan Wellner",_xlfn.XLOOKUP($B33,PROSPER_Wellner!$1:$1,PROSPER_Wellner!$68:$68,""),
IF($C33="Travis Harvey",_xlfn.XLOOKUP($B33,PROSPER_Harvey!$1:$1,PROSPER_Harvey!$68:$68,""),""))))))))="","No Score",IF(IF($C33="Christopher Lobo",_xlfn.XLOOKUP($B33,PROSPER_Lobo!$1:$1,PROSPER_Lobo!$68:$68,""),
IF($C33="Naren Baliga",_xlfn.XLOOKUP($B33,PROSPER_Baliga!$1:$1,PROSPER_Baliga!$68:$68,""),
IF($C33="Thorsten Huhn",_xlfn.XLOOKUP($B33,PROSPER_Huhn!$1:$1,PROSPER_Huhn!$68:$68,""),
IF($C33="Nick Hull",_xlfn.XLOOKUP($B33,PROSPER_Hull!$1:$1,PROSPER_Hull!$68:$68,""),
IF($C33="Monika Kotwani",_xlfn.XLOOKUP($B33,PROSPER_Kotwani!$1:$1,PROSPER_Kotwani!$68:$68,""),
IF($C33="Jonathan Wellner",_xlfn.XLOOKUP($B33,PROSPER_Wellner!$1:$1,PROSPER_Wellner!$68:$68,""),
IF($C33="Travis Harvey",_xlfn.XLOOKUP($B33,PROSPER_Harvey!$1:$1,PROSPER_Harvey!$68:$68,""),"")))))))="","",
IF($C33="Christopher Lobo",_xlfn.XLOOKUP($B33,PROSPER_Lobo!$1:$1,PROSPER_Lobo!$68:$68,""),
IF($C33="Naren Baliga",_xlfn.XLOOKUP($B33,PROSPER_Baliga!$1:$1,PROSPER_Baliga!$68:$68,""),
IF($C33="Thorsten Huhn",_xlfn.XLOOKUP($B33,PROSPER_Huhn!$1:$1,PROSPER_Huhn!$68:$68,""),
IF($C33="Nick Hull",_xlfn.XLOOKUP($B33,PROSPER_Hull!$1:$1,PROSPER_Hull!$68:$68,""),
IF($C33="Monika Kotwani",_xlfn.XLOOKUP($B33,PROSPER_Kotwani!$1:$1,PROSPER_Kotwani!$68:$68,""),
IF($C33="Jonathan Wellner",_xlfn.XLOOKUP($B33,PROSPER_Wellner!$1:$1,PROSPER_Wellner!$68:$68,""),
IF($C33="Travis Harvey",_xlfn.XLOOKUP($B33,PROSPER_Harvey!$1:$1,PROSPER_Harvey!$68:$68,""),"")))))))))</f>
        <v>No Score</v>
      </c>
      <c r="IR33" s="138" t="str">
        <f>IF(IF(IF($C33="Christopher Lobo",_xlfn.XLOOKUP($B33,PROSPER_Lobo!$1:$1,PROSPER_Lobo!$69:$69,""),
IF($C33="Naren Baliga",_xlfn.XLOOKUP($B33,PROSPER_Baliga!$1:$1,PROSPER_Baliga!$69:$69,""),
IF($C33="Thorsten Huhn",_xlfn.XLOOKUP($B33,PROSPER_Huhn!$1:$1,PROSPER_Huhn!$69:$69,""),
IF($C33="Nick Hull",_xlfn.XLOOKUP($B33,PROSPER_Hull!$1:$1,PROSPER_Hull!$69:$69,""),
IF($C33="Monika Kotwani",_xlfn.XLOOKUP($B33,PROSPER_Kotwani!$1:$1,PROSPER_Kotwani!$69:$69,""),
IF($C33="Jonathan Wellner",_xlfn.XLOOKUP($B33,PROSPER_Wellner!$1:$1,PROSPER_Wellner!$69:$69,""),
IF($C33="Travis Harvey",_xlfn.XLOOKUP($B33,PROSPER_Harvey!$1:$1,PROSPER_Harvey!$69:$69,""),"")))))))="","",
IF($C33="Christopher Lobo",_xlfn.XLOOKUP($B33,PROSPER_Lobo!$1:$1,PROSPER_Lobo!$69:$69,""),
IF($C33="Naren Baliga",_xlfn.XLOOKUP($B33,PROSPER_Baliga!$1:$1,PROSPER_Baliga!$69:$69,""),
IF($C33="Thorsten Huhn",_xlfn.XLOOKUP($B33,PROSPER_Huhn!$1:$1,PROSPER_Huhn!$69:$69,""),
IF($C33="Nick Hull",_xlfn.XLOOKUP($B33,PROSPER_Hull!$1:$1,PROSPER_Hull!$69:$69,""),
IF($C33="Monika Kotwani",_xlfn.XLOOKUP($B33,PROSPER_Kotwani!$1:$1,PROSPER_Kotwani!$69:$69,""),
IF($C33="Jonathan Wellner",_xlfn.XLOOKUP($B33,PROSPER_Wellner!$1:$1,PROSPER_Wellner!$69:$69,""),
IF($C33="Travis Harvey",_xlfn.XLOOKUP($B33,PROSPER_Harvey!$1:$1,PROSPER_Harvey!$69:$69,""),""))))))))="","No Comment",IF(IF($C33="Christopher Lobo",_xlfn.XLOOKUP($B33,PROSPER_Lobo!$1:$1,PROSPER_Lobo!$69:$69,""),
IF($C33="Naren Baliga",_xlfn.XLOOKUP($B33,PROSPER_Baliga!$1:$1,PROSPER_Baliga!$69:$69,""),
IF($C33="Thorsten Huhn",_xlfn.XLOOKUP($B33,PROSPER_Huhn!$1:$1,PROSPER_Huhn!$69:$69,""),
IF($C33="Nick Hull",_xlfn.XLOOKUP($B33,PROSPER_Hull!$1:$1,PROSPER_Hull!$69:$69,""),
IF($C33="Monika Kotwani",_xlfn.XLOOKUP($B33,PROSPER_Kotwani!$1:$1,PROSPER_Kotwani!$69:$69,""),
IF($C33="Jonathan Wellner",_xlfn.XLOOKUP($B33,PROSPER_Wellner!$1:$1,PROSPER_Wellner!$69:$69,""),
IF($C33="Travis Harvey",_xlfn.XLOOKUP($B33,PROSPER_Harvey!$1:$1,PROSPER_Harvey!$69:$69,""),"")))))))="","",
IF($C33="Christopher Lobo",_xlfn.XLOOKUP($B33,PROSPER_Lobo!$1:$1,PROSPER_Lobo!$69:$69,""),
IF($C33="Naren Baliga",_xlfn.XLOOKUP($B33,PROSPER_Baliga!$1:$1,PROSPER_Baliga!$69:$69,""),
IF($C33="Thorsten Huhn",_xlfn.XLOOKUP($B33,PROSPER_Huhn!$1:$1,PROSPER_Huhn!$69:$69,""),
IF($C33="Nick Hull",_xlfn.XLOOKUP($B33,PROSPER_Hull!$1:$1,PROSPER_Hull!$69:$69,""),
IF($C33="Monika Kotwani",_xlfn.XLOOKUP($B33,PROSPER_Kotwani!$1:$1,PROSPER_Kotwani!$69:$69,""),
IF($C33="Jonathan Wellner",_xlfn.XLOOKUP($B33,PROSPER_Wellner!$1:$1,PROSPER_Wellner!$69:$69,""),
IF($C33="Travis Harvey",_xlfn.XLOOKUP($B33,PROSPER_Harvey!$1:$1,PROSPER_Harvey!$69:$69,""),"")))))))))</f>
        <v>No Comment</v>
      </c>
      <c r="IS33" s="188" t="str">
        <f t="shared" si="336"/>
        <v>N/A</v>
      </c>
      <c r="IT33" s="187" t="str">
        <f t="shared" si="337"/>
        <v>N/A</v>
      </c>
      <c r="IU33" s="128" t="str">
        <f t="shared" si="338"/>
        <v>N/A</v>
      </c>
      <c r="IV33" s="188" t="str">
        <f t="shared" si="339"/>
        <v>N/A</v>
      </c>
      <c r="IW33" s="139">
        <f>_xlfn.XLOOKUP($B33,Vlookups_Local!B:B,Vlookups_Local!F:F)</f>
        <v>0.99120234604105573</v>
      </c>
      <c r="IX33" s="140">
        <f>_xlfn.XLOOKUP($B33,Vlookups_Local!B:B,Vlookups_Local!G:G)</f>
        <v>0.99120234604105573</v>
      </c>
      <c r="IY33" s="140">
        <f>_xlfn.XLOOKUP($B33,Vlookups_Local!B:B,Vlookups_Local!H:H)</f>
        <v>0</v>
      </c>
      <c r="IZ33" s="141">
        <f t="shared" si="340"/>
        <v>9.9120234604105573</v>
      </c>
      <c r="JA33" s="142">
        <f>_xlfn.XLOOKUP($B33,LevelUp_Query!A:A,LevelUp_Query!C:C,"")</f>
        <v>29</v>
      </c>
      <c r="JB33" s="143" t="str">
        <f>_xlfn.XLOOKUP($B33,LevelUp_Query!A:A,LevelUp_Query!F:F,"")</f>
        <v>I</v>
      </c>
      <c r="JC33" s="143">
        <f>_xlfn.XLOOKUP($B33,LevelUp_Query!A:A,LevelUp_Query!E:E,"")</f>
        <v>5</v>
      </c>
      <c r="JD33" s="141">
        <f t="shared" si="341"/>
        <v>6</v>
      </c>
      <c r="JE33" s="144" t="str">
        <f>_xlfn.XLOOKUP(B33,PROSPERInitial_Query!$E:$E,PROSPERInitial_Query!$AQ:$AQ,"",,-1)</f>
        <v/>
      </c>
      <c r="JF33" s="136" t="str">
        <f t="shared" si="342"/>
        <v>Marianne Libuit7 - ResponsibilityGiving Back (L&amp;L)</v>
      </c>
      <c r="JG33" s="136" t="str">
        <f>_xlfn.XLOOKUP(JF33,PROSPERDelta_Query!BK:BK,PROSPERDelta_Query!BE:BE,"",,-1)</f>
        <v/>
      </c>
      <c r="JH33" s="137" t="str">
        <f t="shared" si="343"/>
        <v>N/A</v>
      </c>
      <c r="JI33" s="137" t="str">
        <f>IF(IF(IF($C33="Christopher Lobo",_xlfn.XLOOKUP($B33,PROSPER_Lobo!$1:$1,PROSPER_Lobo!$70:$70,""),
IF($C33="Naren Baliga",_xlfn.XLOOKUP($B33,PROSPER_Baliga!$1:$1,PROSPER_Baliga!$70:$70,""),
IF($C33="Thorsten Huhn",_xlfn.XLOOKUP($B33,PROSPER_Huhn!$1:$1,PROSPER_Huhn!$70:$70,""),
IF($C33="Nick Hull",_xlfn.XLOOKUP($B33,PROSPER_Hull!$1:$1,PROSPER_Hull!$70:$70,""),
IF($C33="Monika Kotwani",_xlfn.XLOOKUP($B33,PROSPER_Kotwani!$1:$1,PROSPER_Kotwani!$70:$70,""),
IF($C33="Jonathan Wellner",_xlfn.XLOOKUP($B33,PROSPER_Wellner!$1:$1,PROSPER_Wellner!$70:$70,""),
IF($C33="Travis Harvey",_xlfn.XLOOKUP($B33,PROSPER_Harvey!$1:$1,PROSPER_Harvey!$70:$70,""),"")))))))="","",
IF($C33="Christopher Lobo",_xlfn.XLOOKUP($B33,PROSPER_Lobo!$1:$1,PROSPER_Lobo!$70:$70,""),
IF($C33="Naren Baliga",_xlfn.XLOOKUP($B33,PROSPER_Baliga!$1:$1,PROSPER_Baliga!$70:$70,""),
IF($C33="Thorsten Huhn",_xlfn.XLOOKUP($B33,PROSPER_Huhn!$1:$1,PROSPER_Huhn!$70:$70,""),
IF($C33="Nick Hull",_xlfn.XLOOKUP($B33,PROSPER_Hull!$1:$1,PROSPER_Hull!$70:$70,""),
IF($C33="Monika Kotwani",_xlfn.XLOOKUP($B33,PROSPER_Kotwani!$1:$1,PROSPER_Kotwani!$70:$70,""),
IF($C33="Jonathan Wellner",_xlfn.XLOOKUP($B33,PROSPER_Wellner!$1:$1,PROSPER_Wellner!$70:$70,""),
IF($C33="Travis Harvey",_xlfn.XLOOKUP($B33,PROSPER_Harvey!$1:$1,PROSPER_Harvey!$70:$70,""),""))))))))="","No Score",IF(IF($C33="Christopher Lobo",_xlfn.XLOOKUP($B33,PROSPER_Lobo!$1:$1,PROSPER_Lobo!$70:$70,""),
IF($C33="Naren Baliga",_xlfn.XLOOKUP($B33,PROSPER_Baliga!$1:$1,PROSPER_Baliga!$70:$70,""),
IF($C33="Thorsten Huhn",_xlfn.XLOOKUP($B33,PROSPER_Huhn!$1:$1,PROSPER_Huhn!$70:$70,""),
IF($C33="Nick Hull",_xlfn.XLOOKUP($B33,PROSPER_Hull!$1:$1,PROSPER_Hull!$70:$70,""),
IF($C33="Monika Kotwani",_xlfn.XLOOKUP($B33,PROSPER_Kotwani!$1:$1,PROSPER_Kotwani!$70:$70,""),
IF($C33="Jonathan Wellner",_xlfn.XLOOKUP($B33,PROSPER_Wellner!$1:$1,PROSPER_Wellner!$70:$70,""),
IF($C33="Travis Harvey",_xlfn.XLOOKUP($B33,PROSPER_Harvey!$1:$1,PROSPER_Harvey!$70:$70,""),"")))))))="","",
IF($C33="Christopher Lobo",_xlfn.XLOOKUP($B33,PROSPER_Lobo!$1:$1,PROSPER_Lobo!$70:$70,""),
IF($C33="Naren Baliga",_xlfn.XLOOKUP($B33,PROSPER_Baliga!$1:$1,PROSPER_Baliga!$70:$70,""),
IF($C33="Thorsten Huhn",_xlfn.XLOOKUP($B33,PROSPER_Huhn!$1:$1,PROSPER_Huhn!$70:$70,""),
IF($C33="Nick Hull",_xlfn.XLOOKUP($B33,PROSPER_Hull!$1:$1,PROSPER_Hull!$70:$70,""),
IF($C33="Monika Kotwani",_xlfn.XLOOKUP($B33,PROSPER_Kotwani!$1:$1,PROSPER_Kotwani!$70:$70,""),
IF($C33="Jonathan Wellner",_xlfn.XLOOKUP($B33,PROSPER_Wellner!$1:$1,PROSPER_Wellner!$70:$70,""),
IF($C33="Travis Harvey",_xlfn.XLOOKUP($B33,PROSPER_Harvey!$1:$1,PROSPER_Harvey!$70:$70,""),"")))))))))</f>
        <v>No Score</v>
      </c>
      <c r="JJ33" s="138" t="str">
        <f>IF(IF(IF($C33="Christopher Lobo",_xlfn.XLOOKUP($B33,PROSPER_Lobo!$1:$1,PROSPER_Lobo!$71:$71,""),
IF($C33="Naren Baliga",_xlfn.XLOOKUP($B33,PROSPER_Baliga!$1:$1,PROSPER_Baliga!$71:$71,""),
IF($C33="Thorsten Huhn",_xlfn.XLOOKUP($B33,PROSPER_Huhn!$1:$1,PROSPER_Huhn!$71:$71,""),
IF($C33="Nick Hull",_xlfn.XLOOKUP($B33,PROSPER_Hull!$1:$1,PROSPER_Hull!$71:$71,""),
IF($C33="Monika Kotwani",_xlfn.XLOOKUP($B33,PROSPER_Kotwani!$1:$1,PROSPER_Kotwani!$71:$71,""),
IF($C33="Jonathan Wellner",_xlfn.XLOOKUP($B33,PROSPER_Wellner!$1:$1,PROSPER_Wellner!$71:$71,""),
IF($C33="Travis Harvey",_xlfn.XLOOKUP($B33,PROSPER_Harvey!$1:$1,PROSPER_Harvey!$71:$71,""),"")))))))="","",
IF($C33="Christopher Lobo",_xlfn.XLOOKUP($B33,PROSPER_Lobo!$1:$1,PROSPER_Lobo!$71:$71,""),
IF($C33="Naren Baliga",_xlfn.XLOOKUP($B33,PROSPER_Baliga!$1:$1,PROSPER_Baliga!$71:$71,""),
IF($C33="Thorsten Huhn",_xlfn.XLOOKUP($B33,PROSPER_Huhn!$1:$1,PROSPER_Huhn!$71:$71,""),
IF($C33="Nick Hull",_xlfn.XLOOKUP($B33,PROSPER_Hull!$1:$1,PROSPER_Hull!$71:$71,""),
IF($C33="Monika Kotwani",_xlfn.XLOOKUP($B33,PROSPER_Kotwani!$1:$1,PROSPER_Kotwani!$71:$71,""),
IF($C33="Jonathan Wellner",_xlfn.XLOOKUP($B33,PROSPER_Wellner!$1:$1,PROSPER_Wellner!$71:$71,""),
IF($C33="Travis Harvey",_xlfn.XLOOKUP($B33,PROSPER_Harvey!$1:$1,PROSPER_Harvey!$71:$71,""),""))))))))="","No Comment",IF(IF($C33="Christopher Lobo",_xlfn.XLOOKUP($B33,PROSPER_Lobo!$1:$1,PROSPER_Lobo!$71:$71,""),
IF($C33="Naren Baliga",_xlfn.XLOOKUP($B33,PROSPER_Baliga!$1:$1,PROSPER_Baliga!$71:$71,""),
IF($C33="Thorsten Huhn",_xlfn.XLOOKUP($B33,PROSPER_Huhn!$1:$1,PROSPER_Huhn!$71:$71,""),
IF($C33="Nick Hull",_xlfn.XLOOKUP($B33,PROSPER_Hull!$1:$1,PROSPER_Hull!$71:$71,""),
IF($C33="Monika Kotwani",_xlfn.XLOOKUP($B33,PROSPER_Kotwani!$1:$1,PROSPER_Kotwani!$71:$71,""),
IF($C33="Jonathan Wellner",_xlfn.XLOOKUP($B33,PROSPER_Wellner!$1:$1,PROSPER_Wellner!$71:$71,""),
IF($C33="Travis Harvey",_xlfn.XLOOKUP($B33,PROSPER_Harvey!$1:$1,PROSPER_Harvey!$71:$71,""),"")))))))="","",
IF($C33="Christopher Lobo",_xlfn.XLOOKUP($B33,PROSPER_Lobo!$1:$1,PROSPER_Lobo!$71:$71,""),
IF($C33="Naren Baliga",_xlfn.XLOOKUP($B33,PROSPER_Baliga!$1:$1,PROSPER_Baliga!$71:$71,""),
IF($C33="Thorsten Huhn",_xlfn.XLOOKUP($B33,PROSPER_Huhn!$1:$1,PROSPER_Huhn!$71:$71,""),
IF($C33="Nick Hull",_xlfn.XLOOKUP($B33,PROSPER_Hull!$1:$1,PROSPER_Hull!$71:$71,""),
IF($C33="Monika Kotwani",_xlfn.XLOOKUP($B33,PROSPER_Kotwani!$1:$1,PROSPER_Kotwani!$71:$71,""),
IF($C33="Jonathan Wellner",_xlfn.XLOOKUP($B33,PROSPER_Wellner!$1:$1,PROSPER_Wellner!$71:$71,""),
IF($C33="Travis Harvey",_xlfn.XLOOKUP($B33,PROSPER_Harvey!$1:$1,PROSPER_Harvey!$71:$71,""),"")))))))))</f>
        <v>No Comment</v>
      </c>
      <c r="JK33" s="141" t="str">
        <f t="shared" si="344"/>
        <v>N/A</v>
      </c>
      <c r="JL33" s="135" t="str">
        <f>_xlfn.XLOOKUP(B33,PROSPERInitial_Query!$E:$E,PROSPERInitial_Query!$AR:$AR,"",,-1)</f>
        <v/>
      </c>
      <c r="JM33" s="136" t="str">
        <f t="shared" si="345"/>
        <v>Marianne Libuit7 - ResponsibilityExecutive Communication</v>
      </c>
      <c r="JN33" s="136" t="str">
        <f>_xlfn.XLOOKUP(JM33,PROSPERDelta_Query!BK:BK,PROSPERDelta_Query!BF:BF,"",,-1)</f>
        <v/>
      </c>
      <c r="JO33" s="137" t="str">
        <f t="shared" si="346"/>
        <v>N/A</v>
      </c>
      <c r="JP33" s="137" t="str">
        <f>IF(IF(IF($C33="Christopher Lobo",_xlfn.XLOOKUP($B33,PROSPER_Lobo!$1:$1,PROSPER_Lobo!$72:$72,""),
IF($C33="Naren Baliga",_xlfn.XLOOKUP($B33,PROSPER_Baliga!$1:$1,PROSPER_Baliga!$72:$72,""),
IF($C33="Thorsten Huhn",_xlfn.XLOOKUP($B33,PROSPER_Huhn!$1:$1,PROSPER_Huhn!$72:$72,""),
IF($C33="Nick Hull",_xlfn.XLOOKUP($B33,PROSPER_Hull!$1:$1,PROSPER_Hull!$72:$72,""),
IF($C33="Monika Kotwani",_xlfn.XLOOKUP($B33,PROSPER_Kotwani!$1:$1,PROSPER_Kotwani!$72:$72,""),
IF($C33="Jonathan Wellner",_xlfn.XLOOKUP($B33,PROSPER_Wellner!$1:$1,PROSPER_Wellner!$72:$72,""),
IF($C33="Travis Harvey",_xlfn.XLOOKUP($B33,PROSPER_Harvey!$1:$1,PROSPER_Harvey!$72:$72,""),"")))))))="","",
IF($C33="Christopher Lobo",_xlfn.XLOOKUP($B33,PROSPER_Lobo!$1:$1,PROSPER_Lobo!$72:$72,""),
IF($C33="Naren Baliga",_xlfn.XLOOKUP($B33,PROSPER_Baliga!$1:$1,PROSPER_Baliga!$72:$72,""),
IF($C33="Thorsten Huhn",_xlfn.XLOOKUP($B33,PROSPER_Huhn!$1:$1,PROSPER_Huhn!$72:$72,""),
IF($C33="Nick Hull",_xlfn.XLOOKUP($B33,PROSPER_Hull!$1:$1,PROSPER_Hull!$72:$72,""),
IF($C33="Monika Kotwani",_xlfn.XLOOKUP($B33,PROSPER_Kotwani!$1:$1,PROSPER_Kotwani!$72:$72,""),
IF($C33="Jonathan Wellner",_xlfn.XLOOKUP($B33,PROSPER_Wellner!$1:$1,PROSPER_Wellner!$72:$72,""),
IF($C33="Travis Harvey",_xlfn.XLOOKUP($B33,PROSPER_Harvey!$1:$1,PROSPER_Harvey!$72:$72,""),""))))))))="","No Score",IF(IF($C33="Christopher Lobo",_xlfn.XLOOKUP($B33,PROSPER_Lobo!$1:$1,PROSPER_Lobo!$72:$72,""),
IF($C33="Naren Baliga",_xlfn.XLOOKUP($B33,PROSPER_Baliga!$1:$1,PROSPER_Baliga!$72:$72,""),
IF($C33="Thorsten Huhn",_xlfn.XLOOKUP($B33,PROSPER_Huhn!$1:$1,PROSPER_Huhn!$72:$72,""),
IF($C33="Nick Hull",_xlfn.XLOOKUP($B33,PROSPER_Hull!$1:$1,PROSPER_Hull!$72:$72,""),
IF($C33="Monika Kotwani",_xlfn.XLOOKUP($B33,PROSPER_Kotwani!$1:$1,PROSPER_Kotwani!$72:$72,""),
IF($C33="Jonathan Wellner",_xlfn.XLOOKUP($B33,PROSPER_Wellner!$1:$1,PROSPER_Wellner!$72:$72,""),
IF($C33="Travis Harvey",_xlfn.XLOOKUP($B33,PROSPER_Harvey!$1:$1,PROSPER_Harvey!$72:$72,""),"")))))))="","",
IF($C33="Christopher Lobo",_xlfn.XLOOKUP($B33,PROSPER_Lobo!$1:$1,PROSPER_Lobo!$72:$72,""),
IF($C33="Naren Baliga",_xlfn.XLOOKUP($B33,PROSPER_Baliga!$1:$1,PROSPER_Baliga!$72:$72,""),
IF($C33="Thorsten Huhn",_xlfn.XLOOKUP($B33,PROSPER_Huhn!$1:$1,PROSPER_Huhn!$72:$72,""),
IF($C33="Nick Hull",_xlfn.XLOOKUP($B33,PROSPER_Hull!$1:$1,PROSPER_Hull!$72:$72,""),
IF($C33="Monika Kotwani",_xlfn.XLOOKUP($B33,PROSPER_Kotwani!$1:$1,PROSPER_Kotwani!$72:$72,""),
IF($C33="Jonathan Wellner",_xlfn.XLOOKUP($B33,PROSPER_Wellner!$1:$1,PROSPER_Wellner!$72:$72,""),
IF($C33="Travis Harvey",_xlfn.XLOOKUP($B33,PROSPER_Harvey!$1:$1,PROSPER_Harvey!$72:$72,""),"")))))))))</f>
        <v>No Score</v>
      </c>
      <c r="JQ33" s="138" t="str">
        <f>IF(IF(IF($C33="Christopher Lobo",_xlfn.XLOOKUP($B33,PROSPER_Lobo!$1:$1,PROSPER_Lobo!$73:$73,""),
IF($C33="Naren Baliga",_xlfn.XLOOKUP($B33,PROSPER_Baliga!$1:$1,PROSPER_Baliga!$73:$73,""),
IF($C33="Thorsten Huhn",_xlfn.XLOOKUP($B33,PROSPER_Huhn!$1:$1,PROSPER_Huhn!$73:$73,""),
IF($C33="Nick Hull",_xlfn.XLOOKUP($B33,PROSPER_Hull!$1:$1,PROSPER_Hull!$73:$73,""),
IF($C33="Monika Kotwani",_xlfn.XLOOKUP($B33,PROSPER_Kotwani!$1:$1,PROSPER_Kotwani!$73:$73,""),
IF($C33="Jonathan Wellner",_xlfn.XLOOKUP($B33,PROSPER_Wellner!$1:$1,PROSPER_Wellner!$73:$73,""),
IF($C33="Travis Harvey",_xlfn.XLOOKUP($B33,PROSPER_Harvey!$1:$1,PROSPER_Harvey!$73:$73,""),"")))))))="","",
IF($C33="Christopher Lobo",_xlfn.XLOOKUP($B33,PROSPER_Lobo!$1:$1,PROSPER_Lobo!$73:$73,""),
IF($C33="Naren Baliga",_xlfn.XLOOKUP($B33,PROSPER_Baliga!$1:$1,PROSPER_Baliga!$73:$73,""),
IF($C33="Thorsten Huhn",_xlfn.XLOOKUP($B33,PROSPER_Huhn!$1:$1,PROSPER_Huhn!$73:$73,""),
IF($C33="Nick Hull",_xlfn.XLOOKUP($B33,PROSPER_Hull!$1:$1,PROSPER_Hull!$73:$73,""),
IF($C33="Monika Kotwani",_xlfn.XLOOKUP($B33,PROSPER_Kotwani!$1:$1,PROSPER_Kotwani!$73:$73,""),
IF($C33="Jonathan Wellner",_xlfn.XLOOKUP($B33,PROSPER_Wellner!$1:$1,PROSPER_Wellner!$73:$73,""),
IF($C33="Travis Harvey",_xlfn.XLOOKUP($B33,PROSPER_Harvey!$1:$1,PROSPER_Harvey!$73:$73,""),""))))))))="","No Comment",IF(IF($C33="Christopher Lobo",_xlfn.XLOOKUP($B33,PROSPER_Lobo!$1:$1,PROSPER_Lobo!$73:$73,""),
IF($C33="Naren Baliga",_xlfn.XLOOKUP($B33,PROSPER_Baliga!$1:$1,PROSPER_Baliga!$73:$73,""),
IF($C33="Thorsten Huhn",_xlfn.XLOOKUP($B33,PROSPER_Huhn!$1:$1,PROSPER_Huhn!$73:$73,""),
IF($C33="Nick Hull",_xlfn.XLOOKUP($B33,PROSPER_Hull!$1:$1,PROSPER_Hull!$73:$73,""),
IF($C33="Monika Kotwani",_xlfn.XLOOKUP($B33,PROSPER_Kotwani!$1:$1,PROSPER_Kotwani!$73:$73,""),
IF($C33="Jonathan Wellner",_xlfn.XLOOKUP($B33,PROSPER_Wellner!$1:$1,PROSPER_Wellner!$73:$73,""),
IF($C33="Travis Harvey",_xlfn.XLOOKUP($B33,PROSPER_Harvey!$1:$1,PROSPER_Harvey!$73:$73,""),"")))))))="","",
IF($C33="Christopher Lobo",_xlfn.XLOOKUP($B33,PROSPER_Lobo!$1:$1,PROSPER_Lobo!$73:$73,""),
IF($C33="Naren Baliga",_xlfn.XLOOKUP($B33,PROSPER_Baliga!$1:$1,PROSPER_Baliga!$73:$73,""),
IF($C33="Thorsten Huhn",_xlfn.XLOOKUP($B33,PROSPER_Huhn!$1:$1,PROSPER_Huhn!$73:$73,""),
IF($C33="Nick Hull",_xlfn.XLOOKUP($B33,PROSPER_Hull!$1:$1,PROSPER_Hull!$73:$73,""),
IF($C33="Monika Kotwani",_xlfn.XLOOKUP($B33,PROSPER_Kotwani!$1:$1,PROSPER_Kotwani!$73:$73,""),
IF($C33="Jonathan Wellner",_xlfn.XLOOKUP($B33,PROSPER_Wellner!$1:$1,PROSPER_Wellner!$73:$73,""),
IF($C33="Travis Harvey",_xlfn.XLOOKUP($B33,PROSPER_Harvey!$1:$1,PROSPER_Harvey!$73:$73,""),"")))))))))</f>
        <v>No Comment</v>
      </c>
      <c r="JR33" s="141" t="str">
        <f t="shared" si="347"/>
        <v>N/A</v>
      </c>
      <c r="JS33" s="135" t="str">
        <f>_xlfn.XLOOKUP(B33,PROSPERInitial_Query!$E:$E,PROSPERInitial_Query!$AS:$AS,"",,-1)</f>
        <v/>
      </c>
      <c r="JT33" s="136" t="str">
        <f t="shared" si="348"/>
        <v>Marianne Libuit7 - ResponsibilityCulture Champion</v>
      </c>
      <c r="JU33" s="136" t="str">
        <f>_xlfn.XLOOKUP(JT33,PROSPERDelta_Query!BK:BK,PROSPERDelta_Query!BG:BG,"",,-1)</f>
        <v/>
      </c>
      <c r="JV33" s="137" t="str">
        <f t="shared" si="349"/>
        <v>N/A</v>
      </c>
      <c r="JW33" s="137" t="str">
        <f>IF(IF(IF($C33="Christopher Lobo",_xlfn.XLOOKUP($B33,PROSPER_Lobo!$1:$1,PROSPER_Lobo!$74:$74,""),
IF($C33="Naren Baliga",_xlfn.XLOOKUP($B33,PROSPER_Baliga!$1:$1,PROSPER_Baliga!$74:$74,""),
IF($C33="Thorsten Huhn",_xlfn.XLOOKUP($B33,PROSPER_Huhn!$1:$1,PROSPER_Huhn!$74:$74,""),
IF($C33="Nick Hull",_xlfn.XLOOKUP($B33,PROSPER_Hull!$1:$1,PROSPER_Hull!$74:$74,""),
IF($C33="Monika Kotwani",_xlfn.XLOOKUP($B33,PROSPER_Kotwani!$1:$1,PROSPER_Kotwani!$74:$74,""),
IF($C33="Jonathan Wellner",_xlfn.XLOOKUP($B33,PROSPER_Wellner!$1:$1,PROSPER_Wellner!$74:$74,""),
IF($C33="Travis Harvey",_xlfn.XLOOKUP($B33,PROSPER_Harvey!$1:$1,PROSPER_Harvey!$74:$74,""),"")))))))="","",
IF($C33="Christopher Lobo",_xlfn.XLOOKUP($B33,PROSPER_Lobo!$1:$1,PROSPER_Lobo!$74:$74,""),
IF($C33="Naren Baliga",_xlfn.XLOOKUP($B33,PROSPER_Baliga!$1:$1,PROSPER_Baliga!$74:$74,""),
IF($C33="Thorsten Huhn",_xlfn.XLOOKUP($B33,PROSPER_Huhn!$1:$1,PROSPER_Huhn!$74:$74,""),
IF($C33="Nick Hull",_xlfn.XLOOKUP($B33,PROSPER_Hull!$1:$1,PROSPER_Hull!$74:$74,""),
IF($C33="Monika Kotwani",_xlfn.XLOOKUP($B33,PROSPER_Kotwani!$1:$1,PROSPER_Kotwani!$74:$74,""),
IF($C33="Jonathan Wellner",_xlfn.XLOOKUP($B33,PROSPER_Wellner!$1:$1,PROSPER_Wellner!$74:$74,""),
IF($C33="Travis Harvey",_xlfn.XLOOKUP($B33,PROSPER_Harvey!$1:$1,PROSPER_Harvey!$74:$74,""),""))))))))="","No Score",IF(IF($C33="Christopher Lobo",_xlfn.XLOOKUP($B33,PROSPER_Lobo!$1:$1,PROSPER_Lobo!$74:$74,""),
IF($C33="Naren Baliga",_xlfn.XLOOKUP($B33,PROSPER_Baliga!$1:$1,PROSPER_Baliga!$74:$74,""),
IF($C33="Thorsten Huhn",_xlfn.XLOOKUP($B33,PROSPER_Huhn!$1:$1,PROSPER_Huhn!$74:$74,""),
IF($C33="Nick Hull",_xlfn.XLOOKUP($B33,PROSPER_Hull!$1:$1,PROSPER_Hull!$74:$74,""),
IF($C33="Monika Kotwani",_xlfn.XLOOKUP($B33,PROSPER_Kotwani!$1:$1,PROSPER_Kotwani!$74:$74,""),
IF($C33="Jonathan Wellner",_xlfn.XLOOKUP($B33,PROSPER_Wellner!$1:$1,PROSPER_Wellner!$74:$74,""),
IF($C33="Travis Harvey",_xlfn.XLOOKUP($B33,PROSPER_Harvey!$1:$1,PROSPER_Harvey!$74:$74,""),"")))))))="","",
IF($C33="Christopher Lobo",_xlfn.XLOOKUP($B33,PROSPER_Lobo!$1:$1,PROSPER_Lobo!$74:$74,""),
IF($C33="Naren Baliga",_xlfn.XLOOKUP($B33,PROSPER_Baliga!$1:$1,PROSPER_Baliga!$74:$74,""),
IF($C33="Thorsten Huhn",_xlfn.XLOOKUP($B33,PROSPER_Huhn!$1:$1,PROSPER_Huhn!$74:$74,""),
IF($C33="Nick Hull",_xlfn.XLOOKUP($B33,PROSPER_Hull!$1:$1,PROSPER_Hull!$74:$74,""),
IF($C33="Monika Kotwani",_xlfn.XLOOKUP($B33,PROSPER_Kotwani!$1:$1,PROSPER_Kotwani!$74:$74,""),
IF($C33="Jonathan Wellner",_xlfn.XLOOKUP($B33,PROSPER_Wellner!$1:$1,PROSPER_Wellner!$74:$74,""),
IF($C33="Travis Harvey",_xlfn.XLOOKUP($B33,PROSPER_Harvey!$1:$1,PROSPER_Harvey!$74:$74,""),"")))))))))</f>
        <v>No Score</v>
      </c>
      <c r="JX33" s="138" t="str">
        <f>IF(IF(IF($C33="Christopher Lobo",_xlfn.XLOOKUP($B33,PROSPER_Lobo!$1:$1,PROSPER_Lobo!$75:$75,""),
IF($C33="Naren Baliga",_xlfn.XLOOKUP($B33,PROSPER_Baliga!$1:$1,PROSPER_Baliga!$75:$75,""),
IF($C33="Thorsten Huhn",_xlfn.XLOOKUP($B33,PROSPER_Huhn!$1:$1,PROSPER_Huhn!$75:$75,""),
IF($C33="Nick Hull",_xlfn.XLOOKUP($B33,PROSPER_Hull!$1:$1,PROSPER_Hull!$75:$75,""),
IF($C33="Monika Kotwani",_xlfn.XLOOKUP($B33,PROSPER_Kotwani!$1:$1,PROSPER_Kotwani!$75:$75,""),
IF($C33="Jonathan Wellner",_xlfn.XLOOKUP($B33,PROSPER_Wellner!$1:$1,PROSPER_Wellner!$75:$75,""),
IF($C33="Travis Harvey",_xlfn.XLOOKUP($B33,PROSPER_Harvey!$1:$1,PROSPER_Harvey!$75:$75,""),"")))))))="","",
IF($C33="Christopher Lobo",_xlfn.XLOOKUP($B33,PROSPER_Lobo!$1:$1,PROSPER_Lobo!$75:$75,""),
IF($C33="Naren Baliga",_xlfn.XLOOKUP($B33,PROSPER_Baliga!$1:$1,PROSPER_Baliga!$75:$75,""),
IF($C33="Thorsten Huhn",_xlfn.XLOOKUP($B33,PROSPER_Huhn!$1:$1,PROSPER_Huhn!$75:$75,""),
IF($C33="Nick Hull",_xlfn.XLOOKUP($B33,PROSPER_Hull!$1:$1,PROSPER_Hull!$75:$75,""),
IF($C33="Monika Kotwani",_xlfn.XLOOKUP($B33,PROSPER_Kotwani!$1:$1,PROSPER_Kotwani!$75:$75,""),
IF($C33="Jonathan Wellner",_xlfn.XLOOKUP($B33,PROSPER_Wellner!$1:$1,PROSPER_Wellner!$75:$75,""),
IF($C33="Travis Harvey",_xlfn.XLOOKUP($B33,PROSPER_Harvey!$1:$1,PROSPER_Harvey!$75:$75,""),""))))))))="","No Comment",IF(IF($C33="Christopher Lobo",_xlfn.XLOOKUP($B33,PROSPER_Lobo!$1:$1,PROSPER_Lobo!$75:$75,""),
IF($C33="Naren Baliga",_xlfn.XLOOKUP($B33,PROSPER_Baliga!$1:$1,PROSPER_Baliga!$75:$75,""),
IF($C33="Thorsten Huhn",_xlfn.XLOOKUP($B33,PROSPER_Huhn!$1:$1,PROSPER_Huhn!$75:$75,""),
IF($C33="Nick Hull",_xlfn.XLOOKUP($B33,PROSPER_Hull!$1:$1,PROSPER_Hull!$75:$75,""),
IF($C33="Monika Kotwani",_xlfn.XLOOKUP($B33,PROSPER_Kotwani!$1:$1,PROSPER_Kotwani!$75:$75,""),
IF($C33="Jonathan Wellner",_xlfn.XLOOKUP($B33,PROSPER_Wellner!$1:$1,PROSPER_Wellner!$75:$75,""),
IF($C33="Travis Harvey",_xlfn.XLOOKUP($B33,PROSPER_Harvey!$1:$1,PROSPER_Harvey!$75:$75,""),"")))))))="","",
IF($C33="Christopher Lobo",_xlfn.XLOOKUP($B33,PROSPER_Lobo!$1:$1,PROSPER_Lobo!$75:$75,""),
IF($C33="Naren Baliga",_xlfn.XLOOKUP($B33,PROSPER_Baliga!$1:$1,PROSPER_Baliga!$75:$75,""),
IF($C33="Thorsten Huhn",_xlfn.XLOOKUP($B33,PROSPER_Huhn!$1:$1,PROSPER_Huhn!$75:$75,""),
IF($C33="Nick Hull",_xlfn.XLOOKUP($B33,PROSPER_Hull!$1:$1,PROSPER_Hull!$75:$75,""),
IF($C33="Monika Kotwani",_xlfn.XLOOKUP($B33,PROSPER_Kotwani!$1:$1,PROSPER_Kotwani!$75:$75,""),
IF($C33="Jonathan Wellner",_xlfn.XLOOKUP($B33,PROSPER_Wellner!$1:$1,PROSPER_Wellner!$75:$75,""),
IF($C33="Travis Harvey",_xlfn.XLOOKUP($B33,PROSPER_Harvey!$1:$1,PROSPER_Harvey!$75:$75,""),"")))))))))</f>
        <v>No Comment</v>
      </c>
      <c r="JY33" s="141" t="str">
        <f t="shared" si="350"/>
        <v>N/A</v>
      </c>
      <c r="JZ33" s="135" t="str">
        <f>_xlfn.XLOOKUP(B33,PROSPERInitial_Query!$E:$E,PROSPERInitial_Query!$AT:$AT,"",,-1)</f>
        <v/>
      </c>
      <c r="KA33" s="136" t="str">
        <f t="shared" si="351"/>
        <v>Marianne Libuit7 - ResponsibilityPeople Management</v>
      </c>
      <c r="KB33" s="136" t="str">
        <f>_xlfn.XLOOKUP(KA33,PROSPERDelta_Query!BK:BK,PROSPERDelta_Query!BH:BH,"",,-1)</f>
        <v/>
      </c>
      <c r="KC33" s="137" t="str">
        <f t="shared" si="352"/>
        <v>N/A</v>
      </c>
      <c r="KD33" s="137" t="str">
        <f>IF(IF(IF($C33="Christopher Lobo",_xlfn.XLOOKUP($B33,PROSPER_Lobo!$1:$1,PROSPER_Lobo!$76:$76,""),
IF($C33="Naren Baliga",_xlfn.XLOOKUP($B33,PROSPER_Baliga!$1:$1,PROSPER_Baliga!$76:$76,""),
IF($C33="Thorsten Huhn",_xlfn.XLOOKUP($B33,PROSPER_Huhn!$1:$1,PROSPER_Huhn!$76:$76,""),
IF($C33="Nick Hull",_xlfn.XLOOKUP($B33,PROSPER_Hull!$1:$1,PROSPER_Hull!$76:$76,""),
IF($C33="Monika Kotwani",_xlfn.XLOOKUP($B33,PROSPER_Kotwani!$1:$1,PROSPER_Kotwani!$76:$76,""),
IF($C33="Jonathan Wellner",_xlfn.XLOOKUP($B33,PROSPER_Wellner!$1:$1,PROSPER_Wellner!$76:$76,""),
IF($C33="Travis Harvey",_xlfn.XLOOKUP($B33,PROSPER_Harvey!$1:$1,PROSPER_Harvey!$76:$76,""),"")))))))="","",
IF($C33="Christopher Lobo",_xlfn.XLOOKUP($B33,PROSPER_Lobo!$1:$1,PROSPER_Lobo!$76:$76,""),
IF($C33="Naren Baliga",_xlfn.XLOOKUP($B33,PROSPER_Baliga!$1:$1,PROSPER_Baliga!$76:$76,""),
IF($C33="Thorsten Huhn",_xlfn.XLOOKUP($B33,PROSPER_Huhn!$1:$1,PROSPER_Huhn!$76:$76,""),
IF($C33="Nick Hull",_xlfn.XLOOKUP($B33,PROSPER_Hull!$1:$1,PROSPER_Hull!$76:$76,""),
IF($C33="Monika Kotwani",_xlfn.XLOOKUP($B33,PROSPER_Kotwani!$1:$1,PROSPER_Kotwani!$76:$76,""),
IF($C33="Jonathan Wellner",_xlfn.XLOOKUP($B33,PROSPER_Wellner!$1:$1,PROSPER_Wellner!$76:$76,""),
IF($C33="Travis Harvey",_xlfn.XLOOKUP($B33,PROSPER_Harvey!$1:$1,PROSPER_Harvey!$76:$76,""),""))))))))="","No Score",IF(IF($C33="Christopher Lobo",_xlfn.XLOOKUP($B33,PROSPER_Lobo!$1:$1,PROSPER_Lobo!$76:$76,""),
IF($C33="Naren Baliga",_xlfn.XLOOKUP($B33,PROSPER_Baliga!$1:$1,PROSPER_Baliga!$76:$76,""),
IF($C33="Thorsten Huhn",_xlfn.XLOOKUP($B33,PROSPER_Huhn!$1:$1,PROSPER_Huhn!$76:$76,""),
IF($C33="Nick Hull",_xlfn.XLOOKUP($B33,PROSPER_Hull!$1:$1,PROSPER_Hull!$76:$76,""),
IF($C33="Monika Kotwani",_xlfn.XLOOKUP($B33,PROSPER_Kotwani!$1:$1,PROSPER_Kotwani!$76:$76,""),
IF($C33="Jonathan Wellner",_xlfn.XLOOKUP($B33,PROSPER_Wellner!$1:$1,PROSPER_Wellner!$76:$76,""),
IF($C33="Travis Harvey",_xlfn.XLOOKUP($B33,PROSPER_Harvey!$1:$1,PROSPER_Harvey!$76:$76,""),"")))))))="","",
IF($C33="Christopher Lobo",_xlfn.XLOOKUP($B33,PROSPER_Lobo!$1:$1,PROSPER_Lobo!$76:$76,""),
IF($C33="Naren Baliga",_xlfn.XLOOKUP($B33,PROSPER_Baliga!$1:$1,PROSPER_Baliga!$76:$76,""),
IF($C33="Thorsten Huhn",_xlfn.XLOOKUP($B33,PROSPER_Huhn!$1:$1,PROSPER_Huhn!$76:$76,""),
IF($C33="Nick Hull",_xlfn.XLOOKUP($B33,PROSPER_Hull!$1:$1,PROSPER_Hull!$76:$76,""),
IF($C33="Monika Kotwani",_xlfn.XLOOKUP($B33,PROSPER_Kotwani!$1:$1,PROSPER_Kotwani!$76:$76,""),
IF($C33="Jonathan Wellner",_xlfn.XLOOKUP($B33,PROSPER_Wellner!$1:$1,PROSPER_Wellner!$76:$76,""),
IF($C33="Travis Harvey",_xlfn.XLOOKUP($B33,PROSPER_Harvey!$1:$1,PROSPER_Harvey!$76:$76,""),"")))))))))</f>
        <v>No Score</v>
      </c>
      <c r="KE33" s="138" t="str">
        <f>IF(IF(IF($C33="Christopher Lobo",_xlfn.XLOOKUP($B33,PROSPER_Lobo!$1:$1,PROSPER_Lobo!$77:$77,""),
IF($C33="Naren Baliga",_xlfn.XLOOKUP($B33,PROSPER_Baliga!$1:$1,PROSPER_Baliga!$77:$77,""),
IF($C33="Thorsten Huhn",_xlfn.XLOOKUP($B33,PROSPER_Huhn!$1:$1,PROSPER_Huhn!$77:$77,""),
IF($C33="Nick Hull",_xlfn.XLOOKUP($B33,PROSPER_Hull!$1:$1,PROSPER_Hull!$77:$77,""),
IF($C33="Monika Kotwani",_xlfn.XLOOKUP($B33,PROSPER_Kotwani!$1:$1,PROSPER_Kotwani!$77:$77,""),
IF($C33="Jonathan Wellner",_xlfn.XLOOKUP($B33,PROSPER_Wellner!$1:$1,PROSPER_Wellner!$77:$77,""),
IF($C33="Travis Harvey",_xlfn.XLOOKUP($B33,PROSPER_Harvey!$1:$1,PROSPER_Harvey!$77:$77,""),"")))))))="","",
IF($C33="Christopher Lobo",_xlfn.XLOOKUP($B33,PROSPER_Lobo!$1:$1,PROSPER_Lobo!$77:$77,""),
IF($C33="Naren Baliga",_xlfn.XLOOKUP($B33,PROSPER_Baliga!$1:$1,PROSPER_Baliga!$77:$77,""),
IF($C33="Thorsten Huhn",_xlfn.XLOOKUP($B33,PROSPER_Huhn!$1:$1,PROSPER_Huhn!$77:$77,""),
IF($C33="Nick Hull",_xlfn.XLOOKUP($B33,PROSPER_Hull!$1:$1,PROSPER_Hull!$77:$77,""),
IF($C33="Monika Kotwani",_xlfn.XLOOKUP($B33,PROSPER_Kotwani!$1:$1,PROSPER_Kotwani!$77:$77,""),
IF($C33="Jonathan Wellner",_xlfn.XLOOKUP($B33,PROSPER_Wellner!$1:$1,PROSPER_Wellner!$77:$77,""),
IF($C33="Travis Harvey",_xlfn.XLOOKUP($B33,PROSPER_Harvey!$1:$1,PROSPER_Harvey!$77:$77,""),""))))))))="","No Comment",IF(IF($C33="Christopher Lobo",_xlfn.XLOOKUP($B33,PROSPER_Lobo!$1:$1,PROSPER_Lobo!$77:$77,""),
IF($C33="Naren Baliga",_xlfn.XLOOKUP($B33,PROSPER_Baliga!$1:$1,PROSPER_Baliga!$77:$77,""),
IF($C33="Thorsten Huhn",_xlfn.XLOOKUP($B33,PROSPER_Huhn!$1:$1,PROSPER_Huhn!$77:$77,""),
IF($C33="Nick Hull",_xlfn.XLOOKUP($B33,PROSPER_Hull!$1:$1,PROSPER_Hull!$77:$77,""),
IF($C33="Monika Kotwani",_xlfn.XLOOKUP($B33,PROSPER_Kotwani!$1:$1,PROSPER_Kotwani!$77:$77,""),
IF($C33="Jonathan Wellner",_xlfn.XLOOKUP($B33,PROSPER_Wellner!$1:$1,PROSPER_Wellner!$77:$77,""),
IF($C33="Travis Harvey",_xlfn.XLOOKUP($B33,PROSPER_Harvey!$1:$1,PROSPER_Harvey!$77:$77,""),"")))))))="","",
IF($C33="Christopher Lobo",_xlfn.XLOOKUP($B33,PROSPER_Lobo!$1:$1,PROSPER_Lobo!$77:$77,""),
IF($C33="Naren Baliga",_xlfn.XLOOKUP($B33,PROSPER_Baliga!$1:$1,PROSPER_Baliga!$77:$77,""),
IF($C33="Thorsten Huhn",_xlfn.XLOOKUP($B33,PROSPER_Huhn!$1:$1,PROSPER_Huhn!$77:$77,""),
IF($C33="Nick Hull",_xlfn.XLOOKUP($B33,PROSPER_Hull!$1:$1,PROSPER_Hull!$77:$77,""),
IF($C33="Monika Kotwani",_xlfn.XLOOKUP($B33,PROSPER_Kotwani!$1:$1,PROSPER_Kotwani!$77:$77,""),
IF($C33="Jonathan Wellner",_xlfn.XLOOKUP($B33,PROSPER_Wellner!$1:$1,PROSPER_Wellner!$77:$77,""),
IF($C33="Travis Harvey",_xlfn.XLOOKUP($B33,PROSPER_Harvey!$1:$1,PROSPER_Harvey!$77:$77,""),"")))))))))</f>
        <v>No Comment</v>
      </c>
      <c r="KF33" s="141" t="str">
        <f t="shared" si="353"/>
        <v>N/A</v>
      </c>
      <c r="KG33" s="135" t="str">
        <f>_xlfn.XLOOKUP(B33,PROSPERInitial_Query!$E:$E,PROSPERInitial_Query!$AU:$AU,"",,-1)</f>
        <v/>
      </c>
      <c r="KH33" s="136" t="str">
        <f t="shared" si="354"/>
        <v>Marianne Libuit7 - ResponsibilitySelf Sufficiency</v>
      </c>
      <c r="KI33" s="136" t="str">
        <f>_xlfn.XLOOKUP(KH33,PROSPERDelta_Query!BK:BK,PROSPERDelta_Query!BI:BI,"",,-1)</f>
        <v/>
      </c>
      <c r="KJ33" s="137" t="str">
        <f t="shared" si="355"/>
        <v>N/A</v>
      </c>
      <c r="KK33" s="137" t="str">
        <f>IF(IF(IF($C33="Christopher Lobo",_xlfn.XLOOKUP($B33,PROSPER_Lobo!$1:$1,PROSPER_Lobo!$78:$78,""),
IF($C33="Naren Baliga",_xlfn.XLOOKUP($B33,PROSPER_Baliga!$1:$1,PROSPER_Baliga!$78:$78,""),
IF($C33="Thorsten Huhn",_xlfn.XLOOKUP($B33,PROSPER_Huhn!$1:$1,PROSPER_Huhn!$78:$78,""),
IF($C33="Nick Hull",_xlfn.XLOOKUP($B33,PROSPER_Hull!$1:$1,PROSPER_Hull!$78:$78,""),
IF($C33="Monika Kotwani",_xlfn.XLOOKUP($B33,PROSPER_Kotwani!$1:$1,PROSPER_Kotwani!$78:$78,""),
IF($C33="Jonathan Wellner",_xlfn.XLOOKUP($B33,PROSPER_Wellner!$1:$1,PROSPER_Wellner!$78:$78,""),
IF($C33="Travis Harvey",_xlfn.XLOOKUP($B33,PROSPER_Harvey!$1:$1,PROSPER_Harvey!$78:$78,""),"")))))))="","",
IF($C33="Christopher Lobo",_xlfn.XLOOKUP($B33,PROSPER_Lobo!$1:$1,PROSPER_Lobo!$78:$78,""),
IF($C33="Naren Baliga",_xlfn.XLOOKUP($B33,PROSPER_Baliga!$1:$1,PROSPER_Baliga!$78:$78,""),
IF($C33="Thorsten Huhn",_xlfn.XLOOKUP($B33,PROSPER_Huhn!$1:$1,PROSPER_Huhn!$78:$78,""),
IF($C33="Nick Hull",_xlfn.XLOOKUP($B33,PROSPER_Hull!$1:$1,PROSPER_Hull!$78:$78,""),
IF($C33="Monika Kotwani",_xlfn.XLOOKUP($B33,PROSPER_Kotwani!$1:$1,PROSPER_Kotwani!$78:$78,""),
IF($C33="Jonathan Wellner",_xlfn.XLOOKUP($B33,PROSPER_Wellner!$1:$1,PROSPER_Wellner!$78:$78,""),
IF($C33="Travis Harvey",_xlfn.XLOOKUP($B33,PROSPER_Harvey!$1:$1,PROSPER_Harvey!$78:$78,""),""))))))))="","No Score",IF(IF($C33="Christopher Lobo",_xlfn.XLOOKUP($B33,PROSPER_Lobo!$1:$1,PROSPER_Lobo!$78:$78,""),
IF($C33="Naren Baliga",_xlfn.XLOOKUP($B33,PROSPER_Baliga!$1:$1,PROSPER_Baliga!$78:$78,""),
IF($C33="Thorsten Huhn",_xlfn.XLOOKUP($B33,PROSPER_Huhn!$1:$1,PROSPER_Huhn!$78:$78,""),
IF($C33="Nick Hull",_xlfn.XLOOKUP($B33,PROSPER_Hull!$1:$1,PROSPER_Hull!$78:$78,""),
IF($C33="Monika Kotwani",_xlfn.XLOOKUP($B33,PROSPER_Kotwani!$1:$1,PROSPER_Kotwani!$78:$78,""),
IF($C33="Jonathan Wellner",_xlfn.XLOOKUP($B33,PROSPER_Wellner!$1:$1,PROSPER_Wellner!$78:$78,""),
IF($C33="Travis Harvey",_xlfn.XLOOKUP($B33,PROSPER_Harvey!$1:$1,PROSPER_Harvey!$78:$78,""),"")))))))="","",
IF($C33="Christopher Lobo",_xlfn.XLOOKUP($B33,PROSPER_Lobo!$1:$1,PROSPER_Lobo!$78:$78,""),
IF($C33="Naren Baliga",_xlfn.XLOOKUP($B33,PROSPER_Baliga!$1:$1,PROSPER_Baliga!$78:$78,""),
IF($C33="Thorsten Huhn",_xlfn.XLOOKUP($B33,PROSPER_Huhn!$1:$1,PROSPER_Huhn!$78:$78,""),
IF($C33="Nick Hull",_xlfn.XLOOKUP($B33,PROSPER_Hull!$1:$1,PROSPER_Hull!$78:$78,""),
IF($C33="Monika Kotwani",_xlfn.XLOOKUP($B33,PROSPER_Kotwani!$1:$1,PROSPER_Kotwani!$78:$78,""),
IF($C33="Jonathan Wellner",_xlfn.XLOOKUP($B33,PROSPER_Wellner!$1:$1,PROSPER_Wellner!$78:$78,""),
IF($C33="Travis Harvey",_xlfn.XLOOKUP($B33,PROSPER_Harvey!$1:$1,PROSPER_Harvey!$78:$78,""),"")))))))))</f>
        <v>No Score</v>
      </c>
      <c r="KL33" s="138" t="str">
        <f>IF(IF(IF($C33="Christopher Lobo",_xlfn.XLOOKUP($B33,PROSPER_Lobo!$1:$1,PROSPER_Lobo!$79:$79,""),
IF($C33="Naren Baliga",_xlfn.XLOOKUP($B33,PROSPER_Baliga!$1:$1,PROSPER_Baliga!$79:$79,""),
IF($C33="Thorsten Huhn",_xlfn.XLOOKUP($B33,PROSPER_Huhn!$1:$1,PROSPER_Huhn!$79:$79,""),
IF($C33="Nick Hull",_xlfn.XLOOKUP($B33,PROSPER_Hull!$1:$1,PROSPER_Hull!$79:$79,""),
IF($C33="Monika Kotwani",_xlfn.XLOOKUP($B33,PROSPER_Kotwani!$1:$1,PROSPER_Kotwani!$79:$79,""),
IF($C33="Jonathan Wellner",_xlfn.XLOOKUP($B33,PROSPER_Wellner!$1:$1,PROSPER_Wellner!$79:$79,""),
IF($C33="Travis Harvey",_xlfn.XLOOKUP($B33,PROSPER_Harvey!$1:$1,PROSPER_Harvey!$79:$79,""),"")))))))="","",
IF($C33="Christopher Lobo",_xlfn.XLOOKUP($B33,PROSPER_Lobo!$1:$1,PROSPER_Lobo!$79:$79,""),
IF($C33="Naren Baliga",_xlfn.XLOOKUP($B33,PROSPER_Baliga!$1:$1,PROSPER_Baliga!$79:$79,""),
IF($C33="Thorsten Huhn",_xlfn.XLOOKUP($B33,PROSPER_Huhn!$1:$1,PROSPER_Huhn!$79:$79,""),
IF($C33="Nick Hull",_xlfn.XLOOKUP($B33,PROSPER_Hull!$1:$1,PROSPER_Hull!$79:$79,""),
IF($C33="Monika Kotwani",_xlfn.XLOOKUP($B33,PROSPER_Kotwani!$1:$1,PROSPER_Kotwani!$79:$79,""),
IF($C33="Jonathan Wellner",_xlfn.XLOOKUP($B33,PROSPER_Wellner!$1:$1,PROSPER_Wellner!$79:$79,""),
IF($C33="Travis Harvey",_xlfn.XLOOKUP($B33,PROSPER_Harvey!$1:$1,PROSPER_Harvey!$79:$79,""),""))))))))="","No Comment",IF(IF($C33="Christopher Lobo",_xlfn.XLOOKUP($B33,PROSPER_Lobo!$1:$1,PROSPER_Lobo!$79:$79,""),
IF($C33="Naren Baliga",_xlfn.XLOOKUP($B33,PROSPER_Baliga!$1:$1,PROSPER_Baliga!$79:$79,""),
IF($C33="Thorsten Huhn",_xlfn.XLOOKUP($B33,PROSPER_Huhn!$1:$1,PROSPER_Huhn!$79:$79,""),
IF($C33="Nick Hull",_xlfn.XLOOKUP($B33,PROSPER_Hull!$1:$1,PROSPER_Hull!$79:$79,""),
IF($C33="Monika Kotwani",_xlfn.XLOOKUP($B33,PROSPER_Kotwani!$1:$1,PROSPER_Kotwani!$79:$79,""),
IF($C33="Jonathan Wellner",_xlfn.XLOOKUP($B33,PROSPER_Wellner!$1:$1,PROSPER_Wellner!$79:$79,""),
IF($C33="Travis Harvey",_xlfn.XLOOKUP($B33,PROSPER_Harvey!$1:$1,PROSPER_Harvey!$79:$79,""),"")))))))="","",
IF($C33="Christopher Lobo",_xlfn.XLOOKUP($B33,PROSPER_Lobo!$1:$1,PROSPER_Lobo!$79:$79,""),
IF($C33="Naren Baliga",_xlfn.XLOOKUP($B33,PROSPER_Baliga!$1:$1,PROSPER_Baliga!$79:$79,""),
IF($C33="Thorsten Huhn",_xlfn.XLOOKUP($B33,PROSPER_Huhn!$1:$1,PROSPER_Huhn!$79:$79,""),
IF($C33="Nick Hull",_xlfn.XLOOKUP($B33,PROSPER_Hull!$1:$1,PROSPER_Hull!$79:$79,""),
IF($C33="Monika Kotwani",_xlfn.XLOOKUP($B33,PROSPER_Kotwani!$1:$1,PROSPER_Kotwani!$79:$79,""),
IF($C33="Jonathan Wellner",_xlfn.XLOOKUP($B33,PROSPER_Wellner!$1:$1,PROSPER_Wellner!$79:$79,""),
IF($C33="Travis Harvey",_xlfn.XLOOKUP($B33,PROSPER_Harvey!$1:$1,PROSPER_Harvey!$79:$79,""),"")))))))))</f>
        <v>No Comment</v>
      </c>
      <c r="KM33" s="141" t="str">
        <f t="shared" si="356"/>
        <v>N/A</v>
      </c>
      <c r="KN33" s="145" t="str">
        <f t="shared" si="357"/>
        <v>N/A</v>
      </c>
      <c r="KO33" s="146" t="str">
        <f t="shared" si="358"/>
        <v>N/A</v>
      </c>
      <c r="KP33" s="194" t="str">
        <f t="shared" si="359"/>
        <v>N/A</v>
      </c>
      <c r="KQ33" s="147">
        <f t="shared" si="360"/>
        <v>7.8530058651026398</v>
      </c>
      <c r="KR33" s="148"/>
      <c r="KS33" s="148"/>
      <c r="KT33" s="148"/>
      <c r="KU33" s="149"/>
    </row>
    <row r="34" spans="2:307" x14ac:dyDescent="0.25">
      <c r="B34" s="118" t="s">
        <v>114</v>
      </c>
      <c r="C34" s="119" t="s">
        <v>489</v>
      </c>
      <c r="D34" s="120" t="str">
        <f>_xlfn.XLOOKUP(B34,PROSPERInitial_Query!E:E,PROSPERInitial_Query!G:G,"",,-1)</f>
        <v/>
      </c>
      <c r="E34" s="121" t="str">
        <f t="shared" si="234"/>
        <v>Michael Sturman1 - PortfolioDesign Success</v>
      </c>
      <c r="F34" s="122" t="str">
        <f>_xlfn.XLOOKUP(E34,PROSPERDelta_Query!BK:BK,PROSPERDelta_Query!I:I,"",,-1)</f>
        <v/>
      </c>
      <c r="G34" s="123" t="str">
        <f t="shared" si="235"/>
        <v>N/A</v>
      </c>
      <c r="H34" s="124" t="str">
        <f>IF(IF(IF($C34="Christopher Lobo",_xlfn.XLOOKUP($B34,PROSPER_Lobo!$1:$1,PROSPER_Lobo!$2:$2,""),
IF($C34="Naren Baliga",_xlfn.XLOOKUP($B34,PROSPER_Baliga!$1:$1,PROSPER_Baliga!$2:$2,""),
IF($C34="Thorsten Huhn",_xlfn.XLOOKUP($B34,PROSPER_Huhn!$1:$1,PROSPER_Huhn!$2:$2,""),
IF($C34="Nick Hull",_xlfn.XLOOKUP($B34,PROSPER_Hull!$1:$1,PROSPER_Hull!$2:$2,""),
IF($C34="Monika Kotwani",_xlfn.XLOOKUP($B34,PROSPER_Kotwani!$1:$1,PROSPER_Kotwani!$2:$2,""),
IF($C34="Jonathan Wellner",_xlfn.XLOOKUP($B34,PROSPER_Wellner!$1:$1,PROSPER_Wellner!$2:$2,""),
IF($C34="Travis Harvey",_xlfn.XLOOKUP($B34,PROSPER_Harvey!$1:$1,PROSPER_Harvey!$2:$2,""),"")))))))="","",
IF($C34="Christopher Lobo",_xlfn.XLOOKUP($B34,PROSPER_Lobo!$1:$1,PROSPER_Lobo!$2:$2,""),
IF($C34="Naren Baliga",_xlfn.XLOOKUP($B34,PROSPER_Baliga!$1:$1,PROSPER_Baliga!$2:$2,""),
IF($C34="Thorsten Huhn",_xlfn.XLOOKUP($B34,PROSPER_Huhn!$1:$1,PROSPER_Huhn!$2:$2,""),
IF($C34="Nick Hull",_xlfn.XLOOKUP($B34,PROSPER_Hull!$1:$1,PROSPER_Hull!$2:$2,""),
IF($C34="Monika Kotwani",_xlfn.XLOOKUP($B34,PROSPER_Kotwani!$1:$1,PROSPER_Kotwani!$2:$2,""),
IF($C34="Jonathan Wellner",_xlfn.XLOOKUP($B34,PROSPER_Wellner!$1:$1,PROSPER_Wellner!$2:$2,""),
IF($C34="Travis Harvey",_xlfn.XLOOKUP($B34,PROSPER_Harvey!$1:$1,PROSPER_Harvey!$2:$2,""),""))))))))="","No Score",(IF(IF($C34="Christopher Lobo",_xlfn.XLOOKUP($B34,PROSPER_Lobo!$1:$1,PROSPER_Lobo!$2:$2,""),
IF($C34="Naren Baliga",_xlfn.XLOOKUP($B34,PROSPER_Baliga!$1:$1,PROSPER_Baliga!$2:$2,""),
IF($C34="Thorsten Huhn",_xlfn.XLOOKUP($B34,PROSPER_Huhn!$1:$1,PROSPER_Huhn!$2:$2,""),
IF($C34="Nick Hull",_xlfn.XLOOKUP($B34,PROSPER_Hull!$1:$1,PROSPER_Hull!$2:$2,""),
IF($C34="Monika Kotwani",_xlfn.XLOOKUP($B34,PROSPER_Kotwani!$1:$1,PROSPER_Kotwani!$2:$2,""),
IF($C34="Jonathan Wellner",_xlfn.XLOOKUP($B34,PROSPER_Wellner!$1:$1,PROSPER_Wellner!$2:$2,""),
IF($C34="Travis Harvey",_xlfn.XLOOKUP($B34,PROSPER_Harvey!$1:$1,PROSPER_Harvey!$2:$2,""),"")))))))="","",
IF($C34="Christopher Lobo",_xlfn.XLOOKUP($B34,PROSPER_Lobo!$1:$1,PROSPER_Lobo!$2:$2,""),
IF($C34="Naren Baliga",_xlfn.XLOOKUP($B34,PROSPER_Baliga!$1:$1,PROSPER_Baliga!$2:$2,""),
IF($C34="Thorsten Huhn",_xlfn.XLOOKUP($B34,PROSPER_Huhn!$1:$1,PROSPER_Huhn!$2:$2,""),
IF($C34="Nick Hull",_xlfn.XLOOKUP($B34,PROSPER_Hull!$1:$1,PROSPER_Hull!$2:$2,""),
IF($C34="Monika Kotwani",_xlfn.XLOOKUP($B34,PROSPER_Kotwani!$1:$1,PROSPER_Kotwani!$2:$2,""),
IF($C34="Jonathan Wellner",_xlfn.XLOOKUP($B34,PROSPER_Wellner!$1:$1,PROSPER_Wellner!$2:$2,""),
IF($C34="Travis Harvey",_xlfn.XLOOKUP($B34,PROSPER_Harvey!$1:$1,PROSPER_Harvey!$2:$2,""),""))))))))))</f>
        <v>No Score</v>
      </c>
      <c r="I34" s="125" t="str">
        <f>IF(IF(IF($C34="Christopher Lobo",_xlfn.XLOOKUP($B34,PROSPER_Lobo!$1:$1,PROSPER_Lobo!$3:$3,""),
IF($C34="Naren Baliga",_xlfn.XLOOKUP($B34,PROSPER_Baliga!$1:$1,PROSPER_Baliga!$3:$3,""),
IF($C34="Thorsten Huhn",_xlfn.XLOOKUP($B34,PROSPER_Huhn!$1:$1,PROSPER_Huhn!$3:$3,""),
IF($C34="Nick Hull",_xlfn.XLOOKUP($B34,PROSPER_Hull!$1:$1,PROSPER_Hull!$3:$3,""),
IF($C34="Monika Kotwani",_xlfn.XLOOKUP($B34,PROSPER_Kotwani!$1:$1,PROSPER_Kotwani!$3:$3,""),
IF($C34="Jonathan Wellner",_xlfn.XLOOKUP($B34,PROSPER_Wellner!$1:$1,PROSPER_Wellner!$3:$3,""),
IF($C34="Travis Harvey",_xlfn.XLOOKUP($B34,PROSPER_Harvey!$1:$1,PROSPER_Harvey!$3:$3,""),"")))))))="","",
IF($C34="Christopher Lobo",_xlfn.XLOOKUP($B34,PROSPER_Lobo!$1:$1,PROSPER_Lobo!$3:$3,""),
IF($C34="Naren Baliga",_xlfn.XLOOKUP($B34,PROSPER_Baliga!$1:$1,PROSPER_Baliga!$3:$3,""),
IF($C34="Thorsten Huhn",_xlfn.XLOOKUP($B34,PROSPER_Huhn!$1:$1,PROSPER_Huhn!$3:$3,""),
IF($C34="Nick Hull",_xlfn.XLOOKUP($B34,PROSPER_Hull!$1:$1,PROSPER_Hull!$3:$3,""),
IF($C34="Monika Kotwani",_xlfn.XLOOKUP($B34,PROSPER_Kotwani!$1:$1,PROSPER_Kotwani!$3:$3,""),
IF($C34="Jonathan Wellner",_xlfn.XLOOKUP($B34,PROSPER_Wellner!$1:$1,PROSPER_Wellner!$3:$3,""),
IF($C34="Travis Harvey",_xlfn.XLOOKUP($B34,PROSPER_Harvey!$1:$1,PROSPER_Harvey!$3:$3,""),""))))))))="","No Comment",IF(IF($C34="Christopher Lobo",_xlfn.XLOOKUP($B34,PROSPER_Lobo!$1:$1,PROSPER_Lobo!$3:$3,""),
IF($C34="Naren Baliga",_xlfn.XLOOKUP($B34,PROSPER_Baliga!$1:$1,PROSPER_Baliga!$3:$3,""),
IF($C34="Thorsten Huhn",_xlfn.XLOOKUP($B34,PROSPER_Huhn!$1:$1,PROSPER_Huhn!$3:$3,""),
IF($C34="Nick Hull",_xlfn.XLOOKUP($B34,PROSPER_Hull!$1:$1,PROSPER_Hull!$3:$3,""),
IF($C34="Monika Kotwani",_xlfn.XLOOKUP($B34,PROSPER_Kotwani!$1:$1,PROSPER_Kotwani!$3:$3,""),
IF($C34="Jonathan Wellner",_xlfn.XLOOKUP($B34,PROSPER_Wellner!$1:$1,PROSPER_Wellner!$3:$3,""),
IF($C34="Travis Harvey",_xlfn.XLOOKUP($B34,PROSPER_Harvey!$1:$1,PROSPER_Harvey!$3:$3,""),"")))))))="","",
IF($C34="Christopher Lobo",_xlfn.XLOOKUP($B34,PROSPER_Lobo!$1:$1,PROSPER_Lobo!$3:$3,""),
IF($C34="Naren Baliga",_xlfn.XLOOKUP($B34,PROSPER_Baliga!$1:$1,PROSPER_Baliga!$3:$3,""),
IF($C34="Thorsten Huhn",_xlfn.XLOOKUP($B34,PROSPER_Huhn!$1:$1,PROSPER_Huhn!$3:$3,""),
IF($C34="Nick Hull",_xlfn.XLOOKUP($B34,PROSPER_Hull!$1:$1,PROSPER_Hull!$3:$3,""),
IF($C34="Monika Kotwani",_xlfn.XLOOKUP($B34,PROSPER_Kotwani!$1:$1,PROSPER_Kotwani!$3:$3,""),
IF($C34="Jonathan Wellner",_xlfn.XLOOKUP($B34,PROSPER_Wellner!$1:$1,PROSPER_Wellner!$3:$3,""),
IF($C34="Travis Harvey",_xlfn.XLOOKUP($B34,PROSPER_Harvey!$1:$1,PROSPER_Harvey!$3:$3,""),"")))))))))</f>
        <v>No Comment</v>
      </c>
      <c r="J34" s="124" t="str">
        <f>IFERROR(ROUND(_xlfn.XLOOKUP(B34,DesignSuccessChallenge_Query!$E:$E,DesignSuccessChallenge_Query!$F:$F)/4.7,0),"Not Taken")</f>
        <v>Not Taken</v>
      </c>
      <c r="K34" s="150" t="str">
        <f t="shared" si="236"/>
        <v>N/A</v>
      </c>
      <c r="L34" s="120" t="str">
        <f>_xlfn.XLOOKUP(B34,PROSPERInitial_Query!$E:$E,PROSPERInitial_Query!$H:$H,"",,-1)</f>
        <v/>
      </c>
      <c r="M34" s="121" t="str">
        <f t="shared" si="237"/>
        <v>Michael Sturman1 - PortfolioPremium Engagement</v>
      </c>
      <c r="N34" s="126" t="str">
        <f>_xlfn.XLOOKUP(M34,PROSPERDelta_Query!BK:BK,PROSPERDelta_Query!J:J,"",,-1)</f>
        <v/>
      </c>
      <c r="O34" s="124" t="str">
        <f t="shared" si="238"/>
        <v>N/A</v>
      </c>
      <c r="P34" s="124" t="str">
        <f>IF(IF(IF($C34="Christopher Lobo",_xlfn.XLOOKUP($B34,PROSPER_Lobo!$1:$1,PROSPER_Lobo!$4:$4,""),
IF($C34="Naren Baliga",_xlfn.XLOOKUP($B34,PROSPER_Baliga!$1:$1,PROSPER_Baliga!$4:$4,""),
IF($C34="Thorsten Huhn",_xlfn.XLOOKUP($B34,PROSPER_Huhn!$1:$1,PROSPER_Huhn!$4:$4,""),
IF($C34="Nick Hull",_xlfn.XLOOKUP($B34,PROSPER_Hull!$1:$1,PROSPER_Hull!$4:$4,""),
IF($C34="Monika Kotwani",_xlfn.XLOOKUP($B34,PROSPER_Kotwani!$1:$1,PROSPER_Kotwani!$4:$4,""),
IF($C34="Jonathan Wellner",_xlfn.XLOOKUP($B34,PROSPER_Wellner!$1:$1,PROSPER_Wellner!$4:$4,""),
IF($C34="Travis Harvey",_xlfn.XLOOKUP($B34,PROSPER_Harvey!$1:$1,PROSPER_Harvey!$4:$4,""),"")))))))="","",
IF($C34="Christopher Lobo",_xlfn.XLOOKUP($B34,PROSPER_Lobo!$1:$1,PROSPER_Lobo!$4:$4,""),
IF($C34="Naren Baliga",_xlfn.XLOOKUP($B34,PROSPER_Baliga!$1:$1,PROSPER_Baliga!$4:$4,""),
IF($C34="Thorsten Huhn",_xlfn.XLOOKUP($B34,PROSPER_Huhn!$1:$1,PROSPER_Huhn!$4:$4,""),
IF($C34="Nick Hull",_xlfn.XLOOKUP($B34,PROSPER_Hull!$1:$1,PROSPER_Hull!$4:$4,""),
IF($C34="Monika Kotwani",_xlfn.XLOOKUP($B34,PROSPER_Kotwani!$1:$1,PROSPER_Kotwani!$4:$4,""),
IF($C34="Jonathan Wellner",_xlfn.XLOOKUP($B34,PROSPER_Wellner!$1:$1,PROSPER_Wellner!$4:$4,""),
IF($C34="Travis Harvey",_xlfn.XLOOKUP($B34,PROSPER_Harvey!$1:$1,PROSPER_Harvey!$4:$4,""),""))))))))="","No Score",IF(IF($C34="Christopher Lobo",_xlfn.XLOOKUP($B34,PROSPER_Lobo!$1:$1,PROSPER_Lobo!$4:$4,""),
IF($C34="Naren Baliga",_xlfn.XLOOKUP($B34,PROSPER_Baliga!$1:$1,PROSPER_Baliga!$4:$4,""),
IF($C34="Thorsten Huhn",_xlfn.XLOOKUP($B34,PROSPER_Huhn!$1:$1,PROSPER_Huhn!$4:$4,""),
IF($C34="Nick Hull",_xlfn.XLOOKUP($B34,PROSPER_Hull!$1:$1,PROSPER_Hull!$4:$4,""),
IF($C34="Monika Kotwani",_xlfn.XLOOKUP($B34,PROSPER_Kotwani!$1:$1,PROSPER_Kotwani!$4:$4,""),
IF($C34="Jonathan Wellner",_xlfn.XLOOKUP($B34,PROSPER_Wellner!$1:$1,PROSPER_Wellner!$4:$4,""),
IF($C34="Travis Harvey",_xlfn.XLOOKUP($B34,PROSPER_Harvey!$1:$1,PROSPER_Harvey!$4:$4,""),"")))))))="","",
IF($C34="Christopher Lobo",_xlfn.XLOOKUP($B34,PROSPER_Lobo!$1:$1,PROSPER_Lobo!$4:$4,""),
IF($C34="Naren Baliga",_xlfn.XLOOKUP($B34,PROSPER_Baliga!$1:$1,PROSPER_Baliga!$4:$4,""),
IF($C34="Thorsten Huhn",_xlfn.XLOOKUP($B34,PROSPER_Huhn!$1:$1,PROSPER_Huhn!$4:$4,""),
IF($C34="Nick Hull",_xlfn.XLOOKUP($B34,PROSPER_Hull!$1:$1,PROSPER_Hull!$4:$4,""),
IF($C34="Monika Kotwani",_xlfn.XLOOKUP($B34,PROSPER_Kotwani!$1:$1,PROSPER_Kotwani!$4:$4,""),
IF($C34="Jonathan Wellner",_xlfn.XLOOKUP($B34,PROSPER_Wellner!$1:$1,PROSPER_Wellner!$4:$4,""),
IF($C34="Travis Harvey",_xlfn.XLOOKUP($B34,PROSPER_Harvey!$1:$1,PROSPER_Harvey!$4:$4,""),"")))))))))</f>
        <v>No Score</v>
      </c>
      <c r="Q34" s="125" t="str">
        <f>IF(IF(IF($C34="Christopher Lobo",_xlfn.XLOOKUP($B34,PROSPER_Lobo!$1:$1,PROSPER_Lobo!$5:$5,""),
IF($C34="Naren Baliga",_xlfn.XLOOKUP($B34,PROSPER_Baliga!$1:$1,PROSPER_Baliga!$5:$5,""),
IF($C34="Thorsten Huhn",_xlfn.XLOOKUP($B34,PROSPER_Huhn!$1:$1,PROSPER_Huhn!$5:$5,""),
IF($C34="Nick Hull",_xlfn.XLOOKUP($B34,PROSPER_Hull!$1:$1,PROSPER_Hull!$5:$5,""),
IF($C34="Monika Kotwani",_xlfn.XLOOKUP($B34,PROSPER_Kotwani!$1:$1,PROSPER_Kotwani!$5:$5,""),
IF($C34="Jonathan Wellner",_xlfn.XLOOKUP($B34,PROSPER_Wellner!$1:$1,PROSPER_Wellner!$5:$5,""),
IF($C34="Travis Harvey",_xlfn.XLOOKUP($B34,PROSPER_Harvey!$1:$1,PROSPER_Harvey!$5:$5,""),"")))))))="","",
IF($C34="Christopher Lobo",_xlfn.XLOOKUP($B34,PROSPER_Lobo!$1:$1,PROSPER_Lobo!$5:$5,""),
IF($C34="Naren Baliga",_xlfn.XLOOKUP($B34,PROSPER_Baliga!$1:$1,PROSPER_Baliga!$5:$5,""),
IF($C34="Thorsten Huhn",_xlfn.XLOOKUP($B34,PROSPER_Huhn!$1:$1,PROSPER_Huhn!$5:$5,""),
IF($C34="Nick Hull",_xlfn.XLOOKUP($B34,PROSPER_Hull!$1:$1,PROSPER_Hull!$5:$5,""),
IF($C34="Monika Kotwani",_xlfn.XLOOKUP($B34,PROSPER_Kotwani!$1:$1,PROSPER_Kotwani!$5:$5,""),
IF($C34="Jonathan Wellner",_xlfn.XLOOKUP($B34,PROSPER_Wellner!$1:$1,PROSPER_Wellner!$5:$5,""),
IF($C34="Travis Harvey",_xlfn.XLOOKUP($B34,PROSPER_Harvey!$1:$1,PROSPER_Harvey!$5:$5,""),""))))))))="","No Comment",IF(IF($C34="Christopher Lobo",_xlfn.XLOOKUP($B34,PROSPER_Lobo!$1:$1,PROSPER_Lobo!$5:$5,""),
IF($C34="Naren Baliga",_xlfn.XLOOKUP($B34,PROSPER_Baliga!$1:$1,PROSPER_Baliga!$5:$5,""),
IF($C34="Thorsten Huhn",_xlfn.XLOOKUP($B34,PROSPER_Huhn!$1:$1,PROSPER_Huhn!$5:$5,""),
IF($C34="Nick Hull",_xlfn.XLOOKUP($B34,PROSPER_Hull!$1:$1,PROSPER_Hull!$5:$5,""),
IF($C34="Monika Kotwani",_xlfn.XLOOKUP($B34,PROSPER_Kotwani!$1:$1,PROSPER_Kotwani!$5:$5,""),
IF($C34="Jonathan Wellner",_xlfn.XLOOKUP($B34,PROSPER_Wellner!$1:$1,PROSPER_Wellner!$5:$5,""),
IF($C34="Travis Harvey",_xlfn.XLOOKUP($B34,PROSPER_Harvey!$1:$1,PROSPER_Harvey!$5:$5,""),"")))))))="","",
IF($C34="Christopher Lobo",_xlfn.XLOOKUP($B34,PROSPER_Lobo!$1:$1,PROSPER_Lobo!$5:$5,""),
IF($C34="Naren Baliga",_xlfn.XLOOKUP($B34,PROSPER_Baliga!$1:$1,PROSPER_Baliga!$5:$5,""),
IF($C34="Thorsten Huhn",_xlfn.XLOOKUP($B34,PROSPER_Huhn!$1:$1,PROSPER_Huhn!$5:$5,""),
IF($C34="Nick Hull",_xlfn.XLOOKUP($B34,PROSPER_Hull!$1:$1,PROSPER_Hull!$5:$5,""),
IF($C34="Monika Kotwani",_xlfn.XLOOKUP($B34,PROSPER_Kotwani!$1:$1,PROSPER_Kotwani!$5:$5,""),
IF($C34="Jonathan Wellner",_xlfn.XLOOKUP($B34,PROSPER_Wellner!$1:$1,PROSPER_Wellner!$5:$5,""),
IF($C34="Travis Harvey",_xlfn.XLOOKUP($B34,PROSPER_Harvey!$1:$1,PROSPER_Harvey!$5:$5,""),"")))))))))</f>
        <v>No Comment</v>
      </c>
      <c r="R34" s="124" t="s">
        <v>89</v>
      </c>
      <c r="S34" s="150" t="str">
        <f t="shared" si="239"/>
        <v>N/A</v>
      </c>
      <c r="T34" s="120" t="str">
        <f>_xlfn.XLOOKUP(B34,PROSPERInitial_Query!$E:$E,PROSPERInitial_Query!$I:$I,"",,-1)</f>
        <v/>
      </c>
      <c r="U34" s="121" t="str">
        <f t="shared" si="240"/>
        <v>Michael Sturman1 - PortfolioCloud Application Services</v>
      </c>
      <c r="V34" s="126" t="str">
        <f>_xlfn.XLOOKUP(U34,PROSPERDelta_Query!BK:BK,PROSPERDelta_Query!K:K,"",,-1)</f>
        <v/>
      </c>
      <c r="W34" s="124" t="str">
        <f t="shared" si="241"/>
        <v>N/A</v>
      </c>
      <c r="X34" s="124" t="str">
        <f>IF(IF(IF($C34="Christopher Lobo",_xlfn.XLOOKUP($B34,PROSPER_Lobo!$1:$1,PROSPER_Lobo!$6:$6,""),
IF($C34="Naren Baliga",_xlfn.XLOOKUP($B34,PROSPER_Baliga!$1:$1,PROSPER_Baliga!$6:$6,""),
IF($C34="Thorsten Huhn",_xlfn.XLOOKUP($B34,PROSPER_Huhn!$1:$1,PROSPER_Huhn!$6:$6,""),
IF($C34="Nick Hull",_xlfn.XLOOKUP($B34,PROSPER_Hull!$1:$1,PROSPER_Hull!$6:$6,""),
IF($C34="Monika Kotwani",_xlfn.XLOOKUP($B34,PROSPER_Kotwani!$1:$1,PROSPER_Kotwani!$6:$6,""),
IF($C34="Jonathan Wellner",_xlfn.XLOOKUP($B34,PROSPER_Wellner!$1:$1,PROSPER_Wellner!$6:$6,""),
IF($C34="Travis Harvey",_xlfn.XLOOKUP($B34,PROSPER_Harvey!$1:$1,PROSPER_Harvey!$6:$6,""),"")))))))="","",
IF($C34="Christopher Lobo",_xlfn.XLOOKUP($B34,PROSPER_Lobo!$1:$1,PROSPER_Lobo!$6:$6,""),
IF($C34="Naren Baliga",_xlfn.XLOOKUP($B34,PROSPER_Baliga!$1:$1,PROSPER_Baliga!$6:$6,""),
IF($C34="Thorsten Huhn",_xlfn.XLOOKUP($B34,PROSPER_Huhn!$1:$1,PROSPER_Huhn!$6:$6,""),
IF($C34="Nick Hull",_xlfn.XLOOKUP($B34,PROSPER_Hull!$1:$1,PROSPER_Hull!$6:$6,""),
IF($C34="Monika Kotwani",_xlfn.XLOOKUP($B34,PROSPER_Kotwani!$1:$1,PROSPER_Kotwani!$6:$6,""),
IF($C34="Jonathan Wellner",_xlfn.XLOOKUP($B34,PROSPER_Wellner!$1:$1,PROSPER_Wellner!$6:$6,""),
IF($C34="Travis Harvey",_xlfn.XLOOKUP($B34,PROSPER_Harvey!$1:$1,PROSPER_Harvey!$6:$6,""),""))))))))="","No Score",IF(IF($C34="Christopher Lobo",_xlfn.XLOOKUP($B34,PROSPER_Lobo!$1:$1,PROSPER_Lobo!$6:$6,""),
IF($C34="Naren Baliga",_xlfn.XLOOKUP($B34,PROSPER_Baliga!$1:$1,PROSPER_Baliga!$6:$6,""),
IF($C34="Thorsten Huhn",_xlfn.XLOOKUP($B34,PROSPER_Huhn!$1:$1,PROSPER_Huhn!$6:$6,""),
IF($C34="Nick Hull",_xlfn.XLOOKUP($B34,PROSPER_Hull!$1:$1,PROSPER_Hull!$6:$6,""),
IF($C34="Monika Kotwani",_xlfn.XLOOKUP($B34,PROSPER_Kotwani!$1:$1,PROSPER_Kotwani!$6:$6,""),
IF($C34="Jonathan Wellner",_xlfn.XLOOKUP($B34,PROSPER_Wellner!$1:$1,PROSPER_Wellner!$6:$6,""),
IF($C34="Travis Harvey",_xlfn.XLOOKUP($B34,PROSPER_Harvey!$1:$1,PROSPER_Harvey!$6:$6,""),"")))))))="","",
IF($C34="Christopher Lobo",_xlfn.XLOOKUP($B34,PROSPER_Lobo!$1:$1,PROSPER_Lobo!$6:$6,""),
IF($C34="Naren Baliga",_xlfn.XLOOKUP($B34,PROSPER_Baliga!$1:$1,PROSPER_Baliga!$6:$6,""),
IF($C34="Thorsten Huhn",_xlfn.XLOOKUP($B34,PROSPER_Huhn!$1:$1,PROSPER_Huhn!$6:$6,""),
IF($C34="Nick Hull",_xlfn.XLOOKUP($B34,PROSPER_Hull!$1:$1,PROSPER_Hull!$6:$6,""),
IF($C34="Monika Kotwani",_xlfn.XLOOKUP($B34,PROSPER_Kotwani!$1:$1,PROSPER_Kotwani!$6:$6,""),
IF($C34="Jonathan Wellner",_xlfn.XLOOKUP($B34,PROSPER_Wellner!$1:$1,PROSPER_Wellner!$6:$6,""),
IF($C34="Travis Harvey",_xlfn.XLOOKUP($B34,PROSPER_Harvey!$1:$1,PROSPER_Harvey!$6:$6,""),"")))))))))</f>
        <v>No Score</v>
      </c>
      <c r="Y34" s="125" t="str">
        <f>IF(IF(IF($C34="Christopher Lobo",_xlfn.XLOOKUP($B34,PROSPER_Lobo!$1:$1,PROSPER_Lobo!$7:$7,""),
IF($C34="Naren Baliga",_xlfn.XLOOKUP($B34,PROSPER_Baliga!$1:$1,PROSPER_Baliga!$7:$7,""),
IF($C34="Thorsten Huhn",_xlfn.XLOOKUP($B34,PROSPER_Huhn!$1:$1,PROSPER_Huhn!$7:$7,""),
IF($C34="Nick Hull",_xlfn.XLOOKUP($B34,PROSPER_Hull!$1:$1,PROSPER_Hull!$7:$7,""),
IF($C34="Monika Kotwani",_xlfn.XLOOKUP($B34,PROSPER_Kotwani!$1:$1,PROSPER_Kotwani!$7:$7,""),
IF($C34="Jonathan Wellner",_xlfn.XLOOKUP($B34,PROSPER_Wellner!$1:$1,PROSPER_Wellner!$7:$7,""),
IF($C34="Travis Harvey",_xlfn.XLOOKUP($B34,PROSPER_Harvey!$1:$1,PROSPER_Harvey!$7:$7,""),"")))))))="","",
IF($C34="Christopher Lobo",_xlfn.XLOOKUP($B34,PROSPER_Lobo!$1:$1,PROSPER_Lobo!$7:$7,""),
IF($C34="Naren Baliga",_xlfn.XLOOKUP($B34,PROSPER_Baliga!$1:$1,PROSPER_Baliga!$7:$7,""),
IF($C34="Thorsten Huhn",_xlfn.XLOOKUP($B34,PROSPER_Huhn!$1:$1,PROSPER_Huhn!$7:$7,""),
IF($C34="Nick Hull",_xlfn.XLOOKUP($B34,PROSPER_Hull!$1:$1,PROSPER_Hull!$7:$7,""),
IF($C34="Monika Kotwani",_xlfn.XLOOKUP($B34,PROSPER_Kotwani!$1:$1,PROSPER_Kotwani!$7:$7,""),
IF($C34="Jonathan Wellner",_xlfn.XLOOKUP($B34,PROSPER_Wellner!$1:$1,PROSPER_Wellner!$7:$7,""),
IF($C34="Travis Harvey",_xlfn.XLOOKUP($B34,PROSPER_Harvey!$1:$1,PROSPER_Harvey!$7:$7,""),""))))))))="","No Comment",IF(IF($C34="Christopher Lobo",_xlfn.XLOOKUP($B34,PROSPER_Lobo!$1:$1,PROSPER_Lobo!$7:$7,""),
IF($C34="Naren Baliga",_xlfn.XLOOKUP($B34,PROSPER_Baliga!$1:$1,PROSPER_Baliga!$7:$7,""),
IF($C34="Thorsten Huhn",_xlfn.XLOOKUP($B34,PROSPER_Huhn!$1:$1,PROSPER_Huhn!$7:$7,""),
IF($C34="Nick Hull",_xlfn.XLOOKUP($B34,PROSPER_Hull!$1:$1,PROSPER_Hull!$7:$7,""),
IF($C34="Monika Kotwani",_xlfn.XLOOKUP($B34,PROSPER_Kotwani!$1:$1,PROSPER_Kotwani!$7:$7,""),
IF($C34="Jonathan Wellner",_xlfn.XLOOKUP($B34,PROSPER_Wellner!$1:$1,PROSPER_Wellner!$7:$7,""),
IF($C34="Travis Harvey",_xlfn.XLOOKUP($B34,PROSPER_Harvey!$1:$1,PROSPER_Harvey!$7:$7,""),"")))))))="","",
IF($C34="Christopher Lobo",_xlfn.XLOOKUP($B34,PROSPER_Lobo!$1:$1,PROSPER_Lobo!$7:$7,""),
IF($C34="Naren Baliga",_xlfn.XLOOKUP($B34,PROSPER_Baliga!$1:$1,PROSPER_Baliga!$7:$7,""),
IF($C34="Thorsten Huhn",_xlfn.XLOOKUP($B34,PROSPER_Huhn!$1:$1,PROSPER_Huhn!$7:$7,""),
IF($C34="Nick Hull",_xlfn.XLOOKUP($B34,PROSPER_Hull!$1:$1,PROSPER_Hull!$7:$7,""),
IF($C34="Monika Kotwani",_xlfn.XLOOKUP($B34,PROSPER_Kotwani!$1:$1,PROSPER_Kotwani!$7:$7,""),
IF($C34="Jonathan Wellner",_xlfn.XLOOKUP($B34,PROSPER_Wellner!$1:$1,PROSPER_Wellner!$7:$7,""),
IF($C34="Travis Harvey",_xlfn.XLOOKUP($B34,PROSPER_Harvey!$1:$1,PROSPER_Harvey!$7:$7,""),"")))))))))</f>
        <v>No Comment</v>
      </c>
      <c r="Z34" s="124" t="s">
        <v>89</v>
      </c>
      <c r="AA34" s="150" t="str">
        <f t="shared" si="242"/>
        <v>N/A</v>
      </c>
      <c r="AB34" s="120" t="str">
        <f>_xlfn.XLOOKUP(B34,PROSPERInitial_Query!$E:$E,PROSPERInitial_Query!$J:$J,"",,-1)</f>
        <v/>
      </c>
      <c r="AC34" s="121" t="str">
        <f t="shared" si="243"/>
        <v>Michael Sturman1 - PortfolioPreferred Success</v>
      </c>
      <c r="AD34" s="126" t="str">
        <f>_xlfn.XLOOKUP(AC34,PROSPERDelta_Query!BK:BK,PROSPERDelta_Query!L:L,"",,-1)</f>
        <v/>
      </c>
      <c r="AE34" s="124" t="str">
        <f t="shared" si="244"/>
        <v>N/A</v>
      </c>
      <c r="AF34" s="124" t="str">
        <f>IF(IF(IF($C34="Christopher Lobo",_xlfn.XLOOKUP($B34,PROSPER_Lobo!$1:$1,PROSPER_Lobo!$8:$8,""),
IF($C34="Naren Baliga",_xlfn.XLOOKUP($B34,PROSPER_Baliga!$1:$1,PROSPER_Baliga!$8:$8,""),
IF($C34="Thorsten Huhn",_xlfn.XLOOKUP($B34,PROSPER_Huhn!$1:$1,PROSPER_Huhn!$8:$8,""),
IF($C34="Nick Hull",_xlfn.XLOOKUP($B34,PROSPER_Hull!$1:$1,PROSPER_Hull!$8:$8,""),
IF($C34="Monika Kotwani",_xlfn.XLOOKUP($B34,PROSPER_Kotwani!$1:$1,PROSPER_Kotwani!$8:$8,""),
IF($C34="Jonathan Wellner",_xlfn.XLOOKUP($B34,PROSPER_Wellner!$1:$1,PROSPER_Wellner!$8:$8,""),
IF($C34="Travis Harvey",_xlfn.XLOOKUP($B34,PROSPER_Harvey!$1:$1,PROSPER_Harvey!$8:$8,""),"")))))))="","",
IF($C34="Christopher Lobo",_xlfn.XLOOKUP($B34,PROSPER_Lobo!$1:$1,PROSPER_Lobo!$8:$8,""),
IF($C34="Naren Baliga",_xlfn.XLOOKUP($B34,PROSPER_Baliga!$1:$1,PROSPER_Baliga!$8:$8,""),
IF($C34="Thorsten Huhn",_xlfn.XLOOKUP($B34,PROSPER_Huhn!$1:$1,PROSPER_Huhn!$8:$8,""),
IF($C34="Nick Hull",_xlfn.XLOOKUP($B34,PROSPER_Hull!$1:$1,PROSPER_Hull!$8:$8,""),
IF($C34="Monika Kotwani",_xlfn.XLOOKUP($B34,PROSPER_Kotwani!$1:$1,PROSPER_Kotwani!$8:$8,""),
IF($C34="Jonathan Wellner",_xlfn.XLOOKUP($B34,PROSPER_Wellner!$1:$1,PROSPER_Wellner!$8:$8,""),
IF($C34="Travis Harvey",_xlfn.XLOOKUP($B34,PROSPER_Harvey!$1:$1,PROSPER_Harvey!$8:$8,""),""))))))))="","No Score",IF(IF($C34="Christopher Lobo",_xlfn.XLOOKUP($B34,PROSPER_Lobo!$1:$1,PROSPER_Lobo!$8:$8,""),
IF($C34="Naren Baliga",_xlfn.XLOOKUP($B34,PROSPER_Baliga!$1:$1,PROSPER_Baliga!$8:$8,""),
IF($C34="Thorsten Huhn",_xlfn.XLOOKUP($B34,PROSPER_Huhn!$1:$1,PROSPER_Huhn!$8:$8,""),
IF($C34="Nick Hull",_xlfn.XLOOKUP($B34,PROSPER_Hull!$1:$1,PROSPER_Hull!$8:$8,""),
IF($C34="Monika Kotwani",_xlfn.XLOOKUP($B34,PROSPER_Kotwani!$1:$1,PROSPER_Kotwani!$8:$8,""),
IF($C34="Jonathan Wellner",_xlfn.XLOOKUP($B34,PROSPER_Wellner!$1:$1,PROSPER_Wellner!$8:$8,""),
IF($C34="Travis Harvey",_xlfn.XLOOKUP($B34,PROSPER_Harvey!$1:$1,PROSPER_Harvey!$8:$8,""),"")))))))="","",
IF($C34="Christopher Lobo",_xlfn.XLOOKUP($B34,PROSPER_Lobo!$1:$1,PROSPER_Lobo!$8:$8,""),
IF($C34="Naren Baliga",_xlfn.XLOOKUP($B34,PROSPER_Baliga!$1:$1,PROSPER_Baliga!$8:$8,""),
IF($C34="Thorsten Huhn",_xlfn.XLOOKUP($B34,PROSPER_Huhn!$1:$1,PROSPER_Huhn!$8:$8,""),
IF($C34="Nick Hull",_xlfn.XLOOKUP($B34,PROSPER_Hull!$1:$1,PROSPER_Hull!$8:$8,""),
IF($C34="Monika Kotwani",_xlfn.XLOOKUP($B34,PROSPER_Kotwani!$1:$1,PROSPER_Kotwani!$8:$8,""),
IF($C34="Jonathan Wellner",_xlfn.XLOOKUP($B34,PROSPER_Wellner!$1:$1,PROSPER_Wellner!$8:$8,""),
IF($C34="Travis Harvey",_xlfn.XLOOKUP($B34,PROSPER_Harvey!$1:$1,PROSPER_Harvey!$8:$8,""),"")))))))))</f>
        <v>No Score</v>
      </c>
      <c r="AG34" s="125" t="str">
        <f>IF(IF(IF($C34="Christopher Lobo",_xlfn.XLOOKUP($B34,PROSPER_Lobo!$1:$1,PROSPER_Lobo!$9:$9,""),
IF($C34="Naren Baliga",_xlfn.XLOOKUP($B34,PROSPER_Baliga!$1:$1,PROSPER_Baliga!$9:$9,""),
IF($C34="Thorsten Huhn",_xlfn.XLOOKUP($B34,PROSPER_Huhn!$1:$1,PROSPER_Huhn!$9:$9,""),
IF($C34="Nick Hull",_xlfn.XLOOKUP($B34,PROSPER_Hull!$1:$1,PROSPER_Hull!$9:$9,""),
IF($C34="Monika Kotwani",_xlfn.XLOOKUP($B34,PROSPER_Kotwani!$1:$1,PROSPER_Kotwani!$9:$9,""),
IF($C34="Jonathan Wellner",_xlfn.XLOOKUP($B34,PROSPER_Wellner!$1:$1,PROSPER_Wellner!$9:$9,""),
IF($C34="Travis Harvey",_xlfn.XLOOKUP($B34,PROSPER_Harvey!$1:$1,PROSPER_Harvey!$9:$9,""),"")))))))="","",
IF($C34="Christopher Lobo",_xlfn.XLOOKUP($B34,PROSPER_Lobo!$1:$1,PROSPER_Lobo!$9:$9,""),
IF($C34="Naren Baliga",_xlfn.XLOOKUP($B34,PROSPER_Baliga!$1:$1,PROSPER_Baliga!$9:$9,""),
IF($C34="Thorsten Huhn",_xlfn.XLOOKUP($B34,PROSPER_Huhn!$1:$1,PROSPER_Huhn!$9:$9,""),
IF($C34="Nick Hull",_xlfn.XLOOKUP($B34,PROSPER_Hull!$1:$1,PROSPER_Hull!$9:$9,""),
IF($C34="Monika Kotwani",_xlfn.XLOOKUP($B34,PROSPER_Kotwani!$1:$1,PROSPER_Kotwani!$9:$9,""),
IF($C34="Jonathan Wellner",_xlfn.XLOOKUP($B34,PROSPER_Wellner!$1:$1,PROSPER_Wellner!$9:$9,""),
IF($C34="Travis Harvey",_xlfn.XLOOKUP($B34,PROSPER_Harvey!$1:$1,PROSPER_Harvey!$9:$9,""),""))))))))="","No Comment",IF(IF($C34="Christopher Lobo",_xlfn.XLOOKUP($B34,PROSPER_Lobo!$1:$1,PROSPER_Lobo!$9:$9,""),
IF($C34="Naren Baliga",_xlfn.XLOOKUP($B34,PROSPER_Baliga!$1:$1,PROSPER_Baliga!$9:$9,""),
IF($C34="Thorsten Huhn",_xlfn.XLOOKUP($B34,PROSPER_Huhn!$1:$1,PROSPER_Huhn!$9:$9,""),
IF($C34="Nick Hull",_xlfn.XLOOKUP($B34,PROSPER_Hull!$1:$1,PROSPER_Hull!$9:$9,""),
IF($C34="Monika Kotwani",_xlfn.XLOOKUP($B34,PROSPER_Kotwani!$1:$1,PROSPER_Kotwani!$9:$9,""),
IF($C34="Jonathan Wellner",_xlfn.XLOOKUP($B34,PROSPER_Wellner!$1:$1,PROSPER_Wellner!$9:$9,""),
IF($C34="Travis Harvey",_xlfn.XLOOKUP($B34,PROSPER_Harvey!$1:$1,PROSPER_Harvey!$9:$9,""),"")))))))="","",
IF($C34="Christopher Lobo",_xlfn.XLOOKUP($B34,PROSPER_Lobo!$1:$1,PROSPER_Lobo!$9:$9,""),
IF($C34="Naren Baliga",_xlfn.XLOOKUP($B34,PROSPER_Baliga!$1:$1,PROSPER_Baliga!$9:$9,""),
IF($C34="Thorsten Huhn",_xlfn.XLOOKUP($B34,PROSPER_Huhn!$1:$1,PROSPER_Huhn!$9:$9,""),
IF($C34="Nick Hull",_xlfn.XLOOKUP($B34,PROSPER_Hull!$1:$1,PROSPER_Hull!$9:$9,""),
IF($C34="Monika Kotwani",_xlfn.XLOOKUP($B34,PROSPER_Kotwani!$1:$1,PROSPER_Kotwani!$9:$9,""),
IF($C34="Jonathan Wellner",_xlfn.XLOOKUP($B34,PROSPER_Wellner!$1:$1,PROSPER_Wellner!$9:$9,""),
IF($C34="Travis Harvey",_xlfn.XLOOKUP($B34,PROSPER_Harvey!$1:$1,PROSPER_Harvey!$9:$9,""),"")))))))))</f>
        <v>No Comment</v>
      </c>
      <c r="AH34" s="124" t="s">
        <v>89</v>
      </c>
      <c r="AI34" s="150" t="str">
        <f t="shared" si="245"/>
        <v>N/A</v>
      </c>
      <c r="AJ34" s="120" t="str">
        <f>_xlfn.XLOOKUP(B34,PROSPERInitial_Query!$E:$E,PROSPERInitial_Query!$K:$K,"",,-1)</f>
        <v/>
      </c>
      <c r="AK34" s="121" t="str">
        <f t="shared" si="246"/>
        <v>Michael Sturman1 - PortfolioBrownfield</v>
      </c>
      <c r="AL34" s="126" t="str">
        <f>_xlfn.XLOOKUP(AK34,PROSPERDelta_Query!BK:BK,PROSPERDelta_Query!M:M,"",,-1)</f>
        <v/>
      </c>
      <c r="AM34" s="124" t="str">
        <f t="shared" si="247"/>
        <v>N/A</v>
      </c>
      <c r="AN34" s="124" t="str">
        <f>IF(IF(IF($C34="Christopher Lobo",_xlfn.XLOOKUP($B34,PROSPER_Lobo!$1:$1,PROSPER_Lobo!$10:$10,""),
IF($C34="Naren Baliga",_xlfn.XLOOKUP($B34,PROSPER_Baliga!$1:$1,PROSPER_Baliga!$10:$10,""),
IF($C34="Thorsten Huhn",_xlfn.XLOOKUP($B34,PROSPER_Huhn!$1:$1,PROSPER_Huhn!$10:$10,""),
IF($C34="Nick Hull",_xlfn.XLOOKUP($B34,PROSPER_Hull!$1:$1,PROSPER_Hull!$10:$10,""),
IF($C34="Monika Kotwani",_xlfn.XLOOKUP($B34,PROSPER_Kotwani!$1:$1,PROSPER_Kotwani!$10:$10,""),
IF($C34="Jonathan Wellner",_xlfn.XLOOKUP($B34,PROSPER_Wellner!$1:$1,PROSPER_Wellner!$10:$10,""),
IF($C34="Travis Harvey",_xlfn.XLOOKUP($B34,PROSPER_Harvey!$1:$1,PROSPER_Harvey!$10:$10,""),"")))))))="","",
IF($C34="Christopher Lobo",_xlfn.XLOOKUP($B34,PROSPER_Lobo!$1:$1,PROSPER_Lobo!$10:$10,""),
IF($C34="Naren Baliga",_xlfn.XLOOKUP($B34,PROSPER_Baliga!$1:$1,PROSPER_Baliga!$10:$10,""),
IF($C34="Thorsten Huhn",_xlfn.XLOOKUP($B34,PROSPER_Huhn!$1:$1,PROSPER_Huhn!$10:$10,""),
IF($C34="Nick Hull",_xlfn.XLOOKUP($B34,PROSPER_Hull!$1:$1,PROSPER_Hull!$10:$10,""),
IF($C34="Monika Kotwani",_xlfn.XLOOKUP($B34,PROSPER_Kotwani!$1:$1,PROSPER_Kotwani!$10:$10,""),
IF($C34="Jonathan Wellner",_xlfn.XLOOKUP($B34,PROSPER_Wellner!$1:$1,PROSPER_Wellner!$10:$10,""),
IF($C34="Travis Harvey",_xlfn.XLOOKUP($B34,PROSPER_Harvey!$1:$1,PROSPER_Harvey!$10:$10,""),""))))))))="","No Score",IF(IF($C34="Christopher Lobo",_xlfn.XLOOKUP($B34,PROSPER_Lobo!$1:$1,PROSPER_Lobo!$10:$10,""),
IF($C34="Naren Baliga",_xlfn.XLOOKUP($B34,PROSPER_Baliga!$1:$1,PROSPER_Baliga!$10:$10,""),
IF($C34="Thorsten Huhn",_xlfn.XLOOKUP($B34,PROSPER_Huhn!$1:$1,PROSPER_Huhn!$10:$10,""),
IF($C34="Nick Hull",_xlfn.XLOOKUP($B34,PROSPER_Hull!$1:$1,PROSPER_Hull!$10:$10,""),
IF($C34="Monika Kotwani",_xlfn.XLOOKUP($B34,PROSPER_Kotwani!$1:$1,PROSPER_Kotwani!$10:$10,""),
IF($C34="Jonathan Wellner",_xlfn.XLOOKUP($B34,PROSPER_Wellner!$1:$1,PROSPER_Wellner!$10:$10,""),
IF($C34="Travis Harvey",_xlfn.XLOOKUP($B34,PROSPER_Harvey!$1:$1,PROSPER_Harvey!$10:$10,""),"")))))))="","",
IF($C34="Christopher Lobo",_xlfn.XLOOKUP($B34,PROSPER_Lobo!$1:$1,PROSPER_Lobo!$10:$10,""),
IF($C34="Naren Baliga",_xlfn.XLOOKUP($B34,PROSPER_Baliga!$1:$1,PROSPER_Baliga!$10:$10,""),
IF($C34="Thorsten Huhn",_xlfn.XLOOKUP($B34,PROSPER_Huhn!$1:$1,PROSPER_Huhn!$10:$10,""),
IF($C34="Nick Hull",_xlfn.XLOOKUP($B34,PROSPER_Hull!$1:$1,PROSPER_Hull!$10:$10,""),
IF($C34="Monika Kotwani",_xlfn.XLOOKUP($B34,PROSPER_Kotwani!$1:$1,PROSPER_Kotwani!$10:$10,""),
IF($C34="Jonathan Wellner",_xlfn.XLOOKUP($B34,PROSPER_Wellner!$1:$1,PROSPER_Wellner!$10:$10,""),
IF($C34="Travis Harvey",_xlfn.XLOOKUP($B34,PROSPER_Harvey!$1:$1,PROSPER_Harvey!$10:$10,""),"")))))))))</f>
        <v>No Score</v>
      </c>
      <c r="AO34" s="125" t="str">
        <f>IF(IF(IF($C34="Christopher Lobo",_xlfn.XLOOKUP($B34,PROSPER_Lobo!$1:$1,PROSPER_Lobo!$11:$11,""),
IF($C34="Naren Baliga",_xlfn.XLOOKUP($B34,PROSPER_Baliga!$1:$1,PROSPER_Baliga!$11:$11,""),
IF($C34="Thorsten Huhn",_xlfn.XLOOKUP($B34,PROSPER_Huhn!$1:$1,PROSPER_Huhn!$11:$11,""),
IF($C34="Nick Hull",_xlfn.XLOOKUP($B34,PROSPER_Hull!$1:$1,PROSPER_Hull!$11:$11,""),
IF($C34="Monika Kotwani",_xlfn.XLOOKUP($B34,PROSPER_Kotwani!$1:$1,PROSPER_Kotwani!$11:$11,""),
IF($C34="Jonathan Wellner",_xlfn.XLOOKUP($B34,PROSPER_Wellner!$1:$1,PROSPER_Wellner!$11:$11,""),
IF($C34="Travis Harvey",_xlfn.XLOOKUP($B34,PROSPER_Harvey!$1:$1,PROSPER_Harvey!$11:$11,""),"")))))))="","",
IF($C34="Christopher Lobo",_xlfn.XLOOKUP($B34,PROSPER_Lobo!$1:$1,PROSPER_Lobo!$11:$11,""),
IF($C34="Naren Baliga",_xlfn.XLOOKUP($B34,PROSPER_Baliga!$1:$1,PROSPER_Baliga!$11:$11,""),
IF($C34="Thorsten Huhn",_xlfn.XLOOKUP($B34,PROSPER_Huhn!$1:$1,PROSPER_Huhn!$11:$11,""),
IF($C34="Nick Hull",_xlfn.XLOOKUP($B34,PROSPER_Hull!$1:$1,PROSPER_Hull!$11:$11,""),
IF($C34="Monika Kotwani",_xlfn.XLOOKUP($B34,PROSPER_Kotwani!$1:$1,PROSPER_Kotwani!$11:$11,""),
IF($C34="Jonathan Wellner",_xlfn.XLOOKUP($B34,PROSPER_Wellner!$1:$1,PROSPER_Wellner!$11:$11,""),
IF($C34="Travis Harvey",_xlfn.XLOOKUP($B34,PROSPER_Harvey!$1:$1,PROSPER_Harvey!$11:$11,""),""))))))))="","No Comment",IF(IF($C34="Christopher Lobo",_xlfn.XLOOKUP($B34,PROSPER_Lobo!$1:$1,PROSPER_Lobo!$11:$11,""),
IF($C34="Naren Baliga",_xlfn.XLOOKUP($B34,PROSPER_Baliga!$1:$1,PROSPER_Baliga!$11:$11,""),
IF($C34="Thorsten Huhn",_xlfn.XLOOKUP($B34,PROSPER_Huhn!$1:$1,PROSPER_Huhn!$11:$11,""),
IF($C34="Nick Hull",_xlfn.XLOOKUP($B34,PROSPER_Hull!$1:$1,PROSPER_Hull!$11:$11,""),
IF($C34="Monika Kotwani",_xlfn.XLOOKUP($B34,PROSPER_Kotwani!$1:$1,PROSPER_Kotwani!$11:$11,""),
IF($C34="Jonathan Wellner",_xlfn.XLOOKUP($B34,PROSPER_Wellner!$1:$1,PROSPER_Wellner!$11:$11,""),
IF($C34="Travis Harvey",_xlfn.XLOOKUP($B34,PROSPER_Harvey!$1:$1,PROSPER_Harvey!$11:$11,""),"")))))))="","",
IF($C34="Christopher Lobo",_xlfn.XLOOKUP($B34,PROSPER_Lobo!$1:$1,PROSPER_Lobo!$11:$11,""),
IF($C34="Naren Baliga",_xlfn.XLOOKUP($B34,PROSPER_Baliga!$1:$1,PROSPER_Baliga!$11:$11,""),
IF($C34="Thorsten Huhn",_xlfn.XLOOKUP($B34,PROSPER_Huhn!$1:$1,PROSPER_Huhn!$11:$11,""),
IF($C34="Nick Hull",_xlfn.XLOOKUP($B34,PROSPER_Hull!$1:$1,PROSPER_Hull!$11:$11,""),
IF($C34="Monika Kotwani",_xlfn.XLOOKUP($B34,PROSPER_Kotwani!$1:$1,PROSPER_Kotwani!$11:$11,""),
IF($C34="Jonathan Wellner",_xlfn.XLOOKUP($B34,PROSPER_Wellner!$1:$1,PROSPER_Wellner!$11:$11,""),
IF($C34="Travis Harvey",_xlfn.XLOOKUP($B34,PROSPER_Harvey!$1:$1,PROSPER_Harvey!$11:$11,""),"")))))))))</f>
        <v>No Comment</v>
      </c>
      <c r="AP34" s="124" t="s">
        <v>89</v>
      </c>
      <c r="AQ34" s="150" t="str">
        <f t="shared" si="248"/>
        <v>N/A</v>
      </c>
      <c r="AR34" s="120" t="str">
        <f>_xlfn.XLOOKUP(B34,PROSPERInitial_Query!$E:$E,PROSPERInitial_Query!$L:$L,"",,-1)</f>
        <v/>
      </c>
      <c r="AS34" s="121" t="str">
        <f t="shared" si="249"/>
        <v>Michael Sturman1 - PortfolioTraining &amp; Adoption</v>
      </c>
      <c r="AT34" s="126" t="str">
        <f>_xlfn.XLOOKUP(AS34,PROSPERDelta_Query!BK:BK,PROSPERDelta_Query!N:N,"",,-1)</f>
        <v/>
      </c>
      <c r="AU34" s="124" t="str">
        <f t="shared" si="250"/>
        <v>N/A</v>
      </c>
      <c r="AV34" s="124" t="str">
        <f>IF(IF(IF($C34="Christopher Lobo",_xlfn.XLOOKUP($B34,PROSPER_Lobo!$1:$1,PROSPER_Lobo!$12:$12,""),
IF($C34="Naren Baliga",_xlfn.XLOOKUP($B34,PROSPER_Baliga!$1:$1,PROSPER_Baliga!$12:$12,""),
IF($C34="Thorsten Huhn",_xlfn.XLOOKUP($B34,PROSPER_Huhn!$1:$1,PROSPER_Huhn!$12:$12,""),
IF($C34="Nick Hull",_xlfn.XLOOKUP($B34,PROSPER_Hull!$1:$1,PROSPER_Hull!$12:$12,""),
IF($C34="Monika Kotwani",_xlfn.XLOOKUP($B34,PROSPER_Kotwani!$1:$1,PROSPER_Kotwani!$12:$12,""),
IF($C34="Jonathan Wellner",_xlfn.XLOOKUP($B34,PROSPER_Wellner!$1:$1,PROSPER_Wellner!$12:$12,""),
IF($C34="Travis Harvey",_xlfn.XLOOKUP($B34,PROSPER_Harvey!$1:$1,PROSPER_Harvey!$12:$12,""),"")))))))="","",
IF($C34="Christopher Lobo",_xlfn.XLOOKUP($B34,PROSPER_Lobo!$1:$1,PROSPER_Lobo!$12:$12,""),
IF($C34="Naren Baliga",_xlfn.XLOOKUP($B34,PROSPER_Baliga!$1:$1,PROSPER_Baliga!$12:$12,""),
IF($C34="Thorsten Huhn",_xlfn.XLOOKUP($B34,PROSPER_Huhn!$1:$1,PROSPER_Huhn!$12:$12,""),
IF($C34="Nick Hull",_xlfn.XLOOKUP($B34,PROSPER_Hull!$1:$1,PROSPER_Hull!$12:$12,""),
IF($C34="Monika Kotwani",_xlfn.XLOOKUP($B34,PROSPER_Kotwani!$1:$1,PROSPER_Kotwani!$12:$12,""),
IF($C34="Jonathan Wellner",_xlfn.XLOOKUP($B34,PROSPER_Wellner!$1:$1,PROSPER_Wellner!$12:$12,""),
IF($C34="Travis Harvey",_xlfn.XLOOKUP($B34,PROSPER_Harvey!$1:$1,PROSPER_Harvey!$12:$12,""),""))))))))="","No Score",IF(IF($C34="Christopher Lobo",_xlfn.XLOOKUP($B34,PROSPER_Lobo!$1:$1,PROSPER_Lobo!$12:$12,""),
IF($C34="Naren Baliga",_xlfn.XLOOKUP($B34,PROSPER_Baliga!$1:$1,PROSPER_Baliga!$12:$12,""),
IF($C34="Thorsten Huhn",_xlfn.XLOOKUP($B34,PROSPER_Huhn!$1:$1,PROSPER_Huhn!$12:$12,""),
IF($C34="Nick Hull",_xlfn.XLOOKUP($B34,PROSPER_Hull!$1:$1,PROSPER_Hull!$12:$12,""),
IF($C34="Monika Kotwani",_xlfn.XLOOKUP($B34,PROSPER_Kotwani!$1:$1,PROSPER_Kotwani!$12:$12,""),
IF($C34="Jonathan Wellner",_xlfn.XLOOKUP($B34,PROSPER_Wellner!$1:$1,PROSPER_Wellner!$12:$12,""),
IF($C34="Travis Harvey",_xlfn.XLOOKUP($B34,PROSPER_Harvey!$1:$1,PROSPER_Harvey!$12:$12,""),"")))))))="","",
IF($C34="Christopher Lobo",_xlfn.XLOOKUP($B34,PROSPER_Lobo!$1:$1,PROSPER_Lobo!$12:$12,""),
IF($C34="Naren Baliga",_xlfn.XLOOKUP($B34,PROSPER_Baliga!$1:$1,PROSPER_Baliga!$12:$12,""),
IF($C34="Thorsten Huhn",_xlfn.XLOOKUP($B34,PROSPER_Huhn!$1:$1,PROSPER_Huhn!$12:$12,""),
IF($C34="Nick Hull",_xlfn.XLOOKUP($B34,PROSPER_Hull!$1:$1,PROSPER_Hull!$12:$12,""),
IF($C34="Monika Kotwani",_xlfn.XLOOKUP($B34,PROSPER_Kotwani!$1:$1,PROSPER_Kotwani!$12:$12,""),
IF($C34="Jonathan Wellner",_xlfn.XLOOKUP($B34,PROSPER_Wellner!$1:$1,PROSPER_Wellner!$12:$12,""),
IF($C34="Travis Harvey",_xlfn.XLOOKUP($B34,PROSPER_Harvey!$1:$1,PROSPER_Harvey!$12:$12,""),"")))))))))</f>
        <v>No Score</v>
      </c>
      <c r="AW34" s="125" t="str">
        <f>IF(IF(IF($C34="Christopher Lobo",_xlfn.XLOOKUP($B34,PROSPER_Lobo!$1:$1,PROSPER_Lobo!$13:$13,""),
IF($C34="Naren Baliga",_xlfn.XLOOKUP($B34,PROSPER_Baliga!$1:$1,PROSPER_Baliga!$13:$13,""),
IF($C34="Thorsten Huhn",_xlfn.XLOOKUP($B34,PROSPER_Huhn!$1:$1,PROSPER_Huhn!$13:$13,""),
IF($C34="Nick Hull",_xlfn.XLOOKUP($B34,PROSPER_Hull!$1:$1,PROSPER_Hull!$13:$13,""),
IF($C34="Monika Kotwani",_xlfn.XLOOKUP($B34,PROSPER_Kotwani!$1:$1,PROSPER_Kotwani!$13:$13,""),
IF($C34="Jonathan Wellner",_xlfn.XLOOKUP($B34,PROSPER_Wellner!$1:$1,PROSPER_Wellner!$13:$13,""),
IF($C34="Travis Harvey",_xlfn.XLOOKUP($B34,PROSPER_Harvey!$1:$1,PROSPER_Harvey!$13:$13,""),"")))))))="","",
IF($C34="Christopher Lobo",_xlfn.XLOOKUP($B34,PROSPER_Lobo!$1:$1,PROSPER_Lobo!$13:$13,""),
IF($C34="Naren Baliga",_xlfn.XLOOKUP($B34,PROSPER_Baliga!$1:$1,PROSPER_Baliga!$13:$13,""),
IF($C34="Thorsten Huhn",_xlfn.XLOOKUP($B34,PROSPER_Huhn!$1:$1,PROSPER_Huhn!$13:$13,""),
IF($C34="Nick Hull",_xlfn.XLOOKUP($B34,PROSPER_Hull!$1:$1,PROSPER_Hull!$13:$13,""),
IF($C34="Monika Kotwani",_xlfn.XLOOKUP($B34,PROSPER_Kotwani!$1:$1,PROSPER_Kotwani!$13:$13,""),
IF($C34="Jonathan Wellner",_xlfn.XLOOKUP($B34,PROSPER_Wellner!$1:$1,PROSPER_Wellner!$13:$13,""),
IF($C34="Travis Harvey",_xlfn.XLOOKUP($B34,PROSPER_Harvey!$1:$1,PROSPER_Harvey!$13:$13,""),""))))))))="","No Comment",IF(IF($C34="Christopher Lobo",_xlfn.XLOOKUP($B34,PROSPER_Lobo!$1:$1,PROSPER_Lobo!$13:$13,""),
IF($C34="Naren Baliga",_xlfn.XLOOKUP($B34,PROSPER_Baliga!$1:$1,PROSPER_Baliga!$13:$13,""),
IF($C34="Thorsten Huhn",_xlfn.XLOOKUP($B34,PROSPER_Huhn!$1:$1,PROSPER_Huhn!$13:$13,""),
IF($C34="Nick Hull",_xlfn.XLOOKUP($B34,PROSPER_Hull!$1:$1,PROSPER_Hull!$13:$13,""),
IF($C34="Monika Kotwani",_xlfn.XLOOKUP($B34,PROSPER_Kotwani!$1:$1,PROSPER_Kotwani!$13:$13,""),
IF($C34="Jonathan Wellner",_xlfn.XLOOKUP($B34,PROSPER_Wellner!$1:$1,PROSPER_Wellner!$13:$13,""),
IF($C34="Travis Harvey",_xlfn.XLOOKUP($B34,PROSPER_Harvey!$1:$1,PROSPER_Harvey!$13:$13,""),"")))))))="","",
IF($C34="Christopher Lobo",_xlfn.XLOOKUP($B34,PROSPER_Lobo!$1:$1,PROSPER_Lobo!$13:$13,""),
IF($C34="Naren Baliga",_xlfn.XLOOKUP($B34,PROSPER_Baliga!$1:$1,PROSPER_Baliga!$13:$13,""),
IF($C34="Thorsten Huhn",_xlfn.XLOOKUP($B34,PROSPER_Huhn!$1:$1,PROSPER_Huhn!$13:$13,""),
IF($C34="Nick Hull",_xlfn.XLOOKUP($B34,PROSPER_Hull!$1:$1,PROSPER_Hull!$13:$13,""),
IF($C34="Monika Kotwani",_xlfn.XLOOKUP($B34,PROSPER_Kotwani!$1:$1,PROSPER_Kotwani!$13:$13,""),
IF($C34="Jonathan Wellner",_xlfn.XLOOKUP($B34,PROSPER_Wellner!$1:$1,PROSPER_Wellner!$13:$13,""),
IF($C34="Travis Harvey",_xlfn.XLOOKUP($B34,PROSPER_Harvey!$1:$1,PROSPER_Harvey!$13:$13,""),"")))))))))</f>
        <v>No Comment</v>
      </c>
      <c r="AX34" s="124" t="s">
        <v>89</v>
      </c>
      <c r="AY34" s="150" t="str">
        <f t="shared" si="251"/>
        <v>N/A</v>
      </c>
      <c r="AZ34" s="120" t="str">
        <f>_xlfn.XLOOKUP(B34,PROSPERInitial_Query!$E:$E,PROSPERInitial_Query!$M:$M,"",,-1)</f>
        <v/>
      </c>
      <c r="BA34" s="121" t="str">
        <f t="shared" si="252"/>
        <v>Michael Sturman1 - PortfolioDMLT</v>
      </c>
      <c r="BB34" s="126" t="str">
        <f>_xlfn.XLOOKUP(BA34,PROSPERDelta_Query!BK:BK,PROSPERDelta_Query!O:O,"",,-1)</f>
        <v/>
      </c>
      <c r="BC34" s="124" t="str">
        <f t="shared" si="253"/>
        <v>N/A</v>
      </c>
      <c r="BD34" s="124" t="str">
        <f>IF(IF(IF($C34="Christopher Lobo",_xlfn.XLOOKUP($B34,PROSPER_Lobo!$1:$1,PROSPER_Lobo!$14:$14,""),
IF($C34="Naren Baliga",_xlfn.XLOOKUP($B34,PROSPER_Baliga!$1:$1,PROSPER_Baliga!$14:$14,""),
IF($C34="Thorsten Huhn",_xlfn.XLOOKUP($B34,PROSPER_Huhn!$1:$1,PROSPER_Huhn!$14:$14,""),
IF($C34="Nick Hull",_xlfn.XLOOKUP($B34,PROSPER_Hull!$1:$1,PROSPER_Hull!$14:$14,""),
IF($C34="Monika Kotwani",_xlfn.XLOOKUP($B34,PROSPER_Kotwani!$1:$1,PROSPER_Kotwani!$14:$14,""),
IF($C34="Jonathan Wellner",_xlfn.XLOOKUP($B34,PROSPER_Wellner!$1:$1,PROSPER_Wellner!$14:$14,""),
IF($C34="Travis Harvey",_xlfn.XLOOKUP($B34,PROSPER_Harvey!$1:$1,PROSPER_Harvey!$14:$14,""),"")))))))="","",
IF($C34="Christopher Lobo",_xlfn.XLOOKUP($B34,PROSPER_Lobo!$1:$1,PROSPER_Lobo!$14:$14,""),
IF($C34="Naren Baliga",_xlfn.XLOOKUP($B34,PROSPER_Baliga!$1:$1,PROSPER_Baliga!$14:$14,""),
IF($C34="Thorsten Huhn",_xlfn.XLOOKUP($B34,PROSPER_Huhn!$1:$1,PROSPER_Huhn!$14:$14,""),
IF($C34="Nick Hull",_xlfn.XLOOKUP($B34,PROSPER_Hull!$1:$1,PROSPER_Hull!$14:$14,""),
IF($C34="Monika Kotwani",_xlfn.XLOOKUP($B34,PROSPER_Kotwani!$1:$1,PROSPER_Kotwani!$14:$14,""),
IF($C34="Jonathan Wellner",_xlfn.XLOOKUP($B34,PROSPER_Wellner!$1:$1,PROSPER_Wellner!$14:$14,""),
IF($C34="Travis Harvey",_xlfn.XLOOKUP($B34,PROSPER_Harvey!$1:$1,PROSPER_Harvey!$14:$14,""),""))))))))="","No Score",IF(IF($C34="Christopher Lobo",_xlfn.XLOOKUP($B34,PROSPER_Lobo!$1:$1,PROSPER_Lobo!$14:$14,""),
IF($C34="Naren Baliga",_xlfn.XLOOKUP($B34,PROSPER_Baliga!$1:$1,PROSPER_Baliga!$14:$14,""),
IF($C34="Thorsten Huhn",_xlfn.XLOOKUP($B34,PROSPER_Huhn!$1:$1,PROSPER_Huhn!$14:$14,""),
IF($C34="Nick Hull",_xlfn.XLOOKUP($B34,PROSPER_Hull!$1:$1,PROSPER_Hull!$14:$14,""),
IF($C34="Monika Kotwani",_xlfn.XLOOKUP($B34,PROSPER_Kotwani!$1:$1,PROSPER_Kotwani!$14:$14,""),
IF($C34="Jonathan Wellner",_xlfn.XLOOKUP($B34,PROSPER_Wellner!$1:$1,PROSPER_Wellner!$14:$14,""),
IF($C34="Travis Harvey",_xlfn.XLOOKUP($B34,PROSPER_Harvey!$1:$1,PROSPER_Harvey!$14:$14,""),"")))))))="","",
IF($C34="Christopher Lobo",_xlfn.XLOOKUP($B34,PROSPER_Lobo!$1:$1,PROSPER_Lobo!$14:$14,""),
IF($C34="Naren Baliga",_xlfn.XLOOKUP($B34,PROSPER_Baliga!$1:$1,PROSPER_Baliga!$14:$14,""),
IF($C34="Thorsten Huhn",_xlfn.XLOOKUP($B34,PROSPER_Huhn!$1:$1,PROSPER_Huhn!$14:$14,""),
IF($C34="Nick Hull",_xlfn.XLOOKUP($B34,PROSPER_Hull!$1:$1,PROSPER_Hull!$14:$14,""),
IF($C34="Monika Kotwani",_xlfn.XLOOKUP($B34,PROSPER_Kotwani!$1:$1,PROSPER_Kotwani!$14:$14,""),
IF($C34="Jonathan Wellner",_xlfn.XLOOKUP($B34,PROSPER_Wellner!$1:$1,PROSPER_Wellner!$14:$14,""),
IF($C34="Travis Harvey",_xlfn.XLOOKUP($B34,PROSPER_Harvey!$1:$1,PROSPER_Harvey!$14:$14,""),"")))))))))</f>
        <v>No Score</v>
      </c>
      <c r="BE34" s="125" t="str">
        <f>IF(IF(IF($C34="Christopher Lobo",_xlfn.XLOOKUP($B34,PROSPER_Lobo!$1:$1,PROSPER_Lobo!$15:$15,""),
IF($C34="Naren Baliga",_xlfn.XLOOKUP($B34,PROSPER_Baliga!$1:$1,PROSPER_Baliga!$15:$15,""),
IF($C34="Thorsten Huhn",_xlfn.XLOOKUP($B34,PROSPER_Huhn!$1:$1,PROSPER_Huhn!$15:$15,""),
IF($C34="Nick Hull",_xlfn.XLOOKUP($B34,PROSPER_Hull!$1:$1,PROSPER_Hull!$15:$15,""),
IF($C34="Monika Kotwani",_xlfn.XLOOKUP($B34,PROSPER_Kotwani!$1:$1,PROSPER_Kotwani!$15:$15,""),
IF($C34="Jonathan Wellner",_xlfn.XLOOKUP($B34,PROSPER_Wellner!$1:$1,PROSPER_Wellner!$15:$15,""),
IF($C34="Travis Harvey",_xlfn.XLOOKUP($B34,PROSPER_Harvey!$1:$1,PROSPER_Harvey!$15:$15,""),"")))))))="","",
IF($C34="Christopher Lobo",_xlfn.XLOOKUP($B34,PROSPER_Lobo!$1:$1,PROSPER_Lobo!$15:$15,""),
IF($C34="Naren Baliga",_xlfn.XLOOKUP($B34,PROSPER_Baliga!$1:$1,PROSPER_Baliga!$15:$15,""),
IF($C34="Thorsten Huhn",_xlfn.XLOOKUP($B34,PROSPER_Huhn!$1:$1,PROSPER_Huhn!$15:$15,""),
IF($C34="Nick Hull",_xlfn.XLOOKUP($B34,PROSPER_Hull!$1:$1,PROSPER_Hull!$15:$15,""),
IF($C34="Monika Kotwani",_xlfn.XLOOKUP($B34,PROSPER_Kotwani!$1:$1,PROSPER_Kotwani!$15:$15,""),
IF($C34="Jonathan Wellner",_xlfn.XLOOKUP($B34,PROSPER_Wellner!$1:$1,PROSPER_Wellner!$15:$15,""),
IF($C34="Travis Harvey",_xlfn.XLOOKUP($B34,PROSPER_Harvey!$1:$1,PROSPER_Harvey!$15:$15,""),""))))))))="","No Comment",IF(IF($C34="Christopher Lobo",_xlfn.XLOOKUP($B34,PROSPER_Lobo!$1:$1,PROSPER_Lobo!$15:$15,""),
IF($C34="Naren Baliga",_xlfn.XLOOKUP($B34,PROSPER_Baliga!$1:$1,PROSPER_Baliga!$15:$15,""),
IF($C34="Thorsten Huhn",_xlfn.XLOOKUP($B34,PROSPER_Huhn!$1:$1,PROSPER_Huhn!$15:$15,""),
IF($C34="Nick Hull",_xlfn.XLOOKUP($B34,PROSPER_Hull!$1:$1,PROSPER_Hull!$15:$15,""),
IF($C34="Monika Kotwani",_xlfn.XLOOKUP($B34,PROSPER_Kotwani!$1:$1,PROSPER_Kotwani!$15:$15,""),
IF($C34="Jonathan Wellner",_xlfn.XLOOKUP($B34,PROSPER_Wellner!$1:$1,PROSPER_Wellner!$15:$15,""),
IF($C34="Travis Harvey",_xlfn.XLOOKUP($B34,PROSPER_Harvey!$1:$1,PROSPER_Harvey!$15:$15,""),"")))))))="","",
IF($C34="Christopher Lobo",_xlfn.XLOOKUP($B34,PROSPER_Lobo!$1:$1,PROSPER_Lobo!$15:$15,""),
IF($C34="Naren Baliga",_xlfn.XLOOKUP($B34,PROSPER_Baliga!$1:$1,PROSPER_Baliga!$15:$15,""),
IF($C34="Thorsten Huhn",_xlfn.XLOOKUP($B34,PROSPER_Huhn!$1:$1,PROSPER_Huhn!$15:$15,""),
IF($C34="Nick Hull",_xlfn.XLOOKUP($B34,PROSPER_Hull!$1:$1,PROSPER_Hull!$15:$15,""),
IF($C34="Monika Kotwani",_xlfn.XLOOKUP($B34,PROSPER_Kotwani!$1:$1,PROSPER_Kotwani!$15:$15,""),
IF($C34="Jonathan Wellner",_xlfn.XLOOKUP($B34,PROSPER_Wellner!$1:$1,PROSPER_Wellner!$15:$15,""),
IF($C34="Travis Harvey",_xlfn.XLOOKUP($B34,PROSPER_Harvey!$1:$1,PROSPER_Harvey!$15:$15,""),"")))))))))</f>
        <v>No Comment</v>
      </c>
      <c r="BF34" s="124" t="s">
        <v>89</v>
      </c>
      <c r="BG34" s="150" t="str">
        <f t="shared" si="254"/>
        <v>N/A</v>
      </c>
      <c r="BH34" s="120" t="str">
        <f>_xlfn.XLOOKUP(B34,PROSPERInitial_Query!$E:$E,PROSPERInitial_Query!$N:$N,"",,-1)</f>
        <v/>
      </c>
      <c r="BI34" s="121" t="str">
        <f t="shared" si="255"/>
        <v>Michael Sturman1 - PortfolioRevenue Management</v>
      </c>
      <c r="BJ34" s="126" t="str">
        <f>_xlfn.XLOOKUP(BI34,PROSPERDelta_Query!BK:BK,PROSPERDelta_Query!P:P,"",,-1)</f>
        <v/>
      </c>
      <c r="BK34" s="124" t="str">
        <f t="shared" si="256"/>
        <v>N/A</v>
      </c>
      <c r="BL34" s="124" t="str">
        <f>IF(IF(IF($C34="Christopher Lobo",_xlfn.XLOOKUP($B34,PROSPER_Lobo!$1:$1,PROSPER_Lobo!$16:$16,""),
IF($C34="Naren Baliga",_xlfn.XLOOKUP($B34,PROSPER_Baliga!$1:$1,PROSPER_Baliga!$16:$16,""),
IF($C34="Thorsten Huhn",_xlfn.XLOOKUP($B34,PROSPER_Huhn!$1:$1,PROSPER_Huhn!$16:$16,""),
IF($C34="Nick Hull",_xlfn.XLOOKUP($B34,PROSPER_Hull!$1:$1,PROSPER_Hull!$16:$16,""),
IF($C34="Monika Kotwani",_xlfn.XLOOKUP($B34,PROSPER_Kotwani!$1:$1,PROSPER_Kotwani!$16:$16,""),
IF($C34="Jonathan Wellner",_xlfn.XLOOKUP($B34,PROSPER_Wellner!$1:$1,PROSPER_Wellner!$16:$16,""),
IF($C34="Travis Harvey",_xlfn.XLOOKUP($B34,PROSPER_Harvey!$1:$1,PROSPER_Harvey!$16:$16,""),"")))))))="","",
IF($C34="Christopher Lobo",_xlfn.XLOOKUP($B34,PROSPER_Lobo!$1:$1,PROSPER_Lobo!$16:$16,""),
IF($C34="Naren Baliga",_xlfn.XLOOKUP($B34,PROSPER_Baliga!$1:$1,PROSPER_Baliga!$16:$16,""),
IF($C34="Thorsten Huhn",_xlfn.XLOOKUP($B34,PROSPER_Huhn!$1:$1,PROSPER_Huhn!$16:$16,""),
IF($C34="Nick Hull",_xlfn.XLOOKUP($B34,PROSPER_Hull!$1:$1,PROSPER_Hull!$16:$16,""),
IF($C34="Monika Kotwani",_xlfn.XLOOKUP($B34,PROSPER_Kotwani!$1:$1,PROSPER_Kotwani!$16:$16,""),
IF($C34="Jonathan Wellner",_xlfn.XLOOKUP($B34,PROSPER_Wellner!$1:$1,PROSPER_Wellner!$16:$16,""),
IF($C34="Travis Harvey",_xlfn.XLOOKUP($B34,PROSPER_Harvey!$1:$1,PROSPER_Harvey!$16:$16,""),""))))))))="","No Score",IF(IF($C34="Christopher Lobo",_xlfn.XLOOKUP($B34,PROSPER_Lobo!$1:$1,PROSPER_Lobo!$16:$16,""),
IF($C34="Naren Baliga",_xlfn.XLOOKUP($B34,PROSPER_Baliga!$1:$1,PROSPER_Baliga!$16:$16,""),
IF($C34="Thorsten Huhn",_xlfn.XLOOKUP($B34,PROSPER_Huhn!$1:$1,PROSPER_Huhn!$16:$16,""),
IF($C34="Nick Hull",_xlfn.XLOOKUP($B34,PROSPER_Hull!$1:$1,PROSPER_Hull!$16:$16,""),
IF($C34="Monika Kotwani",_xlfn.XLOOKUP($B34,PROSPER_Kotwani!$1:$1,PROSPER_Kotwani!$16:$16,""),
IF($C34="Jonathan Wellner",_xlfn.XLOOKUP($B34,PROSPER_Wellner!$1:$1,PROSPER_Wellner!$16:$16,""),
IF($C34="Travis Harvey",_xlfn.XLOOKUP($B34,PROSPER_Harvey!$1:$1,PROSPER_Harvey!$16:$16,""),"")))))))="","",
IF($C34="Christopher Lobo",_xlfn.XLOOKUP($B34,PROSPER_Lobo!$1:$1,PROSPER_Lobo!$16:$16,""),
IF($C34="Naren Baliga",_xlfn.XLOOKUP($B34,PROSPER_Baliga!$1:$1,PROSPER_Baliga!$16:$16,""),
IF($C34="Thorsten Huhn",_xlfn.XLOOKUP($B34,PROSPER_Huhn!$1:$1,PROSPER_Huhn!$16:$16,""),
IF($C34="Nick Hull",_xlfn.XLOOKUP($B34,PROSPER_Hull!$1:$1,PROSPER_Hull!$16:$16,""),
IF($C34="Monika Kotwani",_xlfn.XLOOKUP($B34,PROSPER_Kotwani!$1:$1,PROSPER_Kotwani!$16:$16,""),
IF($C34="Jonathan Wellner",_xlfn.XLOOKUP($B34,PROSPER_Wellner!$1:$1,PROSPER_Wellner!$16:$16,""),
IF($C34="Travis Harvey",_xlfn.XLOOKUP($B34,PROSPER_Harvey!$1:$1,PROSPER_Harvey!$16:$16,""),"")))))))))</f>
        <v>No Score</v>
      </c>
      <c r="BM34" s="125" t="str">
        <f>IF(IF(IF($C34="Christopher Lobo",_xlfn.XLOOKUP($B34,PROSPER_Lobo!$1:$1,PROSPER_Lobo!$17:$17,""),
IF($C34="Naren Baliga",_xlfn.XLOOKUP($B34,PROSPER_Baliga!$1:$1,PROSPER_Baliga!$17:$17,""),
IF($C34="Thorsten Huhn",_xlfn.XLOOKUP($B34,PROSPER_Huhn!$1:$1,PROSPER_Huhn!$17:$17,""),
IF($C34="Nick Hull",_xlfn.XLOOKUP($B34,PROSPER_Hull!$1:$1,PROSPER_Hull!$17:$17,""),
IF($C34="Monika Kotwani",_xlfn.XLOOKUP($B34,PROSPER_Kotwani!$1:$1,PROSPER_Kotwani!$17:$17,""),
IF($C34="Jonathan Wellner",_xlfn.XLOOKUP($B34,PROSPER_Wellner!$1:$1,PROSPER_Wellner!$17:$17,""),
IF($C34="Travis Harvey",_xlfn.XLOOKUP($B34,PROSPER_Harvey!$1:$1,PROSPER_Harvey!$17:$17,""),"")))))))="","",
IF($C34="Christopher Lobo",_xlfn.XLOOKUP($B34,PROSPER_Lobo!$1:$1,PROSPER_Lobo!$17:$17,""),
IF($C34="Naren Baliga",_xlfn.XLOOKUP($B34,PROSPER_Baliga!$1:$1,PROSPER_Baliga!$17:$17,""),
IF($C34="Thorsten Huhn",_xlfn.XLOOKUP($B34,PROSPER_Huhn!$1:$1,PROSPER_Huhn!$17:$17,""),
IF($C34="Nick Hull",_xlfn.XLOOKUP($B34,PROSPER_Hull!$1:$1,PROSPER_Hull!$17:$17,""),
IF($C34="Monika Kotwani",_xlfn.XLOOKUP($B34,PROSPER_Kotwani!$1:$1,PROSPER_Kotwani!$17:$17,""),
IF($C34="Jonathan Wellner",_xlfn.XLOOKUP($B34,PROSPER_Wellner!$1:$1,PROSPER_Wellner!$17:$17,""),
IF($C34="Travis Harvey",_xlfn.XLOOKUP($B34,PROSPER_Harvey!$1:$1,PROSPER_Harvey!$17:$17,""),""))))))))="","No Comment",IF(IF($C34="Christopher Lobo",_xlfn.XLOOKUP($B34,PROSPER_Lobo!$1:$1,PROSPER_Lobo!$17:$17,""),
IF($C34="Naren Baliga",_xlfn.XLOOKUP($B34,PROSPER_Baliga!$1:$1,PROSPER_Baliga!$17:$17,""),
IF($C34="Thorsten Huhn",_xlfn.XLOOKUP($B34,PROSPER_Huhn!$1:$1,PROSPER_Huhn!$17:$17,""),
IF($C34="Nick Hull",_xlfn.XLOOKUP($B34,PROSPER_Hull!$1:$1,PROSPER_Hull!$17:$17,""),
IF($C34="Monika Kotwani",_xlfn.XLOOKUP($B34,PROSPER_Kotwani!$1:$1,PROSPER_Kotwani!$17:$17,""),
IF($C34="Jonathan Wellner",_xlfn.XLOOKUP($B34,PROSPER_Wellner!$1:$1,PROSPER_Wellner!$17:$17,""),
IF($C34="Travis Harvey",_xlfn.XLOOKUP($B34,PROSPER_Harvey!$1:$1,PROSPER_Harvey!$17:$17,""),"")))))))="","",
IF($C34="Christopher Lobo",_xlfn.XLOOKUP($B34,PROSPER_Lobo!$1:$1,PROSPER_Lobo!$17:$17,""),
IF($C34="Naren Baliga",_xlfn.XLOOKUP($B34,PROSPER_Baliga!$1:$1,PROSPER_Baliga!$17:$17,""),
IF($C34="Thorsten Huhn",_xlfn.XLOOKUP($B34,PROSPER_Huhn!$1:$1,PROSPER_Huhn!$17:$17,""),
IF($C34="Nick Hull",_xlfn.XLOOKUP($B34,PROSPER_Hull!$1:$1,PROSPER_Hull!$17:$17,""),
IF($C34="Monika Kotwani",_xlfn.XLOOKUP($B34,PROSPER_Kotwani!$1:$1,PROSPER_Kotwani!$17:$17,""),
IF($C34="Jonathan Wellner",_xlfn.XLOOKUP($B34,PROSPER_Wellner!$1:$1,PROSPER_Wellner!$17:$17,""),
IF($C34="Travis Harvey",_xlfn.XLOOKUP($B34,PROSPER_Harvey!$1:$1,PROSPER_Harvey!$17:$17,""),"")))))))))</f>
        <v>No Comment</v>
      </c>
      <c r="BN34" s="124" t="str">
        <f>IFERROR(ROUND(_xlfn.XLOOKUP(B34,'RevenueChallenge_Query'!$E:$E,'RevenueChallenge_Query'!$F:$F)/3.2,0),"Not Taken")</f>
        <v>Not Taken</v>
      </c>
      <c r="BO34" s="150" t="str">
        <f t="shared" si="257"/>
        <v>N/A</v>
      </c>
      <c r="BP34" s="120" t="str">
        <f>_xlfn.XLOOKUP(B34,PROSPERInitial_Query!$E:$E,PROSPERInitial_Query!$O:$O,"",,-1)</f>
        <v/>
      </c>
      <c r="BQ34" s="121" t="str">
        <f t="shared" si="258"/>
        <v>Michael Sturman1 - PortfolioArtificial Intelligence</v>
      </c>
      <c r="BR34" s="126" t="str">
        <f>_xlfn.XLOOKUP(BQ34,PROSPERDelta_Query!BK:BK,PROSPERDelta_Query!Q:Q,"",,-1)</f>
        <v/>
      </c>
      <c r="BS34" s="124" t="str">
        <f t="shared" si="259"/>
        <v>N/A</v>
      </c>
      <c r="BT34" s="124" t="str">
        <f>IF(IF(IF($C34="Christopher Lobo",_xlfn.XLOOKUP($B34,PROSPER_Lobo!$1:$1,PROSPER_Lobo!$18:$18,""),
IF($C34="Naren Baliga",_xlfn.XLOOKUP($B34,PROSPER_Baliga!$1:$1,PROSPER_Baliga!$18:$18,""),
IF($C34="Thorsten Huhn",_xlfn.XLOOKUP($B34,PROSPER_Huhn!$1:$1,PROSPER_Huhn!$18:$18,""),
IF($C34="Nick Hull",_xlfn.XLOOKUP($B34,PROSPER_Hull!$1:$1,PROSPER_Hull!$18:$18,""),
IF($C34="Monika Kotwani",_xlfn.XLOOKUP($B34,PROSPER_Kotwani!$1:$1,PROSPER_Kotwani!$18:$18,""),
IF($C34="Jonathan Wellner",_xlfn.XLOOKUP($B34,PROSPER_Wellner!$1:$1,PROSPER_Wellner!$18:$18,""),
IF($C34="Travis Harvey",_xlfn.XLOOKUP($B34,PROSPER_Harvey!$1:$1,PROSPER_Harvey!$18:$18,""),"")))))))="","",
IF($C34="Christopher Lobo",_xlfn.XLOOKUP($B34,PROSPER_Lobo!$1:$1,PROSPER_Lobo!$18:$18,""),
IF($C34="Naren Baliga",_xlfn.XLOOKUP($B34,PROSPER_Baliga!$1:$1,PROSPER_Baliga!$18:$18,""),
IF($C34="Thorsten Huhn",_xlfn.XLOOKUP($B34,PROSPER_Huhn!$1:$1,PROSPER_Huhn!$18:$18,""),
IF($C34="Nick Hull",_xlfn.XLOOKUP($B34,PROSPER_Hull!$1:$1,PROSPER_Hull!$18:$18,""),
IF($C34="Monika Kotwani",_xlfn.XLOOKUP($B34,PROSPER_Kotwani!$1:$1,PROSPER_Kotwani!$18:$18,""),
IF($C34="Jonathan Wellner",_xlfn.XLOOKUP($B34,PROSPER_Wellner!$1:$1,PROSPER_Wellner!$18:$18,""),
IF($C34="Travis Harvey",_xlfn.XLOOKUP($B34,PROSPER_Harvey!$1:$1,PROSPER_Harvey!$18:$18,""),""))))))))="","No Score",IF(IF($C34="Christopher Lobo",_xlfn.XLOOKUP($B34,PROSPER_Lobo!$1:$1,PROSPER_Lobo!$18:$18,""),
IF($C34="Naren Baliga",_xlfn.XLOOKUP($B34,PROSPER_Baliga!$1:$1,PROSPER_Baliga!$18:$18,""),
IF($C34="Thorsten Huhn",_xlfn.XLOOKUP($B34,PROSPER_Huhn!$1:$1,PROSPER_Huhn!$18:$18,""),
IF($C34="Nick Hull",_xlfn.XLOOKUP($B34,PROSPER_Hull!$1:$1,PROSPER_Hull!$18:$18,""),
IF($C34="Monika Kotwani",_xlfn.XLOOKUP($B34,PROSPER_Kotwani!$1:$1,PROSPER_Kotwani!$18:$18,""),
IF($C34="Jonathan Wellner",_xlfn.XLOOKUP($B34,PROSPER_Wellner!$1:$1,PROSPER_Wellner!$18:$18,""),
IF($C34="Travis Harvey",_xlfn.XLOOKUP($B34,PROSPER_Harvey!$1:$1,PROSPER_Harvey!$18:$18,""),"")))))))="","",
IF($C34="Christopher Lobo",_xlfn.XLOOKUP($B34,PROSPER_Lobo!$1:$1,PROSPER_Lobo!$18:$18,""),
IF($C34="Naren Baliga",_xlfn.XLOOKUP($B34,PROSPER_Baliga!$1:$1,PROSPER_Baliga!$18:$18,""),
IF($C34="Thorsten Huhn",_xlfn.XLOOKUP($B34,PROSPER_Huhn!$1:$1,PROSPER_Huhn!$18:$18,""),
IF($C34="Nick Hull",_xlfn.XLOOKUP($B34,PROSPER_Hull!$1:$1,PROSPER_Hull!$18:$18,""),
IF($C34="Monika Kotwani",_xlfn.XLOOKUP($B34,PROSPER_Kotwani!$1:$1,PROSPER_Kotwani!$18:$18,""),
IF($C34="Jonathan Wellner",_xlfn.XLOOKUP($B34,PROSPER_Wellner!$1:$1,PROSPER_Wellner!$18:$18,""),
IF($C34="Travis Harvey",_xlfn.XLOOKUP($B34,PROSPER_Harvey!$1:$1,PROSPER_Harvey!$18:$18,""),"")))))))))</f>
        <v>No Score</v>
      </c>
      <c r="BU34" s="125" t="str">
        <f>IF(IF(IF($C34="Christopher Lobo",_xlfn.XLOOKUP($B34,PROSPER_Lobo!$1:$1,PROSPER_Lobo!$19:$19,""),
IF($C34="Naren Baliga",_xlfn.XLOOKUP($B34,PROSPER_Baliga!$1:$1,PROSPER_Baliga!$19:$19,""),
IF($C34="Thorsten Huhn",_xlfn.XLOOKUP($B34,PROSPER_Huhn!$1:$1,PROSPER_Huhn!$19:$19,""),
IF($C34="Nick Hull",_xlfn.XLOOKUP($B34,PROSPER_Hull!$1:$1,PROSPER_Hull!$19:$19,""),
IF($C34="Monika Kotwani",_xlfn.XLOOKUP($B34,PROSPER_Kotwani!$1:$1,PROSPER_Kotwani!$19:$19,""),
IF($C34="Jonathan Wellner",_xlfn.XLOOKUP($B34,PROSPER_Wellner!$1:$1,PROSPER_Wellner!$19:$19,""),
IF($C34="Travis Harvey",_xlfn.XLOOKUP($B34,PROSPER_Harvey!$1:$1,PROSPER_Harvey!$19:$19,""),"")))))))="","",
IF($C34="Christopher Lobo",_xlfn.XLOOKUP($B34,PROSPER_Lobo!$1:$1,PROSPER_Lobo!$19:$19,""),
IF($C34="Naren Baliga",_xlfn.XLOOKUP($B34,PROSPER_Baliga!$1:$1,PROSPER_Baliga!$19:$19,""),
IF($C34="Thorsten Huhn",_xlfn.XLOOKUP($B34,PROSPER_Huhn!$1:$1,PROSPER_Huhn!$19:$19,""),
IF($C34="Nick Hull",_xlfn.XLOOKUP($B34,PROSPER_Hull!$1:$1,PROSPER_Hull!$19:$19,""),
IF($C34="Monika Kotwani",_xlfn.XLOOKUP($B34,PROSPER_Kotwani!$1:$1,PROSPER_Kotwani!$19:$19,""),
IF($C34="Jonathan Wellner",_xlfn.XLOOKUP($B34,PROSPER_Wellner!$1:$1,PROSPER_Wellner!$19:$19,""),
IF($C34="Travis Harvey",_xlfn.XLOOKUP($B34,PROSPER_Harvey!$1:$1,PROSPER_Harvey!$19:$19,""),""))))))))="","No Comment",IF(IF($C34="Christopher Lobo",_xlfn.XLOOKUP($B34,PROSPER_Lobo!$1:$1,PROSPER_Lobo!$19:$19,""),
IF($C34="Naren Baliga",_xlfn.XLOOKUP($B34,PROSPER_Baliga!$1:$1,PROSPER_Baliga!$19:$19,""),
IF($C34="Thorsten Huhn",_xlfn.XLOOKUP($B34,PROSPER_Huhn!$1:$1,PROSPER_Huhn!$19:$19,""),
IF($C34="Nick Hull",_xlfn.XLOOKUP($B34,PROSPER_Hull!$1:$1,PROSPER_Hull!$19:$19,""),
IF($C34="Monika Kotwani",_xlfn.XLOOKUP($B34,PROSPER_Kotwani!$1:$1,PROSPER_Kotwani!$19:$19,""),
IF($C34="Jonathan Wellner",_xlfn.XLOOKUP($B34,PROSPER_Wellner!$1:$1,PROSPER_Wellner!$19:$19,""),
IF($C34="Travis Harvey",_xlfn.XLOOKUP($B34,PROSPER_Harvey!$1:$1,PROSPER_Harvey!$19:$19,""),"")))))))="","",
IF($C34="Christopher Lobo",_xlfn.XLOOKUP($B34,PROSPER_Lobo!$1:$1,PROSPER_Lobo!$19:$19,""),
IF($C34="Naren Baliga",_xlfn.XLOOKUP($B34,PROSPER_Baliga!$1:$1,PROSPER_Baliga!$19:$19,""),
IF($C34="Thorsten Huhn",_xlfn.XLOOKUP($B34,PROSPER_Huhn!$1:$1,PROSPER_Huhn!$19:$19,""),
IF($C34="Nick Hull",_xlfn.XLOOKUP($B34,PROSPER_Hull!$1:$1,PROSPER_Hull!$19:$19,""),
IF($C34="Monika Kotwani",_xlfn.XLOOKUP($B34,PROSPER_Kotwani!$1:$1,PROSPER_Kotwani!$19:$19,""),
IF($C34="Jonathan Wellner",_xlfn.XLOOKUP($B34,PROSPER_Wellner!$1:$1,PROSPER_Wellner!$19:$19,""),
IF($C34="Travis Harvey",_xlfn.XLOOKUP($B34,PROSPER_Harvey!$1:$1,PROSPER_Harvey!$19:$19,""),"")))))))))</f>
        <v>No Comment</v>
      </c>
      <c r="BV34" s="124" t="s">
        <v>89</v>
      </c>
      <c r="BW34" s="150" t="str">
        <f t="shared" si="260"/>
        <v>N/A</v>
      </c>
      <c r="BX34" s="127" t="str">
        <f t="shared" si="261"/>
        <v>N/A</v>
      </c>
      <c r="BY34" s="128" t="str">
        <f t="shared" si="262"/>
        <v>N/A</v>
      </c>
      <c r="BZ34" s="128" t="str">
        <f t="shared" si="263"/>
        <v>N/A</v>
      </c>
      <c r="CA34" s="129" t="str">
        <f t="shared" si="264"/>
        <v>N/A</v>
      </c>
      <c r="CB34" s="130" t="str">
        <f>_xlfn.XLOOKUP(B34,PROSPERInitial_Query!$E:$E,PROSPERInitial_Query!$AA:$AA,"",,-1)</f>
        <v/>
      </c>
      <c r="CC34" s="121" t="str">
        <f t="shared" si="265"/>
        <v>Michael Sturman2 - RelationshipAccount / Stakeholder 1Name</v>
      </c>
      <c r="CD34" s="121" t="str">
        <f>_xlfn.XLOOKUP(CC34,PROSPERDelta_Query!BK:BK,PROSPERDelta_Query!AC:AC,"",,-1)</f>
        <v/>
      </c>
      <c r="CE34" s="126" t="str">
        <f>_xlfn.XLOOKUP(B34,PROSPERInitial_Query!$E:$E,PROSPERInitial_Query!$Q:$Q,"",,-1)</f>
        <v/>
      </c>
      <c r="CF34" s="121" t="str">
        <f t="shared" si="266"/>
        <v>Michael Sturman2 - RelationshipAccount / Stakeholder 1Self Score</v>
      </c>
      <c r="CG34" s="126" t="str">
        <f>_xlfn.XLOOKUP(CF34,PROSPERDelta_Query!BK:BK,PROSPERDelta_Query!AM:AM,"",,-1)</f>
        <v/>
      </c>
      <c r="CH34" s="131" t="str">
        <f t="shared" si="159"/>
        <v/>
      </c>
      <c r="CI34" s="131" t="str">
        <f t="shared" si="267"/>
        <v>N/A</v>
      </c>
      <c r="CJ34" s="132" t="str">
        <f t="shared" si="268"/>
        <v>N/A</v>
      </c>
      <c r="CK34" s="132" t="str">
        <f>IF(IF(IF($C34="Christopher Lobo",_xlfn.XLOOKUP($B34,PROSPER_Lobo!$1:$1,PROSPER_Lobo!$21:$21,""),
IF($C34="Naren Baliga",_xlfn.XLOOKUP($B34,PROSPER_Baliga!$1:$1,PROSPER_Baliga!$21:$21,""),
IF($C34="Thorsten Huhn",_xlfn.XLOOKUP($B34,PROSPER_Huhn!$1:$1,PROSPER_Huhn!$21:$21,""),
IF($C34="Nick Hull",_xlfn.XLOOKUP($B34,PROSPER_Hull!$1:$1,PROSPER_Hull!$21:$21,""),
IF($C34="Monika Kotwani",_xlfn.XLOOKUP($B34,PROSPER_Kotwani!$1:$1,PROSPER_Kotwani!$21:$21,""),
IF($C34="Jonathan Wellner",_xlfn.XLOOKUP($B34,PROSPER_Wellner!$1:$1,PROSPER_Wellner!$21:$21,""),
IF($C34="Travis Harvey",_xlfn.XLOOKUP($B34,PROSPER_Harvey!$1:$1,PROSPER_Harvey!$21:$21,""),"")))))))="","",
IF($C34="Christopher Lobo",_xlfn.XLOOKUP($B34,PROSPER_Lobo!$1:$1,PROSPER_Lobo!$21:$21,""),
IF($C34="Naren Baliga",_xlfn.XLOOKUP($B34,PROSPER_Baliga!$1:$1,PROSPER_Baliga!$21:$21,""),
IF($C34="Thorsten Huhn",_xlfn.XLOOKUP($B34,PROSPER_Huhn!$1:$1,PROSPER_Huhn!$21:$21,""),
IF($C34="Nick Hull",_xlfn.XLOOKUP($B34,PROSPER_Hull!$1:$1,PROSPER_Hull!$21:$21,""),
IF($C34="Monika Kotwani",_xlfn.XLOOKUP($B34,PROSPER_Kotwani!$1:$1,PROSPER_Kotwani!$21:$21,""),
IF($C34="Jonathan Wellner",_xlfn.XLOOKUP($B34,PROSPER_Wellner!$1:$1,PROSPER_Wellner!$21:$21,""),
IF($C34="Travis Harvey",_xlfn.XLOOKUP($B34,PROSPER_Harvey!$1:$1,PROSPER_Harvey!$21:$21,""),""))))))))="","No Score",IF(IF($C34="Christopher Lobo",_xlfn.XLOOKUP($B34,PROSPER_Lobo!$1:$1,PROSPER_Lobo!$21:$21,""),
IF($C34="Naren Baliga",_xlfn.XLOOKUP($B34,PROSPER_Baliga!$1:$1,PROSPER_Baliga!$21:$21,""),
IF($C34="Thorsten Huhn",_xlfn.XLOOKUP($B34,PROSPER_Huhn!$1:$1,PROSPER_Huhn!$21:$21,""),
IF($C34="Nick Hull",_xlfn.XLOOKUP($B34,PROSPER_Hull!$1:$1,PROSPER_Hull!$21:$21,""),
IF($C34="Monika Kotwani",_xlfn.XLOOKUP($B34,PROSPER_Kotwani!$1:$1,PROSPER_Kotwani!$21:$21,""),
IF($C34="Jonathan Wellner",_xlfn.XLOOKUP($B34,PROSPER_Wellner!$1:$1,PROSPER_Wellner!$21:$21,""),
IF($C34="Travis Harvey",_xlfn.XLOOKUP($B34,PROSPER_Harvey!$1:$1,PROSPER_Harvey!$21:$21,""),"")))))))="","",
IF($C34="Christopher Lobo",_xlfn.XLOOKUP($B34,PROSPER_Lobo!$1:$1,PROSPER_Lobo!$21:$21,""),
IF($C34="Naren Baliga",_xlfn.XLOOKUP($B34,PROSPER_Baliga!$1:$1,PROSPER_Baliga!$21:$21,""),
IF($C34="Thorsten Huhn",_xlfn.XLOOKUP($B34,PROSPER_Huhn!$1:$1,PROSPER_Huhn!$21:$21,""),
IF($C34="Nick Hull",_xlfn.XLOOKUP($B34,PROSPER_Hull!$1:$1,PROSPER_Hull!$21:$21,""),
IF($C34="Monika Kotwani",_xlfn.XLOOKUP($B34,PROSPER_Kotwani!$1:$1,PROSPER_Kotwani!$21:$21,""),
IF($C34="Jonathan Wellner",_xlfn.XLOOKUP($B34,PROSPER_Wellner!$1:$1,PROSPER_Wellner!$21:$21,""),
IF($C34="Travis Harvey",_xlfn.XLOOKUP($B34,PROSPER_Harvey!$1:$1,PROSPER_Harvey!$21:$21,""),"")))))))))</f>
        <v>N/A</v>
      </c>
      <c r="CL34" s="131" t="str">
        <f>IF(IF(IF($C34="Christopher Lobo",_xlfn.XLOOKUP($B34,PROSPER_Lobo!$1:$1,PROSPER_Lobo!$22:$22,""),
IF($C34="Naren Baliga",_xlfn.XLOOKUP($B34,PROSPER_Baliga!$1:$1,PROSPER_Baliga!$22:$22,""),
IF($C34="Thorsten Huhn",_xlfn.XLOOKUP($B34,PROSPER_Huhn!$1:$1,PROSPER_Huhn!$22:$22,""),
IF($C34="Nick Hull",_xlfn.XLOOKUP($B34,PROSPER_Hull!$1:$1,PROSPER_Hull!$22:$22,""),
IF($C34="Monika Kotwani",_xlfn.XLOOKUP($B34,PROSPER_Kotwani!$1:$1,PROSPER_Kotwani!$22:$22,""),
IF($C34="Jonathan Wellner",_xlfn.XLOOKUP($B34,PROSPER_Wellner!$1:$1,PROSPER_Wellner!$22:$22,""),
IF($C34="Travis Harvey",_xlfn.XLOOKUP($B34,PROSPER_Harvey!$1:$1,PROSPER_Harvey!$22:$22,""),"")))))))="","",
IF($C34="Christopher Lobo",_xlfn.XLOOKUP($B34,PROSPER_Lobo!$1:$1,PROSPER_Lobo!$22:$22,""),
IF($C34="Naren Baliga",_xlfn.XLOOKUP($B34,PROSPER_Baliga!$1:$1,PROSPER_Baliga!$22:$22,""),
IF($C34="Thorsten Huhn",_xlfn.XLOOKUP($B34,PROSPER_Huhn!$1:$1,PROSPER_Huhn!$22:$22,""),
IF($C34="Nick Hull",_xlfn.XLOOKUP($B34,PROSPER_Hull!$1:$1,PROSPER_Hull!$22:$22,""),
IF($C34="Monika Kotwani",_xlfn.XLOOKUP($B34,PROSPER_Kotwani!$1:$1,PROSPER_Kotwani!$22:$22,""),
IF($C34="Jonathan Wellner",_xlfn.XLOOKUP($B34,PROSPER_Wellner!$1:$1,PROSPER_Wellner!$22:$22,""),
IF($C34="Travis Harvey",_xlfn.XLOOKUP($B34,PROSPER_Harvey!$1:$1,PROSPER_Harvey!$22:$22,""),""))))))))="","No Comment",IF(IF($C34="Christopher Lobo",_xlfn.XLOOKUP($B34,PROSPER_Lobo!$1:$1,PROSPER_Lobo!$22:$22,""),
IF($C34="Naren Baliga",_xlfn.XLOOKUP($B34,PROSPER_Baliga!$1:$1,PROSPER_Baliga!$22:$22,""),
IF($C34="Thorsten Huhn",_xlfn.XLOOKUP($B34,PROSPER_Huhn!$1:$1,PROSPER_Huhn!$22:$22,""),
IF($C34="Nick Hull",_xlfn.XLOOKUP($B34,PROSPER_Hull!$1:$1,PROSPER_Hull!$22:$22,""),
IF($C34="Monika Kotwani",_xlfn.XLOOKUP($B34,PROSPER_Kotwani!$1:$1,PROSPER_Kotwani!$22:$22,""),
IF($C34="Jonathan Wellner",_xlfn.XLOOKUP($B34,PROSPER_Wellner!$1:$1,PROSPER_Wellner!$22:$22,""),
IF($C34="Travis Harvey",_xlfn.XLOOKUP($B34,PROSPER_Harvey!$1:$1,PROSPER_Harvey!$22:$22,""),"")))))))="","",
IF($C34="Christopher Lobo",_xlfn.XLOOKUP($B34,PROSPER_Lobo!$1:$1,PROSPER_Lobo!$22:$22,""),
IF($C34="Naren Baliga",_xlfn.XLOOKUP($B34,PROSPER_Baliga!$1:$1,PROSPER_Baliga!$22:$22,""),
IF($C34="Thorsten Huhn",_xlfn.XLOOKUP($B34,PROSPER_Huhn!$1:$1,PROSPER_Huhn!$22:$22,""),
IF($C34="Nick Hull",_xlfn.XLOOKUP($B34,PROSPER_Hull!$1:$1,PROSPER_Hull!$22:$22,""),
IF($C34="Monika Kotwani",_xlfn.XLOOKUP($B34,PROSPER_Kotwani!$1:$1,PROSPER_Kotwani!$22:$22,""),
IF($C34="Jonathan Wellner",_xlfn.XLOOKUP($B34,PROSPER_Wellner!$1:$1,PROSPER_Wellner!$22:$22,""),
IF($C34="Travis Harvey",_xlfn.XLOOKUP($B34,PROSPER_Harvey!$1:$1,PROSPER_Harvey!$22:$22,""),"")))))))))</f>
        <v>N/A</v>
      </c>
      <c r="CM34" s="150" t="str">
        <f t="shared" si="269"/>
        <v>N/A</v>
      </c>
      <c r="CN34" s="130" t="str">
        <f>_xlfn.XLOOKUP(B34,PROSPERInitial_Query!$E:$E,PROSPERInitial_Query!$AB:$AB,"",,-1)</f>
        <v/>
      </c>
      <c r="CO34" s="121" t="str">
        <f t="shared" si="270"/>
        <v>Michael Sturman2 - RelationshipAccount / Stakeholder 2Name</v>
      </c>
      <c r="CP34" s="121" t="str">
        <f>_xlfn.XLOOKUP(CO34,PROSPERDelta_Query!BK:BK,PROSPERDelta_Query!AD:AD,"",,-1)</f>
        <v/>
      </c>
      <c r="CQ34" s="126" t="str">
        <f>_xlfn.XLOOKUP(B34,PROSPERInitial_Query!$E:$E,PROSPERInitial_Query!$R:$R,"",,-1)</f>
        <v/>
      </c>
      <c r="CR34" s="121" t="str">
        <f t="shared" si="271"/>
        <v>Michael Sturman2 - RelationshipAccount / Stakeholder 2Self Score</v>
      </c>
      <c r="CS34" s="126" t="str">
        <f>_xlfn.XLOOKUP(CR34,PROSPERDelta_Query!BK:BK,PROSPERDelta_Query!AN:AN,"",,-1)</f>
        <v/>
      </c>
      <c r="CT34" s="131" t="str">
        <f t="shared" si="163"/>
        <v/>
      </c>
      <c r="CU34" s="131" t="str">
        <f t="shared" si="272"/>
        <v>N/A</v>
      </c>
      <c r="CV34" s="132" t="str">
        <f t="shared" si="273"/>
        <v>N/A</v>
      </c>
      <c r="CW34" s="132" t="str">
        <f>IF(IF(IF($C34="Christopher Lobo",_xlfn.XLOOKUP($B34,PROSPER_Lobo!$1:$1,PROSPER_Lobo!$24:$24,""),
IF($C34="Naren Baliga",_xlfn.XLOOKUP($B34,PROSPER_Baliga!$1:$1,PROSPER_Baliga!$24:$24,""),
IF($C34="Thorsten Huhn",_xlfn.XLOOKUP($B34,PROSPER_Huhn!$1:$1,PROSPER_Huhn!$24:$24,""),
IF($C34="Nick Hull",_xlfn.XLOOKUP($B34,PROSPER_Hull!$1:$1,PROSPER_Hull!$24:$24,""),
IF($C34="Monika Kotwani",_xlfn.XLOOKUP($B34,PROSPER_Kotwani!$1:$1,PROSPER_Kotwani!$24:$24,""),
IF($C34="Jonathan Wellner",_xlfn.XLOOKUP($B34,PROSPER_Wellner!$1:$1,PROSPER_Wellner!$24:$24,""),
IF($C34="Travis Harvey",_xlfn.XLOOKUP($B34,PROSPER_Harvey!$1:$1,PROSPER_Harvey!$24:$24,""),"")))))))="","",
IF($C34="Christopher Lobo",_xlfn.XLOOKUP($B34,PROSPER_Lobo!$1:$1,PROSPER_Lobo!$24:$24,""),
IF($C34="Naren Baliga",_xlfn.XLOOKUP($B34,PROSPER_Baliga!$1:$1,PROSPER_Baliga!$24:$24,""),
IF($C34="Thorsten Huhn",_xlfn.XLOOKUP($B34,PROSPER_Huhn!$1:$1,PROSPER_Huhn!$24:$24,""),
IF($C34="Nick Hull",_xlfn.XLOOKUP($B34,PROSPER_Hull!$1:$1,PROSPER_Hull!$24:$24,""),
IF($C34="Monika Kotwani",_xlfn.XLOOKUP($B34,PROSPER_Kotwani!$1:$1,PROSPER_Kotwani!$24:$24,""),
IF($C34="Jonathan Wellner",_xlfn.XLOOKUP($B34,PROSPER_Wellner!$1:$1,PROSPER_Wellner!$24:$24,""),
IF($C34="Travis Harvey",_xlfn.XLOOKUP($B34,PROSPER_Harvey!$1:$1,PROSPER_Harvey!$24:$24,""),""))))))))="","No Score",IF(IF($C34="Christopher Lobo",_xlfn.XLOOKUP($B34,PROSPER_Lobo!$1:$1,PROSPER_Lobo!$24:$24,""),
IF($C34="Naren Baliga",_xlfn.XLOOKUP($B34,PROSPER_Baliga!$1:$1,PROSPER_Baliga!$24:$24,""),
IF($C34="Thorsten Huhn",_xlfn.XLOOKUP($B34,PROSPER_Huhn!$1:$1,PROSPER_Huhn!$24:$24,""),
IF($C34="Nick Hull",_xlfn.XLOOKUP($B34,PROSPER_Hull!$1:$1,PROSPER_Hull!$24:$24,""),
IF($C34="Monika Kotwani",_xlfn.XLOOKUP($B34,PROSPER_Kotwani!$1:$1,PROSPER_Kotwani!$24:$24,""),
IF($C34="Jonathan Wellner",_xlfn.XLOOKUP($B34,PROSPER_Wellner!$1:$1,PROSPER_Wellner!$24:$24,""),
IF($C34="Travis Harvey",_xlfn.XLOOKUP($B34,PROSPER_Harvey!$1:$1,PROSPER_Harvey!$24:$24,""),"")))))))="","",
IF($C34="Christopher Lobo",_xlfn.XLOOKUP($B34,PROSPER_Lobo!$1:$1,PROSPER_Lobo!$24:$24,""),
IF($C34="Naren Baliga",_xlfn.XLOOKUP($B34,PROSPER_Baliga!$1:$1,PROSPER_Baliga!$24:$24,""),
IF($C34="Thorsten Huhn",_xlfn.XLOOKUP($B34,PROSPER_Huhn!$1:$1,PROSPER_Huhn!$24:$24,""),
IF($C34="Nick Hull",_xlfn.XLOOKUP($B34,PROSPER_Hull!$1:$1,PROSPER_Hull!$24:$24,""),
IF($C34="Monika Kotwani",_xlfn.XLOOKUP($B34,PROSPER_Kotwani!$1:$1,PROSPER_Kotwani!$24:$24,""),
IF($C34="Jonathan Wellner",_xlfn.XLOOKUP($B34,PROSPER_Wellner!$1:$1,PROSPER_Wellner!$24:$24,""),
IF($C34="Travis Harvey",_xlfn.XLOOKUP($B34,PROSPER_Harvey!$1:$1,PROSPER_Harvey!$24:$24,""),"")))))))))</f>
        <v>N/A</v>
      </c>
      <c r="CX34" s="131" t="str">
        <f>IF(IF(IF($C34="Christopher Lobo",_xlfn.XLOOKUP($B34,PROSPER_Lobo!$1:$1,PROSPER_Lobo!$25:$25,""),
IF($C34="Naren Baliga",_xlfn.XLOOKUP($B34,PROSPER_Baliga!$1:$1,PROSPER_Baliga!$25:$25,""),
IF($C34="Thorsten Huhn",_xlfn.XLOOKUP($B34,PROSPER_Huhn!$1:$1,PROSPER_Huhn!$25:$25,""),
IF($C34="Nick Hull",_xlfn.XLOOKUP($B34,PROSPER_Hull!$1:$1,PROSPER_Hull!$25:$25,""),
IF($C34="Monika Kotwani",_xlfn.XLOOKUP($B34,PROSPER_Kotwani!$1:$1,PROSPER_Kotwani!$25:$25,""),
IF($C34="Jonathan Wellner",_xlfn.XLOOKUP($B34,PROSPER_Wellner!$1:$1,PROSPER_Wellner!$25:$25,""),
IF($C34="Travis Harvey",_xlfn.XLOOKUP($B34,PROSPER_Harvey!$1:$1,PROSPER_Harvey!$25:$25,""),"")))))))="","",
IF($C34="Christopher Lobo",_xlfn.XLOOKUP($B34,PROSPER_Lobo!$1:$1,PROSPER_Lobo!$25:$25,""),
IF($C34="Naren Baliga",_xlfn.XLOOKUP($B34,PROSPER_Baliga!$1:$1,PROSPER_Baliga!$25:$25,""),
IF($C34="Thorsten Huhn",_xlfn.XLOOKUP($B34,PROSPER_Huhn!$1:$1,PROSPER_Huhn!$25:$25,""),
IF($C34="Nick Hull",_xlfn.XLOOKUP($B34,PROSPER_Hull!$1:$1,PROSPER_Hull!$25:$25,""),
IF($C34="Monika Kotwani",_xlfn.XLOOKUP($B34,PROSPER_Kotwani!$1:$1,PROSPER_Kotwani!$25:$25,""),
IF($C34="Jonathan Wellner",_xlfn.XLOOKUP($B34,PROSPER_Wellner!$1:$1,PROSPER_Wellner!$25:$25,""),
IF($C34="Travis Harvey",_xlfn.XLOOKUP($B34,PROSPER_Harvey!$1:$1,PROSPER_Harvey!$25:$25,""),""))))))))="","No Comment",IF(IF($C34="Christopher Lobo",_xlfn.XLOOKUP($B34,PROSPER_Lobo!$1:$1,PROSPER_Lobo!$25:$25,""),
IF($C34="Naren Baliga",_xlfn.XLOOKUP($B34,PROSPER_Baliga!$1:$1,PROSPER_Baliga!$25:$25,""),
IF($C34="Thorsten Huhn",_xlfn.XLOOKUP($B34,PROSPER_Huhn!$1:$1,PROSPER_Huhn!$25:$25,""),
IF($C34="Nick Hull",_xlfn.XLOOKUP($B34,PROSPER_Hull!$1:$1,PROSPER_Hull!$25:$25,""),
IF($C34="Monika Kotwani",_xlfn.XLOOKUP($B34,PROSPER_Kotwani!$1:$1,PROSPER_Kotwani!$25:$25,""),
IF($C34="Jonathan Wellner",_xlfn.XLOOKUP($B34,PROSPER_Wellner!$1:$1,PROSPER_Wellner!$25:$25,""),
IF($C34="Travis Harvey",_xlfn.XLOOKUP($B34,PROSPER_Harvey!$1:$1,PROSPER_Harvey!$25:$25,""),"")))))))="","",
IF($C34="Christopher Lobo",_xlfn.XLOOKUP($B34,PROSPER_Lobo!$1:$1,PROSPER_Lobo!$25:$25,""),
IF($C34="Naren Baliga",_xlfn.XLOOKUP($B34,PROSPER_Baliga!$1:$1,PROSPER_Baliga!$25:$25,""),
IF($C34="Thorsten Huhn",_xlfn.XLOOKUP($B34,PROSPER_Huhn!$1:$1,PROSPER_Huhn!$25:$25,""),
IF($C34="Nick Hull",_xlfn.XLOOKUP($B34,PROSPER_Hull!$1:$1,PROSPER_Hull!$25:$25,""),
IF($C34="Monika Kotwani",_xlfn.XLOOKUP($B34,PROSPER_Kotwani!$1:$1,PROSPER_Kotwani!$25:$25,""),
IF($C34="Jonathan Wellner",_xlfn.XLOOKUP($B34,PROSPER_Wellner!$1:$1,PROSPER_Wellner!$25:$25,""),
IF($C34="Travis Harvey",_xlfn.XLOOKUP($B34,PROSPER_Harvey!$1:$1,PROSPER_Harvey!$25:$25,""),"")))))))))</f>
        <v>N/A</v>
      </c>
      <c r="CY34" s="150" t="str">
        <f t="shared" si="274"/>
        <v>N/A</v>
      </c>
      <c r="CZ34" s="130" t="str">
        <f>_xlfn.XLOOKUP(B34,PROSPERInitial_Query!$E:$E,PROSPERInitial_Query!$AC:$AC,"",,-1)</f>
        <v/>
      </c>
      <c r="DA34" s="121" t="str">
        <f t="shared" si="275"/>
        <v>Michael Sturman2 - RelationshipAccount / Stakeholder 3Name</v>
      </c>
      <c r="DB34" s="121" t="str">
        <f>_xlfn.XLOOKUP(DA34,PROSPERDelta_Query!BK:BK,PROSPERDelta_Query!AE:AE,"",,-1)</f>
        <v/>
      </c>
      <c r="DC34" s="126" t="str">
        <f>_xlfn.XLOOKUP(B34,PROSPERInitial_Query!$E:$E,PROSPERInitial_Query!$S:$S,"",,-1)</f>
        <v/>
      </c>
      <c r="DD34" s="121" t="str">
        <f t="shared" si="276"/>
        <v>Michael Sturman2 - RelationshipAccount / Stakeholder 3Self Score</v>
      </c>
      <c r="DE34" s="126" t="str">
        <f>_xlfn.XLOOKUP(DD34,PROSPERDelta_Query!BK:BK,PROSPERDelta_Query!AO:AO,"",,-1)</f>
        <v/>
      </c>
      <c r="DF34" s="131" t="str">
        <f t="shared" si="167"/>
        <v/>
      </c>
      <c r="DG34" s="131" t="str">
        <f t="shared" si="277"/>
        <v>N/A</v>
      </c>
      <c r="DH34" s="132" t="str">
        <f t="shared" si="278"/>
        <v>N/A</v>
      </c>
      <c r="DI34" s="132" t="str">
        <f>IF(IF(IF($C34="Christopher Lobo",_xlfn.XLOOKUP($B34,PROSPER_Lobo!$1:$1,PROSPER_Lobo!$27:$27,""),
IF($C34="Naren Baliga",_xlfn.XLOOKUP($B34,PROSPER_Baliga!$1:$1,PROSPER_Baliga!$27:$27,""),
IF($C34="Thorsten Huhn",_xlfn.XLOOKUP($B34,PROSPER_Huhn!$1:$1,PROSPER_Huhn!$27:$27,""),
IF($C34="Nick Hull",_xlfn.XLOOKUP($B34,PROSPER_Hull!$1:$1,PROSPER_Hull!$27:$27,""),
IF($C34="Monika Kotwani",_xlfn.XLOOKUP($B34,PROSPER_Kotwani!$1:$1,PROSPER_Kotwani!$27:$27,""),
IF($C34="Jonathan Wellner",_xlfn.XLOOKUP($B34,PROSPER_Wellner!$1:$1,PROSPER_Wellner!$27:$27,""),
IF($C34="Travis Harvey",_xlfn.XLOOKUP($B34,PROSPER_Harvey!$1:$1,PROSPER_Harvey!$27:$27,""),"")))))))="","",
IF($C34="Christopher Lobo",_xlfn.XLOOKUP($B34,PROSPER_Lobo!$1:$1,PROSPER_Lobo!$27:$27,""),
IF($C34="Naren Baliga",_xlfn.XLOOKUP($B34,PROSPER_Baliga!$1:$1,PROSPER_Baliga!$27:$27,""),
IF($C34="Thorsten Huhn",_xlfn.XLOOKUP($B34,PROSPER_Huhn!$1:$1,PROSPER_Huhn!$27:$27,""),
IF($C34="Nick Hull",_xlfn.XLOOKUP($B34,PROSPER_Hull!$1:$1,PROSPER_Hull!$27:$27,""),
IF($C34="Monika Kotwani",_xlfn.XLOOKUP($B34,PROSPER_Kotwani!$1:$1,PROSPER_Kotwani!$27:$27,""),
IF($C34="Jonathan Wellner",_xlfn.XLOOKUP($B34,PROSPER_Wellner!$1:$1,PROSPER_Wellner!$27:$27,""),
IF($C34="Travis Harvey",_xlfn.XLOOKUP($B34,PROSPER_Harvey!$1:$1,PROSPER_Harvey!$27:$27,""),""))))))))="","No Score",IF(IF($C34="Christopher Lobo",_xlfn.XLOOKUP($B34,PROSPER_Lobo!$1:$1,PROSPER_Lobo!$27:$27,""),
IF($C34="Naren Baliga",_xlfn.XLOOKUP($B34,PROSPER_Baliga!$1:$1,PROSPER_Baliga!$27:$27,""),
IF($C34="Thorsten Huhn",_xlfn.XLOOKUP($B34,PROSPER_Huhn!$1:$1,PROSPER_Huhn!$27:$27,""),
IF($C34="Nick Hull",_xlfn.XLOOKUP($B34,PROSPER_Hull!$1:$1,PROSPER_Hull!$27:$27,""),
IF($C34="Monika Kotwani",_xlfn.XLOOKUP($B34,PROSPER_Kotwani!$1:$1,PROSPER_Kotwani!$27:$27,""),
IF($C34="Jonathan Wellner",_xlfn.XLOOKUP($B34,PROSPER_Wellner!$1:$1,PROSPER_Wellner!$27:$27,""),
IF($C34="Travis Harvey",_xlfn.XLOOKUP($B34,PROSPER_Harvey!$1:$1,PROSPER_Harvey!$27:$27,""),"")))))))="","",
IF($C34="Christopher Lobo",_xlfn.XLOOKUP($B34,PROSPER_Lobo!$1:$1,PROSPER_Lobo!$27:$27,""),
IF($C34="Naren Baliga",_xlfn.XLOOKUP($B34,PROSPER_Baliga!$1:$1,PROSPER_Baliga!$27:$27,""),
IF($C34="Thorsten Huhn",_xlfn.XLOOKUP($B34,PROSPER_Huhn!$1:$1,PROSPER_Huhn!$27:$27,""),
IF($C34="Nick Hull",_xlfn.XLOOKUP($B34,PROSPER_Hull!$1:$1,PROSPER_Hull!$27:$27,""),
IF($C34="Monika Kotwani",_xlfn.XLOOKUP($B34,PROSPER_Kotwani!$1:$1,PROSPER_Kotwani!$27:$27,""),
IF($C34="Jonathan Wellner",_xlfn.XLOOKUP($B34,PROSPER_Wellner!$1:$1,PROSPER_Wellner!$27:$27,""),
IF($C34="Travis Harvey",_xlfn.XLOOKUP($B34,PROSPER_Harvey!$1:$1,PROSPER_Harvey!$27:$27,""),"")))))))))</f>
        <v>N/A</v>
      </c>
      <c r="DJ34" s="131" t="str">
        <f>IF(IF(IF($C34="Christopher Lobo",_xlfn.XLOOKUP($B34,PROSPER_Lobo!$1:$1,PROSPER_Lobo!$28:$28,""),
IF($C34="Naren Baliga",_xlfn.XLOOKUP($B34,PROSPER_Baliga!$1:$1,PROSPER_Baliga!$28:$28,""),
IF($C34="Thorsten Huhn",_xlfn.XLOOKUP($B34,PROSPER_Huhn!$1:$1,PROSPER_Huhn!$28:$28,""),
IF($C34="Nick Hull",_xlfn.XLOOKUP($B34,PROSPER_Hull!$1:$1,PROSPER_Hull!$28:$28,""),
IF($C34="Monika Kotwani",_xlfn.XLOOKUP($B34,PROSPER_Kotwani!$1:$1,PROSPER_Kotwani!$28:$28,""),
IF($C34="Jonathan Wellner",_xlfn.XLOOKUP($B34,PROSPER_Wellner!$1:$1,PROSPER_Wellner!$28:$28,""),
IF($C34="Travis Harvey",_xlfn.XLOOKUP($B34,PROSPER_Harvey!$1:$1,PROSPER_Harvey!$28:$28,""),"")))))))="","",
IF($C34="Christopher Lobo",_xlfn.XLOOKUP($B34,PROSPER_Lobo!$1:$1,PROSPER_Lobo!$28:$28,""),
IF($C34="Naren Baliga",_xlfn.XLOOKUP($B34,PROSPER_Baliga!$1:$1,PROSPER_Baliga!$28:$28,""),
IF($C34="Thorsten Huhn",_xlfn.XLOOKUP($B34,PROSPER_Huhn!$1:$1,PROSPER_Huhn!$28:$28,""),
IF($C34="Nick Hull",_xlfn.XLOOKUP($B34,PROSPER_Hull!$1:$1,PROSPER_Hull!$28:$28,""),
IF($C34="Monika Kotwani",_xlfn.XLOOKUP($B34,PROSPER_Kotwani!$1:$1,PROSPER_Kotwani!$28:$28,""),
IF($C34="Jonathan Wellner",_xlfn.XLOOKUP($B34,PROSPER_Wellner!$1:$1,PROSPER_Wellner!$28:$28,""),
IF($C34="Travis Harvey",_xlfn.XLOOKUP($B34,PROSPER_Harvey!$1:$1,PROSPER_Harvey!$28:$28,""),""))))))))="","No Comment",IF(IF($C34="Christopher Lobo",_xlfn.XLOOKUP($B34,PROSPER_Lobo!$1:$1,PROSPER_Lobo!$28:$28,""),
IF($C34="Naren Baliga",_xlfn.XLOOKUP($B34,PROSPER_Baliga!$1:$1,PROSPER_Baliga!$28:$28,""),
IF($C34="Thorsten Huhn",_xlfn.XLOOKUP($B34,PROSPER_Huhn!$1:$1,PROSPER_Huhn!$28:$28,""),
IF($C34="Nick Hull",_xlfn.XLOOKUP($B34,PROSPER_Hull!$1:$1,PROSPER_Hull!$28:$28,""),
IF($C34="Monika Kotwani",_xlfn.XLOOKUP($B34,PROSPER_Kotwani!$1:$1,PROSPER_Kotwani!$28:$28,""),
IF($C34="Jonathan Wellner",_xlfn.XLOOKUP($B34,PROSPER_Wellner!$1:$1,PROSPER_Wellner!$28:$28,""),
IF($C34="Travis Harvey",_xlfn.XLOOKUP($B34,PROSPER_Harvey!$1:$1,PROSPER_Harvey!$28:$28,""),"")))))))="","",
IF($C34="Christopher Lobo",_xlfn.XLOOKUP($B34,PROSPER_Lobo!$1:$1,PROSPER_Lobo!$28:$28,""),
IF($C34="Naren Baliga",_xlfn.XLOOKUP($B34,PROSPER_Baliga!$1:$1,PROSPER_Baliga!$28:$28,""),
IF($C34="Thorsten Huhn",_xlfn.XLOOKUP($B34,PROSPER_Huhn!$1:$1,PROSPER_Huhn!$28:$28,""),
IF($C34="Nick Hull",_xlfn.XLOOKUP($B34,PROSPER_Hull!$1:$1,PROSPER_Hull!$28:$28,""),
IF($C34="Monika Kotwani",_xlfn.XLOOKUP($B34,PROSPER_Kotwani!$1:$1,PROSPER_Kotwani!$28:$28,""),
IF($C34="Jonathan Wellner",_xlfn.XLOOKUP($B34,PROSPER_Wellner!$1:$1,PROSPER_Wellner!$28:$28,""),
IF($C34="Travis Harvey",_xlfn.XLOOKUP($B34,PROSPER_Harvey!$1:$1,PROSPER_Harvey!$28:$28,""),"")))))))))</f>
        <v>N/A</v>
      </c>
      <c r="DK34" s="150" t="str">
        <f t="shared" si="279"/>
        <v>N/A</v>
      </c>
      <c r="DL34" s="130" t="str">
        <f>_xlfn.XLOOKUP(B34,PROSPERInitial_Query!$E:$E,PROSPERInitial_Query!$AD:$AD,"",,-1)</f>
        <v/>
      </c>
      <c r="DM34" s="121" t="str">
        <f t="shared" si="280"/>
        <v>Michael Sturman2 - RelationshipAccount / Stakeholder 4Name</v>
      </c>
      <c r="DN34" s="121" t="str">
        <f>_xlfn.XLOOKUP(DM34,PROSPERDelta_Query!BK:BK,PROSPERDelta_Query!AF:AF,"",,-1)</f>
        <v/>
      </c>
      <c r="DO34" s="126" t="str">
        <f>_xlfn.XLOOKUP(B34,PROSPERInitial_Query!$E:$E,PROSPERInitial_Query!$T:$T,"",,-1)</f>
        <v/>
      </c>
      <c r="DP34" s="121" t="str">
        <f t="shared" si="281"/>
        <v>Michael Sturman2 - RelationshipAccount / Stakeholder 4Self Score</v>
      </c>
      <c r="DQ34" s="126" t="str">
        <f>_xlfn.XLOOKUP(DP34,PROSPERDelta_Query!BK:BK,PROSPERDelta_Query!AP:AP,"",,-1)</f>
        <v/>
      </c>
      <c r="DR34" s="131" t="str">
        <f t="shared" si="171"/>
        <v/>
      </c>
      <c r="DS34" s="131" t="str">
        <f t="shared" si="282"/>
        <v>N/A</v>
      </c>
      <c r="DT34" s="132" t="str">
        <f t="shared" si="283"/>
        <v>N/A</v>
      </c>
      <c r="DU34" s="132" t="str">
        <f>IF(IF(IF($C34="Christopher Lobo",_xlfn.XLOOKUP($B34,PROSPER_Lobo!$1:$1,PROSPER_Lobo!$30:$30,""),
IF($C34="Naren Baliga",_xlfn.XLOOKUP($B34,PROSPER_Baliga!$1:$1,PROSPER_Baliga!$30:$30,""),
IF($C34="Thorsten Huhn",_xlfn.XLOOKUP($B34,PROSPER_Huhn!$1:$1,PROSPER_Huhn!$30:$30,""),
IF($C34="Nick Hull",_xlfn.XLOOKUP($B34,PROSPER_Hull!$1:$1,PROSPER_Hull!$30:$30,""),
IF($C34="Monika Kotwani",_xlfn.XLOOKUP($B34,PROSPER_Kotwani!$1:$1,PROSPER_Kotwani!$30:$30,""),
IF($C34="Jonathan Wellner",_xlfn.XLOOKUP($B34,PROSPER_Wellner!$1:$1,PROSPER_Wellner!$30:$30,""),
IF($C34="Travis Harvey",_xlfn.XLOOKUP($B34,PROSPER_Harvey!$1:$1,PROSPER_Harvey!$30:$30,""),"")))))))="","",
IF($C34="Christopher Lobo",_xlfn.XLOOKUP($B34,PROSPER_Lobo!$1:$1,PROSPER_Lobo!$30:$30,""),
IF($C34="Naren Baliga",_xlfn.XLOOKUP($B34,PROSPER_Baliga!$1:$1,PROSPER_Baliga!$30:$30,""),
IF($C34="Thorsten Huhn",_xlfn.XLOOKUP($B34,PROSPER_Huhn!$1:$1,PROSPER_Huhn!$30:$30,""),
IF($C34="Nick Hull",_xlfn.XLOOKUP($B34,PROSPER_Hull!$1:$1,PROSPER_Hull!$30:$30,""),
IF($C34="Monika Kotwani",_xlfn.XLOOKUP($B34,PROSPER_Kotwani!$1:$1,PROSPER_Kotwani!$30:$30,""),
IF($C34="Jonathan Wellner",_xlfn.XLOOKUP($B34,PROSPER_Wellner!$1:$1,PROSPER_Wellner!$30:$30,""),
IF($C34="Travis Harvey",_xlfn.XLOOKUP($B34,PROSPER_Harvey!$1:$1,PROSPER_Harvey!$30:$30,""),""))))))))="","No Score",IF(IF($C34="Christopher Lobo",_xlfn.XLOOKUP($B34,PROSPER_Lobo!$1:$1,PROSPER_Lobo!$30:$30,""),
IF($C34="Naren Baliga",_xlfn.XLOOKUP($B34,PROSPER_Baliga!$1:$1,PROSPER_Baliga!$30:$30,""),
IF($C34="Thorsten Huhn",_xlfn.XLOOKUP($B34,PROSPER_Huhn!$1:$1,PROSPER_Huhn!$30:$30,""),
IF($C34="Nick Hull",_xlfn.XLOOKUP($B34,PROSPER_Hull!$1:$1,PROSPER_Hull!$30:$30,""),
IF($C34="Monika Kotwani",_xlfn.XLOOKUP($B34,PROSPER_Kotwani!$1:$1,PROSPER_Kotwani!$30:$30,""),
IF($C34="Jonathan Wellner",_xlfn.XLOOKUP($B34,PROSPER_Wellner!$1:$1,PROSPER_Wellner!$30:$30,""),
IF($C34="Travis Harvey",_xlfn.XLOOKUP($B34,PROSPER_Harvey!$1:$1,PROSPER_Harvey!$30:$30,""),"")))))))="","",
IF($C34="Christopher Lobo",_xlfn.XLOOKUP($B34,PROSPER_Lobo!$1:$1,PROSPER_Lobo!$30:$30,""),
IF($C34="Naren Baliga",_xlfn.XLOOKUP($B34,PROSPER_Baliga!$1:$1,PROSPER_Baliga!$30:$30,""),
IF($C34="Thorsten Huhn",_xlfn.XLOOKUP($B34,PROSPER_Huhn!$1:$1,PROSPER_Huhn!$30:$30,""),
IF($C34="Nick Hull",_xlfn.XLOOKUP($B34,PROSPER_Hull!$1:$1,PROSPER_Hull!$30:$30,""),
IF($C34="Monika Kotwani",_xlfn.XLOOKUP($B34,PROSPER_Kotwani!$1:$1,PROSPER_Kotwani!$30:$30,""),
IF($C34="Jonathan Wellner",_xlfn.XLOOKUP($B34,PROSPER_Wellner!$1:$1,PROSPER_Wellner!$30:$30,""),
IF($C34="Travis Harvey",_xlfn.XLOOKUP($B34,PROSPER_Harvey!$1:$1,PROSPER_Harvey!$30:$30,""),"")))))))))</f>
        <v>N/A</v>
      </c>
      <c r="DV34" s="131" t="str">
        <f>IF(IF(IF($C34="Christopher Lobo",_xlfn.XLOOKUP($B34,PROSPER_Lobo!$1:$1,PROSPER_Lobo!$31:$31,""),
IF($C34="Naren Baliga",_xlfn.XLOOKUP($B34,PROSPER_Baliga!$1:$1,PROSPER_Baliga!$31:$31,""),
IF($C34="Thorsten Huhn",_xlfn.XLOOKUP($B34,PROSPER_Huhn!$1:$1,PROSPER_Huhn!$31:$31,""),
IF($C34="Nick Hull",_xlfn.XLOOKUP($B34,PROSPER_Hull!$1:$1,PROSPER_Hull!$31:$31,""),
IF($C34="Monika Kotwani",_xlfn.XLOOKUP($B34,PROSPER_Kotwani!$1:$1,PROSPER_Kotwani!$31:$31,""),
IF($C34="Jonathan Wellner",_xlfn.XLOOKUP($B34,PROSPER_Wellner!$1:$1,PROSPER_Wellner!$31:$31,""),
IF($C34="Travis Harvey",_xlfn.XLOOKUP($B34,PROSPER_Harvey!$1:$1,PROSPER_Harvey!$31:$31,""),"")))))))="","",
IF($C34="Christopher Lobo",_xlfn.XLOOKUP($B34,PROSPER_Lobo!$1:$1,PROSPER_Lobo!$31:$31,""),
IF($C34="Naren Baliga",_xlfn.XLOOKUP($B34,PROSPER_Baliga!$1:$1,PROSPER_Baliga!$31:$31,""),
IF($C34="Thorsten Huhn",_xlfn.XLOOKUP($B34,PROSPER_Huhn!$1:$1,PROSPER_Huhn!$31:$31,""),
IF($C34="Nick Hull",_xlfn.XLOOKUP($B34,PROSPER_Hull!$1:$1,PROSPER_Hull!$31:$31,""),
IF($C34="Monika Kotwani",_xlfn.XLOOKUP($B34,PROSPER_Kotwani!$1:$1,PROSPER_Kotwani!$31:$31,""),
IF($C34="Jonathan Wellner",_xlfn.XLOOKUP($B34,PROSPER_Wellner!$1:$1,PROSPER_Wellner!$31:$31,""),
IF($C34="Travis Harvey",_xlfn.XLOOKUP($B34,PROSPER_Harvey!$1:$1,PROSPER_Harvey!$31:$31,""),""))))))))="","No Comment",IF(IF($C34="Christopher Lobo",_xlfn.XLOOKUP($B34,PROSPER_Lobo!$1:$1,PROSPER_Lobo!$31:$31,""),
IF($C34="Naren Baliga",_xlfn.XLOOKUP($B34,PROSPER_Baliga!$1:$1,PROSPER_Baliga!$31:$31,""),
IF($C34="Thorsten Huhn",_xlfn.XLOOKUP($B34,PROSPER_Huhn!$1:$1,PROSPER_Huhn!$31:$31,""),
IF($C34="Nick Hull",_xlfn.XLOOKUP($B34,PROSPER_Hull!$1:$1,PROSPER_Hull!$31:$31,""),
IF($C34="Monika Kotwani",_xlfn.XLOOKUP($B34,PROSPER_Kotwani!$1:$1,PROSPER_Kotwani!$31:$31,""),
IF($C34="Jonathan Wellner",_xlfn.XLOOKUP($B34,PROSPER_Wellner!$1:$1,PROSPER_Wellner!$31:$31,""),
IF($C34="Travis Harvey",_xlfn.XLOOKUP($B34,PROSPER_Harvey!$1:$1,PROSPER_Harvey!$31:$31,""),"")))))))="","",
IF($C34="Christopher Lobo",_xlfn.XLOOKUP($B34,PROSPER_Lobo!$1:$1,PROSPER_Lobo!$31:$31,""),
IF($C34="Naren Baliga",_xlfn.XLOOKUP($B34,PROSPER_Baliga!$1:$1,PROSPER_Baliga!$31:$31,""),
IF($C34="Thorsten Huhn",_xlfn.XLOOKUP($B34,PROSPER_Huhn!$1:$1,PROSPER_Huhn!$31:$31,""),
IF($C34="Nick Hull",_xlfn.XLOOKUP($B34,PROSPER_Hull!$1:$1,PROSPER_Hull!$31:$31,""),
IF($C34="Monika Kotwani",_xlfn.XLOOKUP($B34,PROSPER_Kotwani!$1:$1,PROSPER_Kotwani!$31:$31,""),
IF($C34="Jonathan Wellner",_xlfn.XLOOKUP($B34,PROSPER_Wellner!$1:$1,PROSPER_Wellner!$31:$31,""),
IF($C34="Travis Harvey",_xlfn.XLOOKUP($B34,PROSPER_Harvey!$1:$1,PROSPER_Harvey!$31:$31,""),"")))))))))</f>
        <v>N/A</v>
      </c>
      <c r="DW34" s="150" t="str">
        <f t="shared" si="284"/>
        <v>N/A</v>
      </c>
      <c r="DX34" s="130" t="str">
        <f>_xlfn.XLOOKUP(B34,PROSPERInitial_Query!$E:$E,PROSPERInitial_Query!$AE:$AE,"",,-1)</f>
        <v/>
      </c>
      <c r="DY34" s="121" t="str">
        <f t="shared" si="285"/>
        <v>Michael Sturman2 - RelationshipAccount / Stakeholder 5Name</v>
      </c>
      <c r="DZ34" s="121" t="str">
        <f>_xlfn.XLOOKUP(DY34,PROSPERDelta_Query!BK:BK,PROSPERDelta_Query!AG:AG,"",,-1)</f>
        <v/>
      </c>
      <c r="EA34" s="126" t="str">
        <f>_xlfn.XLOOKUP(B34,PROSPERInitial_Query!$E:$E,PROSPERInitial_Query!$U:$U,"",,-1)</f>
        <v/>
      </c>
      <c r="EB34" s="121" t="str">
        <f t="shared" si="286"/>
        <v>Michael Sturman2 - RelationshipAccount / Stakeholder 5Self Score</v>
      </c>
      <c r="EC34" s="126" t="str">
        <f>_xlfn.XLOOKUP(EB34,PROSPERDelta_Query!BK:BK,PROSPERDelta_Query!AQ:AQ,"",,-1)</f>
        <v/>
      </c>
      <c r="ED34" s="131" t="str">
        <f t="shared" si="175"/>
        <v/>
      </c>
      <c r="EE34" s="131" t="str">
        <f t="shared" si="287"/>
        <v>N/A</v>
      </c>
      <c r="EF34" s="132" t="str">
        <f t="shared" si="288"/>
        <v>N/A</v>
      </c>
      <c r="EG34" s="132" t="str">
        <f>IF(IF(IF($C34="Christopher Lobo",_xlfn.XLOOKUP($B34,PROSPER_Lobo!$1:$1,PROSPER_Lobo!$33:$33,""),
IF($C34="Naren Baliga",_xlfn.XLOOKUP($B34,PROSPER_Baliga!$1:$1,PROSPER_Baliga!$33:$33,""),
IF($C34="Thorsten Huhn",_xlfn.XLOOKUP($B34,PROSPER_Huhn!$1:$1,PROSPER_Huhn!$33:$33,""),
IF($C34="Nick Hull",_xlfn.XLOOKUP($B34,PROSPER_Hull!$1:$1,PROSPER_Hull!$33:$33,""),
IF($C34="Monika Kotwani",_xlfn.XLOOKUP($B34,PROSPER_Kotwani!$1:$1,PROSPER_Kotwani!$33:$33,""),
IF($C34="Jonathan Wellner",_xlfn.XLOOKUP($B34,PROSPER_Wellner!$1:$1,PROSPER_Wellner!$33:$33,""),
IF($C34="Travis Harvey",_xlfn.XLOOKUP($B34,PROSPER_Harvey!$1:$1,PROSPER_Harvey!$33:$33,""),"")))))))="","",
IF($C34="Christopher Lobo",_xlfn.XLOOKUP($B34,PROSPER_Lobo!$1:$1,PROSPER_Lobo!$33:$33,""),
IF($C34="Naren Baliga",_xlfn.XLOOKUP($B34,PROSPER_Baliga!$1:$1,PROSPER_Baliga!$33:$33,""),
IF($C34="Thorsten Huhn",_xlfn.XLOOKUP($B34,PROSPER_Huhn!$1:$1,PROSPER_Huhn!$33:$33,""),
IF($C34="Nick Hull",_xlfn.XLOOKUP($B34,PROSPER_Hull!$1:$1,PROSPER_Hull!$33:$33,""),
IF($C34="Monika Kotwani",_xlfn.XLOOKUP($B34,PROSPER_Kotwani!$1:$1,PROSPER_Kotwani!$33:$33,""),
IF($C34="Jonathan Wellner",_xlfn.XLOOKUP($B34,PROSPER_Wellner!$1:$1,PROSPER_Wellner!$33:$33,""),
IF($C34="Travis Harvey",_xlfn.XLOOKUP($B34,PROSPER_Harvey!$1:$1,PROSPER_Harvey!$33:$33,""),""))))))))="","No Score",IF(IF($C34="Christopher Lobo",_xlfn.XLOOKUP($B34,PROSPER_Lobo!$1:$1,PROSPER_Lobo!$33:$33,""),
IF($C34="Naren Baliga",_xlfn.XLOOKUP($B34,PROSPER_Baliga!$1:$1,PROSPER_Baliga!$33:$33,""),
IF($C34="Thorsten Huhn",_xlfn.XLOOKUP($B34,PROSPER_Huhn!$1:$1,PROSPER_Huhn!$33:$33,""),
IF($C34="Nick Hull",_xlfn.XLOOKUP($B34,PROSPER_Hull!$1:$1,PROSPER_Hull!$33:$33,""),
IF($C34="Monika Kotwani",_xlfn.XLOOKUP($B34,PROSPER_Kotwani!$1:$1,PROSPER_Kotwani!$33:$33,""),
IF($C34="Jonathan Wellner",_xlfn.XLOOKUP($B34,PROSPER_Wellner!$1:$1,PROSPER_Wellner!$33:$33,""),
IF($C34="Travis Harvey",_xlfn.XLOOKUP($B34,PROSPER_Harvey!$1:$1,PROSPER_Harvey!$33:$33,""),"")))))))="","",
IF($C34="Christopher Lobo",_xlfn.XLOOKUP($B34,PROSPER_Lobo!$1:$1,PROSPER_Lobo!$33:$33,""),
IF($C34="Naren Baliga",_xlfn.XLOOKUP($B34,PROSPER_Baliga!$1:$1,PROSPER_Baliga!$33:$33,""),
IF($C34="Thorsten Huhn",_xlfn.XLOOKUP($B34,PROSPER_Huhn!$1:$1,PROSPER_Huhn!$33:$33,""),
IF($C34="Nick Hull",_xlfn.XLOOKUP($B34,PROSPER_Hull!$1:$1,PROSPER_Hull!$33:$33,""),
IF($C34="Monika Kotwani",_xlfn.XLOOKUP($B34,PROSPER_Kotwani!$1:$1,PROSPER_Kotwani!$33:$33,""),
IF($C34="Jonathan Wellner",_xlfn.XLOOKUP($B34,PROSPER_Wellner!$1:$1,PROSPER_Wellner!$33:$33,""),
IF($C34="Travis Harvey",_xlfn.XLOOKUP($B34,PROSPER_Harvey!$1:$1,PROSPER_Harvey!$33:$33,""),"")))))))))</f>
        <v>N/A</v>
      </c>
      <c r="EH34" s="131" t="str">
        <f>IF(IF(IF($C34="Christopher Lobo",_xlfn.XLOOKUP($B34,PROSPER_Lobo!$1:$1,PROSPER_Lobo!$34:$34,""),
IF($C34="Naren Baliga",_xlfn.XLOOKUP($B34,PROSPER_Baliga!$1:$1,PROSPER_Baliga!$34:$34,""),
IF($C34="Thorsten Huhn",_xlfn.XLOOKUP($B34,PROSPER_Huhn!$1:$1,PROSPER_Huhn!$34:$34,""),
IF($C34="Nick Hull",_xlfn.XLOOKUP($B34,PROSPER_Hull!$1:$1,PROSPER_Hull!$34:$34,""),
IF($C34="Monika Kotwani",_xlfn.XLOOKUP($B34,PROSPER_Kotwani!$1:$1,PROSPER_Kotwani!$34:$34,""),
IF($C34="Jonathan Wellner",_xlfn.XLOOKUP($B34,PROSPER_Wellner!$1:$1,PROSPER_Wellner!$34:$34,""),
IF($C34="Travis Harvey",_xlfn.XLOOKUP($B34,PROSPER_Harvey!$1:$1,PROSPER_Harvey!$34:$34,""),"")))))))="","",
IF($C34="Christopher Lobo",_xlfn.XLOOKUP($B34,PROSPER_Lobo!$1:$1,PROSPER_Lobo!$34:$34,""),
IF($C34="Naren Baliga",_xlfn.XLOOKUP($B34,PROSPER_Baliga!$1:$1,PROSPER_Baliga!$34:$34,""),
IF($C34="Thorsten Huhn",_xlfn.XLOOKUP($B34,PROSPER_Huhn!$1:$1,PROSPER_Huhn!$34:$34,""),
IF($C34="Nick Hull",_xlfn.XLOOKUP($B34,PROSPER_Hull!$1:$1,PROSPER_Hull!$34:$34,""),
IF($C34="Monika Kotwani",_xlfn.XLOOKUP($B34,PROSPER_Kotwani!$1:$1,PROSPER_Kotwani!$34:$34,""),
IF($C34="Jonathan Wellner",_xlfn.XLOOKUP($B34,PROSPER_Wellner!$1:$1,PROSPER_Wellner!$34:$34,""),
IF($C34="Travis Harvey",_xlfn.XLOOKUP($B34,PROSPER_Harvey!$1:$1,PROSPER_Harvey!$34:$34,""),""))))))))="","No Comment",IF(IF($C34="Christopher Lobo",_xlfn.XLOOKUP($B34,PROSPER_Lobo!$1:$1,PROSPER_Lobo!$34:$34,""),
IF($C34="Naren Baliga",_xlfn.XLOOKUP($B34,PROSPER_Baliga!$1:$1,PROSPER_Baliga!$34:$34,""),
IF($C34="Thorsten Huhn",_xlfn.XLOOKUP($B34,PROSPER_Huhn!$1:$1,PROSPER_Huhn!$34:$34,""),
IF($C34="Nick Hull",_xlfn.XLOOKUP($B34,PROSPER_Hull!$1:$1,PROSPER_Hull!$34:$34,""),
IF($C34="Monika Kotwani",_xlfn.XLOOKUP($B34,PROSPER_Kotwani!$1:$1,PROSPER_Kotwani!$34:$34,""),
IF($C34="Jonathan Wellner",_xlfn.XLOOKUP($B34,PROSPER_Wellner!$1:$1,PROSPER_Wellner!$34:$34,""),
IF($C34="Travis Harvey",_xlfn.XLOOKUP($B34,PROSPER_Harvey!$1:$1,PROSPER_Harvey!$34:$34,""),"")))))))="","",
IF($C34="Christopher Lobo",_xlfn.XLOOKUP($B34,PROSPER_Lobo!$1:$1,PROSPER_Lobo!$34:$34,""),
IF($C34="Naren Baliga",_xlfn.XLOOKUP($B34,PROSPER_Baliga!$1:$1,PROSPER_Baliga!$34:$34,""),
IF($C34="Thorsten Huhn",_xlfn.XLOOKUP($B34,PROSPER_Huhn!$1:$1,PROSPER_Huhn!$34:$34,""),
IF($C34="Nick Hull",_xlfn.XLOOKUP($B34,PROSPER_Hull!$1:$1,PROSPER_Hull!$34:$34,""),
IF($C34="Monika Kotwani",_xlfn.XLOOKUP($B34,PROSPER_Kotwani!$1:$1,PROSPER_Kotwani!$34:$34,""),
IF($C34="Jonathan Wellner",_xlfn.XLOOKUP($B34,PROSPER_Wellner!$1:$1,PROSPER_Wellner!$34:$34,""),
IF($C34="Travis Harvey",_xlfn.XLOOKUP($B34,PROSPER_Harvey!$1:$1,PROSPER_Harvey!$34:$34,""),"")))))))))</f>
        <v>N/A</v>
      </c>
      <c r="EI34" s="150" t="str">
        <f t="shared" si="289"/>
        <v>N/A</v>
      </c>
      <c r="EJ34" s="130" t="str">
        <f>_xlfn.XLOOKUP(B34,PROSPERInitial_Query!$E:$E,PROSPERInitial_Query!$AF:$AF,"",,-1)</f>
        <v/>
      </c>
      <c r="EK34" s="121" t="str">
        <f t="shared" si="290"/>
        <v>Michael Sturman2 - RelationshipAccount / Stakeholder 6Name</v>
      </c>
      <c r="EL34" s="121" t="str">
        <f>_xlfn.XLOOKUP(EK34,PROSPERDelta_Query!BK:BK,PROSPERDelta_Query!AH:AH,"",,-1)</f>
        <v/>
      </c>
      <c r="EM34" s="126" t="str">
        <f>_xlfn.XLOOKUP(B34,PROSPERInitial_Query!$E:$E,PROSPERInitial_Query!$V:$V,"",,-1)</f>
        <v/>
      </c>
      <c r="EN34" s="121" t="str">
        <f t="shared" si="291"/>
        <v>Michael Sturman2 - RelationshipAccount / Stakeholder 6Self Score</v>
      </c>
      <c r="EO34" s="126" t="str">
        <f>_xlfn.XLOOKUP(EN34,PROSPERDelta_Query!BK:BK,PROSPERDelta_Query!AR:AR,"",,-1)</f>
        <v/>
      </c>
      <c r="EP34" s="131" t="str">
        <f t="shared" si="179"/>
        <v/>
      </c>
      <c r="EQ34" s="131" t="str">
        <f t="shared" si="292"/>
        <v>N/A</v>
      </c>
      <c r="ER34" s="132" t="str">
        <f t="shared" si="293"/>
        <v>N/A</v>
      </c>
      <c r="ES34" s="132" t="str">
        <f>IF(IF(IF($C34="Christopher Lobo",_xlfn.XLOOKUP($B34,PROSPER_Lobo!$1:$1,PROSPER_Lobo!$36:$36,""),
IF($C34="Naren Baliga",_xlfn.XLOOKUP($B34,PROSPER_Baliga!$1:$1,PROSPER_Baliga!$36:$36,""),
IF($C34="Thorsten Huhn",_xlfn.XLOOKUP($B34,PROSPER_Huhn!$1:$1,PROSPER_Huhn!$36:$36,""),
IF($C34="Nick Hull",_xlfn.XLOOKUP($B34,PROSPER_Hull!$1:$1,PROSPER_Hull!$36:$36,""),
IF($C34="Monika Kotwani",_xlfn.XLOOKUP($B34,PROSPER_Kotwani!$1:$1,PROSPER_Kotwani!$36:$36,""),
IF($C34="Jonathan Wellner",_xlfn.XLOOKUP($B34,PROSPER_Wellner!$1:$1,PROSPER_Wellner!$36:$36,""),
IF($C34="Travis Harvey",_xlfn.XLOOKUP($B34,PROSPER_Harvey!$1:$1,PROSPER_Harvey!$36:$36,""),"")))))))="","",
IF($C34="Christopher Lobo",_xlfn.XLOOKUP($B34,PROSPER_Lobo!$1:$1,PROSPER_Lobo!$36:$36,""),
IF($C34="Naren Baliga",_xlfn.XLOOKUP($B34,PROSPER_Baliga!$1:$1,PROSPER_Baliga!$36:$36,""),
IF($C34="Thorsten Huhn",_xlfn.XLOOKUP($B34,PROSPER_Huhn!$1:$1,PROSPER_Huhn!$36:$36,""),
IF($C34="Nick Hull",_xlfn.XLOOKUP($B34,PROSPER_Hull!$1:$1,PROSPER_Hull!$36:$36,""),
IF($C34="Monika Kotwani",_xlfn.XLOOKUP($B34,PROSPER_Kotwani!$1:$1,PROSPER_Kotwani!$36:$36,""),
IF($C34="Jonathan Wellner",_xlfn.XLOOKUP($B34,PROSPER_Wellner!$1:$1,PROSPER_Wellner!$36:$36,""),
IF($C34="Travis Harvey",_xlfn.XLOOKUP($B34,PROSPER_Harvey!$1:$1,PROSPER_Harvey!$36:$36,""),""))))))))="","No Score",IF(IF($C34="Christopher Lobo",_xlfn.XLOOKUP($B34,PROSPER_Lobo!$1:$1,PROSPER_Lobo!$36:$36,""),
IF($C34="Naren Baliga",_xlfn.XLOOKUP($B34,PROSPER_Baliga!$1:$1,PROSPER_Baliga!$36:$36,""),
IF($C34="Thorsten Huhn",_xlfn.XLOOKUP($B34,PROSPER_Huhn!$1:$1,PROSPER_Huhn!$36:$36,""),
IF($C34="Nick Hull",_xlfn.XLOOKUP($B34,PROSPER_Hull!$1:$1,PROSPER_Hull!$36:$36,""),
IF($C34="Monika Kotwani",_xlfn.XLOOKUP($B34,PROSPER_Kotwani!$1:$1,PROSPER_Kotwani!$36:$36,""),
IF($C34="Jonathan Wellner",_xlfn.XLOOKUP($B34,PROSPER_Wellner!$1:$1,PROSPER_Wellner!$36:$36,""),
IF($C34="Travis Harvey",_xlfn.XLOOKUP($B34,PROSPER_Harvey!$1:$1,PROSPER_Harvey!$36:$36,""),"")))))))="","",
IF($C34="Christopher Lobo",_xlfn.XLOOKUP($B34,PROSPER_Lobo!$1:$1,PROSPER_Lobo!$36:$36,""),
IF($C34="Naren Baliga",_xlfn.XLOOKUP($B34,PROSPER_Baliga!$1:$1,PROSPER_Baliga!$36:$36,""),
IF($C34="Thorsten Huhn",_xlfn.XLOOKUP($B34,PROSPER_Huhn!$1:$1,PROSPER_Huhn!$36:$36,""),
IF($C34="Nick Hull",_xlfn.XLOOKUP($B34,PROSPER_Hull!$1:$1,PROSPER_Hull!$36:$36,""),
IF($C34="Monika Kotwani",_xlfn.XLOOKUP($B34,PROSPER_Kotwani!$1:$1,PROSPER_Kotwani!$36:$36,""),
IF($C34="Jonathan Wellner",_xlfn.XLOOKUP($B34,PROSPER_Wellner!$1:$1,PROSPER_Wellner!$36:$36,""),
IF($C34="Travis Harvey",_xlfn.XLOOKUP($B34,PROSPER_Harvey!$1:$1,PROSPER_Harvey!$36:$36,""),"")))))))))</f>
        <v>N/A</v>
      </c>
      <c r="ET34" s="131" t="str">
        <f>IF(IF(IF($C34="Christopher Lobo",_xlfn.XLOOKUP($B34,PROSPER_Lobo!$1:$1,PROSPER_Lobo!$37:$37,""),
IF($C34="Naren Baliga",_xlfn.XLOOKUP($B34,PROSPER_Baliga!$1:$1,PROSPER_Baliga!$37:$37,""),
IF($C34="Thorsten Huhn",_xlfn.XLOOKUP($B34,PROSPER_Huhn!$1:$1,PROSPER_Huhn!$37:$37,""),
IF($C34="Nick Hull",_xlfn.XLOOKUP($B34,PROSPER_Hull!$1:$1,PROSPER_Hull!$37:$37,""),
IF($C34="Monika Kotwani",_xlfn.XLOOKUP($B34,PROSPER_Kotwani!$1:$1,PROSPER_Kotwani!$37:$37,""),
IF($C34="Jonathan Wellner",_xlfn.XLOOKUP($B34,PROSPER_Wellner!$1:$1,PROSPER_Wellner!$37:$37,""),
IF($C34="Travis Harvey",_xlfn.XLOOKUP($B34,PROSPER_Harvey!$1:$1,PROSPER_Harvey!$37:$37,""),"")))))))="","",
IF($C34="Christopher Lobo",_xlfn.XLOOKUP($B34,PROSPER_Lobo!$1:$1,PROSPER_Lobo!$37:$37,""),
IF($C34="Naren Baliga",_xlfn.XLOOKUP($B34,PROSPER_Baliga!$1:$1,PROSPER_Baliga!$37:$37,""),
IF($C34="Thorsten Huhn",_xlfn.XLOOKUP($B34,PROSPER_Huhn!$1:$1,PROSPER_Huhn!$37:$37,""),
IF($C34="Nick Hull",_xlfn.XLOOKUP($B34,PROSPER_Hull!$1:$1,PROSPER_Hull!$37:$37,""),
IF($C34="Monika Kotwani",_xlfn.XLOOKUP($B34,PROSPER_Kotwani!$1:$1,PROSPER_Kotwani!$37:$37,""),
IF($C34="Jonathan Wellner",_xlfn.XLOOKUP($B34,PROSPER_Wellner!$1:$1,PROSPER_Wellner!$37:$37,""),
IF($C34="Travis Harvey",_xlfn.XLOOKUP($B34,PROSPER_Harvey!$1:$1,PROSPER_Harvey!$37:$37,""),""))))))))="","No Comment",IF(IF($C34="Christopher Lobo",_xlfn.XLOOKUP($B34,PROSPER_Lobo!$1:$1,PROSPER_Lobo!$37:$37,""),
IF($C34="Naren Baliga",_xlfn.XLOOKUP($B34,PROSPER_Baliga!$1:$1,PROSPER_Baliga!$37:$37,""),
IF($C34="Thorsten Huhn",_xlfn.XLOOKUP($B34,PROSPER_Huhn!$1:$1,PROSPER_Huhn!$37:$37,""),
IF($C34="Nick Hull",_xlfn.XLOOKUP($B34,PROSPER_Hull!$1:$1,PROSPER_Hull!$37:$37,""),
IF($C34="Monika Kotwani",_xlfn.XLOOKUP($B34,PROSPER_Kotwani!$1:$1,PROSPER_Kotwani!$37:$37,""),
IF($C34="Jonathan Wellner",_xlfn.XLOOKUP($B34,PROSPER_Wellner!$1:$1,PROSPER_Wellner!$37:$37,""),
IF($C34="Travis Harvey",_xlfn.XLOOKUP($B34,PROSPER_Harvey!$1:$1,PROSPER_Harvey!$37:$37,""),"")))))))="","",
IF($C34="Christopher Lobo",_xlfn.XLOOKUP($B34,PROSPER_Lobo!$1:$1,PROSPER_Lobo!$37:$37,""),
IF($C34="Naren Baliga",_xlfn.XLOOKUP($B34,PROSPER_Baliga!$1:$1,PROSPER_Baliga!$37:$37,""),
IF($C34="Thorsten Huhn",_xlfn.XLOOKUP($B34,PROSPER_Huhn!$1:$1,PROSPER_Huhn!$37:$37,""),
IF($C34="Nick Hull",_xlfn.XLOOKUP($B34,PROSPER_Hull!$1:$1,PROSPER_Hull!$37:$37,""),
IF($C34="Monika Kotwani",_xlfn.XLOOKUP($B34,PROSPER_Kotwani!$1:$1,PROSPER_Kotwani!$37:$37,""),
IF($C34="Jonathan Wellner",_xlfn.XLOOKUP($B34,PROSPER_Wellner!$1:$1,PROSPER_Wellner!$37:$37,""),
IF($C34="Travis Harvey",_xlfn.XLOOKUP($B34,PROSPER_Harvey!$1:$1,PROSPER_Harvey!$37:$37,""),"")))))))))</f>
        <v>N/A</v>
      </c>
      <c r="EU34" s="150" t="str">
        <f t="shared" si="294"/>
        <v>N/A</v>
      </c>
      <c r="EV34" s="130" t="str">
        <f>_xlfn.XLOOKUP(B34,PROSPERInitial_Query!$E:$E,PROSPERInitial_Query!$AG:$AG,"",,-1)</f>
        <v/>
      </c>
      <c r="EW34" s="121" t="str">
        <f t="shared" si="295"/>
        <v>Michael Sturman2 - RelationshipAccount / Stakeholder 7Name</v>
      </c>
      <c r="EX34" s="121" t="str">
        <f>_xlfn.XLOOKUP(EW34,PROSPERDelta_Query!BK:BK,PROSPERDelta_Query!AI:AI,"",,-1)</f>
        <v/>
      </c>
      <c r="EY34" s="126" t="str">
        <f>_xlfn.XLOOKUP(B34,PROSPERInitial_Query!$E:$E,PROSPERInitial_Query!$W:$W,"",,-1)</f>
        <v/>
      </c>
      <c r="EZ34" s="121" t="str">
        <f t="shared" si="296"/>
        <v>Michael Sturman2 - RelationshipAccount / Stakeholder 7Self Score</v>
      </c>
      <c r="FA34" s="126" t="str">
        <f>_xlfn.XLOOKUP(EZ34,PROSPERDelta_Query!BK:BK,PROSPERDelta_Query!AS:AS,"",,-1)</f>
        <v/>
      </c>
      <c r="FB34" s="131" t="str">
        <f t="shared" si="183"/>
        <v/>
      </c>
      <c r="FC34" s="131" t="str">
        <f t="shared" si="297"/>
        <v>N/A</v>
      </c>
      <c r="FD34" s="132" t="str">
        <f t="shared" si="298"/>
        <v>N/A</v>
      </c>
      <c r="FE34" s="132" t="str">
        <f>IF(IF(IF($C34="Christopher Lobo",_xlfn.XLOOKUP($B34,PROSPER_Lobo!$1:$1,PROSPER_Lobo!$39:$39,""),
IF($C34="Naren Baliga",_xlfn.XLOOKUP($B34,PROSPER_Baliga!$1:$1,PROSPER_Baliga!$39:$39,""),
IF($C34="Thorsten Huhn",_xlfn.XLOOKUP($B34,PROSPER_Huhn!$1:$1,PROSPER_Huhn!$39:$39,""),
IF($C34="Nick Hull",_xlfn.XLOOKUP($B34,PROSPER_Hull!$1:$1,PROSPER_Hull!$39:$39,""),
IF($C34="Monika Kotwani",_xlfn.XLOOKUP($B34,PROSPER_Kotwani!$1:$1,PROSPER_Kotwani!$39:$39,""),
IF($C34="Jonathan Wellner",_xlfn.XLOOKUP($B34,PROSPER_Wellner!$1:$1,PROSPER_Wellner!$39:$39,""),
IF($C34="Travis Harvey",_xlfn.XLOOKUP($B34,PROSPER_Harvey!$1:$1,PROSPER_Harvey!$39:$39,""),"")))))))="","",
IF($C34="Christopher Lobo",_xlfn.XLOOKUP($B34,PROSPER_Lobo!$1:$1,PROSPER_Lobo!$39:$39,""),
IF($C34="Naren Baliga",_xlfn.XLOOKUP($B34,PROSPER_Baliga!$1:$1,PROSPER_Baliga!$39:$39,""),
IF($C34="Thorsten Huhn",_xlfn.XLOOKUP($B34,PROSPER_Huhn!$1:$1,PROSPER_Huhn!$39:$39,""),
IF($C34="Nick Hull",_xlfn.XLOOKUP($B34,PROSPER_Hull!$1:$1,PROSPER_Hull!$39:$39,""),
IF($C34="Monika Kotwani",_xlfn.XLOOKUP($B34,PROSPER_Kotwani!$1:$1,PROSPER_Kotwani!$39:$39,""),
IF($C34="Jonathan Wellner",_xlfn.XLOOKUP($B34,PROSPER_Wellner!$1:$1,PROSPER_Wellner!$39:$39,""),
IF($C34="Travis Harvey",_xlfn.XLOOKUP($B34,PROSPER_Harvey!$1:$1,PROSPER_Harvey!$39:$39,""),""))))))))="","No Score",IF(IF($C34="Christopher Lobo",_xlfn.XLOOKUP($B34,PROSPER_Lobo!$1:$1,PROSPER_Lobo!$39:$39,""),
IF($C34="Naren Baliga",_xlfn.XLOOKUP($B34,PROSPER_Baliga!$1:$1,PROSPER_Baliga!$39:$39,""),
IF($C34="Thorsten Huhn",_xlfn.XLOOKUP($B34,PROSPER_Huhn!$1:$1,PROSPER_Huhn!$39:$39,""),
IF($C34="Nick Hull",_xlfn.XLOOKUP($B34,PROSPER_Hull!$1:$1,PROSPER_Hull!$39:$39,""),
IF($C34="Monika Kotwani",_xlfn.XLOOKUP($B34,PROSPER_Kotwani!$1:$1,PROSPER_Kotwani!$39:$39,""),
IF($C34="Jonathan Wellner",_xlfn.XLOOKUP($B34,PROSPER_Wellner!$1:$1,PROSPER_Wellner!$39:$39,""),
IF($C34="Travis Harvey",_xlfn.XLOOKUP($B34,PROSPER_Harvey!$1:$1,PROSPER_Harvey!$39:$39,""),"")))))))="","",
IF($C34="Christopher Lobo",_xlfn.XLOOKUP($B34,PROSPER_Lobo!$1:$1,PROSPER_Lobo!$39:$39,""),
IF($C34="Naren Baliga",_xlfn.XLOOKUP($B34,PROSPER_Baliga!$1:$1,PROSPER_Baliga!$39:$39,""),
IF($C34="Thorsten Huhn",_xlfn.XLOOKUP($B34,PROSPER_Huhn!$1:$1,PROSPER_Huhn!$39:$39,""),
IF($C34="Nick Hull",_xlfn.XLOOKUP($B34,PROSPER_Hull!$1:$1,PROSPER_Hull!$39:$39,""),
IF($C34="Monika Kotwani",_xlfn.XLOOKUP($B34,PROSPER_Kotwani!$1:$1,PROSPER_Kotwani!$39:$39,""),
IF($C34="Jonathan Wellner",_xlfn.XLOOKUP($B34,PROSPER_Wellner!$1:$1,PROSPER_Wellner!$39:$39,""),
IF($C34="Travis Harvey",_xlfn.XLOOKUP($B34,PROSPER_Harvey!$1:$1,PROSPER_Harvey!$39:$39,""),"")))))))))</f>
        <v>N/A</v>
      </c>
      <c r="FF34" s="131" t="str">
        <f>IF(IF(IF($C34="Christopher Lobo",_xlfn.XLOOKUP($B34,PROSPER_Lobo!$1:$1,PROSPER_Lobo!$40:$40,""),
IF($C34="Naren Baliga",_xlfn.XLOOKUP($B34,PROSPER_Baliga!$1:$1,PROSPER_Baliga!$40:$40,""),
IF($C34="Thorsten Huhn",_xlfn.XLOOKUP($B34,PROSPER_Huhn!$1:$1,PROSPER_Huhn!$40:$40,""),
IF($C34="Nick Hull",_xlfn.XLOOKUP($B34,PROSPER_Hull!$1:$1,PROSPER_Hull!$40:$40,""),
IF($C34="Monika Kotwani",_xlfn.XLOOKUP($B34,PROSPER_Kotwani!$1:$1,PROSPER_Kotwani!$40:$40,""),
IF($C34="Jonathan Wellner",_xlfn.XLOOKUP($B34,PROSPER_Wellner!$1:$1,PROSPER_Wellner!$40:$40,""),
IF($C34="Travis Harvey",_xlfn.XLOOKUP($B34,PROSPER_Harvey!$1:$1,PROSPER_Harvey!$40:$40,""),"")))))))="","",
IF($C34="Christopher Lobo",_xlfn.XLOOKUP($B34,PROSPER_Lobo!$1:$1,PROSPER_Lobo!$40:$40,""),
IF($C34="Naren Baliga",_xlfn.XLOOKUP($B34,PROSPER_Baliga!$1:$1,PROSPER_Baliga!$40:$40,""),
IF($C34="Thorsten Huhn",_xlfn.XLOOKUP($B34,PROSPER_Huhn!$1:$1,PROSPER_Huhn!$40:$40,""),
IF($C34="Nick Hull",_xlfn.XLOOKUP($B34,PROSPER_Hull!$1:$1,PROSPER_Hull!$40:$40,""),
IF($C34="Monika Kotwani",_xlfn.XLOOKUP($B34,PROSPER_Kotwani!$1:$1,PROSPER_Kotwani!$40:$40,""),
IF($C34="Jonathan Wellner",_xlfn.XLOOKUP($B34,PROSPER_Wellner!$1:$1,PROSPER_Wellner!$40:$40,""),
IF($C34="Travis Harvey",_xlfn.XLOOKUP($B34,PROSPER_Harvey!$1:$1,PROSPER_Harvey!$40:$40,""),""))))))))="","No Comment",IF(IF($C34="Christopher Lobo",_xlfn.XLOOKUP($B34,PROSPER_Lobo!$1:$1,PROSPER_Lobo!$40:$40,""),
IF($C34="Naren Baliga",_xlfn.XLOOKUP($B34,PROSPER_Baliga!$1:$1,PROSPER_Baliga!$40:$40,""),
IF($C34="Thorsten Huhn",_xlfn.XLOOKUP($B34,PROSPER_Huhn!$1:$1,PROSPER_Huhn!$40:$40,""),
IF($C34="Nick Hull",_xlfn.XLOOKUP($B34,PROSPER_Hull!$1:$1,PROSPER_Hull!$40:$40,""),
IF($C34="Monika Kotwani",_xlfn.XLOOKUP($B34,PROSPER_Kotwani!$1:$1,PROSPER_Kotwani!$40:$40,""),
IF($C34="Jonathan Wellner",_xlfn.XLOOKUP($B34,PROSPER_Wellner!$1:$1,PROSPER_Wellner!$40:$40,""),
IF($C34="Travis Harvey",_xlfn.XLOOKUP($B34,PROSPER_Harvey!$1:$1,PROSPER_Harvey!$40:$40,""),"")))))))="","",
IF($C34="Christopher Lobo",_xlfn.XLOOKUP($B34,PROSPER_Lobo!$1:$1,PROSPER_Lobo!$40:$40,""),
IF($C34="Naren Baliga",_xlfn.XLOOKUP($B34,PROSPER_Baliga!$1:$1,PROSPER_Baliga!$40:$40,""),
IF($C34="Thorsten Huhn",_xlfn.XLOOKUP($B34,PROSPER_Huhn!$1:$1,PROSPER_Huhn!$40:$40,""),
IF($C34="Nick Hull",_xlfn.XLOOKUP($B34,PROSPER_Hull!$1:$1,PROSPER_Hull!$40:$40,""),
IF($C34="Monika Kotwani",_xlfn.XLOOKUP($B34,PROSPER_Kotwani!$1:$1,PROSPER_Kotwani!$40:$40,""),
IF($C34="Jonathan Wellner",_xlfn.XLOOKUP($B34,PROSPER_Wellner!$1:$1,PROSPER_Wellner!$40:$40,""),
IF($C34="Travis Harvey",_xlfn.XLOOKUP($B34,PROSPER_Harvey!$1:$1,PROSPER_Harvey!$40:$40,""),"")))))))))</f>
        <v>N/A</v>
      </c>
      <c r="FG34" s="150" t="str">
        <f t="shared" si="299"/>
        <v>N/A</v>
      </c>
      <c r="FH34" s="130" t="str">
        <f>_xlfn.XLOOKUP(B34,PROSPERInitial_Query!$E:$E,PROSPERInitial_Query!$AH:$AH,"",,-1)</f>
        <v/>
      </c>
      <c r="FI34" s="121" t="str">
        <f t="shared" si="300"/>
        <v>Michael Sturman2 - RelationshipAccount / Stakeholder 8Name</v>
      </c>
      <c r="FJ34" s="121" t="str">
        <f>_xlfn.XLOOKUP(FI34,PROSPERDelta_Query!BK:BK,PROSPERDelta_Query!AJ:AJ,"",,-1)</f>
        <v/>
      </c>
      <c r="FK34" s="126" t="str">
        <f>_xlfn.XLOOKUP(B34,PROSPERInitial_Query!$E:$E,PROSPERInitial_Query!$X:$X,"",,-1)</f>
        <v/>
      </c>
      <c r="FL34" s="121" t="str">
        <f t="shared" si="301"/>
        <v>Michael Sturman2 - RelationshipAccount / Stakeholder 8Self Score</v>
      </c>
      <c r="FM34" s="126" t="str">
        <f>_xlfn.XLOOKUP(FL34,PROSPERDelta_Query!BK:BK,PROSPERDelta_Query!AT:AT,"",,-1)</f>
        <v/>
      </c>
      <c r="FN34" s="131" t="str">
        <f t="shared" si="187"/>
        <v/>
      </c>
      <c r="FO34" s="131" t="str">
        <f t="shared" si="302"/>
        <v>N/A</v>
      </c>
      <c r="FP34" s="132" t="str">
        <f t="shared" si="303"/>
        <v>N/A</v>
      </c>
      <c r="FQ34" s="132" t="str">
        <f>IF(IF(IF($C34="Christopher Lobo",_xlfn.XLOOKUP($B34,PROSPER_Lobo!$1:$1,PROSPER_Lobo!$42:$42,""),
IF($C34="Naren Baliga",_xlfn.XLOOKUP($B34,PROSPER_Baliga!$1:$1,PROSPER_Baliga!$42:$42,""),
IF($C34="Thorsten Huhn",_xlfn.XLOOKUP($B34,PROSPER_Huhn!$1:$1,PROSPER_Huhn!$42:$42,""),
IF($C34="Nick Hull",_xlfn.XLOOKUP($B34,PROSPER_Hull!$1:$1,PROSPER_Hull!$42:$42,""),
IF($C34="Monika Kotwani",_xlfn.XLOOKUP($B34,PROSPER_Kotwani!$1:$1,PROSPER_Kotwani!$42:$42,""),
IF($C34="Jonathan Wellner",_xlfn.XLOOKUP($B34,PROSPER_Wellner!$1:$1,PROSPER_Wellner!$42:$42,""),
IF($C34="Travis Harvey",_xlfn.XLOOKUP($B34,PROSPER_Harvey!$1:$1,PROSPER_Harvey!$42:$42,""),"")))))))="","",
IF($C34="Christopher Lobo",_xlfn.XLOOKUP($B34,PROSPER_Lobo!$1:$1,PROSPER_Lobo!$42:$42,""),
IF($C34="Naren Baliga",_xlfn.XLOOKUP($B34,PROSPER_Baliga!$1:$1,PROSPER_Baliga!$42:$42,""),
IF($C34="Thorsten Huhn",_xlfn.XLOOKUP($B34,PROSPER_Huhn!$1:$1,PROSPER_Huhn!$42:$42,""),
IF($C34="Nick Hull",_xlfn.XLOOKUP($B34,PROSPER_Hull!$1:$1,PROSPER_Hull!$42:$42,""),
IF($C34="Monika Kotwani",_xlfn.XLOOKUP($B34,PROSPER_Kotwani!$1:$1,PROSPER_Kotwani!$42:$42,""),
IF($C34="Jonathan Wellner",_xlfn.XLOOKUP($B34,PROSPER_Wellner!$1:$1,PROSPER_Wellner!$42:$42,""),
IF($C34="Travis Harvey",_xlfn.XLOOKUP($B34,PROSPER_Harvey!$1:$1,PROSPER_Harvey!$42:$42,""),""))))))))="","No Score",IF(IF($C34="Christopher Lobo",_xlfn.XLOOKUP($B34,PROSPER_Lobo!$1:$1,PROSPER_Lobo!$42:$42,""),
IF($C34="Naren Baliga",_xlfn.XLOOKUP($B34,PROSPER_Baliga!$1:$1,PROSPER_Baliga!$42:$42,""),
IF($C34="Thorsten Huhn",_xlfn.XLOOKUP($B34,PROSPER_Huhn!$1:$1,PROSPER_Huhn!$42:$42,""),
IF($C34="Nick Hull",_xlfn.XLOOKUP($B34,PROSPER_Hull!$1:$1,PROSPER_Hull!$42:$42,""),
IF($C34="Monika Kotwani",_xlfn.XLOOKUP($B34,PROSPER_Kotwani!$1:$1,PROSPER_Kotwani!$42:$42,""),
IF($C34="Jonathan Wellner",_xlfn.XLOOKUP($B34,PROSPER_Wellner!$1:$1,PROSPER_Wellner!$42:$42,""),
IF($C34="Travis Harvey",_xlfn.XLOOKUP($B34,PROSPER_Harvey!$1:$1,PROSPER_Harvey!$42:$42,""),"")))))))="","",
IF($C34="Christopher Lobo",_xlfn.XLOOKUP($B34,PROSPER_Lobo!$1:$1,PROSPER_Lobo!$42:$42,""),
IF($C34="Naren Baliga",_xlfn.XLOOKUP($B34,PROSPER_Baliga!$1:$1,PROSPER_Baliga!$42:$42,""),
IF($C34="Thorsten Huhn",_xlfn.XLOOKUP($B34,PROSPER_Huhn!$1:$1,PROSPER_Huhn!$42:$42,""),
IF($C34="Nick Hull",_xlfn.XLOOKUP($B34,PROSPER_Hull!$1:$1,PROSPER_Hull!$42:$42,""),
IF($C34="Monika Kotwani",_xlfn.XLOOKUP($B34,PROSPER_Kotwani!$1:$1,PROSPER_Kotwani!$42:$42,""),
IF($C34="Jonathan Wellner",_xlfn.XLOOKUP($B34,PROSPER_Wellner!$1:$1,PROSPER_Wellner!$42:$42,""),
IF($C34="Travis Harvey",_xlfn.XLOOKUP($B34,PROSPER_Harvey!$1:$1,PROSPER_Harvey!$42:$42,""),"")))))))))</f>
        <v>N/A</v>
      </c>
      <c r="FR34" s="131" t="str">
        <f>IF(IF(IF($C34="Christopher Lobo",_xlfn.XLOOKUP($B34,PROSPER_Lobo!$1:$1,PROSPER_Lobo!$43:$43,""),
IF($C34="Naren Baliga",_xlfn.XLOOKUP($B34,PROSPER_Baliga!$1:$1,PROSPER_Baliga!$43:$43,""),
IF($C34="Thorsten Huhn",_xlfn.XLOOKUP($B34,PROSPER_Huhn!$1:$1,PROSPER_Huhn!$43:$43,""),
IF($C34="Nick Hull",_xlfn.XLOOKUP($B34,PROSPER_Hull!$1:$1,PROSPER_Hull!$43:$43,""),
IF($C34="Monika Kotwani",_xlfn.XLOOKUP($B34,PROSPER_Kotwani!$1:$1,PROSPER_Kotwani!$43:$43,""),
IF($C34="Jonathan Wellner",_xlfn.XLOOKUP($B34,PROSPER_Wellner!$1:$1,PROSPER_Wellner!$43:$43,""),
IF($C34="Travis Harvey",_xlfn.XLOOKUP($B34,PROSPER_Harvey!$1:$1,PROSPER_Harvey!$43:$43,""),"")))))))="","",
IF($C34="Christopher Lobo",_xlfn.XLOOKUP($B34,PROSPER_Lobo!$1:$1,PROSPER_Lobo!$43:$43,""),
IF($C34="Naren Baliga",_xlfn.XLOOKUP($B34,PROSPER_Baliga!$1:$1,PROSPER_Baliga!$43:$43,""),
IF($C34="Thorsten Huhn",_xlfn.XLOOKUP($B34,PROSPER_Huhn!$1:$1,PROSPER_Huhn!$43:$43,""),
IF($C34="Nick Hull",_xlfn.XLOOKUP($B34,PROSPER_Hull!$1:$1,PROSPER_Hull!$43:$43,""),
IF($C34="Monika Kotwani",_xlfn.XLOOKUP($B34,PROSPER_Kotwani!$1:$1,PROSPER_Kotwani!$43:$43,""),
IF($C34="Jonathan Wellner",_xlfn.XLOOKUP($B34,PROSPER_Wellner!$1:$1,PROSPER_Wellner!$43:$43,""),
IF($C34="Travis Harvey",_xlfn.XLOOKUP($B34,PROSPER_Harvey!$1:$1,PROSPER_Harvey!$43:$43,""),""))))))))="","No Comment",IF(IF($C34="Christopher Lobo",_xlfn.XLOOKUP($B34,PROSPER_Lobo!$1:$1,PROSPER_Lobo!$43:$43,""),
IF($C34="Naren Baliga",_xlfn.XLOOKUP($B34,PROSPER_Baliga!$1:$1,PROSPER_Baliga!$43:$43,""),
IF($C34="Thorsten Huhn",_xlfn.XLOOKUP($B34,PROSPER_Huhn!$1:$1,PROSPER_Huhn!$43:$43,""),
IF($C34="Nick Hull",_xlfn.XLOOKUP($B34,PROSPER_Hull!$1:$1,PROSPER_Hull!$43:$43,""),
IF($C34="Monika Kotwani",_xlfn.XLOOKUP($B34,PROSPER_Kotwani!$1:$1,PROSPER_Kotwani!$43:$43,""),
IF($C34="Jonathan Wellner",_xlfn.XLOOKUP($B34,PROSPER_Wellner!$1:$1,PROSPER_Wellner!$43:$43,""),
IF($C34="Travis Harvey",_xlfn.XLOOKUP($B34,PROSPER_Harvey!$1:$1,PROSPER_Harvey!$43:$43,""),"")))))))="","",
IF($C34="Christopher Lobo",_xlfn.XLOOKUP($B34,PROSPER_Lobo!$1:$1,PROSPER_Lobo!$43:$43,""),
IF($C34="Naren Baliga",_xlfn.XLOOKUP($B34,PROSPER_Baliga!$1:$1,PROSPER_Baliga!$43:$43,""),
IF($C34="Thorsten Huhn",_xlfn.XLOOKUP($B34,PROSPER_Huhn!$1:$1,PROSPER_Huhn!$43:$43,""),
IF($C34="Nick Hull",_xlfn.XLOOKUP($B34,PROSPER_Hull!$1:$1,PROSPER_Hull!$43:$43,""),
IF($C34="Monika Kotwani",_xlfn.XLOOKUP($B34,PROSPER_Kotwani!$1:$1,PROSPER_Kotwani!$43:$43,""),
IF($C34="Jonathan Wellner",_xlfn.XLOOKUP($B34,PROSPER_Wellner!$1:$1,PROSPER_Wellner!$43:$43,""),
IF($C34="Travis Harvey",_xlfn.XLOOKUP($B34,PROSPER_Harvey!$1:$1,PROSPER_Harvey!$43:$43,""),"")))))))))</f>
        <v>N/A</v>
      </c>
      <c r="FS34" s="150" t="str">
        <f t="shared" si="304"/>
        <v>N/A</v>
      </c>
      <c r="FT34" s="130" t="str">
        <f>_xlfn.XLOOKUP(B34,PROSPERInitial_Query!$E:$E,PROSPERInitial_Query!$AI:$AI,"",,-1)</f>
        <v/>
      </c>
      <c r="FU34" s="121" t="str">
        <f t="shared" si="305"/>
        <v>Michael Sturman2 - RelationshipAccount / Stakeholder 9Name</v>
      </c>
      <c r="FV34" s="121" t="str">
        <f>_xlfn.XLOOKUP(FU34,PROSPERDelta_Query!BK:BK,PROSPERDelta_Query!AK:AK,"",,-1)</f>
        <v/>
      </c>
      <c r="FW34" s="126" t="str">
        <f>_xlfn.XLOOKUP(B34,PROSPERInitial_Query!$E:$E,PROSPERInitial_Query!$Y:$Y,"",,-1)</f>
        <v/>
      </c>
      <c r="FX34" s="121" t="str">
        <f t="shared" si="306"/>
        <v>Michael Sturman2 - RelationshipAccount / Stakeholder 9Self Score</v>
      </c>
      <c r="FY34" s="126" t="str">
        <f>_xlfn.XLOOKUP(FX34,PROSPERDelta_Query!BK:BK,PROSPERDelta_Query!AU:AU,"",,-1)</f>
        <v/>
      </c>
      <c r="FZ34" s="131" t="str">
        <f t="shared" si="191"/>
        <v/>
      </c>
      <c r="GA34" s="131" t="str">
        <f t="shared" si="307"/>
        <v>N/A</v>
      </c>
      <c r="GB34" s="132" t="str">
        <f t="shared" si="308"/>
        <v>N/A</v>
      </c>
      <c r="GC34" s="132" t="str">
        <f>IF(IF(IF($C34="Christopher Lobo",_xlfn.XLOOKUP($B34,PROSPER_Lobo!$1:$1,PROSPER_Lobo!$45:$45,""),
IF($C34="Naren Baliga",_xlfn.XLOOKUP($B34,PROSPER_Baliga!$1:$1,PROSPER_Baliga!$45:$45,""),
IF($C34="Thorsten Huhn",_xlfn.XLOOKUP($B34,PROSPER_Huhn!$1:$1,PROSPER_Huhn!$45:$45,""),
IF($C34="Nick Hull",_xlfn.XLOOKUP($B34,PROSPER_Hull!$1:$1,PROSPER_Hull!$45:$45,""),
IF($C34="Monika Kotwani",_xlfn.XLOOKUP($B34,PROSPER_Kotwani!$1:$1,PROSPER_Kotwani!$45:$45,""),
IF($C34="Jonathan Wellner",_xlfn.XLOOKUP($B34,PROSPER_Wellner!$1:$1,PROSPER_Wellner!$45:$45,""),
IF($C34="Travis Harvey",_xlfn.XLOOKUP($B34,PROSPER_Harvey!$1:$1,PROSPER_Harvey!$45:$45,""),"")))))))="","",
IF($C34="Christopher Lobo",_xlfn.XLOOKUP($B34,PROSPER_Lobo!$1:$1,PROSPER_Lobo!$45:$45,""),
IF($C34="Naren Baliga",_xlfn.XLOOKUP($B34,PROSPER_Baliga!$1:$1,PROSPER_Baliga!$45:$45,""),
IF($C34="Thorsten Huhn",_xlfn.XLOOKUP($B34,PROSPER_Huhn!$1:$1,PROSPER_Huhn!$45:$45,""),
IF($C34="Nick Hull",_xlfn.XLOOKUP($B34,PROSPER_Hull!$1:$1,PROSPER_Hull!$45:$45,""),
IF($C34="Monika Kotwani",_xlfn.XLOOKUP($B34,PROSPER_Kotwani!$1:$1,PROSPER_Kotwani!$45:$45,""),
IF($C34="Jonathan Wellner",_xlfn.XLOOKUP($B34,PROSPER_Wellner!$1:$1,PROSPER_Wellner!$45:$45,""),
IF($C34="Travis Harvey",_xlfn.XLOOKUP($B34,PROSPER_Harvey!$1:$1,PROSPER_Harvey!$45:$45,""),""))))))))="","No Score",IF(IF($C34="Christopher Lobo",_xlfn.XLOOKUP($B34,PROSPER_Lobo!$1:$1,PROSPER_Lobo!$45:$45,""),
IF($C34="Naren Baliga",_xlfn.XLOOKUP($B34,PROSPER_Baliga!$1:$1,PROSPER_Baliga!$45:$45,""),
IF($C34="Thorsten Huhn",_xlfn.XLOOKUP($B34,PROSPER_Huhn!$1:$1,PROSPER_Huhn!$45:$45,""),
IF($C34="Nick Hull",_xlfn.XLOOKUP($B34,PROSPER_Hull!$1:$1,PROSPER_Hull!$45:$45,""),
IF($C34="Monika Kotwani",_xlfn.XLOOKUP($B34,PROSPER_Kotwani!$1:$1,PROSPER_Kotwani!$45:$45,""),
IF($C34="Jonathan Wellner",_xlfn.XLOOKUP($B34,PROSPER_Wellner!$1:$1,PROSPER_Wellner!$45:$45,""),
IF($C34="Travis Harvey",_xlfn.XLOOKUP($B34,PROSPER_Harvey!$1:$1,PROSPER_Harvey!$45:$45,""),"")))))))="","",
IF($C34="Christopher Lobo",_xlfn.XLOOKUP($B34,PROSPER_Lobo!$1:$1,PROSPER_Lobo!$45:$45,""),
IF($C34="Naren Baliga",_xlfn.XLOOKUP($B34,PROSPER_Baliga!$1:$1,PROSPER_Baliga!$45:$45,""),
IF($C34="Thorsten Huhn",_xlfn.XLOOKUP($B34,PROSPER_Huhn!$1:$1,PROSPER_Huhn!$45:$45,""),
IF($C34="Nick Hull",_xlfn.XLOOKUP($B34,PROSPER_Hull!$1:$1,PROSPER_Hull!$45:$45,""),
IF($C34="Monika Kotwani",_xlfn.XLOOKUP($B34,PROSPER_Kotwani!$1:$1,PROSPER_Kotwani!$45:$45,""),
IF($C34="Jonathan Wellner",_xlfn.XLOOKUP($B34,PROSPER_Wellner!$1:$1,PROSPER_Wellner!$45:$45,""),
IF($C34="Travis Harvey",_xlfn.XLOOKUP($B34,PROSPER_Harvey!$1:$1,PROSPER_Harvey!$45:$45,""),"")))))))))</f>
        <v>N/A</v>
      </c>
      <c r="GD34" s="131" t="str">
        <f>IF(IF(IF($C34="Christopher Lobo",_xlfn.XLOOKUP($B34,PROSPER_Lobo!$1:$1,PROSPER_Lobo!$46:$46,""),
IF($C34="Naren Baliga",_xlfn.XLOOKUP($B34,PROSPER_Baliga!$1:$1,PROSPER_Baliga!$46:$46,""),
IF($C34="Thorsten Huhn",_xlfn.XLOOKUP($B34,PROSPER_Huhn!$1:$1,PROSPER_Huhn!$46:$46,""),
IF($C34="Nick Hull",_xlfn.XLOOKUP($B34,PROSPER_Hull!$1:$1,PROSPER_Hull!$46:$46,""),
IF($C34="Monika Kotwani",_xlfn.XLOOKUP($B34,PROSPER_Kotwani!$1:$1,PROSPER_Kotwani!$46:$46,""),
IF($C34="Jonathan Wellner",_xlfn.XLOOKUP($B34,PROSPER_Wellner!$1:$1,PROSPER_Wellner!$46:$46,""),
IF($C34="Travis Harvey",_xlfn.XLOOKUP($B34,PROSPER_Harvey!$1:$1,PROSPER_Harvey!$46:$46,""),"")))))))="","",
IF($C34="Christopher Lobo",_xlfn.XLOOKUP($B34,PROSPER_Lobo!$1:$1,PROSPER_Lobo!$46:$46,""),
IF($C34="Naren Baliga",_xlfn.XLOOKUP($B34,PROSPER_Baliga!$1:$1,PROSPER_Baliga!$46:$46,""),
IF($C34="Thorsten Huhn",_xlfn.XLOOKUP($B34,PROSPER_Huhn!$1:$1,PROSPER_Huhn!$46:$46,""),
IF($C34="Nick Hull",_xlfn.XLOOKUP($B34,PROSPER_Hull!$1:$1,PROSPER_Hull!$46:$46,""),
IF($C34="Monika Kotwani",_xlfn.XLOOKUP($B34,PROSPER_Kotwani!$1:$1,PROSPER_Kotwani!$46:$46,""),
IF($C34="Jonathan Wellner",_xlfn.XLOOKUP($B34,PROSPER_Wellner!$1:$1,PROSPER_Wellner!$46:$46,""),
IF($C34="Travis Harvey",_xlfn.XLOOKUP($B34,PROSPER_Harvey!$1:$1,PROSPER_Harvey!$46:$46,""),""))))))))="","No Comment",IF(IF($C34="Christopher Lobo",_xlfn.XLOOKUP($B34,PROSPER_Lobo!$1:$1,PROSPER_Lobo!$46:$46,""),
IF($C34="Naren Baliga",_xlfn.XLOOKUP($B34,PROSPER_Baliga!$1:$1,PROSPER_Baliga!$46:$46,""),
IF($C34="Thorsten Huhn",_xlfn.XLOOKUP($B34,PROSPER_Huhn!$1:$1,PROSPER_Huhn!$46:$46,""),
IF($C34="Nick Hull",_xlfn.XLOOKUP($B34,PROSPER_Hull!$1:$1,PROSPER_Hull!$46:$46,""),
IF($C34="Monika Kotwani",_xlfn.XLOOKUP($B34,PROSPER_Kotwani!$1:$1,PROSPER_Kotwani!$46:$46,""),
IF($C34="Jonathan Wellner",_xlfn.XLOOKUP($B34,PROSPER_Wellner!$1:$1,PROSPER_Wellner!$46:$46,""),
IF($C34="Travis Harvey",_xlfn.XLOOKUP($B34,PROSPER_Harvey!$1:$1,PROSPER_Harvey!$46:$46,""),"")))))))="","",
IF($C34="Christopher Lobo",_xlfn.XLOOKUP($B34,PROSPER_Lobo!$1:$1,PROSPER_Lobo!$46:$46,""),
IF($C34="Naren Baliga",_xlfn.XLOOKUP($B34,PROSPER_Baliga!$1:$1,PROSPER_Baliga!$46:$46,""),
IF($C34="Thorsten Huhn",_xlfn.XLOOKUP($B34,PROSPER_Huhn!$1:$1,PROSPER_Huhn!$46:$46,""),
IF($C34="Nick Hull",_xlfn.XLOOKUP($B34,PROSPER_Hull!$1:$1,PROSPER_Hull!$46:$46,""),
IF($C34="Monika Kotwani",_xlfn.XLOOKUP($B34,PROSPER_Kotwani!$1:$1,PROSPER_Kotwani!$46:$46,""),
IF($C34="Jonathan Wellner",_xlfn.XLOOKUP($B34,PROSPER_Wellner!$1:$1,PROSPER_Wellner!$46:$46,""),
IF($C34="Travis Harvey",_xlfn.XLOOKUP($B34,PROSPER_Harvey!$1:$1,PROSPER_Harvey!$46:$46,""),"")))))))))</f>
        <v>N/A</v>
      </c>
      <c r="GE34" s="150" t="str">
        <f t="shared" si="309"/>
        <v>N/A</v>
      </c>
      <c r="GF34" s="130" t="str">
        <f>_xlfn.XLOOKUP(B34,PROSPERInitial_Query!$E:$E,PROSPERInitial_Query!$AJ:$AJ,"",,-1)</f>
        <v/>
      </c>
      <c r="GG34" s="121" t="str">
        <f t="shared" si="310"/>
        <v>Michael Sturman2 - RelationshipAccount / Stakeholder 10Name</v>
      </c>
      <c r="GH34" s="121" t="str">
        <f>_xlfn.XLOOKUP(GG34,PROSPERDelta_Query!BK:BK,PROSPERDelta_Query!AL:AL,"",,-1)</f>
        <v/>
      </c>
      <c r="GI34" s="126" t="str">
        <f>_xlfn.XLOOKUP(B34,PROSPERInitial_Query!$E:$E,PROSPERInitial_Query!$Z:$Z,"",,-1)</f>
        <v/>
      </c>
      <c r="GJ34" s="121" t="str">
        <f t="shared" si="311"/>
        <v>Michael Sturman2 - RelationshipAccount / Stakeholder 10Self Score</v>
      </c>
      <c r="GK34" s="126" t="str">
        <f>_xlfn.XLOOKUP(GJ34,PROSPERDelta_Query!BK:BK,PROSPERDelta_Query!AV:AV,"",,-1)</f>
        <v/>
      </c>
      <c r="GL34" s="131" t="str">
        <f t="shared" si="312"/>
        <v/>
      </c>
      <c r="GM34" s="131" t="str">
        <f t="shared" si="313"/>
        <v>N/A</v>
      </c>
      <c r="GN34" s="132" t="str">
        <f t="shared" si="314"/>
        <v>N/A</v>
      </c>
      <c r="GO34" s="132" t="str">
        <f>IF(IF(IF($C34="Christopher Lobo",_xlfn.XLOOKUP($B34,PROSPER_Lobo!$1:$1,PROSPER_Lobo!$48:$48,""),
IF($C34="Naren Baliga",_xlfn.XLOOKUP($B34,PROSPER_Baliga!$1:$1,PROSPER_Baliga!$48:$48,""),
IF($C34="Thorsten Huhn",_xlfn.XLOOKUP($B34,PROSPER_Huhn!$1:$1,PROSPER_Huhn!$48:$48,""),
IF($C34="Nick Hull",_xlfn.XLOOKUP($B34,PROSPER_Hull!$1:$1,PROSPER_Hull!$48:$48,""),
IF($C34="Monika Kotwani",_xlfn.XLOOKUP($B34,PROSPER_Kotwani!$1:$1,PROSPER_Kotwani!$48:$48,""),
IF($C34="Jonathan Wellner",_xlfn.XLOOKUP($B34,PROSPER_Wellner!$1:$1,PROSPER_Wellner!$48:$48,""),
IF($C34="Travis Harvey",_xlfn.XLOOKUP($B34,PROSPER_Harvey!$1:$1,PROSPER_Harvey!$48:$48,""),"")))))))="","",
IF($C34="Christopher Lobo",_xlfn.XLOOKUP($B34,PROSPER_Lobo!$1:$1,PROSPER_Lobo!$48:$48,""),
IF($C34="Naren Baliga",_xlfn.XLOOKUP($B34,PROSPER_Baliga!$1:$1,PROSPER_Baliga!$48:$48,""),
IF($C34="Thorsten Huhn",_xlfn.XLOOKUP($B34,PROSPER_Huhn!$1:$1,PROSPER_Huhn!$48:$48,""),
IF($C34="Nick Hull",_xlfn.XLOOKUP($B34,PROSPER_Hull!$1:$1,PROSPER_Hull!$48:$48,""),
IF($C34="Monika Kotwani",_xlfn.XLOOKUP($B34,PROSPER_Kotwani!$1:$1,PROSPER_Kotwani!$48:$48,""),
IF($C34="Jonathan Wellner",_xlfn.XLOOKUP($B34,PROSPER_Wellner!$1:$1,PROSPER_Wellner!$48:$48,""),
IF($C34="Travis Harvey",_xlfn.XLOOKUP($B34,PROSPER_Harvey!$1:$1,PROSPER_Harvey!$48:$48,""),""))))))))="","No Score",IF(IF($C34="Christopher Lobo",_xlfn.XLOOKUP($B34,PROSPER_Lobo!$1:$1,PROSPER_Lobo!$48:$48,""),
IF($C34="Naren Baliga",_xlfn.XLOOKUP($B34,PROSPER_Baliga!$1:$1,PROSPER_Baliga!$48:$48,""),
IF($C34="Thorsten Huhn",_xlfn.XLOOKUP($B34,PROSPER_Huhn!$1:$1,PROSPER_Huhn!$48:$48,""),
IF($C34="Nick Hull",_xlfn.XLOOKUP($B34,PROSPER_Hull!$1:$1,PROSPER_Hull!$48:$48,""),
IF($C34="Monika Kotwani",_xlfn.XLOOKUP($B34,PROSPER_Kotwani!$1:$1,PROSPER_Kotwani!$48:$48,""),
IF($C34="Jonathan Wellner",_xlfn.XLOOKUP($B34,PROSPER_Wellner!$1:$1,PROSPER_Wellner!$48:$48,""),
IF($C34="Travis Harvey",_xlfn.XLOOKUP($B34,PROSPER_Harvey!$1:$1,PROSPER_Harvey!$48:$48,""),"")))))))="","",
IF($C34="Christopher Lobo",_xlfn.XLOOKUP($B34,PROSPER_Lobo!$1:$1,PROSPER_Lobo!$48:$48,""),
IF($C34="Naren Baliga",_xlfn.XLOOKUP($B34,PROSPER_Baliga!$1:$1,PROSPER_Baliga!$48:$48,""),
IF($C34="Thorsten Huhn",_xlfn.XLOOKUP($B34,PROSPER_Huhn!$1:$1,PROSPER_Huhn!$48:$48,""),
IF($C34="Nick Hull",_xlfn.XLOOKUP($B34,PROSPER_Hull!$1:$1,PROSPER_Hull!$48:$48,""),
IF($C34="Monika Kotwani",_xlfn.XLOOKUP($B34,PROSPER_Kotwani!$1:$1,PROSPER_Kotwani!$48:$48,""),
IF($C34="Jonathan Wellner",_xlfn.XLOOKUP($B34,PROSPER_Wellner!$1:$1,PROSPER_Wellner!$48:$48,""),
IF($C34="Travis Harvey",_xlfn.XLOOKUP($B34,PROSPER_Harvey!$1:$1,PROSPER_Harvey!$48:$48,""),"")))))))))</f>
        <v>N/A</v>
      </c>
      <c r="GP34" s="131" t="str">
        <f>IF(IF(IF($C34="Christopher Lobo",_xlfn.XLOOKUP($B34,PROSPER_Lobo!$1:$1,PROSPER_Lobo!$49:$49,""),
IF($C34="Naren Baliga",_xlfn.XLOOKUP($B34,PROSPER_Baliga!$1:$1,PROSPER_Baliga!$49:$49,""),
IF($C34="Thorsten Huhn",_xlfn.XLOOKUP($B34,PROSPER_Huhn!$1:$1,PROSPER_Huhn!$49:$49,""),
IF($C34="Nick Hull",_xlfn.XLOOKUP($B34,PROSPER_Hull!$1:$1,PROSPER_Hull!$49:$49,""),
IF($C34="Monika Kotwani",_xlfn.XLOOKUP($B34,PROSPER_Kotwani!$1:$1,PROSPER_Kotwani!$49:$49,""),
IF($C34="Jonathan Wellner",_xlfn.XLOOKUP($B34,PROSPER_Wellner!$1:$1,PROSPER_Wellner!$49:$49,""),
IF($C34="Travis Harvey",_xlfn.XLOOKUP($B34,PROSPER_Harvey!$1:$1,PROSPER_Harvey!$49:$49,""),"")))))))="","",
IF($C34="Christopher Lobo",_xlfn.XLOOKUP($B34,PROSPER_Lobo!$1:$1,PROSPER_Lobo!$49:$49,""),
IF($C34="Naren Baliga",_xlfn.XLOOKUP($B34,PROSPER_Baliga!$1:$1,PROSPER_Baliga!$49:$49,""),
IF($C34="Thorsten Huhn",_xlfn.XLOOKUP($B34,PROSPER_Huhn!$1:$1,PROSPER_Huhn!$49:$49,""),
IF($C34="Nick Hull",_xlfn.XLOOKUP($B34,PROSPER_Hull!$1:$1,PROSPER_Hull!$49:$49,""),
IF($C34="Monika Kotwani",_xlfn.XLOOKUP($B34,PROSPER_Kotwani!$1:$1,PROSPER_Kotwani!$49:$49,""),
IF($C34="Jonathan Wellner",_xlfn.XLOOKUP($B34,PROSPER_Wellner!$1:$1,PROSPER_Wellner!$49:$49,""),
IF($C34="Travis Harvey",_xlfn.XLOOKUP($B34,PROSPER_Harvey!$1:$1,PROSPER_Harvey!$49:$49,""),""))))))))="","No Comment",IF(IF($C34="Christopher Lobo",_xlfn.XLOOKUP($B34,PROSPER_Lobo!$1:$1,PROSPER_Lobo!$49:$49,""),
IF($C34="Naren Baliga",_xlfn.XLOOKUP($B34,PROSPER_Baliga!$1:$1,PROSPER_Baliga!$49:$49,""),
IF($C34="Thorsten Huhn",_xlfn.XLOOKUP($B34,PROSPER_Huhn!$1:$1,PROSPER_Huhn!$49:$49,""),
IF($C34="Nick Hull",_xlfn.XLOOKUP($B34,PROSPER_Hull!$1:$1,PROSPER_Hull!$49:$49,""),
IF($C34="Monika Kotwani",_xlfn.XLOOKUP($B34,PROSPER_Kotwani!$1:$1,PROSPER_Kotwani!$49:$49,""),
IF($C34="Jonathan Wellner",_xlfn.XLOOKUP($B34,PROSPER_Wellner!$1:$1,PROSPER_Wellner!$49:$49,""),
IF($C34="Travis Harvey",_xlfn.XLOOKUP($B34,PROSPER_Harvey!$1:$1,PROSPER_Harvey!$49:$49,""),"")))))))="","",
IF($C34="Christopher Lobo",_xlfn.XLOOKUP($B34,PROSPER_Lobo!$1:$1,PROSPER_Lobo!$49:$49,""),
IF($C34="Naren Baliga",_xlfn.XLOOKUP($B34,PROSPER_Baliga!$1:$1,PROSPER_Baliga!$49:$49,""),
IF($C34="Thorsten Huhn",_xlfn.XLOOKUP($B34,PROSPER_Huhn!$1:$1,PROSPER_Huhn!$49:$49,""),
IF($C34="Nick Hull",_xlfn.XLOOKUP($B34,PROSPER_Hull!$1:$1,PROSPER_Hull!$49:$49,""),
IF($C34="Monika Kotwani",_xlfn.XLOOKUP($B34,PROSPER_Kotwani!$1:$1,PROSPER_Kotwani!$49:$49,""),
IF($C34="Jonathan Wellner",_xlfn.XLOOKUP($B34,PROSPER_Wellner!$1:$1,PROSPER_Wellner!$49:$49,""),
IF($C34="Travis Harvey",_xlfn.XLOOKUP($B34,PROSPER_Harvey!$1:$1,PROSPER_Harvey!$49:$49,""),"")))))))))</f>
        <v>N/A</v>
      </c>
      <c r="GQ34" s="150" t="str">
        <f t="shared" si="315"/>
        <v>N/A</v>
      </c>
      <c r="GR34" s="187" t="str">
        <f t="shared" si="316"/>
        <v>N/A</v>
      </c>
      <c r="GS34" s="128" t="str">
        <f t="shared" si="317"/>
        <v>N/A</v>
      </c>
      <c r="GT34" s="188" t="str">
        <f t="shared" si="318"/>
        <v>N/A</v>
      </c>
      <c r="GU34" s="133" t="str">
        <f>IF(IF(IF($C34="Christopher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Kotwani",_xlfn.XLOOKUP($B34,PROSPER_Kotwani!$1:$1,PROSPER_Kotwani!$54:$54,""),
IF($C34="Jonathan Wellner",_xlfn.XLOOKUP($B34,PROSPER_Wellner!$1:$1,PROSPER_Wellner!$54:$54,""),
IF($C34="Travis Harvey",_xlfn.XLOOKUP($B34,PROSPER_Harvey!$1:$1,PROSPER_Harvey!$54:$54,""),"")))))))="","",
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Kotwani",_xlfn.XLOOKUP($B34,PROSPER_Kotwani!$1:$1,PROSPER_Kotwani!$50:$50,""),
IF($C34="Jonathan Wellner",_xlfn.XLOOKUP($B34,PROSPER_Wellner!$1:$1,PROSPER_Wellner!$50:$50,""),
IF($C34="Travis Harvey",_xlfn.XLOOKUP($B34,PROSPER_Harvey!$1:$1,PROSPER_Harvey!$50:$50,""),""))))))))="","No Score",IF(IF($C34="Christopher Lobo",_xlfn.XLOOKUP($B34,PROSPER_Lobo!$1:$1,PROSPER_Lobo!$50:$50,""),
IF($C34="Naren Baliga",_xlfn.XLOOKUP($B34,PROSPER_Baliga!$1:$1,PROSPER_Baliga!$50:$50,""),
IF($C34="Thorsten Huhn",_xlfn.XLOOKUP($B34,PROSPER_Huhn!$1:$1,PROSPER_Huhn!$50:$50,""),
IF($C34="Nick Hull",_xlfn.XLOOKUP($B34,PROSPER_Hull!$1:$1,PROSPER_Hull!$50:$50,""),
IF($C34="Monika Kotwani",_xlfn.XLOOKUP($B34,PROSPER_Kotwani!$1:$1,PROSPER_Kotwani!$50:$50,""),
IF($C34="Jonathan Wellner",_xlfn.XLOOKUP($B34,PROSPER_Wellner!$1:$1,PROSPER_Wellner!$50:$50,""),
IF($C34="Travis Harvey",_xlfn.XLOOKUP($B34,PROSPER_Harvey!$1:$1,PROSPER_Harvey!$50:$50,""),"")))))))="","",
IF($C34="Christopher Lobo",_xlfn.XLOOKUP($B34,PROSPER_Lobo!$1:$1,PROSPER_Lobo!$50:$50,""),
IF($C34="Naren Baliga",_xlfn.XLOOKUP($B34,PROSPER_Baliga!$1:$1,PROSPER_Baliga!$50:$50,""),
IF($C34="Thorsten Huhn",_xlfn.XLOOKUP($B34,PROSPER_Huhn!$1:$1,PROSPER_Huhn!$50:$50,""),
IF($C34="Nick Hull",_xlfn.XLOOKUP($B34,PROSPER_Hull!$1:$1,PROSPER_Hull!$50:$50,""),
IF($C34="Monika Kotwani",_xlfn.XLOOKUP($B34,PROSPER_Kotwani!$1:$1,PROSPER_Kotwani!$50:$50,""),
IF($C34="Jonathan Wellner",_xlfn.XLOOKUP($B34,PROSPER_Wellner!$1:$1,PROSPER_Wellner!$50:$50,""),
IF($C34="Travis Harvey",_xlfn.XLOOKUP($B34,PROSPER_Harvey!$1:$1,PROSPER_Harvey!$50:$50,""),"")))))))))</f>
        <v>No Score</v>
      </c>
      <c r="GV34" s="134" t="str">
        <f>IF(IF(IF($C34="Christopher Lobo",_xlfn.XLOOKUP($B34,PROSPER_Lobo!$1:$1,PROSPER_Lobo!$51:$51,""),
IF($C34="Naren Baliga",_xlfn.XLOOKUP($B34,PROSPER_Baliga!$1:$1,PROSPER_Baliga!$51:$51,""),
IF($C34="Thorsten Huhn",_xlfn.XLOOKUP($B34,PROSPER_Huhn!$1:$1,PROSPER_Huhn!$51:$51,""),
IF($C34="Nick Hull",_xlfn.XLOOKUP($B34,PROSPER_Hull!$1:$1,PROSPER_Hull!$51:$51,""),
IF($C34="Monika Kotwani",_xlfn.XLOOKUP($B34,PROSPER_Kotwani!$1:$1,PROSPER_Kotwani!$51:$51,""),
IF($C34="Jonathan Wellner",_xlfn.XLOOKUP($B34,PROSPER_Wellner!$1:$1,PROSPER_Wellner!$51:$51,""),
IF($C34="Travis Harvey",_xlfn.XLOOKUP($B34,PROSPER_Harvey!$1:$1,PROSPER_Harvey!$51:$51,""),"")))))))="","",
IF($C34="Christopher Lobo",_xlfn.XLOOKUP($B34,PROSPER_Lobo!$1:$1,PROSPER_Lobo!$51:$51,""),
IF($C34="Naren Baliga",_xlfn.XLOOKUP($B34,PROSPER_Baliga!$1:$1,PROSPER_Baliga!$51:$51,""),
IF($C34="Thorsten Huhn",_xlfn.XLOOKUP($B34,PROSPER_Huhn!$1:$1,PROSPER_Huhn!$51:$51,""),
IF($C34="Nick Hull",_xlfn.XLOOKUP($B34,PROSPER_Hull!$1:$1,PROSPER_Hull!$51:$51,""),
IF($C34="Monika Kotwani",_xlfn.XLOOKUP($B34,PROSPER_Kotwani!$1:$1,PROSPER_Kotwani!$51:$51,""),
IF($C34="Jonathan Wellner",_xlfn.XLOOKUP($B34,PROSPER_Wellner!$1:$1,PROSPER_Wellner!$51:$51,""),
IF($C34="Travis Harvey",_xlfn.XLOOKUP($B34,PROSPER_Harvey!$1:$1,PROSPER_Harvey!$51:$51,""),""))))))))="","No Comment",IF(IF($C34="Christopher Lobo",_xlfn.XLOOKUP($B34,PROSPER_Lobo!$1:$1,PROSPER_Lobo!$51:$51,""),
IF($C34="Naren Baliga",_xlfn.XLOOKUP($B34,PROSPER_Baliga!$1:$1,PROSPER_Baliga!$51:$51,""),
IF($C34="Thorsten Huhn",_xlfn.XLOOKUP($B34,PROSPER_Huhn!$1:$1,PROSPER_Huhn!$51:$51,""),
IF($C34="Nick Hull",_xlfn.XLOOKUP($B34,PROSPER_Hull!$1:$1,PROSPER_Hull!$51:$51,""),
IF($C34="Monika Kotwani",_xlfn.XLOOKUP($B34,PROSPER_Kotwani!$1:$1,PROSPER_Kotwani!$51:$51,""),
IF($C34="Jonathan Wellner",_xlfn.XLOOKUP($B34,PROSPER_Wellner!$1:$1,PROSPER_Wellner!$51:$51,""),
IF($C34="Travis Harvey",_xlfn.XLOOKUP($B34,PROSPER_Harvey!$1:$1,PROSPER_Harvey!$51:$51,""),"")))))))="","",
IF($C34="Christopher Lobo",_xlfn.XLOOKUP($B34,PROSPER_Lobo!$1:$1,PROSPER_Lobo!$51:$51,""),
IF($C34="Naren Baliga",_xlfn.XLOOKUP($B34,PROSPER_Baliga!$1:$1,PROSPER_Baliga!$51:$51,""),
IF($C34="Thorsten Huhn",_xlfn.XLOOKUP($B34,PROSPER_Huhn!$1:$1,PROSPER_Huhn!$51:$51,""),
IF($C34="Nick Hull",_xlfn.XLOOKUP($B34,PROSPER_Hull!$1:$1,PROSPER_Hull!$51:$51,""),
IF($C34="Monika Kotwani",_xlfn.XLOOKUP($B34,PROSPER_Kotwani!$1:$1,PROSPER_Kotwani!$51:$51,""),
IF($C34="Jonathan Wellner",_xlfn.XLOOKUP($B34,PROSPER_Wellner!$1:$1,PROSPER_Wellner!$51:$51,""),
IF($C34="Travis Harvey",_xlfn.XLOOKUP($B34,PROSPER_Harvey!$1:$1,PROSPER_Harvey!$51:$51,""),"")))))))))</f>
        <v>No Comment</v>
      </c>
      <c r="GW34" s="133">
        <f>_xlfn.XLOOKUP($B34,Vlookups_Local!B:B,Vlookups_Local!E:E,"N/A")</f>
        <v>8</v>
      </c>
      <c r="GX34" s="134" t="str">
        <f>IF(IF(IF($C34="Christopher Lobo",_xlfn.XLOOKUP($B34,PROSPER_Lobo!$1:$1,PROSPER_Lobo!$53:$53,""),
IF($C34="Naren Baliga",_xlfn.XLOOKUP($B34,PROSPER_Baliga!$1:$1,PROSPER_Baliga!$53:$53,""),
IF($C34="Thorsten Huhn",_xlfn.XLOOKUP($B34,PROSPER_Huhn!$1:$1,PROSPER_Huhn!$53:$53,""),
IF($C34="Nick Hull",_xlfn.XLOOKUP($B34,PROSPER_Hull!$1:$1,PROSPER_Hull!$53:$53,""),
IF($C34="Monika Kotwani",_xlfn.XLOOKUP($B34,PROSPER_Kotwani!$1:$1,PROSPER_Kotwani!$53:$53,""),
IF($C34="Jonathan Wellner",_xlfn.XLOOKUP($B34,PROSPER_Wellner!$1:$1,PROSPER_Wellner!$53:$53,""),
IF($C34="Travis Harvey",_xlfn.XLOOKUP($B34,PROSPER_Harvey!$1:$1,PROSPER_Harvey!$53:$53,""),"")))))))="","",
IF($C34="Christopher Lobo",_xlfn.XLOOKUP($B34,PROSPER_Lobo!$1:$1,PROSPER_Lobo!$53:$53,""),
IF($C34="Naren Baliga",_xlfn.XLOOKUP($B34,PROSPER_Baliga!$1:$1,PROSPER_Baliga!$53:$53,""),
IF($C34="Thorsten Huhn",_xlfn.XLOOKUP($B34,PROSPER_Huhn!$1:$1,PROSPER_Huhn!$53:$53,""),
IF($C34="Nick Hull",_xlfn.XLOOKUP($B34,PROSPER_Hull!$1:$1,PROSPER_Hull!$53:$53,""),
IF($C34="Monika Kotwani",_xlfn.XLOOKUP($B34,PROSPER_Kotwani!$1:$1,PROSPER_Kotwani!$53:$53,""),
IF($C34="Jonathan Wellner",_xlfn.XLOOKUP($B34,PROSPER_Wellner!$1:$1,PROSPER_Wellner!$53:$53,""),
IF($C34="Travis Harvey",_xlfn.XLOOKUP($B34,PROSPER_Harvey!$1:$1,PROSPER_Harvey!$53:$53,""),""))))))))="","No Comment",IF(IF($C34="Christopher Lobo",_xlfn.XLOOKUP($B34,PROSPER_Lobo!$1:$1,PROSPER_Lobo!$53:$53,""),
IF($C34="Naren Baliga",_xlfn.XLOOKUP($B34,PROSPER_Baliga!$1:$1,PROSPER_Baliga!$53:$53,""),
IF($C34="Thorsten Huhn",_xlfn.XLOOKUP($B34,PROSPER_Huhn!$1:$1,PROSPER_Huhn!$53:$53,""),
IF($C34="Nick Hull",_xlfn.XLOOKUP($B34,PROSPER_Hull!$1:$1,PROSPER_Hull!$53:$53,""),
IF($C34="Monika Kotwani",_xlfn.XLOOKUP($B34,PROSPER_Kotwani!$1:$1,PROSPER_Kotwani!$53:$53,""),
IF($C34="Jonathan Wellner",_xlfn.XLOOKUP($B34,PROSPER_Wellner!$1:$1,PROSPER_Wellner!$53:$53,""),
IF($C34="Travis Harvey",_xlfn.XLOOKUP($B34,PROSPER_Harvey!$1:$1,PROSPER_Harvey!$53:$53,""),"")))))))="","",
IF($C34="Christopher Lobo",_xlfn.XLOOKUP($B34,PROSPER_Lobo!$1:$1,PROSPER_Lobo!$53:$53,""),
IF($C34="Naren Baliga",_xlfn.XLOOKUP($B34,PROSPER_Baliga!$1:$1,PROSPER_Baliga!$53:$53,""),
IF($C34="Thorsten Huhn",_xlfn.XLOOKUP($B34,PROSPER_Huhn!$1:$1,PROSPER_Huhn!$53:$53,""),
IF($C34="Nick Hull",_xlfn.XLOOKUP($B34,PROSPER_Hull!$1:$1,PROSPER_Hull!$53:$53,""),
IF($C34="Monika Kotwani",_xlfn.XLOOKUP($B34,PROSPER_Kotwani!$1:$1,PROSPER_Kotwani!$53:$53,""),
IF($C34="Jonathan Wellner",_xlfn.XLOOKUP($B34,PROSPER_Wellner!$1:$1,PROSPER_Wellner!$53:$53,""),
IF($C34="Travis Harvey",_xlfn.XLOOKUP($B34,PROSPER_Harvey!$1:$1,PROSPER_Harvey!$53:$53,""),"")))))))))</f>
        <v>No Comment</v>
      </c>
      <c r="GY34" s="133" t="str">
        <f>IF(IF(IF($C34="Christopher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Kotwani",_xlfn.XLOOKUP($B34,PROSPER_Kotwani!$1:$1,PROSPER_Kotwani!$54:$54,""),
IF($C34="Jonathan Wellner",_xlfn.XLOOKUP($B34,PROSPER_Wellner!$1:$1,PROSPER_Wellner!$54:$54,""),
IF($C34="Travis Harvey",_xlfn.XLOOKUP($B34,PROSPER_Harvey!$1:$1,PROSPER_Harvey!$54:$54,""),"")))))))="","",
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Kotwani",_xlfn.XLOOKUP($B34,PROSPER_Kotwani!$1:$1,PROSPER_Kotwani!$54:$54,""),
IF($C34="Jonathan Wellner",_xlfn.XLOOKUP($B34,PROSPER_Wellner!$1:$1,PROSPER_Wellner!$54:$54,""),
IF($C34="Travis Harvey",_xlfn.XLOOKUP($B34,PROSPER_Harvey!$1:$1,PROSPER_Harvey!$54:$54,""),""))))))))="","No Score",IF(IF($C34="Christopher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Kotwani",_xlfn.XLOOKUP($B34,PROSPER_Kotwani!$1:$1,PROSPER_Kotwani!$54:$54,""),
IF($C34="Jonathan Wellner",_xlfn.XLOOKUP($B34,PROSPER_Wellner!$1:$1,PROSPER_Wellner!$54:$54,""),
IF($C34="Travis Harvey",_xlfn.XLOOKUP($B34,PROSPER_Harvey!$1:$1,PROSPER_Harvey!$54:$54,""),"")))))))="","",
IF($C34="Christopher Lobo",_xlfn.XLOOKUP($B34,PROSPER_Lobo!$1:$1,PROSPER_Lobo!$54:$54,""),
IF($C34="Naren Baliga",_xlfn.XLOOKUP($B34,PROSPER_Baliga!$1:$1,PROSPER_Baliga!$54:$54,""),
IF($C34="Thorsten Huhn",_xlfn.XLOOKUP($B34,PROSPER_Huhn!$1:$1,PROSPER_Huhn!$54:$54,""),
IF($C34="Nick Hull",_xlfn.XLOOKUP($B34,PROSPER_Hull!$1:$1,PROSPER_Hull!$54:$54,""),
IF($C34="Monika Kotwani",_xlfn.XLOOKUP($B34,PROSPER_Kotwani!$1:$1,PROSPER_Kotwani!$54:$54,""),
IF($C34="Jonathan Wellner",_xlfn.XLOOKUP($B34,PROSPER_Wellner!$1:$1,PROSPER_Wellner!$54:$54,""),
IF($C34="Travis Harvey",_xlfn.XLOOKUP($B34,PROSPER_Harvey!$1:$1,PROSPER_Harvey!$54:$54,""),"")))))))))</f>
        <v>No Score</v>
      </c>
      <c r="GZ34" s="134" t="str">
        <f>IF(IF(IF($C34="Christopher Lobo",_xlfn.XLOOKUP($B34,PROSPER_Lobo!$1:$1,PROSPER_Lobo!$55:$55,""),
IF($C34="Naren Baliga",_xlfn.XLOOKUP($B34,PROSPER_Baliga!$1:$1,PROSPER_Baliga!$55:$55,""),
IF($C34="Thorsten Huhn",_xlfn.XLOOKUP($B34,PROSPER_Huhn!$1:$1,PROSPER_Huhn!$55:$55,""),
IF($C34="Nick Hull",_xlfn.XLOOKUP($B34,PROSPER_Hull!$1:$1,PROSPER_Hull!$55:$55,""),
IF($C34="Monika Kotwani",_xlfn.XLOOKUP($B34,PROSPER_Kotwani!$1:$1,PROSPER_Kotwani!$55:$55,""),
IF($C34="Jonathan Wellner",_xlfn.XLOOKUP($B34,PROSPER_Wellner!$1:$1,PROSPER_Wellner!$55:$55,""),
IF($C34="Travis Harvey",_xlfn.XLOOKUP($B34,PROSPER_Harvey!$1:$1,PROSPER_Harvey!$55:$55,""),"")))))))="","",
IF($C34="Christopher Lobo",_xlfn.XLOOKUP($B34,PROSPER_Lobo!$1:$1,PROSPER_Lobo!$55:$55,""),
IF($C34="Naren Baliga",_xlfn.XLOOKUP($B34,PROSPER_Baliga!$1:$1,PROSPER_Baliga!$55:$55,""),
IF($C34="Thorsten Huhn",_xlfn.XLOOKUP($B34,PROSPER_Huhn!$1:$1,PROSPER_Huhn!$55:$55,""),
IF($C34="Nick Hull",_xlfn.XLOOKUP($B34,PROSPER_Hull!$1:$1,PROSPER_Hull!$55:$55,""),
IF($C34="Monika Kotwani",_xlfn.XLOOKUP($B34,PROSPER_Kotwani!$1:$1,PROSPER_Kotwani!$55:$55,""),
IF($C34="Jonathan Wellner",_xlfn.XLOOKUP($B34,PROSPER_Wellner!$1:$1,PROSPER_Wellner!$55:$55,""),
IF($C34="Travis Harvey",_xlfn.XLOOKUP($B34,PROSPER_Harvey!$1:$1,PROSPER_Harvey!$55:$55,""),""))))))))="","No Comment",IF(IF($C34="Christopher Lobo",_xlfn.XLOOKUP($B34,PROSPER_Lobo!$1:$1,PROSPER_Lobo!$55:$55,""),
IF($C34="Naren Baliga",_xlfn.XLOOKUP($B34,PROSPER_Baliga!$1:$1,PROSPER_Baliga!$55:$55,""),
IF($C34="Thorsten Huhn",_xlfn.XLOOKUP($B34,PROSPER_Huhn!$1:$1,PROSPER_Huhn!$55:$55,""),
IF($C34="Nick Hull",_xlfn.XLOOKUP($B34,PROSPER_Hull!$1:$1,PROSPER_Hull!$55:$55,""),
IF($C34="Monika Kotwani",_xlfn.XLOOKUP($B34,PROSPER_Kotwani!$1:$1,PROSPER_Kotwani!$55:$55,""),
IF($C34="Jonathan Wellner",_xlfn.XLOOKUP($B34,PROSPER_Wellner!$1:$1,PROSPER_Wellner!$55:$55,""),
IF($C34="Travis Harvey",_xlfn.XLOOKUP($B34,PROSPER_Harvey!$1:$1,PROSPER_Harvey!$55:$55,""),"")))))))="","",
IF($C34="Christopher Lobo",_xlfn.XLOOKUP($B34,PROSPER_Lobo!$1:$1,PROSPER_Lobo!$55:$55,""),
IF($C34="Naren Baliga",_xlfn.XLOOKUP($B34,PROSPER_Baliga!$1:$1,PROSPER_Baliga!$55:$55,""),
IF($C34="Thorsten Huhn",_xlfn.XLOOKUP($B34,PROSPER_Huhn!$1:$1,PROSPER_Huhn!$55:$55,""),
IF($C34="Nick Hull",_xlfn.XLOOKUP($B34,PROSPER_Hull!$1:$1,PROSPER_Hull!$55:$55,""),
IF($C34="Monika Kotwani",_xlfn.XLOOKUP($B34,PROSPER_Kotwani!$1:$1,PROSPER_Kotwani!$55:$55,""),
IF($C34="Jonathan Wellner",_xlfn.XLOOKUP($B34,PROSPER_Wellner!$1:$1,PROSPER_Wellner!$55:$55,""),
IF($C34="Travis Harvey",_xlfn.XLOOKUP($B34,PROSPER_Harvey!$1:$1,PROSPER_Harvey!$55:$55,""),"")))))))))</f>
        <v>No Comment</v>
      </c>
      <c r="HA34" s="133" t="str">
        <f>IF(IF(IF($C34="Christopher Lobo",_xlfn.XLOOKUP($B34,PROSPER_Lobo!$1:$1,PROSPER_Lobo!$56:$56,""),
IF($C34="Naren Baliga",_xlfn.XLOOKUP($B34,PROSPER_Baliga!$1:$1,PROSPER_Baliga!$56:$56,""),
IF($C34="Thorsten Huhn",_xlfn.XLOOKUP($B34,PROSPER_Huhn!$1:$1,PROSPER_Huhn!$56:$56,""),
IF($C34="Nick Hull",_xlfn.XLOOKUP($B34,PROSPER_Hull!$1:$1,PROSPER_Hull!$56:$56,""),
IF($C34="Monika Kotwani",_xlfn.XLOOKUP($B34,PROSPER_Kotwani!$1:$1,PROSPER_Kotwani!$56:$56,""),
IF($C34="Jonathan Wellner",_xlfn.XLOOKUP($B34,PROSPER_Wellner!$1:$1,PROSPER_Wellner!$56:$56,""),
IF($C34="Travis Harvey",_xlfn.XLOOKUP($B34,PROSPER_Harvey!$1:$1,PROSPER_Harvey!$56:$56,""),"")))))))="","",
IF($C34="Christopher Lobo",_xlfn.XLOOKUP($B34,PROSPER_Lobo!$1:$1,PROSPER_Lobo!$56:$56,""),
IF($C34="Naren Baliga",_xlfn.XLOOKUP($B34,PROSPER_Baliga!$1:$1,PROSPER_Baliga!$56:$56,""),
IF($C34="Thorsten Huhn",_xlfn.XLOOKUP($B34,PROSPER_Huhn!$1:$1,PROSPER_Huhn!$56:$56,""),
IF($C34="Nick Hull",_xlfn.XLOOKUP($B34,PROSPER_Hull!$1:$1,PROSPER_Hull!$56:$56,""),
IF($C34="Monika Kotwani",_xlfn.XLOOKUP($B34,PROSPER_Kotwani!$1:$1,PROSPER_Kotwani!$56:$56,""),
IF($C34="Jonathan Wellner",_xlfn.XLOOKUP($B34,PROSPER_Wellner!$1:$1,PROSPER_Wellner!$56:$56,""),
IF($C34="Travis Harvey",_xlfn.XLOOKUP($B34,PROSPER_Harvey!$1:$1,PROSPER_Harvey!$56:$56,""),""))))))))="","No Score",IF(IF($C34="Christopher Lobo",_xlfn.XLOOKUP($B34,PROSPER_Lobo!$1:$1,PROSPER_Lobo!$56:$56,""),
IF($C34="Naren Baliga",_xlfn.XLOOKUP($B34,PROSPER_Baliga!$1:$1,PROSPER_Baliga!$56:$56,""),
IF($C34="Thorsten Huhn",_xlfn.XLOOKUP($B34,PROSPER_Huhn!$1:$1,PROSPER_Huhn!$56:$56,""),
IF($C34="Nick Hull",_xlfn.XLOOKUP($B34,PROSPER_Hull!$1:$1,PROSPER_Hull!$56:$56,""),
IF($C34="Monika Kotwani",_xlfn.XLOOKUP($B34,PROSPER_Kotwani!$1:$1,PROSPER_Kotwani!$56:$56,""),
IF($C34="Jonathan Wellner",_xlfn.XLOOKUP($B34,PROSPER_Wellner!$1:$1,PROSPER_Wellner!$56:$56,""),
IF($C34="Travis Harvey",_xlfn.XLOOKUP($B34,PROSPER_Harvey!$1:$1,PROSPER_Harvey!$56:$56,""),"")))))))="","",
IF($C34="Christopher Lobo",_xlfn.XLOOKUP($B34,PROSPER_Lobo!$1:$1,PROSPER_Lobo!$56:$56,""),
IF($C34="Naren Baliga",_xlfn.XLOOKUP($B34,PROSPER_Baliga!$1:$1,PROSPER_Baliga!$56:$56,""),
IF($C34="Thorsten Huhn",_xlfn.XLOOKUP($B34,PROSPER_Huhn!$1:$1,PROSPER_Huhn!$56:$56,""),
IF($C34="Nick Hull",_xlfn.XLOOKUP($B34,PROSPER_Hull!$1:$1,PROSPER_Hull!$56:$56,""),
IF($C34="Monika Kotwani",_xlfn.XLOOKUP($B34,PROSPER_Kotwani!$1:$1,PROSPER_Kotwani!$56:$56,""),
IF($C34="Jonathan Wellner",_xlfn.XLOOKUP($B34,PROSPER_Wellner!$1:$1,PROSPER_Wellner!$56:$56,""),
IF($C34="Travis Harvey",_xlfn.XLOOKUP($B34,PROSPER_Harvey!$1:$1,PROSPER_Harvey!$56:$56,""),"")))))))))</f>
        <v>No Score</v>
      </c>
      <c r="HB34" s="134" t="str">
        <f>IF(IF(IF($C34="Christopher Lobo",_xlfn.XLOOKUP($B34,PROSPER_Lobo!$1:$1,PROSPER_Lobo!$57:$57,""),
IF($C34="Naren Baliga",_xlfn.XLOOKUP($B34,PROSPER_Baliga!$1:$1,PROSPER_Baliga!$57:$57,""),
IF($C34="Thorsten Huhn",_xlfn.XLOOKUP($B34,PROSPER_Huhn!$1:$1,PROSPER_Huhn!$57:$57,""),
IF($C34="Nick Hull",_xlfn.XLOOKUP($B34,PROSPER_Hull!$1:$1,PROSPER_Hull!$57:$57,""),
IF($C34="Monika Kotwani",_xlfn.XLOOKUP($B34,PROSPER_Kotwani!$1:$1,PROSPER_Kotwani!$57:$57,""),
IF($C34="Jonathan Wellner",_xlfn.XLOOKUP($B34,PROSPER_Wellner!$1:$1,PROSPER_Wellner!$57:$57,""),
IF($C34="Travis Harvey",_xlfn.XLOOKUP($B34,PROSPER_Harvey!$1:$1,PROSPER_Harvey!$57:$57,""),"")))))))="","",
IF($C34="Christopher Lobo",_xlfn.XLOOKUP($B34,PROSPER_Lobo!$1:$1,PROSPER_Lobo!$57:$57,""),
IF($C34="Naren Baliga",_xlfn.XLOOKUP($B34,PROSPER_Baliga!$1:$1,PROSPER_Baliga!$57:$57,""),
IF($C34="Thorsten Huhn",_xlfn.XLOOKUP($B34,PROSPER_Huhn!$1:$1,PROSPER_Huhn!$57:$57,""),
IF($C34="Nick Hull",_xlfn.XLOOKUP($B34,PROSPER_Hull!$1:$1,PROSPER_Hull!$57:$57,""),
IF($C34="Monika Kotwani",_xlfn.XLOOKUP($B34,PROSPER_Kotwani!$1:$1,PROSPER_Kotwani!$57:$57,""),
IF($C34="Jonathan Wellner",_xlfn.XLOOKUP($B34,PROSPER_Wellner!$1:$1,PROSPER_Wellner!$57:$57,""),
IF($C34="Travis Harvey",_xlfn.XLOOKUP($B34,PROSPER_Harvey!$1:$1,PROSPER_Harvey!$57:$57,""),""))))))))="","No Comment",IF(IF($C34="Christopher Lobo",_xlfn.XLOOKUP($B34,PROSPER_Lobo!$1:$1,PROSPER_Lobo!$57:$57,""),
IF($C34="Naren Baliga",_xlfn.XLOOKUP($B34,PROSPER_Baliga!$1:$1,PROSPER_Baliga!$57:$57,""),
IF($C34="Thorsten Huhn",_xlfn.XLOOKUP($B34,PROSPER_Huhn!$1:$1,PROSPER_Huhn!$57:$57,""),
IF($C34="Nick Hull",_xlfn.XLOOKUP($B34,PROSPER_Hull!$1:$1,PROSPER_Hull!$57:$57,""),
IF($C34="Monika Kotwani",_xlfn.XLOOKUP($B34,PROSPER_Kotwani!$1:$1,PROSPER_Kotwani!$57:$57,""),
IF($C34="Jonathan Wellner",_xlfn.XLOOKUP($B34,PROSPER_Wellner!$1:$1,PROSPER_Wellner!$57:$57,""),
IF($C34="Travis Harvey",_xlfn.XLOOKUP($B34,PROSPER_Harvey!$1:$1,PROSPER_Harvey!$57:$57,""),"")))))))="","",
IF($C34="Christopher Lobo",_xlfn.XLOOKUP($B34,PROSPER_Lobo!$1:$1,PROSPER_Lobo!$57:$57,""),
IF($C34="Naren Baliga",_xlfn.XLOOKUP($B34,PROSPER_Baliga!$1:$1,PROSPER_Baliga!$57:$57,""),
IF($C34="Thorsten Huhn",_xlfn.XLOOKUP($B34,PROSPER_Huhn!$1:$1,PROSPER_Huhn!$57:$57,""),
IF($C34="Nick Hull",_xlfn.XLOOKUP($B34,PROSPER_Hull!$1:$1,PROSPER_Hull!$57:$57,""),
IF($C34="Monika Kotwani",_xlfn.XLOOKUP($B34,PROSPER_Kotwani!$1:$1,PROSPER_Kotwani!$57:$57,""),
IF($C34="Jonathan Wellner",_xlfn.XLOOKUP($B34,PROSPER_Wellner!$1:$1,PROSPER_Wellner!$57:$57,""),
IF($C34="Travis Harvey",_xlfn.XLOOKUP($B34,PROSPER_Harvey!$1:$1,PROSPER_Harvey!$57:$57,""),"")))))))))</f>
        <v>No Comment</v>
      </c>
      <c r="HC34" s="192">
        <f t="shared" si="319"/>
        <v>8</v>
      </c>
      <c r="HD34" s="135" t="str">
        <f>_xlfn.XLOOKUP(B34,PROSPERInitial_Query!$E:$E,PROSPERInitial_Query!$AK:$AK,"",,-1)</f>
        <v/>
      </c>
      <c r="HE34" s="136" t="str">
        <f t="shared" si="320"/>
        <v>Michael Sturman4 - SuccessServices Quality</v>
      </c>
      <c r="HF34" s="136" t="str">
        <f>_xlfn.XLOOKUP(HE34,PROSPERDelta_Query!BK:BK,PROSPERDelta_Query!AX:AX,"",,-1)</f>
        <v/>
      </c>
      <c r="HG34" s="137" t="str">
        <f t="shared" si="321"/>
        <v>N/A</v>
      </c>
      <c r="HH34" s="137" t="str">
        <f>IF(IF(IF($C34="Christopher Lobo",_xlfn.XLOOKUP($B34,PROSPER_Lobo!$1:$1,PROSPER_Lobo!$58:$58,""),
IF($C34="Naren Baliga",_xlfn.XLOOKUP($B34,PROSPER_Baliga!$1:$1,PROSPER_Baliga!$58:$58,""),
IF($C34="Thorsten Huhn",_xlfn.XLOOKUP($B34,PROSPER_Huhn!$1:$1,PROSPER_Huhn!$58:$58,""),
IF($C34="Nick Hull",_xlfn.XLOOKUP($B34,PROSPER_Hull!$1:$1,PROSPER_Hull!$58:$58,""),
IF($C34="Monika Kotwani",_xlfn.XLOOKUP($B34,PROSPER_Kotwani!$1:$1,PROSPER_Kotwani!$58:$58,""),
IF($C34="Jonathan Wellner",_xlfn.XLOOKUP($B34,PROSPER_Wellner!$1:$1,PROSPER_Wellner!$58:$58,""),
IF($C34="Travis Harvey",_xlfn.XLOOKUP($B34,PROSPER_Harvey!$1:$1,PROSPER_Harvey!$58:$58,""),"")))))))="","",
IF($C34="Christopher Lobo",_xlfn.XLOOKUP($B34,PROSPER_Lobo!$1:$1,PROSPER_Lobo!$58:$58,""),
IF($C34="Naren Baliga",_xlfn.XLOOKUP($B34,PROSPER_Baliga!$1:$1,PROSPER_Baliga!$58:$58,""),
IF($C34="Thorsten Huhn",_xlfn.XLOOKUP($B34,PROSPER_Huhn!$1:$1,PROSPER_Huhn!$58:$58,""),
IF($C34="Nick Hull",_xlfn.XLOOKUP($B34,PROSPER_Hull!$1:$1,PROSPER_Hull!$58:$58,""),
IF($C34="Monika Kotwani",_xlfn.XLOOKUP($B34,PROSPER_Kotwani!$1:$1,PROSPER_Kotwani!$58:$58,""),
IF($C34="Jonathan Wellner",_xlfn.XLOOKUP($B34,PROSPER_Wellner!$1:$1,PROSPER_Wellner!$58:$58,""),
IF($C34="Travis Harvey",_xlfn.XLOOKUP($B34,PROSPER_Harvey!$1:$1,PROSPER_Harvey!$58:$58,""),""))))))))="","No Score",IF(IF($C34="Christopher Lobo",_xlfn.XLOOKUP($B34,PROSPER_Lobo!$1:$1,PROSPER_Lobo!$58:$58,""),
IF($C34="Naren Baliga",_xlfn.XLOOKUP($B34,PROSPER_Baliga!$1:$1,PROSPER_Baliga!$58:$58,""),
IF($C34="Thorsten Huhn",_xlfn.XLOOKUP($B34,PROSPER_Huhn!$1:$1,PROSPER_Huhn!$58:$58,""),
IF($C34="Nick Hull",_xlfn.XLOOKUP($B34,PROSPER_Hull!$1:$1,PROSPER_Hull!$58:$58,""),
IF($C34="Monika Kotwani",_xlfn.XLOOKUP($B34,PROSPER_Kotwani!$1:$1,PROSPER_Kotwani!$58:$58,""),
IF($C34="Jonathan Wellner",_xlfn.XLOOKUP($B34,PROSPER_Wellner!$1:$1,PROSPER_Wellner!$58:$58,""),
IF($C34="Travis Harvey",_xlfn.XLOOKUP($B34,PROSPER_Harvey!$1:$1,PROSPER_Harvey!$58:$58,""),"")))))))="","",
IF($C34="Christopher Lobo",_xlfn.XLOOKUP($B34,PROSPER_Lobo!$1:$1,PROSPER_Lobo!$58:$58,""),
IF($C34="Naren Baliga",_xlfn.XLOOKUP($B34,PROSPER_Baliga!$1:$1,PROSPER_Baliga!$58:$58,""),
IF($C34="Thorsten Huhn",_xlfn.XLOOKUP($B34,PROSPER_Huhn!$1:$1,PROSPER_Huhn!$58:$58,""),
IF($C34="Nick Hull",_xlfn.XLOOKUP($B34,PROSPER_Hull!$1:$1,PROSPER_Hull!$58:$58,""),
IF($C34="Monika Kotwani",_xlfn.XLOOKUP($B34,PROSPER_Kotwani!$1:$1,PROSPER_Kotwani!$58:$58,""),
IF($C34="Jonathan Wellner",_xlfn.XLOOKUP($B34,PROSPER_Wellner!$1:$1,PROSPER_Wellner!$58:$58,""),
IF($C34="Travis Harvey",_xlfn.XLOOKUP($B34,PROSPER_Harvey!$1:$1,PROSPER_Harvey!$58:$58,""),"")))))))))</f>
        <v>No Score</v>
      </c>
      <c r="HI34" s="138" t="str">
        <f>IF(IF(IF($C34="Christopher Lobo",_xlfn.XLOOKUP($B34,PROSPER_Lobo!$1:$1,PROSPER_Lobo!$59:$59,""),
IF($C34="Naren Baliga",_xlfn.XLOOKUP($B34,PROSPER_Baliga!$1:$1,PROSPER_Baliga!$59:$59,""),
IF($C34="Thorsten Huhn",_xlfn.XLOOKUP($B34,PROSPER_Huhn!$1:$1,PROSPER_Huhn!$59:$59,""),
IF($C34="Nick Hull",_xlfn.XLOOKUP($B34,PROSPER_Hull!$1:$1,PROSPER_Hull!$59:$59,""),
IF($C34="Monika Kotwani",_xlfn.XLOOKUP($B34,PROSPER_Kotwani!$1:$1,PROSPER_Kotwani!$59:$59,""),
IF($C34="Jonathan Wellner",_xlfn.XLOOKUP($B34,PROSPER_Wellner!$1:$1,PROSPER_Wellner!$59:$59,""),
IF($C34="Travis Harvey",_xlfn.XLOOKUP($B34,PROSPER_Harvey!$1:$1,PROSPER_Harvey!$59:$59,""),"")))))))="","",
IF($C34="Christopher Lobo",_xlfn.XLOOKUP($B34,PROSPER_Lobo!$1:$1,PROSPER_Lobo!$59:$59,""),
IF($C34="Naren Baliga",_xlfn.XLOOKUP($B34,PROSPER_Baliga!$1:$1,PROSPER_Baliga!$59:$59,""),
IF($C34="Thorsten Huhn",_xlfn.XLOOKUP($B34,PROSPER_Huhn!$1:$1,PROSPER_Huhn!$59:$59,""),
IF($C34="Nick Hull",_xlfn.XLOOKUP($B34,PROSPER_Hull!$1:$1,PROSPER_Hull!$59:$59,""),
IF($C34="Monika Kotwani",_xlfn.XLOOKUP($B34,PROSPER_Kotwani!$1:$1,PROSPER_Kotwani!$59:$59,""),
IF($C34="Jonathan Wellner",_xlfn.XLOOKUP($B34,PROSPER_Wellner!$1:$1,PROSPER_Wellner!$59:$59,""),
IF($C34="Travis Harvey",_xlfn.XLOOKUP($B34,PROSPER_Harvey!$1:$1,PROSPER_Harvey!$59:$59,""),""))))))))="","No Comment",IF(IF($C34="Christopher Lobo",_xlfn.XLOOKUP($B34,PROSPER_Lobo!$1:$1,PROSPER_Lobo!$59:$59,""),
IF($C34="Naren Baliga",_xlfn.XLOOKUP($B34,PROSPER_Baliga!$1:$1,PROSPER_Baliga!$59:$59,""),
IF($C34="Thorsten Huhn",_xlfn.XLOOKUP($B34,PROSPER_Huhn!$1:$1,PROSPER_Huhn!$59:$59,""),
IF($C34="Nick Hull",_xlfn.XLOOKUP($B34,PROSPER_Hull!$1:$1,PROSPER_Hull!$59:$59,""),
IF($C34="Monika Kotwani",_xlfn.XLOOKUP($B34,PROSPER_Kotwani!$1:$1,PROSPER_Kotwani!$59:$59,""),
IF($C34="Jonathan Wellner",_xlfn.XLOOKUP($B34,PROSPER_Wellner!$1:$1,PROSPER_Wellner!$59:$59,""),
IF($C34="Travis Harvey",_xlfn.XLOOKUP($B34,PROSPER_Harvey!$1:$1,PROSPER_Harvey!$59:$59,""),"")))))))="","",
IF($C34="Christopher Lobo",_xlfn.XLOOKUP($B34,PROSPER_Lobo!$1:$1,PROSPER_Lobo!$59:$59,""),
IF($C34="Naren Baliga",_xlfn.XLOOKUP($B34,PROSPER_Baliga!$1:$1,PROSPER_Baliga!$59:$59,""),
IF($C34="Thorsten Huhn",_xlfn.XLOOKUP($B34,PROSPER_Huhn!$1:$1,PROSPER_Huhn!$59:$59,""),
IF($C34="Nick Hull",_xlfn.XLOOKUP($B34,PROSPER_Hull!$1:$1,PROSPER_Hull!$59:$59,""),
IF($C34="Monika Kotwani",_xlfn.XLOOKUP($B34,PROSPER_Kotwani!$1:$1,PROSPER_Kotwani!$59:$59,""),
IF($C34="Jonathan Wellner",_xlfn.XLOOKUP($B34,PROSPER_Wellner!$1:$1,PROSPER_Wellner!$59:$59,""),
IF($C34="Travis Harvey",_xlfn.XLOOKUP($B34,PROSPER_Harvey!$1:$1,PROSPER_Harvey!$59:$59,""),"")))))))))</f>
        <v>No Comment</v>
      </c>
      <c r="HJ34" s="188" t="str">
        <f t="shared" si="322"/>
        <v>N/A</v>
      </c>
      <c r="HK34" s="135" t="str">
        <f>_xlfn.XLOOKUP(B34,PROSPERInitial_Query!$E:$E,PROSPERInitial_Query!$AL:$AL,"",,-1)</f>
        <v/>
      </c>
      <c r="HL34" s="136" t="str">
        <f t="shared" si="323"/>
        <v>Michael Sturman4 - SuccessEscalation Management</v>
      </c>
      <c r="HM34" s="136" t="str">
        <f>_xlfn.XLOOKUP(HL34,PROSPERDelta_Query!BK:BK,PROSPERDelta_Query!AY:AY,"",,-1)</f>
        <v/>
      </c>
      <c r="HN34" s="137" t="str">
        <f t="shared" si="324"/>
        <v>N/A</v>
      </c>
      <c r="HO34" s="137" t="str">
        <f>IF(IF(IF($C34="Christopher Lobo",_xlfn.XLOOKUP($B34,PROSPER_Lobo!$1:$1,PROSPER_Lobo!$60:$60,""),
IF($C34="Naren Baliga",_xlfn.XLOOKUP($B34,PROSPER_Baliga!$1:$1,PROSPER_Baliga!$60:$60,""),
IF($C34="Thorsten Huhn",_xlfn.XLOOKUP($B34,PROSPER_Huhn!$1:$1,PROSPER_Huhn!$60:$60,""),
IF($C34="Nick Hull",_xlfn.XLOOKUP($B34,PROSPER_Hull!$1:$1,PROSPER_Hull!$60:$60,""),
IF($C34="Monika Kotwani",_xlfn.XLOOKUP($B34,PROSPER_Kotwani!$1:$1,PROSPER_Kotwani!$60:$60,""),
IF($C34="Jonathan Wellner",_xlfn.XLOOKUP($B34,PROSPER_Wellner!$1:$1,PROSPER_Wellner!$60:$60,""),
IF($C34="Travis Harvey",_xlfn.XLOOKUP($B34,PROSPER_Harvey!$1:$1,PROSPER_Harvey!$60:$60,""),"")))))))="","",
IF($C34="Christopher Lobo",_xlfn.XLOOKUP($B34,PROSPER_Lobo!$1:$1,PROSPER_Lobo!$60:$60,""),
IF($C34="Naren Baliga",_xlfn.XLOOKUP($B34,PROSPER_Baliga!$1:$1,PROSPER_Baliga!$60:$60,""),
IF($C34="Thorsten Huhn",_xlfn.XLOOKUP($B34,PROSPER_Huhn!$1:$1,PROSPER_Huhn!$60:$60,""),
IF($C34="Nick Hull",_xlfn.XLOOKUP($B34,PROSPER_Hull!$1:$1,PROSPER_Hull!$60:$60,""),
IF($C34="Monika Kotwani",_xlfn.XLOOKUP($B34,PROSPER_Kotwani!$1:$1,PROSPER_Kotwani!$60:$60,""),
IF($C34="Jonathan Wellner",_xlfn.XLOOKUP($B34,PROSPER_Wellner!$1:$1,PROSPER_Wellner!$60:$60,""),
IF($C34="Travis Harvey",_xlfn.XLOOKUP($B34,PROSPER_Harvey!$1:$1,PROSPER_Harvey!$60:$60,""),""))))))))="","No Score",IF(IF($C34="Christopher Lobo",_xlfn.XLOOKUP($B34,PROSPER_Lobo!$1:$1,PROSPER_Lobo!$60:$60,""),
IF($C34="Naren Baliga",_xlfn.XLOOKUP($B34,PROSPER_Baliga!$1:$1,PROSPER_Baliga!$60:$60,""),
IF($C34="Thorsten Huhn",_xlfn.XLOOKUP($B34,PROSPER_Huhn!$1:$1,PROSPER_Huhn!$60:$60,""),
IF($C34="Nick Hull",_xlfn.XLOOKUP($B34,PROSPER_Hull!$1:$1,PROSPER_Hull!$60:$60,""),
IF($C34="Monika Kotwani",_xlfn.XLOOKUP($B34,PROSPER_Kotwani!$1:$1,PROSPER_Kotwani!$60:$60,""),
IF($C34="Jonathan Wellner",_xlfn.XLOOKUP($B34,PROSPER_Wellner!$1:$1,PROSPER_Wellner!$60:$60,""),
IF($C34="Travis Harvey",_xlfn.XLOOKUP($B34,PROSPER_Harvey!$1:$1,PROSPER_Harvey!$60:$60,""),"")))))))="","",
IF($C34="Christopher Lobo",_xlfn.XLOOKUP($B34,PROSPER_Lobo!$1:$1,PROSPER_Lobo!$60:$60,""),
IF($C34="Naren Baliga",_xlfn.XLOOKUP($B34,PROSPER_Baliga!$1:$1,PROSPER_Baliga!$60:$60,""),
IF($C34="Thorsten Huhn",_xlfn.XLOOKUP($B34,PROSPER_Huhn!$1:$1,PROSPER_Huhn!$60:$60,""),
IF($C34="Nick Hull",_xlfn.XLOOKUP($B34,PROSPER_Hull!$1:$1,PROSPER_Hull!$60:$60,""),
IF($C34="Monika Kotwani",_xlfn.XLOOKUP($B34,PROSPER_Kotwani!$1:$1,PROSPER_Kotwani!$60:$60,""),
IF($C34="Jonathan Wellner",_xlfn.XLOOKUP($B34,PROSPER_Wellner!$1:$1,PROSPER_Wellner!$60:$60,""),
IF($C34="Travis Harvey",_xlfn.XLOOKUP($B34,PROSPER_Harvey!$1:$1,PROSPER_Harvey!$60:$60,""),"")))))))))</f>
        <v>No Score</v>
      </c>
      <c r="HP34" s="138" t="str">
        <f>IF(IF(IF($C34="Christopher Lobo",_xlfn.XLOOKUP($B34,PROSPER_Lobo!$1:$1,PROSPER_Lobo!$61:$61,""),
IF($C34="Naren Baliga",_xlfn.XLOOKUP($B34,PROSPER_Baliga!$1:$1,PROSPER_Baliga!$61:$61,""),
IF($C34="Thorsten Huhn",_xlfn.XLOOKUP($B34,PROSPER_Huhn!$1:$1,PROSPER_Huhn!$61:$61,""),
IF($C34="Nick Hull",_xlfn.XLOOKUP($B34,PROSPER_Hull!$1:$1,PROSPER_Hull!$61:$61,""),
IF($C34="Monika Kotwani",_xlfn.XLOOKUP($B34,PROSPER_Kotwani!$1:$1,PROSPER_Kotwani!$61:$61,""),
IF($C34="Jonathan Wellner",_xlfn.XLOOKUP($B34,PROSPER_Wellner!$1:$1,PROSPER_Wellner!$61:$61,""),
IF($C34="Travis Harvey",_xlfn.XLOOKUP($B34,PROSPER_Harvey!$1:$1,PROSPER_Harvey!$61:$61,""),"")))))))="","",
IF($C34="Christopher Lobo",_xlfn.XLOOKUP($B34,PROSPER_Lobo!$1:$1,PROSPER_Lobo!$61:$61,""),
IF($C34="Naren Baliga",_xlfn.XLOOKUP($B34,PROSPER_Baliga!$1:$1,PROSPER_Baliga!$61:$61,""),
IF($C34="Thorsten Huhn",_xlfn.XLOOKUP($B34,PROSPER_Huhn!$1:$1,PROSPER_Huhn!$61:$61,""),
IF($C34="Nick Hull",_xlfn.XLOOKUP($B34,PROSPER_Hull!$1:$1,PROSPER_Hull!$61:$61,""),
IF($C34="Monika Kotwani",_xlfn.XLOOKUP($B34,PROSPER_Kotwani!$1:$1,PROSPER_Kotwani!$61:$61,""),
IF($C34="Jonathan Wellner",_xlfn.XLOOKUP($B34,PROSPER_Wellner!$1:$1,PROSPER_Wellner!$61:$61,""),
IF($C34="Travis Harvey",_xlfn.XLOOKUP($B34,PROSPER_Harvey!$1:$1,PROSPER_Harvey!$61:$61,""),""))))))))="","No Comment",IF(IF($C34="Christopher Lobo",_xlfn.XLOOKUP($B34,PROSPER_Lobo!$1:$1,PROSPER_Lobo!$61:$61,""),
IF($C34="Naren Baliga",_xlfn.XLOOKUP($B34,PROSPER_Baliga!$1:$1,PROSPER_Baliga!$61:$61,""),
IF($C34="Thorsten Huhn",_xlfn.XLOOKUP($B34,PROSPER_Huhn!$1:$1,PROSPER_Huhn!$61:$61,""),
IF($C34="Nick Hull",_xlfn.XLOOKUP($B34,PROSPER_Hull!$1:$1,PROSPER_Hull!$61:$61,""),
IF($C34="Monika Kotwani",_xlfn.XLOOKUP($B34,PROSPER_Kotwani!$1:$1,PROSPER_Kotwani!$61:$61,""),
IF($C34="Jonathan Wellner",_xlfn.XLOOKUP($B34,PROSPER_Wellner!$1:$1,PROSPER_Wellner!$61:$61,""),
IF($C34="Travis Harvey",_xlfn.XLOOKUP($B34,PROSPER_Harvey!$1:$1,PROSPER_Harvey!$61:$61,""),"")))))))="","",
IF($C34="Christopher Lobo",_xlfn.XLOOKUP($B34,PROSPER_Lobo!$1:$1,PROSPER_Lobo!$61:$61,""),
IF($C34="Naren Baliga",_xlfn.XLOOKUP($B34,PROSPER_Baliga!$1:$1,PROSPER_Baliga!$61:$61,""),
IF($C34="Thorsten Huhn",_xlfn.XLOOKUP($B34,PROSPER_Huhn!$1:$1,PROSPER_Huhn!$61:$61,""),
IF($C34="Nick Hull",_xlfn.XLOOKUP($B34,PROSPER_Hull!$1:$1,PROSPER_Hull!$61:$61,""),
IF($C34="Monika Kotwani",_xlfn.XLOOKUP($B34,PROSPER_Kotwani!$1:$1,PROSPER_Kotwani!$61:$61,""),
IF($C34="Jonathan Wellner",_xlfn.XLOOKUP($B34,PROSPER_Wellner!$1:$1,PROSPER_Wellner!$61:$61,""),
IF($C34="Travis Harvey",_xlfn.XLOOKUP($B34,PROSPER_Harvey!$1:$1,PROSPER_Harvey!$61:$61,""),"")))))))))</f>
        <v>No Comment</v>
      </c>
      <c r="HQ34" s="188" t="str">
        <f t="shared" si="325"/>
        <v>N/A</v>
      </c>
      <c r="HR34" s="135" t="str">
        <f>_xlfn.XLOOKUP(B34,PROSPERInitial_Query!$E:$E,PROSPERInitial_Query!$AM:$AM,"",,-1)</f>
        <v/>
      </c>
      <c r="HS34" s="136" t="str">
        <f t="shared" si="326"/>
        <v>Michael Sturman4 - SuccessExpanding / Renewing the Business</v>
      </c>
      <c r="HT34" s="136" t="str">
        <f>_xlfn.XLOOKUP(HS34,PROSPERDelta_Query!BK:BK,PROSPERDelta_Query!AZ:AZ,"",,-1)</f>
        <v/>
      </c>
      <c r="HU34" s="137" t="str">
        <f t="shared" si="327"/>
        <v>N/A</v>
      </c>
      <c r="HV34" s="137" t="str">
        <f>IF(IF(IF($C34="Christopher Lobo",_xlfn.XLOOKUP($B34,PROSPER_Lobo!$1:$1,PROSPER_Lobo!$62:$62,""),
IF($C34="Naren Baliga",_xlfn.XLOOKUP($B34,PROSPER_Baliga!$1:$1,PROSPER_Baliga!$62:$62,""),
IF($C34="Thorsten Huhn",_xlfn.XLOOKUP($B34,PROSPER_Huhn!$1:$1,PROSPER_Huhn!$62:$62,""),
IF($C34="Nick Hull",_xlfn.XLOOKUP($B34,PROSPER_Hull!$1:$1,PROSPER_Hull!$62:$62,""),
IF($C34="Monika Kotwani",_xlfn.XLOOKUP($B34,PROSPER_Kotwani!$1:$1,PROSPER_Kotwani!$62:$62,""),
IF($C34="Jonathan Wellner",_xlfn.XLOOKUP($B34,PROSPER_Wellner!$1:$1,PROSPER_Wellner!$62:$62,""),
IF($C34="Travis Harvey",_xlfn.XLOOKUP($B34,PROSPER_Harvey!$1:$1,PROSPER_Harvey!$62:$62,""),"")))))))="","",
IF($C34="Christopher Lobo",_xlfn.XLOOKUP($B34,PROSPER_Lobo!$1:$1,PROSPER_Lobo!$62:$62,""),
IF($C34="Naren Baliga",_xlfn.XLOOKUP($B34,PROSPER_Baliga!$1:$1,PROSPER_Baliga!$62:$62,""),
IF($C34="Thorsten Huhn",_xlfn.XLOOKUP($B34,PROSPER_Huhn!$1:$1,PROSPER_Huhn!$62:$62,""),
IF($C34="Nick Hull",_xlfn.XLOOKUP($B34,PROSPER_Hull!$1:$1,PROSPER_Hull!$62:$62,""),
IF($C34="Monika Kotwani",_xlfn.XLOOKUP($B34,PROSPER_Kotwani!$1:$1,PROSPER_Kotwani!$62:$62,""),
IF($C34="Jonathan Wellner",_xlfn.XLOOKUP($B34,PROSPER_Wellner!$1:$1,PROSPER_Wellner!$62:$62,""),
IF($C34="Travis Harvey",_xlfn.XLOOKUP($B34,PROSPER_Harvey!$1:$1,PROSPER_Harvey!$62:$62,""),""))))))))="","No Score",IF(IF($C34="Christopher Lobo",_xlfn.XLOOKUP($B34,PROSPER_Lobo!$1:$1,PROSPER_Lobo!$62:$62,""),
IF($C34="Naren Baliga",_xlfn.XLOOKUP($B34,PROSPER_Baliga!$1:$1,PROSPER_Baliga!$62:$62,""),
IF($C34="Thorsten Huhn",_xlfn.XLOOKUP($B34,PROSPER_Huhn!$1:$1,PROSPER_Huhn!$62:$62,""),
IF($C34="Nick Hull",_xlfn.XLOOKUP($B34,PROSPER_Hull!$1:$1,PROSPER_Hull!$62:$62,""),
IF($C34="Monika Kotwani",_xlfn.XLOOKUP($B34,PROSPER_Kotwani!$1:$1,PROSPER_Kotwani!$62:$62,""),
IF($C34="Jonathan Wellner",_xlfn.XLOOKUP($B34,PROSPER_Wellner!$1:$1,PROSPER_Wellner!$62:$62,""),
IF($C34="Travis Harvey",_xlfn.XLOOKUP($B34,PROSPER_Harvey!$1:$1,PROSPER_Harvey!$62:$62,""),"")))))))="","",
IF($C34="Christopher Lobo",_xlfn.XLOOKUP($B34,PROSPER_Lobo!$1:$1,PROSPER_Lobo!$62:$62,""),
IF($C34="Naren Baliga",_xlfn.XLOOKUP($B34,PROSPER_Baliga!$1:$1,PROSPER_Baliga!$62:$62,""),
IF($C34="Thorsten Huhn",_xlfn.XLOOKUP($B34,PROSPER_Huhn!$1:$1,PROSPER_Huhn!$62:$62,""),
IF($C34="Nick Hull",_xlfn.XLOOKUP($B34,PROSPER_Hull!$1:$1,PROSPER_Hull!$62:$62,""),
IF($C34="Monika Kotwani",_xlfn.XLOOKUP($B34,PROSPER_Kotwani!$1:$1,PROSPER_Kotwani!$62:$62,""),
IF($C34="Jonathan Wellner",_xlfn.XLOOKUP($B34,PROSPER_Wellner!$1:$1,PROSPER_Wellner!$62:$62,""),
IF($C34="Travis Harvey",_xlfn.XLOOKUP($B34,PROSPER_Harvey!$1:$1,PROSPER_Harvey!$62:$62,""),"")))))))))</f>
        <v>No Score</v>
      </c>
      <c r="HW34" s="138" t="str">
        <f>IF(IF(IF($C34="Christopher Lobo",_xlfn.XLOOKUP($B34,PROSPER_Lobo!$1:$1,PROSPER_Lobo!$63:$63,""),
IF($C34="Naren Baliga",_xlfn.XLOOKUP($B34,PROSPER_Baliga!$1:$1,PROSPER_Baliga!$63:$63,""),
IF($C34="Thorsten Huhn",_xlfn.XLOOKUP($B34,PROSPER_Huhn!$1:$1,PROSPER_Huhn!$63:$63,""),
IF($C34="Nick Hull",_xlfn.XLOOKUP($B34,PROSPER_Hull!$1:$1,PROSPER_Hull!$63:$63,""),
IF($C34="Monika Kotwani",_xlfn.XLOOKUP($B34,PROSPER_Kotwani!$1:$1,PROSPER_Kotwani!$63:$63,""),
IF($C34="Jonathan Wellner",_xlfn.XLOOKUP($B34,PROSPER_Wellner!$1:$1,PROSPER_Wellner!$63:$63,""),
IF($C34="Travis Harvey",_xlfn.XLOOKUP($B34,PROSPER_Harvey!$1:$1,PROSPER_Harvey!$63:$63,""),"")))))))="","",
IF($C34="Christopher Lobo",_xlfn.XLOOKUP($B34,PROSPER_Lobo!$1:$1,PROSPER_Lobo!$63:$63,""),
IF($C34="Naren Baliga",_xlfn.XLOOKUP($B34,PROSPER_Baliga!$1:$1,PROSPER_Baliga!$63:$63,""),
IF($C34="Thorsten Huhn",_xlfn.XLOOKUP($B34,PROSPER_Huhn!$1:$1,PROSPER_Huhn!$63:$63,""),
IF($C34="Nick Hull",_xlfn.XLOOKUP($B34,PROSPER_Hull!$1:$1,PROSPER_Hull!$63:$63,""),
IF($C34="Monika Kotwani",_xlfn.XLOOKUP($B34,PROSPER_Kotwani!$1:$1,PROSPER_Kotwani!$63:$63,""),
IF($C34="Jonathan Wellner",_xlfn.XLOOKUP($B34,PROSPER_Wellner!$1:$1,PROSPER_Wellner!$63:$63,""),
IF($C34="Travis Harvey",_xlfn.XLOOKUP($B34,PROSPER_Harvey!$1:$1,PROSPER_Harvey!$63:$63,""),""))))))))="","No Comment",IF(IF($C34="Christopher Lobo",_xlfn.XLOOKUP($B34,PROSPER_Lobo!$1:$1,PROSPER_Lobo!$63:$63,""),
IF($C34="Naren Baliga",_xlfn.XLOOKUP($B34,PROSPER_Baliga!$1:$1,PROSPER_Baliga!$63:$63,""),
IF($C34="Thorsten Huhn",_xlfn.XLOOKUP($B34,PROSPER_Huhn!$1:$1,PROSPER_Huhn!$63:$63,""),
IF($C34="Nick Hull",_xlfn.XLOOKUP($B34,PROSPER_Hull!$1:$1,PROSPER_Hull!$63:$63,""),
IF($C34="Monika Kotwani",_xlfn.XLOOKUP($B34,PROSPER_Kotwani!$1:$1,PROSPER_Kotwani!$63:$63,""),
IF($C34="Jonathan Wellner",_xlfn.XLOOKUP($B34,PROSPER_Wellner!$1:$1,PROSPER_Wellner!$63:$63,""),
IF($C34="Travis Harvey",_xlfn.XLOOKUP($B34,PROSPER_Harvey!$1:$1,PROSPER_Harvey!$63:$63,""),"")))))))="","",
IF($C34="Christopher Lobo",_xlfn.XLOOKUP($B34,PROSPER_Lobo!$1:$1,PROSPER_Lobo!$63:$63,""),
IF($C34="Naren Baliga",_xlfn.XLOOKUP($B34,PROSPER_Baliga!$1:$1,PROSPER_Baliga!$63:$63,""),
IF($C34="Thorsten Huhn",_xlfn.XLOOKUP($B34,PROSPER_Huhn!$1:$1,PROSPER_Huhn!$63:$63,""),
IF($C34="Nick Hull",_xlfn.XLOOKUP($B34,PROSPER_Hull!$1:$1,PROSPER_Hull!$63:$63,""),
IF($C34="Monika Kotwani",_xlfn.XLOOKUP($B34,PROSPER_Kotwani!$1:$1,PROSPER_Kotwani!$63:$63,""),
IF($C34="Jonathan Wellner",_xlfn.XLOOKUP($B34,PROSPER_Wellner!$1:$1,PROSPER_Wellner!$63:$63,""),
IF($C34="Travis Harvey",_xlfn.XLOOKUP($B34,PROSPER_Harvey!$1:$1,PROSPER_Harvey!$63:$63,""),"")))))))))</f>
        <v>No Comment</v>
      </c>
      <c r="HX34" s="188" t="str">
        <f t="shared" si="328"/>
        <v>N/A</v>
      </c>
      <c r="HY34" s="135" t="str">
        <f>_xlfn.XLOOKUP(B34,PROSPERInitial_Query!$E:$E,PROSPERInitial_Query!$AN:$AN,"",,-1)</f>
        <v/>
      </c>
      <c r="HZ34" s="136" t="str">
        <f t="shared" si="329"/>
        <v>Michael Sturman4 - SuccessPre-Sales Participation</v>
      </c>
      <c r="IA34" s="136" t="str">
        <f>_xlfn.XLOOKUP(HZ34,PROSPERDelta_Query!BK:BK,PROSPERDelta_Query!BA:BA,"",,-1)</f>
        <v/>
      </c>
      <c r="IB34" s="137" t="str">
        <f t="shared" si="330"/>
        <v>N/A</v>
      </c>
      <c r="IC34" s="137" t="str">
        <f>IF(IF(IF($C34="Christopher Lobo",_xlfn.XLOOKUP($B34,PROSPER_Lobo!$1:$1,PROSPER_Lobo!$64:$64,""),
IF($C34="Naren Baliga",_xlfn.XLOOKUP($B34,PROSPER_Baliga!$1:$1,PROSPER_Baliga!$64:$64,""),
IF($C34="Thorsten Huhn",_xlfn.XLOOKUP($B34,PROSPER_Huhn!$1:$1,PROSPER_Huhn!$64:$64,""),
IF($C34="Nick Hull",_xlfn.XLOOKUP($B34,PROSPER_Hull!$1:$1,PROSPER_Hull!$64:$64,""),
IF($C34="Monika Kotwani",_xlfn.XLOOKUP($B34,PROSPER_Kotwani!$1:$1,PROSPER_Kotwani!$64:$64,""),
IF($C34="Jonathan Wellner",_xlfn.XLOOKUP($B34,PROSPER_Wellner!$1:$1,PROSPER_Wellner!$64:$64,""),
IF($C34="Travis Harvey",_xlfn.XLOOKUP($B34,PROSPER_Harvey!$1:$1,PROSPER_Harvey!$64:$64,""),"")))))))="","",
IF($C34="Christopher Lobo",_xlfn.XLOOKUP($B34,PROSPER_Lobo!$1:$1,PROSPER_Lobo!$64:$64,""),
IF($C34="Naren Baliga",_xlfn.XLOOKUP($B34,PROSPER_Baliga!$1:$1,PROSPER_Baliga!$64:$64,""),
IF($C34="Thorsten Huhn",_xlfn.XLOOKUP($B34,PROSPER_Huhn!$1:$1,PROSPER_Huhn!$64:$64,""),
IF($C34="Nick Hull",_xlfn.XLOOKUP($B34,PROSPER_Hull!$1:$1,PROSPER_Hull!$64:$64,""),
IF($C34="Monika Kotwani",_xlfn.XLOOKUP($B34,PROSPER_Kotwani!$1:$1,PROSPER_Kotwani!$64:$64,""),
IF($C34="Jonathan Wellner",_xlfn.XLOOKUP($B34,PROSPER_Wellner!$1:$1,PROSPER_Wellner!$64:$64,""),
IF($C34="Travis Harvey",_xlfn.XLOOKUP($B34,PROSPER_Harvey!$1:$1,PROSPER_Harvey!$64:$64,""),""))))))))="","No Score",IF(IF($C34="Christopher Lobo",_xlfn.XLOOKUP($B34,PROSPER_Lobo!$1:$1,PROSPER_Lobo!$64:$64,""),
IF($C34="Naren Baliga",_xlfn.XLOOKUP($B34,PROSPER_Baliga!$1:$1,PROSPER_Baliga!$64:$64,""),
IF($C34="Thorsten Huhn",_xlfn.XLOOKUP($B34,PROSPER_Huhn!$1:$1,PROSPER_Huhn!$64:$64,""),
IF($C34="Nick Hull",_xlfn.XLOOKUP($B34,PROSPER_Hull!$1:$1,PROSPER_Hull!$64:$64,""),
IF($C34="Monika Kotwani",_xlfn.XLOOKUP($B34,PROSPER_Kotwani!$1:$1,PROSPER_Kotwani!$64:$64,""),
IF($C34="Jonathan Wellner",_xlfn.XLOOKUP($B34,PROSPER_Wellner!$1:$1,PROSPER_Wellner!$64:$64,""),
IF($C34="Travis Harvey",_xlfn.XLOOKUP($B34,PROSPER_Harvey!$1:$1,PROSPER_Harvey!$64:$64,""),"")))))))="","",
IF($C34="Christopher Lobo",_xlfn.XLOOKUP($B34,PROSPER_Lobo!$1:$1,PROSPER_Lobo!$64:$64,""),
IF($C34="Naren Baliga",_xlfn.XLOOKUP($B34,PROSPER_Baliga!$1:$1,PROSPER_Baliga!$64:$64,""),
IF($C34="Thorsten Huhn",_xlfn.XLOOKUP($B34,PROSPER_Huhn!$1:$1,PROSPER_Huhn!$64:$64,""),
IF($C34="Nick Hull",_xlfn.XLOOKUP($B34,PROSPER_Hull!$1:$1,PROSPER_Hull!$64:$64,""),
IF($C34="Monika Kotwani",_xlfn.XLOOKUP($B34,PROSPER_Kotwani!$1:$1,PROSPER_Kotwani!$64:$64,""),
IF($C34="Jonathan Wellner",_xlfn.XLOOKUP($B34,PROSPER_Wellner!$1:$1,PROSPER_Wellner!$64:$64,""),
IF($C34="Travis Harvey",_xlfn.XLOOKUP($B34,PROSPER_Harvey!$1:$1,PROSPER_Harvey!$64:$64,""),"")))))))))</f>
        <v>No Score</v>
      </c>
      <c r="ID34" s="138" t="str">
        <f>IF(IF(IF($C34="Christopher Lobo",_xlfn.XLOOKUP($B34,PROSPER_Lobo!$1:$1,PROSPER_Lobo!$65:$65,""),
IF($C34="Naren Baliga",_xlfn.XLOOKUP($B34,PROSPER_Baliga!$1:$1,PROSPER_Baliga!$65:$65,""),
IF($C34="Thorsten Huhn",_xlfn.XLOOKUP($B34,PROSPER_Huhn!$1:$1,PROSPER_Huhn!$65:$65,""),
IF($C34="Nick Hull",_xlfn.XLOOKUP($B34,PROSPER_Hull!$1:$1,PROSPER_Hull!$65:$65,""),
IF($C34="Monika Kotwani",_xlfn.XLOOKUP($B34,PROSPER_Kotwani!$1:$1,PROSPER_Kotwani!$65:$65,""),
IF($C34="Jonathan Wellner",_xlfn.XLOOKUP($B34,PROSPER_Wellner!$1:$1,PROSPER_Wellner!$65:$65,""),
IF($C34="Travis Harvey",_xlfn.XLOOKUP($B34,PROSPER_Harvey!$1:$1,PROSPER_Harvey!$65:$65,""),"")))))))="","",
IF($C34="Christopher Lobo",_xlfn.XLOOKUP($B34,PROSPER_Lobo!$1:$1,PROSPER_Lobo!$65:$65,""),
IF($C34="Naren Baliga",_xlfn.XLOOKUP($B34,PROSPER_Baliga!$1:$1,PROSPER_Baliga!$65:$65,""),
IF($C34="Thorsten Huhn",_xlfn.XLOOKUP($B34,PROSPER_Huhn!$1:$1,PROSPER_Huhn!$65:$65,""),
IF($C34="Nick Hull",_xlfn.XLOOKUP($B34,PROSPER_Hull!$1:$1,PROSPER_Hull!$65:$65,""),
IF($C34="Monika Kotwani",_xlfn.XLOOKUP($B34,PROSPER_Kotwani!$1:$1,PROSPER_Kotwani!$65:$65,""),
IF($C34="Jonathan Wellner",_xlfn.XLOOKUP($B34,PROSPER_Wellner!$1:$1,PROSPER_Wellner!$65:$65,""),
IF($C34="Travis Harvey",_xlfn.XLOOKUP($B34,PROSPER_Harvey!$1:$1,PROSPER_Harvey!$65:$65,""),""))))))))="","No Comment",IF(IF($C34="Christopher Lobo",_xlfn.XLOOKUP($B34,PROSPER_Lobo!$1:$1,PROSPER_Lobo!$65:$65,""),
IF($C34="Naren Baliga",_xlfn.XLOOKUP($B34,PROSPER_Baliga!$1:$1,PROSPER_Baliga!$65:$65,""),
IF($C34="Thorsten Huhn",_xlfn.XLOOKUP($B34,PROSPER_Huhn!$1:$1,PROSPER_Huhn!$65:$65,""),
IF($C34="Nick Hull",_xlfn.XLOOKUP($B34,PROSPER_Hull!$1:$1,PROSPER_Hull!$65:$65,""),
IF($C34="Monika Kotwani",_xlfn.XLOOKUP($B34,PROSPER_Kotwani!$1:$1,PROSPER_Kotwani!$65:$65,""),
IF($C34="Jonathan Wellner",_xlfn.XLOOKUP($B34,PROSPER_Wellner!$1:$1,PROSPER_Wellner!$65:$65,""),
IF($C34="Travis Harvey",_xlfn.XLOOKUP($B34,PROSPER_Harvey!$1:$1,PROSPER_Harvey!$65:$65,""),"")))))))="","",
IF($C34="Christopher Lobo",_xlfn.XLOOKUP($B34,PROSPER_Lobo!$1:$1,PROSPER_Lobo!$65:$65,""),
IF($C34="Naren Baliga",_xlfn.XLOOKUP($B34,PROSPER_Baliga!$1:$1,PROSPER_Baliga!$65:$65,""),
IF($C34="Thorsten Huhn",_xlfn.XLOOKUP($B34,PROSPER_Huhn!$1:$1,PROSPER_Huhn!$65:$65,""),
IF($C34="Nick Hull",_xlfn.XLOOKUP($B34,PROSPER_Hull!$1:$1,PROSPER_Hull!$65:$65,""),
IF($C34="Monika Kotwani",_xlfn.XLOOKUP($B34,PROSPER_Kotwani!$1:$1,PROSPER_Kotwani!$65:$65,""),
IF($C34="Jonathan Wellner",_xlfn.XLOOKUP($B34,PROSPER_Wellner!$1:$1,PROSPER_Wellner!$65:$65,""),
IF($C34="Travis Harvey",_xlfn.XLOOKUP($B34,PROSPER_Harvey!$1:$1,PROSPER_Harvey!$65:$65,""),"")))))))))</f>
        <v>No Comment</v>
      </c>
      <c r="IE34" s="188" t="str">
        <f t="shared" si="331"/>
        <v>N/A</v>
      </c>
      <c r="IF34" s="135" t="str">
        <f>_xlfn.XLOOKUP(B34,PROSPERInitial_Query!$E:$E,PROSPERInitial_Query!$AO:$AO,"",,-1)</f>
        <v/>
      </c>
      <c r="IG34" s="136" t="str">
        <f t="shared" si="106"/>
        <v>Michael Sturman4 - SuccessP&amp;L Management</v>
      </c>
      <c r="IH34" s="136" t="str">
        <f>_xlfn.XLOOKUP(IG34,PROSPERDelta_Query!BK:BK,PROSPERDelta_Query!BB:BB,"",,-1)</f>
        <v/>
      </c>
      <c r="II34" s="137" t="str">
        <f t="shared" si="332"/>
        <v>N/A</v>
      </c>
      <c r="IJ34" s="137" t="str">
        <f>IF(IF(IF($C34="Christopher Lobo",_xlfn.XLOOKUP($B34,PROSPER_Lobo!$1:$1,PROSPER_Lobo!$66:$66,""),
IF($C34="Naren Baliga",_xlfn.XLOOKUP($B34,PROSPER_Baliga!$1:$1,PROSPER_Baliga!$66:$66,""),
IF($C34="Thorsten Huhn",_xlfn.XLOOKUP($B34,PROSPER_Huhn!$1:$1,PROSPER_Huhn!$66:$66,""),
IF($C34="Nick Hull",_xlfn.XLOOKUP($B34,PROSPER_Hull!$1:$1,PROSPER_Hull!$66:$66,""),
IF($C34="Monika Kotwani",_xlfn.XLOOKUP($B34,PROSPER_Kotwani!$1:$1,PROSPER_Kotwani!$66:$66,""),
IF($C34="Jonathan Wellner",_xlfn.XLOOKUP($B34,PROSPER_Wellner!$1:$1,PROSPER_Wellner!$66:$66,""),
IF($C34="Travis Harvey",_xlfn.XLOOKUP($B34,PROSPER_Harvey!$1:$1,PROSPER_Harvey!$66:$66,""),"")))))))="","",
IF($C34="Christopher Lobo",_xlfn.XLOOKUP($B34,PROSPER_Lobo!$1:$1,PROSPER_Lobo!$66:$66,""),
IF($C34="Naren Baliga",_xlfn.XLOOKUP($B34,PROSPER_Baliga!$1:$1,PROSPER_Baliga!$66:$66,""),
IF($C34="Thorsten Huhn",_xlfn.XLOOKUP($B34,PROSPER_Huhn!$1:$1,PROSPER_Huhn!$66:$66,""),
IF($C34="Nick Hull",_xlfn.XLOOKUP($B34,PROSPER_Hull!$1:$1,PROSPER_Hull!$66:$66,""),
IF($C34="Monika Kotwani",_xlfn.XLOOKUP($B34,PROSPER_Kotwani!$1:$1,PROSPER_Kotwani!$66:$66,""),
IF($C34="Jonathan Wellner",_xlfn.XLOOKUP($B34,PROSPER_Wellner!$1:$1,PROSPER_Wellner!$66:$66,""),
IF($C34="Travis Harvey",_xlfn.XLOOKUP($B34,PROSPER_Harvey!$1:$1,PROSPER_Harvey!$66:$66,""),""))))))))="","No Score",IF(IF($C34="Christopher Lobo",_xlfn.XLOOKUP($B34,PROSPER_Lobo!$1:$1,PROSPER_Lobo!$66:$66,""),
IF($C34="Naren Baliga",_xlfn.XLOOKUP($B34,PROSPER_Baliga!$1:$1,PROSPER_Baliga!$66:$66,""),
IF($C34="Thorsten Huhn",_xlfn.XLOOKUP($B34,PROSPER_Huhn!$1:$1,PROSPER_Huhn!$66:$66,""),
IF($C34="Nick Hull",_xlfn.XLOOKUP($B34,PROSPER_Hull!$1:$1,PROSPER_Hull!$66:$66,""),
IF($C34="Monika Kotwani",_xlfn.XLOOKUP($B34,PROSPER_Kotwani!$1:$1,PROSPER_Kotwani!$66:$66,""),
IF($C34="Jonathan Wellner",_xlfn.XLOOKUP($B34,PROSPER_Wellner!$1:$1,PROSPER_Wellner!$66:$66,""),
IF($C34="Travis Harvey",_xlfn.XLOOKUP($B34,PROSPER_Harvey!$1:$1,PROSPER_Harvey!$66:$66,""),"")))))))="","",
IF($C34="Christopher Lobo",_xlfn.XLOOKUP($B34,PROSPER_Lobo!$1:$1,PROSPER_Lobo!$66:$66,""),
IF($C34="Naren Baliga",_xlfn.XLOOKUP($B34,PROSPER_Baliga!$1:$1,PROSPER_Baliga!$66:$66,""),
IF($C34="Thorsten Huhn",_xlfn.XLOOKUP($B34,PROSPER_Huhn!$1:$1,PROSPER_Huhn!$66:$66,""),
IF($C34="Nick Hull",_xlfn.XLOOKUP($B34,PROSPER_Hull!$1:$1,PROSPER_Hull!$66:$66,""),
IF($C34="Monika Kotwani",_xlfn.XLOOKUP($B34,PROSPER_Kotwani!$1:$1,PROSPER_Kotwani!$66:$66,""),
IF($C34="Jonathan Wellner",_xlfn.XLOOKUP($B34,PROSPER_Wellner!$1:$1,PROSPER_Wellner!$66:$66,""),
IF($C34="Travis Harvey",_xlfn.XLOOKUP($B34,PROSPER_Harvey!$1:$1,PROSPER_Harvey!$66:$66,""),"")))))))))</f>
        <v>No Score</v>
      </c>
      <c r="IK34" s="138" t="str">
        <f>IF(IF(IF($C34="Christopher Lobo",_xlfn.XLOOKUP($B34,PROSPER_Lobo!$1:$1,PROSPER_Lobo!$67:$67,""),
IF($C34="Naren Baliga",_xlfn.XLOOKUP($B34,PROSPER_Baliga!$1:$1,PROSPER_Baliga!$67:$67,""),
IF($C34="Thorsten Huhn",_xlfn.XLOOKUP($B34,PROSPER_Huhn!$1:$1,PROSPER_Huhn!$67:$67,""),
IF($C34="Nick Hull",_xlfn.XLOOKUP($B34,PROSPER_Hull!$1:$1,PROSPER_Hull!$67:$67,""),
IF($C34="Monika Kotwani",_xlfn.XLOOKUP($B34,PROSPER_Kotwani!$1:$1,PROSPER_Kotwani!$67:$67,""),
IF($C34="Jonathan Wellner",_xlfn.XLOOKUP($B34,PROSPER_Wellner!$1:$1,PROSPER_Wellner!$67:$67,""),
IF($C34="Travis Harvey",_xlfn.XLOOKUP($B34,PROSPER_Harvey!$1:$1,PROSPER_Harvey!$67:$67,""),"")))))))="","",
IF($C34="Christopher Lobo",_xlfn.XLOOKUP($B34,PROSPER_Lobo!$1:$1,PROSPER_Lobo!$67:$67,""),
IF($C34="Naren Baliga",_xlfn.XLOOKUP($B34,PROSPER_Baliga!$1:$1,PROSPER_Baliga!$67:$67,""),
IF($C34="Thorsten Huhn",_xlfn.XLOOKUP($B34,PROSPER_Huhn!$1:$1,PROSPER_Huhn!$67:$67,""),
IF($C34="Nick Hull",_xlfn.XLOOKUP($B34,PROSPER_Hull!$1:$1,PROSPER_Hull!$67:$67,""),
IF($C34="Monika Kotwani",_xlfn.XLOOKUP($B34,PROSPER_Kotwani!$1:$1,PROSPER_Kotwani!$67:$67,""),
IF($C34="Jonathan Wellner",_xlfn.XLOOKUP($B34,PROSPER_Wellner!$1:$1,PROSPER_Wellner!$67:$67,""),
IF($C34="Travis Harvey",_xlfn.XLOOKUP($B34,PROSPER_Harvey!$1:$1,PROSPER_Harvey!$67:$67,""),""))))))))="","No Comment",IF(IF($C34="Christopher Lobo",_xlfn.XLOOKUP($B34,PROSPER_Lobo!$1:$1,PROSPER_Lobo!$67:$67,""),
IF($C34="Naren Baliga",_xlfn.XLOOKUP($B34,PROSPER_Baliga!$1:$1,PROSPER_Baliga!$67:$67,""),
IF($C34="Thorsten Huhn",_xlfn.XLOOKUP($B34,PROSPER_Huhn!$1:$1,PROSPER_Huhn!$67:$67,""),
IF($C34="Nick Hull",_xlfn.XLOOKUP($B34,PROSPER_Hull!$1:$1,PROSPER_Hull!$67:$67,""),
IF($C34="Monika Kotwani",_xlfn.XLOOKUP($B34,PROSPER_Kotwani!$1:$1,PROSPER_Kotwani!$67:$67,""),
IF($C34="Jonathan Wellner",_xlfn.XLOOKUP($B34,PROSPER_Wellner!$1:$1,PROSPER_Wellner!$67:$67,""),
IF($C34="Travis Harvey",_xlfn.XLOOKUP($B34,PROSPER_Harvey!$1:$1,PROSPER_Harvey!$67:$67,""),"")))))))="","",
IF($C34="Christopher Lobo",_xlfn.XLOOKUP($B34,PROSPER_Lobo!$1:$1,PROSPER_Lobo!$67:$67,""),
IF($C34="Naren Baliga",_xlfn.XLOOKUP($B34,PROSPER_Baliga!$1:$1,PROSPER_Baliga!$67:$67,""),
IF($C34="Thorsten Huhn",_xlfn.XLOOKUP($B34,PROSPER_Huhn!$1:$1,PROSPER_Huhn!$67:$67,""),
IF($C34="Nick Hull",_xlfn.XLOOKUP($B34,PROSPER_Hull!$1:$1,PROSPER_Hull!$67:$67,""),
IF($C34="Monika Kotwani",_xlfn.XLOOKUP($B34,PROSPER_Kotwani!$1:$1,PROSPER_Kotwani!$67:$67,""),
IF($C34="Jonathan Wellner",_xlfn.XLOOKUP($B34,PROSPER_Wellner!$1:$1,PROSPER_Wellner!$67:$67,""),
IF($C34="Travis Harvey",_xlfn.XLOOKUP($B34,PROSPER_Harvey!$1:$1,PROSPER_Harvey!$67:$67,""),"")))))))))</f>
        <v>No Comment</v>
      </c>
      <c r="IL34" s="188" t="str">
        <f t="shared" si="333"/>
        <v>N/A</v>
      </c>
      <c r="IM34" s="135" t="str">
        <f>_xlfn.XLOOKUP(B34,PROSPERInitial_Query!$E:$E,PROSPERInitial_Query!$AP:$AP,"",,-1)</f>
        <v/>
      </c>
      <c r="IN34" s="136" t="str">
        <f t="shared" si="334"/>
        <v>Michael Sturman4 - SuccessService Plan Management (PE)</v>
      </c>
      <c r="IO34" s="136" t="str">
        <f>_xlfn.XLOOKUP(IN34,PROSPERDelta_Query!BK:BK,PROSPERDelta_Query!BC:BC,"",,-1)</f>
        <v/>
      </c>
      <c r="IP34" s="137" t="str">
        <f t="shared" si="335"/>
        <v>N/A</v>
      </c>
      <c r="IQ34" s="137" t="str">
        <f>IF(IF(IF($C34="Christopher Lobo",_xlfn.XLOOKUP($B34,PROSPER_Lobo!$1:$1,PROSPER_Lobo!$68:$68,""),
IF($C34="Naren Baliga",_xlfn.XLOOKUP($B34,PROSPER_Baliga!$1:$1,PROSPER_Baliga!$68:$68,""),
IF($C34="Thorsten Huhn",_xlfn.XLOOKUP($B34,PROSPER_Huhn!$1:$1,PROSPER_Huhn!$68:$68,""),
IF($C34="Nick Hull",_xlfn.XLOOKUP($B34,PROSPER_Hull!$1:$1,PROSPER_Hull!$68:$68,""),
IF($C34="Monika Kotwani",_xlfn.XLOOKUP($B34,PROSPER_Kotwani!$1:$1,PROSPER_Kotwani!$68:$68,""),
IF($C34="Jonathan Wellner",_xlfn.XLOOKUP($B34,PROSPER_Wellner!$1:$1,PROSPER_Wellner!$68:$68,""),
IF($C34="Travis Harvey",_xlfn.XLOOKUP($B34,PROSPER_Harvey!$1:$1,PROSPER_Harvey!$68:$68,""),"")))))))="","",
IF($C34="Christopher Lobo",_xlfn.XLOOKUP($B34,PROSPER_Lobo!$1:$1,PROSPER_Lobo!$68:$68,""),
IF($C34="Naren Baliga",_xlfn.XLOOKUP($B34,PROSPER_Baliga!$1:$1,PROSPER_Baliga!$68:$68,""),
IF($C34="Thorsten Huhn",_xlfn.XLOOKUP($B34,PROSPER_Huhn!$1:$1,PROSPER_Huhn!$68:$68,""),
IF($C34="Nick Hull",_xlfn.XLOOKUP($B34,PROSPER_Hull!$1:$1,PROSPER_Hull!$68:$68,""),
IF($C34="Monika Kotwani",_xlfn.XLOOKUP($B34,PROSPER_Kotwani!$1:$1,PROSPER_Kotwani!$68:$68,""),
IF($C34="Jonathan Wellner",_xlfn.XLOOKUP($B34,PROSPER_Wellner!$1:$1,PROSPER_Wellner!$68:$68,""),
IF($C34="Travis Harvey",_xlfn.XLOOKUP($B34,PROSPER_Harvey!$1:$1,PROSPER_Harvey!$68:$68,""),""))))))))="","No Score",IF(IF($C34="Christopher Lobo",_xlfn.XLOOKUP($B34,PROSPER_Lobo!$1:$1,PROSPER_Lobo!$68:$68,""),
IF($C34="Naren Baliga",_xlfn.XLOOKUP($B34,PROSPER_Baliga!$1:$1,PROSPER_Baliga!$68:$68,""),
IF($C34="Thorsten Huhn",_xlfn.XLOOKUP($B34,PROSPER_Huhn!$1:$1,PROSPER_Huhn!$68:$68,""),
IF($C34="Nick Hull",_xlfn.XLOOKUP($B34,PROSPER_Hull!$1:$1,PROSPER_Hull!$68:$68,""),
IF($C34="Monika Kotwani",_xlfn.XLOOKUP($B34,PROSPER_Kotwani!$1:$1,PROSPER_Kotwani!$68:$68,""),
IF($C34="Jonathan Wellner",_xlfn.XLOOKUP($B34,PROSPER_Wellner!$1:$1,PROSPER_Wellner!$68:$68,""),
IF($C34="Travis Harvey",_xlfn.XLOOKUP($B34,PROSPER_Harvey!$1:$1,PROSPER_Harvey!$68:$68,""),"")))))))="","",
IF($C34="Christopher Lobo",_xlfn.XLOOKUP($B34,PROSPER_Lobo!$1:$1,PROSPER_Lobo!$68:$68,""),
IF($C34="Naren Baliga",_xlfn.XLOOKUP($B34,PROSPER_Baliga!$1:$1,PROSPER_Baliga!$68:$68,""),
IF($C34="Thorsten Huhn",_xlfn.XLOOKUP($B34,PROSPER_Huhn!$1:$1,PROSPER_Huhn!$68:$68,""),
IF($C34="Nick Hull",_xlfn.XLOOKUP($B34,PROSPER_Hull!$1:$1,PROSPER_Hull!$68:$68,""),
IF($C34="Monika Kotwani",_xlfn.XLOOKUP($B34,PROSPER_Kotwani!$1:$1,PROSPER_Kotwani!$68:$68,""),
IF($C34="Jonathan Wellner",_xlfn.XLOOKUP($B34,PROSPER_Wellner!$1:$1,PROSPER_Wellner!$68:$68,""),
IF($C34="Travis Harvey",_xlfn.XLOOKUP($B34,PROSPER_Harvey!$1:$1,PROSPER_Harvey!$68:$68,""),"")))))))))</f>
        <v>No Score</v>
      </c>
      <c r="IR34" s="138" t="str">
        <f>IF(IF(IF($C34="Christopher Lobo",_xlfn.XLOOKUP($B34,PROSPER_Lobo!$1:$1,PROSPER_Lobo!$69:$69,""),
IF($C34="Naren Baliga",_xlfn.XLOOKUP($B34,PROSPER_Baliga!$1:$1,PROSPER_Baliga!$69:$69,""),
IF($C34="Thorsten Huhn",_xlfn.XLOOKUP($B34,PROSPER_Huhn!$1:$1,PROSPER_Huhn!$69:$69,""),
IF($C34="Nick Hull",_xlfn.XLOOKUP($B34,PROSPER_Hull!$1:$1,PROSPER_Hull!$69:$69,""),
IF($C34="Monika Kotwani",_xlfn.XLOOKUP($B34,PROSPER_Kotwani!$1:$1,PROSPER_Kotwani!$69:$69,""),
IF($C34="Jonathan Wellner",_xlfn.XLOOKUP($B34,PROSPER_Wellner!$1:$1,PROSPER_Wellner!$69:$69,""),
IF($C34="Travis Harvey",_xlfn.XLOOKUP($B34,PROSPER_Harvey!$1:$1,PROSPER_Harvey!$69:$69,""),"")))))))="","",
IF($C34="Christopher Lobo",_xlfn.XLOOKUP($B34,PROSPER_Lobo!$1:$1,PROSPER_Lobo!$69:$69,""),
IF($C34="Naren Baliga",_xlfn.XLOOKUP($B34,PROSPER_Baliga!$1:$1,PROSPER_Baliga!$69:$69,""),
IF($C34="Thorsten Huhn",_xlfn.XLOOKUP($B34,PROSPER_Huhn!$1:$1,PROSPER_Huhn!$69:$69,""),
IF($C34="Nick Hull",_xlfn.XLOOKUP($B34,PROSPER_Hull!$1:$1,PROSPER_Hull!$69:$69,""),
IF($C34="Monika Kotwani",_xlfn.XLOOKUP($B34,PROSPER_Kotwani!$1:$1,PROSPER_Kotwani!$69:$69,""),
IF($C34="Jonathan Wellner",_xlfn.XLOOKUP($B34,PROSPER_Wellner!$1:$1,PROSPER_Wellner!$69:$69,""),
IF($C34="Travis Harvey",_xlfn.XLOOKUP($B34,PROSPER_Harvey!$1:$1,PROSPER_Harvey!$69:$69,""),""))))))))="","No Comment",IF(IF($C34="Christopher Lobo",_xlfn.XLOOKUP($B34,PROSPER_Lobo!$1:$1,PROSPER_Lobo!$69:$69,""),
IF($C34="Naren Baliga",_xlfn.XLOOKUP($B34,PROSPER_Baliga!$1:$1,PROSPER_Baliga!$69:$69,""),
IF($C34="Thorsten Huhn",_xlfn.XLOOKUP($B34,PROSPER_Huhn!$1:$1,PROSPER_Huhn!$69:$69,""),
IF($C34="Nick Hull",_xlfn.XLOOKUP($B34,PROSPER_Hull!$1:$1,PROSPER_Hull!$69:$69,""),
IF($C34="Monika Kotwani",_xlfn.XLOOKUP($B34,PROSPER_Kotwani!$1:$1,PROSPER_Kotwani!$69:$69,""),
IF($C34="Jonathan Wellner",_xlfn.XLOOKUP($B34,PROSPER_Wellner!$1:$1,PROSPER_Wellner!$69:$69,""),
IF($C34="Travis Harvey",_xlfn.XLOOKUP($B34,PROSPER_Harvey!$1:$1,PROSPER_Harvey!$69:$69,""),"")))))))="","",
IF($C34="Christopher Lobo",_xlfn.XLOOKUP($B34,PROSPER_Lobo!$1:$1,PROSPER_Lobo!$69:$69,""),
IF($C34="Naren Baliga",_xlfn.XLOOKUP($B34,PROSPER_Baliga!$1:$1,PROSPER_Baliga!$69:$69,""),
IF($C34="Thorsten Huhn",_xlfn.XLOOKUP($B34,PROSPER_Huhn!$1:$1,PROSPER_Huhn!$69:$69,""),
IF($C34="Nick Hull",_xlfn.XLOOKUP($B34,PROSPER_Hull!$1:$1,PROSPER_Hull!$69:$69,""),
IF($C34="Monika Kotwani",_xlfn.XLOOKUP($B34,PROSPER_Kotwani!$1:$1,PROSPER_Kotwani!$69:$69,""),
IF($C34="Jonathan Wellner",_xlfn.XLOOKUP($B34,PROSPER_Wellner!$1:$1,PROSPER_Wellner!$69:$69,""),
IF($C34="Travis Harvey",_xlfn.XLOOKUP($B34,PROSPER_Harvey!$1:$1,PROSPER_Harvey!$69:$69,""),"")))))))))</f>
        <v>No Comment</v>
      </c>
      <c r="IS34" s="188" t="str">
        <f t="shared" si="336"/>
        <v>N/A</v>
      </c>
      <c r="IT34" s="187" t="str">
        <f t="shared" si="337"/>
        <v>N/A</v>
      </c>
      <c r="IU34" s="128" t="str">
        <f t="shared" si="338"/>
        <v>N/A</v>
      </c>
      <c r="IV34" s="188" t="str">
        <f t="shared" si="339"/>
        <v>N/A</v>
      </c>
      <c r="IW34" s="139">
        <f>_xlfn.XLOOKUP($B34,Vlookups_Local!B:B,Vlookups_Local!F:F)</f>
        <v>0.97714285714285709</v>
      </c>
      <c r="IX34" s="140">
        <f>_xlfn.XLOOKUP($B34,Vlookups_Local!B:B,Vlookups_Local!G:G)</f>
        <v>0.97714285714285709</v>
      </c>
      <c r="IY34" s="140">
        <f>_xlfn.XLOOKUP($B34,Vlookups_Local!B:B,Vlookups_Local!H:H)</f>
        <v>0</v>
      </c>
      <c r="IZ34" s="141">
        <f t="shared" si="340"/>
        <v>9.7714285714285705</v>
      </c>
      <c r="JA34" s="142">
        <f>_xlfn.XLOOKUP($B34,LevelUp_Query!A:A,LevelUp_Query!C:C,"")</f>
        <v>86</v>
      </c>
      <c r="JB34" s="143" t="str">
        <f>_xlfn.XLOOKUP($B34,LevelUp_Query!A:A,LevelUp_Query!F:F,"")</f>
        <v>Peak 1 - Kosciuszko</v>
      </c>
      <c r="JC34" s="143">
        <f>_xlfn.XLOOKUP($B34,LevelUp_Query!A:A,LevelUp_Query!E:E,"")</f>
        <v>10</v>
      </c>
      <c r="JD34" s="141">
        <f t="shared" si="341"/>
        <v>8</v>
      </c>
      <c r="JE34" s="144" t="str">
        <f>_xlfn.XLOOKUP(B34,PROSPERInitial_Query!$E:$E,PROSPERInitial_Query!$AQ:$AQ,"",,-1)</f>
        <v/>
      </c>
      <c r="JF34" s="136" t="str">
        <f t="shared" si="342"/>
        <v>Michael Sturman7 - ResponsibilityGiving Back (L&amp;L)</v>
      </c>
      <c r="JG34" s="136" t="str">
        <f>_xlfn.XLOOKUP(JF34,PROSPERDelta_Query!BK:BK,PROSPERDelta_Query!BE:BE,"",,-1)</f>
        <v/>
      </c>
      <c r="JH34" s="137" t="str">
        <f t="shared" si="343"/>
        <v>N/A</v>
      </c>
      <c r="JI34" s="137" t="str">
        <f>IF(IF(IF($C34="Christopher Lobo",_xlfn.XLOOKUP($B34,PROSPER_Lobo!$1:$1,PROSPER_Lobo!$70:$70,""),
IF($C34="Naren Baliga",_xlfn.XLOOKUP($B34,PROSPER_Baliga!$1:$1,PROSPER_Baliga!$70:$70,""),
IF($C34="Thorsten Huhn",_xlfn.XLOOKUP($B34,PROSPER_Huhn!$1:$1,PROSPER_Huhn!$70:$70,""),
IF($C34="Nick Hull",_xlfn.XLOOKUP($B34,PROSPER_Hull!$1:$1,PROSPER_Hull!$70:$70,""),
IF($C34="Monika Kotwani",_xlfn.XLOOKUP($B34,PROSPER_Kotwani!$1:$1,PROSPER_Kotwani!$70:$70,""),
IF($C34="Jonathan Wellner",_xlfn.XLOOKUP($B34,PROSPER_Wellner!$1:$1,PROSPER_Wellner!$70:$70,""),
IF($C34="Travis Harvey",_xlfn.XLOOKUP($B34,PROSPER_Harvey!$1:$1,PROSPER_Harvey!$70:$70,""),"")))))))="","",
IF($C34="Christopher Lobo",_xlfn.XLOOKUP($B34,PROSPER_Lobo!$1:$1,PROSPER_Lobo!$70:$70,""),
IF($C34="Naren Baliga",_xlfn.XLOOKUP($B34,PROSPER_Baliga!$1:$1,PROSPER_Baliga!$70:$70,""),
IF($C34="Thorsten Huhn",_xlfn.XLOOKUP($B34,PROSPER_Huhn!$1:$1,PROSPER_Huhn!$70:$70,""),
IF($C34="Nick Hull",_xlfn.XLOOKUP($B34,PROSPER_Hull!$1:$1,PROSPER_Hull!$70:$70,""),
IF($C34="Monika Kotwani",_xlfn.XLOOKUP($B34,PROSPER_Kotwani!$1:$1,PROSPER_Kotwani!$70:$70,""),
IF($C34="Jonathan Wellner",_xlfn.XLOOKUP($B34,PROSPER_Wellner!$1:$1,PROSPER_Wellner!$70:$70,""),
IF($C34="Travis Harvey",_xlfn.XLOOKUP($B34,PROSPER_Harvey!$1:$1,PROSPER_Harvey!$70:$70,""),""))))))))="","No Score",IF(IF($C34="Christopher Lobo",_xlfn.XLOOKUP($B34,PROSPER_Lobo!$1:$1,PROSPER_Lobo!$70:$70,""),
IF($C34="Naren Baliga",_xlfn.XLOOKUP($B34,PROSPER_Baliga!$1:$1,PROSPER_Baliga!$70:$70,""),
IF($C34="Thorsten Huhn",_xlfn.XLOOKUP($B34,PROSPER_Huhn!$1:$1,PROSPER_Huhn!$70:$70,""),
IF($C34="Nick Hull",_xlfn.XLOOKUP($B34,PROSPER_Hull!$1:$1,PROSPER_Hull!$70:$70,""),
IF($C34="Monika Kotwani",_xlfn.XLOOKUP($B34,PROSPER_Kotwani!$1:$1,PROSPER_Kotwani!$70:$70,""),
IF($C34="Jonathan Wellner",_xlfn.XLOOKUP($B34,PROSPER_Wellner!$1:$1,PROSPER_Wellner!$70:$70,""),
IF($C34="Travis Harvey",_xlfn.XLOOKUP($B34,PROSPER_Harvey!$1:$1,PROSPER_Harvey!$70:$70,""),"")))))))="","",
IF($C34="Christopher Lobo",_xlfn.XLOOKUP($B34,PROSPER_Lobo!$1:$1,PROSPER_Lobo!$70:$70,""),
IF($C34="Naren Baliga",_xlfn.XLOOKUP($B34,PROSPER_Baliga!$1:$1,PROSPER_Baliga!$70:$70,""),
IF($C34="Thorsten Huhn",_xlfn.XLOOKUP($B34,PROSPER_Huhn!$1:$1,PROSPER_Huhn!$70:$70,""),
IF($C34="Nick Hull",_xlfn.XLOOKUP($B34,PROSPER_Hull!$1:$1,PROSPER_Hull!$70:$70,""),
IF($C34="Monika Kotwani",_xlfn.XLOOKUP($B34,PROSPER_Kotwani!$1:$1,PROSPER_Kotwani!$70:$70,""),
IF($C34="Jonathan Wellner",_xlfn.XLOOKUP($B34,PROSPER_Wellner!$1:$1,PROSPER_Wellner!$70:$70,""),
IF($C34="Travis Harvey",_xlfn.XLOOKUP($B34,PROSPER_Harvey!$1:$1,PROSPER_Harvey!$70:$70,""),"")))))))))</f>
        <v>No Score</v>
      </c>
      <c r="JJ34" s="138" t="str">
        <f>IF(IF(IF($C34="Christopher Lobo",_xlfn.XLOOKUP($B34,PROSPER_Lobo!$1:$1,PROSPER_Lobo!$71:$71,""),
IF($C34="Naren Baliga",_xlfn.XLOOKUP($B34,PROSPER_Baliga!$1:$1,PROSPER_Baliga!$71:$71,""),
IF($C34="Thorsten Huhn",_xlfn.XLOOKUP($B34,PROSPER_Huhn!$1:$1,PROSPER_Huhn!$71:$71,""),
IF($C34="Nick Hull",_xlfn.XLOOKUP($B34,PROSPER_Hull!$1:$1,PROSPER_Hull!$71:$71,""),
IF($C34="Monika Kotwani",_xlfn.XLOOKUP($B34,PROSPER_Kotwani!$1:$1,PROSPER_Kotwani!$71:$71,""),
IF($C34="Jonathan Wellner",_xlfn.XLOOKUP($B34,PROSPER_Wellner!$1:$1,PROSPER_Wellner!$71:$71,""),
IF($C34="Travis Harvey",_xlfn.XLOOKUP($B34,PROSPER_Harvey!$1:$1,PROSPER_Harvey!$71:$71,""),"")))))))="","",
IF($C34="Christopher Lobo",_xlfn.XLOOKUP($B34,PROSPER_Lobo!$1:$1,PROSPER_Lobo!$71:$71,""),
IF($C34="Naren Baliga",_xlfn.XLOOKUP($B34,PROSPER_Baliga!$1:$1,PROSPER_Baliga!$71:$71,""),
IF($C34="Thorsten Huhn",_xlfn.XLOOKUP($B34,PROSPER_Huhn!$1:$1,PROSPER_Huhn!$71:$71,""),
IF($C34="Nick Hull",_xlfn.XLOOKUP($B34,PROSPER_Hull!$1:$1,PROSPER_Hull!$71:$71,""),
IF($C34="Monika Kotwani",_xlfn.XLOOKUP($B34,PROSPER_Kotwani!$1:$1,PROSPER_Kotwani!$71:$71,""),
IF($C34="Jonathan Wellner",_xlfn.XLOOKUP($B34,PROSPER_Wellner!$1:$1,PROSPER_Wellner!$71:$71,""),
IF($C34="Travis Harvey",_xlfn.XLOOKUP($B34,PROSPER_Harvey!$1:$1,PROSPER_Harvey!$71:$71,""),""))))))))="","No Comment",IF(IF($C34="Christopher Lobo",_xlfn.XLOOKUP($B34,PROSPER_Lobo!$1:$1,PROSPER_Lobo!$71:$71,""),
IF($C34="Naren Baliga",_xlfn.XLOOKUP($B34,PROSPER_Baliga!$1:$1,PROSPER_Baliga!$71:$71,""),
IF($C34="Thorsten Huhn",_xlfn.XLOOKUP($B34,PROSPER_Huhn!$1:$1,PROSPER_Huhn!$71:$71,""),
IF($C34="Nick Hull",_xlfn.XLOOKUP($B34,PROSPER_Hull!$1:$1,PROSPER_Hull!$71:$71,""),
IF($C34="Monika Kotwani",_xlfn.XLOOKUP($B34,PROSPER_Kotwani!$1:$1,PROSPER_Kotwani!$71:$71,""),
IF($C34="Jonathan Wellner",_xlfn.XLOOKUP($B34,PROSPER_Wellner!$1:$1,PROSPER_Wellner!$71:$71,""),
IF($C34="Travis Harvey",_xlfn.XLOOKUP($B34,PROSPER_Harvey!$1:$1,PROSPER_Harvey!$71:$71,""),"")))))))="","",
IF($C34="Christopher Lobo",_xlfn.XLOOKUP($B34,PROSPER_Lobo!$1:$1,PROSPER_Lobo!$71:$71,""),
IF($C34="Naren Baliga",_xlfn.XLOOKUP($B34,PROSPER_Baliga!$1:$1,PROSPER_Baliga!$71:$71,""),
IF($C34="Thorsten Huhn",_xlfn.XLOOKUP($B34,PROSPER_Huhn!$1:$1,PROSPER_Huhn!$71:$71,""),
IF($C34="Nick Hull",_xlfn.XLOOKUP($B34,PROSPER_Hull!$1:$1,PROSPER_Hull!$71:$71,""),
IF($C34="Monika Kotwani",_xlfn.XLOOKUP($B34,PROSPER_Kotwani!$1:$1,PROSPER_Kotwani!$71:$71,""),
IF($C34="Jonathan Wellner",_xlfn.XLOOKUP($B34,PROSPER_Wellner!$1:$1,PROSPER_Wellner!$71:$71,""),
IF($C34="Travis Harvey",_xlfn.XLOOKUP($B34,PROSPER_Harvey!$1:$1,PROSPER_Harvey!$71:$71,""),"")))))))))</f>
        <v>No Comment</v>
      </c>
      <c r="JK34" s="141" t="str">
        <f t="shared" si="344"/>
        <v>N/A</v>
      </c>
      <c r="JL34" s="135" t="str">
        <f>_xlfn.XLOOKUP(B34,PROSPERInitial_Query!$E:$E,PROSPERInitial_Query!$AR:$AR,"",,-1)</f>
        <v/>
      </c>
      <c r="JM34" s="136" t="str">
        <f t="shared" si="345"/>
        <v>Michael Sturman7 - ResponsibilityExecutive Communication</v>
      </c>
      <c r="JN34" s="136" t="str">
        <f>_xlfn.XLOOKUP(JM34,PROSPERDelta_Query!BK:BK,PROSPERDelta_Query!BF:BF,"",,-1)</f>
        <v/>
      </c>
      <c r="JO34" s="137" t="str">
        <f t="shared" si="346"/>
        <v>N/A</v>
      </c>
      <c r="JP34" s="137" t="str">
        <f>IF(IF(IF($C34="Christopher Lobo",_xlfn.XLOOKUP($B34,PROSPER_Lobo!$1:$1,PROSPER_Lobo!$72:$72,""),
IF($C34="Naren Baliga",_xlfn.XLOOKUP($B34,PROSPER_Baliga!$1:$1,PROSPER_Baliga!$72:$72,""),
IF($C34="Thorsten Huhn",_xlfn.XLOOKUP($B34,PROSPER_Huhn!$1:$1,PROSPER_Huhn!$72:$72,""),
IF($C34="Nick Hull",_xlfn.XLOOKUP($B34,PROSPER_Hull!$1:$1,PROSPER_Hull!$72:$72,""),
IF($C34="Monika Kotwani",_xlfn.XLOOKUP($B34,PROSPER_Kotwani!$1:$1,PROSPER_Kotwani!$72:$72,""),
IF($C34="Jonathan Wellner",_xlfn.XLOOKUP($B34,PROSPER_Wellner!$1:$1,PROSPER_Wellner!$72:$72,""),
IF($C34="Travis Harvey",_xlfn.XLOOKUP($B34,PROSPER_Harvey!$1:$1,PROSPER_Harvey!$72:$72,""),"")))))))="","",
IF($C34="Christopher Lobo",_xlfn.XLOOKUP($B34,PROSPER_Lobo!$1:$1,PROSPER_Lobo!$72:$72,""),
IF($C34="Naren Baliga",_xlfn.XLOOKUP($B34,PROSPER_Baliga!$1:$1,PROSPER_Baliga!$72:$72,""),
IF($C34="Thorsten Huhn",_xlfn.XLOOKUP($B34,PROSPER_Huhn!$1:$1,PROSPER_Huhn!$72:$72,""),
IF($C34="Nick Hull",_xlfn.XLOOKUP($B34,PROSPER_Hull!$1:$1,PROSPER_Hull!$72:$72,""),
IF($C34="Monika Kotwani",_xlfn.XLOOKUP($B34,PROSPER_Kotwani!$1:$1,PROSPER_Kotwani!$72:$72,""),
IF($C34="Jonathan Wellner",_xlfn.XLOOKUP($B34,PROSPER_Wellner!$1:$1,PROSPER_Wellner!$72:$72,""),
IF($C34="Travis Harvey",_xlfn.XLOOKUP($B34,PROSPER_Harvey!$1:$1,PROSPER_Harvey!$72:$72,""),""))))))))="","No Score",IF(IF($C34="Christopher Lobo",_xlfn.XLOOKUP($B34,PROSPER_Lobo!$1:$1,PROSPER_Lobo!$72:$72,""),
IF($C34="Naren Baliga",_xlfn.XLOOKUP($B34,PROSPER_Baliga!$1:$1,PROSPER_Baliga!$72:$72,""),
IF($C34="Thorsten Huhn",_xlfn.XLOOKUP($B34,PROSPER_Huhn!$1:$1,PROSPER_Huhn!$72:$72,""),
IF($C34="Nick Hull",_xlfn.XLOOKUP($B34,PROSPER_Hull!$1:$1,PROSPER_Hull!$72:$72,""),
IF($C34="Monika Kotwani",_xlfn.XLOOKUP($B34,PROSPER_Kotwani!$1:$1,PROSPER_Kotwani!$72:$72,""),
IF($C34="Jonathan Wellner",_xlfn.XLOOKUP($B34,PROSPER_Wellner!$1:$1,PROSPER_Wellner!$72:$72,""),
IF($C34="Travis Harvey",_xlfn.XLOOKUP($B34,PROSPER_Harvey!$1:$1,PROSPER_Harvey!$72:$72,""),"")))))))="","",
IF($C34="Christopher Lobo",_xlfn.XLOOKUP($B34,PROSPER_Lobo!$1:$1,PROSPER_Lobo!$72:$72,""),
IF($C34="Naren Baliga",_xlfn.XLOOKUP($B34,PROSPER_Baliga!$1:$1,PROSPER_Baliga!$72:$72,""),
IF($C34="Thorsten Huhn",_xlfn.XLOOKUP($B34,PROSPER_Huhn!$1:$1,PROSPER_Huhn!$72:$72,""),
IF($C34="Nick Hull",_xlfn.XLOOKUP($B34,PROSPER_Hull!$1:$1,PROSPER_Hull!$72:$72,""),
IF($C34="Monika Kotwani",_xlfn.XLOOKUP($B34,PROSPER_Kotwani!$1:$1,PROSPER_Kotwani!$72:$72,""),
IF($C34="Jonathan Wellner",_xlfn.XLOOKUP($B34,PROSPER_Wellner!$1:$1,PROSPER_Wellner!$72:$72,""),
IF($C34="Travis Harvey",_xlfn.XLOOKUP($B34,PROSPER_Harvey!$1:$1,PROSPER_Harvey!$72:$72,""),"")))))))))</f>
        <v>No Score</v>
      </c>
      <c r="JQ34" s="138" t="str">
        <f>IF(IF(IF($C34="Christopher Lobo",_xlfn.XLOOKUP($B34,PROSPER_Lobo!$1:$1,PROSPER_Lobo!$73:$73,""),
IF($C34="Naren Baliga",_xlfn.XLOOKUP($B34,PROSPER_Baliga!$1:$1,PROSPER_Baliga!$73:$73,""),
IF($C34="Thorsten Huhn",_xlfn.XLOOKUP($B34,PROSPER_Huhn!$1:$1,PROSPER_Huhn!$73:$73,""),
IF($C34="Nick Hull",_xlfn.XLOOKUP($B34,PROSPER_Hull!$1:$1,PROSPER_Hull!$73:$73,""),
IF($C34="Monika Kotwani",_xlfn.XLOOKUP($B34,PROSPER_Kotwani!$1:$1,PROSPER_Kotwani!$73:$73,""),
IF($C34="Jonathan Wellner",_xlfn.XLOOKUP($B34,PROSPER_Wellner!$1:$1,PROSPER_Wellner!$73:$73,""),
IF($C34="Travis Harvey",_xlfn.XLOOKUP($B34,PROSPER_Harvey!$1:$1,PROSPER_Harvey!$73:$73,""),"")))))))="","",
IF($C34="Christopher Lobo",_xlfn.XLOOKUP($B34,PROSPER_Lobo!$1:$1,PROSPER_Lobo!$73:$73,""),
IF($C34="Naren Baliga",_xlfn.XLOOKUP($B34,PROSPER_Baliga!$1:$1,PROSPER_Baliga!$73:$73,""),
IF($C34="Thorsten Huhn",_xlfn.XLOOKUP($B34,PROSPER_Huhn!$1:$1,PROSPER_Huhn!$73:$73,""),
IF($C34="Nick Hull",_xlfn.XLOOKUP($B34,PROSPER_Hull!$1:$1,PROSPER_Hull!$73:$73,""),
IF($C34="Monika Kotwani",_xlfn.XLOOKUP($B34,PROSPER_Kotwani!$1:$1,PROSPER_Kotwani!$73:$73,""),
IF($C34="Jonathan Wellner",_xlfn.XLOOKUP($B34,PROSPER_Wellner!$1:$1,PROSPER_Wellner!$73:$73,""),
IF($C34="Travis Harvey",_xlfn.XLOOKUP($B34,PROSPER_Harvey!$1:$1,PROSPER_Harvey!$73:$73,""),""))))))))="","No Comment",IF(IF($C34="Christopher Lobo",_xlfn.XLOOKUP($B34,PROSPER_Lobo!$1:$1,PROSPER_Lobo!$73:$73,""),
IF($C34="Naren Baliga",_xlfn.XLOOKUP($B34,PROSPER_Baliga!$1:$1,PROSPER_Baliga!$73:$73,""),
IF($C34="Thorsten Huhn",_xlfn.XLOOKUP($B34,PROSPER_Huhn!$1:$1,PROSPER_Huhn!$73:$73,""),
IF($C34="Nick Hull",_xlfn.XLOOKUP($B34,PROSPER_Hull!$1:$1,PROSPER_Hull!$73:$73,""),
IF($C34="Monika Kotwani",_xlfn.XLOOKUP($B34,PROSPER_Kotwani!$1:$1,PROSPER_Kotwani!$73:$73,""),
IF($C34="Jonathan Wellner",_xlfn.XLOOKUP($B34,PROSPER_Wellner!$1:$1,PROSPER_Wellner!$73:$73,""),
IF($C34="Travis Harvey",_xlfn.XLOOKUP($B34,PROSPER_Harvey!$1:$1,PROSPER_Harvey!$73:$73,""),"")))))))="","",
IF($C34="Christopher Lobo",_xlfn.XLOOKUP($B34,PROSPER_Lobo!$1:$1,PROSPER_Lobo!$73:$73,""),
IF($C34="Naren Baliga",_xlfn.XLOOKUP($B34,PROSPER_Baliga!$1:$1,PROSPER_Baliga!$73:$73,""),
IF($C34="Thorsten Huhn",_xlfn.XLOOKUP($B34,PROSPER_Huhn!$1:$1,PROSPER_Huhn!$73:$73,""),
IF($C34="Nick Hull",_xlfn.XLOOKUP($B34,PROSPER_Hull!$1:$1,PROSPER_Hull!$73:$73,""),
IF($C34="Monika Kotwani",_xlfn.XLOOKUP($B34,PROSPER_Kotwani!$1:$1,PROSPER_Kotwani!$73:$73,""),
IF($C34="Jonathan Wellner",_xlfn.XLOOKUP($B34,PROSPER_Wellner!$1:$1,PROSPER_Wellner!$73:$73,""),
IF($C34="Travis Harvey",_xlfn.XLOOKUP($B34,PROSPER_Harvey!$1:$1,PROSPER_Harvey!$73:$73,""),"")))))))))</f>
        <v>No Comment</v>
      </c>
      <c r="JR34" s="141" t="str">
        <f t="shared" si="347"/>
        <v>N/A</v>
      </c>
      <c r="JS34" s="135" t="str">
        <f>_xlfn.XLOOKUP(B34,PROSPERInitial_Query!$E:$E,PROSPERInitial_Query!$AS:$AS,"",,-1)</f>
        <v/>
      </c>
      <c r="JT34" s="136" t="str">
        <f t="shared" si="348"/>
        <v>Michael Sturman7 - ResponsibilityCulture Champion</v>
      </c>
      <c r="JU34" s="136" t="str">
        <f>_xlfn.XLOOKUP(JT34,PROSPERDelta_Query!BK:BK,PROSPERDelta_Query!BG:BG,"",,-1)</f>
        <v/>
      </c>
      <c r="JV34" s="137" t="str">
        <f t="shared" si="349"/>
        <v>N/A</v>
      </c>
      <c r="JW34" s="137" t="str">
        <f>IF(IF(IF($C34="Christopher Lobo",_xlfn.XLOOKUP($B34,PROSPER_Lobo!$1:$1,PROSPER_Lobo!$74:$74,""),
IF($C34="Naren Baliga",_xlfn.XLOOKUP($B34,PROSPER_Baliga!$1:$1,PROSPER_Baliga!$74:$74,""),
IF($C34="Thorsten Huhn",_xlfn.XLOOKUP($B34,PROSPER_Huhn!$1:$1,PROSPER_Huhn!$74:$74,""),
IF($C34="Nick Hull",_xlfn.XLOOKUP($B34,PROSPER_Hull!$1:$1,PROSPER_Hull!$74:$74,""),
IF($C34="Monika Kotwani",_xlfn.XLOOKUP($B34,PROSPER_Kotwani!$1:$1,PROSPER_Kotwani!$74:$74,""),
IF($C34="Jonathan Wellner",_xlfn.XLOOKUP($B34,PROSPER_Wellner!$1:$1,PROSPER_Wellner!$74:$74,""),
IF($C34="Travis Harvey",_xlfn.XLOOKUP($B34,PROSPER_Harvey!$1:$1,PROSPER_Harvey!$74:$74,""),"")))))))="","",
IF($C34="Christopher Lobo",_xlfn.XLOOKUP($B34,PROSPER_Lobo!$1:$1,PROSPER_Lobo!$74:$74,""),
IF($C34="Naren Baliga",_xlfn.XLOOKUP($B34,PROSPER_Baliga!$1:$1,PROSPER_Baliga!$74:$74,""),
IF($C34="Thorsten Huhn",_xlfn.XLOOKUP($B34,PROSPER_Huhn!$1:$1,PROSPER_Huhn!$74:$74,""),
IF($C34="Nick Hull",_xlfn.XLOOKUP($B34,PROSPER_Hull!$1:$1,PROSPER_Hull!$74:$74,""),
IF($C34="Monika Kotwani",_xlfn.XLOOKUP($B34,PROSPER_Kotwani!$1:$1,PROSPER_Kotwani!$74:$74,""),
IF($C34="Jonathan Wellner",_xlfn.XLOOKUP($B34,PROSPER_Wellner!$1:$1,PROSPER_Wellner!$74:$74,""),
IF($C34="Travis Harvey",_xlfn.XLOOKUP($B34,PROSPER_Harvey!$1:$1,PROSPER_Harvey!$74:$74,""),""))))))))="","No Score",IF(IF($C34="Christopher Lobo",_xlfn.XLOOKUP($B34,PROSPER_Lobo!$1:$1,PROSPER_Lobo!$74:$74,""),
IF($C34="Naren Baliga",_xlfn.XLOOKUP($B34,PROSPER_Baliga!$1:$1,PROSPER_Baliga!$74:$74,""),
IF($C34="Thorsten Huhn",_xlfn.XLOOKUP($B34,PROSPER_Huhn!$1:$1,PROSPER_Huhn!$74:$74,""),
IF($C34="Nick Hull",_xlfn.XLOOKUP($B34,PROSPER_Hull!$1:$1,PROSPER_Hull!$74:$74,""),
IF($C34="Monika Kotwani",_xlfn.XLOOKUP($B34,PROSPER_Kotwani!$1:$1,PROSPER_Kotwani!$74:$74,""),
IF($C34="Jonathan Wellner",_xlfn.XLOOKUP($B34,PROSPER_Wellner!$1:$1,PROSPER_Wellner!$74:$74,""),
IF($C34="Travis Harvey",_xlfn.XLOOKUP($B34,PROSPER_Harvey!$1:$1,PROSPER_Harvey!$74:$74,""),"")))))))="","",
IF($C34="Christopher Lobo",_xlfn.XLOOKUP($B34,PROSPER_Lobo!$1:$1,PROSPER_Lobo!$74:$74,""),
IF($C34="Naren Baliga",_xlfn.XLOOKUP($B34,PROSPER_Baliga!$1:$1,PROSPER_Baliga!$74:$74,""),
IF($C34="Thorsten Huhn",_xlfn.XLOOKUP($B34,PROSPER_Huhn!$1:$1,PROSPER_Huhn!$74:$74,""),
IF($C34="Nick Hull",_xlfn.XLOOKUP($B34,PROSPER_Hull!$1:$1,PROSPER_Hull!$74:$74,""),
IF($C34="Monika Kotwani",_xlfn.XLOOKUP($B34,PROSPER_Kotwani!$1:$1,PROSPER_Kotwani!$74:$74,""),
IF($C34="Jonathan Wellner",_xlfn.XLOOKUP($B34,PROSPER_Wellner!$1:$1,PROSPER_Wellner!$74:$74,""),
IF($C34="Travis Harvey",_xlfn.XLOOKUP($B34,PROSPER_Harvey!$1:$1,PROSPER_Harvey!$74:$74,""),"")))))))))</f>
        <v>No Score</v>
      </c>
      <c r="JX34" s="138" t="str">
        <f>IF(IF(IF($C34="Christopher Lobo",_xlfn.XLOOKUP($B34,PROSPER_Lobo!$1:$1,PROSPER_Lobo!$75:$75,""),
IF($C34="Naren Baliga",_xlfn.XLOOKUP($B34,PROSPER_Baliga!$1:$1,PROSPER_Baliga!$75:$75,""),
IF($C34="Thorsten Huhn",_xlfn.XLOOKUP($B34,PROSPER_Huhn!$1:$1,PROSPER_Huhn!$75:$75,""),
IF($C34="Nick Hull",_xlfn.XLOOKUP($B34,PROSPER_Hull!$1:$1,PROSPER_Hull!$75:$75,""),
IF($C34="Monika Kotwani",_xlfn.XLOOKUP($B34,PROSPER_Kotwani!$1:$1,PROSPER_Kotwani!$75:$75,""),
IF($C34="Jonathan Wellner",_xlfn.XLOOKUP($B34,PROSPER_Wellner!$1:$1,PROSPER_Wellner!$75:$75,""),
IF($C34="Travis Harvey",_xlfn.XLOOKUP($B34,PROSPER_Harvey!$1:$1,PROSPER_Harvey!$75:$75,""),"")))))))="","",
IF($C34="Christopher Lobo",_xlfn.XLOOKUP($B34,PROSPER_Lobo!$1:$1,PROSPER_Lobo!$75:$75,""),
IF($C34="Naren Baliga",_xlfn.XLOOKUP($B34,PROSPER_Baliga!$1:$1,PROSPER_Baliga!$75:$75,""),
IF($C34="Thorsten Huhn",_xlfn.XLOOKUP($B34,PROSPER_Huhn!$1:$1,PROSPER_Huhn!$75:$75,""),
IF($C34="Nick Hull",_xlfn.XLOOKUP($B34,PROSPER_Hull!$1:$1,PROSPER_Hull!$75:$75,""),
IF($C34="Monika Kotwani",_xlfn.XLOOKUP($B34,PROSPER_Kotwani!$1:$1,PROSPER_Kotwani!$75:$75,""),
IF($C34="Jonathan Wellner",_xlfn.XLOOKUP($B34,PROSPER_Wellner!$1:$1,PROSPER_Wellner!$75:$75,""),
IF($C34="Travis Harvey",_xlfn.XLOOKUP($B34,PROSPER_Harvey!$1:$1,PROSPER_Harvey!$75:$75,""),""))))))))="","No Comment",IF(IF($C34="Christopher Lobo",_xlfn.XLOOKUP($B34,PROSPER_Lobo!$1:$1,PROSPER_Lobo!$75:$75,""),
IF($C34="Naren Baliga",_xlfn.XLOOKUP($B34,PROSPER_Baliga!$1:$1,PROSPER_Baliga!$75:$75,""),
IF($C34="Thorsten Huhn",_xlfn.XLOOKUP($B34,PROSPER_Huhn!$1:$1,PROSPER_Huhn!$75:$75,""),
IF($C34="Nick Hull",_xlfn.XLOOKUP($B34,PROSPER_Hull!$1:$1,PROSPER_Hull!$75:$75,""),
IF($C34="Monika Kotwani",_xlfn.XLOOKUP($B34,PROSPER_Kotwani!$1:$1,PROSPER_Kotwani!$75:$75,""),
IF($C34="Jonathan Wellner",_xlfn.XLOOKUP($B34,PROSPER_Wellner!$1:$1,PROSPER_Wellner!$75:$75,""),
IF($C34="Travis Harvey",_xlfn.XLOOKUP($B34,PROSPER_Harvey!$1:$1,PROSPER_Harvey!$75:$75,""),"")))))))="","",
IF($C34="Christopher Lobo",_xlfn.XLOOKUP($B34,PROSPER_Lobo!$1:$1,PROSPER_Lobo!$75:$75,""),
IF($C34="Naren Baliga",_xlfn.XLOOKUP($B34,PROSPER_Baliga!$1:$1,PROSPER_Baliga!$75:$75,""),
IF($C34="Thorsten Huhn",_xlfn.XLOOKUP($B34,PROSPER_Huhn!$1:$1,PROSPER_Huhn!$75:$75,""),
IF($C34="Nick Hull",_xlfn.XLOOKUP($B34,PROSPER_Hull!$1:$1,PROSPER_Hull!$75:$75,""),
IF($C34="Monika Kotwani",_xlfn.XLOOKUP($B34,PROSPER_Kotwani!$1:$1,PROSPER_Kotwani!$75:$75,""),
IF($C34="Jonathan Wellner",_xlfn.XLOOKUP($B34,PROSPER_Wellner!$1:$1,PROSPER_Wellner!$75:$75,""),
IF($C34="Travis Harvey",_xlfn.XLOOKUP($B34,PROSPER_Harvey!$1:$1,PROSPER_Harvey!$75:$75,""),"")))))))))</f>
        <v>No Comment</v>
      </c>
      <c r="JY34" s="141" t="str">
        <f t="shared" si="350"/>
        <v>N/A</v>
      </c>
      <c r="JZ34" s="135" t="str">
        <f>_xlfn.XLOOKUP(B34,PROSPERInitial_Query!$E:$E,PROSPERInitial_Query!$AT:$AT,"",,-1)</f>
        <v/>
      </c>
      <c r="KA34" s="136" t="str">
        <f t="shared" si="351"/>
        <v>Michael Sturman7 - ResponsibilityPeople Management</v>
      </c>
      <c r="KB34" s="136" t="str">
        <f>_xlfn.XLOOKUP(KA34,PROSPERDelta_Query!BK:BK,PROSPERDelta_Query!BH:BH,"",,-1)</f>
        <v/>
      </c>
      <c r="KC34" s="137" t="str">
        <f t="shared" si="352"/>
        <v>N/A</v>
      </c>
      <c r="KD34" s="137" t="str">
        <f>IF(IF(IF($C34="Christopher Lobo",_xlfn.XLOOKUP($B34,PROSPER_Lobo!$1:$1,PROSPER_Lobo!$76:$76,""),
IF($C34="Naren Baliga",_xlfn.XLOOKUP($B34,PROSPER_Baliga!$1:$1,PROSPER_Baliga!$76:$76,""),
IF($C34="Thorsten Huhn",_xlfn.XLOOKUP($B34,PROSPER_Huhn!$1:$1,PROSPER_Huhn!$76:$76,""),
IF($C34="Nick Hull",_xlfn.XLOOKUP($B34,PROSPER_Hull!$1:$1,PROSPER_Hull!$76:$76,""),
IF($C34="Monika Kotwani",_xlfn.XLOOKUP($B34,PROSPER_Kotwani!$1:$1,PROSPER_Kotwani!$76:$76,""),
IF($C34="Jonathan Wellner",_xlfn.XLOOKUP($B34,PROSPER_Wellner!$1:$1,PROSPER_Wellner!$76:$76,""),
IF($C34="Travis Harvey",_xlfn.XLOOKUP($B34,PROSPER_Harvey!$1:$1,PROSPER_Harvey!$76:$76,""),"")))))))="","",
IF($C34="Christopher Lobo",_xlfn.XLOOKUP($B34,PROSPER_Lobo!$1:$1,PROSPER_Lobo!$76:$76,""),
IF($C34="Naren Baliga",_xlfn.XLOOKUP($B34,PROSPER_Baliga!$1:$1,PROSPER_Baliga!$76:$76,""),
IF($C34="Thorsten Huhn",_xlfn.XLOOKUP($B34,PROSPER_Huhn!$1:$1,PROSPER_Huhn!$76:$76,""),
IF($C34="Nick Hull",_xlfn.XLOOKUP($B34,PROSPER_Hull!$1:$1,PROSPER_Hull!$76:$76,""),
IF($C34="Monika Kotwani",_xlfn.XLOOKUP($B34,PROSPER_Kotwani!$1:$1,PROSPER_Kotwani!$76:$76,""),
IF($C34="Jonathan Wellner",_xlfn.XLOOKUP($B34,PROSPER_Wellner!$1:$1,PROSPER_Wellner!$76:$76,""),
IF($C34="Travis Harvey",_xlfn.XLOOKUP($B34,PROSPER_Harvey!$1:$1,PROSPER_Harvey!$76:$76,""),""))))))))="","No Score",IF(IF($C34="Christopher Lobo",_xlfn.XLOOKUP($B34,PROSPER_Lobo!$1:$1,PROSPER_Lobo!$76:$76,""),
IF($C34="Naren Baliga",_xlfn.XLOOKUP($B34,PROSPER_Baliga!$1:$1,PROSPER_Baliga!$76:$76,""),
IF($C34="Thorsten Huhn",_xlfn.XLOOKUP($B34,PROSPER_Huhn!$1:$1,PROSPER_Huhn!$76:$76,""),
IF($C34="Nick Hull",_xlfn.XLOOKUP($B34,PROSPER_Hull!$1:$1,PROSPER_Hull!$76:$76,""),
IF($C34="Monika Kotwani",_xlfn.XLOOKUP($B34,PROSPER_Kotwani!$1:$1,PROSPER_Kotwani!$76:$76,""),
IF($C34="Jonathan Wellner",_xlfn.XLOOKUP($B34,PROSPER_Wellner!$1:$1,PROSPER_Wellner!$76:$76,""),
IF($C34="Travis Harvey",_xlfn.XLOOKUP($B34,PROSPER_Harvey!$1:$1,PROSPER_Harvey!$76:$76,""),"")))))))="","",
IF($C34="Christopher Lobo",_xlfn.XLOOKUP($B34,PROSPER_Lobo!$1:$1,PROSPER_Lobo!$76:$76,""),
IF($C34="Naren Baliga",_xlfn.XLOOKUP($B34,PROSPER_Baliga!$1:$1,PROSPER_Baliga!$76:$76,""),
IF($C34="Thorsten Huhn",_xlfn.XLOOKUP($B34,PROSPER_Huhn!$1:$1,PROSPER_Huhn!$76:$76,""),
IF($C34="Nick Hull",_xlfn.XLOOKUP($B34,PROSPER_Hull!$1:$1,PROSPER_Hull!$76:$76,""),
IF($C34="Monika Kotwani",_xlfn.XLOOKUP($B34,PROSPER_Kotwani!$1:$1,PROSPER_Kotwani!$76:$76,""),
IF($C34="Jonathan Wellner",_xlfn.XLOOKUP($B34,PROSPER_Wellner!$1:$1,PROSPER_Wellner!$76:$76,""),
IF($C34="Travis Harvey",_xlfn.XLOOKUP($B34,PROSPER_Harvey!$1:$1,PROSPER_Harvey!$76:$76,""),"")))))))))</f>
        <v>No Score</v>
      </c>
      <c r="KE34" s="138" t="str">
        <f>IF(IF(IF($C34="Christopher Lobo",_xlfn.XLOOKUP($B34,PROSPER_Lobo!$1:$1,PROSPER_Lobo!$77:$77,""),
IF($C34="Naren Baliga",_xlfn.XLOOKUP($B34,PROSPER_Baliga!$1:$1,PROSPER_Baliga!$77:$77,""),
IF($C34="Thorsten Huhn",_xlfn.XLOOKUP($B34,PROSPER_Huhn!$1:$1,PROSPER_Huhn!$77:$77,""),
IF($C34="Nick Hull",_xlfn.XLOOKUP($B34,PROSPER_Hull!$1:$1,PROSPER_Hull!$77:$77,""),
IF($C34="Monika Kotwani",_xlfn.XLOOKUP($B34,PROSPER_Kotwani!$1:$1,PROSPER_Kotwani!$77:$77,""),
IF($C34="Jonathan Wellner",_xlfn.XLOOKUP($B34,PROSPER_Wellner!$1:$1,PROSPER_Wellner!$77:$77,""),
IF($C34="Travis Harvey",_xlfn.XLOOKUP($B34,PROSPER_Harvey!$1:$1,PROSPER_Harvey!$77:$77,""),"")))))))="","",
IF($C34="Christopher Lobo",_xlfn.XLOOKUP($B34,PROSPER_Lobo!$1:$1,PROSPER_Lobo!$77:$77,""),
IF($C34="Naren Baliga",_xlfn.XLOOKUP($B34,PROSPER_Baliga!$1:$1,PROSPER_Baliga!$77:$77,""),
IF($C34="Thorsten Huhn",_xlfn.XLOOKUP($B34,PROSPER_Huhn!$1:$1,PROSPER_Huhn!$77:$77,""),
IF($C34="Nick Hull",_xlfn.XLOOKUP($B34,PROSPER_Hull!$1:$1,PROSPER_Hull!$77:$77,""),
IF($C34="Monika Kotwani",_xlfn.XLOOKUP($B34,PROSPER_Kotwani!$1:$1,PROSPER_Kotwani!$77:$77,""),
IF($C34="Jonathan Wellner",_xlfn.XLOOKUP($B34,PROSPER_Wellner!$1:$1,PROSPER_Wellner!$77:$77,""),
IF($C34="Travis Harvey",_xlfn.XLOOKUP($B34,PROSPER_Harvey!$1:$1,PROSPER_Harvey!$77:$77,""),""))))))))="","No Comment",IF(IF($C34="Christopher Lobo",_xlfn.XLOOKUP($B34,PROSPER_Lobo!$1:$1,PROSPER_Lobo!$77:$77,""),
IF($C34="Naren Baliga",_xlfn.XLOOKUP($B34,PROSPER_Baliga!$1:$1,PROSPER_Baliga!$77:$77,""),
IF($C34="Thorsten Huhn",_xlfn.XLOOKUP($B34,PROSPER_Huhn!$1:$1,PROSPER_Huhn!$77:$77,""),
IF($C34="Nick Hull",_xlfn.XLOOKUP($B34,PROSPER_Hull!$1:$1,PROSPER_Hull!$77:$77,""),
IF($C34="Monika Kotwani",_xlfn.XLOOKUP($B34,PROSPER_Kotwani!$1:$1,PROSPER_Kotwani!$77:$77,""),
IF($C34="Jonathan Wellner",_xlfn.XLOOKUP($B34,PROSPER_Wellner!$1:$1,PROSPER_Wellner!$77:$77,""),
IF($C34="Travis Harvey",_xlfn.XLOOKUP($B34,PROSPER_Harvey!$1:$1,PROSPER_Harvey!$77:$77,""),"")))))))="","",
IF($C34="Christopher Lobo",_xlfn.XLOOKUP($B34,PROSPER_Lobo!$1:$1,PROSPER_Lobo!$77:$77,""),
IF($C34="Naren Baliga",_xlfn.XLOOKUP($B34,PROSPER_Baliga!$1:$1,PROSPER_Baliga!$77:$77,""),
IF($C34="Thorsten Huhn",_xlfn.XLOOKUP($B34,PROSPER_Huhn!$1:$1,PROSPER_Huhn!$77:$77,""),
IF($C34="Nick Hull",_xlfn.XLOOKUP($B34,PROSPER_Hull!$1:$1,PROSPER_Hull!$77:$77,""),
IF($C34="Monika Kotwani",_xlfn.XLOOKUP($B34,PROSPER_Kotwani!$1:$1,PROSPER_Kotwani!$77:$77,""),
IF($C34="Jonathan Wellner",_xlfn.XLOOKUP($B34,PROSPER_Wellner!$1:$1,PROSPER_Wellner!$77:$77,""),
IF($C34="Travis Harvey",_xlfn.XLOOKUP($B34,PROSPER_Harvey!$1:$1,PROSPER_Harvey!$77:$77,""),"")))))))))</f>
        <v>No Comment</v>
      </c>
      <c r="KF34" s="141" t="str">
        <f t="shared" si="353"/>
        <v>N/A</v>
      </c>
      <c r="KG34" s="135" t="str">
        <f>_xlfn.XLOOKUP(B34,PROSPERInitial_Query!$E:$E,PROSPERInitial_Query!$AU:$AU,"",,-1)</f>
        <v/>
      </c>
      <c r="KH34" s="136" t="str">
        <f t="shared" si="354"/>
        <v>Michael Sturman7 - ResponsibilitySelf Sufficiency</v>
      </c>
      <c r="KI34" s="136" t="str">
        <f>_xlfn.XLOOKUP(KH34,PROSPERDelta_Query!BK:BK,PROSPERDelta_Query!BI:BI,"",,-1)</f>
        <v/>
      </c>
      <c r="KJ34" s="137" t="str">
        <f t="shared" si="355"/>
        <v>N/A</v>
      </c>
      <c r="KK34" s="137" t="str">
        <f>IF(IF(IF($C34="Christopher Lobo",_xlfn.XLOOKUP($B34,PROSPER_Lobo!$1:$1,PROSPER_Lobo!$78:$78,""),
IF($C34="Naren Baliga",_xlfn.XLOOKUP($B34,PROSPER_Baliga!$1:$1,PROSPER_Baliga!$78:$78,""),
IF($C34="Thorsten Huhn",_xlfn.XLOOKUP($B34,PROSPER_Huhn!$1:$1,PROSPER_Huhn!$78:$78,""),
IF($C34="Nick Hull",_xlfn.XLOOKUP($B34,PROSPER_Hull!$1:$1,PROSPER_Hull!$78:$78,""),
IF($C34="Monika Kotwani",_xlfn.XLOOKUP($B34,PROSPER_Kotwani!$1:$1,PROSPER_Kotwani!$78:$78,""),
IF($C34="Jonathan Wellner",_xlfn.XLOOKUP($B34,PROSPER_Wellner!$1:$1,PROSPER_Wellner!$78:$78,""),
IF($C34="Travis Harvey",_xlfn.XLOOKUP($B34,PROSPER_Harvey!$1:$1,PROSPER_Harvey!$78:$78,""),"")))))))="","",
IF($C34="Christopher Lobo",_xlfn.XLOOKUP($B34,PROSPER_Lobo!$1:$1,PROSPER_Lobo!$78:$78,""),
IF($C34="Naren Baliga",_xlfn.XLOOKUP($B34,PROSPER_Baliga!$1:$1,PROSPER_Baliga!$78:$78,""),
IF($C34="Thorsten Huhn",_xlfn.XLOOKUP($B34,PROSPER_Huhn!$1:$1,PROSPER_Huhn!$78:$78,""),
IF($C34="Nick Hull",_xlfn.XLOOKUP($B34,PROSPER_Hull!$1:$1,PROSPER_Hull!$78:$78,""),
IF($C34="Monika Kotwani",_xlfn.XLOOKUP($B34,PROSPER_Kotwani!$1:$1,PROSPER_Kotwani!$78:$78,""),
IF($C34="Jonathan Wellner",_xlfn.XLOOKUP($B34,PROSPER_Wellner!$1:$1,PROSPER_Wellner!$78:$78,""),
IF($C34="Travis Harvey",_xlfn.XLOOKUP($B34,PROSPER_Harvey!$1:$1,PROSPER_Harvey!$78:$78,""),""))))))))="","No Score",IF(IF($C34="Christopher Lobo",_xlfn.XLOOKUP($B34,PROSPER_Lobo!$1:$1,PROSPER_Lobo!$78:$78,""),
IF($C34="Naren Baliga",_xlfn.XLOOKUP($B34,PROSPER_Baliga!$1:$1,PROSPER_Baliga!$78:$78,""),
IF($C34="Thorsten Huhn",_xlfn.XLOOKUP($B34,PROSPER_Huhn!$1:$1,PROSPER_Huhn!$78:$78,""),
IF($C34="Nick Hull",_xlfn.XLOOKUP($B34,PROSPER_Hull!$1:$1,PROSPER_Hull!$78:$78,""),
IF($C34="Monika Kotwani",_xlfn.XLOOKUP($B34,PROSPER_Kotwani!$1:$1,PROSPER_Kotwani!$78:$78,""),
IF($C34="Jonathan Wellner",_xlfn.XLOOKUP($B34,PROSPER_Wellner!$1:$1,PROSPER_Wellner!$78:$78,""),
IF($C34="Travis Harvey",_xlfn.XLOOKUP($B34,PROSPER_Harvey!$1:$1,PROSPER_Harvey!$78:$78,""),"")))))))="","",
IF($C34="Christopher Lobo",_xlfn.XLOOKUP($B34,PROSPER_Lobo!$1:$1,PROSPER_Lobo!$78:$78,""),
IF($C34="Naren Baliga",_xlfn.XLOOKUP($B34,PROSPER_Baliga!$1:$1,PROSPER_Baliga!$78:$78,""),
IF($C34="Thorsten Huhn",_xlfn.XLOOKUP($B34,PROSPER_Huhn!$1:$1,PROSPER_Huhn!$78:$78,""),
IF($C34="Nick Hull",_xlfn.XLOOKUP($B34,PROSPER_Hull!$1:$1,PROSPER_Hull!$78:$78,""),
IF($C34="Monika Kotwani",_xlfn.XLOOKUP($B34,PROSPER_Kotwani!$1:$1,PROSPER_Kotwani!$78:$78,""),
IF($C34="Jonathan Wellner",_xlfn.XLOOKUP($B34,PROSPER_Wellner!$1:$1,PROSPER_Wellner!$78:$78,""),
IF($C34="Travis Harvey",_xlfn.XLOOKUP($B34,PROSPER_Harvey!$1:$1,PROSPER_Harvey!$78:$78,""),"")))))))))</f>
        <v>No Score</v>
      </c>
      <c r="KL34" s="138" t="str">
        <f>IF(IF(IF($C34="Christopher Lobo",_xlfn.XLOOKUP($B34,PROSPER_Lobo!$1:$1,PROSPER_Lobo!$79:$79,""),
IF($C34="Naren Baliga",_xlfn.XLOOKUP($B34,PROSPER_Baliga!$1:$1,PROSPER_Baliga!$79:$79,""),
IF($C34="Thorsten Huhn",_xlfn.XLOOKUP($B34,PROSPER_Huhn!$1:$1,PROSPER_Huhn!$79:$79,""),
IF($C34="Nick Hull",_xlfn.XLOOKUP($B34,PROSPER_Hull!$1:$1,PROSPER_Hull!$79:$79,""),
IF($C34="Monika Kotwani",_xlfn.XLOOKUP($B34,PROSPER_Kotwani!$1:$1,PROSPER_Kotwani!$79:$79,""),
IF($C34="Jonathan Wellner",_xlfn.XLOOKUP($B34,PROSPER_Wellner!$1:$1,PROSPER_Wellner!$79:$79,""),
IF($C34="Travis Harvey",_xlfn.XLOOKUP($B34,PROSPER_Harvey!$1:$1,PROSPER_Harvey!$79:$79,""),"")))))))="","",
IF($C34="Christopher Lobo",_xlfn.XLOOKUP($B34,PROSPER_Lobo!$1:$1,PROSPER_Lobo!$79:$79,""),
IF($C34="Naren Baliga",_xlfn.XLOOKUP($B34,PROSPER_Baliga!$1:$1,PROSPER_Baliga!$79:$79,""),
IF($C34="Thorsten Huhn",_xlfn.XLOOKUP($B34,PROSPER_Huhn!$1:$1,PROSPER_Huhn!$79:$79,""),
IF($C34="Nick Hull",_xlfn.XLOOKUP($B34,PROSPER_Hull!$1:$1,PROSPER_Hull!$79:$79,""),
IF($C34="Monika Kotwani",_xlfn.XLOOKUP($B34,PROSPER_Kotwani!$1:$1,PROSPER_Kotwani!$79:$79,""),
IF($C34="Jonathan Wellner",_xlfn.XLOOKUP($B34,PROSPER_Wellner!$1:$1,PROSPER_Wellner!$79:$79,""),
IF($C34="Travis Harvey",_xlfn.XLOOKUP($B34,PROSPER_Harvey!$1:$1,PROSPER_Harvey!$79:$79,""),""))))))))="","No Comment",IF(IF($C34="Christopher Lobo",_xlfn.XLOOKUP($B34,PROSPER_Lobo!$1:$1,PROSPER_Lobo!$79:$79,""),
IF($C34="Naren Baliga",_xlfn.XLOOKUP($B34,PROSPER_Baliga!$1:$1,PROSPER_Baliga!$79:$79,""),
IF($C34="Thorsten Huhn",_xlfn.XLOOKUP($B34,PROSPER_Huhn!$1:$1,PROSPER_Huhn!$79:$79,""),
IF($C34="Nick Hull",_xlfn.XLOOKUP($B34,PROSPER_Hull!$1:$1,PROSPER_Hull!$79:$79,""),
IF($C34="Monika Kotwani",_xlfn.XLOOKUP($B34,PROSPER_Kotwani!$1:$1,PROSPER_Kotwani!$79:$79,""),
IF($C34="Jonathan Wellner",_xlfn.XLOOKUP($B34,PROSPER_Wellner!$1:$1,PROSPER_Wellner!$79:$79,""),
IF($C34="Travis Harvey",_xlfn.XLOOKUP($B34,PROSPER_Harvey!$1:$1,PROSPER_Harvey!$79:$79,""),"")))))))="","",
IF($C34="Christopher Lobo",_xlfn.XLOOKUP($B34,PROSPER_Lobo!$1:$1,PROSPER_Lobo!$79:$79,""),
IF($C34="Naren Baliga",_xlfn.XLOOKUP($B34,PROSPER_Baliga!$1:$1,PROSPER_Baliga!$79:$79,""),
IF($C34="Thorsten Huhn",_xlfn.XLOOKUP($B34,PROSPER_Huhn!$1:$1,PROSPER_Huhn!$79:$79,""),
IF($C34="Nick Hull",_xlfn.XLOOKUP($B34,PROSPER_Hull!$1:$1,PROSPER_Hull!$79:$79,""),
IF($C34="Monika Kotwani",_xlfn.XLOOKUP($B34,PROSPER_Kotwani!$1:$1,PROSPER_Kotwani!$79:$79,""),
IF($C34="Jonathan Wellner",_xlfn.XLOOKUP($B34,PROSPER_Wellner!$1:$1,PROSPER_Wellner!$79:$79,""),
IF($C34="Travis Harvey",_xlfn.XLOOKUP($B34,PROSPER_Harvey!$1:$1,PROSPER_Harvey!$79:$79,""),"")))))))))</f>
        <v>No Comment</v>
      </c>
      <c r="KM34" s="141" t="str">
        <f t="shared" si="356"/>
        <v>N/A</v>
      </c>
      <c r="KN34" s="145" t="str">
        <f t="shared" si="357"/>
        <v>N/A</v>
      </c>
      <c r="KO34" s="146" t="str">
        <f t="shared" si="358"/>
        <v>N/A</v>
      </c>
      <c r="KP34" s="194" t="str">
        <f t="shared" si="359"/>
        <v>N/A</v>
      </c>
      <c r="KQ34" s="147">
        <f t="shared" si="360"/>
        <v>8.5904761904761902</v>
      </c>
      <c r="KR34" s="148"/>
      <c r="KS34" s="148"/>
      <c r="KT34" s="148"/>
      <c r="KU34" s="149"/>
    </row>
    <row r="35" spans="2:307" x14ac:dyDescent="0.25">
      <c r="B35" s="118" t="s">
        <v>167</v>
      </c>
      <c r="C35" s="119" t="s">
        <v>491</v>
      </c>
      <c r="D35" s="120" t="str">
        <f>_xlfn.XLOOKUP(B35,PROSPERInitial_Query!E:E,PROSPERInitial_Query!G:G,"",,-1)</f>
        <v/>
      </c>
      <c r="E35" s="121" t="str">
        <f t="shared" si="234"/>
        <v>Minesh Patel1 - PortfolioDesign Success</v>
      </c>
      <c r="F35" s="122" t="str">
        <f>_xlfn.XLOOKUP(E35,PROSPERDelta_Query!BK:BK,PROSPERDelta_Query!I:I,"",,-1)</f>
        <v/>
      </c>
      <c r="G35" s="123" t="str">
        <f t="shared" si="235"/>
        <v>N/A</v>
      </c>
      <c r="H35" s="124" t="str">
        <f>IF(IF(IF($C35="Christopher Lobo",_xlfn.XLOOKUP($B35,PROSPER_Lobo!$1:$1,PROSPER_Lobo!$2:$2,""),
IF($C35="Naren Baliga",_xlfn.XLOOKUP($B35,PROSPER_Baliga!$1:$1,PROSPER_Baliga!$2:$2,""),
IF($C35="Thorsten Huhn",_xlfn.XLOOKUP($B35,PROSPER_Huhn!$1:$1,PROSPER_Huhn!$2:$2,""),
IF($C35="Nick Hull",_xlfn.XLOOKUP($B35,PROSPER_Hull!$1:$1,PROSPER_Hull!$2:$2,""),
IF($C35="Monika Kotwani",_xlfn.XLOOKUP($B35,PROSPER_Kotwani!$1:$1,PROSPER_Kotwani!$2:$2,""),
IF($C35="Jonathan Wellner",_xlfn.XLOOKUP($B35,PROSPER_Wellner!$1:$1,PROSPER_Wellner!$2:$2,""),
IF($C35="Travis Harvey",_xlfn.XLOOKUP($B35,PROSPER_Harvey!$1:$1,PROSPER_Harvey!$2:$2,""),"")))))))="","",
IF($C35="Christopher Lobo",_xlfn.XLOOKUP($B35,PROSPER_Lobo!$1:$1,PROSPER_Lobo!$2:$2,""),
IF($C35="Naren Baliga",_xlfn.XLOOKUP($B35,PROSPER_Baliga!$1:$1,PROSPER_Baliga!$2:$2,""),
IF($C35="Thorsten Huhn",_xlfn.XLOOKUP($B35,PROSPER_Huhn!$1:$1,PROSPER_Huhn!$2:$2,""),
IF($C35="Nick Hull",_xlfn.XLOOKUP($B35,PROSPER_Hull!$1:$1,PROSPER_Hull!$2:$2,""),
IF($C35="Monika Kotwani",_xlfn.XLOOKUP($B35,PROSPER_Kotwani!$1:$1,PROSPER_Kotwani!$2:$2,""),
IF($C35="Jonathan Wellner",_xlfn.XLOOKUP($B35,PROSPER_Wellner!$1:$1,PROSPER_Wellner!$2:$2,""),
IF($C35="Travis Harvey",_xlfn.XLOOKUP($B35,PROSPER_Harvey!$1:$1,PROSPER_Harvey!$2:$2,""),""))))))))="","No Score",(IF(IF($C35="Christopher Lobo",_xlfn.XLOOKUP($B35,PROSPER_Lobo!$1:$1,PROSPER_Lobo!$2:$2,""),
IF($C35="Naren Baliga",_xlfn.XLOOKUP($B35,PROSPER_Baliga!$1:$1,PROSPER_Baliga!$2:$2,""),
IF($C35="Thorsten Huhn",_xlfn.XLOOKUP($B35,PROSPER_Huhn!$1:$1,PROSPER_Huhn!$2:$2,""),
IF($C35="Nick Hull",_xlfn.XLOOKUP($B35,PROSPER_Hull!$1:$1,PROSPER_Hull!$2:$2,""),
IF($C35="Monika Kotwani",_xlfn.XLOOKUP($B35,PROSPER_Kotwani!$1:$1,PROSPER_Kotwani!$2:$2,""),
IF($C35="Jonathan Wellner",_xlfn.XLOOKUP($B35,PROSPER_Wellner!$1:$1,PROSPER_Wellner!$2:$2,""),
IF($C35="Travis Harvey",_xlfn.XLOOKUP($B35,PROSPER_Harvey!$1:$1,PROSPER_Harvey!$2:$2,""),"")))))))="","",
IF($C35="Christopher Lobo",_xlfn.XLOOKUP($B35,PROSPER_Lobo!$1:$1,PROSPER_Lobo!$2:$2,""),
IF($C35="Naren Baliga",_xlfn.XLOOKUP($B35,PROSPER_Baliga!$1:$1,PROSPER_Baliga!$2:$2,""),
IF($C35="Thorsten Huhn",_xlfn.XLOOKUP($B35,PROSPER_Huhn!$1:$1,PROSPER_Huhn!$2:$2,""),
IF($C35="Nick Hull",_xlfn.XLOOKUP($B35,PROSPER_Hull!$1:$1,PROSPER_Hull!$2:$2,""),
IF($C35="Monika Kotwani",_xlfn.XLOOKUP($B35,PROSPER_Kotwani!$1:$1,PROSPER_Kotwani!$2:$2,""),
IF($C35="Jonathan Wellner",_xlfn.XLOOKUP($B35,PROSPER_Wellner!$1:$1,PROSPER_Wellner!$2:$2,""),
IF($C35="Travis Harvey",_xlfn.XLOOKUP($B35,PROSPER_Harvey!$1:$1,PROSPER_Harvey!$2:$2,""),""))))))))))</f>
        <v>No Score</v>
      </c>
      <c r="I35" s="125" t="str">
        <f>IF(IF(IF($C35="Christopher Lobo",_xlfn.XLOOKUP($B35,PROSPER_Lobo!$1:$1,PROSPER_Lobo!$3:$3,""),
IF($C35="Naren Baliga",_xlfn.XLOOKUP($B35,PROSPER_Baliga!$1:$1,PROSPER_Baliga!$3:$3,""),
IF($C35="Thorsten Huhn",_xlfn.XLOOKUP($B35,PROSPER_Huhn!$1:$1,PROSPER_Huhn!$3:$3,""),
IF($C35="Nick Hull",_xlfn.XLOOKUP($B35,PROSPER_Hull!$1:$1,PROSPER_Hull!$3:$3,""),
IF($C35="Monika Kotwani",_xlfn.XLOOKUP($B35,PROSPER_Kotwani!$1:$1,PROSPER_Kotwani!$3:$3,""),
IF($C35="Jonathan Wellner",_xlfn.XLOOKUP($B35,PROSPER_Wellner!$1:$1,PROSPER_Wellner!$3:$3,""),
IF($C35="Travis Harvey",_xlfn.XLOOKUP($B35,PROSPER_Harvey!$1:$1,PROSPER_Harvey!$3:$3,""),"")))))))="","",
IF($C35="Christopher Lobo",_xlfn.XLOOKUP($B35,PROSPER_Lobo!$1:$1,PROSPER_Lobo!$3:$3,""),
IF($C35="Naren Baliga",_xlfn.XLOOKUP($B35,PROSPER_Baliga!$1:$1,PROSPER_Baliga!$3:$3,""),
IF($C35="Thorsten Huhn",_xlfn.XLOOKUP($B35,PROSPER_Huhn!$1:$1,PROSPER_Huhn!$3:$3,""),
IF($C35="Nick Hull",_xlfn.XLOOKUP($B35,PROSPER_Hull!$1:$1,PROSPER_Hull!$3:$3,""),
IF($C35="Monika Kotwani",_xlfn.XLOOKUP($B35,PROSPER_Kotwani!$1:$1,PROSPER_Kotwani!$3:$3,""),
IF($C35="Jonathan Wellner",_xlfn.XLOOKUP($B35,PROSPER_Wellner!$1:$1,PROSPER_Wellner!$3:$3,""),
IF($C35="Travis Harvey",_xlfn.XLOOKUP($B35,PROSPER_Harvey!$1:$1,PROSPER_Harvey!$3:$3,""),""))))))))="","No Comment",IF(IF($C35="Christopher Lobo",_xlfn.XLOOKUP($B35,PROSPER_Lobo!$1:$1,PROSPER_Lobo!$3:$3,""),
IF($C35="Naren Baliga",_xlfn.XLOOKUP($B35,PROSPER_Baliga!$1:$1,PROSPER_Baliga!$3:$3,""),
IF($C35="Thorsten Huhn",_xlfn.XLOOKUP($B35,PROSPER_Huhn!$1:$1,PROSPER_Huhn!$3:$3,""),
IF($C35="Nick Hull",_xlfn.XLOOKUP($B35,PROSPER_Hull!$1:$1,PROSPER_Hull!$3:$3,""),
IF($C35="Monika Kotwani",_xlfn.XLOOKUP($B35,PROSPER_Kotwani!$1:$1,PROSPER_Kotwani!$3:$3,""),
IF($C35="Jonathan Wellner",_xlfn.XLOOKUP($B35,PROSPER_Wellner!$1:$1,PROSPER_Wellner!$3:$3,""),
IF($C35="Travis Harvey",_xlfn.XLOOKUP($B35,PROSPER_Harvey!$1:$1,PROSPER_Harvey!$3:$3,""),"")))))))="","",
IF($C35="Christopher Lobo",_xlfn.XLOOKUP($B35,PROSPER_Lobo!$1:$1,PROSPER_Lobo!$3:$3,""),
IF($C35="Naren Baliga",_xlfn.XLOOKUP($B35,PROSPER_Baliga!$1:$1,PROSPER_Baliga!$3:$3,""),
IF($C35="Thorsten Huhn",_xlfn.XLOOKUP($B35,PROSPER_Huhn!$1:$1,PROSPER_Huhn!$3:$3,""),
IF($C35="Nick Hull",_xlfn.XLOOKUP($B35,PROSPER_Hull!$1:$1,PROSPER_Hull!$3:$3,""),
IF($C35="Monika Kotwani",_xlfn.XLOOKUP($B35,PROSPER_Kotwani!$1:$1,PROSPER_Kotwani!$3:$3,""),
IF($C35="Jonathan Wellner",_xlfn.XLOOKUP($B35,PROSPER_Wellner!$1:$1,PROSPER_Wellner!$3:$3,""),
IF($C35="Travis Harvey",_xlfn.XLOOKUP($B35,PROSPER_Harvey!$1:$1,PROSPER_Harvey!$3:$3,""),"")))))))))</f>
        <v>No Comment</v>
      </c>
      <c r="J35" s="124">
        <f>IFERROR(ROUND(_xlfn.XLOOKUP(B35,DesignSuccessChallenge_Query!$E:$E,DesignSuccessChallenge_Query!$F:$F)/4.7,0),"Not Taken")</f>
        <v>6</v>
      </c>
      <c r="K35" s="150">
        <f t="shared" si="236"/>
        <v>6</v>
      </c>
      <c r="L35" s="120" t="str">
        <f>_xlfn.XLOOKUP(B35,PROSPERInitial_Query!$E:$E,PROSPERInitial_Query!$H:$H,"",,-1)</f>
        <v/>
      </c>
      <c r="M35" s="121" t="str">
        <f t="shared" si="237"/>
        <v>Minesh Patel1 - PortfolioPremium Engagement</v>
      </c>
      <c r="N35" s="126" t="str">
        <f>_xlfn.XLOOKUP(M35,PROSPERDelta_Query!BK:BK,PROSPERDelta_Query!J:J,"",,-1)</f>
        <v/>
      </c>
      <c r="O35" s="124" t="str">
        <f t="shared" si="238"/>
        <v>N/A</v>
      </c>
      <c r="P35" s="124" t="str">
        <f>IF(IF(IF($C35="Christopher Lobo",_xlfn.XLOOKUP($B35,PROSPER_Lobo!$1:$1,PROSPER_Lobo!$4:$4,""),
IF($C35="Naren Baliga",_xlfn.XLOOKUP($B35,PROSPER_Baliga!$1:$1,PROSPER_Baliga!$4:$4,""),
IF($C35="Thorsten Huhn",_xlfn.XLOOKUP($B35,PROSPER_Huhn!$1:$1,PROSPER_Huhn!$4:$4,""),
IF($C35="Nick Hull",_xlfn.XLOOKUP($B35,PROSPER_Hull!$1:$1,PROSPER_Hull!$4:$4,""),
IF($C35="Monika Kotwani",_xlfn.XLOOKUP($B35,PROSPER_Kotwani!$1:$1,PROSPER_Kotwani!$4:$4,""),
IF($C35="Jonathan Wellner",_xlfn.XLOOKUP($B35,PROSPER_Wellner!$1:$1,PROSPER_Wellner!$4:$4,""),
IF($C35="Travis Harvey",_xlfn.XLOOKUP($B35,PROSPER_Harvey!$1:$1,PROSPER_Harvey!$4:$4,""),"")))))))="","",
IF($C35="Christopher Lobo",_xlfn.XLOOKUP($B35,PROSPER_Lobo!$1:$1,PROSPER_Lobo!$4:$4,""),
IF($C35="Naren Baliga",_xlfn.XLOOKUP($B35,PROSPER_Baliga!$1:$1,PROSPER_Baliga!$4:$4,""),
IF($C35="Thorsten Huhn",_xlfn.XLOOKUP($B35,PROSPER_Huhn!$1:$1,PROSPER_Huhn!$4:$4,""),
IF($C35="Nick Hull",_xlfn.XLOOKUP($B35,PROSPER_Hull!$1:$1,PROSPER_Hull!$4:$4,""),
IF($C35="Monika Kotwani",_xlfn.XLOOKUP($B35,PROSPER_Kotwani!$1:$1,PROSPER_Kotwani!$4:$4,""),
IF($C35="Jonathan Wellner",_xlfn.XLOOKUP($B35,PROSPER_Wellner!$1:$1,PROSPER_Wellner!$4:$4,""),
IF($C35="Travis Harvey",_xlfn.XLOOKUP($B35,PROSPER_Harvey!$1:$1,PROSPER_Harvey!$4:$4,""),""))))))))="","No Score",IF(IF($C35="Christopher Lobo",_xlfn.XLOOKUP($B35,PROSPER_Lobo!$1:$1,PROSPER_Lobo!$4:$4,""),
IF($C35="Naren Baliga",_xlfn.XLOOKUP($B35,PROSPER_Baliga!$1:$1,PROSPER_Baliga!$4:$4,""),
IF($C35="Thorsten Huhn",_xlfn.XLOOKUP($B35,PROSPER_Huhn!$1:$1,PROSPER_Huhn!$4:$4,""),
IF($C35="Nick Hull",_xlfn.XLOOKUP($B35,PROSPER_Hull!$1:$1,PROSPER_Hull!$4:$4,""),
IF($C35="Monika Kotwani",_xlfn.XLOOKUP($B35,PROSPER_Kotwani!$1:$1,PROSPER_Kotwani!$4:$4,""),
IF($C35="Jonathan Wellner",_xlfn.XLOOKUP($B35,PROSPER_Wellner!$1:$1,PROSPER_Wellner!$4:$4,""),
IF($C35="Travis Harvey",_xlfn.XLOOKUP($B35,PROSPER_Harvey!$1:$1,PROSPER_Harvey!$4:$4,""),"")))))))="","",
IF($C35="Christopher Lobo",_xlfn.XLOOKUP($B35,PROSPER_Lobo!$1:$1,PROSPER_Lobo!$4:$4,""),
IF($C35="Naren Baliga",_xlfn.XLOOKUP($B35,PROSPER_Baliga!$1:$1,PROSPER_Baliga!$4:$4,""),
IF($C35="Thorsten Huhn",_xlfn.XLOOKUP($B35,PROSPER_Huhn!$1:$1,PROSPER_Huhn!$4:$4,""),
IF($C35="Nick Hull",_xlfn.XLOOKUP($B35,PROSPER_Hull!$1:$1,PROSPER_Hull!$4:$4,""),
IF($C35="Monika Kotwani",_xlfn.XLOOKUP($B35,PROSPER_Kotwani!$1:$1,PROSPER_Kotwani!$4:$4,""),
IF($C35="Jonathan Wellner",_xlfn.XLOOKUP($B35,PROSPER_Wellner!$1:$1,PROSPER_Wellner!$4:$4,""),
IF($C35="Travis Harvey",_xlfn.XLOOKUP($B35,PROSPER_Harvey!$1:$1,PROSPER_Harvey!$4:$4,""),"")))))))))</f>
        <v>No Score</v>
      </c>
      <c r="Q35" s="125" t="str">
        <f>IF(IF(IF($C35="Christopher Lobo",_xlfn.XLOOKUP($B35,PROSPER_Lobo!$1:$1,PROSPER_Lobo!$5:$5,""),
IF($C35="Naren Baliga",_xlfn.XLOOKUP($B35,PROSPER_Baliga!$1:$1,PROSPER_Baliga!$5:$5,""),
IF($C35="Thorsten Huhn",_xlfn.XLOOKUP($B35,PROSPER_Huhn!$1:$1,PROSPER_Huhn!$5:$5,""),
IF($C35="Nick Hull",_xlfn.XLOOKUP($B35,PROSPER_Hull!$1:$1,PROSPER_Hull!$5:$5,""),
IF($C35="Monika Kotwani",_xlfn.XLOOKUP($B35,PROSPER_Kotwani!$1:$1,PROSPER_Kotwani!$5:$5,""),
IF($C35="Jonathan Wellner",_xlfn.XLOOKUP($B35,PROSPER_Wellner!$1:$1,PROSPER_Wellner!$5:$5,""),
IF($C35="Travis Harvey",_xlfn.XLOOKUP($B35,PROSPER_Harvey!$1:$1,PROSPER_Harvey!$5:$5,""),"")))))))="","",
IF($C35="Christopher Lobo",_xlfn.XLOOKUP($B35,PROSPER_Lobo!$1:$1,PROSPER_Lobo!$5:$5,""),
IF($C35="Naren Baliga",_xlfn.XLOOKUP($B35,PROSPER_Baliga!$1:$1,PROSPER_Baliga!$5:$5,""),
IF($C35="Thorsten Huhn",_xlfn.XLOOKUP($B35,PROSPER_Huhn!$1:$1,PROSPER_Huhn!$5:$5,""),
IF($C35="Nick Hull",_xlfn.XLOOKUP($B35,PROSPER_Hull!$1:$1,PROSPER_Hull!$5:$5,""),
IF($C35="Monika Kotwani",_xlfn.XLOOKUP($B35,PROSPER_Kotwani!$1:$1,PROSPER_Kotwani!$5:$5,""),
IF($C35="Jonathan Wellner",_xlfn.XLOOKUP($B35,PROSPER_Wellner!$1:$1,PROSPER_Wellner!$5:$5,""),
IF($C35="Travis Harvey",_xlfn.XLOOKUP($B35,PROSPER_Harvey!$1:$1,PROSPER_Harvey!$5:$5,""),""))))))))="","No Comment",IF(IF($C35="Christopher Lobo",_xlfn.XLOOKUP($B35,PROSPER_Lobo!$1:$1,PROSPER_Lobo!$5:$5,""),
IF($C35="Naren Baliga",_xlfn.XLOOKUP($B35,PROSPER_Baliga!$1:$1,PROSPER_Baliga!$5:$5,""),
IF($C35="Thorsten Huhn",_xlfn.XLOOKUP($B35,PROSPER_Huhn!$1:$1,PROSPER_Huhn!$5:$5,""),
IF($C35="Nick Hull",_xlfn.XLOOKUP($B35,PROSPER_Hull!$1:$1,PROSPER_Hull!$5:$5,""),
IF($C35="Monika Kotwani",_xlfn.XLOOKUP($B35,PROSPER_Kotwani!$1:$1,PROSPER_Kotwani!$5:$5,""),
IF($C35="Jonathan Wellner",_xlfn.XLOOKUP($B35,PROSPER_Wellner!$1:$1,PROSPER_Wellner!$5:$5,""),
IF($C35="Travis Harvey",_xlfn.XLOOKUP($B35,PROSPER_Harvey!$1:$1,PROSPER_Harvey!$5:$5,""),"")))))))="","",
IF($C35="Christopher Lobo",_xlfn.XLOOKUP($B35,PROSPER_Lobo!$1:$1,PROSPER_Lobo!$5:$5,""),
IF($C35="Naren Baliga",_xlfn.XLOOKUP($B35,PROSPER_Baliga!$1:$1,PROSPER_Baliga!$5:$5,""),
IF($C35="Thorsten Huhn",_xlfn.XLOOKUP($B35,PROSPER_Huhn!$1:$1,PROSPER_Huhn!$5:$5,""),
IF($C35="Nick Hull",_xlfn.XLOOKUP($B35,PROSPER_Hull!$1:$1,PROSPER_Hull!$5:$5,""),
IF($C35="Monika Kotwani",_xlfn.XLOOKUP($B35,PROSPER_Kotwani!$1:$1,PROSPER_Kotwani!$5:$5,""),
IF($C35="Jonathan Wellner",_xlfn.XLOOKUP($B35,PROSPER_Wellner!$1:$1,PROSPER_Wellner!$5:$5,""),
IF($C35="Travis Harvey",_xlfn.XLOOKUP($B35,PROSPER_Harvey!$1:$1,PROSPER_Harvey!$5:$5,""),"")))))))))</f>
        <v>No Comment</v>
      </c>
      <c r="R35" s="124" t="s">
        <v>89</v>
      </c>
      <c r="S35" s="150" t="str">
        <f t="shared" si="239"/>
        <v>N/A</v>
      </c>
      <c r="T35" s="120" t="str">
        <f>_xlfn.XLOOKUP(B35,PROSPERInitial_Query!$E:$E,PROSPERInitial_Query!$I:$I,"",,-1)</f>
        <v/>
      </c>
      <c r="U35" s="121" t="str">
        <f t="shared" si="240"/>
        <v>Minesh Patel1 - PortfolioCloud Application Services</v>
      </c>
      <c r="V35" s="126" t="str">
        <f>_xlfn.XLOOKUP(U35,PROSPERDelta_Query!BK:BK,PROSPERDelta_Query!K:K,"",,-1)</f>
        <v/>
      </c>
      <c r="W35" s="124" t="str">
        <f t="shared" si="241"/>
        <v>N/A</v>
      </c>
      <c r="X35" s="124" t="str">
        <f>IF(IF(IF($C35="Christopher Lobo",_xlfn.XLOOKUP($B35,PROSPER_Lobo!$1:$1,PROSPER_Lobo!$6:$6,""),
IF($C35="Naren Baliga",_xlfn.XLOOKUP($B35,PROSPER_Baliga!$1:$1,PROSPER_Baliga!$6:$6,""),
IF($C35="Thorsten Huhn",_xlfn.XLOOKUP($B35,PROSPER_Huhn!$1:$1,PROSPER_Huhn!$6:$6,""),
IF($C35="Nick Hull",_xlfn.XLOOKUP($B35,PROSPER_Hull!$1:$1,PROSPER_Hull!$6:$6,""),
IF($C35="Monika Kotwani",_xlfn.XLOOKUP($B35,PROSPER_Kotwani!$1:$1,PROSPER_Kotwani!$6:$6,""),
IF($C35="Jonathan Wellner",_xlfn.XLOOKUP($B35,PROSPER_Wellner!$1:$1,PROSPER_Wellner!$6:$6,""),
IF($C35="Travis Harvey",_xlfn.XLOOKUP($B35,PROSPER_Harvey!$1:$1,PROSPER_Harvey!$6:$6,""),"")))))))="","",
IF($C35="Christopher Lobo",_xlfn.XLOOKUP($B35,PROSPER_Lobo!$1:$1,PROSPER_Lobo!$6:$6,""),
IF($C35="Naren Baliga",_xlfn.XLOOKUP($B35,PROSPER_Baliga!$1:$1,PROSPER_Baliga!$6:$6,""),
IF($C35="Thorsten Huhn",_xlfn.XLOOKUP($B35,PROSPER_Huhn!$1:$1,PROSPER_Huhn!$6:$6,""),
IF($C35="Nick Hull",_xlfn.XLOOKUP($B35,PROSPER_Hull!$1:$1,PROSPER_Hull!$6:$6,""),
IF($C35="Monika Kotwani",_xlfn.XLOOKUP($B35,PROSPER_Kotwani!$1:$1,PROSPER_Kotwani!$6:$6,""),
IF($C35="Jonathan Wellner",_xlfn.XLOOKUP($B35,PROSPER_Wellner!$1:$1,PROSPER_Wellner!$6:$6,""),
IF($C35="Travis Harvey",_xlfn.XLOOKUP($B35,PROSPER_Harvey!$1:$1,PROSPER_Harvey!$6:$6,""),""))))))))="","No Score",IF(IF($C35="Christopher Lobo",_xlfn.XLOOKUP($B35,PROSPER_Lobo!$1:$1,PROSPER_Lobo!$6:$6,""),
IF($C35="Naren Baliga",_xlfn.XLOOKUP($B35,PROSPER_Baliga!$1:$1,PROSPER_Baliga!$6:$6,""),
IF($C35="Thorsten Huhn",_xlfn.XLOOKUP($B35,PROSPER_Huhn!$1:$1,PROSPER_Huhn!$6:$6,""),
IF($C35="Nick Hull",_xlfn.XLOOKUP($B35,PROSPER_Hull!$1:$1,PROSPER_Hull!$6:$6,""),
IF($C35="Monika Kotwani",_xlfn.XLOOKUP($B35,PROSPER_Kotwani!$1:$1,PROSPER_Kotwani!$6:$6,""),
IF($C35="Jonathan Wellner",_xlfn.XLOOKUP($B35,PROSPER_Wellner!$1:$1,PROSPER_Wellner!$6:$6,""),
IF($C35="Travis Harvey",_xlfn.XLOOKUP($B35,PROSPER_Harvey!$1:$1,PROSPER_Harvey!$6:$6,""),"")))))))="","",
IF($C35="Christopher Lobo",_xlfn.XLOOKUP($B35,PROSPER_Lobo!$1:$1,PROSPER_Lobo!$6:$6,""),
IF($C35="Naren Baliga",_xlfn.XLOOKUP($B35,PROSPER_Baliga!$1:$1,PROSPER_Baliga!$6:$6,""),
IF($C35="Thorsten Huhn",_xlfn.XLOOKUP($B35,PROSPER_Huhn!$1:$1,PROSPER_Huhn!$6:$6,""),
IF($C35="Nick Hull",_xlfn.XLOOKUP($B35,PROSPER_Hull!$1:$1,PROSPER_Hull!$6:$6,""),
IF($C35="Monika Kotwani",_xlfn.XLOOKUP($B35,PROSPER_Kotwani!$1:$1,PROSPER_Kotwani!$6:$6,""),
IF($C35="Jonathan Wellner",_xlfn.XLOOKUP($B35,PROSPER_Wellner!$1:$1,PROSPER_Wellner!$6:$6,""),
IF($C35="Travis Harvey",_xlfn.XLOOKUP($B35,PROSPER_Harvey!$1:$1,PROSPER_Harvey!$6:$6,""),"")))))))))</f>
        <v>No Score</v>
      </c>
      <c r="Y35" s="125" t="str">
        <f>IF(IF(IF($C35="Christopher Lobo",_xlfn.XLOOKUP($B35,PROSPER_Lobo!$1:$1,PROSPER_Lobo!$7:$7,""),
IF($C35="Naren Baliga",_xlfn.XLOOKUP($B35,PROSPER_Baliga!$1:$1,PROSPER_Baliga!$7:$7,""),
IF($C35="Thorsten Huhn",_xlfn.XLOOKUP($B35,PROSPER_Huhn!$1:$1,PROSPER_Huhn!$7:$7,""),
IF($C35="Nick Hull",_xlfn.XLOOKUP($B35,PROSPER_Hull!$1:$1,PROSPER_Hull!$7:$7,""),
IF($C35="Monika Kotwani",_xlfn.XLOOKUP($B35,PROSPER_Kotwani!$1:$1,PROSPER_Kotwani!$7:$7,""),
IF($C35="Jonathan Wellner",_xlfn.XLOOKUP($B35,PROSPER_Wellner!$1:$1,PROSPER_Wellner!$7:$7,""),
IF($C35="Travis Harvey",_xlfn.XLOOKUP($B35,PROSPER_Harvey!$1:$1,PROSPER_Harvey!$7:$7,""),"")))))))="","",
IF($C35="Christopher Lobo",_xlfn.XLOOKUP($B35,PROSPER_Lobo!$1:$1,PROSPER_Lobo!$7:$7,""),
IF($C35="Naren Baliga",_xlfn.XLOOKUP($B35,PROSPER_Baliga!$1:$1,PROSPER_Baliga!$7:$7,""),
IF($C35="Thorsten Huhn",_xlfn.XLOOKUP($B35,PROSPER_Huhn!$1:$1,PROSPER_Huhn!$7:$7,""),
IF($C35="Nick Hull",_xlfn.XLOOKUP($B35,PROSPER_Hull!$1:$1,PROSPER_Hull!$7:$7,""),
IF($C35="Monika Kotwani",_xlfn.XLOOKUP($B35,PROSPER_Kotwani!$1:$1,PROSPER_Kotwani!$7:$7,""),
IF($C35="Jonathan Wellner",_xlfn.XLOOKUP($B35,PROSPER_Wellner!$1:$1,PROSPER_Wellner!$7:$7,""),
IF($C35="Travis Harvey",_xlfn.XLOOKUP($B35,PROSPER_Harvey!$1:$1,PROSPER_Harvey!$7:$7,""),""))))))))="","No Comment",IF(IF($C35="Christopher Lobo",_xlfn.XLOOKUP($B35,PROSPER_Lobo!$1:$1,PROSPER_Lobo!$7:$7,""),
IF($C35="Naren Baliga",_xlfn.XLOOKUP($B35,PROSPER_Baliga!$1:$1,PROSPER_Baliga!$7:$7,""),
IF($C35="Thorsten Huhn",_xlfn.XLOOKUP($B35,PROSPER_Huhn!$1:$1,PROSPER_Huhn!$7:$7,""),
IF($C35="Nick Hull",_xlfn.XLOOKUP($B35,PROSPER_Hull!$1:$1,PROSPER_Hull!$7:$7,""),
IF($C35="Monika Kotwani",_xlfn.XLOOKUP($B35,PROSPER_Kotwani!$1:$1,PROSPER_Kotwani!$7:$7,""),
IF($C35="Jonathan Wellner",_xlfn.XLOOKUP($B35,PROSPER_Wellner!$1:$1,PROSPER_Wellner!$7:$7,""),
IF($C35="Travis Harvey",_xlfn.XLOOKUP($B35,PROSPER_Harvey!$1:$1,PROSPER_Harvey!$7:$7,""),"")))))))="","",
IF($C35="Christopher Lobo",_xlfn.XLOOKUP($B35,PROSPER_Lobo!$1:$1,PROSPER_Lobo!$7:$7,""),
IF($C35="Naren Baliga",_xlfn.XLOOKUP($B35,PROSPER_Baliga!$1:$1,PROSPER_Baliga!$7:$7,""),
IF($C35="Thorsten Huhn",_xlfn.XLOOKUP($B35,PROSPER_Huhn!$1:$1,PROSPER_Huhn!$7:$7,""),
IF($C35="Nick Hull",_xlfn.XLOOKUP($B35,PROSPER_Hull!$1:$1,PROSPER_Hull!$7:$7,""),
IF($C35="Monika Kotwani",_xlfn.XLOOKUP($B35,PROSPER_Kotwani!$1:$1,PROSPER_Kotwani!$7:$7,""),
IF($C35="Jonathan Wellner",_xlfn.XLOOKUP($B35,PROSPER_Wellner!$1:$1,PROSPER_Wellner!$7:$7,""),
IF($C35="Travis Harvey",_xlfn.XLOOKUP($B35,PROSPER_Harvey!$1:$1,PROSPER_Harvey!$7:$7,""),"")))))))))</f>
        <v>No Comment</v>
      </c>
      <c r="Z35" s="124" t="s">
        <v>89</v>
      </c>
      <c r="AA35" s="150" t="str">
        <f t="shared" si="242"/>
        <v>N/A</v>
      </c>
      <c r="AB35" s="120" t="str">
        <f>_xlfn.XLOOKUP(B35,PROSPERInitial_Query!$E:$E,PROSPERInitial_Query!$J:$J,"",,-1)</f>
        <v/>
      </c>
      <c r="AC35" s="121" t="str">
        <f t="shared" si="243"/>
        <v>Minesh Patel1 - PortfolioPreferred Success</v>
      </c>
      <c r="AD35" s="126" t="str">
        <f>_xlfn.XLOOKUP(AC35,PROSPERDelta_Query!BK:BK,PROSPERDelta_Query!L:L,"",,-1)</f>
        <v/>
      </c>
      <c r="AE35" s="124" t="str">
        <f t="shared" si="244"/>
        <v>N/A</v>
      </c>
      <c r="AF35" s="124" t="str">
        <f>IF(IF(IF($C35="Christopher Lobo",_xlfn.XLOOKUP($B35,PROSPER_Lobo!$1:$1,PROSPER_Lobo!$8:$8,""),
IF($C35="Naren Baliga",_xlfn.XLOOKUP($B35,PROSPER_Baliga!$1:$1,PROSPER_Baliga!$8:$8,""),
IF($C35="Thorsten Huhn",_xlfn.XLOOKUP($B35,PROSPER_Huhn!$1:$1,PROSPER_Huhn!$8:$8,""),
IF($C35="Nick Hull",_xlfn.XLOOKUP($B35,PROSPER_Hull!$1:$1,PROSPER_Hull!$8:$8,""),
IF($C35="Monika Kotwani",_xlfn.XLOOKUP($B35,PROSPER_Kotwani!$1:$1,PROSPER_Kotwani!$8:$8,""),
IF($C35="Jonathan Wellner",_xlfn.XLOOKUP($B35,PROSPER_Wellner!$1:$1,PROSPER_Wellner!$8:$8,""),
IF($C35="Travis Harvey",_xlfn.XLOOKUP($B35,PROSPER_Harvey!$1:$1,PROSPER_Harvey!$8:$8,""),"")))))))="","",
IF($C35="Christopher Lobo",_xlfn.XLOOKUP($B35,PROSPER_Lobo!$1:$1,PROSPER_Lobo!$8:$8,""),
IF($C35="Naren Baliga",_xlfn.XLOOKUP($B35,PROSPER_Baliga!$1:$1,PROSPER_Baliga!$8:$8,""),
IF($C35="Thorsten Huhn",_xlfn.XLOOKUP($B35,PROSPER_Huhn!$1:$1,PROSPER_Huhn!$8:$8,""),
IF($C35="Nick Hull",_xlfn.XLOOKUP($B35,PROSPER_Hull!$1:$1,PROSPER_Hull!$8:$8,""),
IF($C35="Monika Kotwani",_xlfn.XLOOKUP($B35,PROSPER_Kotwani!$1:$1,PROSPER_Kotwani!$8:$8,""),
IF($C35="Jonathan Wellner",_xlfn.XLOOKUP($B35,PROSPER_Wellner!$1:$1,PROSPER_Wellner!$8:$8,""),
IF($C35="Travis Harvey",_xlfn.XLOOKUP($B35,PROSPER_Harvey!$1:$1,PROSPER_Harvey!$8:$8,""),""))))))))="","No Score",IF(IF($C35="Christopher Lobo",_xlfn.XLOOKUP($B35,PROSPER_Lobo!$1:$1,PROSPER_Lobo!$8:$8,""),
IF($C35="Naren Baliga",_xlfn.XLOOKUP($B35,PROSPER_Baliga!$1:$1,PROSPER_Baliga!$8:$8,""),
IF($C35="Thorsten Huhn",_xlfn.XLOOKUP($B35,PROSPER_Huhn!$1:$1,PROSPER_Huhn!$8:$8,""),
IF($C35="Nick Hull",_xlfn.XLOOKUP($B35,PROSPER_Hull!$1:$1,PROSPER_Hull!$8:$8,""),
IF($C35="Monika Kotwani",_xlfn.XLOOKUP($B35,PROSPER_Kotwani!$1:$1,PROSPER_Kotwani!$8:$8,""),
IF($C35="Jonathan Wellner",_xlfn.XLOOKUP($B35,PROSPER_Wellner!$1:$1,PROSPER_Wellner!$8:$8,""),
IF($C35="Travis Harvey",_xlfn.XLOOKUP($B35,PROSPER_Harvey!$1:$1,PROSPER_Harvey!$8:$8,""),"")))))))="","",
IF($C35="Christopher Lobo",_xlfn.XLOOKUP($B35,PROSPER_Lobo!$1:$1,PROSPER_Lobo!$8:$8,""),
IF($C35="Naren Baliga",_xlfn.XLOOKUP($B35,PROSPER_Baliga!$1:$1,PROSPER_Baliga!$8:$8,""),
IF($C35="Thorsten Huhn",_xlfn.XLOOKUP($B35,PROSPER_Huhn!$1:$1,PROSPER_Huhn!$8:$8,""),
IF($C35="Nick Hull",_xlfn.XLOOKUP($B35,PROSPER_Hull!$1:$1,PROSPER_Hull!$8:$8,""),
IF($C35="Monika Kotwani",_xlfn.XLOOKUP($B35,PROSPER_Kotwani!$1:$1,PROSPER_Kotwani!$8:$8,""),
IF($C35="Jonathan Wellner",_xlfn.XLOOKUP($B35,PROSPER_Wellner!$1:$1,PROSPER_Wellner!$8:$8,""),
IF($C35="Travis Harvey",_xlfn.XLOOKUP($B35,PROSPER_Harvey!$1:$1,PROSPER_Harvey!$8:$8,""),"")))))))))</f>
        <v>No Score</v>
      </c>
      <c r="AG35" s="125" t="str">
        <f>IF(IF(IF($C35="Christopher Lobo",_xlfn.XLOOKUP($B35,PROSPER_Lobo!$1:$1,PROSPER_Lobo!$9:$9,""),
IF($C35="Naren Baliga",_xlfn.XLOOKUP($B35,PROSPER_Baliga!$1:$1,PROSPER_Baliga!$9:$9,""),
IF($C35="Thorsten Huhn",_xlfn.XLOOKUP($B35,PROSPER_Huhn!$1:$1,PROSPER_Huhn!$9:$9,""),
IF($C35="Nick Hull",_xlfn.XLOOKUP($B35,PROSPER_Hull!$1:$1,PROSPER_Hull!$9:$9,""),
IF($C35="Monika Kotwani",_xlfn.XLOOKUP($B35,PROSPER_Kotwani!$1:$1,PROSPER_Kotwani!$9:$9,""),
IF($C35="Jonathan Wellner",_xlfn.XLOOKUP($B35,PROSPER_Wellner!$1:$1,PROSPER_Wellner!$9:$9,""),
IF($C35="Travis Harvey",_xlfn.XLOOKUP($B35,PROSPER_Harvey!$1:$1,PROSPER_Harvey!$9:$9,""),"")))))))="","",
IF($C35="Christopher Lobo",_xlfn.XLOOKUP($B35,PROSPER_Lobo!$1:$1,PROSPER_Lobo!$9:$9,""),
IF($C35="Naren Baliga",_xlfn.XLOOKUP($B35,PROSPER_Baliga!$1:$1,PROSPER_Baliga!$9:$9,""),
IF($C35="Thorsten Huhn",_xlfn.XLOOKUP($B35,PROSPER_Huhn!$1:$1,PROSPER_Huhn!$9:$9,""),
IF($C35="Nick Hull",_xlfn.XLOOKUP($B35,PROSPER_Hull!$1:$1,PROSPER_Hull!$9:$9,""),
IF($C35="Monika Kotwani",_xlfn.XLOOKUP($B35,PROSPER_Kotwani!$1:$1,PROSPER_Kotwani!$9:$9,""),
IF($C35="Jonathan Wellner",_xlfn.XLOOKUP($B35,PROSPER_Wellner!$1:$1,PROSPER_Wellner!$9:$9,""),
IF($C35="Travis Harvey",_xlfn.XLOOKUP($B35,PROSPER_Harvey!$1:$1,PROSPER_Harvey!$9:$9,""),""))))))))="","No Comment",IF(IF($C35="Christopher Lobo",_xlfn.XLOOKUP($B35,PROSPER_Lobo!$1:$1,PROSPER_Lobo!$9:$9,""),
IF($C35="Naren Baliga",_xlfn.XLOOKUP($B35,PROSPER_Baliga!$1:$1,PROSPER_Baliga!$9:$9,""),
IF($C35="Thorsten Huhn",_xlfn.XLOOKUP($B35,PROSPER_Huhn!$1:$1,PROSPER_Huhn!$9:$9,""),
IF($C35="Nick Hull",_xlfn.XLOOKUP($B35,PROSPER_Hull!$1:$1,PROSPER_Hull!$9:$9,""),
IF($C35="Monika Kotwani",_xlfn.XLOOKUP($B35,PROSPER_Kotwani!$1:$1,PROSPER_Kotwani!$9:$9,""),
IF($C35="Jonathan Wellner",_xlfn.XLOOKUP($B35,PROSPER_Wellner!$1:$1,PROSPER_Wellner!$9:$9,""),
IF($C35="Travis Harvey",_xlfn.XLOOKUP($B35,PROSPER_Harvey!$1:$1,PROSPER_Harvey!$9:$9,""),"")))))))="","",
IF($C35="Christopher Lobo",_xlfn.XLOOKUP($B35,PROSPER_Lobo!$1:$1,PROSPER_Lobo!$9:$9,""),
IF($C35="Naren Baliga",_xlfn.XLOOKUP($B35,PROSPER_Baliga!$1:$1,PROSPER_Baliga!$9:$9,""),
IF($C35="Thorsten Huhn",_xlfn.XLOOKUP($B35,PROSPER_Huhn!$1:$1,PROSPER_Huhn!$9:$9,""),
IF($C35="Nick Hull",_xlfn.XLOOKUP($B35,PROSPER_Hull!$1:$1,PROSPER_Hull!$9:$9,""),
IF($C35="Monika Kotwani",_xlfn.XLOOKUP($B35,PROSPER_Kotwani!$1:$1,PROSPER_Kotwani!$9:$9,""),
IF($C35="Jonathan Wellner",_xlfn.XLOOKUP($B35,PROSPER_Wellner!$1:$1,PROSPER_Wellner!$9:$9,""),
IF($C35="Travis Harvey",_xlfn.XLOOKUP($B35,PROSPER_Harvey!$1:$1,PROSPER_Harvey!$9:$9,""),"")))))))))</f>
        <v>No Comment</v>
      </c>
      <c r="AH35" s="124" t="s">
        <v>89</v>
      </c>
      <c r="AI35" s="150" t="str">
        <f t="shared" si="245"/>
        <v>N/A</v>
      </c>
      <c r="AJ35" s="120" t="str">
        <f>_xlfn.XLOOKUP(B35,PROSPERInitial_Query!$E:$E,PROSPERInitial_Query!$K:$K,"",,-1)</f>
        <v/>
      </c>
      <c r="AK35" s="121" t="str">
        <f t="shared" si="246"/>
        <v>Minesh Patel1 - PortfolioBrownfield</v>
      </c>
      <c r="AL35" s="126" t="str">
        <f>_xlfn.XLOOKUP(AK35,PROSPERDelta_Query!BK:BK,PROSPERDelta_Query!M:M,"",,-1)</f>
        <v/>
      </c>
      <c r="AM35" s="124" t="str">
        <f t="shared" si="247"/>
        <v>N/A</v>
      </c>
      <c r="AN35" s="124" t="str">
        <f>IF(IF(IF($C35="Christopher Lobo",_xlfn.XLOOKUP($B35,PROSPER_Lobo!$1:$1,PROSPER_Lobo!$10:$10,""),
IF($C35="Naren Baliga",_xlfn.XLOOKUP($B35,PROSPER_Baliga!$1:$1,PROSPER_Baliga!$10:$10,""),
IF($C35="Thorsten Huhn",_xlfn.XLOOKUP($B35,PROSPER_Huhn!$1:$1,PROSPER_Huhn!$10:$10,""),
IF($C35="Nick Hull",_xlfn.XLOOKUP($B35,PROSPER_Hull!$1:$1,PROSPER_Hull!$10:$10,""),
IF($C35="Monika Kotwani",_xlfn.XLOOKUP($B35,PROSPER_Kotwani!$1:$1,PROSPER_Kotwani!$10:$10,""),
IF($C35="Jonathan Wellner",_xlfn.XLOOKUP($B35,PROSPER_Wellner!$1:$1,PROSPER_Wellner!$10:$10,""),
IF($C35="Travis Harvey",_xlfn.XLOOKUP($B35,PROSPER_Harvey!$1:$1,PROSPER_Harvey!$10:$10,""),"")))))))="","",
IF($C35="Christopher Lobo",_xlfn.XLOOKUP($B35,PROSPER_Lobo!$1:$1,PROSPER_Lobo!$10:$10,""),
IF($C35="Naren Baliga",_xlfn.XLOOKUP($B35,PROSPER_Baliga!$1:$1,PROSPER_Baliga!$10:$10,""),
IF($C35="Thorsten Huhn",_xlfn.XLOOKUP($B35,PROSPER_Huhn!$1:$1,PROSPER_Huhn!$10:$10,""),
IF($C35="Nick Hull",_xlfn.XLOOKUP($B35,PROSPER_Hull!$1:$1,PROSPER_Hull!$10:$10,""),
IF($C35="Monika Kotwani",_xlfn.XLOOKUP($B35,PROSPER_Kotwani!$1:$1,PROSPER_Kotwani!$10:$10,""),
IF($C35="Jonathan Wellner",_xlfn.XLOOKUP($B35,PROSPER_Wellner!$1:$1,PROSPER_Wellner!$10:$10,""),
IF($C35="Travis Harvey",_xlfn.XLOOKUP($B35,PROSPER_Harvey!$1:$1,PROSPER_Harvey!$10:$10,""),""))))))))="","No Score",IF(IF($C35="Christopher Lobo",_xlfn.XLOOKUP($B35,PROSPER_Lobo!$1:$1,PROSPER_Lobo!$10:$10,""),
IF($C35="Naren Baliga",_xlfn.XLOOKUP($B35,PROSPER_Baliga!$1:$1,PROSPER_Baliga!$10:$10,""),
IF($C35="Thorsten Huhn",_xlfn.XLOOKUP($B35,PROSPER_Huhn!$1:$1,PROSPER_Huhn!$10:$10,""),
IF($C35="Nick Hull",_xlfn.XLOOKUP($B35,PROSPER_Hull!$1:$1,PROSPER_Hull!$10:$10,""),
IF($C35="Monika Kotwani",_xlfn.XLOOKUP($B35,PROSPER_Kotwani!$1:$1,PROSPER_Kotwani!$10:$10,""),
IF($C35="Jonathan Wellner",_xlfn.XLOOKUP($B35,PROSPER_Wellner!$1:$1,PROSPER_Wellner!$10:$10,""),
IF($C35="Travis Harvey",_xlfn.XLOOKUP($B35,PROSPER_Harvey!$1:$1,PROSPER_Harvey!$10:$10,""),"")))))))="","",
IF($C35="Christopher Lobo",_xlfn.XLOOKUP($B35,PROSPER_Lobo!$1:$1,PROSPER_Lobo!$10:$10,""),
IF($C35="Naren Baliga",_xlfn.XLOOKUP($B35,PROSPER_Baliga!$1:$1,PROSPER_Baliga!$10:$10,""),
IF($C35="Thorsten Huhn",_xlfn.XLOOKUP($B35,PROSPER_Huhn!$1:$1,PROSPER_Huhn!$10:$10,""),
IF($C35="Nick Hull",_xlfn.XLOOKUP($B35,PROSPER_Hull!$1:$1,PROSPER_Hull!$10:$10,""),
IF($C35="Monika Kotwani",_xlfn.XLOOKUP($B35,PROSPER_Kotwani!$1:$1,PROSPER_Kotwani!$10:$10,""),
IF($C35="Jonathan Wellner",_xlfn.XLOOKUP($B35,PROSPER_Wellner!$1:$1,PROSPER_Wellner!$10:$10,""),
IF($C35="Travis Harvey",_xlfn.XLOOKUP($B35,PROSPER_Harvey!$1:$1,PROSPER_Harvey!$10:$10,""),"")))))))))</f>
        <v>No Score</v>
      </c>
      <c r="AO35" s="125" t="str">
        <f>IF(IF(IF($C35="Christopher Lobo",_xlfn.XLOOKUP($B35,PROSPER_Lobo!$1:$1,PROSPER_Lobo!$11:$11,""),
IF($C35="Naren Baliga",_xlfn.XLOOKUP($B35,PROSPER_Baliga!$1:$1,PROSPER_Baliga!$11:$11,""),
IF($C35="Thorsten Huhn",_xlfn.XLOOKUP($B35,PROSPER_Huhn!$1:$1,PROSPER_Huhn!$11:$11,""),
IF($C35="Nick Hull",_xlfn.XLOOKUP($B35,PROSPER_Hull!$1:$1,PROSPER_Hull!$11:$11,""),
IF($C35="Monika Kotwani",_xlfn.XLOOKUP($B35,PROSPER_Kotwani!$1:$1,PROSPER_Kotwani!$11:$11,""),
IF($C35="Jonathan Wellner",_xlfn.XLOOKUP($B35,PROSPER_Wellner!$1:$1,PROSPER_Wellner!$11:$11,""),
IF($C35="Travis Harvey",_xlfn.XLOOKUP($B35,PROSPER_Harvey!$1:$1,PROSPER_Harvey!$11:$11,""),"")))))))="","",
IF($C35="Christopher Lobo",_xlfn.XLOOKUP($B35,PROSPER_Lobo!$1:$1,PROSPER_Lobo!$11:$11,""),
IF($C35="Naren Baliga",_xlfn.XLOOKUP($B35,PROSPER_Baliga!$1:$1,PROSPER_Baliga!$11:$11,""),
IF($C35="Thorsten Huhn",_xlfn.XLOOKUP($B35,PROSPER_Huhn!$1:$1,PROSPER_Huhn!$11:$11,""),
IF($C35="Nick Hull",_xlfn.XLOOKUP($B35,PROSPER_Hull!$1:$1,PROSPER_Hull!$11:$11,""),
IF($C35="Monika Kotwani",_xlfn.XLOOKUP($B35,PROSPER_Kotwani!$1:$1,PROSPER_Kotwani!$11:$11,""),
IF($C35="Jonathan Wellner",_xlfn.XLOOKUP($B35,PROSPER_Wellner!$1:$1,PROSPER_Wellner!$11:$11,""),
IF($C35="Travis Harvey",_xlfn.XLOOKUP($B35,PROSPER_Harvey!$1:$1,PROSPER_Harvey!$11:$11,""),""))))))))="","No Comment",IF(IF($C35="Christopher Lobo",_xlfn.XLOOKUP($B35,PROSPER_Lobo!$1:$1,PROSPER_Lobo!$11:$11,""),
IF($C35="Naren Baliga",_xlfn.XLOOKUP($B35,PROSPER_Baliga!$1:$1,PROSPER_Baliga!$11:$11,""),
IF($C35="Thorsten Huhn",_xlfn.XLOOKUP($B35,PROSPER_Huhn!$1:$1,PROSPER_Huhn!$11:$11,""),
IF($C35="Nick Hull",_xlfn.XLOOKUP($B35,PROSPER_Hull!$1:$1,PROSPER_Hull!$11:$11,""),
IF($C35="Monika Kotwani",_xlfn.XLOOKUP($B35,PROSPER_Kotwani!$1:$1,PROSPER_Kotwani!$11:$11,""),
IF($C35="Jonathan Wellner",_xlfn.XLOOKUP($B35,PROSPER_Wellner!$1:$1,PROSPER_Wellner!$11:$11,""),
IF($C35="Travis Harvey",_xlfn.XLOOKUP($B35,PROSPER_Harvey!$1:$1,PROSPER_Harvey!$11:$11,""),"")))))))="","",
IF($C35="Christopher Lobo",_xlfn.XLOOKUP($B35,PROSPER_Lobo!$1:$1,PROSPER_Lobo!$11:$11,""),
IF($C35="Naren Baliga",_xlfn.XLOOKUP($B35,PROSPER_Baliga!$1:$1,PROSPER_Baliga!$11:$11,""),
IF($C35="Thorsten Huhn",_xlfn.XLOOKUP($B35,PROSPER_Huhn!$1:$1,PROSPER_Huhn!$11:$11,""),
IF($C35="Nick Hull",_xlfn.XLOOKUP($B35,PROSPER_Hull!$1:$1,PROSPER_Hull!$11:$11,""),
IF($C35="Monika Kotwani",_xlfn.XLOOKUP($B35,PROSPER_Kotwani!$1:$1,PROSPER_Kotwani!$11:$11,""),
IF($C35="Jonathan Wellner",_xlfn.XLOOKUP($B35,PROSPER_Wellner!$1:$1,PROSPER_Wellner!$11:$11,""),
IF($C35="Travis Harvey",_xlfn.XLOOKUP($B35,PROSPER_Harvey!$1:$1,PROSPER_Harvey!$11:$11,""),"")))))))))</f>
        <v>No Comment</v>
      </c>
      <c r="AP35" s="124" t="s">
        <v>89</v>
      </c>
      <c r="AQ35" s="150" t="str">
        <f t="shared" si="248"/>
        <v>N/A</v>
      </c>
      <c r="AR35" s="120" t="str">
        <f>_xlfn.XLOOKUP(B35,PROSPERInitial_Query!$E:$E,PROSPERInitial_Query!$L:$L,"",,-1)</f>
        <v/>
      </c>
      <c r="AS35" s="121" t="str">
        <f t="shared" si="249"/>
        <v>Minesh Patel1 - PortfolioTraining &amp; Adoption</v>
      </c>
      <c r="AT35" s="126" t="str">
        <f>_xlfn.XLOOKUP(AS35,PROSPERDelta_Query!BK:BK,PROSPERDelta_Query!N:N,"",,-1)</f>
        <v/>
      </c>
      <c r="AU35" s="124" t="str">
        <f t="shared" si="250"/>
        <v>N/A</v>
      </c>
      <c r="AV35" s="124" t="str">
        <f>IF(IF(IF($C35="Christopher Lobo",_xlfn.XLOOKUP($B35,PROSPER_Lobo!$1:$1,PROSPER_Lobo!$12:$12,""),
IF($C35="Naren Baliga",_xlfn.XLOOKUP($B35,PROSPER_Baliga!$1:$1,PROSPER_Baliga!$12:$12,""),
IF($C35="Thorsten Huhn",_xlfn.XLOOKUP($B35,PROSPER_Huhn!$1:$1,PROSPER_Huhn!$12:$12,""),
IF($C35="Nick Hull",_xlfn.XLOOKUP($B35,PROSPER_Hull!$1:$1,PROSPER_Hull!$12:$12,""),
IF($C35="Monika Kotwani",_xlfn.XLOOKUP($B35,PROSPER_Kotwani!$1:$1,PROSPER_Kotwani!$12:$12,""),
IF($C35="Jonathan Wellner",_xlfn.XLOOKUP($B35,PROSPER_Wellner!$1:$1,PROSPER_Wellner!$12:$12,""),
IF($C35="Travis Harvey",_xlfn.XLOOKUP($B35,PROSPER_Harvey!$1:$1,PROSPER_Harvey!$12:$12,""),"")))))))="","",
IF($C35="Christopher Lobo",_xlfn.XLOOKUP($B35,PROSPER_Lobo!$1:$1,PROSPER_Lobo!$12:$12,""),
IF($C35="Naren Baliga",_xlfn.XLOOKUP($B35,PROSPER_Baliga!$1:$1,PROSPER_Baliga!$12:$12,""),
IF($C35="Thorsten Huhn",_xlfn.XLOOKUP($B35,PROSPER_Huhn!$1:$1,PROSPER_Huhn!$12:$12,""),
IF($C35="Nick Hull",_xlfn.XLOOKUP($B35,PROSPER_Hull!$1:$1,PROSPER_Hull!$12:$12,""),
IF($C35="Monika Kotwani",_xlfn.XLOOKUP($B35,PROSPER_Kotwani!$1:$1,PROSPER_Kotwani!$12:$12,""),
IF($C35="Jonathan Wellner",_xlfn.XLOOKUP($B35,PROSPER_Wellner!$1:$1,PROSPER_Wellner!$12:$12,""),
IF($C35="Travis Harvey",_xlfn.XLOOKUP($B35,PROSPER_Harvey!$1:$1,PROSPER_Harvey!$12:$12,""),""))))))))="","No Score",IF(IF($C35="Christopher Lobo",_xlfn.XLOOKUP($B35,PROSPER_Lobo!$1:$1,PROSPER_Lobo!$12:$12,""),
IF($C35="Naren Baliga",_xlfn.XLOOKUP($B35,PROSPER_Baliga!$1:$1,PROSPER_Baliga!$12:$12,""),
IF($C35="Thorsten Huhn",_xlfn.XLOOKUP($B35,PROSPER_Huhn!$1:$1,PROSPER_Huhn!$12:$12,""),
IF($C35="Nick Hull",_xlfn.XLOOKUP($B35,PROSPER_Hull!$1:$1,PROSPER_Hull!$12:$12,""),
IF($C35="Monika Kotwani",_xlfn.XLOOKUP($B35,PROSPER_Kotwani!$1:$1,PROSPER_Kotwani!$12:$12,""),
IF($C35="Jonathan Wellner",_xlfn.XLOOKUP($B35,PROSPER_Wellner!$1:$1,PROSPER_Wellner!$12:$12,""),
IF($C35="Travis Harvey",_xlfn.XLOOKUP($B35,PROSPER_Harvey!$1:$1,PROSPER_Harvey!$12:$12,""),"")))))))="","",
IF($C35="Christopher Lobo",_xlfn.XLOOKUP($B35,PROSPER_Lobo!$1:$1,PROSPER_Lobo!$12:$12,""),
IF($C35="Naren Baliga",_xlfn.XLOOKUP($B35,PROSPER_Baliga!$1:$1,PROSPER_Baliga!$12:$12,""),
IF($C35="Thorsten Huhn",_xlfn.XLOOKUP($B35,PROSPER_Huhn!$1:$1,PROSPER_Huhn!$12:$12,""),
IF($C35="Nick Hull",_xlfn.XLOOKUP($B35,PROSPER_Hull!$1:$1,PROSPER_Hull!$12:$12,""),
IF($C35="Monika Kotwani",_xlfn.XLOOKUP($B35,PROSPER_Kotwani!$1:$1,PROSPER_Kotwani!$12:$12,""),
IF($C35="Jonathan Wellner",_xlfn.XLOOKUP($B35,PROSPER_Wellner!$1:$1,PROSPER_Wellner!$12:$12,""),
IF($C35="Travis Harvey",_xlfn.XLOOKUP($B35,PROSPER_Harvey!$1:$1,PROSPER_Harvey!$12:$12,""),"")))))))))</f>
        <v>No Score</v>
      </c>
      <c r="AW35" s="125" t="str">
        <f>IF(IF(IF($C35="Christopher Lobo",_xlfn.XLOOKUP($B35,PROSPER_Lobo!$1:$1,PROSPER_Lobo!$13:$13,""),
IF($C35="Naren Baliga",_xlfn.XLOOKUP($B35,PROSPER_Baliga!$1:$1,PROSPER_Baliga!$13:$13,""),
IF($C35="Thorsten Huhn",_xlfn.XLOOKUP($B35,PROSPER_Huhn!$1:$1,PROSPER_Huhn!$13:$13,""),
IF($C35="Nick Hull",_xlfn.XLOOKUP($B35,PROSPER_Hull!$1:$1,PROSPER_Hull!$13:$13,""),
IF($C35="Monika Kotwani",_xlfn.XLOOKUP($B35,PROSPER_Kotwani!$1:$1,PROSPER_Kotwani!$13:$13,""),
IF($C35="Jonathan Wellner",_xlfn.XLOOKUP($B35,PROSPER_Wellner!$1:$1,PROSPER_Wellner!$13:$13,""),
IF($C35="Travis Harvey",_xlfn.XLOOKUP($B35,PROSPER_Harvey!$1:$1,PROSPER_Harvey!$13:$13,""),"")))))))="","",
IF($C35="Christopher Lobo",_xlfn.XLOOKUP($B35,PROSPER_Lobo!$1:$1,PROSPER_Lobo!$13:$13,""),
IF($C35="Naren Baliga",_xlfn.XLOOKUP($B35,PROSPER_Baliga!$1:$1,PROSPER_Baliga!$13:$13,""),
IF($C35="Thorsten Huhn",_xlfn.XLOOKUP($B35,PROSPER_Huhn!$1:$1,PROSPER_Huhn!$13:$13,""),
IF($C35="Nick Hull",_xlfn.XLOOKUP($B35,PROSPER_Hull!$1:$1,PROSPER_Hull!$13:$13,""),
IF($C35="Monika Kotwani",_xlfn.XLOOKUP($B35,PROSPER_Kotwani!$1:$1,PROSPER_Kotwani!$13:$13,""),
IF($C35="Jonathan Wellner",_xlfn.XLOOKUP($B35,PROSPER_Wellner!$1:$1,PROSPER_Wellner!$13:$13,""),
IF($C35="Travis Harvey",_xlfn.XLOOKUP($B35,PROSPER_Harvey!$1:$1,PROSPER_Harvey!$13:$13,""),""))))))))="","No Comment",IF(IF($C35="Christopher Lobo",_xlfn.XLOOKUP($B35,PROSPER_Lobo!$1:$1,PROSPER_Lobo!$13:$13,""),
IF($C35="Naren Baliga",_xlfn.XLOOKUP($B35,PROSPER_Baliga!$1:$1,PROSPER_Baliga!$13:$13,""),
IF($C35="Thorsten Huhn",_xlfn.XLOOKUP($B35,PROSPER_Huhn!$1:$1,PROSPER_Huhn!$13:$13,""),
IF($C35="Nick Hull",_xlfn.XLOOKUP($B35,PROSPER_Hull!$1:$1,PROSPER_Hull!$13:$13,""),
IF($C35="Monika Kotwani",_xlfn.XLOOKUP($B35,PROSPER_Kotwani!$1:$1,PROSPER_Kotwani!$13:$13,""),
IF($C35="Jonathan Wellner",_xlfn.XLOOKUP($B35,PROSPER_Wellner!$1:$1,PROSPER_Wellner!$13:$13,""),
IF($C35="Travis Harvey",_xlfn.XLOOKUP($B35,PROSPER_Harvey!$1:$1,PROSPER_Harvey!$13:$13,""),"")))))))="","",
IF($C35="Christopher Lobo",_xlfn.XLOOKUP($B35,PROSPER_Lobo!$1:$1,PROSPER_Lobo!$13:$13,""),
IF($C35="Naren Baliga",_xlfn.XLOOKUP($B35,PROSPER_Baliga!$1:$1,PROSPER_Baliga!$13:$13,""),
IF($C35="Thorsten Huhn",_xlfn.XLOOKUP($B35,PROSPER_Huhn!$1:$1,PROSPER_Huhn!$13:$13,""),
IF($C35="Nick Hull",_xlfn.XLOOKUP($B35,PROSPER_Hull!$1:$1,PROSPER_Hull!$13:$13,""),
IF($C35="Monika Kotwani",_xlfn.XLOOKUP($B35,PROSPER_Kotwani!$1:$1,PROSPER_Kotwani!$13:$13,""),
IF($C35="Jonathan Wellner",_xlfn.XLOOKUP($B35,PROSPER_Wellner!$1:$1,PROSPER_Wellner!$13:$13,""),
IF($C35="Travis Harvey",_xlfn.XLOOKUP($B35,PROSPER_Harvey!$1:$1,PROSPER_Harvey!$13:$13,""),"")))))))))</f>
        <v>No Comment</v>
      </c>
      <c r="AX35" s="124" t="s">
        <v>89</v>
      </c>
      <c r="AY35" s="150" t="str">
        <f t="shared" si="251"/>
        <v>N/A</v>
      </c>
      <c r="AZ35" s="120" t="str">
        <f>_xlfn.XLOOKUP(B35,PROSPERInitial_Query!$E:$E,PROSPERInitial_Query!$M:$M,"",,-1)</f>
        <v/>
      </c>
      <c r="BA35" s="121" t="str">
        <f t="shared" si="252"/>
        <v>Minesh Patel1 - PortfolioDMLT</v>
      </c>
      <c r="BB35" s="126" t="str">
        <f>_xlfn.XLOOKUP(BA35,PROSPERDelta_Query!BK:BK,PROSPERDelta_Query!O:O,"",,-1)</f>
        <v/>
      </c>
      <c r="BC35" s="124" t="str">
        <f t="shared" si="253"/>
        <v>N/A</v>
      </c>
      <c r="BD35" s="124" t="str">
        <f>IF(IF(IF($C35="Christopher Lobo",_xlfn.XLOOKUP($B35,PROSPER_Lobo!$1:$1,PROSPER_Lobo!$14:$14,""),
IF($C35="Naren Baliga",_xlfn.XLOOKUP($B35,PROSPER_Baliga!$1:$1,PROSPER_Baliga!$14:$14,""),
IF($C35="Thorsten Huhn",_xlfn.XLOOKUP($B35,PROSPER_Huhn!$1:$1,PROSPER_Huhn!$14:$14,""),
IF($C35="Nick Hull",_xlfn.XLOOKUP($B35,PROSPER_Hull!$1:$1,PROSPER_Hull!$14:$14,""),
IF($C35="Monika Kotwani",_xlfn.XLOOKUP($B35,PROSPER_Kotwani!$1:$1,PROSPER_Kotwani!$14:$14,""),
IF($C35="Jonathan Wellner",_xlfn.XLOOKUP($B35,PROSPER_Wellner!$1:$1,PROSPER_Wellner!$14:$14,""),
IF($C35="Travis Harvey",_xlfn.XLOOKUP($B35,PROSPER_Harvey!$1:$1,PROSPER_Harvey!$14:$14,""),"")))))))="","",
IF($C35="Christopher Lobo",_xlfn.XLOOKUP($B35,PROSPER_Lobo!$1:$1,PROSPER_Lobo!$14:$14,""),
IF($C35="Naren Baliga",_xlfn.XLOOKUP($B35,PROSPER_Baliga!$1:$1,PROSPER_Baliga!$14:$14,""),
IF($C35="Thorsten Huhn",_xlfn.XLOOKUP($B35,PROSPER_Huhn!$1:$1,PROSPER_Huhn!$14:$14,""),
IF($C35="Nick Hull",_xlfn.XLOOKUP($B35,PROSPER_Hull!$1:$1,PROSPER_Hull!$14:$14,""),
IF($C35="Monika Kotwani",_xlfn.XLOOKUP($B35,PROSPER_Kotwani!$1:$1,PROSPER_Kotwani!$14:$14,""),
IF($C35="Jonathan Wellner",_xlfn.XLOOKUP($B35,PROSPER_Wellner!$1:$1,PROSPER_Wellner!$14:$14,""),
IF($C35="Travis Harvey",_xlfn.XLOOKUP($B35,PROSPER_Harvey!$1:$1,PROSPER_Harvey!$14:$14,""),""))))))))="","No Score",IF(IF($C35="Christopher Lobo",_xlfn.XLOOKUP($B35,PROSPER_Lobo!$1:$1,PROSPER_Lobo!$14:$14,""),
IF($C35="Naren Baliga",_xlfn.XLOOKUP($B35,PROSPER_Baliga!$1:$1,PROSPER_Baliga!$14:$14,""),
IF($C35="Thorsten Huhn",_xlfn.XLOOKUP($B35,PROSPER_Huhn!$1:$1,PROSPER_Huhn!$14:$14,""),
IF($C35="Nick Hull",_xlfn.XLOOKUP($B35,PROSPER_Hull!$1:$1,PROSPER_Hull!$14:$14,""),
IF($C35="Monika Kotwani",_xlfn.XLOOKUP($B35,PROSPER_Kotwani!$1:$1,PROSPER_Kotwani!$14:$14,""),
IF($C35="Jonathan Wellner",_xlfn.XLOOKUP($B35,PROSPER_Wellner!$1:$1,PROSPER_Wellner!$14:$14,""),
IF($C35="Travis Harvey",_xlfn.XLOOKUP($B35,PROSPER_Harvey!$1:$1,PROSPER_Harvey!$14:$14,""),"")))))))="","",
IF($C35="Christopher Lobo",_xlfn.XLOOKUP($B35,PROSPER_Lobo!$1:$1,PROSPER_Lobo!$14:$14,""),
IF($C35="Naren Baliga",_xlfn.XLOOKUP($B35,PROSPER_Baliga!$1:$1,PROSPER_Baliga!$14:$14,""),
IF($C35="Thorsten Huhn",_xlfn.XLOOKUP($B35,PROSPER_Huhn!$1:$1,PROSPER_Huhn!$14:$14,""),
IF($C35="Nick Hull",_xlfn.XLOOKUP($B35,PROSPER_Hull!$1:$1,PROSPER_Hull!$14:$14,""),
IF($C35="Monika Kotwani",_xlfn.XLOOKUP($B35,PROSPER_Kotwani!$1:$1,PROSPER_Kotwani!$14:$14,""),
IF($C35="Jonathan Wellner",_xlfn.XLOOKUP($B35,PROSPER_Wellner!$1:$1,PROSPER_Wellner!$14:$14,""),
IF($C35="Travis Harvey",_xlfn.XLOOKUP($B35,PROSPER_Harvey!$1:$1,PROSPER_Harvey!$14:$14,""),"")))))))))</f>
        <v>No Score</v>
      </c>
      <c r="BE35" s="125" t="str">
        <f>IF(IF(IF($C35="Christopher Lobo",_xlfn.XLOOKUP($B35,PROSPER_Lobo!$1:$1,PROSPER_Lobo!$15:$15,""),
IF($C35="Naren Baliga",_xlfn.XLOOKUP($B35,PROSPER_Baliga!$1:$1,PROSPER_Baliga!$15:$15,""),
IF($C35="Thorsten Huhn",_xlfn.XLOOKUP($B35,PROSPER_Huhn!$1:$1,PROSPER_Huhn!$15:$15,""),
IF($C35="Nick Hull",_xlfn.XLOOKUP($B35,PROSPER_Hull!$1:$1,PROSPER_Hull!$15:$15,""),
IF($C35="Monika Kotwani",_xlfn.XLOOKUP($B35,PROSPER_Kotwani!$1:$1,PROSPER_Kotwani!$15:$15,""),
IF($C35="Jonathan Wellner",_xlfn.XLOOKUP($B35,PROSPER_Wellner!$1:$1,PROSPER_Wellner!$15:$15,""),
IF($C35="Travis Harvey",_xlfn.XLOOKUP($B35,PROSPER_Harvey!$1:$1,PROSPER_Harvey!$15:$15,""),"")))))))="","",
IF($C35="Christopher Lobo",_xlfn.XLOOKUP($B35,PROSPER_Lobo!$1:$1,PROSPER_Lobo!$15:$15,""),
IF($C35="Naren Baliga",_xlfn.XLOOKUP($B35,PROSPER_Baliga!$1:$1,PROSPER_Baliga!$15:$15,""),
IF($C35="Thorsten Huhn",_xlfn.XLOOKUP($B35,PROSPER_Huhn!$1:$1,PROSPER_Huhn!$15:$15,""),
IF($C35="Nick Hull",_xlfn.XLOOKUP($B35,PROSPER_Hull!$1:$1,PROSPER_Hull!$15:$15,""),
IF($C35="Monika Kotwani",_xlfn.XLOOKUP($B35,PROSPER_Kotwani!$1:$1,PROSPER_Kotwani!$15:$15,""),
IF($C35="Jonathan Wellner",_xlfn.XLOOKUP($B35,PROSPER_Wellner!$1:$1,PROSPER_Wellner!$15:$15,""),
IF($C35="Travis Harvey",_xlfn.XLOOKUP($B35,PROSPER_Harvey!$1:$1,PROSPER_Harvey!$15:$15,""),""))))))))="","No Comment",IF(IF($C35="Christopher Lobo",_xlfn.XLOOKUP($B35,PROSPER_Lobo!$1:$1,PROSPER_Lobo!$15:$15,""),
IF($C35="Naren Baliga",_xlfn.XLOOKUP($B35,PROSPER_Baliga!$1:$1,PROSPER_Baliga!$15:$15,""),
IF($C35="Thorsten Huhn",_xlfn.XLOOKUP($B35,PROSPER_Huhn!$1:$1,PROSPER_Huhn!$15:$15,""),
IF($C35="Nick Hull",_xlfn.XLOOKUP($B35,PROSPER_Hull!$1:$1,PROSPER_Hull!$15:$15,""),
IF($C35="Monika Kotwani",_xlfn.XLOOKUP($B35,PROSPER_Kotwani!$1:$1,PROSPER_Kotwani!$15:$15,""),
IF($C35="Jonathan Wellner",_xlfn.XLOOKUP($B35,PROSPER_Wellner!$1:$1,PROSPER_Wellner!$15:$15,""),
IF($C35="Travis Harvey",_xlfn.XLOOKUP($B35,PROSPER_Harvey!$1:$1,PROSPER_Harvey!$15:$15,""),"")))))))="","",
IF($C35="Christopher Lobo",_xlfn.XLOOKUP($B35,PROSPER_Lobo!$1:$1,PROSPER_Lobo!$15:$15,""),
IF($C35="Naren Baliga",_xlfn.XLOOKUP($B35,PROSPER_Baliga!$1:$1,PROSPER_Baliga!$15:$15,""),
IF($C35="Thorsten Huhn",_xlfn.XLOOKUP($B35,PROSPER_Huhn!$1:$1,PROSPER_Huhn!$15:$15,""),
IF($C35="Nick Hull",_xlfn.XLOOKUP($B35,PROSPER_Hull!$1:$1,PROSPER_Hull!$15:$15,""),
IF($C35="Monika Kotwani",_xlfn.XLOOKUP($B35,PROSPER_Kotwani!$1:$1,PROSPER_Kotwani!$15:$15,""),
IF($C35="Jonathan Wellner",_xlfn.XLOOKUP($B35,PROSPER_Wellner!$1:$1,PROSPER_Wellner!$15:$15,""),
IF($C35="Travis Harvey",_xlfn.XLOOKUP($B35,PROSPER_Harvey!$1:$1,PROSPER_Harvey!$15:$15,""),"")))))))))</f>
        <v>No Comment</v>
      </c>
      <c r="BF35" s="124" t="s">
        <v>89</v>
      </c>
      <c r="BG35" s="150" t="str">
        <f t="shared" si="254"/>
        <v>N/A</v>
      </c>
      <c r="BH35" s="120" t="str">
        <f>_xlfn.XLOOKUP(B35,PROSPERInitial_Query!$E:$E,PROSPERInitial_Query!$N:$N,"",,-1)</f>
        <v/>
      </c>
      <c r="BI35" s="121" t="str">
        <f t="shared" si="255"/>
        <v>Minesh Patel1 - PortfolioRevenue Management</v>
      </c>
      <c r="BJ35" s="126" t="str">
        <f>_xlfn.XLOOKUP(BI35,PROSPERDelta_Query!BK:BK,PROSPERDelta_Query!P:P,"",,-1)</f>
        <v/>
      </c>
      <c r="BK35" s="124" t="str">
        <f t="shared" si="256"/>
        <v>N/A</v>
      </c>
      <c r="BL35" s="124" t="str">
        <f>IF(IF(IF($C35="Christopher Lobo",_xlfn.XLOOKUP($B35,PROSPER_Lobo!$1:$1,PROSPER_Lobo!$16:$16,""),
IF($C35="Naren Baliga",_xlfn.XLOOKUP($B35,PROSPER_Baliga!$1:$1,PROSPER_Baliga!$16:$16,""),
IF($C35="Thorsten Huhn",_xlfn.XLOOKUP($B35,PROSPER_Huhn!$1:$1,PROSPER_Huhn!$16:$16,""),
IF($C35="Nick Hull",_xlfn.XLOOKUP($B35,PROSPER_Hull!$1:$1,PROSPER_Hull!$16:$16,""),
IF($C35="Monika Kotwani",_xlfn.XLOOKUP($B35,PROSPER_Kotwani!$1:$1,PROSPER_Kotwani!$16:$16,""),
IF($C35="Jonathan Wellner",_xlfn.XLOOKUP($B35,PROSPER_Wellner!$1:$1,PROSPER_Wellner!$16:$16,""),
IF($C35="Travis Harvey",_xlfn.XLOOKUP($B35,PROSPER_Harvey!$1:$1,PROSPER_Harvey!$16:$16,""),"")))))))="","",
IF($C35="Christopher Lobo",_xlfn.XLOOKUP($B35,PROSPER_Lobo!$1:$1,PROSPER_Lobo!$16:$16,""),
IF($C35="Naren Baliga",_xlfn.XLOOKUP($B35,PROSPER_Baliga!$1:$1,PROSPER_Baliga!$16:$16,""),
IF($C35="Thorsten Huhn",_xlfn.XLOOKUP($B35,PROSPER_Huhn!$1:$1,PROSPER_Huhn!$16:$16,""),
IF($C35="Nick Hull",_xlfn.XLOOKUP($B35,PROSPER_Hull!$1:$1,PROSPER_Hull!$16:$16,""),
IF($C35="Monika Kotwani",_xlfn.XLOOKUP($B35,PROSPER_Kotwani!$1:$1,PROSPER_Kotwani!$16:$16,""),
IF($C35="Jonathan Wellner",_xlfn.XLOOKUP($B35,PROSPER_Wellner!$1:$1,PROSPER_Wellner!$16:$16,""),
IF($C35="Travis Harvey",_xlfn.XLOOKUP($B35,PROSPER_Harvey!$1:$1,PROSPER_Harvey!$16:$16,""),""))))))))="","No Score",IF(IF($C35="Christopher Lobo",_xlfn.XLOOKUP($B35,PROSPER_Lobo!$1:$1,PROSPER_Lobo!$16:$16,""),
IF($C35="Naren Baliga",_xlfn.XLOOKUP($B35,PROSPER_Baliga!$1:$1,PROSPER_Baliga!$16:$16,""),
IF($C35="Thorsten Huhn",_xlfn.XLOOKUP($B35,PROSPER_Huhn!$1:$1,PROSPER_Huhn!$16:$16,""),
IF($C35="Nick Hull",_xlfn.XLOOKUP($B35,PROSPER_Hull!$1:$1,PROSPER_Hull!$16:$16,""),
IF($C35="Monika Kotwani",_xlfn.XLOOKUP($B35,PROSPER_Kotwani!$1:$1,PROSPER_Kotwani!$16:$16,""),
IF($C35="Jonathan Wellner",_xlfn.XLOOKUP($B35,PROSPER_Wellner!$1:$1,PROSPER_Wellner!$16:$16,""),
IF($C35="Travis Harvey",_xlfn.XLOOKUP($B35,PROSPER_Harvey!$1:$1,PROSPER_Harvey!$16:$16,""),"")))))))="","",
IF($C35="Christopher Lobo",_xlfn.XLOOKUP($B35,PROSPER_Lobo!$1:$1,PROSPER_Lobo!$16:$16,""),
IF($C35="Naren Baliga",_xlfn.XLOOKUP($B35,PROSPER_Baliga!$1:$1,PROSPER_Baliga!$16:$16,""),
IF($C35="Thorsten Huhn",_xlfn.XLOOKUP($B35,PROSPER_Huhn!$1:$1,PROSPER_Huhn!$16:$16,""),
IF($C35="Nick Hull",_xlfn.XLOOKUP($B35,PROSPER_Hull!$1:$1,PROSPER_Hull!$16:$16,""),
IF($C35="Monika Kotwani",_xlfn.XLOOKUP($B35,PROSPER_Kotwani!$1:$1,PROSPER_Kotwani!$16:$16,""),
IF($C35="Jonathan Wellner",_xlfn.XLOOKUP($B35,PROSPER_Wellner!$1:$1,PROSPER_Wellner!$16:$16,""),
IF($C35="Travis Harvey",_xlfn.XLOOKUP($B35,PROSPER_Harvey!$1:$1,PROSPER_Harvey!$16:$16,""),"")))))))))</f>
        <v>No Score</v>
      </c>
      <c r="BM35" s="125" t="str">
        <f>IF(IF(IF($C35="Christopher Lobo",_xlfn.XLOOKUP($B35,PROSPER_Lobo!$1:$1,PROSPER_Lobo!$17:$17,""),
IF($C35="Naren Baliga",_xlfn.XLOOKUP($B35,PROSPER_Baliga!$1:$1,PROSPER_Baliga!$17:$17,""),
IF($C35="Thorsten Huhn",_xlfn.XLOOKUP($B35,PROSPER_Huhn!$1:$1,PROSPER_Huhn!$17:$17,""),
IF($C35="Nick Hull",_xlfn.XLOOKUP($B35,PROSPER_Hull!$1:$1,PROSPER_Hull!$17:$17,""),
IF($C35="Monika Kotwani",_xlfn.XLOOKUP($B35,PROSPER_Kotwani!$1:$1,PROSPER_Kotwani!$17:$17,""),
IF($C35="Jonathan Wellner",_xlfn.XLOOKUP($B35,PROSPER_Wellner!$1:$1,PROSPER_Wellner!$17:$17,""),
IF($C35="Travis Harvey",_xlfn.XLOOKUP($B35,PROSPER_Harvey!$1:$1,PROSPER_Harvey!$17:$17,""),"")))))))="","",
IF($C35="Christopher Lobo",_xlfn.XLOOKUP($B35,PROSPER_Lobo!$1:$1,PROSPER_Lobo!$17:$17,""),
IF($C35="Naren Baliga",_xlfn.XLOOKUP($B35,PROSPER_Baliga!$1:$1,PROSPER_Baliga!$17:$17,""),
IF($C35="Thorsten Huhn",_xlfn.XLOOKUP($B35,PROSPER_Huhn!$1:$1,PROSPER_Huhn!$17:$17,""),
IF($C35="Nick Hull",_xlfn.XLOOKUP($B35,PROSPER_Hull!$1:$1,PROSPER_Hull!$17:$17,""),
IF($C35="Monika Kotwani",_xlfn.XLOOKUP($B35,PROSPER_Kotwani!$1:$1,PROSPER_Kotwani!$17:$17,""),
IF($C35="Jonathan Wellner",_xlfn.XLOOKUP($B35,PROSPER_Wellner!$1:$1,PROSPER_Wellner!$17:$17,""),
IF($C35="Travis Harvey",_xlfn.XLOOKUP($B35,PROSPER_Harvey!$1:$1,PROSPER_Harvey!$17:$17,""),""))))))))="","No Comment",IF(IF($C35="Christopher Lobo",_xlfn.XLOOKUP($B35,PROSPER_Lobo!$1:$1,PROSPER_Lobo!$17:$17,""),
IF($C35="Naren Baliga",_xlfn.XLOOKUP($B35,PROSPER_Baliga!$1:$1,PROSPER_Baliga!$17:$17,""),
IF($C35="Thorsten Huhn",_xlfn.XLOOKUP($B35,PROSPER_Huhn!$1:$1,PROSPER_Huhn!$17:$17,""),
IF($C35="Nick Hull",_xlfn.XLOOKUP($B35,PROSPER_Hull!$1:$1,PROSPER_Hull!$17:$17,""),
IF($C35="Monika Kotwani",_xlfn.XLOOKUP($B35,PROSPER_Kotwani!$1:$1,PROSPER_Kotwani!$17:$17,""),
IF($C35="Jonathan Wellner",_xlfn.XLOOKUP($B35,PROSPER_Wellner!$1:$1,PROSPER_Wellner!$17:$17,""),
IF($C35="Travis Harvey",_xlfn.XLOOKUP($B35,PROSPER_Harvey!$1:$1,PROSPER_Harvey!$17:$17,""),"")))))))="","",
IF($C35="Christopher Lobo",_xlfn.XLOOKUP($B35,PROSPER_Lobo!$1:$1,PROSPER_Lobo!$17:$17,""),
IF($C35="Naren Baliga",_xlfn.XLOOKUP($B35,PROSPER_Baliga!$1:$1,PROSPER_Baliga!$17:$17,""),
IF($C35="Thorsten Huhn",_xlfn.XLOOKUP($B35,PROSPER_Huhn!$1:$1,PROSPER_Huhn!$17:$17,""),
IF($C35="Nick Hull",_xlfn.XLOOKUP($B35,PROSPER_Hull!$1:$1,PROSPER_Hull!$17:$17,""),
IF($C35="Monika Kotwani",_xlfn.XLOOKUP($B35,PROSPER_Kotwani!$1:$1,PROSPER_Kotwani!$17:$17,""),
IF($C35="Jonathan Wellner",_xlfn.XLOOKUP($B35,PROSPER_Wellner!$1:$1,PROSPER_Wellner!$17:$17,""),
IF($C35="Travis Harvey",_xlfn.XLOOKUP($B35,PROSPER_Harvey!$1:$1,PROSPER_Harvey!$17:$17,""),"")))))))))</f>
        <v>No Comment</v>
      </c>
      <c r="BN35" s="124">
        <f>IFERROR(ROUND(_xlfn.XLOOKUP(B35,'RevenueChallenge_Query'!$E:$E,'RevenueChallenge_Query'!$F:$F)/3.2,0),"Not Taken")</f>
        <v>5</v>
      </c>
      <c r="BO35" s="150">
        <f t="shared" si="257"/>
        <v>5</v>
      </c>
      <c r="BP35" s="120" t="str">
        <f>_xlfn.XLOOKUP(B35,PROSPERInitial_Query!$E:$E,PROSPERInitial_Query!$O:$O,"",,-1)</f>
        <v/>
      </c>
      <c r="BQ35" s="121" t="str">
        <f t="shared" si="258"/>
        <v>Minesh Patel1 - PortfolioArtificial Intelligence</v>
      </c>
      <c r="BR35" s="126" t="str">
        <f>_xlfn.XLOOKUP(BQ35,PROSPERDelta_Query!BK:BK,PROSPERDelta_Query!Q:Q,"",,-1)</f>
        <v/>
      </c>
      <c r="BS35" s="124" t="str">
        <f t="shared" si="259"/>
        <v>N/A</v>
      </c>
      <c r="BT35" s="124" t="str">
        <f>IF(IF(IF($C35="Christopher Lobo",_xlfn.XLOOKUP($B35,PROSPER_Lobo!$1:$1,PROSPER_Lobo!$18:$18,""),
IF($C35="Naren Baliga",_xlfn.XLOOKUP($B35,PROSPER_Baliga!$1:$1,PROSPER_Baliga!$18:$18,""),
IF($C35="Thorsten Huhn",_xlfn.XLOOKUP($B35,PROSPER_Huhn!$1:$1,PROSPER_Huhn!$18:$18,""),
IF($C35="Nick Hull",_xlfn.XLOOKUP($B35,PROSPER_Hull!$1:$1,PROSPER_Hull!$18:$18,""),
IF($C35="Monika Kotwani",_xlfn.XLOOKUP($B35,PROSPER_Kotwani!$1:$1,PROSPER_Kotwani!$18:$18,""),
IF($C35="Jonathan Wellner",_xlfn.XLOOKUP($B35,PROSPER_Wellner!$1:$1,PROSPER_Wellner!$18:$18,""),
IF($C35="Travis Harvey",_xlfn.XLOOKUP($B35,PROSPER_Harvey!$1:$1,PROSPER_Harvey!$18:$18,""),"")))))))="","",
IF($C35="Christopher Lobo",_xlfn.XLOOKUP($B35,PROSPER_Lobo!$1:$1,PROSPER_Lobo!$18:$18,""),
IF($C35="Naren Baliga",_xlfn.XLOOKUP($B35,PROSPER_Baliga!$1:$1,PROSPER_Baliga!$18:$18,""),
IF($C35="Thorsten Huhn",_xlfn.XLOOKUP($B35,PROSPER_Huhn!$1:$1,PROSPER_Huhn!$18:$18,""),
IF($C35="Nick Hull",_xlfn.XLOOKUP($B35,PROSPER_Hull!$1:$1,PROSPER_Hull!$18:$18,""),
IF($C35="Monika Kotwani",_xlfn.XLOOKUP($B35,PROSPER_Kotwani!$1:$1,PROSPER_Kotwani!$18:$18,""),
IF($C35="Jonathan Wellner",_xlfn.XLOOKUP($B35,PROSPER_Wellner!$1:$1,PROSPER_Wellner!$18:$18,""),
IF($C35="Travis Harvey",_xlfn.XLOOKUP($B35,PROSPER_Harvey!$1:$1,PROSPER_Harvey!$18:$18,""),""))))))))="","No Score",IF(IF($C35="Christopher Lobo",_xlfn.XLOOKUP($B35,PROSPER_Lobo!$1:$1,PROSPER_Lobo!$18:$18,""),
IF($C35="Naren Baliga",_xlfn.XLOOKUP($B35,PROSPER_Baliga!$1:$1,PROSPER_Baliga!$18:$18,""),
IF($C35="Thorsten Huhn",_xlfn.XLOOKUP($B35,PROSPER_Huhn!$1:$1,PROSPER_Huhn!$18:$18,""),
IF($C35="Nick Hull",_xlfn.XLOOKUP($B35,PROSPER_Hull!$1:$1,PROSPER_Hull!$18:$18,""),
IF($C35="Monika Kotwani",_xlfn.XLOOKUP($B35,PROSPER_Kotwani!$1:$1,PROSPER_Kotwani!$18:$18,""),
IF($C35="Jonathan Wellner",_xlfn.XLOOKUP($B35,PROSPER_Wellner!$1:$1,PROSPER_Wellner!$18:$18,""),
IF($C35="Travis Harvey",_xlfn.XLOOKUP($B35,PROSPER_Harvey!$1:$1,PROSPER_Harvey!$18:$18,""),"")))))))="","",
IF($C35="Christopher Lobo",_xlfn.XLOOKUP($B35,PROSPER_Lobo!$1:$1,PROSPER_Lobo!$18:$18,""),
IF($C35="Naren Baliga",_xlfn.XLOOKUP($B35,PROSPER_Baliga!$1:$1,PROSPER_Baliga!$18:$18,""),
IF($C35="Thorsten Huhn",_xlfn.XLOOKUP($B35,PROSPER_Huhn!$1:$1,PROSPER_Huhn!$18:$18,""),
IF($C35="Nick Hull",_xlfn.XLOOKUP($B35,PROSPER_Hull!$1:$1,PROSPER_Hull!$18:$18,""),
IF($C35="Monika Kotwani",_xlfn.XLOOKUP($B35,PROSPER_Kotwani!$1:$1,PROSPER_Kotwani!$18:$18,""),
IF($C35="Jonathan Wellner",_xlfn.XLOOKUP($B35,PROSPER_Wellner!$1:$1,PROSPER_Wellner!$18:$18,""),
IF($C35="Travis Harvey",_xlfn.XLOOKUP($B35,PROSPER_Harvey!$1:$1,PROSPER_Harvey!$18:$18,""),"")))))))))</f>
        <v>No Score</v>
      </c>
      <c r="BU35" s="125" t="str">
        <f>IF(IF(IF($C35="Christopher Lobo",_xlfn.XLOOKUP($B35,PROSPER_Lobo!$1:$1,PROSPER_Lobo!$19:$19,""),
IF($C35="Naren Baliga",_xlfn.XLOOKUP($B35,PROSPER_Baliga!$1:$1,PROSPER_Baliga!$19:$19,""),
IF($C35="Thorsten Huhn",_xlfn.XLOOKUP($B35,PROSPER_Huhn!$1:$1,PROSPER_Huhn!$19:$19,""),
IF($C35="Nick Hull",_xlfn.XLOOKUP($B35,PROSPER_Hull!$1:$1,PROSPER_Hull!$19:$19,""),
IF($C35="Monika Kotwani",_xlfn.XLOOKUP($B35,PROSPER_Kotwani!$1:$1,PROSPER_Kotwani!$19:$19,""),
IF($C35="Jonathan Wellner",_xlfn.XLOOKUP($B35,PROSPER_Wellner!$1:$1,PROSPER_Wellner!$19:$19,""),
IF($C35="Travis Harvey",_xlfn.XLOOKUP($B35,PROSPER_Harvey!$1:$1,PROSPER_Harvey!$19:$19,""),"")))))))="","",
IF($C35="Christopher Lobo",_xlfn.XLOOKUP($B35,PROSPER_Lobo!$1:$1,PROSPER_Lobo!$19:$19,""),
IF($C35="Naren Baliga",_xlfn.XLOOKUP($B35,PROSPER_Baliga!$1:$1,PROSPER_Baliga!$19:$19,""),
IF($C35="Thorsten Huhn",_xlfn.XLOOKUP($B35,PROSPER_Huhn!$1:$1,PROSPER_Huhn!$19:$19,""),
IF($C35="Nick Hull",_xlfn.XLOOKUP($B35,PROSPER_Hull!$1:$1,PROSPER_Hull!$19:$19,""),
IF($C35="Monika Kotwani",_xlfn.XLOOKUP($B35,PROSPER_Kotwani!$1:$1,PROSPER_Kotwani!$19:$19,""),
IF($C35="Jonathan Wellner",_xlfn.XLOOKUP($B35,PROSPER_Wellner!$1:$1,PROSPER_Wellner!$19:$19,""),
IF($C35="Travis Harvey",_xlfn.XLOOKUP($B35,PROSPER_Harvey!$1:$1,PROSPER_Harvey!$19:$19,""),""))))))))="","No Comment",IF(IF($C35="Christopher Lobo",_xlfn.XLOOKUP($B35,PROSPER_Lobo!$1:$1,PROSPER_Lobo!$19:$19,""),
IF($C35="Naren Baliga",_xlfn.XLOOKUP($B35,PROSPER_Baliga!$1:$1,PROSPER_Baliga!$19:$19,""),
IF($C35="Thorsten Huhn",_xlfn.XLOOKUP($B35,PROSPER_Huhn!$1:$1,PROSPER_Huhn!$19:$19,""),
IF($C35="Nick Hull",_xlfn.XLOOKUP($B35,PROSPER_Hull!$1:$1,PROSPER_Hull!$19:$19,""),
IF($C35="Monika Kotwani",_xlfn.XLOOKUP($B35,PROSPER_Kotwani!$1:$1,PROSPER_Kotwani!$19:$19,""),
IF($C35="Jonathan Wellner",_xlfn.XLOOKUP($B35,PROSPER_Wellner!$1:$1,PROSPER_Wellner!$19:$19,""),
IF($C35="Travis Harvey",_xlfn.XLOOKUP($B35,PROSPER_Harvey!$1:$1,PROSPER_Harvey!$19:$19,""),"")))))))="","",
IF($C35="Christopher Lobo",_xlfn.XLOOKUP($B35,PROSPER_Lobo!$1:$1,PROSPER_Lobo!$19:$19,""),
IF($C35="Naren Baliga",_xlfn.XLOOKUP($B35,PROSPER_Baliga!$1:$1,PROSPER_Baliga!$19:$19,""),
IF($C35="Thorsten Huhn",_xlfn.XLOOKUP($B35,PROSPER_Huhn!$1:$1,PROSPER_Huhn!$19:$19,""),
IF($C35="Nick Hull",_xlfn.XLOOKUP($B35,PROSPER_Hull!$1:$1,PROSPER_Hull!$19:$19,""),
IF($C35="Monika Kotwani",_xlfn.XLOOKUP($B35,PROSPER_Kotwani!$1:$1,PROSPER_Kotwani!$19:$19,""),
IF($C35="Jonathan Wellner",_xlfn.XLOOKUP($B35,PROSPER_Wellner!$1:$1,PROSPER_Wellner!$19:$19,""),
IF($C35="Travis Harvey",_xlfn.XLOOKUP($B35,PROSPER_Harvey!$1:$1,PROSPER_Harvey!$19:$19,""),"")))))))))</f>
        <v>No Comment</v>
      </c>
      <c r="BV35" s="124" t="s">
        <v>89</v>
      </c>
      <c r="BW35" s="150" t="str">
        <f t="shared" si="260"/>
        <v>N/A</v>
      </c>
      <c r="BX35" s="127" t="str">
        <f t="shared" si="261"/>
        <v>N/A</v>
      </c>
      <c r="BY35" s="128" t="str">
        <f t="shared" si="262"/>
        <v>N/A</v>
      </c>
      <c r="BZ35" s="128">
        <f t="shared" si="263"/>
        <v>5.5</v>
      </c>
      <c r="CA35" s="129">
        <f t="shared" si="264"/>
        <v>5.5</v>
      </c>
      <c r="CB35" s="130" t="str">
        <f>_xlfn.XLOOKUP(B35,PROSPERInitial_Query!$E:$E,PROSPERInitial_Query!$AA:$AA,"",,-1)</f>
        <v/>
      </c>
      <c r="CC35" s="121" t="str">
        <f t="shared" si="265"/>
        <v>Minesh Patel2 - RelationshipAccount / Stakeholder 1Name</v>
      </c>
      <c r="CD35" s="121" t="str">
        <f>_xlfn.XLOOKUP(CC35,PROSPERDelta_Query!BK:BK,PROSPERDelta_Query!AC:AC,"",,-1)</f>
        <v/>
      </c>
      <c r="CE35" s="126" t="str">
        <f>_xlfn.XLOOKUP(B35,PROSPERInitial_Query!$E:$E,PROSPERInitial_Query!$Q:$Q,"",,-1)</f>
        <v/>
      </c>
      <c r="CF35" s="121" t="str">
        <f t="shared" si="266"/>
        <v>Minesh Patel2 - RelationshipAccount / Stakeholder 1Self Score</v>
      </c>
      <c r="CG35" s="126" t="str">
        <f>_xlfn.XLOOKUP(CF35,PROSPERDelta_Query!BK:BK,PROSPERDelta_Query!AM:AM,"",,-1)</f>
        <v/>
      </c>
      <c r="CH35" s="131" t="str">
        <f t="shared" si="159"/>
        <v/>
      </c>
      <c r="CI35" s="131" t="str">
        <f t="shared" si="267"/>
        <v>N/A</v>
      </c>
      <c r="CJ35" s="132" t="str">
        <f t="shared" si="268"/>
        <v>N/A</v>
      </c>
      <c r="CK35" s="132" t="str">
        <f>IF(IF(IF($C35="Christopher Lobo",_xlfn.XLOOKUP($B35,PROSPER_Lobo!$1:$1,PROSPER_Lobo!$21:$21,""),
IF($C35="Naren Baliga",_xlfn.XLOOKUP($B35,PROSPER_Baliga!$1:$1,PROSPER_Baliga!$21:$21,""),
IF($C35="Thorsten Huhn",_xlfn.XLOOKUP($B35,PROSPER_Huhn!$1:$1,PROSPER_Huhn!$21:$21,""),
IF($C35="Nick Hull",_xlfn.XLOOKUP($B35,PROSPER_Hull!$1:$1,PROSPER_Hull!$21:$21,""),
IF($C35="Monika Kotwani",_xlfn.XLOOKUP($B35,PROSPER_Kotwani!$1:$1,PROSPER_Kotwani!$21:$21,""),
IF($C35="Jonathan Wellner",_xlfn.XLOOKUP($B35,PROSPER_Wellner!$1:$1,PROSPER_Wellner!$21:$21,""),
IF($C35="Travis Harvey",_xlfn.XLOOKUP($B35,PROSPER_Harvey!$1:$1,PROSPER_Harvey!$21:$21,""),"")))))))="","",
IF($C35="Christopher Lobo",_xlfn.XLOOKUP($B35,PROSPER_Lobo!$1:$1,PROSPER_Lobo!$21:$21,""),
IF($C35="Naren Baliga",_xlfn.XLOOKUP($B35,PROSPER_Baliga!$1:$1,PROSPER_Baliga!$21:$21,""),
IF($C35="Thorsten Huhn",_xlfn.XLOOKUP($B35,PROSPER_Huhn!$1:$1,PROSPER_Huhn!$21:$21,""),
IF($C35="Nick Hull",_xlfn.XLOOKUP($B35,PROSPER_Hull!$1:$1,PROSPER_Hull!$21:$21,""),
IF($C35="Monika Kotwani",_xlfn.XLOOKUP($B35,PROSPER_Kotwani!$1:$1,PROSPER_Kotwani!$21:$21,""),
IF($C35="Jonathan Wellner",_xlfn.XLOOKUP($B35,PROSPER_Wellner!$1:$1,PROSPER_Wellner!$21:$21,""),
IF($C35="Travis Harvey",_xlfn.XLOOKUP($B35,PROSPER_Harvey!$1:$1,PROSPER_Harvey!$21:$21,""),""))))))))="","No Score",IF(IF($C35="Christopher Lobo",_xlfn.XLOOKUP($B35,PROSPER_Lobo!$1:$1,PROSPER_Lobo!$21:$21,""),
IF($C35="Naren Baliga",_xlfn.XLOOKUP($B35,PROSPER_Baliga!$1:$1,PROSPER_Baliga!$21:$21,""),
IF($C35="Thorsten Huhn",_xlfn.XLOOKUP($B35,PROSPER_Huhn!$1:$1,PROSPER_Huhn!$21:$21,""),
IF($C35="Nick Hull",_xlfn.XLOOKUP($B35,PROSPER_Hull!$1:$1,PROSPER_Hull!$21:$21,""),
IF($C35="Monika Kotwani",_xlfn.XLOOKUP($B35,PROSPER_Kotwani!$1:$1,PROSPER_Kotwani!$21:$21,""),
IF($C35="Jonathan Wellner",_xlfn.XLOOKUP($B35,PROSPER_Wellner!$1:$1,PROSPER_Wellner!$21:$21,""),
IF($C35="Travis Harvey",_xlfn.XLOOKUP($B35,PROSPER_Harvey!$1:$1,PROSPER_Harvey!$21:$21,""),"")))))))="","",
IF($C35="Christopher Lobo",_xlfn.XLOOKUP($B35,PROSPER_Lobo!$1:$1,PROSPER_Lobo!$21:$21,""),
IF($C35="Naren Baliga",_xlfn.XLOOKUP($B35,PROSPER_Baliga!$1:$1,PROSPER_Baliga!$21:$21,""),
IF($C35="Thorsten Huhn",_xlfn.XLOOKUP($B35,PROSPER_Huhn!$1:$1,PROSPER_Huhn!$21:$21,""),
IF($C35="Nick Hull",_xlfn.XLOOKUP($B35,PROSPER_Hull!$1:$1,PROSPER_Hull!$21:$21,""),
IF($C35="Monika Kotwani",_xlfn.XLOOKUP($B35,PROSPER_Kotwani!$1:$1,PROSPER_Kotwani!$21:$21,""),
IF($C35="Jonathan Wellner",_xlfn.XLOOKUP($B35,PROSPER_Wellner!$1:$1,PROSPER_Wellner!$21:$21,""),
IF($C35="Travis Harvey",_xlfn.XLOOKUP($B35,PROSPER_Harvey!$1:$1,PROSPER_Harvey!$21:$21,""),"")))))))))</f>
        <v>N/A</v>
      </c>
      <c r="CL35" s="131" t="str">
        <f>IF(IF(IF($C35="Christopher Lobo",_xlfn.XLOOKUP($B35,PROSPER_Lobo!$1:$1,PROSPER_Lobo!$22:$22,""),
IF($C35="Naren Baliga",_xlfn.XLOOKUP($B35,PROSPER_Baliga!$1:$1,PROSPER_Baliga!$22:$22,""),
IF($C35="Thorsten Huhn",_xlfn.XLOOKUP($B35,PROSPER_Huhn!$1:$1,PROSPER_Huhn!$22:$22,""),
IF($C35="Nick Hull",_xlfn.XLOOKUP($B35,PROSPER_Hull!$1:$1,PROSPER_Hull!$22:$22,""),
IF($C35="Monika Kotwani",_xlfn.XLOOKUP($B35,PROSPER_Kotwani!$1:$1,PROSPER_Kotwani!$22:$22,""),
IF($C35="Jonathan Wellner",_xlfn.XLOOKUP($B35,PROSPER_Wellner!$1:$1,PROSPER_Wellner!$22:$22,""),
IF($C35="Travis Harvey",_xlfn.XLOOKUP($B35,PROSPER_Harvey!$1:$1,PROSPER_Harvey!$22:$22,""),"")))))))="","",
IF($C35="Christopher Lobo",_xlfn.XLOOKUP($B35,PROSPER_Lobo!$1:$1,PROSPER_Lobo!$22:$22,""),
IF($C35="Naren Baliga",_xlfn.XLOOKUP($B35,PROSPER_Baliga!$1:$1,PROSPER_Baliga!$22:$22,""),
IF($C35="Thorsten Huhn",_xlfn.XLOOKUP($B35,PROSPER_Huhn!$1:$1,PROSPER_Huhn!$22:$22,""),
IF($C35="Nick Hull",_xlfn.XLOOKUP($B35,PROSPER_Hull!$1:$1,PROSPER_Hull!$22:$22,""),
IF($C35="Monika Kotwani",_xlfn.XLOOKUP($B35,PROSPER_Kotwani!$1:$1,PROSPER_Kotwani!$22:$22,""),
IF($C35="Jonathan Wellner",_xlfn.XLOOKUP($B35,PROSPER_Wellner!$1:$1,PROSPER_Wellner!$22:$22,""),
IF($C35="Travis Harvey",_xlfn.XLOOKUP($B35,PROSPER_Harvey!$1:$1,PROSPER_Harvey!$22:$22,""),""))))))))="","No Comment",IF(IF($C35="Christopher Lobo",_xlfn.XLOOKUP($B35,PROSPER_Lobo!$1:$1,PROSPER_Lobo!$22:$22,""),
IF($C35="Naren Baliga",_xlfn.XLOOKUP($B35,PROSPER_Baliga!$1:$1,PROSPER_Baliga!$22:$22,""),
IF($C35="Thorsten Huhn",_xlfn.XLOOKUP($B35,PROSPER_Huhn!$1:$1,PROSPER_Huhn!$22:$22,""),
IF($C35="Nick Hull",_xlfn.XLOOKUP($B35,PROSPER_Hull!$1:$1,PROSPER_Hull!$22:$22,""),
IF($C35="Monika Kotwani",_xlfn.XLOOKUP($B35,PROSPER_Kotwani!$1:$1,PROSPER_Kotwani!$22:$22,""),
IF($C35="Jonathan Wellner",_xlfn.XLOOKUP($B35,PROSPER_Wellner!$1:$1,PROSPER_Wellner!$22:$22,""),
IF($C35="Travis Harvey",_xlfn.XLOOKUP($B35,PROSPER_Harvey!$1:$1,PROSPER_Harvey!$22:$22,""),"")))))))="","",
IF($C35="Christopher Lobo",_xlfn.XLOOKUP($B35,PROSPER_Lobo!$1:$1,PROSPER_Lobo!$22:$22,""),
IF($C35="Naren Baliga",_xlfn.XLOOKUP($B35,PROSPER_Baliga!$1:$1,PROSPER_Baliga!$22:$22,""),
IF($C35="Thorsten Huhn",_xlfn.XLOOKUP($B35,PROSPER_Huhn!$1:$1,PROSPER_Huhn!$22:$22,""),
IF($C35="Nick Hull",_xlfn.XLOOKUP($B35,PROSPER_Hull!$1:$1,PROSPER_Hull!$22:$22,""),
IF($C35="Monika Kotwani",_xlfn.XLOOKUP($B35,PROSPER_Kotwani!$1:$1,PROSPER_Kotwani!$22:$22,""),
IF($C35="Jonathan Wellner",_xlfn.XLOOKUP($B35,PROSPER_Wellner!$1:$1,PROSPER_Wellner!$22:$22,""),
IF($C35="Travis Harvey",_xlfn.XLOOKUP($B35,PROSPER_Harvey!$1:$1,PROSPER_Harvey!$22:$22,""),"")))))))))</f>
        <v>N/A</v>
      </c>
      <c r="CM35" s="150" t="str">
        <f t="shared" si="269"/>
        <v>N/A</v>
      </c>
      <c r="CN35" s="130" t="str">
        <f>_xlfn.XLOOKUP(B35,PROSPERInitial_Query!$E:$E,PROSPERInitial_Query!$AB:$AB,"",,-1)</f>
        <v/>
      </c>
      <c r="CO35" s="121" t="str">
        <f t="shared" si="270"/>
        <v>Minesh Patel2 - RelationshipAccount / Stakeholder 2Name</v>
      </c>
      <c r="CP35" s="121" t="str">
        <f>_xlfn.XLOOKUP(CO35,PROSPERDelta_Query!BK:BK,PROSPERDelta_Query!AD:AD,"",,-1)</f>
        <v/>
      </c>
      <c r="CQ35" s="126" t="str">
        <f>_xlfn.XLOOKUP(B35,PROSPERInitial_Query!$E:$E,PROSPERInitial_Query!$R:$R,"",,-1)</f>
        <v/>
      </c>
      <c r="CR35" s="121" t="str">
        <f t="shared" si="271"/>
        <v>Minesh Patel2 - RelationshipAccount / Stakeholder 2Self Score</v>
      </c>
      <c r="CS35" s="126" t="str">
        <f>_xlfn.XLOOKUP(CR35,PROSPERDelta_Query!BK:BK,PROSPERDelta_Query!AN:AN,"",,-1)</f>
        <v/>
      </c>
      <c r="CT35" s="131" t="str">
        <f t="shared" si="163"/>
        <v/>
      </c>
      <c r="CU35" s="131" t="str">
        <f t="shared" si="272"/>
        <v>N/A</v>
      </c>
      <c r="CV35" s="132" t="str">
        <f t="shared" si="273"/>
        <v>N/A</v>
      </c>
      <c r="CW35" s="132" t="str">
        <f>IF(IF(IF($C35="Christopher Lobo",_xlfn.XLOOKUP($B35,PROSPER_Lobo!$1:$1,PROSPER_Lobo!$24:$24,""),
IF($C35="Naren Baliga",_xlfn.XLOOKUP($B35,PROSPER_Baliga!$1:$1,PROSPER_Baliga!$24:$24,""),
IF($C35="Thorsten Huhn",_xlfn.XLOOKUP($B35,PROSPER_Huhn!$1:$1,PROSPER_Huhn!$24:$24,""),
IF($C35="Nick Hull",_xlfn.XLOOKUP($B35,PROSPER_Hull!$1:$1,PROSPER_Hull!$24:$24,""),
IF($C35="Monika Kotwani",_xlfn.XLOOKUP($B35,PROSPER_Kotwani!$1:$1,PROSPER_Kotwani!$24:$24,""),
IF($C35="Jonathan Wellner",_xlfn.XLOOKUP($B35,PROSPER_Wellner!$1:$1,PROSPER_Wellner!$24:$24,""),
IF($C35="Travis Harvey",_xlfn.XLOOKUP($B35,PROSPER_Harvey!$1:$1,PROSPER_Harvey!$24:$24,""),"")))))))="","",
IF($C35="Christopher Lobo",_xlfn.XLOOKUP($B35,PROSPER_Lobo!$1:$1,PROSPER_Lobo!$24:$24,""),
IF($C35="Naren Baliga",_xlfn.XLOOKUP($B35,PROSPER_Baliga!$1:$1,PROSPER_Baliga!$24:$24,""),
IF($C35="Thorsten Huhn",_xlfn.XLOOKUP($B35,PROSPER_Huhn!$1:$1,PROSPER_Huhn!$24:$24,""),
IF($C35="Nick Hull",_xlfn.XLOOKUP($B35,PROSPER_Hull!$1:$1,PROSPER_Hull!$24:$24,""),
IF($C35="Monika Kotwani",_xlfn.XLOOKUP($B35,PROSPER_Kotwani!$1:$1,PROSPER_Kotwani!$24:$24,""),
IF($C35="Jonathan Wellner",_xlfn.XLOOKUP($B35,PROSPER_Wellner!$1:$1,PROSPER_Wellner!$24:$24,""),
IF($C35="Travis Harvey",_xlfn.XLOOKUP($B35,PROSPER_Harvey!$1:$1,PROSPER_Harvey!$24:$24,""),""))))))))="","No Score",IF(IF($C35="Christopher Lobo",_xlfn.XLOOKUP($B35,PROSPER_Lobo!$1:$1,PROSPER_Lobo!$24:$24,""),
IF($C35="Naren Baliga",_xlfn.XLOOKUP($B35,PROSPER_Baliga!$1:$1,PROSPER_Baliga!$24:$24,""),
IF($C35="Thorsten Huhn",_xlfn.XLOOKUP($B35,PROSPER_Huhn!$1:$1,PROSPER_Huhn!$24:$24,""),
IF($C35="Nick Hull",_xlfn.XLOOKUP($B35,PROSPER_Hull!$1:$1,PROSPER_Hull!$24:$24,""),
IF($C35="Monika Kotwani",_xlfn.XLOOKUP($B35,PROSPER_Kotwani!$1:$1,PROSPER_Kotwani!$24:$24,""),
IF($C35="Jonathan Wellner",_xlfn.XLOOKUP($B35,PROSPER_Wellner!$1:$1,PROSPER_Wellner!$24:$24,""),
IF($C35="Travis Harvey",_xlfn.XLOOKUP($B35,PROSPER_Harvey!$1:$1,PROSPER_Harvey!$24:$24,""),"")))))))="","",
IF($C35="Christopher Lobo",_xlfn.XLOOKUP($B35,PROSPER_Lobo!$1:$1,PROSPER_Lobo!$24:$24,""),
IF($C35="Naren Baliga",_xlfn.XLOOKUP($B35,PROSPER_Baliga!$1:$1,PROSPER_Baliga!$24:$24,""),
IF($C35="Thorsten Huhn",_xlfn.XLOOKUP($B35,PROSPER_Huhn!$1:$1,PROSPER_Huhn!$24:$24,""),
IF($C35="Nick Hull",_xlfn.XLOOKUP($B35,PROSPER_Hull!$1:$1,PROSPER_Hull!$24:$24,""),
IF($C35="Monika Kotwani",_xlfn.XLOOKUP($B35,PROSPER_Kotwani!$1:$1,PROSPER_Kotwani!$24:$24,""),
IF($C35="Jonathan Wellner",_xlfn.XLOOKUP($B35,PROSPER_Wellner!$1:$1,PROSPER_Wellner!$24:$24,""),
IF($C35="Travis Harvey",_xlfn.XLOOKUP($B35,PROSPER_Harvey!$1:$1,PROSPER_Harvey!$24:$24,""),"")))))))))</f>
        <v>N/A</v>
      </c>
      <c r="CX35" s="131" t="str">
        <f>IF(IF(IF($C35="Christopher Lobo",_xlfn.XLOOKUP($B35,PROSPER_Lobo!$1:$1,PROSPER_Lobo!$25:$25,""),
IF($C35="Naren Baliga",_xlfn.XLOOKUP($B35,PROSPER_Baliga!$1:$1,PROSPER_Baliga!$25:$25,""),
IF($C35="Thorsten Huhn",_xlfn.XLOOKUP($B35,PROSPER_Huhn!$1:$1,PROSPER_Huhn!$25:$25,""),
IF($C35="Nick Hull",_xlfn.XLOOKUP($B35,PROSPER_Hull!$1:$1,PROSPER_Hull!$25:$25,""),
IF($C35="Monika Kotwani",_xlfn.XLOOKUP($B35,PROSPER_Kotwani!$1:$1,PROSPER_Kotwani!$25:$25,""),
IF($C35="Jonathan Wellner",_xlfn.XLOOKUP($B35,PROSPER_Wellner!$1:$1,PROSPER_Wellner!$25:$25,""),
IF($C35="Travis Harvey",_xlfn.XLOOKUP($B35,PROSPER_Harvey!$1:$1,PROSPER_Harvey!$25:$25,""),"")))))))="","",
IF($C35="Christopher Lobo",_xlfn.XLOOKUP($B35,PROSPER_Lobo!$1:$1,PROSPER_Lobo!$25:$25,""),
IF($C35="Naren Baliga",_xlfn.XLOOKUP($B35,PROSPER_Baliga!$1:$1,PROSPER_Baliga!$25:$25,""),
IF($C35="Thorsten Huhn",_xlfn.XLOOKUP($B35,PROSPER_Huhn!$1:$1,PROSPER_Huhn!$25:$25,""),
IF($C35="Nick Hull",_xlfn.XLOOKUP($B35,PROSPER_Hull!$1:$1,PROSPER_Hull!$25:$25,""),
IF($C35="Monika Kotwani",_xlfn.XLOOKUP($B35,PROSPER_Kotwani!$1:$1,PROSPER_Kotwani!$25:$25,""),
IF($C35="Jonathan Wellner",_xlfn.XLOOKUP($B35,PROSPER_Wellner!$1:$1,PROSPER_Wellner!$25:$25,""),
IF($C35="Travis Harvey",_xlfn.XLOOKUP($B35,PROSPER_Harvey!$1:$1,PROSPER_Harvey!$25:$25,""),""))))))))="","No Comment",IF(IF($C35="Christopher Lobo",_xlfn.XLOOKUP($B35,PROSPER_Lobo!$1:$1,PROSPER_Lobo!$25:$25,""),
IF($C35="Naren Baliga",_xlfn.XLOOKUP($B35,PROSPER_Baliga!$1:$1,PROSPER_Baliga!$25:$25,""),
IF($C35="Thorsten Huhn",_xlfn.XLOOKUP($B35,PROSPER_Huhn!$1:$1,PROSPER_Huhn!$25:$25,""),
IF($C35="Nick Hull",_xlfn.XLOOKUP($B35,PROSPER_Hull!$1:$1,PROSPER_Hull!$25:$25,""),
IF($C35="Monika Kotwani",_xlfn.XLOOKUP($B35,PROSPER_Kotwani!$1:$1,PROSPER_Kotwani!$25:$25,""),
IF($C35="Jonathan Wellner",_xlfn.XLOOKUP($B35,PROSPER_Wellner!$1:$1,PROSPER_Wellner!$25:$25,""),
IF($C35="Travis Harvey",_xlfn.XLOOKUP($B35,PROSPER_Harvey!$1:$1,PROSPER_Harvey!$25:$25,""),"")))))))="","",
IF($C35="Christopher Lobo",_xlfn.XLOOKUP($B35,PROSPER_Lobo!$1:$1,PROSPER_Lobo!$25:$25,""),
IF($C35="Naren Baliga",_xlfn.XLOOKUP($B35,PROSPER_Baliga!$1:$1,PROSPER_Baliga!$25:$25,""),
IF($C35="Thorsten Huhn",_xlfn.XLOOKUP($B35,PROSPER_Huhn!$1:$1,PROSPER_Huhn!$25:$25,""),
IF($C35="Nick Hull",_xlfn.XLOOKUP($B35,PROSPER_Hull!$1:$1,PROSPER_Hull!$25:$25,""),
IF($C35="Monika Kotwani",_xlfn.XLOOKUP($B35,PROSPER_Kotwani!$1:$1,PROSPER_Kotwani!$25:$25,""),
IF($C35="Jonathan Wellner",_xlfn.XLOOKUP($B35,PROSPER_Wellner!$1:$1,PROSPER_Wellner!$25:$25,""),
IF($C35="Travis Harvey",_xlfn.XLOOKUP($B35,PROSPER_Harvey!$1:$1,PROSPER_Harvey!$25:$25,""),"")))))))))</f>
        <v>N/A</v>
      </c>
      <c r="CY35" s="150" t="str">
        <f t="shared" si="274"/>
        <v>N/A</v>
      </c>
      <c r="CZ35" s="130" t="str">
        <f>_xlfn.XLOOKUP(B35,PROSPERInitial_Query!$E:$E,PROSPERInitial_Query!$AC:$AC,"",,-1)</f>
        <v/>
      </c>
      <c r="DA35" s="121" t="str">
        <f t="shared" si="275"/>
        <v>Minesh Patel2 - RelationshipAccount / Stakeholder 3Name</v>
      </c>
      <c r="DB35" s="121" t="str">
        <f>_xlfn.XLOOKUP(DA35,PROSPERDelta_Query!BK:BK,PROSPERDelta_Query!AE:AE,"",,-1)</f>
        <v/>
      </c>
      <c r="DC35" s="126" t="str">
        <f>_xlfn.XLOOKUP(B35,PROSPERInitial_Query!$E:$E,PROSPERInitial_Query!$S:$S,"",,-1)</f>
        <v/>
      </c>
      <c r="DD35" s="121" t="str">
        <f t="shared" si="276"/>
        <v>Minesh Patel2 - RelationshipAccount / Stakeholder 3Self Score</v>
      </c>
      <c r="DE35" s="126" t="str">
        <f>_xlfn.XLOOKUP(DD35,PROSPERDelta_Query!BK:BK,PROSPERDelta_Query!AO:AO,"",,-1)</f>
        <v/>
      </c>
      <c r="DF35" s="131" t="str">
        <f t="shared" si="167"/>
        <v/>
      </c>
      <c r="DG35" s="131" t="str">
        <f t="shared" si="277"/>
        <v>N/A</v>
      </c>
      <c r="DH35" s="132" t="str">
        <f t="shared" si="278"/>
        <v>N/A</v>
      </c>
      <c r="DI35" s="132" t="str">
        <f>IF(IF(IF($C35="Christopher Lobo",_xlfn.XLOOKUP($B35,PROSPER_Lobo!$1:$1,PROSPER_Lobo!$27:$27,""),
IF($C35="Naren Baliga",_xlfn.XLOOKUP($B35,PROSPER_Baliga!$1:$1,PROSPER_Baliga!$27:$27,""),
IF($C35="Thorsten Huhn",_xlfn.XLOOKUP($B35,PROSPER_Huhn!$1:$1,PROSPER_Huhn!$27:$27,""),
IF($C35="Nick Hull",_xlfn.XLOOKUP($B35,PROSPER_Hull!$1:$1,PROSPER_Hull!$27:$27,""),
IF($C35="Monika Kotwani",_xlfn.XLOOKUP($B35,PROSPER_Kotwani!$1:$1,PROSPER_Kotwani!$27:$27,""),
IF($C35="Jonathan Wellner",_xlfn.XLOOKUP($B35,PROSPER_Wellner!$1:$1,PROSPER_Wellner!$27:$27,""),
IF($C35="Travis Harvey",_xlfn.XLOOKUP($B35,PROSPER_Harvey!$1:$1,PROSPER_Harvey!$27:$27,""),"")))))))="","",
IF($C35="Christopher Lobo",_xlfn.XLOOKUP($B35,PROSPER_Lobo!$1:$1,PROSPER_Lobo!$27:$27,""),
IF($C35="Naren Baliga",_xlfn.XLOOKUP($B35,PROSPER_Baliga!$1:$1,PROSPER_Baliga!$27:$27,""),
IF($C35="Thorsten Huhn",_xlfn.XLOOKUP($B35,PROSPER_Huhn!$1:$1,PROSPER_Huhn!$27:$27,""),
IF($C35="Nick Hull",_xlfn.XLOOKUP($B35,PROSPER_Hull!$1:$1,PROSPER_Hull!$27:$27,""),
IF($C35="Monika Kotwani",_xlfn.XLOOKUP($B35,PROSPER_Kotwani!$1:$1,PROSPER_Kotwani!$27:$27,""),
IF($C35="Jonathan Wellner",_xlfn.XLOOKUP($B35,PROSPER_Wellner!$1:$1,PROSPER_Wellner!$27:$27,""),
IF($C35="Travis Harvey",_xlfn.XLOOKUP($B35,PROSPER_Harvey!$1:$1,PROSPER_Harvey!$27:$27,""),""))))))))="","No Score",IF(IF($C35="Christopher Lobo",_xlfn.XLOOKUP($B35,PROSPER_Lobo!$1:$1,PROSPER_Lobo!$27:$27,""),
IF($C35="Naren Baliga",_xlfn.XLOOKUP($B35,PROSPER_Baliga!$1:$1,PROSPER_Baliga!$27:$27,""),
IF($C35="Thorsten Huhn",_xlfn.XLOOKUP($B35,PROSPER_Huhn!$1:$1,PROSPER_Huhn!$27:$27,""),
IF($C35="Nick Hull",_xlfn.XLOOKUP($B35,PROSPER_Hull!$1:$1,PROSPER_Hull!$27:$27,""),
IF($C35="Monika Kotwani",_xlfn.XLOOKUP($B35,PROSPER_Kotwani!$1:$1,PROSPER_Kotwani!$27:$27,""),
IF($C35="Jonathan Wellner",_xlfn.XLOOKUP($B35,PROSPER_Wellner!$1:$1,PROSPER_Wellner!$27:$27,""),
IF($C35="Travis Harvey",_xlfn.XLOOKUP($B35,PROSPER_Harvey!$1:$1,PROSPER_Harvey!$27:$27,""),"")))))))="","",
IF($C35="Christopher Lobo",_xlfn.XLOOKUP($B35,PROSPER_Lobo!$1:$1,PROSPER_Lobo!$27:$27,""),
IF($C35="Naren Baliga",_xlfn.XLOOKUP($B35,PROSPER_Baliga!$1:$1,PROSPER_Baliga!$27:$27,""),
IF($C35="Thorsten Huhn",_xlfn.XLOOKUP($B35,PROSPER_Huhn!$1:$1,PROSPER_Huhn!$27:$27,""),
IF($C35="Nick Hull",_xlfn.XLOOKUP($B35,PROSPER_Hull!$1:$1,PROSPER_Hull!$27:$27,""),
IF($C35="Monika Kotwani",_xlfn.XLOOKUP($B35,PROSPER_Kotwani!$1:$1,PROSPER_Kotwani!$27:$27,""),
IF($C35="Jonathan Wellner",_xlfn.XLOOKUP($B35,PROSPER_Wellner!$1:$1,PROSPER_Wellner!$27:$27,""),
IF($C35="Travis Harvey",_xlfn.XLOOKUP($B35,PROSPER_Harvey!$1:$1,PROSPER_Harvey!$27:$27,""),"")))))))))</f>
        <v>N/A</v>
      </c>
      <c r="DJ35" s="131" t="str">
        <f>IF(IF(IF($C35="Christopher Lobo",_xlfn.XLOOKUP($B35,PROSPER_Lobo!$1:$1,PROSPER_Lobo!$28:$28,""),
IF($C35="Naren Baliga",_xlfn.XLOOKUP($B35,PROSPER_Baliga!$1:$1,PROSPER_Baliga!$28:$28,""),
IF($C35="Thorsten Huhn",_xlfn.XLOOKUP($B35,PROSPER_Huhn!$1:$1,PROSPER_Huhn!$28:$28,""),
IF($C35="Nick Hull",_xlfn.XLOOKUP($B35,PROSPER_Hull!$1:$1,PROSPER_Hull!$28:$28,""),
IF($C35="Monika Kotwani",_xlfn.XLOOKUP($B35,PROSPER_Kotwani!$1:$1,PROSPER_Kotwani!$28:$28,""),
IF($C35="Jonathan Wellner",_xlfn.XLOOKUP($B35,PROSPER_Wellner!$1:$1,PROSPER_Wellner!$28:$28,""),
IF($C35="Travis Harvey",_xlfn.XLOOKUP($B35,PROSPER_Harvey!$1:$1,PROSPER_Harvey!$28:$28,""),"")))))))="","",
IF($C35="Christopher Lobo",_xlfn.XLOOKUP($B35,PROSPER_Lobo!$1:$1,PROSPER_Lobo!$28:$28,""),
IF($C35="Naren Baliga",_xlfn.XLOOKUP($B35,PROSPER_Baliga!$1:$1,PROSPER_Baliga!$28:$28,""),
IF($C35="Thorsten Huhn",_xlfn.XLOOKUP($B35,PROSPER_Huhn!$1:$1,PROSPER_Huhn!$28:$28,""),
IF($C35="Nick Hull",_xlfn.XLOOKUP($B35,PROSPER_Hull!$1:$1,PROSPER_Hull!$28:$28,""),
IF($C35="Monika Kotwani",_xlfn.XLOOKUP($B35,PROSPER_Kotwani!$1:$1,PROSPER_Kotwani!$28:$28,""),
IF($C35="Jonathan Wellner",_xlfn.XLOOKUP($B35,PROSPER_Wellner!$1:$1,PROSPER_Wellner!$28:$28,""),
IF($C35="Travis Harvey",_xlfn.XLOOKUP($B35,PROSPER_Harvey!$1:$1,PROSPER_Harvey!$28:$28,""),""))))))))="","No Comment",IF(IF($C35="Christopher Lobo",_xlfn.XLOOKUP($B35,PROSPER_Lobo!$1:$1,PROSPER_Lobo!$28:$28,""),
IF($C35="Naren Baliga",_xlfn.XLOOKUP($B35,PROSPER_Baliga!$1:$1,PROSPER_Baliga!$28:$28,""),
IF($C35="Thorsten Huhn",_xlfn.XLOOKUP($B35,PROSPER_Huhn!$1:$1,PROSPER_Huhn!$28:$28,""),
IF($C35="Nick Hull",_xlfn.XLOOKUP($B35,PROSPER_Hull!$1:$1,PROSPER_Hull!$28:$28,""),
IF($C35="Monika Kotwani",_xlfn.XLOOKUP($B35,PROSPER_Kotwani!$1:$1,PROSPER_Kotwani!$28:$28,""),
IF($C35="Jonathan Wellner",_xlfn.XLOOKUP($B35,PROSPER_Wellner!$1:$1,PROSPER_Wellner!$28:$28,""),
IF($C35="Travis Harvey",_xlfn.XLOOKUP($B35,PROSPER_Harvey!$1:$1,PROSPER_Harvey!$28:$28,""),"")))))))="","",
IF($C35="Christopher Lobo",_xlfn.XLOOKUP($B35,PROSPER_Lobo!$1:$1,PROSPER_Lobo!$28:$28,""),
IF($C35="Naren Baliga",_xlfn.XLOOKUP($B35,PROSPER_Baliga!$1:$1,PROSPER_Baliga!$28:$28,""),
IF($C35="Thorsten Huhn",_xlfn.XLOOKUP($B35,PROSPER_Huhn!$1:$1,PROSPER_Huhn!$28:$28,""),
IF($C35="Nick Hull",_xlfn.XLOOKUP($B35,PROSPER_Hull!$1:$1,PROSPER_Hull!$28:$28,""),
IF($C35="Monika Kotwani",_xlfn.XLOOKUP($B35,PROSPER_Kotwani!$1:$1,PROSPER_Kotwani!$28:$28,""),
IF($C35="Jonathan Wellner",_xlfn.XLOOKUP($B35,PROSPER_Wellner!$1:$1,PROSPER_Wellner!$28:$28,""),
IF($C35="Travis Harvey",_xlfn.XLOOKUP($B35,PROSPER_Harvey!$1:$1,PROSPER_Harvey!$28:$28,""),"")))))))))</f>
        <v>N/A</v>
      </c>
      <c r="DK35" s="150" t="str">
        <f t="shared" si="279"/>
        <v>N/A</v>
      </c>
      <c r="DL35" s="130" t="str">
        <f>_xlfn.XLOOKUP(B35,PROSPERInitial_Query!$E:$E,PROSPERInitial_Query!$AD:$AD,"",,-1)</f>
        <v/>
      </c>
      <c r="DM35" s="121" t="str">
        <f t="shared" si="280"/>
        <v>Minesh Patel2 - RelationshipAccount / Stakeholder 4Name</v>
      </c>
      <c r="DN35" s="121" t="str">
        <f>_xlfn.XLOOKUP(DM35,PROSPERDelta_Query!BK:BK,PROSPERDelta_Query!AF:AF,"",,-1)</f>
        <v/>
      </c>
      <c r="DO35" s="126" t="str">
        <f>_xlfn.XLOOKUP(B35,PROSPERInitial_Query!$E:$E,PROSPERInitial_Query!$T:$T,"",,-1)</f>
        <v/>
      </c>
      <c r="DP35" s="121" t="str">
        <f t="shared" si="281"/>
        <v>Minesh Patel2 - RelationshipAccount / Stakeholder 4Self Score</v>
      </c>
      <c r="DQ35" s="126" t="str">
        <f>_xlfn.XLOOKUP(DP35,PROSPERDelta_Query!BK:BK,PROSPERDelta_Query!AP:AP,"",,-1)</f>
        <v/>
      </c>
      <c r="DR35" s="131" t="str">
        <f t="shared" si="171"/>
        <v/>
      </c>
      <c r="DS35" s="131" t="str">
        <f t="shared" si="282"/>
        <v>N/A</v>
      </c>
      <c r="DT35" s="132" t="str">
        <f t="shared" si="283"/>
        <v>N/A</v>
      </c>
      <c r="DU35" s="132" t="str">
        <f>IF(IF(IF($C35="Christopher Lobo",_xlfn.XLOOKUP($B35,PROSPER_Lobo!$1:$1,PROSPER_Lobo!$30:$30,""),
IF($C35="Naren Baliga",_xlfn.XLOOKUP($B35,PROSPER_Baliga!$1:$1,PROSPER_Baliga!$30:$30,""),
IF($C35="Thorsten Huhn",_xlfn.XLOOKUP($B35,PROSPER_Huhn!$1:$1,PROSPER_Huhn!$30:$30,""),
IF($C35="Nick Hull",_xlfn.XLOOKUP($B35,PROSPER_Hull!$1:$1,PROSPER_Hull!$30:$30,""),
IF($C35="Monika Kotwani",_xlfn.XLOOKUP($B35,PROSPER_Kotwani!$1:$1,PROSPER_Kotwani!$30:$30,""),
IF($C35="Jonathan Wellner",_xlfn.XLOOKUP($B35,PROSPER_Wellner!$1:$1,PROSPER_Wellner!$30:$30,""),
IF($C35="Travis Harvey",_xlfn.XLOOKUP($B35,PROSPER_Harvey!$1:$1,PROSPER_Harvey!$30:$30,""),"")))))))="","",
IF($C35="Christopher Lobo",_xlfn.XLOOKUP($B35,PROSPER_Lobo!$1:$1,PROSPER_Lobo!$30:$30,""),
IF($C35="Naren Baliga",_xlfn.XLOOKUP($B35,PROSPER_Baliga!$1:$1,PROSPER_Baliga!$30:$30,""),
IF($C35="Thorsten Huhn",_xlfn.XLOOKUP($B35,PROSPER_Huhn!$1:$1,PROSPER_Huhn!$30:$30,""),
IF($C35="Nick Hull",_xlfn.XLOOKUP($B35,PROSPER_Hull!$1:$1,PROSPER_Hull!$30:$30,""),
IF($C35="Monika Kotwani",_xlfn.XLOOKUP($B35,PROSPER_Kotwani!$1:$1,PROSPER_Kotwani!$30:$30,""),
IF($C35="Jonathan Wellner",_xlfn.XLOOKUP($B35,PROSPER_Wellner!$1:$1,PROSPER_Wellner!$30:$30,""),
IF($C35="Travis Harvey",_xlfn.XLOOKUP($B35,PROSPER_Harvey!$1:$1,PROSPER_Harvey!$30:$30,""),""))))))))="","No Score",IF(IF($C35="Christopher Lobo",_xlfn.XLOOKUP($B35,PROSPER_Lobo!$1:$1,PROSPER_Lobo!$30:$30,""),
IF($C35="Naren Baliga",_xlfn.XLOOKUP($B35,PROSPER_Baliga!$1:$1,PROSPER_Baliga!$30:$30,""),
IF($C35="Thorsten Huhn",_xlfn.XLOOKUP($B35,PROSPER_Huhn!$1:$1,PROSPER_Huhn!$30:$30,""),
IF($C35="Nick Hull",_xlfn.XLOOKUP($B35,PROSPER_Hull!$1:$1,PROSPER_Hull!$30:$30,""),
IF($C35="Monika Kotwani",_xlfn.XLOOKUP($B35,PROSPER_Kotwani!$1:$1,PROSPER_Kotwani!$30:$30,""),
IF($C35="Jonathan Wellner",_xlfn.XLOOKUP($B35,PROSPER_Wellner!$1:$1,PROSPER_Wellner!$30:$30,""),
IF($C35="Travis Harvey",_xlfn.XLOOKUP($B35,PROSPER_Harvey!$1:$1,PROSPER_Harvey!$30:$30,""),"")))))))="","",
IF($C35="Christopher Lobo",_xlfn.XLOOKUP($B35,PROSPER_Lobo!$1:$1,PROSPER_Lobo!$30:$30,""),
IF($C35="Naren Baliga",_xlfn.XLOOKUP($B35,PROSPER_Baliga!$1:$1,PROSPER_Baliga!$30:$30,""),
IF($C35="Thorsten Huhn",_xlfn.XLOOKUP($B35,PROSPER_Huhn!$1:$1,PROSPER_Huhn!$30:$30,""),
IF($C35="Nick Hull",_xlfn.XLOOKUP($B35,PROSPER_Hull!$1:$1,PROSPER_Hull!$30:$30,""),
IF($C35="Monika Kotwani",_xlfn.XLOOKUP($B35,PROSPER_Kotwani!$1:$1,PROSPER_Kotwani!$30:$30,""),
IF($C35="Jonathan Wellner",_xlfn.XLOOKUP($B35,PROSPER_Wellner!$1:$1,PROSPER_Wellner!$30:$30,""),
IF($C35="Travis Harvey",_xlfn.XLOOKUP($B35,PROSPER_Harvey!$1:$1,PROSPER_Harvey!$30:$30,""),"")))))))))</f>
        <v>N/A</v>
      </c>
      <c r="DV35" s="131" t="str">
        <f>IF(IF(IF($C35="Christopher Lobo",_xlfn.XLOOKUP($B35,PROSPER_Lobo!$1:$1,PROSPER_Lobo!$31:$31,""),
IF($C35="Naren Baliga",_xlfn.XLOOKUP($B35,PROSPER_Baliga!$1:$1,PROSPER_Baliga!$31:$31,""),
IF($C35="Thorsten Huhn",_xlfn.XLOOKUP($B35,PROSPER_Huhn!$1:$1,PROSPER_Huhn!$31:$31,""),
IF($C35="Nick Hull",_xlfn.XLOOKUP($B35,PROSPER_Hull!$1:$1,PROSPER_Hull!$31:$31,""),
IF($C35="Monika Kotwani",_xlfn.XLOOKUP($B35,PROSPER_Kotwani!$1:$1,PROSPER_Kotwani!$31:$31,""),
IF($C35="Jonathan Wellner",_xlfn.XLOOKUP($B35,PROSPER_Wellner!$1:$1,PROSPER_Wellner!$31:$31,""),
IF($C35="Travis Harvey",_xlfn.XLOOKUP($B35,PROSPER_Harvey!$1:$1,PROSPER_Harvey!$31:$31,""),"")))))))="","",
IF($C35="Christopher Lobo",_xlfn.XLOOKUP($B35,PROSPER_Lobo!$1:$1,PROSPER_Lobo!$31:$31,""),
IF($C35="Naren Baliga",_xlfn.XLOOKUP($B35,PROSPER_Baliga!$1:$1,PROSPER_Baliga!$31:$31,""),
IF($C35="Thorsten Huhn",_xlfn.XLOOKUP($B35,PROSPER_Huhn!$1:$1,PROSPER_Huhn!$31:$31,""),
IF($C35="Nick Hull",_xlfn.XLOOKUP($B35,PROSPER_Hull!$1:$1,PROSPER_Hull!$31:$31,""),
IF($C35="Monika Kotwani",_xlfn.XLOOKUP($B35,PROSPER_Kotwani!$1:$1,PROSPER_Kotwani!$31:$31,""),
IF($C35="Jonathan Wellner",_xlfn.XLOOKUP($B35,PROSPER_Wellner!$1:$1,PROSPER_Wellner!$31:$31,""),
IF($C35="Travis Harvey",_xlfn.XLOOKUP($B35,PROSPER_Harvey!$1:$1,PROSPER_Harvey!$31:$31,""),""))))))))="","No Comment",IF(IF($C35="Christopher Lobo",_xlfn.XLOOKUP($B35,PROSPER_Lobo!$1:$1,PROSPER_Lobo!$31:$31,""),
IF($C35="Naren Baliga",_xlfn.XLOOKUP($B35,PROSPER_Baliga!$1:$1,PROSPER_Baliga!$31:$31,""),
IF($C35="Thorsten Huhn",_xlfn.XLOOKUP($B35,PROSPER_Huhn!$1:$1,PROSPER_Huhn!$31:$31,""),
IF($C35="Nick Hull",_xlfn.XLOOKUP($B35,PROSPER_Hull!$1:$1,PROSPER_Hull!$31:$31,""),
IF($C35="Monika Kotwani",_xlfn.XLOOKUP($B35,PROSPER_Kotwani!$1:$1,PROSPER_Kotwani!$31:$31,""),
IF($C35="Jonathan Wellner",_xlfn.XLOOKUP($B35,PROSPER_Wellner!$1:$1,PROSPER_Wellner!$31:$31,""),
IF($C35="Travis Harvey",_xlfn.XLOOKUP($B35,PROSPER_Harvey!$1:$1,PROSPER_Harvey!$31:$31,""),"")))))))="","",
IF($C35="Christopher Lobo",_xlfn.XLOOKUP($B35,PROSPER_Lobo!$1:$1,PROSPER_Lobo!$31:$31,""),
IF($C35="Naren Baliga",_xlfn.XLOOKUP($B35,PROSPER_Baliga!$1:$1,PROSPER_Baliga!$31:$31,""),
IF($C35="Thorsten Huhn",_xlfn.XLOOKUP($B35,PROSPER_Huhn!$1:$1,PROSPER_Huhn!$31:$31,""),
IF($C35="Nick Hull",_xlfn.XLOOKUP($B35,PROSPER_Hull!$1:$1,PROSPER_Hull!$31:$31,""),
IF($C35="Monika Kotwani",_xlfn.XLOOKUP($B35,PROSPER_Kotwani!$1:$1,PROSPER_Kotwani!$31:$31,""),
IF($C35="Jonathan Wellner",_xlfn.XLOOKUP($B35,PROSPER_Wellner!$1:$1,PROSPER_Wellner!$31:$31,""),
IF($C35="Travis Harvey",_xlfn.XLOOKUP($B35,PROSPER_Harvey!$1:$1,PROSPER_Harvey!$31:$31,""),"")))))))))</f>
        <v>N/A</v>
      </c>
      <c r="DW35" s="150" t="str">
        <f t="shared" si="284"/>
        <v>N/A</v>
      </c>
      <c r="DX35" s="130" t="str">
        <f>_xlfn.XLOOKUP(B35,PROSPERInitial_Query!$E:$E,PROSPERInitial_Query!$AE:$AE,"",,-1)</f>
        <v/>
      </c>
      <c r="DY35" s="121" t="str">
        <f t="shared" si="285"/>
        <v>Minesh Patel2 - RelationshipAccount / Stakeholder 5Name</v>
      </c>
      <c r="DZ35" s="121" t="str">
        <f>_xlfn.XLOOKUP(DY35,PROSPERDelta_Query!BK:BK,PROSPERDelta_Query!AG:AG,"",,-1)</f>
        <v/>
      </c>
      <c r="EA35" s="126" t="str">
        <f>_xlfn.XLOOKUP(B35,PROSPERInitial_Query!$E:$E,PROSPERInitial_Query!$U:$U,"",,-1)</f>
        <v/>
      </c>
      <c r="EB35" s="121" t="str">
        <f t="shared" si="286"/>
        <v>Minesh Patel2 - RelationshipAccount / Stakeholder 5Self Score</v>
      </c>
      <c r="EC35" s="126" t="str">
        <f>_xlfn.XLOOKUP(EB35,PROSPERDelta_Query!BK:BK,PROSPERDelta_Query!AQ:AQ,"",,-1)</f>
        <v/>
      </c>
      <c r="ED35" s="131" t="str">
        <f t="shared" si="175"/>
        <v/>
      </c>
      <c r="EE35" s="131" t="str">
        <f t="shared" si="287"/>
        <v>N/A</v>
      </c>
      <c r="EF35" s="132" t="str">
        <f t="shared" si="288"/>
        <v>N/A</v>
      </c>
      <c r="EG35" s="132" t="str">
        <f>IF(IF(IF($C35="Christopher Lobo",_xlfn.XLOOKUP($B35,PROSPER_Lobo!$1:$1,PROSPER_Lobo!$33:$33,""),
IF($C35="Naren Baliga",_xlfn.XLOOKUP($B35,PROSPER_Baliga!$1:$1,PROSPER_Baliga!$33:$33,""),
IF($C35="Thorsten Huhn",_xlfn.XLOOKUP($B35,PROSPER_Huhn!$1:$1,PROSPER_Huhn!$33:$33,""),
IF($C35="Nick Hull",_xlfn.XLOOKUP($B35,PROSPER_Hull!$1:$1,PROSPER_Hull!$33:$33,""),
IF($C35="Monika Kotwani",_xlfn.XLOOKUP($B35,PROSPER_Kotwani!$1:$1,PROSPER_Kotwani!$33:$33,""),
IF($C35="Jonathan Wellner",_xlfn.XLOOKUP($B35,PROSPER_Wellner!$1:$1,PROSPER_Wellner!$33:$33,""),
IF($C35="Travis Harvey",_xlfn.XLOOKUP($B35,PROSPER_Harvey!$1:$1,PROSPER_Harvey!$33:$33,""),"")))))))="","",
IF($C35="Christopher Lobo",_xlfn.XLOOKUP($B35,PROSPER_Lobo!$1:$1,PROSPER_Lobo!$33:$33,""),
IF($C35="Naren Baliga",_xlfn.XLOOKUP($B35,PROSPER_Baliga!$1:$1,PROSPER_Baliga!$33:$33,""),
IF($C35="Thorsten Huhn",_xlfn.XLOOKUP($B35,PROSPER_Huhn!$1:$1,PROSPER_Huhn!$33:$33,""),
IF($C35="Nick Hull",_xlfn.XLOOKUP($B35,PROSPER_Hull!$1:$1,PROSPER_Hull!$33:$33,""),
IF($C35="Monika Kotwani",_xlfn.XLOOKUP($B35,PROSPER_Kotwani!$1:$1,PROSPER_Kotwani!$33:$33,""),
IF($C35="Jonathan Wellner",_xlfn.XLOOKUP($B35,PROSPER_Wellner!$1:$1,PROSPER_Wellner!$33:$33,""),
IF($C35="Travis Harvey",_xlfn.XLOOKUP($B35,PROSPER_Harvey!$1:$1,PROSPER_Harvey!$33:$33,""),""))))))))="","No Score",IF(IF($C35="Christopher Lobo",_xlfn.XLOOKUP($B35,PROSPER_Lobo!$1:$1,PROSPER_Lobo!$33:$33,""),
IF($C35="Naren Baliga",_xlfn.XLOOKUP($B35,PROSPER_Baliga!$1:$1,PROSPER_Baliga!$33:$33,""),
IF($C35="Thorsten Huhn",_xlfn.XLOOKUP($B35,PROSPER_Huhn!$1:$1,PROSPER_Huhn!$33:$33,""),
IF($C35="Nick Hull",_xlfn.XLOOKUP($B35,PROSPER_Hull!$1:$1,PROSPER_Hull!$33:$33,""),
IF($C35="Monika Kotwani",_xlfn.XLOOKUP($B35,PROSPER_Kotwani!$1:$1,PROSPER_Kotwani!$33:$33,""),
IF($C35="Jonathan Wellner",_xlfn.XLOOKUP($B35,PROSPER_Wellner!$1:$1,PROSPER_Wellner!$33:$33,""),
IF($C35="Travis Harvey",_xlfn.XLOOKUP($B35,PROSPER_Harvey!$1:$1,PROSPER_Harvey!$33:$33,""),"")))))))="","",
IF($C35="Christopher Lobo",_xlfn.XLOOKUP($B35,PROSPER_Lobo!$1:$1,PROSPER_Lobo!$33:$33,""),
IF($C35="Naren Baliga",_xlfn.XLOOKUP($B35,PROSPER_Baliga!$1:$1,PROSPER_Baliga!$33:$33,""),
IF($C35="Thorsten Huhn",_xlfn.XLOOKUP($B35,PROSPER_Huhn!$1:$1,PROSPER_Huhn!$33:$33,""),
IF($C35="Nick Hull",_xlfn.XLOOKUP($B35,PROSPER_Hull!$1:$1,PROSPER_Hull!$33:$33,""),
IF($C35="Monika Kotwani",_xlfn.XLOOKUP($B35,PROSPER_Kotwani!$1:$1,PROSPER_Kotwani!$33:$33,""),
IF($C35="Jonathan Wellner",_xlfn.XLOOKUP($B35,PROSPER_Wellner!$1:$1,PROSPER_Wellner!$33:$33,""),
IF($C35="Travis Harvey",_xlfn.XLOOKUP($B35,PROSPER_Harvey!$1:$1,PROSPER_Harvey!$33:$33,""),"")))))))))</f>
        <v>N/A</v>
      </c>
      <c r="EH35" s="131" t="str">
        <f>IF(IF(IF($C35="Christopher Lobo",_xlfn.XLOOKUP($B35,PROSPER_Lobo!$1:$1,PROSPER_Lobo!$34:$34,""),
IF($C35="Naren Baliga",_xlfn.XLOOKUP($B35,PROSPER_Baliga!$1:$1,PROSPER_Baliga!$34:$34,""),
IF($C35="Thorsten Huhn",_xlfn.XLOOKUP($B35,PROSPER_Huhn!$1:$1,PROSPER_Huhn!$34:$34,""),
IF($C35="Nick Hull",_xlfn.XLOOKUP($B35,PROSPER_Hull!$1:$1,PROSPER_Hull!$34:$34,""),
IF($C35="Monika Kotwani",_xlfn.XLOOKUP($B35,PROSPER_Kotwani!$1:$1,PROSPER_Kotwani!$34:$34,""),
IF($C35="Jonathan Wellner",_xlfn.XLOOKUP($B35,PROSPER_Wellner!$1:$1,PROSPER_Wellner!$34:$34,""),
IF($C35="Travis Harvey",_xlfn.XLOOKUP($B35,PROSPER_Harvey!$1:$1,PROSPER_Harvey!$34:$34,""),"")))))))="","",
IF($C35="Christopher Lobo",_xlfn.XLOOKUP($B35,PROSPER_Lobo!$1:$1,PROSPER_Lobo!$34:$34,""),
IF($C35="Naren Baliga",_xlfn.XLOOKUP($B35,PROSPER_Baliga!$1:$1,PROSPER_Baliga!$34:$34,""),
IF($C35="Thorsten Huhn",_xlfn.XLOOKUP($B35,PROSPER_Huhn!$1:$1,PROSPER_Huhn!$34:$34,""),
IF($C35="Nick Hull",_xlfn.XLOOKUP($B35,PROSPER_Hull!$1:$1,PROSPER_Hull!$34:$34,""),
IF($C35="Monika Kotwani",_xlfn.XLOOKUP($B35,PROSPER_Kotwani!$1:$1,PROSPER_Kotwani!$34:$34,""),
IF($C35="Jonathan Wellner",_xlfn.XLOOKUP($B35,PROSPER_Wellner!$1:$1,PROSPER_Wellner!$34:$34,""),
IF($C35="Travis Harvey",_xlfn.XLOOKUP($B35,PROSPER_Harvey!$1:$1,PROSPER_Harvey!$34:$34,""),""))))))))="","No Comment",IF(IF($C35="Christopher Lobo",_xlfn.XLOOKUP($B35,PROSPER_Lobo!$1:$1,PROSPER_Lobo!$34:$34,""),
IF($C35="Naren Baliga",_xlfn.XLOOKUP($B35,PROSPER_Baliga!$1:$1,PROSPER_Baliga!$34:$34,""),
IF($C35="Thorsten Huhn",_xlfn.XLOOKUP($B35,PROSPER_Huhn!$1:$1,PROSPER_Huhn!$34:$34,""),
IF($C35="Nick Hull",_xlfn.XLOOKUP($B35,PROSPER_Hull!$1:$1,PROSPER_Hull!$34:$34,""),
IF($C35="Monika Kotwani",_xlfn.XLOOKUP($B35,PROSPER_Kotwani!$1:$1,PROSPER_Kotwani!$34:$34,""),
IF($C35="Jonathan Wellner",_xlfn.XLOOKUP($B35,PROSPER_Wellner!$1:$1,PROSPER_Wellner!$34:$34,""),
IF($C35="Travis Harvey",_xlfn.XLOOKUP($B35,PROSPER_Harvey!$1:$1,PROSPER_Harvey!$34:$34,""),"")))))))="","",
IF($C35="Christopher Lobo",_xlfn.XLOOKUP($B35,PROSPER_Lobo!$1:$1,PROSPER_Lobo!$34:$34,""),
IF($C35="Naren Baliga",_xlfn.XLOOKUP($B35,PROSPER_Baliga!$1:$1,PROSPER_Baliga!$34:$34,""),
IF($C35="Thorsten Huhn",_xlfn.XLOOKUP($B35,PROSPER_Huhn!$1:$1,PROSPER_Huhn!$34:$34,""),
IF($C35="Nick Hull",_xlfn.XLOOKUP($B35,PROSPER_Hull!$1:$1,PROSPER_Hull!$34:$34,""),
IF($C35="Monika Kotwani",_xlfn.XLOOKUP($B35,PROSPER_Kotwani!$1:$1,PROSPER_Kotwani!$34:$34,""),
IF($C35="Jonathan Wellner",_xlfn.XLOOKUP($B35,PROSPER_Wellner!$1:$1,PROSPER_Wellner!$34:$34,""),
IF($C35="Travis Harvey",_xlfn.XLOOKUP($B35,PROSPER_Harvey!$1:$1,PROSPER_Harvey!$34:$34,""),"")))))))))</f>
        <v>N/A</v>
      </c>
      <c r="EI35" s="150" t="str">
        <f t="shared" si="289"/>
        <v>N/A</v>
      </c>
      <c r="EJ35" s="130" t="str">
        <f>_xlfn.XLOOKUP(B35,PROSPERInitial_Query!$E:$E,PROSPERInitial_Query!$AF:$AF,"",,-1)</f>
        <v/>
      </c>
      <c r="EK35" s="121" t="str">
        <f t="shared" si="290"/>
        <v>Minesh Patel2 - RelationshipAccount / Stakeholder 6Name</v>
      </c>
      <c r="EL35" s="121" t="str">
        <f>_xlfn.XLOOKUP(EK35,PROSPERDelta_Query!BK:BK,PROSPERDelta_Query!AH:AH,"",,-1)</f>
        <v/>
      </c>
      <c r="EM35" s="126" t="str">
        <f>_xlfn.XLOOKUP(B35,PROSPERInitial_Query!$E:$E,PROSPERInitial_Query!$V:$V,"",,-1)</f>
        <v/>
      </c>
      <c r="EN35" s="121" t="str">
        <f t="shared" si="291"/>
        <v>Minesh Patel2 - RelationshipAccount / Stakeholder 6Self Score</v>
      </c>
      <c r="EO35" s="126" t="str">
        <f>_xlfn.XLOOKUP(EN35,PROSPERDelta_Query!BK:BK,PROSPERDelta_Query!AR:AR,"",,-1)</f>
        <v/>
      </c>
      <c r="EP35" s="131" t="str">
        <f t="shared" si="179"/>
        <v/>
      </c>
      <c r="EQ35" s="131" t="str">
        <f t="shared" si="292"/>
        <v>N/A</v>
      </c>
      <c r="ER35" s="132" t="str">
        <f t="shared" si="293"/>
        <v>N/A</v>
      </c>
      <c r="ES35" s="132" t="str">
        <f>IF(IF(IF($C35="Christopher Lobo",_xlfn.XLOOKUP($B35,PROSPER_Lobo!$1:$1,PROSPER_Lobo!$36:$36,""),
IF($C35="Naren Baliga",_xlfn.XLOOKUP($B35,PROSPER_Baliga!$1:$1,PROSPER_Baliga!$36:$36,""),
IF($C35="Thorsten Huhn",_xlfn.XLOOKUP($B35,PROSPER_Huhn!$1:$1,PROSPER_Huhn!$36:$36,""),
IF($C35="Nick Hull",_xlfn.XLOOKUP($B35,PROSPER_Hull!$1:$1,PROSPER_Hull!$36:$36,""),
IF($C35="Monika Kotwani",_xlfn.XLOOKUP($B35,PROSPER_Kotwani!$1:$1,PROSPER_Kotwani!$36:$36,""),
IF($C35="Jonathan Wellner",_xlfn.XLOOKUP($B35,PROSPER_Wellner!$1:$1,PROSPER_Wellner!$36:$36,""),
IF($C35="Travis Harvey",_xlfn.XLOOKUP($B35,PROSPER_Harvey!$1:$1,PROSPER_Harvey!$36:$36,""),"")))))))="","",
IF($C35="Christopher Lobo",_xlfn.XLOOKUP($B35,PROSPER_Lobo!$1:$1,PROSPER_Lobo!$36:$36,""),
IF($C35="Naren Baliga",_xlfn.XLOOKUP($B35,PROSPER_Baliga!$1:$1,PROSPER_Baliga!$36:$36,""),
IF($C35="Thorsten Huhn",_xlfn.XLOOKUP($B35,PROSPER_Huhn!$1:$1,PROSPER_Huhn!$36:$36,""),
IF($C35="Nick Hull",_xlfn.XLOOKUP($B35,PROSPER_Hull!$1:$1,PROSPER_Hull!$36:$36,""),
IF($C35="Monika Kotwani",_xlfn.XLOOKUP($B35,PROSPER_Kotwani!$1:$1,PROSPER_Kotwani!$36:$36,""),
IF($C35="Jonathan Wellner",_xlfn.XLOOKUP($B35,PROSPER_Wellner!$1:$1,PROSPER_Wellner!$36:$36,""),
IF($C35="Travis Harvey",_xlfn.XLOOKUP($B35,PROSPER_Harvey!$1:$1,PROSPER_Harvey!$36:$36,""),""))))))))="","No Score",IF(IF($C35="Christopher Lobo",_xlfn.XLOOKUP($B35,PROSPER_Lobo!$1:$1,PROSPER_Lobo!$36:$36,""),
IF($C35="Naren Baliga",_xlfn.XLOOKUP($B35,PROSPER_Baliga!$1:$1,PROSPER_Baliga!$36:$36,""),
IF($C35="Thorsten Huhn",_xlfn.XLOOKUP($B35,PROSPER_Huhn!$1:$1,PROSPER_Huhn!$36:$36,""),
IF($C35="Nick Hull",_xlfn.XLOOKUP($B35,PROSPER_Hull!$1:$1,PROSPER_Hull!$36:$36,""),
IF($C35="Monika Kotwani",_xlfn.XLOOKUP($B35,PROSPER_Kotwani!$1:$1,PROSPER_Kotwani!$36:$36,""),
IF($C35="Jonathan Wellner",_xlfn.XLOOKUP($B35,PROSPER_Wellner!$1:$1,PROSPER_Wellner!$36:$36,""),
IF($C35="Travis Harvey",_xlfn.XLOOKUP($B35,PROSPER_Harvey!$1:$1,PROSPER_Harvey!$36:$36,""),"")))))))="","",
IF($C35="Christopher Lobo",_xlfn.XLOOKUP($B35,PROSPER_Lobo!$1:$1,PROSPER_Lobo!$36:$36,""),
IF($C35="Naren Baliga",_xlfn.XLOOKUP($B35,PROSPER_Baliga!$1:$1,PROSPER_Baliga!$36:$36,""),
IF($C35="Thorsten Huhn",_xlfn.XLOOKUP($B35,PROSPER_Huhn!$1:$1,PROSPER_Huhn!$36:$36,""),
IF($C35="Nick Hull",_xlfn.XLOOKUP($B35,PROSPER_Hull!$1:$1,PROSPER_Hull!$36:$36,""),
IF($C35="Monika Kotwani",_xlfn.XLOOKUP($B35,PROSPER_Kotwani!$1:$1,PROSPER_Kotwani!$36:$36,""),
IF($C35="Jonathan Wellner",_xlfn.XLOOKUP($B35,PROSPER_Wellner!$1:$1,PROSPER_Wellner!$36:$36,""),
IF($C35="Travis Harvey",_xlfn.XLOOKUP($B35,PROSPER_Harvey!$1:$1,PROSPER_Harvey!$36:$36,""),"")))))))))</f>
        <v>N/A</v>
      </c>
      <c r="ET35" s="131" t="str">
        <f>IF(IF(IF($C35="Christopher Lobo",_xlfn.XLOOKUP($B35,PROSPER_Lobo!$1:$1,PROSPER_Lobo!$37:$37,""),
IF($C35="Naren Baliga",_xlfn.XLOOKUP($B35,PROSPER_Baliga!$1:$1,PROSPER_Baliga!$37:$37,""),
IF($C35="Thorsten Huhn",_xlfn.XLOOKUP($B35,PROSPER_Huhn!$1:$1,PROSPER_Huhn!$37:$37,""),
IF($C35="Nick Hull",_xlfn.XLOOKUP($B35,PROSPER_Hull!$1:$1,PROSPER_Hull!$37:$37,""),
IF($C35="Monika Kotwani",_xlfn.XLOOKUP($B35,PROSPER_Kotwani!$1:$1,PROSPER_Kotwani!$37:$37,""),
IF($C35="Jonathan Wellner",_xlfn.XLOOKUP($B35,PROSPER_Wellner!$1:$1,PROSPER_Wellner!$37:$37,""),
IF($C35="Travis Harvey",_xlfn.XLOOKUP($B35,PROSPER_Harvey!$1:$1,PROSPER_Harvey!$37:$37,""),"")))))))="","",
IF($C35="Christopher Lobo",_xlfn.XLOOKUP($B35,PROSPER_Lobo!$1:$1,PROSPER_Lobo!$37:$37,""),
IF($C35="Naren Baliga",_xlfn.XLOOKUP($B35,PROSPER_Baliga!$1:$1,PROSPER_Baliga!$37:$37,""),
IF($C35="Thorsten Huhn",_xlfn.XLOOKUP($B35,PROSPER_Huhn!$1:$1,PROSPER_Huhn!$37:$37,""),
IF($C35="Nick Hull",_xlfn.XLOOKUP($B35,PROSPER_Hull!$1:$1,PROSPER_Hull!$37:$37,""),
IF($C35="Monika Kotwani",_xlfn.XLOOKUP($B35,PROSPER_Kotwani!$1:$1,PROSPER_Kotwani!$37:$37,""),
IF($C35="Jonathan Wellner",_xlfn.XLOOKUP($B35,PROSPER_Wellner!$1:$1,PROSPER_Wellner!$37:$37,""),
IF($C35="Travis Harvey",_xlfn.XLOOKUP($B35,PROSPER_Harvey!$1:$1,PROSPER_Harvey!$37:$37,""),""))))))))="","No Comment",IF(IF($C35="Christopher Lobo",_xlfn.XLOOKUP($B35,PROSPER_Lobo!$1:$1,PROSPER_Lobo!$37:$37,""),
IF($C35="Naren Baliga",_xlfn.XLOOKUP($B35,PROSPER_Baliga!$1:$1,PROSPER_Baliga!$37:$37,""),
IF($C35="Thorsten Huhn",_xlfn.XLOOKUP($B35,PROSPER_Huhn!$1:$1,PROSPER_Huhn!$37:$37,""),
IF($C35="Nick Hull",_xlfn.XLOOKUP($B35,PROSPER_Hull!$1:$1,PROSPER_Hull!$37:$37,""),
IF($C35="Monika Kotwani",_xlfn.XLOOKUP($B35,PROSPER_Kotwani!$1:$1,PROSPER_Kotwani!$37:$37,""),
IF($C35="Jonathan Wellner",_xlfn.XLOOKUP($B35,PROSPER_Wellner!$1:$1,PROSPER_Wellner!$37:$37,""),
IF($C35="Travis Harvey",_xlfn.XLOOKUP($B35,PROSPER_Harvey!$1:$1,PROSPER_Harvey!$37:$37,""),"")))))))="","",
IF($C35="Christopher Lobo",_xlfn.XLOOKUP($B35,PROSPER_Lobo!$1:$1,PROSPER_Lobo!$37:$37,""),
IF($C35="Naren Baliga",_xlfn.XLOOKUP($B35,PROSPER_Baliga!$1:$1,PROSPER_Baliga!$37:$37,""),
IF($C35="Thorsten Huhn",_xlfn.XLOOKUP($B35,PROSPER_Huhn!$1:$1,PROSPER_Huhn!$37:$37,""),
IF($C35="Nick Hull",_xlfn.XLOOKUP($B35,PROSPER_Hull!$1:$1,PROSPER_Hull!$37:$37,""),
IF($C35="Monika Kotwani",_xlfn.XLOOKUP($B35,PROSPER_Kotwani!$1:$1,PROSPER_Kotwani!$37:$37,""),
IF($C35="Jonathan Wellner",_xlfn.XLOOKUP($B35,PROSPER_Wellner!$1:$1,PROSPER_Wellner!$37:$37,""),
IF($C35="Travis Harvey",_xlfn.XLOOKUP($B35,PROSPER_Harvey!$1:$1,PROSPER_Harvey!$37:$37,""),"")))))))))</f>
        <v>N/A</v>
      </c>
      <c r="EU35" s="150" t="str">
        <f t="shared" si="294"/>
        <v>N/A</v>
      </c>
      <c r="EV35" s="130" t="str">
        <f>_xlfn.XLOOKUP(B35,PROSPERInitial_Query!$E:$E,PROSPERInitial_Query!$AG:$AG,"",,-1)</f>
        <v/>
      </c>
      <c r="EW35" s="121" t="str">
        <f t="shared" si="295"/>
        <v>Minesh Patel2 - RelationshipAccount / Stakeholder 7Name</v>
      </c>
      <c r="EX35" s="121" t="str">
        <f>_xlfn.XLOOKUP(EW35,PROSPERDelta_Query!BK:BK,PROSPERDelta_Query!AI:AI,"",,-1)</f>
        <v/>
      </c>
      <c r="EY35" s="126" t="str">
        <f>_xlfn.XLOOKUP(B35,PROSPERInitial_Query!$E:$E,PROSPERInitial_Query!$W:$W,"",,-1)</f>
        <v/>
      </c>
      <c r="EZ35" s="121" t="str">
        <f t="shared" si="296"/>
        <v>Minesh Patel2 - RelationshipAccount / Stakeholder 7Self Score</v>
      </c>
      <c r="FA35" s="126" t="str">
        <f>_xlfn.XLOOKUP(EZ35,PROSPERDelta_Query!BK:BK,PROSPERDelta_Query!AS:AS,"",,-1)</f>
        <v/>
      </c>
      <c r="FB35" s="131" t="str">
        <f t="shared" si="183"/>
        <v/>
      </c>
      <c r="FC35" s="131" t="str">
        <f t="shared" si="297"/>
        <v>N/A</v>
      </c>
      <c r="FD35" s="132" t="str">
        <f t="shared" si="298"/>
        <v>N/A</v>
      </c>
      <c r="FE35" s="132" t="str">
        <f>IF(IF(IF($C35="Christopher Lobo",_xlfn.XLOOKUP($B35,PROSPER_Lobo!$1:$1,PROSPER_Lobo!$39:$39,""),
IF($C35="Naren Baliga",_xlfn.XLOOKUP($B35,PROSPER_Baliga!$1:$1,PROSPER_Baliga!$39:$39,""),
IF($C35="Thorsten Huhn",_xlfn.XLOOKUP($B35,PROSPER_Huhn!$1:$1,PROSPER_Huhn!$39:$39,""),
IF($C35="Nick Hull",_xlfn.XLOOKUP($B35,PROSPER_Hull!$1:$1,PROSPER_Hull!$39:$39,""),
IF($C35="Monika Kotwani",_xlfn.XLOOKUP($B35,PROSPER_Kotwani!$1:$1,PROSPER_Kotwani!$39:$39,""),
IF($C35="Jonathan Wellner",_xlfn.XLOOKUP($B35,PROSPER_Wellner!$1:$1,PROSPER_Wellner!$39:$39,""),
IF($C35="Travis Harvey",_xlfn.XLOOKUP($B35,PROSPER_Harvey!$1:$1,PROSPER_Harvey!$39:$39,""),"")))))))="","",
IF($C35="Christopher Lobo",_xlfn.XLOOKUP($B35,PROSPER_Lobo!$1:$1,PROSPER_Lobo!$39:$39,""),
IF($C35="Naren Baliga",_xlfn.XLOOKUP($B35,PROSPER_Baliga!$1:$1,PROSPER_Baliga!$39:$39,""),
IF($C35="Thorsten Huhn",_xlfn.XLOOKUP($B35,PROSPER_Huhn!$1:$1,PROSPER_Huhn!$39:$39,""),
IF($C35="Nick Hull",_xlfn.XLOOKUP($B35,PROSPER_Hull!$1:$1,PROSPER_Hull!$39:$39,""),
IF($C35="Monika Kotwani",_xlfn.XLOOKUP($B35,PROSPER_Kotwani!$1:$1,PROSPER_Kotwani!$39:$39,""),
IF($C35="Jonathan Wellner",_xlfn.XLOOKUP($B35,PROSPER_Wellner!$1:$1,PROSPER_Wellner!$39:$39,""),
IF($C35="Travis Harvey",_xlfn.XLOOKUP($B35,PROSPER_Harvey!$1:$1,PROSPER_Harvey!$39:$39,""),""))))))))="","No Score",IF(IF($C35="Christopher Lobo",_xlfn.XLOOKUP($B35,PROSPER_Lobo!$1:$1,PROSPER_Lobo!$39:$39,""),
IF($C35="Naren Baliga",_xlfn.XLOOKUP($B35,PROSPER_Baliga!$1:$1,PROSPER_Baliga!$39:$39,""),
IF($C35="Thorsten Huhn",_xlfn.XLOOKUP($B35,PROSPER_Huhn!$1:$1,PROSPER_Huhn!$39:$39,""),
IF($C35="Nick Hull",_xlfn.XLOOKUP($B35,PROSPER_Hull!$1:$1,PROSPER_Hull!$39:$39,""),
IF($C35="Monika Kotwani",_xlfn.XLOOKUP($B35,PROSPER_Kotwani!$1:$1,PROSPER_Kotwani!$39:$39,""),
IF($C35="Jonathan Wellner",_xlfn.XLOOKUP($B35,PROSPER_Wellner!$1:$1,PROSPER_Wellner!$39:$39,""),
IF($C35="Travis Harvey",_xlfn.XLOOKUP($B35,PROSPER_Harvey!$1:$1,PROSPER_Harvey!$39:$39,""),"")))))))="","",
IF($C35="Christopher Lobo",_xlfn.XLOOKUP($B35,PROSPER_Lobo!$1:$1,PROSPER_Lobo!$39:$39,""),
IF($C35="Naren Baliga",_xlfn.XLOOKUP($B35,PROSPER_Baliga!$1:$1,PROSPER_Baliga!$39:$39,""),
IF($C35="Thorsten Huhn",_xlfn.XLOOKUP($B35,PROSPER_Huhn!$1:$1,PROSPER_Huhn!$39:$39,""),
IF($C35="Nick Hull",_xlfn.XLOOKUP($B35,PROSPER_Hull!$1:$1,PROSPER_Hull!$39:$39,""),
IF($C35="Monika Kotwani",_xlfn.XLOOKUP($B35,PROSPER_Kotwani!$1:$1,PROSPER_Kotwani!$39:$39,""),
IF($C35="Jonathan Wellner",_xlfn.XLOOKUP($B35,PROSPER_Wellner!$1:$1,PROSPER_Wellner!$39:$39,""),
IF($C35="Travis Harvey",_xlfn.XLOOKUP($B35,PROSPER_Harvey!$1:$1,PROSPER_Harvey!$39:$39,""),"")))))))))</f>
        <v>N/A</v>
      </c>
      <c r="FF35" s="131" t="str">
        <f>IF(IF(IF($C35="Christopher Lobo",_xlfn.XLOOKUP($B35,PROSPER_Lobo!$1:$1,PROSPER_Lobo!$40:$40,""),
IF($C35="Naren Baliga",_xlfn.XLOOKUP($B35,PROSPER_Baliga!$1:$1,PROSPER_Baliga!$40:$40,""),
IF($C35="Thorsten Huhn",_xlfn.XLOOKUP($B35,PROSPER_Huhn!$1:$1,PROSPER_Huhn!$40:$40,""),
IF($C35="Nick Hull",_xlfn.XLOOKUP($B35,PROSPER_Hull!$1:$1,PROSPER_Hull!$40:$40,""),
IF($C35="Monika Kotwani",_xlfn.XLOOKUP($B35,PROSPER_Kotwani!$1:$1,PROSPER_Kotwani!$40:$40,""),
IF($C35="Jonathan Wellner",_xlfn.XLOOKUP($B35,PROSPER_Wellner!$1:$1,PROSPER_Wellner!$40:$40,""),
IF($C35="Travis Harvey",_xlfn.XLOOKUP($B35,PROSPER_Harvey!$1:$1,PROSPER_Harvey!$40:$40,""),"")))))))="","",
IF($C35="Christopher Lobo",_xlfn.XLOOKUP($B35,PROSPER_Lobo!$1:$1,PROSPER_Lobo!$40:$40,""),
IF($C35="Naren Baliga",_xlfn.XLOOKUP($B35,PROSPER_Baliga!$1:$1,PROSPER_Baliga!$40:$40,""),
IF($C35="Thorsten Huhn",_xlfn.XLOOKUP($B35,PROSPER_Huhn!$1:$1,PROSPER_Huhn!$40:$40,""),
IF($C35="Nick Hull",_xlfn.XLOOKUP($B35,PROSPER_Hull!$1:$1,PROSPER_Hull!$40:$40,""),
IF($C35="Monika Kotwani",_xlfn.XLOOKUP($B35,PROSPER_Kotwani!$1:$1,PROSPER_Kotwani!$40:$40,""),
IF($C35="Jonathan Wellner",_xlfn.XLOOKUP($B35,PROSPER_Wellner!$1:$1,PROSPER_Wellner!$40:$40,""),
IF($C35="Travis Harvey",_xlfn.XLOOKUP($B35,PROSPER_Harvey!$1:$1,PROSPER_Harvey!$40:$40,""),""))))))))="","No Comment",IF(IF($C35="Christopher Lobo",_xlfn.XLOOKUP($B35,PROSPER_Lobo!$1:$1,PROSPER_Lobo!$40:$40,""),
IF($C35="Naren Baliga",_xlfn.XLOOKUP($B35,PROSPER_Baliga!$1:$1,PROSPER_Baliga!$40:$40,""),
IF($C35="Thorsten Huhn",_xlfn.XLOOKUP($B35,PROSPER_Huhn!$1:$1,PROSPER_Huhn!$40:$40,""),
IF($C35="Nick Hull",_xlfn.XLOOKUP($B35,PROSPER_Hull!$1:$1,PROSPER_Hull!$40:$40,""),
IF($C35="Monika Kotwani",_xlfn.XLOOKUP($B35,PROSPER_Kotwani!$1:$1,PROSPER_Kotwani!$40:$40,""),
IF($C35="Jonathan Wellner",_xlfn.XLOOKUP($B35,PROSPER_Wellner!$1:$1,PROSPER_Wellner!$40:$40,""),
IF($C35="Travis Harvey",_xlfn.XLOOKUP($B35,PROSPER_Harvey!$1:$1,PROSPER_Harvey!$40:$40,""),"")))))))="","",
IF($C35="Christopher Lobo",_xlfn.XLOOKUP($B35,PROSPER_Lobo!$1:$1,PROSPER_Lobo!$40:$40,""),
IF($C35="Naren Baliga",_xlfn.XLOOKUP($B35,PROSPER_Baliga!$1:$1,PROSPER_Baliga!$40:$40,""),
IF($C35="Thorsten Huhn",_xlfn.XLOOKUP($B35,PROSPER_Huhn!$1:$1,PROSPER_Huhn!$40:$40,""),
IF($C35="Nick Hull",_xlfn.XLOOKUP($B35,PROSPER_Hull!$1:$1,PROSPER_Hull!$40:$40,""),
IF($C35="Monika Kotwani",_xlfn.XLOOKUP($B35,PROSPER_Kotwani!$1:$1,PROSPER_Kotwani!$40:$40,""),
IF($C35="Jonathan Wellner",_xlfn.XLOOKUP($B35,PROSPER_Wellner!$1:$1,PROSPER_Wellner!$40:$40,""),
IF($C35="Travis Harvey",_xlfn.XLOOKUP($B35,PROSPER_Harvey!$1:$1,PROSPER_Harvey!$40:$40,""),"")))))))))</f>
        <v>N/A</v>
      </c>
      <c r="FG35" s="150" t="str">
        <f t="shared" si="299"/>
        <v>N/A</v>
      </c>
      <c r="FH35" s="130" t="str">
        <f>_xlfn.XLOOKUP(B35,PROSPERInitial_Query!$E:$E,PROSPERInitial_Query!$AH:$AH,"",,-1)</f>
        <v/>
      </c>
      <c r="FI35" s="121" t="str">
        <f t="shared" si="300"/>
        <v>Minesh Patel2 - RelationshipAccount / Stakeholder 8Name</v>
      </c>
      <c r="FJ35" s="121" t="str">
        <f>_xlfn.XLOOKUP(FI35,PROSPERDelta_Query!BK:BK,PROSPERDelta_Query!AJ:AJ,"",,-1)</f>
        <v/>
      </c>
      <c r="FK35" s="126" t="str">
        <f>_xlfn.XLOOKUP(B35,PROSPERInitial_Query!$E:$E,PROSPERInitial_Query!$X:$X,"",,-1)</f>
        <v/>
      </c>
      <c r="FL35" s="121" t="str">
        <f t="shared" si="301"/>
        <v>Minesh Patel2 - RelationshipAccount / Stakeholder 8Self Score</v>
      </c>
      <c r="FM35" s="126" t="str">
        <f>_xlfn.XLOOKUP(FL35,PROSPERDelta_Query!BK:BK,PROSPERDelta_Query!AT:AT,"",,-1)</f>
        <v/>
      </c>
      <c r="FN35" s="131" t="str">
        <f t="shared" si="187"/>
        <v/>
      </c>
      <c r="FO35" s="131" t="str">
        <f t="shared" si="302"/>
        <v>N/A</v>
      </c>
      <c r="FP35" s="132" t="str">
        <f t="shared" si="303"/>
        <v>N/A</v>
      </c>
      <c r="FQ35" s="132" t="str">
        <f>IF(IF(IF($C35="Christopher Lobo",_xlfn.XLOOKUP($B35,PROSPER_Lobo!$1:$1,PROSPER_Lobo!$42:$42,""),
IF($C35="Naren Baliga",_xlfn.XLOOKUP($B35,PROSPER_Baliga!$1:$1,PROSPER_Baliga!$42:$42,""),
IF($C35="Thorsten Huhn",_xlfn.XLOOKUP($B35,PROSPER_Huhn!$1:$1,PROSPER_Huhn!$42:$42,""),
IF($C35="Nick Hull",_xlfn.XLOOKUP($B35,PROSPER_Hull!$1:$1,PROSPER_Hull!$42:$42,""),
IF($C35="Monika Kotwani",_xlfn.XLOOKUP($B35,PROSPER_Kotwani!$1:$1,PROSPER_Kotwani!$42:$42,""),
IF($C35="Jonathan Wellner",_xlfn.XLOOKUP($B35,PROSPER_Wellner!$1:$1,PROSPER_Wellner!$42:$42,""),
IF($C35="Travis Harvey",_xlfn.XLOOKUP($B35,PROSPER_Harvey!$1:$1,PROSPER_Harvey!$42:$42,""),"")))))))="","",
IF($C35="Christopher Lobo",_xlfn.XLOOKUP($B35,PROSPER_Lobo!$1:$1,PROSPER_Lobo!$42:$42,""),
IF($C35="Naren Baliga",_xlfn.XLOOKUP($B35,PROSPER_Baliga!$1:$1,PROSPER_Baliga!$42:$42,""),
IF($C35="Thorsten Huhn",_xlfn.XLOOKUP($B35,PROSPER_Huhn!$1:$1,PROSPER_Huhn!$42:$42,""),
IF($C35="Nick Hull",_xlfn.XLOOKUP($B35,PROSPER_Hull!$1:$1,PROSPER_Hull!$42:$42,""),
IF($C35="Monika Kotwani",_xlfn.XLOOKUP($B35,PROSPER_Kotwani!$1:$1,PROSPER_Kotwani!$42:$42,""),
IF($C35="Jonathan Wellner",_xlfn.XLOOKUP($B35,PROSPER_Wellner!$1:$1,PROSPER_Wellner!$42:$42,""),
IF($C35="Travis Harvey",_xlfn.XLOOKUP($B35,PROSPER_Harvey!$1:$1,PROSPER_Harvey!$42:$42,""),""))))))))="","No Score",IF(IF($C35="Christopher Lobo",_xlfn.XLOOKUP($B35,PROSPER_Lobo!$1:$1,PROSPER_Lobo!$42:$42,""),
IF($C35="Naren Baliga",_xlfn.XLOOKUP($B35,PROSPER_Baliga!$1:$1,PROSPER_Baliga!$42:$42,""),
IF($C35="Thorsten Huhn",_xlfn.XLOOKUP($B35,PROSPER_Huhn!$1:$1,PROSPER_Huhn!$42:$42,""),
IF($C35="Nick Hull",_xlfn.XLOOKUP($B35,PROSPER_Hull!$1:$1,PROSPER_Hull!$42:$42,""),
IF($C35="Monika Kotwani",_xlfn.XLOOKUP($B35,PROSPER_Kotwani!$1:$1,PROSPER_Kotwani!$42:$42,""),
IF($C35="Jonathan Wellner",_xlfn.XLOOKUP($B35,PROSPER_Wellner!$1:$1,PROSPER_Wellner!$42:$42,""),
IF($C35="Travis Harvey",_xlfn.XLOOKUP($B35,PROSPER_Harvey!$1:$1,PROSPER_Harvey!$42:$42,""),"")))))))="","",
IF($C35="Christopher Lobo",_xlfn.XLOOKUP($B35,PROSPER_Lobo!$1:$1,PROSPER_Lobo!$42:$42,""),
IF($C35="Naren Baliga",_xlfn.XLOOKUP($B35,PROSPER_Baliga!$1:$1,PROSPER_Baliga!$42:$42,""),
IF($C35="Thorsten Huhn",_xlfn.XLOOKUP($B35,PROSPER_Huhn!$1:$1,PROSPER_Huhn!$42:$42,""),
IF($C35="Nick Hull",_xlfn.XLOOKUP($B35,PROSPER_Hull!$1:$1,PROSPER_Hull!$42:$42,""),
IF($C35="Monika Kotwani",_xlfn.XLOOKUP($B35,PROSPER_Kotwani!$1:$1,PROSPER_Kotwani!$42:$42,""),
IF($C35="Jonathan Wellner",_xlfn.XLOOKUP($B35,PROSPER_Wellner!$1:$1,PROSPER_Wellner!$42:$42,""),
IF($C35="Travis Harvey",_xlfn.XLOOKUP($B35,PROSPER_Harvey!$1:$1,PROSPER_Harvey!$42:$42,""),"")))))))))</f>
        <v>N/A</v>
      </c>
      <c r="FR35" s="131" t="str">
        <f>IF(IF(IF($C35="Christopher Lobo",_xlfn.XLOOKUP($B35,PROSPER_Lobo!$1:$1,PROSPER_Lobo!$43:$43,""),
IF($C35="Naren Baliga",_xlfn.XLOOKUP($B35,PROSPER_Baliga!$1:$1,PROSPER_Baliga!$43:$43,""),
IF($C35="Thorsten Huhn",_xlfn.XLOOKUP($B35,PROSPER_Huhn!$1:$1,PROSPER_Huhn!$43:$43,""),
IF($C35="Nick Hull",_xlfn.XLOOKUP($B35,PROSPER_Hull!$1:$1,PROSPER_Hull!$43:$43,""),
IF($C35="Monika Kotwani",_xlfn.XLOOKUP($B35,PROSPER_Kotwani!$1:$1,PROSPER_Kotwani!$43:$43,""),
IF($C35="Jonathan Wellner",_xlfn.XLOOKUP($B35,PROSPER_Wellner!$1:$1,PROSPER_Wellner!$43:$43,""),
IF($C35="Travis Harvey",_xlfn.XLOOKUP($B35,PROSPER_Harvey!$1:$1,PROSPER_Harvey!$43:$43,""),"")))))))="","",
IF($C35="Christopher Lobo",_xlfn.XLOOKUP($B35,PROSPER_Lobo!$1:$1,PROSPER_Lobo!$43:$43,""),
IF($C35="Naren Baliga",_xlfn.XLOOKUP($B35,PROSPER_Baliga!$1:$1,PROSPER_Baliga!$43:$43,""),
IF($C35="Thorsten Huhn",_xlfn.XLOOKUP($B35,PROSPER_Huhn!$1:$1,PROSPER_Huhn!$43:$43,""),
IF($C35="Nick Hull",_xlfn.XLOOKUP($B35,PROSPER_Hull!$1:$1,PROSPER_Hull!$43:$43,""),
IF($C35="Monika Kotwani",_xlfn.XLOOKUP($B35,PROSPER_Kotwani!$1:$1,PROSPER_Kotwani!$43:$43,""),
IF($C35="Jonathan Wellner",_xlfn.XLOOKUP($B35,PROSPER_Wellner!$1:$1,PROSPER_Wellner!$43:$43,""),
IF($C35="Travis Harvey",_xlfn.XLOOKUP($B35,PROSPER_Harvey!$1:$1,PROSPER_Harvey!$43:$43,""),""))))))))="","No Comment",IF(IF($C35="Christopher Lobo",_xlfn.XLOOKUP($B35,PROSPER_Lobo!$1:$1,PROSPER_Lobo!$43:$43,""),
IF($C35="Naren Baliga",_xlfn.XLOOKUP($B35,PROSPER_Baliga!$1:$1,PROSPER_Baliga!$43:$43,""),
IF($C35="Thorsten Huhn",_xlfn.XLOOKUP($B35,PROSPER_Huhn!$1:$1,PROSPER_Huhn!$43:$43,""),
IF($C35="Nick Hull",_xlfn.XLOOKUP($B35,PROSPER_Hull!$1:$1,PROSPER_Hull!$43:$43,""),
IF($C35="Monika Kotwani",_xlfn.XLOOKUP($B35,PROSPER_Kotwani!$1:$1,PROSPER_Kotwani!$43:$43,""),
IF($C35="Jonathan Wellner",_xlfn.XLOOKUP($B35,PROSPER_Wellner!$1:$1,PROSPER_Wellner!$43:$43,""),
IF($C35="Travis Harvey",_xlfn.XLOOKUP($B35,PROSPER_Harvey!$1:$1,PROSPER_Harvey!$43:$43,""),"")))))))="","",
IF($C35="Christopher Lobo",_xlfn.XLOOKUP($B35,PROSPER_Lobo!$1:$1,PROSPER_Lobo!$43:$43,""),
IF($C35="Naren Baliga",_xlfn.XLOOKUP($B35,PROSPER_Baliga!$1:$1,PROSPER_Baliga!$43:$43,""),
IF($C35="Thorsten Huhn",_xlfn.XLOOKUP($B35,PROSPER_Huhn!$1:$1,PROSPER_Huhn!$43:$43,""),
IF($C35="Nick Hull",_xlfn.XLOOKUP($B35,PROSPER_Hull!$1:$1,PROSPER_Hull!$43:$43,""),
IF($C35="Monika Kotwani",_xlfn.XLOOKUP($B35,PROSPER_Kotwani!$1:$1,PROSPER_Kotwani!$43:$43,""),
IF($C35="Jonathan Wellner",_xlfn.XLOOKUP($B35,PROSPER_Wellner!$1:$1,PROSPER_Wellner!$43:$43,""),
IF($C35="Travis Harvey",_xlfn.XLOOKUP($B35,PROSPER_Harvey!$1:$1,PROSPER_Harvey!$43:$43,""),"")))))))))</f>
        <v>N/A</v>
      </c>
      <c r="FS35" s="150" t="str">
        <f t="shared" si="304"/>
        <v>N/A</v>
      </c>
      <c r="FT35" s="130" t="str">
        <f>_xlfn.XLOOKUP(B35,PROSPERInitial_Query!$E:$E,PROSPERInitial_Query!$AI:$AI,"",,-1)</f>
        <v/>
      </c>
      <c r="FU35" s="121" t="str">
        <f t="shared" si="305"/>
        <v>Minesh Patel2 - RelationshipAccount / Stakeholder 9Name</v>
      </c>
      <c r="FV35" s="121" t="str">
        <f>_xlfn.XLOOKUP(FU35,PROSPERDelta_Query!BK:BK,PROSPERDelta_Query!AK:AK,"",,-1)</f>
        <v/>
      </c>
      <c r="FW35" s="126" t="str">
        <f>_xlfn.XLOOKUP(B35,PROSPERInitial_Query!$E:$E,PROSPERInitial_Query!$Y:$Y,"",,-1)</f>
        <v/>
      </c>
      <c r="FX35" s="121" t="str">
        <f t="shared" si="306"/>
        <v>Minesh Patel2 - RelationshipAccount / Stakeholder 9Self Score</v>
      </c>
      <c r="FY35" s="126" t="str">
        <f>_xlfn.XLOOKUP(FX35,PROSPERDelta_Query!BK:BK,PROSPERDelta_Query!AU:AU,"",,-1)</f>
        <v/>
      </c>
      <c r="FZ35" s="131" t="str">
        <f t="shared" si="191"/>
        <v/>
      </c>
      <c r="GA35" s="131" t="str">
        <f t="shared" si="307"/>
        <v>N/A</v>
      </c>
      <c r="GB35" s="132" t="str">
        <f t="shared" si="308"/>
        <v>N/A</v>
      </c>
      <c r="GC35" s="132" t="str">
        <f>IF(IF(IF($C35="Christopher Lobo",_xlfn.XLOOKUP($B35,PROSPER_Lobo!$1:$1,PROSPER_Lobo!$45:$45,""),
IF($C35="Naren Baliga",_xlfn.XLOOKUP($B35,PROSPER_Baliga!$1:$1,PROSPER_Baliga!$45:$45,""),
IF($C35="Thorsten Huhn",_xlfn.XLOOKUP($B35,PROSPER_Huhn!$1:$1,PROSPER_Huhn!$45:$45,""),
IF($C35="Nick Hull",_xlfn.XLOOKUP($B35,PROSPER_Hull!$1:$1,PROSPER_Hull!$45:$45,""),
IF($C35="Monika Kotwani",_xlfn.XLOOKUP($B35,PROSPER_Kotwani!$1:$1,PROSPER_Kotwani!$45:$45,""),
IF($C35="Jonathan Wellner",_xlfn.XLOOKUP($B35,PROSPER_Wellner!$1:$1,PROSPER_Wellner!$45:$45,""),
IF($C35="Travis Harvey",_xlfn.XLOOKUP($B35,PROSPER_Harvey!$1:$1,PROSPER_Harvey!$45:$45,""),"")))))))="","",
IF($C35="Christopher Lobo",_xlfn.XLOOKUP($B35,PROSPER_Lobo!$1:$1,PROSPER_Lobo!$45:$45,""),
IF($C35="Naren Baliga",_xlfn.XLOOKUP($B35,PROSPER_Baliga!$1:$1,PROSPER_Baliga!$45:$45,""),
IF($C35="Thorsten Huhn",_xlfn.XLOOKUP($B35,PROSPER_Huhn!$1:$1,PROSPER_Huhn!$45:$45,""),
IF($C35="Nick Hull",_xlfn.XLOOKUP($B35,PROSPER_Hull!$1:$1,PROSPER_Hull!$45:$45,""),
IF($C35="Monika Kotwani",_xlfn.XLOOKUP($B35,PROSPER_Kotwani!$1:$1,PROSPER_Kotwani!$45:$45,""),
IF($C35="Jonathan Wellner",_xlfn.XLOOKUP($B35,PROSPER_Wellner!$1:$1,PROSPER_Wellner!$45:$45,""),
IF($C35="Travis Harvey",_xlfn.XLOOKUP($B35,PROSPER_Harvey!$1:$1,PROSPER_Harvey!$45:$45,""),""))))))))="","No Score",IF(IF($C35="Christopher Lobo",_xlfn.XLOOKUP($B35,PROSPER_Lobo!$1:$1,PROSPER_Lobo!$45:$45,""),
IF($C35="Naren Baliga",_xlfn.XLOOKUP($B35,PROSPER_Baliga!$1:$1,PROSPER_Baliga!$45:$45,""),
IF($C35="Thorsten Huhn",_xlfn.XLOOKUP($B35,PROSPER_Huhn!$1:$1,PROSPER_Huhn!$45:$45,""),
IF($C35="Nick Hull",_xlfn.XLOOKUP($B35,PROSPER_Hull!$1:$1,PROSPER_Hull!$45:$45,""),
IF($C35="Monika Kotwani",_xlfn.XLOOKUP($B35,PROSPER_Kotwani!$1:$1,PROSPER_Kotwani!$45:$45,""),
IF($C35="Jonathan Wellner",_xlfn.XLOOKUP($B35,PROSPER_Wellner!$1:$1,PROSPER_Wellner!$45:$45,""),
IF($C35="Travis Harvey",_xlfn.XLOOKUP($B35,PROSPER_Harvey!$1:$1,PROSPER_Harvey!$45:$45,""),"")))))))="","",
IF($C35="Christopher Lobo",_xlfn.XLOOKUP($B35,PROSPER_Lobo!$1:$1,PROSPER_Lobo!$45:$45,""),
IF($C35="Naren Baliga",_xlfn.XLOOKUP($B35,PROSPER_Baliga!$1:$1,PROSPER_Baliga!$45:$45,""),
IF($C35="Thorsten Huhn",_xlfn.XLOOKUP($B35,PROSPER_Huhn!$1:$1,PROSPER_Huhn!$45:$45,""),
IF($C35="Nick Hull",_xlfn.XLOOKUP($B35,PROSPER_Hull!$1:$1,PROSPER_Hull!$45:$45,""),
IF($C35="Monika Kotwani",_xlfn.XLOOKUP($B35,PROSPER_Kotwani!$1:$1,PROSPER_Kotwani!$45:$45,""),
IF($C35="Jonathan Wellner",_xlfn.XLOOKUP($B35,PROSPER_Wellner!$1:$1,PROSPER_Wellner!$45:$45,""),
IF($C35="Travis Harvey",_xlfn.XLOOKUP($B35,PROSPER_Harvey!$1:$1,PROSPER_Harvey!$45:$45,""),"")))))))))</f>
        <v>N/A</v>
      </c>
      <c r="GD35" s="131" t="str">
        <f>IF(IF(IF($C35="Christopher Lobo",_xlfn.XLOOKUP($B35,PROSPER_Lobo!$1:$1,PROSPER_Lobo!$46:$46,""),
IF($C35="Naren Baliga",_xlfn.XLOOKUP($B35,PROSPER_Baliga!$1:$1,PROSPER_Baliga!$46:$46,""),
IF($C35="Thorsten Huhn",_xlfn.XLOOKUP($B35,PROSPER_Huhn!$1:$1,PROSPER_Huhn!$46:$46,""),
IF($C35="Nick Hull",_xlfn.XLOOKUP($B35,PROSPER_Hull!$1:$1,PROSPER_Hull!$46:$46,""),
IF($C35="Monika Kotwani",_xlfn.XLOOKUP($B35,PROSPER_Kotwani!$1:$1,PROSPER_Kotwani!$46:$46,""),
IF($C35="Jonathan Wellner",_xlfn.XLOOKUP($B35,PROSPER_Wellner!$1:$1,PROSPER_Wellner!$46:$46,""),
IF($C35="Travis Harvey",_xlfn.XLOOKUP($B35,PROSPER_Harvey!$1:$1,PROSPER_Harvey!$46:$46,""),"")))))))="","",
IF($C35="Christopher Lobo",_xlfn.XLOOKUP($B35,PROSPER_Lobo!$1:$1,PROSPER_Lobo!$46:$46,""),
IF($C35="Naren Baliga",_xlfn.XLOOKUP($B35,PROSPER_Baliga!$1:$1,PROSPER_Baliga!$46:$46,""),
IF($C35="Thorsten Huhn",_xlfn.XLOOKUP($B35,PROSPER_Huhn!$1:$1,PROSPER_Huhn!$46:$46,""),
IF($C35="Nick Hull",_xlfn.XLOOKUP($B35,PROSPER_Hull!$1:$1,PROSPER_Hull!$46:$46,""),
IF($C35="Monika Kotwani",_xlfn.XLOOKUP($B35,PROSPER_Kotwani!$1:$1,PROSPER_Kotwani!$46:$46,""),
IF($C35="Jonathan Wellner",_xlfn.XLOOKUP($B35,PROSPER_Wellner!$1:$1,PROSPER_Wellner!$46:$46,""),
IF($C35="Travis Harvey",_xlfn.XLOOKUP($B35,PROSPER_Harvey!$1:$1,PROSPER_Harvey!$46:$46,""),""))))))))="","No Comment",IF(IF($C35="Christopher Lobo",_xlfn.XLOOKUP($B35,PROSPER_Lobo!$1:$1,PROSPER_Lobo!$46:$46,""),
IF($C35="Naren Baliga",_xlfn.XLOOKUP($B35,PROSPER_Baliga!$1:$1,PROSPER_Baliga!$46:$46,""),
IF($C35="Thorsten Huhn",_xlfn.XLOOKUP($B35,PROSPER_Huhn!$1:$1,PROSPER_Huhn!$46:$46,""),
IF($C35="Nick Hull",_xlfn.XLOOKUP($B35,PROSPER_Hull!$1:$1,PROSPER_Hull!$46:$46,""),
IF($C35="Monika Kotwani",_xlfn.XLOOKUP($B35,PROSPER_Kotwani!$1:$1,PROSPER_Kotwani!$46:$46,""),
IF($C35="Jonathan Wellner",_xlfn.XLOOKUP($B35,PROSPER_Wellner!$1:$1,PROSPER_Wellner!$46:$46,""),
IF($C35="Travis Harvey",_xlfn.XLOOKUP($B35,PROSPER_Harvey!$1:$1,PROSPER_Harvey!$46:$46,""),"")))))))="","",
IF($C35="Christopher Lobo",_xlfn.XLOOKUP($B35,PROSPER_Lobo!$1:$1,PROSPER_Lobo!$46:$46,""),
IF($C35="Naren Baliga",_xlfn.XLOOKUP($B35,PROSPER_Baliga!$1:$1,PROSPER_Baliga!$46:$46,""),
IF($C35="Thorsten Huhn",_xlfn.XLOOKUP($B35,PROSPER_Huhn!$1:$1,PROSPER_Huhn!$46:$46,""),
IF($C35="Nick Hull",_xlfn.XLOOKUP($B35,PROSPER_Hull!$1:$1,PROSPER_Hull!$46:$46,""),
IF($C35="Monika Kotwani",_xlfn.XLOOKUP($B35,PROSPER_Kotwani!$1:$1,PROSPER_Kotwani!$46:$46,""),
IF($C35="Jonathan Wellner",_xlfn.XLOOKUP($B35,PROSPER_Wellner!$1:$1,PROSPER_Wellner!$46:$46,""),
IF($C35="Travis Harvey",_xlfn.XLOOKUP($B35,PROSPER_Harvey!$1:$1,PROSPER_Harvey!$46:$46,""),"")))))))))</f>
        <v>N/A</v>
      </c>
      <c r="GE35" s="150" t="str">
        <f t="shared" si="309"/>
        <v>N/A</v>
      </c>
      <c r="GF35" s="130" t="str">
        <f>_xlfn.XLOOKUP(B35,PROSPERInitial_Query!$E:$E,PROSPERInitial_Query!$AJ:$AJ,"",,-1)</f>
        <v/>
      </c>
      <c r="GG35" s="121" t="str">
        <f t="shared" si="310"/>
        <v>Minesh Patel2 - RelationshipAccount / Stakeholder 10Name</v>
      </c>
      <c r="GH35" s="121" t="str">
        <f>_xlfn.XLOOKUP(GG35,PROSPERDelta_Query!BK:BK,PROSPERDelta_Query!AL:AL,"",,-1)</f>
        <v/>
      </c>
      <c r="GI35" s="126" t="str">
        <f>_xlfn.XLOOKUP(B35,PROSPERInitial_Query!$E:$E,PROSPERInitial_Query!$Z:$Z,"",,-1)</f>
        <v/>
      </c>
      <c r="GJ35" s="121" t="str">
        <f t="shared" si="311"/>
        <v>Minesh Patel2 - RelationshipAccount / Stakeholder 10Self Score</v>
      </c>
      <c r="GK35" s="126" t="str">
        <f>_xlfn.XLOOKUP(GJ35,PROSPERDelta_Query!BK:BK,PROSPERDelta_Query!AV:AV,"",,-1)</f>
        <v/>
      </c>
      <c r="GL35" s="131" t="str">
        <f t="shared" si="312"/>
        <v/>
      </c>
      <c r="GM35" s="131" t="str">
        <f t="shared" si="313"/>
        <v>N/A</v>
      </c>
      <c r="GN35" s="132" t="str">
        <f t="shared" si="314"/>
        <v>N/A</v>
      </c>
      <c r="GO35" s="132" t="str">
        <f>IF(IF(IF($C35="Christopher Lobo",_xlfn.XLOOKUP($B35,PROSPER_Lobo!$1:$1,PROSPER_Lobo!$48:$48,""),
IF($C35="Naren Baliga",_xlfn.XLOOKUP($B35,PROSPER_Baliga!$1:$1,PROSPER_Baliga!$48:$48,""),
IF($C35="Thorsten Huhn",_xlfn.XLOOKUP($B35,PROSPER_Huhn!$1:$1,PROSPER_Huhn!$48:$48,""),
IF($C35="Nick Hull",_xlfn.XLOOKUP($B35,PROSPER_Hull!$1:$1,PROSPER_Hull!$48:$48,""),
IF($C35="Monika Kotwani",_xlfn.XLOOKUP($B35,PROSPER_Kotwani!$1:$1,PROSPER_Kotwani!$48:$48,""),
IF($C35="Jonathan Wellner",_xlfn.XLOOKUP($B35,PROSPER_Wellner!$1:$1,PROSPER_Wellner!$48:$48,""),
IF($C35="Travis Harvey",_xlfn.XLOOKUP($B35,PROSPER_Harvey!$1:$1,PROSPER_Harvey!$48:$48,""),"")))))))="","",
IF($C35="Christopher Lobo",_xlfn.XLOOKUP($B35,PROSPER_Lobo!$1:$1,PROSPER_Lobo!$48:$48,""),
IF($C35="Naren Baliga",_xlfn.XLOOKUP($B35,PROSPER_Baliga!$1:$1,PROSPER_Baliga!$48:$48,""),
IF($C35="Thorsten Huhn",_xlfn.XLOOKUP($B35,PROSPER_Huhn!$1:$1,PROSPER_Huhn!$48:$48,""),
IF($C35="Nick Hull",_xlfn.XLOOKUP($B35,PROSPER_Hull!$1:$1,PROSPER_Hull!$48:$48,""),
IF($C35="Monika Kotwani",_xlfn.XLOOKUP($B35,PROSPER_Kotwani!$1:$1,PROSPER_Kotwani!$48:$48,""),
IF($C35="Jonathan Wellner",_xlfn.XLOOKUP($B35,PROSPER_Wellner!$1:$1,PROSPER_Wellner!$48:$48,""),
IF($C35="Travis Harvey",_xlfn.XLOOKUP($B35,PROSPER_Harvey!$1:$1,PROSPER_Harvey!$48:$48,""),""))))))))="","No Score",IF(IF($C35="Christopher Lobo",_xlfn.XLOOKUP($B35,PROSPER_Lobo!$1:$1,PROSPER_Lobo!$48:$48,""),
IF($C35="Naren Baliga",_xlfn.XLOOKUP($B35,PROSPER_Baliga!$1:$1,PROSPER_Baliga!$48:$48,""),
IF($C35="Thorsten Huhn",_xlfn.XLOOKUP($B35,PROSPER_Huhn!$1:$1,PROSPER_Huhn!$48:$48,""),
IF($C35="Nick Hull",_xlfn.XLOOKUP($B35,PROSPER_Hull!$1:$1,PROSPER_Hull!$48:$48,""),
IF($C35="Monika Kotwani",_xlfn.XLOOKUP($B35,PROSPER_Kotwani!$1:$1,PROSPER_Kotwani!$48:$48,""),
IF($C35="Jonathan Wellner",_xlfn.XLOOKUP($B35,PROSPER_Wellner!$1:$1,PROSPER_Wellner!$48:$48,""),
IF($C35="Travis Harvey",_xlfn.XLOOKUP($B35,PROSPER_Harvey!$1:$1,PROSPER_Harvey!$48:$48,""),"")))))))="","",
IF($C35="Christopher Lobo",_xlfn.XLOOKUP($B35,PROSPER_Lobo!$1:$1,PROSPER_Lobo!$48:$48,""),
IF($C35="Naren Baliga",_xlfn.XLOOKUP($B35,PROSPER_Baliga!$1:$1,PROSPER_Baliga!$48:$48,""),
IF($C35="Thorsten Huhn",_xlfn.XLOOKUP($B35,PROSPER_Huhn!$1:$1,PROSPER_Huhn!$48:$48,""),
IF($C35="Nick Hull",_xlfn.XLOOKUP($B35,PROSPER_Hull!$1:$1,PROSPER_Hull!$48:$48,""),
IF($C35="Monika Kotwani",_xlfn.XLOOKUP($B35,PROSPER_Kotwani!$1:$1,PROSPER_Kotwani!$48:$48,""),
IF($C35="Jonathan Wellner",_xlfn.XLOOKUP($B35,PROSPER_Wellner!$1:$1,PROSPER_Wellner!$48:$48,""),
IF($C35="Travis Harvey",_xlfn.XLOOKUP($B35,PROSPER_Harvey!$1:$1,PROSPER_Harvey!$48:$48,""),"")))))))))</f>
        <v>N/A</v>
      </c>
      <c r="GP35" s="131" t="str">
        <f>IF(IF(IF($C35="Christopher Lobo",_xlfn.XLOOKUP($B35,PROSPER_Lobo!$1:$1,PROSPER_Lobo!$49:$49,""),
IF($C35="Naren Baliga",_xlfn.XLOOKUP($B35,PROSPER_Baliga!$1:$1,PROSPER_Baliga!$49:$49,""),
IF($C35="Thorsten Huhn",_xlfn.XLOOKUP($B35,PROSPER_Huhn!$1:$1,PROSPER_Huhn!$49:$49,""),
IF($C35="Nick Hull",_xlfn.XLOOKUP($B35,PROSPER_Hull!$1:$1,PROSPER_Hull!$49:$49,""),
IF($C35="Monika Kotwani",_xlfn.XLOOKUP($B35,PROSPER_Kotwani!$1:$1,PROSPER_Kotwani!$49:$49,""),
IF($C35="Jonathan Wellner",_xlfn.XLOOKUP($B35,PROSPER_Wellner!$1:$1,PROSPER_Wellner!$49:$49,""),
IF($C35="Travis Harvey",_xlfn.XLOOKUP($B35,PROSPER_Harvey!$1:$1,PROSPER_Harvey!$49:$49,""),"")))))))="","",
IF($C35="Christopher Lobo",_xlfn.XLOOKUP($B35,PROSPER_Lobo!$1:$1,PROSPER_Lobo!$49:$49,""),
IF($C35="Naren Baliga",_xlfn.XLOOKUP($B35,PROSPER_Baliga!$1:$1,PROSPER_Baliga!$49:$49,""),
IF($C35="Thorsten Huhn",_xlfn.XLOOKUP($B35,PROSPER_Huhn!$1:$1,PROSPER_Huhn!$49:$49,""),
IF($C35="Nick Hull",_xlfn.XLOOKUP($B35,PROSPER_Hull!$1:$1,PROSPER_Hull!$49:$49,""),
IF($C35="Monika Kotwani",_xlfn.XLOOKUP($B35,PROSPER_Kotwani!$1:$1,PROSPER_Kotwani!$49:$49,""),
IF($C35="Jonathan Wellner",_xlfn.XLOOKUP($B35,PROSPER_Wellner!$1:$1,PROSPER_Wellner!$49:$49,""),
IF($C35="Travis Harvey",_xlfn.XLOOKUP($B35,PROSPER_Harvey!$1:$1,PROSPER_Harvey!$49:$49,""),""))))))))="","No Comment",IF(IF($C35="Christopher Lobo",_xlfn.XLOOKUP($B35,PROSPER_Lobo!$1:$1,PROSPER_Lobo!$49:$49,""),
IF($C35="Naren Baliga",_xlfn.XLOOKUP($B35,PROSPER_Baliga!$1:$1,PROSPER_Baliga!$49:$49,""),
IF($C35="Thorsten Huhn",_xlfn.XLOOKUP($B35,PROSPER_Huhn!$1:$1,PROSPER_Huhn!$49:$49,""),
IF($C35="Nick Hull",_xlfn.XLOOKUP($B35,PROSPER_Hull!$1:$1,PROSPER_Hull!$49:$49,""),
IF($C35="Monika Kotwani",_xlfn.XLOOKUP($B35,PROSPER_Kotwani!$1:$1,PROSPER_Kotwani!$49:$49,""),
IF($C35="Jonathan Wellner",_xlfn.XLOOKUP($B35,PROSPER_Wellner!$1:$1,PROSPER_Wellner!$49:$49,""),
IF($C35="Travis Harvey",_xlfn.XLOOKUP($B35,PROSPER_Harvey!$1:$1,PROSPER_Harvey!$49:$49,""),"")))))))="","",
IF($C35="Christopher Lobo",_xlfn.XLOOKUP($B35,PROSPER_Lobo!$1:$1,PROSPER_Lobo!$49:$49,""),
IF($C35="Naren Baliga",_xlfn.XLOOKUP($B35,PROSPER_Baliga!$1:$1,PROSPER_Baliga!$49:$49,""),
IF($C35="Thorsten Huhn",_xlfn.XLOOKUP($B35,PROSPER_Huhn!$1:$1,PROSPER_Huhn!$49:$49,""),
IF($C35="Nick Hull",_xlfn.XLOOKUP($B35,PROSPER_Hull!$1:$1,PROSPER_Hull!$49:$49,""),
IF($C35="Monika Kotwani",_xlfn.XLOOKUP($B35,PROSPER_Kotwani!$1:$1,PROSPER_Kotwani!$49:$49,""),
IF($C35="Jonathan Wellner",_xlfn.XLOOKUP($B35,PROSPER_Wellner!$1:$1,PROSPER_Wellner!$49:$49,""),
IF($C35="Travis Harvey",_xlfn.XLOOKUP($B35,PROSPER_Harvey!$1:$1,PROSPER_Harvey!$49:$49,""),"")))))))))</f>
        <v>N/A</v>
      </c>
      <c r="GQ35" s="150" t="str">
        <f t="shared" si="315"/>
        <v>N/A</v>
      </c>
      <c r="GR35" s="187" t="str">
        <f t="shared" si="316"/>
        <v>N/A</v>
      </c>
      <c r="GS35" s="128" t="str">
        <f t="shared" si="317"/>
        <v>N/A</v>
      </c>
      <c r="GT35" s="188" t="str">
        <f t="shared" si="318"/>
        <v>N/A</v>
      </c>
      <c r="GU35" s="133" t="str">
        <f>IF(IF(IF($C35="Christopher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Kotwani",_xlfn.XLOOKUP($B35,PROSPER_Kotwani!$1:$1,PROSPER_Kotwani!$54:$54,""),
IF($C35="Jonathan Wellner",_xlfn.XLOOKUP($B35,PROSPER_Wellner!$1:$1,PROSPER_Wellner!$54:$54,""),
IF($C35="Travis Harvey",_xlfn.XLOOKUP($B35,PROSPER_Harvey!$1:$1,PROSPER_Harvey!$54:$54,""),"")))))))="","",
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Kotwani",_xlfn.XLOOKUP($B35,PROSPER_Kotwani!$1:$1,PROSPER_Kotwani!$50:$50,""),
IF($C35="Jonathan Wellner",_xlfn.XLOOKUP($B35,PROSPER_Wellner!$1:$1,PROSPER_Wellner!$50:$50,""),
IF($C35="Travis Harvey",_xlfn.XLOOKUP($B35,PROSPER_Harvey!$1:$1,PROSPER_Harvey!$50:$50,""),""))))))))="","No Score",IF(IF($C35="Christopher Lobo",_xlfn.XLOOKUP($B35,PROSPER_Lobo!$1:$1,PROSPER_Lobo!$50:$50,""),
IF($C35="Naren Baliga",_xlfn.XLOOKUP($B35,PROSPER_Baliga!$1:$1,PROSPER_Baliga!$50:$50,""),
IF($C35="Thorsten Huhn",_xlfn.XLOOKUP($B35,PROSPER_Huhn!$1:$1,PROSPER_Huhn!$50:$50,""),
IF($C35="Nick Hull",_xlfn.XLOOKUP($B35,PROSPER_Hull!$1:$1,PROSPER_Hull!$50:$50,""),
IF($C35="Monika Kotwani",_xlfn.XLOOKUP($B35,PROSPER_Kotwani!$1:$1,PROSPER_Kotwani!$50:$50,""),
IF($C35="Jonathan Wellner",_xlfn.XLOOKUP($B35,PROSPER_Wellner!$1:$1,PROSPER_Wellner!$50:$50,""),
IF($C35="Travis Harvey",_xlfn.XLOOKUP($B35,PROSPER_Harvey!$1:$1,PROSPER_Harvey!$50:$50,""),"")))))))="","",
IF($C35="Christopher Lobo",_xlfn.XLOOKUP($B35,PROSPER_Lobo!$1:$1,PROSPER_Lobo!$50:$50,""),
IF($C35="Naren Baliga",_xlfn.XLOOKUP($B35,PROSPER_Baliga!$1:$1,PROSPER_Baliga!$50:$50,""),
IF($C35="Thorsten Huhn",_xlfn.XLOOKUP($B35,PROSPER_Huhn!$1:$1,PROSPER_Huhn!$50:$50,""),
IF($C35="Nick Hull",_xlfn.XLOOKUP($B35,PROSPER_Hull!$1:$1,PROSPER_Hull!$50:$50,""),
IF($C35="Monika Kotwani",_xlfn.XLOOKUP($B35,PROSPER_Kotwani!$1:$1,PROSPER_Kotwani!$50:$50,""),
IF($C35="Jonathan Wellner",_xlfn.XLOOKUP($B35,PROSPER_Wellner!$1:$1,PROSPER_Wellner!$50:$50,""),
IF($C35="Travis Harvey",_xlfn.XLOOKUP($B35,PROSPER_Harvey!$1:$1,PROSPER_Harvey!$50:$50,""),"")))))))))</f>
        <v>No Score</v>
      </c>
      <c r="GV35" s="134" t="str">
        <f>IF(IF(IF($C35="Christopher Lobo",_xlfn.XLOOKUP($B35,PROSPER_Lobo!$1:$1,PROSPER_Lobo!$51:$51,""),
IF($C35="Naren Baliga",_xlfn.XLOOKUP($B35,PROSPER_Baliga!$1:$1,PROSPER_Baliga!$51:$51,""),
IF($C35="Thorsten Huhn",_xlfn.XLOOKUP($B35,PROSPER_Huhn!$1:$1,PROSPER_Huhn!$51:$51,""),
IF($C35="Nick Hull",_xlfn.XLOOKUP($B35,PROSPER_Hull!$1:$1,PROSPER_Hull!$51:$51,""),
IF($C35="Monika Kotwani",_xlfn.XLOOKUP($B35,PROSPER_Kotwani!$1:$1,PROSPER_Kotwani!$51:$51,""),
IF($C35="Jonathan Wellner",_xlfn.XLOOKUP($B35,PROSPER_Wellner!$1:$1,PROSPER_Wellner!$51:$51,""),
IF($C35="Travis Harvey",_xlfn.XLOOKUP($B35,PROSPER_Harvey!$1:$1,PROSPER_Harvey!$51:$51,""),"")))))))="","",
IF($C35="Christopher Lobo",_xlfn.XLOOKUP($B35,PROSPER_Lobo!$1:$1,PROSPER_Lobo!$51:$51,""),
IF($C35="Naren Baliga",_xlfn.XLOOKUP($B35,PROSPER_Baliga!$1:$1,PROSPER_Baliga!$51:$51,""),
IF($C35="Thorsten Huhn",_xlfn.XLOOKUP($B35,PROSPER_Huhn!$1:$1,PROSPER_Huhn!$51:$51,""),
IF($C35="Nick Hull",_xlfn.XLOOKUP($B35,PROSPER_Hull!$1:$1,PROSPER_Hull!$51:$51,""),
IF($C35="Monika Kotwani",_xlfn.XLOOKUP($B35,PROSPER_Kotwani!$1:$1,PROSPER_Kotwani!$51:$51,""),
IF($C35="Jonathan Wellner",_xlfn.XLOOKUP($B35,PROSPER_Wellner!$1:$1,PROSPER_Wellner!$51:$51,""),
IF($C35="Travis Harvey",_xlfn.XLOOKUP($B35,PROSPER_Harvey!$1:$1,PROSPER_Harvey!$51:$51,""),""))))))))="","No Comment",IF(IF($C35="Christopher Lobo",_xlfn.XLOOKUP($B35,PROSPER_Lobo!$1:$1,PROSPER_Lobo!$51:$51,""),
IF($C35="Naren Baliga",_xlfn.XLOOKUP($B35,PROSPER_Baliga!$1:$1,PROSPER_Baliga!$51:$51,""),
IF($C35="Thorsten Huhn",_xlfn.XLOOKUP($B35,PROSPER_Huhn!$1:$1,PROSPER_Huhn!$51:$51,""),
IF($C35="Nick Hull",_xlfn.XLOOKUP($B35,PROSPER_Hull!$1:$1,PROSPER_Hull!$51:$51,""),
IF($C35="Monika Kotwani",_xlfn.XLOOKUP($B35,PROSPER_Kotwani!$1:$1,PROSPER_Kotwani!$51:$51,""),
IF($C35="Jonathan Wellner",_xlfn.XLOOKUP($B35,PROSPER_Wellner!$1:$1,PROSPER_Wellner!$51:$51,""),
IF($C35="Travis Harvey",_xlfn.XLOOKUP($B35,PROSPER_Harvey!$1:$1,PROSPER_Harvey!$51:$51,""),"")))))))="","",
IF($C35="Christopher Lobo",_xlfn.XLOOKUP($B35,PROSPER_Lobo!$1:$1,PROSPER_Lobo!$51:$51,""),
IF($C35="Naren Baliga",_xlfn.XLOOKUP($B35,PROSPER_Baliga!$1:$1,PROSPER_Baliga!$51:$51,""),
IF($C35="Thorsten Huhn",_xlfn.XLOOKUP($B35,PROSPER_Huhn!$1:$1,PROSPER_Huhn!$51:$51,""),
IF($C35="Nick Hull",_xlfn.XLOOKUP($B35,PROSPER_Hull!$1:$1,PROSPER_Hull!$51:$51,""),
IF($C35="Monika Kotwani",_xlfn.XLOOKUP($B35,PROSPER_Kotwani!$1:$1,PROSPER_Kotwani!$51:$51,""),
IF($C35="Jonathan Wellner",_xlfn.XLOOKUP($B35,PROSPER_Wellner!$1:$1,PROSPER_Wellner!$51:$51,""),
IF($C35="Travis Harvey",_xlfn.XLOOKUP($B35,PROSPER_Harvey!$1:$1,PROSPER_Harvey!$51:$51,""),"")))))))))</f>
        <v>No Comment</v>
      </c>
      <c r="GW35" s="133" t="str">
        <f>_xlfn.XLOOKUP($B35,Vlookups_Local!B:B,Vlookups_Local!E:E,"N/A")</f>
        <v>No Data</v>
      </c>
      <c r="GX35" s="134" t="str">
        <f>IF(IF(IF($C35="Christopher Lobo",_xlfn.XLOOKUP($B35,PROSPER_Lobo!$1:$1,PROSPER_Lobo!$53:$53,""),
IF($C35="Naren Baliga",_xlfn.XLOOKUP($B35,PROSPER_Baliga!$1:$1,PROSPER_Baliga!$53:$53,""),
IF($C35="Thorsten Huhn",_xlfn.XLOOKUP($B35,PROSPER_Huhn!$1:$1,PROSPER_Huhn!$53:$53,""),
IF($C35="Nick Hull",_xlfn.XLOOKUP($B35,PROSPER_Hull!$1:$1,PROSPER_Hull!$53:$53,""),
IF($C35="Monika Kotwani",_xlfn.XLOOKUP($B35,PROSPER_Kotwani!$1:$1,PROSPER_Kotwani!$53:$53,""),
IF($C35="Jonathan Wellner",_xlfn.XLOOKUP($B35,PROSPER_Wellner!$1:$1,PROSPER_Wellner!$53:$53,""),
IF($C35="Travis Harvey",_xlfn.XLOOKUP($B35,PROSPER_Harvey!$1:$1,PROSPER_Harvey!$53:$53,""),"")))))))="","",
IF($C35="Christopher Lobo",_xlfn.XLOOKUP($B35,PROSPER_Lobo!$1:$1,PROSPER_Lobo!$53:$53,""),
IF($C35="Naren Baliga",_xlfn.XLOOKUP($B35,PROSPER_Baliga!$1:$1,PROSPER_Baliga!$53:$53,""),
IF($C35="Thorsten Huhn",_xlfn.XLOOKUP($B35,PROSPER_Huhn!$1:$1,PROSPER_Huhn!$53:$53,""),
IF($C35="Nick Hull",_xlfn.XLOOKUP($B35,PROSPER_Hull!$1:$1,PROSPER_Hull!$53:$53,""),
IF($C35="Monika Kotwani",_xlfn.XLOOKUP($B35,PROSPER_Kotwani!$1:$1,PROSPER_Kotwani!$53:$53,""),
IF($C35="Jonathan Wellner",_xlfn.XLOOKUP($B35,PROSPER_Wellner!$1:$1,PROSPER_Wellner!$53:$53,""),
IF($C35="Travis Harvey",_xlfn.XLOOKUP($B35,PROSPER_Harvey!$1:$1,PROSPER_Harvey!$53:$53,""),""))))))))="","No Comment",IF(IF($C35="Christopher Lobo",_xlfn.XLOOKUP($B35,PROSPER_Lobo!$1:$1,PROSPER_Lobo!$53:$53,""),
IF($C35="Naren Baliga",_xlfn.XLOOKUP($B35,PROSPER_Baliga!$1:$1,PROSPER_Baliga!$53:$53,""),
IF($C35="Thorsten Huhn",_xlfn.XLOOKUP($B35,PROSPER_Huhn!$1:$1,PROSPER_Huhn!$53:$53,""),
IF($C35="Nick Hull",_xlfn.XLOOKUP($B35,PROSPER_Hull!$1:$1,PROSPER_Hull!$53:$53,""),
IF($C35="Monika Kotwani",_xlfn.XLOOKUP($B35,PROSPER_Kotwani!$1:$1,PROSPER_Kotwani!$53:$53,""),
IF($C35="Jonathan Wellner",_xlfn.XLOOKUP($B35,PROSPER_Wellner!$1:$1,PROSPER_Wellner!$53:$53,""),
IF($C35="Travis Harvey",_xlfn.XLOOKUP($B35,PROSPER_Harvey!$1:$1,PROSPER_Harvey!$53:$53,""),"")))))))="","",
IF($C35="Christopher Lobo",_xlfn.XLOOKUP($B35,PROSPER_Lobo!$1:$1,PROSPER_Lobo!$53:$53,""),
IF($C35="Naren Baliga",_xlfn.XLOOKUP($B35,PROSPER_Baliga!$1:$1,PROSPER_Baliga!$53:$53,""),
IF($C35="Thorsten Huhn",_xlfn.XLOOKUP($B35,PROSPER_Huhn!$1:$1,PROSPER_Huhn!$53:$53,""),
IF($C35="Nick Hull",_xlfn.XLOOKUP($B35,PROSPER_Hull!$1:$1,PROSPER_Hull!$53:$53,""),
IF($C35="Monika Kotwani",_xlfn.XLOOKUP($B35,PROSPER_Kotwani!$1:$1,PROSPER_Kotwani!$53:$53,""),
IF($C35="Jonathan Wellner",_xlfn.XLOOKUP($B35,PROSPER_Wellner!$1:$1,PROSPER_Wellner!$53:$53,""),
IF($C35="Travis Harvey",_xlfn.XLOOKUP($B35,PROSPER_Harvey!$1:$1,PROSPER_Harvey!$53:$53,""),"")))))))))</f>
        <v>No Comment</v>
      </c>
      <c r="GY35" s="133" t="str">
        <f>IF(IF(IF($C35="Christopher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Kotwani",_xlfn.XLOOKUP($B35,PROSPER_Kotwani!$1:$1,PROSPER_Kotwani!$54:$54,""),
IF($C35="Jonathan Wellner",_xlfn.XLOOKUP($B35,PROSPER_Wellner!$1:$1,PROSPER_Wellner!$54:$54,""),
IF($C35="Travis Harvey",_xlfn.XLOOKUP($B35,PROSPER_Harvey!$1:$1,PROSPER_Harvey!$54:$54,""),"")))))))="","",
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Kotwani",_xlfn.XLOOKUP($B35,PROSPER_Kotwani!$1:$1,PROSPER_Kotwani!$54:$54,""),
IF($C35="Jonathan Wellner",_xlfn.XLOOKUP($B35,PROSPER_Wellner!$1:$1,PROSPER_Wellner!$54:$54,""),
IF($C35="Travis Harvey",_xlfn.XLOOKUP($B35,PROSPER_Harvey!$1:$1,PROSPER_Harvey!$54:$54,""),""))))))))="","No Score",IF(IF($C35="Christopher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Kotwani",_xlfn.XLOOKUP($B35,PROSPER_Kotwani!$1:$1,PROSPER_Kotwani!$54:$54,""),
IF($C35="Jonathan Wellner",_xlfn.XLOOKUP($B35,PROSPER_Wellner!$1:$1,PROSPER_Wellner!$54:$54,""),
IF($C35="Travis Harvey",_xlfn.XLOOKUP($B35,PROSPER_Harvey!$1:$1,PROSPER_Harvey!$54:$54,""),"")))))))="","",
IF($C35="Christopher Lobo",_xlfn.XLOOKUP($B35,PROSPER_Lobo!$1:$1,PROSPER_Lobo!$54:$54,""),
IF($C35="Naren Baliga",_xlfn.XLOOKUP($B35,PROSPER_Baliga!$1:$1,PROSPER_Baliga!$54:$54,""),
IF($C35="Thorsten Huhn",_xlfn.XLOOKUP($B35,PROSPER_Huhn!$1:$1,PROSPER_Huhn!$54:$54,""),
IF($C35="Nick Hull",_xlfn.XLOOKUP($B35,PROSPER_Hull!$1:$1,PROSPER_Hull!$54:$54,""),
IF($C35="Monika Kotwani",_xlfn.XLOOKUP($B35,PROSPER_Kotwani!$1:$1,PROSPER_Kotwani!$54:$54,""),
IF($C35="Jonathan Wellner",_xlfn.XLOOKUP($B35,PROSPER_Wellner!$1:$1,PROSPER_Wellner!$54:$54,""),
IF($C35="Travis Harvey",_xlfn.XLOOKUP($B35,PROSPER_Harvey!$1:$1,PROSPER_Harvey!$54:$54,""),"")))))))))</f>
        <v>No Score</v>
      </c>
      <c r="GZ35" s="134" t="str">
        <f>IF(IF(IF($C35="Christopher Lobo",_xlfn.XLOOKUP($B35,PROSPER_Lobo!$1:$1,PROSPER_Lobo!$55:$55,""),
IF($C35="Naren Baliga",_xlfn.XLOOKUP($B35,PROSPER_Baliga!$1:$1,PROSPER_Baliga!$55:$55,""),
IF($C35="Thorsten Huhn",_xlfn.XLOOKUP($B35,PROSPER_Huhn!$1:$1,PROSPER_Huhn!$55:$55,""),
IF($C35="Nick Hull",_xlfn.XLOOKUP($B35,PROSPER_Hull!$1:$1,PROSPER_Hull!$55:$55,""),
IF($C35="Monika Kotwani",_xlfn.XLOOKUP($B35,PROSPER_Kotwani!$1:$1,PROSPER_Kotwani!$55:$55,""),
IF($C35="Jonathan Wellner",_xlfn.XLOOKUP($B35,PROSPER_Wellner!$1:$1,PROSPER_Wellner!$55:$55,""),
IF($C35="Travis Harvey",_xlfn.XLOOKUP($B35,PROSPER_Harvey!$1:$1,PROSPER_Harvey!$55:$55,""),"")))))))="","",
IF($C35="Christopher Lobo",_xlfn.XLOOKUP($B35,PROSPER_Lobo!$1:$1,PROSPER_Lobo!$55:$55,""),
IF($C35="Naren Baliga",_xlfn.XLOOKUP($B35,PROSPER_Baliga!$1:$1,PROSPER_Baliga!$55:$55,""),
IF($C35="Thorsten Huhn",_xlfn.XLOOKUP($B35,PROSPER_Huhn!$1:$1,PROSPER_Huhn!$55:$55,""),
IF($C35="Nick Hull",_xlfn.XLOOKUP($B35,PROSPER_Hull!$1:$1,PROSPER_Hull!$55:$55,""),
IF($C35="Monika Kotwani",_xlfn.XLOOKUP($B35,PROSPER_Kotwani!$1:$1,PROSPER_Kotwani!$55:$55,""),
IF($C35="Jonathan Wellner",_xlfn.XLOOKUP($B35,PROSPER_Wellner!$1:$1,PROSPER_Wellner!$55:$55,""),
IF($C35="Travis Harvey",_xlfn.XLOOKUP($B35,PROSPER_Harvey!$1:$1,PROSPER_Harvey!$55:$55,""),""))))))))="","No Comment",IF(IF($C35="Christopher Lobo",_xlfn.XLOOKUP($B35,PROSPER_Lobo!$1:$1,PROSPER_Lobo!$55:$55,""),
IF($C35="Naren Baliga",_xlfn.XLOOKUP($B35,PROSPER_Baliga!$1:$1,PROSPER_Baliga!$55:$55,""),
IF($C35="Thorsten Huhn",_xlfn.XLOOKUP($B35,PROSPER_Huhn!$1:$1,PROSPER_Huhn!$55:$55,""),
IF($C35="Nick Hull",_xlfn.XLOOKUP($B35,PROSPER_Hull!$1:$1,PROSPER_Hull!$55:$55,""),
IF($C35="Monika Kotwani",_xlfn.XLOOKUP($B35,PROSPER_Kotwani!$1:$1,PROSPER_Kotwani!$55:$55,""),
IF($C35="Jonathan Wellner",_xlfn.XLOOKUP($B35,PROSPER_Wellner!$1:$1,PROSPER_Wellner!$55:$55,""),
IF($C35="Travis Harvey",_xlfn.XLOOKUP($B35,PROSPER_Harvey!$1:$1,PROSPER_Harvey!$55:$55,""),"")))))))="","",
IF($C35="Christopher Lobo",_xlfn.XLOOKUP($B35,PROSPER_Lobo!$1:$1,PROSPER_Lobo!$55:$55,""),
IF($C35="Naren Baliga",_xlfn.XLOOKUP($B35,PROSPER_Baliga!$1:$1,PROSPER_Baliga!$55:$55,""),
IF($C35="Thorsten Huhn",_xlfn.XLOOKUP($B35,PROSPER_Huhn!$1:$1,PROSPER_Huhn!$55:$55,""),
IF($C35="Nick Hull",_xlfn.XLOOKUP($B35,PROSPER_Hull!$1:$1,PROSPER_Hull!$55:$55,""),
IF($C35="Monika Kotwani",_xlfn.XLOOKUP($B35,PROSPER_Kotwani!$1:$1,PROSPER_Kotwani!$55:$55,""),
IF($C35="Jonathan Wellner",_xlfn.XLOOKUP($B35,PROSPER_Wellner!$1:$1,PROSPER_Wellner!$55:$55,""),
IF($C35="Travis Harvey",_xlfn.XLOOKUP($B35,PROSPER_Harvey!$1:$1,PROSPER_Harvey!$55:$55,""),"")))))))))</f>
        <v>No Comment</v>
      </c>
      <c r="HA35" s="133" t="str">
        <f>IF(IF(IF($C35="Christopher Lobo",_xlfn.XLOOKUP($B35,PROSPER_Lobo!$1:$1,PROSPER_Lobo!$56:$56,""),
IF($C35="Naren Baliga",_xlfn.XLOOKUP($B35,PROSPER_Baliga!$1:$1,PROSPER_Baliga!$56:$56,""),
IF($C35="Thorsten Huhn",_xlfn.XLOOKUP($B35,PROSPER_Huhn!$1:$1,PROSPER_Huhn!$56:$56,""),
IF($C35="Nick Hull",_xlfn.XLOOKUP($B35,PROSPER_Hull!$1:$1,PROSPER_Hull!$56:$56,""),
IF($C35="Monika Kotwani",_xlfn.XLOOKUP($B35,PROSPER_Kotwani!$1:$1,PROSPER_Kotwani!$56:$56,""),
IF($C35="Jonathan Wellner",_xlfn.XLOOKUP($B35,PROSPER_Wellner!$1:$1,PROSPER_Wellner!$56:$56,""),
IF($C35="Travis Harvey",_xlfn.XLOOKUP($B35,PROSPER_Harvey!$1:$1,PROSPER_Harvey!$56:$56,""),"")))))))="","",
IF($C35="Christopher Lobo",_xlfn.XLOOKUP($B35,PROSPER_Lobo!$1:$1,PROSPER_Lobo!$56:$56,""),
IF($C35="Naren Baliga",_xlfn.XLOOKUP($B35,PROSPER_Baliga!$1:$1,PROSPER_Baliga!$56:$56,""),
IF($C35="Thorsten Huhn",_xlfn.XLOOKUP($B35,PROSPER_Huhn!$1:$1,PROSPER_Huhn!$56:$56,""),
IF($C35="Nick Hull",_xlfn.XLOOKUP($B35,PROSPER_Hull!$1:$1,PROSPER_Hull!$56:$56,""),
IF($C35="Monika Kotwani",_xlfn.XLOOKUP($B35,PROSPER_Kotwani!$1:$1,PROSPER_Kotwani!$56:$56,""),
IF($C35="Jonathan Wellner",_xlfn.XLOOKUP($B35,PROSPER_Wellner!$1:$1,PROSPER_Wellner!$56:$56,""),
IF($C35="Travis Harvey",_xlfn.XLOOKUP($B35,PROSPER_Harvey!$1:$1,PROSPER_Harvey!$56:$56,""),""))))))))="","No Score",IF(IF($C35="Christopher Lobo",_xlfn.XLOOKUP($B35,PROSPER_Lobo!$1:$1,PROSPER_Lobo!$56:$56,""),
IF($C35="Naren Baliga",_xlfn.XLOOKUP($B35,PROSPER_Baliga!$1:$1,PROSPER_Baliga!$56:$56,""),
IF($C35="Thorsten Huhn",_xlfn.XLOOKUP($B35,PROSPER_Huhn!$1:$1,PROSPER_Huhn!$56:$56,""),
IF($C35="Nick Hull",_xlfn.XLOOKUP($B35,PROSPER_Hull!$1:$1,PROSPER_Hull!$56:$56,""),
IF($C35="Monika Kotwani",_xlfn.XLOOKUP($B35,PROSPER_Kotwani!$1:$1,PROSPER_Kotwani!$56:$56,""),
IF($C35="Jonathan Wellner",_xlfn.XLOOKUP($B35,PROSPER_Wellner!$1:$1,PROSPER_Wellner!$56:$56,""),
IF($C35="Travis Harvey",_xlfn.XLOOKUP($B35,PROSPER_Harvey!$1:$1,PROSPER_Harvey!$56:$56,""),"")))))))="","",
IF($C35="Christopher Lobo",_xlfn.XLOOKUP($B35,PROSPER_Lobo!$1:$1,PROSPER_Lobo!$56:$56,""),
IF($C35="Naren Baliga",_xlfn.XLOOKUP($B35,PROSPER_Baliga!$1:$1,PROSPER_Baliga!$56:$56,""),
IF($C35="Thorsten Huhn",_xlfn.XLOOKUP($B35,PROSPER_Huhn!$1:$1,PROSPER_Huhn!$56:$56,""),
IF($C35="Nick Hull",_xlfn.XLOOKUP($B35,PROSPER_Hull!$1:$1,PROSPER_Hull!$56:$56,""),
IF($C35="Monika Kotwani",_xlfn.XLOOKUP($B35,PROSPER_Kotwani!$1:$1,PROSPER_Kotwani!$56:$56,""),
IF($C35="Jonathan Wellner",_xlfn.XLOOKUP($B35,PROSPER_Wellner!$1:$1,PROSPER_Wellner!$56:$56,""),
IF($C35="Travis Harvey",_xlfn.XLOOKUP($B35,PROSPER_Harvey!$1:$1,PROSPER_Harvey!$56:$56,""),"")))))))))</f>
        <v>No Score</v>
      </c>
      <c r="HB35" s="134" t="str">
        <f>IF(IF(IF($C35="Christopher Lobo",_xlfn.XLOOKUP($B35,PROSPER_Lobo!$1:$1,PROSPER_Lobo!$57:$57,""),
IF($C35="Naren Baliga",_xlfn.XLOOKUP($B35,PROSPER_Baliga!$1:$1,PROSPER_Baliga!$57:$57,""),
IF($C35="Thorsten Huhn",_xlfn.XLOOKUP($B35,PROSPER_Huhn!$1:$1,PROSPER_Huhn!$57:$57,""),
IF($C35="Nick Hull",_xlfn.XLOOKUP($B35,PROSPER_Hull!$1:$1,PROSPER_Hull!$57:$57,""),
IF($C35="Monika Kotwani",_xlfn.XLOOKUP($B35,PROSPER_Kotwani!$1:$1,PROSPER_Kotwani!$57:$57,""),
IF($C35="Jonathan Wellner",_xlfn.XLOOKUP($B35,PROSPER_Wellner!$1:$1,PROSPER_Wellner!$57:$57,""),
IF($C35="Travis Harvey",_xlfn.XLOOKUP($B35,PROSPER_Harvey!$1:$1,PROSPER_Harvey!$57:$57,""),"")))))))="","",
IF($C35="Christopher Lobo",_xlfn.XLOOKUP($B35,PROSPER_Lobo!$1:$1,PROSPER_Lobo!$57:$57,""),
IF($C35="Naren Baliga",_xlfn.XLOOKUP($B35,PROSPER_Baliga!$1:$1,PROSPER_Baliga!$57:$57,""),
IF($C35="Thorsten Huhn",_xlfn.XLOOKUP($B35,PROSPER_Huhn!$1:$1,PROSPER_Huhn!$57:$57,""),
IF($C35="Nick Hull",_xlfn.XLOOKUP($B35,PROSPER_Hull!$1:$1,PROSPER_Hull!$57:$57,""),
IF($C35="Monika Kotwani",_xlfn.XLOOKUP($B35,PROSPER_Kotwani!$1:$1,PROSPER_Kotwani!$57:$57,""),
IF($C35="Jonathan Wellner",_xlfn.XLOOKUP($B35,PROSPER_Wellner!$1:$1,PROSPER_Wellner!$57:$57,""),
IF($C35="Travis Harvey",_xlfn.XLOOKUP($B35,PROSPER_Harvey!$1:$1,PROSPER_Harvey!$57:$57,""),""))))))))="","No Comment",IF(IF($C35="Christopher Lobo",_xlfn.XLOOKUP($B35,PROSPER_Lobo!$1:$1,PROSPER_Lobo!$57:$57,""),
IF($C35="Naren Baliga",_xlfn.XLOOKUP($B35,PROSPER_Baliga!$1:$1,PROSPER_Baliga!$57:$57,""),
IF($C35="Thorsten Huhn",_xlfn.XLOOKUP($B35,PROSPER_Huhn!$1:$1,PROSPER_Huhn!$57:$57,""),
IF($C35="Nick Hull",_xlfn.XLOOKUP($B35,PROSPER_Hull!$1:$1,PROSPER_Hull!$57:$57,""),
IF($C35="Monika Kotwani",_xlfn.XLOOKUP($B35,PROSPER_Kotwani!$1:$1,PROSPER_Kotwani!$57:$57,""),
IF($C35="Jonathan Wellner",_xlfn.XLOOKUP($B35,PROSPER_Wellner!$1:$1,PROSPER_Wellner!$57:$57,""),
IF($C35="Travis Harvey",_xlfn.XLOOKUP($B35,PROSPER_Harvey!$1:$1,PROSPER_Harvey!$57:$57,""),"")))))))="","",
IF($C35="Christopher Lobo",_xlfn.XLOOKUP($B35,PROSPER_Lobo!$1:$1,PROSPER_Lobo!$57:$57,""),
IF($C35="Naren Baliga",_xlfn.XLOOKUP($B35,PROSPER_Baliga!$1:$1,PROSPER_Baliga!$57:$57,""),
IF($C35="Thorsten Huhn",_xlfn.XLOOKUP($B35,PROSPER_Huhn!$1:$1,PROSPER_Huhn!$57:$57,""),
IF($C35="Nick Hull",_xlfn.XLOOKUP($B35,PROSPER_Hull!$1:$1,PROSPER_Hull!$57:$57,""),
IF($C35="Monika Kotwani",_xlfn.XLOOKUP($B35,PROSPER_Kotwani!$1:$1,PROSPER_Kotwani!$57:$57,""),
IF($C35="Jonathan Wellner",_xlfn.XLOOKUP($B35,PROSPER_Wellner!$1:$1,PROSPER_Wellner!$57:$57,""),
IF($C35="Travis Harvey",_xlfn.XLOOKUP($B35,PROSPER_Harvey!$1:$1,PROSPER_Harvey!$57:$57,""),"")))))))))</f>
        <v>No Comment</v>
      </c>
      <c r="HC35" s="192" t="str">
        <f t="shared" si="319"/>
        <v>N/A</v>
      </c>
      <c r="HD35" s="135" t="str">
        <f>_xlfn.XLOOKUP(B35,PROSPERInitial_Query!$E:$E,PROSPERInitial_Query!$AK:$AK,"",,-1)</f>
        <v/>
      </c>
      <c r="HE35" s="136" t="str">
        <f t="shared" si="320"/>
        <v>Minesh Patel4 - SuccessServices Quality</v>
      </c>
      <c r="HF35" s="136" t="str">
        <f>_xlfn.XLOOKUP(HE35,PROSPERDelta_Query!BK:BK,PROSPERDelta_Query!AX:AX,"",,-1)</f>
        <v/>
      </c>
      <c r="HG35" s="137" t="str">
        <f t="shared" si="321"/>
        <v>N/A</v>
      </c>
      <c r="HH35" s="137" t="str">
        <f>IF(IF(IF($C35="Christopher Lobo",_xlfn.XLOOKUP($B35,PROSPER_Lobo!$1:$1,PROSPER_Lobo!$58:$58,""),
IF($C35="Naren Baliga",_xlfn.XLOOKUP($B35,PROSPER_Baliga!$1:$1,PROSPER_Baliga!$58:$58,""),
IF($C35="Thorsten Huhn",_xlfn.XLOOKUP($B35,PROSPER_Huhn!$1:$1,PROSPER_Huhn!$58:$58,""),
IF($C35="Nick Hull",_xlfn.XLOOKUP($B35,PROSPER_Hull!$1:$1,PROSPER_Hull!$58:$58,""),
IF($C35="Monika Kotwani",_xlfn.XLOOKUP($B35,PROSPER_Kotwani!$1:$1,PROSPER_Kotwani!$58:$58,""),
IF($C35="Jonathan Wellner",_xlfn.XLOOKUP($B35,PROSPER_Wellner!$1:$1,PROSPER_Wellner!$58:$58,""),
IF($C35="Travis Harvey",_xlfn.XLOOKUP($B35,PROSPER_Harvey!$1:$1,PROSPER_Harvey!$58:$58,""),"")))))))="","",
IF($C35="Christopher Lobo",_xlfn.XLOOKUP($B35,PROSPER_Lobo!$1:$1,PROSPER_Lobo!$58:$58,""),
IF($C35="Naren Baliga",_xlfn.XLOOKUP($B35,PROSPER_Baliga!$1:$1,PROSPER_Baliga!$58:$58,""),
IF($C35="Thorsten Huhn",_xlfn.XLOOKUP($B35,PROSPER_Huhn!$1:$1,PROSPER_Huhn!$58:$58,""),
IF($C35="Nick Hull",_xlfn.XLOOKUP($B35,PROSPER_Hull!$1:$1,PROSPER_Hull!$58:$58,""),
IF($C35="Monika Kotwani",_xlfn.XLOOKUP($B35,PROSPER_Kotwani!$1:$1,PROSPER_Kotwani!$58:$58,""),
IF($C35="Jonathan Wellner",_xlfn.XLOOKUP($B35,PROSPER_Wellner!$1:$1,PROSPER_Wellner!$58:$58,""),
IF($C35="Travis Harvey",_xlfn.XLOOKUP($B35,PROSPER_Harvey!$1:$1,PROSPER_Harvey!$58:$58,""),""))))))))="","No Score",IF(IF($C35="Christopher Lobo",_xlfn.XLOOKUP($B35,PROSPER_Lobo!$1:$1,PROSPER_Lobo!$58:$58,""),
IF($C35="Naren Baliga",_xlfn.XLOOKUP($B35,PROSPER_Baliga!$1:$1,PROSPER_Baliga!$58:$58,""),
IF($C35="Thorsten Huhn",_xlfn.XLOOKUP($B35,PROSPER_Huhn!$1:$1,PROSPER_Huhn!$58:$58,""),
IF($C35="Nick Hull",_xlfn.XLOOKUP($B35,PROSPER_Hull!$1:$1,PROSPER_Hull!$58:$58,""),
IF($C35="Monika Kotwani",_xlfn.XLOOKUP($B35,PROSPER_Kotwani!$1:$1,PROSPER_Kotwani!$58:$58,""),
IF($C35="Jonathan Wellner",_xlfn.XLOOKUP($B35,PROSPER_Wellner!$1:$1,PROSPER_Wellner!$58:$58,""),
IF($C35="Travis Harvey",_xlfn.XLOOKUP($B35,PROSPER_Harvey!$1:$1,PROSPER_Harvey!$58:$58,""),"")))))))="","",
IF($C35="Christopher Lobo",_xlfn.XLOOKUP($B35,PROSPER_Lobo!$1:$1,PROSPER_Lobo!$58:$58,""),
IF($C35="Naren Baliga",_xlfn.XLOOKUP($B35,PROSPER_Baliga!$1:$1,PROSPER_Baliga!$58:$58,""),
IF($C35="Thorsten Huhn",_xlfn.XLOOKUP($B35,PROSPER_Huhn!$1:$1,PROSPER_Huhn!$58:$58,""),
IF($C35="Nick Hull",_xlfn.XLOOKUP($B35,PROSPER_Hull!$1:$1,PROSPER_Hull!$58:$58,""),
IF($C35="Monika Kotwani",_xlfn.XLOOKUP($B35,PROSPER_Kotwani!$1:$1,PROSPER_Kotwani!$58:$58,""),
IF($C35="Jonathan Wellner",_xlfn.XLOOKUP($B35,PROSPER_Wellner!$1:$1,PROSPER_Wellner!$58:$58,""),
IF($C35="Travis Harvey",_xlfn.XLOOKUP($B35,PROSPER_Harvey!$1:$1,PROSPER_Harvey!$58:$58,""),"")))))))))</f>
        <v>No Score</v>
      </c>
      <c r="HI35" s="138" t="str">
        <f>IF(IF(IF($C35="Christopher Lobo",_xlfn.XLOOKUP($B35,PROSPER_Lobo!$1:$1,PROSPER_Lobo!$59:$59,""),
IF($C35="Naren Baliga",_xlfn.XLOOKUP($B35,PROSPER_Baliga!$1:$1,PROSPER_Baliga!$59:$59,""),
IF($C35="Thorsten Huhn",_xlfn.XLOOKUP($B35,PROSPER_Huhn!$1:$1,PROSPER_Huhn!$59:$59,""),
IF($C35="Nick Hull",_xlfn.XLOOKUP($B35,PROSPER_Hull!$1:$1,PROSPER_Hull!$59:$59,""),
IF($C35="Monika Kotwani",_xlfn.XLOOKUP($B35,PROSPER_Kotwani!$1:$1,PROSPER_Kotwani!$59:$59,""),
IF($C35="Jonathan Wellner",_xlfn.XLOOKUP($B35,PROSPER_Wellner!$1:$1,PROSPER_Wellner!$59:$59,""),
IF($C35="Travis Harvey",_xlfn.XLOOKUP($B35,PROSPER_Harvey!$1:$1,PROSPER_Harvey!$59:$59,""),"")))))))="","",
IF($C35="Christopher Lobo",_xlfn.XLOOKUP($B35,PROSPER_Lobo!$1:$1,PROSPER_Lobo!$59:$59,""),
IF($C35="Naren Baliga",_xlfn.XLOOKUP($B35,PROSPER_Baliga!$1:$1,PROSPER_Baliga!$59:$59,""),
IF($C35="Thorsten Huhn",_xlfn.XLOOKUP($B35,PROSPER_Huhn!$1:$1,PROSPER_Huhn!$59:$59,""),
IF($C35="Nick Hull",_xlfn.XLOOKUP($B35,PROSPER_Hull!$1:$1,PROSPER_Hull!$59:$59,""),
IF($C35="Monika Kotwani",_xlfn.XLOOKUP($B35,PROSPER_Kotwani!$1:$1,PROSPER_Kotwani!$59:$59,""),
IF($C35="Jonathan Wellner",_xlfn.XLOOKUP($B35,PROSPER_Wellner!$1:$1,PROSPER_Wellner!$59:$59,""),
IF($C35="Travis Harvey",_xlfn.XLOOKUP($B35,PROSPER_Harvey!$1:$1,PROSPER_Harvey!$59:$59,""),""))))))))="","No Comment",IF(IF($C35="Christopher Lobo",_xlfn.XLOOKUP($B35,PROSPER_Lobo!$1:$1,PROSPER_Lobo!$59:$59,""),
IF($C35="Naren Baliga",_xlfn.XLOOKUP($B35,PROSPER_Baliga!$1:$1,PROSPER_Baliga!$59:$59,""),
IF($C35="Thorsten Huhn",_xlfn.XLOOKUP($B35,PROSPER_Huhn!$1:$1,PROSPER_Huhn!$59:$59,""),
IF($C35="Nick Hull",_xlfn.XLOOKUP($B35,PROSPER_Hull!$1:$1,PROSPER_Hull!$59:$59,""),
IF($C35="Monika Kotwani",_xlfn.XLOOKUP($B35,PROSPER_Kotwani!$1:$1,PROSPER_Kotwani!$59:$59,""),
IF($C35="Jonathan Wellner",_xlfn.XLOOKUP($B35,PROSPER_Wellner!$1:$1,PROSPER_Wellner!$59:$59,""),
IF($C35="Travis Harvey",_xlfn.XLOOKUP($B35,PROSPER_Harvey!$1:$1,PROSPER_Harvey!$59:$59,""),"")))))))="","",
IF($C35="Christopher Lobo",_xlfn.XLOOKUP($B35,PROSPER_Lobo!$1:$1,PROSPER_Lobo!$59:$59,""),
IF($C35="Naren Baliga",_xlfn.XLOOKUP($B35,PROSPER_Baliga!$1:$1,PROSPER_Baliga!$59:$59,""),
IF($C35="Thorsten Huhn",_xlfn.XLOOKUP($B35,PROSPER_Huhn!$1:$1,PROSPER_Huhn!$59:$59,""),
IF($C35="Nick Hull",_xlfn.XLOOKUP($B35,PROSPER_Hull!$1:$1,PROSPER_Hull!$59:$59,""),
IF($C35="Monika Kotwani",_xlfn.XLOOKUP($B35,PROSPER_Kotwani!$1:$1,PROSPER_Kotwani!$59:$59,""),
IF($C35="Jonathan Wellner",_xlfn.XLOOKUP($B35,PROSPER_Wellner!$1:$1,PROSPER_Wellner!$59:$59,""),
IF($C35="Travis Harvey",_xlfn.XLOOKUP($B35,PROSPER_Harvey!$1:$1,PROSPER_Harvey!$59:$59,""),"")))))))))</f>
        <v>No Comment</v>
      </c>
      <c r="HJ35" s="188" t="str">
        <f t="shared" si="322"/>
        <v>N/A</v>
      </c>
      <c r="HK35" s="135" t="str">
        <f>_xlfn.XLOOKUP(B35,PROSPERInitial_Query!$E:$E,PROSPERInitial_Query!$AL:$AL,"",,-1)</f>
        <v/>
      </c>
      <c r="HL35" s="136" t="str">
        <f t="shared" si="323"/>
        <v>Minesh Patel4 - SuccessEscalation Management</v>
      </c>
      <c r="HM35" s="136" t="str">
        <f>_xlfn.XLOOKUP(HL35,PROSPERDelta_Query!BK:BK,PROSPERDelta_Query!AY:AY,"",,-1)</f>
        <v/>
      </c>
      <c r="HN35" s="137" t="str">
        <f t="shared" si="324"/>
        <v>N/A</v>
      </c>
      <c r="HO35" s="137" t="str">
        <f>IF(IF(IF($C35="Christopher Lobo",_xlfn.XLOOKUP($B35,PROSPER_Lobo!$1:$1,PROSPER_Lobo!$60:$60,""),
IF($C35="Naren Baliga",_xlfn.XLOOKUP($B35,PROSPER_Baliga!$1:$1,PROSPER_Baliga!$60:$60,""),
IF($C35="Thorsten Huhn",_xlfn.XLOOKUP($B35,PROSPER_Huhn!$1:$1,PROSPER_Huhn!$60:$60,""),
IF($C35="Nick Hull",_xlfn.XLOOKUP($B35,PROSPER_Hull!$1:$1,PROSPER_Hull!$60:$60,""),
IF($C35="Monika Kotwani",_xlfn.XLOOKUP($B35,PROSPER_Kotwani!$1:$1,PROSPER_Kotwani!$60:$60,""),
IF($C35="Jonathan Wellner",_xlfn.XLOOKUP($B35,PROSPER_Wellner!$1:$1,PROSPER_Wellner!$60:$60,""),
IF($C35="Travis Harvey",_xlfn.XLOOKUP($B35,PROSPER_Harvey!$1:$1,PROSPER_Harvey!$60:$60,""),"")))))))="","",
IF($C35="Christopher Lobo",_xlfn.XLOOKUP($B35,PROSPER_Lobo!$1:$1,PROSPER_Lobo!$60:$60,""),
IF($C35="Naren Baliga",_xlfn.XLOOKUP($B35,PROSPER_Baliga!$1:$1,PROSPER_Baliga!$60:$60,""),
IF($C35="Thorsten Huhn",_xlfn.XLOOKUP($B35,PROSPER_Huhn!$1:$1,PROSPER_Huhn!$60:$60,""),
IF($C35="Nick Hull",_xlfn.XLOOKUP($B35,PROSPER_Hull!$1:$1,PROSPER_Hull!$60:$60,""),
IF($C35="Monika Kotwani",_xlfn.XLOOKUP($B35,PROSPER_Kotwani!$1:$1,PROSPER_Kotwani!$60:$60,""),
IF($C35="Jonathan Wellner",_xlfn.XLOOKUP($B35,PROSPER_Wellner!$1:$1,PROSPER_Wellner!$60:$60,""),
IF($C35="Travis Harvey",_xlfn.XLOOKUP($B35,PROSPER_Harvey!$1:$1,PROSPER_Harvey!$60:$60,""),""))))))))="","No Score",IF(IF($C35="Christopher Lobo",_xlfn.XLOOKUP($B35,PROSPER_Lobo!$1:$1,PROSPER_Lobo!$60:$60,""),
IF($C35="Naren Baliga",_xlfn.XLOOKUP($B35,PROSPER_Baliga!$1:$1,PROSPER_Baliga!$60:$60,""),
IF($C35="Thorsten Huhn",_xlfn.XLOOKUP($B35,PROSPER_Huhn!$1:$1,PROSPER_Huhn!$60:$60,""),
IF($C35="Nick Hull",_xlfn.XLOOKUP($B35,PROSPER_Hull!$1:$1,PROSPER_Hull!$60:$60,""),
IF($C35="Monika Kotwani",_xlfn.XLOOKUP($B35,PROSPER_Kotwani!$1:$1,PROSPER_Kotwani!$60:$60,""),
IF($C35="Jonathan Wellner",_xlfn.XLOOKUP($B35,PROSPER_Wellner!$1:$1,PROSPER_Wellner!$60:$60,""),
IF($C35="Travis Harvey",_xlfn.XLOOKUP($B35,PROSPER_Harvey!$1:$1,PROSPER_Harvey!$60:$60,""),"")))))))="","",
IF($C35="Christopher Lobo",_xlfn.XLOOKUP($B35,PROSPER_Lobo!$1:$1,PROSPER_Lobo!$60:$60,""),
IF($C35="Naren Baliga",_xlfn.XLOOKUP($B35,PROSPER_Baliga!$1:$1,PROSPER_Baliga!$60:$60,""),
IF($C35="Thorsten Huhn",_xlfn.XLOOKUP($B35,PROSPER_Huhn!$1:$1,PROSPER_Huhn!$60:$60,""),
IF($C35="Nick Hull",_xlfn.XLOOKUP($B35,PROSPER_Hull!$1:$1,PROSPER_Hull!$60:$60,""),
IF($C35="Monika Kotwani",_xlfn.XLOOKUP($B35,PROSPER_Kotwani!$1:$1,PROSPER_Kotwani!$60:$60,""),
IF($C35="Jonathan Wellner",_xlfn.XLOOKUP($B35,PROSPER_Wellner!$1:$1,PROSPER_Wellner!$60:$60,""),
IF($C35="Travis Harvey",_xlfn.XLOOKUP($B35,PROSPER_Harvey!$1:$1,PROSPER_Harvey!$60:$60,""),"")))))))))</f>
        <v>No Score</v>
      </c>
      <c r="HP35" s="138" t="str">
        <f>IF(IF(IF($C35="Christopher Lobo",_xlfn.XLOOKUP($B35,PROSPER_Lobo!$1:$1,PROSPER_Lobo!$61:$61,""),
IF($C35="Naren Baliga",_xlfn.XLOOKUP($B35,PROSPER_Baliga!$1:$1,PROSPER_Baliga!$61:$61,""),
IF($C35="Thorsten Huhn",_xlfn.XLOOKUP($B35,PROSPER_Huhn!$1:$1,PROSPER_Huhn!$61:$61,""),
IF($C35="Nick Hull",_xlfn.XLOOKUP($B35,PROSPER_Hull!$1:$1,PROSPER_Hull!$61:$61,""),
IF($C35="Monika Kotwani",_xlfn.XLOOKUP($B35,PROSPER_Kotwani!$1:$1,PROSPER_Kotwani!$61:$61,""),
IF($C35="Jonathan Wellner",_xlfn.XLOOKUP($B35,PROSPER_Wellner!$1:$1,PROSPER_Wellner!$61:$61,""),
IF($C35="Travis Harvey",_xlfn.XLOOKUP($B35,PROSPER_Harvey!$1:$1,PROSPER_Harvey!$61:$61,""),"")))))))="","",
IF($C35="Christopher Lobo",_xlfn.XLOOKUP($B35,PROSPER_Lobo!$1:$1,PROSPER_Lobo!$61:$61,""),
IF($C35="Naren Baliga",_xlfn.XLOOKUP($B35,PROSPER_Baliga!$1:$1,PROSPER_Baliga!$61:$61,""),
IF($C35="Thorsten Huhn",_xlfn.XLOOKUP($B35,PROSPER_Huhn!$1:$1,PROSPER_Huhn!$61:$61,""),
IF($C35="Nick Hull",_xlfn.XLOOKUP($B35,PROSPER_Hull!$1:$1,PROSPER_Hull!$61:$61,""),
IF($C35="Monika Kotwani",_xlfn.XLOOKUP($B35,PROSPER_Kotwani!$1:$1,PROSPER_Kotwani!$61:$61,""),
IF($C35="Jonathan Wellner",_xlfn.XLOOKUP($B35,PROSPER_Wellner!$1:$1,PROSPER_Wellner!$61:$61,""),
IF($C35="Travis Harvey",_xlfn.XLOOKUP($B35,PROSPER_Harvey!$1:$1,PROSPER_Harvey!$61:$61,""),""))))))))="","No Comment",IF(IF($C35="Christopher Lobo",_xlfn.XLOOKUP($B35,PROSPER_Lobo!$1:$1,PROSPER_Lobo!$61:$61,""),
IF($C35="Naren Baliga",_xlfn.XLOOKUP($B35,PROSPER_Baliga!$1:$1,PROSPER_Baliga!$61:$61,""),
IF($C35="Thorsten Huhn",_xlfn.XLOOKUP($B35,PROSPER_Huhn!$1:$1,PROSPER_Huhn!$61:$61,""),
IF($C35="Nick Hull",_xlfn.XLOOKUP($B35,PROSPER_Hull!$1:$1,PROSPER_Hull!$61:$61,""),
IF($C35="Monika Kotwani",_xlfn.XLOOKUP($B35,PROSPER_Kotwani!$1:$1,PROSPER_Kotwani!$61:$61,""),
IF($C35="Jonathan Wellner",_xlfn.XLOOKUP($B35,PROSPER_Wellner!$1:$1,PROSPER_Wellner!$61:$61,""),
IF($C35="Travis Harvey",_xlfn.XLOOKUP($B35,PROSPER_Harvey!$1:$1,PROSPER_Harvey!$61:$61,""),"")))))))="","",
IF($C35="Christopher Lobo",_xlfn.XLOOKUP($B35,PROSPER_Lobo!$1:$1,PROSPER_Lobo!$61:$61,""),
IF($C35="Naren Baliga",_xlfn.XLOOKUP($B35,PROSPER_Baliga!$1:$1,PROSPER_Baliga!$61:$61,""),
IF($C35="Thorsten Huhn",_xlfn.XLOOKUP($B35,PROSPER_Huhn!$1:$1,PROSPER_Huhn!$61:$61,""),
IF($C35="Nick Hull",_xlfn.XLOOKUP($B35,PROSPER_Hull!$1:$1,PROSPER_Hull!$61:$61,""),
IF($C35="Monika Kotwani",_xlfn.XLOOKUP($B35,PROSPER_Kotwani!$1:$1,PROSPER_Kotwani!$61:$61,""),
IF($C35="Jonathan Wellner",_xlfn.XLOOKUP($B35,PROSPER_Wellner!$1:$1,PROSPER_Wellner!$61:$61,""),
IF($C35="Travis Harvey",_xlfn.XLOOKUP($B35,PROSPER_Harvey!$1:$1,PROSPER_Harvey!$61:$61,""),"")))))))))</f>
        <v>No Comment</v>
      </c>
      <c r="HQ35" s="188" t="str">
        <f t="shared" si="325"/>
        <v>N/A</v>
      </c>
      <c r="HR35" s="135" t="str">
        <f>_xlfn.XLOOKUP(B35,PROSPERInitial_Query!$E:$E,PROSPERInitial_Query!$AM:$AM,"",,-1)</f>
        <v/>
      </c>
      <c r="HS35" s="136" t="str">
        <f t="shared" si="326"/>
        <v>Minesh Patel4 - SuccessExpanding / Renewing the Business</v>
      </c>
      <c r="HT35" s="136" t="str">
        <f>_xlfn.XLOOKUP(HS35,PROSPERDelta_Query!BK:BK,PROSPERDelta_Query!AZ:AZ,"",,-1)</f>
        <v/>
      </c>
      <c r="HU35" s="137" t="str">
        <f t="shared" si="327"/>
        <v>N/A</v>
      </c>
      <c r="HV35" s="137" t="str">
        <f>IF(IF(IF($C35="Christopher Lobo",_xlfn.XLOOKUP($B35,PROSPER_Lobo!$1:$1,PROSPER_Lobo!$62:$62,""),
IF($C35="Naren Baliga",_xlfn.XLOOKUP($B35,PROSPER_Baliga!$1:$1,PROSPER_Baliga!$62:$62,""),
IF($C35="Thorsten Huhn",_xlfn.XLOOKUP($B35,PROSPER_Huhn!$1:$1,PROSPER_Huhn!$62:$62,""),
IF($C35="Nick Hull",_xlfn.XLOOKUP($B35,PROSPER_Hull!$1:$1,PROSPER_Hull!$62:$62,""),
IF($C35="Monika Kotwani",_xlfn.XLOOKUP($B35,PROSPER_Kotwani!$1:$1,PROSPER_Kotwani!$62:$62,""),
IF($C35="Jonathan Wellner",_xlfn.XLOOKUP($B35,PROSPER_Wellner!$1:$1,PROSPER_Wellner!$62:$62,""),
IF($C35="Travis Harvey",_xlfn.XLOOKUP($B35,PROSPER_Harvey!$1:$1,PROSPER_Harvey!$62:$62,""),"")))))))="","",
IF($C35="Christopher Lobo",_xlfn.XLOOKUP($B35,PROSPER_Lobo!$1:$1,PROSPER_Lobo!$62:$62,""),
IF($C35="Naren Baliga",_xlfn.XLOOKUP($B35,PROSPER_Baliga!$1:$1,PROSPER_Baliga!$62:$62,""),
IF($C35="Thorsten Huhn",_xlfn.XLOOKUP($B35,PROSPER_Huhn!$1:$1,PROSPER_Huhn!$62:$62,""),
IF($C35="Nick Hull",_xlfn.XLOOKUP($B35,PROSPER_Hull!$1:$1,PROSPER_Hull!$62:$62,""),
IF($C35="Monika Kotwani",_xlfn.XLOOKUP($B35,PROSPER_Kotwani!$1:$1,PROSPER_Kotwani!$62:$62,""),
IF($C35="Jonathan Wellner",_xlfn.XLOOKUP($B35,PROSPER_Wellner!$1:$1,PROSPER_Wellner!$62:$62,""),
IF($C35="Travis Harvey",_xlfn.XLOOKUP($B35,PROSPER_Harvey!$1:$1,PROSPER_Harvey!$62:$62,""),""))))))))="","No Score",IF(IF($C35="Christopher Lobo",_xlfn.XLOOKUP($B35,PROSPER_Lobo!$1:$1,PROSPER_Lobo!$62:$62,""),
IF($C35="Naren Baliga",_xlfn.XLOOKUP($B35,PROSPER_Baliga!$1:$1,PROSPER_Baliga!$62:$62,""),
IF($C35="Thorsten Huhn",_xlfn.XLOOKUP($B35,PROSPER_Huhn!$1:$1,PROSPER_Huhn!$62:$62,""),
IF($C35="Nick Hull",_xlfn.XLOOKUP($B35,PROSPER_Hull!$1:$1,PROSPER_Hull!$62:$62,""),
IF($C35="Monika Kotwani",_xlfn.XLOOKUP($B35,PROSPER_Kotwani!$1:$1,PROSPER_Kotwani!$62:$62,""),
IF($C35="Jonathan Wellner",_xlfn.XLOOKUP($B35,PROSPER_Wellner!$1:$1,PROSPER_Wellner!$62:$62,""),
IF($C35="Travis Harvey",_xlfn.XLOOKUP($B35,PROSPER_Harvey!$1:$1,PROSPER_Harvey!$62:$62,""),"")))))))="","",
IF($C35="Christopher Lobo",_xlfn.XLOOKUP($B35,PROSPER_Lobo!$1:$1,PROSPER_Lobo!$62:$62,""),
IF($C35="Naren Baliga",_xlfn.XLOOKUP($B35,PROSPER_Baliga!$1:$1,PROSPER_Baliga!$62:$62,""),
IF($C35="Thorsten Huhn",_xlfn.XLOOKUP($B35,PROSPER_Huhn!$1:$1,PROSPER_Huhn!$62:$62,""),
IF($C35="Nick Hull",_xlfn.XLOOKUP($B35,PROSPER_Hull!$1:$1,PROSPER_Hull!$62:$62,""),
IF($C35="Monika Kotwani",_xlfn.XLOOKUP($B35,PROSPER_Kotwani!$1:$1,PROSPER_Kotwani!$62:$62,""),
IF($C35="Jonathan Wellner",_xlfn.XLOOKUP($B35,PROSPER_Wellner!$1:$1,PROSPER_Wellner!$62:$62,""),
IF($C35="Travis Harvey",_xlfn.XLOOKUP($B35,PROSPER_Harvey!$1:$1,PROSPER_Harvey!$62:$62,""),"")))))))))</f>
        <v>No Score</v>
      </c>
      <c r="HW35" s="138" t="str">
        <f>IF(IF(IF($C35="Christopher Lobo",_xlfn.XLOOKUP($B35,PROSPER_Lobo!$1:$1,PROSPER_Lobo!$63:$63,""),
IF($C35="Naren Baliga",_xlfn.XLOOKUP($B35,PROSPER_Baliga!$1:$1,PROSPER_Baliga!$63:$63,""),
IF($C35="Thorsten Huhn",_xlfn.XLOOKUP($B35,PROSPER_Huhn!$1:$1,PROSPER_Huhn!$63:$63,""),
IF($C35="Nick Hull",_xlfn.XLOOKUP($B35,PROSPER_Hull!$1:$1,PROSPER_Hull!$63:$63,""),
IF($C35="Monika Kotwani",_xlfn.XLOOKUP($B35,PROSPER_Kotwani!$1:$1,PROSPER_Kotwani!$63:$63,""),
IF($C35="Jonathan Wellner",_xlfn.XLOOKUP($B35,PROSPER_Wellner!$1:$1,PROSPER_Wellner!$63:$63,""),
IF($C35="Travis Harvey",_xlfn.XLOOKUP($B35,PROSPER_Harvey!$1:$1,PROSPER_Harvey!$63:$63,""),"")))))))="","",
IF($C35="Christopher Lobo",_xlfn.XLOOKUP($B35,PROSPER_Lobo!$1:$1,PROSPER_Lobo!$63:$63,""),
IF($C35="Naren Baliga",_xlfn.XLOOKUP($B35,PROSPER_Baliga!$1:$1,PROSPER_Baliga!$63:$63,""),
IF($C35="Thorsten Huhn",_xlfn.XLOOKUP($B35,PROSPER_Huhn!$1:$1,PROSPER_Huhn!$63:$63,""),
IF($C35="Nick Hull",_xlfn.XLOOKUP($B35,PROSPER_Hull!$1:$1,PROSPER_Hull!$63:$63,""),
IF($C35="Monika Kotwani",_xlfn.XLOOKUP($B35,PROSPER_Kotwani!$1:$1,PROSPER_Kotwani!$63:$63,""),
IF($C35="Jonathan Wellner",_xlfn.XLOOKUP($B35,PROSPER_Wellner!$1:$1,PROSPER_Wellner!$63:$63,""),
IF($C35="Travis Harvey",_xlfn.XLOOKUP($B35,PROSPER_Harvey!$1:$1,PROSPER_Harvey!$63:$63,""),""))))))))="","No Comment",IF(IF($C35="Christopher Lobo",_xlfn.XLOOKUP($B35,PROSPER_Lobo!$1:$1,PROSPER_Lobo!$63:$63,""),
IF($C35="Naren Baliga",_xlfn.XLOOKUP($B35,PROSPER_Baliga!$1:$1,PROSPER_Baliga!$63:$63,""),
IF($C35="Thorsten Huhn",_xlfn.XLOOKUP($B35,PROSPER_Huhn!$1:$1,PROSPER_Huhn!$63:$63,""),
IF($C35="Nick Hull",_xlfn.XLOOKUP($B35,PROSPER_Hull!$1:$1,PROSPER_Hull!$63:$63,""),
IF($C35="Monika Kotwani",_xlfn.XLOOKUP($B35,PROSPER_Kotwani!$1:$1,PROSPER_Kotwani!$63:$63,""),
IF($C35="Jonathan Wellner",_xlfn.XLOOKUP($B35,PROSPER_Wellner!$1:$1,PROSPER_Wellner!$63:$63,""),
IF($C35="Travis Harvey",_xlfn.XLOOKUP($B35,PROSPER_Harvey!$1:$1,PROSPER_Harvey!$63:$63,""),"")))))))="","",
IF($C35="Christopher Lobo",_xlfn.XLOOKUP($B35,PROSPER_Lobo!$1:$1,PROSPER_Lobo!$63:$63,""),
IF($C35="Naren Baliga",_xlfn.XLOOKUP($B35,PROSPER_Baliga!$1:$1,PROSPER_Baliga!$63:$63,""),
IF($C35="Thorsten Huhn",_xlfn.XLOOKUP($B35,PROSPER_Huhn!$1:$1,PROSPER_Huhn!$63:$63,""),
IF($C35="Nick Hull",_xlfn.XLOOKUP($B35,PROSPER_Hull!$1:$1,PROSPER_Hull!$63:$63,""),
IF($C35="Monika Kotwani",_xlfn.XLOOKUP($B35,PROSPER_Kotwani!$1:$1,PROSPER_Kotwani!$63:$63,""),
IF($C35="Jonathan Wellner",_xlfn.XLOOKUP($B35,PROSPER_Wellner!$1:$1,PROSPER_Wellner!$63:$63,""),
IF($C35="Travis Harvey",_xlfn.XLOOKUP($B35,PROSPER_Harvey!$1:$1,PROSPER_Harvey!$63:$63,""),"")))))))))</f>
        <v>No Comment</v>
      </c>
      <c r="HX35" s="188" t="str">
        <f t="shared" si="328"/>
        <v>N/A</v>
      </c>
      <c r="HY35" s="135" t="str">
        <f>_xlfn.XLOOKUP(B35,PROSPERInitial_Query!$E:$E,PROSPERInitial_Query!$AN:$AN,"",,-1)</f>
        <v/>
      </c>
      <c r="HZ35" s="136" t="str">
        <f t="shared" si="329"/>
        <v>Minesh Patel4 - SuccessPre-Sales Participation</v>
      </c>
      <c r="IA35" s="136" t="str">
        <f>_xlfn.XLOOKUP(HZ35,PROSPERDelta_Query!BK:BK,PROSPERDelta_Query!BA:BA,"",,-1)</f>
        <v/>
      </c>
      <c r="IB35" s="137" t="str">
        <f t="shared" si="330"/>
        <v>N/A</v>
      </c>
      <c r="IC35" s="137" t="str">
        <f>IF(IF(IF($C35="Christopher Lobo",_xlfn.XLOOKUP($B35,PROSPER_Lobo!$1:$1,PROSPER_Lobo!$64:$64,""),
IF($C35="Naren Baliga",_xlfn.XLOOKUP($B35,PROSPER_Baliga!$1:$1,PROSPER_Baliga!$64:$64,""),
IF($C35="Thorsten Huhn",_xlfn.XLOOKUP($B35,PROSPER_Huhn!$1:$1,PROSPER_Huhn!$64:$64,""),
IF($C35="Nick Hull",_xlfn.XLOOKUP($B35,PROSPER_Hull!$1:$1,PROSPER_Hull!$64:$64,""),
IF($C35="Monika Kotwani",_xlfn.XLOOKUP($B35,PROSPER_Kotwani!$1:$1,PROSPER_Kotwani!$64:$64,""),
IF($C35="Jonathan Wellner",_xlfn.XLOOKUP($B35,PROSPER_Wellner!$1:$1,PROSPER_Wellner!$64:$64,""),
IF($C35="Travis Harvey",_xlfn.XLOOKUP($B35,PROSPER_Harvey!$1:$1,PROSPER_Harvey!$64:$64,""),"")))))))="","",
IF($C35="Christopher Lobo",_xlfn.XLOOKUP($B35,PROSPER_Lobo!$1:$1,PROSPER_Lobo!$64:$64,""),
IF($C35="Naren Baliga",_xlfn.XLOOKUP($B35,PROSPER_Baliga!$1:$1,PROSPER_Baliga!$64:$64,""),
IF($C35="Thorsten Huhn",_xlfn.XLOOKUP($B35,PROSPER_Huhn!$1:$1,PROSPER_Huhn!$64:$64,""),
IF($C35="Nick Hull",_xlfn.XLOOKUP($B35,PROSPER_Hull!$1:$1,PROSPER_Hull!$64:$64,""),
IF($C35="Monika Kotwani",_xlfn.XLOOKUP($B35,PROSPER_Kotwani!$1:$1,PROSPER_Kotwani!$64:$64,""),
IF($C35="Jonathan Wellner",_xlfn.XLOOKUP($B35,PROSPER_Wellner!$1:$1,PROSPER_Wellner!$64:$64,""),
IF($C35="Travis Harvey",_xlfn.XLOOKUP($B35,PROSPER_Harvey!$1:$1,PROSPER_Harvey!$64:$64,""),""))))))))="","No Score",IF(IF($C35="Christopher Lobo",_xlfn.XLOOKUP($B35,PROSPER_Lobo!$1:$1,PROSPER_Lobo!$64:$64,""),
IF($C35="Naren Baliga",_xlfn.XLOOKUP($B35,PROSPER_Baliga!$1:$1,PROSPER_Baliga!$64:$64,""),
IF($C35="Thorsten Huhn",_xlfn.XLOOKUP($B35,PROSPER_Huhn!$1:$1,PROSPER_Huhn!$64:$64,""),
IF($C35="Nick Hull",_xlfn.XLOOKUP($B35,PROSPER_Hull!$1:$1,PROSPER_Hull!$64:$64,""),
IF($C35="Monika Kotwani",_xlfn.XLOOKUP($B35,PROSPER_Kotwani!$1:$1,PROSPER_Kotwani!$64:$64,""),
IF($C35="Jonathan Wellner",_xlfn.XLOOKUP($B35,PROSPER_Wellner!$1:$1,PROSPER_Wellner!$64:$64,""),
IF($C35="Travis Harvey",_xlfn.XLOOKUP($B35,PROSPER_Harvey!$1:$1,PROSPER_Harvey!$64:$64,""),"")))))))="","",
IF($C35="Christopher Lobo",_xlfn.XLOOKUP($B35,PROSPER_Lobo!$1:$1,PROSPER_Lobo!$64:$64,""),
IF($C35="Naren Baliga",_xlfn.XLOOKUP($B35,PROSPER_Baliga!$1:$1,PROSPER_Baliga!$64:$64,""),
IF($C35="Thorsten Huhn",_xlfn.XLOOKUP($B35,PROSPER_Huhn!$1:$1,PROSPER_Huhn!$64:$64,""),
IF($C35="Nick Hull",_xlfn.XLOOKUP($B35,PROSPER_Hull!$1:$1,PROSPER_Hull!$64:$64,""),
IF($C35="Monika Kotwani",_xlfn.XLOOKUP($B35,PROSPER_Kotwani!$1:$1,PROSPER_Kotwani!$64:$64,""),
IF($C35="Jonathan Wellner",_xlfn.XLOOKUP($B35,PROSPER_Wellner!$1:$1,PROSPER_Wellner!$64:$64,""),
IF($C35="Travis Harvey",_xlfn.XLOOKUP($B35,PROSPER_Harvey!$1:$1,PROSPER_Harvey!$64:$64,""),"")))))))))</f>
        <v>No Score</v>
      </c>
      <c r="ID35" s="138" t="str">
        <f>IF(IF(IF($C35="Christopher Lobo",_xlfn.XLOOKUP($B35,PROSPER_Lobo!$1:$1,PROSPER_Lobo!$65:$65,""),
IF($C35="Naren Baliga",_xlfn.XLOOKUP($B35,PROSPER_Baliga!$1:$1,PROSPER_Baliga!$65:$65,""),
IF($C35="Thorsten Huhn",_xlfn.XLOOKUP($B35,PROSPER_Huhn!$1:$1,PROSPER_Huhn!$65:$65,""),
IF($C35="Nick Hull",_xlfn.XLOOKUP($B35,PROSPER_Hull!$1:$1,PROSPER_Hull!$65:$65,""),
IF($C35="Monika Kotwani",_xlfn.XLOOKUP($B35,PROSPER_Kotwani!$1:$1,PROSPER_Kotwani!$65:$65,""),
IF($C35="Jonathan Wellner",_xlfn.XLOOKUP($B35,PROSPER_Wellner!$1:$1,PROSPER_Wellner!$65:$65,""),
IF($C35="Travis Harvey",_xlfn.XLOOKUP($B35,PROSPER_Harvey!$1:$1,PROSPER_Harvey!$65:$65,""),"")))))))="","",
IF($C35="Christopher Lobo",_xlfn.XLOOKUP($B35,PROSPER_Lobo!$1:$1,PROSPER_Lobo!$65:$65,""),
IF($C35="Naren Baliga",_xlfn.XLOOKUP($B35,PROSPER_Baliga!$1:$1,PROSPER_Baliga!$65:$65,""),
IF($C35="Thorsten Huhn",_xlfn.XLOOKUP($B35,PROSPER_Huhn!$1:$1,PROSPER_Huhn!$65:$65,""),
IF($C35="Nick Hull",_xlfn.XLOOKUP($B35,PROSPER_Hull!$1:$1,PROSPER_Hull!$65:$65,""),
IF($C35="Monika Kotwani",_xlfn.XLOOKUP($B35,PROSPER_Kotwani!$1:$1,PROSPER_Kotwani!$65:$65,""),
IF($C35="Jonathan Wellner",_xlfn.XLOOKUP($B35,PROSPER_Wellner!$1:$1,PROSPER_Wellner!$65:$65,""),
IF($C35="Travis Harvey",_xlfn.XLOOKUP($B35,PROSPER_Harvey!$1:$1,PROSPER_Harvey!$65:$65,""),""))))))))="","No Comment",IF(IF($C35="Christopher Lobo",_xlfn.XLOOKUP($B35,PROSPER_Lobo!$1:$1,PROSPER_Lobo!$65:$65,""),
IF($C35="Naren Baliga",_xlfn.XLOOKUP($B35,PROSPER_Baliga!$1:$1,PROSPER_Baliga!$65:$65,""),
IF($C35="Thorsten Huhn",_xlfn.XLOOKUP($B35,PROSPER_Huhn!$1:$1,PROSPER_Huhn!$65:$65,""),
IF($C35="Nick Hull",_xlfn.XLOOKUP($B35,PROSPER_Hull!$1:$1,PROSPER_Hull!$65:$65,""),
IF($C35="Monika Kotwani",_xlfn.XLOOKUP($B35,PROSPER_Kotwani!$1:$1,PROSPER_Kotwani!$65:$65,""),
IF($C35="Jonathan Wellner",_xlfn.XLOOKUP($B35,PROSPER_Wellner!$1:$1,PROSPER_Wellner!$65:$65,""),
IF($C35="Travis Harvey",_xlfn.XLOOKUP($B35,PROSPER_Harvey!$1:$1,PROSPER_Harvey!$65:$65,""),"")))))))="","",
IF($C35="Christopher Lobo",_xlfn.XLOOKUP($B35,PROSPER_Lobo!$1:$1,PROSPER_Lobo!$65:$65,""),
IF($C35="Naren Baliga",_xlfn.XLOOKUP($B35,PROSPER_Baliga!$1:$1,PROSPER_Baliga!$65:$65,""),
IF($C35="Thorsten Huhn",_xlfn.XLOOKUP($B35,PROSPER_Huhn!$1:$1,PROSPER_Huhn!$65:$65,""),
IF($C35="Nick Hull",_xlfn.XLOOKUP($B35,PROSPER_Hull!$1:$1,PROSPER_Hull!$65:$65,""),
IF($C35="Monika Kotwani",_xlfn.XLOOKUP($B35,PROSPER_Kotwani!$1:$1,PROSPER_Kotwani!$65:$65,""),
IF($C35="Jonathan Wellner",_xlfn.XLOOKUP($B35,PROSPER_Wellner!$1:$1,PROSPER_Wellner!$65:$65,""),
IF($C35="Travis Harvey",_xlfn.XLOOKUP($B35,PROSPER_Harvey!$1:$1,PROSPER_Harvey!$65:$65,""),"")))))))))</f>
        <v>No Comment</v>
      </c>
      <c r="IE35" s="188" t="str">
        <f t="shared" si="331"/>
        <v>N/A</v>
      </c>
      <c r="IF35" s="135" t="str">
        <f>_xlfn.XLOOKUP(B35,PROSPERInitial_Query!$E:$E,PROSPERInitial_Query!$AO:$AO,"",,-1)</f>
        <v/>
      </c>
      <c r="IG35" s="136" t="str">
        <f t="shared" si="106"/>
        <v>Minesh Patel4 - SuccessP&amp;L Management</v>
      </c>
      <c r="IH35" s="136" t="str">
        <f>_xlfn.XLOOKUP(IG35,PROSPERDelta_Query!BK:BK,PROSPERDelta_Query!BB:BB,"",,-1)</f>
        <v/>
      </c>
      <c r="II35" s="137" t="str">
        <f t="shared" si="332"/>
        <v>N/A</v>
      </c>
      <c r="IJ35" s="137" t="str">
        <f>IF(IF(IF($C35="Christopher Lobo",_xlfn.XLOOKUP($B35,PROSPER_Lobo!$1:$1,PROSPER_Lobo!$66:$66,""),
IF($C35="Naren Baliga",_xlfn.XLOOKUP($B35,PROSPER_Baliga!$1:$1,PROSPER_Baliga!$66:$66,""),
IF($C35="Thorsten Huhn",_xlfn.XLOOKUP($B35,PROSPER_Huhn!$1:$1,PROSPER_Huhn!$66:$66,""),
IF($C35="Nick Hull",_xlfn.XLOOKUP($B35,PROSPER_Hull!$1:$1,PROSPER_Hull!$66:$66,""),
IF($C35="Monika Kotwani",_xlfn.XLOOKUP($B35,PROSPER_Kotwani!$1:$1,PROSPER_Kotwani!$66:$66,""),
IF($C35="Jonathan Wellner",_xlfn.XLOOKUP($B35,PROSPER_Wellner!$1:$1,PROSPER_Wellner!$66:$66,""),
IF($C35="Travis Harvey",_xlfn.XLOOKUP($B35,PROSPER_Harvey!$1:$1,PROSPER_Harvey!$66:$66,""),"")))))))="","",
IF($C35="Christopher Lobo",_xlfn.XLOOKUP($B35,PROSPER_Lobo!$1:$1,PROSPER_Lobo!$66:$66,""),
IF($C35="Naren Baliga",_xlfn.XLOOKUP($B35,PROSPER_Baliga!$1:$1,PROSPER_Baliga!$66:$66,""),
IF($C35="Thorsten Huhn",_xlfn.XLOOKUP($B35,PROSPER_Huhn!$1:$1,PROSPER_Huhn!$66:$66,""),
IF($C35="Nick Hull",_xlfn.XLOOKUP($B35,PROSPER_Hull!$1:$1,PROSPER_Hull!$66:$66,""),
IF($C35="Monika Kotwani",_xlfn.XLOOKUP($B35,PROSPER_Kotwani!$1:$1,PROSPER_Kotwani!$66:$66,""),
IF($C35="Jonathan Wellner",_xlfn.XLOOKUP($B35,PROSPER_Wellner!$1:$1,PROSPER_Wellner!$66:$66,""),
IF($C35="Travis Harvey",_xlfn.XLOOKUP($B35,PROSPER_Harvey!$1:$1,PROSPER_Harvey!$66:$66,""),""))))))))="","No Score",IF(IF($C35="Christopher Lobo",_xlfn.XLOOKUP($B35,PROSPER_Lobo!$1:$1,PROSPER_Lobo!$66:$66,""),
IF($C35="Naren Baliga",_xlfn.XLOOKUP($B35,PROSPER_Baliga!$1:$1,PROSPER_Baliga!$66:$66,""),
IF($C35="Thorsten Huhn",_xlfn.XLOOKUP($B35,PROSPER_Huhn!$1:$1,PROSPER_Huhn!$66:$66,""),
IF($C35="Nick Hull",_xlfn.XLOOKUP($B35,PROSPER_Hull!$1:$1,PROSPER_Hull!$66:$66,""),
IF($C35="Monika Kotwani",_xlfn.XLOOKUP($B35,PROSPER_Kotwani!$1:$1,PROSPER_Kotwani!$66:$66,""),
IF($C35="Jonathan Wellner",_xlfn.XLOOKUP($B35,PROSPER_Wellner!$1:$1,PROSPER_Wellner!$66:$66,""),
IF($C35="Travis Harvey",_xlfn.XLOOKUP($B35,PROSPER_Harvey!$1:$1,PROSPER_Harvey!$66:$66,""),"")))))))="","",
IF($C35="Christopher Lobo",_xlfn.XLOOKUP($B35,PROSPER_Lobo!$1:$1,PROSPER_Lobo!$66:$66,""),
IF($C35="Naren Baliga",_xlfn.XLOOKUP($B35,PROSPER_Baliga!$1:$1,PROSPER_Baliga!$66:$66,""),
IF($C35="Thorsten Huhn",_xlfn.XLOOKUP($B35,PROSPER_Huhn!$1:$1,PROSPER_Huhn!$66:$66,""),
IF($C35="Nick Hull",_xlfn.XLOOKUP($B35,PROSPER_Hull!$1:$1,PROSPER_Hull!$66:$66,""),
IF($C35="Monika Kotwani",_xlfn.XLOOKUP($B35,PROSPER_Kotwani!$1:$1,PROSPER_Kotwani!$66:$66,""),
IF($C35="Jonathan Wellner",_xlfn.XLOOKUP($B35,PROSPER_Wellner!$1:$1,PROSPER_Wellner!$66:$66,""),
IF($C35="Travis Harvey",_xlfn.XLOOKUP($B35,PROSPER_Harvey!$1:$1,PROSPER_Harvey!$66:$66,""),"")))))))))</f>
        <v>No Score</v>
      </c>
      <c r="IK35" s="138" t="str">
        <f>IF(IF(IF($C35="Christopher Lobo",_xlfn.XLOOKUP($B35,PROSPER_Lobo!$1:$1,PROSPER_Lobo!$67:$67,""),
IF($C35="Naren Baliga",_xlfn.XLOOKUP($B35,PROSPER_Baliga!$1:$1,PROSPER_Baliga!$67:$67,""),
IF($C35="Thorsten Huhn",_xlfn.XLOOKUP($B35,PROSPER_Huhn!$1:$1,PROSPER_Huhn!$67:$67,""),
IF($C35="Nick Hull",_xlfn.XLOOKUP($B35,PROSPER_Hull!$1:$1,PROSPER_Hull!$67:$67,""),
IF($C35="Monika Kotwani",_xlfn.XLOOKUP($B35,PROSPER_Kotwani!$1:$1,PROSPER_Kotwani!$67:$67,""),
IF($C35="Jonathan Wellner",_xlfn.XLOOKUP($B35,PROSPER_Wellner!$1:$1,PROSPER_Wellner!$67:$67,""),
IF($C35="Travis Harvey",_xlfn.XLOOKUP($B35,PROSPER_Harvey!$1:$1,PROSPER_Harvey!$67:$67,""),"")))))))="","",
IF($C35="Christopher Lobo",_xlfn.XLOOKUP($B35,PROSPER_Lobo!$1:$1,PROSPER_Lobo!$67:$67,""),
IF($C35="Naren Baliga",_xlfn.XLOOKUP($B35,PROSPER_Baliga!$1:$1,PROSPER_Baliga!$67:$67,""),
IF($C35="Thorsten Huhn",_xlfn.XLOOKUP($B35,PROSPER_Huhn!$1:$1,PROSPER_Huhn!$67:$67,""),
IF($C35="Nick Hull",_xlfn.XLOOKUP($B35,PROSPER_Hull!$1:$1,PROSPER_Hull!$67:$67,""),
IF($C35="Monika Kotwani",_xlfn.XLOOKUP($B35,PROSPER_Kotwani!$1:$1,PROSPER_Kotwani!$67:$67,""),
IF($C35="Jonathan Wellner",_xlfn.XLOOKUP($B35,PROSPER_Wellner!$1:$1,PROSPER_Wellner!$67:$67,""),
IF($C35="Travis Harvey",_xlfn.XLOOKUP($B35,PROSPER_Harvey!$1:$1,PROSPER_Harvey!$67:$67,""),""))))))))="","No Comment",IF(IF($C35="Christopher Lobo",_xlfn.XLOOKUP($B35,PROSPER_Lobo!$1:$1,PROSPER_Lobo!$67:$67,""),
IF($C35="Naren Baliga",_xlfn.XLOOKUP($B35,PROSPER_Baliga!$1:$1,PROSPER_Baliga!$67:$67,""),
IF($C35="Thorsten Huhn",_xlfn.XLOOKUP($B35,PROSPER_Huhn!$1:$1,PROSPER_Huhn!$67:$67,""),
IF($C35="Nick Hull",_xlfn.XLOOKUP($B35,PROSPER_Hull!$1:$1,PROSPER_Hull!$67:$67,""),
IF($C35="Monika Kotwani",_xlfn.XLOOKUP($B35,PROSPER_Kotwani!$1:$1,PROSPER_Kotwani!$67:$67,""),
IF($C35="Jonathan Wellner",_xlfn.XLOOKUP($B35,PROSPER_Wellner!$1:$1,PROSPER_Wellner!$67:$67,""),
IF($C35="Travis Harvey",_xlfn.XLOOKUP($B35,PROSPER_Harvey!$1:$1,PROSPER_Harvey!$67:$67,""),"")))))))="","",
IF($C35="Christopher Lobo",_xlfn.XLOOKUP($B35,PROSPER_Lobo!$1:$1,PROSPER_Lobo!$67:$67,""),
IF($C35="Naren Baliga",_xlfn.XLOOKUP($B35,PROSPER_Baliga!$1:$1,PROSPER_Baliga!$67:$67,""),
IF($C35="Thorsten Huhn",_xlfn.XLOOKUP($B35,PROSPER_Huhn!$1:$1,PROSPER_Huhn!$67:$67,""),
IF($C35="Nick Hull",_xlfn.XLOOKUP($B35,PROSPER_Hull!$1:$1,PROSPER_Hull!$67:$67,""),
IF($C35="Monika Kotwani",_xlfn.XLOOKUP($B35,PROSPER_Kotwani!$1:$1,PROSPER_Kotwani!$67:$67,""),
IF($C35="Jonathan Wellner",_xlfn.XLOOKUP($B35,PROSPER_Wellner!$1:$1,PROSPER_Wellner!$67:$67,""),
IF($C35="Travis Harvey",_xlfn.XLOOKUP($B35,PROSPER_Harvey!$1:$1,PROSPER_Harvey!$67:$67,""),"")))))))))</f>
        <v>No Comment</v>
      </c>
      <c r="IL35" s="188" t="str">
        <f t="shared" si="333"/>
        <v>N/A</v>
      </c>
      <c r="IM35" s="135" t="str">
        <f>_xlfn.XLOOKUP(B35,PROSPERInitial_Query!$E:$E,PROSPERInitial_Query!$AP:$AP,"",,-1)</f>
        <v/>
      </c>
      <c r="IN35" s="136" t="str">
        <f t="shared" si="334"/>
        <v>Minesh Patel4 - SuccessService Plan Management (PE)</v>
      </c>
      <c r="IO35" s="136" t="str">
        <f>_xlfn.XLOOKUP(IN35,PROSPERDelta_Query!BK:BK,PROSPERDelta_Query!BC:BC,"",,-1)</f>
        <v/>
      </c>
      <c r="IP35" s="137" t="str">
        <f t="shared" si="335"/>
        <v>N/A</v>
      </c>
      <c r="IQ35" s="137" t="str">
        <f>IF(IF(IF($C35="Christopher Lobo",_xlfn.XLOOKUP($B35,PROSPER_Lobo!$1:$1,PROSPER_Lobo!$68:$68,""),
IF($C35="Naren Baliga",_xlfn.XLOOKUP($B35,PROSPER_Baliga!$1:$1,PROSPER_Baliga!$68:$68,""),
IF($C35="Thorsten Huhn",_xlfn.XLOOKUP($B35,PROSPER_Huhn!$1:$1,PROSPER_Huhn!$68:$68,""),
IF($C35="Nick Hull",_xlfn.XLOOKUP($B35,PROSPER_Hull!$1:$1,PROSPER_Hull!$68:$68,""),
IF($C35="Monika Kotwani",_xlfn.XLOOKUP($B35,PROSPER_Kotwani!$1:$1,PROSPER_Kotwani!$68:$68,""),
IF($C35="Jonathan Wellner",_xlfn.XLOOKUP($B35,PROSPER_Wellner!$1:$1,PROSPER_Wellner!$68:$68,""),
IF($C35="Travis Harvey",_xlfn.XLOOKUP($B35,PROSPER_Harvey!$1:$1,PROSPER_Harvey!$68:$68,""),"")))))))="","",
IF($C35="Christopher Lobo",_xlfn.XLOOKUP($B35,PROSPER_Lobo!$1:$1,PROSPER_Lobo!$68:$68,""),
IF($C35="Naren Baliga",_xlfn.XLOOKUP($B35,PROSPER_Baliga!$1:$1,PROSPER_Baliga!$68:$68,""),
IF($C35="Thorsten Huhn",_xlfn.XLOOKUP($B35,PROSPER_Huhn!$1:$1,PROSPER_Huhn!$68:$68,""),
IF($C35="Nick Hull",_xlfn.XLOOKUP($B35,PROSPER_Hull!$1:$1,PROSPER_Hull!$68:$68,""),
IF($C35="Monika Kotwani",_xlfn.XLOOKUP($B35,PROSPER_Kotwani!$1:$1,PROSPER_Kotwani!$68:$68,""),
IF($C35="Jonathan Wellner",_xlfn.XLOOKUP($B35,PROSPER_Wellner!$1:$1,PROSPER_Wellner!$68:$68,""),
IF($C35="Travis Harvey",_xlfn.XLOOKUP($B35,PROSPER_Harvey!$1:$1,PROSPER_Harvey!$68:$68,""),""))))))))="","No Score",IF(IF($C35="Christopher Lobo",_xlfn.XLOOKUP($B35,PROSPER_Lobo!$1:$1,PROSPER_Lobo!$68:$68,""),
IF($C35="Naren Baliga",_xlfn.XLOOKUP($B35,PROSPER_Baliga!$1:$1,PROSPER_Baliga!$68:$68,""),
IF($C35="Thorsten Huhn",_xlfn.XLOOKUP($B35,PROSPER_Huhn!$1:$1,PROSPER_Huhn!$68:$68,""),
IF($C35="Nick Hull",_xlfn.XLOOKUP($B35,PROSPER_Hull!$1:$1,PROSPER_Hull!$68:$68,""),
IF($C35="Monika Kotwani",_xlfn.XLOOKUP($B35,PROSPER_Kotwani!$1:$1,PROSPER_Kotwani!$68:$68,""),
IF($C35="Jonathan Wellner",_xlfn.XLOOKUP($B35,PROSPER_Wellner!$1:$1,PROSPER_Wellner!$68:$68,""),
IF($C35="Travis Harvey",_xlfn.XLOOKUP($B35,PROSPER_Harvey!$1:$1,PROSPER_Harvey!$68:$68,""),"")))))))="","",
IF($C35="Christopher Lobo",_xlfn.XLOOKUP($B35,PROSPER_Lobo!$1:$1,PROSPER_Lobo!$68:$68,""),
IF($C35="Naren Baliga",_xlfn.XLOOKUP($B35,PROSPER_Baliga!$1:$1,PROSPER_Baliga!$68:$68,""),
IF($C35="Thorsten Huhn",_xlfn.XLOOKUP($B35,PROSPER_Huhn!$1:$1,PROSPER_Huhn!$68:$68,""),
IF($C35="Nick Hull",_xlfn.XLOOKUP($B35,PROSPER_Hull!$1:$1,PROSPER_Hull!$68:$68,""),
IF($C35="Monika Kotwani",_xlfn.XLOOKUP($B35,PROSPER_Kotwani!$1:$1,PROSPER_Kotwani!$68:$68,""),
IF($C35="Jonathan Wellner",_xlfn.XLOOKUP($B35,PROSPER_Wellner!$1:$1,PROSPER_Wellner!$68:$68,""),
IF($C35="Travis Harvey",_xlfn.XLOOKUP($B35,PROSPER_Harvey!$1:$1,PROSPER_Harvey!$68:$68,""),"")))))))))</f>
        <v>No Score</v>
      </c>
      <c r="IR35" s="138" t="str">
        <f>IF(IF(IF($C35="Christopher Lobo",_xlfn.XLOOKUP($B35,PROSPER_Lobo!$1:$1,PROSPER_Lobo!$69:$69,""),
IF($C35="Naren Baliga",_xlfn.XLOOKUP($B35,PROSPER_Baliga!$1:$1,PROSPER_Baliga!$69:$69,""),
IF($C35="Thorsten Huhn",_xlfn.XLOOKUP($B35,PROSPER_Huhn!$1:$1,PROSPER_Huhn!$69:$69,""),
IF($C35="Nick Hull",_xlfn.XLOOKUP($B35,PROSPER_Hull!$1:$1,PROSPER_Hull!$69:$69,""),
IF($C35="Monika Kotwani",_xlfn.XLOOKUP($B35,PROSPER_Kotwani!$1:$1,PROSPER_Kotwani!$69:$69,""),
IF($C35="Jonathan Wellner",_xlfn.XLOOKUP($B35,PROSPER_Wellner!$1:$1,PROSPER_Wellner!$69:$69,""),
IF($C35="Travis Harvey",_xlfn.XLOOKUP($B35,PROSPER_Harvey!$1:$1,PROSPER_Harvey!$69:$69,""),"")))))))="","",
IF($C35="Christopher Lobo",_xlfn.XLOOKUP($B35,PROSPER_Lobo!$1:$1,PROSPER_Lobo!$69:$69,""),
IF($C35="Naren Baliga",_xlfn.XLOOKUP($B35,PROSPER_Baliga!$1:$1,PROSPER_Baliga!$69:$69,""),
IF($C35="Thorsten Huhn",_xlfn.XLOOKUP($B35,PROSPER_Huhn!$1:$1,PROSPER_Huhn!$69:$69,""),
IF($C35="Nick Hull",_xlfn.XLOOKUP($B35,PROSPER_Hull!$1:$1,PROSPER_Hull!$69:$69,""),
IF($C35="Monika Kotwani",_xlfn.XLOOKUP($B35,PROSPER_Kotwani!$1:$1,PROSPER_Kotwani!$69:$69,""),
IF($C35="Jonathan Wellner",_xlfn.XLOOKUP($B35,PROSPER_Wellner!$1:$1,PROSPER_Wellner!$69:$69,""),
IF($C35="Travis Harvey",_xlfn.XLOOKUP($B35,PROSPER_Harvey!$1:$1,PROSPER_Harvey!$69:$69,""),""))))))))="","No Comment",IF(IF($C35="Christopher Lobo",_xlfn.XLOOKUP($B35,PROSPER_Lobo!$1:$1,PROSPER_Lobo!$69:$69,""),
IF($C35="Naren Baliga",_xlfn.XLOOKUP($B35,PROSPER_Baliga!$1:$1,PROSPER_Baliga!$69:$69,""),
IF($C35="Thorsten Huhn",_xlfn.XLOOKUP($B35,PROSPER_Huhn!$1:$1,PROSPER_Huhn!$69:$69,""),
IF($C35="Nick Hull",_xlfn.XLOOKUP($B35,PROSPER_Hull!$1:$1,PROSPER_Hull!$69:$69,""),
IF($C35="Monika Kotwani",_xlfn.XLOOKUP($B35,PROSPER_Kotwani!$1:$1,PROSPER_Kotwani!$69:$69,""),
IF($C35="Jonathan Wellner",_xlfn.XLOOKUP($B35,PROSPER_Wellner!$1:$1,PROSPER_Wellner!$69:$69,""),
IF($C35="Travis Harvey",_xlfn.XLOOKUP($B35,PROSPER_Harvey!$1:$1,PROSPER_Harvey!$69:$69,""),"")))))))="","",
IF($C35="Christopher Lobo",_xlfn.XLOOKUP($B35,PROSPER_Lobo!$1:$1,PROSPER_Lobo!$69:$69,""),
IF($C35="Naren Baliga",_xlfn.XLOOKUP($B35,PROSPER_Baliga!$1:$1,PROSPER_Baliga!$69:$69,""),
IF($C35="Thorsten Huhn",_xlfn.XLOOKUP($B35,PROSPER_Huhn!$1:$1,PROSPER_Huhn!$69:$69,""),
IF($C35="Nick Hull",_xlfn.XLOOKUP($B35,PROSPER_Hull!$1:$1,PROSPER_Hull!$69:$69,""),
IF($C35="Monika Kotwani",_xlfn.XLOOKUP($B35,PROSPER_Kotwani!$1:$1,PROSPER_Kotwani!$69:$69,""),
IF($C35="Jonathan Wellner",_xlfn.XLOOKUP($B35,PROSPER_Wellner!$1:$1,PROSPER_Wellner!$69:$69,""),
IF($C35="Travis Harvey",_xlfn.XLOOKUP($B35,PROSPER_Harvey!$1:$1,PROSPER_Harvey!$69:$69,""),"")))))))))</f>
        <v>No Comment</v>
      </c>
      <c r="IS35" s="188" t="str">
        <f t="shared" si="336"/>
        <v>N/A</v>
      </c>
      <c r="IT35" s="187" t="str">
        <f t="shared" si="337"/>
        <v>N/A</v>
      </c>
      <c r="IU35" s="128" t="str">
        <f t="shared" si="338"/>
        <v>N/A</v>
      </c>
      <c r="IV35" s="188" t="str">
        <f t="shared" si="339"/>
        <v>N/A</v>
      </c>
      <c r="IW35" s="139">
        <f>_xlfn.XLOOKUP($B35,Vlookups_Local!B:B,Vlookups_Local!F:F)</f>
        <v>1.0105263157894737</v>
      </c>
      <c r="IX35" s="140">
        <f>_xlfn.XLOOKUP($B35,Vlookups_Local!B:B,Vlookups_Local!G:G)</f>
        <v>0.99473684210526314</v>
      </c>
      <c r="IY35" s="140">
        <f>_xlfn.XLOOKUP($B35,Vlookups_Local!B:B,Vlookups_Local!H:H)</f>
        <v>1.5789473684210527E-2</v>
      </c>
      <c r="IZ35" s="141">
        <f t="shared" si="340"/>
        <v>10</v>
      </c>
      <c r="JA35" s="142">
        <f>_xlfn.XLOOKUP($B35,LevelUp_Query!A:A,LevelUp_Query!C:C,"")</f>
        <v>131</v>
      </c>
      <c r="JB35" s="143" t="str">
        <f>_xlfn.XLOOKUP($B35,LevelUp_Query!A:A,LevelUp_Query!F:F,"")</f>
        <v>Peak 2 - Vinson</v>
      </c>
      <c r="JC35" s="143">
        <f>_xlfn.XLOOKUP($B35,LevelUp_Query!A:A,LevelUp_Query!E:E,"")</f>
        <v>0</v>
      </c>
      <c r="JD35" s="141">
        <f t="shared" si="341"/>
        <v>0</v>
      </c>
      <c r="JE35" s="144" t="str">
        <f>_xlfn.XLOOKUP(B35,PROSPERInitial_Query!$E:$E,PROSPERInitial_Query!$AQ:$AQ,"",,-1)</f>
        <v/>
      </c>
      <c r="JF35" s="136" t="str">
        <f t="shared" si="342"/>
        <v>Minesh Patel7 - ResponsibilityGiving Back (L&amp;L)</v>
      </c>
      <c r="JG35" s="136" t="str">
        <f>_xlfn.XLOOKUP(JF35,PROSPERDelta_Query!BK:BK,PROSPERDelta_Query!BE:BE,"",,-1)</f>
        <v/>
      </c>
      <c r="JH35" s="137" t="str">
        <f t="shared" si="343"/>
        <v>N/A</v>
      </c>
      <c r="JI35" s="137" t="str">
        <f>IF(IF(IF($C35="Christopher Lobo",_xlfn.XLOOKUP($B35,PROSPER_Lobo!$1:$1,PROSPER_Lobo!$70:$70,""),
IF($C35="Naren Baliga",_xlfn.XLOOKUP($B35,PROSPER_Baliga!$1:$1,PROSPER_Baliga!$70:$70,""),
IF($C35="Thorsten Huhn",_xlfn.XLOOKUP($B35,PROSPER_Huhn!$1:$1,PROSPER_Huhn!$70:$70,""),
IF($C35="Nick Hull",_xlfn.XLOOKUP($B35,PROSPER_Hull!$1:$1,PROSPER_Hull!$70:$70,""),
IF($C35="Monika Kotwani",_xlfn.XLOOKUP($B35,PROSPER_Kotwani!$1:$1,PROSPER_Kotwani!$70:$70,""),
IF($C35="Jonathan Wellner",_xlfn.XLOOKUP($B35,PROSPER_Wellner!$1:$1,PROSPER_Wellner!$70:$70,""),
IF($C35="Travis Harvey",_xlfn.XLOOKUP($B35,PROSPER_Harvey!$1:$1,PROSPER_Harvey!$70:$70,""),"")))))))="","",
IF($C35="Christopher Lobo",_xlfn.XLOOKUP($B35,PROSPER_Lobo!$1:$1,PROSPER_Lobo!$70:$70,""),
IF($C35="Naren Baliga",_xlfn.XLOOKUP($B35,PROSPER_Baliga!$1:$1,PROSPER_Baliga!$70:$70,""),
IF($C35="Thorsten Huhn",_xlfn.XLOOKUP($B35,PROSPER_Huhn!$1:$1,PROSPER_Huhn!$70:$70,""),
IF($C35="Nick Hull",_xlfn.XLOOKUP($B35,PROSPER_Hull!$1:$1,PROSPER_Hull!$70:$70,""),
IF($C35="Monika Kotwani",_xlfn.XLOOKUP($B35,PROSPER_Kotwani!$1:$1,PROSPER_Kotwani!$70:$70,""),
IF($C35="Jonathan Wellner",_xlfn.XLOOKUP($B35,PROSPER_Wellner!$1:$1,PROSPER_Wellner!$70:$70,""),
IF($C35="Travis Harvey",_xlfn.XLOOKUP($B35,PROSPER_Harvey!$1:$1,PROSPER_Harvey!$70:$70,""),""))))))))="","No Score",IF(IF($C35="Christopher Lobo",_xlfn.XLOOKUP($B35,PROSPER_Lobo!$1:$1,PROSPER_Lobo!$70:$70,""),
IF($C35="Naren Baliga",_xlfn.XLOOKUP($B35,PROSPER_Baliga!$1:$1,PROSPER_Baliga!$70:$70,""),
IF($C35="Thorsten Huhn",_xlfn.XLOOKUP($B35,PROSPER_Huhn!$1:$1,PROSPER_Huhn!$70:$70,""),
IF($C35="Nick Hull",_xlfn.XLOOKUP($B35,PROSPER_Hull!$1:$1,PROSPER_Hull!$70:$70,""),
IF($C35="Monika Kotwani",_xlfn.XLOOKUP($B35,PROSPER_Kotwani!$1:$1,PROSPER_Kotwani!$70:$70,""),
IF($C35="Jonathan Wellner",_xlfn.XLOOKUP($B35,PROSPER_Wellner!$1:$1,PROSPER_Wellner!$70:$70,""),
IF($C35="Travis Harvey",_xlfn.XLOOKUP($B35,PROSPER_Harvey!$1:$1,PROSPER_Harvey!$70:$70,""),"")))))))="","",
IF($C35="Christopher Lobo",_xlfn.XLOOKUP($B35,PROSPER_Lobo!$1:$1,PROSPER_Lobo!$70:$70,""),
IF($C35="Naren Baliga",_xlfn.XLOOKUP($B35,PROSPER_Baliga!$1:$1,PROSPER_Baliga!$70:$70,""),
IF($C35="Thorsten Huhn",_xlfn.XLOOKUP($B35,PROSPER_Huhn!$1:$1,PROSPER_Huhn!$70:$70,""),
IF($C35="Nick Hull",_xlfn.XLOOKUP($B35,PROSPER_Hull!$1:$1,PROSPER_Hull!$70:$70,""),
IF($C35="Monika Kotwani",_xlfn.XLOOKUP($B35,PROSPER_Kotwani!$1:$1,PROSPER_Kotwani!$70:$70,""),
IF($C35="Jonathan Wellner",_xlfn.XLOOKUP($B35,PROSPER_Wellner!$1:$1,PROSPER_Wellner!$70:$70,""),
IF($C35="Travis Harvey",_xlfn.XLOOKUP($B35,PROSPER_Harvey!$1:$1,PROSPER_Harvey!$70:$70,""),"")))))))))</f>
        <v>No Score</v>
      </c>
      <c r="JJ35" s="138" t="str">
        <f>IF(IF(IF($C35="Christopher Lobo",_xlfn.XLOOKUP($B35,PROSPER_Lobo!$1:$1,PROSPER_Lobo!$71:$71,""),
IF($C35="Naren Baliga",_xlfn.XLOOKUP($B35,PROSPER_Baliga!$1:$1,PROSPER_Baliga!$71:$71,""),
IF($C35="Thorsten Huhn",_xlfn.XLOOKUP($B35,PROSPER_Huhn!$1:$1,PROSPER_Huhn!$71:$71,""),
IF($C35="Nick Hull",_xlfn.XLOOKUP($B35,PROSPER_Hull!$1:$1,PROSPER_Hull!$71:$71,""),
IF($C35="Monika Kotwani",_xlfn.XLOOKUP($B35,PROSPER_Kotwani!$1:$1,PROSPER_Kotwani!$71:$71,""),
IF($C35="Jonathan Wellner",_xlfn.XLOOKUP($B35,PROSPER_Wellner!$1:$1,PROSPER_Wellner!$71:$71,""),
IF($C35="Travis Harvey",_xlfn.XLOOKUP($B35,PROSPER_Harvey!$1:$1,PROSPER_Harvey!$71:$71,""),"")))))))="","",
IF($C35="Christopher Lobo",_xlfn.XLOOKUP($B35,PROSPER_Lobo!$1:$1,PROSPER_Lobo!$71:$71,""),
IF($C35="Naren Baliga",_xlfn.XLOOKUP($B35,PROSPER_Baliga!$1:$1,PROSPER_Baliga!$71:$71,""),
IF($C35="Thorsten Huhn",_xlfn.XLOOKUP($B35,PROSPER_Huhn!$1:$1,PROSPER_Huhn!$71:$71,""),
IF($C35="Nick Hull",_xlfn.XLOOKUP($B35,PROSPER_Hull!$1:$1,PROSPER_Hull!$71:$71,""),
IF($C35="Monika Kotwani",_xlfn.XLOOKUP($B35,PROSPER_Kotwani!$1:$1,PROSPER_Kotwani!$71:$71,""),
IF($C35="Jonathan Wellner",_xlfn.XLOOKUP($B35,PROSPER_Wellner!$1:$1,PROSPER_Wellner!$71:$71,""),
IF($C35="Travis Harvey",_xlfn.XLOOKUP($B35,PROSPER_Harvey!$1:$1,PROSPER_Harvey!$71:$71,""),""))))))))="","No Comment",IF(IF($C35="Christopher Lobo",_xlfn.XLOOKUP($B35,PROSPER_Lobo!$1:$1,PROSPER_Lobo!$71:$71,""),
IF($C35="Naren Baliga",_xlfn.XLOOKUP($B35,PROSPER_Baliga!$1:$1,PROSPER_Baliga!$71:$71,""),
IF($C35="Thorsten Huhn",_xlfn.XLOOKUP($B35,PROSPER_Huhn!$1:$1,PROSPER_Huhn!$71:$71,""),
IF($C35="Nick Hull",_xlfn.XLOOKUP($B35,PROSPER_Hull!$1:$1,PROSPER_Hull!$71:$71,""),
IF($C35="Monika Kotwani",_xlfn.XLOOKUP($B35,PROSPER_Kotwani!$1:$1,PROSPER_Kotwani!$71:$71,""),
IF($C35="Jonathan Wellner",_xlfn.XLOOKUP($B35,PROSPER_Wellner!$1:$1,PROSPER_Wellner!$71:$71,""),
IF($C35="Travis Harvey",_xlfn.XLOOKUP($B35,PROSPER_Harvey!$1:$1,PROSPER_Harvey!$71:$71,""),"")))))))="","",
IF($C35="Christopher Lobo",_xlfn.XLOOKUP($B35,PROSPER_Lobo!$1:$1,PROSPER_Lobo!$71:$71,""),
IF($C35="Naren Baliga",_xlfn.XLOOKUP($B35,PROSPER_Baliga!$1:$1,PROSPER_Baliga!$71:$71,""),
IF($C35="Thorsten Huhn",_xlfn.XLOOKUP($B35,PROSPER_Huhn!$1:$1,PROSPER_Huhn!$71:$71,""),
IF($C35="Nick Hull",_xlfn.XLOOKUP($B35,PROSPER_Hull!$1:$1,PROSPER_Hull!$71:$71,""),
IF($C35="Monika Kotwani",_xlfn.XLOOKUP($B35,PROSPER_Kotwani!$1:$1,PROSPER_Kotwani!$71:$71,""),
IF($C35="Jonathan Wellner",_xlfn.XLOOKUP($B35,PROSPER_Wellner!$1:$1,PROSPER_Wellner!$71:$71,""),
IF($C35="Travis Harvey",_xlfn.XLOOKUP($B35,PROSPER_Harvey!$1:$1,PROSPER_Harvey!$71:$71,""),"")))))))))</f>
        <v>No Comment</v>
      </c>
      <c r="JK35" s="141" t="str">
        <f t="shared" si="344"/>
        <v>N/A</v>
      </c>
      <c r="JL35" s="135" t="str">
        <f>_xlfn.XLOOKUP(B35,PROSPERInitial_Query!$E:$E,PROSPERInitial_Query!$AR:$AR,"",,-1)</f>
        <v/>
      </c>
      <c r="JM35" s="136" t="str">
        <f t="shared" si="345"/>
        <v>Minesh Patel7 - ResponsibilityExecutive Communication</v>
      </c>
      <c r="JN35" s="136" t="str">
        <f>_xlfn.XLOOKUP(JM35,PROSPERDelta_Query!BK:BK,PROSPERDelta_Query!BF:BF,"",,-1)</f>
        <v/>
      </c>
      <c r="JO35" s="137" t="str">
        <f t="shared" si="346"/>
        <v>N/A</v>
      </c>
      <c r="JP35" s="137" t="str">
        <f>IF(IF(IF($C35="Christopher Lobo",_xlfn.XLOOKUP($B35,PROSPER_Lobo!$1:$1,PROSPER_Lobo!$72:$72,""),
IF($C35="Naren Baliga",_xlfn.XLOOKUP($B35,PROSPER_Baliga!$1:$1,PROSPER_Baliga!$72:$72,""),
IF($C35="Thorsten Huhn",_xlfn.XLOOKUP($B35,PROSPER_Huhn!$1:$1,PROSPER_Huhn!$72:$72,""),
IF($C35="Nick Hull",_xlfn.XLOOKUP($B35,PROSPER_Hull!$1:$1,PROSPER_Hull!$72:$72,""),
IF($C35="Monika Kotwani",_xlfn.XLOOKUP($B35,PROSPER_Kotwani!$1:$1,PROSPER_Kotwani!$72:$72,""),
IF($C35="Jonathan Wellner",_xlfn.XLOOKUP($B35,PROSPER_Wellner!$1:$1,PROSPER_Wellner!$72:$72,""),
IF($C35="Travis Harvey",_xlfn.XLOOKUP($B35,PROSPER_Harvey!$1:$1,PROSPER_Harvey!$72:$72,""),"")))))))="","",
IF($C35="Christopher Lobo",_xlfn.XLOOKUP($B35,PROSPER_Lobo!$1:$1,PROSPER_Lobo!$72:$72,""),
IF($C35="Naren Baliga",_xlfn.XLOOKUP($B35,PROSPER_Baliga!$1:$1,PROSPER_Baliga!$72:$72,""),
IF($C35="Thorsten Huhn",_xlfn.XLOOKUP($B35,PROSPER_Huhn!$1:$1,PROSPER_Huhn!$72:$72,""),
IF($C35="Nick Hull",_xlfn.XLOOKUP($B35,PROSPER_Hull!$1:$1,PROSPER_Hull!$72:$72,""),
IF($C35="Monika Kotwani",_xlfn.XLOOKUP($B35,PROSPER_Kotwani!$1:$1,PROSPER_Kotwani!$72:$72,""),
IF($C35="Jonathan Wellner",_xlfn.XLOOKUP($B35,PROSPER_Wellner!$1:$1,PROSPER_Wellner!$72:$72,""),
IF($C35="Travis Harvey",_xlfn.XLOOKUP($B35,PROSPER_Harvey!$1:$1,PROSPER_Harvey!$72:$72,""),""))))))))="","No Score",IF(IF($C35="Christopher Lobo",_xlfn.XLOOKUP($B35,PROSPER_Lobo!$1:$1,PROSPER_Lobo!$72:$72,""),
IF($C35="Naren Baliga",_xlfn.XLOOKUP($B35,PROSPER_Baliga!$1:$1,PROSPER_Baliga!$72:$72,""),
IF($C35="Thorsten Huhn",_xlfn.XLOOKUP($B35,PROSPER_Huhn!$1:$1,PROSPER_Huhn!$72:$72,""),
IF($C35="Nick Hull",_xlfn.XLOOKUP($B35,PROSPER_Hull!$1:$1,PROSPER_Hull!$72:$72,""),
IF($C35="Monika Kotwani",_xlfn.XLOOKUP($B35,PROSPER_Kotwani!$1:$1,PROSPER_Kotwani!$72:$72,""),
IF($C35="Jonathan Wellner",_xlfn.XLOOKUP($B35,PROSPER_Wellner!$1:$1,PROSPER_Wellner!$72:$72,""),
IF($C35="Travis Harvey",_xlfn.XLOOKUP($B35,PROSPER_Harvey!$1:$1,PROSPER_Harvey!$72:$72,""),"")))))))="","",
IF($C35="Christopher Lobo",_xlfn.XLOOKUP($B35,PROSPER_Lobo!$1:$1,PROSPER_Lobo!$72:$72,""),
IF($C35="Naren Baliga",_xlfn.XLOOKUP($B35,PROSPER_Baliga!$1:$1,PROSPER_Baliga!$72:$72,""),
IF($C35="Thorsten Huhn",_xlfn.XLOOKUP($B35,PROSPER_Huhn!$1:$1,PROSPER_Huhn!$72:$72,""),
IF($C35="Nick Hull",_xlfn.XLOOKUP($B35,PROSPER_Hull!$1:$1,PROSPER_Hull!$72:$72,""),
IF($C35="Monika Kotwani",_xlfn.XLOOKUP($B35,PROSPER_Kotwani!$1:$1,PROSPER_Kotwani!$72:$72,""),
IF($C35="Jonathan Wellner",_xlfn.XLOOKUP($B35,PROSPER_Wellner!$1:$1,PROSPER_Wellner!$72:$72,""),
IF($C35="Travis Harvey",_xlfn.XLOOKUP($B35,PROSPER_Harvey!$1:$1,PROSPER_Harvey!$72:$72,""),"")))))))))</f>
        <v>No Score</v>
      </c>
      <c r="JQ35" s="138" t="str">
        <f>IF(IF(IF($C35="Christopher Lobo",_xlfn.XLOOKUP($B35,PROSPER_Lobo!$1:$1,PROSPER_Lobo!$73:$73,""),
IF($C35="Naren Baliga",_xlfn.XLOOKUP($B35,PROSPER_Baliga!$1:$1,PROSPER_Baliga!$73:$73,""),
IF($C35="Thorsten Huhn",_xlfn.XLOOKUP($B35,PROSPER_Huhn!$1:$1,PROSPER_Huhn!$73:$73,""),
IF($C35="Nick Hull",_xlfn.XLOOKUP($B35,PROSPER_Hull!$1:$1,PROSPER_Hull!$73:$73,""),
IF($C35="Monika Kotwani",_xlfn.XLOOKUP($B35,PROSPER_Kotwani!$1:$1,PROSPER_Kotwani!$73:$73,""),
IF($C35="Jonathan Wellner",_xlfn.XLOOKUP($B35,PROSPER_Wellner!$1:$1,PROSPER_Wellner!$73:$73,""),
IF($C35="Travis Harvey",_xlfn.XLOOKUP($B35,PROSPER_Harvey!$1:$1,PROSPER_Harvey!$73:$73,""),"")))))))="","",
IF($C35="Christopher Lobo",_xlfn.XLOOKUP($B35,PROSPER_Lobo!$1:$1,PROSPER_Lobo!$73:$73,""),
IF($C35="Naren Baliga",_xlfn.XLOOKUP($B35,PROSPER_Baliga!$1:$1,PROSPER_Baliga!$73:$73,""),
IF($C35="Thorsten Huhn",_xlfn.XLOOKUP($B35,PROSPER_Huhn!$1:$1,PROSPER_Huhn!$73:$73,""),
IF($C35="Nick Hull",_xlfn.XLOOKUP($B35,PROSPER_Hull!$1:$1,PROSPER_Hull!$73:$73,""),
IF($C35="Monika Kotwani",_xlfn.XLOOKUP($B35,PROSPER_Kotwani!$1:$1,PROSPER_Kotwani!$73:$73,""),
IF($C35="Jonathan Wellner",_xlfn.XLOOKUP($B35,PROSPER_Wellner!$1:$1,PROSPER_Wellner!$73:$73,""),
IF($C35="Travis Harvey",_xlfn.XLOOKUP($B35,PROSPER_Harvey!$1:$1,PROSPER_Harvey!$73:$73,""),""))))))))="","No Comment",IF(IF($C35="Christopher Lobo",_xlfn.XLOOKUP($B35,PROSPER_Lobo!$1:$1,PROSPER_Lobo!$73:$73,""),
IF($C35="Naren Baliga",_xlfn.XLOOKUP($B35,PROSPER_Baliga!$1:$1,PROSPER_Baliga!$73:$73,""),
IF($C35="Thorsten Huhn",_xlfn.XLOOKUP($B35,PROSPER_Huhn!$1:$1,PROSPER_Huhn!$73:$73,""),
IF($C35="Nick Hull",_xlfn.XLOOKUP($B35,PROSPER_Hull!$1:$1,PROSPER_Hull!$73:$73,""),
IF($C35="Monika Kotwani",_xlfn.XLOOKUP($B35,PROSPER_Kotwani!$1:$1,PROSPER_Kotwani!$73:$73,""),
IF($C35="Jonathan Wellner",_xlfn.XLOOKUP($B35,PROSPER_Wellner!$1:$1,PROSPER_Wellner!$73:$73,""),
IF($C35="Travis Harvey",_xlfn.XLOOKUP($B35,PROSPER_Harvey!$1:$1,PROSPER_Harvey!$73:$73,""),"")))))))="","",
IF($C35="Christopher Lobo",_xlfn.XLOOKUP($B35,PROSPER_Lobo!$1:$1,PROSPER_Lobo!$73:$73,""),
IF($C35="Naren Baliga",_xlfn.XLOOKUP($B35,PROSPER_Baliga!$1:$1,PROSPER_Baliga!$73:$73,""),
IF($C35="Thorsten Huhn",_xlfn.XLOOKUP($B35,PROSPER_Huhn!$1:$1,PROSPER_Huhn!$73:$73,""),
IF($C35="Nick Hull",_xlfn.XLOOKUP($B35,PROSPER_Hull!$1:$1,PROSPER_Hull!$73:$73,""),
IF($C35="Monika Kotwani",_xlfn.XLOOKUP($B35,PROSPER_Kotwani!$1:$1,PROSPER_Kotwani!$73:$73,""),
IF($C35="Jonathan Wellner",_xlfn.XLOOKUP($B35,PROSPER_Wellner!$1:$1,PROSPER_Wellner!$73:$73,""),
IF($C35="Travis Harvey",_xlfn.XLOOKUP($B35,PROSPER_Harvey!$1:$1,PROSPER_Harvey!$73:$73,""),"")))))))))</f>
        <v>No Comment</v>
      </c>
      <c r="JR35" s="141" t="str">
        <f t="shared" si="347"/>
        <v>N/A</v>
      </c>
      <c r="JS35" s="135" t="str">
        <f>_xlfn.XLOOKUP(B35,PROSPERInitial_Query!$E:$E,PROSPERInitial_Query!$AS:$AS,"",,-1)</f>
        <v/>
      </c>
      <c r="JT35" s="136" t="str">
        <f t="shared" si="348"/>
        <v>Minesh Patel7 - ResponsibilityCulture Champion</v>
      </c>
      <c r="JU35" s="136" t="str">
        <f>_xlfn.XLOOKUP(JT35,PROSPERDelta_Query!BK:BK,PROSPERDelta_Query!BG:BG,"",,-1)</f>
        <v/>
      </c>
      <c r="JV35" s="137" t="str">
        <f t="shared" si="349"/>
        <v>N/A</v>
      </c>
      <c r="JW35" s="137" t="str">
        <f>IF(IF(IF($C35="Christopher Lobo",_xlfn.XLOOKUP($B35,PROSPER_Lobo!$1:$1,PROSPER_Lobo!$74:$74,""),
IF($C35="Naren Baliga",_xlfn.XLOOKUP($B35,PROSPER_Baliga!$1:$1,PROSPER_Baliga!$74:$74,""),
IF($C35="Thorsten Huhn",_xlfn.XLOOKUP($B35,PROSPER_Huhn!$1:$1,PROSPER_Huhn!$74:$74,""),
IF($C35="Nick Hull",_xlfn.XLOOKUP($B35,PROSPER_Hull!$1:$1,PROSPER_Hull!$74:$74,""),
IF($C35="Monika Kotwani",_xlfn.XLOOKUP($B35,PROSPER_Kotwani!$1:$1,PROSPER_Kotwani!$74:$74,""),
IF($C35="Jonathan Wellner",_xlfn.XLOOKUP($B35,PROSPER_Wellner!$1:$1,PROSPER_Wellner!$74:$74,""),
IF($C35="Travis Harvey",_xlfn.XLOOKUP($B35,PROSPER_Harvey!$1:$1,PROSPER_Harvey!$74:$74,""),"")))))))="","",
IF($C35="Christopher Lobo",_xlfn.XLOOKUP($B35,PROSPER_Lobo!$1:$1,PROSPER_Lobo!$74:$74,""),
IF($C35="Naren Baliga",_xlfn.XLOOKUP($B35,PROSPER_Baliga!$1:$1,PROSPER_Baliga!$74:$74,""),
IF($C35="Thorsten Huhn",_xlfn.XLOOKUP($B35,PROSPER_Huhn!$1:$1,PROSPER_Huhn!$74:$74,""),
IF($C35="Nick Hull",_xlfn.XLOOKUP($B35,PROSPER_Hull!$1:$1,PROSPER_Hull!$74:$74,""),
IF($C35="Monika Kotwani",_xlfn.XLOOKUP($B35,PROSPER_Kotwani!$1:$1,PROSPER_Kotwani!$74:$74,""),
IF($C35="Jonathan Wellner",_xlfn.XLOOKUP($B35,PROSPER_Wellner!$1:$1,PROSPER_Wellner!$74:$74,""),
IF($C35="Travis Harvey",_xlfn.XLOOKUP($B35,PROSPER_Harvey!$1:$1,PROSPER_Harvey!$74:$74,""),""))))))))="","No Score",IF(IF($C35="Christopher Lobo",_xlfn.XLOOKUP($B35,PROSPER_Lobo!$1:$1,PROSPER_Lobo!$74:$74,""),
IF($C35="Naren Baliga",_xlfn.XLOOKUP($B35,PROSPER_Baliga!$1:$1,PROSPER_Baliga!$74:$74,""),
IF($C35="Thorsten Huhn",_xlfn.XLOOKUP($B35,PROSPER_Huhn!$1:$1,PROSPER_Huhn!$74:$74,""),
IF($C35="Nick Hull",_xlfn.XLOOKUP($B35,PROSPER_Hull!$1:$1,PROSPER_Hull!$74:$74,""),
IF($C35="Monika Kotwani",_xlfn.XLOOKUP($B35,PROSPER_Kotwani!$1:$1,PROSPER_Kotwani!$74:$74,""),
IF($C35="Jonathan Wellner",_xlfn.XLOOKUP($B35,PROSPER_Wellner!$1:$1,PROSPER_Wellner!$74:$74,""),
IF($C35="Travis Harvey",_xlfn.XLOOKUP($B35,PROSPER_Harvey!$1:$1,PROSPER_Harvey!$74:$74,""),"")))))))="","",
IF($C35="Christopher Lobo",_xlfn.XLOOKUP($B35,PROSPER_Lobo!$1:$1,PROSPER_Lobo!$74:$74,""),
IF($C35="Naren Baliga",_xlfn.XLOOKUP($B35,PROSPER_Baliga!$1:$1,PROSPER_Baliga!$74:$74,""),
IF($C35="Thorsten Huhn",_xlfn.XLOOKUP($B35,PROSPER_Huhn!$1:$1,PROSPER_Huhn!$74:$74,""),
IF($C35="Nick Hull",_xlfn.XLOOKUP($B35,PROSPER_Hull!$1:$1,PROSPER_Hull!$74:$74,""),
IF($C35="Monika Kotwani",_xlfn.XLOOKUP($B35,PROSPER_Kotwani!$1:$1,PROSPER_Kotwani!$74:$74,""),
IF($C35="Jonathan Wellner",_xlfn.XLOOKUP($B35,PROSPER_Wellner!$1:$1,PROSPER_Wellner!$74:$74,""),
IF($C35="Travis Harvey",_xlfn.XLOOKUP($B35,PROSPER_Harvey!$1:$1,PROSPER_Harvey!$74:$74,""),"")))))))))</f>
        <v>No Score</v>
      </c>
      <c r="JX35" s="138" t="str">
        <f>IF(IF(IF($C35="Christopher Lobo",_xlfn.XLOOKUP($B35,PROSPER_Lobo!$1:$1,PROSPER_Lobo!$75:$75,""),
IF($C35="Naren Baliga",_xlfn.XLOOKUP($B35,PROSPER_Baliga!$1:$1,PROSPER_Baliga!$75:$75,""),
IF($C35="Thorsten Huhn",_xlfn.XLOOKUP($B35,PROSPER_Huhn!$1:$1,PROSPER_Huhn!$75:$75,""),
IF($C35="Nick Hull",_xlfn.XLOOKUP($B35,PROSPER_Hull!$1:$1,PROSPER_Hull!$75:$75,""),
IF($C35="Monika Kotwani",_xlfn.XLOOKUP($B35,PROSPER_Kotwani!$1:$1,PROSPER_Kotwani!$75:$75,""),
IF($C35="Jonathan Wellner",_xlfn.XLOOKUP($B35,PROSPER_Wellner!$1:$1,PROSPER_Wellner!$75:$75,""),
IF($C35="Travis Harvey",_xlfn.XLOOKUP($B35,PROSPER_Harvey!$1:$1,PROSPER_Harvey!$75:$75,""),"")))))))="","",
IF($C35="Christopher Lobo",_xlfn.XLOOKUP($B35,PROSPER_Lobo!$1:$1,PROSPER_Lobo!$75:$75,""),
IF($C35="Naren Baliga",_xlfn.XLOOKUP($B35,PROSPER_Baliga!$1:$1,PROSPER_Baliga!$75:$75,""),
IF($C35="Thorsten Huhn",_xlfn.XLOOKUP($B35,PROSPER_Huhn!$1:$1,PROSPER_Huhn!$75:$75,""),
IF($C35="Nick Hull",_xlfn.XLOOKUP($B35,PROSPER_Hull!$1:$1,PROSPER_Hull!$75:$75,""),
IF($C35="Monika Kotwani",_xlfn.XLOOKUP($B35,PROSPER_Kotwani!$1:$1,PROSPER_Kotwani!$75:$75,""),
IF($C35="Jonathan Wellner",_xlfn.XLOOKUP($B35,PROSPER_Wellner!$1:$1,PROSPER_Wellner!$75:$75,""),
IF($C35="Travis Harvey",_xlfn.XLOOKUP($B35,PROSPER_Harvey!$1:$1,PROSPER_Harvey!$75:$75,""),""))))))))="","No Comment",IF(IF($C35="Christopher Lobo",_xlfn.XLOOKUP($B35,PROSPER_Lobo!$1:$1,PROSPER_Lobo!$75:$75,""),
IF($C35="Naren Baliga",_xlfn.XLOOKUP($B35,PROSPER_Baliga!$1:$1,PROSPER_Baliga!$75:$75,""),
IF($C35="Thorsten Huhn",_xlfn.XLOOKUP($B35,PROSPER_Huhn!$1:$1,PROSPER_Huhn!$75:$75,""),
IF($C35="Nick Hull",_xlfn.XLOOKUP($B35,PROSPER_Hull!$1:$1,PROSPER_Hull!$75:$75,""),
IF($C35="Monika Kotwani",_xlfn.XLOOKUP($B35,PROSPER_Kotwani!$1:$1,PROSPER_Kotwani!$75:$75,""),
IF($C35="Jonathan Wellner",_xlfn.XLOOKUP($B35,PROSPER_Wellner!$1:$1,PROSPER_Wellner!$75:$75,""),
IF($C35="Travis Harvey",_xlfn.XLOOKUP($B35,PROSPER_Harvey!$1:$1,PROSPER_Harvey!$75:$75,""),"")))))))="","",
IF($C35="Christopher Lobo",_xlfn.XLOOKUP($B35,PROSPER_Lobo!$1:$1,PROSPER_Lobo!$75:$75,""),
IF($C35="Naren Baliga",_xlfn.XLOOKUP($B35,PROSPER_Baliga!$1:$1,PROSPER_Baliga!$75:$75,""),
IF($C35="Thorsten Huhn",_xlfn.XLOOKUP($B35,PROSPER_Huhn!$1:$1,PROSPER_Huhn!$75:$75,""),
IF($C35="Nick Hull",_xlfn.XLOOKUP($B35,PROSPER_Hull!$1:$1,PROSPER_Hull!$75:$75,""),
IF($C35="Monika Kotwani",_xlfn.XLOOKUP($B35,PROSPER_Kotwani!$1:$1,PROSPER_Kotwani!$75:$75,""),
IF($C35="Jonathan Wellner",_xlfn.XLOOKUP($B35,PROSPER_Wellner!$1:$1,PROSPER_Wellner!$75:$75,""),
IF($C35="Travis Harvey",_xlfn.XLOOKUP($B35,PROSPER_Harvey!$1:$1,PROSPER_Harvey!$75:$75,""),"")))))))))</f>
        <v>No Comment</v>
      </c>
      <c r="JY35" s="141" t="str">
        <f t="shared" si="350"/>
        <v>N/A</v>
      </c>
      <c r="JZ35" s="135" t="str">
        <f>_xlfn.XLOOKUP(B35,PROSPERInitial_Query!$E:$E,PROSPERInitial_Query!$AT:$AT,"",,-1)</f>
        <v/>
      </c>
      <c r="KA35" s="136" t="str">
        <f t="shared" si="351"/>
        <v>Minesh Patel7 - ResponsibilityPeople Management</v>
      </c>
      <c r="KB35" s="136" t="str">
        <f>_xlfn.XLOOKUP(KA35,PROSPERDelta_Query!BK:BK,PROSPERDelta_Query!BH:BH,"",,-1)</f>
        <v/>
      </c>
      <c r="KC35" s="137" t="str">
        <f t="shared" si="352"/>
        <v>N/A</v>
      </c>
      <c r="KD35" s="137" t="str">
        <f>IF(IF(IF($C35="Christopher Lobo",_xlfn.XLOOKUP($B35,PROSPER_Lobo!$1:$1,PROSPER_Lobo!$76:$76,""),
IF($C35="Naren Baliga",_xlfn.XLOOKUP($B35,PROSPER_Baliga!$1:$1,PROSPER_Baliga!$76:$76,""),
IF($C35="Thorsten Huhn",_xlfn.XLOOKUP($B35,PROSPER_Huhn!$1:$1,PROSPER_Huhn!$76:$76,""),
IF($C35="Nick Hull",_xlfn.XLOOKUP($B35,PROSPER_Hull!$1:$1,PROSPER_Hull!$76:$76,""),
IF($C35="Monika Kotwani",_xlfn.XLOOKUP($B35,PROSPER_Kotwani!$1:$1,PROSPER_Kotwani!$76:$76,""),
IF($C35="Jonathan Wellner",_xlfn.XLOOKUP($B35,PROSPER_Wellner!$1:$1,PROSPER_Wellner!$76:$76,""),
IF($C35="Travis Harvey",_xlfn.XLOOKUP($B35,PROSPER_Harvey!$1:$1,PROSPER_Harvey!$76:$76,""),"")))))))="","",
IF($C35="Christopher Lobo",_xlfn.XLOOKUP($B35,PROSPER_Lobo!$1:$1,PROSPER_Lobo!$76:$76,""),
IF($C35="Naren Baliga",_xlfn.XLOOKUP($B35,PROSPER_Baliga!$1:$1,PROSPER_Baliga!$76:$76,""),
IF($C35="Thorsten Huhn",_xlfn.XLOOKUP($B35,PROSPER_Huhn!$1:$1,PROSPER_Huhn!$76:$76,""),
IF($C35="Nick Hull",_xlfn.XLOOKUP($B35,PROSPER_Hull!$1:$1,PROSPER_Hull!$76:$76,""),
IF($C35="Monika Kotwani",_xlfn.XLOOKUP($B35,PROSPER_Kotwani!$1:$1,PROSPER_Kotwani!$76:$76,""),
IF($C35="Jonathan Wellner",_xlfn.XLOOKUP($B35,PROSPER_Wellner!$1:$1,PROSPER_Wellner!$76:$76,""),
IF($C35="Travis Harvey",_xlfn.XLOOKUP($B35,PROSPER_Harvey!$1:$1,PROSPER_Harvey!$76:$76,""),""))))))))="","No Score",IF(IF($C35="Christopher Lobo",_xlfn.XLOOKUP($B35,PROSPER_Lobo!$1:$1,PROSPER_Lobo!$76:$76,""),
IF($C35="Naren Baliga",_xlfn.XLOOKUP($B35,PROSPER_Baliga!$1:$1,PROSPER_Baliga!$76:$76,""),
IF($C35="Thorsten Huhn",_xlfn.XLOOKUP($B35,PROSPER_Huhn!$1:$1,PROSPER_Huhn!$76:$76,""),
IF($C35="Nick Hull",_xlfn.XLOOKUP($B35,PROSPER_Hull!$1:$1,PROSPER_Hull!$76:$76,""),
IF($C35="Monika Kotwani",_xlfn.XLOOKUP($B35,PROSPER_Kotwani!$1:$1,PROSPER_Kotwani!$76:$76,""),
IF($C35="Jonathan Wellner",_xlfn.XLOOKUP($B35,PROSPER_Wellner!$1:$1,PROSPER_Wellner!$76:$76,""),
IF($C35="Travis Harvey",_xlfn.XLOOKUP($B35,PROSPER_Harvey!$1:$1,PROSPER_Harvey!$76:$76,""),"")))))))="","",
IF($C35="Christopher Lobo",_xlfn.XLOOKUP($B35,PROSPER_Lobo!$1:$1,PROSPER_Lobo!$76:$76,""),
IF($C35="Naren Baliga",_xlfn.XLOOKUP($B35,PROSPER_Baliga!$1:$1,PROSPER_Baliga!$76:$76,""),
IF($C35="Thorsten Huhn",_xlfn.XLOOKUP($B35,PROSPER_Huhn!$1:$1,PROSPER_Huhn!$76:$76,""),
IF($C35="Nick Hull",_xlfn.XLOOKUP($B35,PROSPER_Hull!$1:$1,PROSPER_Hull!$76:$76,""),
IF($C35="Monika Kotwani",_xlfn.XLOOKUP($B35,PROSPER_Kotwani!$1:$1,PROSPER_Kotwani!$76:$76,""),
IF($C35="Jonathan Wellner",_xlfn.XLOOKUP($B35,PROSPER_Wellner!$1:$1,PROSPER_Wellner!$76:$76,""),
IF($C35="Travis Harvey",_xlfn.XLOOKUP($B35,PROSPER_Harvey!$1:$1,PROSPER_Harvey!$76:$76,""),"")))))))))</f>
        <v>No Score</v>
      </c>
      <c r="KE35" s="138" t="str">
        <f>IF(IF(IF($C35="Christopher Lobo",_xlfn.XLOOKUP($B35,PROSPER_Lobo!$1:$1,PROSPER_Lobo!$77:$77,""),
IF($C35="Naren Baliga",_xlfn.XLOOKUP($B35,PROSPER_Baliga!$1:$1,PROSPER_Baliga!$77:$77,""),
IF($C35="Thorsten Huhn",_xlfn.XLOOKUP($B35,PROSPER_Huhn!$1:$1,PROSPER_Huhn!$77:$77,""),
IF($C35="Nick Hull",_xlfn.XLOOKUP($B35,PROSPER_Hull!$1:$1,PROSPER_Hull!$77:$77,""),
IF($C35="Monika Kotwani",_xlfn.XLOOKUP($B35,PROSPER_Kotwani!$1:$1,PROSPER_Kotwani!$77:$77,""),
IF($C35="Jonathan Wellner",_xlfn.XLOOKUP($B35,PROSPER_Wellner!$1:$1,PROSPER_Wellner!$77:$77,""),
IF($C35="Travis Harvey",_xlfn.XLOOKUP($B35,PROSPER_Harvey!$1:$1,PROSPER_Harvey!$77:$77,""),"")))))))="","",
IF($C35="Christopher Lobo",_xlfn.XLOOKUP($B35,PROSPER_Lobo!$1:$1,PROSPER_Lobo!$77:$77,""),
IF($C35="Naren Baliga",_xlfn.XLOOKUP($B35,PROSPER_Baliga!$1:$1,PROSPER_Baliga!$77:$77,""),
IF($C35="Thorsten Huhn",_xlfn.XLOOKUP($B35,PROSPER_Huhn!$1:$1,PROSPER_Huhn!$77:$77,""),
IF($C35="Nick Hull",_xlfn.XLOOKUP($B35,PROSPER_Hull!$1:$1,PROSPER_Hull!$77:$77,""),
IF($C35="Monika Kotwani",_xlfn.XLOOKUP($B35,PROSPER_Kotwani!$1:$1,PROSPER_Kotwani!$77:$77,""),
IF($C35="Jonathan Wellner",_xlfn.XLOOKUP($B35,PROSPER_Wellner!$1:$1,PROSPER_Wellner!$77:$77,""),
IF($C35="Travis Harvey",_xlfn.XLOOKUP($B35,PROSPER_Harvey!$1:$1,PROSPER_Harvey!$77:$77,""),""))))))))="","No Comment",IF(IF($C35="Christopher Lobo",_xlfn.XLOOKUP($B35,PROSPER_Lobo!$1:$1,PROSPER_Lobo!$77:$77,""),
IF($C35="Naren Baliga",_xlfn.XLOOKUP($B35,PROSPER_Baliga!$1:$1,PROSPER_Baliga!$77:$77,""),
IF($C35="Thorsten Huhn",_xlfn.XLOOKUP($B35,PROSPER_Huhn!$1:$1,PROSPER_Huhn!$77:$77,""),
IF($C35="Nick Hull",_xlfn.XLOOKUP($B35,PROSPER_Hull!$1:$1,PROSPER_Hull!$77:$77,""),
IF($C35="Monika Kotwani",_xlfn.XLOOKUP($B35,PROSPER_Kotwani!$1:$1,PROSPER_Kotwani!$77:$77,""),
IF($C35="Jonathan Wellner",_xlfn.XLOOKUP($B35,PROSPER_Wellner!$1:$1,PROSPER_Wellner!$77:$77,""),
IF($C35="Travis Harvey",_xlfn.XLOOKUP($B35,PROSPER_Harvey!$1:$1,PROSPER_Harvey!$77:$77,""),"")))))))="","",
IF($C35="Christopher Lobo",_xlfn.XLOOKUP($B35,PROSPER_Lobo!$1:$1,PROSPER_Lobo!$77:$77,""),
IF($C35="Naren Baliga",_xlfn.XLOOKUP($B35,PROSPER_Baliga!$1:$1,PROSPER_Baliga!$77:$77,""),
IF($C35="Thorsten Huhn",_xlfn.XLOOKUP($B35,PROSPER_Huhn!$1:$1,PROSPER_Huhn!$77:$77,""),
IF($C35="Nick Hull",_xlfn.XLOOKUP($B35,PROSPER_Hull!$1:$1,PROSPER_Hull!$77:$77,""),
IF($C35="Monika Kotwani",_xlfn.XLOOKUP($B35,PROSPER_Kotwani!$1:$1,PROSPER_Kotwani!$77:$77,""),
IF($C35="Jonathan Wellner",_xlfn.XLOOKUP($B35,PROSPER_Wellner!$1:$1,PROSPER_Wellner!$77:$77,""),
IF($C35="Travis Harvey",_xlfn.XLOOKUP($B35,PROSPER_Harvey!$1:$1,PROSPER_Harvey!$77:$77,""),"")))))))))</f>
        <v>No Comment</v>
      </c>
      <c r="KF35" s="141" t="str">
        <f t="shared" si="353"/>
        <v>N/A</v>
      </c>
      <c r="KG35" s="135" t="str">
        <f>_xlfn.XLOOKUP(B35,PROSPERInitial_Query!$E:$E,PROSPERInitial_Query!$AU:$AU,"",,-1)</f>
        <v/>
      </c>
      <c r="KH35" s="136" t="str">
        <f t="shared" si="354"/>
        <v>Minesh Patel7 - ResponsibilitySelf Sufficiency</v>
      </c>
      <c r="KI35" s="136" t="str">
        <f>_xlfn.XLOOKUP(KH35,PROSPERDelta_Query!BK:BK,PROSPERDelta_Query!BI:BI,"",,-1)</f>
        <v/>
      </c>
      <c r="KJ35" s="137" t="str">
        <f t="shared" si="355"/>
        <v>N/A</v>
      </c>
      <c r="KK35" s="137" t="str">
        <f>IF(IF(IF($C35="Christopher Lobo",_xlfn.XLOOKUP($B35,PROSPER_Lobo!$1:$1,PROSPER_Lobo!$78:$78,""),
IF($C35="Naren Baliga",_xlfn.XLOOKUP($B35,PROSPER_Baliga!$1:$1,PROSPER_Baliga!$78:$78,""),
IF($C35="Thorsten Huhn",_xlfn.XLOOKUP($B35,PROSPER_Huhn!$1:$1,PROSPER_Huhn!$78:$78,""),
IF($C35="Nick Hull",_xlfn.XLOOKUP($B35,PROSPER_Hull!$1:$1,PROSPER_Hull!$78:$78,""),
IF($C35="Monika Kotwani",_xlfn.XLOOKUP($B35,PROSPER_Kotwani!$1:$1,PROSPER_Kotwani!$78:$78,""),
IF($C35="Jonathan Wellner",_xlfn.XLOOKUP($B35,PROSPER_Wellner!$1:$1,PROSPER_Wellner!$78:$78,""),
IF($C35="Travis Harvey",_xlfn.XLOOKUP($B35,PROSPER_Harvey!$1:$1,PROSPER_Harvey!$78:$78,""),"")))))))="","",
IF($C35="Christopher Lobo",_xlfn.XLOOKUP($B35,PROSPER_Lobo!$1:$1,PROSPER_Lobo!$78:$78,""),
IF($C35="Naren Baliga",_xlfn.XLOOKUP($B35,PROSPER_Baliga!$1:$1,PROSPER_Baliga!$78:$78,""),
IF($C35="Thorsten Huhn",_xlfn.XLOOKUP($B35,PROSPER_Huhn!$1:$1,PROSPER_Huhn!$78:$78,""),
IF($C35="Nick Hull",_xlfn.XLOOKUP($B35,PROSPER_Hull!$1:$1,PROSPER_Hull!$78:$78,""),
IF($C35="Monika Kotwani",_xlfn.XLOOKUP($B35,PROSPER_Kotwani!$1:$1,PROSPER_Kotwani!$78:$78,""),
IF($C35="Jonathan Wellner",_xlfn.XLOOKUP($B35,PROSPER_Wellner!$1:$1,PROSPER_Wellner!$78:$78,""),
IF($C35="Travis Harvey",_xlfn.XLOOKUP($B35,PROSPER_Harvey!$1:$1,PROSPER_Harvey!$78:$78,""),""))))))))="","No Score",IF(IF($C35="Christopher Lobo",_xlfn.XLOOKUP($B35,PROSPER_Lobo!$1:$1,PROSPER_Lobo!$78:$78,""),
IF($C35="Naren Baliga",_xlfn.XLOOKUP($B35,PROSPER_Baliga!$1:$1,PROSPER_Baliga!$78:$78,""),
IF($C35="Thorsten Huhn",_xlfn.XLOOKUP($B35,PROSPER_Huhn!$1:$1,PROSPER_Huhn!$78:$78,""),
IF($C35="Nick Hull",_xlfn.XLOOKUP($B35,PROSPER_Hull!$1:$1,PROSPER_Hull!$78:$78,""),
IF($C35="Monika Kotwani",_xlfn.XLOOKUP($B35,PROSPER_Kotwani!$1:$1,PROSPER_Kotwani!$78:$78,""),
IF($C35="Jonathan Wellner",_xlfn.XLOOKUP($B35,PROSPER_Wellner!$1:$1,PROSPER_Wellner!$78:$78,""),
IF($C35="Travis Harvey",_xlfn.XLOOKUP($B35,PROSPER_Harvey!$1:$1,PROSPER_Harvey!$78:$78,""),"")))))))="","",
IF($C35="Christopher Lobo",_xlfn.XLOOKUP($B35,PROSPER_Lobo!$1:$1,PROSPER_Lobo!$78:$78,""),
IF($C35="Naren Baliga",_xlfn.XLOOKUP($B35,PROSPER_Baliga!$1:$1,PROSPER_Baliga!$78:$78,""),
IF($C35="Thorsten Huhn",_xlfn.XLOOKUP($B35,PROSPER_Huhn!$1:$1,PROSPER_Huhn!$78:$78,""),
IF($C35="Nick Hull",_xlfn.XLOOKUP($B35,PROSPER_Hull!$1:$1,PROSPER_Hull!$78:$78,""),
IF($C35="Monika Kotwani",_xlfn.XLOOKUP($B35,PROSPER_Kotwani!$1:$1,PROSPER_Kotwani!$78:$78,""),
IF($C35="Jonathan Wellner",_xlfn.XLOOKUP($B35,PROSPER_Wellner!$1:$1,PROSPER_Wellner!$78:$78,""),
IF($C35="Travis Harvey",_xlfn.XLOOKUP($B35,PROSPER_Harvey!$1:$1,PROSPER_Harvey!$78:$78,""),"")))))))))</f>
        <v>No Score</v>
      </c>
      <c r="KL35" s="138" t="str">
        <f>IF(IF(IF($C35="Christopher Lobo",_xlfn.XLOOKUP($B35,PROSPER_Lobo!$1:$1,PROSPER_Lobo!$79:$79,""),
IF($C35="Naren Baliga",_xlfn.XLOOKUP($B35,PROSPER_Baliga!$1:$1,PROSPER_Baliga!$79:$79,""),
IF($C35="Thorsten Huhn",_xlfn.XLOOKUP($B35,PROSPER_Huhn!$1:$1,PROSPER_Huhn!$79:$79,""),
IF($C35="Nick Hull",_xlfn.XLOOKUP($B35,PROSPER_Hull!$1:$1,PROSPER_Hull!$79:$79,""),
IF($C35="Monika Kotwani",_xlfn.XLOOKUP($B35,PROSPER_Kotwani!$1:$1,PROSPER_Kotwani!$79:$79,""),
IF($C35="Jonathan Wellner",_xlfn.XLOOKUP($B35,PROSPER_Wellner!$1:$1,PROSPER_Wellner!$79:$79,""),
IF($C35="Travis Harvey",_xlfn.XLOOKUP($B35,PROSPER_Harvey!$1:$1,PROSPER_Harvey!$79:$79,""),"")))))))="","",
IF($C35="Christopher Lobo",_xlfn.XLOOKUP($B35,PROSPER_Lobo!$1:$1,PROSPER_Lobo!$79:$79,""),
IF($C35="Naren Baliga",_xlfn.XLOOKUP($B35,PROSPER_Baliga!$1:$1,PROSPER_Baliga!$79:$79,""),
IF($C35="Thorsten Huhn",_xlfn.XLOOKUP($B35,PROSPER_Huhn!$1:$1,PROSPER_Huhn!$79:$79,""),
IF($C35="Nick Hull",_xlfn.XLOOKUP($B35,PROSPER_Hull!$1:$1,PROSPER_Hull!$79:$79,""),
IF($C35="Monika Kotwani",_xlfn.XLOOKUP($B35,PROSPER_Kotwani!$1:$1,PROSPER_Kotwani!$79:$79,""),
IF($C35="Jonathan Wellner",_xlfn.XLOOKUP($B35,PROSPER_Wellner!$1:$1,PROSPER_Wellner!$79:$79,""),
IF($C35="Travis Harvey",_xlfn.XLOOKUP($B35,PROSPER_Harvey!$1:$1,PROSPER_Harvey!$79:$79,""),""))))))))="","No Comment",IF(IF($C35="Christopher Lobo",_xlfn.XLOOKUP($B35,PROSPER_Lobo!$1:$1,PROSPER_Lobo!$79:$79,""),
IF($C35="Naren Baliga",_xlfn.XLOOKUP($B35,PROSPER_Baliga!$1:$1,PROSPER_Baliga!$79:$79,""),
IF($C35="Thorsten Huhn",_xlfn.XLOOKUP($B35,PROSPER_Huhn!$1:$1,PROSPER_Huhn!$79:$79,""),
IF($C35="Nick Hull",_xlfn.XLOOKUP($B35,PROSPER_Hull!$1:$1,PROSPER_Hull!$79:$79,""),
IF($C35="Monika Kotwani",_xlfn.XLOOKUP($B35,PROSPER_Kotwani!$1:$1,PROSPER_Kotwani!$79:$79,""),
IF($C35="Jonathan Wellner",_xlfn.XLOOKUP($B35,PROSPER_Wellner!$1:$1,PROSPER_Wellner!$79:$79,""),
IF($C35="Travis Harvey",_xlfn.XLOOKUP($B35,PROSPER_Harvey!$1:$1,PROSPER_Harvey!$79:$79,""),"")))))))="","",
IF($C35="Christopher Lobo",_xlfn.XLOOKUP($B35,PROSPER_Lobo!$1:$1,PROSPER_Lobo!$79:$79,""),
IF($C35="Naren Baliga",_xlfn.XLOOKUP($B35,PROSPER_Baliga!$1:$1,PROSPER_Baliga!$79:$79,""),
IF($C35="Thorsten Huhn",_xlfn.XLOOKUP($B35,PROSPER_Huhn!$1:$1,PROSPER_Huhn!$79:$79,""),
IF($C35="Nick Hull",_xlfn.XLOOKUP($B35,PROSPER_Hull!$1:$1,PROSPER_Hull!$79:$79,""),
IF($C35="Monika Kotwani",_xlfn.XLOOKUP($B35,PROSPER_Kotwani!$1:$1,PROSPER_Kotwani!$79:$79,""),
IF($C35="Jonathan Wellner",_xlfn.XLOOKUP($B35,PROSPER_Wellner!$1:$1,PROSPER_Wellner!$79:$79,""),
IF($C35="Travis Harvey",_xlfn.XLOOKUP($B35,PROSPER_Harvey!$1:$1,PROSPER_Harvey!$79:$79,""),"")))))))))</f>
        <v>No Comment</v>
      </c>
      <c r="KM35" s="141" t="str">
        <f t="shared" si="356"/>
        <v>N/A</v>
      </c>
      <c r="KN35" s="145" t="str">
        <f t="shared" si="357"/>
        <v>N/A</v>
      </c>
      <c r="KO35" s="146" t="str">
        <f t="shared" si="358"/>
        <v>N/A</v>
      </c>
      <c r="KP35" s="194" t="str">
        <f t="shared" si="359"/>
        <v>N/A</v>
      </c>
      <c r="KQ35" s="147">
        <f t="shared" si="360"/>
        <v>5.166666666666667</v>
      </c>
      <c r="KR35" s="148"/>
      <c r="KS35" s="148"/>
      <c r="KT35" s="148"/>
      <c r="KU35" s="149"/>
    </row>
    <row r="36" spans="2:307" x14ac:dyDescent="0.25">
      <c r="B36" s="118" t="s">
        <v>123</v>
      </c>
      <c r="C36" s="119" t="s">
        <v>158</v>
      </c>
      <c r="D36" s="120" t="str">
        <f>_xlfn.XLOOKUP(B36,PROSPERInitial_Query!E:E,PROSPERInitial_Query!G:G,"",,-1)</f>
        <v/>
      </c>
      <c r="E36" s="121" t="str">
        <f t="shared" si="234"/>
        <v>Nagraj Perugupalli1 - PortfolioDesign Success</v>
      </c>
      <c r="F36" s="122" t="str">
        <f>_xlfn.XLOOKUP(E36,PROSPERDelta_Query!BK:BK,PROSPERDelta_Query!I:I,"",,-1)</f>
        <v/>
      </c>
      <c r="G36" s="123" t="str">
        <f t="shared" si="235"/>
        <v>N/A</v>
      </c>
      <c r="H36" s="124" t="str">
        <f>IF(IF(IF($C36="Christopher Lobo",_xlfn.XLOOKUP($B36,PROSPER_Lobo!$1:$1,PROSPER_Lobo!$2:$2,""),
IF($C36="Naren Baliga",_xlfn.XLOOKUP($B36,PROSPER_Baliga!$1:$1,PROSPER_Baliga!$2:$2,""),
IF($C36="Thorsten Huhn",_xlfn.XLOOKUP($B36,PROSPER_Huhn!$1:$1,PROSPER_Huhn!$2:$2,""),
IF($C36="Nick Hull",_xlfn.XLOOKUP($B36,PROSPER_Hull!$1:$1,PROSPER_Hull!$2:$2,""),
IF($C36="Monika Kotwani",_xlfn.XLOOKUP($B36,PROSPER_Kotwani!$1:$1,PROSPER_Kotwani!$2:$2,""),
IF($C36="Jonathan Wellner",_xlfn.XLOOKUP($B36,PROSPER_Wellner!$1:$1,PROSPER_Wellner!$2:$2,""),
IF($C36="Travis Harvey",_xlfn.XLOOKUP($B36,PROSPER_Harvey!$1:$1,PROSPER_Harvey!$2:$2,""),"")))))))="","",
IF($C36="Christopher Lobo",_xlfn.XLOOKUP($B36,PROSPER_Lobo!$1:$1,PROSPER_Lobo!$2:$2,""),
IF($C36="Naren Baliga",_xlfn.XLOOKUP($B36,PROSPER_Baliga!$1:$1,PROSPER_Baliga!$2:$2,""),
IF($C36="Thorsten Huhn",_xlfn.XLOOKUP($B36,PROSPER_Huhn!$1:$1,PROSPER_Huhn!$2:$2,""),
IF($C36="Nick Hull",_xlfn.XLOOKUP($B36,PROSPER_Hull!$1:$1,PROSPER_Hull!$2:$2,""),
IF($C36="Monika Kotwani",_xlfn.XLOOKUP($B36,PROSPER_Kotwani!$1:$1,PROSPER_Kotwani!$2:$2,""),
IF($C36="Jonathan Wellner",_xlfn.XLOOKUP($B36,PROSPER_Wellner!$1:$1,PROSPER_Wellner!$2:$2,""),
IF($C36="Travis Harvey",_xlfn.XLOOKUP($B36,PROSPER_Harvey!$1:$1,PROSPER_Harvey!$2:$2,""),""))))))))="","No Score",(IF(IF($C36="Christopher Lobo",_xlfn.XLOOKUP($B36,PROSPER_Lobo!$1:$1,PROSPER_Lobo!$2:$2,""),
IF($C36="Naren Baliga",_xlfn.XLOOKUP($B36,PROSPER_Baliga!$1:$1,PROSPER_Baliga!$2:$2,""),
IF($C36="Thorsten Huhn",_xlfn.XLOOKUP($B36,PROSPER_Huhn!$1:$1,PROSPER_Huhn!$2:$2,""),
IF($C36="Nick Hull",_xlfn.XLOOKUP($B36,PROSPER_Hull!$1:$1,PROSPER_Hull!$2:$2,""),
IF($C36="Monika Kotwani",_xlfn.XLOOKUP($B36,PROSPER_Kotwani!$1:$1,PROSPER_Kotwani!$2:$2,""),
IF($C36="Jonathan Wellner",_xlfn.XLOOKUP($B36,PROSPER_Wellner!$1:$1,PROSPER_Wellner!$2:$2,""),
IF($C36="Travis Harvey",_xlfn.XLOOKUP($B36,PROSPER_Harvey!$1:$1,PROSPER_Harvey!$2:$2,""),"")))))))="","",
IF($C36="Christopher Lobo",_xlfn.XLOOKUP($B36,PROSPER_Lobo!$1:$1,PROSPER_Lobo!$2:$2,""),
IF($C36="Naren Baliga",_xlfn.XLOOKUP($B36,PROSPER_Baliga!$1:$1,PROSPER_Baliga!$2:$2,""),
IF($C36="Thorsten Huhn",_xlfn.XLOOKUP($B36,PROSPER_Huhn!$1:$1,PROSPER_Huhn!$2:$2,""),
IF($C36="Nick Hull",_xlfn.XLOOKUP($B36,PROSPER_Hull!$1:$1,PROSPER_Hull!$2:$2,""),
IF($C36="Monika Kotwani",_xlfn.XLOOKUP($B36,PROSPER_Kotwani!$1:$1,PROSPER_Kotwani!$2:$2,""),
IF($C36="Jonathan Wellner",_xlfn.XLOOKUP($B36,PROSPER_Wellner!$1:$1,PROSPER_Wellner!$2:$2,""),
IF($C36="Travis Harvey",_xlfn.XLOOKUP($B36,PROSPER_Harvey!$1:$1,PROSPER_Harvey!$2:$2,""),""))))))))))</f>
        <v>No Score</v>
      </c>
      <c r="I36" s="125" t="str">
        <f>IF(IF(IF($C36="Christopher Lobo",_xlfn.XLOOKUP($B36,PROSPER_Lobo!$1:$1,PROSPER_Lobo!$3:$3,""),
IF($C36="Naren Baliga",_xlfn.XLOOKUP($B36,PROSPER_Baliga!$1:$1,PROSPER_Baliga!$3:$3,""),
IF($C36="Thorsten Huhn",_xlfn.XLOOKUP($B36,PROSPER_Huhn!$1:$1,PROSPER_Huhn!$3:$3,""),
IF($C36="Nick Hull",_xlfn.XLOOKUP($B36,PROSPER_Hull!$1:$1,PROSPER_Hull!$3:$3,""),
IF($C36="Monika Kotwani",_xlfn.XLOOKUP($B36,PROSPER_Kotwani!$1:$1,PROSPER_Kotwani!$3:$3,""),
IF($C36="Jonathan Wellner",_xlfn.XLOOKUP($B36,PROSPER_Wellner!$1:$1,PROSPER_Wellner!$3:$3,""),
IF($C36="Travis Harvey",_xlfn.XLOOKUP($B36,PROSPER_Harvey!$1:$1,PROSPER_Harvey!$3:$3,""),"")))))))="","",
IF($C36="Christopher Lobo",_xlfn.XLOOKUP($B36,PROSPER_Lobo!$1:$1,PROSPER_Lobo!$3:$3,""),
IF($C36="Naren Baliga",_xlfn.XLOOKUP($B36,PROSPER_Baliga!$1:$1,PROSPER_Baliga!$3:$3,""),
IF($C36="Thorsten Huhn",_xlfn.XLOOKUP($B36,PROSPER_Huhn!$1:$1,PROSPER_Huhn!$3:$3,""),
IF($C36="Nick Hull",_xlfn.XLOOKUP($B36,PROSPER_Hull!$1:$1,PROSPER_Hull!$3:$3,""),
IF($C36="Monika Kotwani",_xlfn.XLOOKUP($B36,PROSPER_Kotwani!$1:$1,PROSPER_Kotwani!$3:$3,""),
IF($C36="Jonathan Wellner",_xlfn.XLOOKUP($B36,PROSPER_Wellner!$1:$1,PROSPER_Wellner!$3:$3,""),
IF($C36="Travis Harvey",_xlfn.XLOOKUP($B36,PROSPER_Harvey!$1:$1,PROSPER_Harvey!$3:$3,""),""))))))))="","No Comment",IF(IF($C36="Christopher Lobo",_xlfn.XLOOKUP($B36,PROSPER_Lobo!$1:$1,PROSPER_Lobo!$3:$3,""),
IF($C36="Naren Baliga",_xlfn.XLOOKUP($B36,PROSPER_Baliga!$1:$1,PROSPER_Baliga!$3:$3,""),
IF($C36="Thorsten Huhn",_xlfn.XLOOKUP($B36,PROSPER_Huhn!$1:$1,PROSPER_Huhn!$3:$3,""),
IF($C36="Nick Hull",_xlfn.XLOOKUP($B36,PROSPER_Hull!$1:$1,PROSPER_Hull!$3:$3,""),
IF($C36="Monika Kotwani",_xlfn.XLOOKUP($B36,PROSPER_Kotwani!$1:$1,PROSPER_Kotwani!$3:$3,""),
IF($C36="Jonathan Wellner",_xlfn.XLOOKUP($B36,PROSPER_Wellner!$1:$1,PROSPER_Wellner!$3:$3,""),
IF($C36="Travis Harvey",_xlfn.XLOOKUP($B36,PROSPER_Harvey!$1:$1,PROSPER_Harvey!$3:$3,""),"")))))))="","",
IF($C36="Christopher Lobo",_xlfn.XLOOKUP($B36,PROSPER_Lobo!$1:$1,PROSPER_Lobo!$3:$3,""),
IF($C36="Naren Baliga",_xlfn.XLOOKUP($B36,PROSPER_Baliga!$1:$1,PROSPER_Baliga!$3:$3,""),
IF($C36="Thorsten Huhn",_xlfn.XLOOKUP($B36,PROSPER_Huhn!$1:$1,PROSPER_Huhn!$3:$3,""),
IF($C36="Nick Hull",_xlfn.XLOOKUP($B36,PROSPER_Hull!$1:$1,PROSPER_Hull!$3:$3,""),
IF($C36="Monika Kotwani",_xlfn.XLOOKUP($B36,PROSPER_Kotwani!$1:$1,PROSPER_Kotwani!$3:$3,""),
IF($C36="Jonathan Wellner",_xlfn.XLOOKUP($B36,PROSPER_Wellner!$1:$1,PROSPER_Wellner!$3:$3,""),
IF($C36="Travis Harvey",_xlfn.XLOOKUP($B36,PROSPER_Harvey!$1:$1,PROSPER_Harvey!$3:$3,""),"")))))))))</f>
        <v>No Comment</v>
      </c>
      <c r="J36" s="124" t="str">
        <f>IFERROR(ROUND(_xlfn.XLOOKUP(B36,DesignSuccessChallenge_Query!$E:$E,DesignSuccessChallenge_Query!$F:$F)/4.7,0),"Not Taken")</f>
        <v>Not Taken</v>
      </c>
      <c r="K36" s="150" t="str">
        <f t="shared" si="236"/>
        <v>N/A</v>
      </c>
      <c r="L36" s="120" t="str">
        <f>_xlfn.XLOOKUP(B36,PROSPERInitial_Query!$E:$E,PROSPERInitial_Query!$H:$H,"",,-1)</f>
        <v/>
      </c>
      <c r="M36" s="121" t="str">
        <f t="shared" si="237"/>
        <v>Nagraj Perugupalli1 - PortfolioPremium Engagement</v>
      </c>
      <c r="N36" s="126" t="str">
        <f>_xlfn.XLOOKUP(M36,PROSPERDelta_Query!BK:BK,PROSPERDelta_Query!J:J,"",,-1)</f>
        <v/>
      </c>
      <c r="O36" s="124" t="str">
        <f t="shared" si="238"/>
        <v>N/A</v>
      </c>
      <c r="P36" s="124" t="str">
        <f>IF(IF(IF($C36="Christopher Lobo",_xlfn.XLOOKUP($B36,PROSPER_Lobo!$1:$1,PROSPER_Lobo!$4:$4,""),
IF($C36="Naren Baliga",_xlfn.XLOOKUP($B36,PROSPER_Baliga!$1:$1,PROSPER_Baliga!$4:$4,""),
IF($C36="Thorsten Huhn",_xlfn.XLOOKUP($B36,PROSPER_Huhn!$1:$1,PROSPER_Huhn!$4:$4,""),
IF($C36="Nick Hull",_xlfn.XLOOKUP($B36,PROSPER_Hull!$1:$1,PROSPER_Hull!$4:$4,""),
IF($C36="Monika Kotwani",_xlfn.XLOOKUP($B36,PROSPER_Kotwani!$1:$1,PROSPER_Kotwani!$4:$4,""),
IF($C36="Jonathan Wellner",_xlfn.XLOOKUP($B36,PROSPER_Wellner!$1:$1,PROSPER_Wellner!$4:$4,""),
IF($C36="Travis Harvey",_xlfn.XLOOKUP($B36,PROSPER_Harvey!$1:$1,PROSPER_Harvey!$4:$4,""),"")))))))="","",
IF($C36="Christopher Lobo",_xlfn.XLOOKUP($B36,PROSPER_Lobo!$1:$1,PROSPER_Lobo!$4:$4,""),
IF($C36="Naren Baliga",_xlfn.XLOOKUP($B36,PROSPER_Baliga!$1:$1,PROSPER_Baliga!$4:$4,""),
IF($C36="Thorsten Huhn",_xlfn.XLOOKUP($B36,PROSPER_Huhn!$1:$1,PROSPER_Huhn!$4:$4,""),
IF($C36="Nick Hull",_xlfn.XLOOKUP($B36,PROSPER_Hull!$1:$1,PROSPER_Hull!$4:$4,""),
IF($C36="Monika Kotwani",_xlfn.XLOOKUP($B36,PROSPER_Kotwani!$1:$1,PROSPER_Kotwani!$4:$4,""),
IF($C36="Jonathan Wellner",_xlfn.XLOOKUP($B36,PROSPER_Wellner!$1:$1,PROSPER_Wellner!$4:$4,""),
IF($C36="Travis Harvey",_xlfn.XLOOKUP($B36,PROSPER_Harvey!$1:$1,PROSPER_Harvey!$4:$4,""),""))))))))="","No Score",IF(IF($C36="Christopher Lobo",_xlfn.XLOOKUP($B36,PROSPER_Lobo!$1:$1,PROSPER_Lobo!$4:$4,""),
IF($C36="Naren Baliga",_xlfn.XLOOKUP($B36,PROSPER_Baliga!$1:$1,PROSPER_Baliga!$4:$4,""),
IF($C36="Thorsten Huhn",_xlfn.XLOOKUP($B36,PROSPER_Huhn!$1:$1,PROSPER_Huhn!$4:$4,""),
IF($C36="Nick Hull",_xlfn.XLOOKUP($B36,PROSPER_Hull!$1:$1,PROSPER_Hull!$4:$4,""),
IF($C36="Monika Kotwani",_xlfn.XLOOKUP($B36,PROSPER_Kotwani!$1:$1,PROSPER_Kotwani!$4:$4,""),
IF($C36="Jonathan Wellner",_xlfn.XLOOKUP($B36,PROSPER_Wellner!$1:$1,PROSPER_Wellner!$4:$4,""),
IF($C36="Travis Harvey",_xlfn.XLOOKUP($B36,PROSPER_Harvey!$1:$1,PROSPER_Harvey!$4:$4,""),"")))))))="","",
IF($C36="Christopher Lobo",_xlfn.XLOOKUP($B36,PROSPER_Lobo!$1:$1,PROSPER_Lobo!$4:$4,""),
IF($C36="Naren Baliga",_xlfn.XLOOKUP($B36,PROSPER_Baliga!$1:$1,PROSPER_Baliga!$4:$4,""),
IF($C36="Thorsten Huhn",_xlfn.XLOOKUP($B36,PROSPER_Huhn!$1:$1,PROSPER_Huhn!$4:$4,""),
IF($C36="Nick Hull",_xlfn.XLOOKUP($B36,PROSPER_Hull!$1:$1,PROSPER_Hull!$4:$4,""),
IF($C36="Monika Kotwani",_xlfn.XLOOKUP($B36,PROSPER_Kotwani!$1:$1,PROSPER_Kotwani!$4:$4,""),
IF($C36="Jonathan Wellner",_xlfn.XLOOKUP($B36,PROSPER_Wellner!$1:$1,PROSPER_Wellner!$4:$4,""),
IF($C36="Travis Harvey",_xlfn.XLOOKUP($B36,PROSPER_Harvey!$1:$1,PROSPER_Harvey!$4:$4,""),"")))))))))</f>
        <v>No Score</v>
      </c>
      <c r="Q36" s="125" t="str">
        <f>IF(IF(IF($C36="Christopher Lobo",_xlfn.XLOOKUP($B36,PROSPER_Lobo!$1:$1,PROSPER_Lobo!$5:$5,""),
IF($C36="Naren Baliga",_xlfn.XLOOKUP($B36,PROSPER_Baliga!$1:$1,PROSPER_Baliga!$5:$5,""),
IF($C36="Thorsten Huhn",_xlfn.XLOOKUP($B36,PROSPER_Huhn!$1:$1,PROSPER_Huhn!$5:$5,""),
IF($C36="Nick Hull",_xlfn.XLOOKUP($B36,PROSPER_Hull!$1:$1,PROSPER_Hull!$5:$5,""),
IF($C36="Monika Kotwani",_xlfn.XLOOKUP($B36,PROSPER_Kotwani!$1:$1,PROSPER_Kotwani!$5:$5,""),
IF($C36="Jonathan Wellner",_xlfn.XLOOKUP($B36,PROSPER_Wellner!$1:$1,PROSPER_Wellner!$5:$5,""),
IF($C36="Travis Harvey",_xlfn.XLOOKUP($B36,PROSPER_Harvey!$1:$1,PROSPER_Harvey!$5:$5,""),"")))))))="","",
IF($C36="Christopher Lobo",_xlfn.XLOOKUP($B36,PROSPER_Lobo!$1:$1,PROSPER_Lobo!$5:$5,""),
IF($C36="Naren Baliga",_xlfn.XLOOKUP($B36,PROSPER_Baliga!$1:$1,PROSPER_Baliga!$5:$5,""),
IF($C36="Thorsten Huhn",_xlfn.XLOOKUP($B36,PROSPER_Huhn!$1:$1,PROSPER_Huhn!$5:$5,""),
IF($C36="Nick Hull",_xlfn.XLOOKUP($B36,PROSPER_Hull!$1:$1,PROSPER_Hull!$5:$5,""),
IF($C36="Monika Kotwani",_xlfn.XLOOKUP($B36,PROSPER_Kotwani!$1:$1,PROSPER_Kotwani!$5:$5,""),
IF($C36="Jonathan Wellner",_xlfn.XLOOKUP($B36,PROSPER_Wellner!$1:$1,PROSPER_Wellner!$5:$5,""),
IF($C36="Travis Harvey",_xlfn.XLOOKUP($B36,PROSPER_Harvey!$1:$1,PROSPER_Harvey!$5:$5,""),""))))))))="","No Comment",IF(IF($C36="Christopher Lobo",_xlfn.XLOOKUP($B36,PROSPER_Lobo!$1:$1,PROSPER_Lobo!$5:$5,""),
IF($C36="Naren Baliga",_xlfn.XLOOKUP($B36,PROSPER_Baliga!$1:$1,PROSPER_Baliga!$5:$5,""),
IF($C36="Thorsten Huhn",_xlfn.XLOOKUP($B36,PROSPER_Huhn!$1:$1,PROSPER_Huhn!$5:$5,""),
IF($C36="Nick Hull",_xlfn.XLOOKUP($B36,PROSPER_Hull!$1:$1,PROSPER_Hull!$5:$5,""),
IF($C36="Monika Kotwani",_xlfn.XLOOKUP($B36,PROSPER_Kotwani!$1:$1,PROSPER_Kotwani!$5:$5,""),
IF($C36="Jonathan Wellner",_xlfn.XLOOKUP($B36,PROSPER_Wellner!$1:$1,PROSPER_Wellner!$5:$5,""),
IF($C36="Travis Harvey",_xlfn.XLOOKUP($B36,PROSPER_Harvey!$1:$1,PROSPER_Harvey!$5:$5,""),"")))))))="","",
IF($C36="Christopher Lobo",_xlfn.XLOOKUP($B36,PROSPER_Lobo!$1:$1,PROSPER_Lobo!$5:$5,""),
IF($C36="Naren Baliga",_xlfn.XLOOKUP($B36,PROSPER_Baliga!$1:$1,PROSPER_Baliga!$5:$5,""),
IF($C36="Thorsten Huhn",_xlfn.XLOOKUP($B36,PROSPER_Huhn!$1:$1,PROSPER_Huhn!$5:$5,""),
IF($C36="Nick Hull",_xlfn.XLOOKUP($B36,PROSPER_Hull!$1:$1,PROSPER_Hull!$5:$5,""),
IF($C36="Monika Kotwani",_xlfn.XLOOKUP($B36,PROSPER_Kotwani!$1:$1,PROSPER_Kotwani!$5:$5,""),
IF($C36="Jonathan Wellner",_xlfn.XLOOKUP($B36,PROSPER_Wellner!$1:$1,PROSPER_Wellner!$5:$5,""),
IF($C36="Travis Harvey",_xlfn.XLOOKUP($B36,PROSPER_Harvey!$1:$1,PROSPER_Harvey!$5:$5,""),"")))))))))</f>
        <v>No Comment</v>
      </c>
      <c r="R36" s="124" t="s">
        <v>89</v>
      </c>
      <c r="S36" s="150" t="str">
        <f t="shared" si="239"/>
        <v>N/A</v>
      </c>
      <c r="T36" s="120" t="str">
        <f>_xlfn.XLOOKUP(B36,PROSPERInitial_Query!$E:$E,PROSPERInitial_Query!$I:$I,"",,-1)</f>
        <v/>
      </c>
      <c r="U36" s="121" t="str">
        <f t="shared" si="240"/>
        <v>Nagraj Perugupalli1 - PortfolioCloud Application Services</v>
      </c>
      <c r="V36" s="126" t="str">
        <f>_xlfn.XLOOKUP(U36,PROSPERDelta_Query!BK:BK,PROSPERDelta_Query!K:K,"",,-1)</f>
        <v/>
      </c>
      <c r="W36" s="124" t="str">
        <f t="shared" si="241"/>
        <v>N/A</v>
      </c>
      <c r="X36" s="124" t="str">
        <f>IF(IF(IF($C36="Christopher Lobo",_xlfn.XLOOKUP($B36,PROSPER_Lobo!$1:$1,PROSPER_Lobo!$6:$6,""),
IF($C36="Naren Baliga",_xlfn.XLOOKUP($B36,PROSPER_Baliga!$1:$1,PROSPER_Baliga!$6:$6,""),
IF($C36="Thorsten Huhn",_xlfn.XLOOKUP($B36,PROSPER_Huhn!$1:$1,PROSPER_Huhn!$6:$6,""),
IF($C36="Nick Hull",_xlfn.XLOOKUP($B36,PROSPER_Hull!$1:$1,PROSPER_Hull!$6:$6,""),
IF($C36="Monika Kotwani",_xlfn.XLOOKUP($B36,PROSPER_Kotwani!$1:$1,PROSPER_Kotwani!$6:$6,""),
IF($C36="Jonathan Wellner",_xlfn.XLOOKUP($B36,PROSPER_Wellner!$1:$1,PROSPER_Wellner!$6:$6,""),
IF($C36="Travis Harvey",_xlfn.XLOOKUP($B36,PROSPER_Harvey!$1:$1,PROSPER_Harvey!$6:$6,""),"")))))))="","",
IF($C36="Christopher Lobo",_xlfn.XLOOKUP($B36,PROSPER_Lobo!$1:$1,PROSPER_Lobo!$6:$6,""),
IF($C36="Naren Baliga",_xlfn.XLOOKUP($B36,PROSPER_Baliga!$1:$1,PROSPER_Baliga!$6:$6,""),
IF($C36="Thorsten Huhn",_xlfn.XLOOKUP($B36,PROSPER_Huhn!$1:$1,PROSPER_Huhn!$6:$6,""),
IF($C36="Nick Hull",_xlfn.XLOOKUP($B36,PROSPER_Hull!$1:$1,PROSPER_Hull!$6:$6,""),
IF($C36="Monika Kotwani",_xlfn.XLOOKUP($B36,PROSPER_Kotwani!$1:$1,PROSPER_Kotwani!$6:$6,""),
IF($C36="Jonathan Wellner",_xlfn.XLOOKUP($B36,PROSPER_Wellner!$1:$1,PROSPER_Wellner!$6:$6,""),
IF($C36="Travis Harvey",_xlfn.XLOOKUP($B36,PROSPER_Harvey!$1:$1,PROSPER_Harvey!$6:$6,""),""))))))))="","No Score",IF(IF($C36="Christopher Lobo",_xlfn.XLOOKUP($B36,PROSPER_Lobo!$1:$1,PROSPER_Lobo!$6:$6,""),
IF($C36="Naren Baliga",_xlfn.XLOOKUP($B36,PROSPER_Baliga!$1:$1,PROSPER_Baliga!$6:$6,""),
IF($C36="Thorsten Huhn",_xlfn.XLOOKUP($B36,PROSPER_Huhn!$1:$1,PROSPER_Huhn!$6:$6,""),
IF($C36="Nick Hull",_xlfn.XLOOKUP($B36,PROSPER_Hull!$1:$1,PROSPER_Hull!$6:$6,""),
IF($C36="Monika Kotwani",_xlfn.XLOOKUP($B36,PROSPER_Kotwani!$1:$1,PROSPER_Kotwani!$6:$6,""),
IF($C36="Jonathan Wellner",_xlfn.XLOOKUP($B36,PROSPER_Wellner!$1:$1,PROSPER_Wellner!$6:$6,""),
IF($C36="Travis Harvey",_xlfn.XLOOKUP($B36,PROSPER_Harvey!$1:$1,PROSPER_Harvey!$6:$6,""),"")))))))="","",
IF($C36="Christopher Lobo",_xlfn.XLOOKUP($B36,PROSPER_Lobo!$1:$1,PROSPER_Lobo!$6:$6,""),
IF($C36="Naren Baliga",_xlfn.XLOOKUP($B36,PROSPER_Baliga!$1:$1,PROSPER_Baliga!$6:$6,""),
IF($C36="Thorsten Huhn",_xlfn.XLOOKUP($B36,PROSPER_Huhn!$1:$1,PROSPER_Huhn!$6:$6,""),
IF($C36="Nick Hull",_xlfn.XLOOKUP($B36,PROSPER_Hull!$1:$1,PROSPER_Hull!$6:$6,""),
IF($C36="Monika Kotwani",_xlfn.XLOOKUP($B36,PROSPER_Kotwani!$1:$1,PROSPER_Kotwani!$6:$6,""),
IF($C36="Jonathan Wellner",_xlfn.XLOOKUP($B36,PROSPER_Wellner!$1:$1,PROSPER_Wellner!$6:$6,""),
IF($C36="Travis Harvey",_xlfn.XLOOKUP($B36,PROSPER_Harvey!$1:$1,PROSPER_Harvey!$6:$6,""),"")))))))))</f>
        <v>No Score</v>
      </c>
      <c r="Y36" s="125" t="str">
        <f>IF(IF(IF($C36="Christopher Lobo",_xlfn.XLOOKUP($B36,PROSPER_Lobo!$1:$1,PROSPER_Lobo!$7:$7,""),
IF($C36="Naren Baliga",_xlfn.XLOOKUP($B36,PROSPER_Baliga!$1:$1,PROSPER_Baliga!$7:$7,""),
IF($C36="Thorsten Huhn",_xlfn.XLOOKUP($B36,PROSPER_Huhn!$1:$1,PROSPER_Huhn!$7:$7,""),
IF($C36="Nick Hull",_xlfn.XLOOKUP($B36,PROSPER_Hull!$1:$1,PROSPER_Hull!$7:$7,""),
IF($C36="Monika Kotwani",_xlfn.XLOOKUP($B36,PROSPER_Kotwani!$1:$1,PROSPER_Kotwani!$7:$7,""),
IF($C36="Jonathan Wellner",_xlfn.XLOOKUP($B36,PROSPER_Wellner!$1:$1,PROSPER_Wellner!$7:$7,""),
IF($C36="Travis Harvey",_xlfn.XLOOKUP($B36,PROSPER_Harvey!$1:$1,PROSPER_Harvey!$7:$7,""),"")))))))="","",
IF($C36="Christopher Lobo",_xlfn.XLOOKUP($B36,PROSPER_Lobo!$1:$1,PROSPER_Lobo!$7:$7,""),
IF($C36="Naren Baliga",_xlfn.XLOOKUP($B36,PROSPER_Baliga!$1:$1,PROSPER_Baliga!$7:$7,""),
IF($C36="Thorsten Huhn",_xlfn.XLOOKUP($B36,PROSPER_Huhn!$1:$1,PROSPER_Huhn!$7:$7,""),
IF($C36="Nick Hull",_xlfn.XLOOKUP($B36,PROSPER_Hull!$1:$1,PROSPER_Hull!$7:$7,""),
IF($C36="Monika Kotwani",_xlfn.XLOOKUP($B36,PROSPER_Kotwani!$1:$1,PROSPER_Kotwani!$7:$7,""),
IF($C36="Jonathan Wellner",_xlfn.XLOOKUP($B36,PROSPER_Wellner!$1:$1,PROSPER_Wellner!$7:$7,""),
IF($C36="Travis Harvey",_xlfn.XLOOKUP($B36,PROSPER_Harvey!$1:$1,PROSPER_Harvey!$7:$7,""),""))))))))="","No Comment",IF(IF($C36="Christopher Lobo",_xlfn.XLOOKUP($B36,PROSPER_Lobo!$1:$1,PROSPER_Lobo!$7:$7,""),
IF($C36="Naren Baliga",_xlfn.XLOOKUP($B36,PROSPER_Baliga!$1:$1,PROSPER_Baliga!$7:$7,""),
IF($C36="Thorsten Huhn",_xlfn.XLOOKUP($B36,PROSPER_Huhn!$1:$1,PROSPER_Huhn!$7:$7,""),
IF($C36="Nick Hull",_xlfn.XLOOKUP($B36,PROSPER_Hull!$1:$1,PROSPER_Hull!$7:$7,""),
IF($C36="Monika Kotwani",_xlfn.XLOOKUP($B36,PROSPER_Kotwani!$1:$1,PROSPER_Kotwani!$7:$7,""),
IF($C36="Jonathan Wellner",_xlfn.XLOOKUP($B36,PROSPER_Wellner!$1:$1,PROSPER_Wellner!$7:$7,""),
IF($C36="Travis Harvey",_xlfn.XLOOKUP($B36,PROSPER_Harvey!$1:$1,PROSPER_Harvey!$7:$7,""),"")))))))="","",
IF($C36="Christopher Lobo",_xlfn.XLOOKUP($B36,PROSPER_Lobo!$1:$1,PROSPER_Lobo!$7:$7,""),
IF($C36="Naren Baliga",_xlfn.XLOOKUP($B36,PROSPER_Baliga!$1:$1,PROSPER_Baliga!$7:$7,""),
IF($C36="Thorsten Huhn",_xlfn.XLOOKUP($B36,PROSPER_Huhn!$1:$1,PROSPER_Huhn!$7:$7,""),
IF($C36="Nick Hull",_xlfn.XLOOKUP($B36,PROSPER_Hull!$1:$1,PROSPER_Hull!$7:$7,""),
IF($C36="Monika Kotwani",_xlfn.XLOOKUP($B36,PROSPER_Kotwani!$1:$1,PROSPER_Kotwani!$7:$7,""),
IF($C36="Jonathan Wellner",_xlfn.XLOOKUP($B36,PROSPER_Wellner!$1:$1,PROSPER_Wellner!$7:$7,""),
IF($C36="Travis Harvey",_xlfn.XLOOKUP($B36,PROSPER_Harvey!$1:$1,PROSPER_Harvey!$7:$7,""),"")))))))))</f>
        <v>No Comment</v>
      </c>
      <c r="Z36" s="124" t="s">
        <v>89</v>
      </c>
      <c r="AA36" s="150" t="str">
        <f t="shared" si="242"/>
        <v>N/A</v>
      </c>
      <c r="AB36" s="120" t="str">
        <f>_xlfn.XLOOKUP(B36,PROSPERInitial_Query!$E:$E,PROSPERInitial_Query!$J:$J,"",,-1)</f>
        <v/>
      </c>
      <c r="AC36" s="121" t="str">
        <f t="shared" si="243"/>
        <v>Nagraj Perugupalli1 - PortfolioPreferred Success</v>
      </c>
      <c r="AD36" s="126" t="str">
        <f>_xlfn.XLOOKUP(AC36,PROSPERDelta_Query!BK:BK,PROSPERDelta_Query!L:L,"",,-1)</f>
        <v/>
      </c>
      <c r="AE36" s="124" t="str">
        <f t="shared" si="244"/>
        <v>N/A</v>
      </c>
      <c r="AF36" s="124" t="str">
        <f>IF(IF(IF($C36="Christopher Lobo",_xlfn.XLOOKUP($B36,PROSPER_Lobo!$1:$1,PROSPER_Lobo!$8:$8,""),
IF($C36="Naren Baliga",_xlfn.XLOOKUP($B36,PROSPER_Baliga!$1:$1,PROSPER_Baliga!$8:$8,""),
IF($C36="Thorsten Huhn",_xlfn.XLOOKUP($B36,PROSPER_Huhn!$1:$1,PROSPER_Huhn!$8:$8,""),
IF($C36="Nick Hull",_xlfn.XLOOKUP($B36,PROSPER_Hull!$1:$1,PROSPER_Hull!$8:$8,""),
IF($C36="Monika Kotwani",_xlfn.XLOOKUP($B36,PROSPER_Kotwani!$1:$1,PROSPER_Kotwani!$8:$8,""),
IF($C36="Jonathan Wellner",_xlfn.XLOOKUP($B36,PROSPER_Wellner!$1:$1,PROSPER_Wellner!$8:$8,""),
IF($C36="Travis Harvey",_xlfn.XLOOKUP($B36,PROSPER_Harvey!$1:$1,PROSPER_Harvey!$8:$8,""),"")))))))="","",
IF($C36="Christopher Lobo",_xlfn.XLOOKUP($B36,PROSPER_Lobo!$1:$1,PROSPER_Lobo!$8:$8,""),
IF($C36="Naren Baliga",_xlfn.XLOOKUP($B36,PROSPER_Baliga!$1:$1,PROSPER_Baliga!$8:$8,""),
IF($C36="Thorsten Huhn",_xlfn.XLOOKUP($B36,PROSPER_Huhn!$1:$1,PROSPER_Huhn!$8:$8,""),
IF($C36="Nick Hull",_xlfn.XLOOKUP($B36,PROSPER_Hull!$1:$1,PROSPER_Hull!$8:$8,""),
IF($C36="Monika Kotwani",_xlfn.XLOOKUP($B36,PROSPER_Kotwani!$1:$1,PROSPER_Kotwani!$8:$8,""),
IF($C36="Jonathan Wellner",_xlfn.XLOOKUP($B36,PROSPER_Wellner!$1:$1,PROSPER_Wellner!$8:$8,""),
IF($C36="Travis Harvey",_xlfn.XLOOKUP($B36,PROSPER_Harvey!$1:$1,PROSPER_Harvey!$8:$8,""),""))))))))="","No Score",IF(IF($C36="Christopher Lobo",_xlfn.XLOOKUP($B36,PROSPER_Lobo!$1:$1,PROSPER_Lobo!$8:$8,""),
IF($C36="Naren Baliga",_xlfn.XLOOKUP($B36,PROSPER_Baliga!$1:$1,PROSPER_Baliga!$8:$8,""),
IF($C36="Thorsten Huhn",_xlfn.XLOOKUP($B36,PROSPER_Huhn!$1:$1,PROSPER_Huhn!$8:$8,""),
IF($C36="Nick Hull",_xlfn.XLOOKUP($B36,PROSPER_Hull!$1:$1,PROSPER_Hull!$8:$8,""),
IF($C36="Monika Kotwani",_xlfn.XLOOKUP($B36,PROSPER_Kotwani!$1:$1,PROSPER_Kotwani!$8:$8,""),
IF($C36="Jonathan Wellner",_xlfn.XLOOKUP($B36,PROSPER_Wellner!$1:$1,PROSPER_Wellner!$8:$8,""),
IF($C36="Travis Harvey",_xlfn.XLOOKUP($B36,PROSPER_Harvey!$1:$1,PROSPER_Harvey!$8:$8,""),"")))))))="","",
IF($C36="Christopher Lobo",_xlfn.XLOOKUP($B36,PROSPER_Lobo!$1:$1,PROSPER_Lobo!$8:$8,""),
IF($C36="Naren Baliga",_xlfn.XLOOKUP($B36,PROSPER_Baliga!$1:$1,PROSPER_Baliga!$8:$8,""),
IF($C36="Thorsten Huhn",_xlfn.XLOOKUP($B36,PROSPER_Huhn!$1:$1,PROSPER_Huhn!$8:$8,""),
IF($C36="Nick Hull",_xlfn.XLOOKUP($B36,PROSPER_Hull!$1:$1,PROSPER_Hull!$8:$8,""),
IF($C36="Monika Kotwani",_xlfn.XLOOKUP($B36,PROSPER_Kotwani!$1:$1,PROSPER_Kotwani!$8:$8,""),
IF($C36="Jonathan Wellner",_xlfn.XLOOKUP($B36,PROSPER_Wellner!$1:$1,PROSPER_Wellner!$8:$8,""),
IF($C36="Travis Harvey",_xlfn.XLOOKUP($B36,PROSPER_Harvey!$1:$1,PROSPER_Harvey!$8:$8,""),"")))))))))</f>
        <v>No Score</v>
      </c>
      <c r="AG36" s="125" t="str">
        <f>IF(IF(IF($C36="Christopher Lobo",_xlfn.XLOOKUP($B36,PROSPER_Lobo!$1:$1,PROSPER_Lobo!$9:$9,""),
IF($C36="Naren Baliga",_xlfn.XLOOKUP($B36,PROSPER_Baliga!$1:$1,PROSPER_Baliga!$9:$9,""),
IF($C36="Thorsten Huhn",_xlfn.XLOOKUP($B36,PROSPER_Huhn!$1:$1,PROSPER_Huhn!$9:$9,""),
IF($C36="Nick Hull",_xlfn.XLOOKUP($B36,PROSPER_Hull!$1:$1,PROSPER_Hull!$9:$9,""),
IF($C36="Monika Kotwani",_xlfn.XLOOKUP($B36,PROSPER_Kotwani!$1:$1,PROSPER_Kotwani!$9:$9,""),
IF($C36="Jonathan Wellner",_xlfn.XLOOKUP($B36,PROSPER_Wellner!$1:$1,PROSPER_Wellner!$9:$9,""),
IF($C36="Travis Harvey",_xlfn.XLOOKUP($B36,PROSPER_Harvey!$1:$1,PROSPER_Harvey!$9:$9,""),"")))))))="","",
IF($C36="Christopher Lobo",_xlfn.XLOOKUP($B36,PROSPER_Lobo!$1:$1,PROSPER_Lobo!$9:$9,""),
IF($C36="Naren Baliga",_xlfn.XLOOKUP($B36,PROSPER_Baliga!$1:$1,PROSPER_Baliga!$9:$9,""),
IF($C36="Thorsten Huhn",_xlfn.XLOOKUP($B36,PROSPER_Huhn!$1:$1,PROSPER_Huhn!$9:$9,""),
IF($C36="Nick Hull",_xlfn.XLOOKUP($B36,PROSPER_Hull!$1:$1,PROSPER_Hull!$9:$9,""),
IF($C36="Monika Kotwani",_xlfn.XLOOKUP($B36,PROSPER_Kotwani!$1:$1,PROSPER_Kotwani!$9:$9,""),
IF($C36="Jonathan Wellner",_xlfn.XLOOKUP($B36,PROSPER_Wellner!$1:$1,PROSPER_Wellner!$9:$9,""),
IF($C36="Travis Harvey",_xlfn.XLOOKUP($B36,PROSPER_Harvey!$1:$1,PROSPER_Harvey!$9:$9,""),""))))))))="","No Comment",IF(IF($C36="Christopher Lobo",_xlfn.XLOOKUP($B36,PROSPER_Lobo!$1:$1,PROSPER_Lobo!$9:$9,""),
IF($C36="Naren Baliga",_xlfn.XLOOKUP($B36,PROSPER_Baliga!$1:$1,PROSPER_Baliga!$9:$9,""),
IF($C36="Thorsten Huhn",_xlfn.XLOOKUP($B36,PROSPER_Huhn!$1:$1,PROSPER_Huhn!$9:$9,""),
IF($C36="Nick Hull",_xlfn.XLOOKUP($B36,PROSPER_Hull!$1:$1,PROSPER_Hull!$9:$9,""),
IF($C36="Monika Kotwani",_xlfn.XLOOKUP($B36,PROSPER_Kotwani!$1:$1,PROSPER_Kotwani!$9:$9,""),
IF($C36="Jonathan Wellner",_xlfn.XLOOKUP($B36,PROSPER_Wellner!$1:$1,PROSPER_Wellner!$9:$9,""),
IF($C36="Travis Harvey",_xlfn.XLOOKUP($B36,PROSPER_Harvey!$1:$1,PROSPER_Harvey!$9:$9,""),"")))))))="","",
IF($C36="Christopher Lobo",_xlfn.XLOOKUP($B36,PROSPER_Lobo!$1:$1,PROSPER_Lobo!$9:$9,""),
IF($C36="Naren Baliga",_xlfn.XLOOKUP($B36,PROSPER_Baliga!$1:$1,PROSPER_Baliga!$9:$9,""),
IF($C36="Thorsten Huhn",_xlfn.XLOOKUP($B36,PROSPER_Huhn!$1:$1,PROSPER_Huhn!$9:$9,""),
IF($C36="Nick Hull",_xlfn.XLOOKUP($B36,PROSPER_Hull!$1:$1,PROSPER_Hull!$9:$9,""),
IF($C36="Monika Kotwani",_xlfn.XLOOKUP($B36,PROSPER_Kotwani!$1:$1,PROSPER_Kotwani!$9:$9,""),
IF($C36="Jonathan Wellner",_xlfn.XLOOKUP($B36,PROSPER_Wellner!$1:$1,PROSPER_Wellner!$9:$9,""),
IF($C36="Travis Harvey",_xlfn.XLOOKUP($B36,PROSPER_Harvey!$1:$1,PROSPER_Harvey!$9:$9,""),"")))))))))</f>
        <v>No Comment</v>
      </c>
      <c r="AH36" s="124" t="s">
        <v>89</v>
      </c>
      <c r="AI36" s="150" t="str">
        <f t="shared" si="245"/>
        <v>N/A</v>
      </c>
      <c r="AJ36" s="120" t="str">
        <f>_xlfn.XLOOKUP(B36,PROSPERInitial_Query!$E:$E,PROSPERInitial_Query!$K:$K,"",,-1)</f>
        <v/>
      </c>
      <c r="AK36" s="121" t="str">
        <f t="shared" si="246"/>
        <v>Nagraj Perugupalli1 - PortfolioBrownfield</v>
      </c>
      <c r="AL36" s="126" t="str">
        <f>_xlfn.XLOOKUP(AK36,PROSPERDelta_Query!BK:BK,PROSPERDelta_Query!M:M,"",,-1)</f>
        <v/>
      </c>
      <c r="AM36" s="124" t="str">
        <f t="shared" si="247"/>
        <v>N/A</v>
      </c>
      <c r="AN36" s="124" t="str">
        <f>IF(IF(IF($C36="Christopher Lobo",_xlfn.XLOOKUP($B36,PROSPER_Lobo!$1:$1,PROSPER_Lobo!$10:$10,""),
IF($C36="Naren Baliga",_xlfn.XLOOKUP($B36,PROSPER_Baliga!$1:$1,PROSPER_Baliga!$10:$10,""),
IF($C36="Thorsten Huhn",_xlfn.XLOOKUP($B36,PROSPER_Huhn!$1:$1,PROSPER_Huhn!$10:$10,""),
IF($C36="Nick Hull",_xlfn.XLOOKUP($B36,PROSPER_Hull!$1:$1,PROSPER_Hull!$10:$10,""),
IF($C36="Monika Kotwani",_xlfn.XLOOKUP($B36,PROSPER_Kotwani!$1:$1,PROSPER_Kotwani!$10:$10,""),
IF($C36="Jonathan Wellner",_xlfn.XLOOKUP($B36,PROSPER_Wellner!$1:$1,PROSPER_Wellner!$10:$10,""),
IF($C36="Travis Harvey",_xlfn.XLOOKUP($B36,PROSPER_Harvey!$1:$1,PROSPER_Harvey!$10:$10,""),"")))))))="","",
IF($C36="Christopher Lobo",_xlfn.XLOOKUP($B36,PROSPER_Lobo!$1:$1,PROSPER_Lobo!$10:$10,""),
IF($C36="Naren Baliga",_xlfn.XLOOKUP($B36,PROSPER_Baliga!$1:$1,PROSPER_Baliga!$10:$10,""),
IF($C36="Thorsten Huhn",_xlfn.XLOOKUP($B36,PROSPER_Huhn!$1:$1,PROSPER_Huhn!$10:$10,""),
IF($C36="Nick Hull",_xlfn.XLOOKUP($B36,PROSPER_Hull!$1:$1,PROSPER_Hull!$10:$10,""),
IF($C36="Monika Kotwani",_xlfn.XLOOKUP($B36,PROSPER_Kotwani!$1:$1,PROSPER_Kotwani!$10:$10,""),
IF($C36="Jonathan Wellner",_xlfn.XLOOKUP($B36,PROSPER_Wellner!$1:$1,PROSPER_Wellner!$10:$10,""),
IF($C36="Travis Harvey",_xlfn.XLOOKUP($B36,PROSPER_Harvey!$1:$1,PROSPER_Harvey!$10:$10,""),""))))))))="","No Score",IF(IF($C36="Christopher Lobo",_xlfn.XLOOKUP($B36,PROSPER_Lobo!$1:$1,PROSPER_Lobo!$10:$10,""),
IF($C36="Naren Baliga",_xlfn.XLOOKUP($B36,PROSPER_Baliga!$1:$1,PROSPER_Baliga!$10:$10,""),
IF($C36="Thorsten Huhn",_xlfn.XLOOKUP($B36,PROSPER_Huhn!$1:$1,PROSPER_Huhn!$10:$10,""),
IF($C36="Nick Hull",_xlfn.XLOOKUP($B36,PROSPER_Hull!$1:$1,PROSPER_Hull!$10:$10,""),
IF($C36="Monika Kotwani",_xlfn.XLOOKUP($B36,PROSPER_Kotwani!$1:$1,PROSPER_Kotwani!$10:$10,""),
IF($C36="Jonathan Wellner",_xlfn.XLOOKUP($B36,PROSPER_Wellner!$1:$1,PROSPER_Wellner!$10:$10,""),
IF($C36="Travis Harvey",_xlfn.XLOOKUP($B36,PROSPER_Harvey!$1:$1,PROSPER_Harvey!$10:$10,""),"")))))))="","",
IF($C36="Christopher Lobo",_xlfn.XLOOKUP($B36,PROSPER_Lobo!$1:$1,PROSPER_Lobo!$10:$10,""),
IF($C36="Naren Baliga",_xlfn.XLOOKUP($B36,PROSPER_Baliga!$1:$1,PROSPER_Baliga!$10:$10,""),
IF($C36="Thorsten Huhn",_xlfn.XLOOKUP($B36,PROSPER_Huhn!$1:$1,PROSPER_Huhn!$10:$10,""),
IF($C36="Nick Hull",_xlfn.XLOOKUP($B36,PROSPER_Hull!$1:$1,PROSPER_Hull!$10:$10,""),
IF($C36="Monika Kotwani",_xlfn.XLOOKUP($B36,PROSPER_Kotwani!$1:$1,PROSPER_Kotwani!$10:$10,""),
IF($C36="Jonathan Wellner",_xlfn.XLOOKUP($B36,PROSPER_Wellner!$1:$1,PROSPER_Wellner!$10:$10,""),
IF($C36="Travis Harvey",_xlfn.XLOOKUP($B36,PROSPER_Harvey!$1:$1,PROSPER_Harvey!$10:$10,""),"")))))))))</f>
        <v>No Score</v>
      </c>
      <c r="AO36" s="125" t="str">
        <f>IF(IF(IF($C36="Christopher Lobo",_xlfn.XLOOKUP($B36,PROSPER_Lobo!$1:$1,PROSPER_Lobo!$11:$11,""),
IF($C36="Naren Baliga",_xlfn.XLOOKUP($B36,PROSPER_Baliga!$1:$1,PROSPER_Baliga!$11:$11,""),
IF($C36="Thorsten Huhn",_xlfn.XLOOKUP($B36,PROSPER_Huhn!$1:$1,PROSPER_Huhn!$11:$11,""),
IF($C36="Nick Hull",_xlfn.XLOOKUP($B36,PROSPER_Hull!$1:$1,PROSPER_Hull!$11:$11,""),
IF($C36="Monika Kotwani",_xlfn.XLOOKUP($B36,PROSPER_Kotwani!$1:$1,PROSPER_Kotwani!$11:$11,""),
IF($C36="Jonathan Wellner",_xlfn.XLOOKUP($B36,PROSPER_Wellner!$1:$1,PROSPER_Wellner!$11:$11,""),
IF($C36="Travis Harvey",_xlfn.XLOOKUP($B36,PROSPER_Harvey!$1:$1,PROSPER_Harvey!$11:$11,""),"")))))))="","",
IF($C36="Christopher Lobo",_xlfn.XLOOKUP($B36,PROSPER_Lobo!$1:$1,PROSPER_Lobo!$11:$11,""),
IF($C36="Naren Baliga",_xlfn.XLOOKUP($B36,PROSPER_Baliga!$1:$1,PROSPER_Baliga!$11:$11,""),
IF($C36="Thorsten Huhn",_xlfn.XLOOKUP($B36,PROSPER_Huhn!$1:$1,PROSPER_Huhn!$11:$11,""),
IF($C36="Nick Hull",_xlfn.XLOOKUP($B36,PROSPER_Hull!$1:$1,PROSPER_Hull!$11:$11,""),
IF($C36="Monika Kotwani",_xlfn.XLOOKUP($B36,PROSPER_Kotwani!$1:$1,PROSPER_Kotwani!$11:$11,""),
IF($C36="Jonathan Wellner",_xlfn.XLOOKUP($B36,PROSPER_Wellner!$1:$1,PROSPER_Wellner!$11:$11,""),
IF($C36="Travis Harvey",_xlfn.XLOOKUP($B36,PROSPER_Harvey!$1:$1,PROSPER_Harvey!$11:$11,""),""))))))))="","No Comment",IF(IF($C36="Christopher Lobo",_xlfn.XLOOKUP($B36,PROSPER_Lobo!$1:$1,PROSPER_Lobo!$11:$11,""),
IF($C36="Naren Baliga",_xlfn.XLOOKUP($B36,PROSPER_Baliga!$1:$1,PROSPER_Baliga!$11:$11,""),
IF($C36="Thorsten Huhn",_xlfn.XLOOKUP($B36,PROSPER_Huhn!$1:$1,PROSPER_Huhn!$11:$11,""),
IF($C36="Nick Hull",_xlfn.XLOOKUP($B36,PROSPER_Hull!$1:$1,PROSPER_Hull!$11:$11,""),
IF($C36="Monika Kotwani",_xlfn.XLOOKUP($B36,PROSPER_Kotwani!$1:$1,PROSPER_Kotwani!$11:$11,""),
IF($C36="Jonathan Wellner",_xlfn.XLOOKUP($B36,PROSPER_Wellner!$1:$1,PROSPER_Wellner!$11:$11,""),
IF($C36="Travis Harvey",_xlfn.XLOOKUP($B36,PROSPER_Harvey!$1:$1,PROSPER_Harvey!$11:$11,""),"")))))))="","",
IF($C36="Christopher Lobo",_xlfn.XLOOKUP($B36,PROSPER_Lobo!$1:$1,PROSPER_Lobo!$11:$11,""),
IF($C36="Naren Baliga",_xlfn.XLOOKUP($B36,PROSPER_Baliga!$1:$1,PROSPER_Baliga!$11:$11,""),
IF($C36="Thorsten Huhn",_xlfn.XLOOKUP($B36,PROSPER_Huhn!$1:$1,PROSPER_Huhn!$11:$11,""),
IF($C36="Nick Hull",_xlfn.XLOOKUP($B36,PROSPER_Hull!$1:$1,PROSPER_Hull!$11:$11,""),
IF($C36="Monika Kotwani",_xlfn.XLOOKUP($B36,PROSPER_Kotwani!$1:$1,PROSPER_Kotwani!$11:$11,""),
IF($C36="Jonathan Wellner",_xlfn.XLOOKUP($B36,PROSPER_Wellner!$1:$1,PROSPER_Wellner!$11:$11,""),
IF($C36="Travis Harvey",_xlfn.XLOOKUP($B36,PROSPER_Harvey!$1:$1,PROSPER_Harvey!$11:$11,""),"")))))))))</f>
        <v>No Comment</v>
      </c>
      <c r="AP36" s="124" t="s">
        <v>89</v>
      </c>
      <c r="AQ36" s="150" t="str">
        <f t="shared" si="248"/>
        <v>N/A</v>
      </c>
      <c r="AR36" s="120" t="str">
        <f>_xlfn.XLOOKUP(B36,PROSPERInitial_Query!$E:$E,PROSPERInitial_Query!$L:$L,"",,-1)</f>
        <v/>
      </c>
      <c r="AS36" s="121" t="str">
        <f t="shared" si="249"/>
        <v>Nagraj Perugupalli1 - PortfolioTraining &amp; Adoption</v>
      </c>
      <c r="AT36" s="126" t="str">
        <f>_xlfn.XLOOKUP(AS36,PROSPERDelta_Query!BK:BK,PROSPERDelta_Query!N:N,"",,-1)</f>
        <v/>
      </c>
      <c r="AU36" s="124" t="str">
        <f t="shared" si="250"/>
        <v>N/A</v>
      </c>
      <c r="AV36" s="124" t="str">
        <f>IF(IF(IF($C36="Christopher Lobo",_xlfn.XLOOKUP($B36,PROSPER_Lobo!$1:$1,PROSPER_Lobo!$12:$12,""),
IF($C36="Naren Baliga",_xlfn.XLOOKUP($B36,PROSPER_Baliga!$1:$1,PROSPER_Baliga!$12:$12,""),
IF($C36="Thorsten Huhn",_xlfn.XLOOKUP($B36,PROSPER_Huhn!$1:$1,PROSPER_Huhn!$12:$12,""),
IF($C36="Nick Hull",_xlfn.XLOOKUP($B36,PROSPER_Hull!$1:$1,PROSPER_Hull!$12:$12,""),
IF($C36="Monika Kotwani",_xlfn.XLOOKUP($B36,PROSPER_Kotwani!$1:$1,PROSPER_Kotwani!$12:$12,""),
IF($C36="Jonathan Wellner",_xlfn.XLOOKUP($B36,PROSPER_Wellner!$1:$1,PROSPER_Wellner!$12:$12,""),
IF($C36="Travis Harvey",_xlfn.XLOOKUP($B36,PROSPER_Harvey!$1:$1,PROSPER_Harvey!$12:$12,""),"")))))))="","",
IF($C36="Christopher Lobo",_xlfn.XLOOKUP($B36,PROSPER_Lobo!$1:$1,PROSPER_Lobo!$12:$12,""),
IF($C36="Naren Baliga",_xlfn.XLOOKUP($B36,PROSPER_Baliga!$1:$1,PROSPER_Baliga!$12:$12,""),
IF($C36="Thorsten Huhn",_xlfn.XLOOKUP($B36,PROSPER_Huhn!$1:$1,PROSPER_Huhn!$12:$12,""),
IF($C36="Nick Hull",_xlfn.XLOOKUP($B36,PROSPER_Hull!$1:$1,PROSPER_Hull!$12:$12,""),
IF($C36="Monika Kotwani",_xlfn.XLOOKUP($B36,PROSPER_Kotwani!$1:$1,PROSPER_Kotwani!$12:$12,""),
IF($C36="Jonathan Wellner",_xlfn.XLOOKUP($B36,PROSPER_Wellner!$1:$1,PROSPER_Wellner!$12:$12,""),
IF($C36="Travis Harvey",_xlfn.XLOOKUP($B36,PROSPER_Harvey!$1:$1,PROSPER_Harvey!$12:$12,""),""))))))))="","No Score",IF(IF($C36="Christopher Lobo",_xlfn.XLOOKUP($B36,PROSPER_Lobo!$1:$1,PROSPER_Lobo!$12:$12,""),
IF($C36="Naren Baliga",_xlfn.XLOOKUP($B36,PROSPER_Baliga!$1:$1,PROSPER_Baliga!$12:$12,""),
IF($C36="Thorsten Huhn",_xlfn.XLOOKUP($B36,PROSPER_Huhn!$1:$1,PROSPER_Huhn!$12:$12,""),
IF($C36="Nick Hull",_xlfn.XLOOKUP($B36,PROSPER_Hull!$1:$1,PROSPER_Hull!$12:$12,""),
IF($C36="Monika Kotwani",_xlfn.XLOOKUP($B36,PROSPER_Kotwani!$1:$1,PROSPER_Kotwani!$12:$12,""),
IF($C36="Jonathan Wellner",_xlfn.XLOOKUP($B36,PROSPER_Wellner!$1:$1,PROSPER_Wellner!$12:$12,""),
IF($C36="Travis Harvey",_xlfn.XLOOKUP($B36,PROSPER_Harvey!$1:$1,PROSPER_Harvey!$12:$12,""),"")))))))="","",
IF($C36="Christopher Lobo",_xlfn.XLOOKUP($B36,PROSPER_Lobo!$1:$1,PROSPER_Lobo!$12:$12,""),
IF($C36="Naren Baliga",_xlfn.XLOOKUP($B36,PROSPER_Baliga!$1:$1,PROSPER_Baliga!$12:$12,""),
IF($C36="Thorsten Huhn",_xlfn.XLOOKUP($B36,PROSPER_Huhn!$1:$1,PROSPER_Huhn!$12:$12,""),
IF($C36="Nick Hull",_xlfn.XLOOKUP($B36,PROSPER_Hull!$1:$1,PROSPER_Hull!$12:$12,""),
IF($C36="Monika Kotwani",_xlfn.XLOOKUP($B36,PROSPER_Kotwani!$1:$1,PROSPER_Kotwani!$12:$12,""),
IF($C36="Jonathan Wellner",_xlfn.XLOOKUP($B36,PROSPER_Wellner!$1:$1,PROSPER_Wellner!$12:$12,""),
IF($C36="Travis Harvey",_xlfn.XLOOKUP($B36,PROSPER_Harvey!$1:$1,PROSPER_Harvey!$12:$12,""),"")))))))))</f>
        <v>No Score</v>
      </c>
      <c r="AW36" s="125" t="str">
        <f>IF(IF(IF($C36="Christopher Lobo",_xlfn.XLOOKUP($B36,PROSPER_Lobo!$1:$1,PROSPER_Lobo!$13:$13,""),
IF($C36="Naren Baliga",_xlfn.XLOOKUP($B36,PROSPER_Baliga!$1:$1,PROSPER_Baliga!$13:$13,""),
IF($C36="Thorsten Huhn",_xlfn.XLOOKUP($B36,PROSPER_Huhn!$1:$1,PROSPER_Huhn!$13:$13,""),
IF($C36="Nick Hull",_xlfn.XLOOKUP($B36,PROSPER_Hull!$1:$1,PROSPER_Hull!$13:$13,""),
IF($C36="Monika Kotwani",_xlfn.XLOOKUP($B36,PROSPER_Kotwani!$1:$1,PROSPER_Kotwani!$13:$13,""),
IF($C36="Jonathan Wellner",_xlfn.XLOOKUP($B36,PROSPER_Wellner!$1:$1,PROSPER_Wellner!$13:$13,""),
IF($C36="Travis Harvey",_xlfn.XLOOKUP($B36,PROSPER_Harvey!$1:$1,PROSPER_Harvey!$13:$13,""),"")))))))="","",
IF($C36="Christopher Lobo",_xlfn.XLOOKUP($B36,PROSPER_Lobo!$1:$1,PROSPER_Lobo!$13:$13,""),
IF($C36="Naren Baliga",_xlfn.XLOOKUP($B36,PROSPER_Baliga!$1:$1,PROSPER_Baliga!$13:$13,""),
IF($C36="Thorsten Huhn",_xlfn.XLOOKUP($B36,PROSPER_Huhn!$1:$1,PROSPER_Huhn!$13:$13,""),
IF($C36="Nick Hull",_xlfn.XLOOKUP($B36,PROSPER_Hull!$1:$1,PROSPER_Hull!$13:$13,""),
IF($C36="Monika Kotwani",_xlfn.XLOOKUP($B36,PROSPER_Kotwani!$1:$1,PROSPER_Kotwani!$13:$13,""),
IF($C36="Jonathan Wellner",_xlfn.XLOOKUP($B36,PROSPER_Wellner!$1:$1,PROSPER_Wellner!$13:$13,""),
IF($C36="Travis Harvey",_xlfn.XLOOKUP($B36,PROSPER_Harvey!$1:$1,PROSPER_Harvey!$13:$13,""),""))))))))="","No Comment",IF(IF($C36="Christopher Lobo",_xlfn.XLOOKUP($B36,PROSPER_Lobo!$1:$1,PROSPER_Lobo!$13:$13,""),
IF($C36="Naren Baliga",_xlfn.XLOOKUP($B36,PROSPER_Baliga!$1:$1,PROSPER_Baliga!$13:$13,""),
IF($C36="Thorsten Huhn",_xlfn.XLOOKUP($B36,PROSPER_Huhn!$1:$1,PROSPER_Huhn!$13:$13,""),
IF($C36="Nick Hull",_xlfn.XLOOKUP($B36,PROSPER_Hull!$1:$1,PROSPER_Hull!$13:$13,""),
IF($C36="Monika Kotwani",_xlfn.XLOOKUP($B36,PROSPER_Kotwani!$1:$1,PROSPER_Kotwani!$13:$13,""),
IF($C36="Jonathan Wellner",_xlfn.XLOOKUP($B36,PROSPER_Wellner!$1:$1,PROSPER_Wellner!$13:$13,""),
IF($C36="Travis Harvey",_xlfn.XLOOKUP($B36,PROSPER_Harvey!$1:$1,PROSPER_Harvey!$13:$13,""),"")))))))="","",
IF($C36="Christopher Lobo",_xlfn.XLOOKUP($B36,PROSPER_Lobo!$1:$1,PROSPER_Lobo!$13:$13,""),
IF($C36="Naren Baliga",_xlfn.XLOOKUP($B36,PROSPER_Baliga!$1:$1,PROSPER_Baliga!$13:$13,""),
IF($C36="Thorsten Huhn",_xlfn.XLOOKUP($B36,PROSPER_Huhn!$1:$1,PROSPER_Huhn!$13:$13,""),
IF($C36="Nick Hull",_xlfn.XLOOKUP($B36,PROSPER_Hull!$1:$1,PROSPER_Hull!$13:$13,""),
IF($C36="Monika Kotwani",_xlfn.XLOOKUP($B36,PROSPER_Kotwani!$1:$1,PROSPER_Kotwani!$13:$13,""),
IF($C36="Jonathan Wellner",_xlfn.XLOOKUP($B36,PROSPER_Wellner!$1:$1,PROSPER_Wellner!$13:$13,""),
IF($C36="Travis Harvey",_xlfn.XLOOKUP($B36,PROSPER_Harvey!$1:$1,PROSPER_Harvey!$13:$13,""),"")))))))))</f>
        <v>No Comment</v>
      </c>
      <c r="AX36" s="124" t="s">
        <v>89</v>
      </c>
      <c r="AY36" s="150" t="str">
        <f t="shared" si="251"/>
        <v>N/A</v>
      </c>
      <c r="AZ36" s="120" t="str">
        <f>_xlfn.XLOOKUP(B36,PROSPERInitial_Query!$E:$E,PROSPERInitial_Query!$M:$M,"",,-1)</f>
        <v/>
      </c>
      <c r="BA36" s="121" t="str">
        <f t="shared" si="252"/>
        <v>Nagraj Perugupalli1 - PortfolioDMLT</v>
      </c>
      <c r="BB36" s="126" t="str">
        <f>_xlfn.XLOOKUP(BA36,PROSPERDelta_Query!BK:BK,PROSPERDelta_Query!O:O,"",,-1)</f>
        <v/>
      </c>
      <c r="BC36" s="124" t="str">
        <f t="shared" si="253"/>
        <v>N/A</v>
      </c>
      <c r="BD36" s="124" t="str">
        <f>IF(IF(IF($C36="Christopher Lobo",_xlfn.XLOOKUP($B36,PROSPER_Lobo!$1:$1,PROSPER_Lobo!$14:$14,""),
IF($C36="Naren Baliga",_xlfn.XLOOKUP($B36,PROSPER_Baliga!$1:$1,PROSPER_Baliga!$14:$14,""),
IF($C36="Thorsten Huhn",_xlfn.XLOOKUP($B36,PROSPER_Huhn!$1:$1,PROSPER_Huhn!$14:$14,""),
IF($C36="Nick Hull",_xlfn.XLOOKUP($B36,PROSPER_Hull!$1:$1,PROSPER_Hull!$14:$14,""),
IF($C36="Monika Kotwani",_xlfn.XLOOKUP($B36,PROSPER_Kotwani!$1:$1,PROSPER_Kotwani!$14:$14,""),
IF($C36="Jonathan Wellner",_xlfn.XLOOKUP($B36,PROSPER_Wellner!$1:$1,PROSPER_Wellner!$14:$14,""),
IF($C36="Travis Harvey",_xlfn.XLOOKUP($B36,PROSPER_Harvey!$1:$1,PROSPER_Harvey!$14:$14,""),"")))))))="","",
IF($C36="Christopher Lobo",_xlfn.XLOOKUP($B36,PROSPER_Lobo!$1:$1,PROSPER_Lobo!$14:$14,""),
IF($C36="Naren Baliga",_xlfn.XLOOKUP($B36,PROSPER_Baliga!$1:$1,PROSPER_Baliga!$14:$14,""),
IF($C36="Thorsten Huhn",_xlfn.XLOOKUP($B36,PROSPER_Huhn!$1:$1,PROSPER_Huhn!$14:$14,""),
IF($C36="Nick Hull",_xlfn.XLOOKUP($B36,PROSPER_Hull!$1:$1,PROSPER_Hull!$14:$14,""),
IF($C36="Monika Kotwani",_xlfn.XLOOKUP($B36,PROSPER_Kotwani!$1:$1,PROSPER_Kotwani!$14:$14,""),
IF($C36="Jonathan Wellner",_xlfn.XLOOKUP($B36,PROSPER_Wellner!$1:$1,PROSPER_Wellner!$14:$14,""),
IF($C36="Travis Harvey",_xlfn.XLOOKUP($B36,PROSPER_Harvey!$1:$1,PROSPER_Harvey!$14:$14,""),""))))))))="","No Score",IF(IF($C36="Christopher Lobo",_xlfn.XLOOKUP($B36,PROSPER_Lobo!$1:$1,PROSPER_Lobo!$14:$14,""),
IF($C36="Naren Baliga",_xlfn.XLOOKUP($B36,PROSPER_Baliga!$1:$1,PROSPER_Baliga!$14:$14,""),
IF($C36="Thorsten Huhn",_xlfn.XLOOKUP($B36,PROSPER_Huhn!$1:$1,PROSPER_Huhn!$14:$14,""),
IF($C36="Nick Hull",_xlfn.XLOOKUP($B36,PROSPER_Hull!$1:$1,PROSPER_Hull!$14:$14,""),
IF($C36="Monika Kotwani",_xlfn.XLOOKUP($B36,PROSPER_Kotwani!$1:$1,PROSPER_Kotwani!$14:$14,""),
IF($C36="Jonathan Wellner",_xlfn.XLOOKUP($B36,PROSPER_Wellner!$1:$1,PROSPER_Wellner!$14:$14,""),
IF($C36="Travis Harvey",_xlfn.XLOOKUP($B36,PROSPER_Harvey!$1:$1,PROSPER_Harvey!$14:$14,""),"")))))))="","",
IF($C36="Christopher Lobo",_xlfn.XLOOKUP($B36,PROSPER_Lobo!$1:$1,PROSPER_Lobo!$14:$14,""),
IF($C36="Naren Baliga",_xlfn.XLOOKUP($B36,PROSPER_Baliga!$1:$1,PROSPER_Baliga!$14:$14,""),
IF($C36="Thorsten Huhn",_xlfn.XLOOKUP($B36,PROSPER_Huhn!$1:$1,PROSPER_Huhn!$14:$14,""),
IF($C36="Nick Hull",_xlfn.XLOOKUP($B36,PROSPER_Hull!$1:$1,PROSPER_Hull!$14:$14,""),
IF($C36="Monika Kotwani",_xlfn.XLOOKUP($B36,PROSPER_Kotwani!$1:$1,PROSPER_Kotwani!$14:$14,""),
IF($C36="Jonathan Wellner",_xlfn.XLOOKUP($B36,PROSPER_Wellner!$1:$1,PROSPER_Wellner!$14:$14,""),
IF($C36="Travis Harvey",_xlfn.XLOOKUP($B36,PROSPER_Harvey!$1:$1,PROSPER_Harvey!$14:$14,""),"")))))))))</f>
        <v>No Score</v>
      </c>
      <c r="BE36" s="125" t="str">
        <f>IF(IF(IF($C36="Christopher Lobo",_xlfn.XLOOKUP($B36,PROSPER_Lobo!$1:$1,PROSPER_Lobo!$15:$15,""),
IF($C36="Naren Baliga",_xlfn.XLOOKUP($B36,PROSPER_Baliga!$1:$1,PROSPER_Baliga!$15:$15,""),
IF($C36="Thorsten Huhn",_xlfn.XLOOKUP($B36,PROSPER_Huhn!$1:$1,PROSPER_Huhn!$15:$15,""),
IF($C36="Nick Hull",_xlfn.XLOOKUP($B36,PROSPER_Hull!$1:$1,PROSPER_Hull!$15:$15,""),
IF($C36="Monika Kotwani",_xlfn.XLOOKUP($B36,PROSPER_Kotwani!$1:$1,PROSPER_Kotwani!$15:$15,""),
IF($C36="Jonathan Wellner",_xlfn.XLOOKUP($B36,PROSPER_Wellner!$1:$1,PROSPER_Wellner!$15:$15,""),
IF($C36="Travis Harvey",_xlfn.XLOOKUP($B36,PROSPER_Harvey!$1:$1,PROSPER_Harvey!$15:$15,""),"")))))))="","",
IF($C36="Christopher Lobo",_xlfn.XLOOKUP($B36,PROSPER_Lobo!$1:$1,PROSPER_Lobo!$15:$15,""),
IF($C36="Naren Baliga",_xlfn.XLOOKUP($B36,PROSPER_Baliga!$1:$1,PROSPER_Baliga!$15:$15,""),
IF($C36="Thorsten Huhn",_xlfn.XLOOKUP($B36,PROSPER_Huhn!$1:$1,PROSPER_Huhn!$15:$15,""),
IF($C36="Nick Hull",_xlfn.XLOOKUP($B36,PROSPER_Hull!$1:$1,PROSPER_Hull!$15:$15,""),
IF($C36="Monika Kotwani",_xlfn.XLOOKUP($B36,PROSPER_Kotwani!$1:$1,PROSPER_Kotwani!$15:$15,""),
IF($C36="Jonathan Wellner",_xlfn.XLOOKUP($B36,PROSPER_Wellner!$1:$1,PROSPER_Wellner!$15:$15,""),
IF($C36="Travis Harvey",_xlfn.XLOOKUP($B36,PROSPER_Harvey!$1:$1,PROSPER_Harvey!$15:$15,""),""))))))))="","No Comment",IF(IF($C36="Christopher Lobo",_xlfn.XLOOKUP($B36,PROSPER_Lobo!$1:$1,PROSPER_Lobo!$15:$15,""),
IF($C36="Naren Baliga",_xlfn.XLOOKUP($B36,PROSPER_Baliga!$1:$1,PROSPER_Baliga!$15:$15,""),
IF($C36="Thorsten Huhn",_xlfn.XLOOKUP($B36,PROSPER_Huhn!$1:$1,PROSPER_Huhn!$15:$15,""),
IF($C36="Nick Hull",_xlfn.XLOOKUP($B36,PROSPER_Hull!$1:$1,PROSPER_Hull!$15:$15,""),
IF($C36="Monika Kotwani",_xlfn.XLOOKUP($B36,PROSPER_Kotwani!$1:$1,PROSPER_Kotwani!$15:$15,""),
IF($C36="Jonathan Wellner",_xlfn.XLOOKUP($B36,PROSPER_Wellner!$1:$1,PROSPER_Wellner!$15:$15,""),
IF($C36="Travis Harvey",_xlfn.XLOOKUP($B36,PROSPER_Harvey!$1:$1,PROSPER_Harvey!$15:$15,""),"")))))))="","",
IF($C36="Christopher Lobo",_xlfn.XLOOKUP($B36,PROSPER_Lobo!$1:$1,PROSPER_Lobo!$15:$15,""),
IF($C36="Naren Baliga",_xlfn.XLOOKUP($B36,PROSPER_Baliga!$1:$1,PROSPER_Baliga!$15:$15,""),
IF($C36="Thorsten Huhn",_xlfn.XLOOKUP($B36,PROSPER_Huhn!$1:$1,PROSPER_Huhn!$15:$15,""),
IF($C36="Nick Hull",_xlfn.XLOOKUP($B36,PROSPER_Hull!$1:$1,PROSPER_Hull!$15:$15,""),
IF($C36="Monika Kotwani",_xlfn.XLOOKUP($B36,PROSPER_Kotwani!$1:$1,PROSPER_Kotwani!$15:$15,""),
IF($C36="Jonathan Wellner",_xlfn.XLOOKUP($B36,PROSPER_Wellner!$1:$1,PROSPER_Wellner!$15:$15,""),
IF($C36="Travis Harvey",_xlfn.XLOOKUP($B36,PROSPER_Harvey!$1:$1,PROSPER_Harvey!$15:$15,""),"")))))))))</f>
        <v>No Comment</v>
      </c>
      <c r="BF36" s="124" t="s">
        <v>89</v>
      </c>
      <c r="BG36" s="150" t="str">
        <f t="shared" si="254"/>
        <v>N/A</v>
      </c>
      <c r="BH36" s="120" t="str">
        <f>_xlfn.XLOOKUP(B36,PROSPERInitial_Query!$E:$E,PROSPERInitial_Query!$N:$N,"",,-1)</f>
        <v/>
      </c>
      <c r="BI36" s="121" t="str">
        <f t="shared" si="255"/>
        <v>Nagraj Perugupalli1 - PortfolioRevenue Management</v>
      </c>
      <c r="BJ36" s="126" t="str">
        <f>_xlfn.XLOOKUP(BI36,PROSPERDelta_Query!BK:BK,PROSPERDelta_Query!P:P,"",,-1)</f>
        <v/>
      </c>
      <c r="BK36" s="124" t="str">
        <f t="shared" si="256"/>
        <v>N/A</v>
      </c>
      <c r="BL36" s="124" t="str">
        <f>IF(IF(IF($C36="Christopher Lobo",_xlfn.XLOOKUP($B36,PROSPER_Lobo!$1:$1,PROSPER_Lobo!$16:$16,""),
IF($C36="Naren Baliga",_xlfn.XLOOKUP($B36,PROSPER_Baliga!$1:$1,PROSPER_Baliga!$16:$16,""),
IF($C36="Thorsten Huhn",_xlfn.XLOOKUP($B36,PROSPER_Huhn!$1:$1,PROSPER_Huhn!$16:$16,""),
IF($C36="Nick Hull",_xlfn.XLOOKUP($B36,PROSPER_Hull!$1:$1,PROSPER_Hull!$16:$16,""),
IF($C36="Monika Kotwani",_xlfn.XLOOKUP($B36,PROSPER_Kotwani!$1:$1,PROSPER_Kotwani!$16:$16,""),
IF($C36="Jonathan Wellner",_xlfn.XLOOKUP($B36,PROSPER_Wellner!$1:$1,PROSPER_Wellner!$16:$16,""),
IF($C36="Travis Harvey",_xlfn.XLOOKUP($B36,PROSPER_Harvey!$1:$1,PROSPER_Harvey!$16:$16,""),"")))))))="","",
IF($C36="Christopher Lobo",_xlfn.XLOOKUP($B36,PROSPER_Lobo!$1:$1,PROSPER_Lobo!$16:$16,""),
IF($C36="Naren Baliga",_xlfn.XLOOKUP($B36,PROSPER_Baliga!$1:$1,PROSPER_Baliga!$16:$16,""),
IF($C36="Thorsten Huhn",_xlfn.XLOOKUP($B36,PROSPER_Huhn!$1:$1,PROSPER_Huhn!$16:$16,""),
IF($C36="Nick Hull",_xlfn.XLOOKUP($B36,PROSPER_Hull!$1:$1,PROSPER_Hull!$16:$16,""),
IF($C36="Monika Kotwani",_xlfn.XLOOKUP($B36,PROSPER_Kotwani!$1:$1,PROSPER_Kotwani!$16:$16,""),
IF($C36="Jonathan Wellner",_xlfn.XLOOKUP($B36,PROSPER_Wellner!$1:$1,PROSPER_Wellner!$16:$16,""),
IF($C36="Travis Harvey",_xlfn.XLOOKUP($B36,PROSPER_Harvey!$1:$1,PROSPER_Harvey!$16:$16,""),""))))))))="","No Score",IF(IF($C36="Christopher Lobo",_xlfn.XLOOKUP($B36,PROSPER_Lobo!$1:$1,PROSPER_Lobo!$16:$16,""),
IF($C36="Naren Baliga",_xlfn.XLOOKUP($B36,PROSPER_Baliga!$1:$1,PROSPER_Baliga!$16:$16,""),
IF($C36="Thorsten Huhn",_xlfn.XLOOKUP($B36,PROSPER_Huhn!$1:$1,PROSPER_Huhn!$16:$16,""),
IF($C36="Nick Hull",_xlfn.XLOOKUP($B36,PROSPER_Hull!$1:$1,PROSPER_Hull!$16:$16,""),
IF($C36="Monika Kotwani",_xlfn.XLOOKUP($B36,PROSPER_Kotwani!$1:$1,PROSPER_Kotwani!$16:$16,""),
IF($C36="Jonathan Wellner",_xlfn.XLOOKUP($B36,PROSPER_Wellner!$1:$1,PROSPER_Wellner!$16:$16,""),
IF($C36="Travis Harvey",_xlfn.XLOOKUP($B36,PROSPER_Harvey!$1:$1,PROSPER_Harvey!$16:$16,""),"")))))))="","",
IF($C36="Christopher Lobo",_xlfn.XLOOKUP($B36,PROSPER_Lobo!$1:$1,PROSPER_Lobo!$16:$16,""),
IF($C36="Naren Baliga",_xlfn.XLOOKUP($B36,PROSPER_Baliga!$1:$1,PROSPER_Baliga!$16:$16,""),
IF($C36="Thorsten Huhn",_xlfn.XLOOKUP($B36,PROSPER_Huhn!$1:$1,PROSPER_Huhn!$16:$16,""),
IF($C36="Nick Hull",_xlfn.XLOOKUP($B36,PROSPER_Hull!$1:$1,PROSPER_Hull!$16:$16,""),
IF($C36="Monika Kotwani",_xlfn.XLOOKUP($B36,PROSPER_Kotwani!$1:$1,PROSPER_Kotwani!$16:$16,""),
IF($C36="Jonathan Wellner",_xlfn.XLOOKUP($B36,PROSPER_Wellner!$1:$1,PROSPER_Wellner!$16:$16,""),
IF($C36="Travis Harvey",_xlfn.XLOOKUP($B36,PROSPER_Harvey!$1:$1,PROSPER_Harvey!$16:$16,""),"")))))))))</f>
        <v>No Score</v>
      </c>
      <c r="BM36" s="125" t="str">
        <f>IF(IF(IF($C36="Christopher Lobo",_xlfn.XLOOKUP($B36,PROSPER_Lobo!$1:$1,PROSPER_Lobo!$17:$17,""),
IF($C36="Naren Baliga",_xlfn.XLOOKUP($B36,PROSPER_Baliga!$1:$1,PROSPER_Baliga!$17:$17,""),
IF($C36="Thorsten Huhn",_xlfn.XLOOKUP($B36,PROSPER_Huhn!$1:$1,PROSPER_Huhn!$17:$17,""),
IF($C36="Nick Hull",_xlfn.XLOOKUP($B36,PROSPER_Hull!$1:$1,PROSPER_Hull!$17:$17,""),
IF($C36="Monika Kotwani",_xlfn.XLOOKUP($B36,PROSPER_Kotwani!$1:$1,PROSPER_Kotwani!$17:$17,""),
IF($C36="Jonathan Wellner",_xlfn.XLOOKUP($B36,PROSPER_Wellner!$1:$1,PROSPER_Wellner!$17:$17,""),
IF($C36="Travis Harvey",_xlfn.XLOOKUP($B36,PROSPER_Harvey!$1:$1,PROSPER_Harvey!$17:$17,""),"")))))))="","",
IF($C36="Christopher Lobo",_xlfn.XLOOKUP($B36,PROSPER_Lobo!$1:$1,PROSPER_Lobo!$17:$17,""),
IF($C36="Naren Baliga",_xlfn.XLOOKUP($B36,PROSPER_Baliga!$1:$1,PROSPER_Baliga!$17:$17,""),
IF($C36="Thorsten Huhn",_xlfn.XLOOKUP($B36,PROSPER_Huhn!$1:$1,PROSPER_Huhn!$17:$17,""),
IF($C36="Nick Hull",_xlfn.XLOOKUP($B36,PROSPER_Hull!$1:$1,PROSPER_Hull!$17:$17,""),
IF($C36="Monika Kotwani",_xlfn.XLOOKUP($B36,PROSPER_Kotwani!$1:$1,PROSPER_Kotwani!$17:$17,""),
IF($C36="Jonathan Wellner",_xlfn.XLOOKUP($B36,PROSPER_Wellner!$1:$1,PROSPER_Wellner!$17:$17,""),
IF($C36="Travis Harvey",_xlfn.XLOOKUP($B36,PROSPER_Harvey!$1:$1,PROSPER_Harvey!$17:$17,""),""))))))))="","No Comment",IF(IF($C36="Christopher Lobo",_xlfn.XLOOKUP($B36,PROSPER_Lobo!$1:$1,PROSPER_Lobo!$17:$17,""),
IF($C36="Naren Baliga",_xlfn.XLOOKUP($B36,PROSPER_Baliga!$1:$1,PROSPER_Baliga!$17:$17,""),
IF($C36="Thorsten Huhn",_xlfn.XLOOKUP($B36,PROSPER_Huhn!$1:$1,PROSPER_Huhn!$17:$17,""),
IF($C36="Nick Hull",_xlfn.XLOOKUP($B36,PROSPER_Hull!$1:$1,PROSPER_Hull!$17:$17,""),
IF($C36="Monika Kotwani",_xlfn.XLOOKUP($B36,PROSPER_Kotwani!$1:$1,PROSPER_Kotwani!$17:$17,""),
IF($C36="Jonathan Wellner",_xlfn.XLOOKUP($B36,PROSPER_Wellner!$1:$1,PROSPER_Wellner!$17:$17,""),
IF($C36="Travis Harvey",_xlfn.XLOOKUP($B36,PROSPER_Harvey!$1:$1,PROSPER_Harvey!$17:$17,""),"")))))))="","",
IF($C36="Christopher Lobo",_xlfn.XLOOKUP($B36,PROSPER_Lobo!$1:$1,PROSPER_Lobo!$17:$17,""),
IF($C36="Naren Baliga",_xlfn.XLOOKUP($B36,PROSPER_Baliga!$1:$1,PROSPER_Baliga!$17:$17,""),
IF($C36="Thorsten Huhn",_xlfn.XLOOKUP($B36,PROSPER_Huhn!$1:$1,PROSPER_Huhn!$17:$17,""),
IF($C36="Nick Hull",_xlfn.XLOOKUP($B36,PROSPER_Hull!$1:$1,PROSPER_Hull!$17:$17,""),
IF($C36="Monika Kotwani",_xlfn.XLOOKUP($B36,PROSPER_Kotwani!$1:$1,PROSPER_Kotwani!$17:$17,""),
IF($C36="Jonathan Wellner",_xlfn.XLOOKUP($B36,PROSPER_Wellner!$1:$1,PROSPER_Wellner!$17:$17,""),
IF($C36="Travis Harvey",_xlfn.XLOOKUP($B36,PROSPER_Harvey!$1:$1,PROSPER_Harvey!$17:$17,""),"")))))))))</f>
        <v>No Comment</v>
      </c>
      <c r="BN36" s="124">
        <f>IFERROR(ROUND(_xlfn.XLOOKUP(B36,'RevenueChallenge_Query'!$E:$E,'RevenueChallenge_Query'!$F:$F)/3.2,0),"Not Taken")</f>
        <v>7</v>
      </c>
      <c r="BO36" s="150">
        <f t="shared" si="257"/>
        <v>7</v>
      </c>
      <c r="BP36" s="120" t="str">
        <f>_xlfn.XLOOKUP(B36,PROSPERInitial_Query!$E:$E,PROSPERInitial_Query!$O:$O,"",,-1)</f>
        <v/>
      </c>
      <c r="BQ36" s="121" t="str">
        <f t="shared" si="258"/>
        <v>Nagraj Perugupalli1 - PortfolioArtificial Intelligence</v>
      </c>
      <c r="BR36" s="126" t="str">
        <f>_xlfn.XLOOKUP(BQ36,PROSPERDelta_Query!BK:BK,PROSPERDelta_Query!Q:Q,"",,-1)</f>
        <v/>
      </c>
      <c r="BS36" s="124" t="str">
        <f t="shared" si="259"/>
        <v>N/A</v>
      </c>
      <c r="BT36" s="124" t="str">
        <f>IF(IF(IF($C36="Christopher Lobo",_xlfn.XLOOKUP($B36,PROSPER_Lobo!$1:$1,PROSPER_Lobo!$18:$18,""),
IF($C36="Naren Baliga",_xlfn.XLOOKUP($B36,PROSPER_Baliga!$1:$1,PROSPER_Baliga!$18:$18,""),
IF($C36="Thorsten Huhn",_xlfn.XLOOKUP($B36,PROSPER_Huhn!$1:$1,PROSPER_Huhn!$18:$18,""),
IF($C36="Nick Hull",_xlfn.XLOOKUP($B36,PROSPER_Hull!$1:$1,PROSPER_Hull!$18:$18,""),
IF($C36="Monika Kotwani",_xlfn.XLOOKUP($B36,PROSPER_Kotwani!$1:$1,PROSPER_Kotwani!$18:$18,""),
IF($C36="Jonathan Wellner",_xlfn.XLOOKUP($B36,PROSPER_Wellner!$1:$1,PROSPER_Wellner!$18:$18,""),
IF($C36="Travis Harvey",_xlfn.XLOOKUP($B36,PROSPER_Harvey!$1:$1,PROSPER_Harvey!$18:$18,""),"")))))))="","",
IF($C36="Christopher Lobo",_xlfn.XLOOKUP($B36,PROSPER_Lobo!$1:$1,PROSPER_Lobo!$18:$18,""),
IF($C36="Naren Baliga",_xlfn.XLOOKUP($B36,PROSPER_Baliga!$1:$1,PROSPER_Baliga!$18:$18,""),
IF($C36="Thorsten Huhn",_xlfn.XLOOKUP($B36,PROSPER_Huhn!$1:$1,PROSPER_Huhn!$18:$18,""),
IF($C36="Nick Hull",_xlfn.XLOOKUP($B36,PROSPER_Hull!$1:$1,PROSPER_Hull!$18:$18,""),
IF($C36="Monika Kotwani",_xlfn.XLOOKUP($B36,PROSPER_Kotwani!$1:$1,PROSPER_Kotwani!$18:$18,""),
IF($C36="Jonathan Wellner",_xlfn.XLOOKUP($B36,PROSPER_Wellner!$1:$1,PROSPER_Wellner!$18:$18,""),
IF($C36="Travis Harvey",_xlfn.XLOOKUP($B36,PROSPER_Harvey!$1:$1,PROSPER_Harvey!$18:$18,""),""))))))))="","No Score",IF(IF($C36="Christopher Lobo",_xlfn.XLOOKUP($B36,PROSPER_Lobo!$1:$1,PROSPER_Lobo!$18:$18,""),
IF($C36="Naren Baliga",_xlfn.XLOOKUP($B36,PROSPER_Baliga!$1:$1,PROSPER_Baliga!$18:$18,""),
IF($C36="Thorsten Huhn",_xlfn.XLOOKUP($B36,PROSPER_Huhn!$1:$1,PROSPER_Huhn!$18:$18,""),
IF($C36="Nick Hull",_xlfn.XLOOKUP($B36,PROSPER_Hull!$1:$1,PROSPER_Hull!$18:$18,""),
IF($C36="Monika Kotwani",_xlfn.XLOOKUP($B36,PROSPER_Kotwani!$1:$1,PROSPER_Kotwani!$18:$18,""),
IF($C36="Jonathan Wellner",_xlfn.XLOOKUP($B36,PROSPER_Wellner!$1:$1,PROSPER_Wellner!$18:$18,""),
IF($C36="Travis Harvey",_xlfn.XLOOKUP($B36,PROSPER_Harvey!$1:$1,PROSPER_Harvey!$18:$18,""),"")))))))="","",
IF($C36="Christopher Lobo",_xlfn.XLOOKUP($B36,PROSPER_Lobo!$1:$1,PROSPER_Lobo!$18:$18,""),
IF($C36="Naren Baliga",_xlfn.XLOOKUP($B36,PROSPER_Baliga!$1:$1,PROSPER_Baliga!$18:$18,""),
IF($C36="Thorsten Huhn",_xlfn.XLOOKUP($B36,PROSPER_Huhn!$1:$1,PROSPER_Huhn!$18:$18,""),
IF($C36="Nick Hull",_xlfn.XLOOKUP($B36,PROSPER_Hull!$1:$1,PROSPER_Hull!$18:$18,""),
IF($C36="Monika Kotwani",_xlfn.XLOOKUP($B36,PROSPER_Kotwani!$1:$1,PROSPER_Kotwani!$18:$18,""),
IF($C36="Jonathan Wellner",_xlfn.XLOOKUP($B36,PROSPER_Wellner!$1:$1,PROSPER_Wellner!$18:$18,""),
IF($C36="Travis Harvey",_xlfn.XLOOKUP($B36,PROSPER_Harvey!$1:$1,PROSPER_Harvey!$18:$18,""),"")))))))))</f>
        <v>No Score</v>
      </c>
      <c r="BU36" s="125" t="str">
        <f>IF(IF(IF($C36="Christopher Lobo",_xlfn.XLOOKUP($B36,PROSPER_Lobo!$1:$1,PROSPER_Lobo!$19:$19,""),
IF($C36="Naren Baliga",_xlfn.XLOOKUP($B36,PROSPER_Baliga!$1:$1,PROSPER_Baliga!$19:$19,""),
IF($C36="Thorsten Huhn",_xlfn.XLOOKUP($B36,PROSPER_Huhn!$1:$1,PROSPER_Huhn!$19:$19,""),
IF($C36="Nick Hull",_xlfn.XLOOKUP($B36,PROSPER_Hull!$1:$1,PROSPER_Hull!$19:$19,""),
IF($C36="Monika Kotwani",_xlfn.XLOOKUP($B36,PROSPER_Kotwani!$1:$1,PROSPER_Kotwani!$19:$19,""),
IF($C36="Jonathan Wellner",_xlfn.XLOOKUP($B36,PROSPER_Wellner!$1:$1,PROSPER_Wellner!$19:$19,""),
IF($C36="Travis Harvey",_xlfn.XLOOKUP($B36,PROSPER_Harvey!$1:$1,PROSPER_Harvey!$19:$19,""),"")))))))="","",
IF($C36="Christopher Lobo",_xlfn.XLOOKUP($B36,PROSPER_Lobo!$1:$1,PROSPER_Lobo!$19:$19,""),
IF($C36="Naren Baliga",_xlfn.XLOOKUP($B36,PROSPER_Baliga!$1:$1,PROSPER_Baliga!$19:$19,""),
IF($C36="Thorsten Huhn",_xlfn.XLOOKUP($B36,PROSPER_Huhn!$1:$1,PROSPER_Huhn!$19:$19,""),
IF($C36="Nick Hull",_xlfn.XLOOKUP($B36,PROSPER_Hull!$1:$1,PROSPER_Hull!$19:$19,""),
IF($C36="Monika Kotwani",_xlfn.XLOOKUP($B36,PROSPER_Kotwani!$1:$1,PROSPER_Kotwani!$19:$19,""),
IF($C36="Jonathan Wellner",_xlfn.XLOOKUP($B36,PROSPER_Wellner!$1:$1,PROSPER_Wellner!$19:$19,""),
IF($C36="Travis Harvey",_xlfn.XLOOKUP($B36,PROSPER_Harvey!$1:$1,PROSPER_Harvey!$19:$19,""),""))))))))="","No Comment",IF(IF($C36="Christopher Lobo",_xlfn.XLOOKUP($B36,PROSPER_Lobo!$1:$1,PROSPER_Lobo!$19:$19,""),
IF($C36="Naren Baliga",_xlfn.XLOOKUP($B36,PROSPER_Baliga!$1:$1,PROSPER_Baliga!$19:$19,""),
IF($C36="Thorsten Huhn",_xlfn.XLOOKUP($B36,PROSPER_Huhn!$1:$1,PROSPER_Huhn!$19:$19,""),
IF($C36="Nick Hull",_xlfn.XLOOKUP($B36,PROSPER_Hull!$1:$1,PROSPER_Hull!$19:$19,""),
IF($C36="Monika Kotwani",_xlfn.XLOOKUP($B36,PROSPER_Kotwani!$1:$1,PROSPER_Kotwani!$19:$19,""),
IF($C36="Jonathan Wellner",_xlfn.XLOOKUP($B36,PROSPER_Wellner!$1:$1,PROSPER_Wellner!$19:$19,""),
IF($C36="Travis Harvey",_xlfn.XLOOKUP($B36,PROSPER_Harvey!$1:$1,PROSPER_Harvey!$19:$19,""),"")))))))="","",
IF($C36="Christopher Lobo",_xlfn.XLOOKUP($B36,PROSPER_Lobo!$1:$1,PROSPER_Lobo!$19:$19,""),
IF($C36="Naren Baliga",_xlfn.XLOOKUP($B36,PROSPER_Baliga!$1:$1,PROSPER_Baliga!$19:$19,""),
IF($C36="Thorsten Huhn",_xlfn.XLOOKUP($B36,PROSPER_Huhn!$1:$1,PROSPER_Huhn!$19:$19,""),
IF($C36="Nick Hull",_xlfn.XLOOKUP($B36,PROSPER_Hull!$1:$1,PROSPER_Hull!$19:$19,""),
IF($C36="Monika Kotwani",_xlfn.XLOOKUP($B36,PROSPER_Kotwani!$1:$1,PROSPER_Kotwani!$19:$19,""),
IF($C36="Jonathan Wellner",_xlfn.XLOOKUP($B36,PROSPER_Wellner!$1:$1,PROSPER_Wellner!$19:$19,""),
IF($C36="Travis Harvey",_xlfn.XLOOKUP($B36,PROSPER_Harvey!$1:$1,PROSPER_Harvey!$19:$19,""),"")))))))))</f>
        <v>No Comment</v>
      </c>
      <c r="BV36" s="124" t="s">
        <v>89</v>
      </c>
      <c r="BW36" s="150" t="str">
        <f t="shared" si="260"/>
        <v>N/A</v>
      </c>
      <c r="BX36" s="127" t="str">
        <f t="shared" si="261"/>
        <v>N/A</v>
      </c>
      <c r="BY36" s="128" t="str">
        <f t="shared" si="262"/>
        <v>N/A</v>
      </c>
      <c r="BZ36" s="128">
        <f t="shared" si="263"/>
        <v>7</v>
      </c>
      <c r="CA36" s="129">
        <f t="shared" si="264"/>
        <v>7</v>
      </c>
      <c r="CB36" s="130" t="str">
        <f>_xlfn.XLOOKUP(B36,PROSPERInitial_Query!$E:$E,PROSPERInitial_Query!$AA:$AA,"",,-1)</f>
        <v/>
      </c>
      <c r="CC36" s="121" t="str">
        <f t="shared" si="265"/>
        <v>Nagraj Perugupalli2 - RelationshipAccount / Stakeholder 1Name</v>
      </c>
      <c r="CD36" s="121" t="str">
        <f>_xlfn.XLOOKUP(CC36,PROSPERDelta_Query!BK:BK,PROSPERDelta_Query!AC:AC,"",,-1)</f>
        <v/>
      </c>
      <c r="CE36" s="126" t="str">
        <f>_xlfn.XLOOKUP(B36,PROSPERInitial_Query!$E:$E,PROSPERInitial_Query!$Q:$Q,"",,-1)</f>
        <v/>
      </c>
      <c r="CF36" s="121" t="str">
        <f t="shared" si="266"/>
        <v>Nagraj Perugupalli2 - RelationshipAccount / Stakeholder 1Self Score</v>
      </c>
      <c r="CG36" s="126" t="str">
        <f>_xlfn.XLOOKUP(CF36,PROSPERDelta_Query!BK:BK,PROSPERDelta_Query!AM:AM,"",,-1)</f>
        <v/>
      </c>
      <c r="CH36" s="131" t="str">
        <f t="shared" si="159"/>
        <v/>
      </c>
      <c r="CI36" s="131" t="str">
        <f t="shared" si="267"/>
        <v>N/A</v>
      </c>
      <c r="CJ36" s="132" t="str">
        <f t="shared" si="268"/>
        <v>N/A</v>
      </c>
      <c r="CK36" s="132" t="str">
        <f>IF(IF(IF($C36="Christopher Lobo",_xlfn.XLOOKUP($B36,PROSPER_Lobo!$1:$1,PROSPER_Lobo!$21:$21,""),
IF($C36="Naren Baliga",_xlfn.XLOOKUP($B36,PROSPER_Baliga!$1:$1,PROSPER_Baliga!$21:$21,""),
IF($C36="Thorsten Huhn",_xlfn.XLOOKUP($B36,PROSPER_Huhn!$1:$1,PROSPER_Huhn!$21:$21,""),
IF($C36="Nick Hull",_xlfn.XLOOKUP($B36,PROSPER_Hull!$1:$1,PROSPER_Hull!$21:$21,""),
IF($C36="Monika Kotwani",_xlfn.XLOOKUP($B36,PROSPER_Kotwani!$1:$1,PROSPER_Kotwani!$21:$21,""),
IF($C36="Jonathan Wellner",_xlfn.XLOOKUP($B36,PROSPER_Wellner!$1:$1,PROSPER_Wellner!$21:$21,""),
IF($C36="Travis Harvey",_xlfn.XLOOKUP($B36,PROSPER_Harvey!$1:$1,PROSPER_Harvey!$21:$21,""),"")))))))="","",
IF($C36="Christopher Lobo",_xlfn.XLOOKUP($B36,PROSPER_Lobo!$1:$1,PROSPER_Lobo!$21:$21,""),
IF($C36="Naren Baliga",_xlfn.XLOOKUP($B36,PROSPER_Baliga!$1:$1,PROSPER_Baliga!$21:$21,""),
IF($C36="Thorsten Huhn",_xlfn.XLOOKUP($B36,PROSPER_Huhn!$1:$1,PROSPER_Huhn!$21:$21,""),
IF($C36="Nick Hull",_xlfn.XLOOKUP($B36,PROSPER_Hull!$1:$1,PROSPER_Hull!$21:$21,""),
IF($C36="Monika Kotwani",_xlfn.XLOOKUP($B36,PROSPER_Kotwani!$1:$1,PROSPER_Kotwani!$21:$21,""),
IF($C36="Jonathan Wellner",_xlfn.XLOOKUP($B36,PROSPER_Wellner!$1:$1,PROSPER_Wellner!$21:$21,""),
IF($C36="Travis Harvey",_xlfn.XLOOKUP($B36,PROSPER_Harvey!$1:$1,PROSPER_Harvey!$21:$21,""),""))))))))="","No Score",IF(IF($C36="Christopher Lobo",_xlfn.XLOOKUP($B36,PROSPER_Lobo!$1:$1,PROSPER_Lobo!$21:$21,""),
IF($C36="Naren Baliga",_xlfn.XLOOKUP($B36,PROSPER_Baliga!$1:$1,PROSPER_Baliga!$21:$21,""),
IF($C36="Thorsten Huhn",_xlfn.XLOOKUP($B36,PROSPER_Huhn!$1:$1,PROSPER_Huhn!$21:$21,""),
IF($C36="Nick Hull",_xlfn.XLOOKUP($B36,PROSPER_Hull!$1:$1,PROSPER_Hull!$21:$21,""),
IF($C36="Monika Kotwani",_xlfn.XLOOKUP($B36,PROSPER_Kotwani!$1:$1,PROSPER_Kotwani!$21:$21,""),
IF($C36="Jonathan Wellner",_xlfn.XLOOKUP($B36,PROSPER_Wellner!$1:$1,PROSPER_Wellner!$21:$21,""),
IF($C36="Travis Harvey",_xlfn.XLOOKUP($B36,PROSPER_Harvey!$1:$1,PROSPER_Harvey!$21:$21,""),"")))))))="","",
IF($C36="Christopher Lobo",_xlfn.XLOOKUP($B36,PROSPER_Lobo!$1:$1,PROSPER_Lobo!$21:$21,""),
IF($C36="Naren Baliga",_xlfn.XLOOKUP($B36,PROSPER_Baliga!$1:$1,PROSPER_Baliga!$21:$21,""),
IF($C36="Thorsten Huhn",_xlfn.XLOOKUP($B36,PROSPER_Huhn!$1:$1,PROSPER_Huhn!$21:$21,""),
IF($C36="Nick Hull",_xlfn.XLOOKUP($B36,PROSPER_Hull!$1:$1,PROSPER_Hull!$21:$21,""),
IF($C36="Monika Kotwani",_xlfn.XLOOKUP($B36,PROSPER_Kotwani!$1:$1,PROSPER_Kotwani!$21:$21,""),
IF($C36="Jonathan Wellner",_xlfn.XLOOKUP($B36,PROSPER_Wellner!$1:$1,PROSPER_Wellner!$21:$21,""),
IF($C36="Travis Harvey",_xlfn.XLOOKUP($B36,PROSPER_Harvey!$1:$1,PROSPER_Harvey!$21:$21,""),"")))))))))</f>
        <v>N/A</v>
      </c>
      <c r="CL36" s="131" t="str">
        <f>IF(IF(IF($C36="Christopher Lobo",_xlfn.XLOOKUP($B36,PROSPER_Lobo!$1:$1,PROSPER_Lobo!$22:$22,""),
IF($C36="Naren Baliga",_xlfn.XLOOKUP($B36,PROSPER_Baliga!$1:$1,PROSPER_Baliga!$22:$22,""),
IF($C36="Thorsten Huhn",_xlfn.XLOOKUP($B36,PROSPER_Huhn!$1:$1,PROSPER_Huhn!$22:$22,""),
IF($C36="Nick Hull",_xlfn.XLOOKUP($B36,PROSPER_Hull!$1:$1,PROSPER_Hull!$22:$22,""),
IF($C36="Monika Kotwani",_xlfn.XLOOKUP($B36,PROSPER_Kotwani!$1:$1,PROSPER_Kotwani!$22:$22,""),
IF($C36="Jonathan Wellner",_xlfn.XLOOKUP($B36,PROSPER_Wellner!$1:$1,PROSPER_Wellner!$22:$22,""),
IF($C36="Travis Harvey",_xlfn.XLOOKUP($B36,PROSPER_Harvey!$1:$1,PROSPER_Harvey!$22:$22,""),"")))))))="","",
IF($C36="Christopher Lobo",_xlfn.XLOOKUP($B36,PROSPER_Lobo!$1:$1,PROSPER_Lobo!$22:$22,""),
IF($C36="Naren Baliga",_xlfn.XLOOKUP($B36,PROSPER_Baliga!$1:$1,PROSPER_Baliga!$22:$22,""),
IF($C36="Thorsten Huhn",_xlfn.XLOOKUP($B36,PROSPER_Huhn!$1:$1,PROSPER_Huhn!$22:$22,""),
IF($C36="Nick Hull",_xlfn.XLOOKUP($B36,PROSPER_Hull!$1:$1,PROSPER_Hull!$22:$22,""),
IF($C36="Monika Kotwani",_xlfn.XLOOKUP($B36,PROSPER_Kotwani!$1:$1,PROSPER_Kotwani!$22:$22,""),
IF($C36="Jonathan Wellner",_xlfn.XLOOKUP($B36,PROSPER_Wellner!$1:$1,PROSPER_Wellner!$22:$22,""),
IF($C36="Travis Harvey",_xlfn.XLOOKUP($B36,PROSPER_Harvey!$1:$1,PROSPER_Harvey!$22:$22,""),""))))))))="","No Comment",IF(IF($C36="Christopher Lobo",_xlfn.XLOOKUP($B36,PROSPER_Lobo!$1:$1,PROSPER_Lobo!$22:$22,""),
IF($C36="Naren Baliga",_xlfn.XLOOKUP($B36,PROSPER_Baliga!$1:$1,PROSPER_Baliga!$22:$22,""),
IF($C36="Thorsten Huhn",_xlfn.XLOOKUP($B36,PROSPER_Huhn!$1:$1,PROSPER_Huhn!$22:$22,""),
IF($C36="Nick Hull",_xlfn.XLOOKUP($B36,PROSPER_Hull!$1:$1,PROSPER_Hull!$22:$22,""),
IF($C36="Monika Kotwani",_xlfn.XLOOKUP($B36,PROSPER_Kotwani!$1:$1,PROSPER_Kotwani!$22:$22,""),
IF($C36="Jonathan Wellner",_xlfn.XLOOKUP($B36,PROSPER_Wellner!$1:$1,PROSPER_Wellner!$22:$22,""),
IF($C36="Travis Harvey",_xlfn.XLOOKUP($B36,PROSPER_Harvey!$1:$1,PROSPER_Harvey!$22:$22,""),"")))))))="","",
IF($C36="Christopher Lobo",_xlfn.XLOOKUP($B36,PROSPER_Lobo!$1:$1,PROSPER_Lobo!$22:$22,""),
IF($C36="Naren Baliga",_xlfn.XLOOKUP($B36,PROSPER_Baliga!$1:$1,PROSPER_Baliga!$22:$22,""),
IF($C36="Thorsten Huhn",_xlfn.XLOOKUP($B36,PROSPER_Huhn!$1:$1,PROSPER_Huhn!$22:$22,""),
IF($C36="Nick Hull",_xlfn.XLOOKUP($B36,PROSPER_Hull!$1:$1,PROSPER_Hull!$22:$22,""),
IF($C36="Monika Kotwani",_xlfn.XLOOKUP($B36,PROSPER_Kotwani!$1:$1,PROSPER_Kotwani!$22:$22,""),
IF($C36="Jonathan Wellner",_xlfn.XLOOKUP($B36,PROSPER_Wellner!$1:$1,PROSPER_Wellner!$22:$22,""),
IF($C36="Travis Harvey",_xlfn.XLOOKUP($B36,PROSPER_Harvey!$1:$1,PROSPER_Harvey!$22:$22,""),"")))))))))</f>
        <v>N/A</v>
      </c>
      <c r="CM36" s="150" t="str">
        <f t="shared" si="269"/>
        <v>N/A</v>
      </c>
      <c r="CN36" s="130" t="str">
        <f>_xlfn.XLOOKUP(B36,PROSPERInitial_Query!$E:$E,PROSPERInitial_Query!$AB:$AB,"",,-1)</f>
        <v/>
      </c>
      <c r="CO36" s="121" t="str">
        <f t="shared" si="270"/>
        <v>Nagraj Perugupalli2 - RelationshipAccount / Stakeholder 2Name</v>
      </c>
      <c r="CP36" s="121" t="str">
        <f>_xlfn.XLOOKUP(CO36,PROSPERDelta_Query!BK:BK,PROSPERDelta_Query!AD:AD,"",,-1)</f>
        <v/>
      </c>
      <c r="CQ36" s="126" t="str">
        <f>_xlfn.XLOOKUP(B36,PROSPERInitial_Query!$E:$E,PROSPERInitial_Query!$R:$R,"",,-1)</f>
        <v/>
      </c>
      <c r="CR36" s="121" t="str">
        <f t="shared" si="271"/>
        <v>Nagraj Perugupalli2 - RelationshipAccount / Stakeholder 2Self Score</v>
      </c>
      <c r="CS36" s="126" t="str">
        <f>_xlfn.XLOOKUP(CR36,PROSPERDelta_Query!BK:BK,PROSPERDelta_Query!AN:AN,"",,-1)</f>
        <v/>
      </c>
      <c r="CT36" s="131" t="str">
        <f t="shared" si="163"/>
        <v/>
      </c>
      <c r="CU36" s="131" t="str">
        <f t="shared" si="272"/>
        <v>N/A</v>
      </c>
      <c r="CV36" s="132" t="str">
        <f t="shared" si="273"/>
        <v>N/A</v>
      </c>
      <c r="CW36" s="132" t="str">
        <f>IF(IF(IF($C36="Christopher Lobo",_xlfn.XLOOKUP($B36,PROSPER_Lobo!$1:$1,PROSPER_Lobo!$24:$24,""),
IF($C36="Naren Baliga",_xlfn.XLOOKUP($B36,PROSPER_Baliga!$1:$1,PROSPER_Baliga!$24:$24,""),
IF($C36="Thorsten Huhn",_xlfn.XLOOKUP($B36,PROSPER_Huhn!$1:$1,PROSPER_Huhn!$24:$24,""),
IF($C36="Nick Hull",_xlfn.XLOOKUP($B36,PROSPER_Hull!$1:$1,PROSPER_Hull!$24:$24,""),
IF($C36="Monika Kotwani",_xlfn.XLOOKUP($B36,PROSPER_Kotwani!$1:$1,PROSPER_Kotwani!$24:$24,""),
IF($C36="Jonathan Wellner",_xlfn.XLOOKUP($B36,PROSPER_Wellner!$1:$1,PROSPER_Wellner!$24:$24,""),
IF($C36="Travis Harvey",_xlfn.XLOOKUP($B36,PROSPER_Harvey!$1:$1,PROSPER_Harvey!$24:$24,""),"")))))))="","",
IF($C36="Christopher Lobo",_xlfn.XLOOKUP($B36,PROSPER_Lobo!$1:$1,PROSPER_Lobo!$24:$24,""),
IF($C36="Naren Baliga",_xlfn.XLOOKUP($B36,PROSPER_Baliga!$1:$1,PROSPER_Baliga!$24:$24,""),
IF($C36="Thorsten Huhn",_xlfn.XLOOKUP($B36,PROSPER_Huhn!$1:$1,PROSPER_Huhn!$24:$24,""),
IF($C36="Nick Hull",_xlfn.XLOOKUP($B36,PROSPER_Hull!$1:$1,PROSPER_Hull!$24:$24,""),
IF($C36="Monika Kotwani",_xlfn.XLOOKUP($B36,PROSPER_Kotwani!$1:$1,PROSPER_Kotwani!$24:$24,""),
IF($C36="Jonathan Wellner",_xlfn.XLOOKUP($B36,PROSPER_Wellner!$1:$1,PROSPER_Wellner!$24:$24,""),
IF($C36="Travis Harvey",_xlfn.XLOOKUP($B36,PROSPER_Harvey!$1:$1,PROSPER_Harvey!$24:$24,""),""))))))))="","No Score",IF(IF($C36="Christopher Lobo",_xlfn.XLOOKUP($B36,PROSPER_Lobo!$1:$1,PROSPER_Lobo!$24:$24,""),
IF($C36="Naren Baliga",_xlfn.XLOOKUP($B36,PROSPER_Baliga!$1:$1,PROSPER_Baliga!$24:$24,""),
IF($C36="Thorsten Huhn",_xlfn.XLOOKUP($B36,PROSPER_Huhn!$1:$1,PROSPER_Huhn!$24:$24,""),
IF($C36="Nick Hull",_xlfn.XLOOKUP($B36,PROSPER_Hull!$1:$1,PROSPER_Hull!$24:$24,""),
IF($C36="Monika Kotwani",_xlfn.XLOOKUP($B36,PROSPER_Kotwani!$1:$1,PROSPER_Kotwani!$24:$24,""),
IF($C36="Jonathan Wellner",_xlfn.XLOOKUP($B36,PROSPER_Wellner!$1:$1,PROSPER_Wellner!$24:$24,""),
IF($C36="Travis Harvey",_xlfn.XLOOKUP($B36,PROSPER_Harvey!$1:$1,PROSPER_Harvey!$24:$24,""),"")))))))="","",
IF($C36="Christopher Lobo",_xlfn.XLOOKUP($B36,PROSPER_Lobo!$1:$1,PROSPER_Lobo!$24:$24,""),
IF($C36="Naren Baliga",_xlfn.XLOOKUP($B36,PROSPER_Baliga!$1:$1,PROSPER_Baliga!$24:$24,""),
IF($C36="Thorsten Huhn",_xlfn.XLOOKUP($B36,PROSPER_Huhn!$1:$1,PROSPER_Huhn!$24:$24,""),
IF($C36="Nick Hull",_xlfn.XLOOKUP($B36,PROSPER_Hull!$1:$1,PROSPER_Hull!$24:$24,""),
IF($C36="Monika Kotwani",_xlfn.XLOOKUP($B36,PROSPER_Kotwani!$1:$1,PROSPER_Kotwani!$24:$24,""),
IF($C36="Jonathan Wellner",_xlfn.XLOOKUP($B36,PROSPER_Wellner!$1:$1,PROSPER_Wellner!$24:$24,""),
IF($C36="Travis Harvey",_xlfn.XLOOKUP($B36,PROSPER_Harvey!$1:$1,PROSPER_Harvey!$24:$24,""),"")))))))))</f>
        <v>N/A</v>
      </c>
      <c r="CX36" s="131" t="str">
        <f>IF(IF(IF($C36="Christopher Lobo",_xlfn.XLOOKUP($B36,PROSPER_Lobo!$1:$1,PROSPER_Lobo!$25:$25,""),
IF($C36="Naren Baliga",_xlfn.XLOOKUP($B36,PROSPER_Baliga!$1:$1,PROSPER_Baliga!$25:$25,""),
IF($C36="Thorsten Huhn",_xlfn.XLOOKUP($B36,PROSPER_Huhn!$1:$1,PROSPER_Huhn!$25:$25,""),
IF($C36="Nick Hull",_xlfn.XLOOKUP($B36,PROSPER_Hull!$1:$1,PROSPER_Hull!$25:$25,""),
IF($C36="Monika Kotwani",_xlfn.XLOOKUP($B36,PROSPER_Kotwani!$1:$1,PROSPER_Kotwani!$25:$25,""),
IF($C36="Jonathan Wellner",_xlfn.XLOOKUP($B36,PROSPER_Wellner!$1:$1,PROSPER_Wellner!$25:$25,""),
IF($C36="Travis Harvey",_xlfn.XLOOKUP($B36,PROSPER_Harvey!$1:$1,PROSPER_Harvey!$25:$25,""),"")))))))="","",
IF($C36="Christopher Lobo",_xlfn.XLOOKUP($B36,PROSPER_Lobo!$1:$1,PROSPER_Lobo!$25:$25,""),
IF($C36="Naren Baliga",_xlfn.XLOOKUP($B36,PROSPER_Baliga!$1:$1,PROSPER_Baliga!$25:$25,""),
IF($C36="Thorsten Huhn",_xlfn.XLOOKUP($B36,PROSPER_Huhn!$1:$1,PROSPER_Huhn!$25:$25,""),
IF($C36="Nick Hull",_xlfn.XLOOKUP($B36,PROSPER_Hull!$1:$1,PROSPER_Hull!$25:$25,""),
IF($C36="Monika Kotwani",_xlfn.XLOOKUP($B36,PROSPER_Kotwani!$1:$1,PROSPER_Kotwani!$25:$25,""),
IF($C36="Jonathan Wellner",_xlfn.XLOOKUP($B36,PROSPER_Wellner!$1:$1,PROSPER_Wellner!$25:$25,""),
IF($C36="Travis Harvey",_xlfn.XLOOKUP($B36,PROSPER_Harvey!$1:$1,PROSPER_Harvey!$25:$25,""),""))))))))="","No Comment",IF(IF($C36="Christopher Lobo",_xlfn.XLOOKUP($B36,PROSPER_Lobo!$1:$1,PROSPER_Lobo!$25:$25,""),
IF($C36="Naren Baliga",_xlfn.XLOOKUP($B36,PROSPER_Baliga!$1:$1,PROSPER_Baliga!$25:$25,""),
IF($C36="Thorsten Huhn",_xlfn.XLOOKUP($B36,PROSPER_Huhn!$1:$1,PROSPER_Huhn!$25:$25,""),
IF($C36="Nick Hull",_xlfn.XLOOKUP($B36,PROSPER_Hull!$1:$1,PROSPER_Hull!$25:$25,""),
IF($C36="Monika Kotwani",_xlfn.XLOOKUP($B36,PROSPER_Kotwani!$1:$1,PROSPER_Kotwani!$25:$25,""),
IF($C36="Jonathan Wellner",_xlfn.XLOOKUP($B36,PROSPER_Wellner!$1:$1,PROSPER_Wellner!$25:$25,""),
IF($C36="Travis Harvey",_xlfn.XLOOKUP($B36,PROSPER_Harvey!$1:$1,PROSPER_Harvey!$25:$25,""),"")))))))="","",
IF($C36="Christopher Lobo",_xlfn.XLOOKUP($B36,PROSPER_Lobo!$1:$1,PROSPER_Lobo!$25:$25,""),
IF($C36="Naren Baliga",_xlfn.XLOOKUP($B36,PROSPER_Baliga!$1:$1,PROSPER_Baliga!$25:$25,""),
IF($C36="Thorsten Huhn",_xlfn.XLOOKUP($B36,PROSPER_Huhn!$1:$1,PROSPER_Huhn!$25:$25,""),
IF($C36="Nick Hull",_xlfn.XLOOKUP($B36,PROSPER_Hull!$1:$1,PROSPER_Hull!$25:$25,""),
IF($C36="Monika Kotwani",_xlfn.XLOOKUP($B36,PROSPER_Kotwani!$1:$1,PROSPER_Kotwani!$25:$25,""),
IF($C36="Jonathan Wellner",_xlfn.XLOOKUP($B36,PROSPER_Wellner!$1:$1,PROSPER_Wellner!$25:$25,""),
IF($C36="Travis Harvey",_xlfn.XLOOKUP($B36,PROSPER_Harvey!$1:$1,PROSPER_Harvey!$25:$25,""),"")))))))))</f>
        <v>N/A</v>
      </c>
      <c r="CY36" s="150" t="str">
        <f t="shared" si="274"/>
        <v>N/A</v>
      </c>
      <c r="CZ36" s="130" t="str">
        <f>_xlfn.XLOOKUP(B36,PROSPERInitial_Query!$E:$E,PROSPERInitial_Query!$AC:$AC,"",,-1)</f>
        <v/>
      </c>
      <c r="DA36" s="121" t="str">
        <f t="shared" si="275"/>
        <v>Nagraj Perugupalli2 - RelationshipAccount / Stakeholder 3Name</v>
      </c>
      <c r="DB36" s="121" t="str">
        <f>_xlfn.XLOOKUP(DA36,PROSPERDelta_Query!BK:BK,PROSPERDelta_Query!AE:AE,"",,-1)</f>
        <v/>
      </c>
      <c r="DC36" s="126" t="str">
        <f>_xlfn.XLOOKUP(B36,PROSPERInitial_Query!$E:$E,PROSPERInitial_Query!$S:$S,"",,-1)</f>
        <v/>
      </c>
      <c r="DD36" s="121" t="str">
        <f t="shared" si="276"/>
        <v>Nagraj Perugupalli2 - RelationshipAccount / Stakeholder 3Self Score</v>
      </c>
      <c r="DE36" s="126" t="str">
        <f>_xlfn.XLOOKUP(DD36,PROSPERDelta_Query!BK:BK,PROSPERDelta_Query!AO:AO,"",,-1)</f>
        <v/>
      </c>
      <c r="DF36" s="131" t="str">
        <f t="shared" si="167"/>
        <v/>
      </c>
      <c r="DG36" s="131" t="str">
        <f t="shared" si="277"/>
        <v>N/A</v>
      </c>
      <c r="DH36" s="132" t="str">
        <f t="shared" si="278"/>
        <v>N/A</v>
      </c>
      <c r="DI36" s="132" t="str">
        <f>IF(IF(IF($C36="Christopher Lobo",_xlfn.XLOOKUP($B36,PROSPER_Lobo!$1:$1,PROSPER_Lobo!$27:$27,""),
IF($C36="Naren Baliga",_xlfn.XLOOKUP($B36,PROSPER_Baliga!$1:$1,PROSPER_Baliga!$27:$27,""),
IF($C36="Thorsten Huhn",_xlfn.XLOOKUP($B36,PROSPER_Huhn!$1:$1,PROSPER_Huhn!$27:$27,""),
IF($C36="Nick Hull",_xlfn.XLOOKUP($B36,PROSPER_Hull!$1:$1,PROSPER_Hull!$27:$27,""),
IF($C36="Monika Kotwani",_xlfn.XLOOKUP($B36,PROSPER_Kotwani!$1:$1,PROSPER_Kotwani!$27:$27,""),
IF($C36="Jonathan Wellner",_xlfn.XLOOKUP($B36,PROSPER_Wellner!$1:$1,PROSPER_Wellner!$27:$27,""),
IF($C36="Travis Harvey",_xlfn.XLOOKUP($B36,PROSPER_Harvey!$1:$1,PROSPER_Harvey!$27:$27,""),"")))))))="","",
IF($C36="Christopher Lobo",_xlfn.XLOOKUP($B36,PROSPER_Lobo!$1:$1,PROSPER_Lobo!$27:$27,""),
IF($C36="Naren Baliga",_xlfn.XLOOKUP($B36,PROSPER_Baliga!$1:$1,PROSPER_Baliga!$27:$27,""),
IF($C36="Thorsten Huhn",_xlfn.XLOOKUP($B36,PROSPER_Huhn!$1:$1,PROSPER_Huhn!$27:$27,""),
IF($C36="Nick Hull",_xlfn.XLOOKUP($B36,PROSPER_Hull!$1:$1,PROSPER_Hull!$27:$27,""),
IF($C36="Monika Kotwani",_xlfn.XLOOKUP($B36,PROSPER_Kotwani!$1:$1,PROSPER_Kotwani!$27:$27,""),
IF($C36="Jonathan Wellner",_xlfn.XLOOKUP($B36,PROSPER_Wellner!$1:$1,PROSPER_Wellner!$27:$27,""),
IF($C36="Travis Harvey",_xlfn.XLOOKUP($B36,PROSPER_Harvey!$1:$1,PROSPER_Harvey!$27:$27,""),""))))))))="","No Score",IF(IF($C36="Christopher Lobo",_xlfn.XLOOKUP($B36,PROSPER_Lobo!$1:$1,PROSPER_Lobo!$27:$27,""),
IF($C36="Naren Baliga",_xlfn.XLOOKUP($B36,PROSPER_Baliga!$1:$1,PROSPER_Baliga!$27:$27,""),
IF($C36="Thorsten Huhn",_xlfn.XLOOKUP($B36,PROSPER_Huhn!$1:$1,PROSPER_Huhn!$27:$27,""),
IF($C36="Nick Hull",_xlfn.XLOOKUP($B36,PROSPER_Hull!$1:$1,PROSPER_Hull!$27:$27,""),
IF($C36="Monika Kotwani",_xlfn.XLOOKUP($B36,PROSPER_Kotwani!$1:$1,PROSPER_Kotwani!$27:$27,""),
IF($C36="Jonathan Wellner",_xlfn.XLOOKUP($B36,PROSPER_Wellner!$1:$1,PROSPER_Wellner!$27:$27,""),
IF($C36="Travis Harvey",_xlfn.XLOOKUP($B36,PROSPER_Harvey!$1:$1,PROSPER_Harvey!$27:$27,""),"")))))))="","",
IF($C36="Christopher Lobo",_xlfn.XLOOKUP($B36,PROSPER_Lobo!$1:$1,PROSPER_Lobo!$27:$27,""),
IF($C36="Naren Baliga",_xlfn.XLOOKUP($B36,PROSPER_Baliga!$1:$1,PROSPER_Baliga!$27:$27,""),
IF($C36="Thorsten Huhn",_xlfn.XLOOKUP($B36,PROSPER_Huhn!$1:$1,PROSPER_Huhn!$27:$27,""),
IF($C36="Nick Hull",_xlfn.XLOOKUP($B36,PROSPER_Hull!$1:$1,PROSPER_Hull!$27:$27,""),
IF($C36="Monika Kotwani",_xlfn.XLOOKUP($B36,PROSPER_Kotwani!$1:$1,PROSPER_Kotwani!$27:$27,""),
IF($C36="Jonathan Wellner",_xlfn.XLOOKUP($B36,PROSPER_Wellner!$1:$1,PROSPER_Wellner!$27:$27,""),
IF($C36="Travis Harvey",_xlfn.XLOOKUP($B36,PROSPER_Harvey!$1:$1,PROSPER_Harvey!$27:$27,""),"")))))))))</f>
        <v>N/A</v>
      </c>
      <c r="DJ36" s="131" t="str">
        <f>IF(IF(IF($C36="Christopher Lobo",_xlfn.XLOOKUP($B36,PROSPER_Lobo!$1:$1,PROSPER_Lobo!$28:$28,""),
IF($C36="Naren Baliga",_xlfn.XLOOKUP($B36,PROSPER_Baliga!$1:$1,PROSPER_Baliga!$28:$28,""),
IF($C36="Thorsten Huhn",_xlfn.XLOOKUP($B36,PROSPER_Huhn!$1:$1,PROSPER_Huhn!$28:$28,""),
IF($C36="Nick Hull",_xlfn.XLOOKUP($B36,PROSPER_Hull!$1:$1,PROSPER_Hull!$28:$28,""),
IF($C36="Monika Kotwani",_xlfn.XLOOKUP($B36,PROSPER_Kotwani!$1:$1,PROSPER_Kotwani!$28:$28,""),
IF($C36="Jonathan Wellner",_xlfn.XLOOKUP($B36,PROSPER_Wellner!$1:$1,PROSPER_Wellner!$28:$28,""),
IF($C36="Travis Harvey",_xlfn.XLOOKUP($B36,PROSPER_Harvey!$1:$1,PROSPER_Harvey!$28:$28,""),"")))))))="","",
IF($C36="Christopher Lobo",_xlfn.XLOOKUP($B36,PROSPER_Lobo!$1:$1,PROSPER_Lobo!$28:$28,""),
IF($C36="Naren Baliga",_xlfn.XLOOKUP($B36,PROSPER_Baliga!$1:$1,PROSPER_Baliga!$28:$28,""),
IF($C36="Thorsten Huhn",_xlfn.XLOOKUP($B36,PROSPER_Huhn!$1:$1,PROSPER_Huhn!$28:$28,""),
IF($C36="Nick Hull",_xlfn.XLOOKUP($B36,PROSPER_Hull!$1:$1,PROSPER_Hull!$28:$28,""),
IF($C36="Monika Kotwani",_xlfn.XLOOKUP($B36,PROSPER_Kotwani!$1:$1,PROSPER_Kotwani!$28:$28,""),
IF($C36="Jonathan Wellner",_xlfn.XLOOKUP($B36,PROSPER_Wellner!$1:$1,PROSPER_Wellner!$28:$28,""),
IF($C36="Travis Harvey",_xlfn.XLOOKUP($B36,PROSPER_Harvey!$1:$1,PROSPER_Harvey!$28:$28,""),""))))))))="","No Comment",IF(IF($C36="Christopher Lobo",_xlfn.XLOOKUP($B36,PROSPER_Lobo!$1:$1,PROSPER_Lobo!$28:$28,""),
IF($C36="Naren Baliga",_xlfn.XLOOKUP($B36,PROSPER_Baliga!$1:$1,PROSPER_Baliga!$28:$28,""),
IF($C36="Thorsten Huhn",_xlfn.XLOOKUP($B36,PROSPER_Huhn!$1:$1,PROSPER_Huhn!$28:$28,""),
IF($C36="Nick Hull",_xlfn.XLOOKUP($B36,PROSPER_Hull!$1:$1,PROSPER_Hull!$28:$28,""),
IF($C36="Monika Kotwani",_xlfn.XLOOKUP($B36,PROSPER_Kotwani!$1:$1,PROSPER_Kotwani!$28:$28,""),
IF($C36="Jonathan Wellner",_xlfn.XLOOKUP($B36,PROSPER_Wellner!$1:$1,PROSPER_Wellner!$28:$28,""),
IF($C36="Travis Harvey",_xlfn.XLOOKUP($B36,PROSPER_Harvey!$1:$1,PROSPER_Harvey!$28:$28,""),"")))))))="","",
IF($C36="Christopher Lobo",_xlfn.XLOOKUP($B36,PROSPER_Lobo!$1:$1,PROSPER_Lobo!$28:$28,""),
IF($C36="Naren Baliga",_xlfn.XLOOKUP($B36,PROSPER_Baliga!$1:$1,PROSPER_Baliga!$28:$28,""),
IF($C36="Thorsten Huhn",_xlfn.XLOOKUP($B36,PROSPER_Huhn!$1:$1,PROSPER_Huhn!$28:$28,""),
IF($C36="Nick Hull",_xlfn.XLOOKUP($B36,PROSPER_Hull!$1:$1,PROSPER_Hull!$28:$28,""),
IF($C36="Monika Kotwani",_xlfn.XLOOKUP($B36,PROSPER_Kotwani!$1:$1,PROSPER_Kotwani!$28:$28,""),
IF($C36="Jonathan Wellner",_xlfn.XLOOKUP($B36,PROSPER_Wellner!$1:$1,PROSPER_Wellner!$28:$28,""),
IF($C36="Travis Harvey",_xlfn.XLOOKUP($B36,PROSPER_Harvey!$1:$1,PROSPER_Harvey!$28:$28,""),"")))))))))</f>
        <v>N/A</v>
      </c>
      <c r="DK36" s="150" t="str">
        <f t="shared" si="279"/>
        <v>N/A</v>
      </c>
      <c r="DL36" s="130" t="str">
        <f>_xlfn.XLOOKUP(B36,PROSPERInitial_Query!$E:$E,PROSPERInitial_Query!$AD:$AD,"",,-1)</f>
        <v/>
      </c>
      <c r="DM36" s="121" t="str">
        <f t="shared" si="280"/>
        <v>Nagraj Perugupalli2 - RelationshipAccount / Stakeholder 4Name</v>
      </c>
      <c r="DN36" s="121" t="str">
        <f>_xlfn.XLOOKUP(DM36,PROSPERDelta_Query!BK:BK,PROSPERDelta_Query!AF:AF,"",,-1)</f>
        <v/>
      </c>
      <c r="DO36" s="126" t="str">
        <f>_xlfn.XLOOKUP(B36,PROSPERInitial_Query!$E:$E,PROSPERInitial_Query!$T:$T,"",,-1)</f>
        <v/>
      </c>
      <c r="DP36" s="121" t="str">
        <f t="shared" si="281"/>
        <v>Nagraj Perugupalli2 - RelationshipAccount / Stakeholder 4Self Score</v>
      </c>
      <c r="DQ36" s="126" t="str">
        <f>_xlfn.XLOOKUP(DP36,PROSPERDelta_Query!BK:BK,PROSPERDelta_Query!AP:AP,"",,-1)</f>
        <v/>
      </c>
      <c r="DR36" s="131" t="str">
        <f t="shared" si="171"/>
        <v/>
      </c>
      <c r="DS36" s="131" t="str">
        <f t="shared" si="282"/>
        <v>N/A</v>
      </c>
      <c r="DT36" s="132" t="str">
        <f t="shared" si="283"/>
        <v>N/A</v>
      </c>
      <c r="DU36" s="132" t="str">
        <f>IF(IF(IF($C36="Christopher Lobo",_xlfn.XLOOKUP($B36,PROSPER_Lobo!$1:$1,PROSPER_Lobo!$30:$30,""),
IF($C36="Naren Baliga",_xlfn.XLOOKUP($B36,PROSPER_Baliga!$1:$1,PROSPER_Baliga!$30:$30,""),
IF($C36="Thorsten Huhn",_xlfn.XLOOKUP($B36,PROSPER_Huhn!$1:$1,PROSPER_Huhn!$30:$30,""),
IF($C36="Nick Hull",_xlfn.XLOOKUP($B36,PROSPER_Hull!$1:$1,PROSPER_Hull!$30:$30,""),
IF($C36="Monika Kotwani",_xlfn.XLOOKUP($B36,PROSPER_Kotwani!$1:$1,PROSPER_Kotwani!$30:$30,""),
IF($C36="Jonathan Wellner",_xlfn.XLOOKUP($B36,PROSPER_Wellner!$1:$1,PROSPER_Wellner!$30:$30,""),
IF($C36="Travis Harvey",_xlfn.XLOOKUP($B36,PROSPER_Harvey!$1:$1,PROSPER_Harvey!$30:$30,""),"")))))))="","",
IF($C36="Christopher Lobo",_xlfn.XLOOKUP($B36,PROSPER_Lobo!$1:$1,PROSPER_Lobo!$30:$30,""),
IF($C36="Naren Baliga",_xlfn.XLOOKUP($B36,PROSPER_Baliga!$1:$1,PROSPER_Baliga!$30:$30,""),
IF($C36="Thorsten Huhn",_xlfn.XLOOKUP($B36,PROSPER_Huhn!$1:$1,PROSPER_Huhn!$30:$30,""),
IF($C36="Nick Hull",_xlfn.XLOOKUP($B36,PROSPER_Hull!$1:$1,PROSPER_Hull!$30:$30,""),
IF($C36="Monika Kotwani",_xlfn.XLOOKUP($B36,PROSPER_Kotwani!$1:$1,PROSPER_Kotwani!$30:$30,""),
IF($C36="Jonathan Wellner",_xlfn.XLOOKUP($B36,PROSPER_Wellner!$1:$1,PROSPER_Wellner!$30:$30,""),
IF($C36="Travis Harvey",_xlfn.XLOOKUP($B36,PROSPER_Harvey!$1:$1,PROSPER_Harvey!$30:$30,""),""))))))))="","No Score",IF(IF($C36="Christopher Lobo",_xlfn.XLOOKUP($B36,PROSPER_Lobo!$1:$1,PROSPER_Lobo!$30:$30,""),
IF($C36="Naren Baliga",_xlfn.XLOOKUP($B36,PROSPER_Baliga!$1:$1,PROSPER_Baliga!$30:$30,""),
IF($C36="Thorsten Huhn",_xlfn.XLOOKUP($B36,PROSPER_Huhn!$1:$1,PROSPER_Huhn!$30:$30,""),
IF($C36="Nick Hull",_xlfn.XLOOKUP($B36,PROSPER_Hull!$1:$1,PROSPER_Hull!$30:$30,""),
IF($C36="Monika Kotwani",_xlfn.XLOOKUP($B36,PROSPER_Kotwani!$1:$1,PROSPER_Kotwani!$30:$30,""),
IF($C36="Jonathan Wellner",_xlfn.XLOOKUP($B36,PROSPER_Wellner!$1:$1,PROSPER_Wellner!$30:$30,""),
IF($C36="Travis Harvey",_xlfn.XLOOKUP($B36,PROSPER_Harvey!$1:$1,PROSPER_Harvey!$30:$30,""),"")))))))="","",
IF($C36="Christopher Lobo",_xlfn.XLOOKUP($B36,PROSPER_Lobo!$1:$1,PROSPER_Lobo!$30:$30,""),
IF($C36="Naren Baliga",_xlfn.XLOOKUP($B36,PROSPER_Baliga!$1:$1,PROSPER_Baliga!$30:$30,""),
IF($C36="Thorsten Huhn",_xlfn.XLOOKUP($B36,PROSPER_Huhn!$1:$1,PROSPER_Huhn!$30:$30,""),
IF($C36="Nick Hull",_xlfn.XLOOKUP($B36,PROSPER_Hull!$1:$1,PROSPER_Hull!$30:$30,""),
IF($C36="Monika Kotwani",_xlfn.XLOOKUP($B36,PROSPER_Kotwani!$1:$1,PROSPER_Kotwani!$30:$30,""),
IF($C36="Jonathan Wellner",_xlfn.XLOOKUP($B36,PROSPER_Wellner!$1:$1,PROSPER_Wellner!$30:$30,""),
IF($C36="Travis Harvey",_xlfn.XLOOKUP($B36,PROSPER_Harvey!$1:$1,PROSPER_Harvey!$30:$30,""),"")))))))))</f>
        <v>N/A</v>
      </c>
      <c r="DV36" s="131" t="str">
        <f>IF(IF(IF($C36="Christopher Lobo",_xlfn.XLOOKUP($B36,PROSPER_Lobo!$1:$1,PROSPER_Lobo!$31:$31,""),
IF($C36="Naren Baliga",_xlfn.XLOOKUP($B36,PROSPER_Baliga!$1:$1,PROSPER_Baliga!$31:$31,""),
IF($C36="Thorsten Huhn",_xlfn.XLOOKUP($B36,PROSPER_Huhn!$1:$1,PROSPER_Huhn!$31:$31,""),
IF($C36="Nick Hull",_xlfn.XLOOKUP($B36,PROSPER_Hull!$1:$1,PROSPER_Hull!$31:$31,""),
IF($C36="Monika Kotwani",_xlfn.XLOOKUP($B36,PROSPER_Kotwani!$1:$1,PROSPER_Kotwani!$31:$31,""),
IF($C36="Jonathan Wellner",_xlfn.XLOOKUP($B36,PROSPER_Wellner!$1:$1,PROSPER_Wellner!$31:$31,""),
IF($C36="Travis Harvey",_xlfn.XLOOKUP($B36,PROSPER_Harvey!$1:$1,PROSPER_Harvey!$31:$31,""),"")))))))="","",
IF($C36="Christopher Lobo",_xlfn.XLOOKUP($B36,PROSPER_Lobo!$1:$1,PROSPER_Lobo!$31:$31,""),
IF($C36="Naren Baliga",_xlfn.XLOOKUP($B36,PROSPER_Baliga!$1:$1,PROSPER_Baliga!$31:$31,""),
IF($C36="Thorsten Huhn",_xlfn.XLOOKUP($B36,PROSPER_Huhn!$1:$1,PROSPER_Huhn!$31:$31,""),
IF($C36="Nick Hull",_xlfn.XLOOKUP($B36,PROSPER_Hull!$1:$1,PROSPER_Hull!$31:$31,""),
IF($C36="Monika Kotwani",_xlfn.XLOOKUP($B36,PROSPER_Kotwani!$1:$1,PROSPER_Kotwani!$31:$31,""),
IF($C36="Jonathan Wellner",_xlfn.XLOOKUP($B36,PROSPER_Wellner!$1:$1,PROSPER_Wellner!$31:$31,""),
IF($C36="Travis Harvey",_xlfn.XLOOKUP($B36,PROSPER_Harvey!$1:$1,PROSPER_Harvey!$31:$31,""),""))))))))="","No Comment",IF(IF($C36="Christopher Lobo",_xlfn.XLOOKUP($B36,PROSPER_Lobo!$1:$1,PROSPER_Lobo!$31:$31,""),
IF($C36="Naren Baliga",_xlfn.XLOOKUP($B36,PROSPER_Baliga!$1:$1,PROSPER_Baliga!$31:$31,""),
IF($C36="Thorsten Huhn",_xlfn.XLOOKUP($B36,PROSPER_Huhn!$1:$1,PROSPER_Huhn!$31:$31,""),
IF($C36="Nick Hull",_xlfn.XLOOKUP($B36,PROSPER_Hull!$1:$1,PROSPER_Hull!$31:$31,""),
IF($C36="Monika Kotwani",_xlfn.XLOOKUP($B36,PROSPER_Kotwani!$1:$1,PROSPER_Kotwani!$31:$31,""),
IF($C36="Jonathan Wellner",_xlfn.XLOOKUP($B36,PROSPER_Wellner!$1:$1,PROSPER_Wellner!$31:$31,""),
IF($C36="Travis Harvey",_xlfn.XLOOKUP($B36,PROSPER_Harvey!$1:$1,PROSPER_Harvey!$31:$31,""),"")))))))="","",
IF($C36="Christopher Lobo",_xlfn.XLOOKUP($B36,PROSPER_Lobo!$1:$1,PROSPER_Lobo!$31:$31,""),
IF($C36="Naren Baliga",_xlfn.XLOOKUP($B36,PROSPER_Baliga!$1:$1,PROSPER_Baliga!$31:$31,""),
IF($C36="Thorsten Huhn",_xlfn.XLOOKUP($B36,PROSPER_Huhn!$1:$1,PROSPER_Huhn!$31:$31,""),
IF($C36="Nick Hull",_xlfn.XLOOKUP($B36,PROSPER_Hull!$1:$1,PROSPER_Hull!$31:$31,""),
IF($C36="Monika Kotwani",_xlfn.XLOOKUP($B36,PROSPER_Kotwani!$1:$1,PROSPER_Kotwani!$31:$31,""),
IF($C36="Jonathan Wellner",_xlfn.XLOOKUP($B36,PROSPER_Wellner!$1:$1,PROSPER_Wellner!$31:$31,""),
IF($C36="Travis Harvey",_xlfn.XLOOKUP($B36,PROSPER_Harvey!$1:$1,PROSPER_Harvey!$31:$31,""),"")))))))))</f>
        <v>N/A</v>
      </c>
      <c r="DW36" s="150" t="str">
        <f t="shared" si="284"/>
        <v>N/A</v>
      </c>
      <c r="DX36" s="130" t="str">
        <f>_xlfn.XLOOKUP(B36,PROSPERInitial_Query!$E:$E,PROSPERInitial_Query!$AE:$AE,"",,-1)</f>
        <v/>
      </c>
      <c r="DY36" s="121" t="str">
        <f t="shared" si="285"/>
        <v>Nagraj Perugupalli2 - RelationshipAccount / Stakeholder 5Name</v>
      </c>
      <c r="DZ36" s="121" t="str">
        <f>_xlfn.XLOOKUP(DY36,PROSPERDelta_Query!BK:BK,PROSPERDelta_Query!AG:AG,"",,-1)</f>
        <v/>
      </c>
      <c r="EA36" s="126" t="str">
        <f>_xlfn.XLOOKUP(B36,PROSPERInitial_Query!$E:$E,PROSPERInitial_Query!$U:$U,"",,-1)</f>
        <v/>
      </c>
      <c r="EB36" s="121" t="str">
        <f t="shared" si="286"/>
        <v>Nagraj Perugupalli2 - RelationshipAccount / Stakeholder 5Self Score</v>
      </c>
      <c r="EC36" s="126" t="str">
        <f>_xlfn.XLOOKUP(EB36,PROSPERDelta_Query!BK:BK,PROSPERDelta_Query!AQ:AQ,"",,-1)</f>
        <v/>
      </c>
      <c r="ED36" s="131" t="str">
        <f t="shared" si="175"/>
        <v/>
      </c>
      <c r="EE36" s="131" t="str">
        <f t="shared" si="287"/>
        <v>N/A</v>
      </c>
      <c r="EF36" s="132" t="str">
        <f t="shared" si="288"/>
        <v>N/A</v>
      </c>
      <c r="EG36" s="132" t="str">
        <f>IF(IF(IF($C36="Christopher Lobo",_xlfn.XLOOKUP($B36,PROSPER_Lobo!$1:$1,PROSPER_Lobo!$33:$33,""),
IF($C36="Naren Baliga",_xlfn.XLOOKUP($B36,PROSPER_Baliga!$1:$1,PROSPER_Baliga!$33:$33,""),
IF($C36="Thorsten Huhn",_xlfn.XLOOKUP($B36,PROSPER_Huhn!$1:$1,PROSPER_Huhn!$33:$33,""),
IF($C36="Nick Hull",_xlfn.XLOOKUP($B36,PROSPER_Hull!$1:$1,PROSPER_Hull!$33:$33,""),
IF($C36="Monika Kotwani",_xlfn.XLOOKUP($B36,PROSPER_Kotwani!$1:$1,PROSPER_Kotwani!$33:$33,""),
IF($C36="Jonathan Wellner",_xlfn.XLOOKUP($B36,PROSPER_Wellner!$1:$1,PROSPER_Wellner!$33:$33,""),
IF($C36="Travis Harvey",_xlfn.XLOOKUP($B36,PROSPER_Harvey!$1:$1,PROSPER_Harvey!$33:$33,""),"")))))))="","",
IF($C36="Christopher Lobo",_xlfn.XLOOKUP($B36,PROSPER_Lobo!$1:$1,PROSPER_Lobo!$33:$33,""),
IF($C36="Naren Baliga",_xlfn.XLOOKUP($B36,PROSPER_Baliga!$1:$1,PROSPER_Baliga!$33:$33,""),
IF($C36="Thorsten Huhn",_xlfn.XLOOKUP($B36,PROSPER_Huhn!$1:$1,PROSPER_Huhn!$33:$33,""),
IF($C36="Nick Hull",_xlfn.XLOOKUP($B36,PROSPER_Hull!$1:$1,PROSPER_Hull!$33:$33,""),
IF($C36="Monika Kotwani",_xlfn.XLOOKUP($B36,PROSPER_Kotwani!$1:$1,PROSPER_Kotwani!$33:$33,""),
IF($C36="Jonathan Wellner",_xlfn.XLOOKUP($B36,PROSPER_Wellner!$1:$1,PROSPER_Wellner!$33:$33,""),
IF($C36="Travis Harvey",_xlfn.XLOOKUP($B36,PROSPER_Harvey!$1:$1,PROSPER_Harvey!$33:$33,""),""))))))))="","No Score",IF(IF($C36="Christopher Lobo",_xlfn.XLOOKUP($B36,PROSPER_Lobo!$1:$1,PROSPER_Lobo!$33:$33,""),
IF($C36="Naren Baliga",_xlfn.XLOOKUP($B36,PROSPER_Baliga!$1:$1,PROSPER_Baliga!$33:$33,""),
IF($C36="Thorsten Huhn",_xlfn.XLOOKUP($B36,PROSPER_Huhn!$1:$1,PROSPER_Huhn!$33:$33,""),
IF($C36="Nick Hull",_xlfn.XLOOKUP($B36,PROSPER_Hull!$1:$1,PROSPER_Hull!$33:$33,""),
IF($C36="Monika Kotwani",_xlfn.XLOOKUP($B36,PROSPER_Kotwani!$1:$1,PROSPER_Kotwani!$33:$33,""),
IF($C36="Jonathan Wellner",_xlfn.XLOOKUP($B36,PROSPER_Wellner!$1:$1,PROSPER_Wellner!$33:$33,""),
IF($C36="Travis Harvey",_xlfn.XLOOKUP($B36,PROSPER_Harvey!$1:$1,PROSPER_Harvey!$33:$33,""),"")))))))="","",
IF($C36="Christopher Lobo",_xlfn.XLOOKUP($B36,PROSPER_Lobo!$1:$1,PROSPER_Lobo!$33:$33,""),
IF($C36="Naren Baliga",_xlfn.XLOOKUP($B36,PROSPER_Baliga!$1:$1,PROSPER_Baliga!$33:$33,""),
IF($C36="Thorsten Huhn",_xlfn.XLOOKUP($B36,PROSPER_Huhn!$1:$1,PROSPER_Huhn!$33:$33,""),
IF($C36="Nick Hull",_xlfn.XLOOKUP($B36,PROSPER_Hull!$1:$1,PROSPER_Hull!$33:$33,""),
IF($C36="Monika Kotwani",_xlfn.XLOOKUP($B36,PROSPER_Kotwani!$1:$1,PROSPER_Kotwani!$33:$33,""),
IF($C36="Jonathan Wellner",_xlfn.XLOOKUP($B36,PROSPER_Wellner!$1:$1,PROSPER_Wellner!$33:$33,""),
IF($C36="Travis Harvey",_xlfn.XLOOKUP($B36,PROSPER_Harvey!$1:$1,PROSPER_Harvey!$33:$33,""),"")))))))))</f>
        <v>N/A</v>
      </c>
      <c r="EH36" s="131" t="str">
        <f>IF(IF(IF($C36="Christopher Lobo",_xlfn.XLOOKUP($B36,PROSPER_Lobo!$1:$1,PROSPER_Lobo!$34:$34,""),
IF($C36="Naren Baliga",_xlfn.XLOOKUP($B36,PROSPER_Baliga!$1:$1,PROSPER_Baliga!$34:$34,""),
IF($C36="Thorsten Huhn",_xlfn.XLOOKUP($B36,PROSPER_Huhn!$1:$1,PROSPER_Huhn!$34:$34,""),
IF($C36="Nick Hull",_xlfn.XLOOKUP($B36,PROSPER_Hull!$1:$1,PROSPER_Hull!$34:$34,""),
IF($C36="Monika Kotwani",_xlfn.XLOOKUP($B36,PROSPER_Kotwani!$1:$1,PROSPER_Kotwani!$34:$34,""),
IF($C36="Jonathan Wellner",_xlfn.XLOOKUP($B36,PROSPER_Wellner!$1:$1,PROSPER_Wellner!$34:$34,""),
IF($C36="Travis Harvey",_xlfn.XLOOKUP($B36,PROSPER_Harvey!$1:$1,PROSPER_Harvey!$34:$34,""),"")))))))="","",
IF($C36="Christopher Lobo",_xlfn.XLOOKUP($B36,PROSPER_Lobo!$1:$1,PROSPER_Lobo!$34:$34,""),
IF($C36="Naren Baliga",_xlfn.XLOOKUP($B36,PROSPER_Baliga!$1:$1,PROSPER_Baliga!$34:$34,""),
IF($C36="Thorsten Huhn",_xlfn.XLOOKUP($B36,PROSPER_Huhn!$1:$1,PROSPER_Huhn!$34:$34,""),
IF($C36="Nick Hull",_xlfn.XLOOKUP($B36,PROSPER_Hull!$1:$1,PROSPER_Hull!$34:$34,""),
IF($C36="Monika Kotwani",_xlfn.XLOOKUP($B36,PROSPER_Kotwani!$1:$1,PROSPER_Kotwani!$34:$34,""),
IF($C36="Jonathan Wellner",_xlfn.XLOOKUP($B36,PROSPER_Wellner!$1:$1,PROSPER_Wellner!$34:$34,""),
IF($C36="Travis Harvey",_xlfn.XLOOKUP($B36,PROSPER_Harvey!$1:$1,PROSPER_Harvey!$34:$34,""),""))))))))="","No Comment",IF(IF($C36="Christopher Lobo",_xlfn.XLOOKUP($B36,PROSPER_Lobo!$1:$1,PROSPER_Lobo!$34:$34,""),
IF($C36="Naren Baliga",_xlfn.XLOOKUP($B36,PROSPER_Baliga!$1:$1,PROSPER_Baliga!$34:$34,""),
IF($C36="Thorsten Huhn",_xlfn.XLOOKUP($B36,PROSPER_Huhn!$1:$1,PROSPER_Huhn!$34:$34,""),
IF($C36="Nick Hull",_xlfn.XLOOKUP($B36,PROSPER_Hull!$1:$1,PROSPER_Hull!$34:$34,""),
IF($C36="Monika Kotwani",_xlfn.XLOOKUP($B36,PROSPER_Kotwani!$1:$1,PROSPER_Kotwani!$34:$34,""),
IF($C36="Jonathan Wellner",_xlfn.XLOOKUP($B36,PROSPER_Wellner!$1:$1,PROSPER_Wellner!$34:$34,""),
IF($C36="Travis Harvey",_xlfn.XLOOKUP($B36,PROSPER_Harvey!$1:$1,PROSPER_Harvey!$34:$34,""),"")))))))="","",
IF($C36="Christopher Lobo",_xlfn.XLOOKUP($B36,PROSPER_Lobo!$1:$1,PROSPER_Lobo!$34:$34,""),
IF($C36="Naren Baliga",_xlfn.XLOOKUP($B36,PROSPER_Baliga!$1:$1,PROSPER_Baliga!$34:$34,""),
IF($C36="Thorsten Huhn",_xlfn.XLOOKUP($B36,PROSPER_Huhn!$1:$1,PROSPER_Huhn!$34:$34,""),
IF($C36="Nick Hull",_xlfn.XLOOKUP($B36,PROSPER_Hull!$1:$1,PROSPER_Hull!$34:$34,""),
IF($C36="Monika Kotwani",_xlfn.XLOOKUP($B36,PROSPER_Kotwani!$1:$1,PROSPER_Kotwani!$34:$34,""),
IF($C36="Jonathan Wellner",_xlfn.XLOOKUP($B36,PROSPER_Wellner!$1:$1,PROSPER_Wellner!$34:$34,""),
IF($C36="Travis Harvey",_xlfn.XLOOKUP($B36,PROSPER_Harvey!$1:$1,PROSPER_Harvey!$34:$34,""),"")))))))))</f>
        <v>N/A</v>
      </c>
      <c r="EI36" s="150" t="str">
        <f t="shared" si="289"/>
        <v>N/A</v>
      </c>
      <c r="EJ36" s="130" t="str">
        <f>_xlfn.XLOOKUP(B36,PROSPERInitial_Query!$E:$E,PROSPERInitial_Query!$AF:$AF,"",,-1)</f>
        <v/>
      </c>
      <c r="EK36" s="121" t="str">
        <f t="shared" si="290"/>
        <v>Nagraj Perugupalli2 - RelationshipAccount / Stakeholder 6Name</v>
      </c>
      <c r="EL36" s="121" t="str">
        <f>_xlfn.XLOOKUP(EK36,PROSPERDelta_Query!BK:BK,PROSPERDelta_Query!AH:AH,"",,-1)</f>
        <v/>
      </c>
      <c r="EM36" s="126" t="str">
        <f>_xlfn.XLOOKUP(B36,PROSPERInitial_Query!$E:$E,PROSPERInitial_Query!$V:$V,"",,-1)</f>
        <v/>
      </c>
      <c r="EN36" s="121" t="str">
        <f t="shared" si="291"/>
        <v>Nagraj Perugupalli2 - RelationshipAccount / Stakeholder 6Self Score</v>
      </c>
      <c r="EO36" s="126" t="str">
        <f>_xlfn.XLOOKUP(EN36,PROSPERDelta_Query!BK:BK,PROSPERDelta_Query!AR:AR,"",,-1)</f>
        <v/>
      </c>
      <c r="EP36" s="131" t="str">
        <f t="shared" si="179"/>
        <v/>
      </c>
      <c r="EQ36" s="131" t="str">
        <f t="shared" si="292"/>
        <v>N/A</v>
      </c>
      <c r="ER36" s="132" t="str">
        <f t="shared" si="293"/>
        <v>N/A</v>
      </c>
      <c r="ES36" s="132" t="str">
        <f>IF(IF(IF($C36="Christopher Lobo",_xlfn.XLOOKUP($B36,PROSPER_Lobo!$1:$1,PROSPER_Lobo!$36:$36,""),
IF($C36="Naren Baliga",_xlfn.XLOOKUP($B36,PROSPER_Baliga!$1:$1,PROSPER_Baliga!$36:$36,""),
IF($C36="Thorsten Huhn",_xlfn.XLOOKUP($B36,PROSPER_Huhn!$1:$1,PROSPER_Huhn!$36:$36,""),
IF($C36="Nick Hull",_xlfn.XLOOKUP($B36,PROSPER_Hull!$1:$1,PROSPER_Hull!$36:$36,""),
IF($C36="Monika Kotwani",_xlfn.XLOOKUP($B36,PROSPER_Kotwani!$1:$1,PROSPER_Kotwani!$36:$36,""),
IF($C36="Jonathan Wellner",_xlfn.XLOOKUP($B36,PROSPER_Wellner!$1:$1,PROSPER_Wellner!$36:$36,""),
IF($C36="Travis Harvey",_xlfn.XLOOKUP($B36,PROSPER_Harvey!$1:$1,PROSPER_Harvey!$36:$36,""),"")))))))="","",
IF($C36="Christopher Lobo",_xlfn.XLOOKUP($B36,PROSPER_Lobo!$1:$1,PROSPER_Lobo!$36:$36,""),
IF($C36="Naren Baliga",_xlfn.XLOOKUP($B36,PROSPER_Baliga!$1:$1,PROSPER_Baliga!$36:$36,""),
IF($C36="Thorsten Huhn",_xlfn.XLOOKUP($B36,PROSPER_Huhn!$1:$1,PROSPER_Huhn!$36:$36,""),
IF($C36="Nick Hull",_xlfn.XLOOKUP($B36,PROSPER_Hull!$1:$1,PROSPER_Hull!$36:$36,""),
IF($C36="Monika Kotwani",_xlfn.XLOOKUP($B36,PROSPER_Kotwani!$1:$1,PROSPER_Kotwani!$36:$36,""),
IF($C36="Jonathan Wellner",_xlfn.XLOOKUP($B36,PROSPER_Wellner!$1:$1,PROSPER_Wellner!$36:$36,""),
IF($C36="Travis Harvey",_xlfn.XLOOKUP($B36,PROSPER_Harvey!$1:$1,PROSPER_Harvey!$36:$36,""),""))))))))="","No Score",IF(IF($C36="Christopher Lobo",_xlfn.XLOOKUP($B36,PROSPER_Lobo!$1:$1,PROSPER_Lobo!$36:$36,""),
IF($C36="Naren Baliga",_xlfn.XLOOKUP($B36,PROSPER_Baliga!$1:$1,PROSPER_Baliga!$36:$36,""),
IF($C36="Thorsten Huhn",_xlfn.XLOOKUP($B36,PROSPER_Huhn!$1:$1,PROSPER_Huhn!$36:$36,""),
IF($C36="Nick Hull",_xlfn.XLOOKUP($B36,PROSPER_Hull!$1:$1,PROSPER_Hull!$36:$36,""),
IF($C36="Monika Kotwani",_xlfn.XLOOKUP($B36,PROSPER_Kotwani!$1:$1,PROSPER_Kotwani!$36:$36,""),
IF($C36="Jonathan Wellner",_xlfn.XLOOKUP($B36,PROSPER_Wellner!$1:$1,PROSPER_Wellner!$36:$36,""),
IF($C36="Travis Harvey",_xlfn.XLOOKUP($B36,PROSPER_Harvey!$1:$1,PROSPER_Harvey!$36:$36,""),"")))))))="","",
IF($C36="Christopher Lobo",_xlfn.XLOOKUP($B36,PROSPER_Lobo!$1:$1,PROSPER_Lobo!$36:$36,""),
IF($C36="Naren Baliga",_xlfn.XLOOKUP($B36,PROSPER_Baliga!$1:$1,PROSPER_Baliga!$36:$36,""),
IF($C36="Thorsten Huhn",_xlfn.XLOOKUP($B36,PROSPER_Huhn!$1:$1,PROSPER_Huhn!$36:$36,""),
IF($C36="Nick Hull",_xlfn.XLOOKUP($B36,PROSPER_Hull!$1:$1,PROSPER_Hull!$36:$36,""),
IF($C36="Monika Kotwani",_xlfn.XLOOKUP($B36,PROSPER_Kotwani!$1:$1,PROSPER_Kotwani!$36:$36,""),
IF($C36="Jonathan Wellner",_xlfn.XLOOKUP($B36,PROSPER_Wellner!$1:$1,PROSPER_Wellner!$36:$36,""),
IF($C36="Travis Harvey",_xlfn.XLOOKUP($B36,PROSPER_Harvey!$1:$1,PROSPER_Harvey!$36:$36,""),"")))))))))</f>
        <v>N/A</v>
      </c>
      <c r="ET36" s="131" t="str">
        <f>IF(IF(IF($C36="Christopher Lobo",_xlfn.XLOOKUP($B36,PROSPER_Lobo!$1:$1,PROSPER_Lobo!$37:$37,""),
IF($C36="Naren Baliga",_xlfn.XLOOKUP($B36,PROSPER_Baliga!$1:$1,PROSPER_Baliga!$37:$37,""),
IF($C36="Thorsten Huhn",_xlfn.XLOOKUP($B36,PROSPER_Huhn!$1:$1,PROSPER_Huhn!$37:$37,""),
IF($C36="Nick Hull",_xlfn.XLOOKUP($B36,PROSPER_Hull!$1:$1,PROSPER_Hull!$37:$37,""),
IF($C36="Monika Kotwani",_xlfn.XLOOKUP($B36,PROSPER_Kotwani!$1:$1,PROSPER_Kotwani!$37:$37,""),
IF($C36="Jonathan Wellner",_xlfn.XLOOKUP($B36,PROSPER_Wellner!$1:$1,PROSPER_Wellner!$37:$37,""),
IF($C36="Travis Harvey",_xlfn.XLOOKUP($B36,PROSPER_Harvey!$1:$1,PROSPER_Harvey!$37:$37,""),"")))))))="","",
IF($C36="Christopher Lobo",_xlfn.XLOOKUP($B36,PROSPER_Lobo!$1:$1,PROSPER_Lobo!$37:$37,""),
IF($C36="Naren Baliga",_xlfn.XLOOKUP($B36,PROSPER_Baliga!$1:$1,PROSPER_Baliga!$37:$37,""),
IF($C36="Thorsten Huhn",_xlfn.XLOOKUP($B36,PROSPER_Huhn!$1:$1,PROSPER_Huhn!$37:$37,""),
IF($C36="Nick Hull",_xlfn.XLOOKUP($B36,PROSPER_Hull!$1:$1,PROSPER_Hull!$37:$37,""),
IF($C36="Monika Kotwani",_xlfn.XLOOKUP($B36,PROSPER_Kotwani!$1:$1,PROSPER_Kotwani!$37:$37,""),
IF($C36="Jonathan Wellner",_xlfn.XLOOKUP($B36,PROSPER_Wellner!$1:$1,PROSPER_Wellner!$37:$37,""),
IF($C36="Travis Harvey",_xlfn.XLOOKUP($B36,PROSPER_Harvey!$1:$1,PROSPER_Harvey!$37:$37,""),""))))))))="","No Comment",IF(IF($C36="Christopher Lobo",_xlfn.XLOOKUP($B36,PROSPER_Lobo!$1:$1,PROSPER_Lobo!$37:$37,""),
IF($C36="Naren Baliga",_xlfn.XLOOKUP($B36,PROSPER_Baliga!$1:$1,PROSPER_Baliga!$37:$37,""),
IF($C36="Thorsten Huhn",_xlfn.XLOOKUP($B36,PROSPER_Huhn!$1:$1,PROSPER_Huhn!$37:$37,""),
IF($C36="Nick Hull",_xlfn.XLOOKUP($B36,PROSPER_Hull!$1:$1,PROSPER_Hull!$37:$37,""),
IF($C36="Monika Kotwani",_xlfn.XLOOKUP($B36,PROSPER_Kotwani!$1:$1,PROSPER_Kotwani!$37:$37,""),
IF($C36="Jonathan Wellner",_xlfn.XLOOKUP($B36,PROSPER_Wellner!$1:$1,PROSPER_Wellner!$37:$37,""),
IF($C36="Travis Harvey",_xlfn.XLOOKUP($B36,PROSPER_Harvey!$1:$1,PROSPER_Harvey!$37:$37,""),"")))))))="","",
IF($C36="Christopher Lobo",_xlfn.XLOOKUP($B36,PROSPER_Lobo!$1:$1,PROSPER_Lobo!$37:$37,""),
IF($C36="Naren Baliga",_xlfn.XLOOKUP($B36,PROSPER_Baliga!$1:$1,PROSPER_Baliga!$37:$37,""),
IF($C36="Thorsten Huhn",_xlfn.XLOOKUP($B36,PROSPER_Huhn!$1:$1,PROSPER_Huhn!$37:$37,""),
IF($C36="Nick Hull",_xlfn.XLOOKUP($B36,PROSPER_Hull!$1:$1,PROSPER_Hull!$37:$37,""),
IF($C36="Monika Kotwani",_xlfn.XLOOKUP($B36,PROSPER_Kotwani!$1:$1,PROSPER_Kotwani!$37:$37,""),
IF($C36="Jonathan Wellner",_xlfn.XLOOKUP($B36,PROSPER_Wellner!$1:$1,PROSPER_Wellner!$37:$37,""),
IF($C36="Travis Harvey",_xlfn.XLOOKUP($B36,PROSPER_Harvey!$1:$1,PROSPER_Harvey!$37:$37,""),"")))))))))</f>
        <v>N/A</v>
      </c>
      <c r="EU36" s="150" t="str">
        <f t="shared" si="294"/>
        <v>N/A</v>
      </c>
      <c r="EV36" s="130" t="str">
        <f>_xlfn.XLOOKUP(B36,PROSPERInitial_Query!$E:$E,PROSPERInitial_Query!$AG:$AG,"",,-1)</f>
        <v/>
      </c>
      <c r="EW36" s="121" t="str">
        <f t="shared" si="295"/>
        <v>Nagraj Perugupalli2 - RelationshipAccount / Stakeholder 7Name</v>
      </c>
      <c r="EX36" s="121" t="str">
        <f>_xlfn.XLOOKUP(EW36,PROSPERDelta_Query!BK:BK,PROSPERDelta_Query!AI:AI,"",,-1)</f>
        <v/>
      </c>
      <c r="EY36" s="126" t="str">
        <f>_xlfn.XLOOKUP(B36,PROSPERInitial_Query!$E:$E,PROSPERInitial_Query!$W:$W,"",,-1)</f>
        <v/>
      </c>
      <c r="EZ36" s="121" t="str">
        <f t="shared" si="296"/>
        <v>Nagraj Perugupalli2 - RelationshipAccount / Stakeholder 7Self Score</v>
      </c>
      <c r="FA36" s="126" t="str">
        <f>_xlfn.XLOOKUP(EZ36,PROSPERDelta_Query!BK:BK,PROSPERDelta_Query!AS:AS,"",,-1)</f>
        <v/>
      </c>
      <c r="FB36" s="131" t="str">
        <f t="shared" si="183"/>
        <v/>
      </c>
      <c r="FC36" s="131" t="str">
        <f t="shared" si="297"/>
        <v>N/A</v>
      </c>
      <c r="FD36" s="132" t="str">
        <f t="shared" si="298"/>
        <v>N/A</v>
      </c>
      <c r="FE36" s="132" t="str">
        <f>IF(IF(IF($C36="Christopher Lobo",_xlfn.XLOOKUP($B36,PROSPER_Lobo!$1:$1,PROSPER_Lobo!$39:$39,""),
IF($C36="Naren Baliga",_xlfn.XLOOKUP($B36,PROSPER_Baliga!$1:$1,PROSPER_Baliga!$39:$39,""),
IF($C36="Thorsten Huhn",_xlfn.XLOOKUP($B36,PROSPER_Huhn!$1:$1,PROSPER_Huhn!$39:$39,""),
IF($C36="Nick Hull",_xlfn.XLOOKUP($B36,PROSPER_Hull!$1:$1,PROSPER_Hull!$39:$39,""),
IF($C36="Monika Kotwani",_xlfn.XLOOKUP($B36,PROSPER_Kotwani!$1:$1,PROSPER_Kotwani!$39:$39,""),
IF($C36="Jonathan Wellner",_xlfn.XLOOKUP($B36,PROSPER_Wellner!$1:$1,PROSPER_Wellner!$39:$39,""),
IF($C36="Travis Harvey",_xlfn.XLOOKUP($B36,PROSPER_Harvey!$1:$1,PROSPER_Harvey!$39:$39,""),"")))))))="","",
IF($C36="Christopher Lobo",_xlfn.XLOOKUP($B36,PROSPER_Lobo!$1:$1,PROSPER_Lobo!$39:$39,""),
IF($C36="Naren Baliga",_xlfn.XLOOKUP($B36,PROSPER_Baliga!$1:$1,PROSPER_Baliga!$39:$39,""),
IF($C36="Thorsten Huhn",_xlfn.XLOOKUP($B36,PROSPER_Huhn!$1:$1,PROSPER_Huhn!$39:$39,""),
IF($C36="Nick Hull",_xlfn.XLOOKUP($B36,PROSPER_Hull!$1:$1,PROSPER_Hull!$39:$39,""),
IF($C36="Monika Kotwani",_xlfn.XLOOKUP($B36,PROSPER_Kotwani!$1:$1,PROSPER_Kotwani!$39:$39,""),
IF($C36="Jonathan Wellner",_xlfn.XLOOKUP($B36,PROSPER_Wellner!$1:$1,PROSPER_Wellner!$39:$39,""),
IF($C36="Travis Harvey",_xlfn.XLOOKUP($B36,PROSPER_Harvey!$1:$1,PROSPER_Harvey!$39:$39,""),""))))))))="","No Score",IF(IF($C36="Christopher Lobo",_xlfn.XLOOKUP($B36,PROSPER_Lobo!$1:$1,PROSPER_Lobo!$39:$39,""),
IF($C36="Naren Baliga",_xlfn.XLOOKUP($B36,PROSPER_Baliga!$1:$1,PROSPER_Baliga!$39:$39,""),
IF($C36="Thorsten Huhn",_xlfn.XLOOKUP($B36,PROSPER_Huhn!$1:$1,PROSPER_Huhn!$39:$39,""),
IF($C36="Nick Hull",_xlfn.XLOOKUP($B36,PROSPER_Hull!$1:$1,PROSPER_Hull!$39:$39,""),
IF($C36="Monika Kotwani",_xlfn.XLOOKUP($B36,PROSPER_Kotwani!$1:$1,PROSPER_Kotwani!$39:$39,""),
IF($C36="Jonathan Wellner",_xlfn.XLOOKUP($B36,PROSPER_Wellner!$1:$1,PROSPER_Wellner!$39:$39,""),
IF($C36="Travis Harvey",_xlfn.XLOOKUP($B36,PROSPER_Harvey!$1:$1,PROSPER_Harvey!$39:$39,""),"")))))))="","",
IF($C36="Christopher Lobo",_xlfn.XLOOKUP($B36,PROSPER_Lobo!$1:$1,PROSPER_Lobo!$39:$39,""),
IF($C36="Naren Baliga",_xlfn.XLOOKUP($B36,PROSPER_Baliga!$1:$1,PROSPER_Baliga!$39:$39,""),
IF($C36="Thorsten Huhn",_xlfn.XLOOKUP($B36,PROSPER_Huhn!$1:$1,PROSPER_Huhn!$39:$39,""),
IF($C36="Nick Hull",_xlfn.XLOOKUP($B36,PROSPER_Hull!$1:$1,PROSPER_Hull!$39:$39,""),
IF($C36="Monika Kotwani",_xlfn.XLOOKUP($B36,PROSPER_Kotwani!$1:$1,PROSPER_Kotwani!$39:$39,""),
IF($C36="Jonathan Wellner",_xlfn.XLOOKUP($B36,PROSPER_Wellner!$1:$1,PROSPER_Wellner!$39:$39,""),
IF($C36="Travis Harvey",_xlfn.XLOOKUP($B36,PROSPER_Harvey!$1:$1,PROSPER_Harvey!$39:$39,""),"")))))))))</f>
        <v>N/A</v>
      </c>
      <c r="FF36" s="131" t="str">
        <f>IF(IF(IF($C36="Christopher Lobo",_xlfn.XLOOKUP($B36,PROSPER_Lobo!$1:$1,PROSPER_Lobo!$40:$40,""),
IF($C36="Naren Baliga",_xlfn.XLOOKUP($B36,PROSPER_Baliga!$1:$1,PROSPER_Baliga!$40:$40,""),
IF($C36="Thorsten Huhn",_xlfn.XLOOKUP($B36,PROSPER_Huhn!$1:$1,PROSPER_Huhn!$40:$40,""),
IF($C36="Nick Hull",_xlfn.XLOOKUP($B36,PROSPER_Hull!$1:$1,PROSPER_Hull!$40:$40,""),
IF($C36="Monika Kotwani",_xlfn.XLOOKUP($B36,PROSPER_Kotwani!$1:$1,PROSPER_Kotwani!$40:$40,""),
IF($C36="Jonathan Wellner",_xlfn.XLOOKUP($B36,PROSPER_Wellner!$1:$1,PROSPER_Wellner!$40:$40,""),
IF($C36="Travis Harvey",_xlfn.XLOOKUP($B36,PROSPER_Harvey!$1:$1,PROSPER_Harvey!$40:$40,""),"")))))))="","",
IF($C36="Christopher Lobo",_xlfn.XLOOKUP($B36,PROSPER_Lobo!$1:$1,PROSPER_Lobo!$40:$40,""),
IF($C36="Naren Baliga",_xlfn.XLOOKUP($B36,PROSPER_Baliga!$1:$1,PROSPER_Baliga!$40:$40,""),
IF($C36="Thorsten Huhn",_xlfn.XLOOKUP($B36,PROSPER_Huhn!$1:$1,PROSPER_Huhn!$40:$40,""),
IF($C36="Nick Hull",_xlfn.XLOOKUP($B36,PROSPER_Hull!$1:$1,PROSPER_Hull!$40:$40,""),
IF($C36="Monika Kotwani",_xlfn.XLOOKUP($B36,PROSPER_Kotwani!$1:$1,PROSPER_Kotwani!$40:$40,""),
IF($C36="Jonathan Wellner",_xlfn.XLOOKUP($B36,PROSPER_Wellner!$1:$1,PROSPER_Wellner!$40:$40,""),
IF($C36="Travis Harvey",_xlfn.XLOOKUP($B36,PROSPER_Harvey!$1:$1,PROSPER_Harvey!$40:$40,""),""))))))))="","No Comment",IF(IF($C36="Christopher Lobo",_xlfn.XLOOKUP($B36,PROSPER_Lobo!$1:$1,PROSPER_Lobo!$40:$40,""),
IF($C36="Naren Baliga",_xlfn.XLOOKUP($B36,PROSPER_Baliga!$1:$1,PROSPER_Baliga!$40:$40,""),
IF($C36="Thorsten Huhn",_xlfn.XLOOKUP($B36,PROSPER_Huhn!$1:$1,PROSPER_Huhn!$40:$40,""),
IF($C36="Nick Hull",_xlfn.XLOOKUP($B36,PROSPER_Hull!$1:$1,PROSPER_Hull!$40:$40,""),
IF($C36="Monika Kotwani",_xlfn.XLOOKUP($B36,PROSPER_Kotwani!$1:$1,PROSPER_Kotwani!$40:$40,""),
IF($C36="Jonathan Wellner",_xlfn.XLOOKUP($B36,PROSPER_Wellner!$1:$1,PROSPER_Wellner!$40:$40,""),
IF($C36="Travis Harvey",_xlfn.XLOOKUP($B36,PROSPER_Harvey!$1:$1,PROSPER_Harvey!$40:$40,""),"")))))))="","",
IF($C36="Christopher Lobo",_xlfn.XLOOKUP($B36,PROSPER_Lobo!$1:$1,PROSPER_Lobo!$40:$40,""),
IF($C36="Naren Baliga",_xlfn.XLOOKUP($B36,PROSPER_Baliga!$1:$1,PROSPER_Baliga!$40:$40,""),
IF($C36="Thorsten Huhn",_xlfn.XLOOKUP($B36,PROSPER_Huhn!$1:$1,PROSPER_Huhn!$40:$40,""),
IF($C36="Nick Hull",_xlfn.XLOOKUP($B36,PROSPER_Hull!$1:$1,PROSPER_Hull!$40:$40,""),
IF($C36="Monika Kotwani",_xlfn.XLOOKUP($B36,PROSPER_Kotwani!$1:$1,PROSPER_Kotwani!$40:$40,""),
IF($C36="Jonathan Wellner",_xlfn.XLOOKUP($B36,PROSPER_Wellner!$1:$1,PROSPER_Wellner!$40:$40,""),
IF($C36="Travis Harvey",_xlfn.XLOOKUP($B36,PROSPER_Harvey!$1:$1,PROSPER_Harvey!$40:$40,""),"")))))))))</f>
        <v>N/A</v>
      </c>
      <c r="FG36" s="150" t="str">
        <f t="shared" si="299"/>
        <v>N/A</v>
      </c>
      <c r="FH36" s="130" t="str">
        <f>_xlfn.XLOOKUP(B36,PROSPERInitial_Query!$E:$E,PROSPERInitial_Query!$AH:$AH,"",,-1)</f>
        <v/>
      </c>
      <c r="FI36" s="121" t="str">
        <f t="shared" si="300"/>
        <v>Nagraj Perugupalli2 - RelationshipAccount / Stakeholder 8Name</v>
      </c>
      <c r="FJ36" s="121" t="str">
        <f>_xlfn.XLOOKUP(FI36,PROSPERDelta_Query!BK:BK,PROSPERDelta_Query!AJ:AJ,"",,-1)</f>
        <v/>
      </c>
      <c r="FK36" s="126" t="str">
        <f>_xlfn.XLOOKUP(B36,PROSPERInitial_Query!$E:$E,PROSPERInitial_Query!$X:$X,"",,-1)</f>
        <v/>
      </c>
      <c r="FL36" s="121" t="str">
        <f t="shared" si="301"/>
        <v>Nagraj Perugupalli2 - RelationshipAccount / Stakeholder 8Self Score</v>
      </c>
      <c r="FM36" s="126" t="str">
        <f>_xlfn.XLOOKUP(FL36,PROSPERDelta_Query!BK:BK,PROSPERDelta_Query!AT:AT,"",,-1)</f>
        <v/>
      </c>
      <c r="FN36" s="131" t="str">
        <f t="shared" si="187"/>
        <v/>
      </c>
      <c r="FO36" s="131" t="str">
        <f t="shared" si="302"/>
        <v>N/A</v>
      </c>
      <c r="FP36" s="132" t="str">
        <f t="shared" si="303"/>
        <v>N/A</v>
      </c>
      <c r="FQ36" s="132" t="str">
        <f>IF(IF(IF($C36="Christopher Lobo",_xlfn.XLOOKUP($B36,PROSPER_Lobo!$1:$1,PROSPER_Lobo!$42:$42,""),
IF($C36="Naren Baliga",_xlfn.XLOOKUP($B36,PROSPER_Baliga!$1:$1,PROSPER_Baliga!$42:$42,""),
IF($C36="Thorsten Huhn",_xlfn.XLOOKUP($B36,PROSPER_Huhn!$1:$1,PROSPER_Huhn!$42:$42,""),
IF($C36="Nick Hull",_xlfn.XLOOKUP($B36,PROSPER_Hull!$1:$1,PROSPER_Hull!$42:$42,""),
IF($C36="Monika Kotwani",_xlfn.XLOOKUP($B36,PROSPER_Kotwani!$1:$1,PROSPER_Kotwani!$42:$42,""),
IF($C36="Jonathan Wellner",_xlfn.XLOOKUP($B36,PROSPER_Wellner!$1:$1,PROSPER_Wellner!$42:$42,""),
IF($C36="Travis Harvey",_xlfn.XLOOKUP($B36,PROSPER_Harvey!$1:$1,PROSPER_Harvey!$42:$42,""),"")))))))="","",
IF($C36="Christopher Lobo",_xlfn.XLOOKUP($B36,PROSPER_Lobo!$1:$1,PROSPER_Lobo!$42:$42,""),
IF($C36="Naren Baliga",_xlfn.XLOOKUP($B36,PROSPER_Baliga!$1:$1,PROSPER_Baliga!$42:$42,""),
IF($C36="Thorsten Huhn",_xlfn.XLOOKUP($B36,PROSPER_Huhn!$1:$1,PROSPER_Huhn!$42:$42,""),
IF($C36="Nick Hull",_xlfn.XLOOKUP($B36,PROSPER_Hull!$1:$1,PROSPER_Hull!$42:$42,""),
IF($C36="Monika Kotwani",_xlfn.XLOOKUP($B36,PROSPER_Kotwani!$1:$1,PROSPER_Kotwani!$42:$42,""),
IF($C36="Jonathan Wellner",_xlfn.XLOOKUP($B36,PROSPER_Wellner!$1:$1,PROSPER_Wellner!$42:$42,""),
IF($C36="Travis Harvey",_xlfn.XLOOKUP($B36,PROSPER_Harvey!$1:$1,PROSPER_Harvey!$42:$42,""),""))))))))="","No Score",IF(IF($C36="Christopher Lobo",_xlfn.XLOOKUP($B36,PROSPER_Lobo!$1:$1,PROSPER_Lobo!$42:$42,""),
IF($C36="Naren Baliga",_xlfn.XLOOKUP($B36,PROSPER_Baliga!$1:$1,PROSPER_Baliga!$42:$42,""),
IF($C36="Thorsten Huhn",_xlfn.XLOOKUP($B36,PROSPER_Huhn!$1:$1,PROSPER_Huhn!$42:$42,""),
IF($C36="Nick Hull",_xlfn.XLOOKUP($B36,PROSPER_Hull!$1:$1,PROSPER_Hull!$42:$42,""),
IF($C36="Monika Kotwani",_xlfn.XLOOKUP($B36,PROSPER_Kotwani!$1:$1,PROSPER_Kotwani!$42:$42,""),
IF($C36="Jonathan Wellner",_xlfn.XLOOKUP($B36,PROSPER_Wellner!$1:$1,PROSPER_Wellner!$42:$42,""),
IF($C36="Travis Harvey",_xlfn.XLOOKUP($B36,PROSPER_Harvey!$1:$1,PROSPER_Harvey!$42:$42,""),"")))))))="","",
IF($C36="Christopher Lobo",_xlfn.XLOOKUP($B36,PROSPER_Lobo!$1:$1,PROSPER_Lobo!$42:$42,""),
IF($C36="Naren Baliga",_xlfn.XLOOKUP($B36,PROSPER_Baliga!$1:$1,PROSPER_Baliga!$42:$42,""),
IF($C36="Thorsten Huhn",_xlfn.XLOOKUP($B36,PROSPER_Huhn!$1:$1,PROSPER_Huhn!$42:$42,""),
IF($C36="Nick Hull",_xlfn.XLOOKUP($B36,PROSPER_Hull!$1:$1,PROSPER_Hull!$42:$42,""),
IF($C36="Monika Kotwani",_xlfn.XLOOKUP($B36,PROSPER_Kotwani!$1:$1,PROSPER_Kotwani!$42:$42,""),
IF($C36="Jonathan Wellner",_xlfn.XLOOKUP($B36,PROSPER_Wellner!$1:$1,PROSPER_Wellner!$42:$42,""),
IF($C36="Travis Harvey",_xlfn.XLOOKUP($B36,PROSPER_Harvey!$1:$1,PROSPER_Harvey!$42:$42,""),"")))))))))</f>
        <v>N/A</v>
      </c>
      <c r="FR36" s="131" t="str">
        <f>IF(IF(IF($C36="Christopher Lobo",_xlfn.XLOOKUP($B36,PROSPER_Lobo!$1:$1,PROSPER_Lobo!$43:$43,""),
IF($C36="Naren Baliga",_xlfn.XLOOKUP($B36,PROSPER_Baliga!$1:$1,PROSPER_Baliga!$43:$43,""),
IF($C36="Thorsten Huhn",_xlfn.XLOOKUP($B36,PROSPER_Huhn!$1:$1,PROSPER_Huhn!$43:$43,""),
IF($C36="Nick Hull",_xlfn.XLOOKUP($B36,PROSPER_Hull!$1:$1,PROSPER_Hull!$43:$43,""),
IF($C36="Monika Kotwani",_xlfn.XLOOKUP($B36,PROSPER_Kotwani!$1:$1,PROSPER_Kotwani!$43:$43,""),
IF($C36="Jonathan Wellner",_xlfn.XLOOKUP($B36,PROSPER_Wellner!$1:$1,PROSPER_Wellner!$43:$43,""),
IF($C36="Travis Harvey",_xlfn.XLOOKUP($B36,PROSPER_Harvey!$1:$1,PROSPER_Harvey!$43:$43,""),"")))))))="","",
IF($C36="Christopher Lobo",_xlfn.XLOOKUP($B36,PROSPER_Lobo!$1:$1,PROSPER_Lobo!$43:$43,""),
IF($C36="Naren Baliga",_xlfn.XLOOKUP($B36,PROSPER_Baliga!$1:$1,PROSPER_Baliga!$43:$43,""),
IF($C36="Thorsten Huhn",_xlfn.XLOOKUP($B36,PROSPER_Huhn!$1:$1,PROSPER_Huhn!$43:$43,""),
IF($C36="Nick Hull",_xlfn.XLOOKUP($B36,PROSPER_Hull!$1:$1,PROSPER_Hull!$43:$43,""),
IF($C36="Monika Kotwani",_xlfn.XLOOKUP($B36,PROSPER_Kotwani!$1:$1,PROSPER_Kotwani!$43:$43,""),
IF($C36="Jonathan Wellner",_xlfn.XLOOKUP($B36,PROSPER_Wellner!$1:$1,PROSPER_Wellner!$43:$43,""),
IF($C36="Travis Harvey",_xlfn.XLOOKUP($B36,PROSPER_Harvey!$1:$1,PROSPER_Harvey!$43:$43,""),""))))))))="","No Comment",IF(IF($C36="Christopher Lobo",_xlfn.XLOOKUP($B36,PROSPER_Lobo!$1:$1,PROSPER_Lobo!$43:$43,""),
IF($C36="Naren Baliga",_xlfn.XLOOKUP($B36,PROSPER_Baliga!$1:$1,PROSPER_Baliga!$43:$43,""),
IF($C36="Thorsten Huhn",_xlfn.XLOOKUP($B36,PROSPER_Huhn!$1:$1,PROSPER_Huhn!$43:$43,""),
IF($C36="Nick Hull",_xlfn.XLOOKUP($B36,PROSPER_Hull!$1:$1,PROSPER_Hull!$43:$43,""),
IF($C36="Monika Kotwani",_xlfn.XLOOKUP($B36,PROSPER_Kotwani!$1:$1,PROSPER_Kotwani!$43:$43,""),
IF($C36="Jonathan Wellner",_xlfn.XLOOKUP($B36,PROSPER_Wellner!$1:$1,PROSPER_Wellner!$43:$43,""),
IF($C36="Travis Harvey",_xlfn.XLOOKUP($B36,PROSPER_Harvey!$1:$1,PROSPER_Harvey!$43:$43,""),"")))))))="","",
IF($C36="Christopher Lobo",_xlfn.XLOOKUP($B36,PROSPER_Lobo!$1:$1,PROSPER_Lobo!$43:$43,""),
IF($C36="Naren Baliga",_xlfn.XLOOKUP($B36,PROSPER_Baliga!$1:$1,PROSPER_Baliga!$43:$43,""),
IF($C36="Thorsten Huhn",_xlfn.XLOOKUP($B36,PROSPER_Huhn!$1:$1,PROSPER_Huhn!$43:$43,""),
IF($C36="Nick Hull",_xlfn.XLOOKUP($B36,PROSPER_Hull!$1:$1,PROSPER_Hull!$43:$43,""),
IF($C36="Monika Kotwani",_xlfn.XLOOKUP($B36,PROSPER_Kotwani!$1:$1,PROSPER_Kotwani!$43:$43,""),
IF($C36="Jonathan Wellner",_xlfn.XLOOKUP($B36,PROSPER_Wellner!$1:$1,PROSPER_Wellner!$43:$43,""),
IF($C36="Travis Harvey",_xlfn.XLOOKUP($B36,PROSPER_Harvey!$1:$1,PROSPER_Harvey!$43:$43,""),"")))))))))</f>
        <v>N/A</v>
      </c>
      <c r="FS36" s="150" t="str">
        <f t="shared" si="304"/>
        <v>N/A</v>
      </c>
      <c r="FT36" s="130" t="str">
        <f>_xlfn.XLOOKUP(B36,PROSPERInitial_Query!$E:$E,PROSPERInitial_Query!$AI:$AI,"",,-1)</f>
        <v/>
      </c>
      <c r="FU36" s="121" t="str">
        <f t="shared" si="305"/>
        <v>Nagraj Perugupalli2 - RelationshipAccount / Stakeholder 9Name</v>
      </c>
      <c r="FV36" s="121" t="str">
        <f>_xlfn.XLOOKUP(FU36,PROSPERDelta_Query!BK:BK,PROSPERDelta_Query!AK:AK,"",,-1)</f>
        <v/>
      </c>
      <c r="FW36" s="126" t="str">
        <f>_xlfn.XLOOKUP(B36,PROSPERInitial_Query!$E:$E,PROSPERInitial_Query!$Y:$Y,"",,-1)</f>
        <v/>
      </c>
      <c r="FX36" s="121" t="str">
        <f t="shared" si="306"/>
        <v>Nagraj Perugupalli2 - RelationshipAccount / Stakeholder 9Self Score</v>
      </c>
      <c r="FY36" s="126" t="str">
        <f>_xlfn.XLOOKUP(FX36,PROSPERDelta_Query!BK:BK,PROSPERDelta_Query!AU:AU,"",,-1)</f>
        <v/>
      </c>
      <c r="FZ36" s="131" t="str">
        <f t="shared" si="191"/>
        <v/>
      </c>
      <c r="GA36" s="131" t="str">
        <f t="shared" si="307"/>
        <v>N/A</v>
      </c>
      <c r="GB36" s="132" t="str">
        <f t="shared" si="308"/>
        <v>N/A</v>
      </c>
      <c r="GC36" s="132" t="str">
        <f>IF(IF(IF($C36="Christopher Lobo",_xlfn.XLOOKUP($B36,PROSPER_Lobo!$1:$1,PROSPER_Lobo!$45:$45,""),
IF($C36="Naren Baliga",_xlfn.XLOOKUP($B36,PROSPER_Baliga!$1:$1,PROSPER_Baliga!$45:$45,""),
IF($C36="Thorsten Huhn",_xlfn.XLOOKUP($B36,PROSPER_Huhn!$1:$1,PROSPER_Huhn!$45:$45,""),
IF($C36="Nick Hull",_xlfn.XLOOKUP($B36,PROSPER_Hull!$1:$1,PROSPER_Hull!$45:$45,""),
IF($C36="Monika Kotwani",_xlfn.XLOOKUP($B36,PROSPER_Kotwani!$1:$1,PROSPER_Kotwani!$45:$45,""),
IF($C36="Jonathan Wellner",_xlfn.XLOOKUP($B36,PROSPER_Wellner!$1:$1,PROSPER_Wellner!$45:$45,""),
IF($C36="Travis Harvey",_xlfn.XLOOKUP($B36,PROSPER_Harvey!$1:$1,PROSPER_Harvey!$45:$45,""),"")))))))="","",
IF($C36="Christopher Lobo",_xlfn.XLOOKUP($B36,PROSPER_Lobo!$1:$1,PROSPER_Lobo!$45:$45,""),
IF($C36="Naren Baliga",_xlfn.XLOOKUP($B36,PROSPER_Baliga!$1:$1,PROSPER_Baliga!$45:$45,""),
IF($C36="Thorsten Huhn",_xlfn.XLOOKUP($B36,PROSPER_Huhn!$1:$1,PROSPER_Huhn!$45:$45,""),
IF($C36="Nick Hull",_xlfn.XLOOKUP($B36,PROSPER_Hull!$1:$1,PROSPER_Hull!$45:$45,""),
IF($C36="Monika Kotwani",_xlfn.XLOOKUP($B36,PROSPER_Kotwani!$1:$1,PROSPER_Kotwani!$45:$45,""),
IF($C36="Jonathan Wellner",_xlfn.XLOOKUP($B36,PROSPER_Wellner!$1:$1,PROSPER_Wellner!$45:$45,""),
IF($C36="Travis Harvey",_xlfn.XLOOKUP($B36,PROSPER_Harvey!$1:$1,PROSPER_Harvey!$45:$45,""),""))))))))="","No Score",IF(IF($C36="Christopher Lobo",_xlfn.XLOOKUP($B36,PROSPER_Lobo!$1:$1,PROSPER_Lobo!$45:$45,""),
IF($C36="Naren Baliga",_xlfn.XLOOKUP($B36,PROSPER_Baliga!$1:$1,PROSPER_Baliga!$45:$45,""),
IF($C36="Thorsten Huhn",_xlfn.XLOOKUP($B36,PROSPER_Huhn!$1:$1,PROSPER_Huhn!$45:$45,""),
IF($C36="Nick Hull",_xlfn.XLOOKUP($B36,PROSPER_Hull!$1:$1,PROSPER_Hull!$45:$45,""),
IF($C36="Monika Kotwani",_xlfn.XLOOKUP($B36,PROSPER_Kotwani!$1:$1,PROSPER_Kotwani!$45:$45,""),
IF($C36="Jonathan Wellner",_xlfn.XLOOKUP($B36,PROSPER_Wellner!$1:$1,PROSPER_Wellner!$45:$45,""),
IF($C36="Travis Harvey",_xlfn.XLOOKUP($B36,PROSPER_Harvey!$1:$1,PROSPER_Harvey!$45:$45,""),"")))))))="","",
IF($C36="Christopher Lobo",_xlfn.XLOOKUP($B36,PROSPER_Lobo!$1:$1,PROSPER_Lobo!$45:$45,""),
IF($C36="Naren Baliga",_xlfn.XLOOKUP($B36,PROSPER_Baliga!$1:$1,PROSPER_Baliga!$45:$45,""),
IF($C36="Thorsten Huhn",_xlfn.XLOOKUP($B36,PROSPER_Huhn!$1:$1,PROSPER_Huhn!$45:$45,""),
IF($C36="Nick Hull",_xlfn.XLOOKUP($B36,PROSPER_Hull!$1:$1,PROSPER_Hull!$45:$45,""),
IF($C36="Monika Kotwani",_xlfn.XLOOKUP($B36,PROSPER_Kotwani!$1:$1,PROSPER_Kotwani!$45:$45,""),
IF($C36="Jonathan Wellner",_xlfn.XLOOKUP($B36,PROSPER_Wellner!$1:$1,PROSPER_Wellner!$45:$45,""),
IF($C36="Travis Harvey",_xlfn.XLOOKUP($B36,PROSPER_Harvey!$1:$1,PROSPER_Harvey!$45:$45,""),"")))))))))</f>
        <v>N/A</v>
      </c>
      <c r="GD36" s="131" t="str">
        <f>IF(IF(IF($C36="Christopher Lobo",_xlfn.XLOOKUP($B36,PROSPER_Lobo!$1:$1,PROSPER_Lobo!$46:$46,""),
IF($C36="Naren Baliga",_xlfn.XLOOKUP($B36,PROSPER_Baliga!$1:$1,PROSPER_Baliga!$46:$46,""),
IF($C36="Thorsten Huhn",_xlfn.XLOOKUP($B36,PROSPER_Huhn!$1:$1,PROSPER_Huhn!$46:$46,""),
IF($C36="Nick Hull",_xlfn.XLOOKUP($B36,PROSPER_Hull!$1:$1,PROSPER_Hull!$46:$46,""),
IF($C36="Monika Kotwani",_xlfn.XLOOKUP($B36,PROSPER_Kotwani!$1:$1,PROSPER_Kotwani!$46:$46,""),
IF($C36="Jonathan Wellner",_xlfn.XLOOKUP($B36,PROSPER_Wellner!$1:$1,PROSPER_Wellner!$46:$46,""),
IF($C36="Travis Harvey",_xlfn.XLOOKUP($B36,PROSPER_Harvey!$1:$1,PROSPER_Harvey!$46:$46,""),"")))))))="","",
IF($C36="Christopher Lobo",_xlfn.XLOOKUP($B36,PROSPER_Lobo!$1:$1,PROSPER_Lobo!$46:$46,""),
IF($C36="Naren Baliga",_xlfn.XLOOKUP($B36,PROSPER_Baliga!$1:$1,PROSPER_Baliga!$46:$46,""),
IF($C36="Thorsten Huhn",_xlfn.XLOOKUP($B36,PROSPER_Huhn!$1:$1,PROSPER_Huhn!$46:$46,""),
IF($C36="Nick Hull",_xlfn.XLOOKUP($B36,PROSPER_Hull!$1:$1,PROSPER_Hull!$46:$46,""),
IF($C36="Monika Kotwani",_xlfn.XLOOKUP($B36,PROSPER_Kotwani!$1:$1,PROSPER_Kotwani!$46:$46,""),
IF($C36="Jonathan Wellner",_xlfn.XLOOKUP($B36,PROSPER_Wellner!$1:$1,PROSPER_Wellner!$46:$46,""),
IF($C36="Travis Harvey",_xlfn.XLOOKUP($B36,PROSPER_Harvey!$1:$1,PROSPER_Harvey!$46:$46,""),""))))))))="","No Comment",IF(IF($C36="Christopher Lobo",_xlfn.XLOOKUP($B36,PROSPER_Lobo!$1:$1,PROSPER_Lobo!$46:$46,""),
IF($C36="Naren Baliga",_xlfn.XLOOKUP($B36,PROSPER_Baliga!$1:$1,PROSPER_Baliga!$46:$46,""),
IF($C36="Thorsten Huhn",_xlfn.XLOOKUP($B36,PROSPER_Huhn!$1:$1,PROSPER_Huhn!$46:$46,""),
IF($C36="Nick Hull",_xlfn.XLOOKUP($B36,PROSPER_Hull!$1:$1,PROSPER_Hull!$46:$46,""),
IF($C36="Monika Kotwani",_xlfn.XLOOKUP($B36,PROSPER_Kotwani!$1:$1,PROSPER_Kotwani!$46:$46,""),
IF($C36="Jonathan Wellner",_xlfn.XLOOKUP($B36,PROSPER_Wellner!$1:$1,PROSPER_Wellner!$46:$46,""),
IF($C36="Travis Harvey",_xlfn.XLOOKUP($B36,PROSPER_Harvey!$1:$1,PROSPER_Harvey!$46:$46,""),"")))))))="","",
IF($C36="Christopher Lobo",_xlfn.XLOOKUP($B36,PROSPER_Lobo!$1:$1,PROSPER_Lobo!$46:$46,""),
IF($C36="Naren Baliga",_xlfn.XLOOKUP($B36,PROSPER_Baliga!$1:$1,PROSPER_Baliga!$46:$46,""),
IF($C36="Thorsten Huhn",_xlfn.XLOOKUP($B36,PROSPER_Huhn!$1:$1,PROSPER_Huhn!$46:$46,""),
IF($C36="Nick Hull",_xlfn.XLOOKUP($B36,PROSPER_Hull!$1:$1,PROSPER_Hull!$46:$46,""),
IF($C36="Monika Kotwani",_xlfn.XLOOKUP($B36,PROSPER_Kotwani!$1:$1,PROSPER_Kotwani!$46:$46,""),
IF($C36="Jonathan Wellner",_xlfn.XLOOKUP($B36,PROSPER_Wellner!$1:$1,PROSPER_Wellner!$46:$46,""),
IF($C36="Travis Harvey",_xlfn.XLOOKUP($B36,PROSPER_Harvey!$1:$1,PROSPER_Harvey!$46:$46,""),"")))))))))</f>
        <v>N/A</v>
      </c>
      <c r="GE36" s="150" t="str">
        <f t="shared" si="309"/>
        <v>N/A</v>
      </c>
      <c r="GF36" s="130" t="str">
        <f>_xlfn.XLOOKUP(B36,PROSPERInitial_Query!$E:$E,PROSPERInitial_Query!$AJ:$AJ,"",,-1)</f>
        <v/>
      </c>
      <c r="GG36" s="121" t="str">
        <f t="shared" si="310"/>
        <v>Nagraj Perugupalli2 - RelationshipAccount / Stakeholder 10Name</v>
      </c>
      <c r="GH36" s="121" t="str">
        <f>_xlfn.XLOOKUP(GG36,PROSPERDelta_Query!BK:BK,PROSPERDelta_Query!AL:AL,"",,-1)</f>
        <v/>
      </c>
      <c r="GI36" s="126" t="str">
        <f>_xlfn.XLOOKUP(B36,PROSPERInitial_Query!$E:$E,PROSPERInitial_Query!$Z:$Z,"",,-1)</f>
        <v/>
      </c>
      <c r="GJ36" s="121" t="str">
        <f t="shared" si="311"/>
        <v>Nagraj Perugupalli2 - RelationshipAccount / Stakeholder 10Self Score</v>
      </c>
      <c r="GK36" s="126" t="str">
        <f>_xlfn.XLOOKUP(GJ36,PROSPERDelta_Query!BK:BK,PROSPERDelta_Query!AV:AV,"",,-1)</f>
        <v/>
      </c>
      <c r="GL36" s="131" t="str">
        <f t="shared" si="312"/>
        <v/>
      </c>
      <c r="GM36" s="131" t="str">
        <f t="shared" si="313"/>
        <v>N/A</v>
      </c>
      <c r="GN36" s="132" t="str">
        <f t="shared" si="314"/>
        <v>N/A</v>
      </c>
      <c r="GO36" s="132" t="str">
        <f>IF(IF(IF($C36="Christopher Lobo",_xlfn.XLOOKUP($B36,PROSPER_Lobo!$1:$1,PROSPER_Lobo!$48:$48,""),
IF($C36="Naren Baliga",_xlfn.XLOOKUP($B36,PROSPER_Baliga!$1:$1,PROSPER_Baliga!$48:$48,""),
IF($C36="Thorsten Huhn",_xlfn.XLOOKUP($B36,PROSPER_Huhn!$1:$1,PROSPER_Huhn!$48:$48,""),
IF($C36="Nick Hull",_xlfn.XLOOKUP($B36,PROSPER_Hull!$1:$1,PROSPER_Hull!$48:$48,""),
IF($C36="Monika Kotwani",_xlfn.XLOOKUP($B36,PROSPER_Kotwani!$1:$1,PROSPER_Kotwani!$48:$48,""),
IF($C36="Jonathan Wellner",_xlfn.XLOOKUP($B36,PROSPER_Wellner!$1:$1,PROSPER_Wellner!$48:$48,""),
IF($C36="Travis Harvey",_xlfn.XLOOKUP($B36,PROSPER_Harvey!$1:$1,PROSPER_Harvey!$48:$48,""),"")))))))="","",
IF($C36="Christopher Lobo",_xlfn.XLOOKUP($B36,PROSPER_Lobo!$1:$1,PROSPER_Lobo!$48:$48,""),
IF($C36="Naren Baliga",_xlfn.XLOOKUP($B36,PROSPER_Baliga!$1:$1,PROSPER_Baliga!$48:$48,""),
IF($C36="Thorsten Huhn",_xlfn.XLOOKUP($B36,PROSPER_Huhn!$1:$1,PROSPER_Huhn!$48:$48,""),
IF($C36="Nick Hull",_xlfn.XLOOKUP($B36,PROSPER_Hull!$1:$1,PROSPER_Hull!$48:$48,""),
IF($C36="Monika Kotwani",_xlfn.XLOOKUP($B36,PROSPER_Kotwani!$1:$1,PROSPER_Kotwani!$48:$48,""),
IF($C36="Jonathan Wellner",_xlfn.XLOOKUP($B36,PROSPER_Wellner!$1:$1,PROSPER_Wellner!$48:$48,""),
IF($C36="Travis Harvey",_xlfn.XLOOKUP($B36,PROSPER_Harvey!$1:$1,PROSPER_Harvey!$48:$48,""),""))))))))="","No Score",IF(IF($C36="Christopher Lobo",_xlfn.XLOOKUP($B36,PROSPER_Lobo!$1:$1,PROSPER_Lobo!$48:$48,""),
IF($C36="Naren Baliga",_xlfn.XLOOKUP($B36,PROSPER_Baliga!$1:$1,PROSPER_Baliga!$48:$48,""),
IF($C36="Thorsten Huhn",_xlfn.XLOOKUP($B36,PROSPER_Huhn!$1:$1,PROSPER_Huhn!$48:$48,""),
IF($C36="Nick Hull",_xlfn.XLOOKUP($B36,PROSPER_Hull!$1:$1,PROSPER_Hull!$48:$48,""),
IF($C36="Monika Kotwani",_xlfn.XLOOKUP($B36,PROSPER_Kotwani!$1:$1,PROSPER_Kotwani!$48:$48,""),
IF($C36="Jonathan Wellner",_xlfn.XLOOKUP($B36,PROSPER_Wellner!$1:$1,PROSPER_Wellner!$48:$48,""),
IF($C36="Travis Harvey",_xlfn.XLOOKUP($B36,PROSPER_Harvey!$1:$1,PROSPER_Harvey!$48:$48,""),"")))))))="","",
IF($C36="Christopher Lobo",_xlfn.XLOOKUP($B36,PROSPER_Lobo!$1:$1,PROSPER_Lobo!$48:$48,""),
IF($C36="Naren Baliga",_xlfn.XLOOKUP($B36,PROSPER_Baliga!$1:$1,PROSPER_Baliga!$48:$48,""),
IF($C36="Thorsten Huhn",_xlfn.XLOOKUP($B36,PROSPER_Huhn!$1:$1,PROSPER_Huhn!$48:$48,""),
IF($C36="Nick Hull",_xlfn.XLOOKUP($B36,PROSPER_Hull!$1:$1,PROSPER_Hull!$48:$48,""),
IF($C36="Monika Kotwani",_xlfn.XLOOKUP($B36,PROSPER_Kotwani!$1:$1,PROSPER_Kotwani!$48:$48,""),
IF($C36="Jonathan Wellner",_xlfn.XLOOKUP($B36,PROSPER_Wellner!$1:$1,PROSPER_Wellner!$48:$48,""),
IF($C36="Travis Harvey",_xlfn.XLOOKUP($B36,PROSPER_Harvey!$1:$1,PROSPER_Harvey!$48:$48,""),"")))))))))</f>
        <v>N/A</v>
      </c>
      <c r="GP36" s="131" t="str">
        <f>IF(IF(IF($C36="Christopher Lobo",_xlfn.XLOOKUP($B36,PROSPER_Lobo!$1:$1,PROSPER_Lobo!$49:$49,""),
IF($C36="Naren Baliga",_xlfn.XLOOKUP($B36,PROSPER_Baliga!$1:$1,PROSPER_Baliga!$49:$49,""),
IF($C36="Thorsten Huhn",_xlfn.XLOOKUP($B36,PROSPER_Huhn!$1:$1,PROSPER_Huhn!$49:$49,""),
IF($C36="Nick Hull",_xlfn.XLOOKUP($B36,PROSPER_Hull!$1:$1,PROSPER_Hull!$49:$49,""),
IF($C36="Monika Kotwani",_xlfn.XLOOKUP($B36,PROSPER_Kotwani!$1:$1,PROSPER_Kotwani!$49:$49,""),
IF($C36="Jonathan Wellner",_xlfn.XLOOKUP($B36,PROSPER_Wellner!$1:$1,PROSPER_Wellner!$49:$49,""),
IF($C36="Travis Harvey",_xlfn.XLOOKUP($B36,PROSPER_Harvey!$1:$1,PROSPER_Harvey!$49:$49,""),"")))))))="","",
IF($C36="Christopher Lobo",_xlfn.XLOOKUP($B36,PROSPER_Lobo!$1:$1,PROSPER_Lobo!$49:$49,""),
IF($C36="Naren Baliga",_xlfn.XLOOKUP($B36,PROSPER_Baliga!$1:$1,PROSPER_Baliga!$49:$49,""),
IF($C36="Thorsten Huhn",_xlfn.XLOOKUP($B36,PROSPER_Huhn!$1:$1,PROSPER_Huhn!$49:$49,""),
IF($C36="Nick Hull",_xlfn.XLOOKUP($B36,PROSPER_Hull!$1:$1,PROSPER_Hull!$49:$49,""),
IF($C36="Monika Kotwani",_xlfn.XLOOKUP($B36,PROSPER_Kotwani!$1:$1,PROSPER_Kotwani!$49:$49,""),
IF($C36="Jonathan Wellner",_xlfn.XLOOKUP($B36,PROSPER_Wellner!$1:$1,PROSPER_Wellner!$49:$49,""),
IF($C36="Travis Harvey",_xlfn.XLOOKUP($B36,PROSPER_Harvey!$1:$1,PROSPER_Harvey!$49:$49,""),""))))))))="","No Comment",IF(IF($C36="Christopher Lobo",_xlfn.XLOOKUP($B36,PROSPER_Lobo!$1:$1,PROSPER_Lobo!$49:$49,""),
IF($C36="Naren Baliga",_xlfn.XLOOKUP($B36,PROSPER_Baliga!$1:$1,PROSPER_Baliga!$49:$49,""),
IF($C36="Thorsten Huhn",_xlfn.XLOOKUP($B36,PROSPER_Huhn!$1:$1,PROSPER_Huhn!$49:$49,""),
IF($C36="Nick Hull",_xlfn.XLOOKUP($B36,PROSPER_Hull!$1:$1,PROSPER_Hull!$49:$49,""),
IF($C36="Monika Kotwani",_xlfn.XLOOKUP($B36,PROSPER_Kotwani!$1:$1,PROSPER_Kotwani!$49:$49,""),
IF($C36="Jonathan Wellner",_xlfn.XLOOKUP($B36,PROSPER_Wellner!$1:$1,PROSPER_Wellner!$49:$49,""),
IF($C36="Travis Harvey",_xlfn.XLOOKUP($B36,PROSPER_Harvey!$1:$1,PROSPER_Harvey!$49:$49,""),"")))))))="","",
IF($C36="Christopher Lobo",_xlfn.XLOOKUP($B36,PROSPER_Lobo!$1:$1,PROSPER_Lobo!$49:$49,""),
IF($C36="Naren Baliga",_xlfn.XLOOKUP($B36,PROSPER_Baliga!$1:$1,PROSPER_Baliga!$49:$49,""),
IF($C36="Thorsten Huhn",_xlfn.XLOOKUP($B36,PROSPER_Huhn!$1:$1,PROSPER_Huhn!$49:$49,""),
IF($C36="Nick Hull",_xlfn.XLOOKUP($B36,PROSPER_Hull!$1:$1,PROSPER_Hull!$49:$49,""),
IF($C36="Monika Kotwani",_xlfn.XLOOKUP($B36,PROSPER_Kotwani!$1:$1,PROSPER_Kotwani!$49:$49,""),
IF($C36="Jonathan Wellner",_xlfn.XLOOKUP($B36,PROSPER_Wellner!$1:$1,PROSPER_Wellner!$49:$49,""),
IF($C36="Travis Harvey",_xlfn.XLOOKUP($B36,PROSPER_Harvey!$1:$1,PROSPER_Harvey!$49:$49,""),"")))))))))</f>
        <v>N/A</v>
      </c>
      <c r="GQ36" s="150" t="str">
        <f t="shared" si="315"/>
        <v>N/A</v>
      </c>
      <c r="GR36" s="187" t="str">
        <f t="shared" si="316"/>
        <v>N/A</v>
      </c>
      <c r="GS36" s="128" t="str">
        <f t="shared" si="317"/>
        <v>N/A</v>
      </c>
      <c r="GT36" s="188" t="str">
        <f t="shared" si="318"/>
        <v>N/A</v>
      </c>
      <c r="GU36" s="133" t="str">
        <f>IF(IF(IF($C36="Christopher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Kotwani",_xlfn.XLOOKUP($B36,PROSPER_Kotwani!$1:$1,PROSPER_Kotwani!$54:$54,""),
IF($C36="Jonathan Wellner",_xlfn.XLOOKUP($B36,PROSPER_Wellner!$1:$1,PROSPER_Wellner!$54:$54,""),
IF($C36="Travis Harvey",_xlfn.XLOOKUP($B36,PROSPER_Harvey!$1:$1,PROSPER_Harvey!$54:$54,""),"")))))))="","",
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Kotwani",_xlfn.XLOOKUP($B36,PROSPER_Kotwani!$1:$1,PROSPER_Kotwani!$50:$50,""),
IF($C36="Jonathan Wellner",_xlfn.XLOOKUP($B36,PROSPER_Wellner!$1:$1,PROSPER_Wellner!$50:$50,""),
IF($C36="Travis Harvey",_xlfn.XLOOKUP($B36,PROSPER_Harvey!$1:$1,PROSPER_Harvey!$50:$50,""),""))))))))="","No Score",IF(IF($C36="Christopher Lobo",_xlfn.XLOOKUP($B36,PROSPER_Lobo!$1:$1,PROSPER_Lobo!$50:$50,""),
IF($C36="Naren Baliga",_xlfn.XLOOKUP($B36,PROSPER_Baliga!$1:$1,PROSPER_Baliga!$50:$50,""),
IF($C36="Thorsten Huhn",_xlfn.XLOOKUP($B36,PROSPER_Huhn!$1:$1,PROSPER_Huhn!$50:$50,""),
IF($C36="Nick Hull",_xlfn.XLOOKUP($B36,PROSPER_Hull!$1:$1,PROSPER_Hull!$50:$50,""),
IF($C36="Monika Kotwani",_xlfn.XLOOKUP($B36,PROSPER_Kotwani!$1:$1,PROSPER_Kotwani!$50:$50,""),
IF($C36="Jonathan Wellner",_xlfn.XLOOKUP($B36,PROSPER_Wellner!$1:$1,PROSPER_Wellner!$50:$50,""),
IF($C36="Travis Harvey",_xlfn.XLOOKUP($B36,PROSPER_Harvey!$1:$1,PROSPER_Harvey!$50:$50,""),"")))))))="","",
IF($C36="Christopher Lobo",_xlfn.XLOOKUP($B36,PROSPER_Lobo!$1:$1,PROSPER_Lobo!$50:$50,""),
IF($C36="Naren Baliga",_xlfn.XLOOKUP($B36,PROSPER_Baliga!$1:$1,PROSPER_Baliga!$50:$50,""),
IF($C36="Thorsten Huhn",_xlfn.XLOOKUP($B36,PROSPER_Huhn!$1:$1,PROSPER_Huhn!$50:$50,""),
IF($C36="Nick Hull",_xlfn.XLOOKUP($B36,PROSPER_Hull!$1:$1,PROSPER_Hull!$50:$50,""),
IF($C36="Monika Kotwani",_xlfn.XLOOKUP($B36,PROSPER_Kotwani!$1:$1,PROSPER_Kotwani!$50:$50,""),
IF($C36="Jonathan Wellner",_xlfn.XLOOKUP($B36,PROSPER_Wellner!$1:$1,PROSPER_Wellner!$50:$50,""),
IF($C36="Travis Harvey",_xlfn.XLOOKUP($B36,PROSPER_Harvey!$1:$1,PROSPER_Harvey!$50:$50,""),"")))))))))</f>
        <v>No Score</v>
      </c>
      <c r="GV36" s="134" t="str">
        <f>IF(IF(IF($C36="Christopher Lobo",_xlfn.XLOOKUP($B36,PROSPER_Lobo!$1:$1,PROSPER_Lobo!$51:$51,""),
IF($C36="Naren Baliga",_xlfn.XLOOKUP($B36,PROSPER_Baliga!$1:$1,PROSPER_Baliga!$51:$51,""),
IF($C36="Thorsten Huhn",_xlfn.XLOOKUP($B36,PROSPER_Huhn!$1:$1,PROSPER_Huhn!$51:$51,""),
IF($C36="Nick Hull",_xlfn.XLOOKUP($B36,PROSPER_Hull!$1:$1,PROSPER_Hull!$51:$51,""),
IF($C36="Monika Kotwani",_xlfn.XLOOKUP($B36,PROSPER_Kotwani!$1:$1,PROSPER_Kotwani!$51:$51,""),
IF($C36="Jonathan Wellner",_xlfn.XLOOKUP($B36,PROSPER_Wellner!$1:$1,PROSPER_Wellner!$51:$51,""),
IF($C36="Travis Harvey",_xlfn.XLOOKUP($B36,PROSPER_Harvey!$1:$1,PROSPER_Harvey!$51:$51,""),"")))))))="","",
IF($C36="Christopher Lobo",_xlfn.XLOOKUP($B36,PROSPER_Lobo!$1:$1,PROSPER_Lobo!$51:$51,""),
IF($C36="Naren Baliga",_xlfn.XLOOKUP($B36,PROSPER_Baliga!$1:$1,PROSPER_Baliga!$51:$51,""),
IF($C36="Thorsten Huhn",_xlfn.XLOOKUP($B36,PROSPER_Huhn!$1:$1,PROSPER_Huhn!$51:$51,""),
IF($C36="Nick Hull",_xlfn.XLOOKUP($B36,PROSPER_Hull!$1:$1,PROSPER_Hull!$51:$51,""),
IF($C36="Monika Kotwani",_xlfn.XLOOKUP($B36,PROSPER_Kotwani!$1:$1,PROSPER_Kotwani!$51:$51,""),
IF($C36="Jonathan Wellner",_xlfn.XLOOKUP($B36,PROSPER_Wellner!$1:$1,PROSPER_Wellner!$51:$51,""),
IF($C36="Travis Harvey",_xlfn.XLOOKUP($B36,PROSPER_Harvey!$1:$1,PROSPER_Harvey!$51:$51,""),""))))))))="","No Comment",IF(IF($C36="Christopher Lobo",_xlfn.XLOOKUP($B36,PROSPER_Lobo!$1:$1,PROSPER_Lobo!$51:$51,""),
IF($C36="Naren Baliga",_xlfn.XLOOKUP($B36,PROSPER_Baliga!$1:$1,PROSPER_Baliga!$51:$51,""),
IF($C36="Thorsten Huhn",_xlfn.XLOOKUP($B36,PROSPER_Huhn!$1:$1,PROSPER_Huhn!$51:$51,""),
IF($C36="Nick Hull",_xlfn.XLOOKUP($B36,PROSPER_Hull!$1:$1,PROSPER_Hull!$51:$51,""),
IF($C36="Monika Kotwani",_xlfn.XLOOKUP($B36,PROSPER_Kotwani!$1:$1,PROSPER_Kotwani!$51:$51,""),
IF($C36="Jonathan Wellner",_xlfn.XLOOKUP($B36,PROSPER_Wellner!$1:$1,PROSPER_Wellner!$51:$51,""),
IF($C36="Travis Harvey",_xlfn.XLOOKUP($B36,PROSPER_Harvey!$1:$1,PROSPER_Harvey!$51:$51,""),"")))))))="","",
IF($C36="Christopher Lobo",_xlfn.XLOOKUP($B36,PROSPER_Lobo!$1:$1,PROSPER_Lobo!$51:$51,""),
IF($C36="Naren Baliga",_xlfn.XLOOKUP($B36,PROSPER_Baliga!$1:$1,PROSPER_Baliga!$51:$51,""),
IF($C36="Thorsten Huhn",_xlfn.XLOOKUP($B36,PROSPER_Huhn!$1:$1,PROSPER_Huhn!$51:$51,""),
IF($C36="Nick Hull",_xlfn.XLOOKUP($B36,PROSPER_Hull!$1:$1,PROSPER_Hull!$51:$51,""),
IF($C36="Monika Kotwani",_xlfn.XLOOKUP($B36,PROSPER_Kotwani!$1:$1,PROSPER_Kotwani!$51:$51,""),
IF($C36="Jonathan Wellner",_xlfn.XLOOKUP($B36,PROSPER_Wellner!$1:$1,PROSPER_Wellner!$51:$51,""),
IF($C36="Travis Harvey",_xlfn.XLOOKUP($B36,PROSPER_Harvey!$1:$1,PROSPER_Harvey!$51:$51,""),"")))))))))</f>
        <v>No Comment</v>
      </c>
      <c r="GW36" s="133">
        <f>_xlfn.XLOOKUP($B36,Vlookups_Local!B:B,Vlookups_Local!E:E,"N/A")</f>
        <v>2</v>
      </c>
      <c r="GX36" s="134" t="str">
        <f>IF(IF(IF($C36="Christopher Lobo",_xlfn.XLOOKUP($B36,PROSPER_Lobo!$1:$1,PROSPER_Lobo!$53:$53,""),
IF($C36="Naren Baliga",_xlfn.XLOOKUP($B36,PROSPER_Baliga!$1:$1,PROSPER_Baliga!$53:$53,""),
IF($C36="Thorsten Huhn",_xlfn.XLOOKUP($B36,PROSPER_Huhn!$1:$1,PROSPER_Huhn!$53:$53,""),
IF($C36="Nick Hull",_xlfn.XLOOKUP($B36,PROSPER_Hull!$1:$1,PROSPER_Hull!$53:$53,""),
IF($C36="Monika Kotwani",_xlfn.XLOOKUP($B36,PROSPER_Kotwani!$1:$1,PROSPER_Kotwani!$53:$53,""),
IF($C36="Jonathan Wellner",_xlfn.XLOOKUP($B36,PROSPER_Wellner!$1:$1,PROSPER_Wellner!$53:$53,""),
IF($C36="Travis Harvey",_xlfn.XLOOKUP($B36,PROSPER_Harvey!$1:$1,PROSPER_Harvey!$53:$53,""),"")))))))="","",
IF($C36="Christopher Lobo",_xlfn.XLOOKUP($B36,PROSPER_Lobo!$1:$1,PROSPER_Lobo!$53:$53,""),
IF($C36="Naren Baliga",_xlfn.XLOOKUP($B36,PROSPER_Baliga!$1:$1,PROSPER_Baliga!$53:$53,""),
IF($C36="Thorsten Huhn",_xlfn.XLOOKUP($B36,PROSPER_Huhn!$1:$1,PROSPER_Huhn!$53:$53,""),
IF($C36="Nick Hull",_xlfn.XLOOKUP($B36,PROSPER_Hull!$1:$1,PROSPER_Hull!$53:$53,""),
IF($C36="Monika Kotwani",_xlfn.XLOOKUP($B36,PROSPER_Kotwani!$1:$1,PROSPER_Kotwani!$53:$53,""),
IF($C36="Jonathan Wellner",_xlfn.XLOOKUP($B36,PROSPER_Wellner!$1:$1,PROSPER_Wellner!$53:$53,""),
IF($C36="Travis Harvey",_xlfn.XLOOKUP($B36,PROSPER_Harvey!$1:$1,PROSPER_Harvey!$53:$53,""),""))))))))="","No Comment",IF(IF($C36="Christopher Lobo",_xlfn.XLOOKUP($B36,PROSPER_Lobo!$1:$1,PROSPER_Lobo!$53:$53,""),
IF($C36="Naren Baliga",_xlfn.XLOOKUP($B36,PROSPER_Baliga!$1:$1,PROSPER_Baliga!$53:$53,""),
IF($C36="Thorsten Huhn",_xlfn.XLOOKUP($B36,PROSPER_Huhn!$1:$1,PROSPER_Huhn!$53:$53,""),
IF($C36="Nick Hull",_xlfn.XLOOKUP($B36,PROSPER_Hull!$1:$1,PROSPER_Hull!$53:$53,""),
IF($C36="Monika Kotwani",_xlfn.XLOOKUP($B36,PROSPER_Kotwani!$1:$1,PROSPER_Kotwani!$53:$53,""),
IF($C36="Jonathan Wellner",_xlfn.XLOOKUP($B36,PROSPER_Wellner!$1:$1,PROSPER_Wellner!$53:$53,""),
IF($C36="Travis Harvey",_xlfn.XLOOKUP($B36,PROSPER_Harvey!$1:$1,PROSPER_Harvey!$53:$53,""),"")))))))="","",
IF($C36="Christopher Lobo",_xlfn.XLOOKUP($B36,PROSPER_Lobo!$1:$1,PROSPER_Lobo!$53:$53,""),
IF($C36="Naren Baliga",_xlfn.XLOOKUP($B36,PROSPER_Baliga!$1:$1,PROSPER_Baliga!$53:$53,""),
IF($C36="Thorsten Huhn",_xlfn.XLOOKUP($B36,PROSPER_Huhn!$1:$1,PROSPER_Huhn!$53:$53,""),
IF($C36="Nick Hull",_xlfn.XLOOKUP($B36,PROSPER_Hull!$1:$1,PROSPER_Hull!$53:$53,""),
IF($C36="Monika Kotwani",_xlfn.XLOOKUP($B36,PROSPER_Kotwani!$1:$1,PROSPER_Kotwani!$53:$53,""),
IF($C36="Jonathan Wellner",_xlfn.XLOOKUP($B36,PROSPER_Wellner!$1:$1,PROSPER_Wellner!$53:$53,""),
IF($C36="Travis Harvey",_xlfn.XLOOKUP($B36,PROSPER_Harvey!$1:$1,PROSPER_Harvey!$53:$53,""),"")))))))))</f>
        <v>No Comment</v>
      </c>
      <c r="GY36" s="133" t="str">
        <f>IF(IF(IF($C36="Christopher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Kotwani",_xlfn.XLOOKUP($B36,PROSPER_Kotwani!$1:$1,PROSPER_Kotwani!$54:$54,""),
IF($C36="Jonathan Wellner",_xlfn.XLOOKUP($B36,PROSPER_Wellner!$1:$1,PROSPER_Wellner!$54:$54,""),
IF($C36="Travis Harvey",_xlfn.XLOOKUP($B36,PROSPER_Harvey!$1:$1,PROSPER_Harvey!$54:$54,""),"")))))))="","",
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Kotwani",_xlfn.XLOOKUP($B36,PROSPER_Kotwani!$1:$1,PROSPER_Kotwani!$54:$54,""),
IF($C36="Jonathan Wellner",_xlfn.XLOOKUP($B36,PROSPER_Wellner!$1:$1,PROSPER_Wellner!$54:$54,""),
IF($C36="Travis Harvey",_xlfn.XLOOKUP($B36,PROSPER_Harvey!$1:$1,PROSPER_Harvey!$54:$54,""),""))))))))="","No Score",IF(IF($C36="Christopher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Kotwani",_xlfn.XLOOKUP($B36,PROSPER_Kotwani!$1:$1,PROSPER_Kotwani!$54:$54,""),
IF($C36="Jonathan Wellner",_xlfn.XLOOKUP($B36,PROSPER_Wellner!$1:$1,PROSPER_Wellner!$54:$54,""),
IF($C36="Travis Harvey",_xlfn.XLOOKUP($B36,PROSPER_Harvey!$1:$1,PROSPER_Harvey!$54:$54,""),"")))))))="","",
IF($C36="Christopher Lobo",_xlfn.XLOOKUP($B36,PROSPER_Lobo!$1:$1,PROSPER_Lobo!$54:$54,""),
IF($C36="Naren Baliga",_xlfn.XLOOKUP($B36,PROSPER_Baliga!$1:$1,PROSPER_Baliga!$54:$54,""),
IF($C36="Thorsten Huhn",_xlfn.XLOOKUP($B36,PROSPER_Huhn!$1:$1,PROSPER_Huhn!$54:$54,""),
IF($C36="Nick Hull",_xlfn.XLOOKUP($B36,PROSPER_Hull!$1:$1,PROSPER_Hull!$54:$54,""),
IF($C36="Monika Kotwani",_xlfn.XLOOKUP($B36,PROSPER_Kotwani!$1:$1,PROSPER_Kotwani!$54:$54,""),
IF($C36="Jonathan Wellner",_xlfn.XLOOKUP($B36,PROSPER_Wellner!$1:$1,PROSPER_Wellner!$54:$54,""),
IF($C36="Travis Harvey",_xlfn.XLOOKUP($B36,PROSPER_Harvey!$1:$1,PROSPER_Harvey!$54:$54,""),"")))))))))</f>
        <v>No Score</v>
      </c>
      <c r="GZ36" s="134" t="str">
        <f>IF(IF(IF($C36="Christopher Lobo",_xlfn.XLOOKUP($B36,PROSPER_Lobo!$1:$1,PROSPER_Lobo!$55:$55,""),
IF($C36="Naren Baliga",_xlfn.XLOOKUP($B36,PROSPER_Baliga!$1:$1,PROSPER_Baliga!$55:$55,""),
IF($C36="Thorsten Huhn",_xlfn.XLOOKUP($B36,PROSPER_Huhn!$1:$1,PROSPER_Huhn!$55:$55,""),
IF($C36="Nick Hull",_xlfn.XLOOKUP($B36,PROSPER_Hull!$1:$1,PROSPER_Hull!$55:$55,""),
IF($C36="Monika Kotwani",_xlfn.XLOOKUP($B36,PROSPER_Kotwani!$1:$1,PROSPER_Kotwani!$55:$55,""),
IF($C36="Jonathan Wellner",_xlfn.XLOOKUP($B36,PROSPER_Wellner!$1:$1,PROSPER_Wellner!$55:$55,""),
IF($C36="Travis Harvey",_xlfn.XLOOKUP($B36,PROSPER_Harvey!$1:$1,PROSPER_Harvey!$55:$55,""),"")))))))="","",
IF($C36="Christopher Lobo",_xlfn.XLOOKUP($B36,PROSPER_Lobo!$1:$1,PROSPER_Lobo!$55:$55,""),
IF($C36="Naren Baliga",_xlfn.XLOOKUP($B36,PROSPER_Baliga!$1:$1,PROSPER_Baliga!$55:$55,""),
IF($C36="Thorsten Huhn",_xlfn.XLOOKUP($B36,PROSPER_Huhn!$1:$1,PROSPER_Huhn!$55:$55,""),
IF($C36="Nick Hull",_xlfn.XLOOKUP($B36,PROSPER_Hull!$1:$1,PROSPER_Hull!$55:$55,""),
IF($C36="Monika Kotwani",_xlfn.XLOOKUP($B36,PROSPER_Kotwani!$1:$1,PROSPER_Kotwani!$55:$55,""),
IF($C36="Jonathan Wellner",_xlfn.XLOOKUP($B36,PROSPER_Wellner!$1:$1,PROSPER_Wellner!$55:$55,""),
IF($C36="Travis Harvey",_xlfn.XLOOKUP($B36,PROSPER_Harvey!$1:$1,PROSPER_Harvey!$55:$55,""),""))))))))="","No Comment",IF(IF($C36="Christopher Lobo",_xlfn.XLOOKUP($B36,PROSPER_Lobo!$1:$1,PROSPER_Lobo!$55:$55,""),
IF($C36="Naren Baliga",_xlfn.XLOOKUP($B36,PROSPER_Baliga!$1:$1,PROSPER_Baliga!$55:$55,""),
IF($C36="Thorsten Huhn",_xlfn.XLOOKUP($B36,PROSPER_Huhn!$1:$1,PROSPER_Huhn!$55:$55,""),
IF($C36="Nick Hull",_xlfn.XLOOKUP($B36,PROSPER_Hull!$1:$1,PROSPER_Hull!$55:$55,""),
IF($C36="Monika Kotwani",_xlfn.XLOOKUP($B36,PROSPER_Kotwani!$1:$1,PROSPER_Kotwani!$55:$55,""),
IF($C36="Jonathan Wellner",_xlfn.XLOOKUP($B36,PROSPER_Wellner!$1:$1,PROSPER_Wellner!$55:$55,""),
IF($C36="Travis Harvey",_xlfn.XLOOKUP($B36,PROSPER_Harvey!$1:$1,PROSPER_Harvey!$55:$55,""),"")))))))="","",
IF($C36="Christopher Lobo",_xlfn.XLOOKUP($B36,PROSPER_Lobo!$1:$1,PROSPER_Lobo!$55:$55,""),
IF($C36="Naren Baliga",_xlfn.XLOOKUP($B36,PROSPER_Baliga!$1:$1,PROSPER_Baliga!$55:$55,""),
IF($C36="Thorsten Huhn",_xlfn.XLOOKUP($B36,PROSPER_Huhn!$1:$1,PROSPER_Huhn!$55:$55,""),
IF($C36="Nick Hull",_xlfn.XLOOKUP($B36,PROSPER_Hull!$1:$1,PROSPER_Hull!$55:$55,""),
IF($C36="Monika Kotwani",_xlfn.XLOOKUP($B36,PROSPER_Kotwani!$1:$1,PROSPER_Kotwani!$55:$55,""),
IF($C36="Jonathan Wellner",_xlfn.XLOOKUP($B36,PROSPER_Wellner!$1:$1,PROSPER_Wellner!$55:$55,""),
IF($C36="Travis Harvey",_xlfn.XLOOKUP($B36,PROSPER_Harvey!$1:$1,PROSPER_Harvey!$55:$55,""),"")))))))))</f>
        <v>No Comment</v>
      </c>
      <c r="HA36" s="133" t="str">
        <f>IF(IF(IF($C36="Christopher Lobo",_xlfn.XLOOKUP($B36,PROSPER_Lobo!$1:$1,PROSPER_Lobo!$56:$56,""),
IF($C36="Naren Baliga",_xlfn.XLOOKUP($B36,PROSPER_Baliga!$1:$1,PROSPER_Baliga!$56:$56,""),
IF($C36="Thorsten Huhn",_xlfn.XLOOKUP($B36,PROSPER_Huhn!$1:$1,PROSPER_Huhn!$56:$56,""),
IF($C36="Nick Hull",_xlfn.XLOOKUP($B36,PROSPER_Hull!$1:$1,PROSPER_Hull!$56:$56,""),
IF($C36="Monika Kotwani",_xlfn.XLOOKUP($B36,PROSPER_Kotwani!$1:$1,PROSPER_Kotwani!$56:$56,""),
IF($C36="Jonathan Wellner",_xlfn.XLOOKUP($B36,PROSPER_Wellner!$1:$1,PROSPER_Wellner!$56:$56,""),
IF($C36="Travis Harvey",_xlfn.XLOOKUP($B36,PROSPER_Harvey!$1:$1,PROSPER_Harvey!$56:$56,""),"")))))))="","",
IF($C36="Christopher Lobo",_xlfn.XLOOKUP($B36,PROSPER_Lobo!$1:$1,PROSPER_Lobo!$56:$56,""),
IF($C36="Naren Baliga",_xlfn.XLOOKUP($B36,PROSPER_Baliga!$1:$1,PROSPER_Baliga!$56:$56,""),
IF($C36="Thorsten Huhn",_xlfn.XLOOKUP($B36,PROSPER_Huhn!$1:$1,PROSPER_Huhn!$56:$56,""),
IF($C36="Nick Hull",_xlfn.XLOOKUP($B36,PROSPER_Hull!$1:$1,PROSPER_Hull!$56:$56,""),
IF($C36="Monika Kotwani",_xlfn.XLOOKUP($B36,PROSPER_Kotwani!$1:$1,PROSPER_Kotwani!$56:$56,""),
IF($C36="Jonathan Wellner",_xlfn.XLOOKUP($B36,PROSPER_Wellner!$1:$1,PROSPER_Wellner!$56:$56,""),
IF($C36="Travis Harvey",_xlfn.XLOOKUP($B36,PROSPER_Harvey!$1:$1,PROSPER_Harvey!$56:$56,""),""))))))))="","No Score",IF(IF($C36="Christopher Lobo",_xlfn.XLOOKUP($B36,PROSPER_Lobo!$1:$1,PROSPER_Lobo!$56:$56,""),
IF($C36="Naren Baliga",_xlfn.XLOOKUP($B36,PROSPER_Baliga!$1:$1,PROSPER_Baliga!$56:$56,""),
IF($C36="Thorsten Huhn",_xlfn.XLOOKUP($B36,PROSPER_Huhn!$1:$1,PROSPER_Huhn!$56:$56,""),
IF($C36="Nick Hull",_xlfn.XLOOKUP($B36,PROSPER_Hull!$1:$1,PROSPER_Hull!$56:$56,""),
IF($C36="Monika Kotwani",_xlfn.XLOOKUP($B36,PROSPER_Kotwani!$1:$1,PROSPER_Kotwani!$56:$56,""),
IF($C36="Jonathan Wellner",_xlfn.XLOOKUP($B36,PROSPER_Wellner!$1:$1,PROSPER_Wellner!$56:$56,""),
IF($C36="Travis Harvey",_xlfn.XLOOKUP($B36,PROSPER_Harvey!$1:$1,PROSPER_Harvey!$56:$56,""),"")))))))="","",
IF($C36="Christopher Lobo",_xlfn.XLOOKUP($B36,PROSPER_Lobo!$1:$1,PROSPER_Lobo!$56:$56,""),
IF($C36="Naren Baliga",_xlfn.XLOOKUP($B36,PROSPER_Baliga!$1:$1,PROSPER_Baliga!$56:$56,""),
IF($C36="Thorsten Huhn",_xlfn.XLOOKUP($B36,PROSPER_Huhn!$1:$1,PROSPER_Huhn!$56:$56,""),
IF($C36="Nick Hull",_xlfn.XLOOKUP($B36,PROSPER_Hull!$1:$1,PROSPER_Hull!$56:$56,""),
IF($C36="Monika Kotwani",_xlfn.XLOOKUP($B36,PROSPER_Kotwani!$1:$1,PROSPER_Kotwani!$56:$56,""),
IF($C36="Jonathan Wellner",_xlfn.XLOOKUP($B36,PROSPER_Wellner!$1:$1,PROSPER_Wellner!$56:$56,""),
IF($C36="Travis Harvey",_xlfn.XLOOKUP($B36,PROSPER_Harvey!$1:$1,PROSPER_Harvey!$56:$56,""),"")))))))))</f>
        <v>No Score</v>
      </c>
      <c r="HB36" s="134" t="str">
        <f>IF(IF(IF($C36="Christopher Lobo",_xlfn.XLOOKUP($B36,PROSPER_Lobo!$1:$1,PROSPER_Lobo!$57:$57,""),
IF($C36="Naren Baliga",_xlfn.XLOOKUP($B36,PROSPER_Baliga!$1:$1,PROSPER_Baliga!$57:$57,""),
IF($C36="Thorsten Huhn",_xlfn.XLOOKUP($B36,PROSPER_Huhn!$1:$1,PROSPER_Huhn!$57:$57,""),
IF($C36="Nick Hull",_xlfn.XLOOKUP($B36,PROSPER_Hull!$1:$1,PROSPER_Hull!$57:$57,""),
IF($C36="Monika Kotwani",_xlfn.XLOOKUP($B36,PROSPER_Kotwani!$1:$1,PROSPER_Kotwani!$57:$57,""),
IF($C36="Jonathan Wellner",_xlfn.XLOOKUP($B36,PROSPER_Wellner!$1:$1,PROSPER_Wellner!$57:$57,""),
IF($C36="Travis Harvey",_xlfn.XLOOKUP($B36,PROSPER_Harvey!$1:$1,PROSPER_Harvey!$57:$57,""),"")))))))="","",
IF($C36="Christopher Lobo",_xlfn.XLOOKUP($B36,PROSPER_Lobo!$1:$1,PROSPER_Lobo!$57:$57,""),
IF($C36="Naren Baliga",_xlfn.XLOOKUP($B36,PROSPER_Baliga!$1:$1,PROSPER_Baliga!$57:$57,""),
IF($C36="Thorsten Huhn",_xlfn.XLOOKUP($B36,PROSPER_Huhn!$1:$1,PROSPER_Huhn!$57:$57,""),
IF($C36="Nick Hull",_xlfn.XLOOKUP($B36,PROSPER_Hull!$1:$1,PROSPER_Hull!$57:$57,""),
IF($C36="Monika Kotwani",_xlfn.XLOOKUP($B36,PROSPER_Kotwani!$1:$1,PROSPER_Kotwani!$57:$57,""),
IF($C36="Jonathan Wellner",_xlfn.XLOOKUP($B36,PROSPER_Wellner!$1:$1,PROSPER_Wellner!$57:$57,""),
IF($C36="Travis Harvey",_xlfn.XLOOKUP($B36,PROSPER_Harvey!$1:$1,PROSPER_Harvey!$57:$57,""),""))))))))="","No Comment",IF(IF($C36="Christopher Lobo",_xlfn.XLOOKUP($B36,PROSPER_Lobo!$1:$1,PROSPER_Lobo!$57:$57,""),
IF($C36="Naren Baliga",_xlfn.XLOOKUP($B36,PROSPER_Baliga!$1:$1,PROSPER_Baliga!$57:$57,""),
IF($C36="Thorsten Huhn",_xlfn.XLOOKUP($B36,PROSPER_Huhn!$1:$1,PROSPER_Huhn!$57:$57,""),
IF($C36="Nick Hull",_xlfn.XLOOKUP($B36,PROSPER_Hull!$1:$1,PROSPER_Hull!$57:$57,""),
IF($C36="Monika Kotwani",_xlfn.XLOOKUP($B36,PROSPER_Kotwani!$1:$1,PROSPER_Kotwani!$57:$57,""),
IF($C36="Jonathan Wellner",_xlfn.XLOOKUP($B36,PROSPER_Wellner!$1:$1,PROSPER_Wellner!$57:$57,""),
IF($C36="Travis Harvey",_xlfn.XLOOKUP($B36,PROSPER_Harvey!$1:$1,PROSPER_Harvey!$57:$57,""),"")))))))="","",
IF($C36="Christopher Lobo",_xlfn.XLOOKUP($B36,PROSPER_Lobo!$1:$1,PROSPER_Lobo!$57:$57,""),
IF($C36="Naren Baliga",_xlfn.XLOOKUP($B36,PROSPER_Baliga!$1:$1,PROSPER_Baliga!$57:$57,""),
IF($C36="Thorsten Huhn",_xlfn.XLOOKUP($B36,PROSPER_Huhn!$1:$1,PROSPER_Huhn!$57:$57,""),
IF($C36="Nick Hull",_xlfn.XLOOKUP($B36,PROSPER_Hull!$1:$1,PROSPER_Hull!$57:$57,""),
IF($C36="Monika Kotwani",_xlfn.XLOOKUP($B36,PROSPER_Kotwani!$1:$1,PROSPER_Kotwani!$57:$57,""),
IF($C36="Jonathan Wellner",_xlfn.XLOOKUP($B36,PROSPER_Wellner!$1:$1,PROSPER_Wellner!$57:$57,""),
IF($C36="Travis Harvey",_xlfn.XLOOKUP($B36,PROSPER_Harvey!$1:$1,PROSPER_Harvey!$57:$57,""),"")))))))))</f>
        <v>No Comment</v>
      </c>
      <c r="HC36" s="192">
        <f t="shared" si="319"/>
        <v>2</v>
      </c>
      <c r="HD36" s="135" t="str">
        <f>_xlfn.XLOOKUP(B36,PROSPERInitial_Query!$E:$E,PROSPERInitial_Query!$AK:$AK,"",,-1)</f>
        <v/>
      </c>
      <c r="HE36" s="136" t="str">
        <f t="shared" si="320"/>
        <v>Nagraj Perugupalli4 - SuccessServices Quality</v>
      </c>
      <c r="HF36" s="136" t="str">
        <f>_xlfn.XLOOKUP(HE36,PROSPERDelta_Query!BK:BK,PROSPERDelta_Query!AX:AX,"",,-1)</f>
        <v/>
      </c>
      <c r="HG36" s="137" t="str">
        <f t="shared" si="321"/>
        <v>N/A</v>
      </c>
      <c r="HH36" s="137" t="str">
        <f>IF(IF(IF($C36="Christopher Lobo",_xlfn.XLOOKUP($B36,PROSPER_Lobo!$1:$1,PROSPER_Lobo!$58:$58,""),
IF($C36="Naren Baliga",_xlfn.XLOOKUP($B36,PROSPER_Baliga!$1:$1,PROSPER_Baliga!$58:$58,""),
IF($C36="Thorsten Huhn",_xlfn.XLOOKUP($B36,PROSPER_Huhn!$1:$1,PROSPER_Huhn!$58:$58,""),
IF($C36="Nick Hull",_xlfn.XLOOKUP($B36,PROSPER_Hull!$1:$1,PROSPER_Hull!$58:$58,""),
IF($C36="Monika Kotwani",_xlfn.XLOOKUP($B36,PROSPER_Kotwani!$1:$1,PROSPER_Kotwani!$58:$58,""),
IF($C36="Jonathan Wellner",_xlfn.XLOOKUP($B36,PROSPER_Wellner!$1:$1,PROSPER_Wellner!$58:$58,""),
IF($C36="Travis Harvey",_xlfn.XLOOKUP($B36,PROSPER_Harvey!$1:$1,PROSPER_Harvey!$58:$58,""),"")))))))="","",
IF($C36="Christopher Lobo",_xlfn.XLOOKUP($B36,PROSPER_Lobo!$1:$1,PROSPER_Lobo!$58:$58,""),
IF($C36="Naren Baliga",_xlfn.XLOOKUP($B36,PROSPER_Baliga!$1:$1,PROSPER_Baliga!$58:$58,""),
IF($C36="Thorsten Huhn",_xlfn.XLOOKUP($B36,PROSPER_Huhn!$1:$1,PROSPER_Huhn!$58:$58,""),
IF($C36="Nick Hull",_xlfn.XLOOKUP($B36,PROSPER_Hull!$1:$1,PROSPER_Hull!$58:$58,""),
IF($C36="Monika Kotwani",_xlfn.XLOOKUP($B36,PROSPER_Kotwani!$1:$1,PROSPER_Kotwani!$58:$58,""),
IF($C36="Jonathan Wellner",_xlfn.XLOOKUP($B36,PROSPER_Wellner!$1:$1,PROSPER_Wellner!$58:$58,""),
IF($C36="Travis Harvey",_xlfn.XLOOKUP($B36,PROSPER_Harvey!$1:$1,PROSPER_Harvey!$58:$58,""),""))))))))="","No Score",IF(IF($C36="Christopher Lobo",_xlfn.XLOOKUP($B36,PROSPER_Lobo!$1:$1,PROSPER_Lobo!$58:$58,""),
IF($C36="Naren Baliga",_xlfn.XLOOKUP($B36,PROSPER_Baliga!$1:$1,PROSPER_Baliga!$58:$58,""),
IF($C36="Thorsten Huhn",_xlfn.XLOOKUP($B36,PROSPER_Huhn!$1:$1,PROSPER_Huhn!$58:$58,""),
IF($C36="Nick Hull",_xlfn.XLOOKUP($B36,PROSPER_Hull!$1:$1,PROSPER_Hull!$58:$58,""),
IF($C36="Monika Kotwani",_xlfn.XLOOKUP($B36,PROSPER_Kotwani!$1:$1,PROSPER_Kotwani!$58:$58,""),
IF($C36="Jonathan Wellner",_xlfn.XLOOKUP($B36,PROSPER_Wellner!$1:$1,PROSPER_Wellner!$58:$58,""),
IF($C36="Travis Harvey",_xlfn.XLOOKUP($B36,PROSPER_Harvey!$1:$1,PROSPER_Harvey!$58:$58,""),"")))))))="","",
IF($C36="Christopher Lobo",_xlfn.XLOOKUP($B36,PROSPER_Lobo!$1:$1,PROSPER_Lobo!$58:$58,""),
IF($C36="Naren Baliga",_xlfn.XLOOKUP($B36,PROSPER_Baliga!$1:$1,PROSPER_Baliga!$58:$58,""),
IF($C36="Thorsten Huhn",_xlfn.XLOOKUP($B36,PROSPER_Huhn!$1:$1,PROSPER_Huhn!$58:$58,""),
IF($C36="Nick Hull",_xlfn.XLOOKUP($B36,PROSPER_Hull!$1:$1,PROSPER_Hull!$58:$58,""),
IF($C36="Monika Kotwani",_xlfn.XLOOKUP($B36,PROSPER_Kotwani!$1:$1,PROSPER_Kotwani!$58:$58,""),
IF($C36="Jonathan Wellner",_xlfn.XLOOKUP($B36,PROSPER_Wellner!$1:$1,PROSPER_Wellner!$58:$58,""),
IF($C36="Travis Harvey",_xlfn.XLOOKUP($B36,PROSPER_Harvey!$1:$1,PROSPER_Harvey!$58:$58,""),"")))))))))</f>
        <v>No Score</v>
      </c>
      <c r="HI36" s="138" t="str">
        <f>IF(IF(IF($C36="Christopher Lobo",_xlfn.XLOOKUP($B36,PROSPER_Lobo!$1:$1,PROSPER_Lobo!$59:$59,""),
IF($C36="Naren Baliga",_xlfn.XLOOKUP($B36,PROSPER_Baliga!$1:$1,PROSPER_Baliga!$59:$59,""),
IF($C36="Thorsten Huhn",_xlfn.XLOOKUP($B36,PROSPER_Huhn!$1:$1,PROSPER_Huhn!$59:$59,""),
IF($C36="Nick Hull",_xlfn.XLOOKUP($B36,PROSPER_Hull!$1:$1,PROSPER_Hull!$59:$59,""),
IF($C36="Monika Kotwani",_xlfn.XLOOKUP($B36,PROSPER_Kotwani!$1:$1,PROSPER_Kotwani!$59:$59,""),
IF($C36="Jonathan Wellner",_xlfn.XLOOKUP($B36,PROSPER_Wellner!$1:$1,PROSPER_Wellner!$59:$59,""),
IF($C36="Travis Harvey",_xlfn.XLOOKUP($B36,PROSPER_Harvey!$1:$1,PROSPER_Harvey!$59:$59,""),"")))))))="","",
IF($C36="Christopher Lobo",_xlfn.XLOOKUP($B36,PROSPER_Lobo!$1:$1,PROSPER_Lobo!$59:$59,""),
IF($C36="Naren Baliga",_xlfn.XLOOKUP($B36,PROSPER_Baliga!$1:$1,PROSPER_Baliga!$59:$59,""),
IF($C36="Thorsten Huhn",_xlfn.XLOOKUP($B36,PROSPER_Huhn!$1:$1,PROSPER_Huhn!$59:$59,""),
IF($C36="Nick Hull",_xlfn.XLOOKUP($B36,PROSPER_Hull!$1:$1,PROSPER_Hull!$59:$59,""),
IF($C36="Monika Kotwani",_xlfn.XLOOKUP($B36,PROSPER_Kotwani!$1:$1,PROSPER_Kotwani!$59:$59,""),
IF($C36="Jonathan Wellner",_xlfn.XLOOKUP($B36,PROSPER_Wellner!$1:$1,PROSPER_Wellner!$59:$59,""),
IF($C36="Travis Harvey",_xlfn.XLOOKUP($B36,PROSPER_Harvey!$1:$1,PROSPER_Harvey!$59:$59,""),""))))))))="","No Comment",IF(IF($C36="Christopher Lobo",_xlfn.XLOOKUP($B36,PROSPER_Lobo!$1:$1,PROSPER_Lobo!$59:$59,""),
IF($C36="Naren Baliga",_xlfn.XLOOKUP($B36,PROSPER_Baliga!$1:$1,PROSPER_Baliga!$59:$59,""),
IF($C36="Thorsten Huhn",_xlfn.XLOOKUP($B36,PROSPER_Huhn!$1:$1,PROSPER_Huhn!$59:$59,""),
IF($C36="Nick Hull",_xlfn.XLOOKUP($B36,PROSPER_Hull!$1:$1,PROSPER_Hull!$59:$59,""),
IF($C36="Monika Kotwani",_xlfn.XLOOKUP($B36,PROSPER_Kotwani!$1:$1,PROSPER_Kotwani!$59:$59,""),
IF($C36="Jonathan Wellner",_xlfn.XLOOKUP($B36,PROSPER_Wellner!$1:$1,PROSPER_Wellner!$59:$59,""),
IF($C36="Travis Harvey",_xlfn.XLOOKUP($B36,PROSPER_Harvey!$1:$1,PROSPER_Harvey!$59:$59,""),"")))))))="","",
IF($C36="Christopher Lobo",_xlfn.XLOOKUP($B36,PROSPER_Lobo!$1:$1,PROSPER_Lobo!$59:$59,""),
IF($C36="Naren Baliga",_xlfn.XLOOKUP($B36,PROSPER_Baliga!$1:$1,PROSPER_Baliga!$59:$59,""),
IF($C36="Thorsten Huhn",_xlfn.XLOOKUP($B36,PROSPER_Huhn!$1:$1,PROSPER_Huhn!$59:$59,""),
IF($C36="Nick Hull",_xlfn.XLOOKUP($B36,PROSPER_Hull!$1:$1,PROSPER_Hull!$59:$59,""),
IF($C36="Monika Kotwani",_xlfn.XLOOKUP($B36,PROSPER_Kotwani!$1:$1,PROSPER_Kotwani!$59:$59,""),
IF($C36="Jonathan Wellner",_xlfn.XLOOKUP($B36,PROSPER_Wellner!$1:$1,PROSPER_Wellner!$59:$59,""),
IF($C36="Travis Harvey",_xlfn.XLOOKUP($B36,PROSPER_Harvey!$1:$1,PROSPER_Harvey!$59:$59,""),"")))))))))</f>
        <v>No Comment</v>
      </c>
      <c r="HJ36" s="188" t="str">
        <f t="shared" si="322"/>
        <v>N/A</v>
      </c>
      <c r="HK36" s="135" t="str">
        <f>_xlfn.XLOOKUP(B36,PROSPERInitial_Query!$E:$E,PROSPERInitial_Query!$AL:$AL,"",,-1)</f>
        <v/>
      </c>
      <c r="HL36" s="136" t="str">
        <f t="shared" si="323"/>
        <v>Nagraj Perugupalli4 - SuccessEscalation Management</v>
      </c>
      <c r="HM36" s="136" t="str">
        <f>_xlfn.XLOOKUP(HL36,PROSPERDelta_Query!BK:BK,PROSPERDelta_Query!AY:AY,"",,-1)</f>
        <v/>
      </c>
      <c r="HN36" s="137" t="str">
        <f t="shared" si="324"/>
        <v>N/A</v>
      </c>
      <c r="HO36" s="137" t="str">
        <f>IF(IF(IF($C36="Christopher Lobo",_xlfn.XLOOKUP($B36,PROSPER_Lobo!$1:$1,PROSPER_Lobo!$60:$60,""),
IF($C36="Naren Baliga",_xlfn.XLOOKUP($B36,PROSPER_Baliga!$1:$1,PROSPER_Baliga!$60:$60,""),
IF($C36="Thorsten Huhn",_xlfn.XLOOKUP($B36,PROSPER_Huhn!$1:$1,PROSPER_Huhn!$60:$60,""),
IF($C36="Nick Hull",_xlfn.XLOOKUP($B36,PROSPER_Hull!$1:$1,PROSPER_Hull!$60:$60,""),
IF($C36="Monika Kotwani",_xlfn.XLOOKUP($B36,PROSPER_Kotwani!$1:$1,PROSPER_Kotwani!$60:$60,""),
IF($C36="Jonathan Wellner",_xlfn.XLOOKUP($B36,PROSPER_Wellner!$1:$1,PROSPER_Wellner!$60:$60,""),
IF($C36="Travis Harvey",_xlfn.XLOOKUP($B36,PROSPER_Harvey!$1:$1,PROSPER_Harvey!$60:$60,""),"")))))))="","",
IF($C36="Christopher Lobo",_xlfn.XLOOKUP($B36,PROSPER_Lobo!$1:$1,PROSPER_Lobo!$60:$60,""),
IF($C36="Naren Baliga",_xlfn.XLOOKUP($B36,PROSPER_Baliga!$1:$1,PROSPER_Baliga!$60:$60,""),
IF($C36="Thorsten Huhn",_xlfn.XLOOKUP($B36,PROSPER_Huhn!$1:$1,PROSPER_Huhn!$60:$60,""),
IF($C36="Nick Hull",_xlfn.XLOOKUP($B36,PROSPER_Hull!$1:$1,PROSPER_Hull!$60:$60,""),
IF($C36="Monika Kotwani",_xlfn.XLOOKUP($B36,PROSPER_Kotwani!$1:$1,PROSPER_Kotwani!$60:$60,""),
IF($C36="Jonathan Wellner",_xlfn.XLOOKUP($B36,PROSPER_Wellner!$1:$1,PROSPER_Wellner!$60:$60,""),
IF($C36="Travis Harvey",_xlfn.XLOOKUP($B36,PROSPER_Harvey!$1:$1,PROSPER_Harvey!$60:$60,""),""))))))))="","No Score",IF(IF($C36="Christopher Lobo",_xlfn.XLOOKUP($B36,PROSPER_Lobo!$1:$1,PROSPER_Lobo!$60:$60,""),
IF($C36="Naren Baliga",_xlfn.XLOOKUP($B36,PROSPER_Baliga!$1:$1,PROSPER_Baliga!$60:$60,""),
IF($C36="Thorsten Huhn",_xlfn.XLOOKUP($B36,PROSPER_Huhn!$1:$1,PROSPER_Huhn!$60:$60,""),
IF($C36="Nick Hull",_xlfn.XLOOKUP($B36,PROSPER_Hull!$1:$1,PROSPER_Hull!$60:$60,""),
IF($C36="Monika Kotwani",_xlfn.XLOOKUP($B36,PROSPER_Kotwani!$1:$1,PROSPER_Kotwani!$60:$60,""),
IF($C36="Jonathan Wellner",_xlfn.XLOOKUP($B36,PROSPER_Wellner!$1:$1,PROSPER_Wellner!$60:$60,""),
IF($C36="Travis Harvey",_xlfn.XLOOKUP($B36,PROSPER_Harvey!$1:$1,PROSPER_Harvey!$60:$60,""),"")))))))="","",
IF($C36="Christopher Lobo",_xlfn.XLOOKUP($B36,PROSPER_Lobo!$1:$1,PROSPER_Lobo!$60:$60,""),
IF($C36="Naren Baliga",_xlfn.XLOOKUP($B36,PROSPER_Baliga!$1:$1,PROSPER_Baliga!$60:$60,""),
IF($C36="Thorsten Huhn",_xlfn.XLOOKUP($B36,PROSPER_Huhn!$1:$1,PROSPER_Huhn!$60:$60,""),
IF($C36="Nick Hull",_xlfn.XLOOKUP($B36,PROSPER_Hull!$1:$1,PROSPER_Hull!$60:$60,""),
IF($C36="Monika Kotwani",_xlfn.XLOOKUP($B36,PROSPER_Kotwani!$1:$1,PROSPER_Kotwani!$60:$60,""),
IF($C36="Jonathan Wellner",_xlfn.XLOOKUP($B36,PROSPER_Wellner!$1:$1,PROSPER_Wellner!$60:$60,""),
IF($C36="Travis Harvey",_xlfn.XLOOKUP($B36,PROSPER_Harvey!$1:$1,PROSPER_Harvey!$60:$60,""),"")))))))))</f>
        <v>No Score</v>
      </c>
      <c r="HP36" s="138" t="str">
        <f>IF(IF(IF($C36="Christopher Lobo",_xlfn.XLOOKUP($B36,PROSPER_Lobo!$1:$1,PROSPER_Lobo!$61:$61,""),
IF($C36="Naren Baliga",_xlfn.XLOOKUP($B36,PROSPER_Baliga!$1:$1,PROSPER_Baliga!$61:$61,""),
IF($C36="Thorsten Huhn",_xlfn.XLOOKUP($B36,PROSPER_Huhn!$1:$1,PROSPER_Huhn!$61:$61,""),
IF($C36="Nick Hull",_xlfn.XLOOKUP($B36,PROSPER_Hull!$1:$1,PROSPER_Hull!$61:$61,""),
IF($C36="Monika Kotwani",_xlfn.XLOOKUP($B36,PROSPER_Kotwani!$1:$1,PROSPER_Kotwani!$61:$61,""),
IF($C36="Jonathan Wellner",_xlfn.XLOOKUP($B36,PROSPER_Wellner!$1:$1,PROSPER_Wellner!$61:$61,""),
IF($C36="Travis Harvey",_xlfn.XLOOKUP($B36,PROSPER_Harvey!$1:$1,PROSPER_Harvey!$61:$61,""),"")))))))="","",
IF($C36="Christopher Lobo",_xlfn.XLOOKUP($B36,PROSPER_Lobo!$1:$1,PROSPER_Lobo!$61:$61,""),
IF($C36="Naren Baliga",_xlfn.XLOOKUP($B36,PROSPER_Baliga!$1:$1,PROSPER_Baliga!$61:$61,""),
IF($C36="Thorsten Huhn",_xlfn.XLOOKUP($B36,PROSPER_Huhn!$1:$1,PROSPER_Huhn!$61:$61,""),
IF($C36="Nick Hull",_xlfn.XLOOKUP($B36,PROSPER_Hull!$1:$1,PROSPER_Hull!$61:$61,""),
IF($C36="Monika Kotwani",_xlfn.XLOOKUP($B36,PROSPER_Kotwani!$1:$1,PROSPER_Kotwani!$61:$61,""),
IF($C36="Jonathan Wellner",_xlfn.XLOOKUP($B36,PROSPER_Wellner!$1:$1,PROSPER_Wellner!$61:$61,""),
IF($C36="Travis Harvey",_xlfn.XLOOKUP($B36,PROSPER_Harvey!$1:$1,PROSPER_Harvey!$61:$61,""),""))))))))="","No Comment",IF(IF($C36="Christopher Lobo",_xlfn.XLOOKUP($B36,PROSPER_Lobo!$1:$1,PROSPER_Lobo!$61:$61,""),
IF($C36="Naren Baliga",_xlfn.XLOOKUP($B36,PROSPER_Baliga!$1:$1,PROSPER_Baliga!$61:$61,""),
IF($C36="Thorsten Huhn",_xlfn.XLOOKUP($B36,PROSPER_Huhn!$1:$1,PROSPER_Huhn!$61:$61,""),
IF($C36="Nick Hull",_xlfn.XLOOKUP($B36,PROSPER_Hull!$1:$1,PROSPER_Hull!$61:$61,""),
IF($C36="Monika Kotwani",_xlfn.XLOOKUP($B36,PROSPER_Kotwani!$1:$1,PROSPER_Kotwani!$61:$61,""),
IF($C36="Jonathan Wellner",_xlfn.XLOOKUP($B36,PROSPER_Wellner!$1:$1,PROSPER_Wellner!$61:$61,""),
IF($C36="Travis Harvey",_xlfn.XLOOKUP($B36,PROSPER_Harvey!$1:$1,PROSPER_Harvey!$61:$61,""),"")))))))="","",
IF($C36="Christopher Lobo",_xlfn.XLOOKUP($B36,PROSPER_Lobo!$1:$1,PROSPER_Lobo!$61:$61,""),
IF($C36="Naren Baliga",_xlfn.XLOOKUP($B36,PROSPER_Baliga!$1:$1,PROSPER_Baliga!$61:$61,""),
IF($C36="Thorsten Huhn",_xlfn.XLOOKUP($B36,PROSPER_Huhn!$1:$1,PROSPER_Huhn!$61:$61,""),
IF($C36="Nick Hull",_xlfn.XLOOKUP($B36,PROSPER_Hull!$1:$1,PROSPER_Hull!$61:$61,""),
IF($C36="Monika Kotwani",_xlfn.XLOOKUP($B36,PROSPER_Kotwani!$1:$1,PROSPER_Kotwani!$61:$61,""),
IF($C36="Jonathan Wellner",_xlfn.XLOOKUP($B36,PROSPER_Wellner!$1:$1,PROSPER_Wellner!$61:$61,""),
IF($C36="Travis Harvey",_xlfn.XLOOKUP($B36,PROSPER_Harvey!$1:$1,PROSPER_Harvey!$61:$61,""),"")))))))))</f>
        <v>No Comment</v>
      </c>
      <c r="HQ36" s="188" t="str">
        <f t="shared" si="325"/>
        <v>N/A</v>
      </c>
      <c r="HR36" s="135" t="str">
        <f>_xlfn.XLOOKUP(B36,PROSPERInitial_Query!$E:$E,PROSPERInitial_Query!$AM:$AM,"",,-1)</f>
        <v/>
      </c>
      <c r="HS36" s="136" t="str">
        <f t="shared" si="326"/>
        <v>Nagraj Perugupalli4 - SuccessExpanding / Renewing the Business</v>
      </c>
      <c r="HT36" s="136" t="str">
        <f>_xlfn.XLOOKUP(HS36,PROSPERDelta_Query!BK:BK,PROSPERDelta_Query!AZ:AZ,"",,-1)</f>
        <v/>
      </c>
      <c r="HU36" s="137" t="str">
        <f t="shared" si="327"/>
        <v>N/A</v>
      </c>
      <c r="HV36" s="137" t="str">
        <f>IF(IF(IF($C36="Christopher Lobo",_xlfn.XLOOKUP($B36,PROSPER_Lobo!$1:$1,PROSPER_Lobo!$62:$62,""),
IF($C36="Naren Baliga",_xlfn.XLOOKUP($B36,PROSPER_Baliga!$1:$1,PROSPER_Baliga!$62:$62,""),
IF($C36="Thorsten Huhn",_xlfn.XLOOKUP($B36,PROSPER_Huhn!$1:$1,PROSPER_Huhn!$62:$62,""),
IF($C36="Nick Hull",_xlfn.XLOOKUP($B36,PROSPER_Hull!$1:$1,PROSPER_Hull!$62:$62,""),
IF($C36="Monika Kotwani",_xlfn.XLOOKUP($B36,PROSPER_Kotwani!$1:$1,PROSPER_Kotwani!$62:$62,""),
IF($C36="Jonathan Wellner",_xlfn.XLOOKUP($B36,PROSPER_Wellner!$1:$1,PROSPER_Wellner!$62:$62,""),
IF($C36="Travis Harvey",_xlfn.XLOOKUP($B36,PROSPER_Harvey!$1:$1,PROSPER_Harvey!$62:$62,""),"")))))))="","",
IF($C36="Christopher Lobo",_xlfn.XLOOKUP($B36,PROSPER_Lobo!$1:$1,PROSPER_Lobo!$62:$62,""),
IF($C36="Naren Baliga",_xlfn.XLOOKUP($B36,PROSPER_Baliga!$1:$1,PROSPER_Baliga!$62:$62,""),
IF($C36="Thorsten Huhn",_xlfn.XLOOKUP($B36,PROSPER_Huhn!$1:$1,PROSPER_Huhn!$62:$62,""),
IF($C36="Nick Hull",_xlfn.XLOOKUP($B36,PROSPER_Hull!$1:$1,PROSPER_Hull!$62:$62,""),
IF($C36="Monika Kotwani",_xlfn.XLOOKUP($B36,PROSPER_Kotwani!$1:$1,PROSPER_Kotwani!$62:$62,""),
IF($C36="Jonathan Wellner",_xlfn.XLOOKUP($B36,PROSPER_Wellner!$1:$1,PROSPER_Wellner!$62:$62,""),
IF($C36="Travis Harvey",_xlfn.XLOOKUP($B36,PROSPER_Harvey!$1:$1,PROSPER_Harvey!$62:$62,""),""))))))))="","No Score",IF(IF($C36="Christopher Lobo",_xlfn.XLOOKUP($B36,PROSPER_Lobo!$1:$1,PROSPER_Lobo!$62:$62,""),
IF($C36="Naren Baliga",_xlfn.XLOOKUP($B36,PROSPER_Baliga!$1:$1,PROSPER_Baliga!$62:$62,""),
IF($C36="Thorsten Huhn",_xlfn.XLOOKUP($B36,PROSPER_Huhn!$1:$1,PROSPER_Huhn!$62:$62,""),
IF($C36="Nick Hull",_xlfn.XLOOKUP($B36,PROSPER_Hull!$1:$1,PROSPER_Hull!$62:$62,""),
IF($C36="Monika Kotwani",_xlfn.XLOOKUP($B36,PROSPER_Kotwani!$1:$1,PROSPER_Kotwani!$62:$62,""),
IF($C36="Jonathan Wellner",_xlfn.XLOOKUP($B36,PROSPER_Wellner!$1:$1,PROSPER_Wellner!$62:$62,""),
IF($C36="Travis Harvey",_xlfn.XLOOKUP($B36,PROSPER_Harvey!$1:$1,PROSPER_Harvey!$62:$62,""),"")))))))="","",
IF($C36="Christopher Lobo",_xlfn.XLOOKUP($B36,PROSPER_Lobo!$1:$1,PROSPER_Lobo!$62:$62,""),
IF($C36="Naren Baliga",_xlfn.XLOOKUP($B36,PROSPER_Baliga!$1:$1,PROSPER_Baliga!$62:$62,""),
IF($C36="Thorsten Huhn",_xlfn.XLOOKUP($B36,PROSPER_Huhn!$1:$1,PROSPER_Huhn!$62:$62,""),
IF($C36="Nick Hull",_xlfn.XLOOKUP($B36,PROSPER_Hull!$1:$1,PROSPER_Hull!$62:$62,""),
IF($C36="Monika Kotwani",_xlfn.XLOOKUP($B36,PROSPER_Kotwani!$1:$1,PROSPER_Kotwani!$62:$62,""),
IF($C36="Jonathan Wellner",_xlfn.XLOOKUP($B36,PROSPER_Wellner!$1:$1,PROSPER_Wellner!$62:$62,""),
IF($C36="Travis Harvey",_xlfn.XLOOKUP($B36,PROSPER_Harvey!$1:$1,PROSPER_Harvey!$62:$62,""),"")))))))))</f>
        <v>No Score</v>
      </c>
      <c r="HW36" s="138" t="str">
        <f>IF(IF(IF($C36="Christopher Lobo",_xlfn.XLOOKUP($B36,PROSPER_Lobo!$1:$1,PROSPER_Lobo!$63:$63,""),
IF($C36="Naren Baliga",_xlfn.XLOOKUP($B36,PROSPER_Baliga!$1:$1,PROSPER_Baliga!$63:$63,""),
IF($C36="Thorsten Huhn",_xlfn.XLOOKUP($B36,PROSPER_Huhn!$1:$1,PROSPER_Huhn!$63:$63,""),
IF($C36="Nick Hull",_xlfn.XLOOKUP($B36,PROSPER_Hull!$1:$1,PROSPER_Hull!$63:$63,""),
IF($C36="Monika Kotwani",_xlfn.XLOOKUP($B36,PROSPER_Kotwani!$1:$1,PROSPER_Kotwani!$63:$63,""),
IF($C36="Jonathan Wellner",_xlfn.XLOOKUP($B36,PROSPER_Wellner!$1:$1,PROSPER_Wellner!$63:$63,""),
IF($C36="Travis Harvey",_xlfn.XLOOKUP($B36,PROSPER_Harvey!$1:$1,PROSPER_Harvey!$63:$63,""),"")))))))="","",
IF($C36="Christopher Lobo",_xlfn.XLOOKUP($B36,PROSPER_Lobo!$1:$1,PROSPER_Lobo!$63:$63,""),
IF($C36="Naren Baliga",_xlfn.XLOOKUP($B36,PROSPER_Baliga!$1:$1,PROSPER_Baliga!$63:$63,""),
IF($C36="Thorsten Huhn",_xlfn.XLOOKUP($B36,PROSPER_Huhn!$1:$1,PROSPER_Huhn!$63:$63,""),
IF($C36="Nick Hull",_xlfn.XLOOKUP($B36,PROSPER_Hull!$1:$1,PROSPER_Hull!$63:$63,""),
IF($C36="Monika Kotwani",_xlfn.XLOOKUP($B36,PROSPER_Kotwani!$1:$1,PROSPER_Kotwani!$63:$63,""),
IF($C36="Jonathan Wellner",_xlfn.XLOOKUP($B36,PROSPER_Wellner!$1:$1,PROSPER_Wellner!$63:$63,""),
IF($C36="Travis Harvey",_xlfn.XLOOKUP($B36,PROSPER_Harvey!$1:$1,PROSPER_Harvey!$63:$63,""),""))))))))="","No Comment",IF(IF($C36="Christopher Lobo",_xlfn.XLOOKUP($B36,PROSPER_Lobo!$1:$1,PROSPER_Lobo!$63:$63,""),
IF($C36="Naren Baliga",_xlfn.XLOOKUP($B36,PROSPER_Baliga!$1:$1,PROSPER_Baliga!$63:$63,""),
IF($C36="Thorsten Huhn",_xlfn.XLOOKUP($B36,PROSPER_Huhn!$1:$1,PROSPER_Huhn!$63:$63,""),
IF($C36="Nick Hull",_xlfn.XLOOKUP($B36,PROSPER_Hull!$1:$1,PROSPER_Hull!$63:$63,""),
IF($C36="Monika Kotwani",_xlfn.XLOOKUP($B36,PROSPER_Kotwani!$1:$1,PROSPER_Kotwani!$63:$63,""),
IF($C36="Jonathan Wellner",_xlfn.XLOOKUP($B36,PROSPER_Wellner!$1:$1,PROSPER_Wellner!$63:$63,""),
IF($C36="Travis Harvey",_xlfn.XLOOKUP($B36,PROSPER_Harvey!$1:$1,PROSPER_Harvey!$63:$63,""),"")))))))="","",
IF($C36="Christopher Lobo",_xlfn.XLOOKUP($B36,PROSPER_Lobo!$1:$1,PROSPER_Lobo!$63:$63,""),
IF($C36="Naren Baliga",_xlfn.XLOOKUP($B36,PROSPER_Baliga!$1:$1,PROSPER_Baliga!$63:$63,""),
IF($C36="Thorsten Huhn",_xlfn.XLOOKUP($B36,PROSPER_Huhn!$1:$1,PROSPER_Huhn!$63:$63,""),
IF($C36="Nick Hull",_xlfn.XLOOKUP($B36,PROSPER_Hull!$1:$1,PROSPER_Hull!$63:$63,""),
IF($C36="Monika Kotwani",_xlfn.XLOOKUP($B36,PROSPER_Kotwani!$1:$1,PROSPER_Kotwani!$63:$63,""),
IF($C36="Jonathan Wellner",_xlfn.XLOOKUP($B36,PROSPER_Wellner!$1:$1,PROSPER_Wellner!$63:$63,""),
IF($C36="Travis Harvey",_xlfn.XLOOKUP($B36,PROSPER_Harvey!$1:$1,PROSPER_Harvey!$63:$63,""),"")))))))))</f>
        <v>No Comment</v>
      </c>
      <c r="HX36" s="188" t="str">
        <f t="shared" si="328"/>
        <v>N/A</v>
      </c>
      <c r="HY36" s="135" t="str">
        <f>_xlfn.XLOOKUP(B36,PROSPERInitial_Query!$E:$E,PROSPERInitial_Query!$AN:$AN,"",,-1)</f>
        <v/>
      </c>
      <c r="HZ36" s="136" t="str">
        <f t="shared" si="329"/>
        <v>Nagraj Perugupalli4 - SuccessPre-Sales Participation</v>
      </c>
      <c r="IA36" s="136" t="str">
        <f>_xlfn.XLOOKUP(HZ36,PROSPERDelta_Query!BK:BK,PROSPERDelta_Query!BA:BA,"",,-1)</f>
        <v/>
      </c>
      <c r="IB36" s="137" t="str">
        <f t="shared" si="330"/>
        <v>N/A</v>
      </c>
      <c r="IC36" s="137" t="str">
        <f>IF(IF(IF($C36="Christopher Lobo",_xlfn.XLOOKUP($B36,PROSPER_Lobo!$1:$1,PROSPER_Lobo!$64:$64,""),
IF($C36="Naren Baliga",_xlfn.XLOOKUP($B36,PROSPER_Baliga!$1:$1,PROSPER_Baliga!$64:$64,""),
IF($C36="Thorsten Huhn",_xlfn.XLOOKUP($B36,PROSPER_Huhn!$1:$1,PROSPER_Huhn!$64:$64,""),
IF($C36="Nick Hull",_xlfn.XLOOKUP($B36,PROSPER_Hull!$1:$1,PROSPER_Hull!$64:$64,""),
IF($C36="Monika Kotwani",_xlfn.XLOOKUP($B36,PROSPER_Kotwani!$1:$1,PROSPER_Kotwani!$64:$64,""),
IF($C36="Jonathan Wellner",_xlfn.XLOOKUP($B36,PROSPER_Wellner!$1:$1,PROSPER_Wellner!$64:$64,""),
IF($C36="Travis Harvey",_xlfn.XLOOKUP($B36,PROSPER_Harvey!$1:$1,PROSPER_Harvey!$64:$64,""),"")))))))="","",
IF($C36="Christopher Lobo",_xlfn.XLOOKUP($B36,PROSPER_Lobo!$1:$1,PROSPER_Lobo!$64:$64,""),
IF($C36="Naren Baliga",_xlfn.XLOOKUP($B36,PROSPER_Baliga!$1:$1,PROSPER_Baliga!$64:$64,""),
IF($C36="Thorsten Huhn",_xlfn.XLOOKUP($B36,PROSPER_Huhn!$1:$1,PROSPER_Huhn!$64:$64,""),
IF($C36="Nick Hull",_xlfn.XLOOKUP($B36,PROSPER_Hull!$1:$1,PROSPER_Hull!$64:$64,""),
IF($C36="Monika Kotwani",_xlfn.XLOOKUP($B36,PROSPER_Kotwani!$1:$1,PROSPER_Kotwani!$64:$64,""),
IF($C36="Jonathan Wellner",_xlfn.XLOOKUP($B36,PROSPER_Wellner!$1:$1,PROSPER_Wellner!$64:$64,""),
IF($C36="Travis Harvey",_xlfn.XLOOKUP($B36,PROSPER_Harvey!$1:$1,PROSPER_Harvey!$64:$64,""),""))))))))="","No Score",IF(IF($C36="Christopher Lobo",_xlfn.XLOOKUP($B36,PROSPER_Lobo!$1:$1,PROSPER_Lobo!$64:$64,""),
IF($C36="Naren Baliga",_xlfn.XLOOKUP($B36,PROSPER_Baliga!$1:$1,PROSPER_Baliga!$64:$64,""),
IF($C36="Thorsten Huhn",_xlfn.XLOOKUP($B36,PROSPER_Huhn!$1:$1,PROSPER_Huhn!$64:$64,""),
IF($C36="Nick Hull",_xlfn.XLOOKUP($B36,PROSPER_Hull!$1:$1,PROSPER_Hull!$64:$64,""),
IF($C36="Monika Kotwani",_xlfn.XLOOKUP($B36,PROSPER_Kotwani!$1:$1,PROSPER_Kotwani!$64:$64,""),
IF($C36="Jonathan Wellner",_xlfn.XLOOKUP($B36,PROSPER_Wellner!$1:$1,PROSPER_Wellner!$64:$64,""),
IF($C36="Travis Harvey",_xlfn.XLOOKUP($B36,PROSPER_Harvey!$1:$1,PROSPER_Harvey!$64:$64,""),"")))))))="","",
IF($C36="Christopher Lobo",_xlfn.XLOOKUP($B36,PROSPER_Lobo!$1:$1,PROSPER_Lobo!$64:$64,""),
IF($C36="Naren Baliga",_xlfn.XLOOKUP($B36,PROSPER_Baliga!$1:$1,PROSPER_Baliga!$64:$64,""),
IF($C36="Thorsten Huhn",_xlfn.XLOOKUP($B36,PROSPER_Huhn!$1:$1,PROSPER_Huhn!$64:$64,""),
IF($C36="Nick Hull",_xlfn.XLOOKUP($B36,PROSPER_Hull!$1:$1,PROSPER_Hull!$64:$64,""),
IF($C36="Monika Kotwani",_xlfn.XLOOKUP($B36,PROSPER_Kotwani!$1:$1,PROSPER_Kotwani!$64:$64,""),
IF($C36="Jonathan Wellner",_xlfn.XLOOKUP($B36,PROSPER_Wellner!$1:$1,PROSPER_Wellner!$64:$64,""),
IF($C36="Travis Harvey",_xlfn.XLOOKUP($B36,PROSPER_Harvey!$1:$1,PROSPER_Harvey!$64:$64,""),"")))))))))</f>
        <v>No Score</v>
      </c>
      <c r="ID36" s="138" t="str">
        <f>IF(IF(IF($C36="Christopher Lobo",_xlfn.XLOOKUP($B36,PROSPER_Lobo!$1:$1,PROSPER_Lobo!$65:$65,""),
IF($C36="Naren Baliga",_xlfn.XLOOKUP($B36,PROSPER_Baliga!$1:$1,PROSPER_Baliga!$65:$65,""),
IF($C36="Thorsten Huhn",_xlfn.XLOOKUP($B36,PROSPER_Huhn!$1:$1,PROSPER_Huhn!$65:$65,""),
IF($C36="Nick Hull",_xlfn.XLOOKUP($B36,PROSPER_Hull!$1:$1,PROSPER_Hull!$65:$65,""),
IF($C36="Monika Kotwani",_xlfn.XLOOKUP($B36,PROSPER_Kotwani!$1:$1,PROSPER_Kotwani!$65:$65,""),
IF($C36="Jonathan Wellner",_xlfn.XLOOKUP($B36,PROSPER_Wellner!$1:$1,PROSPER_Wellner!$65:$65,""),
IF($C36="Travis Harvey",_xlfn.XLOOKUP($B36,PROSPER_Harvey!$1:$1,PROSPER_Harvey!$65:$65,""),"")))))))="","",
IF($C36="Christopher Lobo",_xlfn.XLOOKUP($B36,PROSPER_Lobo!$1:$1,PROSPER_Lobo!$65:$65,""),
IF($C36="Naren Baliga",_xlfn.XLOOKUP($B36,PROSPER_Baliga!$1:$1,PROSPER_Baliga!$65:$65,""),
IF($C36="Thorsten Huhn",_xlfn.XLOOKUP($B36,PROSPER_Huhn!$1:$1,PROSPER_Huhn!$65:$65,""),
IF($C36="Nick Hull",_xlfn.XLOOKUP($B36,PROSPER_Hull!$1:$1,PROSPER_Hull!$65:$65,""),
IF($C36="Monika Kotwani",_xlfn.XLOOKUP($B36,PROSPER_Kotwani!$1:$1,PROSPER_Kotwani!$65:$65,""),
IF($C36="Jonathan Wellner",_xlfn.XLOOKUP($B36,PROSPER_Wellner!$1:$1,PROSPER_Wellner!$65:$65,""),
IF($C36="Travis Harvey",_xlfn.XLOOKUP($B36,PROSPER_Harvey!$1:$1,PROSPER_Harvey!$65:$65,""),""))))))))="","No Comment",IF(IF($C36="Christopher Lobo",_xlfn.XLOOKUP($B36,PROSPER_Lobo!$1:$1,PROSPER_Lobo!$65:$65,""),
IF($C36="Naren Baliga",_xlfn.XLOOKUP($B36,PROSPER_Baliga!$1:$1,PROSPER_Baliga!$65:$65,""),
IF($C36="Thorsten Huhn",_xlfn.XLOOKUP($B36,PROSPER_Huhn!$1:$1,PROSPER_Huhn!$65:$65,""),
IF($C36="Nick Hull",_xlfn.XLOOKUP($B36,PROSPER_Hull!$1:$1,PROSPER_Hull!$65:$65,""),
IF($C36="Monika Kotwani",_xlfn.XLOOKUP($B36,PROSPER_Kotwani!$1:$1,PROSPER_Kotwani!$65:$65,""),
IF($C36="Jonathan Wellner",_xlfn.XLOOKUP($B36,PROSPER_Wellner!$1:$1,PROSPER_Wellner!$65:$65,""),
IF($C36="Travis Harvey",_xlfn.XLOOKUP($B36,PROSPER_Harvey!$1:$1,PROSPER_Harvey!$65:$65,""),"")))))))="","",
IF($C36="Christopher Lobo",_xlfn.XLOOKUP($B36,PROSPER_Lobo!$1:$1,PROSPER_Lobo!$65:$65,""),
IF($C36="Naren Baliga",_xlfn.XLOOKUP($B36,PROSPER_Baliga!$1:$1,PROSPER_Baliga!$65:$65,""),
IF($C36="Thorsten Huhn",_xlfn.XLOOKUP($B36,PROSPER_Huhn!$1:$1,PROSPER_Huhn!$65:$65,""),
IF($C36="Nick Hull",_xlfn.XLOOKUP($B36,PROSPER_Hull!$1:$1,PROSPER_Hull!$65:$65,""),
IF($C36="Monika Kotwani",_xlfn.XLOOKUP($B36,PROSPER_Kotwani!$1:$1,PROSPER_Kotwani!$65:$65,""),
IF($C36="Jonathan Wellner",_xlfn.XLOOKUP($B36,PROSPER_Wellner!$1:$1,PROSPER_Wellner!$65:$65,""),
IF($C36="Travis Harvey",_xlfn.XLOOKUP($B36,PROSPER_Harvey!$1:$1,PROSPER_Harvey!$65:$65,""),"")))))))))</f>
        <v>No Comment</v>
      </c>
      <c r="IE36" s="188" t="str">
        <f t="shared" si="331"/>
        <v>N/A</v>
      </c>
      <c r="IF36" s="135" t="str">
        <f>_xlfn.XLOOKUP(B36,PROSPERInitial_Query!$E:$E,PROSPERInitial_Query!$AO:$AO,"",,-1)</f>
        <v/>
      </c>
      <c r="IG36" s="136" t="str">
        <f t="shared" si="106"/>
        <v>Nagraj Perugupalli4 - SuccessP&amp;L Management</v>
      </c>
      <c r="IH36" s="136" t="str">
        <f>_xlfn.XLOOKUP(IG36,PROSPERDelta_Query!BK:BK,PROSPERDelta_Query!BB:BB,"",,-1)</f>
        <v/>
      </c>
      <c r="II36" s="137" t="str">
        <f t="shared" si="332"/>
        <v>N/A</v>
      </c>
      <c r="IJ36" s="137" t="str">
        <f>IF(IF(IF($C36="Christopher Lobo",_xlfn.XLOOKUP($B36,PROSPER_Lobo!$1:$1,PROSPER_Lobo!$66:$66,""),
IF($C36="Naren Baliga",_xlfn.XLOOKUP($B36,PROSPER_Baliga!$1:$1,PROSPER_Baliga!$66:$66,""),
IF($C36="Thorsten Huhn",_xlfn.XLOOKUP($B36,PROSPER_Huhn!$1:$1,PROSPER_Huhn!$66:$66,""),
IF($C36="Nick Hull",_xlfn.XLOOKUP($B36,PROSPER_Hull!$1:$1,PROSPER_Hull!$66:$66,""),
IF($C36="Monika Kotwani",_xlfn.XLOOKUP($B36,PROSPER_Kotwani!$1:$1,PROSPER_Kotwani!$66:$66,""),
IF($C36="Jonathan Wellner",_xlfn.XLOOKUP($B36,PROSPER_Wellner!$1:$1,PROSPER_Wellner!$66:$66,""),
IF($C36="Travis Harvey",_xlfn.XLOOKUP($B36,PROSPER_Harvey!$1:$1,PROSPER_Harvey!$66:$66,""),"")))))))="","",
IF($C36="Christopher Lobo",_xlfn.XLOOKUP($B36,PROSPER_Lobo!$1:$1,PROSPER_Lobo!$66:$66,""),
IF($C36="Naren Baliga",_xlfn.XLOOKUP($B36,PROSPER_Baliga!$1:$1,PROSPER_Baliga!$66:$66,""),
IF($C36="Thorsten Huhn",_xlfn.XLOOKUP($B36,PROSPER_Huhn!$1:$1,PROSPER_Huhn!$66:$66,""),
IF($C36="Nick Hull",_xlfn.XLOOKUP($B36,PROSPER_Hull!$1:$1,PROSPER_Hull!$66:$66,""),
IF($C36="Monika Kotwani",_xlfn.XLOOKUP($B36,PROSPER_Kotwani!$1:$1,PROSPER_Kotwani!$66:$66,""),
IF($C36="Jonathan Wellner",_xlfn.XLOOKUP($B36,PROSPER_Wellner!$1:$1,PROSPER_Wellner!$66:$66,""),
IF($C36="Travis Harvey",_xlfn.XLOOKUP($B36,PROSPER_Harvey!$1:$1,PROSPER_Harvey!$66:$66,""),""))))))))="","No Score",IF(IF($C36="Christopher Lobo",_xlfn.XLOOKUP($B36,PROSPER_Lobo!$1:$1,PROSPER_Lobo!$66:$66,""),
IF($C36="Naren Baliga",_xlfn.XLOOKUP($B36,PROSPER_Baliga!$1:$1,PROSPER_Baliga!$66:$66,""),
IF($C36="Thorsten Huhn",_xlfn.XLOOKUP($B36,PROSPER_Huhn!$1:$1,PROSPER_Huhn!$66:$66,""),
IF($C36="Nick Hull",_xlfn.XLOOKUP($B36,PROSPER_Hull!$1:$1,PROSPER_Hull!$66:$66,""),
IF($C36="Monika Kotwani",_xlfn.XLOOKUP($B36,PROSPER_Kotwani!$1:$1,PROSPER_Kotwani!$66:$66,""),
IF($C36="Jonathan Wellner",_xlfn.XLOOKUP($B36,PROSPER_Wellner!$1:$1,PROSPER_Wellner!$66:$66,""),
IF($C36="Travis Harvey",_xlfn.XLOOKUP($B36,PROSPER_Harvey!$1:$1,PROSPER_Harvey!$66:$66,""),"")))))))="","",
IF($C36="Christopher Lobo",_xlfn.XLOOKUP($B36,PROSPER_Lobo!$1:$1,PROSPER_Lobo!$66:$66,""),
IF($C36="Naren Baliga",_xlfn.XLOOKUP($B36,PROSPER_Baliga!$1:$1,PROSPER_Baliga!$66:$66,""),
IF($C36="Thorsten Huhn",_xlfn.XLOOKUP($B36,PROSPER_Huhn!$1:$1,PROSPER_Huhn!$66:$66,""),
IF($C36="Nick Hull",_xlfn.XLOOKUP($B36,PROSPER_Hull!$1:$1,PROSPER_Hull!$66:$66,""),
IF($C36="Monika Kotwani",_xlfn.XLOOKUP($B36,PROSPER_Kotwani!$1:$1,PROSPER_Kotwani!$66:$66,""),
IF($C36="Jonathan Wellner",_xlfn.XLOOKUP($B36,PROSPER_Wellner!$1:$1,PROSPER_Wellner!$66:$66,""),
IF($C36="Travis Harvey",_xlfn.XLOOKUP($B36,PROSPER_Harvey!$1:$1,PROSPER_Harvey!$66:$66,""),"")))))))))</f>
        <v>No Score</v>
      </c>
      <c r="IK36" s="138" t="str">
        <f>IF(IF(IF($C36="Christopher Lobo",_xlfn.XLOOKUP($B36,PROSPER_Lobo!$1:$1,PROSPER_Lobo!$67:$67,""),
IF($C36="Naren Baliga",_xlfn.XLOOKUP($B36,PROSPER_Baliga!$1:$1,PROSPER_Baliga!$67:$67,""),
IF($C36="Thorsten Huhn",_xlfn.XLOOKUP($B36,PROSPER_Huhn!$1:$1,PROSPER_Huhn!$67:$67,""),
IF($C36="Nick Hull",_xlfn.XLOOKUP($B36,PROSPER_Hull!$1:$1,PROSPER_Hull!$67:$67,""),
IF($C36="Monika Kotwani",_xlfn.XLOOKUP($B36,PROSPER_Kotwani!$1:$1,PROSPER_Kotwani!$67:$67,""),
IF($C36="Jonathan Wellner",_xlfn.XLOOKUP($B36,PROSPER_Wellner!$1:$1,PROSPER_Wellner!$67:$67,""),
IF($C36="Travis Harvey",_xlfn.XLOOKUP($B36,PROSPER_Harvey!$1:$1,PROSPER_Harvey!$67:$67,""),"")))))))="","",
IF($C36="Christopher Lobo",_xlfn.XLOOKUP($B36,PROSPER_Lobo!$1:$1,PROSPER_Lobo!$67:$67,""),
IF($C36="Naren Baliga",_xlfn.XLOOKUP($B36,PROSPER_Baliga!$1:$1,PROSPER_Baliga!$67:$67,""),
IF($C36="Thorsten Huhn",_xlfn.XLOOKUP($B36,PROSPER_Huhn!$1:$1,PROSPER_Huhn!$67:$67,""),
IF($C36="Nick Hull",_xlfn.XLOOKUP($B36,PROSPER_Hull!$1:$1,PROSPER_Hull!$67:$67,""),
IF($C36="Monika Kotwani",_xlfn.XLOOKUP($B36,PROSPER_Kotwani!$1:$1,PROSPER_Kotwani!$67:$67,""),
IF($C36="Jonathan Wellner",_xlfn.XLOOKUP($B36,PROSPER_Wellner!$1:$1,PROSPER_Wellner!$67:$67,""),
IF($C36="Travis Harvey",_xlfn.XLOOKUP($B36,PROSPER_Harvey!$1:$1,PROSPER_Harvey!$67:$67,""),""))))))))="","No Comment",IF(IF($C36="Christopher Lobo",_xlfn.XLOOKUP($B36,PROSPER_Lobo!$1:$1,PROSPER_Lobo!$67:$67,""),
IF($C36="Naren Baliga",_xlfn.XLOOKUP($B36,PROSPER_Baliga!$1:$1,PROSPER_Baliga!$67:$67,""),
IF($C36="Thorsten Huhn",_xlfn.XLOOKUP($B36,PROSPER_Huhn!$1:$1,PROSPER_Huhn!$67:$67,""),
IF($C36="Nick Hull",_xlfn.XLOOKUP($B36,PROSPER_Hull!$1:$1,PROSPER_Hull!$67:$67,""),
IF($C36="Monika Kotwani",_xlfn.XLOOKUP($B36,PROSPER_Kotwani!$1:$1,PROSPER_Kotwani!$67:$67,""),
IF($C36="Jonathan Wellner",_xlfn.XLOOKUP($B36,PROSPER_Wellner!$1:$1,PROSPER_Wellner!$67:$67,""),
IF($C36="Travis Harvey",_xlfn.XLOOKUP($B36,PROSPER_Harvey!$1:$1,PROSPER_Harvey!$67:$67,""),"")))))))="","",
IF($C36="Christopher Lobo",_xlfn.XLOOKUP($B36,PROSPER_Lobo!$1:$1,PROSPER_Lobo!$67:$67,""),
IF($C36="Naren Baliga",_xlfn.XLOOKUP($B36,PROSPER_Baliga!$1:$1,PROSPER_Baliga!$67:$67,""),
IF($C36="Thorsten Huhn",_xlfn.XLOOKUP($B36,PROSPER_Huhn!$1:$1,PROSPER_Huhn!$67:$67,""),
IF($C36="Nick Hull",_xlfn.XLOOKUP($B36,PROSPER_Hull!$1:$1,PROSPER_Hull!$67:$67,""),
IF($C36="Monika Kotwani",_xlfn.XLOOKUP($B36,PROSPER_Kotwani!$1:$1,PROSPER_Kotwani!$67:$67,""),
IF($C36="Jonathan Wellner",_xlfn.XLOOKUP($B36,PROSPER_Wellner!$1:$1,PROSPER_Wellner!$67:$67,""),
IF($C36="Travis Harvey",_xlfn.XLOOKUP($B36,PROSPER_Harvey!$1:$1,PROSPER_Harvey!$67:$67,""),"")))))))))</f>
        <v>No Comment</v>
      </c>
      <c r="IL36" s="188" t="str">
        <f t="shared" si="333"/>
        <v>N/A</v>
      </c>
      <c r="IM36" s="135" t="str">
        <f>_xlfn.XLOOKUP(B36,PROSPERInitial_Query!$E:$E,PROSPERInitial_Query!$AP:$AP,"",,-1)</f>
        <v/>
      </c>
      <c r="IN36" s="136" t="str">
        <f t="shared" si="334"/>
        <v>Nagraj Perugupalli4 - SuccessService Plan Management (PE)</v>
      </c>
      <c r="IO36" s="136" t="str">
        <f>_xlfn.XLOOKUP(IN36,PROSPERDelta_Query!BK:BK,PROSPERDelta_Query!BC:BC,"",,-1)</f>
        <v/>
      </c>
      <c r="IP36" s="137" t="str">
        <f t="shared" si="335"/>
        <v>N/A</v>
      </c>
      <c r="IQ36" s="137" t="str">
        <f>IF(IF(IF($C36="Christopher Lobo",_xlfn.XLOOKUP($B36,PROSPER_Lobo!$1:$1,PROSPER_Lobo!$68:$68,""),
IF($C36="Naren Baliga",_xlfn.XLOOKUP($B36,PROSPER_Baliga!$1:$1,PROSPER_Baliga!$68:$68,""),
IF($C36="Thorsten Huhn",_xlfn.XLOOKUP($B36,PROSPER_Huhn!$1:$1,PROSPER_Huhn!$68:$68,""),
IF($C36="Nick Hull",_xlfn.XLOOKUP($B36,PROSPER_Hull!$1:$1,PROSPER_Hull!$68:$68,""),
IF($C36="Monika Kotwani",_xlfn.XLOOKUP($B36,PROSPER_Kotwani!$1:$1,PROSPER_Kotwani!$68:$68,""),
IF($C36="Jonathan Wellner",_xlfn.XLOOKUP($B36,PROSPER_Wellner!$1:$1,PROSPER_Wellner!$68:$68,""),
IF($C36="Travis Harvey",_xlfn.XLOOKUP($B36,PROSPER_Harvey!$1:$1,PROSPER_Harvey!$68:$68,""),"")))))))="","",
IF($C36="Christopher Lobo",_xlfn.XLOOKUP($B36,PROSPER_Lobo!$1:$1,PROSPER_Lobo!$68:$68,""),
IF($C36="Naren Baliga",_xlfn.XLOOKUP($B36,PROSPER_Baliga!$1:$1,PROSPER_Baliga!$68:$68,""),
IF($C36="Thorsten Huhn",_xlfn.XLOOKUP($B36,PROSPER_Huhn!$1:$1,PROSPER_Huhn!$68:$68,""),
IF($C36="Nick Hull",_xlfn.XLOOKUP($B36,PROSPER_Hull!$1:$1,PROSPER_Hull!$68:$68,""),
IF($C36="Monika Kotwani",_xlfn.XLOOKUP($B36,PROSPER_Kotwani!$1:$1,PROSPER_Kotwani!$68:$68,""),
IF($C36="Jonathan Wellner",_xlfn.XLOOKUP($B36,PROSPER_Wellner!$1:$1,PROSPER_Wellner!$68:$68,""),
IF($C36="Travis Harvey",_xlfn.XLOOKUP($B36,PROSPER_Harvey!$1:$1,PROSPER_Harvey!$68:$68,""),""))))))))="","No Score",IF(IF($C36="Christopher Lobo",_xlfn.XLOOKUP($B36,PROSPER_Lobo!$1:$1,PROSPER_Lobo!$68:$68,""),
IF($C36="Naren Baliga",_xlfn.XLOOKUP($B36,PROSPER_Baliga!$1:$1,PROSPER_Baliga!$68:$68,""),
IF($C36="Thorsten Huhn",_xlfn.XLOOKUP($B36,PROSPER_Huhn!$1:$1,PROSPER_Huhn!$68:$68,""),
IF($C36="Nick Hull",_xlfn.XLOOKUP($B36,PROSPER_Hull!$1:$1,PROSPER_Hull!$68:$68,""),
IF($C36="Monika Kotwani",_xlfn.XLOOKUP($B36,PROSPER_Kotwani!$1:$1,PROSPER_Kotwani!$68:$68,""),
IF($C36="Jonathan Wellner",_xlfn.XLOOKUP($B36,PROSPER_Wellner!$1:$1,PROSPER_Wellner!$68:$68,""),
IF($C36="Travis Harvey",_xlfn.XLOOKUP($B36,PROSPER_Harvey!$1:$1,PROSPER_Harvey!$68:$68,""),"")))))))="","",
IF($C36="Christopher Lobo",_xlfn.XLOOKUP($B36,PROSPER_Lobo!$1:$1,PROSPER_Lobo!$68:$68,""),
IF($C36="Naren Baliga",_xlfn.XLOOKUP($B36,PROSPER_Baliga!$1:$1,PROSPER_Baliga!$68:$68,""),
IF($C36="Thorsten Huhn",_xlfn.XLOOKUP($B36,PROSPER_Huhn!$1:$1,PROSPER_Huhn!$68:$68,""),
IF($C36="Nick Hull",_xlfn.XLOOKUP($B36,PROSPER_Hull!$1:$1,PROSPER_Hull!$68:$68,""),
IF($C36="Monika Kotwani",_xlfn.XLOOKUP($B36,PROSPER_Kotwani!$1:$1,PROSPER_Kotwani!$68:$68,""),
IF($C36="Jonathan Wellner",_xlfn.XLOOKUP($B36,PROSPER_Wellner!$1:$1,PROSPER_Wellner!$68:$68,""),
IF($C36="Travis Harvey",_xlfn.XLOOKUP($B36,PROSPER_Harvey!$1:$1,PROSPER_Harvey!$68:$68,""),"")))))))))</f>
        <v>No Score</v>
      </c>
      <c r="IR36" s="138" t="str">
        <f>IF(IF(IF($C36="Christopher Lobo",_xlfn.XLOOKUP($B36,PROSPER_Lobo!$1:$1,PROSPER_Lobo!$69:$69,""),
IF($C36="Naren Baliga",_xlfn.XLOOKUP($B36,PROSPER_Baliga!$1:$1,PROSPER_Baliga!$69:$69,""),
IF($C36="Thorsten Huhn",_xlfn.XLOOKUP($B36,PROSPER_Huhn!$1:$1,PROSPER_Huhn!$69:$69,""),
IF($C36="Nick Hull",_xlfn.XLOOKUP($B36,PROSPER_Hull!$1:$1,PROSPER_Hull!$69:$69,""),
IF($C36="Monika Kotwani",_xlfn.XLOOKUP($B36,PROSPER_Kotwani!$1:$1,PROSPER_Kotwani!$69:$69,""),
IF($C36="Jonathan Wellner",_xlfn.XLOOKUP($B36,PROSPER_Wellner!$1:$1,PROSPER_Wellner!$69:$69,""),
IF($C36="Travis Harvey",_xlfn.XLOOKUP($B36,PROSPER_Harvey!$1:$1,PROSPER_Harvey!$69:$69,""),"")))))))="","",
IF($C36="Christopher Lobo",_xlfn.XLOOKUP($B36,PROSPER_Lobo!$1:$1,PROSPER_Lobo!$69:$69,""),
IF($C36="Naren Baliga",_xlfn.XLOOKUP($B36,PROSPER_Baliga!$1:$1,PROSPER_Baliga!$69:$69,""),
IF($C36="Thorsten Huhn",_xlfn.XLOOKUP($B36,PROSPER_Huhn!$1:$1,PROSPER_Huhn!$69:$69,""),
IF($C36="Nick Hull",_xlfn.XLOOKUP($B36,PROSPER_Hull!$1:$1,PROSPER_Hull!$69:$69,""),
IF($C36="Monika Kotwani",_xlfn.XLOOKUP($B36,PROSPER_Kotwani!$1:$1,PROSPER_Kotwani!$69:$69,""),
IF($C36="Jonathan Wellner",_xlfn.XLOOKUP($B36,PROSPER_Wellner!$1:$1,PROSPER_Wellner!$69:$69,""),
IF($C36="Travis Harvey",_xlfn.XLOOKUP($B36,PROSPER_Harvey!$1:$1,PROSPER_Harvey!$69:$69,""),""))))))))="","No Comment",IF(IF($C36="Christopher Lobo",_xlfn.XLOOKUP($B36,PROSPER_Lobo!$1:$1,PROSPER_Lobo!$69:$69,""),
IF($C36="Naren Baliga",_xlfn.XLOOKUP($B36,PROSPER_Baliga!$1:$1,PROSPER_Baliga!$69:$69,""),
IF($C36="Thorsten Huhn",_xlfn.XLOOKUP($B36,PROSPER_Huhn!$1:$1,PROSPER_Huhn!$69:$69,""),
IF($C36="Nick Hull",_xlfn.XLOOKUP($B36,PROSPER_Hull!$1:$1,PROSPER_Hull!$69:$69,""),
IF($C36="Monika Kotwani",_xlfn.XLOOKUP($B36,PROSPER_Kotwani!$1:$1,PROSPER_Kotwani!$69:$69,""),
IF($C36="Jonathan Wellner",_xlfn.XLOOKUP($B36,PROSPER_Wellner!$1:$1,PROSPER_Wellner!$69:$69,""),
IF($C36="Travis Harvey",_xlfn.XLOOKUP($B36,PROSPER_Harvey!$1:$1,PROSPER_Harvey!$69:$69,""),"")))))))="","",
IF($C36="Christopher Lobo",_xlfn.XLOOKUP($B36,PROSPER_Lobo!$1:$1,PROSPER_Lobo!$69:$69,""),
IF($C36="Naren Baliga",_xlfn.XLOOKUP($B36,PROSPER_Baliga!$1:$1,PROSPER_Baliga!$69:$69,""),
IF($C36="Thorsten Huhn",_xlfn.XLOOKUP($B36,PROSPER_Huhn!$1:$1,PROSPER_Huhn!$69:$69,""),
IF($C36="Nick Hull",_xlfn.XLOOKUP($B36,PROSPER_Hull!$1:$1,PROSPER_Hull!$69:$69,""),
IF($C36="Monika Kotwani",_xlfn.XLOOKUP($B36,PROSPER_Kotwani!$1:$1,PROSPER_Kotwani!$69:$69,""),
IF($C36="Jonathan Wellner",_xlfn.XLOOKUP($B36,PROSPER_Wellner!$1:$1,PROSPER_Wellner!$69:$69,""),
IF($C36="Travis Harvey",_xlfn.XLOOKUP($B36,PROSPER_Harvey!$1:$1,PROSPER_Harvey!$69:$69,""),"")))))))))</f>
        <v>No Comment</v>
      </c>
      <c r="IS36" s="188" t="str">
        <f t="shared" si="336"/>
        <v>N/A</v>
      </c>
      <c r="IT36" s="187" t="str">
        <f t="shared" si="337"/>
        <v>N/A</v>
      </c>
      <c r="IU36" s="128" t="str">
        <f t="shared" si="338"/>
        <v>N/A</v>
      </c>
      <c r="IV36" s="188" t="str">
        <f t="shared" si="339"/>
        <v>N/A</v>
      </c>
      <c r="IW36" s="139">
        <f>_xlfn.XLOOKUP($B36,Vlookups_Local!B:B,Vlookups_Local!F:F)</f>
        <v>0.94261046511627911</v>
      </c>
      <c r="IX36" s="140">
        <f>_xlfn.XLOOKUP($B36,Vlookups_Local!B:B,Vlookups_Local!G:G)</f>
        <v>0.94261046511627911</v>
      </c>
      <c r="IY36" s="140">
        <f>_xlfn.XLOOKUP($B36,Vlookups_Local!B:B,Vlookups_Local!H:H)</f>
        <v>0</v>
      </c>
      <c r="IZ36" s="141">
        <f t="shared" si="340"/>
        <v>9.4261046511627917</v>
      </c>
      <c r="JA36" s="142">
        <f>_xlfn.XLOOKUP($B36,LevelUp_Query!A:A,LevelUp_Query!C:C,"")</f>
        <v>85</v>
      </c>
      <c r="JB36" s="143" t="str">
        <f>_xlfn.XLOOKUP($B36,LevelUp_Query!A:A,LevelUp_Query!F:F,"")</f>
        <v>Peak 1 - Kosciuszko</v>
      </c>
      <c r="JC36" s="143">
        <f>_xlfn.XLOOKUP($B36,LevelUp_Query!A:A,LevelUp_Query!E:E,"")</f>
        <v>30</v>
      </c>
      <c r="JD36" s="141">
        <f t="shared" si="341"/>
        <v>10</v>
      </c>
      <c r="JE36" s="144" t="str">
        <f>_xlfn.XLOOKUP(B36,PROSPERInitial_Query!$E:$E,PROSPERInitial_Query!$AQ:$AQ,"",,-1)</f>
        <v/>
      </c>
      <c r="JF36" s="136" t="str">
        <f t="shared" si="342"/>
        <v>Nagraj Perugupalli7 - ResponsibilityGiving Back (L&amp;L)</v>
      </c>
      <c r="JG36" s="136" t="str">
        <f>_xlfn.XLOOKUP(JF36,PROSPERDelta_Query!BK:BK,PROSPERDelta_Query!BE:BE,"",,-1)</f>
        <v/>
      </c>
      <c r="JH36" s="137" t="str">
        <f t="shared" si="343"/>
        <v>N/A</v>
      </c>
      <c r="JI36" s="137" t="str">
        <f>IF(IF(IF($C36="Christopher Lobo",_xlfn.XLOOKUP($B36,PROSPER_Lobo!$1:$1,PROSPER_Lobo!$70:$70,""),
IF($C36="Naren Baliga",_xlfn.XLOOKUP($B36,PROSPER_Baliga!$1:$1,PROSPER_Baliga!$70:$70,""),
IF($C36="Thorsten Huhn",_xlfn.XLOOKUP($B36,PROSPER_Huhn!$1:$1,PROSPER_Huhn!$70:$70,""),
IF($C36="Nick Hull",_xlfn.XLOOKUP($B36,PROSPER_Hull!$1:$1,PROSPER_Hull!$70:$70,""),
IF($C36="Monika Kotwani",_xlfn.XLOOKUP($B36,PROSPER_Kotwani!$1:$1,PROSPER_Kotwani!$70:$70,""),
IF($C36="Jonathan Wellner",_xlfn.XLOOKUP($B36,PROSPER_Wellner!$1:$1,PROSPER_Wellner!$70:$70,""),
IF($C36="Travis Harvey",_xlfn.XLOOKUP($B36,PROSPER_Harvey!$1:$1,PROSPER_Harvey!$70:$70,""),"")))))))="","",
IF($C36="Christopher Lobo",_xlfn.XLOOKUP($B36,PROSPER_Lobo!$1:$1,PROSPER_Lobo!$70:$70,""),
IF($C36="Naren Baliga",_xlfn.XLOOKUP($B36,PROSPER_Baliga!$1:$1,PROSPER_Baliga!$70:$70,""),
IF($C36="Thorsten Huhn",_xlfn.XLOOKUP($B36,PROSPER_Huhn!$1:$1,PROSPER_Huhn!$70:$70,""),
IF($C36="Nick Hull",_xlfn.XLOOKUP($B36,PROSPER_Hull!$1:$1,PROSPER_Hull!$70:$70,""),
IF($C36="Monika Kotwani",_xlfn.XLOOKUP($B36,PROSPER_Kotwani!$1:$1,PROSPER_Kotwani!$70:$70,""),
IF($C36="Jonathan Wellner",_xlfn.XLOOKUP($B36,PROSPER_Wellner!$1:$1,PROSPER_Wellner!$70:$70,""),
IF($C36="Travis Harvey",_xlfn.XLOOKUP($B36,PROSPER_Harvey!$1:$1,PROSPER_Harvey!$70:$70,""),""))))))))="","No Score",IF(IF($C36="Christopher Lobo",_xlfn.XLOOKUP($B36,PROSPER_Lobo!$1:$1,PROSPER_Lobo!$70:$70,""),
IF($C36="Naren Baliga",_xlfn.XLOOKUP($B36,PROSPER_Baliga!$1:$1,PROSPER_Baliga!$70:$70,""),
IF($C36="Thorsten Huhn",_xlfn.XLOOKUP($B36,PROSPER_Huhn!$1:$1,PROSPER_Huhn!$70:$70,""),
IF($C36="Nick Hull",_xlfn.XLOOKUP($B36,PROSPER_Hull!$1:$1,PROSPER_Hull!$70:$70,""),
IF($C36="Monika Kotwani",_xlfn.XLOOKUP($B36,PROSPER_Kotwani!$1:$1,PROSPER_Kotwani!$70:$70,""),
IF($C36="Jonathan Wellner",_xlfn.XLOOKUP($B36,PROSPER_Wellner!$1:$1,PROSPER_Wellner!$70:$70,""),
IF($C36="Travis Harvey",_xlfn.XLOOKUP($B36,PROSPER_Harvey!$1:$1,PROSPER_Harvey!$70:$70,""),"")))))))="","",
IF($C36="Christopher Lobo",_xlfn.XLOOKUP($B36,PROSPER_Lobo!$1:$1,PROSPER_Lobo!$70:$70,""),
IF($C36="Naren Baliga",_xlfn.XLOOKUP($B36,PROSPER_Baliga!$1:$1,PROSPER_Baliga!$70:$70,""),
IF($C36="Thorsten Huhn",_xlfn.XLOOKUP($B36,PROSPER_Huhn!$1:$1,PROSPER_Huhn!$70:$70,""),
IF($C36="Nick Hull",_xlfn.XLOOKUP($B36,PROSPER_Hull!$1:$1,PROSPER_Hull!$70:$70,""),
IF($C36="Monika Kotwani",_xlfn.XLOOKUP($B36,PROSPER_Kotwani!$1:$1,PROSPER_Kotwani!$70:$70,""),
IF($C36="Jonathan Wellner",_xlfn.XLOOKUP($B36,PROSPER_Wellner!$1:$1,PROSPER_Wellner!$70:$70,""),
IF($C36="Travis Harvey",_xlfn.XLOOKUP($B36,PROSPER_Harvey!$1:$1,PROSPER_Harvey!$70:$70,""),"")))))))))</f>
        <v>No Score</v>
      </c>
      <c r="JJ36" s="138" t="str">
        <f>IF(IF(IF($C36="Christopher Lobo",_xlfn.XLOOKUP($B36,PROSPER_Lobo!$1:$1,PROSPER_Lobo!$71:$71,""),
IF($C36="Naren Baliga",_xlfn.XLOOKUP($B36,PROSPER_Baliga!$1:$1,PROSPER_Baliga!$71:$71,""),
IF($C36="Thorsten Huhn",_xlfn.XLOOKUP($B36,PROSPER_Huhn!$1:$1,PROSPER_Huhn!$71:$71,""),
IF($C36="Nick Hull",_xlfn.XLOOKUP($B36,PROSPER_Hull!$1:$1,PROSPER_Hull!$71:$71,""),
IF($C36="Monika Kotwani",_xlfn.XLOOKUP($B36,PROSPER_Kotwani!$1:$1,PROSPER_Kotwani!$71:$71,""),
IF($C36="Jonathan Wellner",_xlfn.XLOOKUP($B36,PROSPER_Wellner!$1:$1,PROSPER_Wellner!$71:$71,""),
IF($C36="Travis Harvey",_xlfn.XLOOKUP($B36,PROSPER_Harvey!$1:$1,PROSPER_Harvey!$71:$71,""),"")))))))="","",
IF($C36="Christopher Lobo",_xlfn.XLOOKUP($B36,PROSPER_Lobo!$1:$1,PROSPER_Lobo!$71:$71,""),
IF($C36="Naren Baliga",_xlfn.XLOOKUP($B36,PROSPER_Baliga!$1:$1,PROSPER_Baliga!$71:$71,""),
IF($C36="Thorsten Huhn",_xlfn.XLOOKUP($B36,PROSPER_Huhn!$1:$1,PROSPER_Huhn!$71:$71,""),
IF($C36="Nick Hull",_xlfn.XLOOKUP($B36,PROSPER_Hull!$1:$1,PROSPER_Hull!$71:$71,""),
IF($C36="Monika Kotwani",_xlfn.XLOOKUP($B36,PROSPER_Kotwani!$1:$1,PROSPER_Kotwani!$71:$71,""),
IF($C36="Jonathan Wellner",_xlfn.XLOOKUP($B36,PROSPER_Wellner!$1:$1,PROSPER_Wellner!$71:$71,""),
IF($C36="Travis Harvey",_xlfn.XLOOKUP($B36,PROSPER_Harvey!$1:$1,PROSPER_Harvey!$71:$71,""),""))))))))="","No Comment",IF(IF($C36="Christopher Lobo",_xlfn.XLOOKUP($B36,PROSPER_Lobo!$1:$1,PROSPER_Lobo!$71:$71,""),
IF($C36="Naren Baliga",_xlfn.XLOOKUP($B36,PROSPER_Baliga!$1:$1,PROSPER_Baliga!$71:$71,""),
IF($C36="Thorsten Huhn",_xlfn.XLOOKUP($B36,PROSPER_Huhn!$1:$1,PROSPER_Huhn!$71:$71,""),
IF($C36="Nick Hull",_xlfn.XLOOKUP($B36,PROSPER_Hull!$1:$1,PROSPER_Hull!$71:$71,""),
IF($C36="Monika Kotwani",_xlfn.XLOOKUP($B36,PROSPER_Kotwani!$1:$1,PROSPER_Kotwani!$71:$71,""),
IF($C36="Jonathan Wellner",_xlfn.XLOOKUP($B36,PROSPER_Wellner!$1:$1,PROSPER_Wellner!$71:$71,""),
IF($C36="Travis Harvey",_xlfn.XLOOKUP($B36,PROSPER_Harvey!$1:$1,PROSPER_Harvey!$71:$71,""),"")))))))="","",
IF($C36="Christopher Lobo",_xlfn.XLOOKUP($B36,PROSPER_Lobo!$1:$1,PROSPER_Lobo!$71:$71,""),
IF($C36="Naren Baliga",_xlfn.XLOOKUP($B36,PROSPER_Baliga!$1:$1,PROSPER_Baliga!$71:$71,""),
IF($C36="Thorsten Huhn",_xlfn.XLOOKUP($B36,PROSPER_Huhn!$1:$1,PROSPER_Huhn!$71:$71,""),
IF($C36="Nick Hull",_xlfn.XLOOKUP($B36,PROSPER_Hull!$1:$1,PROSPER_Hull!$71:$71,""),
IF($C36="Monika Kotwani",_xlfn.XLOOKUP($B36,PROSPER_Kotwani!$1:$1,PROSPER_Kotwani!$71:$71,""),
IF($C36="Jonathan Wellner",_xlfn.XLOOKUP($B36,PROSPER_Wellner!$1:$1,PROSPER_Wellner!$71:$71,""),
IF($C36="Travis Harvey",_xlfn.XLOOKUP($B36,PROSPER_Harvey!$1:$1,PROSPER_Harvey!$71:$71,""),"")))))))))</f>
        <v>No Comment</v>
      </c>
      <c r="JK36" s="141" t="str">
        <f t="shared" si="344"/>
        <v>N/A</v>
      </c>
      <c r="JL36" s="135" t="str">
        <f>_xlfn.XLOOKUP(B36,PROSPERInitial_Query!$E:$E,PROSPERInitial_Query!$AR:$AR,"",,-1)</f>
        <v/>
      </c>
      <c r="JM36" s="136" t="str">
        <f t="shared" si="345"/>
        <v>Nagraj Perugupalli7 - ResponsibilityExecutive Communication</v>
      </c>
      <c r="JN36" s="136" t="str">
        <f>_xlfn.XLOOKUP(JM36,PROSPERDelta_Query!BK:BK,PROSPERDelta_Query!BF:BF,"",,-1)</f>
        <v/>
      </c>
      <c r="JO36" s="137" t="str">
        <f t="shared" si="346"/>
        <v>N/A</v>
      </c>
      <c r="JP36" s="137" t="str">
        <f>IF(IF(IF($C36="Christopher Lobo",_xlfn.XLOOKUP($B36,PROSPER_Lobo!$1:$1,PROSPER_Lobo!$72:$72,""),
IF($C36="Naren Baliga",_xlfn.XLOOKUP($B36,PROSPER_Baliga!$1:$1,PROSPER_Baliga!$72:$72,""),
IF($C36="Thorsten Huhn",_xlfn.XLOOKUP($B36,PROSPER_Huhn!$1:$1,PROSPER_Huhn!$72:$72,""),
IF($C36="Nick Hull",_xlfn.XLOOKUP($B36,PROSPER_Hull!$1:$1,PROSPER_Hull!$72:$72,""),
IF($C36="Monika Kotwani",_xlfn.XLOOKUP($B36,PROSPER_Kotwani!$1:$1,PROSPER_Kotwani!$72:$72,""),
IF($C36="Jonathan Wellner",_xlfn.XLOOKUP($B36,PROSPER_Wellner!$1:$1,PROSPER_Wellner!$72:$72,""),
IF($C36="Travis Harvey",_xlfn.XLOOKUP($B36,PROSPER_Harvey!$1:$1,PROSPER_Harvey!$72:$72,""),"")))))))="","",
IF($C36="Christopher Lobo",_xlfn.XLOOKUP($B36,PROSPER_Lobo!$1:$1,PROSPER_Lobo!$72:$72,""),
IF($C36="Naren Baliga",_xlfn.XLOOKUP($B36,PROSPER_Baliga!$1:$1,PROSPER_Baliga!$72:$72,""),
IF($C36="Thorsten Huhn",_xlfn.XLOOKUP($B36,PROSPER_Huhn!$1:$1,PROSPER_Huhn!$72:$72,""),
IF($C36="Nick Hull",_xlfn.XLOOKUP($B36,PROSPER_Hull!$1:$1,PROSPER_Hull!$72:$72,""),
IF($C36="Monika Kotwani",_xlfn.XLOOKUP($B36,PROSPER_Kotwani!$1:$1,PROSPER_Kotwani!$72:$72,""),
IF($C36="Jonathan Wellner",_xlfn.XLOOKUP($B36,PROSPER_Wellner!$1:$1,PROSPER_Wellner!$72:$72,""),
IF($C36="Travis Harvey",_xlfn.XLOOKUP($B36,PROSPER_Harvey!$1:$1,PROSPER_Harvey!$72:$72,""),""))))))))="","No Score",IF(IF($C36="Christopher Lobo",_xlfn.XLOOKUP($B36,PROSPER_Lobo!$1:$1,PROSPER_Lobo!$72:$72,""),
IF($C36="Naren Baliga",_xlfn.XLOOKUP($B36,PROSPER_Baliga!$1:$1,PROSPER_Baliga!$72:$72,""),
IF($C36="Thorsten Huhn",_xlfn.XLOOKUP($B36,PROSPER_Huhn!$1:$1,PROSPER_Huhn!$72:$72,""),
IF($C36="Nick Hull",_xlfn.XLOOKUP($B36,PROSPER_Hull!$1:$1,PROSPER_Hull!$72:$72,""),
IF($C36="Monika Kotwani",_xlfn.XLOOKUP($B36,PROSPER_Kotwani!$1:$1,PROSPER_Kotwani!$72:$72,""),
IF($C36="Jonathan Wellner",_xlfn.XLOOKUP($B36,PROSPER_Wellner!$1:$1,PROSPER_Wellner!$72:$72,""),
IF($C36="Travis Harvey",_xlfn.XLOOKUP($B36,PROSPER_Harvey!$1:$1,PROSPER_Harvey!$72:$72,""),"")))))))="","",
IF($C36="Christopher Lobo",_xlfn.XLOOKUP($B36,PROSPER_Lobo!$1:$1,PROSPER_Lobo!$72:$72,""),
IF($C36="Naren Baliga",_xlfn.XLOOKUP($B36,PROSPER_Baliga!$1:$1,PROSPER_Baliga!$72:$72,""),
IF($C36="Thorsten Huhn",_xlfn.XLOOKUP($B36,PROSPER_Huhn!$1:$1,PROSPER_Huhn!$72:$72,""),
IF($C36="Nick Hull",_xlfn.XLOOKUP($B36,PROSPER_Hull!$1:$1,PROSPER_Hull!$72:$72,""),
IF($C36="Monika Kotwani",_xlfn.XLOOKUP($B36,PROSPER_Kotwani!$1:$1,PROSPER_Kotwani!$72:$72,""),
IF($C36="Jonathan Wellner",_xlfn.XLOOKUP($B36,PROSPER_Wellner!$1:$1,PROSPER_Wellner!$72:$72,""),
IF($C36="Travis Harvey",_xlfn.XLOOKUP($B36,PROSPER_Harvey!$1:$1,PROSPER_Harvey!$72:$72,""),"")))))))))</f>
        <v>No Score</v>
      </c>
      <c r="JQ36" s="138" t="str">
        <f>IF(IF(IF($C36="Christopher Lobo",_xlfn.XLOOKUP($B36,PROSPER_Lobo!$1:$1,PROSPER_Lobo!$73:$73,""),
IF($C36="Naren Baliga",_xlfn.XLOOKUP($B36,PROSPER_Baliga!$1:$1,PROSPER_Baliga!$73:$73,""),
IF($C36="Thorsten Huhn",_xlfn.XLOOKUP($B36,PROSPER_Huhn!$1:$1,PROSPER_Huhn!$73:$73,""),
IF($C36="Nick Hull",_xlfn.XLOOKUP($B36,PROSPER_Hull!$1:$1,PROSPER_Hull!$73:$73,""),
IF($C36="Monika Kotwani",_xlfn.XLOOKUP($B36,PROSPER_Kotwani!$1:$1,PROSPER_Kotwani!$73:$73,""),
IF($C36="Jonathan Wellner",_xlfn.XLOOKUP($B36,PROSPER_Wellner!$1:$1,PROSPER_Wellner!$73:$73,""),
IF($C36="Travis Harvey",_xlfn.XLOOKUP($B36,PROSPER_Harvey!$1:$1,PROSPER_Harvey!$73:$73,""),"")))))))="","",
IF($C36="Christopher Lobo",_xlfn.XLOOKUP($B36,PROSPER_Lobo!$1:$1,PROSPER_Lobo!$73:$73,""),
IF($C36="Naren Baliga",_xlfn.XLOOKUP($B36,PROSPER_Baliga!$1:$1,PROSPER_Baliga!$73:$73,""),
IF($C36="Thorsten Huhn",_xlfn.XLOOKUP($B36,PROSPER_Huhn!$1:$1,PROSPER_Huhn!$73:$73,""),
IF($C36="Nick Hull",_xlfn.XLOOKUP($B36,PROSPER_Hull!$1:$1,PROSPER_Hull!$73:$73,""),
IF($C36="Monika Kotwani",_xlfn.XLOOKUP($B36,PROSPER_Kotwani!$1:$1,PROSPER_Kotwani!$73:$73,""),
IF($C36="Jonathan Wellner",_xlfn.XLOOKUP($B36,PROSPER_Wellner!$1:$1,PROSPER_Wellner!$73:$73,""),
IF($C36="Travis Harvey",_xlfn.XLOOKUP($B36,PROSPER_Harvey!$1:$1,PROSPER_Harvey!$73:$73,""),""))))))))="","No Comment",IF(IF($C36="Christopher Lobo",_xlfn.XLOOKUP($B36,PROSPER_Lobo!$1:$1,PROSPER_Lobo!$73:$73,""),
IF($C36="Naren Baliga",_xlfn.XLOOKUP($B36,PROSPER_Baliga!$1:$1,PROSPER_Baliga!$73:$73,""),
IF($C36="Thorsten Huhn",_xlfn.XLOOKUP($B36,PROSPER_Huhn!$1:$1,PROSPER_Huhn!$73:$73,""),
IF($C36="Nick Hull",_xlfn.XLOOKUP($B36,PROSPER_Hull!$1:$1,PROSPER_Hull!$73:$73,""),
IF($C36="Monika Kotwani",_xlfn.XLOOKUP($B36,PROSPER_Kotwani!$1:$1,PROSPER_Kotwani!$73:$73,""),
IF($C36="Jonathan Wellner",_xlfn.XLOOKUP($B36,PROSPER_Wellner!$1:$1,PROSPER_Wellner!$73:$73,""),
IF($C36="Travis Harvey",_xlfn.XLOOKUP($B36,PROSPER_Harvey!$1:$1,PROSPER_Harvey!$73:$73,""),"")))))))="","",
IF($C36="Christopher Lobo",_xlfn.XLOOKUP($B36,PROSPER_Lobo!$1:$1,PROSPER_Lobo!$73:$73,""),
IF($C36="Naren Baliga",_xlfn.XLOOKUP($B36,PROSPER_Baliga!$1:$1,PROSPER_Baliga!$73:$73,""),
IF($C36="Thorsten Huhn",_xlfn.XLOOKUP($B36,PROSPER_Huhn!$1:$1,PROSPER_Huhn!$73:$73,""),
IF($C36="Nick Hull",_xlfn.XLOOKUP($B36,PROSPER_Hull!$1:$1,PROSPER_Hull!$73:$73,""),
IF($C36="Monika Kotwani",_xlfn.XLOOKUP($B36,PROSPER_Kotwani!$1:$1,PROSPER_Kotwani!$73:$73,""),
IF($C36="Jonathan Wellner",_xlfn.XLOOKUP($B36,PROSPER_Wellner!$1:$1,PROSPER_Wellner!$73:$73,""),
IF($C36="Travis Harvey",_xlfn.XLOOKUP($B36,PROSPER_Harvey!$1:$1,PROSPER_Harvey!$73:$73,""),"")))))))))</f>
        <v>No Comment</v>
      </c>
      <c r="JR36" s="141" t="str">
        <f t="shared" si="347"/>
        <v>N/A</v>
      </c>
      <c r="JS36" s="135" t="str">
        <f>_xlfn.XLOOKUP(B36,PROSPERInitial_Query!$E:$E,PROSPERInitial_Query!$AS:$AS,"",,-1)</f>
        <v/>
      </c>
      <c r="JT36" s="136" t="str">
        <f t="shared" si="348"/>
        <v>Nagraj Perugupalli7 - ResponsibilityCulture Champion</v>
      </c>
      <c r="JU36" s="136" t="str">
        <f>_xlfn.XLOOKUP(JT36,PROSPERDelta_Query!BK:BK,PROSPERDelta_Query!BG:BG,"",,-1)</f>
        <v/>
      </c>
      <c r="JV36" s="137" t="str">
        <f t="shared" si="349"/>
        <v>N/A</v>
      </c>
      <c r="JW36" s="137" t="str">
        <f>IF(IF(IF($C36="Christopher Lobo",_xlfn.XLOOKUP($B36,PROSPER_Lobo!$1:$1,PROSPER_Lobo!$74:$74,""),
IF($C36="Naren Baliga",_xlfn.XLOOKUP($B36,PROSPER_Baliga!$1:$1,PROSPER_Baliga!$74:$74,""),
IF($C36="Thorsten Huhn",_xlfn.XLOOKUP($B36,PROSPER_Huhn!$1:$1,PROSPER_Huhn!$74:$74,""),
IF($C36="Nick Hull",_xlfn.XLOOKUP($B36,PROSPER_Hull!$1:$1,PROSPER_Hull!$74:$74,""),
IF($C36="Monika Kotwani",_xlfn.XLOOKUP($B36,PROSPER_Kotwani!$1:$1,PROSPER_Kotwani!$74:$74,""),
IF($C36="Jonathan Wellner",_xlfn.XLOOKUP($B36,PROSPER_Wellner!$1:$1,PROSPER_Wellner!$74:$74,""),
IF($C36="Travis Harvey",_xlfn.XLOOKUP($B36,PROSPER_Harvey!$1:$1,PROSPER_Harvey!$74:$74,""),"")))))))="","",
IF($C36="Christopher Lobo",_xlfn.XLOOKUP($B36,PROSPER_Lobo!$1:$1,PROSPER_Lobo!$74:$74,""),
IF($C36="Naren Baliga",_xlfn.XLOOKUP($B36,PROSPER_Baliga!$1:$1,PROSPER_Baliga!$74:$74,""),
IF($C36="Thorsten Huhn",_xlfn.XLOOKUP($B36,PROSPER_Huhn!$1:$1,PROSPER_Huhn!$74:$74,""),
IF($C36="Nick Hull",_xlfn.XLOOKUP($B36,PROSPER_Hull!$1:$1,PROSPER_Hull!$74:$74,""),
IF($C36="Monika Kotwani",_xlfn.XLOOKUP($B36,PROSPER_Kotwani!$1:$1,PROSPER_Kotwani!$74:$74,""),
IF($C36="Jonathan Wellner",_xlfn.XLOOKUP($B36,PROSPER_Wellner!$1:$1,PROSPER_Wellner!$74:$74,""),
IF($C36="Travis Harvey",_xlfn.XLOOKUP($B36,PROSPER_Harvey!$1:$1,PROSPER_Harvey!$74:$74,""),""))))))))="","No Score",IF(IF($C36="Christopher Lobo",_xlfn.XLOOKUP($B36,PROSPER_Lobo!$1:$1,PROSPER_Lobo!$74:$74,""),
IF($C36="Naren Baliga",_xlfn.XLOOKUP($B36,PROSPER_Baliga!$1:$1,PROSPER_Baliga!$74:$74,""),
IF($C36="Thorsten Huhn",_xlfn.XLOOKUP($B36,PROSPER_Huhn!$1:$1,PROSPER_Huhn!$74:$74,""),
IF($C36="Nick Hull",_xlfn.XLOOKUP($B36,PROSPER_Hull!$1:$1,PROSPER_Hull!$74:$74,""),
IF($C36="Monika Kotwani",_xlfn.XLOOKUP($B36,PROSPER_Kotwani!$1:$1,PROSPER_Kotwani!$74:$74,""),
IF($C36="Jonathan Wellner",_xlfn.XLOOKUP($B36,PROSPER_Wellner!$1:$1,PROSPER_Wellner!$74:$74,""),
IF($C36="Travis Harvey",_xlfn.XLOOKUP($B36,PROSPER_Harvey!$1:$1,PROSPER_Harvey!$74:$74,""),"")))))))="","",
IF($C36="Christopher Lobo",_xlfn.XLOOKUP($B36,PROSPER_Lobo!$1:$1,PROSPER_Lobo!$74:$74,""),
IF($C36="Naren Baliga",_xlfn.XLOOKUP($B36,PROSPER_Baliga!$1:$1,PROSPER_Baliga!$74:$74,""),
IF($C36="Thorsten Huhn",_xlfn.XLOOKUP($B36,PROSPER_Huhn!$1:$1,PROSPER_Huhn!$74:$74,""),
IF($C36="Nick Hull",_xlfn.XLOOKUP($B36,PROSPER_Hull!$1:$1,PROSPER_Hull!$74:$74,""),
IF($C36="Monika Kotwani",_xlfn.XLOOKUP($B36,PROSPER_Kotwani!$1:$1,PROSPER_Kotwani!$74:$74,""),
IF($C36="Jonathan Wellner",_xlfn.XLOOKUP($B36,PROSPER_Wellner!$1:$1,PROSPER_Wellner!$74:$74,""),
IF($C36="Travis Harvey",_xlfn.XLOOKUP($B36,PROSPER_Harvey!$1:$1,PROSPER_Harvey!$74:$74,""),"")))))))))</f>
        <v>No Score</v>
      </c>
      <c r="JX36" s="138" t="str">
        <f>IF(IF(IF($C36="Christopher Lobo",_xlfn.XLOOKUP($B36,PROSPER_Lobo!$1:$1,PROSPER_Lobo!$75:$75,""),
IF($C36="Naren Baliga",_xlfn.XLOOKUP($B36,PROSPER_Baliga!$1:$1,PROSPER_Baliga!$75:$75,""),
IF($C36="Thorsten Huhn",_xlfn.XLOOKUP($B36,PROSPER_Huhn!$1:$1,PROSPER_Huhn!$75:$75,""),
IF($C36="Nick Hull",_xlfn.XLOOKUP($B36,PROSPER_Hull!$1:$1,PROSPER_Hull!$75:$75,""),
IF($C36="Monika Kotwani",_xlfn.XLOOKUP($B36,PROSPER_Kotwani!$1:$1,PROSPER_Kotwani!$75:$75,""),
IF($C36="Jonathan Wellner",_xlfn.XLOOKUP($B36,PROSPER_Wellner!$1:$1,PROSPER_Wellner!$75:$75,""),
IF($C36="Travis Harvey",_xlfn.XLOOKUP($B36,PROSPER_Harvey!$1:$1,PROSPER_Harvey!$75:$75,""),"")))))))="","",
IF($C36="Christopher Lobo",_xlfn.XLOOKUP($B36,PROSPER_Lobo!$1:$1,PROSPER_Lobo!$75:$75,""),
IF($C36="Naren Baliga",_xlfn.XLOOKUP($B36,PROSPER_Baliga!$1:$1,PROSPER_Baliga!$75:$75,""),
IF($C36="Thorsten Huhn",_xlfn.XLOOKUP($B36,PROSPER_Huhn!$1:$1,PROSPER_Huhn!$75:$75,""),
IF($C36="Nick Hull",_xlfn.XLOOKUP($B36,PROSPER_Hull!$1:$1,PROSPER_Hull!$75:$75,""),
IF($C36="Monika Kotwani",_xlfn.XLOOKUP($B36,PROSPER_Kotwani!$1:$1,PROSPER_Kotwani!$75:$75,""),
IF($C36="Jonathan Wellner",_xlfn.XLOOKUP($B36,PROSPER_Wellner!$1:$1,PROSPER_Wellner!$75:$75,""),
IF($C36="Travis Harvey",_xlfn.XLOOKUP($B36,PROSPER_Harvey!$1:$1,PROSPER_Harvey!$75:$75,""),""))))))))="","No Comment",IF(IF($C36="Christopher Lobo",_xlfn.XLOOKUP($B36,PROSPER_Lobo!$1:$1,PROSPER_Lobo!$75:$75,""),
IF($C36="Naren Baliga",_xlfn.XLOOKUP($B36,PROSPER_Baliga!$1:$1,PROSPER_Baliga!$75:$75,""),
IF($C36="Thorsten Huhn",_xlfn.XLOOKUP($B36,PROSPER_Huhn!$1:$1,PROSPER_Huhn!$75:$75,""),
IF($C36="Nick Hull",_xlfn.XLOOKUP($B36,PROSPER_Hull!$1:$1,PROSPER_Hull!$75:$75,""),
IF($C36="Monika Kotwani",_xlfn.XLOOKUP($B36,PROSPER_Kotwani!$1:$1,PROSPER_Kotwani!$75:$75,""),
IF($C36="Jonathan Wellner",_xlfn.XLOOKUP($B36,PROSPER_Wellner!$1:$1,PROSPER_Wellner!$75:$75,""),
IF($C36="Travis Harvey",_xlfn.XLOOKUP($B36,PROSPER_Harvey!$1:$1,PROSPER_Harvey!$75:$75,""),"")))))))="","",
IF($C36="Christopher Lobo",_xlfn.XLOOKUP($B36,PROSPER_Lobo!$1:$1,PROSPER_Lobo!$75:$75,""),
IF($C36="Naren Baliga",_xlfn.XLOOKUP($B36,PROSPER_Baliga!$1:$1,PROSPER_Baliga!$75:$75,""),
IF($C36="Thorsten Huhn",_xlfn.XLOOKUP($B36,PROSPER_Huhn!$1:$1,PROSPER_Huhn!$75:$75,""),
IF($C36="Nick Hull",_xlfn.XLOOKUP($B36,PROSPER_Hull!$1:$1,PROSPER_Hull!$75:$75,""),
IF($C36="Monika Kotwani",_xlfn.XLOOKUP($B36,PROSPER_Kotwani!$1:$1,PROSPER_Kotwani!$75:$75,""),
IF($C36="Jonathan Wellner",_xlfn.XLOOKUP($B36,PROSPER_Wellner!$1:$1,PROSPER_Wellner!$75:$75,""),
IF($C36="Travis Harvey",_xlfn.XLOOKUP($B36,PROSPER_Harvey!$1:$1,PROSPER_Harvey!$75:$75,""),"")))))))))</f>
        <v>No Comment</v>
      </c>
      <c r="JY36" s="141" t="str">
        <f t="shared" si="350"/>
        <v>N/A</v>
      </c>
      <c r="JZ36" s="135" t="str">
        <f>_xlfn.XLOOKUP(B36,PROSPERInitial_Query!$E:$E,PROSPERInitial_Query!$AT:$AT,"",,-1)</f>
        <v/>
      </c>
      <c r="KA36" s="136" t="str">
        <f t="shared" si="351"/>
        <v>Nagraj Perugupalli7 - ResponsibilityPeople Management</v>
      </c>
      <c r="KB36" s="136" t="str">
        <f>_xlfn.XLOOKUP(KA36,PROSPERDelta_Query!BK:BK,PROSPERDelta_Query!BH:BH,"",,-1)</f>
        <v/>
      </c>
      <c r="KC36" s="137" t="str">
        <f t="shared" si="352"/>
        <v>N/A</v>
      </c>
      <c r="KD36" s="137" t="str">
        <f>IF(IF(IF($C36="Christopher Lobo",_xlfn.XLOOKUP($B36,PROSPER_Lobo!$1:$1,PROSPER_Lobo!$76:$76,""),
IF($C36="Naren Baliga",_xlfn.XLOOKUP($B36,PROSPER_Baliga!$1:$1,PROSPER_Baliga!$76:$76,""),
IF($C36="Thorsten Huhn",_xlfn.XLOOKUP($B36,PROSPER_Huhn!$1:$1,PROSPER_Huhn!$76:$76,""),
IF($C36="Nick Hull",_xlfn.XLOOKUP($B36,PROSPER_Hull!$1:$1,PROSPER_Hull!$76:$76,""),
IF($C36="Monika Kotwani",_xlfn.XLOOKUP($B36,PROSPER_Kotwani!$1:$1,PROSPER_Kotwani!$76:$76,""),
IF($C36="Jonathan Wellner",_xlfn.XLOOKUP($B36,PROSPER_Wellner!$1:$1,PROSPER_Wellner!$76:$76,""),
IF($C36="Travis Harvey",_xlfn.XLOOKUP($B36,PROSPER_Harvey!$1:$1,PROSPER_Harvey!$76:$76,""),"")))))))="","",
IF($C36="Christopher Lobo",_xlfn.XLOOKUP($B36,PROSPER_Lobo!$1:$1,PROSPER_Lobo!$76:$76,""),
IF($C36="Naren Baliga",_xlfn.XLOOKUP($B36,PROSPER_Baliga!$1:$1,PROSPER_Baliga!$76:$76,""),
IF($C36="Thorsten Huhn",_xlfn.XLOOKUP($B36,PROSPER_Huhn!$1:$1,PROSPER_Huhn!$76:$76,""),
IF($C36="Nick Hull",_xlfn.XLOOKUP($B36,PROSPER_Hull!$1:$1,PROSPER_Hull!$76:$76,""),
IF($C36="Monika Kotwani",_xlfn.XLOOKUP($B36,PROSPER_Kotwani!$1:$1,PROSPER_Kotwani!$76:$76,""),
IF($C36="Jonathan Wellner",_xlfn.XLOOKUP($B36,PROSPER_Wellner!$1:$1,PROSPER_Wellner!$76:$76,""),
IF($C36="Travis Harvey",_xlfn.XLOOKUP($B36,PROSPER_Harvey!$1:$1,PROSPER_Harvey!$76:$76,""),""))))))))="","No Score",IF(IF($C36="Christopher Lobo",_xlfn.XLOOKUP($B36,PROSPER_Lobo!$1:$1,PROSPER_Lobo!$76:$76,""),
IF($C36="Naren Baliga",_xlfn.XLOOKUP($B36,PROSPER_Baliga!$1:$1,PROSPER_Baliga!$76:$76,""),
IF($C36="Thorsten Huhn",_xlfn.XLOOKUP($B36,PROSPER_Huhn!$1:$1,PROSPER_Huhn!$76:$76,""),
IF($C36="Nick Hull",_xlfn.XLOOKUP($B36,PROSPER_Hull!$1:$1,PROSPER_Hull!$76:$76,""),
IF($C36="Monika Kotwani",_xlfn.XLOOKUP($B36,PROSPER_Kotwani!$1:$1,PROSPER_Kotwani!$76:$76,""),
IF($C36="Jonathan Wellner",_xlfn.XLOOKUP($B36,PROSPER_Wellner!$1:$1,PROSPER_Wellner!$76:$76,""),
IF($C36="Travis Harvey",_xlfn.XLOOKUP($B36,PROSPER_Harvey!$1:$1,PROSPER_Harvey!$76:$76,""),"")))))))="","",
IF($C36="Christopher Lobo",_xlfn.XLOOKUP($B36,PROSPER_Lobo!$1:$1,PROSPER_Lobo!$76:$76,""),
IF($C36="Naren Baliga",_xlfn.XLOOKUP($B36,PROSPER_Baliga!$1:$1,PROSPER_Baliga!$76:$76,""),
IF($C36="Thorsten Huhn",_xlfn.XLOOKUP($B36,PROSPER_Huhn!$1:$1,PROSPER_Huhn!$76:$76,""),
IF($C36="Nick Hull",_xlfn.XLOOKUP($B36,PROSPER_Hull!$1:$1,PROSPER_Hull!$76:$76,""),
IF($C36="Monika Kotwani",_xlfn.XLOOKUP($B36,PROSPER_Kotwani!$1:$1,PROSPER_Kotwani!$76:$76,""),
IF($C36="Jonathan Wellner",_xlfn.XLOOKUP($B36,PROSPER_Wellner!$1:$1,PROSPER_Wellner!$76:$76,""),
IF($C36="Travis Harvey",_xlfn.XLOOKUP($B36,PROSPER_Harvey!$1:$1,PROSPER_Harvey!$76:$76,""),"")))))))))</f>
        <v>No Score</v>
      </c>
      <c r="KE36" s="138" t="str">
        <f>IF(IF(IF($C36="Christopher Lobo",_xlfn.XLOOKUP($B36,PROSPER_Lobo!$1:$1,PROSPER_Lobo!$77:$77,""),
IF($C36="Naren Baliga",_xlfn.XLOOKUP($B36,PROSPER_Baliga!$1:$1,PROSPER_Baliga!$77:$77,""),
IF($C36="Thorsten Huhn",_xlfn.XLOOKUP($B36,PROSPER_Huhn!$1:$1,PROSPER_Huhn!$77:$77,""),
IF($C36="Nick Hull",_xlfn.XLOOKUP($B36,PROSPER_Hull!$1:$1,PROSPER_Hull!$77:$77,""),
IF($C36="Monika Kotwani",_xlfn.XLOOKUP($B36,PROSPER_Kotwani!$1:$1,PROSPER_Kotwani!$77:$77,""),
IF($C36="Jonathan Wellner",_xlfn.XLOOKUP($B36,PROSPER_Wellner!$1:$1,PROSPER_Wellner!$77:$77,""),
IF($C36="Travis Harvey",_xlfn.XLOOKUP($B36,PROSPER_Harvey!$1:$1,PROSPER_Harvey!$77:$77,""),"")))))))="","",
IF($C36="Christopher Lobo",_xlfn.XLOOKUP($B36,PROSPER_Lobo!$1:$1,PROSPER_Lobo!$77:$77,""),
IF($C36="Naren Baliga",_xlfn.XLOOKUP($B36,PROSPER_Baliga!$1:$1,PROSPER_Baliga!$77:$77,""),
IF($C36="Thorsten Huhn",_xlfn.XLOOKUP($B36,PROSPER_Huhn!$1:$1,PROSPER_Huhn!$77:$77,""),
IF($C36="Nick Hull",_xlfn.XLOOKUP($B36,PROSPER_Hull!$1:$1,PROSPER_Hull!$77:$77,""),
IF($C36="Monika Kotwani",_xlfn.XLOOKUP($B36,PROSPER_Kotwani!$1:$1,PROSPER_Kotwani!$77:$77,""),
IF($C36="Jonathan Wellner",_xlfn.XLOOKUP($B36,PROSPER_Wellner!$1:$1,PROSPER_Wellner!$77:$77,""),
IF($C36="Travis Harvey",_xlfn.XLOOKUP($B36,PROSPER_Harvey!$1:$1,PROSPER_Harvey!$77:$77,""),""))))))))="","No Comment",IF(IF($C36="Christopher Lobo",_xlfn.XLOOKUP($B36,PROSPER_Lobo!$1:$1,PROSPER_Lobo!$77:$77,""),
IF($C36="Naren Baliga",_xlfn.XLOOKUP($B36,PROSPER_Baliga!$1:$1,PROSPER_Baliga!$77:$77,""),
IF($C36="Thorsten Huhn",_xlfn.XLOOKUP($B36,PROSPER_Huhn!$1:$1,PROSPER_Huhn!$77:$77,""),
IF($C36="Nick Hull",_xlfn.XLOOKUP($B36,PROSPER_Hull!$1:$1,PROSPER_Hull!$77:$77,""),
IF($C36="Monika Kotwani",_xlfn.XLOOKUP($B36,PROSPER_Kotwani!$1:$1,PROSPER_Kotwani!$77:$77,""),
IF($C36="Jonathan Wellner",_xlfn.XLOOKUP($B36,PROSPER_Wellner!$1:$1,PROSPER_Wellner!$77:$77,""),
IF($C36="Travis Harvey",_xlfn.XLOOKUP($B36,PROSPER_Harvey!$1:$1,PROSPER_Harvey!$77:$77,""),"")))))))="","",
IF($C36="Christopher Lobo",_xlfn.XLOOKUP($B36,PROSPER_Lobo!$1:$1,PROSPER_Lobo!$77:$77,""),
IF($C36="Naren Baliga",_xlfn.XLOOKUP($B36,PROSPER_Baliga!$1:$1,PROSPER_Baliga!$77:$77,""),
IF($C36="Thorsten Huhn",_xlfn.XLOOKUP($B36,PROSPER_Huhn!$1:$1,PROSPER_Huhn!$77:$77,""),
IF($C36="Nick Hull",_xlfn.XLOOKUP($B36,PROSPER_Hull!$1:$1,PROSPER_Hull!$77:$77,""),
IF($C36="Monika Kotwani",_xlfn.XLOOKUP($B36,PROSPER_Kotwani!$1:$1,PROSPER_Kotwani!$77:$77,""),
IF($C36="Jonathan Wellner",_xlfn.XLOOKUP($B36,PROSPER_Wellner!$1:$1,PROSPER_Wellner!$77:$77,""),
IF($C36="Travis Harvey",_xlfn.XLOOKUP($B36,PROSPER_Harvey!$1:$1,PROSPER_Harvey!$77:$77,""),"")))))))))</f>
        <v>No Comment</v>
      </c>
      <c r="KF36" s="141" t="str">
        <f t="shared" si="353"/>
        <v>N/A</v>
      </c>
      <c r="KG36" s="135" t="str">
        <f>_xlfn.XLOOKUP(B36,PROSPERInitial_Query!$E:$E,PROSPERInitial_Query!$AU:$AU,"",,-1)</f>
        <v/>
      </c>
      <c r="KH36" s="136" t="str">
        <f t="shared" si="354"/>
        <v>Nagraj Perugupalli7 - ResponsibilitySelf Sufficiency</v>
      </c>
      <c r="KI36" s="136" t="str">
        <f>_xlfn.XLOOKUP(KH36,PROSPERDelta_Query!BK:BK,PROSPERDelta_Query!BI:BI,"",,-1)</f>
        <v/>
      </c>
      <c r="KJ36" s="137" t="str">
        <f t="shared" si="355"/>
        <v>N/A</v>
      </c>
      <c r="KK36" s="137" t="str">
        <f>IF(IF(IF($C36="Christopher Lobo",_xlfn.XLOOKUP($B36,PROSPER_Lobo!$1:$1,PROSPER_Lobo!$78:$78,""),
IF($C36="Naren Baliga",_xlfn.XLOOKUP($B36,PROSPER_Baliga!$1:$1,PROSPER_Baliga!$78:$78,""),
IF($C36="Thorsten Huhn",_xlfn.XLOOKUP($B36,PROSPER_Huhn!$1:$1,PROSPER_Huhn!$78:$78,""),
IF($C36="Nick Hull",_xlfn.XLOOKUP($B36,PROSPER_Hull!$1:$1,PROSPER_Hull!$78:$78,""),
IF($C36="Monika Kotwani",_xlfn.XLOOKUP($B36,PROSPER_Kotwani!$1:$1,PROSPER_Kotwani!$78:$78,""),
IF($C36="Jonathan Wellner",_xlfn.XLOOKUP($B36,PROSPER_Wellner!$1:$1,PROSPER_Wellner!$78:$78,""),
IF($C36="Travis Harvey",_xlfn.XLOOKUP($B36,PROSPER_Harvey!$1:$1,PROSPER_Harvey!$78:$78,""),"")))))))="","",
IF($C36="Christopher Lobo",_xlfn.XLOOKUP($B36,PROSPER_Lobo!$1:$1,PROSPER_Lobo!$78:$78,""),
IF($C36="Naren Baliga",_xlfn.XLOOKUP($B36,PROSPER_Baliga!$1:$1,PROSPER_Baliga!$78:$78,""),
IF($C36="Thorsten Huhn",_xlfn.XLOOKUP($B36,PROSPER_Huhn!$1:$1,PROSPER_Huhn!$78:$78,""),
IF($C36="Nick Hull",_xlfn.XLOOKUP($B36,PROSPER_Hull!$1:$1,PROSPER_Hull!$78:$78,""),
IF($C36="Monika Kotwani",_xlfn.XLOOKUP($B36,PROSPER_Kotwani!$1:$1,PROSPER_Kotwani!$78:$78,""),
IF($C36="Jonathan Wellner",_xlfn.XLOOKUP($B36,PROSPER_Wellner!$1:$1,PROSPER_Wellner!$78:$78,""),
IF($C36="Travis Harvey",_xlfn.XLOOKUP($B36,PROSPER_Harvey!$1:$1,PROSPER_Harvey!$78:$78,""),""))))))))="","No Score",IF(IF($C36="Christopher Lobo",_xlfn.XLOOKUP($B36,PROSPER_Lobo!$1:$1,PROSPER_Lobo!$78:$78,""),
IF($C36="Naren Baliga",_xlfn.XLOOKUP($B36,PROSPER_Baliga!$1:$1,PROSPER_Baliga!$78:$78,""),
IF($C36="Thorsten Huhn",_xlfn.XLOOKUP($B36,PROSPER_Huhn!$1:$1,PROSPER_Huhn!$78:$78,""),
IF($C36="Nick Hull",_xlfn.XLOOKUP($B36,PROSPER_Hull!$1:$1,PROSPER_Hull!$78:$78,""),
IF($C36="Monika Kotwani",_xlfn.XLOOKUP($B36,PROSPER_Kotwani!$1:$1,PROSPER_Kotwani!$78:$78,""),
IF($C36="Jonathan Wellner",_xlfn.XLOOKUP($B36,PROSPER_Wellner!$1:$1,PROSPER_Wellner!$78:$78,""),
IF($C36="Travis Harvey",_xlfn.XLOOKUP($B36,PROSPER_Harvey!$1:$1,PROSPER_Harvey!$78:$78,""),"")))))))="","",
IF($C36="Christopher Lobo",_xlfn.XLOOKUP($B36,PROSPER_Lobo!$1:$1,PROSPER_Lobo!$78:$78,""),
IF($C36="Naren Baliga",_xlfn.XLOOKUP($B36,PROSPER_Baliga!$1:$1,PROSPER_Baliga!$78:$78,""),
IF($C36="Thorsten Huhn",_xlfn.XLOOKUP($B36,PROSPER_Huhn!$1:$1,PROSPER_Huhn!$78:$78,""),
IF($C36="Nick Hull",_xlfn.XLOOKUP($B36,PROSPER_Hull!$1:$1,PROSPER_Hull!$78:$78,""),
IF($C36="Monika Kotwani",_xlfn.XLOOKUP($B36,PROSPER_Kotwani!$1:$1,PROSPER_Kotwani!$78:$78,""),
IF($C36="Jonathan Wellner",_xlfn.XLOOKUP($B36,PROSPER_Wellner!$1:$1,PROSPER_Wellner!$78:$78,""),
IF($C36="Travis Harvey",_xlfn.XLOOKUP($B36,PROSPER_Harvey!$1:$1,PROSPER_Harvey!$78:$78,""),"")))))))))</f>
        <v>No Score</v>
      </c>
      <c r="KL36" s="138" t="str">
        <f>IF(IF(IF($C36="Christopher Lobo",_xlfn.XLOOKUP($B36,PROSPER_Lobo!$1:$1,PROSPER_Lobo!$79:$79,""),
IF($C36="Naren Baliga",_xlfn.XLOOKUP($B36,PROSPER_Baliga!$1:$1,PROSPER_Baliga!$79:$79,""),
IF($C36="Thorsten Huhn",_xlfn.XLOOKUP($B36,PROSPER_Huhn!$1:$1,PROSPER_Huhn!$79:$79,""),
IF($C36="Nick Hull",_xlfn.XLOOKUP($B36,PROSPER_Hull!$1:$1,PROSPER_Hull!$79:$79,""),
IF($C36="Monika Kotwani",_xlfn.XLOOKUP($B36,PROSPER_Kotwani!$1:$1,PROSPER_Kotwani!$79:$79,""),
IF($C36="Jonathan Wellner",_xlfn.XLOOKUP($B36,PROSPER_Wellner!$1:$1,PROSPER_Wellner!$79:$79,""),
IF($C36="Travis Harvey",_xlfn.XLOOKUP($B36,PROSPER_Harvey!$1:$1,PROSPER_Harvey!$79:$79,""),"")))))))="","",
IF($C36="Christopher Lobo",_xlfn.XLOOKUP($B36,PROSPER_Lobo!$1:$1,PROSPER_Lobo!$79:$79,""),
IF($C36="Naren Baliga",_xlfn.XLOOKUP($B36,PROSPER_Baliga!$1:$1,PROSPER_Baliga!$79:$79,""),
IF($C36="Thorsten Huhn",_xlfn.XLOOKUP($B36,PROSPER_Huhn!$1:$1,PROSPER_Huhn!$79:$79,""),
IF($C36="Nick Hull",_xlfn.XLOOKUP($B36,PROSPER_Hull!$1:$1,PROSPER_Hull!$79:$79,""),
IF($C36="Monika Kotwani",_xlfn.XLOOKUP($B36,PROSPER_Kotwani!$1:$1,PROSPER_Kotwani!$79:$79,""),
IF($C36="Jonathan Wellner",_xlfn.XLOOKUP($B36,PROSPER_Wellner!$1:$1,PROSPER_Wellner!$79:$79,""),
IF($C36="Travis Harvey",_xlfn.XLOOKUP($B36,PROSPER_Harvey!$1:$1,PROSPER_Harvey!$79:$79,""),""))))))))="","No Comment",IF(IF($C36="Christopher Lobo",_xlfn.XLOOKUP($B36,PROSPER_Lobo!$1:$1,PROSPER_Lobo!$79:$79,""),
IF($C36="Naren Baliga",_xlfn.XLOOKUP($B36,PROSPER_Baliga!$1:$1,PROSPER_Baliga!$79:$79,""),
IF($C36="Thorsten Huhn",_xlfn.XLOOKUP($B36,PROSPER_Huhn!$1:$1,PROSPER_Huhn!$79:$79,""),
IF($C36="Nick Hull",_xlfn.XLOOKUP($B36,PROSPER_Hull!$1:$1,PROSPER_Hull!$79:$79,""),
IF($C36="Monika Kotwani",_xlfn.XLOOKUP($B36,PROSPER_Kotwani!$1:$1,PROSPER_Kotwani!$79:$79,""),
IF($C36="Jonathan Wellner",_xlfn.XLOOKUP($B36,PROSPER_Wellner!$1:$1,PROSPER_Wellner!$79:$79,""),
IF($C36="Travis Harvey",_xlfn.XLOOKUP($B36,PROSPER_Harvey!$1:$1,PROSPER_Harvey!$79:$79,""),"")))))))="","",
IF($C36="Christopher Lobo",_xlfn.XLOOKUP($B36,PROSPER_Lobo!$1:$1,PROSPER_Lobo!$79:$79,""),
IF($C36="Naren Baliga",_xlfn.XLOOKUP($B36,PROSPER_Baliga!$1:$1,PROSPER_Baliga!$79:$79,""),
IF($C36="Thorsten Huhn",_xlfn.XLOOKUP($B36,PROSPER_Huhn!$1:$1,PROSPER_Huhn!$79:$79,""),
IF($C36="Nick Hull",_xlfn.XLOOKUP($B36,PROSPER_Hull!$1:$1,PROSPER_Hull!$79:$79,""),
IF($C36="Monika Kotwani",_xlfn.XLOOKUP($B36,PROSPER_Kotwani!$1:$1,PROSPER_Kotwani!$79:$79,""),
IF($C36="Jonathan Wellner",_xlfn.XLOOKUP($B36,PROSPER_Wellner!$1:$1,PROSPER_Wellner!$79:$79,""),
IF($C36="Travis Harvey",_xlfn.XLOOKUP($B36,PROSPER_Harvey!$1:$1,PROSPER_Harvey!$79:$79,""),"")))))))))</f>
        <v>No Comment</v>
      </c>
      <c r="KM36" s="141" t="str">
        <f t="shared" si="356"/>
        <v>N/A</v>
      </c>
      <c r="KN36" s="145" t="str">
        <f t="shared" si="357"/>
        <v>N/A</v>
      </c>
      <c r="KO36" s="146" t="str">
        <f t="shared" si="358"/>
        <v>N/A</v>
      </c>
      <c r="KP36" s="194" t="str">
        <f t="shared" si="359"/>
        <v>N/A</v>
      </c>
      <c r="KQ36" s="147">
        <f t="shared" si="360"/>
        <v>7.1065261627906979</v>
      </c>
      <c r="KR36" s="148"/>
      <c r="KS36" s="148"/>
      <c r="KT36" s="148"/>
      <c r="KU36" s="149"/>
    </row>
    <row r="37" spans="2:307" x14ac:dyDescent="0.25">
      <c r="B37" s="118" t="s">
        <v>140</v>
      </c>
      <c r="C37" s="119" t="s">
        <v>486</v>
      </c>
      <c r="D37" s="120" t="str">
        <f>_xlfn.XLOOKUP(B37,PROSPERInitial_Query!E:E,PROSPERInitial_Query!G:G,"",,-1)</f>
        <v/>
      </c>
      <c r="E37" s="121" t="str">
        <f t="shared" si="234"/>
        <v>Navya Shetty1 - PortfolioDesign Success</v>
      </c>
      <c r="F37" s="122" t="str">
        <f>_xlfn.XLOOKUP(E37,PROSPERDelta_Query!BK:BK,PROSPERDelta_Query!I:I,"",,-1)</f>
        <v/>
      </c>
      <c r="G37" s="123" t="str">
        <f t="shared" si="235"/>
        <v>N/A</v>
      </c>
      <c r="H37" s="124" t="str">
        <f>IF(IF(IF($C37="Christopher Lobo",_xlfn.XLOOKUP($B37,PROSPER_Lobo!$1:$1,PROSPER_Lobo!$2:$2,""),
IF($C37="Naren Baliga",_xlfn.XLOOKUP($B37,PROSPER_Baliga!$1:$1,PROSPER_Baliga!$2:$2,""),
IF($C37="Thorsten Huhn",_xlfn.XLOOKUP($B37,PROSPER_Huhn!$1:$1,PROSPER_Huhn!$2:$2,""),
IF($C37="Nick Hull",_xlfn.XLOOKUP($B37,PROSPER_Hull!$1:$1,PROSPER_Hull!$2:$2,""),
IF($C37="Monika Kotwani",_xlfn.XLOOKUP($B37,PROSPER_Kotwani!$1:$1,PROSPER_Kotwani!$2:$2,""),
IF($C37="Jonathan Wellner",_xlfn.XLOOKUP($B37,PROSPER_Wellner!$1:$1,PROSPER_Wellner!$2:$2,""),
IF($C37="Travis Harvey",_xlfn.XLOOKUP($B37,PROSPER_Harvey!$1:$1,PROSPER_Harvey!$2:$2,""),"")))))))="","",
IF($C37="Christopher Lobo",_xlfn.XLOOKUP($B37,PROSPER_Lobo!$1:$1,PROSPER_Lobo!$2:$2,""),
IF($C37="Naren Baliga",_xlfn.XLOOKUP($B37,PROSPER_Baliga!$1:$1,PROSPER_Baliga!$2:$2,""),
IF($C37="Thorsten Huhn",_xlfn.XLOOKUP($B37,PROSPER_Huhn!$1:$1,PROSPER_Huhn!$2:$2,""),
IF($C37="Nick Hull",_xlfn.XLOOKUP($B37,PROSPER_Hull!$1:$1,PROSPER_Hull!$2:$2,""),
IF($C37="Monika Kotwani",_xlfn.XLOOKUP($B37,PROSPER_Kotwani!$1:$1,PROSPER_Kotwani!$2:$2,""),
IF($C37="Jonathan Wellner",_xlfn.XLOOKUP($B37,PROSPER_Wellner!$1:$1,PROSPER_Wellner!$2:$2,""),
IF($C37="Travis Harvey",_xlfn.XLOOKUP($B37,PROSPER_Harvey!$1:$1,PROSPER_Harvey!$2:$2,""),""))))))))="","No Score",(IF(IF($C37="Christopher Lobo",_xlfn.XLOOKUP($B37,PROSPER_Lobo!$1:$1,PROSPER_Lobo!$2:$2,""),
IF($C37="Naren Baliga",_xlfn.XLOOKUP($B37,PROSPER_Baliga!$1:$1,PROSPER_Baliga!$2:$2,""),
IF($C37="Thorsten Huhn",_xlfn.XLOOKUP($B37,PROSPER_Huhn!$1:$1,PROSPER_Huhn!$2:$2,""),
IF($C37="Nick Hull",_xlfn.XLOOKUP($B37,PROSPER_Hull!$1:$1,PROSPER_Hull!$2:$2,""),
IF($C37="Monika Kotwani",_xlfn.XLOOKUP($B37,PROSPER_Kotwani!$1:$1,PROSPER_Kotwani!$2:$2,""),
IF($C37="Jonathan Wellner",_xlfn.XLOOKUP($B37,PROSPER_Wellner!$1:$1,PROSPER_Wellner!$2:$2,""),
IF($C37="Travis Harvey",_xlfn.XLOOKUP($B37,PROSPER_Harvey!$1:$1,PROSPER_Harvey!$2:$2,""),"")))))))="","",
IF($C37="Christopher Lobo",_xlfn.XLOOKUP($B37,PROSPER_Lobo!$1:$1,PROSPER_Lobo!$2:$2,""),
IF($C37="Naren Baliga",_xlfn.XLOOKUP($B37,PROSPER_Baliga!$1:$1,PROSPER_Baliga!$2:$2,""),
IF($C37="Thorsten Huhn",_xlfn.XLOOKUP($B37,PROSPER_Huhn!$1:$1,PROSPER_Huhn!$2:$2,""),
IF($C37="Nick Hull",_xlfn.XLOOKUP($B37,PROSPER_Hull!$1:$1,PROSPER_Hull!$2:$2,""),
IF($C37="Monika Kotwani",_xlfn.XLOOKUP($B37,PROSPER_Kotwani!$1:$1,PROSPER_Kotwani!$2:$2,""),
IF($C37="Jonathan Wellner",_xlfn.XLOOKUP($B37,PROSPER_Wellner!$1:$1,PROSPER_Wellner!$2:$2,""),
IF($C37="Travis Harvey",_xlfn.XLOOKUP($B37,PROSPER_Harvey!$1:$1,PROSPER_Harvey!$2:$2,""),""))))))))))</f>
        <v>No Score</v>
      </c>
      <c r="I37" s="125" t="str">
        <f>IF(IF(IF($C37="Christopher Lobo",_xlfn.XLOOKUP($B37,PROSPER_Lobo!$1:$1,PROSPER_Lobo!$3:$3,""),
IF($C37="Naren Baliga",_xlfn.XLOOKUP($B37,PROSPER_Baliga!$1:$1,PROSPER_Baliga!$3:$3,""),
IF($C37="Thorsten Huhn",_xlfn.XLOOKUP($B37,PROSPER_Huhn!$1:$1,PROSPER_Huhn!$3:$3,""),
IF($C37="Nick Hull",_xlfn.XLOOKUP($B37,PROSPER_Hull!$1:$1,PROSPER_Hull!$3:$3,""),
IF($C37="Monika Kotwani",_xlfn.XLOOKUP($B37,PROSPER_Kotwani!$1:$1,PROSPER_Kotwani!$3:$3,""),
IF($C37="Jonathan Wellner",_xlfn.XLOOKUP($B37,PROSPER_Wellner!$1:$1,PROSPER_Wellner!$3:$3,""),
IF($C37="Travis Harvey",_xlfn.XLOOKUP($B37,PROSPER_Harvey!$1:$1,PROSPER_Harvey!$3:$3,""),"")))))))="","",
IF($C37="Christopher Lobo",_xlfn.XLOOKUP($B37,PROSPER_Lobo!$1:$1,PROSPER_Lobo!$3:$3,""),
IF($C37="Naren Baliga",_xlfn.XLOOKUP($B37,PROSPER_Baliga!$1:$1,PROSPER_Baliga!$3:$3,""),
IF($C37="Thorsten Huhn",_xlfn.XLOOKUP($B37,PROSPER_Huhn!$1:$1,PROSPER_Huhn!$3:$3,""),
IF($C37="Nick Hull",_xlfn.XLOOKUP($B37,PROSPER_Hull!$1:$1,PROSPER_Hull!$3:$3,""),
IF($C37="Monika Kotwani",_xlfn.XLOOKUP($B37,PROSPER_Kotwani!$1:$1,PROSPER_Kotwani!$3:$3,""),
IF($C37="Jonathan Wellner",_xlfn.XLOOKUP($B37,PROSPER_Wellner!$1:$1,PROSPER_Wellner!$3:$3,""),
IF($C37="Travis Harvey",_xlfn.XLOOKUP($B37,PROSPER_Harvey!$1:$1,PROSPER_Harvey!$3:$3,""),""))))))))="","No Comment",IF(IF($C37="Christopher Lobo",_xlfn.XLOOKUP($B37,PROSPER_Lobo!$1:$1,PROSPER_Lobo!$3:$3,""),
IF($C37="Naren Baliga",_xlfn.XLOOKUP($B37,PROSPER_Baliga!$1:$1,PROSPER_Baliga!$3:$3,""),
IF($C37="Thorsten Huhn",_xlfn.XLOOKUP($B37,PROSPER_Huhn!$1:$1,PROSPER_Huhn!$3:$3,""),
IF($C37="Nick Hull",_xlfn.XLOOKUP($B37,PROSPER_Hull!$1:$1,PROSPER_Hull!$3:$3,""),
IF($C37="Monika Kotwani",_xlfn.XLOOKUP($B37,PROSPER_Kotwani!$1:$1,PROSPER_Kotwani!$3:$3,""),
IF($C37="Jonathan Wellner",_xlfn.XLOOKUP($B37,PROSPER_Wellner!$1:$1,PROSPER_Wellner!$3:$3,""),
IF($C37="Travis Harvey",_xlfn.XLOOKUP($B37,PROSPER_Harvey!$1:$1,PROSPER_Harvey!$3:$3,""),"")))))))="","",
IF($C37="Christopher Lobo",_xlfn.XLOOKUP($B37,PROSPER_Lobo!$1:$1,PROSPER_Lobo!$3:$3,""),
IF($C37="Naren Baliga",_xlfn.XLOOKUP($B37,PROSPER_Baliga!$1:$1,PROSPER_Baliga!$3:$3,""),
IF($C37="Thorsten Huhn",_xlfn.XLOOKUP($B37,PROSPER_Huhn!$1:$1,PROSPER_Huhn!$3:$3,""),
IF($C37="Nick Hull",_xlfn.XLOOKUP($B37,PROSPER_Hull!$1:$1,PROSPER_Hull!$3:$3,""),
IF($C37="Monika Kotwani",_xlfn.XLOOKUP($B37,PROSPER_Kotwani!$1:$1,PROSPER_Kotwani!$3:$3,""),
IF($C37="Jonathan Wellner",_xlfn.XLOOKUP($B37,PROSPER_Wellner!$1:$1,PROSPER_Wellner!$3:$3,""),
IF($C37="Travis Harvey",_xlfn.XLOOKUP($B37,PROSPER_Harvey!$1:$1,PROSPER_Harvey!$3:$3,""),"")))))))))</f>
        <v>No Comment</v>
      </c>
      <c r="J37" s="124" t="str">
        <f>IFERROR(ROUND(_xlfn.XLOOKUP(B37,DesignSuccessChallenge_Query!$E:$E,DesignSuccessChallenge_Query!$F:$F)/4.7,0),"Not Taken")</f>
        <v>Not Taken</v>
      </c>
      <c r="K37" s="150" t="str">
        <f t="shared" si="236"/>
        <v>N/A</v>
      </c>
      <c r="L37" s="120" t="str">
        <f>_xlfn.XLOOKUP(B37,PROSPERInitial_Query!$E:$E,PROSPERInitial_Query!$H:$H,"",,-1)</f>
        <v/>
      </c>
      <c r="M37" s="121" t="str">
        <f t="shared" si="237"/>
        <v>Navya Shetty1 - PortfolioPremium Engagement</v>
      </c>
      <c r="N37" s="126" t="str">
        <f>_xlfn.XLOOKUP(M37,PROSPERDelta_Query!BK:BK,PROSPERDelta_Query!J:J,"",,-1)</f>
        <v/>
      </c>
      <c r="O37" s="124" t="str">
        <f t="shared" si="238"/>
        <v>N/A</v>
      </c>
      <c r="P37" s="124" t="str">
        <f>IF(IF(IF($C37="Christopher Lobo",_xlfn.XLOOKUP($B37,PROSPER_Lobo!$1:$1,PROSPER_Lobo!$4:$4,""),
IF($C37="Naren Baliga",_xlfn.XLOOKUP($B37,PROSPER_Baliga!$1:$1,PROSPER_Baliga!$4:$4,""),
IF($C37="Thorsten Huhn",_xlfn.XLOOKUP($B37,PROSPER_Huhn!$1:$1,PROSPER_Huhn!$4:$4,""),
IF($C37="Nick Hull",_xlfn.XLOOKUP($B37,PROSPER_Hull!$1:$1,PROSPER_Hull!$4:$4,""),
IF($C37="Monika Kotwani",_xlfn.XLOOKUP($B37,PROSPER_Kotwani!$1:$1,PROSPER_Kotwani!$4:$4,""),
IF($C37="Jonathan Wellner",_xlfn.XLOOKUP($B37,PROSPER_Wellner!$1:$1,PROSPER_Wellner!$4:$4,""),
IF($C37="Travis Harvey",_xlfn.XLOOKUP($B37,PROSPER_Harvey!$1:$1,PROSPER_Harvey!$4:$4,""),"")))))))="","",
IF($C37="Christopher Lobo",_xlfn.XLOOKUP($B37,PROSPER_Lobo!$1:$1,PROSPER_Lobo!$4:$4,""),
IF($C37="Naren Baliga",_xlfn.XLOOKUP($B37,PROSPER_Baliga!$1:$1,PROSPER_Baliga!$4:$4,""),
IF($C37="Thorsten Huhn",_xlfn.XLOOKUP($B37,PROSPER_Huhn!$1:$1,PROSPER_Huhn!$4:$4,""),
IF($C37="Nick Hull",_xlfn.XLOOKUP($B37,PROSPER_Hull!$1:$1,PROSPER_Hull!$4:$4,""),
IF($C37="Monika Kotwani",_xlfn.XLOOKUP($B37,PROSPER_Kotwani!$1:$1,PROSPER_Kotwani!$4:$4,""),
IF($C37="Jonathan Wellner",_xlfn.XLOOKUP($B37,PROSPER_Wellner!$1:$1,PROSPER_Wellner!$4:$4,""),
IF($C37="Travis Harvey",_xlfn.XLOOKUP($B37,PROSPER_Harvey!$1:$1,PROSPER_Harvey!$4:$4,""),""))))))))="","No Score",IF(IF($C37="Christopher Lobo",_xlfn.XLOOKUP($B37,PROSPER_Lobo!$1:$1,PROSPER_Lobo!$4:$4,""),
IF($C37="Naren Baliga",_xlfn.XLOOKUP($B37,PROSPER_Baliga!$1:$1,PROSPER_Baliga!$4:$4,""),
IF($C37="Thorsten Huhn",_xlfn.XLOOKUP($B37,PROSPER_Huhn!$1:$1,PROSPER_Huhn!$4:$4,""),
IF($C37="Nick Hull",_xlfn.XLOOKUP($B37,PROSPER_Hull!$1:$1,PROSPER_Hull!$4:$4,""),
IF($C37="Monika Kotwani",_xlfn.XLOOKUP($B37,PROSPER_Kotwani!$1:$1,PROSPER_Kotwani!$4:$4,""),
IF($C37="Jonathan Wellner",_xlfn.XLOOKUP($B37,PROSPER_Wellner!$1:$1,PROSPER_Wellner!$4:$4,""),
IF($C37="Travis Harvey",_xlfn.XLOOKUP($B37,PROSPER_Harvey!$1:$1,PROSPER_Harvey!$4:$4,""),"")))))))="","",
IF($C37="Christopher Lobo",_xlfn.XLOOKUP($B37,PROSPER_Lobo!$1:$1,PROSPER_Lobo!$4:$4,""),
IF($C37="Naren Baliga",_xlfn.XLOOKUP($B37,PROSPER_Baliga!$1:$1,PROSPER_Baliga!$4:$4,""),
IF($C37="Thorsten Huhn",_xlfn.XLOOKUP($B37,PROSPER_Huhn!$1:$1,PROSPER_Huhn!$4:$4,""),
IF($C37="Nick Hull",_xlfn.XLOOKUP($B37,PROSPER_Hull!$1:$1,PROSPER_Hull!$4:$4,""),
IF($C37="Monika Kotwani",_xlfn.XLOOKUP($B37,PROSPER_Kotwani!$1:$1,PROSPER_Kotwani!$4:$4,""),
IF($C37="Jonathan Wellner",_xlfn.XLOOKUP($B37,PROSPER_Wellner!$1:$1,PROSPER_Wellner!$4:$4,""),
IF($C37="Travis Harvey",_xlfn.XLOOKUP($B37,PROSPER_Harvey!$1:$1,PROSPER_Harvey!$4:$4,""),"")))))))))</f>
        <v>No Score</v>
      </c>
      <c r="Q37" s="125" t="str">
        <f>IF(IF(IF($C37="Christopher Lobo",_xlfn.XLOOKUP($B37,PROSPER_Lobo!$1:$1,PROSPER_Lobo!$5:$5,""),
IF($C37="Naren Baliga",_xlfn.XLOOKUP($B37,PROSPER_Baliga!$1:$1,PROSPER_Baliga!$5:$5,""),
IF($C37="Thorsten Huhn",_xlfn.XLOOKUP($B37,PROSPER_Huhn!$1:$1,PROSPER_Huhn!$5:$5,""),
IF($C37="Nick Hull",_xlfn.XLOOKUP($B37,PROSPER_Hull!$1:$1,PROSPER_Hull!$5:$5,""),
IF($C37="Monika Kotwani",_xlfn.XLOOKUP($B37,PROSPER_Kotwani!$1:$1,PROSPER_Kotwani!$5:$5,""),
IF($C37="Jonathan Wellner",_xlfn.XLOOKUP($B37,PROSPER_Wellner!$1:$1,PROSPER_Wellner!$5:$5,""),
IF($C37="Travis Harvey",_xlfn.XLOOKUP($B37,PROSPER_Harvey!$1:$1,PROSPER_Harvey!$5:$5,""),"")))))))="","",
IF($C37="Christopher Lobo",_xlfn.XLOOKUP($B37,PROSPER_Lobo!$1:$1,PROSPER_Lobo!$5:$5,""),
IF($C37="Naren Baliga",_xlfn.XLOOKUP($B37,PROSPER_Baliga!$1:$1,PROSPER_Baliga!$5:$5,""),
IF($C37="Thorsten Huhn",_xlfn.XLOOKUP($B37,PROSPER_Huhn!$1:$1,PROSPER_Huhn!$5:$5,""),
IF($C37="Nick Hull",_xlfn.XLOOKUP($B37,PROSPER_Hull!$1:$1,PROSPER_Hull!$5:$5,""),
IF($C37="Monika Kotwani",_xlfn.XLOOKUP($B37,PROSPER_Kotwani!$1:$1,PROSPER_Kotwani!$5:$5,""),
IF($C37="Jonathan Wellner",_xlfn.XLOOKUP($B37,PROSPER_Wellner!$1:$1,PROSPER_Wellner!$5:$5,""),
IF($C37="Travis Harvey",_xlfn.XLOOKUP($B37,PROSPER_Harvey!$1:$1,PROSPER_Harvey!$5:$5,""),""))))))))="","No Comment",IF(IF($C37="Christopher Lobo",_xlfn.XLOOKUP($B37,PROSPER_Lobo!$1:$1,PROSPER_Lobo!$5:$5,""),
IF($C37="Naren Baliga",_xlfn.XLOOKUP($B37,PROSPER_Baliga!$1:$1,PROSPER_Baliga!$5:$5,""),
IF($C37="Thorsten Huhn",_xlfn.XLOOKUP($B37,PROSPER_Huhn!$1:$1,PROSPER_Huhn!$5:$5,""),
IF($C37="Nick Hull",_xlfn.XLOOKUP($B37,PROSPER_Hull!$1:$1,PROSPER_Hull!$5:$5,""),
IF($C37="Monika Kotwani",_xlfn.XLOOKUP($B37,PROSPER_Kotwani!$1:$1,PROSPER_Kotwani!$5:$5,""),
IF($C37="Jonathan Wellner",_xlfn.XLOOKUP($B37,PROSPER_Wellner!$1:$1,PROSPER_Wellner!$5:$5,""),
IF($C37="Travis Harvey",_xlfn.XLOOKUP($B37,PROSPER_Harvey!$1:$1,PROSPER_Harvey!$5:$5,""),"")))))))="","",
IF($C37="Christopher Lobo",_xlfn.XLOOKUP($B37,PROSPER_Lobo!$1:$1,PROSPER_Lobo!$5:$5,""),
IF($C37="Naren Baliga",_xlfn.XLOOKUP($B37,PROSPER_Baliga!$1:$1,PROSPER_Baliga!$5:$5,""),
IF($C37="Thorsten Huhn",_xlfn.XLOOKUP($B37,PROSPER_Huhn!$1:$1,PROSPER_Huhn!$5:$5,""),
IF($C37="Nick Hull",_xlfn.XLOOKUP($B37,PROSPER_Hull!$1:$1,PROSPER_Hull!$5:$5,""),
IF($C37="Monika Kotwani",_xlfn.XLOOKUP($B37,PROSPER_Kotwani!$1:$1,PROSPER_Kotwani!$5:$5,""),
IF($C37="Jonathan Wellner",_xlfn.XLOOKUP($B37,PROSPER_Wellner!$1:$1,PROSPER_Wellner!$5:$5,""),
IF($C37="Travis Harvey",_xlfn.XLOOKUP($B37,PROSPER_Harvey!$1:$1,PROSPER_Harvey!$5:$5,""),"")))))))))</f>
        <v>No Comment</v>
      </c>
      <c r="R37" s="124" t="s">
        <v>89</v>
      </c>
      <c r="S37" s="150" t="str">
        <f t="shared" si="239"/>
        <v>N/A</v>
      </c>
      <c r="T37" s="120" t="str">
        <f>_xlfn.XLOOKUP(B37,PROSPERInitial_Query!$E:$E,PROSPERInitial_Query!$I:$I,"",,-1)</f>
        <v/>
      </c>
      <c r="U37" s="121" t="str">
        <f t="shared" si="240"/>
        <v>Navya Shetty1 - PortfolioCloud Application Services</v>
      </c>
      <c r="V37" s="126" t="str">
        <f>_xlfn.XLOOKUP(U37,PROSPERDelta_Query!BK:BK,PROSPERDelta_Query!K:K,"",,-1)</f>
        <v/>
      </c>
      <c r="W37" s="124" t="str">
        <f t="shared" si="241"/>
        <v>N/A</v>
      </c>
      <c r="X37" s="124" t="str">
        <f>IF(IF(IF($C37="Christopher Lobo",_xlfn.XLOOKUP($B37,PROSPER_Lobo!$1:$1,PROSPER_Lobo!$6:$6,""),
IF($C37="Naren Baliga",_xlfn.XLOOKUP($B37,PROSPER_Baliga!$1:$1,PROSPER_Baliga!$6:$6,""),
IF($C37="Thorsten Huhn",_xlfn.XLOOKUP($B37,PROSPER_Huhn!$1:$1,PROSPER_Huhn!$6:$6,""),
IF($C37="Nick Hull",_xlfn.XLOOKUP($B37,PROSPER_Hull!$1:$1,PROSPER_Hull!$6:$6,""),
IF($C37="Monika Kotwani",_xlfn.XLOOKUP($B37,PROSPER_Kotwani!$1:$1,PROSPER_Kotwani!$6:$6,""),
IF($C37="Jonathan Wellner",_xlfn.XLOOKUP($B37,PROSPER_Wellner!$1:$1,PROSPER_Wellner!$6:$6,""),
IF($C37="Travis Harvey",_xlfn.XLOOKUP($B37,PROSPER_Harvey!$1:$1,PROSPER_Harvey!$6:$6,""),"")))))))="","",
IF($C37="Christopher Lobo",_xlfn.XLOOKUP($B37,PROSPER_Lobo!$1:$1,PROSPER_Lobo!$6:$6,""),
IF($C37="Naren Baliga",_xlfn.XLOOKUP($B37,PROSPER_Baliga!$1:$1,PROSPER_Baliga!$6:$6,""),
IF($C37="Thorsten Huhn",_xlfn.XLOOKUP($B37,PROSPER_Huhn!$1:$1,PROSPER_Huhn!$6:$6,""),
IF($C37="Nick Hull",_xlfn.XLOOKUP($B37,PROSPER_Hull!$1:$1,PROSPER_Hull!$6:$6,""),
IF($C37="Monika Kotwani",_xlfn.XLOOKUP($B37,PROSPER_Kotwani!$1:$1,PROSPER_Kotwani!$6:$6,""),
IF($C37="Jonathan Wellner",_xlfn.XLOOKUP($B37,PROSPER_Wellner!$1:$1,PROSPER_Wellner!$6:$6,""),
IF($C37="Travis Harvey",_xlfn.XLOOKUP($B37,PROSPER_Harvey!$1:$1,PROSPER_Harvey!$6:$6,""),""))))))))="","No Score",IF(IF($C37="Christopher Lobo",_xlfn.XLOOKUP($B37,PROSPER_Lobo!$1:$1,PROSPER_Lobo!$6:$6,""),
IF($C37="Naren Baliga",_xlfn.XLOOKUP($B37,PROSPER_Baliga!$1:$1,PROSPER_Baliga!$6:$6,""),
IF($C37="Thorsten Huhn",_xlfn.XLOOKUP($B37,PROSPER_Huhn!$1:$1,PROSPER_Huhn!$6:$6,""),
IF($C37="Nick Hull",_xlfn.XLOOKUP($B37,PROSPER_Hull!$1:$1,PROSPER_Hull!$6:$6,""),
IF($C37="Monika Kotwani",_xlfn.XLOOKUP($B37,PROSPER_Kotwani!$1:$1,PROSPER_Kotwani!$6:$6,""),
IF($C37="Jonathan Wellner",_xlfn.XLOOKUP($B37,PROSPER_Wellner!$1:$1,PROSPER_Wellner!$6:$6,""),
IF($C37="Travis Harvey",_xlfn.XLOOKUP($B37,PROSPER_Harvey!$1:$1,PROSPER_Harvey!$6:$6,""),"")))))))="","",
IF($C37="Christopher Lobo",_xlfn.XLOOKUP($B37,PROSPER_Lobo!$1:$1,PROSPER_Lobo!$6:$6,""),
IF($C37="Naren Baliga",_xlfn.XLOOKUP($B37,PROSPER_Baliga!$1:$1,PROSPER_Baliga!$6:$6,""),
IF($C37="Thorsten Huhn",_xlfn.XLOOKUP($B37,PROSPER_Huhn!$1:$1,PROSPER_Huhn!$6:$6,""),
IF($C37="Nick Hull",_xlfn.XLOOKUP($B37,PROSPER_Hull!$1:$1,PROSPER_Hull!$6:$6,""),
IF($C37="Monika Kotwani",_xlfn.XLOOKUP($B37,PROSPER_Kotwani!$1:$1,PROSPER_Kotwani!$6:$6,""),
IF($C37="Jonathan Wellner",_xlfn.XLOOKUP($B37,PROSPER_Wellner!$1:$1,PROSPER_Wellner!$6:$6,""),
IF($C37="Travis Harvey",_xlfn.XLOOKUP($B37,PROSPER_Harvey!$1:$1,PROSPER_Harvey!$6:$6,""),"")))))))))</f>
        <v>No Score</v>
      </c>
      <c r="Y37" s="125" t="str">
        <f>IF(IF(IF($C37="Christopher Lobo",_xlfn.XLOOKUP($B37,PROSPER_Lobo!$1:$1,PROSPER_Lobo!$7:$7,""),
IF($C37="Naren Baliga",_xlfn.XLOOKUP($B37,PROSPER_Baliga!$1:$1,PROSPER_Baliga!$7:$7,""),
IF($C37="Thorsten Huhn",_xlfn.XLOOKUP($B37,PROSPER_Huhn!$1:$1,PROSPER_Huhn!$7:$7,""),
IF($C37="Nick Hull",_xlfn.XLOOKUP($B37,PROSPER_Hull!$1:$1,PROSPER_Hull!$7:$7,""),
IF($C37="Monika Kotwani",_xlfn.XLOOKUP($B37,PROSPER_Kotwani!$1:$1,PROSPER_Kotwani!$7:$7,""),
IF($C37="Jonathan Wellner",_xlfn.XLOOKUP($B37,PROSPER_Wellner!$1:$1,PROSPER_Wellner!$7:$7,""),
IF($C37="Travis Harvey",_xlfn.XLOOKUP($B37,PROSPER_Harvey!$1:$1,PROSPER_Harvey!$7:$7,""),"")))))))="","",
IF($C37="Christopher Lobo",_xlfn.XLOOKUP($B37,PROSPER_Lobo!$1:$1,PROSPER_Lobo!$7:$7,""),
IF($C37="Naren Baliga",_xlfn.XLOOKUP($B37,PROSPER_Baliga!$1:$1,PROSPER_Baliga!$7:$7,""),
IF($C37="Thorsten Huhn",_xlfn.XLOOKUP($B37,PROSPER_Huhn!$1:$1,PROSPER_Huhn!$7:$7,""),
IF($C37="Nick Hull",_xlfn.XLOOKUP($B37,PROSPER_Hull!$1:$1,PROSPER_Hull!$7:$7,""),
IF($C37="Monika Kotwani",_xlfn.XLOOKUP($B37,PROSPER_Kotwani!$1:$1,PROSPER_Kotwani!$7:$7,""),
IF($C37="Jonathan Wellner",_xlfn.XLOOKUP($B37,PROSPER_Wellner!$1:$1,PROSPER_Wellner!$7:$7,""),
IF($C37="Travis Harvey",_xlfn.XLOOKUP($B37,PROSPER_Harvey!$1:$1,PROSPER_Harvey!$7:$7,""),""))))))))="","No Comment",IF(IF($C37="Christopher Lobo",_xlfn.XLOOKUP($B37,PROSPER_Lobo!$1:$1,PROSPER_Lobo!$7:$7,""),
IF($C37="Naren Baliga",_xlfn.XLOOKUP($B37,PROSPER_Baliga!$1:$1,PROSPER_Baliga!$7:$7,""),
IF($C37="Thorsten Huhn",_xlfn.XLOOKUP($B37,PROSPER_Huhn!$1:$1,PROSPER_Huhn!$7:$7,""),
IF($C37="Nick Hull",_xlfn.XLOOKUP($B37,PROSPER_Hull!$1:$1,PROSPER_Hull!$7:$7,""),
IF($C37="Monika Kotwani",_xlfn.XLOOKUP($B37,PROSPER_Kotwani!$1:$1,PROSPER_Kotwani!$7:$7,""),
IF($C37="Jonathan Wellner",_xlfn.XLOOKUP($B37,PROSPER_Wellner!$1:$1,PROSPER_Wellner!$7:$7,""),
IF($C37="Travis Harvey",_xlfn.XLOOKUP($B37,PROSPER_Harvey!$1:$1,PROSPER_Harvey!$7:$7,""),"")))))))="","",
IF($C37="Christopher Lobo",_xlfn.XLOOKUP($B37,PROSPER_Lobo!$1:$1,PROSPER_Lobo!$7:$7,""),
IF($C37="Naren Baliga",_xlfn.XLOOKUP($B37,PROSPER_Baliga!$1:$1,PROSPER_Baliga!$7:$7,""),
IF($C37="Thorsten Huhn",_xlfn.XLOOKUP($B37,PROSPER_Huhn!$1:$1,PROSPER_Huhn!$7:$7,""),
IF($C37="Nick Hull",_xlfn.XLOOKUP($B37,PROSPER_Hull!$1:$1,PROSPER_Hull!$7:$7,""),
IF($C37="Monika Kotwani",_xlfn.XLOOKUP($B37,PROSPER_Kotwani!$1:$1,PROSPER_Kotwani!$7:$7,""),
IF($C37="Jonathan Wellner",_xlfn.XLOOKUP($B37,PROSPER_Wellner!$1:$1,PROSPER_Wellner!$7:$7,""),
IF($C37="Travis Harvey",_xlfn.XLOOKUP($B37,PROSPER_Harvey!$1:$1,PROSPER_Harvey!$7:$7,""),"")))))))))</f>
        <v>No Comment</v>
      </c>
      <c r="Z37" s="124" t="s">
        <v>89</v>
      </c>
      <c r="AA37" s="150" t="str">
        <f t="shared" si="242"/>
        <v>N/A</v>
      </c>
      <c r="AB37" s="120" t="str">
        <f>_xlfn.XLOOKUP(B37,PROSPERInitial_Query!$E:$E,PROSPERInitial_Query!$J:$J,"",,-1)</f>
        <v/>
      </c>
      <c r="AC37" s="121" t="str">
        <f t="shared" si="243"/>
        <v>Navya Shetty1 - PortfolioPreferred Success</v>
      </c>
      <c r="AD37" s="126" t="str">
        <f>_xlfn.XLOOKUP(AC37,PROSPERDelta_Query!BK:BK,PROSPERDelta_Query!L:L,"",,-1)</f>
        <v/>
      </c>
      <c r="AE37" s="124" t="str">
        <f t="shared" si="244"/>
        <v>N/A</v>
      </c>
      <c r="AF37" s="124" t="str">
        <f>IF(IF(IF($C37="Christopher Lobo",_xlfn.XLOOKUP($B37,PROSPER_Lobo!$1:$1,PROSPER_Lobo!$8:$8,""),
IF($C37="Naren Baliga",_xlfn.XLOOKUP($B37,PROSPER_Baliga!$1:$1,PROSPER_Baliga!$8:$8,""),
IF($C37="Thorsten Huhn",_xlfn.XLOOKUP($B37,PROSPER_Huhn!$1:$1,PROSPER_Huhn!$8:$8,""),
IF($C37="Nick Hull",_xlfn.XLOOKUP($B37,PROSPER_Hull!$1:$1,PROSPER_Hull!$8:$8,""),
IF($C37="Monika Kotwani",_xlfn.XLOOKUP($B37,PROSPER_Kotwani!$1:$1,PROSPER_Kotwani!$8:$8,""),
IF($C37="Jonathan Wellner",_xlfn.XLOOKUP($B37,PROSPER_Wellner!$1:$1,PROSPER_Wellner!$8:$8,""),
IF($C37="Travis Harvey",_xlfn.XLOOKUP($B37,PROSPER_Harvey!$1:$1,PROSPER_Harvey!$8:$8,""),"")))))))="","",
IF($C37="Christopher Lobo",_xlfn.XLOOKUP($B37,PROSPER_Lobo!$1:$1,PROSPER_Lobo!$8:$8,""),
IF($C37="Naren Baliga",_xlfn.XLOOKUP($B37,PROSPER_Baliga!$1:$1,PROSPER_Baliga!$8:$8,""),
IF($C37="Thorsten Huhn",_xlfn.XLOOKUP($B37,PROSPER_Huhn!$1:$1,PROSPER_Huhn!$8:$8,""),
IF($C37="Nick Hull",_xlfn.XLOOKUP($B37,PROSPER_Hull!$1:$1,PROSPER_Hull!$8:$8,""),
IF($C37="Monika Kotwani",_xlfn.XLOOKUP($B37,PROSPER_Kotwani!$1:$1,PROSPER_Kotwani!$8:$8,""),
IF($C37="Jonathan Wellner",_xlfn.XLOOKUP($B37,PROSPER_Wellner!$1:$1,PROSPER_Wellner!$8:$8,""),
IF($C37="Travis Harvey",_xlfn.XLOOKUP($B37,PROSPER_Harvey!$1:$1,PROSPER_Harvey!$8:$8,""),""))))))))="","No Score",IF(IF($C37="Christopher Lobo",_xlfn.XLOOKUP($B37,PROSPER_Lobo!$1:$1,PROSPER_Lobo!$8:$8,""),
IF($C37="Naren Baliga",_xlfn.XLOOKUP($B37,PROSPER_Baliga!$1:$1,PROSPER_Baliga!$8:$8,""),
IF($C37="Thorsten Huhn",_xlfn.XLOOKUP($B37,PROSPER_Huhn!$1:$1,PROSPER_Huhn!$8:$8,""),
IF($C37="Nick Hull",_xlfn.XLOOKUP($B37,PROSPER_Hull!$1:$1,PROSPER_Hull!$8:$8,""),
IF($C37="Monika Kotwani",_xlfn.XLOOKUP($B37,PROSPER_Kotwani!$1:$1,PROSPER_Kotwani!$8:$8,""),
IF($C37="Jonathan Wellner",_xlfn.XLOOKUP($B37,PROSPER_Wellner!$1:$1,PROSPER_Wellner!$8:$8,""),
IF($C37="Travis Harvey",_xlfn.XLOOKUP($B37,PROSPER_Harvey!$1:$1,PROSPER_Harvey!$8:$8,""),"")))))))="","",
IF($C37="Christopher Lobo",_xlfn.XLOOKUP($B37,PROSPER_Lobo!$1:$1,PROSPER_Lobo!$8:$8,""),
IF($C37="Naren Baliga",_xlfn.XLOOKUP($B37,PROSPER_Baliga!$1:$1,PROSPER_Baliga!$8:$8,""),
IF($C37="Thorsten Huhn",_xlfn.XLOOKUP($B37,PROSPER_Huhn!$1:$1,PROSPER_Huhn!$8:$8,""),
IF($C37="Nick Hull",_xlfn.XLOOKUP($B37,PROSPER_Hull!$1:$1,PROSPER_Hull!$8:$8,""),
IF($C37="Monika Kotwani",_xlfn.XLOOKUP($B37,PROSPER_Kotwani!$1:$1,PROSPER_Kotwani!$8:$8,""),
IF($C37="Jonathan Wellner",_xlfn.XLOOKUP($B37,PROSPER_Wellner!$1:$1,PROSPER_Wellner!$8:$8,""),
IF($C37="Travis Harvey",_xlfn.XLOOKUP($B37,PROSPER_Harvey!$1:$1,PROSPER_Harvey!$8:$8,""),"")))))))))</f>
        <v>No Score</v>
      </c>
      <c r="AG37" s="125" t="str">
        <f>IF(IF(IF($C37="Christopher Lobo",_xlfn.XLOOKUP($B37,PROSPER_Lobo!$1:$1,PROSPER_Lobo!$9:$9,""),
IF($C37="Naren Baliga",_xlfn.XLOOKUP($B37,PROSPER_Baliga!$1:$1,PROSPER_Baliga!$9:$9,""),
IF($C37="Thorsten Huhn",_xlfn.XLOOKUP($B37,PROSPER_Huhn!$1:$1,PROSPER_Huhn!$9:$9,""),
IF($C37="Nick Hull",_xlfn.XLOOKUP($B37,PROSPER_Hull!$1:$1,PROSPER_Hull!$9:$9,""),
IF($C37="Monika Kotwani",_xlfn.XLOOKUP($B37,PROSPER_Kotwani!$1:$1,PROSPER_Kotwani!$9:$9,""),
IF($C37="Jonathan Wellner",_xlfn.XLOOKUP($B37,PROSPER_Wellner!$1:$1,PROSPER_Wellner!$9:$9,""),
IF($C37="Travis Harvey",_xlfn.XLOOKUP($B37,PROSPER_Harvey!$1:$1,PROSPER_Harvey!$9:$9,""),"")))))))="","",
IF($C37="Christopher Lobo",_xlfn.XLOOKUP($B37,PROSPER_Lobo!$1:$1,PROSPER_Lobo!$9:$9,""),
IF($C37="Naren Baliga",_xlfn.XLOOKUP($B37,PROSPER_Baliga!$1:$1,PROSPER_Baliga!$9:$9,""),
IF($C37="Thorsten Huhn",_xlfn.XLOOKUP($B37,PROSPER_Huhn!$1:$1,PROSPER_Huhn!$9:$9,""),
IF($C37="Nick Hull",_xlfn.XLOOKUP($B37,PROSPER_Hull!$1:$1,PROSPER_Hull!$9:$9,""),
IF($C37="Monika Kotwani",_xlfn.XLOOKUP($B37,PROSPER_Kotwani!$1:$1,PROSPER_Kotwani!$9:$9,""),
IF($C37="Jonathan Wellner",_xlfn.XLOOKUP($B37,PROSPER_Wellner!$1:$1,PROSPER_Wellner!$9:$9,""),
IF($C37="Travis Harvey",_xlfn.XLOOKUP($B37,PROSPER_Harvey!$1:$1,PROSPER_Harvey!$9:$9,""),""))))))))="","No Comment",IF(IF($C37="Christopher Lobo",_xlfn.XLOOKUP($B37,PROSPER_Lobo!$1:$1,PROSPER_Lobo!$9:$9,""),
IF($C37="Naren Baliga",_xlfn.XLOOKUP($B37,PROSPER_Baliga!$1:$1,PROSPER_Baliga!$9:$9,""),
IF($C37="Thorsten Huhn",_xlfn.XLOOKUP($B37,PROSPER_Huhn!$1:$1,PROSPER_Huhn!$9:$9,""),
IF($C37="Nick Hull",_xlfn.XLOOKUP($B37,PROSPER_Hull!$1:$1,PROSPER_Hull!$9:$9,""),
IF($C37="Monika Kotwani",_xlfn.XLOOKUP($B37,PROSPER_Kotwani!$1:$1,PROSPER_Kotwani!$9:$9,""),
IF($C37="Jonathan Wellner",_xlfn.XLOOKUP($B37,PROSPER_Wellner!$1:$1,PROSPER_Wellner!$9:$9,""),
IF($C37="Travis Harvey",_xlfn.XLOOKUP($B37,PROSPER_Harvey!$1:$1,PROSPER_Harvey!$9:$9,""),"")))))))="","",
IF($C37="Christopher Lobo",_xlfn.XLOOKUP($B37,PROSPER_Lobo!$1:$1,PROSPER_Lobo!$9:$9,""),
IF($C37="Naren Baliga",_xlfn.XLOOKUP($B37,PROSPER_Baliga!$1:$1,PROSPER_Baliga!$9:$9,""),
IF($C37="Thorsten Huhn",_xlfn.XLOOKUP($B37,PROSPER_Huhn!$1:$1,PROSPER_Huhn!$9:$9,""),
IF($C37="Nick Hull",_xlfn.XLOOKUP($B37,PROSPER_Hull!$1:$1,PROSPER_Hull!$9:$9,""),
IF($C37="Monika Kotwani",_xlfn.XLOOKUP($B37,PROSPER_Kotwani!$1:$1,PROSPER_Kotwani!$9:$9,""),
IF($C37="Jonathan Wellner",_xlfn.XLOOKUP($B37,PROSPER_Wellner!$1:$1,PROSPER_Wellner!$9:$9,""),
IF($C37="Travis Harvey",_xlfn.XLOOKUP($B37,PROSPER_Harvey!$1:$1,PROSPER_Harvey!$9:$9,""),"")))))))))</f>
        <v>No Comment</v>
      </c>
      <c r="AH37" s="124" t="s">
        <v>89</v>
      </c>
      <c r="AI37" s="150" t="str">
        <f t="shared" si="245"/>
        <v>N/A</v>
      </c>
      <c r="AJ37" s="120" t="str">
        <f>_xlfn.XLOOKUP(B37,PROSPERInitial_Query!$E:$E,PROSPERInitial_Query!$K:$K,"",,-1)</f>
        <v/>
      </c>
      <c r="AK37" s="121" t="str">
        <f t="shared" si="246"/>
        <v>Navya Shetty1 - PortfolioBrownfield</v>
      </c>
      <c r="AL37" s="126" t="str">
        <f>_xlfn.XLOOKUP(AK37,PROSPERDelta_Query!BK:BK,PROSPERDelta_Query!M:M,"",,-1)</f>
        <v/>
      </c>
      <c r="AM37" s="124" t="str">
        <f t="shared" si="247"/>
        <v>N/A</v>
      </c>
      <c r="AN37" s="124" t="str">
        <f>IF(IF(IF($C37="Christopher Lobo",_xlfn.XLOOKUP($B37,PROSPER_Lobo!$1:$1,PROSPER_Lobo!$10:$10,""),
IF($C37="Naren Baliga",_xlfn.XLOOKUP($B37,PROSPER_Baliga!$1:$1,PROSPER_Baliga!$10:$10,""),
IF($C37="Thorsten Huhn",_xlfn.XLOOKUP($B37,PROSPER_Huhn!$1:$1,PROSPER_Huhn!$10:$10,""),
IF($C37="Nick Hull",_xlfn.XLOOKUP($B37,PROSPER_Hull!$1:$1,PROSPER_Hull!$10:$10,""),
IF($C37="Monika Kotwani",_xlfn.XLOOKUP($B37,PROSPER_Kotwani!$1:$1,PROSPER_Kotwani!$10:$10,""),
IF($C37="Jonathan Wellner",_xlfn.XLOOKUP($B37,PROSPER_Wellner!$1:$1,PROSPER_Wellner!$10:$10,""),
IF($C37="Travis Harvey",_xlfn.XLOOKUP($B37,PROSPER_Harvey!$1:$1,PROSPER_Harvey!$10:$10,""),"")))))))="","",
IF($C37="Christopher Lobo",_xlfn.XLOOKUP($B37,PROSPER_Lobo!$1:$1,PROSPER_Lobo!$10:$10,""),
IF($C37="Naren Baliga",_xlfn.XLOOKUP($B37,PROSPER_Baliga!$1:$1,PROSPER_Baliga!$10:$10,""),
IF($C37="Thorsten Huhn",_xlfn.XLOOKUP($B37,PROSPER_Huhn!$1:$1,PROSPER_Huhn!$10:$10,""),
IF($C37="Nick Hull",_xlfn.XLOOKUP($B37,PROSPER_Hull!$1:$1,PROSPER_Hull!$10:$10,""),
IF($C37="Monika Kotwani",_xlfn.XLOOKUP($B37,PROSPER_Kotwani!$1:$1,PROSPER_Kotwani!$10:$10,""),
IF($C37="Jonathan Wellner",_xlfn.XLOOKUP($B37,PROSPER_Wellner!$1:$1,PROSPER_Wellner!$10:$10,""),
IF($C37="Travis Harvey",_xlfn.XLOOKUP($B37,PROSPER_Harvey!$1:$1,PROSPER_Harvey!$10:$10,""),""))))))))="","No Score",IF(IF($C37="Christopher Lobo",_xlfn.XLOOKUP($B37,PROSPER_Lobo!$1:$1,PROSPER_Lobo!$10:$10,""),
IF($C37="Naren Baliga",_xlfn.XLOOKUP($B37,PROSPER_Baliga!$1:$1,PROSPER_Baliga!$10:$10,""),
IF($C37="Thorsten Huhn",_xlfn.XLOOKUP($B37,PROSPER_Huhn!$1:$1,PROSPER_Huhn!$10:$10,""),
IF($C37="Nick Hull",_xlfn.XLOOKUP($B37,PROSPER_Hull!$1:$1,PROSPER_Hull!$10:$10,""),
IF($C37="Monika Kotwani",_xlfn.XLOOKUP($B37,PROSPER_Kotwani!$1:$1,PROSPER_Kotwani!$10:$10,""),
IF($C37="Jonathan Wellner",_xlfn.XLOOKUP($B37,PROSPER_Wellner!$1:$1,PROSPER_Wellner!$10:$10,""),
IF($C37="Travis Harvey",_xlfn.XLOOKUP($B37,PROSPER_Harvey!$1:$1,PROSPER_Harvey!$10:$10,""),"")))))))="","",
IF($C37="Christopher Lobo",_xlfn.XLOOKUP($B37,PROSPER_Lobo!$1:$1,PROSPER_Lobo!$10:$10,""),
IF($C37="Naren Baliga",_xlfn.XLOOKUP($B37,PROSPER_Baliga!$1:$1,PROSPER_Baliga!$10:$10,""),
IF($C37="Thorsten Huhn",_xlfn.XLOOKUP($B37,PROSPER_Huhn!$1:$1,PROSPER_Huhn!$10:$10,""),
IF($C37="Nick Hull",_xlfn.XLOOKUP($B37,PROSPER_Hull!$1:$1,PROSPER_Hull!$10:$10,""),
IF($C37="Monika Kotwani",_xlfn.XLOOKUP($B37,PROSPER_Kotwani!$1:$1,PROSPER_Kotwani!$10:$10,""),
IF($C37="Jonathan Wellner",_xlfn.XLOOKUP($B37,PROSPER_Wellner!$1:$1,PROSPER_Wellner!$10:$10,""),
IF($C37="Travis Harvey",_xlfn.XLOOKUP($B37,PROSPER_Harvey!$1:$1,PROSPER_Harvey!$10:$10,""),"")))))))))</f>
        <v>No Score</v>
      </c>
      <c r="AO37" s="125" t="str">
        <f>IF(IF(IF($C37="Christopher Lobo",_xlfn.XLOOKUP($B37,PROSPER_Lobo!$1:$1,PROSPER_Lobo!$11:$11,""),
IF($C37="Naren Baliga",_xlfn.XLOOKUP($B37,PROSPER_Baliga!$1:$1,PROSPER_Baliga!$11:$11,""),
IF($C37="Thorsten Huhn",_xlfn.XLOOKUP($B37,PROSPER_Huhn!$1:$1,PROSPER_Huhn!$11:$11,""),
IF($C37="Nick Hull",_xlfn.XLOOKUP($B37,PROSPER_Hull!$1:$1,PROSPER_Hull!$11:$11,""),
IF($C37="Monika Kotwani",_xlfn.XLOOKUP($B37,PROSPER_Kotwani!$1:$1,PROSPER_Kotwani!$11:$11,""),
IF($C37="Jonathan Wellner",_xlfn.XLOOKUP($B37,PROSPER_Wellner!$1:$1,PROSPER_Wellner!$11:$11,""),
IF($C37="Travis Harvey",_xlfn.XLOOKUP($B37,PROSPER_Harvey!$1:$1,PROSPER_Harvey!$11:$11,""),"")))))))="","",
IF($C37="Christopher Lobo",_xlfn.XLOOKUP($B37,PROSPER_Lobo!$1:$1,PROSPER_Lobo!$11:$11,""),
IF($C37="Naren Baliga",_xlfn.XLOOKUP($B37,PROSPER_Baliga!$1:$1,PROSPER_Baliga!$11:$11,""),
IF($C37="Thorsten Huhn",_xlfn.XLOOKUP($B37,PROSPER_Huhn!$1:$1,PROSPER_Huhn!$11:$11,""),
IF($C37="Nick Hull",_xlfn.XLOOKUP($B37,PROSPER_Hull!$1:$1,PROSPER_Hull!$11:$11,""),
IF($C37="Monika Kotwani",_xlfn.XLOOKUP($B37,PROSPER_Kotwani!$1:$1,PROSPER_Kotwani!$11:$11,""),
IF($C37="Jonathan Wellner",_xlfn.XLOOKUP($B37,PROSPER_Wellner!$1:$1,PROSPER_Wellner!$11:$11,""),
IF($C37="Travis Harvey",_xlfn.XLOOKUP($B37,PROSPER_Harvey!$1:$1,PROSPER_Harvey!$11:$11,""),""))))))))="","No Comment",IF(IF($C37="Christopher Lobo",_xlfn.XLOOKUP($B37,PROSPER_Lobo!$1:$1,PROSPER_Lobo!$11:$11,""),
IF($C37="Naren Baliga",_xlfn.XLOOKUP($B37,PROSPER_Baliga!$1:$1,PROSPER_Baliga!$11:$11,""),
IF($C37="Thorsten Huhn",_xlfn.XLOOKUP($B37,PROSPER_Huhn!$1:$1,PROSPER_Huhn!$11:$11,""),
IF($C37="Nick Hull",_xlfn.XLOOKUP($B37,PROSPER_Hull!$1:$1,PROSPER_Hull!$11:$11,""),
IF($C37="Monika Kotwani",_xlfn.XLOOKUP($B37,PROSPER_Kotwani!$1:$1,PROSPER_Kotwani!$11:$11,""),
IF($C37="Jonathan Wellner",_xlfn.XLOOKUP($B37,PROSPER_Wellner!$1:$1,PROSPER_Wellner!$11:$11,""),
IF($C37="Travis Harvey",_xlfn.XLOOKUP($B37,PROSPER_Harvey!$1:$1,PROSPER_Harvey!$11:$11,""),"")))))))="","",
IF($C37="Christopher Lobo",_xlfn.XLOOKUP($B37,PROSPER_Lobo!$1:$1,PROSPER_Lobo!$11:$11,""),
IF($C37="Naren Baliga",_xlfn.XLOOKUP($B37,PROSPER_Baliga!$1:$1,PROSPER_Baliga!$11:$11,""),
IF($C37="Thorsten Huhn",_xlfn.XLOOKUP($B37,PROSPER_Huhn!$1:$1,PROSPER_Huhn!$11:$11,""),
IF($C37="Nick Hull",_xlfn.XLOOKUP($B37,PROSPER_Hull!$1:$1,PROSPER_Hull!$11:$11,""),
IF($C37="Monika Kotwani",_xlfn.XLOOKUP($B37,PROSPER_Kotwani!$1:$1,PROSPER_Kotwani!$11:$11,""),
IF($C37="Jonathan Wellner",_xlfn.XLOOKUP($B37,PROSPER_Wellner!$1:$1,PROSPER_Wellner!$11:$11,""),
IF($C37="Travis Harvey",_xlfn.XLOOKUP($B37,PROSPER_Harvey!$1:$1,PROSPER_Harvey!$11:$11,""),"")))))))))</f>
        <v>No Comment</v>
      </c>
      <c r="AP37" s="124" t="s">
        <v>89</v>
      </c>
      <c r="AQ37" s="150" t="str">
        <f t="shared" si="248"/>
        <v>N/A</v>
      </c>
      <c r="AR37" s="120" t="str">
        <f>_xlfn.XLOOKUP(B37,PROSPERInitial_Query!$E:$E,PROSPERInitial_Query!$L:$L,"",,-1)</f>
        <v/>
      </c>
      <c r="AS37" s="121" t="str">
        <f t="shared" si="249"/>
        <v>Navya Shetty1 - PortfolioTraining &amp; Adoption</v>
      </c>
      <c r="AT37" s="126" t="str">
        <f>_xlfn.XLOOKUP(AS37,PROSPERDelta_Query!BK:BK,PROSPERDelta_Query!N:N,"",,-1)</f>
        <v/>
      </c>
      <c r="AU37" s="124" t="str">
        <f t="shared" si="250"/>
        <v>N/A</v>
      </c>
      <c r="AV37" s="124" t="str">
        <f>IF(IF(IF($C37="Christopher Lobo",_xlfn.XLOOKUP($B37,PROSPER_Lobo!$1:$1,PROSPER_Lobo!$12:$12,""),
IF($C37="Naren Baliga",_xlfn.XLOOKUP($B37,PROSPER_Baliga!$1:$1,PROSPER_Baliga!$12:$12,""),
IF($C37="Thorsten Huhn",_xlfn.XLOOKUP($B37,PROSPER_Huhn!$1:$1,PROSPER_Huhn!$12:$12,""),
IF($C37="Nick Hull",_xlfn.XLOOKUP($B37,PROSPER_Hull!$1:$1,PROSPER_Hull!$12:$12,""),
IF($C37="Monika Kotwani",_xlfn.XLOOKUP($B37,PROSPER_Kotwani!$1:$1,PROSPER_Kotwani!$12:$12,""),
IF($C37="Jonathan Wellner",_xlfn.XLOOKUP($B37,PROSPER_Wellner!$1:$1,PROSPER_Wellner!$12:$12,""),
IF($C37="Travis Harvey",_xlfn.XLOOKUP($B37,PROSPER_Harvey!$1:$1,PROSPER_Harvey!$12:$12,""),"")))))))="","",
IF($C37="Christopher Lobo",_xlfn.XLOOKUP($B37,PROSPER_Lobo!$1:$1,PROSPER_Lobo!$12:$12,""),
IF($C37="Naren Baliga",_xlfn.XLOOKUP($B37,PROSPER_Baliga!$1:$1,PROSPER_Baliga!$12:$12,""),
IF($C37="Thorsten Huhn",_xlfn.XLOOKUP($B37,PROSPER_Huhn!$1:$1,PROSPER_Huhn!$12:$12,""),
IF($C37="Nick Hull",_xlfn.XLOOKUP($B37,PROSPER_Hull!$1:$1,PROSPER_Hull!$12:$12,""),
IF($C37="Monika Kotwani",_xlfn.XLOOKUP($B37,PROSPER_Kotwani!$1:$1,PROSPER_Kotwani!$12:$12,""),
IF($C37="Jonathan Wellner",_xlfn.XLOOKUP($B37,PROSPER_Wellner!$1:$1,PROSPER_Wellner!$12:$12,""),
IF($C37="Travis Harvey",_xlfn.XLOOKUP($B37,PROSPER_Harvey!$1:$1,PROSPER_Harvey!$12:$12,""),""))))))))="","No Score",IF(IF($C37="Christopher Lobo",_xlfn.XLOOKUP($B37,PROSPER_Lobo!$1:$1,PROSPER_Lobo!$12:$12,""),
IF($C37="Naren Baliga",_xlfn.XLOOKUP($B37,PROSPER_Baliga!$1:$1,PROSPER_Baliga!$12:$12,""),
IF($C37="Thorsten Huhn",_xlfn.XLOOKUP($B37,PROSPER_Huhn!$1:$1,PROSPER_Huhn!$12:$12,""),
IF($C37="Nick Hull",_xlfn.XLOOKUP($B37,PROSPER_Hull!$1:$1,PROSPER_Hull!$12:$12,""),
IF($C37="Monika Kotwani",_xlfn.XLOOKUP($B37,PROSPER_Kotwani!$1:$1,PROSPER_Kotwani!$12:$12,""),
IF($C37="Jonathan Wellner",_xlfn.XLOOKUP($B37,PROSPER_Wellner!$1:$1,PROSPER_Wellner!$12:$12,""),
IF($C37="Travis Harvey",_xlfn.XLOOKUP($B37,PROSPER_Harvey!$1:$1,PROSPER_Harvey!$12:$12,""),"")))))))="","",
IF($C37="Christopher Lobo",_xlfn.XLOOKUP($B37,PROSPER_Lobo!$1:$1,PROSPER_Lobo!$12:$12,""),
IF($C37="Naren Baliga",_xlfn.XLOOKUP($B37,PROSPER_Baliga!$1:$1,PROSPER_Baliga!$12:$12,""),
IF($C37="Thorsten Huhn",_xlfn.XLOOKUP($B37,PROSPER_Huhn!$1:$1,PROSPER_Huhn!$12:$12,""),
IF($C37="Nick Hull",_xlfn.XLOOKUP($B37,PROSPER_Hull!$1:$1,PROSPER_Hull!$12:$12,""),
IF($C37="Monika Kotwani",_xlfn.XLOOKUP($B37,PROSPER_Kotwani!$1:$1,PROSPER_Kotwani!$12:$12,""),
IF($C37="Jonathan Wellner",_xlfn.XLOOKUP($B37,PROSPER_Wellner!$1:$1,PROSPER_Wellner!$12:$12,""),
IF($C37="Travis Harvey",_xlfn.XLOOKUP($B37,PROSPER_Harvey!$1:$1,PROSPER_Harvey!$12:$12,""),"")))))))))</f>
        <v>No Score</v>
      </c>
      <c r="AW37" s="125" t="str">
        <f>IF(IF(IF($C37="Christopher Lobo",_xlfn.XLOOKUP($B37,PROSPER_Lobo!$1:$1,PROSPER_Lobo!$13:$13,""),
IF($C37="Naren Baliga",_xlfn.XLOOKUP($B37,PROSPER_Baliga!$1:$1,PROSPER_Baliga!$13:$13,""),
IF($C37="Thorsten Huhn",_xlfn.XLOOKUP($B37,PROSPER_Huhn!$1:$1,PROSPER_Huhn!$13:$13,""),
IF($C37="Nick Hull",_xlfn.XLOOKUP($B37,PROSPER_Hull!$1:$1,PROSPER_Hull!$13:$13,""),
IF($C37="Monika Kotwani",_xlfn.XLOOKUP($B37,PROSPER_Kotwani!$1:$1,PROSPER_Kotwani!$13:$13,""),
IF($C37="Jonathan Wellner",_xlfn.XLOOKUP($B37,PROSPER_Wellner!$1:$1,PROSPER_Wellner!$13:$13,""),
IF($C37="Travis Harvey",_xlfn.XLOOKUP($B37,PROSPER_Harvey!$1:$1,PROSPER_Harvey!$13:$13,""),"")))))))="","",
IF($C37="Christopher Lobo",_xlfn.XLOOKUP($B37,PROSPER_Lobo!$1:$1,PROSPER_Lobo!$13:$13,""),
IF($C37="Naren Baliga",_xlfn.XLOOKUP($B37,PROSPER_Baliga!$1:$1,PROSPER_Baliga!$13:$13,""),
IF($C37="Thorsten Huhn",_xlfn.XLOOKUP($B37,PROSPER_Huhn!$1:$1,PROSPER_Huhn!$13:$13,""),
IF($C37="Nick Hull",_xlfn.XLOOKUP($B37,PROSPER_Hull!$1:$1,PROSPER_Hull!$13:$13,""),
IF($C37="Monika Kotwani",_xlfn.XLOOKUP($B37,PROSPER_Kotwani!$1:$1,PROSPER_Kotwani!$13:$13,""),
IF($C37="Jonathan Wellner",_xlfn.XLOOKUP($B37,PROSPER_Wellner!$1:$1,PROSPER_Wellner!$13:$13,""),
IF($C37="Travis Harvey",_xlfn.XLOOKUP($B37,PROSPER_Harvey!$1:$1,PROSPER_Harvey!$13:$13,""),""))))))))="","No Comment",IF(IF($C37="Christopher Lobo",_xlfn.XLOOKUP($B37,PROSPER_Lobo!$1:$1,PROSPER_Lobo!$13:$13,""),
IF($C37="Naren Baliga",_xlfn.XLOOKUP($B37,PROSPER_Baliga!$1:$1,PROSPER_Baliga!$13:$13,""),
IF($C37="Thorsten Huhn",_xlfn.XLOOKUP($B37,PROSPER_Huhn!$1:$1,PROSPER_Huhn!$13:$13,""),
IF($C37="Nick Hull",_xlfn.XLOOKUP($B37,PROSPER_Hull!$1:$1,PROSPER_Hull!$13:$13,""),
IF($C37="Monika Kotwani",_xlfn.XLOOKUP($B37,PROSPER_Kotwani!$1:$1,PROSPER_Kotwani!$13:$13,""),
IF($C37="Jonathan Wellner",_xlfn.XLOOKUP($B37,PROSPER_Wellner!$1:$1,PROSPER_Wellner!$13:$13,""),
IF($C37="Travis Harvey",_xlfn.XLOOKUP($B37,PROSPER_Harvey!$1:$1,PROSPER_Harvey!$13:$13,""),"")))))))="","",
IF($C37="Christopher Lobo",_xlfn.XLOOKUP($B37,PROSPER_Lobo!$1:$1,PROSPER_Lobo!$13:$13,""),
IF($C37="Naren Baliga",_xlfn.XLOOKUP($B37,PROSPER_Baliga!$1:$1,PROSPER_Baliga!$13:$13,""),
IF($C37="Thorsten Huhn",_xlfn.XLOOKUP($B37,PROSPER_Huhn!$1:$1,PROSPER_Huhn!$13:$13,""),
IF($C37="Nick Hull",_xlfn.XLOOKUP($B37,PROSPER_Hull!$1:$1,PROSPER_Hull!$13:$13,""),
IF($C37="Monika Kotwani",_xlfn.XLOOKUP($B37,PROSPER_Kotwani!$1:$1,PROSPER_Kotwani!$13:$13,""),
IF($C37="Jonathan Wellner",_xlfn.XLOOKUP($B37,PROSPER_Wellner!$1:$1,PROSPER_Wellner!$13:$13,""),
IF($C37="Travis Harvey",_xlfn.XLOOKUP($B37,PROSPER_Harvey!$1:$1,PROSPER_Harvey!$13:$13,""),"")))))))))</f>
        <v>No Comment</v>
      </c>
      <c r="AX37" s="124" t="s">
        <v>89</v>
      </c>
      <c r="AY37" s="150" t="str">
        <f t="shared" si="251"/>
        <v>N/A</v>
      </c>
      <c r="AZ37" s="120" t="str">
        <f>_xlfn.XLOOKUP(B37,PROSPERInitial_Query!$E:$E,PROSPERInitial_Query!$M:$M,"",,-1)</f>
        <v/>
      </c>
      <c r="BA37" s="121" t="str">
        <f t="shared" si="252"/>
        <v>Navya Shetty1 - PortfolioDMLT</v>
      </c>
      <c r="BB37" s="126" t="str">
        <f>_xlfn.XLOOKUP(BA37,PROSPERDelta_Query!BK:BK,PROSPERDelta_Query!O:O,"",,-1)</f>
        <v/>
      </c>
      <c r="BC37" s="124" t="str">
        <f t="shared" si="253"/>
        <v>N/A</v>
      </c>
      <c r="BD37" s="124" t="str">
        <f>IF(IF(IF($C37="Christopher Lobo",_xlfn.XLOOKUP($B37,PROSPER_Lobo!$1:$1,PROSPER_Lobo!$14:$14,""),
IF($C37="Naren Baliga",_xlfn.XLOOKUP($B37,PROSPER_Baliga!$1:$1,PROSPER_Baliga!$14:$14,""),
IF($C37="Thorsten Huhn",_xlfn.XLOOKUP($B37,PROSPER_Huhn!$1:$1,PROSPER_Huhn!$14:$14,""),
IF($C37="Nick Hull",_xlfn.XLOOKUP($B37,PROSPER_Hull!$1:$1,PROSPER_Hull!$14:$14,""),
IF($C37="Monika Kotwani",_xlfn.XLOOKUP($B37,PROSPER_Kotwani!$1:$1,PROSPER_Kotwani!$14:$14,""),
IF($C37="Jonathan Wellner",_xlfn.XLOOKUP($B37,PROSPER_Wellner!$1:$1,PROSPER_Wellner!$14:$14,""),
IF($C37="Travis Harvey",_xlfn.XLOOKUP($B37,PROSPER_Harvey!$1:$1,PROSPER_Harvey!$14:$14,""),"")))))))="","",
IF($C37="Christopher Lobo",_xlfn.XLOOKUP($B37,PROSPER_Lobo!$1:$1,PROSPER_Lobo!$14:$14,""),
IF($C37="Naren Baliga",_xlfn.XLOOKUP($B37,PROSPER_Baliga!$1:$1,PROSPER_Baliga!$14:$14,""),
IF($C37="Thorsten Huhn",_xlfn.XLOOKUP($B37,PROSPER_Huhn!$1:$1,PROSPER_Huhn!$14:$14,""),
IF($C37="Nick Hull",_xlfn.XLOOKUP($B37,PROSPER_Hull!$1:$1,PROSPER_Hull!$14:$14,""),
IF($C37="Monika Kotwani",_xlfn.XLOOKUP($B37,PROSPER_Kotwani!$1:$1,PROSPER_Kotwani!$14:$14,""),
IF($C37="Jonathan Wellner",_xlfn.XLOOKUP($B37,PROSPER_Wellner!$1:$1,PROSPER_Wellner!$14:$14,""),
IF($C37="Travis Harvey",_xlfn.XLOOKUP($B37,PROSPER_Harvey!$1:$1,PROSPER_Harvey!$14:$14,""),""))))))))="","No Score",IF(IF($C37="Christopher Lobo",_xlfn.XLOOKUP($B37,PROSPER_Lobo!$1:$1,PROSPER_Lobo!$14:$14,""),
IF($C37="Naren Baliga",_xlfn.XLOOKUP($B37,PROSPER_Baliga!$1:$1,PROSPER_Baliga!$14:$14,""),
IF($C37="Thorsten Huhn",_xlfn.XLOOKUP($B37,PROSPER_Huhn!$1:$1,PROSPER_Huhn!$14:$14,""),
IF($C37="Nick Hull",_xlfn.XLOOKUP($B37,PROSPER_Hull!$1:$1,PROSPER_Hull!$14:$14,""),
IF($C37="Monika Kotwani",_xlfn.XLOOKUP($B37,PROSPER_Kotwani!$1:$1,PROSPER_Kotwani!$14:$14,""),
IF($C37="Jonathan Wellner",_xlfn.XLOOKUP($B37,PROSPER_Wellner!$1:$1,PROSPER_Wellner!$14:$14,""),
IF($C37="Travis Harvey",_xlfn.XLOOKUP($B37,PROSPER_Harvey!$1:$1,PROSPER_Harvey!$14:$14,""),"")))))))="","",
IF($C37="Christopher Lobo",_xlfn.XLOOKUP($B37,PROSPER_Lobo!$1:$1,PROSPER_Lobo!$14:$14,""),
IF($C37="Naren Baliga",_xlfn.XLOOKUP($B37,PROSPER_Baliga!$1:$1,PROSPER_Baliga!$14:$14,""),
IF($C37="Thorsten Huhn",_xlfn.XLOOKUP($B37,PROSPER_Huhn!$1:$1,PROSPER_Huhn!$14:$14,""),
IF($C37="Nick Hull",_xlfn.XLOOKUP($B37,PROSPER_Hull!$1:$1,PROSPER_Hull!$14:$14,""),
IF($C37="Monika Kotwani",_xlfn.XLOOKUP($B37,PROSPER_Kotwani!$1:$1,PROSPER_Kotwani!$14:$14,""),
IF($C37="Jonathan Wellner",_xlfn.XLOOKUP($B37,PROSPER_Wellner!$1:$1,PROSPER_Wellner!$14:$14,""),
IF($C37="Travis Harvey",_xlfn.XLOOKUP($B37,PROSPER_Harvey!$1:$1,PROSPER_Harvey!$14:$14,""),"")))))))))</f>
        <v>No Score</v>
      </c>
      <c r="BE37" s="125" t="str">
        <f>IF(IF(IF($C37="Christopher Lobo",_xlfn.XLOOKUP($B37,PROSPER_Lobo!$1:$1,PROSPER_Lobo!$15:$15,""),
IF($C37="Naren Baliga",_xlfn.XLOOKUP($B37,PROSPER_Baliga!$1:$1,PROSPER_Baliga!$15:$15,""),
IF($C37="Thorsten Huhn",_xlfn.XLOOKUP($B37,PROSPER_Huhn!$1:$1,PROSPER_Huhn!$15:$15,""),
IF($C37="Nick Hull",_xlfn.XLOOKUP($B37,PROSPER_Hull!$1:$1,PROSPER_Hull!$15:$15,""),
IF($C37="Monika Kotwani",_xlfn.XLOOKUP($B37,PROSPER_Kotwani!$1:$1,PROSPER_Kotwani!$15:$15,""),
IF($C37="Jonathan Wellner",_xlfn.XLOOKUP($B37,PROSPER_Wellner!$1:$1,PROSPER_Wellner!$15:$15,""),
IF($C37="Travis Harvey",_xlfn.XLOOKUP($B37,PROSPER_Harvey!$1:$1,PROSPER_Harvey!$15:$15,""),"")))))))="","",
IF($C37="Christopher Lobo",_xlfn.XLOOKUP($B37,PROSPER_Lobo!$1:$1,PROSPER_Lobo!$15:$15,""),
IF($C37="Naren Baliga",_xlfn.XLOOKUP($B37,PROSPER_Baliga!$1:$1,PROSPER_Baliga!$15:$15,""),
IF($C37="Thorsten Huhn",_xlfn.XLOOKUP($B37,PROSPER_Huhn!$1:$1,PROSPER_Huhn!$15:$15,""),
IF($C37="Nick Hull",_xlfn.XLOOKUP($B37,PROSPER_Hull!$1:$1,PROSPER_Hull!$15:$15,""),
IF($C37="Monika Kotwani",_xlfn.XLOOKUP($B37,PROSPER_Kotwani!$1:$1,PROSPER_Kotwani!$15:$15,""),
IF($C37="Jonathan Wellner",_xlfn.XLOOKUP($B37,PROSPER_Wellner!$1:$1,PROSPER_Wellner!$15:$15,""),
IF($C37="Travis Harvey",_xlfn.XLOOKUP($B37,PROSPER_Harvey!$1:$1,PROSPER_Harvey!$15:$15,""),""))))))))="","No Comment",IF(IF($C37="Christopher Lobo",_xlfn.XLOOKUP($B37,PROSPER_Lobo!$1:$1,PROSPER_Lobo!$15:$15,""),
IF($C37="Naren Baliga",_xlfn.XLOOKUP($B37,PROSPER_Baliga!$1:$1,PROSPER_Baliga!$15:$15,""),
IF($C37="Thorsten Huhn",_xlfn.XLOOKUP($B37,PROSPER_Huhn!$1:$1,PROSPER_Huhn!$15:$15,""),
IF($C37="Nick Hull",_xlfn.XLOOKUP($B37,PROSPER_Hull!$1:$1,PROSPER_Hull!$15:$15,""),
IF($C37="Monika Kotwani",_xlfn.XLOOKUP($B37,PROSPER_Kotwani!$1:$1,PROSPER_Kotwani!$15:$15,""),
IF($C37="Jonathan Wellner",_xlfn.XLOOKUP($B37,PROSPER_Wellner!$1:$1,PROSPER_Wellner!$15:$15,""),
IF($C37="Travis Harvey",_xlfn.XLOOKUP($B37,PROSPER_Harvey!$1:$1,PROSPER_Harvey!$15:$15,""),"")))))))="","",
IF($C37="Christopher Lobo",_xlfn.XLOOKUP($B37,PROSPER_Lobo!$1:$1,PROSPER_Lobo!$15:$15,""),
IF($C37="Naren Baliga",_xlfn.XLOOKUP($B37,PROSPER_Baliga!$1:$1,PROSPER_Baliga!$15:$15,""),
IF($C37="Thorsten Huhn",_xlfn.XLOOKUP($B37,PROSPER_Huhn!$1:$1,PROSPER_Huhn!$15:$15,""),
IF($C37="Nick Hull",_xlfn.XLOOKUP($B37,PROSPER_Hull!$1:$1,PROSPER_Hull!$15:$15,""),
IF($C37="Monika Kotwani",_xlfn.XLOOKUP($B37,PROSPER_Kotwani!$1:$1,PROSPER_Kotwani!$15:$15,""),
IF($C37="Jonathan Wellner",_xlfn.XLOOKUP($B37,PROSPER_Wellner!$1:$1,PROSPER_Wellner!$15:$15,""),
IF($C37="Travis Harvey",_xlfn.XLOOKUP($B37,PROSPER_Harvey!$1:$1,PROSPER_Harvey!$15:$15,""),"")))))))))</f>
        <v>No Comment</v>
      </c>
      <c r="BF37" s="124" t="s">
        <v>89</v>
      </c>
      <c r="BG37" s="150" t="str">
        <f t="shared" si="254"/>
        <v>N/A</v>
      </c>
      <c r="BH37" s="120" t="str">
        <f>_xlfn.XLOOKUP(B37,PROSPERInitial_Query!$E:$E,PROSPERInitial_Query!$N:$N,"",,-1)</f>
        <v/>
      </c>
      <c r="BI37" s="121" t="str">
        <f t="shared" si="255"/>
        <v>Navya Shetty1 - PortfolioRevenue Management</v>
      </c>
      <c r="BJ37" s="126" t="str">
        <f>_xlfn.XLOOKUP(BI37,PROSPERDelta_Query!BK:BK,PROSPERDelta_Query!P:P,"",,-1)</f>
        <v/>
      </c>
      <c r="BK37" s="124" t="str">
        <f t="shared" si="256"/>
        <v>N/A</v>
      </c>
      <c r="BL37" s="124" t="str">
        <f>IF(IF(IF($C37="Christopher Lobo",_xlfn.XLOOKUP($B37,PROSPER_Lobo!$1:$1,PROSPER_Lobo!$16:$16,""),
IF($C37="Naren Baliga",_xlfn.XLOOKUP($B37,PROSPER_Baliga!$1:$1,PROSPER_Baliga!$16:$16,""),
IF($C37="Thorsten Huhn",_xlfn.XLOOKUP($B37,PROSPER_Huhn!$1:$1,PROSPER_Huhn!$16:$16,""),
IF($C37="Nick Hull",_xlfn.XLOOKUP($B37,PROSPER_Hull!$1:$1,PROSPER_Hull!$16:$16,""),
IF($C37="Monika Kotwani",_xlfn.XLOOKUP($B37,PROSPER_Kotwani!$1:$1,PROSPER_Kotwani!$16:$16,""),
IF($C37="Jonathan Wellner",_xlfn.XLOOKUP($B37,PROSPER_Wellner!$1:$1,PROSPER_Wellner!$16:$16,""),
IF($C37="Travis Harvey",_xlfn.XLOOKUP($B37,PROSPER_Harvey!$1:$1,PROSPER_Harvey!$16:$16,""),"")))))))="","",
IF($C37="Christopher Lobo",_xlfn.XLOOKUP($B37,PROSPER_Lobo!$1:$1,PROSPER_Lobo!$16:$16,""),
IF($C37="Naren Baliga",_xlfn.XLOOKUP($B37,PROSPER_Baliga!$1:$1,PROSPER_Baliga!$16:$16,""),
IF($C37="Thorsten Huhn",_xlfn.XLOOKUP($B37,PROSPER_Huhn!$1:$1,PROSPER_Huhn!$16:$16,""),
IF($C37="Nick Hull",_xlfn.XLOOKUP($B37,PROSPER_Hull!$1:$1,PROSPER_Hull!$16:$16,""),
IF($C37="Monika Kotwani",_xlfn.XLOOKUP($B37,PROSPER_Kotwani!$1:$1,PROSPER_Kotwani!$16:$16,""),
IF($C37="Jonathan Wellner",_xlfn.XLOOKUP($B37,PROSPER_Wellner!$1:$1,PROSPER_Wellner!$16:$16,""),
IF($C37="Travis Harvey",_xlfn.XLOOKUP($B37,PROSPER_Harvey!$1:$1,PROSPER_Harvey!$16:$16,""),""))))))))="","No Score",IF(IF($C37="Christopher Lobo",_xlfn.XLOOKUP($B37,PROSPER_Lobo!$1:$1,PROSPER_Lobo!$16:$16,""),
IF($C37="Naren Baliga",_xlfn.XLOOKUP($B37,PROSPER_Baliga!$1:$1,PROSPER_Baliga!$16:$16,""),
IF($C37="Thorsten Huhn",_xlfn.XLOOKUP($B37,PROSPER_Huhn!$1:$1,PROSPER_Huhn!$16:$16,""),
IF($C37="Nick Hull",_xlfn.XLOOKUP($B37,PROSPER_Hull!$1:$1,PROSPER_Hull!$16:$16,""),
IF($C37="Monika Kotwani",_xlfn.XLOOKUP($B37,PROSPER_Kotwani!$1:$1,PROSPER_Kotwani!$16:$16,""),
IF($C37="Jonathan Wellner",_xlfn.XLOOKUP($B37,PROSPER_Wellner!$1:$1,PROSPER_Wellner!$16:$16,""),
IF($C37="Travis Harvey",_xlfn.XLOOKUP($B37,PROSPER_Harvey!$1:$1,PROSPER_Harvey!$16:$16,""),"")))))))="","",
IF($C37="Christopher Lobo",_xlfn.XLOOKUP($B37,PROSPER_Lobo!$1:$1,PROSPER_Lobo!$16:$16,""),
IF($C37="Naren Baliga",_xlfn.XLOOKUP($B37,PROSPER_Baliga!$1:$1,PROSPER_Baliga!$16:$16,""),
IF($C37="Thorsten Huhn",_xlfn.XLOOKUP($B37,PROSPER_Huhn!$1:$1,PROSPER_Huhn!$16:$16,""),
IF($C37="Nick Hull",_xlfn.XLOOKUP($B37,PROSPER_Hull!$1:$1,PROSPER_Hull!$16:$16,""),
IF($C37="Monika Kotwani",_xlfn.XLOOKUP($B37,PROSPER_Kotwani!$1:$1,PROSPER_Kotwani!$16:$16,""),
IF($C37="Jonathan Wellner",_xlfn.XLOOKUP($B37,PROSPER_Wellner!$1:$1,PROSPER_Wellner!$16:$16,""),
IF($C37="Travis Harvey",_xlfn.XLOOKUP($B37,PROSPER_Harvey!$1:$1,PROSPER_Harvey!$16:$16,""),"")))))))))</f>
        <v>No Score</v>
      </c>
      <c r="BM37" s="125" t="str">
        <f>IF(IF(IF($C37="Christopher Lobo",_xlfn.XLOOKUP($B37,PROSPER_Lobo!$1:$1,PROSPER_Lobo!$17:$17,""),
IF($C37="Naren Baliga",_xlfn.XLOOKUP($B37,PROSPER_Baliga!$1:$1,PROSPER_Baliga!$17:$17,""),
IF($C37="Thorsten Huhn",_xlfn.XLOOKUP($B37,PROSPER_Huhn!$1:$1,PROSPER_Huhn!$17:$17,""),
IF($C37="Nick Hull",_xlfn.XLOOKUP($B37,PROSPER_Hull!$1:$1,PROSPER_Hull!$17:$17,""),
IF($C37="Monika Kotwani",_xlfn.XLOOKUP($B37,PROSPER_Kotwani!$1:$1,PROSPER_Kotwani!$17:$17,""),
IF($C37="Jonathan Wellner",_xlfn.XLOOKUP($B37,PROSPER_Wellner!$1:$1,PROSPER_Wellner!$17:$17,""),
IF($C37="Travis Harvey",_xlfn.XLOOKUP($B37,PROSPER_Harvey!$1:$1,PROSPER_Harvey!$17:$17,""),"")))))))="","",
IF($C37="Christopher Lobo",_xlfn.XLOOKUP($B37,PROSPER_Lobo!$1:$1,PROSPER_Lobo!$17:$17,""),
IF($C37="Naren Baliga",_xlfn.XLOOKUP($B37,PROSPER_Baliga!$1:$1,PROSPER_Baliga!$17:$17,""),
IF($C37="Thorsten Huhn",_xlfn.XLOOKUP($B37,PROSPER_Huhn!$1:$1,PROSPER_Huhn!$17:$17,""),
IF($C37="Nick Hull",_xlfn.XLOOKUP($B37,PROSPER_Hull!$1:$1,PROSPER_Hull!$17:$17,""),
IF($C37="Monika Kotwani",_xlfn.XLOOKUP($B37,PROSPER_Kotwani!$1:$1,PROSPER_Kotwani!$17:$17,""),
IF($C37="Jonathan Wellner",_xlfn.XLOOKUP($B37,PROSPER_Wellner!$1:$1,PROSPER_Wellner!$17:$17,""),
IF($C37="Travis Harvey",_xlfn.XLOOKUP($B37,PROSPER_Harvey!$1:$1,PROSPER_Harvey!$17:$17,""),""))))))))="","No Comment",IF(IF($C37="Christopher Lobo",_xlfn.XLOOKUP($B37,PROSPER_Lobo!$1:$1,PROSPER_Lobo!$17:$17,""),
IF($C37="Naren Baliga",_xlfn.XLOOKUP($B37,PROSPER_Baliga!$1:$1,PROSPER_Baliga!$17:$17,""),
IF($C37="Thorsten Huhn",_xlfn.XLOOKUP($B37,PROSPER_Huhn!$1:$1,PROSPER_Huhn!$17:$17,""),
IF($C37="Nick Hull",_xlfn.XLOOKUP($B37,PROSPER_Hull!$1:$1,PROSPER_Hull!$17:$17,""),
IF($C37="Monika Kotwani",_xlfn.XLOOKUP($B37,PROSPER_Kotwani!$1:$1,PROSPER_Kotwani!$17:$17,""),
IF($C37="Jonathan Wellner",_xlfn.XLOOKUP($B37,PROSPER_Wellner!$1:$1,PROSPER_Wellner!$17:$17,""),
IF($C37="Travis Harvey",_xlfn.XLOOKUP($B37,PROSPER_Harvey!$1:$1,PROSPER_Harvey!$17:$17,""),"")))))))="","",
IF($C37="Christopher Lobo",_xlfn.XLOOKUP($B37,PROSPER_Lobo!$1:$1,PROSPER_Lobo!$17:$17,""),
IF($C37="Naren Baliga",_xlfn.XLOOKUP($B37,PROSPER_Baliga!$1:$1,PROSPER_Baliga!$17:$17,""),
IF($C37="Thorsten Huhn",_xlfn.XLOOKUP($B37,PROSPER_Huhn!$1:$1,PROSPER_Huhn!$17:$17,""),
IF($C37="Nick Hull",_xlfn.XLOOKUP($B37,PROSPER_Hull!$1:$1,PROSPER_Hull!$17:$17,""),
IF($C37="Monika Kotwani",_xlfn.XLOOKUP($B37,PROSPER_Kotwani!$1:$1,PROSPER_Kotwani!$17:$17,""),
IF($C37="Jonathan Wellner",_xlfn.XLOOKUP($B37,PROSPER_Wellner!$1:$1,PROSPER_Wellner!$17:$17,""),
IF($C37="Travis Harvey",_xlfn.XLOOKUP($B37,PROSPER_Harvey!$1:$1,PROSPER_Harvey!$17:$17,""),"")))))))))</f>
        <v>No Comment</v>
      </c>
      <c r="BN37" s="124" t="str">
        <f>IFERROR(ROUND(_xlfn.XLOOKUP(B37,'RevenueChallenge_Query'!$E:$E,'RevenueChallenge_Query'!$F:$F)/3.2,0),"Not Taken")</f>
        <v>Not Taken</v>
      </c>
      <c r="BO37" s="150" t="str">
        <f t="shared" si="257"/>
        <v>N/A</v>
      </c>
      <c r="BP37" s="120" t="str">
        <f>_xlfn.XLOOKUP(B37,PROSPERInitial_Query!$E:$E,PROSPERInitial_Query!$O:$O,"",,-1)</f>
        <v/>
      </c>
      <c r="BQ37" s="121" t="str">
        <f t="shared" si="258"/>
        <v>Navya Shetty1 - PortfolioArtificial Intelligence</v>
      </c>
      <c r="BR37" s="126" t="str">
        <f>_xlfn.XLOOKUP(BQ37,PROSPERDelta_Query!BK:BK,PROSPERDelta_Query!Q:Q,"",,-1)</f>
        <v/>
      </c>
      <c r="BS37" s="124" t="str">
        <f t="shared" si="259"/>
        <v>N/A</v>
      </c>
      <c r="BT37" s="124" t="str">
        <f>IF(IF(IF($C37="Christopher Lobo",_xlfn.XLOOKUP($B37,PROSPER_Lobo!$1:$1,PROSPER_Lobo!$18:$18,""),
IF($C37="Naren Baliga",_xlfn.XLOOKUP($B37,PROSPER_Baliga!$1:$1,PROSPER_Baliga!$18:$18,""),
IF($C37="Thorsten Huhn",_xlfn.XLOOKUP($B37,PROSPER_Huhn!$1:$1,PROSPER_Huhn!$18:$18,""),
IF($C37="Nick Hull",_xlfn.XLOOKUP($B37,PROSPER_Hull!$1:$1,PROSPER_Hull!$18:$18,""),
IF($C37="Monika Kotwani",_xlfn.XLOOKUP($B37,PROSPER_Kotwani!$1:$1,PROSPER_Kotwani!$18:$18,""),
IF($C37="Jonathan Wellner",_xlfn.XLOOKUP($B37,PROSPER_Wellner!$1:$1,PROSPER_Wellner!$18:$18,""),
IF($C37="Travis Harvey",_xlfn.XLOOKUP($B37,PROSPER_Harvey!$1:$1,PROSPER_Harvey!$18:$18,""),"")))))))="","",
IF($C37="Christopher Lobo",_xlfn.XLOOKUP($B37,PROSPER_Lobo!$1:$1,PROSPER_Lobo!$18:$18,""),
IF($C37="Naren Baliga",_xlfn.XLOOKUP($B37,PROSPER_Baliga!$1:$1,PROSPER_Baliga!$18:$18,""),
IF($C37="Thorsten Huhn",_xlfn.XLOOKUP($B37,PROSPER_Huhn!$1:$1,PROSPER_Huhn!$18:$18,""),
IF($C37="Nick Hull",_xlfn.XLOOKUP($B37,PROSPER_Hull!$1:$1,PROSPER_Hull!$18:$18,""),
IF($C37="Monika Kotwani",_xlfn.XLOOKUP($B37,PROSPER_Kotwani!$1:$1,PROSPER_Kotwani!$18:$18,""),
IF($C37="Jonathan Wellner",_xlfn.XLOOKUP($B37,PROSPER_Wellner!$1:$1,PROSPER_Wellner!$18:$18,""),
IF($C37="Travis Harvey",_xlfn.XLOOKUP($B37,PROSPER_Harvey!$1:$1,PROSPER_Harvey!$18:$18,""),""))))))))="","No Score",IF(IF($C37="Christopher Lobo",_xlfn.XLOOKUP($B37,PROSPER_Lobo!$1:$1,PROSPER_Lobo!$18:$18,""),
IF($C37="Naren Baliga",_xlfn.XLOOKUP($B37,PROSPER_Baliga!$1:$1,PROSPER_Baliga!$18:$18,""),
IF($C37="Thorsten Huhn",_xlfn.XLOOKUP($B37,PROSPER_Huhn!$1:$1,PROSPER_Huhn!$18:$18,""),
IF($C37="Nick Hull",_xlfn.XLOOKUP($B37,PROSPER_Hull!$1:$1,PROSPER_Hull!$18:$18,""),
IF($C37="Monika Kotwani",_xlfn.XLOOKUP($B37,PROSPER_Kotwani!$1:$1,PROSPER_Kotwani!$18:$18,""),
IF($C37="Jonathan Wellner",_xlfn.XLOOKUP($B37,PROSPER_Wellner!$1:$1,PROSPER_Wellner!$18:$18,""),
IF($C37="Travis Harvey",_xlfn.XLOOKUP($B37,PROSPER_Harvey!$1:$1,PROSPER_Harvey!$18:$18,""),"")))))))="","",
IF($C37="Christopher Lobo",_xlfn.XLOOKUP($B37,PROSPER_Lobo!$1:$1,PROSPER_Lobo!$18:$18,""),
IF($C37="Naren Baliga",_xlfn.XLOOKUP($B37,PROSPER_Baliga!$1:$1,PROSPER_Baliga!$18:$18,""),
IF($C37="Thorsten Huhn",_xlfn.XLOOKUP($B37,PROSPER_Huhn!$1:$1,PROSPER_Huhn!$18:$18,""),
IF($C37="Nick Hull",_xlfn.XLOOKUP($B37,PROSPER_Hull!$1:$1,PROSPER_Hull!$18:$18,""),
IF($C37="Monika Kotwani",_xlfn.XLOOKUP($B37,PROSPER_Kotwani!$1:$1,PROSPER_Kotwani!$18:$18,""),
IF($C37="Jonathan Wellner",_xlfn.XLOOKUP($B37,PROSPER_Wellner!$1:$1,PROSPER_Wellner!$18:$18,""),
IF($C37="Travis Harvey",_xlfn.XLOOKUP($B37,PROSPER_Harvey!$1:$1,PROSPER_Harvey!$18:$18,""),"")))))))))</f>
        <v>No Score</v>
      </c>
      <c r="BU37" s="125" t="str">
        <f>IF(IF(IF($C37="Christopher Lobo",_xlfn.XLOOKUP($B37,PROSPER_Lobo!$1:$1,PROSPER_Lobo!$19:$19,""),
IF($C37="Naren Baliga",_xlfn.XLOOKUP($B37,PROSPER_Baliga!$1:$1,PROSPER_Baliga!$19:$19,""),
IF($C37="Thorsten Huhn",_xlfn.XLOOKUP($B37,PROSPER_Huhn!$1:$1,PROSPER_Huhn!$19:$19,""),
IF($C37="Nick Hull",_xlfn.XLOOKUP($B37,PROSPER_Hull!$1:$1,PROSPER_Hull!$19:$19,""),
IF($C37="Monika Kotwani",_xlfn.XLOOKUP($B37,PROSPER_Kotwani!$1:$1,PROSPER_Kotwani!$19:$19,""),
IF($C37="Jonathan Wellner",_xlfn.XLOOKUP($B37,PROSPER_Wellner!$1:$1,PROSPER_Wellner!$19:$19,""),
IF($C37="Travis Harvey",_xlfn.XLOOKUP($B37,PROSPER_Harvey!$1:$1,PROSPER_Harvey!$19:$19,""),"")))))))="","",
IF($C37="Christopher Lobo",_xlfn.XLOOKUP($B37,PROSPER_Lobo!$1:$1,PROSPER_Lobo!$19:$19,""),
IF($C37="Naren Baliga",_xlfn.XLOOKUP($B37,PROSPER_Baliga!$1:$1,PROSPER_Baliga!$19:$19,""),
IF($C37="Thorsten Huhn",_xlfn.XLOOKUP($B37,PROSPER_Huhn!$1:$1,PROSPER_Huhn!$19:$19,""),
IF($C37="Nick Hull",_xlfn.XLOOKUP($B37,PROSPER_Hull!$1:$1,PROSPER_Hull!$19:$19,""),
IF($C37="Monika Kotwani",_xlfn.XLOOKUP($B37,PROSPER_Kotwani!$1:$1,PROSPER_Kotwani!$19:$19,""),
IF($C37="Jonathan Wellner",_xlfn.XLOOKUP($B37,PROSPER_Wellner!$1:$1,PROSPER_Wellner!$19:$19,""),
IF($C37="Travis Harvey",_xlfn.XLOOKUP($B37,PROSPER_Harvey!$1:$1,PROSPER_Harvey!$19:$19,""),""))))))))="","No Comment",IF(IF($C37="Christopher Lobo",_xlfn.XLOOKUP($B37,PROSPER_Lobo!$1:$1,PROSPER_Lobo!$19:$19,""),
IF($C37="Naren Baliga",_xlfn.XLOOKUP($B37,PROSPER_Baliga!$1:$1,PROSPER_Baliga!$19:$19,""),
IF($C37="Thorsten Huhn",_xlfn.XLOOKUP($B37,PROSPER_Huhn!$1:$1,PROSPER_Huhn!$19:$19,""),
IF($C37="Nick Hull",_xlfn.XLOOKUP($B37,PROSPER_Hull!$1:$1,PROSPER_Hull!$19:$19,""),
IF($C37="Monika Kotwani",_xlfn.XLOOKUP($B37,PROSPER_Kotwani!$1:$1,PROSPER_Kotwani!$19:$19,""),
IF($C37="Jonathan Wellner",_xlfn.XLOOKUP($B37,PROSPER_Wellner!$1:$1,PROSPER_Wellner!$19:$19,""),
IF($C37="Travis Harvey",_xlfn.XLOOKUP($B37,PROSPER_Harvey!$1:$1,PROSPER_Harvey!$19:$19,""),"")))))))="","",
IF($C37="Christopher Lobo",_xlfn.XLOOKUP($B37,PROSPER_Lobo!$1:$1,PROSPER_Lobo!$19:$19,""),
IF($C37="Naren Baliga",_xlfn.XLOOKUP($B37,PROSPER_Baliga!$1:$1,PROSPER_Baliga!$19:$19,""),
IF($C37="Thorsten Huhn",_xlfn.XLOOKUP($B37,PROSPER_Huhn!$1:$1,PROSPER_Huhn!$19:$19,""),
IF($C37="Nick Hull",_xlfn.XLOOKUP($B37,PROSPER_Hull!$1:$1,PROSPER_Hull!$19:$19,""),
IF($C37="Monika Kotwani",_xlfn.XLOOKUP($B37,PROSPER_Kotwani!$1:$1,PROSPER_Kotwani!$19:$19,""),
IF($C37="Jonathan Wellner",_xlfn.XLOOKUP($B37,PROSPER_Wellner!$1:$1,PROSPER_Wellner!$19:$19,""),
IF($C37="Travis Harvey",_xlfn.XLOOKUP($B37,PROSPER_Harvey!$1:$1,PROSPER_Harvey!$19:$19,""),"")))))))))</f>
        <v>No Comment</v>
      </c>
      <c r="BV37" s="124" t="s">
        <v>89</v>
      </c>
      <c r="BW37" s="150" t="str">
        <f t="shared" si="260"/>
        <v>N/A</v>
      </c>
      <c r="BX37" s="127" t="str">
        <f t="shared" si="261"/>
        <v>N/A</v>
      </c>
      <c r="BY37" s="128" t="str">
        <f t="shared" si="262"/>
        <v>N/A</v>
      </c>
      <c r="BZ37" s="128" t="str">
        <f t="shared" si="263"/>
        <v>N/A</v>
      </c>
      <c r="CA37" s="129" t="str">
        <f t="shared" si="264"/>
        <v>N/A</v>
      </c>
      <c r="CB37" s="130" t="str">
        <f>_xlfn.XLOOKUP(B37,PROSPERInitial_Query!$E:$E,PROSPERInitial_Query!$AA:$AA,"",,-1)</f>
        <v/>
      </c>
      <c r="CC37" s="121" t="str">
        <f t="shared" si="265"/>
        <v>Navya Shetty2 - RelationshipAccount / Stakeholder 1Name</v>
      </c>
      <c r="CD37" s="121" t="str">
        <f>_xlfn.XLOOKUP(CC37,PROSPERDelta_Query!BK:BK,PROSPERDelta_Query!AC:AC,"",,-1)</f>
        <v/>
      </c>
      <c r="CE37" s="126" t="str">
        <f>_xlfn.XLOOKUP(B37,PROSPERInitial_Query!$E:$E,PROSPERInitial_Query!$Q:$Q,"",,-1)</f>
        <v/>
      </c>
      <c r="CF37" s="121" t="str">
        <f t="shared" si="266"/>
        <v>Navya Shetty2 - RelationshipAccount / Stakeholder 1Self Score</v>
      </c>
      <c r="CG37" s="126" t="str">
        <f>_xlfn.XLOOKUP(CF37,PROSPERDelta_Query!BK:BK,PROSPERDelta_Query!AM:AM,"",,-1)</f>
        <v/>
      </c>
      <c r="CH37" s="131" t="str">
        <f t="shared" si="159"/>
        <v/>
      </c>
      <c r="CI37" s="131" t="str">
        <f t="shared" si="267"/>
        <v>N/A</v>
      </c>
      <c r="CJ37" s="132" t="str">
        <f t="shared" si="268"/>
        <v>N/A</v>
      </c>
      <c r="CK37" s="132" t="str">
        <f>IF(IF(IF($C37="Christopher Lobo",_xlfn.XLOOKUP($B37,PROSPER_Lobo!$1:$1,PROSPER_Lobo!$21:$21,""),
IF($C37="Naren Baliga",_xlfn.XLOOKUP($B37,PROSPER_Baliga!$1:$1,PROSPER_Baliga!$21:$21,""),
IF($C37="Thorsten Huhn",_xlfn.XLOOKUP($B37,PROSPER_Huhn!$1:$1,PROSPER_Huhn!$21:$21,""),
IF($C37="Nick Hull",_xlfn.XLOOKUP($B37,PROSPER_Hull!$1:$1,PROSPER_Hull!$21:$21,""),
IF($C37="Monika Kotwani",_xlfn.XLOOKUP($B37,PROSPER_Kotwani!$1:$1,PROSPER_Kotwani!$21:$21,""),
IF($C37="Jonathan Wellner",_xlfn.XLOOKUP($B37,PROSPER_Wellner!$1:$1,PROSPER_Wellner!$21:$21,""),
IF($C37="Travis Harvey",_xlfn.XLOOKUP($B37,PROSPER_Harvey!$1:$1,PROSPER_Harvey!$21:$21,""),"")))))))="","",
IF($C37="Christopher Lobo",_xlfn.XLOOKUP($B37,PROSPER_Lobo!$1:$1,PROSPER_Lobo!$21:$21,""),
IF($C37="Naren Baliga",_xlfn.XLOOKUP($B37,PROSPER_Baliga!$1:$1,PROSPER_Baliga!$21:$21,""),
IF($C37="Thorsten Huhn",_xlfn.XLOOKUP($B37,PROSPER_Huhn!$1:$1,PROSPER_Huhn!$21:$21,""),
IF($C37="Nick Hull",_xlfn.XLOOKUP($B37,PROSPER_Hull!$1:$1,PROSPER_Hull!$21:$21,""),
IF($C37="Monika Kotwani",_xlfn.XLOOKUP($B37,PROSPER_Kotwani!$1:$1,PROSPER_Kotwani!$21:$21,""),
IF($C37="Jonathan Wellner",_xlfn.XLOOKUP($B37,PROSPER_Wellner!$1:$1,PROSPER_Wellner!$21:$21,""),
IF($C37="Travis Harvey",_xlfn.XLOOKUP($B37,PROSPER_Harvey!$1:$1,PROSPER_Harvey!$21:$21,""),""))))))))="","No Score",IF(IF($C37="Christopher Lobo",_xlfn.XLOOKUP($B37,PROSPER_Lobo!$1:$1,PROSPER_Lobo!$21:$21,""),
IF($C37="Naren Baliga",_xlfn.XLOOKUP($B37,PROSPER_Baliga!$1:$1,PROSPER_Baliga!$21:$21,""),
IF($C37="Thorsten Huhn",_xlfn.XLOOKUP($B37,PROSPER_Huhn!$1:$1,PROSPER_Huhn!$21:$21,""),
IF($C37="Nick Hull",_xlfn.XLOOKUP($B37,PROSPER_Hull!$1:$1,PROSPER_Hull!$21:$21,""),
IF($C37="Monika Kotwani",_xlfn.XLOOKUP($B37,PROSPER_Kotwani!$1:$1,PROSPER_Kotwani!$21:$21,""),
IF($C37="Jonathan Wellner",_xlfn.XLOOKUP($B37,PROSPER_Wellner!$1:$1,PROSPER_Wellner!$21:$21,""),
IF($C37="Travis Harvey",_xlfn.XLOOKUP($B37,PROSPER_Harvey!$1:$1,PROSPER_Harvey!$21:$21,""),"")))))))="","",
IF($C37="Christopher Lobo",_xlfn.XLOOKUP($B37,PROSPER_Lobo!$1:$1,PROSPER_Lobo!$21:$21,""),
IF($C37="Naren Baliga",_xlfn.XLOOKUP($B37,PROSPER_Baliga!$1:$1,PROSPER_Baliga!$21:$21,""),
IF($C37="Thorsten Huhn",_xlfn.XLOOKUP($B37,PROSPER_Huhn!$1:$1,PROSPER_Huhn!$21:$21,""),
IF($C37="Nick Hull",_xlfn.XLOOKUP($B37,PROSPER_Hull!$1:$1,PROSPER_Hull!$21:$21,""),
IF($C37="Monika Kotwani",_xlfn.XLOOKUP($B37,PROSPER_Kotwani!$1:$1,PROSPER_Kotwani!$21:$21,""),
IF($C37="Jonathan Wellner",_xlfn.XLOOKUP($B37,PROSPER_Wellner!$1:$1,PROSPER_Wellner!$21:$21,""),
IF($C37="Travis Harvey",_xlfn.XLOOKUP($B37,PROSPER_Harvey!$1:$1,PROSPER_Harvey!$21:$21,""),"")))))))))</f>
        <v>N/A</v>
      </c>
      <c r="CL37" s="131" t="str">
        <f>IF(IF(IF($C37="Christopher Lobo",_xlfn.XLOOKUP($B37,PROSPER_Lobo!$1:$1,PROSPER_Lobo!$22:$22,""),
IF($C37="Naren Baliga",_xlfn.XLOOKUP($B37,PROSPER_Baliga!$1:$1,PROSPER_Baliga!$22:$22,""),
IF($C37="Thorsten Huhn",_xlfn.XLOOKUP($B37,PROSPER_Huhn!$1:$1,PROSPER_Huhn!$22:$22,""),
IF($C37="Nick Hull",_xlfn.XLOOKUP($B37,PROSPER_Hull!$1:$1,PROSPER_Hull!$22:$22,""),
IF($C37="Monika Kotwani",_xlfn.XLOOKUP($B37,PROSPER_Kotwani!$1:$1,PROSPER_Kotwani!$22:$22,""),
IF($C37="Jonathan Wellner",_xlfn.XLOOKUP($B37,PROSPER_Wellner!$1:$1,PROSPER_Wellner!$22:$22,""),
IF($C37="Travis Harvey",_xlfn.XLOOKUP($B37,PROSPER_Harvey!$1:$1,PROSPER_Harvey!$22:$22,""),"")))))))="","",
IF($C37="Christopher Lobo",_xlfn.XLOOKUP($B37,PROSPER_Lobo!$1:$1,PROSPER_Lobo!$22:$22,""),
IF($C37="Naren Baliga",_xlfn.XLOOKUP($B37,PROSPER_Baliga!$1:$1,PROSPER_Baliga!$22:$22,""),
IF($C37="Thorsten Huhn",_xlfn.XLOOKUP($B37,PROSPER_Huhn!$1:$1,PROSPER_Huhn!$22:$22,""),
IF($C37="Nick Hull",_xlfn.XLOOKUP($B37,PROSPER_Hull!$1:$1,PROSPER_Hull!$22:$22,""),
IF($C37="Monika Kotwani",_xlfn.XLOOKUP($B37,PROSPER_Kotwani!$1:$1,PROSPER_Kotwani!$22:$22,""),
IF($C37="Jonathan Wellner",_xlfn.XLOOKUP($B37,PROSPER_Wellner!$1:$1,PROSPER_Wellner!$22:$22,""),
IF($C37="Travis Harvey",_xlfn.XLOOKUP($B37,PROSPER_Harvey!$1:$1,PROSPER_Harvey!$22:$22,""),""))))))))="","No Comment",IF(IF($C37="Christopher Lobo",_xlfn.XLOOKUP($B37,PROSPER_Lobo!$1:$1,PROSPER_Lobo!$22:$22,""),
IF($C37="Naren Baliga",_xlfn.XLOOKUP($B37,PROSPER_Baliga!$1:$1,PROSPER_Baliga!$22:$22,""),
IF($C37="Thorsten Huhn",_xlfn.XLOOKUP($B37,PROSPER_Huhn!$1:$1,PROSPER_Huhn!$22:$22,""),
IF($C37="Nick Hull",_xlfn.XLOOKUP($B37,PROSPER_Hull!$1:$1,PROSPER_Hull!$22:$22,""),
IF($C37="Monika Kotwani",_xlfn.XLOOKUP($B37,PROSPER_Kotwani!$1:$1,PROSPER_Kotwani!$22:$22,""),
IF($C37="Jonathan Wellner",_xlfn.XLOOKUP($B37,PROSPER_Wellner!$1:$1,PROSPER_Wellner!$22:$22,""),
IF($C37="Travis Harvey",_xlfn.XLOOKUP($B37,PROSPER_Harvey!$1:$1,PROSPER_Harvey!$22:$22,""),"")))))))="","",
IF($C37="Christopher Lobo",_xlfn.XLOOKUP($B37,PROSPER_Lobo!$1:$1,PROSPER_Lobo!$22:$22,""),
IF($C37="Naren Baliga",_xlfn.XLOOKUP($B37,PROSPER_Baliga!$1:$1,PROSPER_Baliga!$22:$22,""),
IF($C37="Thorsten Huhn",_xlfn.XLOOKUP($B37,PROSPER_Huhn!$1:$1,PROSPER_Huhn!$22:$22,""),
IF($C37="Nick Hull",_xlfn.XLOOKUP($B37,PROSPER_Hull!$1:$1,PROSPER_Hull!$22:$22,""),
IF($C37="Monika Kotwani",_xlfn.XLOOKUP($B37,PROSPER_Kotwani!$1:$1,PROSPER_Kotwani!$22:$22,""),
IF($C37="Jonathan Wellner",_xlfn.XLOOKUP($B37,PROSPER_Wellner!$1:$1,PROSPER_Wellner!$22:$22,""),
IF($C37="Travis Harvey",_xlfn.XLOOKUP($B37,PROSPER_Harvey!$1:$1,PROSPER_Harvey!$22:$22,""),"")))))))))</f>
        <v>N/A</v>
      </c>
      <c r="CM37" s="150" t="str">
        <f t="shared" si="269"/>
        <v>N/A</v>
      </c>
      <c r="CN37" s="130" t="str">
        <f>_xlfn.XLOOKUP(B37,PROSPERInitial_Query!$E:$E,PROSPERInitial_Query!$AB:$AB,"",,-1)</f>
        <v/>
      </c>
      <c r="CO37" s="121" t="str">
        <f t="shared" si="270"/>
        <v>Navya Shetty2 - RelationshipAccount / Stakeholder 2Name</v>
      </c>
      <c r="CP37" s="121" t="str">
        <f>_xlfn.XLOOKUP(CO37,PROSPERDelta_Query!BK:BK,PROSPERDelta_Query!AD:AD,"",,-1)</f>
        <v/>
      </c>
      <c r="CQ37" s="126" t="str">
        <f>_xlfn.XLOOKUP(B37,PROSPERInitial_Query!$E:$E,PROSPERInitial_Query!$R:$R,"",,-1)</f>
        <v/>
      </c>
      <c r="CR37" s="121" t="str">
        <f t="shared" si="271"/>
        <v>Navya Shetty2 - RelationshipAccount / Stakeholder 2Self Score</v>
      </c>
      <c r="CS37" s="126" t="str">
        <f>_xlfn.XLOOKUP(CR37,PROSPERDelta_Query!BK:BK,PROSPERDelta_Query!AN:AN,"",,-1)</f>
        <v/>
      </c>
      <c r="CT37" s="131" t="str">
        <f t="shared" si="163"/>
        <v/>
      </c>
      <c r="CU37" s="131" t="str">
        <f t="shared" si="272"/>
        <v>N/A</v>
      </c>
      <c r="CV37" s="132" t="str">
        <f t="shared" si="273"/>
        <v>N/A</v>
      </c>
      <c r="CW37" s="132" t="str">
        <f>IF(IF(IF($C37="Christopher Lobo",_xlfn.XLOOKUP($B37,PROSPER_Lobo!$1:$1,PROSPER_Lobo!$24:$24,""),
IF($C37="Naren Baliga",_xlfn.XLOOKUP($B37,PROSPER_Baliga!$1:$1,PROSPER_Baliga!$24:$24,""),
IF($C37="Thorsten Huhn",_xlfn.XLOOKUP($B37,PROSPER_Huhn!$1:$1,PROSPER_Huhn!$24:$24,""),
IF($C37="Nick Hull",_xlfn.XLOOKUP($B37,PROSPER_Hull!$1:$1,PROSPER_Hull!$24:$24,""),
IF($C37="Monika Kotwani",_xlfn.XLOOKUP($B37,PROSPER_Kotwani!$1:$1,PROSPER_Kotwani!$24:$24,""),
IF($C37="Jonathan Wellner",_xlfn.XLOOKUP($B37,PROSPER_Wellner!$1:$1,PROSPER_Wellner!$24:$24,""),
IF($C37="Travis Harvey",_xlfn.XLOOKUP($B37,PROSPER_Harvey!$1:$1,PROSPER_Harvey!$24:$24,""),"")))))))="","",
IF($C37="Christopher Lobo",_xlfn.XLOOKUP($B37,PROSPER_Lobo!$1:$1,PROSPER_Lobo!$24:$24,""),
IF($C37="Naren Baliga",_xlfn.XLOOKUP($B37,PROSPER_Baliga!$1:$1,PROSPER_Baliga!$24:$24,""),
IF($C37="Thorsten Huhn",_xlfn.XLOOKUP($B37,PROSPER_Huhn!$1:$1,PROSPER_Huhn!$24:$24,""),
IF($C37="Nick Hull",_xlfn.XLOOKUP($B37,PROSPER_Hull!$1:$1,PROSPER_Hull!$24:$24,""),
IF($C37="Monika Kotwani",_xlfn.XLOOKUP($B37,PROSPER_Kotwani!$1:$1,PROSPER_Kotwani!$24:$24,""),
IF($C37="Jonathan Wellner",_xlfn.XLOOKUP($B37,PROSPER_Wellner!$1:$1,PROSPER_Wellner!$24:$24,""),
IF($C37="Travis Harvey",_xlfn.XLOOKUP($B37,PROSPER_Harvey!$1:$1,PROSPER_Harvey!$24:$24,""),""))))))))="","No Score",IF(IF($C37="Christopher Lobo",_xlfn.XLOOKUP($B37,PROSPER_Lobo!$1:$1,PROSPER_Lobo!$24:$24,""),
IF($C37="Naren Baliga",_xlfn.XLOOKUP($B37,PROSPER_Baliga!$1:$1,PROSPER_Baliga!$24:$24,""),
IF($C37="Thorsten Huhn",_xlfn.XLOOKUP($B37,PROSPER_Huhn!$1:$1,PROSPER_Huhn!$24:$24,""),
IF($C37="Nick Hull",_xlfn.XLOOKUP($B37,PROSPER_Hull!$1:$1,PROSPER_Hull!$24:$24,""),
IF($C37="Monika Kotwani",_xlfn.XLOOKUP($B37,PROSPER_Kotwani!$1:$1,PROSPER_Kotwani!$24:$24,""),
IF($C37="Jonathan Wellner",_xlfn.XLOOKUP($B37,PROSPER_Wellner!$1:$1,PROSPER_Wellner!$24:$24,""),
IF($C37="Travis Harvey",_xlfn.XLOOKUP($B37,PROSPER_Harvey!$1:$1,PROSPER_Harvey!$24:$24,""),"")))))))="","",
IF($C37="Christopher Lobo",_xlfn.XLOOKUP($B37,PROSPER_Lobo!$1:$1,PROSPER_Lobo!$24:$24,""),
IF($C37="Naren Baliga",_xlfn.XLOOKUP($B37,PROSPER_Baliga!$1:$1,PROSPER_Baliga!$24:$24,""),
IF($C37="Thorsten Huhn",_xlfn.XLOOKUP($B37,PROSPER_Huhn!$1:$1,PROSPER_Huhn!$24:$24,""),
IF($C37="Nick Hull",_xlfn.XLOOKUP($B37,PROSPER_Hull!$1:$1,PROSPER_Hull!$24:$24,""),
IF($C37="Monika Kotwani",_xlfn.XLOOKUP($B37,PROSPER_Kotwani!$1:$1,PROSPER_Kotwani!$24:$24,""),
IF($C37="Jonathan Wellner",_xlfn.XLOOKUP($B37,PROSPER_Wellner!$1:$1,PROSPER_Wellner!$24:$24,""),
IF($C37="Travis Harvey",_xlfn.XLOOKUP($B37,PROSPER_Harvey!$1:$1,PROSPER_Harvey!$24:$24,""),"")))))))))</f>
        <v>N/A</v>
      </c>
      <c r="CX37" s="131" t="str">
        <f>IF(IF(IF($C37="Christopher Lobo",_xlfn.XLOOKUP($B37,PROSPER_Lobo!$1:$1,PROSPER_Lobo!$25:$25,""),
IF($C37="Naren Baliga",_xlfn.XLOOKUP($B37,PROSPER_Baliga!$1:$1,PROSPER_Baliga!$25:$25,""),
IF($C37="Thorsten Huhn",_xlfn.XLOOKUP($B37,PROSPER_Huhn!$1:$1,PROSPER_Huhn!$25:$25,""),
IF($C37="Nick Hull",_xlfn.XLOOKUP($B37,PROSPER_Hull!$1:$1,PROSPER_Hull!$25:$25,""),
IF($C37="Monika Kotwani",_xlfn.XLOOKUP($B37,PROSPER_Kotwani!$1:$1,PROSPER_Kotwani!$25:$25,""),
IF($C37="Jonathan Wellner",_xlfn.XLOOKUP($B37,PROSPER_Wellner!$1:$1,PROSPER_Wellner!$25:$25,""),
IF($C37="Travis Harvey",_xlfn.XLOOKUP($B37,PROSPER_Harvey!$1:$1,PROSPER_Harvey!$25:$25,""),"")))))))="","",
IF($C37="Christopher Lobo",_xlfn.XLOOKUP($B37,PROSPER_Lobo!$1:$1,PROSPER_Lobo!$25:$25,""),
IF($C37="Naren Baliga",_xlfn.XLOOKUP($B37,PROSPER_Baliga!$1:$1,PROSPER_Baliga!$25:$25,""),
IF($C37="Thorsten Huhn",_xlfn.XLOOKUP($B37,PROSPER_Huhn!$1:$1,PROSPER_Huhn!$25:$25,""),
IF($C37="Nick Hull",_xlfn.XLOOKUP($B37,PROSPER_Hull!$1:$1,PROSPER_Hull!$25:$25,""),
IF($C37="Monika Kotwani",_xlfn.XLOOKUP($B37,PROSPER_Kotwani!$1:$1,PROSPER_Kotwani!$25:$25,""),
IF($C37="Jonathan Wellner",_xlfn.XLOOKUP($B37,PROSPER_Wellner!$1:$1,PROSPER_Wellner!$25:$25,""),
IF($C37="Travis Harvey",_xlfn.XLOOKUP($B37,PROSPER_Harvey!$1:$1,PROSPER_Harvey!$25:$25,""),""))))))))="","No Comment",IF(IF($C37="Christopher Lobo",_xlfn.XLOOKUP($B37,PROSPER_Lobo!$1:$1,PROSPER_Lobo!$25:$25,""),
IF($C37="Naren Baliga",_xlfn.XLOOKUP($B37,PROSPER_Baliga!$1:$1,PROSPER_Baliga!$25:$25,""),
IF($C37="Thorsten Huhn",_xlfn.XLOOKUP($B37,PROSPER_Huhn!$1:$1,PROSPER_Huhn!$25:$25,""),
IF($C37="Nick Hull",_xlfn.XLOOKUP($B37,PROSPER_Hull!$1:$1,PROSPER_Hull!$25:$25,""),
IF($C37="Monika Kotwani",_xlfn.XLOOKUP($B37,PROSPER_Kotwani!$1:$1,PROSPER_Kotwani!$25:$25,""),
IF($C37="Jonathan Wellner",_xlfn.XLOOKUP($B37,PROSPER_Wellner!$1:$1,PROSPER_Wellner!$25:$25,""),
IF($C37="Travis Harvey",_xlfn.XLOOKUP($B37,PROSPER_Harvey!$1:$1,PROSPER_Harvey!$25:$25,""),"")))))))="","",
IF($C37="Christopher Lobo",_xlfn.XLOOKUP($B37,PROSPER_Lobo!$1:$1,PROSPER_Lobo!$25:$25,""),
IF($C37="Naren Baliga",_xlfn.XLOOKUP($B37,PROSPER_Baliga!$1:$1,PROSPER_Baliga!$25:$25,""),
IF($C37="Thorsten Huhn",_xlfn.XLOOKUP($B37,PROSPER_Huhn!$1:$1,PROSPER_Huhn!$25:$25,""),
IF($C37="Nick Hull",_xlfn.XLOOKUP($B37,PROSPER_Hull!$1:$1,PROSPER_Hull!$25:$25,""),
IF($C37="Monika Kotwani",_xlfn.XLOOKUP($B37,PROSPER_Kotwani!$1:$1,PROSPER_Kotwani!$25:$25,""),
IF($C37="Jonathan Wellner",_xlfn.XLOOKUP($B37,PROSPER_Wellner!$1:$1,PROSPER_Wellner!$25:$25,""),
IF($C37="Travis Harvey",_xlfn.XLOOKUP($B37,PROSPER_Harvey!$1:$1,PROSPER_Harvey!$25:$25,""),"")))))))))</f>
        <v>N/A</v>
      </c>
      <c r="CY37" s="150" t="str">
        <f t="shared" si="274"/>
        <v>N/A</v>
      </c>
      <c r="CZ37" s="130" t="str">
        <f>_xlfn.XLOOKUP(B37,PROSPERInitial_Query!$E:$E,PROSPERInitial_Query!$AC:$AC,"",,-1)</f>
        <v/>
      </c>
      <c r="DA37" s="121" t="str">
        <f t="shared" si="275"/>
        <v>Navya Shetty2 - RelationshipAccount / Stakeholder 3Name</v>
      </c>
      <c r="DB37" s="121" t="str">
        <f>_xlfn.XLOOKUP(DA37,PROSPERDelta_Query!BK:BK,PROSPERDelta_Query!AE:AE,"",,-1)</f>
        <v/>
      </c>
      <c r="DC37" s="126" t="str">
        <f>_xlfn.XLOOKUP(B37,PROSPERInitial_Query!$E:$E,PROSPERInitial_Query!$S:$S,"",,-1)</f>
        <v/>
      </c>
      <c r="DD37" s="121" t="str">
        <f t="shared" si="276"/>
        <v>Navya Shetty2 - RelationshipAccount / Stakeholder 3Self Score</v>
      </c>
      <c r="DE37" s="126" t="str">
        <f>_xlfn.XLOOKUP(DD37,PROSPERDelta_Query!BK:BK,PROSPERDelta_Query!AO:AO,"",,-1)</f>
        <v/>
      </c>
      <c r="DF37" s="131" t="str">
        <f t="shared" si="167"/>
        <v/>
      </c>
      <c r="DG37" s="131" t="str">
        <f t="shared" si="277"/>
        <v>N/A</v>
      </c>
      <c r="DH37" s="132" t="str">
        <f t="shared" si="278"/>
        <v>N/A</v>
      </c>
      <c r="DI37" s="132" t="str">
        <f>IF(IF(IF($C37="Christopher Lobo",_xlfn.XLOOKUP($B37,PROSPER_Lobo!$1:$1,PROSPER_Lobo!$27:$27,""),
IF($C37="Naren Baliga",_xlfn.XLOOKUP($B37,PROSPER_Baliga!$1:$1,PROSPER_Baliga!$27:$27,""),
IF($C37="Thorsten Huhn",_xlfn.XLOOKUP($B37,PROSPER_Huhn!$1:$1,PROSPER_Huhn!$27:$27,""),
IF($C37="Nick Hull",_xlfn.XLOOKUP($B37,PROSPER_Hull!$1:$1,PROSPER_Hull!$27:$27,""),
IF($C37="Monika Kotwani",_xlfn.XLOOKUP($B37,PROSPER_Kotwani!$1:$1,PROSPER_Kotwani!$27:$27,""),
IF($C37="Jonathan Wellner",_xlfn.XLOOKUP($B37,PROSPER_Wellner!$1:$1,PROSPER_Wellner!$27:$27,""),
IF($C37="Travis Harvey",_xlfn.XLOOKUP($B37,PROSPER_Harvey!$1:$1,PROSPER_Harvey!$27:$27,""),"")))))))="","",
IF($C37="Christopher Lobo",_xlfn.XLOOKUP($B37,PROSPER_Lobo!$1:$1,PROSPER_Lobo!$27:$27,""),
IF($C37="Naren Baliga",_xlfn.XLOOKUP($B37,PROSPER_Baliga!$1:$1,PROSPER_Baliga!$27:$27,""),
IF($C37="Thorsten Huhn",_xlfn.XLOOKUP($B37,PROSPER_Huhn!$1:$1,PROSPER_Huhn!$27:$27,""),
IF($C37="Nick Hull",_xlfn.XLOOKUP($B37,PROSPER_Hull!$1:$1,PROSPER_Hull!$27:$27,""),
IF($C37="Monika Kotwani",_xlfn.XLOOKUP($B37,PROSPER_Kotwani!$1:$1,PROSPER_Kotwani!$27:$27,""),
IF($C37="Jonathan Wellner",_xlfn.XLOOKUP($B37,PROSPER_Wellner!$1:$1,PROSPER_Wellner!$27:$27,""),
IF($C37="Travis Harvey",_xlfn.XLOOKUP($B37,PROSPER_Harvey!$1:$1,PROSPER_Harvey!$27:$27,""),""))))))))="","No Score",IF(IF($C37="Christopher Lobo",_xlfn.XLOOKUP($B37,PROSPER_Lobo!$1:$1,PROSPER_Lobo!$27:$27,""),
IF($C37="Naren Baliga",_xlfn.XLOOKUP($B37,PROSPER_Baliga!$1:$1,PROSPER_Baliga!$27:$27,""),
IF($C37="Thorsten Huhn",_xlfn.XLOOKUP($B37,PROSPER_Huhn!$1:$1,PROSPER_Huhn!$27:$27,""),
IF($C37="Nick Hull",_xlfn.XLOOKUP($B37,PROSPER_Hull!$1:$1,PROSPER_Hull!$27:$27,""),
IF($C37="Monika Kotwani",_xlfn.XLOOKUP($B37,PROSPER_Kotwani!$1:$1,PROSPER_Kotwani!$27:$27,""),
IF($C37="Jonathan Wellner",_xlfn.XLOOKUP($B37,PROSPER_Wellner!$1:$1,PROSPER_Wellner!$27:$27,""),
IF($C37="Travis Harvey",_xlfn.XLOOKUP($B37,PROSPER_Harvey!$1:$1,PROSPER_Harvey!$27:$27,""),"")))))))="","",
IF($C37="Christopher Lobo",_xlfn.XLOOKUP($B37,PROSPER_Lobo!$1:$1,PROSPER_Lobo!$27:$27,""),
IF($C37="Naren Baliga",_xlfn.XLOOKUP($B37,PROSPER_Baliga!$1:$1,PROSPER_Baliga!$27:$27,""),
IF($C37="Thorsten Huhn",_xlfn.XLOOKUP($B37,PROSPER_Huhn!$1:$1,PROSPER_Huhn!$27:$27,""),
IF($C37="Nick Hull",_xlfn.XLOOKUP($B37,PROSPER_Hull!$1:$1,PROSPER_Hull!$27:$27,""),
IF($C37="Monika Kotwani",_xlfn.XLOOKUP($B37,PROSPER_Kotwani!$1:$1,PROSPER_Kotwani!$27:$27,""),
IF($C37="Jonathan Wellner",_xlfn.XLOOKUP($B37,PROSPER_Wellner!$1:$1,PROSPER_Wellner!$27:$27,""),
IF($C37="Travis Harvey",_xlfn.XLOOKUP($B37,PROSPER_Harvey!$1:$1,PROSPER_Harvey!$27:$27,""),"")))))))))</f>
        <v>N/A</v>
      </c>
      <c r="DJ37" s="131" t="str">
        <f>IF(IF(IF($C37="Christopher Lobo",_xlfn.XLOOKUP($B37,PROSPER_Lobo!$1:$1,PROSPER_Lobo!$28:$28,""),
IF($C37="Naren Baliga",_xlfn.XLOOKUP($B37,PROSPER_Baliga!$1:$1,PROSPER_Baliga!$28:$28,""),
IF($C37="Thorsten Huhn",_xlfn.XLOOKUP($B37,PROSPER_Huhn!$1:$1,PROSPER_Huhn!$28:$28,""),
IF($C37="Nick Hull",_xlfn.XLOOKUP($B37,PROSPER_Hull!$1:$1,PROSPER_Hull!$28:$28,""),
IF($C37="Monika Kotwani",_xlfn.XLOOKUP($B37,PROSPER_Kotwani!$1:$1,PROSPER_Kotwani!$28:$28,""),
IF($C37="Jonathan Wellner",_xlfn.XLOOKUP($B37,PROSPER_Wellner!$1:$1,PROSPER_Wellner!$28:$28,""),
IF($C37="Travis Harvey",_xlfn.XLOOKUP($B37,PROSPER_Harvey!$1:$1,PROSPER_Harvey!$28:$28,""),"")))))))="","",
IF($C37="Christopher Lobo",_xlfn.XLOOKUP($B37,PROSPER_Lobo!$1:$1,PROSPER_Lobo!$28:$28,""),
IF($C37="Naren Baliga",_xlfn.XLOOKUP($B37,PROSPER_Baliga!$1:$1,PROSPER_Baliga!$28:$28,""),
IF($C37="Thorsten Huhn",_xlfn.XLOOKUP($B37,PROSPER_Huhn!$1:$1,PROSPER_Huhn!$28:$28,""),
IF($C37="Nick Hull",_xlfn.XLOOKUP($B37,PROSPER_Hull!$1:$1,PROSPER_Hull!$28:$28,""),
IF($C37="Monika Kotwani",_xlfn.XLOOKUP($B37,PROSPER_Kotwani!$1:$1,PROSPER_Kotwani!$28:$28,""),
IF($C37="Jonathan Wellner",_xlfn.XLOOKUP($B37,PROSPER_Wellner!$1:$1,PROSPER_Wellner!$28:$28,""),
IF($C37="Travis Harvey",_xlfn.XLOOKUP($B37,PROSPER_Harvey!$1:$1,PROSPER_Harvey!$28:$28,""),""))))))))="","No Comment",IF(IF($C37="Christopher Lobo",_xlfn.XLOOKUP($B37,PROSPER_Lobo!$1:$1,PROSPER_Lobo!$28:$28,""),
IF($C37="Naren Baliga",_xlfn.XLOOKUP($B37,PROSPER_Baliga!$1:$1,PROSPER_Baliga!$28:$28,""),
IF($C37="Thorsten Huhn",_xlfn.XLOOKUP($B37,PROSPER_Huhn!$1:$1,PROSPER_Huhn!$28:$28,""),
IF($C37="Nick Hull",_xlfn.XLOOKUP($B37,PROSPER_Hull!$1:$1,PROSPER_Hull!$28:$28,""),
IF($C37="Monika Kotwani",_xlfn.XLOOKUP($B37,PROSPER_Kotwani!$1:$1,PROSPER_Kotwani!$28:$28,""),
IF($C37="Jonathan Wellner",_xlfn.XLOOKUP($B37,PROSPER_Wellner!$1:$1,PROSPER_Wellner!$28:$28,""),
IF($C37="Travis Harvey",_xlfn.XLOOKUP($B37,PROSPER_Harvey!$1:$1,PROSPER_Harvey!$28:$28,""),"")))))))="","",
IF($C37="Christopher Lobo",_xlfn.XLOOKUP($B37,PROSPER_Lobo!$1:$1,PROSPER_Lobo!$28:$28,""),
IF($C37="Naren Baliga",_xlfn.XLOOKUP($B37,PROSPER_Baliga!$1:$1,PROSPER_Baliga!$28:$28,""),
IF($C37="Thorsten Huhn",_xlfn.XLOOKUP($B37,PROSPER_Huhn!$1:$1,PROSPER_Huhn!$28:$28,""),
IF($C37="Nick Hull",_xlfn.XLOOKUP($B37,PROSPER_Hull!$1:$1,PROSPER_Hull!$28:$28,""),
IF($C37="Monika Kotwani",_xlfn.XLOOKUP($B37,PROSPER_Kotwani!$1:$1,PROSPER_Kotwani!$28:$28,""),
IF($C37="Jonathan Wellner",_xlfn.XLOOKUP($B37,PROSPER_Wellner!$1:$1,PROSPER_Wellner!$28:$28,""),
IF($C37="Travis Harvey",_xlfn.XLOOKUP($B37,PROSPER_Harvey!$1:$1,PROSPER_Harvey!$28:$28,""),"")))))))))</f>
        <v>N/A</v>
      </c>
      <c r="DK37" s="150" t="str">
        <f t="shared" si="279"/>
        <v>N/A</v>
      </c>
      <c r="DL37" s="130" t="str">
        <f>_xlfn.XLOOKUP(B37,PROSPERInitial_Query!$E:$E,PROSPERInitial_Query!$AD:$AD,"",,-1)</f>
        <v/>
      </c>
      <c r="DM37" s="121" t="str">
        <f t="shared" si="280"/>
        <v>Navya Shetty2 - RelationshipAccount / Stakeholder 4Name</v>
      </c>
      <c r="DN37" s="121" t="str">
        <f>_xlfn.XLOOKUP(DM37,PROSPERDelta_Query!BK:BK,PROSPERDelta_Query!AF:AF,"",,-1)</f>
        <v/>
      </c>
      <c r="DO37" s="126" t="str">
        <f>_xlfn.XLOOKUP(B37,PROSPERInitial_Query!$E:$E,PROSPERInitial_Query!$T:$T,"",,-1)</f>
        <v/>
      </c>
      <c r="DP37" s="121" t="str">
        <f t="shared" si="281"/>
        <v>Navya Shetty2 - RelationshipAccount / Stakeholder 4Self Score</v>
      </c>
      <c r="DQ37" s="126" t="str">
        <f>_xlfn.XLOOKUP(DP37,PROSPERDelta_Query!BK:BK,PROSPERDelta_Query!AP:AP,"",,-1)</f>
        <v/>
      </c>
      <c r="DR37" s="131" t="str">
        <f t="shared" si="171"/>
        <v/>
      </c>
      <c r="DS37" s="131" t="str">
        <f t="shared" si="282"/>
        <v>N/A</v>
      </c>
      <c r="DT37" s="132" t="str">
        <f t="shared" si="283"/>
        <v>N/A</v>
      </c>
      <c r="DU37" s="132" t="str">
        <f>IF(IF(IF($C37="Christopher Lobo",_xlfn.XLOOKUP($B37,PROSPER_Lobo!$1:$1,PROSPER_Lobo!$30:$30,""),
IF($C37="Naren Baliga",_xlfn.XLOOKUP($B37,PROSPER_Baliga!$1:$1,PROSPER_Baliga!$30:$30,""),
IF($C37="Thorsten Huhn",_xlfn.XLOOKUP($B37,PROSPER_Huhn!$1:$1,PROSPER_Huhn!$30:$30,""),
IF($C37="Nick Hull",_xlfn.XLOOKUP($B37,PROSPER_Hull!$1:$1,PROSPER_Hull!$30:$30,""),
IF($C37="Monika Kotwani",_xlfn.XLOOKUP($B37,PROSPER_Kotwani!$1:$1,PROSPER_Kotwani!$30:$30,""),
IF($C37="Jonathan Wellner",_xlfn.XLOOKUP($B37,PROSPER_Wellner!$1:$1,PROSPER_Wellner!$30:$30,""),
IF($C37="Travis Harvey",_xlfn.XLOOKUP($B37,PROSPER_Harvey!$1:$1,PROSPER_Harvey!$30:$30,""),"")))))))="","",
IF($C37="Christopher Lobo",_xlfn.XLOOKUP($B37,PROSPER_Lobo!$1:$1,PROSPER_Lobo!$30:$30,""),
IF($C37="Naren Baliga",_xlfn.XLOOKUP($B37,PROSPER_Baliga!$1:$1,PROSPER_Baliga!$30:$30,""),
IF($C37="Thorsten Huhn",_xlfn.XLOOKUP($B37,PROSPER_Huhn!$1:$1,PROSPER_Huhn!$30:$30,""),
IF($C37="Nick Hull",_xlfn.XLOOKUP($B37,PROSPER_Hull!$1:$1,PROSPER_Hull!$30:$30,""),
IF($C37="Monika Kotwani",_xlfn.XLOOKUP($B37,PROSPER_Kotwani!$1:$1,PROSPER_Kotwani!$30:$30,""),
IF($C37="Jonathan Wellner",_xlfn.XLOOKUP($B37,PROSPER_Wellner!$1:$1,PROSPER_Wellner!$30:$30,""),
IF($C37="Travis Harvey",_xlfn.XLOOKUP($B37,PROSPER_Harvey!$1:$1,PROSPER_Harvey!$30:$30,""),""))))))))="","No Score",IF(IF($C37="Christopher Lobo",_xlfn.XLOOKUP($B37,PROSPER_Lobo!$1:$1,PROSPER_Lobo!$30:$30,""),
IF($C37="Naren Baliga",_xlfn.XLOOKUP($B37,PROSPER_Baliga!$1:$1,PROSPER_Baliga!$30:$30,""),
IF($C37="Thorsten Huhn",_xlfn.XLOOKUP($B37,PROSPER_Huhn!$1:$1,PROSPER_Huhn!$30:$30,""),
IF($C37="Nick Hull",_xlfn.XLOOKUP($B37,PROSPER_Hull!$1:$1,PROSPER_Hull!$30:$30,""),
IF($C37="Monika Kotwani",_xlfn.XLOOKUP($B37,PROSPER_Kotwani!$1:$1,PROSPER_Kotwani!$30:$30,""),
IF($C37="Jonathan Wellner",_xlfn.XLOOKUP($B37,PROSPER_Wellner!$1:$1,PROSPER_Wellner!$30:$30,""),
IF($C37="Travis Harvey",_xlfn.XLOOKUP($B37,PROSPER_Harvey!$1:$1,PROSPER_Harvey!$30:$30,""),"")))))))="","",
IF($C37="Christopher Lobo",_xlfn.XLOOKUP($B37,PROSPER_Lobo!$1:$1,PROSPER_Lobo!$30:$30,""),
IF($C37="Naren Baliga",_xlfn.XLOOKUP($B37,PROSPER_Baliga!$1:$1,PROSPER_Baliga!$30:$30,""),
IF($C37="Thorsten Huhn",_xlfn.XLOOKUP($B37,PROSPER_Huhn!$1:$1,PROSPER_Huhn!$30:$30,""),
IF($C37="Nick Hull",_xlfn.XLOOKUP($B37,PROSPER_Hull!$1:$1,PROSPER_Hull!$30:$30,""),
IF($C37="Monika Kotwani",_xlfn.XLOOKUP($B37,PROSPER_Kotwani!$1:$1,PROSPER_Kotwani!$30:$30,""),
IF($C37="Jonathan Wellner",_xlfn.XLOOKUP($B37,PROSPER_Wellner!$1:$1,PROSPER_Wellner!$30:$30,""),
IF($C37="Travis Harvey",_xlfn.XLOOKUP($B37,PROSPER_Harvey!$1:$1,PROSPER_Harvey!$30:$30,""),"")))))))))</f>
        <v>N/A</v>
      </c>
      <c r="DV37" s="131" t="str">
        <f>IF(IF(IF($C37="Christopher Lobo",_xlfn.XLOOKUP($B37,PROSPER_Lobo!$1:$1,PROSPER_Lobo!$31:$31,""),
IF($C37="Naren Baliga",_xlfn.XLOOKUP($B37,PROSPER_Baliga!$1:$1,PROSPER_Baliga!$31:$31,""),
IF($C37="Thorsten Huhn",_xlfn.XLOOKUP($B37,PROSPER_Huhn!$1:$1,PROSPER_Huhn!$31:$31,""),
IF($C37="Nick Hull",_xlfn.XLOOKUP($B37,PROSPER_Hull!$1:$1,PROSPER_Hull!$31:$31,""),
IF($C37="Monika Kotwani",_xlfn.XLOOKUP($B37,PROSPER_Kotwani!$1:$1,PROSPER_Kotwani!$31:$31,""),
IF($C37="Jonathan Wellner",_xlfn.XLOOKUP($B37,PROSPER_Wellner!$1:$1,PROSPER_Wellner!$31:$31,""),
IF($C37="Travis Harvey",_xlfn.XLOOKUP($B37,PROSPER_Harvey!$1:$1,PROSPER_Harvey!$31:$31,""),"")))))))="","",
IF($C37="Christopher Lobo",_xlfn.XLOOKUP($B37,PROSPER_Lobo!$1:$1,PROSPER_Lobo!$31:$31,""),
IF($C37="Naren Baliga",_xlfn.XLOOKUP($B37,PROSPER_Baliga!$1:$1,PROSPER_Baliga!$31:$31,""),
IF($C37="Thorsten Huhn",_xlfn.XLOOKUP($B37,PROSPER_Huhn!$1:$1,PROSPER_Huhn!$31:$31,""),
IF($C37="Nick Hull",_xlfn.XLOOKUP($B37,PROSPER_Hull!$1:$1,PROSPER_Hull!$31:$31,""),
IF($C37="Monika Kotwani",_xlfn.XLOOKUP($B37,PROSPER_Kotwani!$1:$1,PROSPER_Kotwani!$31:$31,""),
IF($C37="Jonathan Wellner",_xlfn.XLOOKUP($B37,PROSPER_Wellner!$1:$1,PROSPER_Wellner!$31:$31,""),
IF($C37="Travis Harvey",_xlfn.XLOOKUP($B37,PROSPER_Harvey!$1:$1,PROSPER_Harvey!$31:$31,""),""))))))))="","No Comment",IF(IF($C37="Christopher Lobo",_xlfn.XLOOKUP($B37,PROSPER_Lobo!$1:$1,PROSPER_Lobo!$31:$31,""),
IF($C37="Naren Baliga",_xlfn.XLOOKUP($B37,PROSPER_Baliga!$1:$1,PROSPER_Baliga!$31:$31,""),
IF($C37="Thorsten Huhn",_xlfn.XLOOKUP($B37,PROSPER_Huhn!$1:$1,PROSPER_Huhn!$31:$31,""),
IF($C37="Nick Hull",_xlfn.XLOOKUP($B37,PROSPER_Hull!$1:$1,PROSPER_Hull!$31:$31,""),
IF($C37="Monika Kotwani",_xlfn.XLOOKUP($B37,PROSPER_Kotwani!$1:$1,PROSPER_Kotwani!$31:$31,""),
IF($C37="Jonathan Wellner",_xlfn.XLOOKUP($B37,PROSPER_Wellner!$1:$1,PROSPER_Wellner!$31:$31,""),
IF($C37="Travis Harvey",_xlfn.XLOOKUP($B37,PROSPER_Harvey!$1:$1,PROSPER_Harvey!$31:$31,""),"")))))))="","",
IF($C37="Christopher Lobo",_xlfn.XLOOKUP($B37,PROSPER_Lobo!$1:$1,PROSPER_Lobo!$31:$31,""),
IF($C37="Naren Baliga",_xlfn.XLOOKUP($B37,PROSPER_Baliga!$1:$1,PROSPER_Baliga!$31:$31,""),
IF($C37="Thorsten Huhn",_xlfn.XLOOKUP($B37,PROSPER_Huhn!$1:$1,PROSPER_Huhn!$31:$31,""),
IF($C37="Nick Hull",_xlfn.XLOOKUP($B37,PROSPER_Hull!$1:$1,PROSPER_Hull!$31:$31,""),
IF($C37="Monika Kotwani",_xlfn.XLOOKUP($B37,PROSPER_Kotwani!$1:$1,PROSPER_Kotwani!$31:$31,""),
IF($C37="Jonathan Wellner",_xlfn.XLOOKUP($B37,PROSPER_Wellner!$1:$1,PROSPER_Wellner!$31:$31,""),
IF($C37="Travis Harvey",_xlfn.XLOOKUP($B37,PROSPER_Harvey!$1:$1,PROSPER_Harvey!$31:$31,""),"")))))))))</f>
        <v>N/A</v>
      </c>
      <c r="DW37" s="150" t="str">
        <f t="shared" si="284"/>
        <v>N/A</v>
      </c>
      <c r="DX37" s="130" t="str">
        <f>_xlfn.XLOOKUP(B37,PROSPERInitial_Query!$E:$E,PROSPERInitial_Query!$AE:$AE,"",,-1)</f>
        <v/>
      </c>
      <c r="DY37" s="121" t="str">
        <f t="shared" si="285"/>
        <v>Navya Shetty2 - RelationshipAccount / Stakeholder 5Name</v>
      </c>
      <c r="DZ37" s="121" t="str">
        <f>_xlfn.XLOOKUP(DY37,PROSPERDelta_Query!BK:BK,PROSPERDelta_Query!AG:AG,"",,-1)</f>
        <v/>
      </c>
      <c r="EA37" s="126" t="str">
        <f>_xlfn.XLOOKUP(B37,PROSPERInitial_Query!$E:$E,PROSPERInitial_Query!$U:$U,"",,-1)</f>
        <v/>
      </c>
      <c r="EB37" s="121" t="str">
        <f t="shared" si="286"/>
        <v>Navya Shetty2 - RelationshipAccount / Stakeholder 5Self Score</v>
      </c>
      <c r="EC37" s="126" t="str">
        <f>_xlfn.XLOOKUP(EB37,PROSPERDelta_Query!BK:BK,PROSPERDelta_Query!AQ:AQ,"",,-1)</f>
        <v/>
      </c>
      <c r="ED37" s="131" t="str">
        <f t="shared" si="175"/>
        <v/>
      </c>
      <c r="EE37" s="131" t="str">
        <f t="shared" si="287"/>
        <v>N/A</v>
      </c>
      <c r="EF37" s="132" t="str">
        <f t="shared" si="288"/>
        <v>N/A</v>
      </c>
      <c r="EG37" s="132" t="str">
        <f>IF(IF(IF($C37="Christopher Lobo",_xlfn.XLOOKUP($B37,PROSPER_Lobo!$1:$1,PROSPER_Lobo!$33:$33,""),
IF($C37="Naren Baliga",_xlfn.XLOOKUP($B37,PROSPER_Baliga!$1:$1,PROSPER_Baliga!$33:$33,""),
IF($C37="Thorsten Huhn",_xlfn.XLOOKUP($B37,PROSPER_Huhn!$1:$1,PROSPER_Huhn!$33:$33,""),
IF($C37="Nick Hull",_xlfn.XLOOKUP($B37,PROSPER_Hull!$1:$1,PROSPER_Hull!$33:$33,""),
IF($C37="Monika Kotwani",_xlfn.XLOOKUP($B37,PROSPER_Kotwani!$1:$1,PROSPER_Kotwani!$33:$33,""),
IF($C37="Jonathan Wellner",_xlfn.XLOOKUP($B37,PROSPER_Wellner!$1:$1,PROSPER_Wellner!$33:$33,""),
IF($C37="Travis Harvey",_xlfn.XLOOKUP($B37,PROSPER_Harvey!$1:$1,PROSPER_Harvey!$33:$33,""),"")))))))="","",
IF($C37="Christopher Lobo",_xlfn.XLOOKUP($B37,PROSPER_Lobo!$1:$1,PROSPER_Lobo!$33:$33,""),
IF($C37="Naren Baliga",_xlfn.XLOOKUP($B37,PROSPER_Baliga!$1:$1,PROSPER_Baliga!$33:$33,""),
IF($C37="Thorsten Huhn",_xlfn.XLOOKUP($B37,PROSPER_Huhn!$1:$1,PROSPER_Huhn!$33:$33,""),
IF($C37="Nick Hull",_xlfn.XLOOKUP($B37,PROSPER_Hull!$1:$1,PROSPER_Hull!$33:$33,""),
IF($C37="Monika Kotwani",_xlfn.XLOOKUP($B37,PROSPER_Kotwani!$1:$1,PROSPER_Kotwani!$33:$33,""),
IF($C37="Jonathan Wellner",_xlfn.XLOOKUP($B37,PROSPER_Wellner!$1:$1,PROSPER_Wellner!$33:$33,""),
IF($C37="Travis Harvey",_xlfn.XLOOKUP($B37,PROSPER_Harvey!$1:$1,PROSPER_Harvey!$33:$33,""),""))))))))="","No Score",IF(IF($C37="Christopher Lobo",_xlfn.XLOOKUP($B37,PROSPER_Lobo!$1:$1,PROSPER_Lobo!$33:$33,""),
IF($C37="Naren Baliga",_xlfn.XLOOKUP($B37,PROSPER_Baliga!$1:$1,PROSPER_Baliga!$33:$33,""),
IF($C37="Thorsten Huhn",_xlfn.XLOOKUP($B37,PROSPER_Huhn!$1:$1,PROSPER_Huhn!$33:$33,""),
IF($C37="Nick Hull",_xlfn.XLOOKUP($B37,PROSPER_Hull!$1:$1,PROSPER_Hull!$33:$33,""),
IF($C37="Monika Kotwani",_xlfn.XLOOKUP($B37,PROSPER_Kotwani!$1:$1,PROSPER_Kotwani!$33:$33,""),
IF($C37="Jonathan Wellner",_xlfn.XLOOKUP($B37,PROSPER_Wellner!$1:$1,PROSPER_Wellner!$33:$33,""),
IF($C37="Travis Harvey",_xlfn.XLOOKUP($B37,PROSPER_Harvey!$1:$1,PROSPER_Harvey!$33:$33,""),"")))))))="","",
IF($C37="Christopher Lobo",_xlfn.XLOOKUP($B37,PROSPER_Lobo!$1:$1,PROSPER_Lobo!$33:$33,""),
IF($C37="Naren Baliga",_xlfn.XLOOKUP($B37,PROSPER_Baliga!$1:$1,PROSPER_Baliga!$33:$33,""),
IF($C37="Thorsten Huhn",_xlfn.XLOOKUP($B37,PROSPER_Huhn!$1:$1,PROSPER_Huhn!$33:$33,""),
IF($C37="Nick Hull",_xlfn.XLOOKUP($B37,PROSPER_Hull!$1:$1,PROSPER_Hull!$33:$33,""),
IF($C37="Monika Kotwani",_xlfn.XLOOKUP($B37,PROSPER_Kotwani!$1:$1,PROSPER_Kotwani!$33:$33,""),
IF($C37="Jonathan Wellner",_xlfn.XLOOKUP($B37,PROSPER_Wellner!$1:$1,PROSPER_Wellner!$33:$33,""),
IF($C37="Travis Harvey",_xlfn.XLOOKUP($B37,PROSPER_Harvey!$1:$1,PROSPER_Harvey!$33:$33,""),"")))))))))</f>
        <v>N/A</v>
      </c>
      <c r="EH37" s="131" t="str">
        <f>IF(IF(IF($C37="Christopher Lobo",_xlfn.XLOOKUP($B37,PROSPER_Lobo!$1:$1,PROSPER_Lobo!$34:$34,""),
IF($C37="Naren Baliga",_xlfn.XLOOKUP($B37,PROSPER_Baliga!$1:$1,PROSPER_Baliga!$34:$34,""),
IF($C37="Thorsten Huhn",_xlfn.XLOOKUP($B37,PROSPER_Huhn!$1:$1,PROSPER_Huhn!$34:$34,""),
IF($C37="Nick Hull",_xlfn.XLOOKUP($B37,PROSPER_Hull!$1:$1,PROSPER_Hull!$34:$34,""),
IF($C37="Monika Kotwani",_xlfn.XLOOKUP($B37,PROSPER_Kotwani!$1:$1,PROSPER_Kotwani!$34:$34,""),
IF($C37="Jonathan Wellner",_xlfn.XLOOKUP($B37,PROSPER_Wellner!$1:$1,PROSPER_Wellner!$34:$34,""),
IF($C37="Travis Harvey",_xlfn.XLOOKUP($B37,PROSPER_Harvey!$1:$1,PROSPER_Harvey!$34:$34,""),"")))))))="","",
IF($C37="Christopher Lobo",_xlfn.XLOOKUP($B37,PROSPER_Lobo!$1:$1,PROSPER_Lobo!$34:$34,""),
IF($C37="Naren Baliga",_xlfn.XLOOKUP($B37,PROSPER_Baliga!$1:$1,PROSPER_Baliga!$34:$34,""),
IF($C37="Thorsten Huhn",_xlfn.XLOOKUP($B37,PROSPER_Huhn!$1:$1,PROSPER_Huhn!$34:$34,""),
IF($C37="Nick Hull",_xlfn.XLOOKUP($B37,PROSPER_Hull!$1:$1,PROSPER_Hull!$34:$34,""),
IF($C37="Monika Kotwani",_xlfn.XLOOKUP($B37,PROSPER_Kotwani!$1:$1,PROSPER_Kotwani!$34:$34,""),
IF($C37="Jonathan Wellner",_xlfn.XLOOKUP($B37,PROSPER_Wellner!$1:$1,PROSPER_Wellner!$34:$34,""),
IF($C37="Travis Harvey",_xlfn.XLOOKUP($B37,PROSPER_Harvey!$1:$1,PROSPER_Harvey!$34:$34,""),""))))))))="","No Comment",IF(IF($C37="Christopher Lobo",_xlfn.XLOOKUP($B37,PROSPER_Lobo!$1:$1,PROSPER_Lobo!$34:$34,""),
IF($C37="Naren Baliga",_xlfn.XLOOKUP($B37,PROSPER_Baliga!$1:$1,PROSPER_Baliga!$34:$34,""),
IF($C37="Thorsten Huhn",_xlfn.XLOOKUP($B37,PROSPER_Huhn!$1:$1,PROSPER_Huhn!$34:$34,""),
IF($C37="Nick Hull",_xlfn.XLOOKUP($B37,PROSPER_Hull!$1:$1,PROSPER_Hull!$34:$34,""),
IF($C37="Monika Kotwani",_xlfn.XLOOKUP($B37,PROSPER_Kotwani!$1:$1,PROSPER_Kotwani!$34:$34,""),
IF($C37="Jonathan Wellner",_xlfn.XLOOKUP($B37,PROSPER_Wellner!$1:$1,PROSPER_Wellner!$34:$34,""),
IF($C37="Travis Harvey",_xlfn.XLOOKUP($B37,PROSPER_Harvey!$1:$1,PROSPER_Harvey!$34:$34,""),"")))))))="","",
IF($C37="Christopher Lobo",_xlfn.XLOOKUP($B37,PROSPER_Lobo!$1:$1,PROSPER_Lobo!$34:$34,""),
IF($C37="Naren Baliga",_xlfn.XLOOKUP($B37,PROSPER_Baliga!$1:$1,PROSPER_Baliga!$34:$34,""),
IF($C37="Thorsten Huhn",_xlfn.XLOOKUP($B37,PROSPER_Huhn!$1:$1,PROSPER_Huhn!$34:$34,""),
IF($C37="Nick Hull",_xlfn.XLOOKUP($B37,PROSPER_Hull!$1:$1,PROSPER_Hull!$34:$34,""),
IF($C37="Monika Kotwani",_xlfn.XLOOKUP($B37,PROSPER_Kotwani!$1:$1,PROSPER_Kotwani!$34:$34,""),
IF($C37="Jonathan Wellner",_xlfn.XLOOKUP($B37,PROSPER_Wellner!$1:$1,PROSPER_Wellner!$34:$34,""),
IF($C37="Travis Harvey",_xlfn.XLOOKUP($B37,PROSPER_Harvey!$1:$1,PROSPER_Harvey!$34:$34,""),"")))))))))</f>
        <v>N/A</v>
      </c>
      <c r="EI37" s="150" t="str">
        <f t="shared" si="289"/>
        <v>N/A</v>
      </c>
      <c r="EJ37" s="130" t="str">
        <f>_xlfn.XLOOKUP(B37,PROSPERInitial_Query!$E:$E,PROSPERInitial_Query!$AF:$AF,"",,-1)</f>
        <v/>
      </c>
      <c r="EK37" s="121" t="str">
        <f t="shared" si="290"/>
        <v>Navya Shetty2 - RelationshipAccount / Stakeholder 6Name</v>
      </c>
      <c r="EL37" s="121" t="str">
        <f>_xlfn.XLOOKUP(EK37,PROSPERDelta_Query!BK:BK,PROSPERDelta_Query!AH:AH,"",,-1)</f>
        <v/>
      </c>
      <c r="EM37" s="126" t="str">
        <f>_xlfn.XLOOKUP(B37,PROSPERInitial_Query!$E:$E,PROSPERInitial_Query!$V:$V,"",,-1)</f>
        <v/>
      </c>
      <c r="EN37" s="121" t="str">
        <f t="shared" si="291"/>
        <v>Navya Shetty2 - RelationshipAccount / Stakeholder 6Self Score</v>
      </c>
      <c r="EO37" s="126" t="str">
        <f>_xlfn.XLOOKUP(EN37,PROSPERDelta_Query!BK:BK,PROSPERDelta_Query!AR:AR,"",,-1)</f>
        <v/>
      </c>
      <c r="EP37" s="131" t="str">
        <f t="shared" si="179"/>
        <v/>
      </c>
      <c r="EQ37" s="131" t="str">
        <f t="shared" si="292"/>
        <v>N/A</v>
      </c>
      <c r="ER37" s="132" t="str">
        <f t="shared" si="293"/>
        <v>N/A</v>
      </c>
      <c r="ES37" s="132" t="str">
        <f>IF(IF(IF($C37="Christopher Lobo",_xlfn.XLOOKUP($B37,PROSPER_Lobo!$1:$1,PROSPER_Lobo!$36:$36,""),
IF($C37="Naren Baliga",_xlfn.XLOOKUP($B37,PROSPER_Baliga!$1:$1,PROSPER_Baliga!$36:$36,""),
IF($C37="Thorsten Huhn",_xlfn.XLOOKUP($B37,PROSPER_Huhn!$1:$1,PROSPER_Huhn!$36:$36,""),
IF($C37="Nick Hull",_xlfn.XLOOKUP($B37,PROSPER_Hull!$1:$1,PROSPER_Hull!$36:$36,""),
IF($C37="Monika Kotwani",_xlfn.XLOOKUP($B37,PROSPER_Kotwani!$1:$1,PROSPER_Kotwani!$36:$36,""),
IF($C37="Jonathan Wellner",_xlfn.XLOOKUP($B37,PROSPER_Wellner!$1:$1,PROSPER_Wellner!$36:$36,""),
IF($C37="Travis Harvey",_xlfn.XLOOKUP($B37,PROSPER_Harvey!$1:$1,PROSPER_Harvey!$36:$36,""),"")))))))="","",
IF($C37="Christopher Lobo",_xlfn.XLOOKUP($B37,PROSPER_Lobo!$1:$1,PROSPER_Lobo!$36:$36,""),
IF($C37="Naren Baliga",_xlfn.XLOOKUP($B37,PROSPER_Baliga!$1:$1,PROSPER_Baliga!$36:$36,""),
IF($C37="Thorsten Huhn",_xlfn.XLOOKUP($B37,PROSPER_Huhn!$1:$1,PROSPER_Huhn!$36:$36,""),
IF($C37="Nick Hull",_xlfn.XLOOKUP($B37,PROSPER_Hull!$1:$1,PROSPER_Hull!$36:$36,""),
IF($C37="Monika Kotwani",_xlfn.XLOOKUP($B37,PROSPER_Kotwani!$1:$1,PROSPER_Kotwani!$36:$36,""),
IF($C37="Jonathan Wellner",_xlfn.XLOOKUP($B37,PROSPER_Wellner!$1:$1,PROSPER_Wellner!$36:$36,""),
IF($C37="Travis Harvey",_xlfn.XLOOKUP($B37,PROSPER_Harvey!$1:$1,PROSPER_Harvey!$36:$36,""),""))))))))="","No Score",IF(IF($C37="Christopher Lobo",_xlfn.XLOOKUP($B37,PROSPER_Lobo!$1:$1,PROSPER_Lobo!$36:$36,""),
IF($C37="Naren Baliga",_xlfn.XLOOKUP($B37,PROSPER_Baliga!$1:$1,PROSPER_Baliga!$36:$36,""),
IF($C37="Thorsten Huhn",_xlfn.XLOOKUP($B37,PROSPER_Huhn!$1:$1,PROSPER_Huhn!$36:$36,""),
IF($C37="Nick Hull",_xlfn.XLOOKUP($B37,PROSPER_Hull!$1:$1,PROSPER_Hull!$36:$36,""),
IF($C37="Monika Kotwani",_xlfn.XLOOKUP($B37,PROSPER_Kotwani!$1:$1,PROSPER_Kotwani!$36:$36,""),
IF($C37="Jonathan Wellner",_xlfn.XLOOKUP($B37,PROSPER_Wellner!$1:$1,PROSPER_Wellner!$36:$36,""),
IF($C37="Travis Harvey",_xlfn.XLOOKUP($B37,PROSPER_Harvey!$1:$1,PROSPER_Harvey!$36:$36,""),"")))))))="","",
IF($C37="Christopher Lobo",_xlfn.XLOOKUP($B37,PROSPER_Lobo!$1:$1,PROSPER_Lobo!$36:$36,""),
IF($C37="Naren Baliga",_xlfn.XLOOKUP($B37,PROSPER_Baliga!$1:$1,PROSPER_Baliga!$36:$36,""),
IF($C37="Thorsten Huhn",_xlfn.XLOOKUP($B37,PROSPER_Huhn!$1:$1,PROSPER_Huhn!$36:$36,""),
IF($C37="Nick Hull",_xlfn.XLOOKUP($B37,PROSPER_Hull!$1:$1,PROSPER_Hull!$36:$36,""),
IF($C37="Monika Kotwani",_xlfn.XLOOKUP($B37,PROSPER_Kotwani!$1:$1,PROSPER_Kotwani!$36:$36,""),
IF($C37="Jonathan Wellner",_xlfn.XLOOKUP($B37,PROSPER_Wellner!$1:$1,PROSPER_Wellner!$36:$36,""),
IF($C37="Travis Harvey",_xlfn.XLOOKUP($B37,PROSPER_Harvey!$1:$1,PROSPER_Harvey!$36:$36,""),"")))))))))</f>
        <v>N/A</v>
      </c>
      <c r="ET37" s="131" t="str">
        <f>IF(IF(IF($C37="Christopher Lobo",_xlfn.XLOOKUP($B37,PROSPER_Lobo!$1:$1,PROSPER_Lobo!$37:$37,""),
IF($C37="Naren Baliga",_xlfn.XLOOKUP($B37,PROSPER_Baliga!$1:$1,PROSPER_Baliga!$37:$37,""),
IF($C37="Thorsten Huhn",_xlfn.XLOOKUP($B37,PROSPER_Huhn!$1:$1,PROSPER_Huhn!$37:$37,""),
IF($C37="Nick Hull",_xlfn.XLOOKUP($B37,PROSPER_Hull!$1:$1,PROSPER_Hull!$37:$37,""),
IF($C37="Monika Kotwani",_xlfn.XLOOKUP($B37,PROSPER_Kotwani!$1:$1,PROSPER_Kotwani!$37:$37,""),
IF($C37="Jonathan Wellner",_xlfn.XLOOKUP($B37,PROSPER_Wellner!$1:$1,PROSPER_Wellner!$37:$37,""),
IF($C37="Travis Harvey",_xlfn.XLOOKUP($B37,PROSPER_Harvey!$1:$1,PROSPER_Harvey!$37:$37,""),"")))))))="","",
IF($C37="Christopher Lobo",_xlfn.XLOOKUP($B37,PROSPER_Lobo!$1:$1,PROSPER_Lobo!$37:$37,""),
IF($C37="Naren Baliga",_xlfn.XLOOKUP($B37,PROSPER_Baliga!$1:$1,PROSPER_Baliga!$37:$37,""),
IF($C37="Thorsten Huhn",_xlfn.XLOOKUP($B37,PROSPER_Huhn!$1:$1,PROSPER_Huhn!$37:$37,""),
IF($C37="Nick Hull",_xlfn.XLOOKUP($B37,PROSPER_Hull!$1:$1,PROSPER_Hull!$37:$37,""),
IF($C37="Monika Kotwani",_xlfn.XLOOKUP($B37,PROSPER_Kotwani!$1:$1,PROSPER_Kotwani!$37:$37,""),
IF($C37="Jonathan Wellner",_xlfn.XLOOKUP($B37,PROSPER_Wellner!$1:$1,PROSPER_Wellner!$37:$37,""),
IF($C37="Travis Harvey",_xlfn.XLOOKUP($B37,PROSPER_Harvey!$1:$1,PROSPER_Harvey!$37:$37,""),""))))))))="","No Comment",IF(IF($C37="Christopher Lobo",_xlfn.XLOOKUP($B37,PROSPER_Lobo!$1:$1,PROSPER_Lobo!$37:$37,""),
IF($C37="Naren Baliga",_xlfn.XLOOKUP($B37,PROSPER_Baliga!$1:$1,PROSPER_Baliga!$37:$37,""),
IF($C37="Thorsten Huhn",_xlfn.XLOOKUP($B37,PROSPER_Huhn!$1:$1,PROSPER_Huhn!$37:$37,""),
IF($C37="Nick Hull",_xlfn.XLOOKUP($B37,PROSPER_Hull!$1:$1,PROSPER_Hull!$37:$37,""),
IF($C37="Monika Kotwani",_xlfn.XLOOKUP($B37,PROSPER_Kotwani!$1:$1,PROSPER_Kotwani!$37:$37,""),
IF($C37="Jonathan Wellner",_xlfn.XLOOKUP($B37,PROSPER_Wellner!$1:$1,PROSPER_Wellner!$37:$37,""),
IF($C37="Travis Harvey",_xlfn.XLOOKUP($B37,PROSPER_Harvey!$1:$1,PROSPER_Harvey!$37:$37,""),"")))))))="","",
IF($C37="Christopher Lobo",_xlfn.XLOOKUP($B37,PROSPER_Lobo!$1:$1,PROSPER_Lobo!$37:$37,""),
IF($C37="Naren Baliga",_xlfn.XLOOKUP($B37,PROSPER_Baliga!$1:$1,PROSPER_Baliga!$37:$37,""),
IF($C37="Thorsten Huhn",_xlfn.XLOOKUP($B37,PROSPER_Huhn!$1:$1,PROSPER_Huhn!$37:$37,""),
IF($C37="Nick Hull",_xlfn.XLOOKUP($B37,PROSPER_Hull!$1:$1,PROSPER_Hull!$37:$37,""),
IF($C37="Monika Kotwani",_xlfn.XLOOKUP($B37,PROSPER_Kotwani!$1:$1,PROSPER_Kotwani!$37:$37,""),
IF($C37="Jonathan Wellner",_xlfn.XLOOKUP($B37,PROSPER_Wellner!$1:$1,PROSPER_Wellner!$37:$37,""),
IF($C37="Travis Harvey",_xlfn.XLOOKUP($B37,PROSPER_Harvey!$1:$1,PROSPER_Harvey!$37:$37,""),"")))))))))</f>
        <v>N/A</v>
      </c>
      <c r="EU37" s="150" t="str">
        <f t="shared" si="294"/>
        <v>N/A</v>
      </c>
      <c r="EV37" s="130" t="str">
        <f>_xlfn.XLOOKUP(B37,PROSPERInitial_Query!$E:$E,PROSPERInitial_Query!$AG:$AG,"",,-1)</f>
        <v/>
      </c>
      <c r="EW37" s="121" t="str">
        <f t="shared" si="295"/>
        <v>Navya Shetty2 - RelationshipAccount / Stakeholder 7Name</v>
      </c>
      <c r="EX37" s="121" t="str">
        <f>_xlfn.XLOOKUP(EW37,PROSPERDelta_Query!BK:BK,PROSPERDelta_Query!AI:AI,"",,-1)</f>
        <v/>
      </c>
      <c r="EY37" s="126" t="str">
        <f>_xlfn.XLOOKUP(B37,PROSPERInitial_Query!$E:$E,PROSPERInitial_Query!$W:$W,"",,-1)</f>
        <v/>
      </c>
      <c r="EZ37" s="121" t="str">
        <f t="shared" si="296"/>
        <v>Navya Shetty2 - RelationshipAccount / Stakeholder 7Self Score</v>
      </c>
      <c r="FA37" s="126" t="str">
        <f>_xlfn.XLOOKUP(EZ37,PROSPERDelta_Query!BK:BK,PROSPERDelta_Query!AS:AS,"",,-1)</f>
        <v/>
      </c>
      <c r="FB37" s="131" t="str">
        <f t="shared" si="183"/>
        <v/>
      </c>
      <c r="FC37" s="131" t="str">
        <f t="shared" si="297"/>
        <v>N/A</v>
      </c>
      <c r="FD37" s="132" t="str">
        <f t="shared" si="298"/>
        <v>N/A</v>
      </c>
      <c r="FE37" s="132" t="str">
        <f>IF(IF(IF($C37="Christopher Lobo",_xlfn.XLOOKUP($B37,PROSPER_Lobo!$1:$1,PROSPER_Lobo!$39:$39,""),
IF($C37="Naren Baliga",_xlfn.XLOOKUP($B37,PROSPER_Baliga!$1:$1,PROSPER_Baliga!$39:$39,""),
IF($C37="Thorsten Huhn",_xlfn.XLOOKUP($B37,PROSPER_Huhn!$1:$1,PROSPER_Huhn!$39:$39,""),
IF($C37="Nick Hull",_xlfn.XLOOKUP($B37,PROSPER_Hull!$1:$1,PROSPER_Hull!$39:$39,""),
IF($C37="Monika Kotwani",_xlfn.XLOOKUP($B37,PROSPER_Kotwani!$1:$1,PROSPER_Kotwani!$39:$39,""),
IF($C37="Jonathan Wellner",_xlfn.XLOOKUP($B37,PROSPER_Wellner!$1:$1,PROSPER_Wellner!$39:$39,""),
IF($C37="Travis Harvey",_xlfn.XLOOKUP($B37,PROSPER_Harvey!$1:$1,PROSPER_Harvey!$39:$39,""),"")))))))="","",
IF($C37="Christopher Lobo",_xlfn.XLOOKUP($B37,PROSPER_Lobo!$1:$1,PROSPER_Lobo!$39:$39,""),
IF($C37="Naren Baliga",_xlfn.XLOOKUP($B37,PROSPER_Baliga!$1:$1,PROSPER_Baliga!$39:$39,""),
IF($C37="Thorsten Huhn",_xlfn.XLOOKUP($B37,PROSPER_Huhn!$1:$1,PROSPER_Huhn!$39:$39,""),
IF($C37="Nick Hull",_xlfn.XLOOKUP($B37,PROSPER_Hull!$1:$1,PROSPER_Hull!$39:$39,""),
IF($C37="Monika Kotwani",_xlfn.XLOOKUP($B37,PROSPER_Kotwani!$1:$1,PROSPER_Kotwani!$39:$39,""),
IF($C37="Jonathan Wellner",_xlfn.XLOOKUP($B37,PROSPER_Wellner!$1:$1,PROSPER_Wellner!$39:$39,""),
IF($C37="Travis Harvey",_xlfn.XLOOKUP($B37,PROSPER_Harvey!$1:$1,PROSPER_Harvey!$39:$39,""),""))))))))="","No Score",IF(IF($C37="Christopher Lobo",_xlfn.XLOOKUP($B37,PROSPER_Lobo!$1:$1,PROSPER_Lobo!$39:$39,""),
IF($C37="Naren Baliga",_xlfn.XLOOKUP($B37,PROSPER_Baliga!$1:$1,PROSPER_Baliga!$39:$39,""),
IF($C37="Thorsten Huhn",_xlfn.XLOOKUP($B37,PROSPER_Huhn!$1:$1,PROSPER_Huhn!$39:$39,""),
IF($C37="Nick Hull",_xlfn.XLOOKUP($B37,PROSPER_Hull!$1:$1,PROSPER_Hull!$39:$39,""),
IF($C37="Monika Kotwani",_xlfn.XLOOKUP($B37,PROSPER_Kotwani!$1:$1,PROSPER_Kotwani!$39:$39,""),
IF($C37="Jonathan Wellner",_xlfn.XLOOKUP($B37,PROSPER_Wellner!$1:$1,PROSPER_Wellner!$39:$39,""),
IF($C37="Travis Harvey",_xlfn.XLOOKUP($B37,PROSPER_Harvey!$1:$1,PROSPER_Harvey!$39:$39,""),"")))))))="","",
IF($C37="Christopher Lobo",_xlfn.XLOOKUP($B37,PROSPER_Lobo!$1:$1,PROSPER_Lobo!$39:$39,""),
IF($C37="Naren Baliga",_xlfn.XLOOKUP($B37,PROSPER_Baliga!$1:$1,PROSPER_Baliga!$39:$39,""),
IF($C37="Thorsten Huhn",_xlfn.XLOOKUP($B37,PROSPER_Huhn!$1:$1,PROSPER_Huhn!$39:$39,""),
IF($C37="Nick Hull",_xlfn.XLOOKUP($B37,PROSPER_Hull!$1:$1,PROSPER_Hull!$39:$39,""),
IF($C37="Monika Kotwani",_xlfn.XLOOKUP($B37,PROSPER_Kotwani!$1:$1,PROSPER_Kotwani!$39:$39,""),
IF($C37="Jonathan Wellner",_xlfn.XLOOKUP($B37,PROSPER_Wellner!$1:$1,PROSPER_Wellner!$39:$39,""),
IF($C37="Travis Harvey",_xlfn.XLOOKUP($B37,PROSPER_Harvey!$1:$1,PROSPER_Harvey!$39:$39,""),"")))))))))</f>
        <v>N/A</v>
      </c>
      <c r="FF37" s="131" t="str">
        <f>IF(IF(IF($C37="Christopher Lobo",_xlfn.XLOOKUP($B37,PROSPER_Lobo!$1:$1,PROSPER_Lobo!$40:$40,""),
IF($C37="Naren Baliga",_xlfn.XLOOKUP($B37,PROSPER_Baliga!$1:$1,PROSPER_Baliga!$40:$40,""),
IF($C37="Thorsten Huhn",_xlfn.XLOOKUP($B37,PROSPER_Huhn!$1:$1,PROSPER_Huhn!$40:$40,""),
IF($C37="Nick Hull",_xlfn.XLOOKUP($B37,PROSPER_Hull!$1:$1,PROSPER_Hull!$40:$40,""),
IF($C37="Monika Kotwani",_xlfn.XLOOKUP($B37,PROSPER_Kotwani!$1:$1,PROSPER_Kotwani!$40:$40,""),
IF($C37="Jonathan Wellner",_xlfn.XLOOKUP($B37,PROSPER_Wellner!$1:$1,PROSPER_Wellner!$40:$40,""),
IF($C37="Travis Harvey",_xlfn.XLOOKUP($B37,PROSPER_Harvey!$1:$1,PROSPER_Harvey!$40:$40,""),"")))))))="","",
IF($C37="Christopher Lobo",_xlfn.XLOOKUP($B37,PROSPER_Lobo!$1:$1,PROSPER_Lobo!$40:$40,""),
IF($C37="Naren Baliga",_xlfn.XLOOKUP($B37,PROSPER_Baliga!$1:$1,PROSPER_Baliga!$40:$40,""),
IF($C37="Thorsten Huhn",_xlfn.XLOOKUP($B37,PROSPER_Huhn!$1:$1,PROSPER_Huhn!$40:$40,""),
IF($C37="Nick Hull",_xlfn.XLOOKUP($B37,PROSPER_Hull!$1:$1,PROSPER_Hull!$40:$40,""),
IF($C37="Monika Kotwani",_xlfn.XLOOKUP($B37,PROSPER_Kotwani!$1:$1,PROSPER_Kotwani!$40:$40,""),
IF($C37="Jonathan Wellner",_xlfn.XLOOKUP($B37,PROSPER_Wellner!$1:$1,PROSPER_Wellner!$40:$40,""),
IF($C37="Travis Harvey",_xlfn.XLOOKUP($B37,PROSPER_Harvey!$1:$1,PROSPER_Harvey!$40:$40,""),""))))))))="","No Comment",IF(IF($C37="Christopher Lobo",_xlfn.XLOOKUP($B37,PROSPER_Lobo!$1:$1,PROSPER_Lobo!$40:$40,""),
IF($C37="Naren Baliga",_xlfn.XLOOKUP($B37,PROSPER_Baliga!$1:$1,PROSPER_Baliga!$40:$40,""),
IF($C37="Thorsten Huhn",_xlfn.XLOOKUP($B37,PROSPER_Huhn!$1:$1,PROSPER_Huhn!$40:$40,""),
IF($C37="Nick Hull",_xlfn.XLOOKUP($B37,PROSPER_Hull!$1:$1,PROSPER_Hull!$40:$40,""),
IF($C37="Monika Kotwani",_xlfn.XLOOKUP($B37,PROSPER_Kotwani!$1:$1,PROSPER_Kotwani!$40:$40,""),
IF($C37="Jonathan Wellner",_xlfn.XLOOKUP($B37,PROSPER_Wellner!$1:$1,PROSPER_Wellner!$40:$40,""),
IF($C37="Travis Harvey",_xlfn.XLOOKUP($B37,PROSPER_Harvey!$1:$1,PROSPER_Harvey!$40:$40,""),"")))))))="","",
IF($C37="Christopher Lobo",_xlfn.XLOOKUP($B37,PROSPER_Lobo!$1:$1,PROSPER_Lobo!$40:$40,""),
IF($C37="Naren Baliga",_xlfn.XLOOKUP($B37,PROSPER_Baliga!$1:$1,PROSPER_Baliga!$40:$40,""),
IF($C37="Thorsten Huhn",_xlfn.XLOOKUP($B37,PROSPER_Huhn!$1:$1,PROSPER_Huhn!$40:$40,""),
IF($C37="Nick Hull",_xlfn.XLOOKUP($B37,PROSPER_Hull!$1:$1,PROSPER_Hull!$40:$40,""),
IF($C37="Monika Kotwani",_xlfn.XLOOKUP($B37,PROSPER_Kotwani!$1:$1,PROSPER_Kotwani!$40:$40,""),
IF($C37="Jonathan Wellner",_xlfn.XLOOKUP($B37,PROSPER_Wellner!$1:$1,PROSPER_Wellner!$40:$40,""),
IF($C37="Travis Harvey",_xlfn.XLOOKUP($B37,PROSPER_Harvey!$1:$1,PROSPER_Harvey!$40:$40,""),"")))))))))</f>
        <v>N/A</v>
      </c>
      <c r="FG37" s="150" t="str">
        <f t="shared" si="299"/>
        <v>N/A</v>
      </c>
      <c r="FH37" s="130" t="str">
        <f>_xlfn.XLOOKUP(B37,PROSPERInitial_Query!$E:$E,PROSPERInitial_Query!$AH:$AH,"",,-1)</f>
        <v/>
      </c>
      <c r="FI37" s="121" t="str">
        <f t="shared" si="300"/>
        <v>Navya Shetty2 - RelationshipAccount / Stakeholder 8Name</v>
      </c>
      <c r="FJ37" s="121" t="str">
        <f>_xlfn.XLOOKUP(FI37,PROSPERDelta_Query!BK:BK,PROSPERDelta_Query!AJ:AJ,"",,-1)</f>
        <v/>
      </c>
      <c r="FK37" s="126" t="str">
        <f>_xlfn.XLOOKUP(B37,PROSPERInitial_Query!$E:$E,PROSPERInitial_Query!$X:$X,"",,-1)</f>
        <v/>
      </c>
      <c r="FL37" s="121" t="str">
        <f t="shared" si="301"/>
        <v>Navya Shetty2 - RelationshipAccount / Stakeholder 8Self Score</v>
      </c>
      <c r="FM37" s="126" t="str">
        <f>_xlfn.XLOOKUP(FL37,PROSPERDelta_Query!BK:BK,PROSPERDelta_Query!AT:AT,"",,-1)</f>
        <v/>
      </c>
      <c r="FN37" s="131" t="str">
        <f t="shared" si="187"/>
        <v/>
      </c>
      <c r="FO37" s="131" t="str">
        <f t="shared" si="302"/>
        <v>N/A</v>
      </c>
      <c r="FP37" s="132" t="str">
        <f t="shared" si="303"/>
        <v>N/A</v>
      </c>
      <c r="FQ37" s="132" t="str">
        <f>IF(IF(IF($C37="Christopher Lobo",_xlfn.XLOOKUP($B37,PROSPER_Lobo!$1:$1,PROSPER_Lobo!$42:$42,""),
IF($C37="Naren Baliga",_xlfn.XLOOKUP($B37,PROSPER_Baliga!$1:$1,PROSPER_Baliga!$42:$42,""),
IF($C37="Thorsten Huhn",_xlfn.XLOOKUP($B37,PROSPER_Huhn!$1:$1,PROSPER_Huhn!$42:$42,""),
IF($C37="Nick Hull",_xlfn.XLOOKUP($B37,PROSPER_Hull!$1:$1,PROSPER_Hull!$42:$42,""),
IF($C37="Monika Kotwani",_xlfn.XLOOKUP($B37,PROSPER_Kotwani!$1:$1,PROSPER_Kotwani!$42:$42,""),
IF($C37="Jonathan Wellner",_xlfn.XLOOKUP($B37,PROSPER_Wellner!$1:$1,PROSPER_Wellner!$42:$42,""),
IF($C37="Travis Harvey",_xlfn.XLOOKUP($B37,PROSPER_Harvey!$1:$1,PROSPER_Harvey!$42:$42,""),"")))))))="","",
IF($C37="Christopher Lobo",_xlfn.XLOOKUP($B37,PROSPER_Lobo!$1:$1,PROSPER_Lobo!$42:$42,""),
IF($C37="Naren Baliga",_xlfn.XLOOKUP($B37,PROSPER_Baliga!$1:$1,PROSPER_Baliga!$42:$42,""),
IF($C37="Thorsten Huhn",_xlfn.XLOOKUP($B37,PROSPER_Huhn!$1:$1,PROSPER_Huhn!$42:$42,""),
IF($C37="Nick Hull",_xlfn.XLOOKUP($B37,PROSPER_Hull!$1:$1,PROSPER_Hull!$42:$42,""),
IF($C37="Monika Kotwani",_xlfn.XLOOKUP($B37,PROSPER_Kotwani!$1:$1,PROSPER_Kotwani!$42:$42,""),
IF($C37="Jonathan Wellner",_xlfn.XLOOKUP($B37,PROSPER_Wellner!$1:$1,PROSPER_Wellner!$42:$42,""),
IF($C37="Travis Harvey",_xlfn.XLOOKUP($B37,PROSPER_Harvey!$1:$1,PROSPER_Harvey!$42:$42,""),""))))))))="","No Score",IF(IF($C37="Christopher Lobo",_xlfn.XLOOKUP($B37,PROSPER_Lobo!$1:$1,PROSPER_Lobo!$42:$42,""),
IF($C37="Naren Baliga",_xlfn.XLOOKUP($B37,PROSPER_Baliga!$1:$1,PROSPER_Baliga!$42:$42,""),
IF($C37="Thorsten Huhn",_xlfn.XLOOKUP($B37,PROSPER_Huhn!$1:$1,PROSPER_Huhn!$42:$42,""),
IF($C37="Nick Hull",_xlfn.XLOOKUP($B37,PROSPER_Hull!$1:$1,PROSPER_Hull!$42:$42,""),
IF($C37="Monika Kotwani",_xlfn.XLOOKUP($B37,PROSPER_Kotwani!$1:$1,PROSPER_Kotwani!$42:$42,""),
IF($C37="Jonathan Wellner",_xlfn.XLOOKUP($B37,PROSPER_Wellner!$1:$1,PROSPER_Wellner!$42:$42,""),
IF($C37="Travis Harvey",_xlfn.XLOOKUP($B37,PROSPER_Harvey!$1:$1,PROSPER_Harvey!$42:$42,""),"")))))))="","",
IF($C37="Christopher Lobo",_xlfn.XLOOKUP($B37,PROSPER_Lobo!$1:$1,PROSPER_Lobo!$42:$42,""),
IF($C37="Naren Baliga",_xlfn.XLOOKUP($B37,PROSPER_Baliga!$1:$1,PROSPER_Baliga!$42:$42,""),
IF($C37="Thorsten Huhn",_xlfn.XLOOKUP($B37,PROSPER_Huhn!$1:$1,PROSPER_Huhn!$42:$42,""),
IF($C37="Nick Hull",_xlfn.XLOOKUP($B37,PROSPER_Hull!$1:$1,PROSPER_Hull!$42:$42,""),
IF($C37="Monika Kotwani",_xlfn.XLOOKUP($B37,PROSPER_Kotwani!$1:$1,PROSPER_Kotwani!$42:$42,""),
IF($C37="Jonathan Wellner",_xlfn.XLOOKUP($B37,PROSPER_Wellner!$1:$1,PROSPER_Wellner!$42:$42,""),
IF($C37="Travis Harvey",_xlfn.XLOOKUP($B37,PROSPER_Harvey!$1:$1,PROSPER_Harvey!$42:$42,""),"")))))))))</f>
        <v>N/A</v>
      </c>
      <c r="FR37" s="131" t="str">
        <f>IF(IF(IF($C37="Christopher Lobo",_xlfn.XLOOKUP($B37,PROSPER_Lobo!$1:$1,PROSPER_Lobo!$43:$43,""),
IF($C37="Naren Baliga",_xlfn.XLOOKUP($B37,PROSPER_Baliga!$1:$1,PROSPER_Baliga!$43:$43,""),
IF($C37="Thorsten Huhn",_xlfn.XLOOKUP($B37,PROSPER_Huhn!$1:$1,PROSPER_Huhn!$43:$43,""),
IF($C37="Nick Hull",_xlfn.XLOOKUP($B37,PROSPER_Hull!$1:$1,PROSPER_Hull!$43:$43,""),
IF($C37="Monika Kotwani",_xlfn.XLOOKUP($B37,PROSPER_Kotwani!$1:$1,PROSPER_Kotwani!$43:$43,""),
IF($C37="Jonathan Wellner",_xlfn.XLOOKUP($B37,PROSPER_Wellner!$1:$1,PROSPER_Wellner!$43:$43,""),
IF($C37="Travis Harvey",_xlfn.XLOOKUP($B37,PROSPER_Harvey!$1:$1,PROSPER_Harvey!$43:$43,""),"")))))))="","",
IF($C37="Christopher Lobo",_xlfn.XLOOKUP($B37,PROSPER_Lobo!$1:$1,PROSPER_Lobo!$43:$43,""),
IF($C37="Naren Baliga",_xlfn.XLOOKUP($B37,PROSPER_Baliga!$1:$1,PROSPER_Baliga!$43:$43,""),
IF($C37="Thorsten Huhn",_xlfn.XLOOKUP($B37,PROSPER_Huhn!$1:$1,PROSPER_Huhn!$43:$43,""),
IF($C37="Nick Hull",_xlfn.XLOOKUP($B37,PROSPER_Hull!$1:$1,PROSPER_Hull!$43:$43,""),
IF($C37="Monika Kotwani",_xlfn.XLOOKUP($B37,PROSPER_Kotwani!$1:$1,PROSPER_Kotwani!$43:$43,""),
IF($C37="Jonathan Wellner",_xlfn.XLOOKUP($B37,PROSPER_Wellner!$1:$1,PROSPER_Wellner!$43:$43,""),
IF($C37="Travis Harvey",_xlfn.XLOOKUP($B37,PROSPER_Harvey!$1:$1,PROSPER_Harvey!$43:$43,""),""))))))))="","No Comment",IF(IF($C37="Christopher Lobo",_xlfn.XLOOKUP($B37,PROSPER_Lobo!$1:$1,PROSPER_Lobo!$43:$43,""),
IF($C37="Naren Baliga",_xlfn.XLOOKUP($B37,PROSPER_Baliga!$1:$1,PROSPER_Baliga!$43:$43,""),
IF($C37="Thorsten Huhn",_xlfn.XLOOKUP($B37,PROSPER_Huhn!$1:$1,PROSPER_Huhn!$43:$43,""),
IF($C37="Nick Hull",_xlfn.XLOOKUP($B37,PROSPER_Hull!$1:$1,PROSPER_Hull!$43:$43,""),
IF($C37="Monika Kotwani",_xlfn.XLOOKUP($B37,PROSPER_Kotwani!$1:$1,PROSPER_Kotwani!$43:$43,""),
IF($C37="Jonathan Wellner",_xlfn.XLOOKUP($B37,PROSPER_Wellner!$1:$1,PROSPER_Wellner!$43:$43,""),
IF($C37="Travis Harvey",_xlfn.XLOOKUP($B37,PROSPER_Harvey!$1:$1,PROSPER_Harvey!$43:$43,""),"")))))))="","",
IF($C37="Christopher Lobo",_xlfn.XLOOKUP($B37,PROSPER_Lobo!$1:$1,PROSPER_Lobo!$43:$43,""),
IF($C37="Naren Baliga",_xlfn.XLOOKUP($B37,PROSPER_Baliga!$1:$1,PROSPER_Baliga!$43:$43,""),
IF($C37="Thorsten Huhn",_xlfn.XLOOKUP($B37,PROSPER_Huhn!$1:$1,PROSPER_Huhn!$43:$43,""),
IF($C37="Nick Hull",_xlfn.XLOOKUP($B37,PROSPER_Hull!$1:$1,PROSPER_Hull!$43:$43,""),
IF($C37="Monika Kotwani",_xlfn.XLOOKUP($B37,PROSPER_Kotwani!$1:$1,PROSPER_Kotwani!$43:$43,""),
IF($C37="Jonathan Wellner",_xlfn.XLOOKUP($B37,PROSPER_Wellner!$1:$1,PROSPER_Wellner!$43:$43,""),
IF($C37="Travis Harvey",_xlfn.XLOOKUP($B37,PROSPER_Harvey!$1:$1,PROSPER_Harvey!$43:$43,""),"")))))))))</f>
        <v>N/A</v>
      </c>
      <c r="FS37" s="150" t="str">
        <f t="shared" si="304"/>
        <v>N/A</v>
      </c>
      <c r="FT37" s="130" t="str">
        <f>_xlfn.XLOOKUP(B37,PROSPERInitial_Query!$E:$E,PROSPERInitial_Query!$AI:$AI,"",,-1)</f>
        <v/>
      </c>
      <c r="FU37" s="121" t="str">
        <f t="shared" si="305"/>
        <v>Navya Shetty2 - RelationshipAccount / Stakeholder 9Name</v>
      </c>
      <c r="FV37" s="121" t="str">
        <f>_xlfn.XLOOKUP(FU37,PROSPERDelta_Query!BK:BK,PROSPERDelta_Query!AK:AK,"",,-1)</f>
        <v/>
      </c>
      <c r="FW37" s="126" t="str">
        <f>_xlfn.XLOOKUP(B37,PROSPERInitial_Query!$E:$E,PROSPERInitial_Query!$Y:$Y,"",,-1)</f>
        <v/>
      </c>
      <c r="FX37" s="121" t="str">
        <f t="shared" si="306"/>
        <v>Navya Shetty2 - RelationshipAccount / Stakeholder 9Self Score</v>
      </c>
      <c r="FY37" s="126" t="str">
        <f>_xlfn.XLOOKUP(FX37,PROSPERDelta_Query!BK:BK,PROSPERDelta_Query!AU:AU,"",,-1)</f>
        <v/>
      </c>
      <c r="FZ37" s="131" t="str">
        <f t="shared" si="191"/>
        <v/>
      </c>
      <c r="GA37" s="131" t="str">
        <f t="shared" si="307"/>
        <v>N/A</v>
      </c>
      <c r="GB37" s="132" t="str">
        <f t="shared" si="308"/>
        <v>N/A</v>
      </c>
      <c r="GC37" s="132" t="str">
        <f>IF(IF(IF($C37="Christopher Lobo",_xlfn.XLOOKUP($B37,PROSPER_Lobo!$1:$1,PROSPER_Lobo!$45:$45,""),
IF($C37="Naren Baliga",_xlfn.XLOOKUP($B37,PROSPER_Baliga!$1:$1,PROSPER_Baliga!$45:$45,""),
IF($C37="Thorsten Huhn",_xlfn.XLOOKUP($B37,PROSPER_Huhn!$1:$1,PROSPER_Huhn!$45:$45,""),
IF($C37="Nick Hull",_xlfn.XLOOKUP($B37,PROSPER_Hull!$1:$1,PROSPER_Hull!$45:$45,""),
IF($C37="Monika Kotwani",_xlfn.XLOOKUP($B37,PROSPER_Kotwani!$1:$1,PROSPER_Kotwani!$45:$45,""),
IF($C37="Jonathan Wellner",_xlfn.XLOOKUP($B37,PROSPER_Wellner!$1:$1,PROSPER_Wellner!$45:$45,""),
IF($C37="Travis Harvey",_xlfn.XLOOKUP($B37,PROSPER_Harvey!$1:$1,PROSPER_Harvey!$45:$45,""),"")))))))="","",
IF($C37="Christopher Lobo",_xlfn.XLOOKUP($B37,PROSPER_Lobo!$1:$1,PROSPER_Lobo!$45:$45,""),
IF($C37="Naren Baliga",_xlfn.XLOOKUP($B37,PROSPER_Baliga!$1:$1,PROSPER_Baliga!$45:$45,""),
IF($C37="Thorsten Huhn",_xlfn.XLOOKUP($B37,PROSPER_Huhn!$1:$1,PROSPER_Huhn!$45:$45,""),
IF($C37="Nick Hull",_xlfn.XLOOKUP($B37,PROSPER_Hull!$1:$1,PROSPER_Hull!$45:$45,""),
IF($C37="Monika Kotwani",_xlfn.XLOOKUP($B37,PROSPER_Kotwani!$1:$1,PROSPER_Kotwani!$45:$45,""),
IF($C37="Jonathan Wellner",_xlfn.XLOOKUP($B37,PROSPER_Wellner!$1:$1,PROSPER_Wellner!$45:$45,""),
IF($C37="Travis Harvey",_xlfn.XLOOKUP($B37,PROSPER_Harvey!$1:$1,PROSPER_Harvey!$45:$45,""),""))))))))="","No Score",IF(IF($C37="Christopher Lobo",_xlfn.XLOOKUP($B37,PROSPER_Lobo!$1:$1,PROSPER_Lobo!$45:$45,""),
IF($C37="Naren Baliga",_xlfn.XLOOKUP($B37,PROSPER_Baliga!$1:$1,PROSPER_Baliga!$45:$45,""),
IF($C37="Thorsten Huhn",_xlfn.XLOOKUP($B37,PROSPER_Huhn!$1:$1,PROSPER_Huhn!$45:$45,""),
IF($C37="Nick Hull",_xlfn.XLOOKUP($B37,PROSPER_Hull!$1:$1,PROSPER_Hull!$45:$45,""),
IF($C37="Monika Kotwani",_xlfn.XLOOKUP($B37,PROSPER_Kotwani!$1:$1,PROSPER_Kotwani!$45:$45,""),
IF($C37="Jonathan Wellner",_xlfn.XLOOKUP($B37,PROSPER_Wellner!$1:$1,PROSPER_Wellner!$45:$45,""),
IF($C37="Travis Harvey",_xlfn.XLOOKUP($B37,PROSPER_Harvey!$1:$1,PROSPER_Harvey!$45:$45,""),"")))))))="","",
IF($C37="Christopher Lobo",_xlfn.XLOOKUP($B37,PROSPER_Lobo!$1:$1,PROSPER_Lobo!$45:$45,""),
IF($C37="Naren Baliga",_xlfn.XLOOKUP($B37,PROSPER_Baliga!$1:$1,PROSPER_Baliga!$45:$45,""),
IF($C37="Thorsten Huhn",_xlfn.XLOOKUP($B37,PROSPER_Huhn!$1:$1,PROSPER_Huhn!$45:$45,""),
IF($C37="Nick Hull",_xlfn.XLOOKUP($B37,PROSPER_Hull!$1:$1,PROSPER_Hull!$45:$45,""),
IF($C37="Monika Kotwani",_xlfn.XLOOKUP($B37,PROSPER_Kotwani!$1:$1,PROSPER_Kotwani!$45:$45,""),
IF($C37="Jonathan Wellner",_xlfn.XLOOKUP($B37,PROSPER_Wellner!$1:$1,PROSPER_Wellner!$45:$45,""),
IF($C37="Travis Harvey",_xlfn.XLOOKUP($B37,PROSPER_Harvey!$1:$1,PROSPER_Harvey!$45:$45,""),"")))))))))</f>
        <v>N/A</v>
      </c>
      <c r="GD37" s="131" t="str">
        <f>IF(IF(IF($C37="Christopher Lobo",_xlfn.XLOOKUP($B37,PROSPER_Lobo!$1:$1,PROSPER_Lobo!$46:$46,""),
IF($C37="Naren Baliga",_xlfn.XLOOKUP($B37,PROSPER_Baliga!$1:$1,PROSPER_Baliga!$46:$46,""),
IF($C37="Thorsten Huhn",_xlfn.XLOOKUP($B37,PROSPER_Huhn!$1:$1,PROSPER_Huhn!$46:$46,""),
IF($C37="Nick Hull",_xlfn.XLOOKUP($B37,PROSPER_Hull!$1:$1,PROSPER_Hull!$46:$46,""),
IF($C37="Monika Kotwani",_xlfn.XLOOKUP($B37,PROSPER_Kotwani!$1:$1,PROSPER_Kotwani!$46:$46,""),
IF($C37="Jonathan Wellner",_xlfn.XLOOKUP($B37,PROSPER_Wellner!$1:$1,PROSPER_Wellner!$46:$46,""),
IF($C37="Travis Harvey",_xlfn.XLOOKUP($B37,PROSPER_Harvey!$1:$1,PROSPER_Harvey!$46:$46,""),"")))))))="","",
IF($C37="Christopher Lobo",_xlfn.XLOOKUP($B37,PROSPER_Lobo!$1:$1,PROSPER_Lobo!$46:$46,""),
IF($C37="Naren Baliga",_xlfn.XLOOKUP($B37,PROSPER_Baliga!$1:$1,PROSPER_Baliga!$46:$46,""),
IF($C37="Thorsten Huhn",_xlfn.XLOOKUP($B37,PROSPER_Huhn!$1:$1,PROSPER_Huhn!$46:$46,""),
IF($C37="Nick Hull",_xlfn.XLOOKUP($B37,PROSPER_Hull!$1:$1,PROSPER_Hull!$46:$46,""),
IF($C37="Monika Kotwani",_xlfn.XLOOKUP($B37,PROSPER_Kotwani!$1:$1,PROSPER_Kotwani!$46:$46,""),
IF($C37="Jonathan Wellner",_xlfn.XLOOKUP($B37,PROSPER_Wellner!$1:$1,PROSPER_Wellner!$46:$46,""),
IF($C37="Travis Harvey",_xlfn.XLOOKUP($B37,PROSPER_Harvey!$1:$1,PROSPER_Harvey!$46:$46,""),""))))))))="","No Comment",IF(IF($C37="Christopher Lobo",_xlfn.XLOOKUP($B37,PROSPER_Lobo!$1:$1,PROSPER_Lobo!$46:$46,""),
IF($C37="Naren Baliga",_xlfn.XLOOKUP($B37,PROSPER_Baliga!$1:$1,PROSPER_Baliga!$46:$46,""),
IF($C37="Thorsten Huhn",_xlfn.XLOOKUP($B37,PROSPER_Huhn!$1:$1,PROSPER_Huhn!$46:$46,""),
IF($C37="Nick Hull",_xlfn.XLOOKUP($B37,PROSPER_Hull!$1:$1,PROSPER_Hull!$46:$46,""),
IF($C37="Monika Kotwani",_xlfn.XLOOKUP($B37,PROSPER_Kotwani!$1:$1,PROSPER_Kotwani!$46:$46,""),
IF($C37="Jonathan Wellner",_xlfn.XLOOKUP($B37,PROSPER_Wellner!$1:$1,PROSPER_Wellner!$46:$46,""),
IF($C37="Travis Harvey",_xlfn.XLOOKUP($B37,PROSPER_Harvey!$1:$1,PROSPER_Harvey!$46:$46,""),"")))))))="","",
IF($C37="Christopher Lobo",_xlfn.XLOOKUP($B37,PROSPER_Lobo!$1:$1,PROSPER_Lobo!$46:$46,""),
IF($C37="Naren Baliga",_xlfn.XLOOKUP($B37,PROSPER_Baliga!$1:$1,PROSPER_Baliga!$46:$46,""),
IF($C37="Thorsten Huhn",_xlfn.XLOOKUP($B37,PROSPER_Huhn!$1:$1,PROSPER_Huhn!$46:$46,""),
IF($C37="Nick Hull",_xlfn.XLOOKUP($B37,PROSPER_Hull!$1:$1,PROSPER_Hull!$46:$46,""),
IF($C37="Monika Kotwani",_xlfn.XLOOKUP($B37,PROSPER_Kotwani!$1:$1,PROSPER_Kotwani!$46:$46,""),
IF($C37="Jonathan Wellner",_xlfn.XLOOKUP($B37,PROSPER_Wellner!$1:$1,PROSPER_Wellner!$46:$46,""),
IF($C37="Travis Harvey",_xlfn.XLOOKUP($B37,PROSPER_Harvey!$1:$1,PROSPER_Harvey!$46:$46,""),"")))))))))</f>
        <v>N/A</v>
      </c>
      <c r="GE37" s="150" t="str">
        <f t="shared" si="309"/>
        <v>N/A</v>
      </c>
      <c r="GF37" s="130" t="str">
        <f>_xlfn.XLOOKUP(B37,PROSPERInitial_Query!$E:$E,PROSPERInitial_Query!$AJ:$AJ,"",,-1)</f>
        <v/>
      </c>
      <c r="GG37" s="121" t="str">
        <f t="shared" si="310"/>
        <v>Navya Shetty2 - RelationshipAccount / Stakeholder 10Name</v>
      </c>
      <c r="GH37" s="121" t="str">
        <f>_xlfn.XLOOKUP(GG37,PROSPERDelta_Query!BK:BK,PROSPERDelta_Query!AL:AL,"",,-1)</f>
        <v/>
      </c>
      <c r="GI37" s="126" t="str">
        <f>_xlfn.XLOOKUP(B37,PROSPERInitial_Query!$E:$E,PROSPERInitial_Query!$Z:$Z,"",,-1)</f>
        <v/>
      </c>
      <c r="GJ37" s="121" t="str">
        <f t="shared" si="311"/>
        <v>Navya Shetty2 - RelationshipAccount / Stakeholder 10Self Score</v>
      </c>
      <c r="GK37" s="126" t="str">
        <f>_xlfn.XLOOKUP(GJ37,PROSPERDelta_Query!BK:BK,PROSPERDelta_Query!AV:AV,"",,-1)</f>
        <v/>
      </c>
      <c r="GL37" s="131" t="str">
        <f t="shared" si="312"/>
        <v/>
      </c>
      <c r="GM37" s="131" t="str">
        <f t="shared" si="313"/>
        <v>N/A</v>
      </c>
      <c r="GN37" s="132" t="str">
        <f t="shared" si="314"/>
        <v>N/A</v>
      </c>
      <c r="GO37" s="132" t="str">
        <f>IF(IF(IF($C37="Christopher Lobo",_xlfn.XLOOKUP($B37,PROSPER_Lobo!$1:$1,PROSPER_Lobo!$48:$48,""),
IF($C37="Naren Baliga",_xlfn.XLOOKUP($B37,PROSPER_Baliga!$1:$1,PROSPER_Baliga!$48:$48,""),
IF($C37="Thorsten Huhn",_xlfn.XLOOKUP($B37,PROSPER_Huhn!$1:$1,PROSPER_Huhn!$48:$48,""),
IF($C37="Nick Hull",_xlfn.XLOOKUP($B37,PROSPER_Hull!$1:$1,PROSPER_Hull!$48:$48,""),
IF($C37="Monika Kotwani",_xlfn.XLOOKUP($B37,PROSPER_Kotwani!$1:$1,PROSPER_Kotwani!$48:$48,""),
IF($C37="Jonathan Wellner",_xlfn.XLOOKUP($B37,PROSPER_Wellner!$1:$1,PROSPER_Wellner!$48:$48,""),
IF($C37="Travis Harvey",_xlfn.XLOOKUP($B37,PROSPER_Harvey!$1:$1,PROSPER_Harvey!$48:$48,""),"")))))))="","",
IF($C37="Christopher Lobo",_xlfn.XLOOKUP($B37,PROSPER_Lobo!$1:$1,PROSPER_Lobo!$48:$48,""),
IF($C37="Naren Baliga",_xlfn.XLOOKUP($B37,PROSPER_Baliga!$1:$1,PROSPER_Baliga!$48:$48,""),
IF($C37="Thorsten Huhn",_xlfn.XLOOKUP($B37,PROSPER_Huhn!$1:$1,PROSPER_Huhn!$48:$48,""),
IF($C37="Nick Hull",_xlfn.XLOOKUP($B37,PROSPER_Hull!$1:$1,PROSPER_Hull!$48:$48,""),
IF($C37="Monika Kotwani",_xlfn.XLOOKUP($B37,PROSPER_Kotwani!$1:$1,PROSPER_Kotwani!$48:$48,""),
IF($C37="Jonathan Wellner",_xlfn.XLOOKUP($B37,PROSPER_Wellner!$1:$1,PROSPER_Wellner!$48:$48,""),
IF($C37="Travis Harvey",_xlfn.XLOOKUP($B37,PROSPER_Harvey!$1:$1,PROSPER_Harvey!$48:$48,""),""))))))))="","No Score",IF(IF($C37="Christopher Lobo",_xlfn.XLOOKUP($B37,PROSPER_Lobo!$1:$1,PROSPER_Lobo!$48:$48,""),
IF($C37="Naren Baliga",_xlfn.XLOOKUP($B37,PROSPER_Baliga!$1:$1,PROSPER_Baliga!$48:$48,""),
IF($C37="Thorsten Huhn",_xlfn.XLOOKUP($B37,PROSPER_Huhn!$1:$1,PROSPER_Huhn!$48:$48,""),
IF($C37="Nick Hull",_xlfn.XLOOKUP($B37,PROSPER_Hull!$1:$1,PROSPER_Hull!$48:$48,""),
IF($C37="Monika Kotwani",_xlfn.XLOOKUP($B37,PROSPER_Kotwani!$1:$1,PROSPER_Kotwani!$48:$48,""),
IF($C37="Jonathan Wellner",_xlfn.XLOOKUP($B37,PROSPER_Wellner!$1:$1,PROSPER_Wellner!$48:$48,""),
IF($C37="Travis Harvey",_xlfn.XLOOKUP($B37,PROSPER_Harvey!$1:$1,PROSPER_Harvey!$48:$48,""),"")))))))="","",
IF($C37="Christopher Lobo",_xlfn.XLOOKUP($B37,PROSPER_Lobo!$1:$1,PROSPER_Lobo!$48:$48,""),
IF($C37="Naren Baliga",_xlfn.XLOOKUP($B37,PROSPER_Baliga!$1:$1,PROSPER_Baliga!$48:$48,""),
IF($C37="Thorsten Huhn",_xlfn.XLOOKUP($B37,PROSPER_Huhn!$1:$1,PROSPER_Huhn!$48:$48,""),
IF($C37="Nick Hull",_xlfn.XLOOKUP($B37,PROSPER_Hull!$1:$1,PROSPER_Hull!$48:$48,""),
IF($C37="Monika Kotwani",_xlfn.XLOOKUP($B37,PROSPER_Kotwani!$1:$1,PROSPER_Kotwani!$48:$48,""),
IF($C37="Jonathan Wellner",_xlfn.XLOOKUP($B37,PROSPER_Wellner!$1:$1,PROSPER_Wellner!$48:$48,""),
IF($C37="Travis Harvey",_xlfn.XLOOKUP($B37,PROSPER_Harvey!$1:$1,PROSPER_Harvey!$48:$48,""),"")))))))))</f>
        <v>N/A</v>
      </c>
      <c r="GP37" s="131" t="str">
        <f>IF(IF(IF($C37="Christopher Lobo",_xlfn.XLOOKUP($B37,PROSPER_Lobo!$1:$1,PROSPER_Lobo!$49:$49,""),
IF($C37="Naren Baliga",_xlfn.XLOOKUP($B37,PROSPER_Baliga!$1:$1,PROSPER_Baliga!$49:$49,""),
IF($C37="Thorsten Huhn",_xlfn.XLOOKUP($B37,PROSPER_Huhn!$1:$1,PROSPER_Huhn!$49:$49,""),
IF($C37="Nick Hull",_xlfn.XLOOKUP($B37,PROSPER_Hull!$1:$1,PROSPER_Hull!$49:$49,""),
IF($C37="Monika Kotwani",_xlfn.XLOOKUP($B37,PROSPER_Kotwani!$1:$1,PROSPER_Kotwani!$49:$49,""),
IF($C37="Jonathan Wellner",_xlfn.XLOOKUP($B37,PROSPER_Wellner!$1:$1,PROSPER_Wellner!$49:$49,""),
IF($C37="Travis Harvey",_xlfn.XLOOKUP($B37,PROSPER_Harvey!$1:$1,PROSPER_Harvey!$49:$49,""),"")))))))="","",
IF($C37="Christopher Lobo",_xlfn.XLOOKUP($B37,PROSPER_Lobo!$1:$1,PROSPER_Lobo!$49:$49,""),
IF($C37="Naren Baliga",_xlfn.XLOOKUP($B37,PROSPER_Baliga!$1:$1,PROSPER_Baliga!$49:$49,""),
IF($C37="Thorsten Huhn",_xlfn.XLOOKUP($B37,PROSPER_Huhn!$1:$1,PROSPER_Huhn!$49:$49,""),
IF($C37="Nick Hull",_xlfn.XLOOKUP($B37,PROSPER_Hull!$1:$1,PROSPER_Hull!$49:$49,""),
IF($C37="Monika Kotwani",_xlfn.XLOOKUP($B37,PROSPER_Kotwani!$1:$1,PROSPER_Kotwani!$49:$49,""),
IF($C37="Jonathan Wellner",_xlfn.XLOOKUP($B37,PROSPER_Wellner!$1:$1,PROSPER_Wellner!$49:$49,""),
IF($C37="Travis Harvey",_xlfn.XLOOKUP($B37,PROSPER_Harvey!$1:$1,PROSPER_Harvey!$49:$49,""),""))))))))="","No Comment",IF(IF($C37="Christopher Lobo",_xlfn.XLOOKUP($B37,PROSPER_Lobo!$1:$1,PROSPER_Lobo!$49:$49,""),
IF($C37="Naren Baliga",_xlfn.XLOOKUP($B37,PROSPER_Baliga!$1:$1,PROSPER_Baliga!$49:$49,""),
IF($C37="Thorsten Huhn",_xlfn.XLOOKUP($B37,PROSPER_Huhn!$1:$1,PROSPER_Huhn!$49:$49,""),
IF($C37="Nick Hull",_xlfn.XLOOKUP($B37,PROSPER_Hull!$1:$1,PROSPER_Hull!$49:$49,""),
IF($C37="Monika Kotwani",_xlfn.XLOOKUP($B37,PROSPER_Kotwani!$1:$1,PROSPER_Kotwani!$49:$49,""),
IF($C37="Jonathan Wellner",_xlfn.XLOOKUP($B37,PROSPER_Wellner!$1:$1,PROSPER_Wellner!$49:$49,""),
IF($C37="Travis Harvey",_xlfn.XLOOKUP($B37,PROSPER_Harvey!$1:$1,PROSPER_Harvey!$49:$49,""),"")))))))="","",
IF($C37="Christopher Lobo",_xlfn.XLOOKUP($B37,PROSPER_Lobo!$1:$1,PROSPER_Lobo!$49:$49,""),
IF($C37="Naren Baliga",_xlfn.XLOOKUP($B37,PROSPER_Baliga!$1:$1,PROSPER_Baliga!$49:$49,""),
IF($C37="Thorsten Huhn",_xlfn.XLOOKUP($B37,PROSPER_Huhn!$1:$1,PROSPER_Huhn!$49:$49,""),
IF($C37="Nick Hull",_xlfn.XLOOKUP($B37,PROSPER_Hull!$1:$1,PROSPER_Hull!$49:$49,""),
IF($C37="Monika Kotwani",_xlfn.XLOOKUP($B37,PROSPER_Kotwani!$1:$1,PROSPER_Kotwani!$49:$49,""),
IF($C37="Jonathan Wellner",_xlfn.XLOOKUP($B37,PROSPER_Wellner!$1:$1,PROSPER_Wellner!$49:$49,""),
IF($C37="Travis Harvey",_xlfn.XLOOKUP($B37,PROSPER_Harvey!$1:$1,PROSPER_Harvey!$49:$49,""),"")))))))))</f>
        <v>N/A</v>
      </c>
      <c r="GQ37" s="150" t="str">
        <f t="shared" si="315"/>
        <v>N/A</v>
      </c>
      <c r="GR37" s="187" t="str">
        <f t="shared" si="316"/>
        <v>N/A</v>
      </c>
      <c r="GS37" s="128" t="str">
        <f t="shared" si="317"/>
        <v>N/A</v>
      </c>
      <c r="GT37" s="188" t="str">
        <f t="shared" si="318"/>
        <v>N/A</v>
      </c>
      <c r="GU37" s="133" t="str">
        <f>IF(IF(IF($C37="Christopher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Kotwani",_xlfn.XLOOKUP($B37,PROSPER_Kotwani!$1:$1,PROSPER_Kotwani!$54:$54,""),
IF($C37="Jonathan Wellner",_xlfn.XLOOKUP($B37,PROSPER_Wellner!$1:$1,PROSPER_Wellner!$54:$54,""),
IF($C37="Travis Harvey",_xlfn.XLOOKUP($B37,PROSPER_Harvey!$1:$1,PROSPER_Harvey!$54:$54,""),"")))))))="","",
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Kotwani",_xlfn.XLOOKUP($B37,PROSPER_Kotwani!$1:$1,PROSPER_Kotwani!$50:$50,""),
IF($C37="Jonathan Wellner",_xlfn.XLOOKUP($B37,PROSPER_Wellner!$1:$1,PROSPER_Wellner!$50:$50,""),
IF($C37="Travis Harvey",_xlfn.XLOOKUP($B37,PROSPER_Harvey!$1:$1,PROSPER_Harvey!$50:$50,""),""))))))))="","No Score",IF(IF($C37="Christopher Lobo",_xlfn.XLOOKUP($B37,PROSPER_Lobo!$1:$1,PROSPER_Lobo!$50:$50,""),
IF($C37="Naren Baliga",_xlfn.XLOOKUP($B37,PROSPER_Baliga!$1:$1,PROSPER_Baliga!$50:$50,""),
IF($C37="Thorsten Huhn",_xlfn.XLOOKUP($B37,PROSPER_Huhn!$1:$1,PROSPER_Huhn!$50:$50,""),
IF($C37="Nick Hull",_xlfn.XLOOKUP($B37,PROSPER_Hull!$1:$1,PROSPER_Hull!$50:$50,""),
IF($C37="Monika Kotwani",_xlfn.XLOOKUP($B37,PROSPER_Kotwani!$1:$1,PROSPER_Kotwani!$50:$50,""),
IF($C37="Jonathan Wellner",_xlfn.XLOOKUP($B37,PROSPER_Wellner!$1:$1,PROSPER_Wellner!$50:$50,""),
IF($C37="Travis Harvey",_xlfn.XLOOKUP($B37,PROSPER_Harvey!$1:$1,PROSPER_Harvey!$50:$50,""),"")))))))="","",
IF($C37="Christopher Lobo",_xlfn.XLOOKUP($B37,PROSPER_Lobo!$1:$1,PROSPER_Lobo!$50:$50,""),
IF($C37="Naren Baliga",_xlfn.XLOOKUP($B37,PROSPER_Baliga!$1:$1,PROSPER_Baliga!$50:$50,""),
IF($C37="Thorsten Huhn",_xlfn.XLOOKUP($B37,PROSPER_Huhn!$1:$1,PROSPER_Huhn!$50:$50,""),
IF($C37="Nick Hull",_xlfn.XLOOKUP($B37,PROSPER_Hull!$1:$1,PROSPER_Hull!$50:$50,""),
IF($C37="Monika Kotwani",_xlfn.XLOOKUP($B37,PROSPER_Kotwani!$1:$1,PROSPER_Kotwani!$50:$50,""),
IF($C37="Jonathan Wellner",_xlfn.XLOOKUP($B37,PROSPER_Wellner!$1:$1,PROSPER_Wellner!$50:$50,""),
IF($C37="Travis Harvey",_xlfn.XLOOKUP($B37,PROSPER_Harvey!$1:$1,PROSPER_Harvey!$50:$50,""),"")))))))))</f>
        <v>No Score</v>
      </c>
      <c r="GV37" s="134" t="str">
        <f>IF(IF(IF($C37="Christopher Lobo",_xlfn.XLOOKUP($B37,PROSPER_Lobo!$1:$1,PROSPER_Lobo!$51:$51,""),
IF($C37="Naren Baliga",_xlfn.XLOOKUP($B37,PROSPER_Baliga!$1:$1,PROSPER_Baliga!$51:$51,""),
IF($C37="Thorsten Huhn",_xlfn.XLOOKUP($B37,PROSPER_Huhn!$1:$1,PROSPER_Huhn!$51:$51,""),
IF($C37="Nick Hull",_xlfn.XLOOKUP($B37,PROSPER_Hull!$1:$1,PROSPER_Hull!$51:$51,""),
IF($C37="Monika Kotwani",_xlfn.XLOOKUP($B37,PROSPER_Kotwani!$1:$1,PROSPER_Kotwani!$51:$51,""),
IF($C37="Jonathan Wellner",_xlfn.XLOOKUP($B37,PROSPER_Wellner!$1:$1,PROSPER_Wellner!$51:$51,""),
IF($C37="Travis Harvey",_xlfn.XLOOKUP($B37,PROSPER_Harvey!$1:$1,PROSPER_Harvey!$51:$51,""),"")))))))="","",
IF($C37="Christopher Lobo",_xlfn.XLOOKUP($B37,PROSPER_Lobo!$1:$1,PROSPER_Lobo!$51:$51,""),
IF($C37="Naren Baliga",_xlfn.XLOOKUP($B37,PROSPER_Baliga!$1:$1,PROSPER_Baliga!$51:$51,""),
IF($C37="Thorsten Huhn",_xlfn.XLOOKUP($B37,PROSPER_Huhn!$1:$1,PROSPER_Huhn!$51:$51,""),
IF($C37="Nick Hull",_xlfn.XLOOKUP($B37,PROSPER_Hull!$1:$1,PROSPER_Hull!$51:$51,""),
IF($C37="Monika Kotwani",_xlfn.XLOOKUP($B37,PROSPER_Kotwani!$1:$1,PROSPER_Kotwani!$51:$51,""),
IF($C37="Jonathan Wellner",_xlfn.XLOOKUP($B37,PROSPER_Wellner!$1:$1,PROSPER_Wellner!$51:$51,""),
IF($C37="Travis Harvey",_xlfn.XLOOKUP($B37,PROSPER_Harvey!$1:$1,PROSPER_Harvey!$51:$51,""),""))))))))="","No Comment",IF(IF($C37="Christopher Lobo",_xlfn.XLOOKUP($B37,PROSPER_Lobo!$1:$1,PROSPER_Lobo!$51:$51,""),
IF($C37="Naren Baliga",_xlfn.XLOOKUP($B37,PROSPER_Baliga!$1:$1,PROSPER_Baliga!$51:$51,""),
IF($C37="Thorsten Huhn",_xlfn.XLOOKUP($B37,PROSPER_Huhn!$1:$1,PROSPER_Huhn!$51:$51,""),
IF($C37="Nick Hull",_xlfn.XLOOKUP($B37,PROSPER_Hull!$1:$1,PROSPER_Hull!$51:$51,""),
IF($C37="Monika Kotwani",_xlfn.XLOOKUP($B37,PROSPER_Kotwani!$1:$1,PROSPER_Kotwani!$51:$51,""),
IF($C37="Jonathan Wellner",_xlfn.XLOOKUP($B37,PROSPER_Wellner!$1:$1,PROSPER_Wellner!$51:$51,""),
IF($C37="Travis Harvey",_xlfn.XLOOKUP($B37,PROSPER_Harvey!$1:$1,PROSPER_Harvey!$51:$51,""),"")))))))="","",
IF($C37="Christopher Lobo",_xlfn.XLOOKUP($B37,PROSPER_Lobo!$1:$1,PROSPER_Lobo!$51:$51,""),
IF($C37="Naren Baliga",_xlfn.XLOOKUP($B37,PROSPER_Baliga!$1:$1,PROSPER_Baliga!$51:$51,""),
IF($C37="Thorsten Huhn",_xlfn.XLOOKUP($B37,PROSPER_Huhn!$1:$1,PROSPER_Huhn!$51:$51,""),
IF($C37="Nick Hull",_xlfn.XLOOKUP($B37,PROSPER_Hull!$1:$1,PROSPER_Hull!$51:$51,""),
IF($C37="Monika Kotwani",_xlfn.XLOOKUP($B37,PROSPER_Kotwani!$1:$1,PROSPER_Kotwani!$51:$51,""),
IF($C37="Jonathan Wellner",_xlfn.XLOOKUP($B37,PROSPER_Wellner!$1:$1,PROSPER_Wellner!$51:$51,""),
IF($C37="Travis Harvey",_xlfn.XLOOKUP($B37,PROSPER_Harvey!$1:$1,PROSPER_Harvey!$51:$51,""),"")))))))))</f>
        <v>No Comment</v>
      </c>
      <c r="GW37" s="133" t="str">
        <f>_xlfn.XLOOKUP($B37,Vlookups_Local!B:B,Vlookups_Local!E:E,"N/A")</f>
        <v>No Data</v>
      </c>
      <c r="GX37" s="134" t="str">
        <f>IF(IF(IF($C37="Christopher Lobo",_xlfn.XLOOKUP($B37,PROSPER_Lobo!$1:$1,PROSPER_Lobo!$53:$53,""),
IF($C37="Naren Baliga",_xlfn.XLOOKUP($B37,PROSPER_Baliga!$1:$1,PROSPER_Baliga!$53:$53,""),
IF($C37="Thorsten Huhn",_xlfn.XLOOKUP($B37,PROSPER_Huhn!$1:$1,PROSPER_Huhn!$53:$53,""),
IF($C37="Nick Hull",_xlfn.XLOOKUP($B37,PROSPER_Hull!$1:$1,PROSPER_Hull!$53:$53,""),
IF($C37="Monika Kotwani",_xlfn.XLOOKUP($B37,PROSPER_Kotwani!$1:$1,PROSPER_Kotwani!$53:$53,""),
IF($C37="Jonathan Wellner",_xlfn.XLOOKUP($B37,PROSPER_Wellner!$1:$1,PROSPER_Wellner!$53:$53,""),
IF($C37="Travis Harvey",_xlfn.XLOOKUP($B37,PROSPER_Harvey!$1:$1,PROSPER_Harvey!$53:$53,""),"")))))))="","",
IF($C37="Christopher Lobo",_xlfn.XLOOKUP($B37,PROSPER_Lobo!$1:$1,PROSPER_Lobo!$53:$53,""),
IF($C37="Naren Baliga",_xlfn.XLOOKUP($B37,PROSPER_Baliga!$1:$1,PROSPER_Baliga!$53:$53,""),
IF($C37="Thorsten Huhn",_xlfn.XLOOKUP($B37,PROSPER_Huhn!$1:$1,PROSPER_Huhn!$53:$53,""),
IF($C37="Nick Hull",_xlfn.XLOOKUP($B37,PROSPER_Hull!$1:$1,PROSPER_Hull!$53:$53,""),
IF($C37="Monika Kotwani",_xlfn.XLOOKUP($B37,PROSPER_Kotwani!$1:$1,PROSPER_Kotwani!$53:$53,""),
IF($C37="Jonathan Wellner",_xlfn.XLOOKUP($B37,PROSPER_Wellner!$1:$1,PROSPER_Wellner!$53:$53,""),
IF($C37="Travis Harvey",_xlfn.XLOOKUP($B37,PROSPER_Harvey!$1:$1,PROSPER_Harvey!$53:$53,""),""))))))))="","No Comment",IF(IF($C37="Christopher Lobo",_xlfn.XLOOKUP($B37,PROSPER_Lobo!$1:$1,PROSPER_Lobo!$53:$53,""),
IF($C37="Naren Baliga",_xlfn.XLOOKUP($B37,PROSPER_Baliga!$1:$1,PROSPER_Baliga!$53:$53,""),
IF($C37="Thorsten Huhn",_xlfn.XLOOKUP($B37,PROSPER_Huhn!$1:$1,PROSPER_Huhn!$53:$53,""),
IF($C37="Nick Hull",_xlfn.XLOOKUP($B37,PROSPER_Hull!$1:$1,PROSPER_Hull!$53:$53,""),
IF($C37="Monika Kotwani",_xlfn.XLOOKUP($B37,PROSPER_Kotwani!$1:$1,PROSPER_Kotwani!$53:$53,""),
IF($C37="Jonathan Wellner",_xlfn.XLOOKUP($B37,PROSPER_Wellner!$1:$1,PROSPER_Wellner!$53:$53,""),
IF($C37="Travis Harvey",_xlfn.XLOOKUP($B37,PROSPER_Harvey!$1:$1,PROSPER_Harvey!$53:$53,""),"")))))))="","",
IF($C37="Christopher Lobo",_xlfn.XLOOKUP($B37,PROSPER_Lobo!$1:$1,PROSPER_Lobo!$53:$53,""),
IF($C37="Naren Baliga",_xlfn.XLOOKUP($B37,PROSPER_Baliga!$1:$1,PROSPER_Baliga!$53:$53,""),
IF($C37="Thorsten Huhn",_xlfn.XLOOKUP($B37,PROSPER_Huhn!$1:$1,PROSPER_Huhn!$53:$53,""),
IF($C37="Nick Hull",_xlfn.XLOOKUP($B37,PROSPER_Hull!$1:$1,PROSPER_Hull!$53:$53,""),
IF($C37="Monika Kotwani",_xlfn.XLOOKUP($B37,PROSPER_Kotwani!$1:$1,PROSPER_Kotwani!$53:$53,""),
IF($C37="Jonathan Wellner",_xlfn.XLOOKUP($B37,PROSPER_Wellner!$1:$1,PROSPER_Wellner!$53:$53,""),
IF($C37="Travis Harvey",_xlfn.XLOOKUP($B37,PROSPER_Harvey!$1:$1,PROSPER_Harvey!$53:$53,""),"")))))))))</f>
        <v>No Comment</v>
      </c>
      <c r="GY37" s="133" t="str">
        <f>IF(IF(IF($C37="Christopher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Kotwani",_xlfn.XLOOKUP($B37,PROSPER_Kotwani!$1:$1,PROSPER_Kotwani!$54:$54,""),
IF($C37="Jonathan Wellner",_xlfn.XLOOKUP($B37,PROSPER_Wellner!$1:$1,PROSPER_Wellner!$54:$54,""),
IF($C37="Travis Harvey",_xlfn.XLOOKUP($B37,PROSPER_Harvey!$1:$1,PROSPER_Harvey!$54:$54,""),"")))))))="","",
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Kotwani",_xlfn.XLOOKUP($B37,PROSPER_Kotwani!$1:$1,PROSPER_Kotwani!$54:$54,""),
IF($C37="Jonathan Wellner",_xlfn.XLOOKUP($B37,PROSPER_Wellner!$1:$1,PROSPER_Wellner!$54:$54,""),
IF($C37="Travis Harvey",_xlfn.XLOOKUP($B37,PROSPER_Harvey!$1:$1,PROSPER_Harvey!$54:$54,""),""))))))))="","No Score",IF(IF($C37="Christopher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Kotwani",_xlfn.XLOOKUP($B37,PROSPER_Kotwani!$1:$1,PROSPER_Kotwani!$54:$54,""),
IF($C37="Jonathan Wellner",_xlfn.XLOOKUP($B37,PROSPER_Wellner!$1:$1,PROSPER_Wellner!$54:$54,""),
IF($C37="Travis Harvey",_xlfn.XLOOKUP($B37,PROSPER_Harvey!$1:$1,PROSPER_Harvey!$54:$54,""),"")))))))="","",
IF($C37="Christopher Lobo",_xlfn.XLOOKUP($B37,PROSPER_Lobo!$1:$1,PROSPER_Lobo!$54:$54,""),
IF($C37="Naren Baliga",_xlfn.XLOOKUP($B37,PROSPER_Baliga!$1:$1,PROSPER_Baliga!$54:$54,""),
IF($C37="Thorsten Huhn",_xlfn.XLOOKUP($B37,PROSPER_Huhn!$1:$1,PROSPER_Huhn!$54:$54,""),
IF($C37="Nick Hull",_xlfn.XLOOKUP($B37,PROSPER_Hull!$1:$1,PROSPER_Hull!$54:$54,""),
IF($C37="Monika Kotwani",_xlfn.XLOOKUP($B37,PROSPER_Kotwani!$1:$1,PROSPER_Kotwani!$54:$54,""),
IF($C37="Jonathan Wellner",_xlfn.XLOOKUP($B37,PROSPER_Wellner!$1:$1,PROSPER_Wellner!$54:$54,""),
IF($C37="Travis Harvey",_xlfn.XLOOKUP($B37,PROSPER_Harvey!$1:$1,PROSPER_Harvey!$54:$54,""),"")))))))))</f>
        <v>No Score</v>
      </c>
      <c r="GZ37" s="134" t="str">
        <f>IF(IF(IF($C37="Christopher Lobo",_xlfn.XLOOKUP($B37,PROSPER_Lobo!$1:$1,PROSPER_Lobo!$55:$55,""),
IF($C37="Naren Baliga",_xlfn.XLOOKUP($B37,PROSPER_Baliga!$1:$1,PROSPER_Baliga!$55:$55,""),
IF($C37="Thorsten Huhn",_xlfn.XLOOKUP($B37,PROSPER_Huhn!$1:$1,PROSPER_Huhn!$55:$55,""),
IF($C37="Nick Hull",_xlfn.XLOOKUP($B37,PROSPER_Hull!$1:$1,PROSPER_Hull!$55:$55,""),
IF($C37="Monika Kotwani",_xlfn.XLOOKUP($B37,PROSPER_Kotwani!$1:$1,PROSPER_Kotwani!$55:$55,""),
IF($C37="Jonathan Wellner",_xlfn.XLOOKUP($B37,PROSPER_Wellner!$1:$1,PROSPER_Wellner!$55:$55,""),
IF($C37="Travis Harvey",_xlfn.XLOOKUP($B37,PROSPER_Harvey!$1:$1,PROSPER_Harvey!$55:$55,""),"")))))))="","",
IF($C37="Christopher Lobo",_xlfn.XLOOKUP($B37,PROSPER_Lobo!$1:$1,PROSPER_Lobo!$55:$55,""),
IF($C37="Naren Baliga",_xlfn.XLOOKUP($B37,PROSPER_Baliga!$1:$1,PROSPER_Baliga!$55:$55,""),
IF($C37="Thorsten Huhn",_xlfn.XLOOKUP($B37,PROSPER_Huhn!$1:$1,PROSPER_Huhn!$55:$55,""),
IF($C37="Nick Hull",_xlfn.XLOOKUP($B37,PROSPER_Hull!$1:$1,PROSPER_Hull!$55:$55,""),
IF($C37="Monika Kotwani",_xlfn.XLOOKUP($B37,PROSPER_Kotwani!$1:$1,PROSPER_Kotwani!$55:$55,""),
IF($C37="Jonathan Wellner",_xlfn.XLOOKUP($B37,PROSPER_Wellner!$1:$1,PROSPER_Wellner!$55:$55,""),
IF($C37="Travis Harvey",_xlfn.XLOOKUP($B37,PROSPER_Harvey!$1:$1,PROSPER_Harvey!$55:$55,""),""))))))))="","No Comment",IF(IF($C37="Christopher Lobo",_xlfn.XLOOKUP($B37,PROSPER_Lobo!$1:$1,PROSPER_Lobo!$55:$55,""),
IF($C37="Naren Baliga",_xlfn.XLOOKUP($B37,PROSPER_Baliga!$1:$1,PROSPER_Baliga!$55:$55,""),
IF($C37="Thorsten Huhn",_xlfn.XLOOKUP($B37,PROSPER_Huhn!$1:$1,PROSPER_Huhn!$55:$55,""),
IF($C37="Nick Hull",_xlfn.XLOOKUP($B37,PROSPER_Hull!$1:$1,PROSPER_Hull!$55:$55,""),
IF($C37="Monika Kotwani",_xlfn.XLOOKUP($B37,PROSPER_Kotwani!$1:$1,PROSPER_Kotwani!$55:$55,""),
IF($C37="Jonathan Wellner",_xlfn.XLOOKUP($B37,PROSPER_Wellner!$1:$1,PROSPER_Wellner!$55:$55,""),
IF($C37="Travis Harvey",_xlfn.XLOOKUP($B37,PROSPER_Harvey!$1:$1,PROSPER_Harvey!$55:$55,""),"")))))))="","",
IF($C37="Christopher Lobo",_xlfn.XLOOKUP($B37,PROSPER_Lobo!$1:$1,PROSPER_Lobo!$55:$55,""),
IF($C37="Naren Baliga",_xlfn.XLOOKUP($B37,PROSPER_Baliga!$1:$1,PROSPER_Baliga!$55:$55,""),
IF($C37="Thorsten Huhn",_xlfn.XLOOKUP($B37,PROSPER_Huhn!$1:$1,PROSPER_Huhn!$55:$55,""),
IF($C37="Nick Hull",_xlfn.XLOOKUP($B37,PROSPER_Hull!$1:$1,PROSPER_Hull!$55:$55,""),
IF($C37="Monika Kotwani",_xlfn.XLOOKUP($B37,PROSPER_Kotwani!$1:$1,PROSPER_Kotwani!$55:$55,""),
IF($C37="Jonathan Wellner",_xlfn.XLOOKUP($B37,PROSPER_Wellner!$1:$1,PROSPER_Wellner!$55:$55,""),
IF($C37="Travis Harvey",_xlfn.XLOOKUP($B37,PROSPER_Harvey!$1:$1,PROSPER_Harvey!$55:$55,""),"")))))))))</f>
        <v>No Comment</v>
      </c>
      <c r="HA37" s="133" t="str">
        <f>IF(IF(IF($C37="Christopher Lobo",_xlfn.XLOOKUP($B37,PROSPER_Lobo!$1:$1,PROSPER_Lobo!$56:$56,""),
IF($C37="Naren Baliga",_xlfn.XLOOKUP($B37,PROSPER_Baliga!$1:$1,PROSPER_Baliga!$56:$56,""),
IF($C37="Thorsten Huhn",_xlfn.XLOOKUP($B37,PROSPER_Huhn!$1:$1,PROSPER_Huhn!$56:$56,""),
IF($C37="Nick Hull",_xlfn.XLOOKUP($B37,PROSPER_Hull!$1:$1,PROSPER_Hull!$56:$56,""),
IF($C37="Monika Kotwani",_xlfn.XLOOKUP($B37,PROSPER_Kotwani!$1:$1,PROSPER_Kotwani!$56:$56,""),
IF($C37="Jonathan Wellner",_xlfn.XLOOKUP($B37,PROSPER_Wellner!$1:$1,PROSPER_Wellner!$56:$56,""),
IF($C37="Travis Harvey",_xlfn.XLOOKUP($B37,PROSPER_Harvey!$1:$1,PROSPER_Harvey!$56:$56,""),"")))))))="","",
IF($C37="Christopher Lobo",_xlfn.XLOOKUP($B37,PROSPER_Lobo!$1:$1,PROSPER_Lobo!$56:$56,""),
IF($C37="Naren Baliga",_xlfn.XLOOKUP($B37,PROSPER_Baliga!$1:$1,PROSPER_Baliga!$56:$56,""),
IF($C37="Thorsten Huhn",_xlfn.XLOOKUP($B37,PROSPER_Huhn!$1:$1,PROSPER_Huhn!$56:$56,""),
IF($C37="Nick Hull",_xlfn.XLOOKUP($B37,PROSPER_Hull!$1:$1,PROSPER_Hull!$56:$56,""),
IF($C37="Monika Kotwani",_xlfn.XLOOKUP($B37,PROSPER_Kotwani!$1:$1,PROSPER_Kotwani!$56:$56,""),
IF($C37="Jonathan Wellner",_xlfn.XLOOKUP($B37,PROSPER_Wellner!$1:$1,PROSPER_Wellner!$56:$56,""),
IF($C37="Travis Harvey",_xlfn.XLOOKUP($B37,PROSPER_Harvey!$1:$1,PROSPER_Harvey!$56:$56,""),""))))))))="","No Score",IF(IF($C37="Christopher Lobo",_xlfn.XLOOKUP($B37,PROSPER_Lobo!$1:$1,PROSPER_Lobo!$56:$56,""),
IF($C37="Naren Baliga",_xlfn.XLOOKUP($B37,PROSPER_Baliga!$1:$1,PROSPER_Baliga!$56:$56,""),
IF($C37="Thorsten Huhn",_xlfn.XLOOKUP($B37,PROSPER_Huhn!$1:$1,PROSPER_Huhn!$56:$56,""),
IF($C37="Nick Hull",_xlfn.XLOOKUP($B37,PROSPER_Hull!$1:$1,PROSPER_Hull!$56:$56,""),
IF($C37="Monika Kotwani",_xlfn.XLOOKUP($B37,PROSPER_Kotwani!$1:$1,PROSPER_Kotwani!$56:$56,""),
IF($C37="Jonathan Wellner",_xlfn.XLOOKUP($B37,PROSPER_Wellner!$1:$1,PROSPER_Wellner!$56:$56,""),
IF($C37="Travis Harvey",_xlfn.XLOOKUP($B37,PROSPER_Harvey!$1:$1,PROSPER_Harvey!$56:$56,""),"")))))))="","",
IF($C37="Christopher Lobo",_xlfn.XLOOKUP($B37,PROSPER_Lobo!$1:$1,PROSPER_Lobo!$56:$56,""),
IF($C37="Naren Baliga",_xlfn.XLOOKUP($B37,PROSPER_Baliga!$1:$1,PROSPER_Baliga!$56:$56,""),
IF($C37="Thorsten Huhn",_xlfn.XLOOKUP($B37,PROSPER_Huhn!$1:$1,PROSPER_Huhn!$56:$56,""),
IF($C37="Nick Hull",_xlfn.XLOOKUP($B37,PROSPER_Hull!$1:$1,PROSPER_Hull!$56:$56,""),
IF($C37="Monika Kotwani",_xlfn.XLOOKUP($B37,PROSPER_Kotwani!$1:$1,PROSPER_Kotwani!$56:$56,""),
IF($C37="Jonathan Wellner",_xlfn.XLOOKUP($B37,PROSPER_Wellner!$1:$1,PROSPER_Wellner!$56:$56,""),
IF($C37="Travis Harvey",_xlfn.XLOOKUP($B37,PROSPER_Harvey!$1:$1,PROSPER_Harvey!$56:$56,""),"")))))))))</f>
        <v>No Score</v>
      </c>
      <c r="HB37" s="134" t="str">
        <f>IF(IF(IF($C37="Christopher Lobo",_xlfn.XLOOKUP($B37,PROSPER_Lobo!$1:$1,PROSPER_Lobo!$57:$57,""),
IF($C37="Naren Baliga",_xlfn.XLOOKUP($B37,PROSPER_Baliga!$1:$1,PROSPER_Baliga!$57:$57,""),
IF($C37="Thorsten Huhn",_xlfn.XLOOKUP($B37,PROSPER_Huhn!$1:$1,PROSPER_Huhn!$57:$57,""),
IF($C37="Nick Hull",_xlfn.XLOOKUP($B37,PROSPER_Hull!$1:$1,PROSPER_Hull!$57:$57,""),
IF($C37="Monika Kotwani",_xlfn.XLOOKUP($B37,PROSPER_Kotwani!$1:$1,PROSPER_Kotwani!$57:$57,""),
IF($C37="Jonathan Wellner",_xlfn.XLOOKUP($B37,PROSPER_Wellner!$1:$1,PROSPER_Wellner!$57:$57,""),
IF($C37="Travis Harvey",_xlfn.XLOOKUP($B37,PROSPER_Harvey!$1:$1,PROSPER_Harvey!$57:$57,""),"")))))))="","",
IF($C37="Christopher Lobo",_xlfn.XLOOKUP($B37,PROSPER_Lobo!$1:$1,PROSPER_Lobo!$57:$57,""),
IF($C37="Naren Baliga",_xlfn.XLOOKUP($B37,PROSPER_Baliga!$1:$1,PROSPER_Baliga!$57:$57,""),
IF($C37="Thorsten Huhn",_xlfn.XLOOKUP($B37,PROSPER_Huhn!$1:$1,PROSPER_Huhn!$57:$57,""),
IF($C37="Nick Hull",_xlfn.XLOOKUP($B37,PROSPER_Hull!$1:$1,PROSPER_Hull!$57:$57,""),
IF($C37="Monika Kotwani",_xlfn.XLOOKUP($B37,PROSPER_Kotwani!$1:$1,PROSPER_Kotwani!$57:$57,""),
IF($C37="Jonathan Wellner",_xlfn.XLOOKUP($B37,PROSPER_Wellner!$1:$1,PROSPER_Wellner!$57:$57,""),
IF($C37="Travis Harvey",_xlfn.XLOOKUP($B37,PROSPER_Harvey!$1:$1,PROSPER_Harvey!$57:$57,""),""))))))))="","No Comment",IF(IF($C37="Christopher Lobo",_xlfn.XLOOKUP($B37,PROSPER_Lobo!$1:$1,PROSPER_Lobo!$57:$57,""),
IF($C37="Naren Baliga",_xlfn.XLOOKUP($B37,PROSPER_Baliga!$1:$1,PROSPER_Baliga!$57:$57,""),
IF($C37="Thorsten Huhn",_xlfn.XLOOKUP($B37,PROSPER_Huhn!$1:$1,PROSPER_Huhn!$57:$57,""),
IF($C37="Nick Hull",_xlfn.XLOOKUP($B37,PROSPER_Hull!$1:$1,PROSPER_Hull!$57:$57,""),
IF($C37="Monika Kotwani",_xlfn.XLOOKUP($B37,PROSPER_Kotwani!$1:$1,PROSPER_Kotwani!$57:$57,""),
IF($C37="Jonathan Wellner",_xlfn.XLOOKUP($B37,PROSPER_Wellner!$1:$1,PROSPER_Wellner!$57:$57,""),
IF($C37="Travis Harvey",_xlfn.XLOOKUP($B37,PROSPER_Harvey!$1:$1,PROSPER_Harvey!$57:$57,""),"")))))))="","",
IF($C37="Christopher Lobo",_xlfn.XLOOKUP($B37,PROSPER_Lobo!$1:$1,PROSPER_Lobo!$57:$57,""),
IF($C37="Naren Baliga",_xlfn.XLOOKUP($B37,PROSPER_Baliga!$1:$1,PROSPER_Baliga!$57:$57,""),
IF($C37="Thorsten Huhn",_xlfn.XLOOKUP($B37,PROSPER_Huhn!$1:$1,PROSPER_Huhn!$57:$57,""),
IF($C37="Nick Hull",_xlfn.XLOOKUP($B37,PROSPER_Hull!$1:$1,PROSPER_Hull!$57:$57,""),
IF($C37="Monika Kotwani",_xlfn.XLOOKUP($B37,PROSPER_Kotwani!$1:$1,PROSPER_Kotwani!$57:$57,""),
IF($C37="Jonathan Wellner",_xlfn.XLOOKUP($B37,PROSPER_Wellner!$1:$1,PROSPER_Wellner!$57:$57,""),
IF($C37="Travis Harvey",_xlfn.XLOOKUP($B37,PROSPER_Harvey!$1:$1,PROSPER_Harvey!$57:$57,""),"")))))))))</f>
        <v>No Comment</v>
      </c>
      <c r="HC37" s="192" t="str">
        <f t="shared" si="319"/>
        <v>N/A</v>
      </c>
      <c r="HD37" s="135" t="str">
        <f>_xlfn.XLOOKUP(B37,PROSPERInitial_Query!$E:$E,PROSPERInitial_Query!$AK:$AK,"",,-1)</f>
        <v/>
      </c>
      <c r="HE37" s="136" t="str">
        <f t="shared" si="320"/>
        <v>Navya Shetty4 - SuccessServices Quality</v>
      </c>
      <c r="HF37" s="136" t="str">
        <f>_xlfn.XLOOKUP(HE37,PROSPERDelta_Query!BK:BK,PROSPERDelta_Query!AX:AX,"",,-1)</f>
        <v/>
      </c>
      <c r="HG37" s="137" t="str">
        <f t="shared" si="321"/>
        <v>N/A</v>
      </c>
      <c r="HH37" s="137" t="str">
        <f>IF(IF(IF($C37="Christopher Lobo",_xlfn.XLOOKUP($B37,PROSPER_Lobo!$1:$1,PROSPER_Lobo!$58:$58,""),
IF($C37="Naren Baliga",_xlfn.XLOOKUP($B37,PROSPER_Baliga!$1:$1,PROSPER_Baliga!$58:$58,""),
IF($C37="Thorsten Huhn",_xlfn.XLOOKUP($B37,PROSPER_Huhn!$1:$1,PROSPER_Huhn!$58:$58,""),
IF($C37="Nick Hull",_xlfn.XLOOKUP($B37,PROSPER_Hull!$1:$1,PROSPER_Hull!$58:$58,""),
IF($C37="Monika Kotwani",_xlfn.XLOOKUP($B37,PROSPER_Kotwani!$1:$1,PROSPER_Kotwani!$58:$58,""),
IF($C37="Jonathan Wellner",_xlfn.XLOOKUP($B37,PROSPER_Wellner!$1:$1,PROSPER_Wellner!$58:$58,""),
IF($C37="Travis Harvey",_xlfn.XLOOKUP($B37,PROSPER_Harvey!$1:$1,PROSPER_Harvey!$58:$58,""),"")))))))="","",
IF($C37="Christopher Lobo",_xlfn.XLOOKUP($B37,PROSPER_Lobo!$1:$1,PROSPER_Lobo!$58:$58,""),
IF($C37="Naren Baliga",_xlfn.XLOOKUP($B37,PROSPER_Baliga!$1:$1,PROSPER_Baliga!$58:$58,""),
IF($C37="Thorsten Huhn",_xlfn.XLOOKUP($B37,PROSPER_Huhn!$1:$1,PROSPER_Huhn!$58:$58,""),
IF($C37="Nick Hull",_xlfn.XLOOKUP($B37,PROSPER_Hull!$1:$1,PROSPER_Hull!$58:$58,""),
IF($C37="Monika Kotwani",_xlfn.XLOOKUP($B37,PROSPER_Kotwani!$1:$1,PROSPER_Kotwani!$58:$58,""),
IF($C37="Jonathan Wellner",_xlfn.XLOOKUP($B37,PROSPER_Wellner!$1:$1,PROSPER_Wellner!$58:$58,""),
IF($C37="Travis Harvey",_xlfn.XLOOKUP($B37,PROSPER_Harvey!$1:$1,PROSPER_Harvey!$58:$58,""),""))))))))="","No Score",IF(IF($C37="Christopher Lobo",_xlfn.XLOOKUP($B37,PROSPER_Lobo!$1:$1,PROSPER_Lobo!$58:$58,""),
IF($C37="Naren Baliga",_xlfn.XLOOKUP($B37,PROSPER_Baliga!$1:$1,PROSPER_Baliga!$58:$58,""),
IF($C37="Thorsten Huhn",_xlfn.XLOOKUP($B37,PROSPER_Huhn!$1:$1,PROSPER_Huhn!$58:$58,""),
IF($C37="Nick Hull",_xlfn.XLOOKUP($B37,PROSPER_Hull!$1:$1,PROSPER_Hull!$58:$58,""),
IF($C37="Monika Kotwani",_xlfn.XLOOKUP($B37,PROSPER_Kotwani!$1:$1,PROSPER_Kotwani!$58:$58,""),
IF($C37="Jonathan Wellner",_xlfn.XLOOKUP($B37,PROSPER_Wellner!$1:$1,PROSPER_Wellner!$58:$58,""),
IF($C37="Travis Harvey",_xlfn.XLOOKUP($B37,PROSPER_Harvey!$1:$1,PROSPER_Harvey!$58:$58,""),"")))))))="","",
IF($C37="Christopher Lobo",_xlfn.XLOOKUP($B37,PROSPER_Lobo!$1:$1,PROSPER_Lobo!$58:$58,""),
IF($C37="Naren Baliga",_xlfn.XLOOKUP($B37,PROSPER_Baliga!$1:$1,PROSPER_Baliga!$58:$58,""),
IF($C37="Thorsten Huhn",_xlfn.XLOOKUP($B37,PROSPER_Huhn!$1:$1,PROSPER_Huhn!$58:$58,""),
IF($C37="Nick Hull",_xlfn.XLOOKUP($B37,PROSPER_Hull!$1:$1,PROSPER_Hull!$58:$58,""),
IF($C37="Monika Kotwani",_xlfn.XLOOKUP($B37,PROSPER_Kotwani!$1:$1,PROSPER_Kotwani!$58:$58,""),
IF($C37="Jonathan Wellner",_xlfn.XLOOKUP($B37,PROSPER_Wellner!$1:$1,PROSPER_Wellner!$58:$58,""),
IF($C37="Travis Harvey",_xlfn.XLOOKUP($B37,PROSPER_Harvey!$1:$1,PROSPER_Harvey!$58:$58,""),"")))))))))</f>
        <v>No Score</v>
      </c>
      <c r="HI37" s="138" t="str">
        <f>IF(IF(IF($C37="Christopher Lobo",_xlfn.XLOOKUP($B37,PROSPER_Lobo!$1:$1,PROSPER_Lobo!$59:$59,""),
IF($C37="Naren Baliga",_xlfn.XLOOKUP($B37,PROSPER_Baliga!$1:$1,PROSPER_Baliga!$59:$59,""),
IF($C37="Thorsten Huhn",_xlfn.XLOOKUP($B37,PROSPER_Huhn!$1:$1,PROSPER_Huhn!$59:$59,""),
IF($C37="Nick Hull",_xlfn.XLOOKUP($B37,PROSPER_Hull!$1:$1,PROSPER_Hull!$59:$59,""),
IF($C37="Monika Kotwani",_xlfn.XLOOKUP($B37,PROSPER_Kotwani!$1:$1,PROSPER_Kotwani!$59:$59,""),
IF($C37="Jonathan Wellner",_xlfn.XLOOKUP($B37,PROSPER_Wellner!$1:$1,PROSPER_Wellner!$59:$59,""),
IF($C37="Travis Harvey",_xlfn.XLOOKUP($B37,PROSPER_Harvey!$1:$1,PROSPER_Harvey!$59:$59,""),"")))))))="","",
IF($C37="Christopher Lobo",_xlfn.XLOOKUP($B37,PROSPER_Lobo!$1:$1,PROSPER_Lobo!$59:$59,""),
IF($C37="Naren Baliga",_xlfn.XLOOKUP($B37,PROSPER_Baliga!$1:$1,PROSPER_Baliga!$59:$59,""),
IF($C37="Thorsten Huhn",_xlfn.XLOOKUP($B37,PROSPER_Huhn!$1:$1,PROSPER_Huhn!$59:$59,""),
IF($C37="Nick Hull",_xlfn.XLOOKUP($B37,PROSPER_Hull!$1:$1,PROSPER_Hull!$59:$59,""),
IF($C37="Monika Kotwani",_xlfn.XLOOKUP($B37,PROSPER_Kotwani!$1:$1,PROSPER_Kotwani!$59:$59,""),
IF($C37="Jonathan Wellner",_xlfn.XLOOKUP($B37,PROSPER_Wellner!$1:$1,PROSPER_Wellner!$59:$59,""),
IF($C37="Travis Harvey",_xlfn.XLOOKUP($B37,PROSPER_Harvey!$1:$1,PROSPER_Harvey!$59:$59,""),""))))))))="","No Comment",IF(IF($C37="Christopher Lobo",_xlfn.XLOOKUP($B37,PROSPER_Lobo!$1:$1,PROSPER_Lobo!$59:$59,""),
IF($C37="Naren Baliga",_xlfn.XLOOKUP($B37,PROSPER_Baliga!$1:$1,PROSPER_Baliga!$59:$59,""),
IF($C37="Thorsten Huhn",_xlfn.XLOOKUP($B37,PROSPER_Huhn!$1:$1,PROSPER_Huhn!$59:$59,""),
IF($C37="Nick Hull",_xlfn.XLOOKUP($B37,PROSPER_Hull!$1:$1,PROSPER_Hull!$59:$59,""),
IF($C37="Monika Kotwani",_xlfn.XLOOKUP($B37,PROSPER_Kotwani!$1:$1,PROSPER_Kotwani!$59:$59,""),
IF($C37="Jonathan Wellner",_xlfn.XLOOKUP($B37,PROSPER_Wellner!$1:$1,PROSPER_Wellner!$59:$59,""),
IF($C37="Travis Harvey",_xlfn.XLOOKUP($B37,PROSPER_Harvey!$1:$1,PROSPER_Harvey!$59:$59,""),"")))))))="","",
IF($C37="Christopher Lobo",_xlfn.XLOOKUP($B37,PROSPER_Lobo!$1:$1,PROSPER_Lobo!$59:$59,""),
IF($C37="Naren Baliga",_xlfn.XLOOKUP($B37,PROSPER_Baliga!$1:$1,PROSPER_Baliga!$59:$59,""),
IF($C37="Thorsten Huhn",_xlfn.XLOOKUP($B37,PROSPER_Huhn!$1:$1,PROSPER_Huhn!$59:$59,""),
IF($C37="Nick Hull",_xlfn.XLOOKUP($B37,PROSPER_Hull!$1:$1,PROSPER_Hull!$59:$59,""),
IF($C37="Monika Kotwani",_xlfn.XLOOKUP($B37,PROSPER_Kotwani!$1:$1,PROSPER_Kotwani!$59:$59,""),
IF($C37="Jonathan Wellner",_xlfn.XLOOKUP($B37,PROSPER_Wellner!$1:$1,PROSPER_Wellner!$59:$59,""),
IF($C37="Travis Harvey",_xlfn.XLOOKUP($B37,PROSPER_Harvey!$1:$1,PROSPER_Harvey!$59:$59,""),"")))))))))</f>
        <v>No Comment</v>
      </c>
      <c r="HJ37" s="188" t="str">
        <f t="shared" si="322"/>
        <v>N/A</v>
      </c>
      <c r="HK37" s="135" t="str">
        <f>_xlfn.XLOOKUP(B37,PROSPERInitial_Query!$E:$E,PROSPERInitial_Query!$AL:$AL,"",,-1)</f>
        <v/>
      </c>
      <c r="HL37" s="136" t="str">
        <f t="shared" si="323"/>
        <v>Navya Shetty4 - SuccessEscalation Management</v>
      </c>
      <c r="HM37" s="136" t="str">
        <f>_xlfn.XLOOKUP(HL37,PROSPERDelta_Query!BK:BK,PROSPERDelta_Query!AY:AY,"",,-1)</f>
        <v/>
      </c>
      <c r="HN37" s="137" t="str">
        <f t="shared" si="324"/>
        <v>N/A</v>
      </c>
      <c r="HO37" s="137" t="str">
        <f>IF(IF(IF($C37="Christopher Lobo",_xlfn.XLOOKUP($B37,PROSPER_Lobo!$1:$1,PROSPER_Lobo!$60:$60,""),
IF($C37="Naren Baliga",_xlfn.XLOOKUP($B37,PROSPER_Baliga!$1:$1,PROSPER_Baliga!$60:$60,""),
IF($C37="Thorsten Huhn",_xlfn.XLOOKUP($B37,PROSPER_Huhn!$1:$1,PROSPER_Huhn!$60:$60,""),
IF($C37="Nick Hull",_xlfn.XLOOKUP($B37,PROSPER_Hull!$1:$1,PROSPER_Hull!$60:$60,""),
IF($C37="Monika Kotwani",_xlfn.XLOOKUP($B37,PROSPER_Kotwani!$1:$1,PROSPER_Kotwani!$60:$60,""),
IF($C37="Jonathan Wellner",_xlfn.XLOOKUP($B37,PROSPER_Wellner!$1:$1,PROSPER_Wellner!$60:$60,""),
IF($C37="Travis Harvey",_xlfn.XLOOKUP($B37,PROSPER_Harvey!$1:$1,PROSPER_Harvey!$60:$60,""),"")))))))="","",
IF($C37="Christopher Lobo",_xlfn.XLOOKUP($B37,PROSPER_Lobo!$1:$1,PROSPER_Lobo!$60:$60,""),
IF($C37="Naren Baliga",_xlfn.XLOOKUP($B37,PROSPER_Baliga!$1:$1,PROSPER_Baliga!$60:$60,""),
IF($C37="Thorsten Huhn",_xlfn.XLOOKUP($B37,PROSPER_Huhn!$1:$1,PROSPER_Huhn!$60:$60,""),
IF($C37="Nick Hull",_xlfn.XLOOKUP($B37,PROSPER_Hull!$1:$1,PROSPER_Hull!$60:$60,""),
IF($C37="Monika Kotwani",_xlfn.XLOOKUP($B37,PROSPER_Kotwani!$1:$1,PROSPER_Kotwani!$60:$60,""),
IF($C37="Jonathan Wellner",_xlfn.XLOOKUP($B37,PROSPER_Wellner!$1:$1,PROSPER_Wellner!$60:$60,""),
IF($C37="Travis Harvey",_xlfn.XLOOKUP($B37,PROSPER_Harvey!$1:$1,PROSPER_Harvey!$60:$60,""),""))))))))="","No Score",IF(IF($C37="Christopher Lobo",_xlfn.XLOOKUP($B37,PROSPER_Lobo!$1:$1,PROSPER_Lobo!$60:$60,""),
IF($C37="Naren Baliga",_xlfn.XLOOKUP($B37,PROSPER_Baliga!$1:$1,PROSPER_Baliga!$60:$60,""),
IF($C37="Thorsten Huhn",_xlfn.XLOOKUP($B37,PROSPER_Huhn!$1:$1,PROSPER_Huhn!$60:$60,""),
IF($C37="Nick Hull",_xlfn.XLOOKUP($B37,PROSPER_Hull!$1:$1,PROSPER_Hull!$60:$60,""),
IF($C37="Monika Kotwani",_xlfn.XLOOKUP($B37,PROSPER_Kotwani!$1:$1,PROSPER_Kotwani!$60:$60,""),
IF($C37="Jonathan Wellner",_xlfn.XLOOKUP($B37,PROSPER_Wellner!$1:$1,PROSPER_Wellner!$60:$60,""),
IF($C37="Travis Harvey",_xlfn.XLOOKUP($B37,PROSPER_Harvey!$1:$1,PROSPER_Harvey!$60:$60,""),"")))))))="","",
IF($C37="Christopher Lobo",_xlfn.XLOOKUP($B37,PROSPER_Lobo!$1:$1,PROSPER_Lobo!$60:$60,""),
IF($C37="Naren Baliga",_xlfn.XLOOKUP($B37,PROSPER_Baliga!$1:$1,PROSPER_Baliga!$60:$60,""),
IF($C37="Thorsten Huhn",_xlfn.XLOOKUP($B37,PROSPER_Huhn!$1:$1,PROSPER_Huhn!$60:$60,""),
IF($C37="Nick Hull",_xlfn.XLOOKUP($B37,PROSPER_Hull!$1:$1,PROSPER_Hull!$60:$60,""),
IF($C37="Monika Kotwani",_xlfn.XLOOKUP($B37,PROSPER_Kotwani!$1:$1,PROSPER_Kotwani!$60:$60,""),
IF($C37="Jonathan Wellner",_xlfn.XLOOKUP($B37,PROSPER_Wellner!$1:$1,PROSPER_Wellner!$60:$60,""),
IF($C37="Travis Harvey",_xlfn.XLOOKUP($B37,PROSPER_Harvey!$1:$1,PROSPER_Harvey!$60:$60,""),"")))))))))</f>
        <v>No Score</v>
      </c>
      <c r="HP37" s="138" t="str">
        <f>IF(IF(IF($C37="Christopher Lobo",_xlfn.XLOOKUP($B37,PROSPER_Lobo!$1:$1,PROSPER_Lobo!$61:$61,""),
IF($C37="Naren Baliga",_xlfn.XLOOKUP($B37,PROSPER_Baliga!$1:$1,PROSPER_Baliga!$61:$61,""),
IF($C37="Thorsten Huhn",_xlfn.XLOOKUP($B37,PROSPER_Huhn!$1:$1,PROSPER_Huhn!$61:$61,""),
IF($C37="Nick Hull",_xlfn.XLOOKUP($B37,PROSPER_Hull!$1:$1,PROSPER_Hull!$61:$61,""),
IF($C37="Monika Kotwani",_xlfn.XLOOKUP($B37,PROSPER_Kotwani!$1:$1,PROSPER_Kotwani!$61:$61,""),
IF($C37="Jonathan Wellner",_xlfn.XLOOKUP($B37,PROSPER_Wellner!$1:$1,PROSPER_Wellner!$61:$61,""),
IF($C37="Travis Harvey",_xlfn.XLOOKUP($B37,PROSPER_Harvey!$1:$1,PROSPER_Harvey!$61:$61,""),"")))))))="","",
IF($C37="Christopher Lobo",_xlfn.XLOOKUP($B37,PROSPER_Lobo!$1:$1,PROSPER_Lobo!$61:$61,""),
IF($C37="Naren Baliga",_xlfn.XLOOKUP($B37,PROSPER_Baliga!$1:$1,PROSPER_Baliga!$61:$61,""),
IF($C37="Thorsten Huhn",_xlfn.XLOOKUP($B37,PROSPER_Huhn!$1:$1,PROSPER_Huhn!$61:$61,""),
IF($C37="Nick Hull",_xlfn.XLOOKUP($B37,PROSPER_Hull!$1:$1,PROSPER_Hull!$61:$61,""),
IF($C37="Monika Kotwani",_xlfn.XLOOKUP($B37,PROSPER_Kotwani!$1:$1,PROSPER_Kotwani!$61:$61,""),
IF($C37="Jonathan Wellner",_xlfn.XLOOKUP($B37,PROSPER_Wellner!$1:$1,PROSPER_Wellner!$61:$61,""),
IF($C37="Travis Harvey",_xlfn.XLOOKUP($B37,PROSPER_Harvey!$1:$1,PROSPER_Harvey!$61:$61,""),""))))))))="","No Comment",IF(IF($C37="Christopher Lobo",_xlfn.XLOOKUP($B37,PROSPER_Lobo!$1:$1,PROSPER_Lobo!$61:$61,""),
IF($C37="Naren Baliga",_xlfn.XLOOKUP($B37,PROSPER_Baliga!$1:$1,PROSPER_Baliga!$61:$61,""),
IF($C37="Thorsten Huhn",_xlfn.XLOOKUP($B37,PROSPER_Huhn!$1:$1,PROSPER_Huhn!$61:$61,""),
IF($C37="Nick Hull",_xlfn.XLOOKUP($B37,PROSPER_Hull!$1:$1,PROSPER_Hull!$61:$61,""),
IF($C37="Monika Kotwani",_xlfn.XLOOKUP($B37,PROSPER_Kotwani!$1:$1,PROSPER_Kotwani!$61:$61,""),
IF($C37="Jonathan Wellner",_xlfn.XLOOKUP($B37,PROSPER_Wellner!$1:$1,PROSPER_Wellner!$61:$61,""),
IF($C37="Travis Harvey",_xlfn.XLOOKUP($B37,PROSPER_Harvey!$1:$1,PROSPER_Harvey!$61:$61,""),"")))))))="","",
IF($C37="Christopher Lobo",_xlfn.XLOOKUP($B37,PROSPER_Lobo!$1:$1,PROSPER_Lobo!$61:$61,""),
IF($C37="Naren Baliga",_xlfn.XLOOKUP($B37,PROSPER_Baliga!$1:$1,PROSPER_Baliga!$61:$61,""),
IF($C37="Thorsten Huhn",_xlfn.XLOOKUP($B37,PROSPER_Huhn!$1:$1,PROSPER_Huhn!$61:$61,""),
IF($C37="Nick Hull",_xlfn.XLOOKUP($B37,PROSPER_Hull!$1:$1,PROSPER_Hull!$61:$61,""),
IF($C37="Monika Kotwani",_xlfn.XLOOKUP($B37,PROSPER_Kotwani!$1:$1,PROSPER_Kotwani!$61:$61,""),
IF($C37="Jonathan Wellner",_xlfn.XLOOKUP($B37,PROSPER_Wellner!$1:$1,PROSPER_Wellner!$61:$61,""),
IF($C37="Travis Harvey",_xlfn.XLOOKUP($B37,PROSPER_Harvey!$1:$1,PROSPER_Harvey!$61:$61,""),"")))))))))</f>
        <v>No Comment</v>
      </c>
      <c r="HQ37" s="188" t="str">
        <f t="shared" si="325"/>
        <v>N/A</v>
      </c>
      <c r="HR37" s="135" t="str">
        <f>_xlfn.XLOOKUP(B37,PROSPERInitial_Query!$E:$E,PROSPERInitial_Query!$AM:$AM,"",,-1)</f>
        <v/>
      </c>
      <c r="HS37" s="136" t="str">
        <f t="shared" si="326"/>
        <v>Navya Shetty4 - SuccessExpanding / Renewing the Business</v>
      </c>
      <c r="HT37" s="136" t="str">
        <f>_xlfn.XLOOKUP(HS37,PROSPERDelta_Query!BK:BK,PROSPERDelta_Query!AZ:AZ,"",,-1)</f>
        <v/>
      </c>
      <c r="HU37" s="137" t="str">
        <f t="shared" si="327"/>
        <v>N/A</v>
      </c>
      <c r="HV37" s="137" t="str">
        <f>IF(IF(IF($C37="Christopher Lobo",_xlfn.XLOOKUP($B37,PROSPER_Lobo!$1:$1,PROSPER_Lobo!$62:$62,""),
IF($C37="Naren Baliga",_xlfn.XLOOKUP($B37,PROSPER_Baliga!$1:$1,PROSPER_Baliga!$62:$62,""),
IF($C37="Thorsten Huhn",_xlfn.XLOOKUP($B37,PROSPER_Huhn!$1:$1,PROSPER_Huhn!$62:$62,""),
IF($C37="Nick Hull",_xlfn.XLOOKUP($B37,PROSPER_Hull!$1:$1,PROSPER_Hull!$62:$62,""),
IF($C37="Monika Kotwani",_xlfn.XLOOKUP($B37,PROSPER_Kotwani!$1:$1,PROSPER_Kotwani!$62:$62,""),
IF($C37="Jonathan Wellner",_xlfn.XLOOKUP($B37,PROSPER_Wellner!$1:$1,PROSPER_Wellner!$62:$62,""),
IF($C37="Travis Harvey",_xlfn.XLOOKUP($B37,PROSPER_Harvey!$1:$1,PROSPER_Harvey!$62:$62,""),"")))))))="","",
IF($C37="Christopher Lobo",_xlfn.XLOOKUP($B37,PROSPER_Lobo!$1:$1,PROSPER_Lobo!$62:$62,""),
IF($C37="Naren Baliga",_xlfn.XLOOKUP($B37,PROSPER_Baliga!$1:$1,PROSPER_Baliga!$62:$62,""),
IF($C37="Thorsten Huhn",_xlfn.XLOOKUP($B37,PROSPER_Huhn!$1:$1,PROSPER_Huhn!$62:$62,""),
IF($C37="Nick Hull",_xlfn.XLOOKUP($B37,PROSPER_Hull!$1:$1,PROSPER_Hull!$62:$62,""),
IF($C37="Monika Kotwani",_xlfn.XLOOKUP($B37,PROSPER_Kotwani!$1:$1,PROSPER_Kotwani!$62:$62,""),
IF($C37="Jonathan Wellner",_xlfn.XLOOKUP($B37,PROSPER_Wellner!$1:$1,PROSPER_Wellner!$62:$62,""),
IF($C37="Travis Harvey",_xlfn.XLOOKUP($B37,PROSPER_Harvey!$1:$1,PROSPER_Harvey!$62:$62,""),""))))))))="","No Score",IF(IF($C37="Christopher Lobo",_xlfn.XLOOKUP($B37,PROSPER_Lobo!$1:$1,PROSPER_Lobo!$62:$62,""),
IF($C37="Naren Baliga",_xlfn.XLOOKUP($B37,PROSPER_Baliga!$1:$1,PROSPER_Baliga!$62:$62,""),
IF($C37="Thorsten Huhn",_xlfn.XLOOKUP($B37,PROSPER_Huhn!$1:$1,PROSPER_Huhn!$62:$62,""),
IF($C37="Nick Hull",_xlfn.XLOOKUP($B37,PROSPER_Hull!$1:$1,PROSPER_Hull!$62:$62,""),
IF($C37="Monika Kotwani",_xlfn.XLOOKUP($B37,PROSPER_Kotwani!$1:$1,PROSPER_Kotwani!$62:$62,""),
IF($C37="Jonathan Wellner",_xlfn.XLOOKUP($B37,PROSPER_Wellner!$1:$1,PROSPER_Wellner!$62:$62,""),
IF($C37="Travis Harvey",_xlfn.XLOOKUP($B37,PROSPER_Harvey!$1:$1,PROSPER_Harvey!$62:$62,""),"")))))))="","",
IF($C37="Christopher Lobo",_xlfn.XLOOKUP($B37,PROSPER_Lobo!$1:$1,PROSPER_Lobo!$62:$62,""),
IF($C37="Naren Baliga",_xlfn.XLOOKUP($B37,PROSPER_Baliga!$1:$1,PROSPER_Baliga!$62:$62,""),
IF($C37="Thorsten Huhn",_xlfn.XLOOKUP($B37,PROSPER_Huhn!$1:$1,PROSPER_Huhn!$62:$62,""),
IF($C37="Nick Hull",_xlfn.XLOOKUP($B37,PROSPER_Hull!$1:$1,PROSPER_Hull!$62:$62,""),
IF($C37="Monika Kotwani",_xlfn.XLOOKUP($B37,PROSPER_Kotwani!$1:$1,PROSPER_Kotwani!$62:$62,""),
IF($C37="Jonathan Wellner",_xlfn.XLOOKUP($B37,PROSPER_Wellner!$1:$1,PROSPER_Wellner!$62:$62,""),
IF($C37="Travis Harvey",_xlfn.XLOOKUP($B37,PROSPER_Harvey!$1:$1,PROSPER_Harvey!$62:$62,""),"")))))))))</f>
        <v>No Score</v>
      </c>
      <c r="HW37" s="138" t="str">
        <f>IF(IF(IF($C37="Christopher Lobo",_xlfn.XLOOKUP($B37,PROSPER_Lobo!$1:$1,PROSPER_Lobo!$63:$63,""),
IF($C37="Naren Baliga",_xlfn.XLOOKUP($B37,PROSPER_Baliga!$1:$1,PROSPER_Baliga!$63:$63,""),
IF($C37="Thorsten Huhn",_xlfn.XLOOKUP($B37,PROSPER_Huhn!$1:$1,PROSPER_Huhn!$63:$63,""),
IF($C37="Nick Hull",_xlfn.XLOOKUP($B37,PROSPER_Hull!$1:$1,PROSPER_Hull!$63:$63,""),
IF($C37="Monika Kotwani",_xlfn.XLOOKUP($B37,PROSPER_Kotwani!$1:$1,PROSPER_Kotwani!$63:$63,""),
IF($C37="Jonathan Wellner",_xlfn.XLOOKUP($B37,PROSPER_Wellner!$1:$1,PROSPER_Wellner!$63:$63,""),
IF($C37="Travis Harvey",_xlfn.XLOOKUP($B37,PROSPER_Harvey!$1:$1,PROSPER_Harvey!$63:$63,""),"")))))))="","",
IF($C37="Christopher Lobo",_xlfn.XLOOKUP($B37,PROSPER_Lobo!$1:$1,PROSPER_Lobo!$63:$63,""),
IF($C37="Naren Baliga",_xlfn.XLOOKUP($B37,PROSPER_Baliga!$1:$1,PROSPER_Baliga!$63:$63,""),
IF($C37="Thorsten Huhn",_xlfn.XLOOKUP($B37,PROSPER_Huhn!$1:$1,PROSPER_Huhn!$63:$63,""),
IF($C37="Nick Hull",_xlfn.XLOOKUP($B37,PROSPER_Hull!$1:$1,PROSPER_Hull!$63:$63,""),
IF($C37="Monika Kotwani",_xlfn.XLOOKUP($B37,PROSPER_Kotwani!$1:$1,PROSPER_Kotwani!$63:$63,""),
IF($C37="Jonathan Wellner",_xlfn.XLOOKUP($B37,PROSPER_Wellner!$1:$1,PROSPER_Wellner!$63:$63,""),
IF($C37="Travis Harvey",_xlfn.XLOOKUP($B37,PROSPER_Harvey!$1:$1,PROSPER_Harvey!$63:$63,""),""))))))))="","No Comment",IF(IF($C37="Christopher Lobo",_xlfn.XLOOKUP($B37,PROSPER_Lobo!$1:$1,PROSPER_Lobo!$63:$63,""),
IF($C37="Naren Baliga",_xlfn.XLOOKUP($B37,PROSPER_Baliga!$1:$1,PROSPER_Baliga!$63:$63,""),
IF($C37="Thorsten Huhn",_xlfn.XLOOKUP($B37,PROSPER_Huhn!$1:$1,PROSPER_Huhn!$63:$63,""),
IF($C37="Nick Hull",_xlfn.XLOOKUP($B37,PROSPER_Hull!$1:$1,PROSPER_Hull!$63:$63,""),
IF($C37="Monika Kotwani",_xlfn.XLOOKUP($B37,PROSPER_Kotwani!$1:$1,PROSPER_Kotwani!$63:$63,""),
IF($C37="Jonathan Wellner",_xlfn.XLOOKUP($B37,PROSPER_Wellner!$1:$1,PROSPER_Wellner!$63:$63,""),
IF($C37="Travis Harvey",_xlfn.XLOOKUP($B37,PROSPER_Harvey!$1:$1,PROSPER_Harvey!$63:$63,""),"")))))))="","",
IF($C37="Christopher Lobo",_xlfn.XLOOKUP($B37,PROSPER_Lobo!$1:$1,PROSPER_Lobo!$63:$63,""),
IF($C37="Naren Baliga",_xlfn.XLOOKUP($B37,PROSPER_Baliga!$1:$1,PROSPER_Baliga!$63:$63,""),
IF($C37="Thorsten Huhn",_xlfn.XLOOKUP($B37,PROSPER_Huhn!$1:$1,PROSPER_Huhn!$63:$63,""),
IF($C37="Nick Hull",_xlfn.XLOOKUP($B37,PROSPER_Hull!$1:$1,PROSPER_Hull!$63:$63,""),
IF($C37="Monika Kotwani",_xlfn.XLOOKUP($B37,PROSPER_Kotwani!$1:$1,PROSPER_Kotwani!$63:$63,""),
IF($C37="Jonathan Wellner",_xlfn.XLOOKUP($B37,PROSPER_Wellner!$1:$1,PROSPER_Wellner!$63:$63,""),
IF($C37="Travis Harvey",_xlfn.XLOOKUP($B37,PROSPER_Harvey!$1:$1,PROSPER_Harvey!$63:$63,""),"")))))))))</f>
        <v>No Comment</v>
      </c>
      <c r="HX37" s="188" t="str">
        <f t="shared" si="328"/>
        <v>N/A</v>
      </c>
      <c r="HY37" s="135" t="str">
        <f>_xlfn.XLOOKUP(B37,PROSPERInitial_Query!$E:$E,PROSPERInitial_Query!$AN:$AN,"",,-1)</f>
        <v/>
      </c>
      <c r="HZ37" s="136" t="str">
        <f t="shared" si="329"/>
        <v>Navya Shetty4 - SuccessPre-Sales Participation</v>
      </c>
      <c r="IA37" s="136" t="str">
        <f>_xlfn.XLOOKUP(HZ37,PROSPERDelta_Query!BK:BK,PROSPERDelta_Query!BA:BA,"",,-1)</f>
        <v/>
      </c>
      <c r="IB37" s="137" t="str">
        <f t="shared" si="330"/>
        <v>N/A</v>
      </c>
      <c r="IC37" s="137" t="str">
        <f>IF(IF(IF($C37="Christopher Lobo",_xlfn.XLOOKUP($B37,PROSPER_Lobo!$1:$1,PROSPER_Lobo!$64:$64,""),
IF($C37="Naren Baliga",_xlfn.XLOOKUP($B37,PROSPER_Baliga!$1:$1,PROSPER_Baliga!$64:$64,""),
IF($C37="Thorsten Huhn",_xlfn.XLOOKUP($B37,PROSPER_Huhn!$1:$1,PROSPER_Huhn!$64:$64,""),
IF($C37="Nick Hull",_xlfn.XLOOKUP($B37,PROSPER_Hull!$1:$1,PROSPER_Hull!$64:$64,""),
IF($C37="Monika Kotwani",_xlfn.XLOOKUP($B37,PROSPER_Kotwani!$1:$1,PROSPER_Kotwani!$64:$64,""),
IF($C37="Jonathan Wellner",_xlfn.XLOOKUP($B37,PROSPER_Wellner!$1:$1,PROSPER_Wellner!$64:$64,""),
IF($C37="Travis Harvey",_xlfn.XLOOKUP($B37,PROSPER_Harvey!$1:$1,PROSPER_Harvey!$64:$64,""),"")))))))="","",
IF($C37="Christopher Lobo",_xlfn.XLOOKUP($B37,PROSPER_Lobo!$1:$1,PROSPER_Lobo!$64:$64,""),
IF($C37="Naren Baliga",_xlfn.XLOOKUP($B37,PROSPER_Baliga!$1:$1,PROSPER_Baliga!$64:$64,""),
IF($C37="Thorsten Huhn",_xlfn.XLOOKUP($B37,PROSPER_Huhn!$1:$1,PROSPER_Huhn!$64:$64,""),
IF($C37="Nick Hull",_xlfn.XLOOKUP($B37,PROSPER_Hull!$1:$1,PROSPER_Hull!$64:$64,""),
IF($C37="Monika Kotwani",_xlfn.XLOOKUP($B37,PROSPER_Kotwani!$1:$1,PROSPER_Kotwani!$64:$64,""),
IF($C37="Jonathan Wellner",_xlfn.XLOOKUP($B37,PROSPER_Wellner!$1:$1,PROSPER_Wellner!$64:$64,""),
IF($C37="Travis Harvey",_xlfn.XLOOKUP($B37,PROSPER_Harvey!$1:$1,PROSPER_Harvey!$64:$64,""),""))))))))="","No Score",IF(IF($C37="Christopher Lobo",_xlfn.XLOOKUP($B37,PROSPER_Lobo!$1:$1,PROSPER_Lobo!$64:$64,""),
IF($C37="Naren Baliga",_xlfn.XLOOKUP($B37,PROSPER_Baliga!$1:$1,PROSPER_Baliga!$64:$64,""),
IF($C37="Thorsten Huhn",_xlfn.XLOOKUP($B37,PROSPER_Huhn!$1:$1,PROSPER_Huhn!$64:$64,""),
IF($C37="Nick Hull",_xlfn.XLOOKUP($B37,PROSPER_Hull!$1:$1,PROSPER_Hull!$64:$64,""),
IF($C37="Monika Kotwani",_xlfn.XLOOKUP($B37,PROSPER_Kotwani!$1:$1,PROSPER_Kotwani!$64:$64,""),
IF($C37="Jonathan Wellner",_xlfn.XLOOKUP($B37,PROSPER_Wellner!$1:$1,PROSPER_Wellner!$64:$64,""),
IF($C37="Travis Harvey",_xlfn.XLOOKUP($B37,PROSPER_Harvey!$1:$1,PROSPER_Harvey!$64:$64,""),"")))))))="","",
IF($C37="Christopher Lobo",_xlfn.XLOOKUP($B37,PROSPER_Lobo!$1:$1,PROSPER_Lobo!$64:$64,""),
IF($C37="Naren Baliga",_xlfn.XLOOKUP($B37,PROSPER_Baliga!$1:$1,PROSPER_Baliga!$64:$64,""),
IF($C37="Thorsten Huhn",_xlfn.XLOOKUP($B37,PROSPER_Huhn!$1:$1,PROSPER_Huhn!$64:$64,""),
IF($C37="Nick Hull",_xlfn.XLOOKUP($B37,PROSPER_Hull!$1:$1,PROSPER_Hull!$64:$64,""),
IF($C37="Monika Kotwani",_xlfn.XLOOKUP($B37,PROSPER_Kotwani!$1:$1,PROSPER_Kotwani!$64:$64,""),
IF($C37="Jonathan Wellner",_xlfn.XLOOKUP($B37,PROSPER_Wellner!$1:$1,PROSPER_Wellner!$64:$64,""),
IF($C37="Travis Harvey",_xlfn.XLOOKUP($B37,PROSPER_Harvey!$1:$1,PROSPER_Harvey!$64:$64,""),"")))))))))</f>
        <v>No Score</v>
      </c>
      <c r="ID37" s="138" t="str">
        <f>IF(IF(IF($C37="Christopher Lobo",_xlfn.XLOOKUP($B37,PROSPER_Lobo!$1:$1,PROSPER_Lobo!$65:$65,""),
IF($C37="Naren Baliga",_xlfn.XLOOKUP($B37,PROSPER_Baliga!$1:$1,PROSPER_Baliga!$65:$65,""),
IF($C37="Thorsten Huhn",_xlfn.XLOOKUP($B37,PROSPER_Huhn!$1:$1,PROSPER_Huhn!$65:$65,""),
IF($C37="Nick Hull",_xlfn.XLOOKUP($B37,PROSPER_Hull!$1:$1,PROSPER_Hull!$65:$65,""),
IF($C37="Monika Kotwani",_xlfn.XLOOKUP($B37,PROSPER_Kotwani!$1:$1,PROSPER_Kotwani!$65:$65,""),
IF($C37="Jonathan Wellner",_xlfn.XLOOKUP($B37,PROSPER_Wellner!$1:$1,PROSPER_Wellner!$65:$65,""),
IF($C37="Travis Harvey",_xlfn.XLOOKUP($B37,PROSPER_Harvey!$1:$1,PROSPER_Harvey!$65:$65,""),"")))))))="","",
IF($C37="Christopher Lobo",_xlfn.XLOOKUP($B37,PROSPER_Lobo!$1:$1,PROSPER_Lobo!$65:$65,""),
IF($C37="Naren Baliga",_xlfn.XLOOKUP($B37,PROSPER_Baliga!$1:$1,PROSPER_Baliga!$65:$65,""),
IF($C37="Thorsten Huhn",_xlfn.XLOOKUP($B37,PROSPER_Huhn!$1:$1,PROSPER_Huhn!$65:$65,""),
IF($C37="Nick Hull",_xlfn.XLOOKUP($B37,PROSPER_Hull!$1:$1,PROSPER_Hull!$65:$65,""),
IF($C37="Monika Kotwani",_xlfn.XLOOKUP($B37,PROSPER_Kotwani!$1:$1,PROSPER_Kotwani!$65:$65,""),
IF($C37="Jonathan Wellner",_xlfn.XLOOKUP($B37,PROSPER_Wellner!$1:$1,PROSPER_Wellner!$65:$65,""),
IF($C37="Travis Harvey",_xlfn.XLOOKUP($B37,PROSPER_Harvey!$1:$1,PROSPER_Harvey!$65:$65,""),""))))))))="","No Comment",IF(IF($C37="Christopher Lobo",_xlfn.XLOOKUP($B37,PROSPER_Lobo!$1:$1,PROSPER_Lobo!$65:$65,""),
IF($C37="Naren Baliga",_xlfn.XLOOKUP($B37,PROSPER_Baliga!$1:$1,PROSPER_Baliga!$65:$65,""),
IF($C37="Thorsten Huhn",_xlfn.XLOOKUP($B37,PROSPER_Huhn!$1:$1,PROSPER_Huhn!$65:$65,""),
IF($C37="Nick Hull",_xlfn.XLOOKUP($B37,PROSPER_Hull!$1:$1,PROSPER_Hull!$65:$65,""),
IF($C37="Monika Kotwani",_xlfn.XLOOKUP($B37,PROSPER_Kotwani!$1:$1,PROSPER_Kotwani!$65:$65,""),
IF($C37="Jonathan Wellner",_xlfn.XLOOKUP($B37,PROSPER_Wellner!$1:$1,PROSPER_Wellner!$65:$65,""),
IF($C37="Travis Harvey",_xlfn.XLOOKUP($B37,PROSPER_Harvey!$1:$1,PROSPER_Harvey!$65:$65,""),"")))))))="","",
IF($C37="Christopher Lobo",_xlfn.XLOOKUP($B37,PROSPER_Lobo!$1:$1,PROSPER_Lobo!$65:$65,""),
IF($C37="Naren Baliga",_xlfn.XLOOKUP($B37,PROSPER_Baliga!$1:$1,PROSPER_Baliga!$65:$65,""),
IF($C37="Thorsten Huhn",_xlfn.XLOOKUP($B37,PROSPER_Huhn!$1:$1,PROSPER_Huhn!$65:$65,""),
IF($C37="Nick Hull",_xlfn.XLOOKUP($B37,PROSPER_Hull!$1:$1,PROSPER_Hull!$65:$65,""),
IF($C37="Monika Kotwani",_xlfn.XLOOKUP($B37,PROSPER_Kotwani!$1:$1,PROSPER_Kotwani!$65:$65,""),
IF($C37="Jonathan Wellner",_xlfn.XLOOKUP($B37,PROSPER_Wellner!$1:$1,PROSPER_Wellner!$65:$65,""),
IF($C37="Travis Harvey",_xlfn.XLOOKUP($B37,PROSPER_Harvey!$1:$1,PROSPER_Harvey!$65:$65,""),"")))))))))</f>
        <v>No Comment</v>
      </c>
      <c r="IE37" s="188" t="str">
        <f t="shared" si="331"/>
        <v>N/A</v>
      </c>
      <c r="IF37" s="135" t="str">
        <f>_xlfn.XLOOKUP(B37,PROSPERInitial_Query!$E:$E,PROSPERInitial_Query!$AO:$AO,"",,-1)</f>
        <v/>
      </c>
      <c r="IG37" s="136" t="str">
        <f t="shared" si="106"/>
        <v>Navya Shetty4 - SuccessP&amp;L Management</v>
      </c>
      <c r="IH37" s="136" t="str">
        <f>_xlfn.XLOOKUP(IG37,PROSPERDelta_Query!BK:BK,PROSPERDelta_Query!BB:BB,"",,-1)</f>
        <v/>
      </c>
      <c r="II37" s="137" t="str">
        <f t="shared" si="332"/>
        <v>N/A</v>
      </c>
      <c r="IJ37" s="137" t="str">
        <f>IF(IF(IF($C37="Christopher Lobo",_xlfn.XLOOKUP($B37,PROSPER_Lobo!$1:$1,PROSPER_Lobo!$66:$66,""),
IF($C37="Naren Baliga",_xlfn.XLOOKUP($B37,PROSPER_Baliga!$1:$1,PROSPER_Baliga!$66:$66,""),
IF($C37="Thorsten Huhn",_xlfn.XLOOKUP($B37,PROSPER_Huhn!$1:$1,PROSPER_Huhn!$66:$66,""),
IF($C37="Nick Hull",_xlfn.XLOOKUP($B37,PROSPER_Hull!$1:$1,PROSPER_Hull!$66:$66,""),
IF($C37="Monika Kotwani",_xlfn.XLOOKUP($B37,PROSPER_Kotwani!$1:$1,PROSPER_Kotwani!$66:$66,""),
IF($C37="Jonathan Wellner",_xlfn.XLOOKUP($B37,PROSPER_Wellner!$1:$1,PROSPER_Wellner!$66:$66,""),
IF($C37="Travis Harvey",_xlfn.XLOOKUP($B37,PROSPER_Harvey!$1:$1,PROSPER_Harvey!$66:$66,""),"")))))))="","",
IF($C37="Christopher Lobo",_xlfn.XLOOKUP($B37,PROSPER_Lobo!$1:$1,PROSPER_Lobo!$66:$66,""),
IF($C37="Naren Baliga",_xlfn.XLOOKUP($B37,PROSPER_Baliga!$1:$1,PROSPER_Baliga!$66:$66,""),
IF($C37="Thorsten Huhn",_xlfn.XLOOKUP($B37,PROSPER_Huhn!$1:$1,PROSPER_Huhn!$66:$66,""),
IF($C37="Nick Hull",_xlfn.XLOOKUP($B37,PROSPER_Hull!$1:$1,PROSPER_Hull!$66:$66,""),
IF($C37="Monika Kotwani",_xlfn.XLOOKUP($B37,PROSPER_Kotwani!$1:$1,PROSPER_Kotwani!$66:$66,""),
IF($C37="Jonathan Wellner",_xlfn.XLOOKUP($B37,PROSPER_Wellner!$1:$1,PROSPER_Wellner!$66:$66,""),
IF($C37="Travis Harvey",_xlfn.XLOOKUP($B37,PROSPER_Harvey!$1:$1,PROSPER_Harvey!$66:$66,""),""))))))))="","No Score",IF(IF($C37="Christopher Lobo",_xlfn.XLOOKUP($B37,PROSPER_Lobo!$1:$1,PROSPER_Lobo!$66:$66,""),
IF($C37="Naren Baliga",_xlfn.XLOOKUP($B37,PROSPER_Baliga!$1:$1,PROSPER_Baliga!$66:$66,""),
IF($C37="Thorsten Huhn",_xlfn.XLOOKUP($B37,PROSPER_Huhn!$1:$1,PROSPER_Huhn!$66:$66,""),
IF($C37="Nick Hull",_xlfn.XLOOKUP($B37,PROSPER_Hull!$1:$1,PROSPER_Hull!$66:$66,""),
IF($C37="Monika Kotwani",_xlfn.XLOOKUP($B37,PROSPER_Kotwani!$1:$1,PROSPER_Kotwani!$66:$66,""),
IF($C37="Jonathan Wellner",_xlfn.XLOOKUP($B37,PROSPER_Wellner!$1:$1,PROSPER_Wellner!$66:$66,""),
IF($C37="Travis Harvey",_xlfn.XLOOKUP($B37,PROSPER_Harvey!$1:$1,PROSPER_Harvey!$66:$66,""),"")))))))="","",
IF($C37="Christopher Lobo",_xlfn.XLOOKUP($B37,PROSPER_Lobo!$1:$1,PROSPER_Lobo!$66:$66,""),
IF($C37="Naren Baliga",_xlfn.XLOOKUP($B37,PROSPER_Baliga!$1:$1,PROSPER_Baliga!$66:$66,""),
IF($C37="Thorsten Huhn",_xlfn.XLOOKUP($B37,PROSPER_Huhn!$1:$1,PROSPER_Huhn!$66:$66,""),
IF($C37="Nick Hull",_xlfn.XLOOKUP($B37,PROSPER_Hull!$1:$1,PROSPER_Hull!$66:$66,""),
IF($C37="Monika Kotwani",_xlfn.XLOOKUP($B37,PROSPER_Kotwani!$1:$1,PROSPER_Kotwani!$66:$66,""),
IF($C37="Jonathan Wellner",_xlfn.XLOOKUP($B37,PROSPER_Wellner!$1:$1,PROSPER_Wellner!$66:$66,""),
IF($C37="Travis Harvey",_xlfn.XLOOKUP($B37,PROSPER_Harvey!$1:$1,PROSPER_Harvey!$66:$66,""),"")))))))))</f>
        <v>No Score</v>
      </c>
      <c r="IK37" s="138" t="str">
        <f>IF(IF(IF($C37="Christopher Lobo",_xlfn.XLOOKUP($B37,PROSPER_Lobo!$1:$1,PROSPER_Lobo!$67:$67,""),
IF($C37="Naren Baliga",_xlfn.XLOOKUP($B37,PROSPER_Baliga!$1:$1,PROSPER_Baliga!$67:$67,""),
IF($C37="Thorsten Huhn",_xlfn.XLOOKUP($B37,PROSPER_Huhn!$1:$1,PROSPER_Huhn!$67:$67,""),
IF($C37="Nick Hull",_xlfn.XLOOKUP($B37,PROSPER_Hull!$1:$1,PROSPER_Hull!$67:$67,""),
IF($C37="Monika Kotwani",_xlfn.XLOOKUP($B37,PROSPER_Kotwani!$1:$1,PROSPER_Kotwani!$67:$67,""),
IF($C37="Jonathan Wellner",_xlfn.XLOOKUP($B37,PROSPER_Wellner!$1:$1,PROSPER_Wellner!$67:$67,""),
IF($C37="Travis Harvey",_xlfn.XLOOKUP($B37,PROSPER_Harvey!$1:$1,PROSPER_Harvey!$67:$67,""),"")))))))="","",
IF($C37="Christopher Lobo",_xlfn.XLOOKUP($B37,PROSPER_Lobo!$1:$1,PROSPER_Lobo!$67:$67,""),
IF($C37="Naren Baliga",_xlfn.XLOOKUP($B37,PROSPER_Baliga!$1:$1,PROSPER_Baliga!$67:$67,""),
IF($C37="Thorsten Huhn",_xlfn.XLOOKUP($B37,PROSPER_Huhn!$1:$1,PROSPER_Huhn!$67:$67,""),
IF($C37="Nick Hull",_xlfn.XLOOKUP($B37,PROSPER_Hull!$1:$1,PROSPER_Hull!$67:$67,""),
IF($C37="Monika Kotwani",_xlfn.XLOOKUP($B37,PROSPER_Kotwani!$1:$1,PROSPER_Kotwani!$67:$67,""),
IF($C37="Jonathan Wellner",_xlfn.XLOOKUP($B37,PROSPER_Wellner!$1:$1,PROSPER_Wellner!$67:$67,""),
IF($C37="Travis Harvey",_xlfn.XLOOKUP($B37,PROSPER_Harvey!$1:$1,PROSPER_Harvey!$67:$67,""),""))))))))="","No Comment",IF(IF($C37="Christopher Lobo",_xlfn.XLOOKUP($B37,PROSPER_Lobo!$1:$1,PROSPER_Lobo!$67:$67,""),
IF($C37="Naren Baliga",_xlfn.XLOOKUP($B37,PROSPER_Baliga!$1:$1,PROSPER_Baliga!$67:$67,""),
IF($C37="Thorsten Huhn",_xlfn.XLOOKUP($B37,PROSPER_Huhn!$1:$1,PROSPER_Huhn!$67:$67,""),
IF($C37="Nick Hull",_xlfn.XLOOKUP($B37,PROSPER_Hull!$1:$1,PROSPER_Hull!$67:$67,""),
IF($C37="Monika Kotwani",_xlfn.XLOOKUP($B37,PROSPER_Kotwani!$1:$1,PROSPER_Kotwani!$67:$67,""),
IF($C37="Jonathan Wellner",_xlfn.XLOOKUP($B37,PROSPER_Wellner!$1:$1,PROSPER_Wellner!$67:$67,""),
IF($C37="Travis Harvey",_xlfn.XLOOKUP($B37,PROSPER_Harvey!$1:$1,PROSPER_Harvey!$67:$67,""),"")))))))="","",
IF($C37="Christopher Lobo",_xlfn.XLOOKUP($B37,PROSPER_Lobo!$1:$1,PROSPER_Lobo!$67:$67,""),
IF($C37="Naren Baliga",_xlfn.XLOOKUP($B37,PROSPER_Baliga!$1:$1,PROSPER_Baliga!$67:$67,""),
IF($C37="Thorsten Huhn",_xlfn.XLOOKUP($B37,PROSPER_Huhn!$1:$1,PROSPER_Huhn!$67:$67,""),
IF($C37="Nick Hull",_xlfn.XLOOKUP($B37,PROSPER_Hull!$1:$1,PROSPER_Hull!$67:$67,""),
IF($C37="Monika Kotwani",_xlfn.XLOOKUP($B37,PROSPER_Kotwani!$1:$1,PROSPER_Kotwani!$67:$67,""),
IF($C37="Jonathan Wellner",_xlfn.XLOOKUP($B37,PROSPER_Wellner!$1:$1,PROSPER_Wellner!$67:$67,""),
IF($C37="Travis Harvey",_xlfn.XLOOKUP($B37,PROSPER_Harvey!$1:$1,PROSPER_Harvey!$67:$67,""),"")))))))))</f>
        <v>No Comment</v>
      </c>
      <c r="IL37" s="188" t="str">
        <f t="shared" si="333"/>
        <v>N/A</v>
      </c>
      <c r="IM37" s="135" t="str">
        <f>_xlfn.XLOOKUP(B37,PROSPERInitial_Query!$E:$E,PROSPERInitial_Query!$AP:$AP,"",,-1)</f>
        <v/>
      </c>
      <c r="IN37" s="136" t="str">
        <f t="shared" si="334"/>
        <v>Navya Shetty4 - SuccessService Plan Management (PE)</v>
      </c>
      <c r="IO37" s="136" t="str">
        <f>_xlfn.XLOOKUP(IN37,PROSPERDelta_Query!BK:BK,PROSPERDelta_Query!BC:BC,"",,-1)</f>
        <v/>
      </c>
      <c r="IP37" s="137" t="str">
        <f t="shared" si="335"/>
        <v>N/A</v>
      </c>
      <c r="IQ37" s="137" t="str">
        <f>IF(IF(IF($C37="Christopher Lobo",_xlfn.XLOOKUP($B37,PROSPER_Lobo!$1:$1,PROSPER_Lobo!$68:$68,""),
IF($C37="Naren Baliga",_xlfn.XLOOKUP($B37,PROSPER_Baliga!$1:$1,PROSPER_Baliga!$68:$68,""),
IF($C37="Thorsten Huhn",_xlfn.XLOOKUP($B37,PROSPER_Huhn!$1:$1,PROSPER_Huhn!$68:$68,""),
IF($C37="Nick Hull",_xlfn.XLOOKUP($B37,PROSPER_Hull!$1:$1,PROSPER_Hull!$68:$68,""),
IF($C37="Monika Kotwani",_xlfn.XLOOKUP($B37,PROSPER_Kotwani!$1:$1,PROSPER_Kotwani!$68:$68,""),
IF($C37="Jonathan Wellner",_xlfn.XLOOKUP($B37,PROSPER_Wellner!$1:$1,PROSPER_Wellner!$68:$68,""),
IF($C37="Travis Harvey",_xlfn.XLOOKUP($B37,PROSPER_Harvey!$1:$1,PROSPER_Harvey!$68:$68,""),"")))))))="","",
IF($C37="Christopher Lobo",_xlfn.XLOOKUP($B37,PROSPER_Lobo!$1:$1,PROSPER_Lobo!$68:$68,""),
IF($C37="Naren Baliga",_xlfn.XLOOKUP($B37,PROSPER_Baliga!$1:$1,PROSPER_Baliga!$68:$68,""),
IF($C37="Thorsten Huhn",_xlfn.XLOOKUP($B37,PROSPER_Huhn!$1:$1,PROSPER_Huhn!$68:$68,""),
IF($C37="Nick Hull",_xlfn.XLOOKUP($B37,PROSPER_Hull!$1:$1,PROSPER_Hull!$68:$68,""),
IF($C37="Monika Kotwani",_xlfn.XLOOKUP($B37,PROSPER_Kotwani!$1:$1,PROSPER_Kotwani!$68:$68,""),
IF($C37="Jonathan Wellner",_xlfn.XLOOKUP($B37,PROSPER_Wellner!$1:$1,PROSPER_Wellner!$68:$68,""),
IF($C37="Travis Harvey",_xlfn.XLOOKUP($B37,PROSPER_Harvey!$1:$1,PROSPER_Harvey!$68:$68,""),""))))))))="","No Score",IF(IF($C37="Christopher Lobo",_xlfn.XLOOKUP($B37,PROSPER_Lobo!$1:$1,PROSPER_Lobo!$68:$68,""),
IF($C37="Naren Baliga",_xlfn.XLOOKUP($B37,PROSPER_Baliga!$1:$1,PROSPER_Baliga!$68:$68,""),
IF($C37="Thorsten Huhn",_xlfn.XLOOKUP($B37,PROSPER_Huhn!$1:$1,PROSPER_Huhn!$68:$68,""),
IF($C37="Nick Hull",_xlfn.XLOOKUP($B37,PROSPER_Hull!$1:$1,PROSPER_Hull!$68:$68,""),
IF($C37="Monika Kotwani",_xlfn.XLOOKUP($B37,PROSPER_Kotwani!$1:$1,PROSPER_Kotwani!$68:$68,""),
IF($C37="Jonathan Wellner",_xlfn.XLOOKUP($B37,PROSPER_Wellner!$1:$1,PROSPER_Wellner!$68:$68,""),
IF($C37="Travis Harvey",_xlfn.XLOOKUP($B37,PROSPER_Harvey!$1:$1,PROSPER_Harvey!$68:$68,""),"")))))))="","",
IF($C37="Christopher Lobo",_xlfn.XLOOKUP($B37,PROSPER_Lobo!$1:$1,PROSPER_Lobo!$68:$68,""),
IF($C37="Naren Baliga",_xlfn.XLOOKUP($B37,PROSPER_Baliga!$1:$1,PROSPER_Baliga!$68:$68,""),
IF($C37="Thorsten Huhn",_xlfn.XLOOKUP($B37,PROSPER_Huhn!$1:$1,PROSPER_Huhn!$68:$68,""),
IF($C37="Nick Hull",_xlfn.XLOOKUP($B37,PROSPER_Hull!$1:$1,PROSPER_Hull!$68:$68,""),
IF($C37="Monika Kotwani",_xlfn.XLOOKUP($B37,PROSPER_Kotwani!$1:$1,PROSPER_Kotwani!$68:$68,""),
IF($C37="Jonathan Wellner",_xlfn.XLOOKUP($B37,PROSPER_Wellner!$1:$1,PROSPER_Wellner!$68:$68,""),
IF($C37="Travis Harvey",_xlfn.XLOOKUP($B37,PROSPER_Harvey!$1:$1,PROSPER_Harvey!$68:$68,""),"")))))))))</f>
        <v>No Score</v>
      </c>
      <c r="IR37" s="138" t="str">
        <f>IF(IF(IF($C37="Christopher Lobo",_xlfn.XLOOKUP($B37,PROSPER_Lobo!$1:$1,PROSPER_Lobo!$69:$69,""),
IF($C37="Naren Baliga",_xlfn.XLOOKUP($B37,PROSPER_Baliga!$1:$1,PROSPER_Baliga!$69:$69,""),
IF($C37="Thorsten Huhn",_xlfn.XLOOKUP($B37,PROSPER_Huhn!$1:$1,PROSPER_Huhn!$69:$69,""),
IF($C37="Nick Hull",_xlfn.XLOOKUP($B37,PROSPER_Hull!$1:$1,PROSPER_Hull!$69:$69,""),
IF($C37="Monika Kotwani",_xlfn.XLOOKUP($B37,PROSPER_Kotwani!$1:$1,PROSPER_Kotwani!$69:$69,""),
IF($C37="Jonathan Wellner",_xlfn.XLOOKUP($B37,PROSPER_Wellner!$1:$1,PROSPER_Wellner!$69:$69,""),
IF($C37="Travis Harvey",_xlfn.XLOOKUP($B37,PROSPER_Harvey!$1:$1,PROSPER_Harvey!$69:$69,""),"")))))))="","",
IF($C37="Christopher Lobo",_xlfn.XLOOKUP($B37,PROSPER_Lobo!$1:$1,PROSPER_Lobo!$69:$69,""),
IF($C37="Naren Baliga",_xlfn.XLOOKUP($B37,PROSPER_Baliga!$1:$1,PROSPER_Baliga!$69:$69,""),
IF($C37="Thorsten Huhn",_xlfn.XLOOKUP($B37,PROSPER_Huhn!$1:$1,PROSPER_Huhn!$69:$69,""),
IF($C37="Nick Hull",_xlfn.XLOOKUP($B37,PROSPER_Hull!$1:$1,PROSPER_Hull!$69:$69,""),
IF($C37="Monika Kotwani",_xlfn.XLOOKUP($B37,PROSPER_Kotwani!$1:$1,PROSPER_Kotwani!$69:$69,""),
IF($C37="Jonathan Wellner",_xlfn.XLOOKUP($B37,PROSPER_Wellner!$1:$1,PROSPER_Wellner!$69:$69,""),
IF($C37="Travis Harvey",_xlfn.XLOOKUP($B37,PROSPER_Harvey!$1:$1,PROSPER_Harvey!$69:$69,""),""))))))))="","No Comment",IF(IF($C37="Christopher Lobo",_xlfn.XLOOKUP($B37,PROSPER_Lobo!$1:$1,PROSPER_Lobo!$69:$69,""),
IF($C37="Naren Baliga",_xlfn.XLOOKUP($B37,PROSPER_Baliga!$1:$1,PROSPER_Baliga!$69:$69,""),
IF($C37="Thorsten Huhn",_xlfn.XLOOKUP($B37,PROSPER_Huhn!$1:$1,PROSPER_Huhn!$69:$69,""),
IF($C37="Nick Hull",_xlfn.XLOOKUP($B37,PROSPER_Hull!$1:$1,PROSPER_Hull!$69:$69,""),
IF($C37="Monika Kotwani",_xlfn.XLOOKUP($B37,PROSPER_Kotwani!$1:$1,PROSPER_Kotwani!$69:$69,""),
IF($C37="Jonathan Wellner",_xlfn.XLOOKUP($B37,PROSPER_Wellner!$1:$1,PROSPER_Wellner!$69:$69,""),
IF($C37="Travis Harvey",_xlfn.XLOOKUP($B37,PROSPER_Harvey!$1:$1,PROSPER_Harvey!$69:$69,""),"")))))))="","",
IF($C37="Christopher Lobo",_xlfn.XLOOKUP($B37,PROSPER_Lobo!$1:$1,PROSPER_Lobo!$69:$69,""),
IF($C37="Naren Baliga",_xlfn.XLOOKUP($B37,PROSPER_Baliga!$1:$1,PROSPER_Baliga!$69:$69,""),
IF($C37="Thorsten Huhn",_xlfn.XLOOKUP($B37,PROSPER_Huhn!$1:$1,PROSPER_Huhn!$69:$69,""),
IF($C37="Nick Hull",_xlfn.XLOOKUP($B37,PROSPER_Hull!$1:$1,PROSPER_Hull!$69:$69,""),
IF($C37="Monika Kotwani",_xlfn.XLOOKUP($B37,PROSPER_Kotwani!$1:$1,PROSPER_Kotwani!$69:$69,""),
IF($C37="Jonathan Wellner",_xlfn.XLOOKUP($B37,PROSPER_Wellner!$1:$1,PROSPER_Wellner!$69:$69,""),
IF($C37="Travis Harvey",_xlfn.XLOOKUP($B37,PROSPER_Harvey!$1:$1,PROSPER_Harvey!$69:$69,""),"")))))))))</f>
        <v>No Comment</v>
      </c>
      <c r="IS37" s="188" t="str">
        <f t="shared" si="336"/>
        <v>N/A</v>
      </c>
      <c r="IT37" s="187" t="str">
        <f t="shared" si="337"/>
        <v>N/A</v>
      </c>
      <c r="IU37" s="128" t="str">
        <f t="shared" si="338"/>
        <v>N/A</v>
      </c>
      <c r="IV37" s="188" t="str">
        <f t="shared" si="339"/>
        <v>N/A</v>
      </c>
      <c r="IW37" s="139" t="str">
        <f>_xlfn.XLOOKUP($B37,Vlookups_Local!B:B,Vlookups_Local!F:F)</f>
        <v>No Data</v>
      </c>
      <c r="IX37" s="140" t="str">
        <f>_xlfn.XLOOKUP($B37,Vlookups_Local!B:B,Vlookups_Local!G:G)</f>
        <v>No Data</v>
      </c>
      <c r="IY37" s="140" t="str">
        <f>_xlfn.XLOOKUP($B37,Vlookups_Local!B:B,Vlookups_Local!H:H)</f>
        <v>No Data</v>
      </c>
      <c r="IZ37" s="141" t="str">
        <f t="shared" si="340"/>
        <v>N/A</v>
      </c>
      <c r="JA37" s="142">
        <f>_xlfn.XLOOKUP($B37,LevelUp_Query!A:A,LevelUp_Query!C:C,"")</f>
        <v>61</v>
      </c>
      <c r="JB37" s="143" t="str">
        <f>_xlfn.XLOOKUP($B37,LevelUp_Query!A:A,LevelUp_Query!F:F,"")</f>
        <v>π</v>
      </c>
      <c r="JC37" s="143">
        <f>_xlfn.XLOOKUP($B37,LevelUp_Query!A:A,LevelUp_Query!E:E,"")</f>
        <v>5</v>
      </c>
      <c r="JD37" s="141">
        <f t="shared" si="341"/>
        <v>6</v>
      </c>
      <c r="JE37" s="144" t="str">
        <f>_xlfn.XLOOKUP(B37,PROSPERInitial_Query!$E:$E,PROSPERInitial_Query!$AQ:$AQ,"",,-1)</f>
        <v/>
      </c>
      <c r="JF37" s="136" t="str">
        <f t="shared" si="342"/>
        <v>Navya Shetty7 - ResponsibilityGiving Back (L&amp;L)</v>
      </c>
      <c r="JG37" s="136" t="str">
        <f>_xlfn.XLOOKUP(JF37,PROSPERDelta_Query!BK:BK,PROSPERDelta_Query!BE:BE,"",,-1)</f>
        <v/>
      </c>
      <c r="JH37" s="137" t="str">
        <f t="shared" si="343"/>
        <v>N/A</v>
      </c>
      <c r="JI37" s="137" t="str">
        <f>IF(IF(IF($C37="Christopher Lobo",_xlfn.XLOOKUP($B37,PROSPER_Lobo!$1:$1,PROSPER_Lobo!$70:$70,""),
IF($C37="Naren Baliga",_xlfn.XLOOKUP($B37,PROSPER_Baliga!$1:$1,PROSPER_Baliga!$70:$70,""),
IF($C37="Thorsten Huhn",_xlfn.XLOOKUP($B37,PROSPER_Huhn!$1:$1,PROSPER_Huhn!$70:$70,""),
IF($C37="Nick Hull",_xlfn.XLOOKUP($B37,PROSPER_Hull!$1:$1,PROSPER_Hull!$70:$70,""),
IF($C37="Monika Kotwani",_xlfn.XLOOKUP($B37,PROSPER_Kotwani!$1:$1,PROSPER_Kotwani!$70:$70,""),
IF($C37="Jonathan Wellner",_xlfn.XLOOKUP($B37,PROSPER_Wellner!$1:$1,PROSPER_Wellner!$70:$70,""),
IF($C37="Travis Harvey",_xlfn.XLOOKUP($B37,PROSPER_Harvey!$1:$1,PROSPER_Harvey!$70:$70,""),"")))))))="","",
IF($C37="Christopher Lobo",_xlfn.XLOOKUP($B37,PROSPER_Lobo!$1:$1,PROSPER_Lobo!$70:$70,""),
IF($C37="Naren Baliga",_xlfn.XLOOKUP($B37,PROSPER_Baliga!$1:$1,PROSPER_Baliga!$70:$70,""),
IF($C37="Thorsten Huhn",_xlfn.XLOOKUP($B37,PROSPER_Huhn!$1:$1,PROSPER_Huhn!$70:$70,""),
IF($C37="Nick Hull",_xlfn.XLOOKUP($B37,PROSPER_Hull!$1:$1,PROSPER_Hull!$70:$70,""),
IF($C37="Monika Kotwani",_xlfn.XLOOKUP($B37,PROSPER_Kotwani!$1:$1,PROSPER_Kotwani!$70:$70,""),
IF($C37="Jonathan Wellner",_xlfn.XLOOKUP($B37,PROSPER_Wellner!$1:$1,PROSPER_Wellner!$70:$70,""),
IF($C37="Travis Harvey",_xlfn.XLOOKUP($B37,PROSPER_Harvey!$1:$1,PROSPER_Harvey!$70:$70,""),""))))))))="","No Score",IF(IF($C37="Christopher Lobo",_xlfn.XLOOKUP($B37,PROSPER_Lobo!$1:$1,PROSPER_Lobo!$70:$70,""),
IF($C37="Naren Baliga",_xlfn.XLOOKUP($B37,PROSPER_Baliga!$1:$1,PROSPER_Baliga!$70:$70,""),
IF($C37="Thorsten Huhn",_xlfn.XLOOKUP($B37,PROSPER_Huhn!$1:$1,PROSPER_Huhn!$70:$70,""),
IF($C37="Nick Hull",_xlfn.XLOOKUP($B37,PROSPER_Hull!$1:$1,PROSPER_Hull!$70:$70,""),
IF($C37="Monika Kotwani",_xlfn.XLOOKUP($B37,PROSPER_Kotwani!$1:$1,PROSPER_Kotwani!$70:$70,""),
IF($C37="Jonathan Wellner",_xlfn.XLOOKUP($B37,PROSPER_Wellner!$1:$1,PROSPER_Wellner!$70:$70,""),
IF($C37="Travis Harvey",_xlfn.XLOOKUP($B37,PROSPER_Harvey!$1:$1,PROSPER_Harvey!$70:$70,""),"")))))))="","",
IF($C37="Christopher Lobo",_xlfn.XLOOKUP($B37,PROSPER_Lobo!$1:$1,PROSPER_Lobo!$70:$70,""),
IF($C37="Naren Baliga",_xlfn.XLOOKUP($B37,PROSPER_Baliga!$1:$1,PROSPER_Baliga!$70:$70,""),
IF($C37="Thorsten Huhn",_xlfn.XLOOKUP($B37,PROSPER_Huhn!$1:$1,PROSPER_Huhn!$70:$70,""),
IF($C37="Nick Hull",_xlfn.XLOOKUP($B37,PROSPER_Hull!$1:$1,PROSPER_Hull!$70:$70,""),
IF($C37="Monika Kotwani",_xlfn.XLOOKUP($B37,PROSPER_Kotwani!$1:$1,PROSPER_Kotwani!$70:$70,""),
IF($C37="Jonathan Wellner",_xlfn.XLOOKUP($B37,PROSPER_Wellner!$1:$1,PROSPER_Wellner!$70:$70,""),
IF($C37="Travis Harvey",_xlfn.XLOOKUP($B37,PROSPER_Harvey!$1:$1,PROSPER_Harvey!$70:$70,""),"")))))))))</f>
        <v>No Score</v>
      </c>
      <c r="JJ37" s="138" t="str">
        <f>IF(IF(IF($C37="Christopher Lobo",_xlfn.XLOOKUP($B37,PROSPER_Lobo!$1:$1,PROSPER_Lobo!$71:$71,""),
IF($C37="Naren Baliga",_xlfn.XLOOKUP($B37,PROSPER_Baliga!$1:$1,PROSPER_Baliga!$71:$71,""),
IF($C37="Thorsten Huhn",_xlfn.XLOOKUP($B37,PROSPER_Huhn!$1:$1,PROSPER_Huhn!$71:$71,""),
IF($C37="Nick Hull",_xlfn.XLOOKUP($B37,PROSPER_Hull!$1:$1,PROSPER_Hull!$71:$71,""),
IF($C37="Monika Kotwani",_xlfn.XLOOKUP($B37,PROSPER_Kotwani!$1:$1,PROSPER_Kotwani!$71:$71,""),
IF($C37="Jonathan Wellner",_xlfn.XLOOKUP($B37,PROSPER_Wellner!$1:$1,PROSPER_Wellner!$71:$71,""),
IF($C37="Travis Harvey",_xlfn.XLOOKUP($B37,PROSPER_Harvey!$1:$1,PROSPER_Harvey!$71:$71,""),"")))))))="","",
IF($C37="Christopher Lobo",_xlfn.XLOOKUP($B37,PROSPER_Lobo!$1:$1,PROSPER_Lobo!$71:$71,""),
IF($C37="Naren Baliga",_xlfn.XLOOKUP($B37,PROSPER_Baliga!$1:$1,PROSPER_Baliga!$71:$71,""),
IF($C37="Thorsten Huhn",_xlfn.XLOOKUP($B37,PROSPER_Huhn!$1:$1,PROSPER_Huhn!$71:$71,""),
IF($C37="Nick Hull",_xlfn.XLOOKUP($B37,PROSPER_Hull!$1:$1,PROSPER_Hull!$71:$71,""),
IF($C37="Monika Kotwani",_xlfn.XLOOKUP($B37,PROSPER_Kotwani!$1:$1,PROSPER_Kotwani!$71:$71,""),
IF($C37="Jonathan Wellner",_xlfn.XLOOKUP($B37,PROSPER_Wellner!$1:$1,PROSPER_Wellner!$71:$71,""),
IF($C37="Travis Harvey",_xlfn.XLOOKUP($B37,PROSPER_Harvey!$1:$1,PROSPER_Harvey!$71:$71,""),""))))))))="","No Comment",IF(IF($C37="Christopher Lobo",_xlfn.XLOOKUP($B37,PROSPER_Lobo!$1:$1,PROSPER_Lobo!$71:$71,""),
IF($C37="Naren Baliga",_xlfn.XLOOKUP($B37,PROSPER_Baliga!$1:$1,PROSPER_Baliga!$71:$71,""),
IF($C37="Thorsten Huhn",_xlfn.XLOOKUP($B37,PROSPER_Huhn!$1:$1,PROSPER_Huhn!$71:$71,""),
IF($C37="Nick Hull",_xlfn.XLOOKUP($B37,PROSPER_Hull!$1:$1,PROSPER_Hull!$71:$71,""),
IF($C37="Monika Kotwani",_xlfn.XLOOKUP($B37,PROSPER_Kotwani!$1:$1,PROSPER_Kotwani!$71:$71,""),
IF($C37="Jonathan Wellner",_xlfn.XLOOKUP($B37,PROSPER_Wellner!$1:$1,PROSPER_Wellner!$71:$71,""),
IF($C37="Travis Harvey",_xlfn.XLOOKUP($B37,PROSPER_Harvey!$1:$1,PROSPER_Harvey!$71:$71,""),"")))))))="","",
IF($C37="Christopher Lobo",_xlfn.XLOOKUP($B37,PROSPER_Lobo!$1:$1,PROSPER_Lobo!$71:$71,""),
IF($C37="Naren Baliga",_xlfn.XLOOKUP($B37,PROSPER_Baliga!$1:$1,PROSPER_Baliga!$71:$71,""),
IF($C37="Thorsten Huhn",_xlfn.XLOOKUP($B37,PROSPER_Huhn!$1:$1,PROSPER_Huhn!$71:$71,""),
IF($C37="Nick Hull",_xlfn.XLOOKUP($B37,PROSPER_Hull!$1:$1,PROSPER_Hull!$71:$71,""),
IF($C37="Monika Kotwani",_xlfn.XLOOKUP($B37,PROSPER_Kotwani!$1:$1,PROSPER_Kotwani!$71:$71,""),
IF($C37="Jonathan Wellner",_xlfn.XLOOKUP($B37,PROSPER_Wellner!$1:$1,PROSPER_Wellner!$71:$71,""),
IF($C37="Travis Harvey",_xlfn.XLOOKUP($B37,PROSPER_Harvey!$1:$1,PROSPER_Harvey!$71:$71,""),"")))))))))</f>
        <v>No Comment</v>
      </c>
      <c r="JK37" s="141" t="str">
        <f t="shared" si="344"/>
        <v>N/A</v>
      </c>
      <c r="JL37" s="135" t="str">
        <f>_xlfn.XLOOKUP(B37,PROSPERInitial_Query!$E:$E,PROSPERInitial_Query!$AR:$AR,"",,-1)</f>
        <v/>
      </c>
      <c r="JM37" s="136" t="str">
        <f t="shared" si="345"/>
        <v>Navya Shetty7 - ResponsibilityExecutive Communication</v>
      </c>
      <c r="JN37" s="136" t="str">
        <f>_xlfn.XLOOKUP(JM37,PROSPERDelta_Query!BK:BK,PROSPERDelta_Query!BF:BF,"",,-1)</f>
        <v/>
      </c>
      <c r="JO37" s="137" t="str">
        <f t="shared" si="346"/>
        <v>N/A</v>
      </c>
      <c r="JP37" s="137" t="str">
        <f>IF(IF(IF($C37="Christopher Lobo",_xlfn.XLOOKUP($B37,PROSPER_Lobo!$1:$1,PROSPER_Lobo!$72:$72,""),
IF($C37="Naren Baliga",_xlfn.XLOOKUP($B37,PROSPER_Baliga!$1:$1,PROSPER_Baliga!$72:$72,""),
IF($C37="Thorsten Huhn",_xlfn.XLOOKUP($B37,PROSPER_Huhn!$1:$1,PROSPER_Huhn!$72:$72,""),
IF($C37="Nick Hull",_xlfn.XLOOKUP($B37,PROSPER_Hull!$1:$1,PROSPER_Hull!$72:$72,""),
IF($C37="Monika Kotwani",_xlfn.XLOOKUP($B37,PROSPER_Kotwani!$1:$1,PROSPER_Kotwani!$72:$72,""),
IF($C37="Jonathan Wellner",_xlfn.XLOOKUP($B37,PROSPER_Wellner!$1:$1,PROSPER_Wellner!$72:$72,""),
IF($C37="Travis Harvey",_xlfn.XLOOKUP($B37,PROSPER_Harvey!$1:$1,PROSPER_Harvey!$72:$72,""),"")))))))="","",
IF($C37="Christopher Lobo",_xlfn.XLOOKUP($B37,PROSPER_Lobo!$1:$1,PROSPER_Lobo!$72:$72,""),
IF($C37="Naren Baliga",_xlfn.XLOOKUP($B37,PROSPER_Baliga!$1:$1,PROSPER_Baliga!$72:$72,""),
IF($C37="Thorsten Huhn",_xlfn.XLOOKUP($B37,PROSPER_Huhn!$1:$1,PROSPER_Huhn!$72:$72,""),
IF($C37="Nick Hull",_xlfn.XLOOKUP($B37,PROSPER_Hull!$1:$1,PROSPER_Hull!$72:$72,""),
IF($C37="Monika Kotwani",_xlfn.XLOOKUP($B37,PROSPER_Kotwani!$1:$1,PROSPER_Kotwani!$72:$72,""),
IF($C37="Jonathan Wellner",_xlfn.XLOOKUP($B37,PROSPER_Wellner!$1:$1,PROSPER_Wellner!$72:$72,""),
IF($C37="Travis Harvey",_xlfn.XLOOKUP($B37,PROSPER_Harvey!$1:$1,PROSPER_Harvey!$72:$72,""),""))))))))="","No Score",IF(IF($C37="Christopher Lobo",_xlfn.XLOOKUP($B37,PROSPER_Lobo!$1:$1,PROSPER_Lobo!$72:$72,""),
IF($C37="Naren Baliga",_xlfn.XLOOKUP($B37,PROSPER_Baliga!$1:$1,PROSPER_Baliga!$72:$72,""),
IF($C37="Thorsten Huhn",_xlfn.XLOOKUP($B37,PROSPER_Huhn!$1:$1,PROSPER_Huhn!$72:$72,""),
IF($C37="Nick Hull",_xlfn.XLOOKUP($B37,PROSPER_Hull!$1:$1,PROSPER_Hull!$72:$72,""),
IF($C37="Monika Kotwani",_xlfn.XLOOKUP($B37,PROSPER_Kotwani!$1:$1,PROSPER_Kotwani!$72:$72,""),
IF($C37="Jonathan Wellner",_xlfn.XLOOKUP($B37,PROSPER_Wellner!$1:$1,PROSPER_Wellner!$72:$72,""),
IF($C37="Travis Harvey",_xlfn.XLOOKUP($B37,PROSPER_Harvey!$1:$1,PROSPER_Harvey!$72:$72,""),"")))))))="","",
IF($C37="Christopher Lobo",_xlfn.XLOOKUP($B37,PROSPER_Lobo!$1:$1,PROSPER_Lobo!$72:$72,""),
IF($C37="Naren Baliga",_xlfn.XLOOKUP($B37,PROSPER_Baliga!$1:$1,PROSPER_Baliga!$72:$72,""),
IF($C37="Thorsten Huhn",_xlfn.XLOOKUP($B37,PROSPER_Huhn!$1:$1,PROSPER_Huhn!$72:$72,""),
IF($C37="Nick Hull",_xlfn.XLOOKUP($B37,PROSPER_Hull!$1:$1,PROSPER_Hull!$72:$72,""),
IF($C37="Monika Kotwani",_xlfn.XLOOKUP($B37,PROSPER_Kotwani!$1:$1,PROSPER_Kotwani!$72:$72,""),
IF($C37="Jonathan Wellner",_xlfn.XLOOKUP($B37,PROSPER_Wellner!$1:$1,PROSPER_Wellner!$72:$72,""),
IF($C37="Travis Harvey",_xlfn.XLOOKUP($B37,PROSPER_Harvey!$1:$1,PROSPER_Harvey!$72:$72,""),"")))))))))</f>
        <v>No Score</v>
      </c>
      <c r="JQ37" s="138" t="str">
        <f>IF(IF(IF($C37="Christopher Lobo",_xlfn.XLOOKUP($B37,PROSPER_Lobo!$1:$1,PROSPER_Lobo!$73:$73,""),
IF($C37="Naren Baliga",_xlfn.XLOOKUP($B37,PROSPER_Baliga!$1:$1,PROSPER_Baliga!$73:$73,""),
IF($C37="Thorsten Huhn",_xlfn.XLOOKUP($B37,PROSPER_Huhn!$1:$1,PROSPER_Huhn!$73:$73,""),
IF($C37="Nick Hull",_xlfn.XLOOKUP($B37,PROSPER_Hull!$1:$1,PROSPER_Hull!$73:$73,""),
IF($C37="Monika Kotwani",_xlfn.XLOOKUP($B37,PROSPER_Kotwani!$1:$1,PROSPER_Kotwani!$73:$73,""),
IF($C37="Jonathan Wellner",_xlfn.XLOOKUP($B37,PROSPER_Wellner!$1:$1,PROSPER_Wellner!$73:$73,""),
IF($C37="Travis Harvey",_xlfn.XLOOKUP($B37,PROSPER_Harvey!$1:$1,PROSPER_Harvey!$73:$73,""),"")))))))="","",
IF($C37="Christopher Lobo",_xlfn.XLOOKUP($B37,PROSPER_Lobo!$1:$1,PROSPER_Lobo!$73:$73,""),
IF($C37="Naren Baliga",_xlfn.XLOOKUP($B37,PROSPER_Baliga!$1:$1,PROSPER_Baliga!$73:$73,""),
IF($C37="Thorsten Huhn",_xlfn.XLOOKUP($B37,PROSPER_Huhn!$1:$1,PROSPER_Huhn!$73:$73,""),
IF($C37="Nick Hull",_xlfn.XLOOKUP($B37,PROSPER_Hull!$1:$1,PROSPER_Hull!$73:$73,""),
IF($C37="Monika Kotwani",_xlfn.XLOOKUP($B37,PROSPER_Kotwani!$1:$1,PROSPER_Kotwani!$73:$73,""),
IF($C37="Jonathan Wellner",_xlfn.XLOOKUP($B37,PROSPER_Wellner!$1:$1,PROSPER_Wellner!$73:$73,""),
IF($C37="Travis Harvey",_xlfn.XLOOKUP($B37,PROSPER_Harvey!$1:$1,PROSPER_Harvey!$73:$73,""),""))))))))="","No Comment",IF(IF($C37="Christopher Lobo",_xlfn.XLOOKUP($B37,PROSPER_Lobo!$1:$1,PROSPER_Lobo!$73:$73,""),
IF($C37="Naren Baliga",_xlfn.XLOOKUP($B37,PROSPER_Baliga!$1:$1,PROSPER_Baliga!$73:$73,""),
IF($C37="Thorsten Huhn",_xlfn.XLOOKUP($B37,PROSPER_Huhn!$1:$1,PROSPER_Huhn!$73:$73,""),
IF($C37="Nick Hull",_xlfn.XLOOKUP($B37,PROSPER_Hull!$1:$1,PROSPER_Hull!$73:$73,""),
IF($C37="Monika Kotwani",_xlfn.XLOOKUP($B37,PROSPER_Kotwani!$1:$1,PROSPER_Kotwani!$73:$73,""),
IF($C37="Jonathan Wellner",_xlfn.XLOOKUP($B37,PROSPER_Wellner!$1:$1,PROSPER_Wellner!$73:$73,""),
IF($C37="Travis Harvey",_xlfn.XLOOKUP($B37,PROSPER_Harvey!$1:$1,PROSPER_Harvey!$73:$73,""),"")))))))="","",
IF($C37="Christopher Lobo",_xlfn.XLOOKUP($B37,PROSPER_Lobo!$1:$1,PROSPER_Lobo!$73:$73,""),
IF($C37="Naren Baliga",_xlfn.XLOOKUP($B37,PROSPER_Baliga!$1:$1,PROSPER_Baliga!$73:$73,""),
IF($C37="Thorsten Huhn",_xlfn.XLOOKUP($B37,PROSPER_Huhn!$1:$1,PROSPER_Huhn!$73:$73,""),
IF($C37="Nick Hull",_xlfn.XLOOKUP($B37,PROSPER_Hull!$1:$1,PROSPER_Hull!$73:$73,""),
IF($C37="Monika Kotwani",_xlfn.XLOOKUP($B37,PROSPER_Kotwani!$1:$1,PROSPER_Kotwani!$73:$73,""),
IF($C37="Jonathan Wellner",_xlfn.XLOOKUP($B37,PROSPER_Wellner!$1:$1,PROSPER_Wellner!$73:$73,""),
IF($C37="Travis Harvey",_xlfn.XLOOKUP($B37,PROSPER_Harvey!$1:$1,PROSPER_Harvey!$73:$73,""),"")))))))))</f>
        <v>No Comment</v>
      </c>
      <c r="JR37" s="141" t="str">
        <f t="shared" si="347"/>
        <v>N/A</v>
      </c>
      <c r="JS37" s="135" t="str">
        <f>_xlfn.XLOOKUP(B37,PROSPERInitial_Query!$E:$E,PROSPERInitial_Query!$AS:$AS,"",,-1)</f>
        <v/>
      </c>
      <c r="JT37" s="136" t="str">
        <f t="shared" si="348"/>
        <v>Navya Shetty7 - ResponsibilityCulture Champion</v>
      </c>
      <c r="JU37" s="136" t="str">
        <f>_xlfn.XLOOKUP(JT37,PROSPERDelta_Query!BK:BK,PROSPERDelta_Query!BG:BG,"",,-1)</f>
        <v/>
      </c>
      <c r="JV37" s="137" t="str">
        <f t="shared" si="349"/>
        <v>N/A</v>
      </c>
      <c r="JW37" s="137" t="str">
        <f>IF(IF(IF($C37="Christopher Lobo",_xlfn.XLOOKUP($B37,PROSPER_Lobo!$1:$1,PROSPER_Lobo!$74:$74,""),
IF($C37="Naren Baliga",_xlfn.XLOOKUP($B37,PROSPER_Baliga!$1:$1,PROSPER_Baliga!$74:$74,""),
IF($C37="Thorsten Huhn",_xlfn.XLOOKUP($B37,PROSPER_Huhn!$1:$1,PROSPER_Huhn!$74:$74,""),
IF($C37="Nick Hull",_xlfn.XLOOKUP($B37,PROSPER_Hull!$1:$1,PROSPER_Hull!$74:$74,""),
IF($C37="Monika Kotwani",_xlfn.XLOOKUP($B37,PROSPER_Kotwani!$1:$1,PROSPER_Kotwani!$74:$74,""),
IF($C37="Jonathan Wellner",_xlfn.XLOOKUP($B37,PROSPER_Wellner!$1:$1,PROSPER_Wellner!$74:$74,""),
IF($C37="Travis Harvey",_xlfn.XLOOKUP($B37,PROSPER_Harvey!$1:$1,PROSPER_Harvey!$74:$74,""),"")))))))="","",
IF($C37="Christopher Lobo",_xlfn.XLOOKUP($B37,PROSPER_Lobo!$1:$1,PROSPER_Lobo!$74:$74,""),
IF($C37="Naren Baliga",_xlfn.XLOOKUP($B37,PROSPER_Baliga!$1:$1,PROSPER_Baliga!$74:$74,""),
IF($C37="Thorsten Huhn",_xlfn.XLOOKUP($B37,PROSPER_Huhn!$1:$1,PROSPER_Huhn!$74:$74,""),
IF($C37="Nick Hull",_xlfn.XLOOKUP($B37,PROSPER_Hull!$1:$1,PROSPER_Hull!$74:$74,""),
IF($C37="Monika Kotwani",_xlfn.XLOOKUP($B37,PROSPER_Kotwani!$1:$1,PROSPER_Kotwani!$74:$74,""),
IF($C37="Jonathan Wellner",_xlfn.XLOOKUP($B37,PROSPER_Wellner!$1:$1,PROSPER_Wellner!$74:$74,""),
IF($C37="Travis Harvey",_xlfn.XLOOKUP($B37,PROSPER_Harvey!$1:$1,PROSPER_Harvey!$74:$74,""),""))))))))="","No Score",IF(IF($C37="Christopher Lobo",_xlfn.XLOOKUP($B37,PROSPER_Lobo!$1:$1,PROSPER_Lobo!$74:$74,""),
IF($C37="Naren Baliga",_xlfn.XLOOKUP($B37,PROSPER_Baliga!$1:$1,PROSPER_Baliga!$74:$74,""),
IF($C37="Thorsten Huhn",_xlfn.XLOOKUP($B37,PROSPER_Huhn!$1:$1,PROSPER_Huhn!$74:$74,""),
IF($C37="Nick Hull",_xlfn.XLOOKUP($B37,PROSPER_Hull!$1:$1,PROSPER_Hull!$74:$74,""),
IF($C37="Monika Kotwani",_xlfn.XLOOKUP($B37,PROSPER_Kotwani!$1:$1,PROSPER_Kotwani!$74:$74,""),
IF($C37="Jonathan Wellner",_xlfn.XLOOKUP($B37,PROSPER_Wellner!$1:$1,PROSPER_Wellner!$74:$74,""),
IF($C37="Travis Harvey",_xlfn.XLOOKUP($B37,PROSPER_Harvey!$1:$1,PROSPER_Harvey!$74:$74,""),"")))))))="","",
IF($C37="Christopher Lobo",_xlfn.XLOOKUP($B37,PROSPER_Lobo!$1:$1,PROSPER_Lobo!$74:$74,""),
IF($C37="Naren Baliga",_xlfn.XLOOKUP($B37,PROSPER_Baliga!$1:$1,PROSPER_Baliga!$74:$74,""),
IF($C37="Thorsten Huhn",_xlfn.XLOOKUP($B37,PROSPER_Huhn!$1:$1,PROSPER_Huhn!$74:$74,""),
IF($C37="Nick Hull",_xlfn.XLOOKUP($B37,PROSPER_Hull!$1:$1,PROSPER_Hull!$74:$74,""),
IF($C37="Monika Kotwani",_xlfn.XLOOKUP($B37,PROSPER_Kotwani!$1:$1,PROSPER_Kotwani!$74:$74,""),
IF($C37="Jonathan Wellner",_xlfn.XLOOKUP($B37,PROSPER_Wellner!$1:$1,PROSPER_Wellner!$74:$74,""),
IF($C37="Travis Harvey",_xlfn.XLOOKUP($B37,PROSPER_Harvey!$1:$1,PROSPER_Harvey!$74:$74,""),"")))))))))</f>
        <v>No Score</v>
      </c>
      <c r="JX37" s="138" t="str">
        <f>IF(IF(IF($C37="Christopher Lobo",_xlfn.XLOOKUP($B37,PROSPER_Lobo!$1:$1,PROSPER_Lobo!$75:$75,""),
IF($C37="Naren Baliga",_xlfn.XLOOKUP($B37,PROSPER_Baliga!$1:$1,PROSPER_Baliga!$75:$75,""),
IF($C37="Thorsten Huhn",_xlfn.XLOOKUP($B37,PROSPER_Huhn!$1:$1,PROSPER_Huhn!$75:$75,""),
IF($C37="Nick Hull",_xlfn.XLOOKUP($B37,PROSPER_Hull!$1:$1,PROSPER_Hull!$75:$75,""),
IF($C37="Monika Kotwani",_xlfn.XLOOKUP($B37,PROSPER_Kotwani!$1:$1,PROSPER_Kotwani!$75:$75,""),
IF($C37="Jonathan Wellner",_xlfn.XLOOKUP($B37,PROSPER_Wellner!$1:$1,PROSPER_Wellner!$75:$75,""),
IF($C37="Travis Harvey",_xlfn.XLOOKUP($B37,PROSPER_Harvey!$1:$1,PROSPER_Harvey!$75:$75,""),"")))))))="","",
IF($C37="Christopher Lobo",_xlfn.XLOOKUP($B37,PROSPER_Lobo!$1:$1,PROSPER_Lobo!$75:$75,""),
IF($C37="Naren Baliga",_xlfn.XLOOKUP($B37,PROSPER_Baliga!$1:$1,PROSPER_Baliga!$75:$75,""),
IF($C37="Thorsten Huhn",_xlfn.XLOOKUP($B37,PROSPER_Huhn!$1:$1,PROSPER_Huhn!$75:$75,""),
IF($C37="Nick Hull",_xlfn.XLOOKUP($B37,PROSPER_Hull!$1:$1,PROSPER_Hull!$75:$75,""),
IF($C37="Monika Kotwani",_xlfn.XLOOKUP($B37,PROSPER_Kotwani!$1:$1,PROSPER_Kotwani!$75:$75,""),
IF($C37="Jonathan Wellner",_xlfn.XLOOKUP($B37,PROSPER_Wellner!$1:$1,PROSPER_Wellner!$75:$75,""),
IF($C37="Travis Harvey",_xlfn.XLOOKUP($B37,PROSPER_Harvey!$1:$1,PROSPER_Harvey!$75:$75,""),""))))))))="","No Comment",IF(IF($C37="Christopher Lobo",_xlfn.XLOOKUP($B37,PROSPER_Lobo!$1:$1,PROSPER_Lobo!$75:$75,""),
IF($C37="Naren Baliga",_xlfn.XLOOKUP($B37,PROSPER_Baliga!$1:$1,PROSPER_Baliga!$75:$75,""),
IF($C37="Thorsten Huhn",_xlfn.XLOOKUP($B37,PROSPER_Huhn!$1:$1,PROSPER_Huhn!$75:$75,""),
IF($C37="Nick Hull",_xlfn.XLOOKUP($B37,PROSPER_Hull!$1:$1,PROSPER_Hull!$75:$75,""),
IF($C37="Monika Kotwani",_xlfn.XLOOKUP($B37,PROSPER_Kotwani!$1:$1,PROSPER_Kotwani!$75:$75,""),
IF($C37="Jonathan Wellner",_xlfn.XLOOKUP($B37,PROSPER_Wellner!$1:$1,PROSPER_Wellner!$75:$75,""),
IF($C37="Travis Harvey",_xlfn.XLOOKUP($B37,PROSPER_Harvey!$1:$1,PROSPER_Harvey!$75:$75,""),"")))))))="","",
IF($C37="Christopher Lobo",_xlfn.XLOOKUP($B37,PROSPER_Lobo!$1:$1,PROSPER_Lobo!$75:$75,""),
IF($C37="Naren Baliga",_xlfn.XLOOKUP($B37,PROSPER_Baliga!$1:$1,PROSPER_Baliga!$75:$75,""),
IF($C37="Thorsten Huhn",_xlfn.XLOOKUP($B37,PROSPER_Huhn!$1:$1,PROSPER_Huhn!$75:$75,""),
IF($C37="Nick Hull",_xlfn.XLOOKUP($B37,PROSPER_Hull!$1:$1,PROSPER_Hull!$75:$75,""),
IF($C37="Monika Kotwani",_xlfn.XLOOKUP($B37,PROSPER_Kotwani!$1:$1,PROSPER_Kotwani!$75:$75,""),
IF($C37="Jonathan Wellner",_xlfn.XLOOKUP($B37,PROSPER_Wellner!$1:$1,PROSPER_Wellner!$75:$75,""),
IF($C37="Travis Harvey",_xlfn.XLOOKUP($B37,PROSPER_Harvey!$1:$1,PROSPER_Harvey!$75:$75,""),"")))))))))</f>
        <v>No Comment</v>
      </c>
      <c r="JY37" s="141" t="str">
        <f t="shared" si="350"/>
        <v>N/A</v>
      </c>
      <c r="JZ37" s="135" t="str">
        <f>_xlfn.XLOOKUP(B37,PROSPERInitial_Query!$E:$E,PROSPERInitial_Query!$AT:$AT,"",,-1)</f>
        <v/>
      </c>
      <c r="KA37" s="136" t="str">
        <f t="shared" si="351"/>
        <v>Navya Shetty7 - ResponsibilityPeople Management</v>
      </c>
      <c r="KB37" s="136" t="str">
        <f>_xlfn.XLOOKUP(KA37,PROSPERDelta_Query!BK:BK,PROSPERDelta_Query!BH:BH,"",,-1)</f>
        <v/>
      </c>
      <c r="KC37" s="137" t="str">
        <f t="shared" si="352"/>
        <v>N/A</v>
      </c>
      <c r="KD37" s="137" t="str">
        <f>IF(IF(IF($C37="Christopher Lobo",_xlfn.XLOOKUP($B37,PROSPER_Lobo!$1:$1,PROSPER_Lobo!$76:$76,""),
IF($C37="Naren Baliga",_xlfn.XLOOKUP($B37,PROSPER_Baliga!$1:$1,PROSPER_Baliga!$76:$76,""),
IF($C37="Thorsten Huhn",_xlfn.XLOOKUP($B37,PROSPER_Huhn!$1:$1,PROSPER_Huhn!$76:$76,""),
IF($C37="Nick Hull",_xlfn.XLOOKUP($B37,PROSPER_Hull!$1:$1,PROSPER_Hull!$76:$76,""),
IF($C37="Monika Kotwani",_xlfn.XLOOKUP($B37,PROSPER_Kotwani!$1:$1,PROSPER_Kotwani!$76:$76,""),
IF($C37="Jonathan Wellner",_xlfn.XLOOKUP($B37,PROSPER_Wellner!$1:$1,PROSPER_Wellner!$76:$76,""),
IF($C37="Travis Harvey",_xlfn.XLOOKUP($B37,PROSPER_Harvey!$1:$1,PROSPER_Harvey!$76:$76,""),"")))))))="","",
IF($C37="Christopher Lobo",_xlfn.XLOOKUP($B37,PROSPER_Lobo!$1:$1,PROSPER_Lobo!$76:$76,""),
IF($C37="Naren Baliga",_xlfn.XLOOKUP($B37,PROSPER_Baliga!$1:$1,PROSPER_Baliga!$76:$76,""),
IF($C37="Thorsten Huhn",_xlfn.XLOOKUP($B37,PROSPER_Huhn!$1:$1,PROSPER_Huhn!$76:$76,""),
IF($C37="Nick Hull",_xlfn.XLOOKUP($B37,PROSPER_Hull!$1:$1,PROSPER_Hull!$76:$76,""),
IF($C37="Monika Kotwani",_xlfn.XLOOKUP($B37,PROSPER_Kotwani!$1:$1,PROSPER_Kotwani!$76:$76,""),
IF($C37="Jonathan Wellner",_xlfn.XLOOKUP($B37,PROSPER_Wellner!$1:$1,PROSPER_Wellner!$76:$76,""),
IF($C37="Travis Harvey",_xlfn.XLOOKUP($B37,PROSPER_Harvey!$1:$1,PROSPER_Harvey!$76:$76,""),""))))))))="","No Score",IF(IF($C37="Christopher Lobo",_xlfn.XLOOKUP($B37,PROSPER_Lobo!$1:$1,PROSPER_Lobo!$76:$76,""),
IF($C37="Naren Baliga",_xlfn.XLOOKUP($B37,PROSPER_Baliga!$1:$1,PROSPER_Baliga!$76:$76,""),
IF($C37="Thorsten Huhn",_xlfn.XLOOKUP($B37,PROSPER_Huhn!$1:$1,PROSPER_Huhn!$76:$76,""),
IF($C37="Nick Hull",_xlfn.XLOOKUP($B37,PROSPER_Hull!$1:$1,PROSPER_Hull!$76:$76,""),
IF($C37="Monika Kotwani",_xlfn.XLOOKUP($B37,PROSPER_Kotwani!$1:$1,PROSPER_Kotwani!$76:$76,""),
IF($C37="Jonathan Wellner",_xlfn.XLOOKUP($B37,PROSPER_Wellner!$1:$1,PROSPER_Wellner!$76:$76,""),
IF($C37="Travis Harvey",_xlfn.XLOOKUP($B37,PROSPER_Harvey!$1:$1,PROSPER_Harvey!$76:$76,""),"")))))))="","",
IF($C37="Christopher Lobo",_xlfn.XLOOKUP($B37,PROSPER_Lobo!$1:$1,PROSPER_Lobo!$76:$76,""),
IF($C37="Naren Baliga",_xlfn.XLOOKUP($B37,PROSPER_Baliga!$1:$1,PROSPER_Baliga!$76:$76,""),
IF($C37="Thorsten Huhn",_xlfn.XLOOKUP($B37,PROSPER_Huhn!$1:$1,PROSPER_Huhn!$76:$76,""),
IF($C37="Nick Hull",_xlfn.XLOOKUP($B37,PROSPER_Hull!$1:$1,PROSPER_Hull!$76:$76,""),
IF($C37="Monika Kotwani",_xlfn.XLOOKUP($B37,PROSPER_Kotwani!$1:$1,PROSPER_Kotwani!$76:$76,""),
IF($C37="Jonathan Wellner",_xlfn.XLOOKUP($B37,PROSPER_Wellner!$1:$1,PROSPER_Wellner!$76:$76,""),
IF($C37="Travis Harvey",_xlfn.XLOOKUP($B37,PROSPER_Harvey!$1:$1,PROSPER_Harvey!$76:$76,""),"")))))))))</f>
        <v>No Score</v>
      </c>
      <c r="KE37" s="138" t="str">
        <f>IF(IF(IF($C37="Christopher Lobo",_xlfn.XLOOKUP($B37,PROSPER_Lobo!$1:$1,PROSPER_Lobo!$77:$77,""),
IF($C37="Naren Baliga",_xlfn.XLOOKUP($B37,PROSPER_Baliga!$1:$1,PROSPER_Baliga!$77:$77,""),
IF($C37="Thorsten Huhn",_xlfn.XLOOKUP($B37,PROSPER_Huhn!$1:$1,PROSPER_Huhn!$77:$77,""),
IF($C37="Nick Hull",_xlfn.XLOOKUP($B37,PROSPER_Hull!$1:$1,PROSPER_Hull!$77:$77,""),
IF($C37="Monika Kotwani",_xlfn.XLOOKUP($B37,PROSPER_Kotwani!$1:$1,PROSPER_Kotwani!$77:$77,""),
IF($C37="Jonathan Wellner",_xlfn.XLOOKUP($B37,PROSPER_Wellner!$1:$1,PROSPER_Wellner!$77:$77,""),
IF($C37="Travis Harvey",_xlfn.XLOOKUP($B37,PROSPER_Harvey!$1:$1,PROSPER_Harvey!$77:$77,""),"")))))))="","",
IF($C37="Christopher Lobo",_xlfn.XLOOKUP($B37,PROSPER_Lobo!$1:$1,PROSPER_Lobo!$77:$77,""),
IF($C37="Naren Baliga",_xlfn.XLOOKUP($B37,PROSPER_Baliga!$1:$1,PROSPER_Baliga!$77:$77,""),
IF($C37="Thorsten Huhn",_xlfn.XLOOKUP($B37,PROSPER_Huhn!$1:$1,PROSPER_Huhn!$77:$77,""),
IF($C37="Nick Hull",_xlfn.XLOOKUP($B37,PROSPER_Hull!$1:$1,PROSPER_Hull!$77:$77,""),
IF($C37="Monika Kotwani",_xlfn.XLOOKUP($B37,PROSPER_Kotwani!$1:$1,PROSPER_Kotwani!$77:$77,""),
IF($C37="Jonathan Wellner",_xlfn.XLOOKUP($B37,PROSPER_Wellner!$1:$1,PROSPER_Wellner!$77:$77,""),
IF($C37="Travis Harvey",_xlfn.XLOOKUP($B37,PROSPER_Harvey!$1:$1,PROSPER_Harvey!$77:$77,""),""))))))))="","No Comment",IF(IF($C37="Christopher Lobo",_xlfn.XLOOKUP($B37,PROSPER_Lobo!$1:$1,PROSPER_Lobo!$77:$77,""),
IF($C37="Naren Baliga",_xlfn.XLOOKUP($B37,PROSPER_Baliga!$1:$1,PROSPER_Baliga!$77:$77,""),
IF($C37="Thorsten Huhn",_xlfn.XLOOKUP($B37,PROSPER_Huhn!$1:$1,PROSPER_Huhn!$77:$77,""),
IF($C37="Nick Hull",_xlfn.XLOOKUP($B37,PROSPER_Hull!$1:$1,PROSPER_Hull!$77:$77,""),
IF($C37="Monika Kotwani",_xlfn.XLOOKUP($B37,PROSPER_Kotwani!$1:$1,PROSPER_Kotwani!$77:$77,""),
IF($C37="Jonathan Wellner",_xlfn.XLOOKUP($B37,PROSPER_Wellner!$1:$1,PROSPER_Wellner!$77:$77,""),
IF($C37="Travis Harvey",_xlfn.XLOOKUP($B37,PROSPER_Harvey!$1:$1,PROSPER_Harvey!$77:$77,""),"")))))))="","",
IF($C37="Christopher Lobo",_xlfn.XLOOKUP($B37,PROSPER_Lobo!$1:$1,PROSPER_Lobo!$77:$77,""),
IF($C37="Naren Baliga",_xlfn.XLOOKUP($B37,PROSPER_Baliga!$1:$1,PROSPER_Baliga!$77:$77,""),
IF($C37="Thorsten Huhn",_xlfn.XLOOKUP($B37,PROSPER_Huhn!$1:$1,PROSPER_Huhn!$77:$77,""),
IF($C37="Nick Hull",_xlfn.XLOOKUP($B37,PROSPER_Hull!$1:$1,PROSPER_Hull!$77:$77,""),
IF($C37="Monika Kotwani",_xlfn.XLOOKUP($B37,PROSPER_Kotwani!$1:$1,PROSPER_Kotwani!$77:$77,""),
IF($C37="Jonathan Wellner",_xlfn.XLOOKUP($B37,PROSPER_Wellner!$1:$1,PROSPER_Wellner!$77:$77,""),
IF($C37="Travis Harvey",_xlfn.XLOOKUP($B37,PROSPER_Harvey!$1:$1,PROSPER_Harvey!$77:$77,""),"")))))))))</f>
        <v>No Comment</v>
      </c>
      <c r="KF37" s="141" t="str">
        <f t="shared" si="353"/>
        <v>N/A</v>
      </c>
      <c r="KG37" s="135" t="str">
        <f>_xlfn.XLOOKUP(B37,PROSPERInitial_Query!$E:$E,PROSPERInitial_Query!$AU:$AU,"",,-1)</f>
        <v/>
      </c>
      <c r="KH37" s="136" t="str">
        <f t="shared" si="354"/>
        <v>Navya Shetty7 - ResponsibilitySelf Sufficiency</v>
      </c>
      <c r="KI37" s="136" t="str">
        <f>_xlfn.XLOOKUP(KH37,PROSPERDelta_Query!BK:BK,PROSPERDelta_Query!BI:BI,"",,-1)</f>
        <v/>
      </c>
      <c r="KJ37" s="137" t="str">
        <f t="shared" si="355"/>
        <v>N/A</v>
      </c>
      <c r="KK37" s="137" t="str">
        <f>IF(IF(IF($C37="Christopher Lobo",_xlfn.XLOOKUP($B37,PROSPER_Lobo!$1:$1,PROSPER_Lobo!$78:$78,""),
IF($C37="Naren Baliga",_xlfn.XLOOKUP($B37,PROSPER_Baliga!$1:$1,PROSPER_Baliga!$78:$78,""),
IF($C37="Thorsten Huhn",_xlfn.XLOOKUP($B37,PROSPER_Huhn!$1:$1,PROSPER_Huhn!$78:$78,""),
IF($C37="Nick Hull",_xlfn.XLOOKUP($B37,PROSPER_Hull!$1:$1,PROSPER_Hull!$78:$78,""),
IF($C37="Monika Kotwani",_xlfn.XLOOKUP($B37,PROSPER_Kotwani!$1:$1,PROSPER_Kotwani!$78:$78,""),
IF($C37="Jonathan Wellner",_xlfn.XLOOKUP($B37,PROSPER_Wellner!$1:$1,PROSPER_Wellner!$78:$78,""),
IF($C37="Travis Harvey",_xlfn.XLOOKUP($B37,PROSPER_Harvey!$1:$1,PROSPER_Harvey!$78:$78,""),"")))))))="","",
IF($C37="Christopher Lobo",_xlfn.XLOOKUP($B37,PROSPER_Lobo!$1:$1,PROSPER_Lobo!$78:$78,""),
IF($C37="Naren Baliga",_xlfn.XLOOKUP($B37,PROSPER_Baliga!$1:$1,PROSPER_Baliga!$78:$78,""),
IF($C37="Thorsten Huhn",_xlfn.XLOOKUP($B37,PROSPER_Huhn!$1:$1,PROSPER_Huhn!$78:$78,""),
IF($C37="Nick Hull",_xlfn.XLOOKUP($B37,PROSPER_Hull!$1:$1,PROSPER_Hull!$78:$78,""),
IF($C37="Monika Kotwani",_xlfn.XLOOKUP($B37,PROSPER_Kotwani!$1:$1,PROSPER_Kotwani!$78:$78,""),
IF($C37="Jonathan Wellner",_xlfn.XLOOKUP($B37,PROSPER_Wellner!$1:$1,PROSPER_Wellner!$78:$78,""),
IF($C37="Travis Harvey",_xlfn.XLOOKUP($B37,PROSPER_Harvey!$1:$1,PROSPER_Harvey!$78:$78,""),""))))))))="","No Score",IF(IF($C37="Christopher Lobo",_xlfn.XLOOKUP($B37,PROSPER_Lobo!$1:$1,PROSPER_Lobo!$78:$78,""),
IF($C37="Naren Baliga",_xlfn.XLOOKUP($B37,PROSPER_Baliga!$1:$1,PROSPER_Baliga!$78:$78,""),
IF($C37="Thorsten Huhn",_xlfn.XLOOKUP($B37,PROSPER_Huhn!$1:$1,PROSPER_Huhn!$78:$78,""),
IF($C37="Nick Hull",_xlfn.XLOOKUP($B37,PROSPER_Hull!$1:$1,PROSPER_Hull!$78:$78,""),
IF($C37="Monika Kotwani",_xlfn.XLOOKUP($B37,PROSPER_Kotwani!$1:$1,PROSPER_Kotwani!$78:$78,""),
IF($C37="Jonathan Wellner",_xlfn.XLOOKUP($B37,PROSPER_Wellner!$1:$1,PROSPER_Wellner!$78:$78,""),
IF($C37="Travis Harvey",_xlfn.XLOOKUP($B37,PROSPER_Harvey!$1:$1,PROSPER_Harvey!$78:$78,""),"")))))))="","",
IF($C37="Christopher Lobo",_xlfn.XLOOKUP($B37,PROSPER_Lobo!$1:$1,PROSPER_Lobo!$78:$78,""),
IF($C37="Naren Baliga",_xlfn.XLOOKUP($B37,PROSPER_Baliga!$1:$1,PROSPER_Baliga!$78:$78,""),
IF($C37="Thorsten Huhn",_xlfn.XLOOKUP($B37,PROSPER_Huhn!$1:$1,PROSPER_Huhn!$78:$78,""),
IF($C37="Nick Hull",_xlfn.XLOOKUP($B37,PROSPER_Hull!$1:$1,PROSPER_Hull!$78:$78,""),
IF($C37="Monika Kotwani",_xlfn.XLOOKUP($B37,PROSPER_Kotwani!$1:$1,PROSPER_Kotwani!$78:$78,""),
IF($C37="Jonathan Wellner",_xlfn.XLOOKUP($B37,PROSPER_Wellner!$1:$1,PROSPER_Wellner!$78:$78,""),
IF($C37="Travis Harvey",_xlfn.XLOOKUP($B37,PROSPER_Harvey!$1:$1,PROSPER_Harvey!$78:$78,""),"")))))))))</f>
        <v>No Score</v>
      </c>
      <c r="KL37" s="138" t="str">
        <f>IF(IF(IF($C37="Christopher Lobo",_xlfn.XLOOKUP($B37,PROSPER_Lobo!$1:$1,PROSPER_Lobo!$79:$79,""),
IF($C37="Naren Baliga",_xlfn.XLOOKUP($B37,PROSPER_Baliga!$1:$1,PROSPER_Baliga!$79:$79,""),
IF($C37="Thorsten Huhn",_xlfn.XLOOKUP($B37,PROSPER_Huhn!$1:$1,PROSPER_Huhn!$79:$79,""),
IF($C37="Nick Hull",_xlfn.XLOOKUP($B37,PROSPER_Hull!$1:$1,PROSPER_Hull!$79:$79,""),
IF($C37="Monika Kotwani",_xlfn.XLOOKUP($B37,PROSPER_Kotwani!$1:$1,PROSPER_Kotwani!$79:$79,""),
IF($C37="Jonathan Wellner",_xlfn.XLOOKUP($B37,PROSPER_Wellner!$1:$1,PROSPER_Wellner!$79:$79,""),
IF($C37="Travis Harvey",_xlfn.XLOOKUP($B37,PROSPER_Harvey!$1:$1,PROSPER_Harvey!$79:$79,""),"")))))))="","",
IF($C37="Christopher Lobo",_xlfn.XLOOKUP($B37,PROSPER_Lobo!$1:$1,PROSPER_Lobo!$79:$79,""),
IF($C37="Naren Baliga",_xlfn.XLOOKUP($B37,PROSPER_Baliga!$1:$1,PROSPER_Baliga!$79:$79,""),
IF($C37="Thorsten Huhn",_xlfn.XLOOKUP($B37,PROSPER_Huhn!$1:$1,PROSPER_Huhn!$79:$79,""),
IF($C37="Nick Hull",_xlfn.XLOOKUP($B37,PROSPER_Hull!$1:$1,PROSPER_Hull!$79:$79,""),
IF($C37="Monika Kotwani",_xlfn.XLOOKUP($B37,PROSPER_Kotwani!$1:$1,PROSPER_Kotwani!$79:$79,""),
IF($C37="Jonathan Wellner",_xlfn.XLOOKUP($B37,PROSPER_Wellner!$1:$1,PROSPER_Wellner!$79:$79,""),
IF($C37="Travis Harvey",_xlfn.XLOOKUP($B37,PROSPER_Harvey!$1:$1,PROSPER_Harvey!$79:$79,""),""))))))))="","No Comment",IF(IF($C37="Christopher Lobo",_xlfn.XLOOKUP($B37,PROSPER_Lobo!$1:$1,PROSPER_Lobo!$79:$79,""),
IF($C37="Naren Baliga",_xlfn.XLOOKUP($B37,PROSPER_Baliga!$1:$1,PROSPER_Baliga!$79:$79,""),
IF($C37="Thorsten Huhn",_xlfn.XLOOKUP($B37,PROSPER_Huhn!$1:$1,PROSPER_Huhn!$79:$79,""),
IF($C37="Nick Hull",_xlfn.XLOOKUP($B37,PROSPER_Hull!$1:$1,PROSPER_Hull!$79:$79,""),
IF($C37="Monika Kotwani",_xlfn.XLOOKUP($B37,PROSPER_Kotwani!$1:$1,PROSPER_Kotwani!$79:$79,""),
IF($C37="Jonathan Wellner",_xlfn.XLOOKUP($B37,PROSPER_Wellner!$1:$1,PROSPER_Wellner!$79:$79,""),
IF($C37="Travis Harvey",_xlfn.XLOOKUP($B37,PROSPER_Harvey!$1:$1,PROSPER_Harvey!$79:$79,""),"")))))))="","",
IF($C37="Christopher Lobo",_xlfn.XLOOKUP($B37,PROSPER_Lobo!$1:$1,PROSPER_Lobo!$79:$79,""),
IF($C37="Naren Baliga",_xlfn.XLOOKUP($B37,PROSPER_Baliga!$1:$1,PROSPER_Baliga!$79:$79,""),
IF($C37="Thorsten Huhn",_xlfn.XLOOKUP($B37,PROSPER_Huhn!$1:$1,PROSPER_Huhn!$79:$79,""),
IF($C37="Nick Hull",_xlfn.XLOOKUP($B37,PROSPER_Hull!$1:$1,PROSPER_Hull!$79:$79,""),
IF($C37="Monika Kotwani",_xlfn.XLOOKUP($B37,PROSPER_Kotwani!$1:$1,PROSPER_Kotwani!$79:$79,""),
IF($C37="Jonathan Wellner",_xlfn.XLOOKUP($B37,PROSPER_Wellner!$1:$1,PROSPER_Wellner!$79:$79,""),
IF($C37="Travis Harvey",_xlfn.XLOOKUP($B37,PROSPER_Harvey!$1:$1,PROSPER_Harvey!$79:$79,""),"")))))))))</f>
        <v>No Comment</v>
      </c>
      <c r="KM37" s="141" t="str">
        <f t="shared" si="356"/>
        <v>N/A</v>
      </c>
      <c r="KN37" s="145" t="str">
        <f t="shared" si="357"/>
        <v>N/A</v>
      </c>
      <c r="KO37" s="146" t="str">
        <f t="shared" si="358"/>
        <v>N/A</v>
      </c>
      <c r="KP37" s="194" t="str">
        <f t="shared" si="359"/>
        <v>N/A</v>
      </c>
      <c r="KQ37" s="147">
        <f t="shared" si="360"/>
        <v>6</v>
      </c>
      <c r="KR37" s="148"/>
      <c r="KS37" s="148"/>
      <c r="KT37" s="148"/>
      <c r="KU37" s="149"/>
    </row>
    <row r="38" spans="2:307" x14ac:dyDescent="0.25">
      <c r="B38" s="118" t="s">
        <v>0</v>
      </c>
      <c r="C38" s="119" t="s">
        <v>158</v>
      </c>
      <c r="D38" s="120" t="str">
        <f>_xlfn.XLOOKUP(B38,PROSPERInitial_Query!E:E,PROSPERInitial_Query!G:G,"",,-1)</f>
        <v>7</v>
      </c>
      <c r="E38" s="121" t="str">
        <f t="shared" si="234"/>
        <v>Nick Lucy1 - PortfolioDesign Success</v>
      </c>
      <c r="F38" s="122" t="str">
        <f>_xlfn.XLOOKUP(E38,PROSPERDelta_Query!BK:BK,PROSPERDelta_Query!I:I,"",,-1)</f>
        <v>8</v>
      </c>
      <c r="G38" s="123">
        <f t="shared" si="235"/>
        <v>8</v>
      </c>
      <c r="H38" s="124" t="str">
        <f>IF(IF(IF($C38="Christopher Lobo",_xlfn.XLOOKUP($B38,PROSPER_Lobo!$1:$1,PROSPER_Lobo!$2:$2,""),
IF($C38="Naren Baliga",_xlfn.XLOOKUP($B38,PROSPER_Baliga!$1:$1,PROSPER_Baliga!$2:$2,""),
IF($C38="Thorsten Huhn",_xlfn.XLOOKUP($B38,PROSPER_Huhn!$1:$1,PROSPER_Huhn!$2:$2,""),
IF($C38="Nick Hull",_xlfn.XLOOKUP($B38,PROSPER_Hull!$1:$1,PROSPER_Hull!$2:$2,""),
IF($C38="Monika Kotwani",_xlfn.XLOOKUP($B38,PROSPER_Kotwani!$1:$1,PROSPER_Kotwani!$2:$2,""),
IF($C38="Jonathan Wellner",_xlfn.XLOOKUP($B38,PROSPER_Wellner!$1:$1,PROSPER_Wellner!$2:$2,""),
IF($C38="Travis Harvey",_xlfn.XLOOKUP($B38,PROSPER_Harvey!$1:$1,PROSPER_Harvey!$2:$2,""),"")))))))="","",
IF($C38="Christopher Lobo",_xlfn.XLOOKUP($B38,PROSPER_Lobo!$1:$1,PROSPER_Lobo!$2:$2,""),
IF($C38="Naren Baliga",_xlfn.XLOOKUP($B38,PROSPER_Baliga!$1:$1,PROSPER_Baliga!$2:$2,""),
IF($C38="Thorsten Huhn",_xlfn.XLOOKUP($B38,PROSPER_Huhn!$1:$1,PROSPER_Huhn!$2:$2,""),
IF($C38="Nick Hull",_xlfn.XLOOKUP($B38,PROSPER_Hull!$1:$1,PROSPER_Hull!$2:$2,""),
IF($C38="Monika Kotwani",_xlfn.XLOOKUP($B38,PROSPER_Kotwani!$1:$1,PROSPER_Kotwani!$2:$2,""),
IF($C38="Jonathan Wellner",_xlfn.XLOOKUP($B38,PROSPER_Wellner!$1:$1,PROSPER_Wellner!$2:$2,""),
IF($C38="Travis Harvey",_xlfn.XLOOKUP($B38,PROSPER_Harvey!$1:$1,PROSPER_Harvey!$2:$2,""),""))))))))="","No Score",(IF(IF($C38="Christopher Lobo",_xlfn.XLOOKUP($B38,PROSPER_Lobo!$1:$1,PROSPER_Lobo!$2:$2,""),
IF($C38="Naren Baliga",_xlfn.XLOOKUP($B38,PROSPER_Baliga!$1:$1,PROSPER_Baliga!$2:$2,""),
IF($C38="Thorsten Huhn",_xlfn.XLOOKUP($B38,PROSPER_Huhn!$1:$1,PROSPER_Huhn!$2:$2,""),
IF($C38="Nick Hull",_xlfn.XLOOKUP($B38,PROSPER_Hull!$1:$1,PROSPER_Hull!$2:$2,""),
IF($C38="Monika Kotwani",_xlfn.XLOOKUP($B38,PROSPER_Kotwani!$1:$1,PROSPER_Kotwani!$2:$2,""),
IF($C38="Jonathan Wellner",_xlfn.XLOOKUP($B38,PROSPER_Wellner!$1:$1,PROSPER_Wellner!$2:$2,""),
IF($C38="Travis Harvey",_xlfn.XLOOKUP($B38,PROSPER_Harvey!$1:$1,PROSPER_Harvey!$2:$2,""),"")))))))="","",
IF($C38="Christopher Lobo",_xlfn.XLOOKUP($B38,PROSPER_Lobo!$1:$1,PROSPER_Lobo!$2:$2,""),
IF($C38="Naren Baliga",_xlfn.XLOOKUP($B38,PROSPER_Baliga!$1:$1,PROSPER_Baliga!$2:$2,""),
IF($C38="Thorsten Huhn",_xlfn.XLOOKUP($B38,PROSPER_Huhn!$1:$1,PROSPER_Huhn!$2:$2,""),
IF($C38="Nick Hull",_xlfn.XLOOKUP($B38,PROSPER_Hull!$1:$1,PROSPER_Hull!$2:$2,""),
IF($C38="Monika Kotwani",_xlfn.XLOOKUP($B38,PROSPER_Kotwani!$1:$1,PROSPER_Kotwani!$2:$2,""),
IF($C38="Jonathan Wellner",_xlfn.XLOOKUP($B38,PROSPER_Wellner!$1:$1,PROSPER_Wellner!$2:$2,""),
IF($C38="Travis Harvey",_xlfn.XLOOKUP($B38,PROSPER_Harvey!$1:$1,PROSPER_Harvey!$2:$2,""),""))))))))))</f>
        <v>No Score</v>
      </c>
      <c r="I38" s="125" t="str">
        <f>IF(IF(IF($C38="Christopher Lobo",_xlfn.XLOOKUP($B38,PROSPER_Lobo!$1:$1,PROSPER_Lobo!$3:$3,""),
IF($C38="Naren Baliga",_xlfn.XLOOKUP($B38,PROSPER_Baliga!$1:$1,PROSPER_Baliga!$3:$3,""),
IF($C38="Thorsten Huhn",_xlfn.XLOOKUP($B38,PROSPER_Huhn!$1:$1,PROSPER_Huhn!$3:$3,""),
IF($C38="Nick Hull",_xlfn.XLOOKUP($B38,PROSPER_Hull!$1:$1,PROSPER_Hull!$3:$3,""),
IF($C38="Monika Kotwani",_xlfn.XLOOKUP($B38,PROSPER_Kotwani!$1:$1,PROSPER_Kotwani!$3:$3,""),
IF($C38="Jonathan Wellner",_xlfn.XLOOKUP($B38,PROSPER_Wellner!$1:$1,PROSPER_Wellner!$3:$3,""),
IF($C38="Travis Harvey",_xlfn.XLOOKUP($B38,PROSPER_Harvey!$1:$1,PROSPER_Harvey!$3:$3,""),"")))))))="","",
IF($C38="Christopher Lobo",_xlfn.XLOOKUP($B38,PROSPER_Lobo!$1:$1,PROSPER_Lobo!$3:$3,""),
IF($C38="Naren Baliga",_xlfn.XLOOKUP($B38,PROSPER_Baliga!$1:$1,PROSPER_Baliga!$3:$3,""),
IF($C38="Thorsten Huhn",_xlfn.XLOOKUP($B38,PROSPER_Huhn!$1:$1,PROSPER_Huhn!$3:$3,""),
IF($C38="Nick Hull",_xlfn.XLOOKUP($B38,PROSPER_Hull!$1:$1,PROSPER_Hull!$3:$3,""),
IF($C38="Monika Kotwani",_xlfn.XLOOKUP($B38,PROSPER_Kotwani!$1:$1,PROSPER_Kotwani!$3:$3,""),
IF($C38="Jonathan Wellner",_xlfn.XLOOKUP($B38,PROSPER_Wellner!$1:$1,PROSPER_Wellner!$3:$3,""),
IF($C38="Travis Harvey",_xlfn.XLOOKUP($B38,PROSPER_Harvey!$1:$1,PROSPER_Harvey!$3:$3,""),""))))))))="","No Comment",IF(IF($C38="Christopher Lobo",_xlfn.XLOOKUP($B38,PROSPER_Lobo!$1:$1,PROSPER_Lobo!$3:$3,""),
IF($C38="Naren Baliga",_xlfn.XLOOKUP($B38,PROSPER_Baliga!$1:$1,PROSPER_Baliga!$3:$3,""),
IF($C38="Thorsten Huhn",_xlfn.XLOOKUP($B38,PROSPER_Huhn!$1:$1,PROSPER_Huhn!$3:$3,""),
IF($C38="Nick Hull",_xlfn.XLOOKUP($B38,PROSPER_Hull!$1:$1,PROSPER_Hull!$3:$3,""),
IF($C38="Monika Kotwani",_xlfn.XLOOKUP($B38,PROSPER_Kotwani!$1:$1,PROSPER_Kotwani!$3:$3,""),
IF($C38="Jonathan Wellner",_xlfn.XLOOKUP($B38,PROSPER_Wellner!$1:$1,PROSPER_Wellner!$3:$3,""),
IF($C38="Travis Harvey",_xlfn.XLOOKUP($B38,PROSPER_Harvey!$1:$1,PROSPER_Harvey!$3:$3,""),"")))))))="","",
IF($C38="Christopher Lobo",_xlfn.XLOOKUP($B38,PROSPER_Lobo!$1:$1,PROSPER_Lobo!$3:$3,""),
IF($C38="Naren Baliga",_xlfn.XLOOKUP($B38,PROSPER_Baliga!$1:$1,PROSPER_Baliga!$3:$3,""),
IF($C38="Thorsten Huhn",_xlfn.XLOOKUP($B38,PROSPER_Huhn!$1:$1,PROSPER_Huhn!$3:$3,""),
IF($C38="Nick Hull",_xlfn.XLOOKUP($B38,PROSPER_Hull!$1:$1,PROSPER_Hull!$3:$3,""),
IF($C38="Monika Kotwani",_xlfn.XLOOKUP($B38,PROSPER_Kotwani!$1:$1,PROSPER_Kotwani!$3:$3,""),
IF($C38="Jonathan Wellner",_xlfn.XLOOKUP($B38,PROSPER_Wellner!$1:$1,PROSPER_Wellner!$3:$3,""),
IF($C38="Travis Harvey",_xlfn.XLOOKUP($B38,PROSPER_Harvey!$1:$1,PROSPER_Harvey!$3:$3,""),"")))))))))</f>
        <v>No Comment</v>
      </c>
      <c r="J38" s="124">
        <f>IFERROR(ROUND(_xlfn.XLOOKUP(B38,DesignSuccessChallenge_Query!$E:$E,DesignSuccessChallenge_Query!$F:$F)/4.7,0),"Not Taken")</f>
        <v>10</v>
      </c>
      <c r="K38" s="150">
        <f t="shared" si="236"/>
        <v>9</v>
      </c>
      <c r="L38" s="120" t="str">
        <f>_xlfn.XLOOKUP(B38,PROSPERInitial_Query!$E:$E,PROSPERInitial_Query!$H:$H,"",,-1)</f>
        <v>7</v>
      </c>
      <c r="M38" s="121" t="str">
        <f t="shared" si="237"/>
        <v>Nick Lucy1 - PortfolioPremium Engagement</v>
      </c>
      <c r="N38" s="126" t="str">
        <f>_xlfn.XLOOKUP(M38,PROSPERDelta_Query!BK:BK,PROSPERDelta_Query!J:J,"",,-1)</f>
        <v>6</v>
      </c>
      <c r="O38" s="124">
        <f t="shared" si="238"/>
        <v>6</v>
      </c>
      <c r="P38" s="124" t="str">
        <f>IF(IF(IF($C38="Christopher Lobo",_xlfn.XLOOKUP($B38,PROSPER_Lobo!$1:$1,PROSPER_Lobo!$4:$4,""),
IF($C38="Naren Baliga",_xlfn.XLOOKUP($B38,PROSPER_Baliga!$1:$1,PROSPER_Baliga!$4:$4,""),
IF($C38="Thorsten Huhn",_xlfn.XLOOKUP($B38,PROSPER_Huhn!$1:$1,PROSPER_Huhn!$4:$4,""),
IF($C38="Nick Hull",_xlfn.XLOOKUP($B38,PROSPER_Hull!$1:$1,PROSPER_Hull!$4:$4,""),
IF($C38="Monika Kotwani",_xlfn.XLOOKUP($B38,PROSPER_Kotwani!$1:$1,PROSPER_Kotwani!$4:$4,""),
IF($C38="Jonathan Wellner",_xlfn.XLOOKUP($B38,PROSPER_Wellner!$1:$1,PROSPER_Wellner!$4:$4,""),
IF($C38="Travis Harvey",_xlfn.XLOOKUP($B38,PROSPER_Harvey!$1:$1,PROSPER_Harvey!$4:$4,""),"")))))))="","",
IF($C38="Christopher Lobo",_xlfn.XLOOKUP($B38,PROSPER_Lobo!$1:$1,PROSPER_Lobo!$4:$4,""),
IF($C38="Naren Baliga",_xlfn.XLOOKUP($B38,PROSPER_Baliga!$1:$1,PROSPER_Baliga!$4:$4,""),
IF($C38="Thorsten Huhn",_xlfn.XLOOKUP($B38,PROSPER_Huhn!$1:$1,PROSPER_Huhn!$4:$4,""),
IF($C38="Nick Hull",_xlfn.XLOOKUP($B38,PROSPER_Hull!$1:$1,PROSPER_Hull!$4:$4,""),
IF($C38="Monika Kotwani",_xlfn.XLOOKUP($B38,PROSPER_Kotwani!$1:$1,PROSPER_Kotwani!$4:$4,""),
IF($C38="Jonathan Wellner",_xlfn.XLOOKUP($B38,PROSPER_Wellner!$1:$1,PROSPER_Wellner!$4:$4,""),
IF($C38="Travis Harvey",_xlfn.XLOOKUP($B38,PROSPER_Harvey!$1:$1,PROSPER_Harvey!$4:$4,""),""))))))))="","No Score",IF(IF($C38="Christopher Lobo",_xlfn.XLOOKUP($B38,PROSPER_Lobo!$1:$1,PROSPER_Lobo!$4:$4,""),
IF($C38="Naren Baliga",_xlfn.XLOOKUP($B38,PROSPER_Baliga!$1:$1,PROSPER_Baliga!$4:$4,""),
IF($C38="Thorsten Huhn",_xlfn.XLOOKUP($B38,PROSPER_Huhn!$1:$1,PROSPER_Huhn!$4:$4,""),
IF($C38="Nick Hull",_xlfn.XLOOKUP($B38,PROSPER_Hull!$1:$1,PROSPER_Hull!$4:$4,""),
IF($C38="Monika Kotwani",_xlfn.XLOOKUP($B38,PROSPER_Kotwani!$1:$1,PROSPER_Kotwani!$4:$4,""),
IF($C38="Jonathan Wellner",_xlfn.XLOOKUP($B38,PROSPER_Wellner!$1:$1,PROSPER_Wellner!$4:$4,""),
IF($C38="Travis Harvey",_xlfn.XLOOKUP($B38,PROSPER_Harvey!$1:$1,PROSPER_Harvey!$4:$4,""),"")))))))="","",
IF($C38="Christopher Lobo",_xlfn.XLOOKUP($B38,PROSPER_Lobo!$1:$1,PROSPER_Lobo!$4:$4,""),
IF($C38="Naren Baliga",_xlfn.XLOOKUP($B38,PROSPER_Baliga!$1:$1,PROSPER_Baliga!$4:$4,""),
IF($C38="Thorsten Huhn",_xlfn.XLOOKUP($B38,PROSPER_Huhn!$1:$1,PROSPER_Huhn!$4:$4,""),
IF($C38="Nick Hull",_xlfn.XLOOKUP($B38,PROSPER_Hull!$1:$1,PROSPER_Hull!$4:$4,""),
IF($C38="Monika Kotwani",_xlfn.XLOOKUP($B38,PROSPER_Kotwani!$1:$1,PROSPER_Kotwani!$4:$4,""),
IF($C38="Jonathan Wellner",_xlfn.XLOOKUP($B38,PROSPER_Wellner!$1:$1,PROSPER_Wellner!$4:$4,""),
IF($C38="Travis Harvey",_xlfn.XLOOKUP($B38,PROSPER_Harvey!$1:$1,PROSPER_Harvey!$4:$4,""),"")))))))))</f>
        <v>No Score</v>
      </c>
      <c r="Q38" s="125" t="str">
        <f>IF(IF(IF($C38="Christopher Lobo",_xlfn.XLOOKUP($B38,PROSPER_Lobo!$1:$1,PROSPER_Lobo!$5:$5,""),
IF($C38="Naren Baliga",_xlfn.XLOOKUP($B38,PROSPER_Baliga!$1:$1,PROSPER_Baliga!$5:$5,""),
IF($C38="Thorsten Huhn",_xlfn.XLOOKUP($B38,PROSPER_Huhn!$1:$1,PROSPER_Huhn!$5:$5,""),
IF($C38="Nick Hull",_xlfn.XLOOKUP($B38,PROSPER_Hull!$1:$1,PROSPER_Hull!$5:$5,""),
IF($C38="Monika Kotwani",_xlfn.XLOOKUP($B38,PROSPER_Kotwani!$1:$1,PROSPER_Kotwani!$5:$5,""),
IF($C38="Jonathan Wellner",_xlfn.XLOOKUP($B38,PROSPER_Wellner!$1:$1,PROSPER_Wellner!$5:$5,""),
IF($C38="Travis Harvey",_xlfn.XLOOKUP($B38,PROSPER_Harvey!$1:$1,PROSPER_Harvey!$5:$5,""),"")))))))="","",
IF($C38="Christopher Lobo",_xlfn.XLOOKUP($B38,PROSPER_Lobo!$1:$1,PROSPER_Lobo!$5:$5,""),
IF($C38="Naren Baliga",_xlfn.XLOOKUP($B38,PROSPER_Baliga!$1:$1,PROSPER_Baliga!$5:$5,""),
IF($C38="Thorsten Huhn",_xlfn.XLOOKUP($B38,PROSPER_Huhn!$1:$1,PROSPER_Huhn!$5:$5,""),
IF($C38="Nick Hull",_xlfn.XLOOKUP($B38,PROSPER_Hull!$1:$1,PROSPER_Hull!$5:$5,""),
IF($C38="Monika Kotwani",_xlfn.XLOOKUP($B38,PROSPER_Kotwani!$1:$1,PROSPER_Kotwani!$5:$5,""),
IF($C38="Jonathan Wellner",_xlfn.XLOOKUP($B38,PROSPER_Wellner!$1:$1,PROSPER_Wellner!$5:$5,""),
IF($C38="Travis Harvey",_xlfn.XLOOKUP($B38,PROSPER_Harvey!$1:$1,PROSPER_Harvey!$5:$5,""),""))))))))="","No Comment",IF(IF($C38="Christopher Lobo",_xlfn.XLOOKUP($B38,PROSPER_Lobo!$1:$1,PROSPER_Lobo!$5:$5,""),
IF($C38="Naren Baliga",_xlfn.XLOOKUP($B38,PROSPER_Baliga!$1:$1,PROSPER_Baliga!$5:$5,""),
IF($C38="Thorsten Huhn",_xlfn.XLOOKUP($B38,PROSPER_Huhn!$1:$1,PROSPER_Huhn!$5:$5,""),
IF($C38="Nick Hull",_xlfn.XLOOKUP($B38,PROSPER_Hull!$1:$1,PROSPER_Hull!$5:$5,""),
IF($C38="Monika Kotwani",_xlfn.XLOOKUP($B38,PROSPER_Kotwani!$1:$1,PROSPER_Kotwani!$5:$5,""),
IF($C38="Jonathan Wellner",_xlfn.XLOOKUP($B38,PROSPER_Wellner!$1:$1,PROSPER_Wellner!$5:$5,""),
IF($C38="Travis Harvey",_xlfn.XLOOKUP($B38,PROSPER_Harvey!$1:$1,PROSPER_Harvey!$5:$5,""),"")))))))="","",
IF($C38="Christopher Lobo",_xlfn.XLOOKUP($B38,PROSPER_Lobo!$1:$1,PROSPER_Lobo!$5:$5,""),
IF($C38="Naren Baliga",_xlfn.XLOOKUP($B38,PROSPER_Baliga!$1:$1,PROSPER_Baliga!$5:$5,""),
IF($C38="Thorsten Huhn",_xlfn.XLOOKUP($B38,PROSPER_Huhn!$1:$1,PROSPER_Huhn!$5:$5,""),
IF($C38="Nick Hull",_xlfn.XLOOKUP($B38,PROSPER_Hull!$1:$1,PROSPER_Hull!$5:$5,""),
IF($C38="Monika Kotwani",_xlfn.XLOOKUP($B38,PROSPER_Kotwani!$1:$1,PROSPER_Kotwani!$5:$5,""),
IF($C38="Jonathan Wellner",_xlfn.XLOOKUP($B38,PROSPER_Wellner!$1:$1,PROSPER_Wellner!$5:$5,""),
IF($C38="Travis Harvey",_xlfn.XLOOKUP($B38,PROSPER_Harvey!$1:$1,PROSPER_Harvey!$5:$5,""),"")))))))))</f>
        <v>No Comment</v>
      </c>
      <c r="R38" s="124" t="s">
        <v>89</v>
      </c>
      <c r="S38" s="150">
        <f t="shared" si="239"/>
        <v>6</v>
      </c>
      <c r="T38" s="120" t="str">
        <f>_xlfn.XLOOKUP(B38,PROSPERInitial_Query!$E:$E,PROSPERInitial_Query!$I:$I,"",,-1)</f>
        <v>7</v>
      </c>
      <c r="U38" s="121" t="str">
        <f t="shared" si="240"/>
        <v>Nick Lucy1 - PortfolioCloud Application Services</v>
      </c>
      <c r="V38" s="126" t="str">
        <f>_xlfn.XLOOKUP(U38,PROSPERDelta_Query!BK:BK,PROSPERDelta_Query!K:K,"",,-1)</f>
        <v>N/A</v>
      </c>
      <c r="W38" s="124" t="str">
        <f t="shared" si="241"/>
        <v>N/A</v>
      </c>
      <c r="X38" s="124" t="str">
        <f>IF(IF(IF($C38="Christopher Lobo",_xlfn.XLOOKUP($B38,PROSPER_Lobo!$1:$1,PROSPER_Lobo!$6:$6,""),
IF($C38="Naren Baliga",_xlfn.XLOOKUP($B38,PROSPER_Baliga!$1:$1,PROSPER_Baliga!$6:$6,""),
IF($C38="Thorsten Huhn",_xlfn.XLOOKUP($B38,PROSPER_Huhn!$1:$1,PROSPER_Huhn!$6:$6,""),
IF($C38="Nick Hull",_xlfn.XLOOKUP($B38,PROSPER_Hull!$1:$1,PROSPER_Hull!$6:$6,""),
IF($C38="Monika Kotwani",_xlfn.XLOOKUP($B38,PROSPER_Kotwani!$1:$1,PROSPER_Kotwani!$6:$6,""),
IF($C38="Jonathan Wellner",_xlfn.XLOOKUP($B38,PROSPER_Wellner!$1:$1,PROSPER_Wellner!$6:$6,""),
IF($C38="Travis Harvey",_xlfn.XLOOKUP($B38,PROSPER_Harvey!$1:$1,PROSPER_Harvey!$6:$6,""),"")))))))="","",
IF($C38="Christopher Lobo",_xlfn.XLOOKUP($B38,PROSPER_Lobo!$1:$1,PROSPER_Lobo!$6:$6,""),
IF($C38="Naren Baliga",_xlfn.XLOOKUP($B38,PROSPER_Baliga!$1:$1,PROSPER_Baliga!$6:$6,""),
IF($C38="Thorsten Huhn",_xlfn.XLOOKUP($B38,PROSPER_Huhn!$1:$1,PROSPER_Huhn!$6:$6,""),
IF($C38="Nick Hull",_xlfn.XLOOKUP($B38,PROSPER_Hull!$1:$1,PROSPER_Hull!$6:$6,""),
IF($C38="Monika Kotwani",_xlfn.XLOOKUP($B38,PROSPER_Kotwani!$1:$1,PROSPER_Kotwani!$6:$6,""),
IF($C38="Jonathan Wellner",_xlfn.XLOOKUP($B38,PROSPER_Wellner!$1:$1,PROSPER_Wellner!$6:$6,""),
IF($C38="Travis Harvey",_xlfn.XLOOKUP($B38,PROSPER_Harvey!$1:$1,PROSPER_Harvey!$6:$6,""),""))))))))="","No Score",IF(IF($C38="Christopher Lobo",_xlfn.XLOOKUP($B38,PROSPER_Lobo!$1:$1,PROSPER_Lobo!$6:$6,""),
IF($C38="Naren Baliga",_xlfn.XLOOKUP($B38,PROSPER_Baliga!$1:$1,PROSPER_Baliga!$6:$6,""),
IF($C38="Thorsten Huhn",_xlfn.XLOOKUP($B38,PROSPER_Huhn!$1:$1,PROSPER_Huhn!$6:$6,""),
IF($C38="Nick Hull",_xlfn.XLOOKUP($B38,PROSPER_Hull!$1:$1,PROSPER_Hull!$6:$6,""),
IF($C38="Monika Kotwani",_xlfn.XLOOKUP($B38,PROSPER_Kotwani!$1:$1,PROSPER_Kotwani!$6:$6,""),
IF($C38="Jonathan Wellner",_xlfn.XLOOKUP($B38,PROSPER_Wellner!$1:$1,PROSPER_Wellner!$6:$6,""),
IF($C38="Travis Harvey",_xlfn.XLOOKUP($B38,PROSPER_Harvey!$1:$1,PROSPER_Harvey!$6:$6,""),"")))))))="","",
IF($C38="Christopher Lobo",_xlfn.XLOOKUP($B38,PROSPER_Lobo!$1:$1,PROSPER_Lobo!$6:$6,""),
IF($C38="Naren Baliga",_xlfn.XLOOKUP($B38,PROSPER_Baliga!$1:$1,PROSPER_Baliga!$6:$6,""),
IF($C38="Thorsten Huhn",_xlfn.XLOOKUP($B38,PROSPER_Huhn!$1:$1,PROSPER_Huhn!$6:$6,""),
IF($C38="Nick Hull",_xlfn.XLOOKUP($B38,PROSPER_Hull!$1:$1,PROSPER_Hull!$6:$6,""),
IF($C38="Monika Kotwani",_xlfn.XLOOKUP($B38,PROSPER_Kotwani!$1:$1,PROSPER_Kotwani!$6:$6,""),
IF($C38="Jonathan Wellner",_xlfn.XLOOKUP($B38,PROSPER_Wellner!$1:$1,PROSPER_Wellner!$6:$6,""),
IF($C38="Travis Harvey",_xlfn.XLOOKUP($B38,PROSPER_Harvey!$1:$1,PROSPER_Harvey!$6:$6,""),"")))))))))</f>
        <v>No Score</v>
      </c>
      <c r="Y38" s="125" t="str">
        <f>IF(IF(IF($C38="Christopher Lobo",_xlfn.XLOOKUP($B38,PROSPER_Lobo!$1:$1,PROSPER_Lobo!$7:$7,""),
IF($C38="Naren Baliga",_xlfn.XLOOKUP($B38,PROSPER_Baliga!$1:$1,PROSPER_Baliga!$7:$7,""),
IF($C38="Thorsten Huhn",_xlfn.XLOOKUP($B38,PROSPER_Huhn!$1:$1,PROSPER_Huhn!$7:$7,""),
IF($C38="Nick Hull",_xlfn.XLOOKUP($B38,PROSPER_Hull!$1:$1,PROSPER_Hull!$7:$7,""),
IF($C38="Monika Kotwani",_xlfn.XLOOKUP($B38,PROSPER_Kotwani!$1:$1,PROSPER_Kotwani!$7:$7,""),
IF($C38="Jonathan Wellner",_xlfn.XLOOKUP($B38,PROSPER_Wellner!$1:$1,PROSPER_Wellner!$7:$7,""),
IF($C38="Travis Harvey",_xlfn.XLOOKUP($B38,PROSPER_Harvey!$1:$1,PROSPER_Harvey!$7:$7,""),"")))))))="","",
IF($C38="Christopher Lobo",_xlfn.XLOOKUP($B38,PROSPER_Lobo!$1:$1,PROSPER_Lobo!$7:$7,""),
IF($C38="Naren Baliga",_xlfn.XLOOKUP($B38,PROSPER_Baliga!$1:$1,PROSPER_Baliga!$7:$7,""),
IF($C38="Thorsten Huhn",_xlfn.XLOOKUP($B38,PROSPER_Huhn!$1:$1,PROSPER_Huhn!$7:$7,""),
IF($C38="Nick Hull",_xlfn.XLOOKUP($B38,PROSPER_Hull!$1:$1,PROSPER_Hull!$7:$7,""),
IF($C38="Monika Kotwani",_xlfn.XLOOKUP($B38,PROSPER_Kotwani!$1:$1,PROSPER_Kotwani!$7:$7,""),
IF($C38="Jonathan Wellner",_xlfn.XLOOKUP($B38,PROSPER_Wellner!$1:$1,PROSPER_Wellner!$7:$7,""),
IF($C38="Travis Harvey",_xlfn.XLOOKUP($B38,PROSPER_Harvey!$1:$1,PROSPER_Harvey!$7:$7,""),""))))))))="","No Comment",IF(IF($C38="Christopher Lobo",_xlfn.XLOOKUP($B38,PROSPER_Lobo!$1:$1,PROSPER_Lobo!$7:$7,""),
IF($C38="Naren Baliga",_xlfn.XLOOKUP($B38,PROSPER_Baliga!$1:$1,PROSPER_Baliga!$7:$7,""),
IF($C38="Thorsten Huhn",_xlfn.XLOOKUP($B38,PROSPER_Huhn!$1:$1,PROSPER_Huhn!$7:$7,""),
IF($C38="Nick Hull",_xlfn.XLOOKUP($B38,PROSPER_Hull!$1:$1,PROSPER_Hull!$7:$7,""),
IF($C38="Monika Kotwani",_xlfn.XLOOKUP($B38,PROSPER_Kotwani!$1:$1,PROSPER_Kotwani!$7:$7,""),
IF($C38="Jonathan Wellner",_xlfn.XLOOKUP($B38,PROSPER_Wellner!$1:$1,PROSPER_Wellner!$7:$7,""),
IF($C38="Travis Harvey",_xlfn.XLOOKUP($B38,PROSPER_Harvey!$1:$1,PROSPER_Harvey!$7:$7,""),"")))))))="","",
IF($C38="Christopher Lobo",_xlfn.XLOOKUP($B38,PROSPER_Lobo!$1:$1,PROSPER_Lobo!$7:$7,""),
IF($C38="Naren Baliga",_xlfn.XLOOKUP($B38,PROSPER_Baliga!$1:$1,PROSPER_Baliga!$7:$7,""),
IF($C38="Thorsten Huhn",_xlfn.XLOOKUP($B38,PROSPER_Huhn!$1:$1,PROSPER_Huhn!$7:$7,""),
IF($C38="Nick Hull",_xlfn.XLOOKUP($B38,PROSPER_Hull!$1:$1,PROSPER_Hull!$7:$7,""),
IF($C38="Monika Kotwani",_xlfn.XLOOKUP($B38,PROSPER_Kotwani!$1:$1,PROSPER_Kotwani!$7:$7,""),
IF($C38="Jonathan Wellner",_xlfn.XLOOKUP($B38,PROSPER_Wellner!$1:$1,PROSPER_Wellner!$7:$7,""),
IF($C38="Travis Harvey",_xlfn.XLOOKUP($B38,PROSPER_Harvey!$1:$1,PROSPER_Harvey!$7:$7,""),"")))))))))</f>
        <v>No Comment</v>
      </c>
      <c r="Z38" s="124" t="s">
        <v>89</v>
      </c>
      <c r="AA38" s="150" t="str">
        <f t="shared" si="242"/>
        <v>N/A</v>
      </c>
      <c r="AB38" s="120" t="str">
        <f>_xlfn.XLOOKUP(B38,PROSPERInitial_Query!$E:$E,PROSPERInitial_Query!$J:$J,"",,-1)</f>
        <v>7</v>
      </c>
      <c r="AC38" s="121" t="str">
        <f t="shared" si="243"/>
        <v>Nick Lucy1 - PortfolioPreferred Success</v>
      </c>
      <c r="AD38" s="126" t="str">
        <f>_xlfn.XLOOKUP(AC38,PROSPERDelta_Query!BK:BK,PROSPERDelta_Query!L:L,"",,-1)</f>
        <v/>
      </c>
      <c r="AE38" s="124">
        <f t="shared" si="244"/>
        <v>7</v>
      </c>
      <c r="AF38" s="124" t="str">
        <f>IF(IF(IF($C38="Christopher Lobo",_xlfn.XLOOKUP($B38,PROSPER_Lobo!$1:$1,PROSPER_Lobo!$8:$8,""),
IF($C38="Naren Baliga",_xlfn.XLOOKUP($B38,PROSPER_Baliga!$1:$1,PROSPER_Baliga!$8:$8,""),
IF($C38="Thorsten Huhn",_xlfn.XLOOKUP($B38,PROSPER_Huhn!$1:$1,PROSPER_Huhn!$8:$8,""),
IF($C38="Nick Hull",_xlfn.XLOOKUP($B38,PROSPER_Hull!$1:$1,PROSPER_Hull!$8:$8,""),
IF($C38="Monika Kotwani",_xlfn.XLOOKUP($B38,PROSPER_Kotwani!$1:$1,PROSPER_Kotwani!$8:$8,""),
IF($C38="Jonathan Wellner",_xlfn.XLOOKUP($B38,PROSPER_Wellner!$1:$1,PROSPER_Wellner!$8:$8,""),
IF($C38="Travis Harvey",_xlfn.XLOOKUP($B38,PROSPER_Harvey!$1:$1,PROSPER_Harvey!$8:$8,""),"")))))))="","",
IF($C38="Christopher Lobo",_xlfn.XLOOKUP($B38,PROSPER_Lobo!$1:$1,PROSPER_Lobo!$8:$8,""),
IF($C38="Naren Baliga",_xlfn.XLOOKUP($B38,PROSPER_Baliga!$1:$1,PROSPER_Baliga!$8:$8,""),
IF($C38="Thorsten Huhn",_xlfn.XLOOKUP($B38,PROSPER_Huhn!$1:$1,PROSPER_Huhn!$8:$8,""),
IF($C38="Nick Hull",_xlfn.XLOOKUP($B38,PROSPER_Hull!$1:$1,PROSPER_Hull!$8:$8,""),
IF($C38="Monika Kotwani",_xlfn.XLOOKUP($B38,PROSPER_Kotwani!$1:$1,PROSPER_Kotwani!$8:$8,""),
IF($C38="Jonathan Wellner",_xlfn.XLOOKUP($B38,PROSPER_Wellner!$1:$1,PROSPER_Wellner!$8:$8,""),
IF($C38="Travis Harvey",_xlfn.XLOOKUP($B38,PROSPER_Harvey!$1:$1,PROSPER_Harvey!$8:$8,""),""))))))))="","No Score",IF(IF($C38="Christopher Lobo",_xlfn.XLOOKUP($B38,PROSPER_Lobo!$1:$1,PROSPER_Lobo!$8:$8,""),
IF($C38="Naren Baliga",_xlfn.XLOOKUP($B38,PROSPER_Baliga!$1:$1,PROSPER_Baliga!$8:$8,""),
IF($C38="Thorsten Huhn",_xlfn.XLOOKUP($B38,PROSPER_Huhn!$1:$1,PROSPER_Huhn!$8:$8,""),
IF($C38="Nick Hull",_xlfn.XLOOKUP($B38,PROSPER_Hull!$1:$1,PROSPER_Hull!$8:$8,""),
IF($C38="Monika Kotwani",_xlfn.XLOOKUP($B38,PROSPER_Kotwani!$1:$1,PROSPER_Kotwani!$8:$8,""),
IF($C38="Jonathan Wellner",_xlfn.XLOOKUP($B38,PROSPER_Wellner!$1:$1,PROSPER_Wellner!$8:$8,""),
IF($C38="Travis Harvey",_xlfn.XLOOKUP($B38,PROSPER_Harvey!$1:$1,PROSPER_Harvey!$8:$8,""),"")))))))="","",
IF($C38="Christopher Lobo",_xlfn.XLOOKUP($B38,PROSPER_Lobo!$1:$1,PROSPER_Lobo!$8:$8,""),
IF($C38="Naren Baliga",_xlfn.XLOOKUP($B38,PROSPER_Baliga!$1:$1,PROSPER_Baliga!$8:$8,""),
IF($C38="Thorsten Huhn",_xlfn.XLOOKUP($B38,PROSPER_Huhn!$1:$1,PROSPER_Huhn!$8:$8,""),
IF($C38="Nick Hull",_xlfn.XLOOKUP($B38,PROSPER_Hull!$1:$1,PROSPER_Hull!$8:$8,""),
IF($C38="Monika Kotwani",_xlfn.XLOOKUP($B38,PROSPER_Kotwani!$1:$1,PROSPER_Kotwani!$8:$8,""),
IF($C38="Jonathan Wellner",_xlfn.XLOOKUP($B38,PROSPER_Wellner!$1:$1,PROSPER_Wellner!$8:$8,""),
IF($C38="Travis Harvey",_xlfn.XLOOKUP($B38,PROSPER_Harvey!$1:$1,PROSPER_Harvey!$8:$8,""),"")))))))))</f>
        <v>No Score</v>
      </c>
      <c r="AG38" s="125" t="str">
        <f>IF(IF(IF($C38="Christopher Lobo",_xlfn.XLOOKUP($B38,PROSPER_Lobo!$1:$1,PROSPER_Lobo!$9:$9,""),
IF($C38="Naren Baliga",_xlfn.XLOOKUP($B38,PROSPER_Baliga!$1:$1,PROSPER_Baliga!$9:$9,""),
IF($C38="Thorsten Huhn",_xlfn.XLOOKUP($B38,PROSPER_Huhn!$1:$1,PROSPER_Huhn!$9:$9,""),
IF($C38="Nick Hull",_xlfn.XLOOKUP($B38,PROSPER_Hull!$1:$1,PROSPER_Hull!$9:$9,""),
IF($C38="Monika Kotwani",_xlfn.XLOOKUP($B38,PROSPER_Kotwani!$1:$1,PROSPER_Kotwani!$9:$9,""),
IF($C38="Jonathan Wellner",_xlfn.XLOOKUP($B38,PROSPER_Wellner!$1:$1,PROSPER_Wellner!$9:$9,""),
IF($C38="Travis Harvey",_xlfn.XLOOKUP($B38,PROSPER_Harvey!$1:$1,PROSPER_Harvey!$9:$9,""),"")))))))="","",
IF($C38="Christopher Lobo",_xlfn.XLOOKUP($B38,PROSPER_Lobo!$1:$1,PROSPER_Lobo!$9:$9,""),
IF($C38="Naren Baliga",_xlfn.XLOOKUP($B38,PROSPER_Baliga!$1:$1,PROSPER_Baliga!$9:$9,""),
IF($C38="Thorsten Huhn",_xlfn.XLOOKUP($B38,PROSPER_Huhn!$1:$1,PROSPER_Huhn!$9:$9,""),
IF($C38="Nick Hull",_xlfn.XLOOKUP($B38,PROSPER_Hull!$1:$1,PROSPER_Hull!$9:$9,""),
IF($C38="Monika Kotwani",_xlfn.XLOOKUP($B38,PROSPER_Kotwani!$1:$1,PROSPER_Kotwani!$9:$9,""),
IF($C38="Jonathan Wellner",_xlfn.XLOOKUP($B38,PROSPER_Wellner!$1:$1,PROSPER_Wellner!$9:$9,""),
IF($C38="Travis Harvey",_xlfn.XLOOKUP($B38,PROSPER_Harvey!$1:$1,PROSPER_Harvey!$9:$9,""),""))))))))="","No Comment",IF(IF($C38="Christopher Lobo",_xlfn.XLOOKUP($B38,PROSPER_Lobo!$1:$1,PROSPER_Lobo!$9:$9,""),
IF($C38="Naren Baliga",_xlfn.XLOOKUP($B38,PROSPER_Baliga!$1:$1,PROSPER_Baliga!$9:$9,""),
IF($C38="Thorsten Huhn",_xlfn.XLOOKUP($B38,PROSPER_Huhn!$1:$1,PROSPER_Huhn!$9:$9,""),
IF($C38="Nick Hull",_xlfn.XLOOKUP($B38,PROSPER_Hull!$1:$1,PROSPER_Hull!$9:$9,""),
IF($C38="Monika Kotwani",_xlfn.XLOOKUP($B38,PROSPER_Kotwani!$1:$1,PROSPER_Kotwani!$9:$9,""),
IF($C38="Jonathan Wellner",_xlfn.XLOOKUP($B38,PROSPER_Wellner!$1:$1,PROSPER_Wellner!$9:$9,""),
IF($C38="Travis Harvey",_xlfn.XLOOKUP($B38,PROSPER_Harvey!$1:$1,PROSPER_Harvey!$9:$9,""),"")))))))="","",
IF($C38="Christopher Lobo",_xlfn.XLOOKUP($B38,PROSPER_Lobo!$1:$1,PROSPER_Lobo!$9:$9,""),
IF($C38="Naren Baliga",_xlfn.XLOOKUP($B38,PROSPER_Baliga!$1:$1,PROSPER_Baliga!$9:$9,""),
IF($C38="Thorsten Huhn",_xlfn.XLOOKUP($B38,PROSPER_Huhn!$1:$1,PROSPER_Huhn!$9:$9,""),
IF($C38="Nick Hull",_xlfn.XLOOKUP($B38,PROSPER_Hull!$1:$1,PROSPER_Hull!$9:$9,""),
IF($C38="Monika Kotwani",_xlfn.XLOOKUP($B38,PROSPER_Kotwani!$1:$1,PROSPER_Kotwani!$9:$9,""),
IF($C38="Jonathan Wellner",_xlfn.XLOOKUP($B38,PROSPER_Wellner!$1:$1,PROSPER_Wellner!$9:$9,""),
IF($C38="Travis Harvey",_xlfn.XLOOKUP($B38,PROSPER_Harvey!$1:$1,PROSPER_Harvey!$9:$9,""),"")))))))))</f>
        <v>No Comment</v>
      </c>
      <c r="AH38" s="124" t="s">
        <v>89</v>
      </c>
      <c r="AI38" s="150">
        <f t="shared" si="245"/>
        <v>7</v>
      </c>
      <c r="AJ38" s="120" t="str">
        <f>_xlfn.XLOOKUP(B38,PROSPERInitial_Query!$E:$E,PROSPERInitial_Query!$K:$K,"",,-1)</f>
        <v>7</v>
      </c>
      <c r="AK38" s="121" t="str">
        <f t="shared" si="246"/>
        <v>Nick Lucy1 - PortfolioBrownfield</v>
      </c>
      <c r="AL38" s="126" t="str">
        <f>_xlfn.XLOOKUP(AK38,PROSPERDelta_Query!BK:BK,PROSPERDelta_Query!M:M,"",,-1)</f>
        <v/>
      </c>
      <c r="AM38" s="124">
        <f t="shared" si="247"/>
        <v>7</v>
      </c>
      <c r="AN38" s="124" t="str">
        <f>IF(IF(IF($C38="Christopher Lobo",_xlfn.XLOOKUP($B38,PROSPER_Lobo!$1:$1,PROSPER_Lobo!$10:$10,""),
IF($C38="Naren Baliga",_xlfn.XLOOKUP($B38,PROSPER_Baliga!$1:$1,PROSPER_Baliga!$10:$10,""),
IF($C38="Thorsten Huhn",_xlfn.XLOOKUP($B38,PROSPER_Huhn!$1:$1,PROSPER_Huhn!$10:$10,""),
IF($C38="Nick Hull",_xlfn.XLOOKUP($B38,PROSPER_Hull!$1:$1,PROSPER_Hull!$10:$10,""),
IF($C38="Monika Kotwani",_xlfn.XLOOKUP($B38,PROSPER_Kotwani!$1:$1,PROSPER_Kotwani!$10:$10,""),
IF($C38="Jonathan Wellner",_xlfn.XLOOKUP($B38,PROSPER_Wellner!$1:$1,PROSPER_Wellner!$10:$10,""),
IF($C38="Travis Harvey",_xlfn.XLOOKUP($B38,PROSPER_Harvey!$1:$1,PROSPER_Harvey!$10:$10,""),"")))))))="","",
IF($C38="Christopher Lobo",_xlfn.XLOOKUP($B38,PROSPER_Lobo!$1:$1,PROSPER_Lobo!$10:$10,""),
IF($C38="Naren Baliga",_xlfn.XLOOKUP($B38,PROSPER_Baliga!$1:$1,PROSPER_Baliga!$10:$10,""),
IF($C38="Thorsten Huhn",_xlfn.XLOOKUP($B38,PROSPER_Huhn!$1:$1,PROSPER_Huhn!$10:$10,""),
IF($C38="Nick Hull",_xlfn.XLOOKUP($B38,PROSPER_Hull!$1:$1,PROSPER_Hull!$10:$10,""),
IF($C38="Monika Kotwani",_xlfn.XLOOKUP($B38,PROSPER_Kotwani!$1:$1,PROSPER_Kotwani!$10:$10,""),
IF($C38="Jonathan Wellner",_xlfn.XLOOKUP($B38,PROSPER_Wellner!$1:$1,PROSPER_Wellner!$10:$10,""),
IF($C38="Travis Harvey",_xlfn.XLOOKUP($B38,PROSPER_Harvey!$1:$1,PROSPER_Harvey!$10:$10,""),""))))))))="","No Score",IF(IF($C38="Christopher Lobo",_xlfn.XLOOKUP($B38,PROSPER_Lobo!$1:$1,PROSPER_Lobo!$10:$10,""),
IF($C38="Naren Baliga",_xlfn.XLOOKUP($B38,PROSPER_Baliga!$1:$1,PROSPER_Baliga!$10:$10,""),
IF($C38="Thorsten Huhn",_xlfn.XLOOKUP($B38,PROSPER_Huhn!$1:$1,PROSPER_Huhn!$10:$10,""),
IF($C38="Nick Hull",_xlfn.XLOOKUP($B38,PROSPER_Hull!$1:$1,PROSPER_Hull!$10:$10,""),
IF($C38="Monika Kotwani",_xlfn.XLOOKUP($B38,PROSPER_Kotwani!$1:$1,PROSPER_Kotwani!$10:$10,""),
IF($C38="Jonathan Wellner",_xlfn.XLOOKUP($B38,PROSPER_Wellner!$1:$1,PROSPER_Wellner!$10:$10,""),
IF($C38="Travis Harvey",_xlfn.XLOOKUP($B38,PROSPER_Harvey!$1:$1,PROSPER_Harvey!$10:$10,""),"")))))))="","",
IF($C38="Christopher Lobo",_xlfn.XLOOKUP($B38,PROSPER_Lobo!$1:$1,PROSPER_Lobo!$10:$10,""),
IF($C38="Naren Baliga",_xlfn.XLOOKUP($B38,PROSPER_Baliga!$1:$1,PROSPER_Baliga!$10:$10,""),
IF($C38="Thorsten Huhn",_xlfn.XLOOKUP($B38,PROSPER_Huhn!$1:$1,PROSPER_Huhn!$10:$10,""),
IF($C38="Nick Hull",_xlfn.XLOOKUP($B38,PROSPER_Hull!$1:$1,PROSPER_Hull!$10:$10,""),
IF($C38="Monika Kotwani",_xlfn.XLOOKUP($B38,PROSPER_Kotwani!$1:$1,PROSPER_Kotwani!$10:$10,""),
IF($C38="Jonathan Wellner",_xlfn.XLOOKUP($B38,PROSPER_Wellner!$1:$1,PROSPER_Wellner!$10:$10,""),
IF($C38="Travis Harvey",_xlfn.XLOOKUP($B38,PROSPER_Harvey!$1:$1,PROSPER_Harvey!$10:$10,""),"")))))))))</f>
        <v>No Score</v>
      </c>
      <c r="AO38" s="125" t="str">
        <f>IF(IF(IF($C38="Christopher Lobo",_xlfn.XLOOKUP($B38,PROSPER_Lobo!$1:$1,PROSPER_Lobo!$11:$11,""),
IF($C38="Naren Baliga",_xlfn.XLOOKUP($B38,PROSPER_Baliga!$1:$1,PROSPER_Baliga!$11:$11,""),
IF($C38="Thorsten Huhn",_xlfn.XLOOKUP($B38,PROSPER_Huhn!$1:$1,PROSPER_Huhn!$11:$11,""),
IF($C38="Nick Hull",_xlfn.XLOOKUP($B38,PROSPER_Hull!$1:$1,PROSPER_Hull!$11:$11,""),
IF($C38="Monika Kotwani",_xlfn.XLOOKUP($B38,PROSPER_Kotwani!$1:$1,PROSPER_Kotwani!$11:$11,""),
IF($C38="Jonathan Wellner",_xlfn.XLOOKUP($B38,PROSPER_Wellner!$1:$1,PROSPER_Wellner!$11:$11,""),
IF($C38="Travis Harvey",_xlfn.XLOOKUP($B38,PROSPER_Harvey!$1:$1,PROSPER_Harvey!$11:$11,""),"")))))))="","",
IF($C38="Christopher Lobo",_xlfn.XLOOKUP($B38,PROSPER_Lobo!$1:$1,PROSPER_Lobo!$11:$11,""),
IF($C38="Naren Baliga",_xlfn.XLOOKUP($B38,PROSPER_Baliga!$1:$1,PROSPER_Baliga!$11:$11,""),
IF($C38="Thorsten Huhn",_xlfn.XLOOKUP($B38,PROSPER_Huhn!$1:$1,PROSPER_Huhn!$11:$11,""),
IF($C38="Nick Hull",_xlfn.XLOOKUP($B38,PROSPER_Hull!$1:$1,PROSPER_Hull!$11:$11,""),
IF($C38="Monika Kotwani",_xlfn.XLOOKUP($B38,PROSPER_Kotwani!$1:$1,PROSPER_Kotwani!$11:$11,""),
IF($C38="Jonathan Wellner",_xlfn.XLOOKUP($B38,PROSPER_Wellner!$1:$1,PROSPER_Wellner!$11:$11,""),
IF($C38="Travis Harvey",_xlfn.XLOOKUP($B38,PROSPER_Harvey!$1:$1,PROSPER_Harvey!$11:$11,""),""))))))))="","No Comment",IF(IF($C38="Christopher Lobo",_xlfn.XLOOKUP($B38,PROSPER_Lobo!$1:$1,PROSPER_Lobo!$11:$11,""),
IF($C38="Naren Baliga",_xlfn.XLOOKUP($B38,PROSPER_Baliga!$1:$1,PROSPER_Baliga!$11:$11,""),
IF($C38="Thorsten Huhn",_xlfn.XLOOKUP($B38,PROSPER_Huhn!$1:$1,PROSPER_Huhn!$11:$11,""),
IF($C38="Nick Hull",_xlfn.XLOOKUP($B38,PROSPER_Hull!$1:$1,PROSPER_Hull!$11:$11,""),
IF($C38="Monika Kotwani",_xlfn.XLOOKUP($B38,PROSPER_Kotwani!$1:$1,PROSPER_Kotwani!$11:$11,""),
IF($C38="Jonathan Wellner",_xlfn.XLOOKUP($B38,PROSPER_Wellner!$1:$1,PROSPER_Wellner!$11:$11,""),
IF($C38="Travis Harvey",_xlfn.XLOOKUP($B38,PROSPER_Harvey!$1:$1,PROSPER_Harvey!$11:$11,""),"")))))))="","",
IF($C38="Christopher Lobo",_xlfn.XLOOKUP($B38,PROSPER_Lobo!$1:$1,PROSPER_Lobo!$11:$11,""),
IF($C38="Naren Baliga",_xlfn.XLOOKUP($B38,PROSPER_Baliga!$1:$1,PROSPER_Baliga!$11:$11,""),
IF($C38="Thorsten Huhn",_xlfn.XLOOKUP($B38,PROSPER_Huhn!$1:$1,PROSPER_Huhn!$11:$11,""),
IF($C38="Nick Hull",_xlfn.XLOOKUP($B38,PROSPER_Hull!$1:$1,PROSPER_Hull!$11:$11,""),
IF($C38="Monika Kotwani",_xlfn.XLOOKUP($B38,PROSPER_Kotwani!$1:$1,PROSPER_Kotwani!$11:$11,""),
IF($C38="Jonathan Wellner",_xlfn.XLOOKUP($B38,PROSPER_Wellner!$1:$1,PROSPER_Wellner!$11:$11,""),
IF($C38="Travis Harvey",_xlfn.XLOOKUP($B38,PROSPER_Harvey!$1:$1,PROSPER_Harvey!$11:$11,""),"")))))))))</f>
        <v>No Comment</v>
      </c>
      <c r="AP38" s="124" t="s">
        <v>89</v>
      </c>
      <c r="AQ38" s="150">
        <f t="shared" si="248"/>
        <v>7</v>
      </c>
      <c r="AR38" s="120" t="str">
        <f>_xlfn.XLOOKUP(B38,PROSPERInitial_Query!$E:$E,PROSPERInitial_Query!$L:$L,"",,-1)</f>
        <v>7</v>
      </c>
      <c r="AS38" s="121" t="str">
        <f t="shared" si="249"/>
        <v>Nick Lucy1 - PortfolioTraining &amp; Adoption</v>
      </c>
      <c r="AT38" s="126" t="str">
        <f>_xlfn.XLOOKUP(AS38,PROSPERDelta_Query!BK:BK,PROSPERDelta_Query!N:N,"",,-1)</f>
        <v>9</v>
      </c>
      <c r="AU38" s="124">
        <f t="shared" si="250"/>
        <v>9</v>
      </c>
      <c r="AV38" s="124" t="str">
        <f>IF(IF(IF($C38="Christopher Lobo",_xlfn.XLOOKUP($B38,PROSPER_Lobo!$1:$1,PROSPER_Lobo!$12:$12,""),
IF($C38="Naren Baliga",_xlfn.XLOOKUP($B38,PROSPER_Baliga!$1:$1,PROSPER_Baliga!$12:$12,""),
IF($C38="Thorsten Huhn",_xlfn.XLOOKUP($B38,PROSPER_Huhn!$1:$1,PROSPER_Huhn!$12:$12,""),
IF($C38="Nick Hull",_xlfn.XLOOKUP($B38,PROSPER_Hull!$1:$1,PROSPER_Hull!$12:$12,""),
IF($C38="Monika Kotwani",_xlfn.XLOOKUP($B38,PROSPER_Kotwani!$1:$1,PROSPER_Kotwani!$12:$12,""),
IF($C38="Jonathan Wellner",_xlfn.XLOOKUP($B38,PROSPER_Wellner!$1:$1,PROSPER_Wellner!$12:$12,""),
IF($C38="Travis Harvey",_xlfn.XLOOKUP($B38,PROSPER_Harvey!$1:$1,PROSPER_Harvey!$12:$12,""),"")))))))="","",
IF($C38="Christopher Lobo",_xlfn.XLOOKUP($B38,PROSPER_Lobo!$1:$1,PROSPER_Lobo!$12:$12,""),
IF($C38="Naren Baliga",_xlfn.XLOOKUP($B38,PROSPER_Baliga!$1:$1,PROSPER_Baliga!$12:$12,""),
IF($C38="Thorsten Huhn",_xlfn.XLOOKUP($B38,PROSPER_Huhn!$1:$1,PROSPER_Huhn!$12:$12,""),
IF($C38="Nick Hull",_xlfn.XLOOKUP($B38,PROSPER_Hull!$1:$1,PROSPER_Hull!$12:$12,""),
IF($C38="Monika Kotwani",_xlfn.XLOOKUP($B38,PROSPER_Kotwani!$1:$1,PROSPER_Kotwani!$12:$12,""),
IF($C38="Jonathan Wellner",_xlfn.XLOOKUP($B38,PROSPER_Wellner!$1:$1,PROSPER_Wellner!$12:$12,""),
IF($C38="Travis Harvey",_xlfn.XLOOKUP($B38,PROSPER_Harvey!$1:$1,PROSPER_Harvey!$12:$12,""),""))))))))="","No Score",IF(IF($C38="Christopher Lobo",_xlfn.XLOOKUP($B38,PROSPER_Lobo!$1:$1,PROSPER_Lobo!$12:$12,""),
IF($C38="Naren Baliga",_xlfn.XLOOKUP($B38,PROSPER_Baliga!$1:$1,PROSPER_Baliga!$12:$12,""),
IF($C38="Thorsten Huhn",_xlfn.XLOOKUP($B38,PROSPER_Huhn!$1:$1,PROSPER_Huhn!$12:$12,""),
IF($C38="Nick Hull",_xlfn.XLOOKUP($B38,PROSPER_Hull!$1:$1,PROSPER_Hull!$12:$12,""),
IF($C38="Monika Kotwani",_xlfn.XLOOKUP($B38,PROSPER_Kotwani!$1:$1,PROSPER_Kotwani!$12:$12,""),
IF($C38="Jonathan Wellner",_xlfn.XLOOKUP($B38,PROSPER_Wellner!$1:$1,PROSPER_Wellner!$12:$12,""),
IF($C38="Travis Harvey",_xlfn.XLOOKUP($B38,PROSPER_Harvey!$1:$1,PROSPER_Harvey!$12:$12,""),"")))))))="","",
IF($C38="Christopher Lobo",_xlfn.XLOOKUP($B38,PROSPER_Lobo!$1:$1,PROSPER_Lobo!$12:$12,""),
IF($C38="Naren Baliga",_xlfn.XLOOKUP($B38,PROSPER_Baliga!$1:$1,PROSPER_Baliga!$12:$12,""),
IF($C38="Thorsten Huhn",_xlfn.XLOOKUP($B38,PROSPER_Huhn!$1:$1,PROSPER_Huhn!$12:$12,""),
IF($C38="Nick Hull",_xlfn.XLOOKUP($B38,PROSPER_Hull!$1:$1,PROSPER_Hull!$12:$12,""),
IF($C38="Monika Kotwani",_xlfn.XLOOKUP($B38,PROSPER_Kotwani!$1:$1,PROSPER_Kotwani!$12:$12,""),
IF($C38="Jonathan Wellner",_xlfn.XLOOKUP($B38,PROSPER_Wellner!$1:$1,PROSPER_Wellner!$12:$12,""),
IF($C38="Travis Harvey",_xlfn.XLOOKUP($B38,PROSPER_Harvey!$1:$1,PROSPER_Harvey!$12:$12,""),"")))))))))</f>
        <v>No Score</v>
      </c>
      <c r="AW38" s="125" t="str">
        <f>IF(IF(IF($C38="Christopher Lobo",_xlfn.XLOOKUP($B38,PROSPER_Lobo!$1:$1,PROSPER_Lobo!$13:$13,""),
IF($C38="Naren Baliga",_xlfn.XLOOKUP($B38,PROSPER_Baliga!$1:$1,PROSPER_Baliga!$13:$13,""),
IF($C38="Thorsten Huhn",_xlfn.XLOOKUP($B38,PROSPER_Huhn!$1:$1,PROSPER_Huhn!$13:$13,""),
IF($C38="Nick Hull",_xlfn.XLOOKUP($B38,PROSPER_Hull!$1:$1,PROSPER_Hull!$13:$13,""),
IF($C38="Monika Kotwani",_xlfn.XLOOKUP($B38,PROSPER_Kotwani!$1:$1,PROSPER_Kotwani!$13:$13,""),
IF($C38="Jonathan Wellner",_xlfn.XLOOKUP($B38,PROSPER_Wellner!$1:$1,PROSPER_Wellner!$13:$13,""),
IF($C38="Travis Harvey",_xlfn.XLOOKUP($B38,PROSPER_Harvey!$1:$1,PROSPER_Harvey!$13:$13,""),"")))))))="","",
IF($C38="Christopher Lobo",_xlfn.XLOOKUP($B38,PROSPER_Lobo!$1:$1,PROSPER_Lobo!$13:$13,""),
IF($C38="Naren Baliga",_xlfn.XLOOKUP($B38,PROSPER_Baliga!$1:$1,PROSPER_Baliga!$13:$13,""),
IF($C38="Thorsten Huhn",_xlfn.XLOOKUP($B38,PROSPER_Huhn!$1:$1,PROSPER_Huhn!$13:$13,""),
IF($C38="Nick Hull",_xlfn.XLOOKUP($B38,PROSPER_Hull!$1:$1,PROSPER_Hull!$13:$13,""),
IF($C38="Monika Kotwani",_xlfn.XLOOKUP($B38,PROSPER_Kotwani!$1:$1,PROSPER_Kotwani!$13:$13,""),
IF($C38="Jonathan Wellner",_xlfn.XLOOKUP($B38,PROSPER_Wellner!$1:$1,PROSPER_Wellner!$13:$13,""),
IF($C38="Travis Harvey",_xlfn.XLOOKUP($B38,PROSPER_Harvey!$1:$1,PROSPER_Harvey!$13:$13,""),""))))))))="","No Comment",IF(IF($C38="Christopher Lobo",_xlfn.XLOOKUP($B38,PROSPER_Lobo!$1:$1,PROSPER_Lobo!$13:$13,""),
IF($C38="Naren Baliga",_xlfn.XLOOKUP($B38,PROSPER_Baliga!$1:$1,PROSPER_Baliga!$13:$13,""),
IF($C38="Thorsten Huhn",_xlfn.XLOOKUP($B38,PROSPER_Huhn!$1:$1,PROSPER_Huhn!$13:$13,""),
IF($C38="Nick Hull",_xlfn.XLOOKUP($B38,PROSPER_Hull!$1:$1,PROSPER_Hull!$13:$13,""),
IF($C38="Monika Kotwani",_xlfn.XLOOKUP($B38,PROSPER_Kotwani!$1:$1,PROSPER_Kotwani!$13:$13,""),
IF($C38="Jonathan Wellner",_xlfn.XLOOKUP($B38,PROSPER_Wellner!$1:$1,PROSPER_Wellner!$13:$13,""),
IF($C38="Travis Harvey",_xlfn.XLOOKUP($B38,PROSPER_Harvey!$1:$1,PROSPER_Harvey!$13:$13,""),"")))))))="","",
IF($C38="Christopher Lobo",_xlfn.XLOOKUP($B38,PROSPER_Lobo!$1:$1,PROSPER_Lobo!$13:$13,""),
IF($C38="Naren Baliga",_xlfn.XLOOKUP($B38,PROSPER_Baliga!$1:$1,PROSPER_Baliga!$13:$13,""),
IF($C38="Thorsten Huhn",_xlfn.XLOOKUP($B38,PROSPER_Huhn!$1:$1,PROSPER_Huhn!$13:$13,""),
IF($C38="Nick Hull",_xlfn.XLOOKUP($B38,PROSPER_Hull!$1:$1,PROSPER_Hull!$13:$13,""),
IF($C38="Monika Kotwani",_xlfn.XLOOKUP($B38,PROSPER_Kotwani!$1:$1,PROSPER_Kotwani!$13:$13,""),
IF($C38="Jonathan Wellner",_xlfn.XLOOKUP($B38,PROSPER_Wellner!$1:$1,PROSPER_Wellner!$13:$13,""),
IF($C38="Travis Harvey",_xlfn.XLOOKUP($B38,PROSPER_Harvey!$1:$1,PROSPER_Harvey!$13:$13,""),"")))))))))</f>
        <v>No Comment</v>
      </c>
      <c r="AX38" s="124" t="s">
        <v>89</v>
      </c>
      <c r="AY38" s="150">
        <f t="shared" si="251"/>
        <v>9</v>
      </c>
      <c r="AZ38" s="120" t="str">
        <f>_xlfn.XLOOKUP(B38,PROSPERInitial_Query!$E:$E,PROSPERInitial_Query!$M:$M,"",,-1)</f>
        <v>7</v>
      </c>
      <c r="BA38" s="121" t="str">
        <f t="shared" si="252"/>
        <v>Nick Lucy1 - PortfolioDMLT</v>
      </c>
      <c r="BB38" s="126" t="str">
        <f>_xlfn.XLOOKUP(BA38,PROSPERDelta_Query!BK:BK,PROSPERDelta_Query!O:O,"",,-1)</f>
        <v/>
      </c>
      <c r="BC38" s="124">
        <f t="shared" si="253"/>
        <v>7</v>
      </c>
      <c r="BD38" s="124" t="str">
        <f>IF(IF(IF($C38="Christopher Lobo",_xlfn.XLOOKUP($B38,PROSPER_Lobo!$1:$1,PROSPER_Lobo!$14:$14,""),
IF($C38="Naren Baliga",_xlfn.XLOOKUP($B38,PROSPER_Baliga!$1:$1,PROSPER_Baliga!$14:$14,""),
IF($C38="Thorsten Huhn",_xlfn.XLOOKUP($B38,PROSPER_Huhn!$1:$1,PROSPER_Huhn!$14:$14,""),
IF($C38="Nick Hull",_xlfn.XLOOKUP($B38,PROSPER_Hull!$1:$1,PROSPER_Hull!$14:$14,""),
IF($C38="Monika Kotwani",_xlfn.XLOOKUP($B38,PROSPER_Kotwani!$1:$1,PROSPER_Kotwani!$14:$14,""),
IF($C38="Jonathan Wellner",_xlfn.XLOOKUP($B38,PROSPER_Wellner!$1:$1,PROSPER_Wellner!$14:$14,""),
IF($C38="Travis Harvey",_xlfn.XLOOKUP($B38,PROSPER_Harvey!$1:$1,PROSPER_Harvey!$14:$14,""),"")))))))="","",
IF($C38="Christopher Lobo",_xlfn.XLOOKUP($B38,PROSPER_Lobo!$1:$1,PROSPER_Lobo!$14:$14,""),
IF($C38="Naren Baliga",_xlfn.XLOOKUP($B38,PROSPER_Baliga!$1:$1,PROSPER_Baliga!$14:$14,""),
IF($C38="Thorsten Huhn",_xlfn.XLOOKUP($B38,PROSPER_Huhn!$1:$1,PROSPER_Huhn!$14:$14,""),
IF($C38="Nick Hull",_xlfn.XLOOKUP($B38,PROSPER_Hull!$1:$1,PROSPER_Hull!$14:$14,""),
IF($C38="Monika Kotwani",_xlfn.XLOOKUP($B38,PROSPER_Kotwani!$1:$1,PROSPER_Kotwani!$14:$14,""),
IF($C38="Jonathan Wellner",_xlfn.XLOOKUP($B38,PROSPER_Wellner!$1:$1,PROSPER_Wellner!$14:$14,""),
IF($C38="Travis Harvey",_xlfn.XLOOKUP($B38,PROSPER_Harvey!$1:$1,PROSPER_Harvey!$14:$14,""),""))))))))="","No Score",IF(IF($C38="Christopher Lobo",_xlfn.XLOOKUP($B38,PROSPER_Lobo!$1:$1,PROSPER_Lobo!$14:$14,""),
IF($C38="Naren Baliga",_xlfn.XLOOKUP($B38,PROSPER_Baliga!$1:$1,PROSPER_Baliga!$14:$14,""),
IF($C38="Thorsten Huhn",_xlfn.XLOOKUP($B38,PROSPER_Huhn!$1:$1,PROSPER_Huhn!$14:$14,""),
IF($C38="Nick Hull",_xlfn.XLOOKUP($B38,PROSPER_Hull!$1:$1,PROSPER_Hull!$14:$14,""),
IF($C38="Monika Kotwani",_xlfn.XLOOKUP($B38,PROSPER_Kotwani!$1:$1,PROSPER_Kotwani!$14:$14,""),
IF($C38="Jonathan Wellner",_xlfn.XLOOKUP($B38,PROSPER_Wellner!$1:$1,PROSPER_Wellner!$14:$14,""),
IF($C38="Travis Harvey",_xlfn.XLOOKUP($B38,PROSPER_Harvey!$1:$1,PROSPER_Harvey!$14:$14,""),"")))))))="","",
IF($C38="Christopher Lobo",_xlfn.XLOOKUP($B38,PROSPER_Lobo!$1:$1,PROSPER_Lobo!$14:$14,""),
IF($C38="Naren Baliga",_xlfn.XLOOKUP($B38,PROSPER_Baliga!$1:$1,PROSPER_Baliga!$14:$14,""),
IF($C38="Thorsten Huhn",_xlfn.XLOOKUP($B38,PROSPER_Huhn!$1:$1,PROSPER_Huhn!$14:$14,""),
IF($C38="Nick Hull",_xlfn.XLOOKUP($B38,PROSPER_Hull!$1:$1,PROSPER_Hull!$14:$14,""),
IF($C38="Monika Kotwani",_xlfn.XLOOKUP($B38,PROSPER_Kotwani!$1:$1,PROSPER_Kotwani!$14:$14,""),
IF($C38="Jonathan Wellner",_xlfn.XLOOKUP($B38,PROSPER_Wellner!$1:$1,PROSPER_Wellner!$14:$14,""),
IF($C38="Travis Harvey",_xlfn.XLOOKUP($B38,PROSPER_Harvey!$1:$1,PROSPER_Harvey!$14:$14,""),"")))))))))</f>
        <v>No Score</v>
      </c>
      <c r="BE38" s="125" t="str">
        <f>IF(IF(IF($C38="Christopher Lobo",_xlfn.XLOOKUP($B38,PROSPER_Lobo!$1:$1,PROSPER_Lobo!$15:$15,""),
IF($C38="Naren Baliga",_xlfn.XLOOKUP($B38,PROSPER_Baliga!$1:$1,PROSPER_Baliga!$15:$15,""),
IF($C38="Thorsten Huhn",_xlfn.XLOOKUP($B38,PROSPER_Huhn!$1:$1,PROSPER_Huhn!$15:$15,""),
IF($C38="Nick Hull",_xlfn.XLOOKUP($B38,PROSPER_Hull!$1:$1,PROSPER_Hull!$15:$15,""),
IF($C38="Monika Kotwani",_xlfn.XLOOKUP($B38,PROSPER_Kotwani!$1:$1,PROSPER_Kotwani!$15:$15,""),
IF($C38="Jonathan Wellner",_xlfn.XLOOKUP($B38,PROSPER_Wellner!$1:$1,PROSPER_Wellner!$15:$15,""),
IF($C38="Travis Harvey",_xlfn.XLOOKUP($B38,PROSPER_Harvey!$1:$1,PROSPER_Harvey!$15:$15,""),"")))))))="","",
IF($C38="Christopher Lobo",_xlfn.XLOOKUP($B38,PROSPER_Lobo!$1:$1,PROSPER_Lobo!$15:$15,""),
IF($C38="Naren Baliga",_xlfn.XLOOKUP($B38,PROSPER_Baliga!$1:$1,PROSPER_Baliga!$15:$15,""),
IF($C38="Thorsten Huhn",_xlfn.XLOOKUP($B38,PROSPER_Huhn!$1:$1,PROSPER_Huhn!$15:$15,""),
IF($C38="Nick Hull",_xlfn.XLOOKUP($B38,PROSPER_Hull!$1:$1,PROSPER_Hull!$15:$15,""),
IF($C38="Monika Kotwani",_xlfn.XLOOKUP($B38,PROSPER_Kotwani!$1:$1,PROSPER_Kotwani!$15:$15,""),
IF($C38="Jonathan Wellner",_xlfn.XLOOKUP($B38,PROSPER_Wellner!$1:$1,PROSPER_Wellner!$15:$15,""),
IF($C38="Travis Harvey",_xlfn.XLOOKUP($B38,PROSPER_Harvey!$1:$1,PROSPER_Harvey!$15:$15,""),""))))))))="","No Comment",IF(IF($C38="Christopher Lobo",_xlfn.XLOOKUP($B38,PROSPER_Lobo!$1:$1,PROSPER_Lobo!$15:$15,""),
IF($C38="Naren Baliga",_xlfn.XLOOKUP($B38,PROSPER_Baliga!$1:$1,PROSPER_Baliga!$15:$15,""),
IF($C38="Thorsten Huhn",_xlfn.XLOOKUP($B38,PROSPER_Huhn!$1:$1,PROSPER_Huhn!$15:$15,""),
IF($C38="Nick Hull",_xlfn.XLOOKUP($B38,PROSPER_Hull!$1:$1,PROSPER_Hull!$15:$15,""),
IF($C38="Monika Kotwani",_xlfn.XLOOKUP($B38,PROSPER_Kotwani!$1:$1,PROSPER_Kotwani!$15:$15,""),
IF($C38="Jonathan Wellner",_xlfn.XLOOKUP($B38,PROSPER_Wellner!$1:$1,PROSPER_Wellner!$15:$15,""),
IF($C38="Travis Harvey",_xlfn.XLOOKUP($B38,PROSPER_Harvey!$1:$1,PROSPER_Harvey!$15:$15,""),"")))))))="","",
IF($C38="Christopher Lobo",_xlfn.XLOOKUP($B38,PROSPER_Lobo!$1:$1,PROSPER_Lobo!$15:$15,""),
IF($C38="Naren Baliga",_xlfn.XLOOKUP($B38,PROSPER_Baliga!$1:$1,PROSPER_Baliga!$15:$15,""),
IF($C38="Thorsten Huhn",_xlfn.XLOOKUP($B38,PROSPER_Huhn!$1:$1,PROSPER_Huhn!$15:$15,""),
IF($C38="Nick Hull",_xlfn.XLOOKUP($B38,PROSPER_Hull!$1:$1,PROSPER_Hull!$15:$15,""),
IF($C38="Monika Kotwani",_xlfn.XLOOKUP($B38,PROSPER_Kotwani!$1:$1,PROSPER_Kotwani!$15:$15,""),
IF($C38="Jonathan Wellner",_xlfn.XLOOKUP($B38,PROSPER_Wellner!$1:$1,PROSPER_Wellner!$15:$15,""),
IF($C38="Travis Harvey",_xlfn.XLOOKUP($B38,PROSPER_Harvey!$1:$1,PROSPER_Harvey!$15:$15,""),"")))))))))</f>
        <v>No Comment</v>
      </c>
      <c r="BF38" s="124" t="s">
        <v>89</v>
      </c>
      <c r="BG38" s="150">
        <f t="shared" si="254"/>
        <v>7</v>
      </c>
      <c r="BH38" s="120" t="str">
        <f>_xlfn.XLOOKUP(B38,PROSPERInitial_Query!$E:$E,PROSPERInitial_Query!$N:$N,"",,-1)</f>
        <v>7</v>
      </c>
      <c r="BI38" s="121" t="str">
        <f t="shared" si="255"/>
        <v>Nick Lucy1 - PortfolioRevenue Management</v>
      </c>
      <c r="BJ38" s="126" t="str">
        <f>_xlfn.XLOOKUP(BI38,PROSPERDelta_Query!BK:BK,PROSPERDelta_Query!P:P,"",,-1)</f>
        <v>10</v>
      </c>
      <c r="BK38" s="124">
        <f t="shared" si="256"/>
        <v>10</v>
      </c>
      <c r="BL38" s="124" t="str">
        <f>IF(IF(IF($C38="Christopher Lobo",_xlfn.XLOOKUP($B38,PROSPER_Lobo!$1:$1,PROSPER_Lobo!$16:$16,""),
IF($C38="Naren Baliga",_xlfn.XLOOKUP($B38,PROSPER_Baliga!$1:$1,PROSPER_Baliga!$16:$16,""),
IF($C38="Thorsten Huhn",_xlfn.XLOOKUP($B38,PROSPER_Huhn!$1:$1,PROSPER_Huhn!$16:$16,""),
IF($C38="Nick Hull",_xlfn.XLOOKUP($B38,PROSPER_Hull!$1:$1,PROSPER_Hull!$16:$16,""),
IF($C38="Monika Kotwani",_xlfn.XLOOKUP($B38,PROSPER_Kotwani!$1:$1,PROSPER_Kotwani!$16:$16,""),
IF($C38="Jonathan Wellner",_xlfn.XLOOKUP($B38,PROSPER_Wellner!$1:$1,PROSPER_Wellner!$16:$16,""),
IF($C38="Travis Harvey",_xlfn.XLOOKUP($B38,PROSPER_Harvey!$1:$1,PROSPER_Harvey!$16:$16,""),"")))))))="","",
IF($C38="Christopher Lobo",_xlfn.XLOOKUP($B38,PROSPER_Lobo!$1:$1,PROSPER_Lobo!$16:$16,""),
IF($C38="Naren Baliga",_xlfn.XLOOKUP($B38,PROSPER_Baliga!$1:$1,PROSPER_Baliga!$16:$16,""),
IF($C38="Thorsten Huhn",_xlfn.XLOOKUP($B38,PROSPER_Huhn!$1:$1,PROSPER_Huhn!$16:$16,""),
IF($C38="Nick Hull",_xlfn.XLOOKUP($B38,PROSPER_Hull!$1:$1,PROSPER_Hull!$16:$16,""),
IF($C38="Monika Kotwani",_xlfn.XLOOKUP($B38,PROSPER_Kotwani!$1:$1,PROSPER_Kotwani!$16:$16,""),
IF($C38="Jonathan Wellner",_xlfn.XLOOKUP($B38,PROSPER_Wellner!$1:$1,PROSPER_Wellner!$16:$16,""),
IF($C38="Travis Harvey",_xlfn.XLOOKUP($B38,PROSPER_Harvey!$1:$1,PROSPER_Harvey!$16:$16,""),""))))))))="","No Score",IF(IF($C38="Christopher Lobo",_xlfn.XLOOKUP($B38,PROSPER_Lobo!$1:$1,PROSPER_Lobo!$16:$16,""),
IF($C38="Naren Baliga",_xlfn.XLOOKUP($B38,PROSPER_Baliga!$1:$1,PROSPER_Baliga!$16:$16,""),
IF($C38="Thorsten Huhn",_xlfn.XLOOKUP($B38,PROSPER_Huhn!$1:$1,PROSPER_Huhn!$16:$16,""),
IF($C38="Nick Hull",_xlfn.XLOOKUP($B38,PROSPER_Hull!$1:$1,PROSPER_Hull!$16:$16,""),
IF($C38="Monika Kotwani",_xlfn.XLOOKUP($B38,PROSPER_Kotwani!$1:$1,PROSPER_Kotwani!$16:$16,""),
IF($C38="Jonathan Wellner",_xlfn.XLOOKUP($B38,PROSPER_Wellner!$1:$1,PROSPER_Wellner!$16:$16,""),
IF($C38="Travis Harvey",_xlfn.XLOOKUP($B38,PROSPER_Harvey!$1:$1,PROSPER_Harvey!$16:$16,""),"")))))))="","",
IF($C38="Christopher Lobo",_xlfn.XLOOKUP($B38,PROSPER_Lobo!$1:$1,PROSPER_Lobo!$16:$16,""),
IF($C38="Naren Baliga",_xlfn.XLOOKUP($B38,PROSPER_Baliga!$1:$1,PROSPER_Baliga!$16:$16,""),
IF($C38="Thorsten Huhn",_xlfn.XLOOKUP($B38,PROSPER_Huhn!$1:$1,PROSPER_Huhn!$16:$16,""),
IF($C38="Nick Hull",_xlfn.XLOOKUP($B38,PROSPER_Hull!$1:$1,PROSPER_Hull!$16:$16,""),
IF($C38="Monika Kotwani",_xlfn.XLOOKUP($B38,PROSPER_Kotwani!$1:$1,PROSPER_Kotwani!$16:$16,""),
IF($C38="Jonathan Wellner",_xlfn.XLOOKUP($B38,PROSPER_Wellner!$1:$1,PROSPER_Wellner!$16:$16,""),
IF($C38="Travis Harvey",_xlfn.XLOOKUP($B38,PROSPER_Harvey!$1:$1,PROSPER_Harvey!$16:$16,""),"")))))))))</f>
        <v>No Score</v>
      </c>
      <c r="BM38" s="125" t="str">
        <f>IF(IF(IF($C38="Christopher Lobo",_xlfn.XLOOKUP($B38,PROSPER_Lobo!$1:$1,PROSPER_Lobo!$17:$17,""),
IF($C38="Naren Baliga",_xlfn.XLOOKUP($B38,PROSPER_Baliga!$1:$1,PROSPER_Baliga!$17:$17,""),
IF($C38="Thorsten Huhn",_xlfn.XLOOKUP($B38,PROSPER_Huhn!$1:$1,PROSPER_Huhn!$17:$17,""),
IF($C38="Nick Hull",_xlfn.XLOOKUP($B38,PROSPER_Hull!$1:$1,PROSPER_Hull!$17:$17,""),
IF($C38="Monika Kotwani",_xlfn.XLOOKUP($B38,PROSPER_Kotwani!$1:$1,PROSPER_Kotwani!$17:$17,""),
IF($C38="Jonathan Wellner",_xlfn.XLOOKUP($B38,PROSPER_Wellner!$1:$1,PROSPER_Wellner!$17:$17,""),
IF($C38="Travis Harvey",_xlfn.XLOOKUP($B38,PROSPER_Harvey!$1:$1,PROSPER_Harvey!$17:$17,""),"")))))))="","",
IF($C38="Christopher Lobo",_xlfn.XLOOKUP($B38,PROSPER_Lobo!$1:$1,PROSPER_Lobo!$17:$17,""),
IF($C38="Naren Baliga",_xlfn.XLOOKUP($B38,PROSPER_Baliga!$1:$1,PROSPER_Baliga!$17:$17,""),
IF($C38="Thorsten Huhn",_xlfn.XLOOKUP($B38,PROSPER_Huhn!$1:$1,PROSPER_Huhn!$17:$17,""),
IF($C38="Nick Hull",_xlfn.XLOOKUP($B38,PROSPER_Hull!$1:$1,PROSPER_Hull!$17:$17,""),
IF($C38="Monika Kotwani",_xlfn.XLOOKUP($B38,PROSPER_Kotwani!$1:$1,PROSPER_Kotwani!$17:$17,""),
IF($C38="Jonathan Wellner",_xlfn.XLOOKUP($B38,PROSPER_Wellner!$1:$1,PROSPER_Wellner!$17:$17,""),
IF($C38="Travis Harvey",_xlfn.XLOOKUP($B38,PROSPER_Harvey!$1:$1,PROSPER_Harvey!$17:$17,""),""))))))))="","No Comment",IF(IF($C38="Christopher Lobo",_xlfn.XLOOKUP($B38,PROSPER_Lobo!$1:$1,PROSPER_Lobo!$17:$17,""),
IF($C38="Naren Baliga",_xlfn.XLOOKUP($B38,PROSPER_Baliga!$1:$1,PROSPER_Baliga!$17:$17,""),
IF($C38="Thorsten Huhn",_xlfn.XLOOKUP($B38,PROSPER_Huhn!$1:$1,PROSPER_Huhn!$17:$17,""),
IF($C38="Nick Hull",_xlfn.XLOOKUP($B38,PROSPER_Hull!$1:$1,PROSPER_Hull!$17:$17,""),
IF($C38="Monika Kotwani",_xlfn.XLOOKUP($B38,PROSPER_Kotwani!$1:$1,PROSPER_Kotwani!$17:$17,""),
IF($C38="Jonathan Wellner",_xlfn.XLOOKUP($B38,PROSPER_Wellner!$1:$1,PROSPER_Wellner!$17:$17,""),
IF($C38="Travis Harvey",_xlfn.XLOOKUP($B38,PROSPER_Harvey!$1:$1,PROSPER_Harvey!$17:$17,""),"")))))))="","",
IF($C38="Christopher Lobo",_xlfn.XLOOKUP($B38,PROSPER_Lobo!$1:$1,PROSPER_Lobo!$17:$17,""),
IF($C38="Naren Baliga",_xlfn.XLOOKUP($B38,PROSPER_Baliga!$1:$1,PROSPER_Baliga!$17:$17,""),
IF($C38="Thorsten Huhn",_xlfn.XLOOKUP($B38,PROSPER_Huhn!$1:$1,PROSPER_Huhn!$17:$17,""),
IF($C38="Nick Hull",_xlfn.XLOOKUP($B38,PROSPER_Hull!$1:$1,PROSPER_Hull!$17:$17,""),
IF($C38="Monika Kotwani",_xlfn.XLOOKUP($B38,PROSPER_Kotwani!$1:$1,PROSPER_Kotwani!$17:$17,""),
IF($C38="Jonathan Wellner",_xlfn.XLOOKUP($B38,PROSPER_Wellner!$1:$1,PROSPER_Wellner!$17:$17,""),
IF($C38="Travis Harvey",_xlfn.XLOOKUP($B38,PROSPER_Harvey!$1:$1,PROSPER_Harvey!$17:$17,""),"")))))))))</f>
        <v>No Comment</v>
      </c>
      <c r="BN38" s="124">
        <f>IFERROR(ROUND(_xlfn.XLOOKUP(B38,'RevenueChallenge_Query'!$E:$E,'RevenueChallenge_Query'!$F:$F)/3.2,0),"Not Taken")</f>
        <v>10</v>
      </c>
      <c r="BO38" s="150">
        <f t="shared" si="257"/>
        <v>10</v>
      </c>
      <c r="BP38" s="120" t="str">
        <f>_xlfn.XLOOKUP(B38,PROSPERInitial_Query!$E:$E,PROSPERInitial_Query!$O:$O,"",,-1)</f>
        <v>7</v>
      </c>
      <c r="BQ38" s="121" t="str">
        <f t="shared" si="258"/>
        <v>Nick Lucy1 - PortfolioArtificial Intelligence</v>
      </c>
      <c r="BR38" s="126" t="str">
        <f>_xlfn.XLOOKUP(BQ38,PROSPERDelta_Query!BK:BK,PROSPERDelta_Query!Q:Q,"",,-1)</f>
        <v/>
      </c>
      <c r="BS38" s="124">
        <f t="shared" si="259"/>
        <v>7</v>
      </c>
      <c r="BT38" s="124" t="str">
        <f>IF(IF(IF($C38="Christopher Lobo",_xlfn.XLOOKUP($B38,PROSPER_Lobo!$1:$1,PROSPER_Lobo!$18:$18,""),
IF($C38="Naren Baliga",_xlfn.XLOOKUP($B38,PROSPER_Baliga!$1:$1,PROSPER_Baliga!$18:$18,""),
IF($C38="Thorsten Huhn",_xlfn.XLOOKUP($B38,PROSPER_Huhn!$1:$1,PROSPER_Huhn!$18:$18,""),
IF($C38="Nick Hull",_xlfn.XLOOKUP($B38,PROSPER_Hull!$1:$1,PROSPER_Hull!$18:$18,""),
IF($C38="Monika Kotwani",_xlfn.XLOOKUP($B38,PROSPER_Kotwani!$1:$1,PROSPER_Kotwani!$18:$18,""),
IF($C38="Jonathan Wellner",_xlfn.XLOOKUP($B38,PROSPER_Wellner!$1:$1,PROSPER_Wellner!$18:$18,""),
IF($C38="Travis Harvey",_xlfn.XLOOKUP($B38,PROSPER_Harvey!$1:$1,PROSPER_Harvey!$18:$18,""),"")))))))="","",
IF($C38="Christopher Lobo",_xlfn.XLOOKUP($B38,PROSPER_Lobo!$1:$1,PROSPER_Lobo!$18:$18,""),
IF($C38="Naren Baliga",_xlfn.XLOOKUP($B38,PROSPER_Baliga!$1:$1,PROSPER_Baliga!$18:$18,""),
IF($C38="Thorsten Huhn",_xlfn.XLOOKUP($B38,PROSPER_Huhn!$1:$1,PROSPER_Huhn!$18:$18,""),
IF($C38="Nick Hull",_xlfn.XLOOKUP($B38,PROSPER_Hull!$1:$1,PROSPER_Hull!$18:$18,""),
IF($C38="Monika Kotwani",_xlfn.XLOOKUP($B38,PROSPER_Kotwani!$1:$1,PROSPER_Kotwani!$18:$18,""),
IF($C38="Jonathan Wellner",_xlfn.XLOOKUP($B38,PROSPER_Wellner!$1:$1,PROSPER_Wellner!$18:$18,""),
IF($C38="Travis Harvey",_xlfn.XLOOKUP($B38,PROSPER_Harvey!$1:$1,PROSPER_Harvey!$18:$18,""),""))))))))="","No Score",IF(IF($C38="Christopher Lobo",_xlfn.XLOOKUP($B38,PROSPER_Lobo!$1:$1,PROSPER_Lobo!$18:$18,""),
IF($C38="Naren Baliga",_xlfn.XLOOKUP($B38,PROSPER_Baliga!$1:$1,PROSPER_Baliga!$18:$18,""),
IF($C38="Thorsten Huhn",_xlfn.XLOOKUP($B38,PROSPER_Huhn!$1:$1,PROSPER_Huhn!$18:$18,""),
IF($C38="Nick Hull",_xlfn.XLOOKUP($B38,PROSPER_Hull!$1:$1,PROSPER_Hull!$18:$18,""),
IF($C38="Monika Kotwani",_xlfn.XLOOKUP($B38,PROSPER_Kotwani!$1:$1,PROSPER_Kotwani!$18:$18,""),
IF($C38="Jonathan Wellner",_xlfn.XLOOKUP($B38,PROSPER_Wellner!$1:$1,PROSPER_Wellner!$18:$18,""),
IF($C38="Travis Harvey",_xlfn.XLOOKUP($B38,PROSPER_Harvey!$1:$1,PROSPER_Harvey!$18:$18,""),"")))))))="","",
IF($C38="Christopher Lobo",_xlfn.XLOOKUP($B38,PROSPER_Lobo!$1:$1,PROSPER_Lobo!$18:$18,""),
IF($C38="Naren Baliga",_xlfn.XLOOKUP($B38,PROSPER_Baliga!$1:$1,PROSPER_Baliga!$18:$18,""),
IF($C38="Thorsten Huhn",_xlfn.XLOOKUP($B38,PROSPER_Huhn!$1:$1,PROSPER_Huhn!$18:$18,""),
IF($C38="Nick Hull",_xlfn.XLOOKUP($B38,PROSPER_Hull!$1:$1,PROSPER_Hull!$18:$18,""),
IF($C38="Monika Kotwani",_xlfn.XLOOKUP($B38,PROSPER_Kotwani!$1:$1,PROSPER_Kotwani!$18:$18,""),
IF($C38="Jonathan Wellner",_xlfn.XLOOKUP($B38,PROSPER_Wellner!$1:$1,PROSPER_Wellner!$18:$18,""),
IF($C38="Travis Harvey",_xlfn.XLOOKUP($B38,PROSPER_Harvey!$1:$1,PROSPER_Harvey!$18:$18,""),"")))))))))</f>
        <v>No Score</v>
      </c>
      <c r="BU38" s="125" t="str">
        <f>IF(IF(IF($C38="Christopher Lobo",_xlfn.XLOOKUP($B38,PROSPER_Lobo!$1:$1,PROSPER_Lobo!$19:$19,""),
IF($C38="Naren Baliga",_xlfn.XLOOKUP($B38,PROSPER_Baliga!$1:$1,PROSPER_Baliga!$19:$19,""),
IF($C38="Thorsten Huhn",_xlfn.XLOOKUP($B38,PROSPER_Huhn!$1:$1,PROSPER_Huhn!$19:$19,""),
IF($C38="Nick Hull",_xlfn.XLOOKUP($B38,PROSPER_Hull!$1:$1,PROSPER_Hull!$19:$19,""),
IF($C38="Monika Kotwani",_xlfn.XLOOKUP($B38,PROSPER_Kotwani!$1:$1,PROSPER_Kotwani!$19:$19,""),
IF($C38="Jonathan Wellner",_xlfn.XLOOKUP($B38,PROSPER_Wellner!$1:$1,PROSPER_Wellner!$19:$19,""),
IF($C38="Travis Harvey",_xlfn.XLOOKUP($B38,PROSPER_Harvey!$1:$1,PROSPER_Harvey!$19:$19,""),"")))))))="","",
IF($C38="Christopher Lobo",_xlfn.XLOOKUP($B38,PROSPER_Lobo!$1:$1,PROSPER_Lobo!$19:$19,""),
IF($C38="Naren Baliga",_xlfn.XLOOKUP($B38,PROSPER_Baliga!$1:$1,PROSPER_Baliga!$19:$19,""),
IF($C38="Thorsten Huhn",_xlfn.XLOOKUP($B38,PROSPER_Huhn!$1:$1,PROSPER_Huhn!$19:$19,""),
IF($C38="Nick Hull",_xlfn.XLOOKUP($B38,PROSPER_Hull!$1:$1,PROSPER_Hull!$19:$19,""),
IF($C38="Monika Kotwani",_xlfn.XLOOKUP($B38,PROSPER_Kotwani!$1:$1,PROSPER_Kotwani!$19:$19,""),
IF($C38="Jonathan Wellner",_xlfn.XLOOKUP($B38,PROSPER_Wellner!$1:$1,PROSPER_Wellner!$19:$19,""),
IF($C38="Travis Harvey",_xlfn.XLOOKUP($B38,PROSPER_Harvey!$1:$1,PROSPER_Harvey!$19:$19,""),""))))))))="","No Comment",IF(IF($C38="Christopher Lobo",_xlfn.XLOOKUP($B38,PROSPER_Lobo!$1:$1,PROSPER_Lobo!$19:$19,""),
IF($C38="Naren Baliga",_xlfn.XLOOKUP($B38,PROSPER_Baliga!$1:$1,PROSPER_Baliga!$19:$19,""),
IF($C38="Thorsten Huhn",_xlfn.XLOOKUP($B38,PROSPER_Huhn!$1:$1,PROSPER_Huhn!$19:$19,""),
IF($C38="Nick Hull",_xlfn.XLOOKUP($B38,PROSPER_Hull!$1:$1,PROSPER_Hull!$19:$19,""),
IF($C38="Monika Kotwani",_xlfn.XLOOKUP($B38,PROSPER_Kotwani!$1:$1,PROSPER_Kotwani!$19:$19,""),
IF($C38="Jonathan Wellner",_xlfn.XLOOKUP($B38,PROSPER_Wellner!$1:$1,PROSPER_Wellner!$19:$19,""),
IF($C38="Travis Harvey",_xlfn.XLOOKUP($B38,PROSPER_Harvey!$1:$1,PROSPER_Harvey!$19:$19,""),"")))))))="","",
IF($C38="Christopher Lobo",_xlfn.XLOOKUP($B38,PROSPER_Lobo!$1:$1,PROSPER_Lobo!$19:$19,""),
IF($C38="Naren Baliga",_xlfn.XLOOKUP($B38,PROSPER_Baliga!$1:$1,PROSPER_Baliga!$19:$19,""),
IF($C38="Thorsten Huhn",_xlfn.XLOOKUP($B38,PROSPER_Huhn!$1:$1,PROSPER_Huhn!$19:$19,""),
IF($C38="Nick Hull",_xlfn.XLOOKUP($B38,PROSPER_Hull!$1:$1,PROSPER_Hull!$19:$19,""),
IF($C38="Monika Kotwani",_xlfn.XLOOKUP($B38,PROSPER_Kotwani!$1:$1,PROSPER_Kotwani!$19:$19,""),
IF($C38="Jonathan Wellner",_xlfn.XLOOKUP($B38,PROSPER_Wellner!$1:$1,PROSPER_Wellner!$19:$19,""),
IF($C38="Travis Harvey",_xlfn.XLOOKUP($B38,PROSPER_Harvey!$1:$1,PROSPER_Harvey!$19:$19,""),"")))))))))</f>
        <v>No Comment</v>
      </c>
      <c r="BV38" s="124" t="s">
        <v>89</v>
      </c>
      <c r="BW38" s="150">
        <f t="shared" si="260"/>
        <v>7</v>
      </c>
      <c r="BX38" s="127">
        <f t="shared" si="261"/>
        <v>7.625</v>
      </c>
      <c r="BY38" s="128" t="str">
        <f t="shared" si="262"/>
        <v>N/A</v>
      </c>
      <c r="BZ38" s="128">
        <f t="shared" si="263"/>
        <v>10</v>
      </c>
      <c r="CA38" s="129">
        <f t="shared" si="264"/>
        <v>7.75</v>
      </c>
      <c r="CB38" s="130" t="str">
        <f>_xlfn.XLOOKUP(B38,PROSPERInitial_Query!$E:$E,PROSPERInitial_Query!$AA:$AA,"",,-1)</f>
        <v>1</v>
      </c>
      <c r="CC38" s="121" t="str">
        <f t="shared" si="265"/>
        <v>Nick Lucy2 - RelationshipAccount / Stakeholder 1Name</v>
      </c>
      <c r="CD38" s="121" t="str">
        <f>_xlfn.XLOOKUP(CC38,PROSPERDelta_Query!BK:BK,PROSPERDelta_Query!AC:AC,"",,-1)</f>
        <v>n/A</v>
      </c>
      <c r="CE38" s="126" t="str">
        <f>_xlfn.XLOOKUP(B38,PROSPERInitial_Query!$E:$E,PROSPERInitial_Query!$Q:$Q,"",,-1)</f>
        <v>1</v>
      </c>
      <c r="CF38" s="121" t="str">
        <f t="shared" si="266"/>
        <v>Nick Lucy2 - RelationshipAccount / Stakeholder 1Self Score</v>
      </c>
      <c r="CG38" s="126" t="str">
        <f>_xlfn.XLOOKUP(CF38,PROSPERDelta_Query!BK:BK,PROSPERDelta_Query!AM:AM,"",,-1)</f>
        <v/>
      </c>
      <c r="CH38" s="131" t="str">
        <f t="shared" si="159"/>
        <v>n/A</v>
      </c>
      <c r="CI38" s="131" t="str">
        <f t="shared" si="267"/>
        <v>N/A</v>
      </c>
      <c r="CJ38" s="132" t="str">
        <f t="shared" si="268"/>
        <v>N/A</v>
      </c>
      <c r="CK38" s="132" t="str">
        <f>IF(IF(IF($C38="Christopher Lobo",_xlfn.XLOOKUP($B38,PROSPER_Lobo!$1:$1,PROSPER_Lobo!$21:$21,""),
IF($C38="Naren Baliga",_xlfn.XLOOKUP($B38,PROSPER_Baliga!$1:$1,PROSPER_Baliga!$21:$21,""),
IF($C38="Thorsten Huhn",_xlfn.XLOOKUP($B38,PROSPER_Huhn!$1:$1,PROSPER_Huhn!$21:$21,""),
IF($C38="Nick Hull",_xlfn.XLOOKUP($B38,PROSPER_Hull!$1:$1,PROSPER_Hull!$21:$21,""),
IF($C38="Monika Kotwani",_xlfn.XLOOKUP($B38,PROSPER_Kotwani!$1:$1,PROSPER_Kotwani!$21:$21,""),
IF($C38="Jonathan Wellner",_xlfn.XLOOKUP($B38,PROSPER_Wellner!$1:$1,PROSPER_Wellner!$21:$21,""),
IF($C38="Travis Harvey",_xlfn.XLOOKUP($B38,PROSPER_Harvey!$1:$1,PROSPER_Harvey!$21:$21,""),"")))))))="","",
IF($C38="Christopher Lobo",_xlfn.XLOOKUP($B38,PROSPER_Lobo!$1:$1,PROSPER_Lobo!$21:$21,""),
IF($C38="Naren Baliga",_xlfn.XLOOKUP($B38,PROSPER_Baliga!$1:$1,PROSPER_Baliga!$21:$21,""),
IF($C38="Thorsten Huhn",_xlfn.XLOOKUP($B38,PROSPER_Huhn!$1:$1,PROSPER_Huhn!$21:$21,""),
IF($C38="Nick Hull",_xlfn.XLOOKUP($B38,PROSPER_Hull!$1:$1,PROSPER_Hull!$21:$21,""),
IF($C38="Monika Kotwani",_xlfn.XLOOKUP($B38,PROSPER_Kotwani!$1:$1,PROSPER_Kotwani!$21:$21,""),
IF($C38="Jonathan Wellner",_xlfn.XLOOKUP($B38,PROSPER_Wellner!$1:$1,PROSPER_Wellner!$21:$21,""),
IF($C38="Travis Harvey",_xlfn.XLOOKUP($B38,PROSPER_Harvey!$1:$1,PROSPER_Harvey!$21:$21,""),""))))))))="","No Score",IF(IF($C38="Christopher Lobo",_xlfn.XLOOKUP($B38,PROSPER_Lobo!$1:$1,PROSPER_Lobo!$21:$21,""),
IF($C38="Naren Baliga",_xlfn.XLOOKUP($B38,PROSPER_Baliga!$1:$1,PROSPER_Baliga!$21:$21,""),
IF($C38="Thorsten Huhn",_xlfn.XLOOKUP($B38,PROSPER_Huhn!$1:$1,PROSPER_Huhn!$21:$21,""),
IF($C38="Nick Hull",_xlfn.XLOOKUP($B38,PROSPER_Hull!$1:$1,PROSPER_Hull!$21:$21,""),
IF($C38="Monika Kotwani",_xlfn.XLOOKUP($B38,PROSPER_Kotwani!$1:$1,PROSPER_Kotwani!$21:$21,""),
IF($C38="Jonathan Wellner",_xlfn.XLOOKUP($B38,PROSPER_Wellner!$1:$1,PROSPER_Wellner!$21:$21,""),
IF($C38="Travis Harvey",_xlfn.XLOOKUP($B38,PROSPER_Harvey!$1:$1,PROSPER_Harvey!$21:$21,""),"")))))))="","",
IF($C38="Christopher Lobo",_xlfn.XLOOKUP($B38,PROSPER_Lobo!$1:$1,PROSPER_Lobo!$21:$21,""),
IF($C38="Naren Baliga",_xlfn.XLOOKUP($B38,PROSPER_Baliga!$1:$1,PROSPER_Baliga!$21:$21,""),
IF($C38="Thorsten Huhn",_xlfn.XLOOKUP($B38,PROSPER_Huhn!$1:$1,PROSPER_Huhn!$21:$21,""),
IF($C38="Nick Hull",_xlfn.XLOOKUP($B38,PROSPER_Hull!$1:$1,PROSPER_Hull!$21:$21,""),
IF($C38="Monika Kotwani",_xlfn.XLOOKUP($B38,PROSPER_Kotwani!$1:$1,PROSPER_Kotwani!$21:$21,""),
IF($C38="Jonathan Wellner",_xlfn.XLOOKUP($B38,PROSPER_Wellner!$1:$1,PROSPER_Wellner!$21:$21,""),
IF($C38="Travis Harvey",_xlfn.XLOOKUP($B38,PROSPER_Harvey!$1:$1,PROSPER_Harvey!$21:$21,""),"")))))))))</f>
        <v>N/A</v>
      </c>
      <c r="CL38" s="131" t="str">
        <f>IF(IF(IF($C38="Christopher Lobo",_xlfn.XLOOKUP($B38,PROSPER_Lobo!$1:$1,PROSPER_Lobo!$22:$22,""),
IF($C38="Naren Baliga",_xlfn.XLOOKUP($B38,PROSPER_Baliga!$1:$1,PROSPER_Baliga!$22:$22,""),
IF($C38="Thorsten Huhn",_xlfn.XLOOKUP($B38,PROSPER_Huhn!$1:$1,PROSPER_Huhn!$22:$22,""),
IF($C38="Nick Hull",_xlfn.XLOOKUP($B38,PROSPER_Hull!$1:$1,PROSPER_Hull!$22:$22,""),
IF($C38="Monika Kotwani",_xlfn.XLOOKUP($B38,PROSPER_Kotwani!$1:$1,PROSPER_Kotwani!$22:$22,""),
IF($C38="Jonathan Wellner",_xlfn.XLOOKUP($B38,PROSPER_Wellner!$1:$1,PROSPER_Wellner!$22:$22,""),
IF($C38="Travis Harvey",_xlfn.XLOOKUP($B38,PROSPER_Harvey!$1:$1,PROSPER_Harvey!$22:$22,""),"")))))))="","",
IF($C38="Christopher Lobo",_xlfn.XLOOKUP($B38,PROSPER_Lobo!$1:$1,PROSPER_Lobo!$22:$22,""),
IF($C38="Naren Baliga",_xlfn.XLOOKUP($B38,PROSPER_Baliga!$1:$1,PROSPER_Baliga!$22:$22,""),
IF($C38="Thorsten Huhn",_xlfn.XLOOKUP($B38,PROSPER_Huhn!$1:$1,PROSPER_Huhn!$22:$22,""),
IF($C38="Nick Hull",_xlfn.XLOOKUP($B38,PROSPER_Hull!$1:$1,PROSPER_Hull!$22:$22,""),
IF($C38="Monika Kotwani",_xlfn.XLOOKUP($B38,PROSPER_Kotwani!$1:$1,PROSPER_Kotwani!$22:$22,""),
IF($C38="Jonathan Wellner",_xlfn.XLOOKUP($B38,PROSPER_Wellner!$1:$1,PROSPER_Wellner!$22:$22,""),
IF($C38="Travis Harvey",_xlfn.XLOOKUP($B38,PROSPER_Harvey!$1:$1,PROSPER_Harvey!$22:$22,""),""))))))))="","No Comment",IF(IF($C38="Christopher Lobo",_xlfn.XLOOKUP($B38,PROSPER_Lobo!$1:$1,PROSPER_Lobo!$22:$22,""),
IF($C38="Naren Baliga",_xlfn.XLOOKUP($B38,PROSPER_Baliga!$1:$1,PROSPER_Baliga!$22:$22,""),
IF($C38="Thorsten Huhn",_xlfn.XLOOKUP($B38,PROSPER_Huhn!$1:$1,PROSPER_Huhn!$22:$22,""),
IF($C38="Nick Hull",_xlfn.XLOOKUP($B38,PROSPER_Hull!$1:$1,PROSPER_Hull!$22:$22,""),
IF($C38="Monika Kotwani",_xlfn.XLOOKUP($B38,PROSPER_Kotwani!$1:$1,PROSPER_Kotwani!$22:$22,""),
IF($C38="Jonathan Wellner",_xlfn.XLOOKUP($B38,PROSPER_Wellner!$1:$1,PROSPER_Wellner!$22:$22,""),
IF($C38="Travis Harvey",_xlfn.XLOOKUP($B38,PROSPER_Harvey!$1:$1,PROSPER_Harvey!$22:$22,""),"")))))))="","",
IF($C38="Christopher Lobo",_xlfn.XLOOKUP($B38,PROSPER_Lobo!$1:$1,PROSPER_Lobo!$22:$22,""),
IF($C38="Naren Baliga",_xlfn.XLOOKUP($B38,PROSPER_Baliga!$1:$1,PROSPER_Baliga!$22:$22,""),
IF($C38="Thorsten Huhn",_xlfn.XLOOKUP($B38,PROSPER_Huhn!$1:$1,PROSPER_Huhn!$22:$22,""),
IF($C38="Nick Hull",_xlfn.XLOOKUP($B38,PROSPER_Hull!$1:$1,PROSPER_Hull!$22:$22,""),
IF($C38="Monika Kotwani",_xlfn.XLOOKUP($B38,PROSPER_Kotwani!$1:$1,PROSPER_Kotwani!$22:$22,""),
IF($C38="Jonathan Wellner",_xlfn.XLOOKUP($B38,PROSPER_Wellner!$1:$1,PROSPER_Wellner!$22:$22,""),
IF($C38="Travis Harvey",_xlfn.XLOOKUP($B38,PROSPER_Harvey!$1:$1,PROSPER_Harvey!$22:$22,""),"")))))))))</f>
        <v>N/A</v>
      </c>
      <c r="CM38" s="150" t="str">
        <f t="shared" si="269"/>
        <v>N/A</v>
      </c>
      <c r="CN38" s="130" t="str">
        <f>_xlfn.XLOOKUP(B38,PROSPERInitial_Query!$E:$E,PROSPERInitial_Query!$AB:$AB,"",,-1)</f>
        <v>2</v>
      </c>
      <c r="CO38" s="121" t="str">
        <f t="shared" si="270"/>
        <v>Nick Lucy2 - RelationshipAccount / Stakeholder 2Name</v>
      </c>
      <c r="CP38" s="121" t="str">
        <f>_xlfn.XLOOKUP(CO38,PROSPERDelta_Query!BK:BK,PROSPERDelta_Query!AD:AD,"",,-1)</f>
        <v>NA</v>
      </c>
      <c r="CQ38" s="126" t="str">
        <f>_xlfn.XLOOKUP(B38,PROSPERInitial_Query!$E:$E,PROSPERInitial_Query!$R:$R,"",,-1)</f>
        <v>2</v>
      </c>
      <c r="CR38" s="121" t="str">
        <f t="shared" si="271"/>
        <v>Nick Lucy2 - RelationshipAccount / Stakeholder 2Self Score</v>
      </c>
      <c r="CS38" s="126" t="str">
        <f>_xlfn.XLOOKUP(CR38,PROSPERDelta_Query!BK:BK,PROSPERDelta_Query!AN:AN,"",,-1)</f>
        <v>2</v>
      </c>
      <c r="CT38" s="131" t="str">
        <f t="shared" si="163"/>
        <v>NA</v>
      </c>
      <c r="CU38" s="131" t="str">
        <f t="shared" si="272"/>
        <v>N/A</v>
      </c>
      <c r="CV38" s="132" t="str">
        <f t="shared" si="273"/>
        <v>N/A</v>
      </c>
      <c r="CW38" s="132" t="str">
        <f>IF(IF(IF($C38="Christopher Lobo",_xlfn.XLOOKUP($B38,PROSPER_Lobo!$1:$1,PROSPER_Lobo!$24:$24,""),
IF($C38="Naren Baliga",_xlfn.XLOOKUP($B38,PROSPER_Baliga!$1:$1,PROSPER_Baliga!$24:$24,""),
IF($C38="Thorsten Huhn",_xlfn.XLOOKUP($B38,PROSPER_Huhn!$1:$1,PROSPER_Huhn!$24:$24,""),
IF($C38="Nick Hull",_xlfn.XLOOKUP($B38,PROSPER_Hull!$1:$1,PROSPER_Hull!$24:$24,""),
IF($C38="Monika Kotwani",_xlfn.XLOOKUP($B38,PROSPER_Kotwani!$1:$1,PROSPER_Kotwani!$24:$24,""),
IF($C38="Jonathan Wellner",_xlfn.XLOOKUP($B38,PROSPER_Wellner!$1:$1,PROSPER_Wellner!$24:$24,""),
IF($C38="Travis Harvey",_xlfn.XLOOKUP($B38,PROSPER_Harvey!$1:$1,PROSPER_Harvey!$24:$24,""),"")))))))="","",
IF($C38="Christopher Lobo",_xlfn.XLOOKUP($B38,PROSPER_Lobo!$1:$1,PROSPER_Lobo!$24:$24,""),
IF($C38="Naren Baliga",_xlfn.XLOOKUP($B38,PROSPER_Baliga!$1:$1,PROSPER_Baliga!$24:$24,""),
IF($C38="Thorsten Huhn",_xlfn.XLOOKUP($B38,PROSPER_Huhn!$1:$1,PROSPER_Huhn!$24:$24,""),
IF($C38="Nick Hull",_xlfn.XLOOKUP($B38,PROSPER_Hull!$1:$1,PROSPER_Hull!$24:$24,""),
IF($C38="Monika Kotwani",_xlfn.XLOOKUP($B38,PROSPER_Kotwani!$1:$1,PROSPER_Kotwani!$24:$24,""),
IF($C38="Jonathan Wellner",_xlfn.XLOOKUP($B38,PROSPER_Wellner!$1:$1,PROSPER_Wellner!$24:$24,""),
IF($C38="Travis Harvey",_xlfn.XLOOKUP($B38,PROSPER_Harvey!$1:$1,PROSPER_Harvey!$24:$24,""),""))))))))="","No Score",IF(IF($C38="Christopher Lobo",_xlfn.XLOOKUP($B38,PROSPER_Lobo!$1:$1,PROSPER_Lobo!$24:$24,""),
IF($C38="Naren Baliga",_xlfn.XLOOKUP($B38,PROSPER_Baliga!$1:$1,PROSPER_Baliga!$24:$24,""),
IF($C38="Thorsten Huhn",_xlfn.XLOOKUP($B38,PROSPER_Huhn!$1:$1,PROSPER_Huhn!$24:$24,""),
IF($C38="Nick Hull",_xlfn.XLOOKUP($B38,PROSPER_Hull!$1:$1,PROSPER_Hull!$24:$24,""),
IF($C38="Monika Kotwani",_xlfn.XLOOKUP($B38,PROSPER_Kotwani!$1:$1,PROSPER_Kotwani!$24:$24,""),
IF($C38="Jonathan Wellner",_xlfn.XLOOKUP($B38,PROSPER_Wellner!$1:$1,PROSPER_Wellner!$24:$24,""),
IF($C38="Travis Harvey",_xlfn.XLOOKUP($B38,PROSPER_Harvey!$1:$1,PROSPER_Harvey!$24:$24,""),"")))))))="","",
IF($C38="Christopher Lobo",_xlfn.XLOOKUP($B38,PROSPER_Lobo!$1:$1,PROSPER_Lobo!$24:$24,""),
IF($C38="Naren Baliga",_xlfn.XLOOKUP($B38,PROSPER_Baliga!$1:$1,PROSPER_Baliga!$24:$24,""),
IF($C38="Thorsten Huhn",_xlfn.XLOOKUP($B38,PROSPER_Huhn!$1:$1,PROSPER_Huhn!$24:$24,""),
IF($C38="Nick Hull",_xlfn.XLOOKUP($B38,PROSPER_Hull!$1:$1,PROSPER_Hull!$24:$24,""),
IF($C38="Monika Kotwani",_xlfn.XLOOKUP($B38,PROSPER_Kotwani!$1:$1,PROSPER_Kotwani!$24:$24,""),
IF($C38="Jonathan Wellner",_xlfn.XLOOKUP($B38,PROSPER_Wellner!$1:$1,PROSPER_Wellner!$24:$24,""),
IF($C38="Travis Harvey",_xlfn.XLOOKUP($B38,PROSPER_Harvey!$1:$1,PROSPER_Harvey!$24:$24,""),"")))))))))</f>
        <v>N/A</v>
      </c>
      <c r="CX38" s="131" t="str">
        <f>IF(IF(IF($C38="Christopher Lobo",_xlfn.XLOOKUP($B38,PROSPER_Lobo!$1:$1,PROSPER_Lobo!$25:$25,""),
IF($C38="Naren Baliga",_xlfn.XLOOKUP($B38,PROSPER_Baliga!$1:$1,PROSPER_Baliga!$25:$25,""),
IF($C38="Thorsten Huhn",_xlfn.XLOOKUP($B38,PROSPER_Huhn!$1:$1,PROSPER_Huhn!$25:$25,""),
IF($C38="Nick Hull",_xlfn.XLOOKUP($B38,PROSPER_Hull!$1:$1,PROSPER_Hull!$25:$25,""),
IF($C38="Monika Kotwani",_xlfn.XLOOKUP($B38,PROSPER_Kotwani!$1:$1,PROSPER_Kotwani!$25:$25,""),
IF($C38="Jonathan Wellner",_xlfn.XLOOKUP($B38,PROSPER_Wellner!$1:$1,PROSPER_Wellner!$25:$25,""),
IF($C38="Travis Harvey",_xlfn.XLOOKUP($B38,PROSPER_Harvey!$1:$1,PROSPER_Harvey!$25:$25,""),"")))))))="","",
IF($C38="Christopher Lobo",_xlfn.XLOOKUP($B38,PROSPER_Lobo!$1:$1,PROSPER_Lobo!$25:$25,""),
IF($C38="Naren Baliga",_xlfn.XLOOKUP($B38,PROSPER_Baliga!$1:$1,PROSPER_Baliga!$25:$25,""),
IF($C38="Thorsten Huhn",_xlfn.XLOOKUP($B38,PROSPER_Huhn!$1:$1,PROSPER_Huhn!$25:$25,""),
IF($C38="Nick Hull",_xlfn.XLOOKUP($B38,PROSPER_Hull!$1:$1,PROSPER_Hull!$25:$25,""),
IF($C38="Monika Kotwani",_xlfn.XLOOKUP($B38,PROSPER_Kotwani!$1:$1,PROSPER_Kotwani!$25:$25,""),
IF($C38="Jonathan Wellner",_xlfn.XLOOKUP($B38,PROSPER_Wellner!$1:$1,PROSPER_Wellner!$25:$25,""),
IF($C38="Travis Harvey",_xlfn.XLOOKUP($B38,PROSPER_Harvey!$1:$1,PROSPER_Harvey!$25:$25,""),""))))))))="","No Comment",IF(IF($C38="Christopher Lobo",_xlfn.XLOOKUP($B38,PROSPER_Lobo!$1:$1,PROSPER_Lobo!$25:$25,""),
IF($C38="Naren Baliga",_xlfn.XLOOKUP($B38,PROSPER_Baliga!$1:$1,PROSPER_Baliga!$25:$25,""),
IF($C38="Thorsten Huhn",_xlfn.XLOOKUP($B38,PROSPER_Huhn!$1:$1,PROSPER_Huhn!$25:$25,""),
IF($C38="Nick Hull",_xlfn.XLOOKUP($B38,PROSPER_Hull!$1:$1,PROSPER_Hull!$25:$25,""),
IF($C38="Monika Kotwani",_xlfn.XLOOKUP($B38,PROSPER_Kotwani!$1:$1,PROSPER_Kotwani!$25:$25,""),
IF($C38="Jonathan Wellner",_xlfn.XLOOKUP($B38,PROSPER_Wellner!$1:$1,PROSPER_Wellner!$25:$25,""),
IF($C38="Travis Harvey",_xlfn.XLOOKUP($B38,PROSPER_Harvey!$1:$1,PROSPER_Harvey!$25:$25,""),"")))))))="","",
IF($C38="Christopher Lobo",_xlfn.XLOOKUP($B38,PROSPER_Lobo!$1:$1,PROSPER_Lobo!$25:$25,""),
IF($C38="Naren Baliga",_xlfn.XLOOKUP($B38,PROSPER_Baliga!$1:$1,PROSPER_Baliga!$25:$25,""),
IF($C38="Thorsten Huhn",_xlfn.XLOOKUP($B38,PROSPER_Huhn!$1:$1,PROSPER_Huhn!$25:$25,""),
IF($C38="Nick Hull",_xlfn.XLOOKUP($B38,PROSPER_Hull!$1:$1,PROSPER_Hull!$25:$25,""),
IF($C38="Monika Kotwani",_xlfn.XLOOKUP($B38,PROSPER_Kotwani!$1:$1,PROSPER_Kotwani!$25:$25,""),
IF($C38="Jonathan Wellner",_xlfn.XLOOKUP($B38,PROSPER_Wellner!$1:$1,PROSPER_Wellner!$25:$25,""),
IF($C38="Travis Harvey",_xlfn.XLOOKUP($B38,PROSPER_Harvey!$1:$1,PROSPER_Harvey!$25:$25,""),"")))))))))</f>
        <v>N/A</v>
      </c>
      <c r="CY38" s="150" t="str">
        <f t="shared" si="274"/>
        <v>N/A</v>
      </c>
      <c r="CZ38" s="130" t="str">
        <f>_xlfn.XLOOKUP(B38,PROSPERInitial_Query!$E:$E,PROSPERInitial_Query!$AC:$AC,"",,-1)</f>
        <v>3</v>
      </c>
      <c r="DA38" s="121" t="str">
        <f t="shared" si="275"/>
        <v>Nick Lucy2 - RelationshipAccount / Stakeholder 3Name</v>
      </c>
      <c r="DB38" s="121" t="str">
        <f>_xlfn.XLOOKUP(DA38,PROSPERDelta_Query!BK:BK,PROSPERDelta_Query!AE:AE,"",,-1)</f>
        <v>na</v>
      </c>
      <c r="DC38" s="126" t="str">
        <f>_xlfn.XLOOKUP(B38,PROSPERInitial_Query!$E:$E,PROSPERInitial_Query!$S:$S,"",,-1)</f>
        <v>3</v>
      </c>
      <c r="DD38" s="121" t="str">
        <f t="shared" si="276"/>
        <v>Nick Lucy2 - RelationshipAccount / Stakeholder 3Self Score</v>
      </c>
      <c r="DE38" s="126" t="str">
        <f>_xlfn.XLOOKUP(DD38,PROSPERDelta_Query!BK:BK,PROSPERDelta_Query!AO:AO,"",,-1)</f>
        <v/>
      </c>
      <c r="DF38" s="131" t="str">
        <f t="shared" si="167"/>
        <v>na</v>
      </c>
      <c r="DG38" s="131" t="str">
        <f t="shared" si="277"/>
        <v>N/A</v>
      </c>
      <c r="DH38" s="132" t="str">
        <f t="shared" si="278"/>
        <v>N/A</v>
      </c>
      <c r="DI38" s="132" t="str">
        <f>IF(IF(IF($C38="Christopher Lobo",_xlfn.XLOOKUP($B38,PROSPER_Lobo!$1:$1,PROSPER_Lobo!$27:$27,""),
IF($C38="Naren Baliga",_xlfn.XLOOKUP($B38,PROSPER_Baliga!$1:$1,PROSPER_Baliga!$27:$27,""),
IF($C38="Thorsten Huhn",_xlfn.XLOOKUP($B38,PROSPER_Huhn!$1:$1,PROSPER_Huhn!$27:$27,""),
IF($C38="Nick Hull",_xlfn.XLOOKUP($B38,PROSPER_Hull!$1:$1,PROSPER_Hull!$27:$27,""),
IF($C38="Monika Kotwani",_xlfn.XLOOKUP($B38,PROSPER_Kotwani!$1:$1,PROSPER_Kotwani!$27:$27,""),
IF($C38="Jonathan Wellner",_xlfn.XLOOKUP($B38,PROSPER_Wellner!$1:$1,PROSPER_Wellner!$27:$27,""),
IF($C38="Travis Harvey",_xlfn.XLOOKUP($B38,PROSPER_Harvey!$1:$1,PROSPER_Harvey!$27:$27,""),"")))))))="","",
IF($C38="Christopher Lobo",_xlfn.XLOOKUP($B38,PROSPER_Lobo!$1:$1,PROSPER_Lobo!$27:$27,""),
IF($C38="Naren Baliga",_xlfn.XLOOKUP($B38,PROSPER_Baliga!$1:$1,PROSPER_Baliga!$27:$27,""),
IF($C38="Thorsten Huhn",_xlfn.XLOOKUP($B38,PROSPER_Huhn!$1:$1,PROSPER_Huhn!$27:$27,""),
IF($C38="Nick Hull",_xlfn.XLOOKUP($B38,PROSPER_Hull!$1:$1,PROSPER_Hull!$27:$27,""),
IF($C38="Monika Kotwani",_xlfn.XLOOKUP($B38,PROSPER_Kotwani!$1:$1,PROSPER_Kotwani!$27:$27,""),
IF($C38="Jonathan Wellner",_xlfn.XLOOKUP($B38,PROSPER_Wellner!$1:$1,PROSPER_Wellner!$27:$27,""),
IF($C38="Travis Harvey",_xlfn.XLOOKUP($B38,PROSPER_Harvey!$1:$1,PROSPER_Harvey!$27:$27,""),""))))))))="","No Score",IF(IF($C38="Christopher Lobo",_xlfn.XLOOKUP($B38,PROSPER_Lobo!$1:$1,PROSPER_Lobo!$27:$27,""),
IF($C38="Naren Baliga",_xlfn.XLOOKUP($B38,PROSPER_Baliga!$1:$1,PROSPER_Baliga!$27:$27,""),
IF($C38="Thorsten Huhn",_xlfn.XLOOKUP($B38,PROSPER_Huhn!$1:$1,PROSPER_Huhn!$27:$27,""),
IF($C38="Nick Hull",_xlfn.XLOOKUP($B38,PROSPER_Hull!$1:$1,PROSPER_Hull!$27:$27,""),
IF($C38="Monika Kotwani",_xlfn.XLOOKUP($B38,PROSPER_Kotwani!$1:$1,PROSPER_Kotwani!$27:$27,""),
IF($C38="Jonathan Wellner",_xlfn.XLOOKUP($B38,PROSPER_Wellner!$1:$1,PROSPER_Wellner!$27:$27,""),
IF($C38="Travis Harvey",_xlfn.XLOOKUP($B38,PROSPER_Harvey!$1:$1,PROSPER_Harvey!$27:$27,""),"")))))))="","",
IF($C38="Christopher Lobo",_xlfn.XLOOKUP($B38,PROSPER_Lobo!$1:$1,PROSPER_Lobo!$27:$27,""),
IF($C38="Naren Baliga",_xlfn.XLOOKUP($B38,PROSPER_Baliga!$1:$1,PROSPER_Baliga!$27:$27,""),
IF($C38="Thorsten Huhn",_xlfn.XLOOKUP($B38,PROSPER_Huhn!$1:$1,PROSPER_Huhn!$27:$27,""),
IF($C38="Nick Hull",_xlfn.XLOOKUP($B38,PROSPER_Hull!$1:$1,PROSPER_Hull!$27:$27,""),
IF($C38="Monika Kotwani",_xlfn.XLOOKUP($B38,PROSPER_Kotwani!$1:$1,PROSPER_Kotwani!$27:$27,""),
IF($C38="Jonathan Wellner",_xlfn.XLOOKUP($B38,PROSPER_Wellner!$1:$1,PROSPER_Wellner!$27:$27,""),
IF($C38="Travis Harvey",_xlfn.XLOOKUP($B38,PROSPER_Harvey!$1:$1,PROSPER_Harvey!$27:$27,""),"")))))))))</f>
        <v>N/A</v>
      </c>
      <c r="DJ38" s="131" t="str">
        <f>IF(IF(IF($C38="Christopher Lobo",_xlfn.XLOOKUP($B38,PROSPER_Lobo!$1:$1,PROSPER_Lobo!$28:$28,""),
IF($C38="Naren Baliga",_xlfn.XLOOKUP($B38,PROSPER_Baliga!$1:$1,PROSPER_Baliga!$28:$28,""),
IF($C38="Thorsten Huhn",_xlfn.XLOOKUP($B38,PROSPER_Huhn!$1:$1,PROSPER_Huhn!$28:$28,""),
IF($C38="Nick Hull",_xlfn.XLOOKUP($B38,PROSPER_Hull!$1:$1,PROSPER_Hull!$28:$28,""),
IF($C38="Monika Kotwani",_xlfn.XLOOKUP($B38,PROSPER_Kotwani!$1:$1,PROSPER_Kotwani!$28:$28,""),
IF($C38="Jonathan Wellner",_xlfn.XLOOKUP($B38,PROSPER_Wellner!$1:$1,PROSPER_Wellner!$28:$28,""),
IF($C38="Travis Harvey",_xlfn.XLOOKUP($B38,PROSPER_Harvey!$1:$1,PROSPER_Harvey!$28:$28,""),"")))))))="","",
IF($C38="Christopher Lobo",_xlfn.XLOOKUP($B38,PROSPER_Lobo!$1:$1,PROSPER_Lobo!$28:$28,""),
IF($C38="Naren Baliga",_xlfn.XLOOKUP($B38,PROSPER_Baliga!$1:$1,PROSPER_Baliga!$28:$28,""),
IF($C38="Thorsten Huhn",_xlfn.XLOOKUP($B38,PROSPER_Huhn!$1:$1,PROSPER_Huhn!$28:$28,""),
IF($C38="Nick Hull",_xlfn.XLOOKUP($B38,PROSPER_Hull!$1:$1,PROSPER_Hull!$28:$28,""),
IF($C38="Monika Kotwani",_xlfn.XLOOKUP($B38,PROSPER_Kotwani!$1:$1,PROSPER_Kotwani!$28:$28,""),
IF($C38="Jonathan Wellner",_xlfn.XLOOKUP($B38,PROSPER_Wellner!$1:$1,PROSPER_Wellner!$28:$28,""),
IF($C38="Travis Harvey",_xlfn.XLOOKUP($B38,PROSPER_Harvey!$1:$1,PROSPER_Harvey!$28:$28,""),""))))))))="","No Comment",IF(IF($C38="Christopher Lobo",_xlfn.XLOOKUP($B38,PROSPER_Lobo!$1:$1,PROSPER_Lobo!$28:$28,""),
IF($C38="Naren Baliga",_xlfn.XLOOKUP($B38,PROSPER_Baliga!$1:$1,PROSPER_Baliga!$28:$28,""),
IF($C38="Thorsten Huhn",_xlfn.XLOOKUP($B38,PROSPER_Huhn!$1:$1,PROSPER_Huhn!$28:$28,""),
IF($C38="Nick Hull",_xlfn.XLOOKUP($B38,PROSPER_Hull!$1:$1,PROSPER_Hull!$28:$28,""),
IF($C38="Monika Kotwani",_xlfn.XLOOKUP($B38,PROSPER_Kotwani!$1:$1,PROSPER_Kotwani!$28:$28,""),
IF($C38="Jonathan Wellner",_xlfn.XLOOKUP($B38,PROSPER_Wellner!$1:$1,PROSPER_Wellner!$28:$28,""),
IF($C38="Travis Harvey",_xlfn.XLOOKUP($B38,PROSPER_Harvey!$1:$1,PROSPER_Harvey!$28:$28,""),"")))))))="","",
IF($C38="Christopher Lobo",_xlfn.XLOOKUP($B38,PROSPER_Lobo!$1:$1,PROSPER_Lobo!$28:$28,""),
IF($C38="Naren Baliga",_xlfn.XLOOKUP($B38,PROSPER_Baliga!$1:$1,PROSPER_Baliga!$28:$28,""),
IF($C38="Thorsten Huhn",_xlfn.XLOOKUP($B38,PROSPER_Huhn!$1:$1,PROSPER_Huhn!$28:$28,""),
IF($C38="Nick Hull",_xlfn.XLOOKUP($B38,PROSPER_Hull!$1:$1,PROSPER_Hull!$28:$28,""),
IF($C38="Monika Kotwani",_xlfn.XLOOKUP($B38,PROSPER_Kotwani!$1:$1,PROSPER_Kotwani!$28:$28,""),
IF($C38="Jonathan Wellner",_xlfn.XLOOKUP($B38,PROSPER_Wellner!$1:$1,PROSPER_Wellner!$28:$28,""),
IF($C38="Travis Harvey",_xlfn.XLOOKUP($B38,PROSPER_Harvey!$1:$1,PROSPER_Harvey!$28:$28,""),"")))))))))</f>
        <v>N/A</v>
      </c>
      <c r="DK38" s="150" t="str">
        <f t="shared" si="279"/>
        <v>N/A</v>
      </c>
      <c r="DL38" s="130" t="str">
        <f>_xlfn.XLOOKUP(B38,PROSPERInitial_Query!$E:$E,PROSPERInitial_Query!$AD:$AD,"",,-1)</f>
        <v>4</v>
      </c>
      <c r="DM38" s="121" t="str">
        <f t="shared" si="280"/>
        <v>Nick Lucy2 - RelationshipAccount / Stakeholder 4Name</v>
      </c>
      <c r="DN38" s="121" t="str">
        <f>_xlfn.XLOOKUP(DM38,PROSPERDelta_Query!BK:BK,PROSPERDelta_Query!AF:AF,"",,-1)</f>
        <v>na</v>
      </c>
      <c r="DO38" s="126" t="str">
        <f>_xlfn.XLOOKUP(B38,PROSPERInitial_Query!$E:$E,PROSPERInitial_Query!$T:$T,"",,-1)</f>
        <v>4</v>
      </c>
      <c r="DP38" s="121" t="str">
        <f t="shared" si="281"/>
        <v>Nick Lucy2 - RelationshipAccount / Stakeholder 4Self Score</v>
      </c>
      <c r="DQ38" s="126" t="str">
        <f>_xlfn.XLOOKUP(DP38,PROSPERDelta_Query!BK:BK,PROSPERDelta_Query!AP:AP,"",,-1)</f>
        <v/>
      </c>
      <c r="DR38" s="131" t="str">
        <f t="shared" si="171"/>
        <v>na</v>
      </c>
      <c r="DS38" s="131" t="str">
        <f t="shared" si="282"/>
        <v>N/A</v>
      </c>
      <c r="DT38" s="132" t="str">
        <f t="shared" si="283"/>
        <v>N/A</v>
      </c>
      <c r="DU38" s="132" t="str">
        <f>IF(IF(IF($C38="Christopher Lobo",_xlfn.XLOOKUP($B38,PROSPER_Lobo!$1:$1,PROSPER_Lobo!$30:$30,""),
IF($C38="Naren Baliga",_xlfn.XLOOKUP($B38,PROSPER_Baliga!$1:$1,PROSPER_Baliga!$30:$30,""),
IF($C38="Thorsten Huhn",_xlfn.XLOOKUP($B38,PROSPER_Huhn!$1:$1,PROSPER_Huhn!$30:$30,""),
IF($C38="Nick Hull",_xlfn.XLOOKUP($B38,PROSPER_Hull!$1:$1,PROSPER_Hull!$30:$30,""),
IF($C38="Monika Kotwani",_xlfn.XLOOKUP($B38,PROSPER_Kotwani!$1:$1,PROSPER_Kotwani!$30:$30,""),
IF($C38="Jonathan Wellner",_xlfn.XLOOKUP($B38,PROSPER_Wellner!$1:$1,PROSPER_Wellner!$30:$30,""),
IF($C38="Travis Harvey",_xlfn.XLOOKUP($B38,PROSPER_Harvey!$1:$1,PROSPER_Harvey!$30:$30,""),"")))))))="","",
IF($C38="Christopher Lobo",_xlfn.XLOOKUP($B38,PROSPER_Lobo!$1:$1,PROSPER_Lobo!$30:$30,""),
IF($C38="Naren Baliga",_xlfn.XLOOKUP($B38,PROSPER_Baliga!$1:$1,PROSPER_Baliga!$30:$30,""),
IF($C38="Thorsten Huhn",_xlfn.XLOOKUP($B38,PROSPER_Huhn!$1:$1,PROSPER_Huhn!$30:$30,""),
IF($C38="Nick Hull",_xlfn.XLOOKUP($B38,PROSPER_Hull!$1:$1,PROSPER_Hull!$30:$30,""),
IF($C38="Monika Kotwani",_xlfn.XLOOKUP($B38,PROSPER_Kotwani!$1:$1,PROSPER_Kotwani!$30:$30,""),
IF($C38="Jonathan Wellner",_xlfn.XLOOKUP($B38,PROSPER_Wellner!$1:$1,PROSPER_Wellner!$30:$30,""),
IF($C38="Travis Harvey",_xlfn.XLOOKUP($B38,PROSPER_Harvey!$1:$1,PROSPER_Harvey!$30:$30,""),""))))))))="","No Score",IF(IF($C38="Christopher Lobo",_xlfn.XLOOKUP($B38,PROSPER_Lobo!$1:$1,PROSPER_Lobo!$30:$30,""),
IF($C38="Naren Baliga",_xlfn.XLOOKUP($B38,PROSPER_Baliga!$1:$1,PROSPER_Baliga!$30:$30,""),
IF($C38="Thorsten Huhn",_xlfn.XLOOKUP($B38,PROSPER_Huhn!$1:$1,PROSPER_Huhn!$30:$30,""),
IF($C38="Nick Hull",_xlfn.XLOOKUP($B38,PROSPER_Hull!$1:$1,PROSPER_Hull!$30:$30,""),
IF($C38="Monika Kotwani",_xlfn.XLOOKUP($B38,PROSPER_Kotwani!$1:$1,PROSPER_Kotwani!$30:$30,""),
IF($C38="Jonathan Wellner",_xlfn.XLOOKUP($B38,PROSPER_Wellner!$1:$1,PROSPER_Wellner!$30:$30,""),
IF($C38="Travis Harvey",_xlfn.XLOOKUP($B38,PROSPER_Harvey!$1:$1,PROSPER_Harvey!$30:$30,""),"")))))))="","",
IF($C38="Christopher Lobo",_xlfn.XLOOKUP($B38,PROSPER_Lobo!$1:$1,PROSPER_Lobo!$30:$30,""),
IF($C38="Naren Baliga",_xlfn.XLOOKUP($B38,PROSPER_Baliga!$1:$1,PROSPER_Baliga!$30:$30,""),
IF($C38="Thorsten Huhn",_xlfn.XLOOKUP($B38,PROSPER_Huhn!$1:$1,PROSPER_Huhn!$30:$30,""),
IF($C38="Nick Hull",_xlfn.XLOOKUP($B38,PROSPER_Hull!$1:$1,PROSPER_Hull!$30:$30,""),
IF($C38="Monika Kotwani",_xlfn.XLOOKUP($B38,PROSPER_Kotwani!$1:$1,PROSPER_Kotwani!$30:$30,""),
IF($C38="Jonathan Wellner",_xlfn.XLOOKUP($B38,PROSPER_Wellner!$1:$1,PROSPER_Wellner!$30:$30,""),
IF($C38="Travis Harvey",_xlfn.XLOOKUP($B38,PROSPER_Harvey!$1:$1,PROSPER_Harvey!$30:$30,""),"")))))))))</f>
        <v>N/A</v>
      </c>
      <c r="DV38" s="131" t="str">
        <f>IF(IF(IF($C38="Christopher Lobo",_xlfn.XLOOKUP($B38,PROSPER_Lobo!$1:$1,PROSPER_Lobo!$31:$31,""),
IF($C38="Naren Baliga",_xlfn.XLOOKUP($B38,PROSPER_Baliga!$1:$1,PROSPER_Baliga!$31:$31,""),
IF($C38="Thorsten Huhn",_xlfn.XLOOKUP($B38,PROSPER_Huhn!$1:$1,PROSPER_Huhn!$31:$31,""),
IF($C38="Nick Hull",_xlfn.XLOOKUP($B38,PROSPER_Hull!$1:$1,PROSPER_Hull!$31:$31,""),
IF($C38="Monika Kotwani",_xlfn.XLOOKUP($B38,PROSPER_Kotwani!$1:$1,PROSPER_Kotwani!$31:$31,""),
IF($C38="Jonathan Wellner",_xlfn.XLOOKUP($B38,PROSPER_Wellner!$1:$1,PROSPER_Wellner!$31:$31,""),
IF($C38="Travis Harvey",_xlfn.XLOOKUP($B38,PROSPER_Harvey!$1:$1,PROSPER_Harvey!$31:$31,""),"")))))))="","",
IF($C38="Christopher Lobo",_xlfn.XLOOKUP($B38,PROSPER_Lobo!$1:$1,PROSPER_Lobo!$31:$31,""),
IF($C38="Naren Baliga",_xlfn.XLOOKUP($B38,PROSPER_Baliga!$1:$1,PROSPER_Baliga!$31:$31,""),
IF($C38="Thorsten Huhn",_xlfn.XLOOKUP($B38,PROSPER_Huhn!$1:$1,PROSPER_Huhn!$31:$31,""),
IF($C38="Nick Hull",_xlfn.XLOOKUP($B38,PROSPER_Hull!$1:$1,PROSPER_Hull!$31:$31,""),
IF($C38="Monika Kotwani",_xlfn.XLOOKUP($B38,PROSPER_Kotwani!$1:$1,PROSPER_Kotwani!$31:$31,""),
IF($C38="Jonathan Wellner",_xlfn.XLOOKUP($B38,PROSPER_Wellner!$1:$1,PROSPER_Wellner!$31:$31,""),
IF($C38="Travis Harvey",_xlfn.XLOOKUP($B38,PROSPER_Harvey!$1:$1,PROSPER_Harvey!$31:$31,""),""))))))))="","No Comment",IF(IF($C38="Christopher Lobo",_xlfn.XLOOKUP($B38,PROSPER_Lobo!$1:$1,PROSPER_Lobo!$31:$31,""),
IF($C38="Naren Baliga",_xlfn.XLOOKUP($B38,PROSPER_Baliga!$1:$1,PROSPER_Baliga!$31:$31,""),
IF($C38="Thorsten Huhn",_xlfn.XLOOKUP($B38,PROSPER_Huhn!$1:$1,PROSPER_Huhn!$31:$31,""),
IF($C38="Nick Hull",_xlfn.XLOOKUP($B38,PROSPER_Hull!$1:$1,PROSPER_Hull!$31:$31,""),
IF($C38="Monika Kotwani",_xlfn.XLOOKUP($B38,PROSPER_Kotwani!$1:$1,PROSPER_Kotwani!$31:$31,""),
IF($C38="Jonathan Wellner",_xlfn.XLOOKUP($B38,PROSPER_Wellner!$1:$1,PROSPER_Wellner!$31:$31,""),
IF($C38="Travis Harvey",_xlfn.XLOOKUP($B38,PROSPER_Harvey!$1:$1,PROSPER_Harvey!$31:$31,""),"")))))))="","",
IF($C38="Christopher Lobo",_xlfn.XLOOKUP($B38,PROSPER_Lobo!$1:$1,PROSPER_Lobo!$31:$31,""),
IF($C38="Naren Baliga",_xlfn.XLOOKUP($B38,PROSPER_Baliga!$1:$1,PROSPER_Baliga!$31:$31,""),
IF($C38="Thorsten Huhn",_xlfn.XLOOKUP($B38,PROSPER_Huhn!$1:$1,PROSPER_Huhn!$31:$31,""),
IF($C38="Nick Hull",_xlfn.XLOOKUP($B38,PROSPER_Hull!$1:$1,PROSPER_Hull!$31:$31,""),
IF($C38="Monika Kotwani",_xlfn.XLOOKUP($B38,PROSPER_Kotwani!$1:$1,PROSPER_Kotwani!$31:$31,""),
IF($C38="Jonathan Wellner",_xlfn.XLOOKUP($B38,PROSPER_Wellner!$1:$1,PROSPER_Wellner!$31:$31,""),
IF($C38="Travis Harvey",_xlfn.XLOOKUP($B38,PROSPER_Harvey!$1:$1,PROSPER_Harvey!$31:$31,""),"")))))))))</f>
        <v>N/A</v>
      </c>
      <c r="DW38" s="150" t="str">
        <f t="shared" si="284"/>
        <v>N/A</v>
      </c>
      <c r="DX38" s="130" t="str">
        <f>_xlfn.XLOOKUP(B38,PROSPERInitial_Query!$E:$E,PROSPERInitial_Query!$AE:$AE,"",,-1)</f>
        <v>5</v>
      </c>
      <c r="DY38" s="121" t="str">
        <f t="shared" si="285"/>
        <v>Nick Lucy2 - RelationshipAccount / Stakeholder 5Name</v>
      </c>
      <c r="DZ38" s="121" t="str">
        <f>_xlfn.XLOOKUP(DY38,PROSPERDelta_Query!BK:BK,PROSPERDelta_Query!AG:AG,"",,-1)</f>
        <v>n/a</v>
      </c>
      <c r="EA38" s="126" t="str">
        <f>_xlfn.XLOOKUP(B38,PROSPERInitial_Query!$E:$E,PROSPERInitial_Query!$U:$U,"",,-1)</f>
        <v>5</v>
      </c>
      <c r="EB38" s="121" t="str">
        <f t="shared" si="286"/>
        <v>Nick Lucy2 - RelationshipAccount / Stakeholder 5Self Score</v>
      </c>
      <c r="EC38" s="126" t="str">
        <f>_xlfn.XLOOKUP(EB38,PROSPERDelta_Query!BK:BK,PROSPERDelta_Query!AQ:AQ,"",,-1)</f>
        <v/>
      </c>
      <c r="ED38" s="131" t="str">
        <f t="shared" si="175"/>
        <v>n/a</v>
      </c>
      <c r="EE38" s="131" t="str">
        <f t="shared" si="287"/>
        <v>N/A</v>
      </c>
      <c r="EF38" s="132" t="str">
        <f t="shared" si="288"/>
        <v>N/A</v>
      </c>
      <c r="EG38" s="132" t="str">
        <f>IF(IF(IF($C38="Christopher Lobo",_xlfn.XLOOKUP($B38,PROSPER_Lobo!$1:$1,PROSPER_Lobo!$33:$33,""),
IF($C38="Naren Baliga",_xlfn.XLOOKUP($B38,PROSPER_Baliga!$1:$1,PROSPER_Baliga!$33:$33,""),
IF($C38="Thorsten Huhn",_xlfn.XLOOKUP($B38,PROSPER_Huhn!$1:$1,PROSPER_Huhn!$33:$33,""),
IF($C38="Nick Hull",_xlfn.XLOOKUP($B38,PROSPER_Hull!$1:$1,PROSPER_Hull!$33:$33,""),
IF($C38="Monika Kotwani",_xlfn.XLOOKUP($B38,PROSPER_Kotwani!$1:$1,PROSPER_Kotwani!$33:$33,""),
IF($C38="Jonathan Wellner",_xlfn.XLOOKUP($B38,PROSPER_Wellner!$1:$1,PROSPER_Wellner!$33:$33,""),
IF($C38="Travis Harvey",_xlfn.XLOOKUP($B38,PROSPER_Harvey!$1:$1,PROSPER_Harvey!$33:$33,""),"")))))))="","",
IF($C38="Christopher Lobo",_xlfn.XLOOKUP($B38,PROSPER_Lobo!$1:$1,PROSPER_Lobo!$33:$33,""),
IF($C38="Naren Baliga",_xlfn.XLOOKUP($B38,PROSPER_Baliga!$1:$1,PROSPER_Baliga!$33:$33,""),
IF($C38="Thorsten Huhn",_xlfn.XLOOKUP($B38,PROSPER_Huhn!$1:$1,PROSPER_Huhn!$33:$33,""),
IF($C38="Nick Hull",_xlfn.XLOOKUP($B38,PROSPER_Hull!$1:$1,PROSPER_Hull!$33:$33,""),
IF($C38="Monika Kotwani",_xlfn.XLOOKUP($B38,PROSPER_Kotwani!$1:$1,PROSPER_Kotwani!$33:$33,""),
IF($C38="Jonathan Wellner",_xlfn.XLOOKUP($B38,PROSPER_Wellner!$1:$1,PROSPER_Wellner!$33:$33,""),
IF($C38="Travis Harvey",_xlfn.XLOOKUP($B38,PROSPER_Harvey!$1:$1,PROSPER_Harvey!$33:$33,""),""))))))))="","No Score",IF(IF($C38="Christopher Lobo",_xlfn.XLOOKUP($B38,PROSPER_Lobo!$1:$1,PROSPER_Lobo!$33:$33,""),
IF($C38="Naren Baliga",_xlfn.XLOOKUP($B38,PROSPER_Baliga!$1:$1,PROSPER_Baliga!$33:$33,""),
IF($C38="Thorsten Huhn",_xlfn.XLOOKUP($B38,PROSPER_Huhn!$1:$1,PROSPER_Huhn!$33:$33,""),
IF($C38="Nick Hull",_xlfn.XLOOKUP($B38,PROSPER_Hull!$1:$1,PROSPER_Hull!$33:$33,""),
IF($C38="Monika Kotwani",_xlfn.XLOOKUP($B38,PROSPER_Kotwani!$1:$1,PROSPER_Kotwani!$33:$33,""),
IF($C38="Jonathan Wellner",_xlfn.XLOOKUP($B38,PROSPER_Wellner!$1:$1,PROSPER_Wellner!$33:$33,""),
IF($C38="Travis Harvey",_xlfn.XLOOKUP($B38,PROSPER_Harvey!$1:$1,PROSPER_Harvey!$33:$33,""),"")))))))="","",
IF($C38="Christopher Lobo",_xlfn.XLOOKUP($B38,PROSPER_Lobo!$1:$1,PROSPER_Lobo!$33:$33,""),
IF($C38="Naren Baliga",_xlfn.XLOOKUP($B38,PROSPER_Baliga!$1:$1,PROSPER_Baliga!$33:$33,""),
IF($C38="Thorsten Huhn",_xlfn.XLOOKUP($B38,PROSPER_Huhn!$1:$1,PROSPER_Huhn!$33:$33,""),
IF($C38="Nick Hull",_xlfn.XLOOKUP($B38,PROSPER_Hull!$1:$1,PROSPER_Hull!$33:$33,""),
IF($C38="Monika Kotwani",_xlfn.XLOOKUP($B38,PROSPER_Kotwani!$1:$1,PROSPER_Kotwani!$33:$33,""),
IF($C38="Jonathan Wellner",_xlfn.XLOOKUP($B38,PROSPER_Wellner!$1:$1,PROSPER_Wellner!$33:$33,""),
IF($C38="Travis Harvey",_xlfn.XLOOKUP($B38,PROSPER_Harvey!$1:$1,PROSPER_Harvey!$33:$33,""),"")))))))))</f>
        <v>N/A</v>
      </c>
      <c r="EH38" s="131" t="str">
        <f>IF(IF(IF($C38="Christopher Lobo",_xlfn.XLOOKUP($B38,PROSPER_Lobo!$1:$1,PROSPER_Lobo!$34:$34,""),
IF($C38="Naren Baliga",_xlfn.XLOOKUP($B38,PROSPER_Baliga!$1:$1,PROSPER_Baliga!$34:$34,""),
IF($C38="Thorsten Huhn",_xlfn.XLOOKUP($B38,PROSPER_Huhn!$1:$1,PROSPER_Huhn!$34:$34,""),
IF($C38="Nick Hull",_xlfn.XLOOKUP($B38,PROSPER_Hull!$1:$1,PROSPER_Hull!$34:$34,""),
IF($C38="Monika Kotwani",_xlfn.XLOOKUP($B38,PROSPER_Kotwani!$1:$1,PROSPER_Kotwani!$34:$34,""),
IF($C38="Jonathan Wellner",_xlfn.XLOOKUP($B38,PROSPER_Wellner!$1:$1,PROSPER_Wellner!$34:$34,""),
IF($C38="Travis Harvey",_xlfn.XLOOKUP($B38,PROSPER_Harvey!$1:$1,PROSPER_Harvey!$34:$34,""),"")))))))="","",
IF($C38="Christopher Lobo",_xlfn.XLOOKUP($B38,PROSPER_Lobo!$1:$1,PROSPER_Lobo!$34:$34,""),
IF($C38="Naren Baliga",_xlfn.XLOOKUP($B38,PROSPER_Baliga!$1:$1,PROSPER_Baliga!$34:$34,""),
IF($C38="Thorsten Huhn",_xlfn.XLOOKUP($B38,PROSPER_Huhn!$1:$1,PROSPER_Huhn!$34:$34,""),
IF($C38="Nick Hull",_xlfn.XLOOKUP($B38,PROSPER_Hull!$1:$1,PROSPER_Hull!$34:$34,""),
IF($C38="Monika Kotwani",_xlfn.XLOOKUP($B38,PROSPER_Kotwani!$1:$1,PROSPER_Kotwani!$34:$34,""),
IF($C38="Jonathan Wellner",_xlfn.XLOOKUP($B38,PROSPER_Wellner!$1:$1,PROSPER_Wellner!$34:$34,""),
IF($C38="Travis Harvey",_xlfn.XLOOKUP($B38,PROSPER_Harvey!$1:$1,PROSPER_Harvey!$34:$34,""),""))))))))="","No Comment",IF(IF($C38="Christopher Lobo",_xlfn.XLOOKUP($B38,PROSPER_Lobo!$1:$1,PROSPER_Lobo!$34:$34,""),
IF($C38="Naren Baliga",_xlfn.XLOOKUP($B38,PROSPER_Baliga!$1:$1,PROSPER_Baliga!$34:$34,""),
IF($C38="Thorsten Huhn",_xlfn.XLOOKUP($B38,PROSPER_Huhn!$1:$1,PROSPER_Huhn!$34:$34,""),
IF($C38="Nick Hull",_xlfn.XLOOKUP($B38,PROSPER_Hull!$1:$1,PROSPER_Hull!$34:$34,""),
IF($C38="Monika Kotwani",_xlfn.XLOOKUP($B38,PROSPER_Kotwani!$1:$1,PROSPER_Kotwani!$34:$34,""),
IF($C38="Jonathan Wellner",_xlfn.XLOOKUP($B38,PROSPER_Wellner!$1:$1,PROSPER_Wellner!$34:$34,""),
IF($C38="Travis Harvey",_xlfn.XLOOKUP($B38,PROSPER_Harvey!$1:$1,PROSPER_Harvey!$34:$34,""),"")))))))="","",
IF($C38="Christopher Lobo",_xlfn.XLOOKUP($B38,PROSPER_Lobo!$1:$1,PROSPER_Lobo!$34:$34,""),
IF($C38="Naren Baliga",_xlfn.XLOOKUP($B38,PROSPER_Baliga!$1:$1,PROSPER_Baliga!$34:$34,""),
IF($C38="Thorsten Huhn",_xlfn.XLOOKUP($B38,PROSPER_Huhn!$1:$1,PROSPER_Huhn!$34:$34,""),
IF($C38="Nick Hull",_xlfn.XLOOKUP($B38,PROSPER_Hull!$1:$1,PROSPER_Hull!$34:$34,""),
IF($C38="Monika Kotwani",_xlfn.XLOOKUP($B38,PROSPER_Kotwani!$1:$1,PROSPER_Kotwani!$34:$34,""),
IF($C38="Jonathan Wellner",_xlfn.XLOOKUP($B38,PROSPER_Wellner!$1:$1,PROSPER_Wellner!$34:$34,""),
IF($C38="Travis Harvey",_xlfn.XLOOKUP($B38,PROSPER_Harvey!$1:$1,PROSPER_Harvey!$34:$34,""),"")))))))))</f>
        <v>N/A</v>
      </c>
      <c r="EI38" s="150" t="str">
        <f t="shared" si="289"/>
        <v>N/A</v>
      </c>
      <c r="EJ38" s="130" t="str">
        <f>_xlfn.XLOOKUP(B38,PROSPERInitial_Query!$E:$E,PROSPERInitial_Query!$AF:$AF,"",,-1)</f>
        <v>6</v>
      </c>
      <c r="EK38" s="121" t="str">
        <f t="shared" si="290"/>
        <v>Nick Lucy2 - RelationshipAccount / Stakeholder 6Name</v>
      </c>
      <c r="EL38" s="121" t="str">
        <f>_xlfn.XLOOKUP(EK38,PROSPERDelta_Query!BK:BK,PROSPERDelta_Query!AH:AH,"",,-1)</f>
        <v>N/A</v>
      </c>
      <c r="EM38" s="126" t="str">
        <f>_xlfn.XLOOKUP(B38,PROSPERInitial_Query!$E:$E,PROSPERInitial_Query!$V:$V,"",,-1)</f>
        <v>6</v>
      </c>
      <c r="EN38" s="121" t="str">
        <f t="shared" si="291"/>
        <v>Nick Lucy2 - RelationshipAccount / Stakeholder 6Self Score</v>
      </c>
      <c r="EO38" s="126" t="str">
        <f>_xlfn.XLOOKUP(EN38,PROSPERDelta_Query!BK:BK,PROSPERDelta_Query!AR:AR,"",,-1)</f>
        <v/>
      </c>
      <c r="EP38" s="131" t="str">
        <f t="shared" si="179"/>
        <v>N/A</v>
      </c>
      <c r="EQ38" s="131" t="str">
        <f t="shared" si="292"/>
        <v>N/A</v>
      </c>
      <c r="ER38" s="132" t="str">
        <f t="shared" si="293"/>
        <v>N/A</v>
      </c>
      <c r="ES38" s="132" t="str">
        <f>IF(IF(IF($C38="Christopher Lobo",_xlfn.XLOOKUP($B38,PROSPER_Lobo!$1:$1,PROSPER_Lobo!$36:$36,""),
IF($C38="Naren Baliga",_xlfn.XLOOKUP($B38,PROSPER_Baliga!$1:$1,PROSPER_Baliga!$36:$36,""),
IF($C38="Thorsten Huhn",_xlfn.XLOOKUP($B38,PROSPER_Huhn!$1:$1,PROSPER_Huhn!$36:$36,""),
IF($C38="Nick Hull",_xlfn.XLOOKUP($B38,PROSPER_Hull!$1:$1,PROSPER_Hull!$36:$36,""),
IF($C38="Monika Kotwani",_xlfn.XLOOKUP($B38,PROSPER_Kotwani!$1:$1,PROSPER_Kotwani!$36:$36,""),
IF($C38="Jonathan Wellner",_xlfn.XLOOKUP($B38,PROSPER_Wellner!$1:$1,PROSPER_Wellner!$36:$36,""),
IF($C38="Travis Harvey",_xlfn.XLOOKUP($B38,PROSPER_Harvey!$1:$1,PROSPER_Harvey!$36:$36,""),"")))))))="","",
IF($C38="Christopher Lobo",_xlfn.XLOOKUP($B38,PROSPER_Lobo!$1:$1,PROSPER_Lobo!$36:$36,""),
IF($C38="Naren Baliga",_xlfn.XLOOKUP($B38,PROSPER_Baliga!$1:$1,PROSPER_Baliga!$36:$36,""),
IF($C38="Thorsten Huhn",_xlfn.XLOOKUP($B38,PROSPER_Huhn!$1:$1,PROSPER_Huhn!$36:$36,""),
IF($C38="Nick Hull",_xlfn.XLOOKUP($B38,PROSPER_Hull!$1:$1,PROSPER_Hull!$36:$36,""),
IF($C38="Monika Kotwani",_xlfn.XLOOKUP($B38,PROSPER_Kotwani!$1:$1,PROSPER_Kotwani!$36:$36,""),
IF($C38="Jonathan Wellner",_xlfn.XLOOKUP($B38,PROSPER_Wellner!$1:$1,PROSPER_Wellner!$36:$36,""),
IF($C38="Travis Harvey",_xlfn.XLOOKUP($B38,PROSPER_Harvey!$1:$1,PROSPER_Harvey!$36:$36,""),""))))))))="","No Score",IF(IF($C38="Christopher Lobo",_xlfn.XLOOKUP($B38,PROSPER_Lobo!$1:$1,PROSPER_Lobo!$36:$36,""),
IF($C38="Naren Baliga",_xlfn.XLOOKUP($B38,PROSPER_Baliga!$1:$1,PROSPER_Baliga!$36:$36,""),
IF($C38="Thorsten Huhn",_xlfn.XLOOKUP($B38,PROSPER_Huhn!$1:$1,PROSPER_Huhn!$36:$36,""),
IF($C38="Nick Hull",_xlfn.XLOOKUP($B38,PROSPER_Hull!$1:$1,PROSPER_Hull!$36:$36,""),
IF($C38="Monika Kotwani",_xlfn.XLOOKUP($B38,PROSPER_Kotwani!$1:$1,PROSPER_Kotwani!$36:$36,""),
IF($C38="Jonathan Wellner",_xlfn.XLOOKUP($B38,PROSPER_Wellner!$1:$1,PROSPER_Wellner!$36:$36,""),
IF($C38="Travis Harvey",_xlfn.XLOOKUP($B38,PROSPER_Harvey!$1:$1,PROSPER_Harvey!$36:$36,""),"")))))))="","",
IF($C38="Christopher Lobo",_xlfn.XLOOKUP($B38,PROSPER_Lobo!$1:$1,PROSPER_Lobo!$36:$36,""),
IF($C38="Naren Baliga",_xlfn.XLOOKUP($B38,PROSPER_Baliga!$1:$1,PROSPER_Baliga!$36:$36,""),
IF($C38="Thorsten Huhn",_xlfn.XLOOKUP($B38,PROSPER_Huhn!$1:$1,PROSPER_Huhn!$36:$36,""),
IF($C38="Nick Hull",_xlfn.XLOOKUP($B38,PROSPER_Hull!$1:$1,PROSPER_Hull!$36:$36,""),
IF($C38="Monika Kotwani",_xlfn.XLOOKUP($B38,PROSPER_Kotwani!$1:$1,PROSPER_Kotwani!$36:$36,""),
IF($C38="Jonathan Wellner",_xlfn.XLOOKUP($B38,PROSPER_Wellner!$1:$1,PROSPER_Wellner!$36:$36,""),
IF($C38="Travis Harvey",_xlfn.XLOOKUP($B38,PROSPER_Harvey!$1:$1,PROSPER_Harvey!$36:$36,""),"")))))))))</f>
        <v>N/A</v>
      </c>
      <c r="ET38" s="131" t="str">
        <f>IF(IF(IF($C38="Christopher Lobo",_xlfn.XLOOKUP($B38,PROSPER_Lobo!$1:$1,PROSPER_Lobo!$37:$37,""),
IF($C38="Naren Baliga",_xlfn.XLOOKUP($B38,PROSPER_Baliga!$1:$1,PROSPER_Baliga!$37:$37,""),
IF($C38="Thorsten Huhn",_xlfn.XLOOKUP($B38,PROSPER_Huhn!$1:$1,PROSPER_Huhn!$37:$37,""),
IF($C38="Nick Hull",_xlfn.XLOOKUP($B38,PROSPER_Hull!$1:$1,PROSPER_Hull!$37:$37,""),
IF($C38="Monika Kotwani",_xlfn.XLOOKUP($B38,PROSPER_Kotwani!$1:$1,PROSPER_Kotwani!$37:$37,""),
IF($C38="Jonathan Wellner",_xlfn.XLOOKUP($B38,PROSPER_Wellner!$1:$1,PROSPER_Wellner!$37:$37,""),
IF($C38="Travis Harvey",_xlfn.XLOOKUP($B38,PROSPER_Harvey!$1:$1,PROSPER_Harvey!$37:$37,""),"")))))))="","",
IF($C38="Christopher Lobo",_xlfn.XLOOKUP($B38,PROSPER_Lobo!$1:$1,PROSPER_Lobo!$37:$37,""),
IF($C38="Naren Baliga",_xlfn.XLOOKUP($B38,PROSPER_Baliga!$1:$1,PROSPER_Baliga!$37:$37,""),
IF($C38="Thorsten Huhn",_xlfn.XLOOKUP($B38,PROSPER_Huhn!$1:$1,PROSPER_Huhn!$37:$37,""),
IF($C38="Nick Hull",_xlfn.XLOOKUP($B38,PROSPER_Hull!$1:$1,PROSPER_Hull!$37:$37,""),
IF($C38="Monika Kotwani",_xlfn.XLOOKUP($B38,PROSPER_Kotwani!$1:$1,PROSPER_Kotwani!$37:$37,""),
IF($C38="Jonathan Wellner",_xlfn.XLOOKUP($B38,PROSPER_Wellner!$1:$1,PROSPER_Wellner!$37:$37,""),
IF($C38="Travis Harvey",_xlfn.XLOOKUP($B38,PROSPER_Harvey!$1:$1,PROSPER_Harvey!$37:$37,""),""))))))))="","No Comment",IF(IF($C38="Christopher Lobo",_xlfn.XLOOKUP($B38,PROSPER_Lobo!$1:$1,PROSPER_Lobo!$37:$37,""),
IF($C38="Naren Baliga",_xlfn.XLOOKUP($B38,PROSPER_Baliga!$1:$1,PROSPER_Baliga!$37:$37,""),
IF($C38="Thorsten Huhn",_xlfn.XLOOKUP($B38,PROSPER_Huhn!$1:$1,PROSPER_Huhn!$37:$37,""),
IF($C38="Nick Hull",_xlfn.XLOOKUP($B38,PROSPER_Hull!$1:$1,PROSPER_Hull!$37:$37,""),
IF($C38="Monika Kotwani",_xlfn.XLOOKUP($B38,PROSPER_Kotwani!$1:$1,PROSPER_Kotwani!$37:$37,""),
IF($C38="Jonathan Wellner",_xlfn.XLOOKUP($B38,PROSPER_Wellner!$1:$1,PROSPER_Wellner!$37:$37,""),
IF($C38="Travis Harvey",_xlfn.XLOOKUP($B38,PROSPER_Harvey!$1:$1,PROSPER_Harvey!$37:$37,""),"")))))))="","",
IF($C38="Christopher Lobo",_xlfn.XLOOKUP($B38,PROSPER_Lobo!$1:$1,PROSPER_Lobo!$37:$37,""),
IF($C38="Naren Baliga",_xlfn.XLOOKUP($B38,PROSPER_Baliga!$1:$1,PROSPER_Baliga!$37:$37,""),
IF($C38="Thorsten Huhn",_xlfn.XLOOKUP($B38,PROSPER_Huhn!$1:$1,PROSPER_Huhn!$37:$37,""),
IF($C38="Nick Hull",_xlfn.XLOOKUP($B38,PROSPER_Hull!$1:$1,PROSPER_Hull!$37:$37,""),
IF($C38="Monika Kotwani",_xlfn.XLOOKUP($B38,PROSPER_Kotwani!$1:$1,PROSPER_Kotwani!$37:$37,""),
IF($C38="Jonathan Wellner",_xlfn.XLOOKUP($B38,PROSPER_Wellner!$1:$1,PROSPER_Wellner!$37:$37,""),
IF($C38="Travis Harvey",_xlfn.XLOOKUP($B38,PROSPER_Harvey!$1:$1,PROSPER_Harvey!$37:$37,""),"")))))))))</f>
        <v>N/A</v>
      </c>
      <c r="EU38" s="150" t="str">
        <f t="shared" si="294"/>
        <v>N/A</v>
      </c>
      <c r="EV38" s="130" t="str">
        <f>_xlfn.XLOOKUP(B38,PROSPERInitial_Query!$E:$E,PROSPERInitial_Query!$AG:$AG,"",,-1)</f>
        <v>7</v>
      </c>
      <c r="EW38" s="121" t="str">
        <f t="shared" si="295"/>
        <v>Nick Lucy2 - RelationshipAccount / Stakeholder 7Name</v>
      </c>
      <c r="EX38" s="121" t="str">
        <f>_xlfn.XLOOKUP(EW38,PROSPERDelta_Query!BK:BK,PROSPERDelta_Query!AI:AI,"",,-1)</f>
        <v>n/a</v>
      </c>
      <c r="EY38" s="126" t="str">
        <f>_xlfn.XLOOKUP(B38,PROSPERInitial_Query!$E:$E,PROSPERInitial_Query!$W:$W,"",,-1)</f>
        <v>7</v>
      </c>
      <c r="EZ38" s="121" t="str">
        <f t="shared" si="296"/>
        <v>Nick Lucy2 - RelationshipAccount / Stakeholder 7Self Score</v>
      </c>
      <c r="FA38" s="126" t="str">
        <f>_xlfn.XLOOKUP(EZ38,PROSPERDelta_Query!BK:BK,PROSPERDelta_Query!AS:AS,"",,-1)</f>
        <v/>
      </c>
      <c r="FB38" s="131" t="str">
        <f t="shared" si="183"/>
        <v>n/a</v>
      </c>
      <c r="FC38" s="131" t="str">
        <f t="shared" si="297"/>
        <v>N/A</v>
      </c>
      <c r="FD38" s="132" t="str">
        <f t="shared" si="298"/>
        <v>N/A</v>
      </c>
      <c r="FE38" s="132" t="str">
        <f>IF(IF(IF($C38="Christopher Lobo",_xlfn.XLOOKUP($B38,PROSPER_Lobo!$1:$1,PROSPER_Lobo!$39:$39,""),
IF($C38="Naren Baliga",_xlfn.XLOOKUP($B38,PROSPER_Baliga!$1:$1,PROSPER_Baliga!$39:$39,""),
IF($C38="Thorsten Huhn",_xlfn.XLOOKUP($B38,PROSPER_Huhn!$1:$1,PROSPER_Huhn!$39:$39,""),
IF($C38="Nick Hull",_xlfn.XLOOKUP($B38,PROSPER_Hull!$1:$1,PROSPER_Hull!$39:$39,""),
IF($C38="Monika Kotwani",_xlfn.XLOOKUP($B38,PROSPER_Kotwani!$1:$1,PROSPER_Kotwani!$39:$39,""),
IF($C38="Jonathan Wellner",_xlfn.XLOOKUP($B38,PROSPER_Wellner!$1:$1,PROSPER_Wellner!$39:$39,""),
IF($C38="Travis Harvey",_xlfn.XLOOKUP($B38,PROSPER_Harvey!$1:$1,PROSPER_Harvey!$39:$39,""),"")))))))="","",
IF($C38="Christopher Lobo",_xlfn.XLOOKUP($B38,PROSPER_Lobo!$1:$1,PROSPER_Lobo!$39:$39,""),
IF($C38="Naren Baliga",_xlfn.XLOOKUP($B38,PROSPER_Baliga!$1:$1,PROSPER_Baliga!$39:$39,""),
IF($C38="Thorsten Huhn",_xlfn.XLOOKUP($B38,PROSPER_Huhn!$1:$1,PROSPER_Huhn!$39:$39,""),
IF($C38="Nick Hull",_xlfn.XLOOKUP($B38,PROSPER_Hull!$1:$1,PROSPER_Hull!$39:$39,""),
IF($C38="Monika Kotwani",_xlfn.XLOOKUP($B38,PROSPER_Kotwani!$1:$1,PROSPER_Kotwani!$39:$39,""),
IF($C38="Jonathan Wellner",_xlfn.XLOOKUP($B38,PROSPER_Wellner!$1:$1,PROSPER_Wellner!$39:$39,""),
IF($C38="Travis Harvey",_xlfn.XLOOKUP($B38,PROSPER_Harvey!$1:$1,PROSPER_Harvey!$39:$39,""),""))))))))="","No Score",IF(IF($C38="Christopher Lobo",_xlfn.XLOOKUP($B38,PROSPER_Lobo!$1:$1,PROSPER_Lobo!$39:$39,""),
IF($C38="Naren Baliga",_xlfn.XLOOKUP($B38,PROSPER_Baliga!$1:$1,PROSPER_Baliga!$39:$39,""),
IF($C38="Thorsten Huhn",_xlfn.XLOOKUP($B38,PROSPER_Huhn!$1:$1,PROSPER_Huhn!$39:$39,""),
IF($C38="Nick Hull",_xlfn.XLOOKUP($B38,PROSPER_Hull!$1:$1,PROSPER_Hull!$39:$39,""),
IF($C38="Monika Kotwani",_xlfn.XLOOKUP($B38,PROSPER_Kotwani!$1:$1,PROSPER_Kotwani!$39:$39,""),
IF($C38="Jonathan Wellner",_xlfn.XLOOKUP($B38,PROSPER_Wellner!$1:$1,PROSPER_Wellner!$39:$39,""),
IF($C38="Travis Harvey",_xlfn.XLOOKUP($B38,PROSPER_Harvey!$1:$1,PROSPER_Harvey!$39:$39,""),"")))))))="","",
IF($C38="Christopher Lobo",_xlfn.XLOOKUP($B38,PROSPER_Lobo!$1:$1,PROSPER_Lobo!$39:$39,""),
IF($C38="Naren Baliga",_xlfn.XLOOKUP($B38,PROSPER_Baliga!$1:$1,PROSPER_Baliga!$39:$39,""),
IF($C38="Thorsten Huhn",_xlfn.XLOOKUP($B38,PROSPER_Huhn!$1:$1,PROSPER_Huhn!$39:$39,""),
IF($C38="Nick Hull",_xlfn.XLOOKUP($B38,PROSPER_Hull!$1:$1,PROSPER_Hull!$39:$39,""),
IF($C38="Monika Kotwani",_xlfn.XLOOKUP($B38,PROSPER_Kotwani!$1:$1,PROSPER_Kotwani!$39:$39,""),
IF($C38="Jonathan Wellner",_xlfn.XLOOKUP($B38,PROSPER_Wellner!$1:$1,PROSPER_Wellner!$39:$39,""),
IF($C38="Travis Harvey",_xlfn.XLOOKUP($B38,PROSPER_Harvey!$1:$1,PROSPER_Harvey!$39:$39,""),"")))))))))</f>
        <v>N/A</v>
      </c>
      <c r="FF38" s="131" t="str">
        <f>IF(IF(IF($C38="Christopher Lobo",_xlfn.XLOOKUP($B38,PROSPER_Lobo!$1:$1,PROSPER_Lobo!$40:$40,""),
IF($C38="Naren Baliga",_xlfn.XLOOKUP($B38,PROSPER_Baliga!$1:$1,PROSPER_Baliga!$40:$40,""),
IF($C38="Thorsten Huhn",_xlfn.XLOOKUP($B38,PROSPER_Huhn!$1:$1,PROSPER_Huhn!$40:$40,""),
IF($C38="Nick Hull",_xlfn.XLOOKUP($B38,PROSPER_Hull!$1:$1,PROSPER_Hull!$40:$40,""),
IF($C38="Monika Kotwani",_xlfn.XLOOKUP($B38,PROSPER_Kotwani!$1:$1,PROSPER_Kotwani!$40:$40,""),
IF($C38="Jonathan Wellner",_xlfn.XLOOKUP($B38,PROSPER_Wellner!$1:$1,PROSPER_Wellner!$40:$40,""),
IF($C38="Travis Harvey",_xlfn.XLOOKUP($B38,PROSPER_Harvey!$1:$1,PROSPER_Harvey!$40:$40,""),"")))))))="","",
IF($C38="Christopher Lobo",_xlfn.XLOOKUP($B38,PROSPER_Lobo!$1:$1,PROSPER_Lobo!$40:$40,""),
IF($C38="Naren Baliga",_xlfn.XLOOKUP($B38,PROSPER_Baliga!$1:$1,PROSPER_Baliga!$40:$40,""),
IF($C38="Thorsten Huhn",_xlfn.XLOOKUP($B38,PROSPER_Huhn!$1:$1,PROSPER_Huhn!$40:$40,""),
IF($C38="Nick Hull",_xlfn.XLOOKUP($B38,PROSPER_Hull!$1:$1,PROSPER_Hull!$40:$40,""),
IF($C38="Monika Kotwani",_xlfn.XLOOKUP($B38,PROSPER_Kotwani!$1:$1,PROSPER_Kotwani!$40:$40,""),
IF($C38="Jonathan Wellner",_xlfn.XLOOKUP($B38,PROSPER_Wellner!$1:$1,PROSPER_Wellner!$40:$40,""),
IF($C38="Travis Harvey",_xlfn.XLOOKUP($B38,PROSPER_Harvey!$1:$1,PROSPER_Harvey!$40:$40,""),""))))))))="","No Comment",IF(IF($C38="Christopher Lobo",_xlfn.XLOOKUP($B38,PROSPER_Lobo!$1:$1,PROSPER_Lobo!$40:$40,""),
IF($C38="Naren Baliga",_xlfn.XLOOKUP($B38,PROSPER_Baliga!$1:$1,PROSPER_Baliga!$40:$40,""),
IF($C38="Thorsten Huhn",_xlfn.XLOOKUP($B38,PROSPER_Huhn!$1:$1,PROSPER_Huhn!$40:$40,""),
IF($C38="Nick Hull",_xlfn.XLOOKUP($B38,PROSPER_Hull!$1:$1,PROSPER_Hull!$40:$40,""),
IF($C38="Monika Kotwani",_xlfn.XLOOKUP($B38,PROSPER_Kotwani!$1:$1,PROSPER_Kotwani!$40:$40,""),
IF($C38="Jonathan Wellner",_xlfn.XLOOKUP($B38,PROSPER_Wellner!$1:$1,PROSPER_Wellner!$40:$40,""),
IF($C38="Travis Harvey",_xlfn.XLOOKUP($B38,PROSPER_Harvey!$1:$1,PROSPER_Harvey!$40:$40,""),"")))))))="","",
IF($C38="Christopher Lobo",_xlfn.XLOOKUP($B38,PROSPER_Lobo!$1:$1,PROSPER_Lobo!$40:$40,""),
IF($C38="Naren Baliga",_xlfn.XLOOKUP($B38,PROSPER_Baliga!$1:$1,PROSPER_Baliga!$40:$40,""),
IF($C38="Thorsten Huhn",_xlfn.XLOOKUP($B38,PROSPER_Huhn!$1:$1,PROSPER_Huhn!$40:$40,""),
IF($C38="Nick Hull",_xlfn.XLOOKUP($B38,PROSPER_Hull!$1:$1,PROSPER_Hull!$40:$40,""),
IF($C38="Monika Kotwani",_xlfn.XLOOKUP($B38,PROSPER_Kotwani!$1:$1,PROSPER_Kotwani!$40:$40,""),
IF($C38="Jonathan Wellner",_xlfn.XLOOKUP($B38,PROSPER_Wellner!$1:$1,PROSPER_Wellner!$40:$40,""),
IF($C38="Travis Harvey",_xlfn.XLOOKUP($B38,PROSPER_Harvey!$1:$1,PROSPER_Harvey!$40:$40,""),"")))))))))</f>
        <v>N/A</v>
      </c>
      <c r="FG38" s="150" t="str">
        <f t="shared" si="299"/>
        <v>N/A</v>
      </c>
      <c r="FH38" s="130" t="str">
        <f>_xlfn.XLOOKUP(B38,PROSPERInitial_Query!$E:$E,PROSPERInitial_Query!$AH:$AH,"",,-1)</f>
        <v>8</v>
      </c>
      <c r="FI38" s="121" t="str">
        <f t="shared" si="300"/>
        <v>Nick Lucy2 - RelationshipAccount / Stakeholder 8Name</v>
      </c>
      <c r="FJ38" s="121" t="str">
        <f>_xlfn.XLOOKUP(FI38,PROSPERDelta_Query!BK:BK,PROSPERDelta_Query!AJ:AJ,"",,-1)</f>
        <v>NA</v>
      </c>
      <c r="FK38" s="126" t="str">
        <f>_xlfn.XLOOKUP(B38,PROSPERInitial_Query!$E:$E,PROSPERInitial_Query!$X:$X,"",,-1)</f>
        <v>8</v>
      </c>
      <c r="FL38" s="121" t="str">
        <f t="shared" si="301"/>
        <v>Nick Lucy2 - RelationshipAccount / Stakeholder 8Self Score</v>
      </c>
      <c r="FM38" s="126" t="str">
        <f>_xlfn.XLOOKUP(FL38,PROSPERDelta_Query!BK:BK,PROSPERDelta_Query!AT:AT,"",,-1)</f>
        <v/>
      </c>
      <c r="FN38" s="131" t="str">
        <f t="shared" si="187"/>
        <v>NA</v>
      </c>
      <c r="FO38" s="131" t="str">
        <f t="shared" si="302"/>
        <v>N/A</v>
      </c>
      <c r="FP38" s="132" t="str">
        <f t="shared" si="303"/>
        <v>N/A</v>
      </c>
      <c r="FQ38" s="132" t="str">
        <f>IF(IF(IF($C38="Christopher Lobo",_xlfn.XLOOKUP($B38,PROSPER_Lobo!$1:$1,PROSPER_Lobo!$42:$42,""),
IF($C38="Naren Baliga",_xlfn.XLOOKUP($B38,PROSPER_Baliga!$1:$1,PROSPER_Baliga!$42:$42,""),
IF($C38="Thorsten Huhn",_xlfn.XLOOKUP($B38,PROSPER_Huhn!$1:$1,PROSPER_Huhn!$42:$42,""),
IF($C38="Nick Hull",_xlfn.XLOOKUP($B38,PROSPER_Hull!$1:$1,PROSPER_Hull!$42:$42,""),
IF($C38="Monika Kotwani",_xlfn.XLOOKUP($B38,PROSPER_Kotwani!$1:$1,PROSPER_Kotwani!$42:$42,""),
IF($C38="Jonathan Wellner",_xlfn.XLOOKUP($B38,PROSPER_Wellner!$1:$1,PROSPER_Wellner!$42:$42,""),
IF($C38="Travis Harvey",_xlfn.XLOOKUP($B38,PROSPER_Harvey!$1:$1,PROSPER_Harvey!$42:$42,""),"")))))))="","",
IF($C38="Christopher Lobo",_xlfn.XLOOKUP($B38,PROSPER_Lobo!$1:$1,PROSPER_Lobo!$42:$42,""),
IF($C38="Naren Baliga",_xlfn.XLOOKUP($B38,PROSPER_Baliga!$1:$1,PROSPER_Baliga!$42:$42,""),
IF($C38="Thorsten Huhn",_xlfn.XLOOKUP($B38,PROSPER_Huhn!$1:$1,PROSPER_Huhn!$42:$42,""),
IF($C38="Nick Hull",_xlfn.XLOOKUP($B38,PROSPER_Hull!$1:$1,PROSPER_Hull!$42:$42,""),
IF($C38="Monika Kotwani",_xlfn.XLOOKUP($B38,PROSPER_Kotwani!$1:$1,PROSPER_Kotwani!$42:$42,""),
IF($C38="Jonathan Wellner",_xlfn.XLOOKUP($B38,PROSPER_Wellner!$1:$1,PROSPER_Wellner!$42:$42,""),
IF($C38="Travis Harvey",_xlfn.XLOOKUP($B38,PROSPER_Harvey!$1:$1,PROSPER_Harvey!$42:$42,""),""))))))))="","No Score",IF(IF($C38="Christopher Lobo",_xlfn.XLOOKUP($B38,PROSPER_Lobo!$1:$1,PROSPER_Lobo!$42:$42,""),
IF($C38="Naren Baliga",_xlfn.XLOOKUP($B38,PROSPER_Baliga!$1:$1,PROSPER_Baliga!$42:$42,""),
IF($C38="Thorsten Huhn",_xlfn.XLOOKUP($B38,PROSPER_Huhn!$1:$1,PROSPER_Huhn!$42:$42,""),
IF($C38="Nick Hull",_xlfn.XLOOKUP($B38,PROSPER_Hull!$1:$1,PROSPER_Hull!$42:$42,""),
IF($C38="Monika Kotwani",_xlfn.XLOOKUP($B38,PROSPER_Kotwani!$1:$1,PROSPER_Kotwani!$42:$42,""),
IF($C38="Jonathan Wellner",_xlfn.XLOOKUP($B38,PROSPER_Wellner!$1:$1,PROSPER_Wellner!$42:$42,""),
IF($C38="Travis Harvey",_xlfn.XLOOKUP($B38,PROSPER_Harvey!$1:$1,PROSPER_Harvey!$42:$42,""),"")))))))="","",
IF($C38="Christopher Lobo",_xlfn.XLOOKUP($B38,PROSPER_Lobo!$1:$1,PROSPER_Lobo!$42:$42,""),
IF($C38="Naren Baliga",_xlfn.XLOOKUP($B38,PROSPER_Baliga!$1:$1,PROSPER_Baliga!$42:$42,""),
IF($C38="Thorsten Huhn",_xlfn.XLOOKUP($B38,PROSPER_Huhn!$1:$1,PROSPER_Huhn!$42:$42,""),
IF($C38="Nick Hull",_xlfn.XLOOKUP($B38,PROSPER_Hull!$1:$1,PROSPER_Hull!$42:$42,""),
IF($C38="Monika Kotwani",_xlfn.XLOOKUP($B38,PROSPER_Kotwani!$1:$1,PROSPER_Kotwani!$42:$42,""),
IF($C38="Jonathan Wellner",_xlfn.XLOOKUP($B38,PROSPER_Wellner!$1:$1,PROSPER_Wellner!$42:$42,""),
IF($C38="Travis Harvey",_xlfn.XLOOKUP($B38,PROSPER_Harvey!$1:$1,PROSPER_Harvey!$42:$42,""),"")))))))))</f>
        <v>N/A</v>
      </c>
      <c r="FR38" s="131" t="str">
        <f>IF(IF(IF($C38="Christopher Lobo",_xlfn.XLOOKUP($B38,PROSPER_Lobo!$1:$1,PROSPER_Lobo!$43:$43,""),
IF($C38="Naren Baliga",_xlfn.XLOOKUP($B38,PROSPER_Baliga!$1:$1,PROSPER_Baliga!$43:$43,""),
IF($C38="Thorsten Huhn",_xlfn.XLOOKUP($B38,PROSPER_Huhn!$1:$1,PROSPER_Huhn!$43:$43,""),
IF($C38="Nick Hull",_xlfn.XLOOKUP($B38,PROSPER_Hull!$1:$1,PROSPER_Hull!$43:$43,""),
IF($C38="Monika Kotwani",_xlfn.XLOOKUP($B38,PROSPER_Kotwani!$1:$1,PROSPER_Kotwani!$43:$43,""),
IF($C38="Jonathan Wellner",_xlfn.XLOOKUP($B38,PROSPER_Wellner!$1:$1,PROSPER_Wellner!$43:$43,""),
IF($C38="Travis Harvey",_xlfn.XLOOKUP($B38,PROSPER_Harvey!$1:$1,PROSPER_Harvey!$43:$43,""),"")))))))="","",
IF($C38="Christopher Lobo",_xlfn.XLOOKUP($B38,PROSPER_Lobo!$1:$1,PROSPER_Lobo!$43:$43,""),
IF($C38="Naren Baliga",_xlfn.XLOOKUP($B38,PROSPER_Baliga!$1:$1,PROSPER_Baliga!$43:$43,""),
IF($C38="Thorsten Huhn",_xlfn.XLOOKUP($B38,PROSPER_Huhn!$1:$1,PROSPER_Huhn!$43:$43,""),
IF($C38="Nick Hull",_xlfn.XLOOKUP($B38,PROSPER_Hull!$1:$1,PROSPER_Hull!$43:$43,""),
IF($C38="Monika Kotwani",_xlfn.XLOOKUP($B38,PROSPER_Kotwani!$1:$1,PROSPER_Kotwani!$43:$43,""),
IF($C38="Jonathan Wellner",_xlfn.XLOOKUP($B38,PROSPER_Wellner!$1:$1,PROSPER_Wellner!$43:$43,""),
IF($C38="Travis Harvey",_xlfn.XLOOKUP($B38,PROSPER_Harvey!$1:$1,PROSPER_Harvey!$43:$43,""),""))))))))="","No Comment",IF(IF($C38="Christopher Lobo",_xlfn.XLOOKUP($B38,PROSPER_Lobo!$1:$1,PROSPER_Lobo!$43:$43,""),
IF($C38="Naren Baliga",_xlfn.XLOOKUP($B38,PROSPER_Baliga!$1:$1,PROSPER_Baliga!$43:$43,""),
IF($C38="Thorsten Huhn",_xlfn.XLOOKUP($B38,PROSPER_Huhn!$1:$1,PROSPER_Huhn!$43:$43,""),
IF($C38="Nick Hull",_xlfn.XLOOKUP($B38,PROSPER_Hull!$1:$1,PROSPER_Hull!$43:$43,""),
IF($C38="Monika Kotwani",_xlfn.XLOOKUP($B38,PROSPER_Kotwani!$1:$1,PROSPER_Kotwani!$43:$43,""),
IF($C38="Jonathan Wellner",_xlfn.XLOOKUP($B38,PROSPER_Wellner!$1:$1,PROSPER_Wellner!$43:$43,""),
IF($C38="Travis Harvey",_xlfn.XLOOKUP($B38,PROSPER_Harvey!$1:$1,PROSPER_Harvey!$43:$43,""),"")))))))="","",
IF($C38="Christopher Lobo",_xlfn.XLOOKUP($B38,PROSPER_Lobo!$1:$1,PROSPER_Lobo!$43:$43,""),
IF($C38="Naren Baliga",_xlfn.XLOOKUP($B38,PROSPER_Baliga!$1:$1,PROSPER_Baliga!$43:$43,""),
IF($C38="Thorsten Huhn",_xlfn.XLOOKUP($B38,PROSPER_Huhn!$1:$1,PROSPER_Huhn!$43:$43,""),
IF($C38="Nick Hull",_xlfn.XLOOKUP($B38,PROSPER_Hull!$1:$1,PROSPER_Hull!$43:$43,""),
IF($C38="Monika Kotwani",_xlfn.XLOOKUP($B38,PROSPER_Kotwani!$1:$1,PROSPER_Kotwani!$43:$43,""),
IF($C38="Jonathan Wellner",_xlfn.XLOOKUP($B38,PROSPER_Wellner!$1:$1,PROSPER_Wellner!$43:$43,""),
IF($C38="Travis Harvey",_xlfn.XLOOKUP($B38,PROSPER_Harvey!$1:$1,PROSPER_Harvey!$43:$43,""),"")))))))))</f>
        <v>N/A</v>
      </c>
      <c r="FS38" s="150" t="str">
        <f t="shared" si="304"/>
        <v>N/A</v>
      </c>
      <c r="FT38" s="130" t="str">
        <f>_xlfn.XLOOKUP(B38,PROSPERInitial_Query!$E:$E,PROSPERInitial_Query!$AI:$AI,"",,-1)</f>
        <v>9</v>
      </c>
      <c r="FU38" s="121" t="str">
        <f t="shared" si="305"/>
        <v>Nick Lucy2 - RelationshipAccount / Stakeholder 9Name</v>
      </c>
      <c r="FV38" s="121" t="str">
        <f>_xlfn.XLOOKUP(FU38,PROSPERDelta_Query!BK:BK,PROSPERDelta_Query!AK:AK,"",,-1)</f>
        <v>na</v>
      </c>
      <c r="FW38" s="126" t="str">
        <f>_xlfn.XLOOKUP(B38,PROSPERInitial_Query!$E:$E,PROSPERInitial_Query!$Y:$Y,"",,-1)</f>
        <v>9</v>
      </c>
      <c r="FX38" s="121" t="str">
        <f t="shared" si="306"/>
        <v>Nick Lucy2 - RelationshipAccount / Stakeholder 9Self Score</v>
      </c>
      <c r="FY38" s="126" t="str">
        <f>_xlfn.XLOOKUP(FX38,PROSPERDelta_Query!BK:BK,PROSPERDelta_Query!AU:AU,"",,-1)</f>
        <v/>
      </c>
      <c r="FZ38" s="131" t="str">
        <f t="shared" si="191"/>
        <v>na</v>
      </c>
      <c r="GA38" s="131" t="str">
        <f t="shared" si="307"/>
        <v>N/A</v>
      </c>
      <c r="GB38" s="132" t="str">
        <f t="shared" si="308"/>
        <v>N/A</v>
      </c>
      <c r="GC38" s="132" t="str">
        <f>IF(IF(IF($C38="Christopher Lobo",_xlfn.XLOOKUP($B38,PROSPER_Lobo!$1:$1,PROSPER_Lobo!$45:$45,""),
IF($C38="Naren Baliga",_xlfn.XLOOKUP($B38,PROSPER_Baliga!$1:$1,PROSPER_Baliga!$45:$45,""),
IF($C38="Thorsten Huhn",_xlfn.XLOOKUP($B38,PROSPER_Huhn!$1:$1,PROSPER_Huhn!$45:$45,""),
IF($C38="Nick Hull",_xlfn.XLOOKUP($B38,PROSPER_Hull!$1:$1,PROSPER_Hull!$45:$45,""),
IF($C38="Monika Kotwani",_xlfn.XLOOKUP($B38,PROSPER_Kotwani!$1:$1,PROSPER_Kotwani!$45:$45,""),
IF($C38="Jonathan Wellner",_xlfn.XLOOKUP($B38,PROSPER_Wellner!$1:$1,PROSPER_Wellner!$45:$45,""),
IF($C38="Travis Harvey",_xlfn.XLOOKUP($B38,PROSPER_Harvey!$1:$1,PROSPER_Harvey!$45:$45,""),"")))))))="","",
IF($C38="Christopher Lobo",_xlfn.XLOOKUP($B38,PROSPER_Lobo!$1:$1,PROSPER_Lobo!$45:$45,""),
IF($C38="Naren Baliga",_xlfn.XLOOKUP($B38,PROSPER_Baliga!$1:$1,PROSPER_Baliga!$45:$45,""),
IF($C38="Thorsten Huhn",_xlfn.XLOOKUP($B38,PROSPER_Huhn!$1:$1,PROSPER_Huhn!$45:$45,""),
IF($C38="Nick Hull",_xlfn.XLOOKUP($B38,PROSPER_Hull!$1:$1,PROSPER_Hull!$45:$45,""),
IF($C38="Monika Kotwani",_xlfn.XLOOKUP($B38,PROSPER_Kotwani!$1:$1,PROSPER_Kotwani!$45:$45,""),
IF($C38="Jonathan Wellner",_xlfn.XLOOKUP($B38,PROSPER_Wellner!$1:$1,PROSPER_Wellner!$45:$45,""),
IF($C38="Travis Harvey",_xlfn.XLOOKUP($B38,PROSPER_Harvey!$1:$1,PROSPER_Harvey!$45:$45,""),""))))))))="","No Score",IF(IF($C38="Christopher Lobo",_xlfn.XLOOKUP($B38,PROSPER_Lobo!$1:$1,PROSPER_Lobo!$45:$45,""),
IF($C38="Naren Baliga",_xlfn.XLOOKUP($B38,PROSPER_Baliga!$1:$1,PROSPER_Baliga!$45:$45,""),
IF($C38="Thorsten Huhn",_xlfn.XLOOKUP($B38,PROSPER_Huhn!$1:$1,PROSPER_Huhn!$45:$45,""),
IF($C38="Nick Hull",_xlfn.XLOOKUP($B38,PROSPER_Hull!$1:$1,PROSPER_Hull!$45:$45,""),
IF($C38="Monika Kotwani",_xlfn.XLOOKUP($B38,PROSPER_Kotwani!$1:$1,PROSPER_Kotwani!$45:$45,""),
IF($C38="Jonathan Wellner",_xlfn.XLOOKUP($B38,PROSPER_Wellner!$1:$1,PROSPER_Wellner!$45:$45,""),
IF($C38="Travis Harvey",_xlfn.XLOOKUP($B38,PROSPER_Harvey!$1:$1,PROSPER_Harvey!$45:$45,""),"")))))))="","",
IF($C38="Christopher Lobo",_xlfn.XLOOKUP($B38,PROSPER_Lobo!$1:$1,PROSPER_Lobo!$45:$45,""),
IF($C38="Naren Baliga",_xlfn.XLOOKUP($B38,PROSPER_Baliga!$1:$1,PROSPER_Baliga!$45:$45,""),
IF($C38="Thorsten Huhn",_xlfn.XLOOKUP($B38,PROSPER_Huhn!$1:$1,PROSPER_Huhn!$45:$45,""),
IF($C38="Nick Hull",_xlfn.XLOOKUP($B38,PROSPER_Hull!$1:$1,PROSPER_Hull!$45:$45,""),
IF($C38="Monika Kotwani",_xlfn.XLOOKUP($B38,PROSPER_Kotwani!$1:$1,PROSPER_Kotwani!$45:$45,""),
IF($C38="Jonathan Wellner",_xlfn.XLOOKUP($B38,PROSPER_Wellner!$1:$1,PROSPER_Wellner!$45:$45,""),
IF($C38="Travis Harvey",_xlfn.XLOOKUP($B38,PROSPER_Harvey!$1:$1,PROSPER_Harvey!$45:$45,""),"")))))))))</f>
        <v>N/A</v>
      </c>
      <c r="GD38" s="131" t="str">
        <f>IF(IF(IF($C38="Christopher Lobo",_xlfn.XLOOKUP($B38,PROSPER_Lobo!$1:$1,PROSPER_Lobo!$46:$46,""),
IF($C38="Naren Baliga",_xlfn.XLOOKUP($B38,PROSPER_Baliga!$1:$1,PROSPER_Baliga!$46:$46,""),
IF($C38="Thorsten Huhn",_xlfn.XLOOKUP($B38,PROSPER_Huhn!$1:$1,PROSPER_Huhn!$46:$46,""),
IF($C38="Nick Hull",_xlfn.XLOOKUP($B38,PROSPER_Hull!$1:$1,PROSPER_Hull!$46:$46,""),
IF($C38="Monika Kotwani",_xlfn.XLOOKUP($B38,PROSPER_Kotwani!$1:$1,PROSPER_Kotwani!$46:$46,""),
IF($C38="Jonathan Wellner",_xlfn.XLOOKUP($B38,PROSPER_Wellner!$1:$1,PROSPER_Wellner!$46:$46,""),
IF($C38="Travis Harvey",_xlfn.XLOOKUP($B38,PROSPER_Harvey!$1:$1,PROSPER_Harvey!$46:$46,""),"")))))))="","",
IF($C38="Christopher Lobo",_xlfn.XLOOKUP($B38,PROSPER_Lobo!$1:$1,PROSPER_Lobo!$46:$46,""),
IF($C38="Naren Baliga",_xlfn.XLOOKUP($B38,PROSPER_Baliga!$1:$1,PROSPER_Baliga!$46:$46,""),
IF($C38="Thorsten Huhn",_xlfn.XLOOKUP($B38,PROSPER_Huhn!$1:$1,PROSPER_Huhn!$46:$46,""),
IF($C38="Nick Hull",_xlfn.XLOOKUP($B38,PROSPER_Hull!$1:$1,PROSPER_Hull!$46:$46,""),
IF($C38="Monika Kotwani",_xlfn.XLOOKUP($B38,PROSPER_Kotwani!$1:$1,PROSPER_Kotwani!$46:$46,""),
IF($C38="Jonathan Wellner",_xlfn.XLOOKUP($B38,PROSPER_Wellner!$1:$1,PROSPER_Wellner!$46:$46,""),
IF($C38="Travis Harvey",_xlfn.XLOOKUP($B38,PROSPER_Harvey!$1:$1,PROSPER_Harvey!$46:$46,""),""))))))))="","No Comment",IF(IF($C38="Christopher Lobo",_xlfn.XLOOKUP($B38,PROSPER_Lobo!$1:$1,PROSPER_Lobo!$46:$46,""),
IF($C38="Naren Baliga",_xlfn.XLOOKUP($B38,PROSPER_Baliga!$1:$1,PROSPER_Baliga!$46:$46,""),
IF($C38="Thorsten Huhn",_xlfn.XLOOKUP($B38,PROSPER_Huhn!$1:$1,PROSPER_Huhn!$46:$46,""),
IF($C38="Nick Hull",_xlfn.XLOOKUP($B38,PROSPER_Hull!$1:$1,PROSPER_Hull!$46:$46,""),
IF($C38="Monika Kotwani",_xlfn.XLOOKUP($B38,PROSPER_Kotwani!$1:$1,PROSPER_Kotwani!$46:$46,""),
IF($C38="Jonathan Wellner",_xlfn.XLOOKUP($B38,PROSPER_Wellner!$1:$1,PROSPER_Wellner!$46:$46,""),
IF($C38="Travis Harvey",_xlfn.XLOOKUP($B38,PROSPER_Harvey!$1:$1,PROSPER_Harvey!$46:$46,""),"")))))))="","",
IF($C38="Christopher Lobo",_xlfn.XLOOKUP($B38,PROSPER_Lobo!$1:$1,PROSPER_Lobo!$46:$46,""),
IF($C38="Naren Baliga",_xlfn.XLOOKUP($B38,PROSPER_Baliga!$1:$1,PROSPER_Baliga!$46:$46,""),
IF($C38="Thorsten Huhn",_xlfn.XLOOKUP($B38,PROSPER_Huhn!$1:$1,PROSPER_Huhn!$46:$46,""),
IF($C38="Nick Hull",_xlfn.XLOOKUP($B38,PROSPER_Hull!$1:$1,PROSPER_Hull!$46:$46,""),
IF($C38="Monika Kotwani",_xlfn.XLOOKUP($B38,PROSPER_Kotwani!$1:$1,PROSPER_Kotwani!$46:$46,""),
IF($C38="Jonathan Wellner",_xlfn.XLOOKUP($B38,PROSPER_Wellner!$1:$1,PROSPER_Wellner!$46:$46,""),
IF($C38="Travis Harvey",_xlfn.XLOOKUP($B38,PROSPER_Harvey!$1:$1,PROSPER_Harvey!$46:$46,""),"")))))))))</f>
        <v>N/A</v>
      </c>
      <c r="GE38" s="150" t="str">
        <f t="shared" si="309"/>
        <v>N/A</v>
      </c>
      <c r="GF38" s="130" t="str">
        <f>_xlfn.XLOOKUP(B38,PROSPERInitial_Query!$E:$E,PROSPERInitial_Query!$AJ:$AJ,"",,-1)</f>
        <v>10</v>
      </c>
      <c r="GG38" s="121" t="str">
        <f t="shared" si="310"/>
        <v>Nick Lucy2 - RelationshipAccount / Stakeholder 10Name</v>
      </c>
      <c r="GH38" s="121" t="str">
        <f>_xlfn.XLOOKUP(GG38,PROSPERDelta_Query!BK:BK,PROSPERDelta_Query!AL:AL,"",,-1)</f>
        <v>na</v>
      </c>
      <c r="GI38" s="126" t="str">
        <f>_xlfn.XLOOKUP(B38,PROSPERInitial_Query!$E:$E,PROSPERInitial_Query!$Z:$Z,"",,-1)</f>
        <v>10</v>
      </c>
      <c r="GJ38" s="121" t="str">
        <f t="shared" si="311"/>
        <v>Nick Lucy2 - RelationshipAccount / Stakeholder 10Self Score</v>
      </c>
      <c r="GK38" s="126" t="str">
        <f>_xlfn.XLOOKUP(GJ38,PROSPERDelta_Query!BK:BK,PROSPERDelta_Query!AV:AV,"",,-1)</f>
        <v/>
      </c>
      <c r="GL38" s="131" t="str">
        <f t="shared" si="312"/>
        <v>na</v>
      </c>
      <c r="GM38" s="131" t="str">
        <f t="shared" si="313"/>
        <v>N/A</v>
      </c>
      <c r="GN38" s="132" t="str">
        <f t="shared" si="314"/>
        <v>N/A</v>
      </c>
      <c r="GO38" s="132" t="str">
        <f>IF(IF(IF($C38="Christopher Lobo",_xlfn.XLOOKUP($B38,PROSPER_Lobo!$1:$1,PROSPER_Lobo!$48:$48,""),
IF($C38="Naren Baliga",_xlfn.XLOOKUP($B38,PROSPER_Baliga!$1:$1,PROSPER_Baliga!$48:$48,""),
IF($C38="Thorsten Huhn",_xlfn.XLOOKUP($B38,PROSPER_Huhn!$1:$1,PROSPER_Huhn!$48:$48,""),
IF($C38="Nick Hull",_xlfn.XLOOKUP($B38,PROSPER_Hull!$1:$1,PROSPER_Hull!$48:$48,""),
IF($C38="Monika Kotwani",_xlfn.XLOOKUP($B38,PROSPER_Kotwani!$1:$1,PROSPER_Kotwani!$48:$48,""),
IF($C38="Jonathan Wellner",_xlfn.XLOOKUP($B38,PROSPER_Wellner!$1:$1,PROSPER_Wellner!$48:$48,""),
IF($C38="Travis Harvey",_xlfn.XLOOKUP($B38,PROSPER_Harvey!$1:$1,PROSPER_Harvey!$48:$48,""),"")))))))="","",
IF($C38="Christopher Lobo",_xlfn.XLOOKUP($B38,PROSPER_Lobo!$1:$1,PROSPER_Lobo!$48:$48,""),
IF($C38="Naren Baliga",_xlfn.XLOOKUP($B38,PROSPER_Baliga!$1:$1,PROSPER_Baliga!$48:$48,""),
IF($C38="Thorsten Huhn",_xlfn.XLOOKUP($B38,PROSPER_Huhn!$1:$1,PROSPER_Huhn!$48:$48,""),
IF($C38="Nick Hull",_xlfn.XLOOKUP($B38,PROSPER_Hull!$1:$1,PROSPER_Hull!$48:$48,""),
IF($C38="Monika Kotwani",_xlfn.XLOOKUP($B38,PROSPER_Kotwani!$1:$1,PROSPER_Kotwani!$48:$48,""),
IF($C38="Jonathan Wellner",_xlfn.XLOOKUP($B38,PROSPER_Wellner!$1:$1,PROSPER_Wellner!$48:$48,""),
IF($C38="Travis Harvey",_xlfn.XLOOKUP($B38,PROSPER_Harvey!$1:$1,PROSPER_Harvey!$48:$48,""),""))))))))="","No Score",IF(IF($C38="Christopher Lobo",_xlfn.XLOOKUP($B38,PROSPER_Lobo!$1:$1,PROSPER_Lobo!$48:$48,""),
IF($C38="Naren Baliga",_xlfn.XLOOKUP($B38,PROSPER_Baliga!$1:$1,PROSPER_Baliga!$48:$48,""),
IF($C38="Thorsten Huhn",_xlfn.XLOOKUP($B38,PROSPER_Huhn!$1:$1,PROSPER_Huhn!$48:$48,""),
IF($C38="Nick Hull",_xlfn.XLOOKUP($B38,PROSPER_Hull!$1:$1,PROSPER_Hull!$48:$48,""),
IF($C38="Monika Kotwani",_xlfn.XLOOKUP($B38,PROSPER_Kotwani!$1:$1,PROSPER_Kotwani!$48:$48,""),
IF($C38="Jonathan Wellner",_xlfn.XLOOKUP($B38,PROSPER_Wellner!$1:$1,PROSPER_Wellner!$48:$48,""),
IF($C38="Travis Harvey",_xlfn.XLOOKUP($B38,PROSPER_Harvey!$1:$1,PROSPER_Harvey!$48:$48,""),"")))))))="","",
IF($C38="Christopher Lobo",_xlfn.XLOOKUP($B38,PROSPER_Lobo!$1:$1,PROSPER_Lobo!$48:$48,""),
IF($C38="Naren Baliga",_xlfn.XLOOKUP($B38,PROSPER_Baliga!$1:$1,PROSPER_Baliga!$48:$48,""),
IF($C38="Thorsten Huhn",_xlfn.XLOOKUP($B38,PROSPER_Huhn!$1:$1,PROSPER_Huhn!$48:$48,""),
IF($C38="Nick Hull",_xlfn.XLOOKUP($B38,PROSPER_Hull!$1:$1,PROSPER_Hull!$48:$48,""),
IF($C38="Monika Kotwani",_xlfn.XLOOKUP($B38,PROSPER_Kotwani!$1:$1,PROSPER_Kotwani!$48:$48,""),
IF($C38="Jonathan Wellner",_xlfn.XLOOKUP($B38,PROSPER_Wellner!$1:$1,PROSPER_Wellner!$48:$48,""),
IF($C38="Travis Harvey",_xlfn.XLOOKUP($B38,PROSPER_Harvey!$1:$1,PROSPER_Harvey!$48:$48,""),"")))))))))</f>
        <v>N/A</v>
      </c>
      <c r="GP38" s="131" t="str">
        <f>IF(IF(IF($C38="Christopher Lobo",_xlfn.XLOOKUP($B38,PROSPER_Lobo!$1:$1,PROSPER_Lobo!$49:$49,""),
IF($C38="Naren Baliga",_xlfn.XLOOKUP($B38,PROSPER_Baliga!$1:$1,PROSPER_Baliga!$49:$49,""),
IF($C38="Thorsten Huhn",_xlfn.XLOOKUP($B38,PROSPER_Huhn!$1:$1,PROSPER_Huhn!$49:$49,""),
IF($C38="Nick Hull",_xlfn.XLOOKUP($B38,PROSPER_Hull!$1:$1,PROSPER_Hull!$49:$49,""),
IF($C38="Monika Kotwani",_xlfn.XLOOKUP($B38,PROSPER_Kotwani!$1:$1,PROSPER_Kotwani!$49:$49,""),
IF($C38="Jonathan Wellner",_xlfn.XLOOKUP($B38,PROSPER_Wellner!$1:$1,PROSPER_Wellner!$49:$49,""),
IF($C38="Travis Harvey",_xlfn.XLOOKUP($B38,PROSPER_Harvey!$1:$1,PROSPER_Harvey!$49:$49,""),"")))))))="","",
IF($C38="Christopher Lobo",_xlfn.XLOOKUP($B38,PROSPER_Lobo!$1:$1,PROSPER_Lobo!$49:$49,""),
IF($C38="Naren Baliga",_xlfn.XLOOKUP($B38,PROSPER_Baliga!$1:$1,PROSPER_Baliga!$49:$49,""),
IF($C38="Thorsten Huhn",_xlfn.XLOOKUP($B38,PROSPER_Huhn!$1:$1,PROSPER_Huhn!$49:$49,""),
IF($C38="Nick Hull",_xlfn.XLOOKUP($B38,PROSPER_Hull!$1:$1,PROSPER_Hull!$49:$49,""),
IF($C38="Monika Kotwani",_xlfn.XLOOKUP($B38,PROSPER_Kotwani!$1:$1,PROSPER_Kotwani!$49:$49,""),
IF($C38="Jonathan Wellner",_xlfn.XLOOKUP($B38,PROSPER_Wellner!$1:$1,PROSPER_Wellner!$49:$49,""),
IF($C38="Travis Harvey",_xlfn.XLOOKUP($B38,PROSPER_Harvey!$1:$1,PROSPER_Harvey!$49:$49,""),""))))))))="","No Comment",IF(IF($C38="Christopher Lobo",_xlfn.XLOOKUP($B38,PROSPER_Lobo!$1:$1,PROSPER_Lobo!$49:$49,""),
IF($C38="Naren Baliga",_xlfn.XLOOKUP($B38,PROSPER_Baliga!$1:$1,PROSPER_Baliga!$49:$49,""),
IF($C38="Thorsten Huhn",_xlfn.XLOOKUP($B38,PROSPER_Huhn!$1:$1,PROSPER_Huhn!$49:$49,""),
IF($C38="Nick Hull",_xlfn.XLOOKUP($B38,PROSPER_Hull!$1:$1,PROSPER_Hull!$49:$49,""),
IF($C38="Monika Kotwani",_xlfn.XLOOKUP($B38,PROSPER_Kotwani!$1:$1,PROSPER_Kotwani!$49:$49,""),
IF($C38="Jonathan Wellner",_xlfn.XLOOKUP($B38,PROSPER_Wellner!$1:$1,PROSPER_Wellner!$49:$49,""),
IF($C38="Travis Harvey",_xlfn.XLOOKUP($B38,PROSPER_Harvey!$1:$1,PROSPER_Harvey!$49:$49,""),"")))))))="","",
IF($C38="Christopher Lobo",_xlfn.XLOOKUP($B38,PROSPER_Lobo!$1:$1,PROSPER_Lobo!$49:$49,""),
IF($C38="Naren Baliga",_xlfn.XLOOKUP($B38,PROSPER_Baliga!$1:$1,PROSPER_Baliga!$49:$49,""),
IF($C38="Thorsten Huhn",_xlfn.XLOOKUP($B38,PROSPER_Huhn!$1:$1,PROSPER_Huhn!$49:$49,""),
IF($C38="Nick Hull",_xlfn.XLOOKUP($B38,PROSPER_Hull!$1:$1,PROSPER_Hull!$49:$49,""),
IF($C38="Monika Kotwani",_xlfn.XLOOKUP($B38,PROSPER_Kotwani!$1:$1,PROSPER_Kotwani!$49:$49,""),
IF($C38="Jonathan Wellner",_xlfn.XLOOKUP($B38,PROSPER_Wellner!$1:$1,PROSPER_Wellner!$49:$49,""),
IF($C38="Travis Harvey",_xlfn.XLOOKUP($B38,PROSPER_Harvey!$1:$1,PROSPER_Harvey!$49:$49,""),"")))))))))</f>
        <v>N/A</v>
      </c>
      <c r="GQ38" s="150" t="str">
        <f t="shared" si="315"/>
        <v>N/A</v>
      </c>
      <c r="GR38" s="187" t="str">
        <f t="shared" si="316"/>
        <v>N/A</v>
      </c>
      <c r="GS38" s="128" t="str">
        <f t="shared" si="317"/>
        <v>N/A</v>
      </c>
      <c r="GT38" s="188" t="str">
        <f t="shared" si="318"/>
        <v>N/A</v>
      </c>
      <c r="GU38" s="133" t="str">
        <f>IF(IF(IF($C38="Christopher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Kotwani",_xlfn.XLOOKUP($B38,PROSPER_Kotwani!$1:$1,PROSPER_Kotwani!$54:$54,""),
IF($C38="Jonathan Wellner",_xlfn.XLOOKUP($B38,PROSPER_Wellner!$1:$1,PROSPER_Wellner!$54:$54,""),
IF($C38="Travis Harvey",_xlfn.XLOOKUP($B38,PROSPER_Harvey!$1:$1,PROSPER_Harvey!$54:$54,""),"")))))))="","",
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Kotwani",_xlfn.XLOOKUP($B38,PROSPER_Kotwani!$1:$1,PROSPER_Kotwani!$50:$50,""),
IF($C38="Jonathan Wellner",_xlfn.XLOOKUP($B38,PROSPER_Wellner!$1:$1,PROSPER_Wellner!$50:$50,""),
IF($C38="Travis Harvey",_xlfn.XLOOKUP($B38,PROSPER_Harvey!$1:$1,PROSPER_Harvey!$50:$50,""),""))))))))="","No Score",IF(IF($C38="Christopher Lobo",_xlfn.XLOOKUP($B38,PROSPER_Lobo!$1:$1,PROSPER_Lobo!$50:$50,""),
IF($C38="Naren Baliga",_xlfn.XLOOKUP($B38,PROSPER_Baliga!$1:$1,PROSPER_Baliga!$50:$50,""),
IF($C38="Thorsten Huhn",_xlfn.XLOOKUP($B38,PROSPER_Huhn!$1:$1,PROSPER_Huhn!$50:$50,""),
IF($C38="Nick Hull",_xlfn.XLOOKUP($B38,PROSPER_Hull!$1:$1,PROSPER_Hull!$50:$50,""),
IF($C38="Monika Kotwani",_xlfn.XLOOKUP($B38,PROSPER_Kotwani!$1:$1,PROSPER_Kotwani!$50:$50,""),
IF($C38="Jonathan Wellner",_xlfn.XLOOKUP($B38,PROSPER_Wellner!$1:$1,PROSPER_Wellner!$50:$50,""),
IF($C38="Travis Harvey",_xlfn.XLOOKUP($B38,PROSPER_Harvey!$1:$1,PROSPER_Harvey!$50:$50,""),"")))))))="","",
IF($C38="Christopher Lobo",_xlfn.XLOOKUP($B38,PROSPER_Lobo!$1:$1,PROSPER_Lobo!$50:$50,""),
IF($C38="Naren Baliga",_xlfn.XLOOKUP($B38,PROSPER_Baliga!$1:$1,PROSPER_Baliga!$50:$50,""),
IF($C38="Thorsten Huhn",_xlfn.XLOOKUP($B38,PROSPER_Huhn!$1:$1,PROSPER_Huhn!$50:$50,""),
IF($C38="Nick Hull",_xlfn.XLOOKUP($B38,PROSPER_Hull!$1:$1,PROSPER_Hull!$50:$50,""),
IF($C38="Monika Kotwani",_xlfn.XLOOKUP($B38,PROSPER_Kotwani!$1:$1,PROSPER_Kotwani!$50:$50,""),
IF($C38="Jonathan Wellner",_xlfn.XLOOKUP($B38,PROSPER_Wellner!$1:$1,PROSPER_Wellner!$50:$50,""),
IF($C38="Travis Harvey",_xlfn.XLOOKUP($B38,PROSPER_Harvey!$1:$1,PROSPER_Harvey!$50:$50,""),"")))))))))</f>
        <v>No Score</v>
      </c>
      <c r="GV38" s="134" t="str">
        <f>IF(IF(IF($C38="Christopher Lobo",_xlfn.XLOOKUP($B38,PROSPER_Lobo!$1:$1,PROSPER_Lobo!$51:$51,""),
IF($C38="Naren Baliga",_xlfn.XLOOKUP($B38,PROSPER_Baliga!$1:$1,PROSPER_Baliga!$51:$51,""),
IF($C38="Thorsten Huhn",_xlfn.XLOOKUP($B38,PROSPER_Huhn!$1:$1,PROSPER_Huhn!$51:$51,""),
IF($C38="Nick Hull",_xlfn.XLOOKUP($B38,PROSPER_Hull!$1:$1,PROSPER_Hull!$51:$51,""),
IF($C38="Monika Kotwani",_xlfn.XLOOKUP($B38,PROSPER_Kotwani!$1:$1,PROSPER_Kotwani!$51:$51,""),
IF($C38="Jonathan Wellner",_xlfn.XLOOKUP($B38,PROSPER_Wellner!$1:$1,PROSPER_Wellner!$51:$51,""),
IF($C38="Travis Harvey",_xlfn.XLOOKUP($B38,PROSPER_Harvey!$1:$1,PROSPER_Harvey!$51:$51,""),"")))))))="","",
IF($C38="Christopher Lobo",_xlfn.XLOOKUP($B38,PROSPER_Lobo!$1:$1,PROSPER_Lobo!$51:$51,""),
IF($C38="Naren Baliga",_xlfn.XLOOKUP($B38,PROSPER_Baliga!$1:$1,PROSPER_Baliga!$51:$51,""),
IF($C38="Thorsten Huhn",_xlfn.XLOOKUP($B38,PROSPER_Huhn!$1:$1,PROSPER_Huhn!$51:$51,""),
IF($C38="Nick Hull",_xlfn.XLOOKUP($B38,PROSPER_Hull!$1:$1,PROSPER_Hull!$51:$51,""),
IF($C38="Monika Kotwani",_xlfn.XLOOKUP($B38,PROSPER_Kotwani!$1:$1,PROSPER_Kotwani!$51:$51,""),
IF($C38="Jonathan Wellner",_xlfn.XLOOKUP($B38,PROSPER_Wellner!$1:$1,PROSPER_Wellner!$51:$51,""),
IF($C38="Travis Harvey",_xlfn.XLOOKUP($B38,PROSPER_Harvey!$1:$1,PROSPER_Harvey!$51:$51,""),""))))))))="","No Comment",IF(IF($C38="Christopher Lobo",_xlfn.XLOOKUP($B38,PROSPER_Lobo!$1:$1,PROSPER_Lobo!$51:$51,""),
IF($C38="Naren Baliga",_xlfn.XLOOKUP($B38,PROSPER_Baliga!$1:$1,PROSPER_Baliga!$51:$51,""),
IF($C38="Thorsten Huhn",_xlfn.XLOOKUP($B38,PROSPER_Huhn!$1:$1,PROSPER_Huhn!$51:$51,""),
IF($C38="Nick Hull",_xlfn.XLOOKUP($B38,PROSPER_Hull!$1:$1,PROSPER_Hull!$51:$51,""),
IF($C38="Monika Kotwani",_xlfn.XLOOKUP($B38,PROSPER_Kotwani!$1:$1,PROSPER_Kotwani!$51:$51,""),
IF($C38="Jonathan Wellner",_xlfn.XLOOKUP($B38,PROSPER_Wellner!$1:$1,PROSPER_Wellner!$51:$51,""),
IF($C38="Travis Harvey",_xlfn.XLOOKUP($B38,PROSPER_Harvey!$1:$1,PROSPER_Harvey!$51:$51,""),"")))))))="","",
IF($C38="Christopher Lobo",_xlfn.XLOOKUP($B38,PROSPER_Lobo!$1:$1,PROSPER_Lobo!$51:$51,""),
IF($C38="Naren Baliga",_xlfn.XLOOKUP($B38,PROSPER_Baliga!$1:$1,PROSPER_Baliga!$51:$51,""),
IF($C38="Thorsten Huhn",_xlfn.XLOOKUP($B38,PROSPER_Huhn!$1:$1,PROSPER_Huhn!$51:$51,""),
IF($C38="Nick Hull",_xlfn.XLOOKUP($B38,PROSPER_Hull!$1:$1,PROSPER_Hull!$51:$51,""),
IF($C38="Monika Kotwani",_xlfn.XLOOKUP($B38,PROSPER_Kotwani!$1:$1,PROSPER_Kotwani!$51:$51,""),
IF($C38="Jonathan Wellner",_xlfn.XLOOKUP($B38,PROSPER_Wellner!$1:$1,PROSPER_Wellner!$51:$51,""),
IF($C38="Travis Harvey",_xlfn.XLOOKUP($B38,PROSPER_Harvey!$1:$1,PROSPER_Harvey!$51:$51,""),"")))))))))</f>
        <v>No Comment</v>
      </c>
      <c r="GW38" s="133" t="str">
        <f>_xlfn.XLOOKUP($B38,Vlookups_Local!B:B,Vlookups_Local!E:E,"N/A")</f>
        <v>No Data</v>
      </c>
      <c r="GX38" s="134" t="str">
        <f>IF(IF(IF($C38="Christopher Lobo",_xlfn.XLOOKUP($B38,PROSPER_Lobo!$1:$1,PROSPER_Lobo!$53:$53,""),
IF($C38="Naren Baliga",_xlfn.XLOOKUP($B38,PROSPER_Baliga!$1:$1,PROSPER_Baliga!$53:$53,""),
IF($C38="Thorsten Huhn",_xlfn.XLOOKUP($B38,PROSPER_Huhn!$1:$1,PROSPER_Huhn!$53:$53,""),
IF($C38="Nick Hull",_xlfn.XLOOKUP($B38,PROSPER_Hull!$1:$1,PROSPER_Hull!$53:$53,""),
IF($C38="Monika Kotwani",_xlfn.XLOOKUP($B38,PROSPER_Kotwani!$1:$1,PROSPER_Kotwani!$53:$53,""),
IF($C38="Jonathan Wellner",_xlfn.XLOOKUP($B38,PROSPER_Wellner!$1:$1,PROSPER_Wellner!$53:$53,""),
IF($C38="Travis Harvey",_xlfn.XLOOKUP($B38,PROSPER_Harvey!$1:$1,PROSPER_Harvey!$53:$53,""),"")))))))="","",
IF($C38="Christopher Lobo",_xlfn.XLOOKUP($B38,PROSPER_Lobo!$1:$1,PROSPER_Lobo!$53:$53,""),
IF($C38="Naren Baliga",_xlfn.XLOOKUP($B38,PROSPER_Baliga!$1:$1,PROSPER_Baliga!$53:$53,""),
IF($C38="Thorsten Huhn",_xlfn.XLOOKUP($B38,PROSPER_Huhn!$1:$1,PROSPER_Huhn!$53:$53,""),
IF($C38="Nick Hull",_xlfn.XLOOKUP($B38,PROSPER_Hull!$1:$1,PROSPER_Hull!$53:$53,""),
IF($C38="Monika Kotwani",_xlfn.XLOOKUP($B38,PROSPER_Kotwani!$1:$1,PROSPER_Kotwani!$53:$53,""),
IF($C38="Jonathan Wellner",_xlfn.XLOOKUP($B38,PROSPER_Wellner!$1:$1,PROSPER_Wellner!$53:$53,""),
IF($C38="Travis Harvey",_xlfn.XLOOKUP($B38,PROSPER_Harvey!$1:$1,PROSPER_Harvey!$53:$53,""),""))))))))="","No Comment",IF(IF($C38="Christopher Lobo",_xlfn.XLOOKUP($B38,PROSPER_Lobo!$1:$1,PROSPER_Lobo!$53:$53,""),
IF($C38="Naren Baliga",_xlfn.XLOOKUP($B38,PROSPER_Baliga!$1:$1,PROSPER_Baliga!$53:$53,""),
IF($C38="Thorsten Huhn",_xlfn.XLOOKUP($B38,PROSPER_Huhn!$1:$1,PROSPER_Huhn!$53:$53,""),
IF($C38="Nick Hull",_xlfn.XLOOKUP($B38,PROSPER_Hull!$1:$1,PROSPER_Hull!$53:$53,""),
IF($C38="Monika Kotwani",_xlfn.XLOOKUP($B38,PROSPER_Kotwani!$1:$1,PROSPER_Kotwani!$53:$53,""),
IF($C38="Jonathan Wellner",_xlfn.XLOOKUP($B38,PROSPER_Wellner!$1:$1,PROSPER_Wellner!$53:$53,""),
IF($C38="Travis Harvey",_xlfn.XLOOKUP($B38,PROSPER_Harvey!$1:$1,PROSPER_Harvey!$53:$53,""),"")))))))="","",
IF($C38="Christopher Lobo",_xlfn.XLOOKUP($B38,PROSPER_Lobo!$1:$1,PROSPER_Lobo!$53:$53,""),
IF($C38="Naren Baliga",_xlfn.XLOOKUP($B38,PROSPER_Baliga!$1:$1,PROSPER_Baliga!$53:$53,""),
IF($C38="Thorsten Huhn",_xlfn.XLOOKUP($B38,PROSPER_Huhn!$1:$1,PROSPER_Huhn!$53:$53,""),
IF($C38="Nick Hull",_xlfn.XLOOKUP($B38,PROSPER_Hull!$1:$1,PROSPER_Hull!$53:$53,""),
IF($C38="Monika Kotwani",_xlfn.XLOOKUP($B38,PROSPER_Kotwani!$1:$1,PROSPER_Kotwani!$53:$53,""),
IF($C38="Jonathan Wellner",_xlfn.XLOOKUP($B38,PROSPER_Wellner!$1:$1,PROSPER_Wellner!$53:$53,""),
IF($C38="Travis Harvey",_xlfn.XLOOKUP($B38,PROSPER_Harvey!$1:$1,PROSPER_Harvey!$53:$53,""),"")))))))))</f>
        <v>No Comment</v>
      </c>
      <c r="GY38" s="133" t="str">
        <f>IF(IF(IF($C38="Christopher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Kotwani",_xlfn.XLOOKUP($B38,PROSPER_Kotwani!$1:$1,PROSPER_Kotwani!$54:$54,""),
IF($C38="Jonathan Wellner",_xlfn.XLOOKUP($B38,PROSPER_Wellner!$1:$1,PROSPER_Wellner!$54:$54,""),
IF($C38="Travis Harvey",_xlfn.XLOOKUP($B38,PROSPER_Harvey!$1:$1,PROSPER_Harvey!$54:$54,""),"")))))))="","",
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Kotwani",_xlfn.XLOOKUP($B38,PROSPER_Kotwani!$1:$1,PROSPER_Kotwani!$54:$54,""),
IF($C38="Jonathan Wellner",_xlfn.XLOOKUP($B38,PROSPER_Wellner!$1:$1,PROSPER_Wellner!$54:$54,""),
IF($C38="Travis Harvey",_xlfn.XLOOKUP($B38,PROSPER_Harvey!$1:$1,PROSPER_Harvey!$54:$54,""),""))))))))="","No Score",IF(IF($C38="Christopher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Kotwani",_xlfn.XLOOKUP($B38,PROSPER_Kotwani!$1:$1,PROSPER_Kotwani!$54:$54,""),
IF($C38="Jonathan Wellner",_xlfn.XLOOKUP($B38,PROSPER_Wellner!$1:$1,PROSPER_Wellner!$54:$54,""),
IF($C38="Travis Harvey",_xlfn.XLOOKUP($B38,PROSPER_Harvey!$1:$1,PROSPER_Harvey!$54:$54,""),"")))))))="","",
IF($C38="Christopher Lobo",_xlfn.XLOOKUP($B38,PROSPER_Lobo!$1:$1,PROSPER_Lobo!$54:$54,""),
IF($C38="Naren Baliga",_xlfn.XLOOKUP($B38,PROSPER_Baliga!$1:$1,PROSPER_Baliga!$54:$54,""),
IF($C38="Thorsten Huhn",_xlfn.XLOOKUP($B38,PROSPER_Huhn!$1:$1,PROSPER_Huhn!$54:$54,""),
IF($C38="Nick Hull",_xlfn.XLOOKUP($B38,PROSPER_Hull!$1:$1,PROSPER_Hull!$54:$54,""),
IF($C38="Monika Kotwani",_xlfn.XLOOKUP($B38,PROSPER_Kotwani!$1:$1,PROSPER_Kotwani!$54:$54,""),
IF($C38="Jonathan Wellner",_xlfn.XLOOKUP($B38,PROSPER_Wellner!$1:$1,PROSPER_Wellner!$54:$54,""),
IF($C38="Travis Harvey",_xlfn.XLOOKUP($B38,PROSPER_Harvey!$1:$1,PROSPER_Harvey!$54:$54,""),"")))))))))</f>
        <v>No Score</v>
      </c>
      <c r="GZ38" s="134" t="str">
        <f>IF(IF(IF($C38="Christopher Lobo",_xlfn.XLOOKUP($B38,PROSPER_Lobo!$1:$1,PROSPER_Lobo!$55:$55,""),
IF($C38="Naren Baliga",_xlfn.XLOOKUP($B38,PROSPER_Baliga!$1:$1,PROSPER_Baliga!$55:$55,""),
IF($C38="Thorsten Huhn",_xlfn.XLOOKUP($B38,PROSPER_Huhn!$1:$1,PROSPER_Huhn!$55:$55,""),
IF($C38="Nick Hull",_xlfn.XLOOKUP($B38,PROSPER_Hull!$1:$1,PROSPER_Hull!$55:$55,""),
IF($C38="Monika Kotwani",_xlfn.XLOOKUP($B38,PROSPER_Kotwani!$1:$1,PROSPER_Kotwani!$55:$55,""),
IF($C38="Jonathan Wellner",_xlfn.XLOOKUP($B38,PROSPER_Wellner!$1:$1,PROSPER_Wellner!$55:$55,""),
IF($C38="Travis Harvey",_xlfn.XLOOKUP($B38,PROSPER_Harvey!$1:$1,PROSPER_Harvey!$55:$55,""),"")))))))="","",
IF($C38="Christopher Lobo",_xlfn.XLOOKUP($B38,PROSPER_Lobo!$1:$1,PROSPER_Lobo!$55:$55,""),
IF($C38="Naren Baliga",_xlfn.XLOOKUP($B38,PROSPER_Baliga!$1:$1,PROSPER_Baliga!$55:$55,""),
IF($C38="Thorsten Huhn",_xlfn.XLOOKUP($B38,PROSPER_Huhn!$1:$1,PROSPER_Huhn!$55:$55,""),
IF($C38="Nick Hull",_xlfn.XLOOKUP($B38,PROSPER_Hull!$1:$1,PROSPER_Hull!$55:$55,""),
IF($C38="Monika Kotwani",_xlfn.XLOOKUP($B38,PROSPER_Kotwani!$1:$1,PROSPER_Kotwani!$55:$55,""),
IF($C38="Jonathan Wellner",_xlfn.XLOOKUP($B38,PROSPER_Wellner!$1:$1,PROSPER_Wellner!$55:$55,""),
IF($C38="Travis Harvey",_xlfn.XLOOKUP($B38,PROSPER_Harvey!$1:$1,PROSPER_Harvey!$55:$55,""),""))))))))="","No Comment",IF(IF($C38="Christopher Lobo",_xlfn.XLOOKUP($B38,PROSPER_Lobo!$1:$1,PROSPER_Lobo!$55:$55,""),
IF($C38="Naren Baliga",_xlfn.XLOOKUP($B38,PROSPER_Baliga!$1:$1,PROSPER_Baliga!$55:$55,""),
IF($C38="Thorsten Huhn",_xlfn.XLOOKUP($B38,PROSPER_Huhn!$1:$1,PROSPER_Huhn!$55:$55,""),
IF($C38="Nick Hull",_xlfn.XLOOKUP($B38,PROSPER_Hull!$1:$1,PROSPER_Hull!$55:$55,""),
IF($C38="Monika Kotwani",_xlfn.XLOOKUP($B38,PROSPER_Kotwani!$1:$1,PROSPER_Kotwani!$55:$55,""),
IF($C38="Jonathan Wellner",_xlfn.XLOOKUP($B38,PROSPER_Wellner!$1:$1,PROSPER_Wellner!$55:$55,""),
IF($C38="Travis Harvey",_xlfn.XLOOKUP($B38,PROSPER_Harvey!$1:$1,PROSPER_Harvey!$55:$55,""),"")))))))="","",
IF($C38="Christopher Lobo",_xlfn.XLOOKUP($B38,PROSPER_Lobo!$1:$1,PROSPER_Lobo!$55:$55,""),
IF($C38="Naren Baliga",_xlfn.XLOOKUP($B38,PROSPER_Baliga!$1:$1,PROSPER_Baliga!$55:$55,""),
IF($C38="Thorsten Huhn",_xlfn.XLOOKUP($B38,PROSPER_Huhn!$1:$1,PROSPER_Huhn!$55:$55,""),
IF($C38="Nick Hull",_xlfn.XLOOKUP($B38,PROSPER_Hull!$1:$1,PROSPER_Hull!$55:$55,""),
IF($C38="Monika Kotwani",_xlfn.XLOOKUP($B38,PROSPER_Kotwani!$1:$1,PROSPER_Kotwani!$55:$55,""),
IF($C38="Jonathan Wellner",_xlfn.XLOOKUP($B38,PROSPER_Wellner!$1:$1,PROSPER_Wellner!$55:$55,""),
IF($C38="Travis Harvey",_xlfn.XLOOKUP($B38,PROSPER_Harvey!$1:$1,PROSPER_Harvey!$55:$55,""),"")))))))))</f>
        <v>No Comment</v>
      </c>
      <c r="HA38" s="133" t="str">
        <f>IF(IF(IF($C38="Christopher Lobo",_xlfn.XLOOKUP($B38,PROSPER_Lobo!$1:$1,PROSPER_Lobo!$56:$56,""),
IF($C38="Naren Baliga",_xlfn.XLOOKUP($B38,PROSPER_Baliga!$1:$1,PROSPER_Baliga!$56:$56,""),
IF($C38="Thorsten Huhn",_xlfn.XLOOKUP($B38,PROSPER_Huhn!$1:$1,PROSPER_Huhn!$56:$56,""),
IF($C38="Nick Hull",_xlfn.XLOOKUP($B38,PROSPER_Hull!$1:$1,PROSPER_Hull!$56:$56,""),
IF($C38="Monika Kotwani",_xlfn.XLOOKUP($B38,PROSPER_Kotwani!$1:$1,PROSPER_Kotwani!$56:$56,""),
IF($C38="Jonathan Wellner",_xlfn.XLOOKUP($B38,PROSPER_Wellner!$1:$1,PROSPER_Wellner!$56:$56,""),
IF($C38="Travis Harvey",_xlfn.XLOOKUP($B38,PROSPER_Harvey!$1:$1,PROSPER_Harvey!$56:$56,""),"")))))))="","",
IF($C38="Christopher Lobo",_xlfn.XLOOKUP($B38,PROSPER_Lobo!$1:$1,PROSPER_Lobo!$56:$56,""),
IF($C38="Naren Baliga",_xlfn.XLOOKUP($B38,PROSPER_Baliga!$1:$1,PROSPER_Baliga!$56:$56,""),
IF($C38="Thorsten Huhn",_xlfn.XLOOKUP($B38,PROSPER_Huhn!$1:$1,PROSPER_Huhn!$56:$56,""),
IF($C38="Nick Hull",_xlfn.XLOOKUP($B38,PROSPER_Hull!$1:$1,PROSPER_Hull!$56:$56,""),
IF($C38="Monika Kotwani",_xlfn.XLOOKUP($B38,PROSPER_Kotwani!$1:$1,PROSPER_Kotwani!$56:$56,""),
IF($C38="Jonathan Wellner",_xlfn.XLOOKUP($B38,PROSPER_Wellner!$1:$1,PROSPER_Wellner!$56:$56,""),
IF($C38="Travis Harvey",_xlfn.XLOOKUP($B38,PROSPER_Harvey!$1:$1,PROSPER_Harvey!$56:$56,""),""))))))))="","No Score",IF(IF($C38="Christopher Lobo",_xlfn.XLOOKUP($B38,PROSPER_Lobo!$1:$1,PROSPER_Lobo!$56:$56,""),
IF($C38="Naren Baliga",_xlfn.XLOOKUP($B38,PROSPER_Baliga!$1:$1,PROSPER_Baliga!$56:$56,""),
IF($C38="Thorsten Huhn",_xlfn.XLOOKUP($B38,PROSPER_Huhn!$1:$1,PROSPER_Huhn!$56:$56,""),
IF($C38="Nick Hull",_xlfn.XLOOKUP($B38,PROSPER_Hull!$1:$1,PROSPER_Hull!$56:$56,""),
IF($C38="Monika Kotwani",_xlfn.XLOOKUP($B38,PROSPER_Kotwani!$1:$1,PROSPER_Kotwani!$56:$56,""),
IF($C38="Jonathan Wellner",_xlfn.XLOOKUP($B38,PROSPER_Wellner!$1:$1,PROSPER_Wellner!$56:$56,""),
IF($C38="Travis Harvey",_xlfn.XLOOKUP($B38,PROSPER_Harvey!$1:$1,PROSPER_Harvey!$56:$56,""),"")))))))="","",
IF($C38="Christopher Lobo",_xlfn.XLOOKUP($B38,PROSPER_Lobo!$1:$1,PROSPER_Lobo!$56:$56,""),
IF($C38="Naren Baliga",_xlfn.XLOOKUP($B38,PROSPER_Baliga!$1:$1,PROSPER_Baliga!$56:$56,""),
IF($C38="Thorsten Huhn",_xlfn.XLOOKUP($B38,PROSPER_Huhn!$1:$1,PROSPER_Huhn!$56:$56,""),
IF($C38="Nick Hull",_xlfn.XLOOKUP($B38,PROSPER_Hull!$1:$1,PROSPER_Hull!$56:$56,""),
IF($C38="Monika Kotwani",_xlfn.XLOOKUP($B38,PROSPER_Kotwani!$1:$1,PROSPER_Kotwani!$56:$56,""),
IF($C38="Jonathan Wellner",_xlfn.XLOOKUP($B38,PROSPER_Wellner!$1:$1,PROSPER_Wellner!$56:$56,""),
IF($C38="Travis Harvey",_xlfn.XLOOKUP($B38,PROSPER_Harvey!$1:$1,PROSPER_Harvey!$56:$56,""),"")))))))))</f>
        <v>No Score</v>
      </c>
      <c r="HB38" s="134" t="str">
        <f>IF(IF(IF($C38="Christopher Lobo",_xlfn.XLOOKUP($B38,PROSPER_Lobo!$1:$1,PROSPER_Lobo!$57:$57,""),
IF($C38="Naren Baliga",_xlfn.XLOOKUP($B38,PROSPER_Baliga!$1:$1,PROSPER_Baliga!$57:$57,""),
IF($C38="Thorsten Huhn",_xlfn.XLOOKUP($B38,PROSPER_Huhn!$1:$1,PROSPER_Huhn!$57:$57,""),
IF($C38="Nick Hull",_xlfn.XLOOKUP($B38,PROSPER_Hull!$1:$1,PROSPER_Hull!$57:$57,""),
IF($C38="Monika Kotwani",_xlfn.XLOOKUP($B38,PROSPER_Kotwani!$1:$1,PROSPER_Kotwani!$57:$57,""),
IF($C38="Jonathan Wellner",_xlfn.XLOOKUP($B38,PROSPER_Wellner!$1:$1,PROSPER_Wellner!$57:$57,""),
IF($C38="Travis Harvey",_xlfn.XLOOKUP($B38,PROSPER_Harvey!$1:$1,PROSPER_Harvey!$57:$57,""),"")))))))="","",
IF($C38="Christopher Lobo",_xlfn.XLOOKUP($B38,PROSPER_Lobo!$1:$1,PROSPER_Lobo!$57:$57,""),
IF($C38="Naren Baliga",_xlfn.XLOOKUP($B38,PROSPER_Baliga!$1:$1,PROSPER_Baliga!$57:$57,""),
IF($C38="Thorsten Huhn",_xlfn.XLOOKUP($B38,PROSPER_Huhn!$1:$1,PROSPER_Huhn!$57:$57,""),
IF($C38="Nick Hull",_xlfn.XLOOKUP($B38,PROSPER_Hull!$1:$1,PROSPER_Hull!$57:$57,""),
IF($C38="Monika Kotwani",_xlfn.XLOOKUP($B38,PROSPER_Kotwani!$1:$1,PROSPER_Kotwani!$57:$57,""),
IF($C38="Jonathan Wellner",_xlfn.XLOOKUP($B38,PROSPER_Wellner!$1:$1,PROSPER_Wellner!$57:$57,""),
IF($C38="Travis Harvey",_xlfn.XLOOKUP($B38,PROSPER_Harvey!$1:$1,PROSPER_Harvey!$57:$57,""),""))))))))="","No Comment",IF(IF($C38="Christopher Lobo",_xlfn.XLOOKUP($B38,PROSPER_Lobo!$1:$1,PROSPER_Lobo!$57:$57,""),
IF($C38="Naren Baliga",_xlfn.XLOOKUP($B38,PROSPER_Baliga!$1:$1,PROSPER_Baliga!$57:$57,""),
IF($C38="Thorsten Huhn",_xlfn.XLOOKUP($B38,PROSPER_Huhn!$1:$1,PROSPER_Huhn!$57:$57,""),
IF($C38="Nick Hull",_xlfn.XLOOKUP($B38,PROSPER_Hull!$1:$1,PROSPER_Hull!$57:$57,""),
IF($C38="Monika Kotwani",_xlfn.XLOOKUP($B38,PROSPER_Kotwani!$1:$1,PROSPER_Kotwani!$57:$57,""),
IF($C38="Jonathan Wellner",_xlfn.XLOOKUP($B38,PROSPER_Wellner!$1:$1,PROSPER_Wellner!$57:$57,""),
IF($C38="Travis Harvey",_xlfn.XLOOKUP($B38,PROSPER_Harvey!$1:$1,PROSPER_Harvey!$57:$57,""),"")))))))="","",
IF($C38="Christopher Lobo",_xlfn.XLOOKUP($B38,PROSPER_Lobo!$1:$1,PROSPER_Lobo!$57:$57,""),
IF($C38="Naren Baliga",_xlfn.XLOOKUP($B38,PROSPER_Baliga!$1:$1,PROSPER_Baliga!$57:$57,""),
IF($C38="Thorsten Huhn",_xlfn.XLOOKUP($B38,PROSPER_Huhn!$1:$1,PROSPER_Huhn!$57:$57,""),
IF($C38="Nick Hull",_xlfn.XLOOKUP($B38,PROSPER_Hull!$1:$1,PROSPER_Hull!$57:$57,""),
IF($C38="Monika Kotwani",_xlfn.XLOOKUP($B38,PROSPER_Kotwani!$1:$1,PROSPER_Kotwani!$57:$57,""),
IF($C38="Jonathan Wellner",_xlfn.XLOOKUP($B38,PROSPER_Wellner!$1:$1,PROSPER_Wellner!$57:$57,""),
IF($C38="Travis Harvey",_xlfn.XLOOKUP($B38,PROSPER_Harvey!$1:$1,PROSPER_Harvey!$57:$57,""),"")))))))))</f>
        <v>No Comment</v>
      </c>
      <c r="HC38" s="192" t="str">
        <f t="shared" si="319"/>
        <v>N/A</v>
      </c>
      <c r="HD38" s="135" t="str">
        <f>_xlfn.XLOOKUP(B38,PROSPERInitial_Query!$E:$E,PROSPERInitial_Query!$AK:$AK,"",,-1)</f>
        <v>7</v>
      </c>
      <c r="HE38" s="136" t="str">
        <f t="shared" si="320"/>
        <v>Nick Lucy4 - SuccessServices Quality</v>
      </c>
      <c r="HF38" s="136" t="str">
        <f>_xlfn.XLOOKUP(HE38,PROSPERDelta_Query!BK:BK,PROSPERDelta_Query!AX:AX,"",,-1)</f>
        <v/>
      </c>
      <c r="HG38" s="137">
        <f t="shared" si="321"/>
        <v>7</v>
      </c>
      <c r="HH38" s="137" t="str">
        <f>IF(IF(IF($C38="Christopher Lobo",_xlfn.XLOOKUP($B38,PROSPER_Lobo!$1:$1,PROSPER_Lobo!$58:$58,""),
IF($C38="Naren Baliga",_xlfn.XLOOKUP($B38,PROSPER_Baliga!$1:$1,PROSPER_Baliga!$58:$58,""),
IF($C38="Thorsten Huhn",_xlfn.XLOOKUP($B38,PROSPER_Huhn!$1:$1,PROSPER_Huhn!$58:$58,""),
IF($C38="Nick Hull",_xlfn.XLOOKUP($B38,PROSPER_Hull!$1:$1,PROSPER_Hull!$58:$58,""),
IF($C38="Monika Kotwani",_xlfn.XLOOKUP($B38,PROSPER_Kotwani!$1:$1,PROSPER_Kotwani!$58:$58,""),
IF($C38="Jonathan Wellner",_xlfn.XLOOKUP($B38,PROSPER_Wellner!$1:$1,PROSPER_Wellner!$58:$58,""),
IF($C38="Travis Harvey",_xlfn.XLOOKUP($B38,PROSPER_Harvey!$1:$1,PROSPER_Harvey!$58:$58,""),"")))))))="","",
IF($C38="Christopher Lobo",_xlfn.XLOOKUP($B38,PROSPER_Lobo!$1:$1,PROSPER_Lobo!$58:$58,""),
IF($C38="Naren Baliga",_xlfn.XLOOKUP($B38,PROSPER_Baliga!$1:$1,PROSPER_Baliga!$58:$58,""),
IF($C38="Thorsten Huhn",_xlfn.XLOOKUP($B38,PROSPER_Huhn!$1:$1,PROSPER_Huhn!$58:$58,""),
IF($C38="Nick Hull",_xlfn.XLOOKUP($B38,PROSPER_Hull!$1:$1,PROSPER_Hull!$58:$58,""),
IF($C38="Monika Kotwani",_xlfn.XLOOKUP($B38,PROSPER_Kotwani!$1:$1,PROSPER_Kotwani!$58:$58,""),
IF($C38="Jonathan Wellner",_xlfn.XLOOKUP($B38,PROSPER_Wellner!$1:$1,PROSPER_Wellner!$58:$58,""),
IF($C38="Travis Harvey",_xlfn.XLOOKUP($B38,PROSPER_Harvey!$1:$1,PROSPER_Harvey!$58:$58,""),""))))))))="","No Score",IF(IF($C38="Christopher Lobo",_xlfn.XLOOKUP($B38,PROSPER_Lobo!$1:$1,PROSPER_Lobo!$58:$58,""),
IF($C38="Naren Baliga",_xlfn.XLOOKUP($B38,PROSPER_Baliga!$1:$1,PROSPER_Baliga!$58:$58,""),
IF($C38="Thorsten Huhn",_xlfn.XLOOKUP($B38,PROSPER_Huhn!$1:$1,PROSPER_Huhn!$58:$58,""),
IF($C38="Nick Hull",_xlfn.XLOOKUP($B38,PROSPER_Hull!$1:$1,PROSPER_Hull!$58:$58,""),
IF($C38="Monika Kotwani",_xlfn.XLOOKUP($B38,PROSPER_Kotwani!$1:$1,PROSPER_Kotwani!$58:$58,""),
IF($C38="Jonathan Wellner",_xlfn.XLOOKUP($B38,PROSPER_Wellner!$1:$1,PROSPER_Wellner!$58:$58,""),
IF($C38="Travis Harvey",_xlfn.XLOOKUP($B38,PROSPER_Harvey!$1:$1,PROSPER_Harvey!$58:$58,""),"")))))))="","",
IF($C38="Christopher Lobo",_xlfn.XLOOKUP($B38,PROSPER_Lobo!$1:$1,PROSPER_Lobo!$58:$58,""),
IF($C38="Naren Baliga",_xlfn.XLOOKUP($B38,PROSPER_Baliga!$1:$1,PROSPER_Baliga!$58:$58,""),
IF($C38="Thorsten Huhn",_xlfn.XLOOKUP($B38,PROSPER_Huhn!$1:$1,PROSPER_Huhn!$58:$58,""),
IF($C38="Nick Hull",_xlfn.XLOOKUP($B38,PROSPER_Hull!$1:$1,PROSPER_Hull!$58:$58,""),
IF($C38="Monika Kotwani",_xlfn.XLOOKUP($B38,PROSPER_Kotwani!$1:$1,PROSPER_Kotwani!$58:$58,""),
IF($C38="Jonathan Wellner",_xlfn.XLOOKUP($B38,PROSPER_Wellner!$1:$1,PROSPER_Wellner!$58:$58,""),
IF($C38="Travis Harvey",_xlfn.XLOOKUP($B38,PROSPER_Harvey!$1:$1,PROSPER_Harvey!$58:$58,""),"")))))))))</f>
        <v>No Score</v>
      </c>
      <c r="HI38" s="138" t="str">
        <f>IF(IF(IF($C38="Christopher Lobo",_xlfn.XLOOKUP($B38,PROSPER_Lobo!$1:$1,PROSPER_Lobo!$59:$59,""),
IF($C38="Naren Baliga",_xlfn.XLOOKUP($B38,PROSPER_Baliga!$1:$1,PROSPER_Baliga!$59:$59,""),
IF($C38="Thorsten Huhn",_xlfn.XLOOKUP($B38,PROSPER_Huhn!$1:$1,PROSPER_Huhn!$59:$59,""),
IF($C38="Nick Hull",_xlfn.XLOOKUP($B38,PROSPER_Hull!$1:$1,PROSPER_Hull!$59:$59,""),
IF($C38="Monika Kotwani",_xlfn.XLOOKUP($B38,PROSPER_Kotwani!$1:$1,PROSPER_Kotwani!$59:$59,""),
IF($C38="Jonathan Wellner",_xlfn.XLOOKUP($B38,PROSPER_Wellner!$1:$1,PROSPER_Wellner!$59:$59,""),
IF($C38="Travis Harvey",_xlfn.XLOOKUP($B38,PROSPER_Harvey!$1:$1,PROSPER_Harvey!$59:$59,""),"")))))))="","",
IF($C38="Christopher Lobo",_xlfn.XLOOKUP($B38,PROSPER_Lobo!$1:$1,PROSPER_Lobo!$59:$59,""),
IF($C38="Naren Baliga",_xlfn.XLOOKUP($B38,PROSPER_Baliga!$1:$1,PROSPER_Baliga!$59:$59,""),
IF($C38="Thorsten Huhn",_xlfn.XLOOKUP($B38,PROSPER_Huhn!$1:$1,PROSPER_Huhn!$59:$59,""),
IF($C38="Nick Hull",_xlfn.XLOOKUP($B38,PROSPER_Hull!$1:$1,PROSPER_Hull!$59:$59,""),
IF($C38="Monika Kotwani",_xlfn.XLOOKUP($B38,PROSPER_Kotwani!$1:$1,PROSPER_Kotwani!$59:$59,""),
IF($C38="Jonathan Wellner",_xlfn.XLOOKUP($B38,PROSPER_Wellner!$1:$1,PROSPER_Wellner!$59:$59,""),
IF($C38="Travis Harvey",_xlfn.XLOOKUP($B38,PROSPER_Harvey!$1:$1,PROSPER_Harvey!$59:$59,""),""))))))))="","No Comment",IF(IF($C38="Christopher Lobo",_xlfn.XLOOKUP($B38,PROSPER_Lobo!$1:$1,PROSPER_Lobo!$59:$59,""),
IF($C38="Naren Baliga",_xlfn.XLOOKUP($B38,PROSPER_Baliga!$1:$1,PROSPER_Baliga!$59:$59,""),
IF($C38="Thorsten Huhn",_xlfn.XLOOKUP($B38,PROSPER_Huhn!$1:$1,PROSPER_Huhn!$59:$59,""),
IF($C38="Nick Hull",_xlfn.XLOOKUP($B38,PROSPER_Hull!$1:$1,PROSPER_Hull!$59:$59,""),
IF($C38="Monika Kotwani",_xlfn.XLOOKUP($B38,PROSPER_Kotwani!$1:$1,PROSPER_Kotwani!$59:$59,""),
IF($C38="Jonathan Wellner",_xlfn.XLOOKUP($B38,PROSPER_Wellner!$1:$1,PROSPER_Wellner!$59:$59,""),
IF($C38="Travis Harvey",_xlfn.XLOOKUP($B38,PROSPER_Harvey!$1:$1,PROSPER_Harvey!$59:$59,""),"")))))))="","",
IF($C38="Christopher Lobo",_xlfn.XLOOKUP($B38,PROSPER_Lobo!$1:$1,PROSPER_Lobo!$59:$59,""),
IF($C38="Naren Baliga",_xlfn.XLOOKUP($B38,PROSPER_Baliga!$1:$1,PROSPER_Baliga!$59:$59,""),
IF($C38="Thorsten Huhn",_xlfn.XLOOKUP($B38,PROSPER_Huhn!$1:$1,PROSPER_Huhn!$59:$59,""),
IF($C38="Nick Hull",_xlfn.XLOOKUP($B38,PROSPER_Hull!$1:$1,PROSPER_Hull!$59:$59,""),
IF($C38="Monika Kotwani",_xlfn.XLOOKUP($B38,PROSPER_Kotwani!$1:$1,PROSPER_Kotwani!$59:$59,""),
IF($C38="Jonathan Wellner",_xlfn.XLOOKUP($B38,PROSPER_Wellner!$1:$1,PROSPER_Wellner!$59:$59,""),
IF($C38="Travis Harvey",_xlfn.XLOOKUP($B38,PROSPER_Harvey!$1:$1,PROSPER_Harvey!$59:$59,""),"")))))))))</f>
        <v>No Comment</v>
      </c>
      <c r="HJ38" s="188">
        <f t="shared" si="322"/>
        <v>7</v>
      </c>
      <c r="HK38" s="135" t="str">
        <f>_xlfn.XLOOKUP(B38,PROSPERInitial_Query!$E:$E,PROSPERInitial_Query!$AL:$AL,"",,-1)</f>
        <v>7</v>
      </c>
      <c r="HL38" s="136" t="str">
        <f t="shared" si="323"/>
        <v>Nick Lucy4 - SuccessEscalation Management</v>
      </c>
      <c r="HM38" s="136" t="str">
        <f>_xlfn.XLOOKUP(HL38,PROSPERDelta_Query!BK:BK,PROSPERDelta_Query!AY:AY,"",,-1)</f>
        <v>1</v>
      </c>
      <c r="HN38" s="137">
        <f t="shared" si="324"/>
        <v>1</v>
      </c>
      <c r="HO38" s="137" t="str">
        <f>IF(IF(IF($C38="Christopher Lobo",_xlfn.XLOOKUP($B38,PROSPER_Lobo!$1:$1,PROSPER_Lobo!$60:$60,""),
IF($C38="Naren Baliga",_xlfn.XLOOKUP($B38,PROSPER_Baliga!$1:$1,PROSPER_Baliga!$60:$60,""),
IF($C38="Thorsten Huhn",_xlfn.XLOOKUP($B38,PROSPER_Huhn!$1:$1,PROSPER_Huhn!$60:$60,""),
IF($C38="Nick Hull",_xlfn.XLOOKUP($B38,PROSPER_Hull!$1:$1,PROSPER_Hull!$60:$60,""),
IF($C38="Monika Kotwani",_xlfn.XLOOKUP($B38,PROSPER_Kotwani!$1:$1,PROSPER_Kotwani!$60:$60,""),
IF($C38="Jonathan Wellner",_xlfn.XLOOKUP($B38,PROSPER_Wellner!$1:$1,PROSPER_Wellner!$60:$60,""),
IF($C38="Travis Harvey",_xlfn.XLOOKUP($B38,PROSPER_Harvey!$1:$1,PROSPER_Harvey!$60:$60,""),"")))))))="","",
IF($C38="Christopher Lobo",_xlfn.XLOOKUP($B38,PROSPER_Lobo!$1:$1,PROSPER_Lobo!$60:$60,""),
IF($C38="Naren Baliga",_xlfn.XLOOKUP($B38,PROSPER_Baliga!$1:$1,PROSPER_Baliga!$60:$60,""),
IF($C38="Thorsten Huhn",_xlfn.XLOOKUP($B38,PROSPER_Huhn!$1:$1,PROSPER_Huhn!$60:$60,""),
IF($C38="Nick Hull",_xlfn.XLOOKUP($B38,PROSPER_Hull!$1:$1,PROSPER_Hull!$60:$60,""),
IF($C38="Monika Kotwani",_xlfn.XLOOKUP($B38,PROSPER_Kotwani!$1:$1,PROSPER_Kotwani!$60:$60,""),
IF($C38="Jonathan Wellner",_xlfn.XLOOKUP($B38,PROSPER_Wellner!$1:$1,PROSPER_Wellner!$60:$60,""),
IF($C38="Travis Harvey",_xlfn.XLOOKUP($B38,PROSPER_Harvey!$1:$1,PROSPER_Harvey!$60:$60,""),""))))))))="","No Score",IF(IF($C38="Christopher Lobo",_xlfn.XLOOKUP($B38,PROSPER_Lobo!$1:$1,PROSPER_Lobo!$60:$60,""),
IF($C38="Naren Baliga",_xlfn.XLOOKUP($B38,PROSPER_Baliga!$1:$1,PROSPER_Baliga!$60:$60,""),
IF($C38="Thorsten Huhn",_xlfn.XLOOKUP($B38,PROSPER_Huhn!$1:$1,PROSPER_Huhn!$60:$60,""),
IF($C38="Nick Hull",_xlfn.XLOOKUP($B38,PROSPER_Hull!$1:$1,PROSPER_Hull!$60:$60,""),
IF($C38="Monika Kotwani",_xlfn.XLOOKUP($B38,PROSPER_Kotwani!$1:$1,PROSPER_Kotwani!$60:$60,""),
IF($C38="Jonathan Wellner",_xlfn.XLOOKUP($B38,PROSPER_Wellner!$1:$1,PROSPER_Wellner!$60:$60,""),
IF($C38="Travis Harvey",_xlfn.XLOOKUP($B38,PROSPER_Harvey!$1:$1,PROSPER_Harvey!$60:$60,""),"")))))))="","",
IF($C38="Christopher Lobo",_xlfn.XLOOKUP($B38,PROSPER_Lobo!$1:$1,PROSPER_Lobo!$60:$60,""),
IF($C38="Naren Baliga",_xlfn.XLOOKUP($B38,PROSPER_Baliga!$1:$1,PROSPER_Baliga!$60:$60,""),
IF($C38="Thorsten Huhn",_xlfn.XLOOKUP($B38,PROSPER_Huhn!$1:$1,PROSPER_Huhn!$60:$60,""),
IF($C38="Nick Hull",_xlfn.XLOOKUP($B38,PROSPER_Hull!$1:$1,PROSPER_Hull!$60:$60,""),
IF($C38="Monika Kotwani",_xlfn.XLOOKUP($B38,PROSPER_Kotwani!$1:$1,PROSPER_Kotwani!$60:$60,""),
IF($C38="Jonathan Wellner",_xlfn.XLOOKUP($B38,PROSPER_Wellner!$1:$1,PROSPER_Wellner!$60:$60,""),
IF($C38="Travis Harvey",_xlfn.XLOOKUP($B38,PROSPER_Harvey!$1:$1,PROSPER_Harvey!$60:$60,""),"")))))))))</f>
        <v>No Score</v>
      </c>
      <c r="HP38" s="138" t="str">
        <f>IF(IF(IF($C38="Christopher Lobo",_xlfn.XLOOKUP($B38,PROSPER_Lobo!$1:$1,PROSPER_Lobo!$61:$61,""),
IF($C38="Naren Baliga",_xlfn.XLOOKUP($B38,PROSPER_Baliga!$1:$1,PROSPER_Baliga!$61:$61,""),
IF($C38="Thorsten Huhn",_xlfn.XLOOKUP($B38,PROSPER_Huhn!$1:$1,PROSPER_Huhn!$61:$61,""),
IF($C38="Nick Hull",_xlfn.XLOOKUP($B38,PROSPER_Hull!$1:$1,PROSPER_Hull!$61:$61,""),
IF($C38="Monika Kotwani",_xlfn.XLOOKUP($B38,PROSPER_Kotwani!$1:$1,PROSPER_Kotwani!$61:$61,""),
IF($C38="Jonathan Wellner",_xlfn.XLOOKUP($B38,PROSPER_Wellner!$1:$1,PROSPER_Wellner!$61:$61,""),
IF($C38="Travis Harvey",_xlfn.XLOOKUP($B38,PROSPER_Harvey!$1:$1,PROSPER_Harvey!$61:$61,""),"")))))))="","",
IF($C38="Christopher Lobo",_xlfn.XLOOKUP($B38,PROSPER_Lobo!$1:$1,PROSPER_Lobo!$61:$61,""),
IF($C38="Naren Baliga",_xlfn.XLOOKUP($B38,PROSPER_Baliga!$1:$1,PROSPER_Baliga!$61:$61,""),
IF($C38="Thorsten Huhn",_xlfn.XLOOKUP($B38,PROSPER_Huhn!$1:$1,PROSPER_Huhn!$61:$61,""),
IF($C38="Nick Hull",_xlfn.XLOOKUP($B38,PROSPER_Hull!$1:$1,PROSPER_Hull!$61:$61,""),
IF($C38="Monika Kotwani",_xlfn.XLOOKUP($B38,PROSPER_Kotwani!$1:$1,PROSPER_Kotwani!$61:$61,""),
IF($C38="Jonathan Wellner",_xlfn.XLOOKUP($B38,PROSPER_Wellner!$1:$1,PROSPER_Wellner!$61:$61,""),
IF($C38="Travis Harvey",_xlfn.XLOOKUP($B38,PROSPER_Harvey!$1:$1,PROSPER_Harvey!$61:$61,""),""))))))))="","No Comment",IF(IF($C38="Christopher Lobo",_xlfn.XLOOKUP($B38,PROSPER_Lobo!$1:$1,PROSPER_Lobo!$61:$61,""),
IF($C38="Naren Baliga",_xlfn.XLOOKUP($B38,PROSPER_Baliga!$1:$1,PROSPER_Baliga!$61:$61,""),
IF($C38="Thorsten Huhn",_xlfn.XLOOKUP($B38,PROSPER_Huhn!$1:$1,PROSPER_Huhn!$61:$61,""),
IF($C38="Nick Hull",_xlfn.XLOOKUP($B38,PROSPER_Hull!$1:$1,PROSPER_Hull!$61:$61,""),
IF($C38="Monika Kotwani",_xlfn.XLOOKUP($B38,PROSPER_Kotwani!$1:$1,PROSPER_Kotwani!$61:$61,""),
IF($C38="Jonathan Wellner",_xlfn.XLOOKUP($B38,PROSPER_Wellner!$1:$1,PROSPER_Wellner!$61:$61,""),
IF($C38="Travis Harvey",_xlfn.XLOOKUP($B38,PROSPER_Harvey!$1:$1,PROSPER_Harvey!$61:$61,""),"")))))))="","",
IF($C38="Christopher Lobo",_xlfn.XLOOKUP($B38,PROSPER_Lobo!$1:$1,PROSPER_Lobo!$61:$61,""),
IF($C38="Naren Baliga",_xlfn.XLOOKUP($B38,PROSPER_Baliga!$1:$1,PROSPER_Baliga!$61:$61,""),
IF($C38="Thorsten Huhn",_xlfn.XLOOKUP($B38,PROSPER_Huhn!$1:$1,PROSPER_Huhn!$61:$61,""),
IF($C38="Nick Hull",_xlfn.XLOOKUP($B38,PROSPER_Hull!$1:$1,PROSPER_Hull!$61:$61,""),
IF($C38="Monika Kotwani",_xlfn.XLOOKUP($B38,PROSPER_Kotwani!$1:$1,PROSPER_Kotwani!$61:$61,""),
IF($C38="Jonathan Wellner",_xlfn.XLOOKUP($B38,PROSPER_Wellner!$1:$1,PROSPER_Wellner!$61:$61,""),
IF($C38="Travis Harvey",_xlfn.XLOOKUP($B38,PROSPER_Harvey!$1:$1,PROSPER_Harvey!$61:$61,""),"")))))))))</f>
        <v>No Comment</v>
      </c>
      <c r="HQ38" s="188">
        <f t="shared" si="325"/>
        <v>1</v>
      </c>
      <c r="HR38" s="135" t="str">
        <f>_xlfn.XLOOKUP(B38,PROSPERInitial_Query!$E:$E,PROSPERInitial_Query!$AM:$AM,"",,-1)</f>
        <v>7</v>
      </c>
      <c r="HS38" s="136" t="str">
        <f t="shared" si="326"/>
        <v>Nick Lucy4 - SuccessExpanding / Renewing the Business</v>
      </c>
      <c r="HT38" s="136" t="str">
        <f>_xlfn.XLOOKUP(HS38,PROSPERDelta_Query!BK:BK,PROSPERDelta_Query!AZ:AZ,"",,-1)</f>
        <v/>
      </c>
      <c r="HU38" s="137">
        <f t="shared" si="327"/>
        <v>7</v>
      </c>
      <c r="HV38" s="137" t="str">
        <f>IF(IF(IF($C38="Christopher Lobo",_xlfn.XLOOKUP($B38,PROSPER_Lobo!$1:$1,PROSPER_Lobo!$62:$62,""),
IF($C38="Naren Baliga",_xlfn.XLOOKUP($B38,PROSPER_Baliga!$1:$1,PROSPER_Baliga!$62:$62,""),
IF($C38="Thorsten Huhn",_xlfn.XLOOKUP($B38,PROSPER_Huhn!$1:$1,PROSPER_Huhn!$62:$62,""),
IF($C38="Nick Hull",_xlfn.XLOOKUP($B38,PROSPER_Hull!$1:$1,PROSPER_Hull!$62:$62,""),
IF($C38="Monika Kotwani",_xlfn.XLOOKUP($B38,PROSPER_Kotwani!$1:$1,PROSPER_Kotwani!$62:$62,""),
IF($C38="Jonathan Wellner",_xlfn.XLOOKUP($B38,PROSPER_Wellner!$1:$1,PROSPER_Wellner!$62:$62,""),
IF($C38="Travis Harvey",_xlfn.XLOOKUP($B38,PROSPER_Harvey!$1:$1,PROSPER_Harvey!$62:$62,""),"")))))))="","",
IF($C38="Christopher Lobo",_xlfn.XLOOKUP($B38,PROSPER_Lobo!$1:$1,PROSPER_Lobo!$62:$62,""),
IF($C38="Naren Baliga",_xlfn.XLOOKUP($B38,PROSPER_Baliga!$1:$1,PROSPER_Baliga!$62:$62,""),
IF($C38="Thorsten Huhn",_xlfn.XLOOKUP($B38,PROSPER_Huhn!$1:$1,PROSPER_Huhn!$62:$62,""),
IF($C38="Nick Hull",_xlfn.XLOOKUP($B38,PROSPER_Hull!$1:$1,PROSPER_Hull!$62:$62,""),
IF($C38="Monika Kotwani",_xlfn.XLOOKUP($B38,PROSPER_Kotwani!$1:$1,PROSPER_Kotwani!$62:$62,""),
IF($C38="Jonathan Wellner",_xlfn.XLOOKUP($B38,PROSPER_Wellner!$1:$1,PROSPER_Wellner!$62:$62,""),
IF($C38="Travis Harvey",_xlfn.XLOOKUP($B38,PROSPER_Harvey!$1:$1,PROSPER_Harvey!$62:$62,""),""))))))))="","No Score",IF(IF($C38="Christopher Lobo",_xlfn.XLOOKUP($B38,PROSPER_Lobo!$1:$1,PROSPER_Lobo!$62:$62,""),
IF($C38="Naren Baliga",_xlfn.XLOOKUP($B38,PROSPER_Baliga!$1:$1,PROSPER_Baliga!$62:$62,""),
IF($C38="Thorsten Huhn",_xlfn.XLOOKUP($B38,PROSPER_Huhn!$1:$1,PROSPER_Huhn!$62:$62,""),
IF($C38="Nick Hull",_xlfn.XLOOKUP($B38,PROSPER_Hull!$1:$1,PROSPER_Hull!$62:$62,""),
IF($C38="Monika Kotwani",_xlfn.XLOOKUP($B38,PROSPER_Kotwani!$1:$1,PROSPER_Kotwani!$62:$62,""),
IF($C38="Jonathan Wellner",_xlfn.XLOOKUP($B38,PROSPER_Wellner!$1:$1,PROSPER_Wellner!$62:$62,""),
IF($C38="Travis Harvey",_xlfn.XLOOKUP($B38,PROSPER_Harvey!$1:$1,PROSPER_Harvey!$62:$62,""),"")))))))="","",
IF($C38="Christopher Lobo",_xlfn.XLOOKUP($B38,PROSPER_Lobo!$1:$1,PROSPER_Lobo!$62:$62,""),
IF($C38="Naren Baliga",_xlfn.XLOOKUP($B38,PROSPER_Baliga!$1:$1,PROSPER_Baliga!$62:$62,""),
IF($C38="Thorsten Huhn",_xlfn.XLOOKUP($B38,PROSPER_Huhn!$1:$1,PROSPER_Huhn!$62:$62,""),
IF($C38="Nick Hull",_xlfn.XLOOKUP($B38,PROSPER_Hull!$1:$1,PROSPER_Hull!$62:$62,""),
IF($C38="Monika Kotwani",_xlfn.XLOOKUP($B38,PROSPER_Kotwani!$1:$1,PROSPER_Kotwani!$62:$62,""),
IF($C38="Jonathan Wellner",_xlfn.XLOOKUP($B38,PROSPER_Wellner!$1:$1,PROSPER_Wellner!$62:$62,""),
IF($C38="Travis Harvey",_xlfn.XLOOKUP($B38,PROSPER_Harvey!$1:$1,PROSPER_Harvey!$62:$62,""),"")))))))))</f>
        <v>No Score</v>
      </c>
      <c r="HW38" s="138" t="str">
        <f>IF(IF(IF($C38="Christopher Lobo",_xlfn.XLOOKUP($B38,PROSPER_Lobo!$1:$1,PROSPER_Lobo!$63:$63,""),
IF($C38="Naren Baliga",_xlfn.XLOOKUP($B38,PROSPER_Baliga!$1:$1,PROSPER_Baliga!$63:$63,""),
IF($C38="Thorsten Huhn",_xlfn.XLOOKUP($B38,PROSPER_Huhn!$1:$1,PROSPER_Huhn!$63:$63,""),
IF($C38="Nick Hull",_xlfn.XLOOKUP($B38,PROSPER_Hull!$1:$1,PROSPER_Hull!$63:$63,""),
IF($C38="Monika Kotwani",_xlfn.XLOOKUP($B38,PROSPER_Kotwani!$1:$1,PROSPER_Kotwani!$63:$63,""),
IF($C38="Jonathan Wellner",_xlfn.XLOOKUP($B38,PROSPER_Wellner!$1:$1,PROSPER_Wellner!$63:$63,""),
IF($C38="Travis Harvey",_xlfn.XLOOKUP($B38,PROSPER_Harvey!$1:$1,PROSPER_Harvey!$63:$63,""),"")))))))="","",
IF($C38="Christopher Lobo",_xlfn.XLOOKUP($B38,PROSPER_Lobo!$1:$1,PROSPER_Lobo!$63:$63,""),
IF($C38="Naren Baliga",_xlfn.XLOOKUP($B38,PROSPER_Baliga!$1:$1,PROSPER_Baliga!$63:$63,""),
IF($C38="Thorsten Huhn",_xlfn.XLOOKUP($B38,PROSPER_Huhn!$1:$1,PROSPER_Huhn!$63:$63,""),
IF($C38="Nick Hull",_xlfn.XLOOKUP($B38,PROSPER_Hull!$1:$1,PROSPER_Hull!$63:$63,""),
IF($C38="Monika Kotwani",_xlfn.XLOOKUP($B38,PROSPER_Kotwani!$1:$1,PROSPER_Kotwani!$63:$63,""),
IF($C38="Jonathan Wellner",_xlfn.XLOOKUP($B38,PROSPER_Wellner!$1:$1,PROSPER_Wellner!$63:$63,""),
IF($C38="Travis Harvey",_xlfn.XLOOKUP($B38,PROSPER_Harvey!$1:$1,PROSPER_Harvey!$63:$63,""),""))))))))="","No Comment",IF(IF($C38="Christopher Lobo",_xlfn.XLOOKUP($B38,PROSPER_Lobo!$1:$1,PROSPER_Lobo!$63:$63,""),
IF($C38="Naren Baliga",_xlfn.XLOOKUP($B38,PROSPER_Baliga!$1:$1,PROSPER_Baliga!$63:$63,""),
IF($C38="Thorsten Huhn",_xlfn.XLOOKUP($B38,PROSPER_Huhn!$1:$1,PROSPER_Huhn!$63:$63,""),
IF($C38="Nick Hull",_xlfn.XLOOKUP($B38,PROSPER_Hull!$1:$1,PROSPER_Hull!$63:$63,""),
IF($C38="Monika Kotwani",_xlfn.XLOOKUP($B38,PROSPER_Kotwani!$1:$1,PROSPER_Kotwani!$63:$63,""),
IF($C38="Jonathan Wellner",_xlfn.XLOOKUP($B38,PROSPER_Wellner!$1:$1,PROSPER_Wellner!$63:$63,""),
IF($C38="Travis Harvey",_xlfn.XLOOKUP($B38,PROSPER_Harvey!$1:$1,PROSPER_Harvey!$63:$63,""),"")))))))="","",
IF($C38="Christopher Lobo",_xlfn.XLOOKUP($B38,PROSPER_Lobo!$1:$1,PROSPER_Lobo!$63:$63,""),
IF($C38="Naren Baliga",_xlfn.XLOOKUP($B38,PROSPER_Baliga!$1:$1,PROSPER_Baliga!$63:$63,""),
IF($C38="Thorsten Huhn",_xlfn.XLOOKUP($B38,PROSPER_Huhn!$1:$1,PROSPER_Huhn!$63:$63,""),
IF($C38="Nick Hull",_xlfn.XLOOKUP($B38,PROSPER_Hull!$1:$1,PROSPER_Hull!$63:$63,""),
IF($C38="Monika Kotwani",_xlfn.XLOOKUP($B38,PROSPER_Kotwani!$1:$1,PROSPER_Kotwani!$63:$63,""),
IF($C38="Jonathan Wellner",_xlfn.XLOOKUP($B38,PROSPER_Wellner!$1:$1,PROSPER_Wellner!$63:$63,""),
IF($C38="Travis Harvey",_xlfn.XLOOKUP($B38,PROSPER_Harvey!$1:$1,PROSPER_Harvey!$63:$63,""),"")))))))))</f>
        <v>No Comment</v>
      </c>
      <c r="HX38" s="188">
        <f t="shared" si="328"/>
        <v>7</v>
      </c>
      <c r="HY38" s="135" t="str">
        <f>_xlfn.XLOOKUP(B38,PROSPERInitial_Query!$E:$E,PROSPERInitial_Query!$AN:$AN,"",,-1)</f>
        <v>7</v>
      </c>
      <c r="HZ38" s="136" t="str">
        <f t="shared" si="329"/>
        <v>Nick Lucy4 - SuccessPre-Sales Participation</v>
      </c>
      <c r="IA38" s="136" t="str">
        <f>_xlfn.XLOOKUP(HZ38,PROSPERDelta_Query!BK:BK,PROSPERDelta_Query!BA:BA,"",,-1)</f>
        <v/>
      </c>
      <c r="IB38" s="137">
        <f t="shared" si="330"/>
        <v>7</v>
      </c>
      <c r="IC38" s="137" t="str">
        <f>IF(IF(IF($C38="Christopher Lobo",_xlfn.XLOOKUP($B38,PROSPER_Lobo!$1:$1,PROSPER_Lobo!$64:$64,""),
IF($C38="Naren Baliga",_xlfn.XLOOKUP($B38,PROSPER_Baliga!$1:$1,PROSPER_Baliga!$64:$64,""),
IF($C38="Thorsten Huhn",_xlfn.XLOOKUP($B38,PROSPER_Huhn!$1:$1,PROSPER_Huhn!$64:$64,""),
IF($C38="Nick Hull",_xlfn.XLOOKUP($B38,PROSPER_Hull!$1:$1,PROSPER_Hull!$64:$64,""),
IF($C38="Monika Kotwani",_xlfn.XLOOKUP($B38,PROSPER_Kotwani!$1:$1,PROSPER_Kotwani!$64:$64,""),
IF($C38="Jonathan Wellner",_xlfn.XLOOKUP($B38,PROSPER_Wellner!$1:$1,PROSPER_Wellner!$64:$64,""),
IF($C38="Travis Harvey",_xlfn.XLOOKUP($B38,PROSPER_Harvey!$1:$1,PROSPER_Harvey!$64:$64,""),"")))))))="","",
IF($C38="Christopher Lobo",_xlfn.XLOOKUP($B38,PROSPER_Lobo!$1:$1,PROSPER_Lobo!$64:$64,""),
IF($C38="Naren Baliga",_xlfn.XLOOKUP($B38,PROSPER_Baliga!$1:$1,PROSPER_Baliga!$64:$64,""),
IF($C38="Thorsten Huhn",_xlfn.XLOOKUP($B38,PROSPER_Huhn!$1:$1,PROSPER_Huhn!$64:$64,""),
IF($C38="Nick Hull",_xlfn.XLOOKUP($B38,PROSPER_Hull!$1:$1,PROSPER_Hull!$64:$64,""),
IF($C38="Monika Kotwani",_xlfn.XLOOKUP($B38,PROSPER_Kotwani!$1:$1,PROSPER_Kotwani!$64:$64,""),
IF($C38="Jonathan Wellner",_xlfn.XLOOKUP($B38,PROSPER_Wellner!$1:$1,PROSPER_Wellner!$64:$64,""),
IF($C38="Travis Harvey",_xlfn.XLOOKUP($B38,PROSPER_Harvey!$1:$1,PROSPER_Harvey!$64:$64,""),""))))))))="","No Score",IF(IF($C38="Christopher Lobo",_xlfn.XLOOKUP($B38,PROSPER_Lobo!$1:$1,PROSPER_Lobo!$64:$64,""),
IF($C38="Naren Baliga",_xlfn.XLOOKUP($B38,PROSPER_Baliga!$1:$1,PROSPER_Baliga!$64:$64,""),
IF($C38="Thorsten Huhn",_xlfn.XLOOKUP($B38,PROSPER_Huhn!$1:$1,PROSPER_Huhn!$64:$64,""),
IF($C38="Nick Hull",_xlfn.XLOOKUP($B38,PROSPER_Hull!$1:$1,PROSPER_Hull!$64:$64,""),
IF($C38="Monika Kotwani",_xlfn.XLOOKUP($B38,PROSPER_Kotwani!$1:$1,PROSPER_Kotwani!$64:$64,""),
IF($C38="Jonathan Wellner",_xlfn.XLOOKUP($B38,PROSPER_Wellner!$1:$1,PROSPER_Wellner!$64:$64,""),
IF($C38="Travis Harvey",_xlfn.XLOOKUP($B38,PROSPER_Harvey!$1:$1,PROSPER_Harvey!$64:$64,""),"")))))))="","",
IF($C38="Christopher Lobo",_xlfn.XLOOKUP($B38,PROSPER_Lobo!$1:$1,PROSPER_Lobo!$64:$64,""),
IF($C38="Naren Baliga",_xlfn.XLOOKUP($B38,PROSPER_Baliga!$1:$1,PROSPER_Baliga!$64:$64,""),
IF($C38="Thorsten Huhn",_xlfn.XLOOKUP($B38,PROSPER_Huhn!$1:$1,PROSPER_Huhn!$64:$64,""),
IF($C38="Nick Hull",_xlfn.XLOOKUP($B38,PROSPER_Hull!$1:$1,PROSPER_Hull!$64:$64,""),
IF($C38="Monika Kotwani",_xlfn.XLOOKUP($B38,PROSPER_Kotwani!$1:$1,PROSPER_Kotwani!$64:$64,""),
IF($C38="Jonathan Wellner",_xlfn.XLOOKUP($B38,PROSPER_Wellner!$1:$1,PROSPER_Wellner!$64:$64,""),
IF($C38="Travis Harvey",_xlfn.XLOOKUP($B38,PROSPER_Harvey!$1:$1,PROSPER_Harvey!$64:$64,""),"")))))))))</f>
        <v>No Score</v>
      </c>
      <c r="ID38" s="138" t="str">
        <f>IF(IF(IF($C38="Christopher Lobo",_xlfn.XLOOKUP($B38,PROSPER_Lobo!$1:$1,PROSPER_Lobo!$65:$65,""),
IF($C38="Naren Baliga",_xlfn.XLOOKUP($B38,PROSPER_Baliga!$1:$1,PROSPER_Baliga!$65:$65,""),
IF($C38="Thorsten Huhn",_xlfn.XLOOKUP($B38,PROSPER_Huhn!$1:$1,PROSPER_Huhn!$65:$65,""),
IF($C38="Nick Hull",_xlfn.XLOOKUP($B38,PROSPER_Hull!$1:$1,PROSPER_Hull!$65:$65,""),
IF($C38="Monika Kotwani",_xlfn.XLOOKUP($B38,PROSPER_Kotwani!$1:$1,PROSPER_Kotwani!$65:$65,""),
IF($C38="Jonathan Wellner",_xlfn.XLOOKUP($B38,PROSPER_Wellner!$1:$1,PROSPER_Wellner!$65:$65,""),
IF($C38="Travis Harvey",_xlfn.XLOOKUP($B38,PROSPER_Harvey!$1:$1,PROSPER_Harvey!$65:$65,""),"")))))))="","",
IF($C38="Christopher Lobo",_xlfn.XLOOKUP($B38,PROSPER_Lobo!$1:$1,PROSPER_Lobo!$65:$65,""),
IF($C38="Naren Baliga",_xlfn.XLOOKUP($B38,PROSPER_Baliga!$1:$1,PROSPER_Baliga!$65:$65,""),
IF($C38="Thorsten Huhn",_xlfn.XLOOKUP($B38,PROSPER_Huhn!$1:$1,PROSPER_Huhn!$65:$65,""),
IF($C38="Nick Hull",_xlfn.XLOOKUP($B38,PROSPER_Hull!$1:$1,PROSPER_Hull!$65:$65,""),
IF($C38="Monika Kotwani",_xlfn.XLOOKUP($B38,PROSPER_Kotwani!$1:$1,PROSPER_Kotwani!$65:$65,""),
IF($C38="Jonathan Wellner",_xlfn.XLOOKUP($B38,PROSPER_Wellner!$1:$1,PROSPER_Wellner!$65:$65,""),
IF($C38="Travis Harvey",_xlfn.XLOOKUP($B38,PROSPER_Harvey!$1:$1,PROSPER_Harvey!$65:$65,""),""))))))))="","No Comment",IF(IF($C38="Christopher Lobo",_xlfn.XLOOKUP($B38,PROSPER_Lobo!$1:$1,PROSPER_Lobo!$65:$65,""),
IF($C38="Naren Baliga",_xlfn.XLOOKUP($B38,PROSPER_Baliga!$1:$1,PROSPER_Baliga!$65:$65,""),
IF($C38="Thorsten Huhn",_xlfn.XLOOKUP($B38,PROSPER_Huhn!$1:$1,PROSPER_Huhn!$65:$65,""),
IF($C38="Nick Hull",_xlfn.XLOOKUP($B38,PROSPER_Hull!$1:$1,PROSPER_Hull!$65:$65,""),
IF($C38="Monika Kotwani",_xlfn.XLOOKUP($B38,PROSPER_Kotwani!$1:$1,PROSPER_Kotwani!$65:$65,""),
IF($C38="Jonathan Wellner",_xlfn.XLOOKUP($B38,PROSPER_Wellner!$1:$1,PROSPER_Wellner!$65:$65,""),
IF($C38="Travis Harvey",_xlfn.XLOOKUP($B38,PROSPER_Harvey!$1:$1,PROSPER_Harvey!$65:$65,""),"")))))))="","",
IF($C38="Christopher Lobo",_xlfn.XLOOKUP($B38,PROSPER_Lobo!$1:$1,PROSPER_Lobo!$65:$65,""),
IF($C38="Naren Baliga",_xlfn.XLOOKUP($B38,PROSPER_Baliga!$1:$1,PROSPER_Baliga!$65:$65,""),
IF($C38="Thorsten Huhn",_xlfn.XLOOKUP($B38,PROSPER_Huhn!$1:$1,PROSPER_Huhn!$65:$65,""),
IF($C38="Nick Hull",_xlfn.XLOOKUP($B38,PROSPER_Hull!$1:$1,PROSPER_Hull!$65:$65,""),
IF($C38="Monika Kotwani",_xlfn.XLOOKUP($B38,PROSPER_Kotwani!$1:$1,PROSPER_Kotwani!$65:$65,""),
IF($C38="Jonathan Wellner",_xlfn.XLOOKUP($B38,PROSPER_Wellner!$1:$1,PROSPER_Wellner!$65:$65,""),
IF($C38="Travis Harvey",_xlfn.XLOOKUP($B38,PROSPER_Harvey!$1:$1,PROSPER_Harvey!$65:$65,""),"")))))))))</f>
        <v>No Comment</v>
      </c>
      <c r="IE38" s="188">
        <f t="shared" si="331"/>
        <v>7</v>
      </c>
      <c r="IF38" s="135" t="str">
        <f>_xlfn.XLOOKUP(B38,PROSPERInitial_Query!$E:$E,PROSPERInitial_Query!$AO:$AO,"",,-1)</f>
        <v>7</v>
      </c>
      <c r="IG38" s="136" t="str">
        <f t="shared" si="106"/>
        <v>Nick Lucy4 - SuccessP&amp;L Management</v>
      </c>
      <c r="IH38" s="136" t="str">
        <f>_xlfn.XLOOKUP(IG38,PROSPERDelta_Query!BK:BK,PROSPERDelta_Query!BB:BB,"",,-1)</f>
        <v>10</v>
      </c>
      <c r="II38" s="137">
        <f t="shared" si="332"/>
        <v>10</v>
      </c>
      <c r="IJ38" s="137" t="str">
        <f>IF(IF(IF($C38="Christopher Lobo",_xlfn.XLOOKUP($B38,PROSPER_Lobo!$1:$1,PROSPER_Lobo!$66:$66,""),
IF($C38="Naren Baliga",_xlfn.XLOOKUP($B38,PROSPER_Baliga!$1:$1,PROSPER_Baliga!$66:$66,""),
IF($C38="Thorsten Huhn",_xlfn.XLOOKUP($B38,PROSPER_Huhn!$1:$1,PROSPER_Huhn!$66:$66,""),
IF($C38="Nick Hull",_xlfn.XLOOKUP($B38,PROSPER_Hull!$1:$1,PROSPER_Hull!$66:$66,""),
IF($C38="Monika Kotwani",_xlfn.XLOOKUP($B38,PROSPER_Kotwani!$1:$1,PROSPER_Kotwani!$66:$66,""),
IF($C38="Jonathan Wellner",_xlfn.XLOOKUP($B38,PROSPER_Wellner!$1:$1,PROSPER_Wellner!$66:$66,""),
IF($C38="Travis Harvey",_xlfn.XLOOKUP($B38,PROSPER_Harvey!$1:$1,PROSPER_Harvey!$66:$66,""),"")))))))="","",
IF($C38="Christopher Lobo",_xlfn.XLOOKUP($B38,PROSPER_Lobo!$1:$1,PROSPER_Lobo!$66:$66,""),
IF($C38="Naren Baliga",_xlfn.XLOOKUP($B38,PROSPER_Baliga!$1:$1,PROSPER_Baliga!$66:$66,""),
IF($C38="Thorsten Huhn",_xlfn.XLOOKUP($B38,PROSPER_Huhn!$1:$1,PROSPER_Huhn!$66:$66,""),
IF($C38="Nick Hull",_xlfn.XLOOKUP($B38,PROSPER_Hull!$1:$1,PROSPER_Hull!$66:$66,""),
IF($C38="Monika Kotwani",_xlfn.XLOOKUP($B38,PROSPER_Kotwani!$1:$1,PROSPER_Kotwani!$66:$66,""),
IF($C38="Jonathan Wellner",_xlfn.XLOOKUP($B38,PROSPER_Wellner!$1:$1,PROSPER_Wellner!$66:$66,""),
IF($C38="Travis Harvey",_xlfn.XLOOKUP($B38,PROSPER_Harvey!$1:$1,PROSPER_Harvey!$66:$66,""),""))))))))="","No Score",IF(IF($C38="Christopher Lobo",_xlfn.XLOOKUP($B38,PROSPER_Lobo!$1:$1,PROSPER_Lobo!$66:$66,""),
IF($C38="Naren Baliga",_xlfn.XLOOKUP($B38,PROSPER_Baliga!$1:$1,PROSPER_Baliga!$66:$66,""),
IF($C38="Thorsten Huhn",_xlfn.XLOOKUP($B38,PROSPER_Huhn!$1:$1,PROSPER_Huhn!$66:$66,""),
IF($C38="Nick Hull",_xlfn.XLOOKUP($B38,PROSPER_Hull!$1:$1,PROSPER_Hull!$66:$66,""),
IF($C38="Monika Kotwani",_xlfn.XLOOKUP($B38,PROSPER_Kotwani!$1:$1,PROSPER_Kotwani!$66:$66,""),
IF($C38="Jonathan Wellner",_xlfn.XLOOKUP($B38,PROSPER_Wellner!$1:$1,PROSPER_Wellner!$66:$66,""),
IF($C38="Travis Harvey",_xlfn.XLOOKUP($B38,PROSPER_Harvey!$1:$1,PROSPER_Harvey!$66:$66,""),"")))))))="","",
IF($C38="Christopher Lobo",_xlfn.XLOOKUP($B38,PROSPER_Lobo!$1:$1,PROSPER_Lobo!$66:$66,""),
IF($C38="Naren Baliga",_xlfn.XLOOKUP($B38,PROSPER_Baliga!$1:$1,PROSPER_Baliga!$66:$66,""),
IF($C38="Thorsten Huhn",_xlfn.XLOOKUP($B38,PROSPER_Huhn!$1:$1,PROSPER_Huhn!$66:$66,""),
IF($C38="Nick Hull",_xlfn.XLOOKUP($B38,PROSPER_Hull!$1:$1,PROSPER_Hull!$66:$66,""),
IF($C38="Monika Kotwani",_xlfn.XLOOKUP($B38,PROSPER_Kotwani!$1:$1,PROSPER_Kotwani!$66:$66,""),
IF($C38="Jonathan Wellner",_xlfn.XLOOKUP($B38,PROSPER_Wellner!$1:$1,PROSPER_Wellner!$66:$66,""),
IF($C38="Travis Harvey",_xlfn.XLOOKUP($B38,PROSPER_Harvey!$1:$1,PROSPER_Harvey!$66:$66,""),"")))))))))</f>
        <v>No Score</v>
      </c>
      <c r="IK38" s="138" t="str">
        <f>IF(IF(IF($C38="Christopher Lobo",_xlfn.XLOOKUP($B38,PROSPER_Lobo!$1:$1,PROSPER_Lobo!$67:$67,""),
IF($C38="Naren Baliga",_xlfn.XLOOKUP($B38,PROSPER_Baliga!$1:$1,PROSPER_Baliga!$67:$67,""),
IF($C38="Thorsten Huhn",_xlfn.XLOOKUP($B38,PROSPER_Huhn!$1:$1,PROSPER_Huhn!$67:$67,""),
IF($C38="Nick Hull",_xlfn.XLOOKUP($B38,PROSPER_Hull!$1:$1,PROSPER_Hull!$67:$67,""),
IF($C38="Monika Kotwani",_xlfn.XLOOKUP($B38,PROSPER_Kotwani!$1:$1,PROSPER_Kotwani!$67:$67,""),
IF($C38="Jonathan Wellner",_xlfn.XLOOKUP($B38,PROSPER_Wellner!$1:$1,PROSPER_Wellner!$67:$67,""),
IF($C38="Travis Harvey",_xlfn.XLOOKUP($B38,PROSPER_Harvey!$1:$1,PROSPER_Harvey!$67:$67,""),"")))))))="","",
IF($C38="Christopher Lobo",_xlfn.XLOOKUP($B38,PROSPER_Lobo!$1:$1,PROSPER_Lobo!$67:$67,""),
IF($C38="Naren Baliga",_xlfn.XLOOKUP($B38,PROSPER_Baliga!$1:$1,PROSPER_Baliga!$67:$67,""),
IF($C38="Thorsten Huhn",_xlfn.XLOOKUP($B38,PROSPER_Huhn!$1:$1,PROSPER_Huhn!$67:$67,""),
IF($C38="Nick Hull",_xlfn.XLOOKUP($B38,PROSPER_Hull!$1:$1,PROSPER_Hull!$67:$67,""),
IF($C38="Monika Kotwani",_xlfn.XLOOKUP($B38,PROSPER_Kotwani!$1:$1,PROSPER_Kotwani!$67:$67,""),
IF($C38="Jonathan Wellner",_xlfn.XLOOKUP($B38,PROSPER_Wellner!$1:$1,PROSPER_Wellner!$67:$67,""),
IF($C38="Travis Harvey",_xlfn.XLOOKUP($B38,PROSPER_Harvey!$1:$1,PROSPER_Harvey!$67:$67,""),""))))))))="","No Comment",IF(IF($C38="Christopher Lobo",_xlfn.XLOOKUP($B38,PROSPER_Lobo!$1:$1,PROSPER_Lobo!$67:$67,""),
IF($C38="Naren Baliga",_xlfn.XLOOKUP($B38,PROSPER_Baliga!$1:$1,PROSPER_Baliga!$67:$67,""),
IF($C38="Thorsten Huhn",_xlfn.XLOOKUP($B38,PROSPER_Huhn!$1:$1,PROSPER_Huhn!$67:$67,""),
IF($C38="Nick Hull",_xlfn.XLOOKUP($B38,PROSPER_Hull!$1:$1,PROSPER_Hull!$67:$67,""),
IF($C38="Monika Kotwani",_xlfn.XLOOKUP($B38,PROSPER_Kotwani!$1:$1,PROSPER_Kotwani!$67:$67,""),
IF($C38="Jonathan Wellner",_xlfn.XLOOKUP($B38,PROSPER_Wellner!$1:$1,PROSPER_Wellner!$67:$67,""),
IF($C38="Travis Harvey",_xlfn.XLOOKUP($B38,PROSPER_Harvey!$1:$1,PROSPER_Harvey!$67:$67,""),"")))))))="","",
IF($C38="Christopher Lobo",_xlfn.XLOOKUP($B38,PROSPER_Lobo!$1:$1,PROSPER_Lobo!$67:$67,""),
IF($C38="Naren Baliga",_xlfn.XLOOKUP($B38,PROSPER_Baliga!$1:$1,PROSPER_Baliga!$67:$67,""),
IF($C38="Thorsten Huhn",_xlfn.XLOOKUP($B38,PROSPER_Huhn!$1:$1,PROSPER_Huhn!$67:$67,""),
IF($C38="Nick Hull",_xlfn.XLOOKUP($B38,PROSPER_Hull!$1:$1,PROSPER_Hull!$67:$67,""),
IF($C38="Monika Kotwani",_xlfn.XLOOKUP($B38,PROSPER_Kotwani!$1:$1,PROSPER_Kotwani!$67:$67,""),
IF($C38="Jonathan Wellner",_xlfn.XLOOKUP($B38,PROSPER_Wellner!$1:$1,PROSPER_Wellner!$67:$67,""),
IF($C38="Travis Harvey",_xlfn.XLOOKUP($B38,PROSPER_Harvey!$1:$1,PROSPER_Harvey!$67:$67,""),"")))))))))</f>
        <v>No Comment</v>
      </c>
      <c r="IL38" s="188">
        <f t="shared" si="333"/>
        <v>10</v>
      </c>
      <c r="IM38" s="135" t="str">
        <f>_xlfn.XLOOKUP(B38,PROSPERInitial_Query!$E:$E,PROSPERInitial_Query!$AP:$AP,"",,-1)</f>
        <v>7</v>
      </c>
      <c r="IN38" s="136" t="str">
        <f t="shared" si="334"/>
        <v>Nick Lucy4 - SuccessService Plan Management (PE)</v>
      </c>
      <c r="IO38" s="136" t="str">
        <f>_xlfn.XLOOKUP(IN38,PROSPERDelta_Query!BK:BK,PROSPERDelta_Query!BC:BC,"",,-1)</f>
        <v/>
      </c>
      <c r="IP38" s="137">
        <f t="shared" si="335"/>
        <v>7</v>
      </c>
      <c r="IQ38" s="137" t="str">
        <f>IF(IF(IF($C38="Christopher Lobo",_xlfn.XLOOKUP($B38,PROSPER_Lobo!$1:$1,PROSPER_Lobo!$68:$68,""),
IF($C38="Naren Baliga",_xlfn.XLOOKUP($B38,PROSPER_Baliga!$1:$1,PROSPER_Baliga!$68:$68,""),
IF($C38="Thorsten Huhn",_xlfn.XLOOKUP($B38,PROSPER_Huhn!$1:$1,PROSPER_Huhn!$68:$68,""),
IF($C38="Nick Hull",_xlfn.XLOOKUP($B38,PROSPER_Hull!$1:$1,PROSPER_Hull!$68:$68,""),
IF($C38="Monika Kotwani",_xlfn.XLOOKUP($B38,PROSPER_Kotwani!$1:$1,PROSPER_Kotwani!$68:$68,""),
IF($C38="Jonathan Wellner",_xlfn.XLOOKUP($B38,PROSPER_Wellner!$1:$1,PROSPER_Wellner!$68:$68,""),
IF($C38="Travis Harvey",_xlfn.XLOOKUP($B38,PROSPER_Harvey!$1:$1,PROSPER_Harvey!$68:$68,""),"")))))))="","",
IF($C38="Christopher Lobo",_xlfn.XLOOKUP($B38,PROSPER_Lobo!$1:$1,PROSPER_Lobo!$68:$68,""),
IF($C38="Naren Baliga",_xlfn.XLOOKUP($B38,PROSPER_Baliga!$1:$1,PROSPER_Baliga!$68:$68,""),
IF($C38="Thorsten Huhn",_xlfn.XLOOKUP($B38,PROSPER_Huhn!$1:$1,PROSPER_Huhn!$68:$68,""),
IF($C38="Nick Hull",_xlfn.XLOOKUP($B38,PROSPER_Hull!$1:$1,PROSPER_Hull!$68:$68,""),
IF($C38="Monika Kotwani",_xlfn.XLOOKUP($B38,PROSPER_Kotwani!$1:$1,PROSPER_Kotwani!$68:$68,""),
IF($C38="Jonathan Wellner",_xlfn.XLOOKUP($B38,PROSPER_Wellner!$1:$1,PROSPER_Wellner!$68:$68,""),
IF($C38="Travis Harvey",_xlfn.XLOOKUP($B38,PROSPER_Harvey!$1:$1,PROSPER_Harvey!$68:$68,""),""))))))))="","No Score",IF(IF($C38="Christopher Lobo",_xlfn.XLOOKUP($B38,PROSPER_Lobo!$1:$1,PROSPER_Lobo!$68:$68,""),
IF($C38="Naren Baliga",_xlfn.XLOOKUP($B38,PROSPER_Baliga!$1:$1,PROSPER_Baliga!$68:$68,""),
IF($C38="Thorsten Huhn",_xlfn.XLOOKUP($B38,PROSPER_Huhn!$1:$1,PROSPER_Huhn!$68:$68,""),
IF($C38="Nick Hull",_xlfn.XLOOKUP($B38,PROSPER_Hull!$1:$1,PROSPER_Hull!$68:$68,""),
IF($C38="Monika Kotwani",_xlfn.XLOOKUP($B38,PROSPER_Kotwani!$1:$1,PROSPER_Kotwani!$68:$68,""),
IF($C38="Jonathan Wellner",_xlfn.XLOOKUP($B38,PROSPER_Wellner!$1:$1,PROSPER_Wellner!$68:$68,""),
IF($C38="Travis Harvey",_xlfn.XLOOKUP($B38,PROSPER_Harvey!$1:$1,PROSPER_Harvey!$68:$68,""),"")))))))="","",
IF($C38="Christopher Lobo",_xlfn.XLOOKUP($B38,PROSPER_Lobo!$1:$1,PROSPER_Lobo!$68:$68,""),
IF($C38="Naren Baliga",_xlfn.XLOOKUP($B38,PROSPER_Baliga!$1:$1,PROSPER_Baliga!$68:$68,""),
IF($C38="Thorsten Huhn",_xlfn.XLOOKUP($B38,PROSPER_Huhn!$1:$1,PROSPER_Huhn!$68:$68,""),
IF($C38="Nick Hull",_xlfn.XLOOKUP($B38,PROSPER_Hull!$1:$1,PROSPER_Hull!$68:$68,""),
IF($C38="Monika Kotwani",_xlfn.XLOOKUP($B38,PROSPER_Kotwani!$1:$1,PROSPER_Kotwani!$68:$68,""),
IF($C38="Jonathan Wellner",_xlfn.XLOOKUP($B38,PROSPER_Wellner!$1:$1,PROSPER_Wellner!$68:$68,""),
IF($C38="Travis Harvey",_xlfn.XLOOKUP($B38,PROSPER_Harvey!$1:$1,PROSPER_Harvey!$68:$68,""),"")))))))))</f>
        <v>No Score</v>
      </c>
      <c r="IR38" s="138" t="str">
        <f>IF(IF(IF($C38="Christopher Lobo",_xlfn.XLOOKUP($B38,PROSPER_Lobo!$1:$1,PROSPER_Lobo!$69:$69,""),
IF($C38="Naren Baliga",_xlfn.XLOOKUP($B38,PROSPER_Baliga!$1:$1,PROSPER_Baliga!$69:$69,""),
IF($C38="Thorsten Huhn",_xlfn.XLOOKUP($B38,PROSPER_Huhn!$1:$1,PROSPER_Huhn!$69:$69,""),
IF($C38="Nick Hull",_xlfn.XLOOKUP($B38,PROSPER_Hull!$1:$1,PROSPER_Hull!$69:$69,""),
IF($C38="Monika Kotwani",_xlfn.XLOOKUP($B38,PROSPER_Kotwani!$1:$1,PROSPER_Kotwani!$69:$69,""),
IF($C38="Jonathan Wellner",_xlfn.XLOOKUP($B38,PROSPER_Wellner!$1:$1,PROSPER_Wellner!$69:$69,""),
IF($C38="Travis Harvey",_xlfn.XLOOKUP($B38,PROSPER_Harvey!$1:$1,PROSPER_Harvey!$69:$69,""),"")))))))="","",
IF($C38="Christopher Lobo",_xlfn.XLOOKUP($B38,PROSPER_Lobo!$1:$1,PROSPER_Lobo!$69:$69,""),
IF($C38="Naren Baliga",_xlfn.XLOOKUP($B38,PROSPER_Baliga!$1:$1,PROSPER_Baliga!$69:$69,""),
IF($C38="Thorsten Huhn",_xlfn.XLOOKUP($B38,PROSPER_Huhn!$1:$1,PROSPER_Huhn!$69:$69,""),
IF($C38="Nick Hull",_xlfn.XLOOKUP($B38,PROSPER_Hull!$1:$1,PROSPER_Hull!$69:$69,""),
IF($C38="Monika Kotwani",_xlfn.XLOOKUP($B38,PROSPER_Kotwani!$1:$1,PROSPER_Kotwani!$69:$69,""),
IF($C38="Jonathan Wellner",_xlfn.XLOOKUP($B38,PROSPER_Wellner!$1:$1,PROSPER_Wellner!$69:$69,""),
IF($C38="Travis Harvey",_xlfn.XLOOKUP($B38,PROSPER_Harvey!$1:$1,PROSPER_Harvey!$69:$69,""),""))))))))="","No Comment",IF(IF($C38="Christopher Lobo",_xlfn.XLOOKUP($B38,PROSPER_Lobo!$1:$1,PROSPER_Lobo!$69:$69,""),
IF($C38="Naren Baliga",_xlfn.XLOOKUP($B38,PROSPER_Baliga!$1:$1,PROSPER_Baliga!$69:$69,""),
IF($C38="Thorsten Huhn",_xlfn.XLOOKUP($B38,PROSPER_Huhn!$1:$1,PROSPER_Huhn!$69:$69,""),
IF($C38="Nick Hull",_xlfn.XLOOKUP($B38,PROSPER_Hull!$1:$1,PROSPER_Hull!$69:$69,""),
IF($C38="Monika Kotwani",_xlfn.XLOOKUP($B38,PROSPER_Kotwani!$1:$1,PROSPER_Kotwani!$69:$69,""),
IF($C38="Jonathan Wellner",_xlfn.XLOOKUP($B38,PROSPER_Wellner!$1:$1,PROSPER_Wellner!$69:$69,""),
IF($C38="Travis Harvey",_xlfn.XLOOKUP($B38,PROSPER_Harvey!$1:$1,PROSPER_Harvey!$69:$69,""),"")))))))="","",
IF($C38="Christopher Lobo",_xlfn.XLOOKUP($B38,PROSPER_Lobo!$1:$1,PROSPER_Lobo!$69:$69,""),
IF($C38="Naren Baliga",_xlfn.XLOOKUP($B38,PROSPER_Baliga!$1:$1,PROSPER_Baliga!$69:$69,""),
IF($C38="Thorsten Huhn",_xlfn.XLOOKUP($B38,PROSPER_Huhn!$1:$1,PROSPER_Huhn!$69:$69,""),
IF($C38="Nick Hull",_xlfn.XLOOKUP($B38,PROSPER_Hull!$1:$1,PROSPER_Hull!$69:$69,""),
IF($C38="Monika Kotwani",_xlfn.XLOOKUP($B38,PROSPER_Kotwani!$1:$1,PROSPER_Kotwani!$69:$69,""),
IF($C38="Jonathan Wellner",_xlfn.XLOOKUP($B38,PROSPER_Wellner!$1:$1,PROSPER_Wellner!$69:$69,""),
IF($C38="Travis Harvey",_xlfn.XLOOKUP($B38,PROSPER_Harvey!$1:$1,PROSPER_Harvey!$69:$69,""),"")))))))))</f>
        <v>No Comment</v>
      </c>
      <c r="IS38" s="188">
        <f t="shared" si="336"/>
        <v>7</v>
      </c>
      <c r="IT38" s="187">
        <f t="shared" si="337"/>
        <v>6.5</v>
      </c>
      <c r="IU38" s="128" t="str">
        <f t="shared" si="338"/>
        <v>N/A</v>
      </c>
      <c r="IV38" s="188">
        <f t="shared" si="339"/>
        <v>6.5</v>
      </c>
      <c r="IW38" s="139">
        <f>_xlfn.XLOOKUP($B38,Vlookups_Local!B:B,Vlookups_Local!F:F)</f>
        <v>0.86031746031746037</v>
      </c>
      <c r="IX38" s="140">
        <f>_xlfn.XLOOKUP($B38,Vlookups_Local!B:B,Vlookups_Local!G:G)</f>
        <v>0</v>
      </c>
      <c r="IY38" s="140">
        <f>_xlfn.XLOOKUP($B38,Vlookups_Local!B:B,Vlookups_Local!H:H)</f>
        <v>0.86031746031746037</v>
      </c>
      <c r="IZ38" s="141">
        <f t="shared" si="340"/>
        <v>8.6031746031746046</v>
      </c>
      <c r="JA38" s="142">
        <f>_xlfn.XLOOKUP($B38,LevelUp_Query!A:A,LevelUp_Query!C:C,"")</f>
        <v>84</v>
      </c>
      <c r="JB38" s="143" t="str">
        <f>_xlfn.XLOOKUP($B38,LevelUp_Query!A:A,LevelUp_Query!F:F,"")</f>
        <v>Peak 1 - Kosciuszko</v>
      </c>
      <c r="JC38" s="143">
        <f>_xlfn.XLOOKUP($B38,LevelUp_Query!A:A,LevelUp_Query!E:E,"")</f>
        <v>9</v>
      </c>
      <c r="JD38" s="141">
        <f t="shared" si="341"/>
        <v>6</v>
      </c>
      <c r="JE38" s="144" t="str">
        <f>_xlfn.XLOOKUP(B38,PROSPERInitial_Query!$E:$E,PROSPERInitial_Query!$AQ:$AQ,"",,-1)</f>
        <v>7</v>
      </c>
      <c r="JF38" s="136" t="str">
        <f t="shared" si="342"/>
        <v>Nick Lucy7 - ResponsibilityGiving Back (L&amp;L)</v>
      </c>
      <c r="JG38" s="136" t="str">
        <f>_xlfn.XLOOKUP(JF38,PROSPERDelta_Query!BK:BK,PROSPERDelta_Query!BE:BE,"",,-1)</f>
        <v/>
      </c>
      <c r="JH38" s="137">
        <f t="shared" si="343"/>
        <v>7</v>
      </c>
      <c r="JI38" s="137" t="str">
        <f>IF(IF(IF($C38="Christopher Lobo",_xlfn.XLOOKUP($B38,PROSPER_Lobo!$1:$1,PROSPER_Lobo!$70:$70,""),
IF($C38="Naren Baliga",_xlfn.XLOOKUP($B38,PROSPER_Baliga!$1:$1,PROSPER_Baliga!$70:$70,""),
IF($C38="Thorsten Huhn",_xlfn.XLOOKUP($B38,PROSPER_Huhn!$1:$1,PROSPER_Huhn!$70:$70,""),
IF($C38="Nick Hull",_xlfn.XLOOKUP($B38,PROSPER_Hull!$1:$1,PROSPER_Hull!$70:$70,""),
IF($C38="Monika Kotwani",_xlfn.XLOOKUP($B38,PROSPER_Kotwani!$1:$1,PROSPER_Kotwani!$70:$70,""),
IF($C38="Jonathan Wellner",_xlfn.XLOOKUP($B38,PROSPER_Wellner!$1:$1,PROSPER_Wellner!$70:$70,""),
IF($C38="Travis Harvey",_xlfn.XLOOKUP($B38,PROSPER_Harvey!$1:$1,PROSPER_Harvey!$70:$70,""),"")))))))="","",
IF($C38="Christopher Lobo",_xlfn.XLOOKUP($B38,PROSPER_Lobo!$1:$1,PROSPER_Lobo!$70:$70,""),
IF($C38="Naren Baliga",_xlfn.XLOOKUP($B38,PROSPER_Baliga!$1:$1,PROSPER_Baliga!$70:$70,""),
IF($C38="Thorsten Huhn",_xlfn.XLOOKUP($B38,PROSPER_Huhn!$1:$1,PROSPER_Huhn!$70:$70,""),
IF($C38="Nick Hull",_xlfn.XLOOKUP($B38,PROSPER_Hull!$1:$1,PROSPER_Hull!$70:$70,""),
IF($C38="Monika Kotwani",_xlfn.XLOOKUP($B38,PROSPER_Kotwani!$1:$1,PROSPER_Kotwani!$70:$70,""),
IF($C38="Jonathan Wellner",_xlfn.XLOOKUP($B38,PROSPER_Wellner!$1:$1,PROSPER_Wellner!$70:$70,""),
IF($C38="Travis Harvey",_xlfn.XLOOKUP($B38,PROSPER_Harvey!$1:$1,PROSPER_Harvey!$70:$70,""),""))))))))="","No Score",IF(IF($C38="Christopher Lobo",_xlfn.XLOOKUP($B38,PROSPER_Lobo!$1:$1,PROSPER_Lobo!$70:$70,""),
IF($C38="Naren Baliga",_xlfn.XLOOKUP($B38,PROSPER_Baliga!$1:$1,PROSPER_Baliga!$70:$70,""),
IF($C38="Thorsten Huhn",_xlfn.XLOOKUP($B38,PROSPER_Huhn!$1:$1,PROSPER_Huhn!$70:$70,""),
IF($C38="Nick Hull",_xlfn.XLOOKUP($B38,PROSPER_Hull!$1:$1,PROSPER_Hull!$70:$70,""),
IF($C38="Monika Kotwani",_xlfn.XLOOKUP($B38,PROSPER_Kotwani!$1:$1,PROSPER_Kotwani!$70:$70,""),
IF($C38="Jonathan Wellner",_xlfn.XLOOKUP($B38,PROSPER_Wellner!$1:$1,PROSPER_Wellner!$70:$70,""),
IF($C38="Travis Harvey",_xlfn.XLOOKUP($B38,PROSPER_Harvey!$1:$1,PROSPER_Harvey!$70:$70,""),"")))))))="","",
IF($C38="Christopher Lobo",_xlfn.XLOOKUP($B38,PROSPER_Lobo!$1:$1,PROSPER_Lobo!$70:$70,""),
IF($C38="Naren Baliga",_xlfn.XLOOKUP($B38,PROSPER_Baliga!$1:$1,PROSPER_Baliga!$70:$70,""),
IF($C38="Thorsten Huhn",_xlfn.XLOOKUP($B38,PROSPER_Huhn!$1:$1,PROSPER_Huhn!$70:$70,""),
IF($C38="Nick Hull",_xlfn.XLOOKUP($B38,PROSPER_Hull!$1:$1,PROSPER_Hull!$70:$70,""),
IF($C38="Monika Kotwani",_xlfn.XLOOKUP($B38,PROSPER_Kotwani!$1:$1,PROSPER_Kotwani!$70:$70,""),
IF($C38="Jonathan Wellner",_xlfn.XLOOKUP($B38,PROSPER_Wellner!$1:$1,PROSPER_Wellner!$70:$70,""),
IF($C38="Travis Harvey",_xlfn.XLOOKUP($B38,PROSPER_Harvey!$1:$1,PROSPER_Harvey!$70:$70,""),"")))))))))</f>
        <v>No Score</v>
      </c>
      <c r="JJ38" s="138" t="str">
        <f>IF(IF(IF($C38="Christopher Lobo",_xlfn.XLOOKUP($B38,PROSPER_Lobo!$1:$1,PROSPER_Lobo!$71:$71,""),
IF($C38="Naren Baliga",_xlfn.XLOOKUP($B38,PROSPER_Baliga!$1:$1,PROSPER_Baliga!$71:$71,""),
IF($C38="Thorsten Huhn",_xlfn.XLOOKUP($B38,PROSPER_Huhn!$1:$1,PROSPER_Huhn!$71:$71,""),
IF($C38="Nick Hull",_xlfn.XLOOKUP($B38,PROSPER_Hull!$1:$1,PROSPER_Hull!$71:$71,""),
IF($C38="Monika Kotwani",_xlfn.XLOOKUP($B38,PROSPER_Kotwani!$1:$1,PROSPER_Kotwani!$71:$71,""),
IF($C38="Jonathan Wellner",_xlfn.XLOOKUP($B38,PROSPER_Wellner!$1:$1,PROSPER_Wellner!$71:$71,""),
IF($C38="Travis Harvey",_xlfn.XLOOKUP($B38,PROSPER_Harvey!$1:$1,PROSPER_Harvey!$71:$71,""),"")))))))="","",
IF($C38="Christopher Lobo",_xlfn.XLOOKUP($B38,PROSPER_Lobo!$1:$1,PROSPER_Lobo!$71:$71,""),
IF($C38="Naren Baliga",_xlfn.XLOOKUP($B38,PROSPER_Baliga!$1:$1,PROSPER_Baliga!$71:$71,""),
IF($C38="Thorsten Huhn",_xlfn.XLOOKUP($B38,PROSPER_Huhn!$1:$1,PROSPER_Huhn!$71:$71,""),
IF($C38="Nick Hull",_xlfn.XLOOKUP($B38,PROSPER_Hull!$1:$1,PROSPER_Hull!$71:$71,""),
IF($C38="Monika Kotwani",_xlfn.XLOOKUP($B38,PROSPER_Kotwani!$1:$1,PROSPER_Kotwani!$71:$71,""),
IF($C38="Jonathan Wellner",_xlfn.XLOOKUP($B38,PROSPER_Wellner!$1:$1,PROSPER_Wellner!$71:$71,""),
IF($C38="Travis Harvey",_xlfn.XLOOKUP($B38,PROSPER_Harvey!$1:$1,PROSPER_Harvey!$71:$71,""),""))))))))="","No Comment",IF(IF($C38="Christopher Lobo",_xlfn.XLOOKUP($B38,PROSPER_Lobo!$1:$1,PROSPER_Lobo!$71:$71,""),
IF($C38="Naren Baliga",_xlfn.XLOOKUP($B38,PROSPER_Baliga!$1:$1,PROSPER_Baliga!$71:$71,""),
IF($C38="Thorsten Huhn",_xlfn.XLOOKUP($B38,PROSPER_Huhn!$1:$1,PROSPER_Huhn!$71:$71,""),
IF($C38="Nick Hull",_xlfn.XLOOKUP($B38,PROSPER_Hull!$1:$1,PROSPER_Hull!$71:$71,""),
IF($C38="Monika Kotwani",_xlfn.XLOOKUP($B38,PROSPER_Kotwani!$1:$1,PROSPER_Kotwani!$71:$71,""),
IF($C38="Jonathan Wellner",_xlfn.XLOOKUP($B38,PROSPER_Wellner!$1:$1,PROSPER_Wellner!$71:$71,""),
IF($C38="Travis Harvey",_xlfn.XLOOKUP($B38,PROSPER_Harvey!$1:$1,PROSPER_Harvey!$71:$71,""),"")))))))="","",
IF($C38="Christopher Lobo",_xlfn.XLOOKUP($B38,PROSPER_Lobo!$1:$1,PROSPER_Lobo!$71:$71,""),
IF($C38="Naren Baliga",_xlfn.XLOOKUP($B38,PROSPER_Baliga!$1:$1,PROSPER_Baliga!$71:$71,""),
IF($C38="Thorsten Huhn",_xlfn.XLOOKUP($B38,PROSPER_Huhn!$1:$1,PROSPER_Huhn!$71:$71,""),
IF($C38="Nick Hull",_xlfn.XLOOKUP($B38,PROSPER_Hull!$1:$1,PROSPER_Hull!$71:$71,""),
IF($C38="Monika Kotwani",_xlfn.XLOOKUP($B38,PROSPER_Kotwani!$1:$1,PROSPER_Kotwani!$71:$71,""),
IF($C38="Jonathan Wellner",_xlfn.XLOOKUP($B38,PROSPER_Wellner!$1:$1,PROSPER_Wellner!$71:$71,""),
IF($C38="Travis Harvey",_xlfn.XLOOKUP($B38,PROSPER_Harvey!$1:$1,PROSPER_Harvey!$71:$71,""),"")))))))))</f>
        <v>No Comment</v>
      </c>
      <c r="JK38" s="141">
        <f t="shared" si="344"/>
        <v>7</v>
      </c>
      <c r="JL38" s="135" t="str">
        <f>_xlfn.XLOOKUP(B38,PROSPERInitial_Query!$E:$E,PROSPERInitial_Query!$AR:$AR,"",,-1)</f>
        <v>7</v>
      </c>
      <c r="JM38" s="136" t="str">
        <f t="shared" si="345"/>
        <v>Nick Lucy7 - ResponsibilityExecutive Communication</v>
      </c>
      <c r="JN38" s="136" t="str">
        <f>_xlfn.XLOOKUP(JM38,PROSPERDelta_Query!BK:BK,PROSPERDelta_Query!BF:BF,"",,-1)</f>
        <v/>
      </c>
      <c r="JO38" s="137">
        <f t="shared" si="346"/>
        <v>7</v>
      </c>
      <c r="JP38" s="137" t="str">
        <f>IF(IF(IF($C38="Christopher Lobo",_xlfn.XLOOKUP($B38,PROSPER_Lobo!$1:$1,PROSPER_Lobo!$72:$72,""),
IF($C38="Naren Baliga",_xlfn.XLOOKUP($B38,PROSPER_Baliga!$1:$1,PROSPER_Baliga!$72:$72,""),
IF($C38="Thorsten Huhn",_xlfn.XLOOKUP($B38,PROSPER_Huhn!$1:$1,PROSPER_Huhn!$72:$72,""),
IF($C38="Nick Hull",_xlfn.XLOOKUP($B38,PROSPER_Hull!$1:$1,PROSPER_Hull!$72:$72,""),
IF($C38="Monika Kotwani",_xlfn.XLOOKUP($B38,PROSPER_Kotwani!$1:$1,PROSPER_Kotwani!$72:$72,""),
IF($C38="Jonathan Wellner",_xlfn.XLOOKUP($B38,PROSPER_Wellner!$1:$1,PROSPER_Wellner!$72:$72,""),
IF($C38="Travis Harvey",_xlfn.XLOOKUP($B38,PROSPER_Harvey!$1:$1,PROSPER_Harvey!$72:$72,""),"")))))))="","",
IF($C38="Christopher Lobo",_xlfn.XLOOKUP($B38,PROSPER_Lobo!$1:$1,PROSPER_Lobo!$72:$72,""),
IF($C38="Naren Baliga",_xlfn.XLOOKUP($B38,PROSPER_Baliga!$1:$1,PROSPER_Baliga!$72:$72,""),
IF($C38="Thorsten Huhn",_xlfn.XLOOKUP($B38,PROSPER_Huhn!$1:$1,PROSPER_Huhn!$72:$72,""),
IF($C38="Nick Hull",_xlfn.XLOOKUP($B38,PROSPER_Hull!$1:$1,PROSPER_Hull!$72:$72,""),
IF($C38="Monika Kotwani",_xlfn.XLOOKUP($B38,PROSPER_Kotwani!$1:$1,PROSPER_Kotwani!$72:$72,""),
IF($C38="Jonathan Wellner",_xlfn.XLOOKUP($B38,PROSPER_Wellner!$1:$1,PROSPER_Wellner!$72:$72,""),
IF($C38="Travis Harvey",_xlfn.XLOOKUP($B38,PROSPER_Harvey!$1:$1,PROSPER_Harvey!$72:$72,""),""))))))))="","No Score",IF(IF($C38="Christopher Lobo",_xlfn.XLOOKUP($B38,PROSPER_Lobo!$1:$1,PROSPER_Lobo!$72:$72,""),
IF($C38="Naren Baliga",_xlfn.XLOOKUP($B38,PROSPER_Baliga!$1:$1,PROSPER_Baliga!$72:$72,""),
IF($C38="Thorsten Huhn",_xlfn.XLOOKUP($B38,PROSPER_Huhn!$1:$1,PROSPER_Huhn!$72:$72,""),
IF($C38="Nick Hull",_xlfn.XLOOKUP($B38,PROSPER_Hull!$1:$1,PROSPER_Hull!$72:$72,""),
IF($C38="Monika Kotwani",_xlfn.XLOOKUP($B38,PROSPER_Kotwani!$1:$1,PROSPER_Kotwani!$72:$72,""),
IF($C38="Jonathan Wellner",_xlfn.XLOOKUP($B38,PROSPER_Wellner!$1:$1,PROSPER_Wellner!$72:$72,""),
IF($C38="Travis Harvey",_xlfn.XLOOKUP($B38,PROSPER_Harvey!$1:$1,PROSPER_Harvey!$72:$72,""),"")))))))="","",
IF($C38="Christopher Lobo",_xlfn.XLOOKUP($B38,PROSPER_Lobo!$1:$1,PROSPER_Lobo!$72:$72,""),
IF($C38="Naren Baliga",_xlfn.XLOOKUP($B38,PROSPER_Baliga!$1:$1,PROSPER_Baliga!$72:$72,""),
IF($C38="Thorsten Huhn",_xlfn.XLOOKUP($B38,PROSPER_Huhn!$1:$1,PROSPER_Huhn!$72:$72,""),
IF($C38="Nick Hull",_xlfn.XLOOKUP($B38,PROSPER_Hull!$1:$1,PROSPER_Hull!$72:$72,""),
IF($C38="Monika Kotwani",_xlfn.XLOOKUP($B38,PROSPER_Kotwani!$1:$1,PROSPER_Kotwani!$72:$72,""),
IF($C38="Jonathan Wellner",_xlfn.XLOOKUP($B38,PROSPER_Wellner!$1:$1,PROSPER_Wellner!$72:$72,""),
IF($C38="Travis Harvey",_xlfn.XLOOKUP($B38,PROSPER_Harvey!$1:$1,PROSPER_Harvey!$72:$72,""),"")))))))))</f>
        <v>No Score</v>
      </c>
      <c r="JQ38" s="138" t="str">
        <f>IF(IF(IF($C38="Christopher Lobo",_xlfn.XLOOKUP($B38,PROSPER_Lobo!$1:$1,PROSPER_Lobo!$73:$73,""),
IF($C38="Naren Baliga",_xlfn.XLOOKUP($B38,PROSPER_Baliga!$1:$1,PROSPER_Baliga!$73:$73,""),
IF($C38="Thorsten Huhn",_xlfn.XLOOKUP($B38,PROSPER_Huhn!$1:$1,PROSPER_Huhn!$73:$73,""),
IF($C38="Nick Hull",_xlfn.XLOOKUP($B38,PROSPER_Hull!$1:$1,PROSPER_Hull!$73:$73,""),
IF($C38="Monika Kotwani",_xlfn.XLOOKUP($B38,PROSPER_Kotwani!$1:$1,PROSPER_Kotwani!$73:$73,""),
IF($C38="Jonathan Wellner",_xlfn.XLOOKUP($B38,PROSPER_Wellner!$1:$1,PROSPER_Wellner!$73:$73,""),
IF($C38="Travis Harvey",_xlfn.XLOOKUP($B38,PROSPER_Harvey!$1:$1,PROSPER_Harvey!$73:$73,""),"")))))))="","",
IF($C38="Christopher Lobo",_xlfn.XLOOKUP($B38,PROSPER_Lobo!$1:$1,PROSPER_Lobo!$73:$73,""),
IF($C38="Naren Baliga",_xlfn.XLOOKUP($B38,PROSPER_Baliga!$1:$1,PROSPER_Baliga!$73:$73,""),
IF($C38="Thorsten Huhn",_xlfn.XLOOKUP($B38,PROSPER_Huhn!$1:$1,PROSPER_Huhn!$73:$73,""),
IF($C38="Nick Hull",_xlfn.XLOOKUP($B38,PROSPER_Hull!$1:$1,PROSPER_Hull!$73:$73,""),
IF($C38="Monika Kotwani",_xlfn.XLOOKUP($B38,PROSPER_Kotwani!$1:$1,PROSPER_Kotwani!$73:$73,""),
IF($C38="Jonathan Wellner",_xlfn.XLOOKUP($B38,PROSPER_Wellner!$1:$1,PROSPER_Wellner!$73:$73,""),
IF($C38="Travis Harvey",_xlfn.XLOOKUP($B38,PROSPER_Harvey!$1:$1,PROSPER_Harvey!$73:$73,""),""))))))))="","No Comment",IF(IF($C38="Christopher Lobo",_xlfn.XLOOKUP($B38,PROSPER_Lobo!$1:$1,PROSPER_Lobo!$73:$73,""),
IF($C38="Naren Baliga",_xlfn.XLOOKUP($B38,PROSPER_Baliga!$1:$1,PROSPER_Baliga!$73:$73,""),
IF($C38="Thorsten Huhn",_xlfn.XLOOKUP($B38,PROSPER_Huhn!$1:$1,PROSPER_Huhn!$73:$73,""),
IF($C38="Nick Hull",_xlfn.XLOOKUP($B38,PROSPER_Hull!$1:$1,PROSPER_Hull!$73:$73,""),
IF($C38="Monika Kotwani",_xlfn.XLOOKUP($B38,PROSPER_Kotwani!$1:$1,PROSPER_Kotwani!$73:$73,""),
IF($C38="Jonathan Wellner",_xlfn.XLOOKUP($B38,PROSPER_Wellner!$1:$1,PROSPER_Wellner!$73:$73,""),
IF($C38="Travis Harvey",_xlfn.XLOOKUP($B38,PROSPER_Harvey!$1:$1,PROSPER_Harvey!$73:$73,""),"")))))))="","",
IF($C38="Christopher Lobo",_xlfn.XLOOKUP($B38,PROSPER_Lobo!$1:$1,PROSPER_Lobo!$73:$73,""),
IF($C38="Naren Baliga",_xlfn.XLOOKUP($B38,PROSPER_Baliga!$1:$1,PROSPER_Baliga!$73:$73,""),
IF($C38="Thorsten Huhn",_xlfn.XLOOKUP($B38,PROSPER_Huhn!$1:$1,PROSPER_Huhn!$73:$73,""),
IF($C38="Nick Hull",_xlfn.XLOOKUP($B38,PROSPER_Hull!$1:$1,PROSPER_Hull!$73:$73,""),
IF($C38="Monika Kotwani",_xlfn.XLOOKUP($B38,PROSPER_Kotwani!$1:$1,PROSPER_Kotwani!$73:$73,""),
IF($C38="Jonathan Wellner",_xlfn.XLOOKUP($B38,PROSPER_Wellner!$1:$1,PROSPER_Wellner!$73:$73,""),
IF($C38="Travis Harvey",_xlfn.XLOOKUP($B38,PROSPER_Harvey!$1:$1,PROSPER_Harvey!$73:$73,""),"")))))))))</f>
        <v>No Comment</v>
      </c>
      <c r="JR38" s="141">
        <f t="shared" si="347"/>
        <v>7</v>
      </c>
      <c r="JS38" s="135" t="str">
        <f>_xlfn.XLOOKUP(B38,PROSPERInitial_Query!$E:$E,PROSPERInitial_Query!$AS:$AS,"",,-1)</f>
        <v>7</v>
      </c>
      <c r="JT38" s="136" t="str">
        <f t="shared" si="348"/>
        <v>Nick Lucy7 - ResponsibilityCulture Champion</v>
      </c>
      <c r="JU38" s="136" t="str">
        <f>_xlfn.XLOOKUP(JT38,PROSPERDelta_Query!BK:BK,PROSPERDelta_Query!BG:BG,"",,-1)</f>
        <v/>
      </c>
      <c r="JV38" s="137">
        <f t="shared" si="349"/>
        <v>7</v>
      </c>
      <c r="JW38" s="137" t="str">
        <f>IF(IF(IF($C38="Christopher Lobo",_xlfn.XLOOKUP($B38,PROSPER_Lobo!$1:$1,PROSPER_Lobo!$74:$74,""),
IF($C38="Naren Baliga",_xlfn.XLOOKUP($B38,PROSPER_Baliga!$1:$1,PROSPER_Baliga!$74:$74,""),
IF($C38="Thorsten Huhn",_xlfn.XLOOKUP($B38,PROSPER_Huhn!$1:$1,PROSPER_Huhn!$74:$74,""),
IF($C38="Nick Hull",_xlfn.XLOOKUP($B38,PROSPER_Hull!$1:$1,PROSPER_Hull!$74:$74,""),
IF($C38="Monika Kotwani",_xlfn.XLOOKUP($B38,PROSPER_Kotwani!$1:$1,PROSPER_Kotwani!$74:$74,""),
IF($C38="Jonathan Wellner",_xlfn.XLOOKUP($B38,PROSPER_Wellner!$1:$1,PROSPER_Wellner!$74:$74,""),
IF($C38="Travis Harvey",_xlfn.XLOOKUP($B38,PROSPER_Harvey!$1:$1,PROSPER_Harvey!$74:$74,""),"")))))))="","",
IF($C38="Christopher Lobo",_xlfn.XLOOKUP($B38,PROSPER_Lobo!$1:$1,PROSPER_Lobo!$74:$74,""),
IF($C38="Naren Baliga",_xlfn.XLOOKUP($B38,PROSPER_Baliga!$1:$1,PROSPER_Baliga!$74:$74,""),
IF($C38="Thorsten Huhn",_xlfn.XLOOKUP($B38,PROSPER_Huhn!$1:$1,PROSPER_Huhn!$74:$74,""),
IF($C38="Nick Hull",_xlfn.XLOOKUP($B38,PROSPER_Hull!$1:$1,PROSPER_Hull!$74:$74,""),
IF($C38="Monika Kotwani",_xlfn.XLOOKUP($B38,PROSPER_Kotwani!$1:$1,PROSPER_Kotwani!$74:$74,""),
IF($C38="Jonathan Wellner",_xlfn.XLOOKUP($B38,PROSPER_Wellner!$1:$1,PROSPER_Wellner!$74:$74,""),
IF($C38="Travis Harvey",_xlfn.XLOOKUP($B38,PROSPER_Harvey!$1:$1,PROSPER_Harvey!$74:$74,""),""))))))))="","No Score",IF(IF($C38="Christopher Lobo",_xlfn.XLOOKUP($B38,PROSPER_Lobo!$1:$1,PROSPER_Lobo!$74:$74,""),
IF($C38="Naren Baliga",_xlfn.XLOOKUP($B38,PROSPER_Baliga!$1:$1,PROSPER_Baliga!$74:$74,""),
IF($C38="Thorsten Huhn",_xlfn.XLOOKUP($B38,PROSPER_Huhn!$1:$1,PROSPER_Huhn!$74:$74,""),
IF($C38="Nick Hull",_xlfn.XLOOKUP($B38,PROSPER_Hull!$1:$1,PROSPER_Hull!$74:$74,""),
IF($C38="Monika Kotwani",_xlfn.XLOOKUP($B38,PROSPER_Kotwani!$1:$1,PROSPER_Kotwani!$74:$74,""),
IF($C38="Jonathan Wellner",_xlfn.XLOOKUP($B38,PROSPER_Wellner!$1:$1,PROSPER_Wellner!$74:$74,""),
IF($C38="Travis Harvey",_xlfn.XLOOKUP($B38,PROSPER_Harvey!$1:$1,PROSPER_Harvey!$74:$74,""),"")))))))="","",
IF($C38="Christopher Lobo",_xlfn.XLOOKUP($B38,PROSPER_Lobo!$1:$1,PROSPER_Lobo!$74:$74,""),
IF($C38="Naren Baliga",_xlfn.XLOOKUP($B38,PROSPER_Baliga!$1:$1,PROSPER_Baliga!$74:$74,""),
IF($C38="Thorsten Huhn",_xlfn.XLOOKUP($B38,PROSPER_Huhn!$1:$1,PROSPER_Huhn!$74:$74,""),
IF($C38="Nick Hull",_xlfn.XLOOKUP($B38,PROSPER_Hull!$1:$1,PROSPER_Hull!$74:$74,""),
IF($C38="Monika Kotwani",_xlfn.XLOOKUP($B38,PROSPER_Kotwani!$1:$1,PROSPER_Kotwani!$74:$74,""),
IF($C38="Jonathan Wellner",_xlfn.XLOOKUP($B38,PROSPER_Wellner!$1:$1,PROSPER_Wellner!$74:$74,""),
IF($C38="Travis Harvey",_xlfn.XLOOKUP($B38,PROSPER_Harvey!$1:$1,PROSPER_Harvey!$74:$74,""),"")))))))))</f>
        <v>No Score</v>
      </c>
      <c r="JX38" s="138" t="str">
        <f>IF(IF(IF($C38="Christopher Lobo",_xlfn.XLOOKUP($B38,PROSPER_Lobo!$1:$1,PROSPER_Lobo!$75:$75,""),
IF($C38="Naren Baliga",_xlfn.XLOOKUP($B38,PROSPER_Baliga!$1:$1,PROSPER_Baliga!$75:$75,""),
IF($C38="Thorsten Huhn",_xlfn.XLOOKUP($B38,PROSPER_Huhn!$1:$1,PROSPER_Huhn!$75:$75,""),
IF($C38="Nick Hull",_xlfn.XLOOKUP($B38,PROSPER_Hull!$1:$1,PROSPER_Hull!$75:$75,""),
IF($C38="Monika Kotwani",_xlfn.XLOOKUP($B38,PROSPER_Kotwani!$1:$1,PROSPER_Kotwani!$75:$75,""),
IF($C38="Jonathan Wellner",_xlfn.XLOOKUP($B38,PROSPER_Wellner!$1:$1,PROSPER_Wellner!$75:$75,""),
IF($C38="Travis Harvey",_xlfn.XLOOKUP($B38,PROSPER_Harvey!$1:$1,PROSPER_Harvey!$75:$75,""),"")))))))="","",
IF($C38="Christopher Lobo",_xlfn.XLOOKUP($B38,PROSPER_Lobo!$1:$1,PROSPER_Lobo!$75:$75,""),
IF($C38="Naren Baliga",_xlfn.XLOOKUP($B38,PROSPER_Baliga!$1:$1,PROSPER_Baliga!$75:$75,""),
IF($C38="Thorsten Huhn",_xlfn.XLOOKUP($B38,PROSPER_Huhn!$1:$1,PROSPER_Huhn!$75:$75,""),
IF($C38="Nick Hull",_xlfn.XLOOKUP($B38,PROSPER_Hull!$1:$1,PROSPER_Hull!$75:$75,""),
IF($C38="Monika Kotwani",_xlfn.XLOOKUP($B38,PROSPER_Kotwani!$1:$1,PROSPER_Kotwani!$75:$75,""),
IF($C38="Jonathan Wellner",_xlfn.XLOOKUP($B38,PROSPER_Wellner!$1:$1,PROSPER_Wellner!$75:$75,""),
IF($C38="Travis Harvey",_xlfn.XLOOKUP($B38,PROSPER_Harvey!$1:$1,PROSPER_Harvey!$75:$75,""),""))))))))="","No Comment",IF(IF($C38="Christopher Lobo",_xlfn.XLOOKUP($B38,PROSPER_Lobo!$1:$1,PROSPER_Lobo!$75:$75,""),
IF($C38="Naren Baliga",_xlfn.XLOOKUP($B38,PROSPER_Baliga!$1:$1,PROSPER_Baliga!$75:$75,""),
IF($C38="Thorsten Huhn",_xlfn.XLOOKUP($B38,PROSPER_Huhn!$1:$1,PROSPER_Huhn!$75:$75,""),
IF($C38="Nick Hull",_xlfn.XLOOKUP($B38,PROSPER_Hull!$1:$1,PROSPER_Hull!$75:$75,""),
IF($C38="Monika Kotwani",_xlfn.XLOOKUP($B38,PROSPER_Kotwani!$1:$1,PROSPER_Kotwani!$75:$75,""),
IF($C38="Jonathan Wellner",_xlfn.XLOOKUP($B38,PROSPER_Wellner!$1:$1,PROSPER_Wellner!$75:$75,""),
IF($C38="Travis Harvey",_xlfn.XLOOKUP($B38,PROSPER_Harvey!$1:$1,PROSPER_Harvey!$75:$75,""),"")))))))="","",
IF($C38="Christopher Lobo",_xlfn.XLOOKUP($B38,PROSPER_Lobo!$1:$1,PROSPER_Lobo!$75:$75,""),
IF($C38="Naren Baliga",_xlfn.XLOOKUP($B38,PROSPER_Baliga!$1:$1,PROSPER_Baliga!$75:$75,""),
IF($C38="Thorsten Huhn",_xlfn.XLOOKUP($B38,PROSPER_Huhn!$1:$1,PROSPER_Huhn!$75:$75,""),
IF($C38="Nick Hull",_xlfn.XLOOKUP($B38,PROSPER_Hull!$1:$1,PROSPER_Hull!$75:$75,""),
IF($C38="Monika Kotwani",_xlfn.XLOOKUP($B38,PROSPER_Kotwani!$1:$1,PROSPER_Kotwani!$75:$75,""),
IF($C38="Jonathan Wellner",_xlfn.XLOOKUP($B38,PROSPER_Wellner!$1:$1,PROSPER_Wellner!$75:$75,""),
IF($C38="Travis Harvey",_xlfn.XLOOKUP($B38,PROSPER_Harvey!$1:$1,PROSPER_Harvey!$75:$75,""),"")))))))))</f>
        <v>No Comment</v>
      </c>
      <c r="JY38" s="141">
        <f t="shared" si="350"/>
        <v>7</v>
      </c>
      <c r="JZ38" s="135" t="str">
        <f>_xlfn.XLOOKUP(B38,PROSPERInitial_Query!$E:$E,PROSPERInitial_Query!$AT:$AT,"",,-1)</f>
        <v>7</v>
      </c>
      <c r="KA38" s="136" t="str">
        <f t="shared" si="351"/>
        <v>Nick Lucy7 - ResponsibilityPeople Management</v>
      </c>
      <c r="KB38" s="136" t="str">
        <f>_xlfn.XLOOKUP(KA38,PROSPERDelta_Query!BK:BK,PROSPERDelta_Query!BH:BH,"",,-1)</f>
        <v/>
      </c>
      <c r="KC38" s="137">
        <f t="shared" si="352"/>
        <v>7</v>
      </c>
      <c r="KD38" s="137" t="str">
        <f>IF(IF(IF($C38="Christopher Lobo",_xlfn.XLOOKUP($B38,PROSPER_Lobo!$1:$1,PROSPER_Lobo!$76:$76,""),
IF($C38="Naren Baliga",_xlfn.XLOOKUP($B38,PROSPER_Baliga!$1:$1,PROSPER_Baliga!$76:$76,""),
IF($C38="Thorsten Huhn",_xlfn.XLOOKUP($B38,PROSPER_Huhn!$1:$1,PROSPER_Huhn!$76:$76,""),
IF($C38="Nick Hull",_xlfn.XLOOKUP($B38,PROSPER_Hull!$1:$1,PROSPER_Hull!$76:$76,""),
IF($C38="Monika Kotwani",_xlfn.XLOOKUP($B38,PROSPER_Kotwani!$1:$1,PROSPER_Kotwani!$76:$76,""),
IF($C38="Jonathan Wellner",_xlfn.XLOOKUP($B38,PROSPER_Wellner!$1:$1,PROSPER_Wellner!$76:$76,""),
IF($C38="Travis Harvey",_xlfn.XLOOKUP($B38,PROSPER_Harvey!$1:$1,PROSPER_Harvey!$76:$76,""),"")))))))="","",
IF($C38="Christopher Lobo",_xlfn.XLOOKUP($B38,PROSPER_Lobo!$1:$1,PROSPER_Lobo!$76:$76,""),
IF($C38="Naren Baliga",_xlfn.XLOOKUP($B38,PROSPER_Baliga!$1:$1,PROSPER_Baliga!$76:$76,""),
IF($C38="Thorsten Huhn",_xlfn.XLOOKUP($B38,PROSPER_Huhn!$1:$1,PROSPER_Huhn!$76:$76,""),
IF($C38="Nick Hull",_xlfn.XLOOKUP($B38,PROSPER_Hull!$1:$1,PROSPER_Hull!$76:$76,""),
IF($C38="Monika Kotwani",_xlfn.XLOOKUP($B38,PROSPER_Kotwani!$1:$1,PROSPER_Kotwani!$76:$76,""),
IF($C38="Jonathan Wellner",_xlfn.XLOOKUP($B38,PROSPER_Wellner!$1:$1,PROSPER_Wellner!$76:$76,""),
IF($C38="Travis Harvey",_xlfn.XLOOKUP($B38,PROSPER_Harvey!$1:$1,PROSPER_Harvey!$76:$76,""),""))))))))="","No Score",IF(IF($C38="Christopher Lobo",_xlfn.XLOOKUP($B38,PROSPER_Lobo!$1:$1,PROSPER_Lobo!$76:$76,""),
IF($C38="Naren Baliga",_xlfn.XLOOKUP($B38,PROSPER_Baliga!$1:$1,PROSPER_Baliga!$76:$76,""),
IF($C38="Thorsten Huhn",_xlfn.XLOOKUP($B38,PROSPER_Huhn!$1:$1,PROSPER_Huhn!$76:$76,""),
IF($C38="Nick Hull",_xlfn.XLOOKUP($B38,PROSPER_Hull!$1:$1,PROSPER_Hull!$76:$76,""),
IF($C38="Monika Kotwani",_xlfn.XLOOKUP($B38,PROSPER_Kotwani!$1:$1,PROSPER_Kotwani!$76:$76,""),
IF($C38="Jonathan Wellner",_xlfn.XLOOKUP($B38,PROSPER_Wellner!$1:$1,PROSPER_Wellner!$76:$76,""),
IF($C38="Travis Harvey",_xlfn.XLOOKUP($B38,PROSPER_Harvey!$1:$1,PROSPER_Harvey!$76:$76,""),"")))))))="","",
IF($C38="Christopher Lobo",_xlfn.XLOOKUP($B38,PROSPER_Lobo!$1:$1,PROSPER_Lobo!$76:$76,""),
IF($C38="Naren Baliga",_xlfn.XLOOKUP($B38,PROSPER_Baliga!$1:$1,PROSPER_Baliga!$76:$76,""),
IF($C38="Thorsten Huhn",_xlfn.XLOOKUP($B38,PROSPER_Huhn!$1:$1,PROSPER_Huhn!$76:$76,""),
IF($C38="Nick Hull",_xlfn.XLOOKUP($B38,PROSPER_Hull!$1:$1,PROSPER_Hull!$76:$76,""),
IF($C38="Monika Kotwani",_xlfn.XLOOKUP($B38,PROSPER_Kotwani!$1:$1,PROSPER_Kotwani!$76:$76,""),
IF($C38="Jonathan Wellner",_xlfn.XLOOKUP($B38,PROSPER_Wellner!$1:$1,PROSPER_Wellner!$76:$76,""),
IF($C38="Travis Harvey",_xlfn.XLOOKUP($B38,PROSPER_Harvey!$1:$1,PROSPER_Harvey!$76:$76,""),"")))))))))</f>
        <v>No Score</v>
      </c>
      <c r="KE38" s="138" t="str">
        <f>IF(IF(IF($C38="Christopher Lobo",_xlfn.XLOOKUP($B38,PROSPER_Lobo!$1:$1,PROSPER_Lobo!$77:$77,""),
IF($C38="Naren Baliga",_xlfn.XLOOKUP($B38,PROSPER_Baliga!$1:$1,PROSPER_Baliga!$77:$77,""),
IF($C38="Thorsten Huhn",_xlfn.XLOOKUP($B38,PROSPER_Huhn!$1:$1,PROSPER_Huhn!$77:$77,""),
IF($C38="Nick Hull",_xlfn.XLOOKUP($B38,PROSPER_Hull!$1:$1,PROSPER_Hull!$77:$77,""),
IF($C38="Monika Kotwani",_xlfn.XLOOKUP($B38,PROSPER_Kotwani!$1:$1,PROSPER_Kotwani!$77:$77,""),
IF($C38="Jonathan Wellner",_xlfn.XLOOKUP($B38,PROSPER_Wellner!$1:$1,PROSPER_Wellner!$77:$77,""),
IF($C38="Travis Harvey",_xlfn.XLOOKUP($B38,PROSPER_Harvey!$1:$1,PROSPER_Harvey!$77:$77,""),"")))))))="","",
IF($C38="Christopher Lobo",_xlfn.XLOOKUP($B38,PROSPER_Lobo!$1:$1,PROSPER_Lobo!$77:$77,""),
IF($C38="Naren Baliga",_xlfn.XLOOKUP($B38,PROSPER_Baliga!$1:$1,PROSPER_Baliga!$77:$77,""),
IF($C38="Thorsten Huhn",_xlfn.XLOOKUP($B38,PROSPER_Huhn!$1:$1,PROSPER_Huhn!$77:$77,""),
IF($C38="Nick Hull",_xlfn.XLOOKUP($B38,PROSPER_Hull!$1:$1,PROSPER_Hull!$77:$77,""),
IF($C38="Monika Kotwani",_xlfn.XLOOKUP($B38,PROSPER_Kotwani!$1:$1,PROSPER_Kotwani!$77:$77,""),
IF($C38="Jonathan Wellner",_xlfn.XLOOKUP($B38,PROSPER_Wellner!$1:$1,PROSPER_Wellner!$77:$77,""),
IF($C38="Travis Harvey",_xlfn.XLOOKUP($B38,PROSPER_Harvey!$1:$1,PROSPER_Harvey!$77:$77,""),""))))))))="","No Comment",IF(IF($C38="Christopher Lobo",_xlfn.XLOOKUP($B38,PROSPER_Lobo!$1:$1,PROSPER_Lobo!$77:$77,""),
IF($C38="Naren Baliga",_xlfn.XLOOKUP($B38,PROSPER_Baliga!$1:$1,PROSPER_Baliga!$77:$77,""),
IF($C38="Thorsten Huhn",_xlfn.XLOOKUP($B38,PROSPER_Huhn!$1:$1,PROSPER_Huhn!$77:$77,""),
IF($C38="Nick Hull",_xlfn.XLOOKUP($B38,PROSPER_Hull!$1:$1,PROSPER_Hull!$77:$77,""),
IF($C38="Monika Kotwani",_xlfn.XLOOKUP($B38,PROSPER_Kotwani!$1:$1,PROSPER_Kotwani!$77:$77,""),
IF($C38="Jonathan Wellner",_xlfn.XLOOKUP($B38,PROSPER_Wellner!$1:$1,PROSPER_Wellner!$77:$77,""),
IF($C38="Travis Harvey",_xlfn.XLOOKUP($B38,PROSPER_Harvey!$1:$1,PROSPER_Harvey!$77:$77,""),"")))))))="","",
IF($C38="Christopher Lobo",_xlfn.XLOOKUP($B38,PROSPER_Lobo!$1:$1,PROSPER_Lobo!$77:$77,""),
IF($C38="Naren Baliga",_xlfn.XLOOKUP($B38,PROSPER_Baliga!$1:$1,PROSPER_Baliga!$77:$77,""),
IF($C38="Thorsten Huhn",_xlfn.XLOOKUP($B38,PROSPER_Huhn!$1:$1,PROSPER_Huhn!$77:$77,""),
IF($C38="Nick Hull",_xlfn.XLOOKUP($B38,PROSPER_Hull!$1:$1,PROSPER_Hull!$77:$77,""),
IF($C38="Monika Kotwani",_xlfn.XLOOKUP($B38,PROSPER_Kotwani!$1:$1,PROSPER_Kotwani!$77:$77,""),
IF($C38="Jonathan Wellner",_xlfn.XLOOKUP($B38,PROSPER_Wellner!$1:$1,PROSPER_Wellner!$77:$77,""),
IF($C38="Travis Harvey",_xlfn.XLOOKUP($B38,PROSPER_Harvey!$1:$1,PROSPER_Harvey!$77:$77,""),"")))))))))</f>
        <v>No Comment</v>
      </c>
      <c r="KF38" s="141">
        <f t="shared" si="353"/>
        <v>7</v>
      </c>
      <c r="KG38" s="135" t="str">
        <f>_xlfn.XLOOKUP(B38,PROSPERInitial_Query!$E:$E,PROSPERInitial_Query!$AU:$AU,"",,-1)</f>
        <v>7</v>
      </c>
      <c r="KH38" s="136" t="str">
        <f t="shared" si="354"/>
        <v>Nick Lucy7 - ResponsibilitySelf Sufficiency</v>
      </c>
      <c r="KI38" s="136" t="str">
        <f>_xlfn.XLOOKUP(KH38,PROSPERDelta_Query!BK:BK,PROSPERDelta_Query!BI:BI,"",,-1)</f>
        <v>1</v>
      </c>
      <c r="KJ38" s="137">
        <f t="shared" si="355"/>
        <v>1</v>
      </c>
      <c r="KK38" s="137" t="str">
        <f>IF(IF(IF($C38="Christopher Lobo",_xlfn.XLOOKUP($B38,PROSPER_Lobo!$1:$1,PROSPER_Lobo!$78:$78,""),
IF($C38="Naren Baliga",_xlfn.XLOOKUP($B38,PROSPER_Baliga!$1:$1,PROSPER_Baliga!$78:$78,""),
IF($C38="Thorsten Huhn",_xlfn.XLOOKUP($B38,PROSPER_Huhn!$1:$1,PROSPER_Huhn!$78:$78,""),
IF($C38="Nick Hull",_xlfn.XLOOKUP($B38,PROSPER_Hull!$1:$1,PROSPER_Hull!$78:$78,""),
IF($C38="Monika Kotwani",_xlfn.XLOOKUP($B38,PROSPER_Kotwani!$1:$1,PROSPER_Kotwani!$78:$78,""),
IF($C38="Jonathan Wellner",_xlfn.XLOOKUP($B38,PROSPER_Wellner!$1:$1,PROSPER_Wellner!$78:$78,""),
IF($C38="Travis Harvey",_xlfn.XLOOKUP($B38,PROSPER_Harvey!$1:$1,PROSPER_Harvey!$78:$78,""),"")))))))="","",
IF($C38="Christopher Lobo",_xlfn.XLOOKUP($B38,PROSPER_Lobo!$1:$1,PROSPER_Lobo!$78:$78,""),
IF($C38="Naren Baliga",_xlfn.XLOOKUP($B38,PROSPER_Baliga!$1:$1,PROSPER_Baliga!$78:$78,""),
IF($C38="Thorsten Huhn",_xlfn.XLOOKUP($B38,PROSPER_Huhn!$1:$1,PROSPER_Huhn!$78:$78,""),
IF($C38="Nick Hull",_xlfn.XLOOKUP($B38,PROSPER_Hull!$1:$1,PROSPER_Hull!$78:$78,""),
IF($C38="Monika Kotwani",_xlfn.XLOOKUP($B38,PROSPER_Kotwani!$1:$1,PROSPER_Kotwani!$78:$78,""),
IF($C38="Jonathan Wellner",_xlfn.XLOOKUP($B38,PROSPER_Wellner!$1:$1,PROSPER_Wellner!$78:$78,""),
IF($C38="Travis Harvey",_xlfn.XLOOKUP($B38,PROSPER_Harvey!$1:$1,PROSPER_Harvey!$78:$78,""),""))))))))="","No Score",IF(IF($C38="Christopher Lobo",_xlfn.XLOOKUP($B38,PROSPER_Lobo!$1:$1,PROSPER_Lobo!$78:$78,""),
IF($C38="Naren Baliga",_xlfn.XLOOKUP($B38,PROSPER_Baliga!$1:$1,PROSPER_Baliga!$78:$78,""),
IF($C38="Thorsten Huhn",_xlfn.XLOOKUP($B38,PROSPER_Huhn!$1:$1,PROSPER_Huhn!$78:$78,""),
IF($C38="Nick Hull",_xlfn.XLOOKUP($B38,PROSPER_Hull!$1:$1,PROSPER_Hull!$78:$78,""),
IF($C38="Monika Kotwani",_xlfn.XLOOKUP($B38,PROSPER_Kotwani!$1:$1,PROSPER_Kotwani!$78:$78,""),
IF($C38="Jonathan Wellner",_xlfn.XLOOKUP($B38,PROSPER_Wellner!$1:$1,PROSPER_Wellner!$78:$78,""),
IF($C38="Travis Harvey",_xlfn.XLOOKUP($B38,PROSPER_Harvey!$1:$1,PROSPER_Harvey!$78:$78,""),"")))))))="","",
IF($C38="Christopher Lobo",_xlfn.XLOOKUP($B38,PROSPER_Lobo!$1:$1,PROSPER_Lobo!$78:$78,""),
IF($C38="Naren Baliga",_xlfn.XLOOKUP($B38,PROSPER_Baliga!$1:$1,PROSPER_Baliga!$78:$78,""),
IF($C38="Thorsten Huhn",_xlfn.XLOOKUP($B38,PROSPER_Huhn!$1:$1,PROSPER_Huhn!$78:$78,""),
IF($C38="Nick Hull",_xlfn.XLOOKUP($B38,PROSPER_Hull!$1:$1,PROSPER_Hull!$78:$78,""),
IF($C38="Monika Kotwani",_xlfn.XLOOKUP($B38,PROSPER_Kotwani!$1:$1,PROSPER_Kotwani!$78:$78,""),
IF($C38="Jonathan Wellner",_xlfn.XLOOKUP($B38,PROSPER_Wellner!$1:$1,PROSPER_Wellner!$78:$78,""),
IF($C38="Travis Harvey",_xlfn.XLOOKUP($B38,PROSPER_Harvey!$1:$1,PROSPER_Harvey!$78:$78,""),"")))))))))</f>
        <v>No Score</v>
      </c>
      <c r="KL38" s="138" t="str">
        <f>IF(IF(IF($C38="Christopher Lobo",_xlfn.XLOOKUP($B38,PROSPER_Lobo!$1:$1,PROSPER_Lobo!$79:$79,""),
IF($C38="Naren Baliga",_xlfn.XLOOKUP($B38,PROSPER_Baliga!$1:$1,PROSPER_Baliga!$79:$79,""),
IF($C38="Thorsten Huhn",_xlfn.XLOOKUP($B38,PROSPER_Huhn!$1:$1,PROSPER_Huhn!$79:$79,""),
IF($C38="Nick Hull",_xlfn.XLOOKUP($B38,PROSPER_Hull!$1:$1,PROSPER_Hull!$79:$79,""),
IF($C38="Monika Kotwani",_xlfn.XLOOKUP($B38,PROSPER_Kotwani!$1:$1,PROSPER_Kotwani!$79:$79,""),
IF($C38="Jonathan Wellner",_xlfn.XLOOKUP($B38,PROSPER_Wellner!$1:$1,PROSPER_Wellner!$79:$79,""),
IF($C38="Travis Harvey",_xlfn.XLOOKUP($B38,PROSPER_Harvey!$1:$1,PROSPER_Harvey!$79:$79,""),"")))))))="","",
IF($C38="Christopher Lobo",_xlfn.XLOOKUP($B38,PROSPER_Lobo!$1:$1,PROSPER_Lobo!$79:$79,""),
IF($C38="Naren Baliga",_xlfn.XLOOKUP($B38,PROSPER_Baliga!$1:$1,PROSPER_Baliga!$79:$79,""),
IF($C38="Thorsten Huhn",_xlfn.XLOOKUP($B38,PROSPER_Huhn!$1:$1,PROSPER_Huhn!$79:$79,""),
IF($C38="Nick Hull",_xlfn.XLOOKUP($B38,PROSPER_Hull!$1:$1,PROSPER_Hull!$79:$79,""),
IF($C38="Monika Kotwani",_xlfn.XLOOKUP($B38,PROSPER_Kotwani!$1:$1,PROSPER_Kotwani!$79:$79,""),
IF($C38="Jonathan Wellner",_xlfn.XLOOKUP($B38,PROSPER_Wellner!$1:$1,PROSPER_Wellner!$79:$79,""),
IF($C38="Travis Harvey",_xlfn.XLOOKUP($B38,PROSPER_Harvey!$1:$1,PROSPER_Harvey!$79:$79,""),""))))))))="","No Comment",IF(IF($C38="Christopher Lobo",_xlfn.XLOOKUP($B38,PROSPER_Lobo!$1:$1,PROSPER_Lobo!$79:$79,""),
IF($C38="Naren Baliga",_xlfn.XLOOKUP($B38,PROSPER_Baliga!$1:$1,PROSPER_Baliga!$79:$79,""),
IF($C38="Thorsten Huhn",_xlfn.XLOOKUP($B38,PROSPER_Huhn!$1:$1,PROSPER_Huhn!$79:$79,""),
IF($C38="Nick Hull",_xlfn.XLOOKUP($B38,PROSPER_Hull!$1:$1,PROSPER_Hull!$79:$79,""),
IF($C38="Monika Kotwani",_xlfn.XLOOKUP($B38,PROSPER_Kotwani!$1:$1,PROSPER_Kotwani!$79:$79,""),
IF($C38="Jonathan Wellner",_xlfn.XLOOKUP($B38,PROSPER_Wellner!$1:$1,PROSPER_Wellner!$79:$79,""),
IF($C38="Travis Harvey",_xlfn.XLOOKUP($B38,PROSPER_Harvey!$1:$1,PROSPER_Harvey!$79:$79,""),"")))))))="","",
IF($C38="Christopher Lobo",_xlfn.XLOOKUP($B38,PROSPER_Lobo!$1:$1,PROSPER_Lobo!$79:$79,""),
IF($C38="Naren Baliga",_xlfn.XLOOKUP($B38,PROSPER_Baliga!$1:$1,PROSPER_Baliga!$79:$79,""),
IF($C38="Thorsten Huhn",_xlfn.XLOOKUP($B38,PROSPER_Huhn!$1:$1,PROSPER_Huhn!$79:$79,""),
IF($C38="Nick Hull",_xlfn.XLOOKUP($B38,PROSPER_Hull!$1:$1,PROSPER_Hull!$79:$79,""),
IF($C38="Monika Kotwani",_xlfn.XLOOKUP($B38,PROSPER_Kotwani!$1:$1,PROSPER_Kotwani!$79:$79,""),
IF($C38="Jonathan Wellner",_xlfn.XLOOKUP($B38,PROSPER_Wellner!$1:$1,PROSPER_Wellner!$79:$79,""),
IF($C38="Travis Harvey",_xlfn.XLOOKUP($B38,PROSPER_Harvey!$1:$1,PROSPER_Harvey!$79:$79,""),"")))))))))</f>
        <v>No Comment</v>
      </c>
      <c r="KM38" s="141">
        <f t="shared" si="356"/>
        <v>1</v>
      </c>
      <c r="KN38" s="145">
        <f t="shared" si="357"/>
        <v>5.8</v>
      </c>
      <c r="KO38" s="146" t="str">
        <f t="shared" si="358"/>
        <v>N/A</v>
      </c>
      <c r="KP38" s="194">
        <f t="shared" si="359"/>
        <v>5.8</v>
      </c>
      <c r="KQ38" s="147">
        <f t="shared" si="360"/>
        <v>6.9306349206349207</v>
      </c>
      <c r="KR38" s="148"/>
      <c r="KS38" s="148"/>
      <c r="KT38" s="148"/>
      <c r="KU38" s="149"/>
    </row>
    <row r="39" spans="2:307" x14ac:dyDescent="0.25">
      <c r="B39" s="118" t="s">
        <v>168</v>
      </c>
      <c r="C39" s="119" t="s">
        <v>491</v>
      </c>
      <c r="D39" s="120" t="str">
        <f>_xlfn.XLOOKUP(B39,PROSPERInitial_Query!E:E,PROSPERInitial_Query!G:G,"",,-1)</f>
        <v/>
      </c>
      <c r="E39" s="121" t="str">
        <f t="shared" si="234"/>
        <v>Nilesh Brahmbhatt1 - PortfolioDesign Success</v>
      </c>
      <c r="F39" s="122" t="str">
        <f>_xlfn.XLOOKUP(E39,PROSPERDelta_Query!BK:BK,PROSPERDelta_Query!I:I,"",,-1)</f>
        <v/>
      </c>
      <c r="G39" s="123" t="str">
        <f t="shared" si="235"/>
        <v>N/A</v>
      </c>
      <c r="H39" s="124" t="str">
        <f>IF(IF(IF($C39="Christopher Lobo",_xlfn.XLOOKUP($B39,PROSPER_Lobo!$1:$1,PROSPER_Lobo!$2:$2,""),
IF($C39="Naren Baliga",_xlfn.XLOOKUP($B39,PROSPER_Baliga!$1:$1,PROSPER_Baliga!$2:$2,""),
IF($C39="Thorsten Huhn",_xlfn.XLOOKUP($B39,PROSPER_Huhn!$1:$1,PROSPER_Huhn!$2:$2,""),
IF($C39="Nick Hull",_xlfn.XLOOKUP($B39,PROSPER_Hull!$1:$1,PROSPER_Hull!$2:$2,""),
IF($C39="Monika Kotwani",_xlfn.XLOOKUP($B39,PROSPER_Kotwani!$1:$1,PROSPER_Kotwani!$2:$2,""),
IF($C39="Jonathan Wellner",_xlfn.XLOOKUP($B39,PROSPER_Wellner!$1:$1,PROSPER_Wellner!$2:$2,""),
IF($C39="Travis Harvey",_xlfn.XLOOKUP($B39,PROSPER_Harvey!$1:$1,PROSPER_Harvey!$2:$2,""),"")))))))="","",
IF($C39="Christopher Lobo",_xlfn.XLOOKUP($B39,PROSPER_Lobo!$1:$1,PROSPER_Lobo!$2:$2,""),
IF($C39="Naren Baliga",_xlfn.XLOOKUP($B39,PROSPER_Baliga!$1:$1,PROSPER_Baliga!$2:$2,""),
IF($C39="Thorsten Huhn",_xlfn.XLOOKUP($B39,PROSPER_Huhn!$1:$1,PROSPER_Huhn!$2:$2,""),
IF($C39="Nick Hull",_xlfn.XLOOKUP($B39,PROSPER_Hull!$1:$1,PROSPER_Hull!$2:$2,""),
IF($C39="Monika Kotwani",_xlfn.XLOOKUP($B39,PROSPER_Kotwani!$1:$1,PROSPER_Kotwani!$2:$2,""),
IF($C39="Jonathan Wellner",_xlfn.XLOOKUP($B39,PROSPER_Wellner!$1:$1,PROSPER_Wellner!$2:$2,""),
IF($C39="Travis Harvey",_xlfn.XLOOKUP($B39,PROSPER_Harvey!$1:$1,PROSPER_Harvey!$2:$2,""),""))))))))="","No Score",(IF(IF($C39="Christopher Lobo",_xlfn.XLOOKUP($B39,PROSPER_Lobo!$1:$1,PROSPER_Lobo!$2:$2,""),
IF($C39="Naren Baliga",_xlfn.XLOOKUP($B39,PROSPER_Baliga!$1:$1,PROSPER_Baliga!$2:$2,""),
IF($C39="Thorsten Huhn",_xlfn.XLOOKUP($B39,PROSPER_Huhn!$1:$1,PROSPER_Huhn!$2:$2,""),
IF($C39="Nick Hull",_xlfn.XLOOKUP($B39,PROSPER_Hull!$1:$1,PROSPER_Hull!$2:$2,""),
IF($C39="Monika Kotwani",_xlfn.XLOOKUP($B39,PROSPER_Kotwani!$1:$1,PROSPER_Kotwani!$2:$2,""),
IF($C39="Jonathan Wellner",_xlfn.XLOOKUP($B39,PROSPER_Wellner!$1:$1,PROSPER_Wellner!$2:$2,""),
IF($C39="Travis Harvey",_xlfn.XLOOKUP($B39,PROSPER_Harvey!$1:$1,PROSPER_Harvey!$2:$2,""),"")))))))="","",
IF($C39="Christopher Lobo",_xlfn.XLOOKUP($B39,PROSPER_Lobo!$1:$1,PROSPER_Lobo!$2:$2,""),
IF($C39="Naren Baliga",_xlfn.XLOOKUP($B39,PROSPER_Baliga!$1:$1,PROSPER_Baliga!$2:$2,""),
IF($C39="Thorsten Huhn",_xlfn.XLOOKUP($B39,PROSPER_Huhn!$1:$1,PROSPER_Huhn!$2:$2,""),
IF($C39="Nick Hull",_xlfn.XLOOKUP($B39,PROSPER_Hull!$1:$1,PROSPER_Hull!$2:$2,""),
IF($C39="Monika Kotwani",_xlfn.XLOOKUP($B39,PROSPER_Kotwani!$1:$1,PROSPER_Kotwani!$2:$2,""),
IF($C39="Jonathan Wellner",_xlfn.XLOOKUP($B39,PROSPER_Wellner!$1:$1,PROSPER_Wellner!$2:$2,""),
IF($C39="Travis Harvey",_xlfn.XLOOKUP($B39,PROSPER_Harvey!$1:$1,PROSPER_Harvey!$2:$2,""),""))))))))))</f>
        <v>No Score</v>
      </c>
      <c r="I39" s="125" t="str">
        <f>IF(IF(IF($C39="Christopher Lobo",_xlfn.XLOOKUP($B39,PROSPER_Lobo!$1:$1,PROSPER_Lobo!$3:$3,""),
IF($C39="Naren Baliga",_xlfn.XLOOKUP($B39,PROSPER_Baliga!$1:$1,PROSPER_Baliga!$3:$3,""),
IF($C39="Thorsten Huhn",_xlfn.XLOOKUP($B39,PROSPER_Huhn!$1:$1,PROSPER_Huhn!$3:$3,""),
IF($C39="Nick Hull",_xlfn.XLOOKUP($B39,PROSPER_Hull!$1:$1,PROSPER_Hull!$3:$3,""),
IF($C39="Monika Kotwani",_xlfn.XLOOKUP($B39,PROSPER_Kotwani!$1:$1,PROSPER_Kotwani!$3:$3,""),
IF($C39="Jonathan Wellner",_xlfn.XLOOKUP($B39,PROSPER_Wellner!$1:$1,PROSPER_Wellner!$3:$3,""),
IF($C39="Travis Harvey",_xlfn.XLOOKUP($B39,PROSPER_Harvey!$1:$1,PROSPER_Harvey!$3:$3,""),"")))))))="","",
IF($C39="Christopher Lobo",_xlfn.XLOOKUP($B39,PROSPER_Lobo!$1:$1,PROSPER_Lobo!$3:$3,""),
IF($C39="Naren Baliga",_xlfn.XLOOKUP($B39,PROSPER_Baliga!$1:$1,PROSPER_Baliga!$3:$3,""),
IF($C39="Thorsten Huhn",_xlfn.XLOOKUP($B39,PROSPER_Huhn!$1:$1,PROSPER_Huhn!$3:$3,""),
IF($C39="Nick Hull",_xlfn.XLOOKUP($B39,PROSPER_Hull!$1:$1,PROSPER_Hull!$3:$3,""),
IF($C39="Monika Kotwani",_xlfn.XLOOKUP($B39,PROSPER_Kotwani!$1:$1,PROSPER_Kotwani!$3:$3,""),
IF($C39="Jonathan Wellner",_xlfn.XLOOKUP($B39,PROSPER_Wellner!$1:$1,PROSPER_Wellner!$3:$3,""),
IF($C39="Travis Harvey",_xlfn.XLOOKUP($B39,PROSPER_Harvey!$1:$1,PROSPER_Harvey!$3:$3,""),""))))))))="","No Comment",IF(IF($C39="Christopher Lobo",_xlfn.XLOOKUP($B39,PROSPER_Lobo!$1:$1,PROSPER_Lobo!$3:$3,""),
IF($C39="Naren Baliga",_xlfn.XLOOKUP($B39,PROSPER_Baliga!$1:$1,PROSPER_Baliga!$3:$3,""),
IF($C39="Thorsten Huhn",_xlfn.XLOOKUP($B39,PROSPER_Huhn!$1:$1,PROSPER_Huhn!$3:$3,""),
IF($C39="Nick Hull",_xlfn.XLOOKUP($B39,PROSPER_Hull!$1:$1,PROSPER_Hull!$3:$3,""),
IF($C39="Monika Kotwani",_xlfn.XLOOKUP($B39,PROSPER_Kotwani!$1:$1,PROSPER_Kotwani!$3:$3,""),
IF($C39="Jonathan Wellner",_xlfn.XLOOKUP($B39,PROSPER_Wellner!$1:$1,PROSPER_Wellner!$3:$3,""),
IF($C39="Travis Harvey",_xlfn.XLOOKUP($B39,PROSPER_Harvey!$1:$1,PROSPER_Harvey!$3:$3,""),"")))))))="","",
IF($C39="Christopher Lobo",_xlfn.XLOOKUP($B39,PROSPER_Lobo!$1:$1,PROSPER_Lobo!$3:$3,""),
IF($C39="Naren Baliga",_xlfn.XLOOKUP($B39,PROSPER_Baliga!$1:$1,PROSPER_Baliga!$3:$3,""),
IF($C39="Thorsten Huhn",_xlfn.XLOOKUP($B39,PROSPER_Huhn!$1:$1,PROSPER_Huhn!$3:$3,""),
IF($C39="Nick Hull",_xlfn.XLOOKUP($B39,PROSPER_Hull!$1:$1,PROSPER_Hull!$3:$3,""),
IF($C39="Monika Kotwani",_xlfn.XLOOKUP($B39,PROSPER_Kotwani!$1:$1,PROSPER_Kotwani!$3:$3,""),
IF($C39="Jonathan Wellner",_xlfn.XLOOKUP($B39,PROSPER_Wellner!$1:$1,PROSPER_Wellner!$3:$3,""),
IF($C39="Travis Harvey",_xlfn.XLOOKUP($B39,PROSPER_Harvey!$1:$1,PROSPER_Harvey!$3:$3,""),"")))))))))</f>
        <v>No Comment</v>
      </c>
      <c r="J39" s="124">
        <f>IFERROR(ROUND(_xlfn.XLOOKUP(B39,DesignSuccessChallenge_Query!$E:$E,DesignSuccessChallenge_Query!$F:$F)/4.7,0),"Not Taken")</f>
        <v>6</v>
      </c>
      <c r="K39" s="150">
        <f t="shared" si="236"/>
        <v>6</v>
      </c>
      <c r="L39" s="120" t="str">
        <f>_xlfn.XLOOKUP(B39,PROSPERInitial_Query!$E:$E,PROSPERInitial_Query!$H:$H,"",,-1)</f>
        <v/>
      </c>
      <c r="M39" s="121" t="str">
        <f t="shared" si="237"/>
        <v>Nilesh Brahmbhatt1 - PortfolioPremium Engagement</v>
      </c>
      <c r="N39" s="126" t="str">
        <f>_xlfn.XLOOKUP(M39,PROSPERDelta_Query!BK:BK,PROSPERDelta_Query!J:J,"",,-1)</f>
        <v/>
      </c>
      <c r="O39" s="124" t="str">
        <f t="shared" si="238"/>
        <v>N/A</v>
      </c>
      <c r="P39" s="124" t="str">
        <f>IF(IF(IF($C39="Christopher Lobo",_xlfn.XLOOKUP($B39,PROSPER_Lobo!$1:$1,PROSPER_Lobo!$4:$4,""),
IF($C39="Naren Baliga",_xlfn.XLOOKUP($B39,PROSPER_Baliga!$1:$1,PROSPER_Baliga!$4:$4,""),
IF($C39="Thorsten Huhn",_xlfn.XLOOKUP($B39,PROSPER_Huhn!$1:$1,PROSPER_Huhn!$4:$4,""),
IF($C39="Nick Hull",_xlfn.XLOOKUP($B39,PROSPER_Hull!$1:$1,PROSPER_Hull!$4:$4,""),
IF($C39="Monika Kotwani",_xlfn.XLOOKUP($B39,PROSPER_Kotwani!$1:$1,PROSPER_Kotwani!$4:$4,""),
IF($C39="Jonathan Wellner",_xlfn.XLOOKUP($B39,PROSPER_Wellner!$1:$1,PROSPER_Wellner!$4:$4,""),
IF($C39="Travis Harvey",_xlfn.XLOOKUP($B39,PROSPER_Harvey!$1:$1,PROSPER_Harvey!$4:$4,""),"")))))))="","",
IF($C39="Christopher Lobo",_xlfn.XLOOKUP($B39,PROSPER_Lobo!$1:$1,PROSPER_Lobo!$4:$4,""),
IF($C39="Naren Baliga",_xlfn.XLOOKUP($B39,PROSPER_Baliga!$1:$1,PROSPER_Baliga!$4:$4,""),
IF($C39="Thorsten Huhn",_xlfn.XLOOKUP($B39,PROSPER_Huhn!$1:$1,PROSPER_Huhn!$4:$4,""),
IF($C39="Nick Hull",_xlfn.XLOOKUP($B39,PROSPER_Hull!$1:$1,PROSPER_Hull!$4:$4,""),
IF($C39="Monika Kotwani",_xlfn.XLOOKUP($B39,PROSPER_Kotwani!$1:$1,PROSPER_Kotwani!$4:$4,""),
IF($C39="Jonathan Wellner",_xlfn.XLOOKUP($B39,PROSPER_Wellner!$1:$1,PROSPER_Wellner!$4:$4,""),
IF($C39="Travis Harvey",_xlfn.XLOOKUP($B39,PROSPER_Harvey!$1:$1,PROSPER_Harvey!$4:$4,""),""))))))))="","No Score",IF(IF($C39="Christopher Lobo",_xlfn.XLOOKUP($B39,PROSPER_Lobo!$1:$1,PROSPER_Lobo!$4:$4,""),
IF($C39="Naren Baliga",_xlfn.XLOOKUP($B39,PROSPER_Baliga!$1:$1,PROSPER_Baliga!$4:$4,""),
IF($C39="Thorsten Huhn",_xlfn.XLOOKUP($B39,PROSPER_Huhn!$1:$1,PROSPER_Huhn!$4:$4,""),
IF($C39="Nick Hull",_xlfn.XLOOKUP($B39,PROSPER_Hull!$1:$1,PROSPER_Hull!$4:$4,""),
IF($C39="Monika Kotwani",_xlfn.XLOOKUP($B39,PROSPER_Kotwani!$1:$1,PROSPER_Kotwani!$4:$4,""),
IF($C39="Jonathan Wellner",_xlfn.XLOOKUP($B39,PROSPER_Wellner!$1:$1,PROSPER_Wellner!$4:$4,""),
IF($C39="Travis Harvey",_xlfn.XLOOKUP($B39,PROSPER_Harvey!$1:$1,PROSPER_Harvey!$4:$4,""),"")))))))="","",
IF($C39="Christopher Lobo",_xlfn.XLOOKUP($B39,PROSPER_Lobo!$1:$1,PROSPER_Lobo!$4:$4,""),
IF($C39="Naren Baliga",_xlfn.XLOOKUP($B39,PROSPER_Baliga!$1:$1,PROSPER_Baliga!$4:$4,""),
IF($C39="Thorsten Huhn",_xlfn.XLOOKUP($B39,PROSPER_Huhn!$1:$1,PROSPER_Huhn!$4:$4,""),
IF($C39="Nick Hull",_xlfn.XLOOKUP($B39,PROSPER_Hull!$1:$1,PROSPER_Hull!$4:$4,""),
IF($C39="Monika Kotwani",_xlfn.XLOOKUP($B39,PROSPER_Kotwani!$1:$1,PROSPER_Kotwani!$4:$4,""),
IF($C39="Jonathan Wellner",_xlfn.XLOOKUP($B39,PROSPER_Wellner!$1:$1,PROSPER_Wellner!$4:$4,""),
IF($C39="Travis Harvey",_xlfn.XLOOKUP($B39,PROSPER_Harvey!$1:$1,PROSPER_Harvey!$4:$4,""),"")))))))))</f>
        <v>No Score</v>
      </c>
      <c r="Q39" s="125" t="str">
        <f>IF(IF(IF($C39="Christopher Lobo",_xlfn.XLOOKUP($B39,PROSPER_Lobo!$1:$1,PROSPER_Lobo!$5:$5,""),
IF($C39="Naren Baliga",_xlfn.XLOOKUP($B39,PROSPER_Baliga!$1:$1,PROSPER_Baliga!$5:$5,""),
IF($C39="Thorsten Huhn",_xlfn.XLOOKUP($B39,PROSPER_Huhn!$1:$1,PROSPER_Huhn!$5:$5,""),
IF($C39="Nick Hull",_xlfn.XLOOKUP($B39,PROSPER_Hull!$1:$1,PROSPER_Hull!$5:$5,""),
IF($C39="Monika Kotwani",_xlfn.XLOOKUP($B39,PROSPER_Kotwani!$1:$1,PROSPER_Kotwani!$5:$5,""),
IF($C39="Jonathan Wellner",_xlfn.XLOOKUP($B39,PROSPER_Wellner!$1:$1,PROSPER_Wellner!$5:$5,""),
IF($C39="Travis Harvey",_xlfn.XLOOKUP($B39,PROSPER_Harvey!$1:$1,PROSPER_Harvey!$5:$5,""),"")))))))="","",
IF($C39="Christopher Lobo",_xlfn.XLOOKUP($B39,PROSPER_Lobo!$1:$1,PROSPER_Lobo!$5:$5,""),
IF($C39="Naren Baliga",_xlfn.XLOOKUP($B39,PROSPER_Baliga!$1:$1,PROSPER_Baliga!$5:$5,""),
IF($C39="Thorsten Huhn",_xlfn.XLOOKUP($B39,PROSPER_Huhn!$1:$1,PROSPER_Huhn!$5:$5,""),
IF($C39="Nick Hull",_xlfn.XLOOKUP($B39,PROSPER_Hull!$1:$1,PROSPER_Hull!$5:$5,""),
IF($C39="Monika Kotwani",_xlfn.XLOOKUP($B39,PROSPER_Kotwani!$1:$1,PROSPER_Kotwani!$5:$5,""),
IF($C39="Jonathan Wellner",_xlfn.XLOOKUP($B39,PROSPER_Wellner!$1:$1,PROSPER_Wellner!$5:$5,""),
IF($C39="Travis Harvey",_xlfn.XLOOKUP($B39,PROSPER_Harvey!$1:$1,PROSPER_Harvey!$5:$5,""),""))))))))="","No Comment",IF(IF($C39="Christopher Lobo",_xlfn.XLOOKUP($B39,PROSPER_Lobo!$1:$1,PROSPER_Lobo!$5:$5,""),
IF($C39="Naren Baliga",_xlfn.XLOOKUP($B39,PROSPER_Baliga!$1:$1,PROSPER_Baliga!$5:$5,""),
IF($C39="Thorsten Huhn",_xlfn.XLOOKUP($B39,PROSPER_Huhn!$1:$1,PROSPER_Huhn!$5:$5,""),
IF($C39="Nick Hull",_xlfn.XLOOKUP($B39,PROSPER_Hull!$1:$1,PROSPER_Hull!$5:$5,""),
IF($C39="Monika Kotwani",_xlfn.XLOOKUP($B39,PROSPER_Kotwani!$1:$1,PROSPER_Kotwani!$5:$5,""),
IF($C39="Jonathan Wellner",_xlfn.XLOOKUP($B39,PROSPER_Wellner!$1:$1,PROSPER_Wellner!$5:$5,""),
IF($C39="Travis Harvey",_xlfn.XLOOKUP($B39,PROSPER_Harvey!$1:$1,PROSPER_Harvey!$5:$5,""),"")))))))="","",
IF($C39="Christopher Lobo",_xlfn.XLOOKUP($B39,PROSPER_Lobo!$1:$1,PROSPER_Lobo!$5:$5,""),
IF($C39="Naren Baliga",_xlfn.XLOOKUP($B39,PROSPER_Baliga!$1:$1,PROSPER_Baliga!$5:$5,""),
IF($C39="Thorsten Huhn",_xlfn.XLOOKUP($B39,PROSPER_Huhn!$1:$1,PROSPER_Huhn!$5:$5,""),
IF($C39="Nick Hull",_xlfn.XLOOKUP($B39,PROSPER_Hull!$1:$1,PROSPER_Hull!$5:$5,""),
IF($C39="Monika Kotwani",_xlfn.XLOOKUP($B39,PROSPER_Kotwani!$1:$1,PROSPER_Kotwani!$5:$5,""),
IF($C39="Jonathan Wellner",_xlfn.XLOOKUP($B39,PROSPER_Wellner!$1:$1,PROSPER_Wellner!$5:$5,""),
IF($C39="Travis Harvey",_xlfn.XLOOKUP($B39,PROSPER_Harvey!$1:$1,PROSPER_Harvey!$5:$5,""),"")))))))))</f>
        <v>No Comment</v>
      </c>
      <c r="R39" s="124" t="s">
        <v>89</v>
      </c>
      <c r="S39" s="150" t="str">
        <f t="shared" si="239"/>
        <v>N/A</v>
      </c>
      <c r="T39" s="120" t="str">
        <f>_xlfn.XLOOKUP(B39,PROSPERInitial_Query!$E:$E,PROSPERInitial_Query!$I:$I,"",,-1)</f>
        <v/>
      </c>
      <c r="U39" s="121" t="str">
        <f t="shared" si="240"/>
        <v>Nilesh Brahmbhatt1 - PortfolioCloud Application Services</v>
      </c>
      <c r="V39" s="126" t="str">
        <f>_xlfn.XLOOKUP(U39,PROSPERDelta_Query!BK:BK,PROSPERDelta_Query!K:K,"",,-1)</f>
        <v/>
      </c>
      <c r="W39" s="124" t="str">
        <f t="shared" si="241"/>
        <v>N/A</v>
      </c>
      <c r="X39" s="124" t="str">
        <f>IF(IF(IF($C39="Christopher Lobo",_xlfn.XLOOKUP($B39,PROSPER_Lobo!$1:$1,PROSPER_Lobo!$6:$6,""),
IF($C39="Naren Baliga",_xlfn.XLOOKUP($B39,PROSPER_Baliga!$1:$1,PROSPER_Baliga!$6:$6,""),
IF($C39="Thorsten Huhn",_xlfn.XLOOKUP($B39,PROSPER_Huhn!$1:$1,PROSPER_Huhn!$6:$6,""),
IF($C39="Nick Hull",_xlfn.XLOOKUP($B39,PROSPER_Hull!$1:$1,PROSPER_Hull!$6:$6,""),
IF($C39="Monika Kotwani",_xlfn.XLOOKUP($B39,PROSPER_Kotwani!$1:$1,PROSPER_Kotwani!$6:$6,""),
IF($C39="Jonathan Wellner",_xlfn.XLOOKUP($B39,PROSPER_Wellner!$1:$1,PROSPER_Wellner!$6:$6,""),
IF($C39="Travis Harvey",_xlfn.XLOOKUP($B39,PROSPER_Harvey!$1:$1,PROSPER_Harvey!$6:$6,""),"")))))))="","",
IF($C39="Christopher Lobo",_xlfn.XLOOKUP($B39,PROSPER_Lobo!$1:$1,PROSPER_Lobo!$6:$6,""),
IF($C39="Naren Baliga",_xlfn.XLOOKUP($B39,PROSPER_Baliga!$1:$1,PROSPER_Baliga!$6:$6,""),
IF($C39="Thorsten Huhn",_xlfn.XLOOKUP($B39,PROSPER_Huhn!$1:$1,PROSPER_Huhn!$6:$6,""),
IF($C39="Nick Hull",_xlfn.XLOOKUP($B39,PROSPER_Hull!$1:$1,PROSPER_Hull!$6:$6,""),
IF($C39="Monika Kotwani",_xlfn.XLOOKUP($B39,PROSPER_Kotwani!$1:$1,PROSPER_Kotwani!$6:$6,""),
IF($C39="Jonathan Wellner",_xlfn.XLOOKUP($B39,PROSPER_Wellner!$1:$1,PROSPER_Wellner!$6:$6,""),
IF($C39="Travis Harvey",_xlfn.XLOOKUP($B39,PROSPER_Harvey!$1:$1,PROSPER_Harvey!$6:$6,""),""))))))))="","No Score",IF(IF($C39="Christopher Lobo",_xlfn.XLOOKUP($B39,PROSPER_Lobo!$1:$1,PROSPER_Lobo!$6:$6,""),
IF($C39="Naren Baliga",_xlfn.XLOOKUP($B39,PROSPER_Baliga!$1:$1,PROSPER_Baliga!$6:$6,""),
IF($C39="Thorsten Huhn",_xlfn.XLOOKUP($B39,PROSPER_Huhn!$1:$1,PROSPER_Huhn!$6:$6,""),
IF($C39="Nick Hull",_xlfn.XLOOKUP($B39,PROSPER_Hull!$1:$1,PROSPER_Hull!$6:$6,""),
IF($C39="Monika Kotwani",_xlfn.XLOOKUP($B39,PROSPER_Kotwani!$1:$1,PROSPER_Kotwani!$6:$6,""),
IF($C39="Jonathan Wellner",_xlfn.XLOOKUP($B39,PROSPER_Wellner!$1:$1,PROSPER_Wellner!$6:$6,""),
IF($C39="Travis Harvey",_xlfn.XLOOKUP($B39,PROSPER_Harvey!$1:$1,PROSPER_Harvey!$6:$6,""),"")))))))="","",
IF($C39="Christopher Lobo",_xlfn.XLOOKUP($B39,PROSPER_Lobo!$1:$1,PROSPER_Lobo!$6:$6,""),
IF($C39="Naren Baliga",_xlfn.XLOOKUP($B39,PROSPER_Baliga!$1:$1,PROSPER_Baliga!$6:$6,""),
IF($C39="Thorsten Huhn",_xlfn.XLOOKUP($B39,PROSPER_Huhn!$1:$1,PROSPER_Huhn!$6:$6,""),
IF($C39="Nick Hull",_xlfn.XLOOKUP($B39,PROSPER_Hull!$1:$1,PROSPER_Hull!$6:$6,""),
IF($C39="Monika Kotwani",_xlfn.XLOOKUP($B39,PROSPER_Kotwani!$1:$1,PROSPER_Kotwani!$6:$6,""),
IF($C39="Jonathan Wellner",_xlfn.XLOOKUP($B39,PROSPER_Wellner!$1:$1,PROSPER_Wellner!$6:$6,""),
IF($C39="Travis Harvey",_xlfn.XLOOKUP($B39,PROSPER_Harvey!$1:$1,PROSPER_Harvey!$6:$6,""),"")))))))))</f>
        <v>No Score</v>
      </c>
      <c r="Y39" s="125" t="str">
        <f>IF(IF(IF($C39="Christopher Lobo",_xlfn.XLOOKUP($B39,PROSPER_Lobo!$1:$1,PROSPER_Lobo!$7:$7,""),
IF($C39="Naren Baliga",_xlfn.XLOOKUP($B39,PROSPER_Baliga!$1:$1,PROSPER_Baliga!$7:$7,""),
IF($C39="Thorsten Huhn",_xlfn.XLOOKUP($B39,PROSPER_Huhn!$1:$1,PROSPER_Huhn!$7:$7,""),
IF($C39="Nick Hull",_xlfn.XLOOKUP($B39,PROSPER_Hull!$1:$1,PROSPER_Hull!$7:$7,""),
IF($C39="Monika Kotwani",_xlfn.XLOOKUP($B39,PROSPER_Kotwani!$1:$1,PROSPER_Kotwani!$7:$7,""),
IF($C39="Jonathan Wellner",_xlfn.XLOOKUP($B39,PROSPER_Wellner!$1:$1,PROSPER_Wellner!$7:$7,""),
IF($C39="Travis Harvey",_xlfn.XLOOKUP($B39,PROSPER_Harvey!$1:$1,PROSPER_Harvey!$7:$7,""),"")))))))="","",
IF($C39="Christopher Lobo",_xlfn.XLOOKUP($B39,PROSPER_Lobo!$1:$1,PROSPER_Lobo!$7:$7,""),
IF($C39="Naren Baliga",_xlfn.XLOOKUP($B39,PROSPER_Baliga!$1:$1,PROSPER_Baliga!$7:$7,""),
IF($C39="Thorsten Huhn",_xlfn.XLOOKUP($B39,PROSPER_Huhn!$1:$1,PROSPER_Huhn!$7:$7,""),
IF($C39="Nick Hull",_xlfn.XLOOKUP($B39,PROSPER_Hull!$1:$1,PROSPER_Hull!$7:$7,""),
IF($C39="Monika Kotwani",_xlfn.XLOOKUP($B39,PROSPER_Kotwani!$1:$1,PROSPER_Kotwani!$7:$7,""),
IF($C39="Jonathan Wellner",_xlfn.XLOOKUP($B39,PROSPER_Wellner!$1:$1,PROSPER_Wellner!$7:$7,""),
IF($C39="Travis Harvey",_xlfn.XLOOKUP($B39,PROSPER_Harvey!$1:$1,PROSPER_Harvey!$7:$7,""),""))))))))="","No Comment",IF(IF($C39="Christopher Lobo",_xlfn.XLOOKUP($B39,PROSPER_Lobo!$1:$1,PROSPER_Lobo!$7:$7,""),
IF($C39="Naren Baliga",_xlfn.XLOOKUP($B39,PROSPER_Baliga!$1:$1,PROSPER_Baliga!$7:$7,""),
IF($C39="Thorsten Huhn",_xlfn.XLOOKUP($B39,PROSPER_Huhn!$1:$1,PROSPER_Huhn!$7:$7,""),
IF($C39="Nick Hull",_xlfn.XLOOKUP($B39,PROSPER_Hull!$1:$1,PROSPER_Hull!$7:$7,""),
IF($C39="Monika Kotwani",_xlfn.XLOOKUP($B39,PROSPER_Kotwani!$1:$1,PROSPER_Kotwani!$7:$7,""),
IF($C39="Jonathan Wellner",_xlfn.XLOOKUP($B39,PROSPER_Wellner!$1:$1,PROSPER_Wellner!$7:$7,""),
IF($C39="Travis Harvey",_xlfn.XLOOKUP($B39,PROSPER_Harvey!$1:$1,PROSPER_Harvey!$7:$7,""),"")))))))="","",
IF($C39="Christopher Lobo",_xlfn.XLOOKUP($B39,PROSPER_Lobo!$1:$1,PROSPER_Lobo!$7:$7,""),
IF($C39="Naren Baliga",_xlfn.XLOOKUP($B39,PROSPER_Baliga!$1:$1,PROSPER_Baliga!$7:$7,""),
IF($C39="Thorsten Huhn",_xlfn.XLOOKUP($B39,PROSPER_Huhn!$1:$1,PROSPER_Huhn!$7:$7,""),
IF($C39="Nick Hull",_xlfn.XLOOKUP($B39,PROSPER_Hull!$1:$1,PROSPER_Hull!$7:$7,""),
IF($C39="Monika Kotwani",_xlfn.XLOOKUP($B39,PROSPER_Kotwani!$1:$1,PROSPER_Kotwani!$7:$7,""),
IF($C39="Jonathan Wellner",_xlfn.XLOOKUP($B39,PROSPER_Wellner!$1:$1,PROSPER_Wellner!$7:$7,""),
IF($C39="Travis Harvey",_xlfn.XLOOKUP($B39,PROSPER_Harvey!$1:$1,PROSPER_Harvey!$7:$7,""),"")))))))))</f>
        <v>No Comment</v>
      </c>
      <c r="Z39" s="124" t="s">
        <v>89</v>
      </c>
      <c r="AA39" s="150" t="str">
        <f t="shared" si="242"/>
        <v>N/A</v>
      </c>
      <c r="AB39" s="120" t="str">
        <f>_xlfn.XLOOKUP(B39,PROSPERInitial_Query!$E:$E,PROSPERInitial_Query!$J:$J,"",,-1)</f>
        <v/>
      </c>
      <c r="AC39" s="121" t="str">
        <f t="shared" si="243"/>
        <v>Nilesh Brahmbhatt1 - PortfolioPreferred Success</v>
      </c>
      <c r="AD39" s="126" t="str">
        <f>_xlfn.XLOOKUP(AC39,PROSPERDelta_Query!BK:BK,PROSPERDelta_Query!L:L,"",,-1)</f>
        <v/>
      </c>
      <c r="AE39" s="124" t="str">
        <f t="shared" si="244"/>
        <v>N/A</v>
      </c>
      <c r="AF39" s="124" t="str">
        <f>IF(IF(IF($C39="Christopher Lobo",_xlfn.XLOOKUP($B39,PROSPER_Lobo!$1:$1,PROSPER_Lobo!$8:$8,""),
IF($C39="Naren Baliga",_xlfn.XLOOKUP($B39,PROSPER_Baliga!$1:$1,PROSPER_Baliga!$8:$8,""),
IF($C39="Thorsten Huhn",_xlfn.XLOOKUP($B39,PROSPER_Huhn!$1:$1,PROSPER_Huhn!$8:$8,""),
IF($C39="Nick Hull",_xlfn.XLOOKUP($B39,PROSPER_Hull!$1:$1,PROSPER_Hull!$8:$8,""),
IF($C39="Monika Kotwani",_xlfn.XLOOKUP($B39,PROSPER_Kotwani!$1:$1,PROSPER_Kotwani!$8:$8,""),
IF($C39="Jonathan Wellner",_xlfn.XLOOKUP($B39,PROSPER_Wellner!$1:$1,PROSPER_Wellner!$8:$8,""),
IF($C39="Travis Harvey",_xlfn.XLOOKUP($B39,PROSPER_Harvey!$1:$1,PROSPER_Harvey!$8:$8,""),"")))))))="","",
IF($C39="Christopher Lobo",_xlfn.XLOOKUP($B39,PROSPER_Lobo!$1:$1,PROSPER_Lobo!$8:$8,""),
IF($C39="Naren Baliga",_xlfn.XLOOKUP($B39,PROSPER_Baliga!$1:$1,PROSPER_Baliga!$8:$8,""),
IF($C39="Thorsten Huhn",_xlfn.XLOOKUP($B39,PROSPER_Huhn!$1:$1,PROSPER_Huhn!$8:$8,""),
IF($C39="Nick Hull",_xlfn.XLOOKUP($B39,PROSPER_Hull!$1:$1,PROSPER_Hull!$8:$8,""),
IF($C39="Monika Kotwani",_xlfn.XLOOKUP($B39,PROSPER_Kotwani!$1:$1,PROSPER_Kotwani!$8:$8,""),
IF($C39="Jonathan Wellner",_xlfn.XLOOKUP($B39,PROSPER_Wellner!$1:$1,PROSPER_Wellner!$8:$8,""),
IF($C39="Travis Harvey",_xlfn.XLOOKUP($B39,PROSPER_Harvey!$1:$1,PROSPER_Harvey!$8:$8,""),""))))))))="","No Score",IF(IF($C39="Christopher Lobo",_xlfn.XLOOKUP($B39,PROSPER_Lobo!$1:$1,PROSPER_Lobo!$8:$8,""),
IF($C39="Naren Baliga",_xlfn.XLOOKUP($B39,PROSPER_Baliga!$1:$1,PROSPER_Baliga!$8:$8,""),
IF($C39="Thorsten Huhn",_xlfn.XLOOKUP($B39,PROSPER_Huhn!$1:$1,PROSPER_Huhn!$8:$8,""),
IF($C39="Nick Hull",_xlfn.XLOOKUP($B39,PROSPER_Hull!$1:$1,PROSPER_Hull!$8:$8,""),
IF($C39="Monika Kotwani",_xlfn.XLOOKUP($B39,PROSPER_Kotwani!$1:$1,PROSPER_Kotwani!$8:$8,""),
IF($C39="Jonathan Wellner",_xlfn.XLOOKUP($B39,PROSPER_Wellner!$1:$1,PROSPER_Wellner!$8:$8,""),
IF($C39="Travis Harvey",_xlfn.XLOOKUP($B39,PROSPER_Harvey!$1:$1,PROSPER_Harvey!$8:$8,""),"")))))))="","",
IF($C39="Christopher Lobo",_xlfn.XLOOKUP($B39,PROSPER_Lobo!$1:$1,PROSPER_Lobo!$8:$8,""),
IF($C39="Naren Baliga",_xlfn.XLOOKUP($B39,PROSPER_Baliga!$1:$1,PROSPER_Baliga!$8:$8,""),
IF($C39="Thorsten Huhn",_xlfn.XLOOKUP($B39,PROSPER_Huhn!$1:$1,PROSPER_Huhn!$8:$8,""),
IF($C39="Nick Hull",_xlfn.XLOOKUP($B39,PROSPER_Hull!$1:$1,PROSPER_Hull!$8:$8,""),
IF($C39="Monika Kotwani",_xlfn.XLOOKUP($B39,PROSPER_Kotwani!$1:$1,PROSPER_Kotwani!$8:$8,""),
IF($C39="Jonathan Wellner",_xlfn.XLOOKUP($B39,PROSPER_Wellner!$1:$1,PROSPER_Wellner!$8:$8,""),
IF($C39="Travis Harvey",_xlfn.XLOOKUP($B39,PROSPER_Harvey!$1:$1,PROSPER_Harvey!$8:$8,""),"")))))))))</f>
        <v>No Score</v>
      </c>
      <c r="AG39" s="125" t="str">
        <f>IF(IF(IF($C39="Christopher Lobo",_xlfn.XLOOKUP($B39,PROSPER_Lobo!$1:$1,PROSPER_Lobo!$9:$9,""),
IF($C39="Naren Baliga",_xlfn.XLOOKUP($B39,PROSPER_Baliga!$1:$1,PROSPER_Baliga!$9:$9,""),
IF($C39="Thorsten Huhn",_xlfn.XLOOKUP($B39,PROSPER_Huhn!$1:$1,PROSPER_Huhn!$9:$9,""),
IF($C39="Nick Hull",_xlfn.XLOOKUP($B39,PROSPER_Hull!$1:$1,PROSPER_Hull!$9:$9,""),
IF($C39="Monika Kotwani",_xlfn.XLOOKUP($B39,PROSPER_Kotwani!$1:$1,PROSPER_Kotwani!$9:$9,""),
IF($C39="Jonathan Wellner",_xlfn.XLOOKUP($B39,PROSPER_Wellner!$1:$1,PROSPER_Wellner!$9:$9,""),
IF($C39="Travis Harvey",_xlfn.XLOOKUP($B39,PROSPER_Harvey!$1:$1,PROSPER_Harvey!$9:$9,""),"")))))))="","",
IF($C39="Christopher Lobo",_xlfn.XLOOKUP($B39,PROSPER_Lobo!$1:$1,PROSPER_Lobo!$9:$9,""),
IF($C39="Naren Baliga",_xlfn.XLOOKUP($B39,PROSPER_Baliga!$1:$1,PROSPER_Baliga!$9:$9,""),
IF($C39="Thorsten Huhn",_xlfn.XLOOKUP($B39,PROSPER_Huhn!$1:$1,PROSPER_Huhn!$9:$9,""),
IF($C39="Nick Hull",_xlfn.XLOOKUP($B39,PROSPER_Hull!$1:$1,PROSPER_Hull!$9:$9,""),
IF($C39="Monika Kotwani",_xlfn.XLOOKUP($B39,PROSPER_Kotwani!$1:$1,PROSPER_Kotwani!$9:$9,""),
IF($C39="Jonathan Wellner",_xlfn.XLOOKUP($B39,PROSPER_Wellner!$1:$1,PROSPER_Wellner!$9:$9,""),
IF($C39="Travis Harvey",_xlfn.XLOOKUP($B39,PROSPER_Harvey!$1:$1,PROSPER_Harvey!$9:$9,""),""))))))))="","No Comment",IF(IF($C39="Christopher Lobo",_xlfn.XLOOKUP($B39,PROSPER_Lobo!$1:$1,PROSPER_Lobo!$9:$9,""),
IF($C39="Naren Baliga",_xlfn.XLOOKUP($B39,PROSPER_Baliga!$1:$1,PROSPER_Baliga!$9:$9,""),
IF($C39="Thorsten Huhn",_xlfn.XLOOKUP($B39,PROSPER_Huhn!$1:$1,PROSPER_Huhn!$9:$9,""),
IF($C39="Nick Hull",_xlfn.XLOOKUP($B39,PROSPER_Hull!$1:$1,PROSPER_Hull!$9:$9,""),
IF($C39="Monika Kotwani",_xlfn.XLOOKUP($B39,PROSPER_Kotwani!$1:$1,PROSPER_Kotwani!$9:$9,""),
IF($C39="Jonathan Wellner",_xlfn.XLOOKUP($B39,PROSPER_Wellner!$1:$1,PROSPER_Wellner!$9:$9,""),
IF($C39="Travis Harvey",_xlfn.XLOOKUP($B39,PROSPER_Harvey!$1:$1,PROSPER_Harvey!$9:$9,""),"")))))))="","",
IF($C39="Christopher Lobo",_xlfn.XLOOKUP($B39,PROSPER_Lobo!$1:$1,PROSPER_Lobo!$9:$9,""),
IF($C39="Naren Baliga",_xlfn.XLOOKUP($B39,PROSPER_Baliga!$1:$1,PROSPER_Baliga!$9:$9,""),
IF($C39="Thorsten Huhn",_xlfn.XLOOKUP($B39,PROSPER_Huhn!$1:$1,PROSPER_Huhn!$9:$9,""),
IF($C39="Nick Hull",_xlfn.XLOOKUP($B39,PROSPER_Hull!$1:$1,PROSPER_Hull!$9:$9,""),
IF($C39="Monika Kotwani",_xlfn.XLOOKUP($B39,PROSPER_Kotwani!$1:$1,PROSPER_Kotwani!$9:$9,""),
IF($C39="Jonathan Wellner",_xlfn.XLOOKUP($B39,PROSPER_Wellner!$1:$1,PROSPER_Wellner!$9:$9,""),
IF($C39="Travis Harvey",_xlfn.XLOOKUP($B39,PROSPER_Harvey!$1:$1,PROSPER_Harvey!$9:$9,""),"")))))))))</f>
        <v>No Comment</v>
      </c>
      <c r="AH39" s="124" t="s">
        <v>89</v>
      </c>
      <c r="AI39" s="150" t="str">
        <f t="shared" si="245"/>
        <v>N/A</v>
      </c>
      <c r="AJ39" s="120" t="str">
        <f>_xlfn.XLOOKUP(B39,PROSPERInitial_Query!$E:$E,PROSPERInitial_Query!$K:$K,"",,-1)</f>
        <v/>
      </c>
      <c r="AK39" s="121" t="str">
        <f t="shared" si="246"/>
        <v>Nilesh Brahmbhatt1 - PortfolioBrownfield</v>
      </c>
      <c r="AL39" s="126" t="str">
        <f>_xlfn.XLOOKUP(AK39,PROSPERDelta_Query!BK:BK,PROSPERDelta_Query!M:M,"",,-1)</f>
        <v/>
      </c>
      <c r="AM39" s="124" t="str">
        <f t="shared" si="247"/>
        <v>N/A</v>
      </c>
      <c r="AN39" s="124" t="str">
        <f>IF(IF(IF($C39="Christopher Lobo",_xlfn.XLOOKUP($B39,PROSPER_Lobo!$1:$1,PROSPER_Lobo!$10:$10,""),
IF($C39="Naren Baliga",_xlfn.XLOOKUP($B39,PROSPER_Baliga!$1:$1,PROSPER_Baliga!$10:$10,""),
IF($C39="Thorsten Huhn",_xlfn.XLOOKUP($B39,PROSPER_Huhn!$1:$1,PROSPER_Huhn!$10:$10,""),
IF($C39="Nick Hull",_xlfn.XLOOKUP($B39,PROSPER_Hull!$1:$1,PROSPER_Hull!$10:$10,""),
IF($C39="Monika Kotwani",_xlfn.XLOOKUP($B39,PROSPER_Kotwani!$1:$1,PROSPER_Kotwani!$10:$10,""),
IF($C39="Jonathan Wellner",_xlfn.XLOOKUP($B39,PROSPER_Wellner!$1:$1,PROSPER_Wellner!$10:$10,""),
IF($C39="Travis Harvey",_xlfn.XLOOKUP($B39,PROSPER_Harvey!$1:$1,PROSPER_Harvey!$10:$10,""),"")))))))="","",
IF($C39="Christopher Lobo",_xlfn.XLOOKUP($B39,PROSPER_Lobo!$1:$1,PROSPER_Lobo!$10:$10,""),
IF($C39="Naren Baliga",_xlfn.XLOOKUP($B39,PROSPER_Baliga!$1:$1,PROSPER_Baliga!$10:$10,""),
IF($C39="Thorsten Huhn",_xlfn.XLOOKUP($B39,PROSPER_Huhn!$1:$1,PROSPER_Huhn!$10:$10,""),
IF($C39="Nick Hull",_xlfn.XLOOKUP($B39,PROSPER_Hull!$1:$1,PROSPER_Hull!$10:$10,""),
IF($C39="Monika Kotwani",_xlfn.XLOOKUP($B39,PROSPER_Kotwani!$1:$1,PROSPER_Kotwani!$10:$10,""),
IF($C39="Jonathan Wellner",_xlfn.XLOOKUP($B39,PROSPER_Wellner!$1:$1,PROSPER_Wellner!$10:$10,""),
IF($C39="Travis Harvey",_xlfn.XLOOKUP($B39,PROSPER_Harvey!$1:$1,PROSPER_Harvey!$10:$10,""),""))))))))="","No Score",IF(IF($C39="Christopher Lobo",_xlfn.XLOOKUP($B39,PROSPER_Lobo!$1:$1,PROSPER_Lobo!$10:$10,""),
IF($C39="Naren Baliga",_xlfn.XLOOKUP($B39,PROSPER_Baliga!$1:$1,PROSPER_Baliga!$10:$10,""),
IF($C39="Thorsten Huhn",_xlfn.XLOOKUP($B39,PROSPER_Huhn!$1:$1,PROSPER_Huhn!$10:$10,""),
IF($C39="Nick Hull",_xlfn.XLOOKUP($B39,PROSPER_Hull!$1:$1,PROSPER_Hull!$10:$10,""),
IF($C39="Monika Kotwani",_xlfn.XLOOKUP($B39,PROSPER_Kotwani!$1:$1,PROSPER_Kotwani!$10:$10,""),
IF($C39="Jonathan Wellner",_xlfn.XLOOKUP($B39,PROSPER_Wellner!$1:$1,PROSPER_Wellner!$10:$10,""),
IF($C39="Travis Harvey",_xlfn.XLOOKUP($B39,PROSPER_Harvey!$1:$1,PROSPER_Harvey!$10:$10,""),"")))))))="","",
IF($C39="Christopher Lobo",_xlfn.XLOOKUP($B39,PROSPER_Lobo!$1:$1,PROSPER_Lobo!$10:$10,""),
IF($C39="Naren Baliga",_xlfn.XLOOKUP($B39,PROSPER_Baliga!$1:$1,PROSPER_Baliga!$10:$10,""),
IF($C39="Thorsten Huhn",_xlfn.XLOOKUP($B39,PROSPER_Huhn!$1:$1,PROSPER_Huhn!$10:$10,""),
IF($C39="Nick Hull",_xlfn.XLOOKUP($B39,PROSPER_Hull!$1:$1,PROSPER_Hull!$10:$10,""),
IF($C39="Monika Kotwani",_xlfn.XLOOKUP($B39,PROSPER_Kotwani!$1:$1,PROSPER_Kotwani!$10:$10,""),
IF($C39="Jonathan Wellner",_xlfn.XLOOKUP($B39,PROSPER_Wellner!$1:$1,PROSPER_Wellner!$10:$10,""),
IF($C39="Travis Harvey",_xlfn.XLOOKUP($B39,PROSPER_Harvey!$1:$1,PROSPER_Harvey!$10:$10,""),"")))))))))</f>
        <v>No Score</v>
      </c>
      <c r="AO39" s="125" t="str">
        <f>IF(IF(IF($C39="Christopher Lobo",_xlfn.XLOOKUP($B39,PROSPER_Lobo!$1:$1,PROSPER_Lobo!$11:$11,""),
IF($C39="Naren Baliga",_xlfn.XLOOKUP($B39,PROSPER_Baliga!$1:$1,PROSPER_Baliga!$11:$11,""),
IF($C39="Thorsten Huhn",_xlfn.XLOOKUP($B39,PROSPER_Huhn!$1:$1,PROSPER_Huhn!$11:$11,""),
IF($C39="Nick Hull",_xlfn.XLOOKUP($B39,PROSPER_Hull!$1:$1,PROSPER_Hull!$11:$11,""),
IF($C39="Monika Kotwani",_xlfn.XLOOKUP($B39,PROSPER_Kotwani!$1:$1,PROSPER_Kotwani!$11:$11,""),
IF($C39="Jonathan Wellner",_xlfn.XLOOKUP($B39,PROSPER_Wellner!$1:$1,PROSPER_Wellner!$11:$11,""),
IF($C39="Travis Harvey",_xlfn.XLOOKUP($B39,PROSPER_Harvey!$1:$1,PROSPER_Harvey!$11:$11,""),"")))))))="","",
IF($C39="Christopher Lobo",_xlfn.XLOOKUP($B39,PROSPER_Lobo!$1:$1,PROSPER_Lobo!$11:$11,""),
IF($C39="Naren Baliga",_xlfn.XLOOKUP($B39,PROSPER_Baliga!$1:$1,PROSPER_Baliga!$11:$11,""),
IF($C39="Thorsten Huhn",_xlfn.XLOOKUP($B39,PROSPER_Huhn!$1:$1,PROSPER_Huhn!$11:$11,""),
IF($C39="Nick Hull",_xlfn.XLOOKUP($B39,PROSPER_Hull!$1:$1,PROSPER_Hull!$11:$11,""),
IF($C39="Monika Kotwani",_xlfn.XLOOKUP($B39,PROSPER_Kotwani!$1:$1,PROSPER_Kotwani!$11:$11,""),
IF($C39="Jonathan Wellner",_xlfn.XLOOKUP($B39,PROSPER_Wellner!$1:$1,PROSPER_Wellner!$11:$11,""),
IF($C39="Travis Harvey",_xlfn.XLOOKUP($B39,PROSPER_Harvey!$1:$1,PROSPER_Harvey!$11:$11,""),""))))))))="","No Comment",IF(IF($C39="Christopher Lobo",_xlfn.XLOOKUP($B39,PROSPER_Lobo!$1:$1,PROSPER_Lobo!$11:$11,""),
IF($C39="Naren Baliga",_xlfn.XLOOKUP($B39,PROSPER_Baliga!$1:$1,PROSPER_Baliga!$11:$11,""),
IF($C39="Thorsten Huhn",_xlfn.XLOOKUP($B39,PROSPER_Huhn!$1:$1,PROSPER_Huhn!$11:$11,""),
IF($C39="Nick Hull",_xlfn.XLOOKUP($B39,PROSPER_Hull!$1:$1,PROSPER_Hull!$11:$11,""),
IF($C39="Monika Kotwani",_xlfn.XLOOKUP($B39,PROSPER_Kotwani!$1:$1,PROSPER_Kotwani!$11:$11,""),
IF($C39="Jonathan Wellner",_xlfn.XLOOKUP($B39,PROSPER_Wellner!$1:$1,PROSPER_Wellner!$11:$11,""),
IF($C39="Travis Harvey",_xlfn.XLOOKUP($B39,PROSPER_Harvey!$1:$1,PROSPER_Harvey!$11:$11,""),"")))))))="","",
IF($C39="Christopher Lobo",_xlfn.XLOOKUP($B39,PROSPER_Lobo!$1:$1,PROSPER_Lobo!$11:$11,""),
IF($C39="Naren Baliga",_xlfn.XLOOKUP($B39,PROSPER_Baliga!$1:$1,PROSPER_Baliga!$11:$11,""),
IF($C39="Thorsten Huhn",_xlfn.XLOOKUP($B39,PROSPER_Huhn!$1:$1,PROSPER_Huhn!$11:$11,""),
IF($C39="Nick Hull",_xlfn.XLOOKUP($B39,PROSPER_Hull!$1:$1,PROSPER_Hull!$11:$11,""),
IF($C39="Monika Kotwani",_xlfn.XLOOKUP($B39,PROSPER_Kotwani!$1:$1,PROSPER_Kotwani!$11:$11,""),
IF($C39="Jonathan Wellner",_xlfn.XLOOKUP($B39,PROSPER_Wellner!$1:$1,PROSPER_Wellner!$11:$11,""),
IF($C39="Travis Harvey",_xlfn.XLOOKUP($B39,PROSPER_Harvey!$1:$1,PROSPER_Harvey!$11:$11,""),"")))))))))</f>
        <v>No Comment</v>
      </c>
      <c r="AP39" s="124" t="s">
        <v>89</v>
      </c>
      <c r="AQ39" s="150" t="str">
        <f t="shared" si="248"/>
        <v>N/A</v>
      </c>
      <c r="AR39" s="120" t="str">
        <f>_xlfn.XLOOKUP(B39,PROSPERInitial_Query!$E:$E,PROSPERInitial_Query!$L:$L,"",,-1)</f>
        <v/>
      </c>
      <c r="AS39" s="121" t="str">
        <f t="shared" si="249"/>
        <v>Nilesh Brahmbhatt1 - PortfolioTraining &amp; Adoption</v>
      </c>
      <c r="AT39" s="126" t="str">
        <f>_xlfn.XLOOKUP(AS39,PROSPERDelta_Query!BK:BK,PROSPERDelta_Query!N:N,"",,-1)</f>
        <v/>
      </c>
      <c r="AU39" s="124" t="str">
        <f t="shared" si="250"/>
        <v>N/A</v>
      </c>
      <c r="AV39" s="124" t="str">
        <f>IF(IF(IF($C39="Christopher Lobo",_xlfn.XLOOKUP($B39,PROSPER_Lobo!$1:$1,PROSPER_Lobo!$12:$12,""),
IF($C39="Naren Baliga",_xlfn.XLOOKUP($B39,PROSPER_Baliga!$1:$1,PROSPER_Baliga!$12:$12,""),
IF($C39="Thorsten Huhn",_xlfn.XLOOKUP($B39,PROSPER_Huhn!$1:$1,PROSPER_Huhn!$12:$12,""),
IF($C39="Nick Hull",_xlfn.XLOOKUP($B39,PROSPER_Hull!$1:$1,PROSPER_Hull!$12:$12,""),
IF($C39="Monika Kotwani",_xlfn.XLOOKUP($B39,PROSPER_Kotwani!$1:$1,PROSPER_Kotwani!$12:$12,""),
IF($C39="Jonathan Wellner",_xlfn.XLOOKUP($B39,PROSPER_Wellner!$1:$1,PROSPER_Wellner!$12:$12,""),
IF($C39="Travis Harvey",_xlfn.XLOOKUP($B39,PROSPER_Harvey!$1:$1,PROSPER_Harvey!$12:$12,""),"")))))))="","",
IF($C39="Christopher Lobo",_xlfn.XLOOKUP($B39,PROSPER_Lobo!$1:$1,PROSPER_Lobo!$12:$12,""),
IF($C39="Naren Baliga",_xlfn.XLOOKUP($B39,PROSPER_Baliga!$1:$1,PROSPER_Baliga!$12:$12,""),
IF($C39="Thorsten Huhn",_xlfn.XLOOKUP($B39,PROSPER_Huhn!$1:$1,PROSPER_Huhn!$12:$12,""),
IF($C39="Nick Hull",_xlfn.XLOOKUP($B39,PROSPER_Hull!$1:$1,PROSPER_Hull!$12:$12,""),
IF($C39="Monika Kotwani",_xlfn.XLOOKUP($B39,PROSPER_Kotwani!$1:$1,PROSPER_Kotwani!$12:$12,""),
IF($C39="Jonathan Wellner",_xlfn.XLOOKUP($B39,PROSPER_Wellner!$1:$1,PROSPER_Wellner!$12:$12,""),
IF($C39="Travis Harvey",_xlfn.XLOOKUP($B39,PROSPER_Harvey!$1:$1,PROSPER_Harvey!$12:$12,""),""))))))))="","No Score",IF(IF($C39="Christopher Lobo",_xlfn.XLOOKUP($B39,PROSPER_Lobo!$1:$1,PROSPER_Lobo!$12:$12,""),
IF($C39="Naren Baliga",_xlfn.XLOOKUP($B39,PROSPER_Baliga!$1:$1,PROSPER_Baliga!$12:$12,""),
IF($C39="Thorsten Huhn",_xlfn.XLOOKUP($B39,PROSPER_Huhn!$1:$1,PROSPER_Huhn!$12:$12,""),
IF($C39="Nick Hull",_xlfn.XLOOKUP($B39,PROSPER_Hull!$1:$1,PROSPER_Hull!$12:$12,""),
IF($C39="Monika Kotwani",_xlfn.XLOOKUP($B39,PROSPER_Kotwani!$1:$1,PROSPER_Kotwani!$12:$12,""),
IF($C39="Jonathan Wellner",_xlfn.XLOOKUP($B39,PROSPER_Wellner!$1:$1,PROSPER_Wellner!$12:$12,""),
IF($C39="Travis Harvey",_xlfn.XLOOKUP($B39,PROSPER_Harvey!$1:$1,PROSPER_Harvey!$12:$12,""),"")))))))="","",
IF($C39="Christopher Lobo",_xlfn.XLOOKUP($B39,PROSPER_Lobo!$1:$1,PROSPER_Lobo!$12:$12,""),
IF($C39="Naren Baliga",_xlfn.XLOOKUP($B39,PROSPER_Baliga!$1:$1,PROSPER_Baliga!$12:$12,""),
IF($C39="Thorsten Huhn",_xlfn.XLOOKUP($B39,PROSPER_Huhn!$1:$1,PROSPER_Huhn!$12:$12,""),
IF($C39="Nick Hull",_xlfn.XLOOKUP($B39,PROSPER_Hull!$1:$1,PROSPER_Hull!$12:$12,""),
IF($C39="Monika Kotwani",_xlfn.XLOOKUP($B39,PROSPER_Kotwani!$1:$1,PROSPER_Kotwani!$12:$12,""),
IF($C39="Jonathan Wellner",_xlfn.XLOOKUP($B39,PROSPER_Wellner!$1:$1,PROSPER_Wellner!$12:$12,""),
IF($C39="Travis Harvey",_xlfn.XLOOKUP($B39,PROSPER_Harvey!$1:$1,PROSPER_Harvey!$12:$12,""),"")))))))))</f>
        <v>No Score</v>
      </c>
      <c r="AW39" s="125" t="str">
        <f>IF(IF(IF($C39="Christopher Lobo",_xlfn.XLOOKUP($B39,PROSPER_Lobo!$1:$1,PROSPER_Lobo!$13:$13,""),
IF($C39="Naren Baliga",_xlfn.XLOOKUP($B39,PROSPER_Baliga!$1:$1,PROSPER_Baliga!$13:$13,""),
IF($C39="Thorsten Huhn",_xlfn.XLOOKUP($B39,PROSPER_Huhn!$1:$1,PROSPER_Huhn!$13:$13,""),
IF($C39="Nick Hull",_xlfn.XLOOKUP($B39,PROSPER_Hull!$1:$1,PROSPER_Hull!$13:$13,""),
IF($C39="Monika Kotwani",_xlfn.XLOOKUP($B39,PROSPER_Kotwani!$1:$1,PROSPER_Kotwani!$13:$13,""),
IF($C39="Jonathan Wellner",_xlfn.XLOOKUP($B39,PROSPER_Wellner!$1:$1,PROSPER_Wellner!$13:$13,""),
IF($C39="Travis Harvey",_xlfn.XLOOKUP($B39,PROSPER_Harvey!$1:$1,PROSPER_Harvey!$13:$13,""),"")))))))="","",
IF($C39="Christopher Lobo",_xlfn.XLOOKUP($B39,PROSPER_Lobo!$1:$1,PROSPER_Lobo!$13:$13,""),
IF($C39="Naren Baliga",_xlfn.XLOOKUP($B39,PROSPER_Baliga!$1:$1,PROSPER_Baliga!$13:$13,""),
IF($C39="Thorsten Huhn",_xlfn.XLOOKUP($B39,PROSPER_Huhn!$1:$1,PROSPER_Huhn!$13:$13,""),
IF($C39="Nick Hull",_xlfn.XLOOKUP($B39,PROSPER_Hull!$1:$1,PROSPER_Hull!$13:$13,""),
IF($C39="Monika Kotwani",_xlfn.XLOOKUP($B39,PROSPER_Kotwani!$1:$1,PROSPER_Kotwani!$13:$13,""),
IF($C39="Jonathan Wellner",_xlfn.XLOOKUP($B39,PROSPER_Wellner!$1:$1,PROSPER_Wellner!$13:$13,""),
IF($C39="Travis Harvey",_xlfn.XLOOKUP($B39,PROSPER_Harvey!$1:$1,PROSPER_Harvey!$13:$13,""),""))))))))="","No Comment",IF(IF($C39="Christopher Lobo",_xlfn.XLOOKUP($B39,PROSPER_Lobo!$1:$1,PROSPER_Lobo!$13:$13,""),
IF($C39="Naren Baliga",_xlfn.XLOOKUP($B39,PROSPER_Baliga!$1:$1,PROSPER_Baliga!$13:$13,""),
IF($C39="Thorsten Huhn",_xlfn.XLOOKUP($B39,PROSPER_Huhn!$1:$1,PROSPER_Huhn!$13:$13,""),
IF($C39="Nick Hull",_xlfn.XLOOKUP($B39,PROSPER_Hull!$1:$1,PROSPER_Hull!$13:$13,""),
IF($C39="Monika Kotwani",_xlfn.XLOOKUP($B39,PROSPER_Kotwani!$1:$1,PROSPER_Kotwani!$13:$13,""),
IF($C39="Jonathan Wellner",_xlfn.XLOOKUP($B39,PROSPER_Wellner!$1:$1,PROSPER_Wellner!$13:$13,""),
IF($C39="Travis Harvey",_xlfn.XLOOKUP($B39,PROSPER_Harvey!$1:$1,PROSPER_Harvey!$13:$13,""),"")))))))="","",
IF($C39="Christopher Lobo",_xlfn.XLOOKUP($B39,PROSPER_Lobo!$1:$1,PROSPER_Lobo!$13:$13,""),
IF($C39="Naren Baliga",_xlfn.XLOOKUP($B39,PROSPER_Baliga!$1:$1,PROSPER_Baliga!$13:$13,""),
IF($C39="Thorsten Huhn",_xlfn.XLOOKUP($B39,PROSPER_Huhn!$1:$1,PROSPER_Huhn!$13:$13,""),
IF($C39="Nick Hull",_xlfn.XLOOKUP($B39,PROSPER_Hull!$1:$1,PROSPER_Hull!$13:$13,""),
IF($C39="Monika Kotwani",_xlfn.XLOOKUP($B39,PROSPER_Kotwani!$1:$1,PROSPER_Kotwani!$13:$13,""),
IF($C39="Jonathan Wellner",_xlfn.XLOOKUP($B39,PROSPER_Wellner!$1:$1,PROSPER_Wellner!$13:$13,""),
IF($C39="Travis Harvey",_xlfn.XLOOKUP($B39,PROSPER_Harvey!$1:$1,PROSPER_Harvey!$13:$13,""),"")))))))))</f>
        <v>No Comment</v>
      </c>
      <c r="AX39" s="124" t="s">
        <v>89</v>
      </c>
      <c r="AY39" s="150" t="str">
        <f t="shared" si="251"/>
        <v>N/A</v>
      </c>
      <c r="AZ39" s="120" t="str">
        <f>_xlfn.XLOOKUP(B39,PROSPERInitial_Query!$E:$E,PROSPERInitial_Query!$M:$M,"",,-1)</f>
        <v/>
      </c>
      <c r="BA39" s="121" t="str">
        <f t="shared" si="252"/>
        <v>Nilesh Brahmbhatt1 - PortfolioDMLT</v>
      </c>
      <c r="BB39" s="126" t="str">
        <f>_xlfn.XLOOKUP(BA39,PROSPERDelta_Query!BK:BK,PROSPERDelta_Query!O:O,"",,-1)</f>
        <v/>
      </c>
      <c r="BC39" s="124" t="str">
        <f t="shared" si="253"/>
        <v>N/A</v>
      </c>
      <c r="BD39" s="124" t="str">
        <f>IF(IF(IF($C39="Christopher Lobo",_xlfn.XLOOKUP($B39,PROSPER_Lobo!$1:$1,PROSPER_Lobo!$14:$14,""),
IF($C39="Naren Baliga",_xlfn.XLOOKUP($B39,PROSPER_Baliga!$1:$1,PROSPER_Baliga!$14:$14,""),
IF($C39="Thorsten Huhn",_xlfn.XLOOKUP($B39,PROSPER_Huhn!$1:$1,PROSPER_Huhn!$14:$14,""),
IF($C39="Nick Hull",_xlfn.XLOOKUP($B39,PROSPER_Hull!$1:$1,PROSPER_Hull!$14:$14,""),
IF($C39="Monika Kotwani",_xlfn.XLOOKUP($B39,PROSPER_Kotwani!$1:$1,PROSPER_Kotwani!$14:$14,""),
IF($C39="Jonathan Wellner",_xlfn.XLOOKUP($B39,PROSPER_Wellner!$1:$1,PROSPER_Wellner!$14:$14,""),
IF($C39="Travis Harvey",_xlfn.XLOOKUP($B39,PROSPER_Harvey!$1:$1,PROSPER_Harvey!$14:$14,""),"")))))))="","",
IF($C39="Christopher Lobo",_xlfn.XLOOKUP($B39,PROSPER_Lobo!$1:$1,PROSPER_Lobo!$14:$14,""),
IF($C39="Naren Baliga",_xlfn.XLOOKUP($B39,PROSPER_Baliga!$1:$1,PROSPER_Baliga!$14:$14,""),
IF($C39="Thorsten Huhn",_xlfn.XLOOKUP($B39,PROSPER_Huhn!$1:$1,PROSPER_Huhn!$14:$14,""),
IF($C39="Nick Hull",_xlfn.XLOOKUP($B39,PROSPER_Hull!$1:$1,PROSPER_Hull!$14:$14,""),
IF($C39="Monika Kotwani",_xlfn.XLOOKUP($B39,PROSPER_Kotwani!$1:$1,PROSPER_Kotwani!$14:$14,""),
IF($C39="Jonathan Wellner",_xlfn.XLOOKUP($B39,PROSPER_Wellner!$1:$1,PROSPER_Wellner!$14:$14,""),
IF($C39="Travis Harvey",_xlfn.XLOOKUP($B39,PROSPER_Harvey!$1:$1,PROSPER_Harvey!$14:$14,""),""))))))))="","No Score",IF(IF($C39="Christopher Lobo",_xlfn.XLOOKUP($B39,PROSPER_Lobo!$1:$1,PROSPER_Lobo!$14:$14,""),
IF($C39="Naren Baliga",_xlfn.XLOOKUP($B39,PROSPER_Baliga!$1:$1,PROSPER_Baliga!$14:$14,""),
IF($C39="Thorsten Huhn",_xlfn.XLOOKUP($B39,PROSPER_Huhn!$1:$1,PROSPER_Huhn!$14:$14,""),
IF($C39="Nick Hull",_xlfn.XLOOKUP($B39,PROSPER_Hull!$1:$1,PROSPER_Hull!$14:$14,""),
IF($C39="Monika Kotwani",_xlfn.XLOOKUP($B39,PROSPER_Kotwani!$1:$1,PROSPER_Kotwani!$14:$14,""),
IF($C39="Jonathan Wellner",_xlfn.XLOOKUP($B39,PROSPER_Wellner!$1:$1,PROSPER_Wellner!$14:$14,""),
IF($C39="Travis Harvey",_xlfn.XLOOKUP($B39,PROSPER_Harvey!$1:$1,PROSPER_Harvey!$14:$14,""),"")))))))="","",
IF($C39="Christopher Lobo",_xlfn.XLOOKUP($B39,PROSPER_Lobo!$1:$1,PROSPER_Lobo!$14:$14,""),
IF($C39="Naren Baliga",_xlfn.XLOOKUP($B39,PROSPER_Baliga!$1:$1,PROSPER_Baliga!$14:$14,""),
IF($C39="Thorsten Huhn",_xlfn.XLOOKUP($B39,PROSPER_Huhn!$1:$1,PROSPER_Huhn!$14:$14,""),
IF($C39="Nick Hull",_xlfn.XLOOKUP($B39,PROSPER_Hull!$1:$1,PROSPER_Hull!$14:$14,""),
IF($C39="Monika Kotwani",_xlfn.XLOOKUP($B39,PROSPER_Kotwani!$1:$1,PROSPER_Kotwani!$14:$14,""),
IF($C39="Jonathan Wellner",_xlfn.XLOOKUP($B39,PROSPER_Wellner!$1:$1,PROSPER_Wellner!$14:$14,""),
IF($C39="Travis Harvey",_xlfn.XLOOKUP($B39,PROSPER_Harvey!$1:$1,PROSPER_Harvey!$14:$14,""),"")))))))))</f>
        <v>No Score</v>
      </c>
      <c r="BE39" s="125" t="str">
        <f>IF(IF(IF($C39="Christopher Lobo",_xlfn.XLOOKUP($B39,PROSPER_Lobo!$1:$1,PROSPER_Lobo!$15:$15,""),
IF($C39="Naren Baliga",_xlfn.XLOOKUP($B39,PROSPER_Baliga!$1:$1,PROSPER_Baliga!$15:$15,""),
IF($C39="Thorsten Huhn",_xlfn.XLOOKUP($B39,PROSPER_Huhn!$1:$1,PROSPER_Huhn!$15:$15,""),
IF($C39="Nick Hull",_xlfn.XLOOKUP($B39,PROSPER_Hull!$1:$1,PROSPER_Hull!$15:$15,""),
IF($C39="Monika Kotwani",_xlfn.XLOOKUP($B39,PROSPER_Kotwani!$1:$1,PROSPER_Kotwani!$15:$15,""),
IF($C39="Jonathan Wellner",_xlfn.XLOOKUP($B39,PROSPER_Wellner!$1:$1,PROSPER_Wellner!$15:$15,""),
IF($C39="Travis Harvey",_xlfn.XLOOKUP($B39,PROSPER_Harvey!$1:$1,PROSPER_Harvey!$15:$15,""),"")))))))="","",
IF($C39="Christopher Lobo",_xlfn.XLOOKUP($B39,PROSPER_Lobo!$1:$1,PROSPER_Lobo!$15:$15,""),
IF($C39="Naren Baliga",_xlfn.XLOOKUP($B39,PROSPER_Baliga!$1:$1,PROSPER_Baliga!$15:$15,""),
IF($C39="Thorsten Huhn",_xlfn.XLOOKUP($B39,PROSPER_Huhn!$1:$1,PROSPER_Huhn!$15:$15,""),
IF($C39="Nick Hull",_xlfn.XLOOKUP($B39,PROSPER_Hull!$1:$1,PROSPER_Hull!$15:$15,""),
IF($C39="Monika Kotwani",_xlfn.XLOOKUP($B39,PROSPER_Kotwani!$1:$1,PROSPER_Kotwani!$15:$15,""),
IF($C39="Jonathan Wellner",_xlfn.XLOOKUP($B39,PROSPER_Wellner!$1:$1,PROSPER_Wellner!$15:$15,""),
IF($C39="Travis Harvey",_xlfn.XLOOKUP($B39,PROSPER_Harvey!$1:$1,PROSPER_Harvey!$15:$15,""),""))))))))="","No Comment",IF(IF($C39="Christopher Lobo",_xlfn.XLOOKUP($B39,PROSPER_Lobo!$1:$1,PROSPER_Lobo!$15:$15,""),
IF($C39="Naren Baliga",_xlfn.XLOOKUP($B39,PROSPER_Baliga!$1:$1,PROSPER_Baliga!$15:$15,""),
IF($C39="Thorsten Huhn",_xlfn.XLOOKUP($B39,PROSPER_Huhn!$1:$1,PROSPER_Huhn!$15:$15,""),
IF($C39="Nick Hull",_xlfn.XLOOKUP($B39,PROSPER_Hull!$1:$1,PROSPER_Hull!$15:$15,""),
IF($C39="Monika Kotwani",_xlfn.XLOOKUP($B39,PROSPER_Kotwani!$1:$1,PROSPER_Kotwani!$15:$15,""),
IF($C39="Jonathan Wellner",_xlfn.XLOOKUP($B39,PROSPER_Wellner!$1:$1,PROSPER_Wellner!$15:$15,""),
IF($C39="Travis Harvey",_xlfn.XLOOKUP($B39,PROSPER_Harvey!$1:$1,PROSPER_Harvey!$15:$15,""),"")))))))="","",
IF($C39="Christopher Lobo",_xlfn.XLOOKUP($B39,PROSPER_Lobo!$1:$1,PROSPER_Lobo!$15:$15,""),
IF($C39="Naren Baliga",_xlfn.XLOOKUP($B39,PROSPER_Baliga!$1:$1,PROSPER_Baliga!$15:$15,""),
IF($C39="Thorsten Huhn",_xlfn.XLOOKUP($B39,PROSPER_Huhn!$1:$1,PROSPER_Huhn!$15:$15,""),
IF($C39="Nick Hull",_xlfn.XLOOKUP($B39,PROSPER_Hull!$1:$1,PROSPER_Hull!$15:$15,""),
IF($C39="Monika Kotwani",_xlfn.XLOOKUP($B39,PROSPER_Kotwani!$1:$1,PROSPER_Kotwani!$15:$15,""),
IF($C39="Jonathan Wellner",_xlfn.XLOOKUP($B39,PROSPER_Wellner!$1:$1,PROSPER_Wellner!$15:$15,""),
IF($C39="Travis Harvey",_xlfn.XLOOKUP($B39,PROSPER_Harvey!$1:$1,PROSPER_Harvey!$15:$15,""),"")))))))))</f>
        <v>No Comment</v>
      </c>
      <c r="BF39" s="124" t="s">
        <v>89</v>
      </c>
      <c r="BG39" s="150" t="str">
        <f t="shared" si="254"/>
        <v>N/A</v>
      </c>
      <c r="BH39" s="120" t="str">
        <f>_xlfn.XLOOKUP(B39,PROSPERInitial_Query!$E:$E,PROSPERInitial_Query!$N:$N,"",,-1)</f>
        <v/>
      </c>
      <c r="BI39" s="121" t="str">
        <f t="shared" si="255"/>
        <v>Nilesh Brahmbhatt1 - PortfolioRevenue Management</v>
      </c>
      <c r="BJ39" s="126" t="str">
        <f>_xlfn.XLOOKUP(BI39,PROSPERDelta_Query!BK:BK,PROSPERDelta_Query!P:P,"",,-1)</f>
        <v/>
      </c>
      <c r="BK39" s="124" t="str">
        <f t="shared" si="256"/>
        <v>N/A</v>
      </c>
      <c r="BL39" s="124" t="str">
        <f>IF(IF(IF($C39="Christopher Lobo",_xlfn.XLOOKUP($B39,PROSPER_Lobo!$1:$1,PROSPER_Lobo!$16:$16,""),
IF($C39="Naren Baliga",_xlfn.XLOOKUP($B39,PROSPER_Baliga!$1:$1,PROSPER_Baliga!$16:$16,""),
IF($C39="Thorsten Huhn",_xlfn.XLOOKUP($B39,PROSPER_Huhn!$1:$1,PROSPER_Huhn!$16:$16,""),
IF($C39="Nick Hull",_xlfn.XLOOKUP($B39,PROSPER_Hull!$1:$1,PROSPER_Hull!$16:$16,""),
IF($C39="Monika Kotwani",_xlfn.XLOOKUP($B39,PROSPER_Kotwani!$1:$1,PROSPER_Kotwani!$16:$16,""),
IF($C39="Jonathan Wellner",_xlfn.XLOOKUP($B39,PROSPER_Wellner!$1:$1,PROSPER_Wellner!$16:$16,""),
IF($C39="Travis Harvey",_xlfn.XLOOKUP($B39,PROSPER_Harvey!$1:$1,PROSPER_Harvey!$16:$16,""),"")))))))="","",
IF($C39="Christopher Lobo",_xlfn.XLOOKUP($B39,PROSPER_Lobo!$1:$1,PROSPER_Lobo!$16:$16,""),
IF($C39="Naren Baliga",_xlfn.XLOOKUP($B39,PROSPER_Baliga!$1:$1,PROSPER_Baliga!$16:$16,""),
IF($C39="Thorsten Huhn",_xlfn.XLOOKUP($B39,PROSPER_Huhn!$1:$1,PROSPER_Huhn!$16:$16,""),
IF($C39="Nick Hull",_xlfn.XLOOKUP($B39,PROSPER_Hull!$1:$1,PROSPER_Hull!$16:$16,""),
IF($C39="Monika Kotwani",_xlfn.XLOOKUP($B39,PROSPER_Kotwani!$1:$1,PROSPER_Kotwani!$16:$16,""),
IF($C39="Jonathan Wellner",_xlfn.XLOOKUP($B39,PROSPER_Wellner!$1:$1,PROSPER_Wellner!$16:$16,""),
IF($C39="Travis Harvey",_xlfn.XLOOKUP($B39,PROSPER_Harvey!$1:$1,PROSPER_Harvey!$16:$16,""),""))))))))="","No Score",IF(IF($C39="Christopher Lobo",_xlfn.XLOOKUP($B39,PROSPER_Lobo!$1:$1,PROSPER_Lobo!$16:$16,""),
IF($C39="Naren Baliga",_xlfn.XLOOKUP($B39,PROSPER_Baliga!$1:$1,PROSPER_Baliga!$16:$16,""),
IF($C39="Thorsten Huhn",_xlfn.XLOOKUP($B39,PROSPER_Huhn!$1:$1,PROSPER_Huhn!$16:$16,""),
IF($C39="Nick Hull",_xlfn.XLOOKUP($B39,PROSPER_Hull!$1:$1,PROSPER_Hull!$16:$16,""),
IF($C39="Monika Kotwani",_xlfn.XLOOKUP($B39,PROSPER_Kotwani!$1:$1,PROSPER_Kotwani!$16:$16,""),
IF($C39="Jonathan Wellner",_xlfn.XLOOKUP($B39,PROSPER_Wellner!$1:$1,PROSPER_Wellner!$16:$16,""),
IF($C39="Travis Harvey",_xlfn.XLOOKUP($B39,PROSPER_Harvey!$1:$1,PROSPER_Harvey!$16:$16,""),"")))))))="","",
IF($C39="Christopher Lobo",_xlfn.XLOOKUP($B39,PROSPER_Lobo!$1:$1,PROSPER_Lobo!$16:$16,""),
IF($C39="Naren Baliga",_xlfn.XLOOKUP($B39,PROSPER_Baliga!$1:$1,PROSPER_Baliga!$16:$16,""),
IF($C39="Thorsten Huhn",_xlfn.XLOOKUP($B39,PROSPER_Huhn!$1:$1,PROSPER_Huhn!$16:$16,""),
IF($C39="Nick Hull",_xlfn.XLOOKUP($B39,PROSPER_Hull!$1:$1,PROSPER_Hull!$16:$16,""),
IF($C39="Monika Kotwani",_xlfn.XLOOKUP($B39,PROSPER_Kotwani!$1:$1,PROSPER_Kotwani!$16:$16,""),
IF($C39="Jonathan Wellner",_xlfn.XLOOKUP($B39,PROSPER_Wellner!$1:$1,PROSPER_Wellner!$16:$16,""),
IF($C39="Travis Harvey",_xlfn.XLOOKUP($B39,PROSPER_Harvey!$1:$1,PROSPER_Harvey!$16:$16,""),"")))))))))</f>
        <v>No Score</v>
      </c>
      <c r="BM39" s="125" t="str">
        <f>IF(IF(IF($C39="Christopher Lobo",_xlfn.XLOOKUP($B39,PROSPER_Lobo!$1:$1,PROSPER_Lobo!$17:$17,""),
IF($C39="Naren Baliga",_xlfn.XLOOKUP($B39,PROSPER_Baliga!$1:$1,PROSPER_Baliga!$17:$17,""),
IF($C39="Thorsten Huhn",_xlfn.XLOOKUP($B39,PROSPER_Huhn!$1:$1,PROSPER_Huhn!$17:$17,""),
IF($C39="Nick Hull",_xlfn.XLOOKUP($B39,PROSPER_Hull!$1:$1,PROSPER_Hull!$17:$17,""),
IF($C39="Monika Kotwani",_xlfn.XLOOKUP($B39,PROSPER_Kotwani!$1:$1,PROSPER_Kotwani!$17:$17,""),
IF($C39="Jonathan Wellner",_xlfn.XLOOKUP($B39,PROSPER_Wellner!$1:$1,PROSPER_Wellner!$17:$17,""),
IF($C39="Travis Harvey",_xlfn.XLOOKUP($B39,PROSPER_Harvey!$1:$1,PROSPER_Harvey!$17:$17,""),"")))))))="","",
IF($C39="Christopher Lobo",_xlfn.XLOOKUP($B39,PROSPER_Lobo!$1:$1,PROSPER_Lobo!$17:$17,""),
IF($C39="Naren Baliga",_xlfn.XLOOKUP($B39,PROSPER_Baliga!$1:$1,PROSPER_Baliga!$17:$17,""),
IF($C39="Thorsten Huhn",_xlfn.XLOOKUP($B39,PROSPER_Huhn!$1:$1,PROSPER_Huhn!$17:$17,""),
IF($C39="Nick Hull",_xlfn.XLOOKUP($B39,PROSPER_Hull!$1:$1,PROSPER_Hull!$17:$17,""),
IF($C39="Monika Kotwani",_xlfn.XLOOKUP($B39,PROSPER_Kotwani!$1:$1,PROSPER_Kotwani!$17:$17,""),
IF($C39="Jonathan Wellner",_xlfn.XLOOKUP($B39,PROSPER_Wellner!$1:$1,PROSPER_Wellner!$17:$17,""),
IF($C39="Travis Harvey",_xlfn.XLOOKUP($B39,PROSPER_Harvey!$1:$1,PROSPER_Harvey!$17:$17,""),""))))))))="","No Comment",IF(IF($C39="Christopher Lobo",_xlfn.XLOOKUP($B39,PROSPER_Lobo!$1:$1,PROSPER_Lobo!$17:$17,""),
IF($C39="Naren Baliga",_xlfn.XLOOKUP($B39,PROSPER_Baliga!$1:$1,PROSPER_Baliga!$17:$17,""),
IF($C39="Thorsten Huhn",_xlfn.XLOOKUP($B39,PROSPER_Huhn!$1:$1,PROSPER_Huhn!$17:$17,""),
IF($C39="Nick Hull",_xlfn.XLOOKUP($B39,PROSPER_Hull!$1:$1,PROSPER_Hull!$17:$17,""),
IF($C39="Monika Kotwani",_xlfn.XLOOKUP($B39,PROSPER_Kotwani!$1:$1,PROSPER_Kotwani!$17:$17,""),
IF($C39="Jonathan Wellner",_xlfn.XLOOKUP($B39,PROSPER_Wellner!$1:$1,PROSPER_Wellner!$17:$17,""),
IF($C39="Travis Harvey",_xlfn.XLOOKUP($B39,PROSPER_Harvey!$1:$1,PROSPER_Harvey!$17:$17,""),"")))))))="","",
IF($C39="Christopher Lobo",_xlfn.XLOOKUP($B39,PROSPER_Lobo!$1:$1,PROSPER_Lobo!$17:$17,""),
IF($C39="Naren Baliga",_xlfn.XLOOKUP($B39,PROSPER_Baliga!$1:$1,PROSPER_Baliga!$17:$17,""),
IF($C39="Thorsten Huhn",_xlfn.XLOOKUP($B39,PROSPER_Huhn!$1:$1,PROSPER_Huhn!$17:$17,""),
IF($C39="Nick Hull",_xlfn.XLOOKUP($B39,PROSPER_Hull!$1:$1,PROSPER_Hull!$17:$17,""),
IF($C39="Monika Kotwani",_xlfn.XLOOKUP($B39,PROSPER_Kotwani!$1:$1,PROSPER_Kotwani!$17:$17,""),
IF($C39="Jonathan Wellner",_xlfn.XLOOKUP($B39,PROSPER_Wellner!$1:$1,PROSPER_Wellner!$17:$17,""),
IF($C39="Travis Harvey",_xlfn.XLOOKUP($B39,PROSPER_Harvey!$1:$1,PROSPER_Harvey!$17:$17,""),"")))))))))</f>
        <v>No Comment</v>
      </c>
      <c r="BN39" s="124">
        <f>IFERROR(ROUND(_xlfn.XLOOKUP(B39,'RevenueChallenge_Query'!$E:$E,'RevenueChallenge_Query'!$F:$F)/3.2,0),"Not Taken")</f>
        <v>7</v>
      </c>
      <c r="BO39" s="150">
        <f t="shared" si="257"/>
        <v>7</v>
      </c>
      <c r="BP39" s="120" t="str">
        <f>_xlfn.XLOOKUP(B39,PROSPERInitial_Query!$E:$E,PROSPERInitial_Query!$O:$O,"",,-1)</f>
        <v/>
      </c>
      <c r="BQ39" s="121" t="str">
        <f t="shared" si="258"/>
        <v>Nilesh Brahmbhatt1 - PortfolioArtificial Intelligence</v>
      </c>
      <c r="BR39" s="126" t="str">
        <f>_xlfn.XLOOKUP(BQ39,PROSPERDelta_Query!BK:BK,PROSPERDelta_Query!Q:Q,"",,-1)</f>
        <v/>
      </c>
      <c r="BS39" s="124" t="str">
        <f t="shared" si="259"/>
        <v>N/A</v>
      </c>
      <c r="BT39" s="124" t="str">
        <f>IF(IF(IF($C39="Christopher Lobo",_xlfn.XLOOKUP($B39,PROSPER_Lobo!$1:$1,PROSPER_Lobo!$18:$18,""),
IF($C39="Naren Baliga",_xlfn.XLOOKUP($B39,PROSPER_Baliga!$1:$1,PROSPER_Baliga!$18:$18,""),
IF($C39="Thorsten Huhn",_xlfn.XLOOKUP($B39,PROSPER_Huhn!$1:$1,PROSPER_Huhn!$18:$18,""),
IF($C39="Nick Hull",_xlfn.XLOOKUP($B39,PROSPER_Hull!$1:$1,PROSPER_Hull!$18:$18,""),
IF($C39="Monika Kotwani",_xlfn.XLOOKUP($B39,PROSPER_Kotwani!$1:$1,PROSPER_Kotwani!$18:$18,""),
IF($C39="Jonathan Wellner",_xlfn.XLOOKUP($B39,PROSPER_Wellner!$1:$1,PROSPER_Wellner!$18:$18,""),
IF($C39="Travis Harvey",_xlfn.XLOOKUP($B39,PROSPER_Harvey!$1:$1,PROSPER_Harvey!$18:$18,""),"")))))))="","",
IF($C39="Christopher Lobo",_xlfn.XLOOKUP($B39,PROSPER_Lobo!$1:$1,PROSPER_Lobo!$18:$18,""),
IF($C39="Naren Baliga",_xlfn.XLOOKUP($B39,PROSPER_Baliga!$1:$1,PROSPER_Baliga!$18:$18,""),
IF($C39="Thorsten Huhn",_xlfn.XLOOKUP($B39,PROSPER_Huhn!$1:$1,PROSPER_Huhn!$18:$18,""),
IF($C39="Nick Hull",_xlfn.XLOOKUP($B39,PROSPER_Hull!$1:$1,PROSPER_Hull!$18:$18,""),
IF($C39="Monika Kotwani",_xlfn.XLOOKUP($B39,PROSPER_Kotwani!$1:$1,PROSPER_Kotwani!$18:$18,""),
IF($C39="Jonathan Wellner",_xlfn.XLOOKUP($B39,PROSPER_Wellner!$1:$1,PROSPER_Wellner!$18:$18,""),
IF($C39="Travis Harvey",_xlfn.XLOOKUP($B39,PROSPER_Harvey!$1:$1,PROSPER_Harvey!$18:$18,""),""))))))))="","No Score",IF(IF($C39="Christopher Lobo",_xlfn.XLOOKUP($B39,PROSPER_Lobo!$1:$1,PROSPER_Lobo!$18:$18,""),
IF($C39="Naren Baliga",_xlfn.XLOOKUP($B39,PROSPER_Baliga!$1:$1,PROSPER_Baliga!$18:$18,""),
IF($C39="Thorsten Huhn",_xlfn.XLOOKUP($B39,PROSPER_Huhn!$1:$1,PROSPER_Huhn!$18:$18,""),
IF($C39="Nick Hull",_xlfn.XLOOKUP($B39,PROSPER_Hull!$1:$1,PROSPER_Hull!$18:$18,""),
IF($C39="Monika Kotwani",_xlfn.XLOOKUP($B39,PROSPER_Kotwani!$1:$1,PROSPER_Kotwani!$18:$18,""),
IF($C39="Jonathan Wellner",_xlfn.XLOOKUP($B39,PROSPER_Wellner!$1:$1,PROSPER_Wellner!$18:$18,""),
IF($C39="Travis Harvey",_xlfn.XLOOKUP($B39,PROSPER_Harvey!$1:$1,PROSPER_Harvey!$18:$18,""),"")))))))="","",
IF($C39="Christopher Lobo",_xlfn.XLOOKUP($B39,PROSPER_Lobo!$1:$1,PROSPER_Lobo!$18:$18,""),
IF($C39="Naren Baliga",_xlfn.XLOOKUP($B39,PROSPER_Baliga!$1:$1,PROSPER_Baliga!$18:$18,""),
IF($C39="Thorsten Huhn",_xlfn.XLOOKUP($B39,PROSPER_Huhn!$1:$1,PROSPER_Huhn!$18:$18,""),
IF($C39="Nick Hull",_xlfn.XLOOKUP($B39,PROSPER_Hull!$1:$1,PROSPER_Hull!$18:$18,""),
IF($C39="Monika Kotwani",_xlfn.XLOOKUP($B39,PROSPER_Kotwani!$1:$1,PROSPER_Kotwani!$18:$18,""),
IF($C39="Jonathan Wellner",_xlfn.XLOOKUP($B39,PROSPER_Wellner!$1:$1,PROSPER_Wellner!$18:$18,""),
IF($C39="Travis Harvey",_xlfn.XLOOKUP($B39,PROSPER_Harvey!$1:$1,PROSPER_Harvey!$18:$18,""),"")))))))))</f>
        <v>No Score</v>
      </c>
      <c r="BU39" s="125" t="str">
        <f>IF(IF(IF($C39="Christopher Lobo",_xlfn.XLOOKUP($B39,PROSPER_Lobo!$1:$1,PROSPER_Lobo!$19:$19,""),
IF($C39="Naren Baliga",_xlfn.XLOOKUP($B39,PROSPER_Baliga!$1:$1,PROSPER_Baliga!$19:$19,""),
IF($C39="Thorsten Huhn",_xlfn.XLOOKUP($B39,PROSPER_Huhn!$1:$1,PROSPER_Huhn!$19:$19,""),
IF($C39="Nick Hull",_xlfn.XLOOKUP($B39,PROSPER_Hull!$1:$1,PROSPER_Hull!$19:$19,""),
IF($C39="Monika Kotwani",_xlfn.XLOOKUP($B39,PROSPER_Kotwani!$1:$1,PROSPER_Kotwani!$19:$19,""),
IF($C39="Jonathan Wellner",_xlfn.XLOOKUP($B39,PROSPER_Wellner!$1:$1,PROSPER_Wellner!$19:$19,""),
IF($C39="Travis Harvey",_xlfn.XLOOKUP($B39,PROSPER_Harvey!$1:$1,PROSPER_Harvey!$19:$19,""),"")))))))="","",
IF($C39="Christopher Lobo",_xlfn.XLOOKUP($B39,PROSPER_Lobo!$1:$1,PROSPER_Lobo!$19:$19,""),
IF($C39="Naren Baliga",_xlfn.XLOOKUP($B39,PROSPER_Baliga!$1:$1,PROSPER_Baliga!$19:$19,""),
IF($C39="Thorsten Huhn",_xlfn.XLOOKUP($B39,PROSPER_Huhn!$1:$1,PROSPER_Huhn!$19:$19,""),
IF($C39="Nick Hull",_xlfn.XLOOKUP($B39,PROSPER_Hull!$1:$1,PROSPER_Hull!$19:$19,""),
IF($C39="Monika Kotwani",_xlfn.XLOOKUP($B39,PROSPER_Kotwani!$1:$1,PROSPER_Kotwani!$19:$19,""),
IF($C39="Jonathan Wellner",_xlfn.XLOOKUP($B39,PROSPER_Wellner!$1:$1,PROSPER_Wellner!$19:$19,""),
IF($C39="Travis Harvey",_xlfn.XLOOKUP($B39,PROSPER_Harvey!$1:$1,PROSPER_Harvey!$19:$19,""),""))))))))="","No Comment",IF(IF($C39="Christopher Lobo",_xlfn.XLOOKUP($B39,PROSPER_Lobo!$1:$1,PROSPER_Lobo!$19:$19,""),
IF($C39="Naren Baliga",_xlfn.XLOOKUP($B39,PROSPER_Baliga!$1:$1,PROSPER_Baliga!$19:$19,""),
IF($C39="Thorsten Huhn",_xlfn.XLOOKUP($B39,PROSPER_Huhn!$1:$1,PROSPER_Huhn!$19:$19,""),
IF($C39="Nick Hull",_xlfn.XLOOKUP($B39,PROSPER_Hull!$1:$1,PROSPER_Hull!$19:$19,""),
IF($C39="Monika Kotwani",_xlfn.XLOOKUP($B39,PROSPER_Kotwani!$1:$1,PROSPER_Kotwani!$19:$19,""),
IF($C39="Jonathan Wellner",_xlfn.XLOOKUP($B39,PROSPER_Wellner!$1:$1,PROSPER_Wellner!$19:$19,""),
IF($C39="Travis Harvey",_xlfn.XLOOKUP($B39,PROSPER_Harvey!$1:$1,PROSPER_Harvey!$19:$19,""),"")))))))="","",
IF($C39="Christopher Lobo",_xlfn.XLOOKUP($B39,PROSPER_Lobo!$1:$1,PROSPER_Lobo!$19:$19,""),
IF($C39="Naren Baliga",_xlfn.XLOOKUP($B39,PROSPER_Baliga!$1:$1,PROSPER_Baliga!$19:$19,""),
IF($C39="Thorsten Huhn",_xlfn.XLOOKUP($B39,PROSPER_Huhn!$1:$1,PROSPER_Huhn!$19:$19,""),
IF($C39="Nick Hull",_xlfn.XLOOKUP($B39,PROSPER_Hull!$1:$1,PROSPER_Hull!$19:$19,""),
IF($C39="Monika Kotwani",_xlfn.XLOOKUP($B39,PROSPER_Kotwani!$1:$1,PROSPER_Kotwani!$19:$19,""),
IF($C39="Jonathan Wellner",_xlfn.XLOOKUP($B39,PROSPER_Wellner!$1:$1,PROSPER_Wellner!$19:$19,""),
IF($C39="Travis Harvey",_xlfn.XLOOKUP($B39,PROSPER_Harvey!$1:$1,PROSPER_Harvey!$19:$19,""),"")))))))))</f>
        <v>No Comment</v>
      </c>
      <c r="BV39" s="124" t="s">
        <v>89</v>
      </c>
      <c r="BW39" s="150" t="str">
        <f t="shared" si="260"/>
        <v>N/A</v>
      </c>
      <c r="BX39" s="127" t="str">
        <f t="shared" si="261"/>
        <v>N/A</v>
      </c>
      <c r="BY39" s="128" t="str">
        <f t="shared" si="262"/>
        <v>N/A</v>
      </c>
      <c r="BZ39" s="128">
        <f t="shared" si="263"/>
        <v>6.5</v>
      </c>
      <c r="CA39" s="129">
        <f t="shared" si="264"/>
        <v>6.5</v>
      </c>
      <c r="CB39" s="130" t="str">
        <f>_xlfn.XLOOKUP(B39,PROSPERInitial_Query!$E:$E,PROSPERInitial_Query!$AA:$AA,"",,-1)</f>
        <v/>
      </c>
      <c r="CC39" s="121" t="str">
        <f t="shared" si="265"/>
        <v>Nilesh Brahmbhatt2 - RelationshipAccount / Stakeholder 1Name</v>
      </c>
      <c r="CD39" s="121" t="str">
        <f>_xlfn.XLOOKUP(CC39,PROSPERDelta_Query!BK:BK,PROSPERDelta_Query!AC:AC,"",,-1)</f>
        <v/>
      </c>
      <c r="CE39" s="126" t="str">
        <f>_xlfn.XLOOKUP(B39,PROSPERInitial_Query!$E:$E,PROSPERInitial_Query!$Q:$Q,"",,-1)</f>
        <v/>
      </c>
      <c r="CF39" s="121" t="str">
        <f t="shared" si="266"/>
        <v>Nilesh Brahmbhatt2 - RelationshipAccount / Stakeholder 1Self Score</v>
      </c>
      <c r="CG39" s="126" t="str">
        <f>_xlfn.XLOOKUP(CF39,PROSPERDelta_Query!BK:BK,PROSPERDelta_Query!AM:AM,"",,-1)</f>
        <v/>
      </c>
      <c r="CH39" s="131" t="str">
        <f t="shared" si="159"/>
        <v/>
      </c>
      <c r="CI39" s="131" t="str">
        <f t="shared" si="267"/>
        <v>N/A</v>
      </c>
      <c r="CJ39" s="132" t="str">
        <f t="shared" si="268"/>
        <v>N/A</v>
      </c>
      <c r="CK39" s="132" t="str">
        <f>IF(IF(IF($C39="Christopher Lobo",_xlfn.XLOOKUP($B39,PROSPER_Lobo!$1:$1,PROSPER_Lobo!$21:$21,""),
IF($C39="Naren Baliga",_xlfn.XLOOKUP($B39,PROSPER_Baliga!$1:$1,PROSPER_Baliga!$21:$21,""),
IF($C39="Thorsten Huhn",_xlfn.XLOOKUP($B39,PROSPER_Huhn!$1:$1,PROSPER_Huhn!$21:$21,""),
IF($C39="Nick Hull",_xlfn.XLOOKUP($B39,PROSPER_Hull!$1:$1,PROSPER_Hull!$21:$21,""),
IF($C39="Monika Kotwani",_xlfn.XLOOKUP($B39,PROSPER_Kotwani!$1:$1,PROSPER_Kotwani!$21:$21,""),
IF($C39="Jonathan Wellner",_xlfn.XLOOKUP($B39,PROSPER_Wellner!$1:$1,PROSPER_Wellner!$21:$21,""),
IF($C39="Travis Harvey",_xlfn.XLOOKUP($B39,PROSPER_Harvey!$1:$1,PROSPER_Harvey!$21:$21,""),"")))))))="","",
IF($C39="Christopher Lobo",_xlfn.XLOOKUP($B39,PROSPER_Lobo!$1:$1,PROSPER_Lobo!$21:$21,""),
IF($C39="Naren Baliga",_xlfn.XLOOKUP($B39,PROSPER_Baliga!$1:$1,PROSPER_Baliga!$21:$21,""),
IF($C39="Thorsten Huhn",_xlfn.XLOOKUP($B39,PROSPER_Huhn!$1:$1,PROSPER_Huhn!$21:$21,""),
IF($C39="Nick Hull",_xlfn.XLOOKUP($B39,PROSPER_Hull!$1:$1,PROSPER_Hull!$21:$21,""),
IF($C39="Monika Kotwani",_xlfn.XLOOKUP($B39,PROSPER_Kotwani!$1:$1,PROSPER_Kotwani!$21:$21,""),
IF($C39="Jonathan Wellner",_xlfn.XLOOKUP($B39,PROSPER_Wellner!$1:$1,PROSPER_Wellner!$21:$21,""),
IF($C39="Travis Harvey",_xlfn.XLOOKUP($B39,PROSPER_Harvey!$1:$1,PROSPER_Harvey!$21:$21,""),""))))))))="","No Score",IF(IF($C39="Christopher Lobo",_xlfn.XLOOKUP($B39,PROSPER_Lobo!$1:$1,PROSPER_Lobo!$21:$21,""),
IF($C39="Naren Baliga",_xlfn.XLOOKUP($B39,PROSPER_Baliga!$1:$1,PROSPER_Baliga!$21:$21,""),
IF($C39="Thorsten Huhn",_xlfn.XLOOKUP($B39,PROSPER_Huhn!$1:$1,PROSPER_Huhn!$21:$21,""),
IF($C39="Nick Hull",_xlfn.XLOOKUP($B39,PROSPER_Hull!$1:$1,PROSPER_Hull!$21:$21,""),
IF($C39="Monika Kotwani",_xlfn.XLOOKUP($B39,PROSPER_Kotwani!$1:$1,PROSPER_Kotwani!$21:$21,""),
IF($C39="Jonathan Wellner",_xlfn.XLOOKUP($B39,PROSPER_Wellner!$1:$1,PROSPER_Wellner!$21:$21,""),
IF($C39="Travis Harvey",_xlfn.XLOOKUP($B39,PROSPER_Harvey!$1:$1,PROSPER_Harvey!$21:$21,""),"")))))))="","",
IF($C39="Christopher Lobo",_xlfn.XLOOKUP($B39,PROSPER_Lobo!$1:$1,PROSPER_Lobo!$21:$21,""),
IF($C39="Naren Baliga",_xlfn.XLOOKUP($B39,PROSPER_Baliga!$1:$1,PROSPER_Baliga!$21:$21,""),
IF($C39="Thorsten Huhn",_xlfn.XLOOKUP($B39,PROSPER_Huhn!$1:$1,PROSPER_Huhn!$21:$21,""),
IF($C39="Nick Hull",_xlfn.XLOOKUP($B39,PROSPER_Hull!$1:$1,PROSPER_Hull!$21:$21,""),
IF($C39="Monika Kotwani",_xlfn.XLOOKUP($B39,PROSPER_Kotwani!$1:$1,PROSPER_Kotwani!$21:$21,""),
IF($C39="Jonathan Wellner",_xlfn.XLOOKUP($B39,PROSPER_Wellner!$1:$1,PROSPER_Wellner!$21:$21,""),
IF($C39="Travis Harvey",_xlfn.XLOOKUP($B39,PROSPER_Harvey!$1:$1,PROSPER_Harvey!$21:$21,""),"")))))))))</f>
        <v>N/A</v>
      </c>
      <c r="CL39" s="131" t="str">
        <f>IF(IF(IF($C39="Christopher Lobo",_xlfn.XLOOKUP($B39,PROSPER_Lobo!$1:$1,PROSPER_Lobo!$22:$22,""),
IF($C39="Naren Baliga",_xlfn.XLOOKUP($B39,PROSPER_Baliga!$1:$1,PROSPER_Baliga!$22:$22,""),
IF($C39="Thorsten Huhn",_xlfn.XLOOKUP($B39,PROSPER_Huhn!$1:$1,PROSPER_Huhn!$22:$22,""),
IF($C39="Nick Hull",_xlfn.XLOOKUP($B39,PROSPER_Hull!$1:$1,PROSPER_Hull!$22:$22,""),
IF($C39="Monika Kotwani",_xlfn.XLOOKUP($B39,PROSPER_Kotwani!$1:$1,PROSPER_Kotwani!$22:$22,""),
IF($C39="Jonathan Wellner",_xlfn.XLOOKUP($B39,PROSPER_Wellner!$1:$1,PROSPER_Wellner!$22:$22,""),
IF($C39="Travis Harvey",_xlfn.XLOOKUP($B39,PROSPER_Harvey!$1:$1,PROSPER_Harvey!$22:$22,""),"")))))))="","",
IF($C39="Christopher Lobo",_xlfn.XLOOKUP($B39,PROSPER_Lobo!$1:$1,PROSPER_Lobo!$22:$22,""),
IF($C39="Naren Baliga",_xlfn.XLOOKUP($B39,PROSPER_Baliga!$1:$1,PROSPER_Baliga!$22:$22,""),
IF($C39="Thorsten Huhn",_xlfn.XLOOKUP($B39,PROSPER_Huhn!$1:$1,PROSPER_Huhn!$22:$22,""),
IF($C39="Nick Hull",_xlfn.XLOOKUP($B39,PROSPER_Hull!$1:$1,PROSPER_Hull!$22:$22,""),
IF($C39="Monika Kotwani",_xlfn.XLOOKUP($B39,PROSPER_Kotwani!$1:$1,PROSPER_Kotwani!$22:$22,""),
IF($C39="Jonathan Wellner",_xlfn.XLOOKUP($B39,PROSPER_Wellner!$1:$1,PROSPER_Wellner!$22:$22,""),
IF($C39="Travis Harvey",_xlfn.XLOOKUP($B39,PROSPER_Harvey!$1:$1,PROSPER_Harvey!$22:$22,""),""))))))))="","No Comment",IF(IF($C39="Christopher Lobo",_xlfn.XLOOKUP($B39,PROSPER_Lobo!$1:$1,PROSPER_Lobo!$22:$22,""),
IF($C39="Naren Baliga",_xlfn.XLOOKUP($B39,PROSPER_Baliga!$1:$1,PROSPER_Baliga!$22:$22,""),
IF($C39="Thorsten Huhn",_xlfn.XLOOKUP($B39,PROSPER_Huhn!$1:$1,PROSPER_Huhn!$22:$22,""),
IF($C39="Nick Hull",_xlfn.XLOOKUP($B39,PROSPER_Hull!$1:$1,PROSPER_Hull!$22:$22,""),
IF($C39="Monika Kotwani",_xlfn.XLOOKUP($B39,PROSPER_Kotwani!$1:$1,PROSPER_Kotwani!$22:$22,""),
IF($C39="Jonathan Wellner",_xlfn.XLOOKUP($B39,PROSPER_Wellner!$1:$1,PROSPER_Wellner!$22:$22,""),
IF($C39="Travis Harvey",_xlfn.XLOOKUP($B39,PROSPER_Harvey!$1:$1,PROSPER_Harvey!$22:$22,""),"")))))))="","",
IF($C39="Christopher Lobo",_xlfn.XLOOKUP($B39,PROSPER_Lobo!$1:$1,PROSPER_Lobo!$22:$22,""),
IF($C39="Naren Baliga",_xlfn.XLOOKUP($B39,PROSPER_Baliga!$1:$1,PROSPER_Baliga!$22:$22,""),
IF($C39="Thorsten Huhn",_xlfn.XLOOKUP($B39,PROSPER_Huhn!$1:$1,PROSPER_Huhn!$22:$22,""),
IF($C39="Nick Hull",_xlfn.XLOOKUP($B39,PROSPER_Hull!$1:$1,PROSPER_Hull!$22:$22,""),
IF($C39="Monika Kotwani",_xlfn.XLOOKUP($B39,PROSPER_Kotwani!$1:$1,PROSPER_Kotwani!$22:$22,""),
IF($C39="Jonathan Wellner",_xlfn.XLOOKUP($B39,PROSPER_Wellner!$1:$1,PROSPER_Wellner!$22:$22,""),
IF($C39="Travis Harvey",_xlfn.XLOOKUP($B39,PROSPER_Harvey!$1:$1,PROSPER_Harvey!$22:$22,""),"")))))))))</f>
        <v>N/A</v>
      </c>
      <c r="CM39" s="150" t="str">
        <f t="shared" si="269"/>
        <v>N/A</v>
      </c>
      <c r="CN39" s="130" t="str">
        <f>_xlfn.XLOOKUP(B39,PROSPERInitial_Query!$E:$E,PROSPERInitial_Query!$AB:$AB,"",,-1)</f>
        <v/>
      </c>
      <c r="CO39" s="121" t="str">
        <f t="shared" si="270"/>
        <v>Nilesh Brahmbhatt2 - RelationshipAccount / Stakeholder 2Name</v>
      </c>
      <c r="CP39" s="121" t="str">
        <f>_xlfn.XLOOKUP(CO39,PROSPERDelta_Query!BK:BK,PROSPERDelta_Query!AD:AD,"",,-1)</f>
        <v/>
      </c>
      <c r="CQ39" s="126" t="str">
        <f>_xlfn.XLOOKUP(B39,PROSPERInitial_Query!$E:$E,PROSPERInitial_Query!$R:$R,"",,-1)</f>
        <v/>
      </c>
      <c r="CR39" s="121" t="str">
        <f t="shared" si="271"/>
        <v>Nilesh Brahmbhatt2 - RelationshipAccount / Stakeholder 2Self Score</v>
      </c>
      <c r="CS39" s="126" t="str">
        <f>_xlfn.XLOOKUP(CR39,PROSPERDelta_Query!BK:BK,PROSPERDelta_Query!AN:AN,"",,-1)</f>
        <v/>
      </c>
      <c r="CT39" s="131" t="str">
        <f t="shared" si="163"/>
        <v/>
      </c>
      <c r="CU39" s="131" t="str">
        <f t="shared" si="272"/>
        <v>N/A</v>
      </c>
      <c r="CV39" s="132" t="str">
        <f t="shared" si="273"/>
        <v>N/A</v>
      </c>
      <c r="CW39" s="132" t="str">
        <f>IF(IF(IF($C39="Christopher Lobo",_xlfn.XLOOKUP($B39,PROSPER_Lobo!$1:$1,PROSPER_Lobo!$24:$24,""),
IF($C39="Naren Baliga",_xlfn.XLOOKUP($B39,PROSPER_Baliga!$1:$1,PROSPER_Baliga!$24:$24,""),
IF($C39="Thorsten Huhn",_xlfn.XLOOKUP($B39,PROSPER_Huhn!$1:$1,PROSPER_Huhn!$24:$24,""),
IF($C39="Nick Hull",_xlfn.XLOOKUP($B39,PROSPER_Hull!$1:$1,PROSPER_Hull!$24:$24,""),
IF($C39="Monika Kotwani",_xlfn.XLOOKUP($B39,PROSPER_Kotwani!$1:$1,PROSPER_Kotwani!$24:$24,""),
IF($C39="Jonathan Wellner",_xlfn.XLOOKUP($B39,PROSPER_Wellner!$1:$1,PROSPER_Wellner!$24:$24,""),
IF($C39="Travis Harvey",_xlfn.XLOOKUP($B39,PROSPER_Harvey!$1:$1,PROSPER_Harvey!$24:$24,""),"")))))))="","",
IF($C39="Christopher Lobo",_xlfn.XLOOKUP($B39,PROSPER_Lobo!$1:$1,PROSPER_Lobo!$24:$24,""),
IF($C39="Naren Baliga",_xlfn.XLOOKUP($B39,PROSPER_Baliga!$1:$1,PROSPER_Baliga!$24:$24,""),
IF($C39="Thorsten Huhn",_xlfn.XLOOKUP($B39,PROSPER_Huhn!$1:$1,PROSPER_Huhn!$24:$24,""),
IF($C39="Nick Hull",_xlfn.XLOOKUP($B39,PROSPER_Hull!$1:$1,PROSPER_Hull!$24:$24,""),
IF($C39="Monika Kotwani",_xlfn.XLOOKUP($B39,PROSPER_Kotwani!$1:$1,PROSPER_Kotwani!$24:$24,""),
IF($C39="Jonathan Wellner",_xlfn.XLOOKUP($B39,PROSPER_Wellner!$1:$1,PROSPER_Wellner!$24:$24,""),
IF($C39="Travis Harvey",_xlfn.XLOOKUP($B39,PROSPER_Harvey!$1:$1,PROSPER_Harvey!$24:$24,""),""))))))))="","No Score",IF(IF($C39="Christopher Lobo",_xlfn.XLOOKUP($B39,PROSPER_Lobo!$1:$1,PROSPER_Lobo!$24:$24,""),
IF($C39="Naren Baliga",_xlfn.XLOOKUP($B39,PROSPER_Baliga!$1:$1,PROSPER_Baliga!$24:$24,""),
IF($C39="Thorsten Huhn",_xlfn.XLOOKUP($B39,PROSPER_Huhn!$1:$1,PROSPER_Huhn!$24:$24,""),
IF($C39="Nick Hull",_xlfn.XLOOKUP($B39,PROSPER_Hull!$1:$1,PROSPER_Hull!$24:$24,""),
IF($C39="Monika Kotwani",_xlfn.XLOOKUP($B39,PROSPER_Kotwani!$1:$1,PROSPER_Kotwani!$24:$24,""),
IF($C39="Jonathan Wellner",_xlfn.XLOOKUP($B39,PROSPER_Wellner!$1:$1,PROSPER_Wellner!$24:$24,""),
IF($C39="Travis Harvey",_xlfn.XLOOKUP($B39,PROSPER_Harvey!$1:$1,PROSPER_Harvey!$24:$24,""),"")))))))="","",
IF($C39="Christopher Lobo",_xlfn.XLOOKUP($B39,PROSPER_Lobo!$1:$1,PROSPER_Lobo!$24:$24,""),
IF($C39="Naren Baliga",_xlfn.XLOOKUP($B39,PROSPER_Baliga!$1:$1,PROSPER_Baliga!$24:$24,""),
IF($C39="Thorsten Huhn",_xlfn.XLOOKUP($B39,PROSPER_Huhn!$1:$1,PROSPER_Huhn!$24:$24,""),
IF($C39="Nick Hull",_xlfn.XLOOKUP($B39,PROSPER_Hull!$1:$1,PROSPER_Hull!$24:$24,""),
IF($C39="Monika Kotwani",_xlfn.XLOOKUP($B39,PROSPER_Kotwani!$1:$1,PROSPER_Kotwani!$24:$24,""),
IF($C39="Jonathan Wellner",_xlfn.XLOOKUP($B39,PROSPER_Wellner!$1:$1,PROSPER_Wellner!$24:$24,""),
IF($C39="Travis Harvey",_xlfn.XLOOKUP($B39,PROSPER_Harvey!$1:$1,PROSPER_Harvey!$24:$24,""),"")))))))))</f>
        <v>N/A</v>
      </c>
      <c r="CX39" s="131" t="str">
        <f>IF(IF(IF($C39="Christopher Lobo",_xlfn.XLOOKUP($B39,PROSPER_Lobo!$1:$1,PROSPER_Lobo!$25:$25,""),
IF($C39="Naren Baliga",_xlfn.XLOOKUP($B39,PROSPER_Baliga!$1:$1,PROSPER_Baliga!$25:$25,""),
IF($C39="Thorsten Huhn",_xlfn.XLOOKUP($B39,PROSPER_Huhn!$1:$1,PROSPER_Huhn!$25:$25,""),
IF($C39="Nick Hull",_xlfn.XLOOKUP($B39,PROSPER_Hull!$1:$1,PROSPER_Hull!$25:$25,""),
IF($C39="Monika Kotwani",_xlfn.XLOOKUP($B39,PROSPER_Kotwani!$1:$1,PROSPER_Kotwani!$25:$25,""),
IF($C39="Jonathan Wellner",_xlfn.XLOOKUP($B39,PROSPER_Wellner!$1:$1,PROSPER_Wellner!$25:$25,""),
IF($C39="Travis Harvey",_xlfn.XLOOKUP($B39,PROSPER_Harvey!$1:$1,PROSPER_Harvey!$25:$25,""),"")))))))="","",
IF($C39="Christopher Lobo",_xlfn.XLOOKUP($B39,PROSPER_Lobo!$1:$1,PROSPER_Lobo!$25:$25,""),
IF($C39="Naren Baliga",_xlfn.XLOOKUP($B39,PROSPER_Baliga!$1:$1,PROSPER_Baliga!$25:$25,""),
IF($C39="Thorsten Huhn",_xlfn.XLOOKUP($B39,PROSPER_Huhn!$1:$1,PROSPER_Huhn!$25:$25,""),
IF($C39="Nick Hull",_xlfn.XLOOKUP($B39,PROSPER_Hull!$1:$1,PROSPER_Hull!$25:$25,""),
IF($C39="Monika Kotwani",_xlfn.XLOOKUP($B39,PROSPER_Kotwani!$1:$1,PROSPER_Kotwani!$25:$25,""),
IF($C39="Jonathan Wellner",_xlfn.XLOOKUP($B39,PROSPER_Wellner!$1:$1,PROSPER_Wellner!$25:$25,""),
IF($C39="Travis Harvey",_xlfn.XLOOKUP($B39,PROSPER_Harvey!$1:$1,PROSPER_Harvey!$25:$25,""),""))))))))="","No Comment",IF(IF($C39="Christopher Lobo",_xlfn.XLOOKUP($B39,PROSPER_Lobo!$1:$1,PROSPER_Lobo!$25:$25,""),
IF($C39="Naren Baliga",_xlfn.XLOOKUP($B39,PROSPER_Baliga!$1:$1,PROSPER_Baliga!$25:$25,""),
IF($C39="Thorsten Huhn",_xlfn.XLOOKUP($B39,PROSPER_Huhn!$1:$1,PROSPER_Huhn!$25:$25,""),
IF($C39="Nick Hull",_xlfn.XLOOKUP($B39,PROSPER_Hull!$1:$1,PROSPER_Hull!$25:$25,""),
IF($C39="Monika Kotwani",_xlfn.XLOOKUP($B39,PROSPER_Kotwani!$1:$1,PROSPER_Kotwani!$25:$25,""),
IF($C39="Jonathan Wellner",_xlfn.XLOOKUP($B39,PROSPER_Wellner!$1:$1,PROSPER_Wellner!$25:$25,""),
IF($C39="Travis Harvey",_xlfn.XLOOKUP($B39,PROSPER_Harvey!$1:$1,PROSPER_Harvey!$25:$25,""),"")))))))="","",
IF($C39="Christopher Lobo",_xlfn.XLOOKUP($B39,PROSPER_Lobo!$1:$1,PROSPER_Lobo!$25:$25,""),
IF($C39="Naren Baliga",_xlfn.XLOOKUP($B39,PROSPER_Baliga!$1:$1,PROSPER_Baliga!$25:$25,""),
IF($C39="Thorsten Huhn",_xlfn.XLOOKUP($B39,PROSPER_Huhn!$1:$1,PROSPER_Huhn!$25:$25,""),
IF($C39="Nick Hull",_xlfn.XLOOKUP($B39,PROSPER_Hull!$1:$1,PROSPER_Hull!$25:$25,""),
IF($C39="Monika Kotwani",_xlfn.XLOOKUP($B39,PROSPER_Kotwani!$1:$1,PROSPER_Kotwani!$25:$25,""),
IF($C39="Jonathan Wellner",_xlfn.XLOOKUP($B39,PROSPER_Wellner!$1:$1,PROSPER_Wellner!$25:$25,""),
IF($C39="Travis Harvey",_xlfn.XLOOKUP($B39,PROSPER_Harvey!$1:$1,PROSPER_Harvey!$25:$25,""),"")))))))))</f>
        <v>N/A</v>
      </c>
      <c r="CY39" s="150" t="str">
        <f t="shared" si="274"/>
        <v>N/A</v>
      </c>
      <c r="CZ39" s="130" t="str">
        <f>_xlfn.XLOOKUP(B39,PROSPERInitial_Query!$E:$E,PROSPERInitial_Query!$AC:$AC,"",,-1)</f>
        <v/>
      </c>
      <c r="DA39" s="121" t="str">
        <f t="shared" si="275"/>
        <v>Nilesh Brahmbhatt2 - RelationshipAccount / Stakeholder 3Name</v>
      </c>
      <c r="DB39" s="121" t="str">
        <f>_xlfn.XLOOKUP(DA39,PROSPERDelta_Query!BK:BK,PROSPERDelta_Query!AE:AE,"",,-1)</f>
        <v/>
      </c>
      <c r="DC39" s="126" t="str">
        <f>_xlfn.XLOOKUP(B39,PROSPERInitial_Query!$E:$E,PROSPERInitial_Query!$S:$S,"",,-1)</f>
        <v/>
      </c>
      <c r="DD39" s="121" t="str">
        <f t="shared" si="276"/>
        <v>Nilesh Brahmbhatt2 - RelationshipAccount / Stakeholder 3Self Score</v>
      </c>
      <c r="DE39" s="126" t="str">
        <f>_xlfn.XLOOKUP(DD39,PROSPERDelta_Query!BK:BK,PROSPERDelta_Query!AO:AO,"",,-1)</f>
        <v/>
      </c>
      <c r="DF39" s="131" t="str">
        <f t="shared" si="167"/>
        <v/>
      </c>
      <c r="DG39" s="131" t="str">
        <f t="shared" si="277"/>
        <v>N/A</v>
      </c>
      <c r="DH39" s="132" t="str">
        <f t="shared" si="278"/>
        <v>N/A</v>
      </c>
      <c r="DI39" s="132" t="str">
        <f>IF(IF(IF($C39="Christopher Lobo",_xlfn.XLOOKUP($B39,PROSPER_Lobo!$1:$1,PROSPER_Lobo!$27:$27,""),
IF($C39="Naren Baliga",_xlfn.XLOOKUP($B39,PROSPER_Baliga!$1:$1,PROSPER_Baliga!$27:$27,""),
IF($C39="Thorsten Huhn",_xlfn.XLOOKUP($B39,PROSPER_Huhn!$1:$1,PROSPER_Huhn!$27:$27,""),
IF($C39="Nick Hull",_xlfn.XLOOKUP($B39,PROSPER_Hull!$1:$1,PROSPER_Hull!$27:$27,""),
IF($C39="Monika Kotwani",_xlfn.XLOOKUP($B39,PROSPER_Kotwani!$1:$1,PROSPER_Kotwani!$27:$27,""),
IF($C39="Jonathan Wellner",_xlfn.XLOOKUP($B39,PROSPER_Wellner!$1:$1,PROSPER_Wellner!$27:$27,""),
IF($C39="Travis Harvey",_xlfn.XLOOKUP($B39,PROSPER_Harvey!$1:$1,PROSPER_Harvey!$27:$27,""),"")))))))="","",
IF($C39="Christopher Lobo",_xlfn.XLOOKUP($B39,PROSPER_Lobo!$1:$1,PROSPER_Lobo!$27:$27,""),
IF($C39="Naren Baliga",_xlfn.XLOOKUP($B39,PROSPER_Baliga!$1:$1,PROSPER_Baliga!$27:$27,""),
IF($C39="Thorsten Huhn",_xlfn.XLOOKUP($B39,PROSPER_Huhn!$1:$1,PROSPER_Huhn!$27:$27,""),
IF($C39="Nick Hull",_xlfn.XLOOKUP($B39,PROSPER_Hull!$1:$1,PROSPER_Hull!$27:$27,""),
IF($C39="Monika Kotwani",_xlfn.XLOOKUP($B39,PROSPER_Kotwani!$1:$1,PROSPER_Kotwani!$27:$27,""),
IF($C39="Jonathan Wellner",_xlfn.XLOOKUP($B39,PROSPER_Wellner!$1:$1,PROSPER_Wellner!$27:$27,""),
IF($C39="Travis Harvey",_xlfn.XLOOKUP($B39,PROSPER_Harvey!$1:$1,PROSPER_Harvey!$27:$27,""),""))))))))="","No Score",IF(IF($C39="Christopher Lobo",_xlfn.XLOOKUP($B39,PROSPER_Lobo!$1:$1,PROSPER_Lobo!$27:$27,""),
IF($C39="Naren Baliga",_xlfn.XLOOKUP($B39,PROSPER_Baliga!$1:$1,PROSPER_Baliga!$27:$27,""),
IF($C39="Thorsten Huhn",_xlfn.XLOOKUP($B39,PROSPER_Huhn!$1:$1,PROSPER_Huhn!$27:$27,""),
IF($C39="Nick Hull",_xlfn.XLOOKUP($B39,PROSPER_Hull!$1:$1,PROSPER_Hull!$27:$27,""),
IF($C39="Monika Kotwani",_xlfn.XLOOKUP($B39,PROSPER_Kotwani!$1:$1,PROSPER_Kotwani!$27:$27,""),
IF($C39="Jonathan Wellner",_xlfn.XLOOKUP($B39,PROSPER_Wellner!$1:$1,PROSPER_Wellner!$27:$27,""),
IF($C39="Travis Harvey",_xlfn.XLOOKUP($B39,PROSPER_Harvey!$1:$1,PROSPER_Harvey!$27:$27,""),"")))))))="","",
IF($C39="Christopher Lobo",_xlfn.XLOOKUP($B39,PROSPER_Lobo!$1:$1,PROSPER_Lobo!$27:$27,""),
IF($C39="Naren Baliga",_xlfn.XLOOKUP($B39,PROSPER_Baliga!$1:$1,PROSPER_Baliga!$27:$27,""),
IF($C39="Thorsten Huhn",_xlfn.XLOOKUP($B39,PROSPER_Huhn!$1:$1,PROSPER_Huhn!$27:$27,""),
IF($C39="Nick Hull",_xlfn.XLOOKUP($B39,PROSPER_Hull!$1:$1,PROSPER_Hull!$27:$27,""),
IF($C39="Monika Kotwani",_xlfn.XLOOKUP($B39,PROSPER_Kotwani!$1:$1,PROSPER_Kotwani!$27:$27,""),
IF($C39="Jonathan Wellner",_xlfn.XLOOKUP($B39,PROSPER_Wellner!$1:$1,PROSPER_Wellner!$27:$27,""),
IF($C39="Travis Harvey",_xlfn.XLOOKUP($B39,PROSPER_Harvey!$1:$1,PROSPER_Harvey!$27:$27,""),"")))))))))</f>
        <v>N/A</v>
      </c>
      <c r="DJ39" s="131" t="str">
        <f>IF(IF(IF($C39="Christopher Lobo",_xlfn.XLOOKUP($B39,PROSPER_Lobo!$1:$1,PROSPER_Lobo!$28:$28,""),
IF($C39="Naren Baliga",_xlfn.XLOOKUP($B39,PROSPER_Baliga!$1:$1,PROSPER_Baliga!$28:$28,""),
IF($C39="Thorsten Huhn",_xlfn.XLOOKUP($B39,PROSPER_Huhn!$1:$1,PROSPER_Huhn!$28:$28,""),
IF($C39="Nick Hull",_xlfn.XLOOKUP($B39,PROSPER_Hull!$1:$1,PROSPER_Hull!$28:$28,""),
IF($C39="Monika Kotwani",_xlfn.XLOOKUP($B39,PROSPER_Kotwani!$1:$1,PROSPER_Kotwani!$28:$28,""),
IF($C39="Jonathan Wellner",_xlfn.XLOOKUP($B39,PROSPER_Wellner!$1:$1,PROSPER_Wellner!$28:$28,""),
IF($C39="Travis Harvey",_xlfn.XLOOKUP($B39,PROSPER_Harvey!$1:$1,PROSPER_Harvey!$28:$28,""),"")))))))="","",
IF($C39="Christopher Lobo",_xlfn.XLOOKUP($B39,PROSPER_Lobo!$1:$1,PROSPER_Lobo!$28:$28,""),
IF($C39="Naren Baliga",_xlfn.XLOOKUP($B39,PROSPER_Baliga!$1:$1,PROSPER_Baliga!$28:$28,""),
IF($C39="Thorsten Huhn",_xlfn.XLOOKUP($B39,PROSPER_Huhn!$1:$1,PROSPER_Huhn!$28:$28,""),
IF($C39="Nick Hull",_xlfn.XLOOKUP($B39,PROSPER_Hull!$1:$1,PROSPER_Hull!$28:$28,""),
IF($C39="Monika Kotwani",_xlfn.XLOOKUP($B39,PROSPER_Kotwani!$1:$1,PROSPER_Kotwani!$28:$28,""),
IF($C39="Jonathan Wellner",_xlfn.XLOOKUP($B39,PROSPER_Wellner!$1:$1,PROSPER_Wellner!$28:$28,""),
IF($C39="Travis Harvey",_xlfn.XLOOKUP($B39,PROSPER_Harvey!$1:$1,PROSPER_Harvey!$28:$28,""),""))))))))="","No Comment",IF(IF($C39="Christopher Lobo",_xlfn.XLOOKUP($B39,PROSPER_Lobo!$1:$1,PROSPER_Lobo!$28:$28,""),
IF($C39="Naren Baliga",_xlfn.XLOOKUP($B39,PROSPER_Baliga!$1:$1,PROSPER_Baliga!$28:$28,""),
IF($C39="Thorsten Huhn",_xlfn.XLOOKUP($B39,PROSPER_Huhn!$1:$1,PROSPER_Huhn!$28:$28,""),
IF($C39="Nick Hull",_xlfn.XLOOKUP($B39,PROSPER_Hull!$1:$1,PROSPER_Hull!$28:$28,""),
IF($C39="Monika Kotwani",_xlfn.XLOOKUP($B39,PROSPER_Kotwani!$1:$1,PROSPER_Kotwani!$28:$28,""),
IF($C39="Jonathan Wellner",_xlfn.XLOOKUP($B39,PROSPER_Wellner!$1:$1,PROSPER_Wellner!$28:$28,""),
IF($C39="Travis Harvey",_xlfn.XLOOKUP($B39,PROSPER_Harvey!$1:$1,PROSPER_Harvey!$28:$28,""),"")))))))="","",
IF($C39="Christopher Lobo",_xlfn.XLOOKUP($B39,PROSPER_Lobo!$1:$1,PROSPER_Lobo!$28:$28,""),
IF($C39="Naren Baliga",_xlfn.XLOOKUP($B39,PROSPER_Baliga!$1:$1,PROSPER_Baliga!$28:$28,""),
IF($C39="Thorsten Huhn",_xlfn.XLOOKUP($B39,PROSPER_Huhn!$1:$1,PROSPER_Huhn!$28:$28,""),
IF($C39="Nick Hull",_xlfn.XLOOKUP($B39,PROSPER_Hull!$1:$1,PROSPER_Hull!$28:$28,""),
IF($C39="Monika Kotwani",_xlfn.XLOOKUP($B39,PROSPER_Kotwani!$1:$1,PROSPER_Kotwani!$28:$28,""),
IF($C39="Jonathan Wellner",_xlfn.XLOOKUP($B39,PROSPER_Wellner!$1:$1,PROSPER_Wellner!$28:$28,""),
IF($C39="Travis Harvey",_xlfn.XLOOKUP($B39,PROSPER_Harvey!$1:$1,PROSPER_Harvey!$28:$28,""),"")))))))))</f>
        <v>N/A</v>
      </c>
      <c r="DK39" s="150" t="str">
        <f t="shared" si="279"/>
        <v>N/A</v>
      </c>
      <c r="DL39" s="130" t="str">
        <f>_xlfn.XLOOKUP(B39,PROSPERInitial_Query!$E:$E,PROSPERInitial_Query!$AD:$AD,"",,-1)</f>
        <v/>
      </c>
      <c r="DM39" s="121" t="str">
        <f t="shared" si="280"/>
        <v>Nilesh Brahmbhatt2 - RelationshipAccount / Stakeholder 4Name</v>
      </c>
      <c r="DN39" s="121" t="str">
        <f>_xlfn.XLOOKUP(DM39,PROSPERDelta_Query!BK:BK,PROSPERDelta_Query!AF:AF,"",,-1)</f>
        <v/>
      </c>
      <c r="DO39" s="126" t="str">
        <f>_xlfn.XLOOKUP(B39,PROSPERInitial_Query!$E:$E,PROSPERInitial_Query!$T:$T,"",,-1)</f>
        <v/>
      </c>
      <c r="DP39" s="121" t="str">
        <f t="shared" si="281"/>
        <v>Nilesh Brahmbhatt2 - RelationshipAccount / Stakeholder 4Self Score</v>
      </c>
      <c r="DQ39" s="126" t="str">
        <f>_xlfn.XLOOKUP(DP39,PROSPERDelta_Query!BK:BK,PROSPERDelta_Query!AP:AP,"",,-1)</f>
        <v/>
      </c>
      <c r="DR39" s="131" t="str">
        <f t="shared" si="171"/>
        <v/>
      </c>
      <c r="DS39" s="131" t="str">
        <f t="shared" si="282"/>
        <v>N/A</v>
      </c>
      <c r="DT39" s="132" t="str">
        <f t="shared" si="283"/>
        <v>N/A</v>
      </c>
      <c r="DU39" s="132" t="str">
        <f>IF(IF(IF($C39="Christopher Lobo",_xlfn.XLOOKUP($B39,PROSPER_Lobo!$1:$1,PROSPER_Lobo!$30:$30,""),
IF($C39="Naren Baliga",_xlfn.XLOOKUP($B39,PROSPER_Baliga!$1:$1,PROSPER_Baliga!$30:$30,""),
IF($C39="Thorsten Huhn",_xlfn.XLOOKUP($B39,PROSPER_Huhn!$1:$1,PROSPER_Huhn!$30:$30,""),
IF($C39="Nick Hull",_xlfn.XLOOKUP($B39,PROSPER_Hull!$1:$1,PROSPER_Hull!$30:$30,""),
IF($C39="Monika Kotwani",_xlfn.XLOOKUP($B39,PROSPER_Kotwani!$1:$1,PROSPER_Kotwani!$30:$30,""),
IF($C39="Jonathan Wellner",_xlfn.XLOOKUP($B39,PROSPER_Wellner!$1:$1,PROSPER_Wellner!$30:$30,""),
IF($C39="Travis Harvey",_xlfn.XLOOKUP($B39,PROSPER_Harvey!$1:$1,PROSPER_Harvey!$30:$30,""),"")))))))="","",
IF($C39="Christopher Lobo",_xlfn.XLOOKUP($B39,PROSPER_Lobo!$1:$1,PROSPER_Lobo!$30:$30,""),
IF($C39="Naren Baliga",_xlfn.XLOOKUP($B39,PROSPER_Baliga!$1:$1,PROSPER_Baliga!$30:$30,""),
IF($C39="Thorsten Huhn",_xlfn.XLOOKUP($B39,PROSPER_Huhn!$1:$1,PROSPER_Huhn!$30:$30,""),
IF($C39="Nick Hull",_xlfn.XLOOKUP($B39,PROSPER_Hull!$1:$1,PROSPER_Hull!$30:$30,""),
IF($C39="Monika Kotwani",_xlfn.XLOOKUP($B39,PROSPER_Kotwani!$1:$1,PROSPER_Kotwani!$30:$30,""),
IF($C39="Jonathan Wellner",_xlfn.XLOOKUP($B39,PROSPER_Wellner!$1:$1,PROSPER_Wellner!$30:$30,""),
IF($C39="Travis Harvey",_xlfn.XLOOKUP($B39,PROSPER_Harvey!$1:$1,PROSPER_Harvey!$30:$30,""),""))))))))="","No Score",IF(IF($C39="Christopher Lobo",_xlfn.XLOOKUP($B39,PROSPER_Lobo!$1:$1,PROSPER_Lobo!$30:$30,""),
IF($C39="Naren Baliga",_xlfn.XLOOKUP($B39,PROSPER_Baliga!$1:$1,PROSPER_Baliga!$30:$30,""),
IF($C39="Thorsten Huhn",_xlfn.XLOOKUP($B39,PROSPER_Huhn!$1:$1,PROSPER_Huhn!$30:$30,""),
IF($C39="Nick Hull",_xlfn.XLOOKUP($B39,PROSPER_Hull!$1:$1,PROSPER_Hull!$30:$30,""),
IF($C39="Monika Kotwani",_xlfn.XLOOKUP($B39,PROSPER_Kotwani!$1:$1,PROSPER_Kotwani!$30:$30,""),
IF($C39="Jonathan Wellner",_xlfn.XLOOKUP($B39,PROSPER_Wellner!$1:$1,PROSPER_Wellner!$30:$30,""),
IF($C39="Travis Harvey",_xlfn.XLOOKUP($B39,PROSPER_Harvey!$1:$1,PROSPER_Harvey!$30:$30,""),"")))))))="","",
IF($C39="Christopher Lobo",_xlfn.XLOOKUP($B39,PROSPER_Lobo!$1:$1,PROSPER_Lobo!$30:$30,""),
IF($C39="Naren Baliga",_xlfn.XLOOKUP($B39,PROSPER_Baliga!$1:$1,PROSPER_Baliga!$30:$30,""),
IF($C39="Thorsten Huhn",_xlfn.XLOOKUP($B39,PROSPER_Huhn!$1:$1,PROSPER_Huhn!$30:$30,""),
IF($C39="Nick Hull",_xlfn.XLOOKUP($B39,PROSPER_Hull!$1:$1,PROSPER_Hull!$30:$30,""),
IF($C39="Monika Kotwani",_xlfn.XLOOKUP($B39,PROSPER_Kotwani!$1:$1,PROSPER_Kotwani!$30:$30,""),
IF($C39="Jonathan Wellner",_xlfn.XLOOKUP($B39,PROSPER_Wellner!$1:$1,PROSPER_Wellner!$30:$30,""),
IF($C39="Travis Harvey",_xlfn.XLOOKUP($B39,PROSPER_Harvey!$1:$1,PROSPER_Harvey!$30:$30,""),"")))))))))</f>
        <v>N/A</v>
      </c>
      <c r="DV39" s="131" t="str">
        <f>IF(IF(IF($C39="Christopher Lobo",_xlfn.XLOOKUP($B39,PROSPER_Lobo!$1:$1,PROSPER_Lobo!$31:$31,""),
IF($C39="Naren Baliga",_xlfn.XLOOKUP($B39,PROSPER_Baliga!$1:$1,PROSPER_Baliga!$31:$31,""),
IF($C39="Thorsten Huhn",_xlfn.XLOOKUP($B39,PROSPER_Huhn!$1:$1,PROSPER_Huhn!$31:$31,""),
IF($C39="Nick Hull",_xlfn.XLOOKUP($B39,PROSPER_Hull!$1:$1,PROSPER_Hull!$31:$31,""),
IF($C39="Monika Kotwani",_xlfn.XLOOKUP($B39,PROSPER_Kotwani!$1:$1,PROSPER_Kotwani!$31:$31,""),
IF($C39="Jonathan Wellner",_xlfn.XLOOKUP($B39,PROSPER_Wellner!$1:$1,PROSPER_Wellner!$31:$31,""),
IF($C39="Travis Harvey",_xlfn.XLOOKUP($B39,PROSPER_Harvey!$1:$1,PROSPER_Harvey!$31:$31,""),"")))))))="","",
IF($C39="Christopher Lobo",_xlfn.XLOOKUP($B39,PROSPER_Lobo!$1:$1,PROSPER_Lobo!$31:$31,""),
IF($C39="Naren Baliga",_xlfn.XLOOKUP($B39,PROSPER_Baliga!$1:$1,PROSPER_Baliga!$31:$31,""),
IF($C39="Thorsten Huhn",_xlfn.XLOOKUP($B39,PROSPER_Huhn!$1:$1,PROSPER_Huhn!$31:$31,""),
IF($C39="Nick Hull",_xlfn.XLOOKUP($B39,PROSPER_Hull!$1:$1,PROSPER_Hull!$31:$31,""),
IF($C39="Monika Kotwani",_xlfn.XLOOKUP($B39,PROSPER_Kotwani!$1:$1,PROSPER_Kotwani!$31:$31,""),
IF($C39="Jonathan Wellner",_xlfn.XLOOKUP($B39,PROSPER_Wellner!$1:$1,PROSPER_Wellner!$31:$31,""),
IF($C39="Travis Harvey",_xlfn.XLOOKUP($B39,PROSPER_Harvey!$1:$1,PROSPER_Harvey!$31:$31,""),""))))))))="","No Comment",IF(IF($C39="Christopher Lobo",_xlfn.XLOOKUP($B39,PROSPER_Lobo!$1:$1,PROSPER_Lobo!$31:$31,""),
IF($C39="Naren Baliga",_xlfn.XLOOKUP($B39,PROSPER_Baliga!$1:$1,PROSPER_Baliga!$31:$31,""),
IF($C39="Thorsten Huhn",_xlfn.XLOOKUP($B39,PROSPER_Huhn!$1:$1,PROSPER_Huhn!$31:$31,""),
IF($C39="Nick Hull",_xlfn.XLOOKUP($B39,PROSPER_Hull!$1:$1,PROSPER_Hull!$31:$31,""),
IF($C39="Monika Kotwani",_xlfn.XLOOKUP($B39,PROSPER_Kotwani!$1:$1,PROSPER_Kotwani!$31:$31,""),
IF($C39="Jonathan Wellner",_xlfn.XLOOKUP($B39,PROSPER_Wellner!$1:$1,PROSPER_Wellner!$31:$31,""),
IF($C39="Travis Harvey",_xlfn.XLOOKUP($B39,PROSPER_Harvey!$1:$1,PROSPER_Harvey!$31:$31,""),"")))))))="","",
IF($C39="Christopher Lobo",_xlfn.XLOOKUP($B39,PROSPER_Lobo!$1:$1,PROSPER_Lobo!$31:$31,""),
IF($C39="Naren Baliga",_xlfn.XLOOKUP($B39,PROSPER_Baliga!$1:$1,PROSPER_Baliga!$31:$31,""),
IF($C39="Thorsten Huhn",_xlfn.XLOOKUP($B39,PROSPER_Huhn!$1:$1,PROSPER_Huhn!$31:$31,""),
IF($C39="Nick Hull",_xlfn.XLOOKUP($B39,PROSPER_Hull!$1:$1,PROSPER_Hull!$31:$31,""),
IF($C39="Monika Kotwani",_xlfn.XLOOKUP($B39,PROSPER_Kotwani!$1:$1,PROSPER_Kotwani!$31:$31,""),
IF($C39="Jonathan Wellner",_xlfn.XLOOKUP($B39,PROSPER_Wellner!$1:$1,PROSPER_Wellner!$31:$31,""),
IF($C39="Travis Harvey",_xlfn.XLOOKUP($B39,PROSPER_Harvey!$1:$1,PROSPER_Harvey!$31:$31,""),"")))))))))</f>
        <v>N/A</v>
      </c>
      <c r="DW39" s="150" t="str">
        <f t="shared" si="284"/>
        <v>N/A</v>
      </c>
      <c r="DX39" s="130" t="str">
        <f>_xlfn.XLOOKUP(B39,PROSPERInitial_Query!$E:$E,PROSPERInitial_Query!$AE:$AE,"",,-1)</f>
        <v/>
      </c>
      <c r="DY39" s="121" t="str">
        <f t="shared" si="285"/>
        <v>Nilesh Brahmbhatt2 - RelationshipAccount / Stakeholder 5Name</v>
      </c>
      <c r="DZ39" s="121" t="str">
        <f>_xlfn.XLOOKUP(DY39,PROSPERDelta_Query!BK:BK,PROSPERDelta_Query!AG:AG,"",,-1)</f>
        <v/>
      </c>
      <c r="EA39" s="126" t="str">
        <f>_xlfn.XLOOKUP(B39,PROSPERInitial_Query!$E:$E,PROSPERInitial_Query!$U:$U,"",,-1)</f>
        <v/>
      </c>
      <c r="EB39" s="121" t="str">
        <f t="shared" si="286"/>
        <v>Nilesh Brahmbhatt2 - RelationshipAccount / Stakeholder 5Self Score</v>
      </c>
      <c r="EC39" s="126" t="str">
        <f>_xlfn.XLOOKUP(EB39,PROSPERDelta_Query!BK:BK,PROSPERDelta_Query!AQ:AQ,"",,-1)</f>
        <v/>
      </c>
      <c r="ED39" s="131" t="str">
        <f t="shared" si="175"/>
        <v/>
      </c>
      <c r="EE39" s="131" t="str">
        <f t="shared" si="287"/>
        <v>N/A</v>
      </c>
      <c r="EF39" s="132" t="str">
        <f t="shared" si="288"/>
        <v>N/A</v>
      </c>
      <c r="EG39" s="132" t="str">
        <f>IF(IF(IF($C39="Christopher Lobo",_xlfn.XLOOKUP($B39,PROSPER_Lobo!$1:$1,PROSPER_Lobo!$33:$33,""),
IF($C39="Naren Baliga",_xlfn.XLOOKUP($B39,PROSPER_Baliga!$1:$1,PROSPER_Baliga!$33:$33,""),
IF($C39="Thorsten Huhn",_xlfn.XLOOKUP($B39,PROSPER_Huhn!$1:$1,PROSPER_Huhn!$33:$33,""),
IF($C39="Nick Hull",_xlfn.XLOOKUP($B39,PROSPER_Hull!$1:$1,PROSPER_Hull!$33:$33,""),
IF($C39="Monika Kotwani",_xlfn.XLOOKUP($B39,PROSPER_Kotwani!$1:$1,PROSPER_Kotwani!$33:$33,""),
IF($C39="Jonathan Wellner",_xlfn.XLOOKUP($B39,PROSPER_Wellner!$1:$1,PROSPER_Wellner!$33:$33,""),
IF($C39="Travis Harvey",_xlfn.XLOOKUP($B39,PROSPER_Harvey!$1:$1,PROSPER_Harvey!$33:$33,""),"")))))))="","",
IF($C39="Christopher Lobo",_xlfn.XLOOKUP($B39,PROSPER_Lobo!$1:$1,PROSPER_Lobo!$33:$33,""),
IF($C39="Naren Baliga",_xlfn.XLOOKUP($B39,PROSPER_Baliga!$1:$1,PROSPER_Baliga!$33:$33,""),
IF($C39="Thorsten Huhn",_xlfn.XLOOKUP($B39,PROSPER_Huhn!$1:$1,PROSPER_Huhn!$33:$33,""),
IF($C39="Nick Hull",_xlfn.XLOOKUP($B39,PROSPER_Hull!$1:$1,PROSPER_Hull!$33:$33,""),
IF($C39="Monika Kotwani",_xlfn.XLOOKUP($B39,PROSPER_Kotwani!$1:$1,PROSPER_Kotwani!$33:$33,""),
IF($C39="Jonathan Wellner",_xlfn.XLOOKUP($B39,PROSPER_Wellner!$1:$1,PROSPER_Wellner!$33:$33,""),
IF($C39="Travis Harvey",_xlfn.XLOOKUP($B39,PROSPER_Harvey!$1:$1,PROSPER_Harvey!$33:$33,""),""))))))))="","No Score",IF(IF($C39="Christopher Lobo",_xlfn.XLOOKUP($B39,PROSPER_Lobo!$1:$1,PROSPER_Lobo!$33:$33,""),
IF($C39="Naren Baliga",_xlfn.XLOOKUP($B39,PROSPER_Baliga!$1:$1,PROSPER_Baliga!$33:$33,""),
IF($C39="Thorsten Huhn",_xlfn.XLOOKUP($B39,PROSPER_Huhn!$1:$1,PROSPER_Huhn!$33:$33,""),
IF($C39="Nick Hull",_xlfn.XLOOKUP($B39,PROSPER_Hull!$1:$1,PROSPER_Hull!$33:$33,""),
IF($C39="Monika Kotwani",_xlfn.XLOOKUP($B39,PROSPER_Kotwani!$1:$1,PROSPER_Kotwani!$33:$33,""),
IF($C39="Jonathan Wellner",_xlfn.XLOOKUP($B39,PROSPER_Wellner!$1:$1,PROSPER_Wellner!$33:$33,""),
IF($C39="Travis Harvey",_xlfn.XLOOKUP($B39,PROSPER_Harvey!$1:$1,PROSPER_Harvey!$33:$33,""),"")))))))="","",
IF($C39="Christopher Lobo",_xlfn.XLOOKUP($B39,PROSPER_Lobo!$1:$1,PROSPER_Lobo!$33:$33,""),
IF($C39="Naren Baliga",_xlfn.XLOOKUP($B39,PROSPER_Baliga!$1:$1,PROSPER_Baliga!$33:$33,""),
IF($C39="Thorsten Huhn",_xlfn.XLOOKUP($B39,PROSPER_Huhn!$1:$1,PROSPER_Huhn!$33:$33,""),
IF($C39="Nick Hull",_xlfn.XLOOKUP($B39,PROSPER_Hull!$1:$1,PROSPER_Hull!$33:$33,""),
IF($C39="Monika Kotwani",_xlfn.XLOOKUP($B39,PROSPER_Kotwani!$1:$1,PROSPER_Kotwani!$33:$33,""),
IF($C39="Jonathan Wellner",_xlfn.XLOOKUP($B39,PROSPER_Wellner!$1:$1,PROSPER_Wellner!$33:$33,""),
IF($C39="Travis Harvey",_xlfn.XLOOKUP($B39,PROSPER_Harvey!$1:$1,PROSPER_Harvey!$33:$33,""),"")))))))))</f>
        <v>N/A</v>
      </c>
      <c r="EH39" s="131" t="str">
        <f>IF(IF(IF($C39="Christopher Lobo",_xlfn.XLOOKUP($B39,PROSPER_Lobo!$1:$1,PROSPER_Lobo!$34:$34,""),
IF($C39="Naren Baliga",_xlfn.XLOOKUP($B39,PROSPER_Baliga!$1:$1,PROSPER_Baliga!$34:$34,""),
IF($C39="Thorsten Huhn",_xlfn.XLOOKUP($B39,PROSPER_Huhn!$1:$1,PROSPER_Huhn!$34:$34,""),
IF($C39="Nick Hull",_xlfn.XLOOKUP($B39,PROSPER_Hull!$1:$1,PROSPER_Hull!$34:$34,""),
IF($C39="Monika Kotwani",_xlfn.XLOOKUP($B39,PROSPER_Kotwani!$1:$1,PROSPER_Kotwani!$34:$34,""),
IF($C39="Jonathan Wellner",_xlfn.XLOOKUP($B39,PROSPER_Wellner!$1:$1,PROSPER_Wellner!$34:$34,""),
IF($C39="Travis Harvey",_xlfn.XLOOKUP($B39,PROSPER_Harvey!$1:$1,PROSPER_Harvey!$34:$34,""),"")))))))="","",
IF($C39="Christopher Lobo",_xlfn.XLOOKUP($B39,PROSPER_Lobo!$1:$1,PROSPER_Lobo!$34:$34,""),
IF($C39="Naren Baliga",_xlfn.XLOOKUP($B39,PROSPER_Baliga!$1:$1,PROSPER_Baliga!$34:$34,""),
IF($C39="Thorsten Huhn",_xlfn.XLOOKUP($B39,PROSPER_Huhn!$1:$1,PROSPER_Huhn!$34:$34,""),
IF($C39="Nick Hull",_xlfn.XLOOKUP($B39,PROSPER_Hull!$1:$1,PROSPER_Hull!$34:$34,""),
IF($C39="Monika Kotwani",_xlfn.XLOOKUP($B39,PROSPER_Kotwani!$1:$1,PROSPER_Kotwani!$34:$34,""),
IF($C39="Jonathan Wellner",_xlfn.XLOOKUP($B39,PROSPER_Wellner!$1:$1,PROSPER_Wellner!$34:$34,""),
IF($C39="Travis Harvey",_xlfn.XLOOKUP($B39,PROSPER_Harvey!$1:$1,PROSPER_Harvey!$34:$34,""),""))))))))="","No Comment",IF(IF($C39="Christopher Lobo",_xlfn.XLOOKUP($B39,PROSPER_Lobo!$1:$1,PROSPER_Lobo!$34:$34,""),
IF($C39="Naren Baliga",_xlfn.XLOOKUP($B39,PROSPER_Baliga!$1:$1,PROSPER_Baliga!$34:$34,""),
IF($C39="Thorsten Huhn",_xlfn.XLOOKUP($B39,PROSPER_Huhn!$1:$1,PROSPER_Huhn!$34:$34,""),
IF($C39="Nick Hull",_xlfn.XLOOKUP($B39,PROSPER_Hull!$1:$1,PROSPER_Hull!$34:$34,""),
IF($C39="Monika Kotwani",_xlfn.XLOOKUP($B39,PROSPER_Kotwani!$1:$1,PROSPER_Kotwani!$34:$34,""),
IF($C39="Jonathan Wellner",_xlfn.XLOOKUP($B39,PROSPER_Wellner!$1:$1,PROSPER_Wellner!$34:$34,""),
IF($C39="Travis Harvey",_xlfn.XLOOKUP($B39,PROSPER_Harvey!$1:$1,PROSPER_Harvey!$34:$34,""),"")))))))="","",
IF($C39="Christopher Lobo",_xlfn.XLOOKUP($B39,PROSPER_Lobo!$1:$1,PROSPER_Lobo!$34:$34,""),
IF($C39="Naren Baliga",_xlfn.XLOOKUP($B39,PROSPER_Baliga!$1:$1,PROSPER_Baliga!$34:$34,""),
IF($C39="Thorsten Huhn",_xlfn.XLOOKUP($B39,PROSPER_Huhn!$1:$1,PROSPER_Huhn!$34:$34,""),
IF($C39="Nick Hull",_xlfn.XLOOKUP($B39,PROSPER_Hull!$1:$1,PROSPER_Hull!$34:$34,""),
IF($C39="Monika Kotwani",_xlfn.XLOOKUP($B39,PROSPER_Kotwani!$1:$1,PROSPER_Kotwani!$34:$34,""),
IF($C39="Jonathan Wellner",_xlfn.XLOOKUP($B39,PROSPER_Wellner!$1:$1,PROSPER_Wellner!$34:$34,""),
IF($C39="Travis Harvey",_xlfn.XLOOKUP($B39,PROSPER_Harvey!$1:$1,PROSPER_Harvey!$34:$34,""),"")))))))))</f>
        <v>N/A</v>
      </c>
      <c r="EI39" s="150" t="str">
        <f t="shared" si="289"/>
        <v>N/A</v>
      </c>
      <c r="EJ39" s="130" t="str">
        <f>_xlfn.XLOOKUP(B39,PROSPERInitial_Query!$E:$E,PROSPERInitial_Query!$AF:$AF,"",,-1)</f>
        <v/>
      </c>
      <c r="EK39" s="121" t="str">
        <f t="shared" si="290"/>
        <v>Nilesh Brahmbhatt2 - RelationshipAccount / Stakeholder 6Name</v>
      </c>
      <c r="EL39" s="121" t="str">
        <f>_xlfn.XLOOKUP(EK39,PROSPERDelta_Query!BK:BK,PROSPERDelta_Query!AH:AH,"",,-1)</f>
        <v/>
      </c>
      <c r="EM39" s="126" t="str">
        <f>_xlfn.XLOOKUP(B39,PROSPERInitial_Query!$E:$E,PROSPERInitial_Query!$V:$V,"",,-1)</f>
        <v/>
      </c>
      <c r="EN39" s="121" t="str">
        <f t="shared" si="291"/>
        <v>Nilesh Brahmbhatt2 - RelationshipAccount / Stakeholder 6Self Score</v>
      </c>
      <c r="EO39" s="126" t="str">
        <f>_xlfn.XLOOKUP(EN39,PROSPERDelta_Query!BK:BK,PROSPERDelta_Query!AR:AR,"",,-1)</f>
        <v/>
      </c>
      <c r="EP39" s="131" t="str">
        <f t="shared" si="179"/>
        <v/>
      </c>
      <c r="EQ39" s="131" t="str">
        <f t="shared" si="292"/>
        <v>N/A</v>
      </c>
      <c r="ER39" s="132" t="str">
        <f t="shared" si="293"/>
        <v>N/A</v>
      </c>
      <c r="ES39" s="132" t="str">
        <f>IF(IF(IF($C39="Christopher Lobo",_xlfn.XLOOKUP($B39,PROSPER_Lobo!$1:$1,PROSPER_Lobo!$36:$36,""),
IF($C39="Naren Baliga",_xlfn.XLOOKUP($B39,PROSPER_Baliga!$1:$1,PROSPER_Baliga!$36:$36,""),
IF($C39="Thorsten Huhn",_xlfn.XLOOKUP($B39,PROSPER_Huhn!$1:$1,PROSPER_Huhn!$36:$36,""),
IF($C39="Nick Hull",_xlfn.XLOOKUP($B39,PROSPER_Hull!$1:$1,PROSPER_Hull!$36:$36,""),
IF($C39="Monika Kotwani",_xlfn.XLOOKUP($B39,PROSPER_Kotwani!$1:$1,PROSPER_Kotwani!$36:$36,""),
IF($C39="Jonathan Wellner",_xlfn.XLOOKUP($B39,PROSPER_Wellner!$1:$1,PROSPER_Wellner!$36:$36,""),
IF($C39="Travis Harvey",_xlfn.XLOOKUP($B39,PROSPER_Harvey!$1:$1,PROSPER_Harvey!$36:$36,""),"")))))))="","",
IF($C39="Christopher Lobo",_xlfn.XLOOKUP($B39,PROSPER_Lobo!$1:$1,PROSPER_Lobo!$36:$36,""),
IF($C39="Naren Baliga",_xlfn.XLOOKUP($B39,PROSPER_Baliga!$1:$1,PROSPER_Baliga!$36:$36,""),
IF($C39="Thorsten Huhn",_xlfn.XLOOKUP($B39,PROSPER_Huhn!$1:$1,PROSPER_Huhn!$36:$36,""),
IF($C39="Nick Hull",_xlfn.XLOOKUP($B39,PROSPER_Hull!$1:$1,PROSPER_Hull!$36:$36,""),
IF($C39="Monika Kotwani",_xlfn.XLOOKUP($B39,PROSPER_Kotwani!$1:$1,PROSPER_Kotwani!$36:$36,""),
IF($C39="Jonathan Wellner",_xlfn.XLOOKUP($B39,PROSPER_Wellner!$1:$1,PROSPER_Wellner!$36:$36,""),
IF($C39="Travis Harvey",_xlfn.XLOOKUP($B39,PROSPER_Harvey!$1:$1,PROSPER_Harvey!$36:$36,""),""))))))))="","No Score",IF(IF($C39="Christopher Lobo",_xlfn.XLOOKUP($B39,PROSPER_Lobo!$1:$1,PROSPER_Lobo!$36:$36,""),
IF($C39="Naren Baliga",_xlfn.XLOOKUP($B39,PROSPER_Baliga!$1:$1,PROSPER_Baliga!$36:$36,""),
IF($C39="Thorsten Huhn",_xlfn.XLOOKUP($B39,PROSPER_Huhn!$1:$1,PROSPER_Huhn!$36:$36,""),
IF($C39="Nick Hull",_xlfn.XLOOKUP($B39,PROSPER_Hull!$1:$1,PROSPER_Hull!$36:$36,""),
IF($C39="Monika Kotwani",_xlfn.XLOOKUP($B39,PROSPER_Kotwani!$1:$1,PROSPER_Kotwani!$36:$36,""),
IF($C39="Jonathan Wellner",_xlfn.XLOOKUP($B39,PROSPER_Wellner!$1:$1,PROSPER_Wellner!$36:$36,""),
IF($C39="Travis Harvey",_xlfn.XLOOKUP($B39,PROSPER_Harvey!$1:$1,PROSPER_Harvey!$36:$36,""),"")))))))="","",
IF($C39="Christopher Lobo",_xlfn.XLOOKUP($B39,PROSPER_Lobo!$1:$1,PROSPER_Lobo!$36:$36,""),
IF($C39="Naren Baliga",_xlfn.XLOOKUP($B39,PROSPER_Baliga!$1:$1,PROSPER_Baliga!$36:$36,""),
IF($C39="Thorsten Huhn",_xlfn.XLOOKUP($B39,PROSPER_Huhn!$1:$1,PROSPER_Huhn!$36:$36,""),
IF($C39="Nick Hull",_xlfn.XLOOKUP($B39,PROSPER_Hull!$1:$1,PROSPER_Hull!$36:$36,""),
IF($C39="Monika Kotwani",_xlfn.XLOOKUP($B39,PROSPER_Kotwani!$1:$1,PROSPER_Kotwani!$36:$36,""),
IF($C39="Jonathan Wellner",_xlfn.XLOOKUP($B39,PROSPER_Wellner!$1:$1,PROSPER_Wellner!$36:$36,""),
IF($C39="Travis Harvey",_xlfn.XLOOKUP($B39,PROSPER_Harvey!$1:$1,PROSPER_Harvey!$36:$36,""),"")))))))))</f>
        <v>N/A</v>
      </c>
      <c r="ET39" s="131" t="str">
        <f>IF(IF(IF($C39="Christopher Lobo",_xlfn.XLOOKUP($B39,PROSPER_Lobo!$1:$1,PROSPER_Lobo!$37:$37,""),
IF($C39="Naren Baliga",_xlfn.XLOOKUP($B39,PROSPER_Baliga!$1:$1,PROSPER_Baliga!$37:$37,""),
IF($C39="Thorsten Huhn",_xlfn.XLOOKUP($B39,PROSPER_Huhn!$1:$1,PROSPER_Huhn!$37:$37,""),
IF($C39="Nick Hull",_xlfn.XLOOKUP($B39,PROSPER_Hull!$1:$1,PROSPER_Hull!$37:$37,""),
IF($C39="Monika Kotwani",_xlfn.XLOOKUP($B39,PROSPER_Kotwani!$1:$1,PROSPER_Kotwani!$37:$37,""),
IF($C39="Jonathan Wellner",_xlfn.XLOOKUP($B39,PROSPER_Wellner!$1:$1,PROSPER_Wellner!$37:$37,""),
IF($C39="Travis Harvey",_xlfn.XLOOKUP($B39,PROSPER_Harvey!$1:$1,PROSPER_Harvey!$37:$37,""),"")))))))="","",
IF($C39="Christopher Lobo",_xlfn.XLOOKUP($B39,PROSPER_Lobo!$1:$1,PROSPER_Lobo!$37:$37,""),
IF($C39="Naren Baliga",_xlfn.XLOOKUP($B39,PROSPER_Baliga!$1:$1,PROSPER_Baliga!$37:$37,""),
IF($C39="Thorsten Huhn",_xlfn.XLOOKUP($B39,PROSPER_Huhn!$1:$1,PROSPER_Huhn!$37:$37,""),
IF($C39="Nick Hull",_xlfn.XLOOKUP($B39,PROSPER_Hull!$1:$1,PROSPER_Hull!$37:$37,""),
IF($C39="Monika Kotwani",_xlfn.XLOOKUP($B39,PROSPER_Kotwani!$1:$1,PROSPER_Kotwani!$37:$37,""),
IF($C39="Jonathan Wellner",_xlfn.XLOOKUP($B39,PROSPER_Wellner!$1:$1,PROSPER_Wellner!$37:$37,""),
IF($C39="Travis Harvey",_xlfn.XLOOKUP($B39,PROSPER_Harvey!$1:$1,PROSPER_Harvey!$37:$37,""),""))))))))="","No Comment",IF(IF($C39="Christopher Lobo",_xlfn.XLOOKUP($B39,PROSPER_Lobo!$1:$1,PROSPER_Lobo!$37:$37,""),
IF($C39="Naren Baliga",_xlfn.XLOOKUP($B39,PROSPER_Baliga!$1:$1,PROSPER_Baliga!$37:$37,""),
IF($C39="Thorsten Huhn",_xlfn.XLOOKUP($B39,PROSPER_Huhn!$1:$1,PROSPER_Huhn!$37:$37,""),
IF($C39="Nick Hull",_xlfn.XLOOKUP($B39,PROSPER_Hull!$1:$1,PROSPER_Hull!$37:$37,""),
IF($C39="Monika Kotwani",_xlfn.XLOOKUP($B39,PROSPER_Kotwani!$1:$1,PROSPER_Kotwani!$37:$37,""),
IF($C39="Jonathan Wellner",_xlfn.XLOOKUP($B39,PROSPER_Wellner!$1:$1,PROSPER_Wellner!$37:$37,""),
IF($C39="Travis Harvey",_xlfn.XLOOKUP($B39,PROSPER_Harvey!$1:$1,PROSPER_Harvey!$37:$37,""),"")))))))="","",
IF($C39="Christopher Lobo",_xlfn.XLOOKUP($B39,PROSPER_Lobo!$1:$1,PROSPER_Lobo!$37:$37,""),
IF($C39="Naren Baliga",_xlfn.XLOOKUP($B39,PROSPER_Baliga!$1:$1,PROSPER_Baliga!$37:$37,""),
IF($C39="Thorsten Huhn",_xlfn.XLOOKUP($B39,PROSPER_Huhn!$1:$1,PROSPER_Huhn!$37:$37,""),
IF($C39="Nick Hull",_xlfn.XLOOKUP($B39,PROSPER_Hull!$1:$1,PROSPER_Hull!$37:$37,""),
IF($C39="Monika Kotwani",_xlfn.XLOOKUP($B39,PROSPER_Kotwani!$1:$1,PROSPER_Kotwani!$37:$37,""),
IF($C39="Jonathan Wellner",_xlfn.XLOOKUP($B39,PROSPER_Wellner!$1:$1,PROSPER_Wellner!$37:$37,""),
IF($C39="Travis Harvey",_xlfn.XLOOKUP($B39,PROSPER_Harvey!$1:$1,PROSPER_Harvey!$37:$37,""),"")))))))))</f>
        <v>N/A</v>
      </c>
      <c r="EU39" s="150" t="str">
        <f t="shared" si="294"/>
        <v>N/A</v>
      </c>
      <c r="EV39" s="130" t="str">
        <f>_xlfn.XLOOKUP(B39,PROSPERInitial_Query!$E:$E,PROSPERInitial_Query!$AG:$AG,"",,-1)</f>
        <v/>
      </c>
      <c r="EW39" s="121" t="str">
        <f t="shared" si="295"/>
        <v>Nilesh Brahmbhatt2 - RelationshipAccount / Stakeholder 7Name</v>
      </c>
      <c r="EX39" s="121" t="str">
        <f>_xlfn.XLOOKUP(EW39,PROSPERDelta_Query!BK:BK,PROSPERDelta_Query!AI:AI,"",,-1)</f>
        <v/>
      </c>
      <c r="EY39" s="126" t="str">
        <f>_xlfn.XLOOKUP(B39,PROSPERInitial_Query!$E:$E,PROSPERInitial_Query!$W:$W,"",,-1)</f>
        <v/>
      </c>
      <c r="EZ39" s="121" t="str">
        <f t="shared" si="296"/>
        <v>Nilesh Brahmbhatt2 - RelationshipAccount / Stakeholder 7Self Score</v>
      </c>
      <c r="FA39" s="126" t="str">
        <f>_xlfn.XLOOKUP(EZ39,PROSPERDelta_Query!BK:BK,PROSPERDelta_Query!AS:AS,"",,-1)</f>
        <v/>
      </c>
      <c r="FB39" s="131" t="str">
        <f t="shared" si="183"/>
        <v/>
      </c>
      <c r="FC39" s="131" t="str">
        <f t="shared" si="297"/>
        <v>N/A</v>
      </c>
      <c r="FD39" s="132" t="str">
        <f t="shared" si="298"/>
        <v>N/A</v>
      </c>
      <c r="FE39" s="132" t="str">
        <f>IF(IF(IF($C39="Christopher Lobo",_xlfn.XLOOKUP($B39,PROSPER_Lobo!$1:$1,PROSPER_Lobo!$39:$39,""),
IF($C39="Naren Baliga",_xlfn.XLOOKUP($B39,PROSPER_Baliga!$1:$1,PROSPER_Baliga!$39:$39,""),
IF($C39="Thorsten Huhn",_xlfn.XLOOKUP($B39,PROSPER_Huhn!$1:$1,PROSPER_Huhn!$39:$39,""),
IF($C39="Nick Hull",_xlfn.XLOOKUP($B39,PROSPER_Hull!$1:$1,PROSPER_Hull!$39:$39,""),
IF($C39="Monika Kotwani",_xlfn.XLOOKUP($B39,PROSPER_Kotwani!$1:$1,PROSPER_Kotwani!$39:$39,""),
IF($C39="Jonathan Wellner",_xlfn.XLOOKUP($B39,PROSPER_Wellner!$1:$1,PROSPER_Wellner!$39:$39,""),
IF($C39="Travis Harvey",_xlfn.XLOOKUP($B39,PROSPER_Harvey!$1:$1,PROSPER_Harvey!$39:$39,""),"")))))))="","",
IF($C39="Christopher Lobo",_xlfn.XLOOKUP($B39,PROSPER_Lobo!$1:$1,PROSPER_Lobo!$39:$39,""),
IF($C39="Naren Baliga",_xlfn.XLOOKUP($B39,PROSPER_Baliga!$1:$1,PROSPER_Baliga!$39:$39,""),
IF($C39="Thorsten Huhn",_xlfn.XLOOKUP($B39,PROSPER_Huhn!$1:$1,PROSPER_Huhn!$39:$39,""),
IF($C39="Nick Hull",_xlfn.XLOOKUP($B39,PROSPER_Hull!$1:$1,PROSPER_Hull!$39:$39,""),
IF($C39="Monika Kotwani",_xlfn.XLOOKUP($B39,PROSPER_Kotwani!$1:$1,PROSPER_Kotwani!$39:$39,""),
IF($C39="Jonathan Wellner",_xlfn.XLOOKUP($B39,PROSPER_Wellner!$1:$1,PROSPER_Wellner!$39:$39,""),
IF($C39="Travis Harvey",_xlfn.XLOOKUP($B39,PROSPER_Harvey!$1:$1,PROSPER_Harvey!$39:$39,""),""))))))))="","No Score",IF(IF($C39="Christopher Lobo",_xlfn.XLOOKUP($B39,PROSPER_Lobo!$1:$1,PROSPER_Lobo!$39:$39,""),
IF($C39="Naren Baliga",_xlfn.XLOOKUP($B39,PROSPER_Baliga!$1:$1,PROSPER_Baliga!$39:$39,""),
IF($C39="Thorsten Huhn",_xlfn.XLOOKUP($B39,PROSPER_Huhn!$1:$1,PROSPER_Huhn!$39:$39,""),
IF($C39="Nick Hull",_xlfn.XLOOKUP($B39,PROSPER_Hull!$1:$1,PROSPER_Hull!$39:$39,""),
IF($C39="Monika Kotwani",_xlfn.XLOOKUP($B39,PROSPER_Kotwani!$1:$1,PROSPER_Kotwani!$39:$39,""),
IF($C39="Jonathan Wellner",_xlfn.XLOOKUP($B39,PROSPER_Wellner!$1:$1,PROSPER_Wellner!$39:$39,""),
IF($C39="Travis Harvey",_xlfn.XLOOKUP($B39,PROSPER_Harvey!$1:$1,PROSPER_Harvey!$39:$39,""),"")))))))="","",
IF($C39="Christopher Lobo",_xlfn.XLOOKUP($B39,PROSPER_Lobo!$1:$1,PROSPER_Lobo!$39:$39,""),
IF($C39="Naren Baliga",_xlfn.XLOOKUP($B39,PROSPER_Baliga!$1:$1,PROSPER_Baliga!$39:$39,""),
IF($C39="Thorsten Huhn",_xlfn.XLOOKUP($B39,PROSPER_Huhn!$1:$1,PROSPER_Huhn!$39:$39,""),
IF($C39="Nick Hull",_xlfn.XLOOKUP($B39,PROSPER_Hull!$1:$1,PROSPER_Hull!$39:$39,""),
IF($C39="Monika Kotwani",_xlfn.XLOOKUP($B39,PROSPER_Kotwani!$1:$1,PROSPER_Kotwani!$39:$39,""),
IF($C39="Jonathan Wellner",_xlfn.XLOOKUP($B39,PROSPER_Wellner!$1:$1,PROSPER_Wellner!$39:$39,""),
IF($C39="Travis Harvey",_xlfn.XLOOKUP($B39,PROSPER_Harvey!$1:$1,PROSPER_Harvey!$39:$39,""),"")))))))))</f>
        <v>N/A</v>
      </c>
      <c r="FF39" s="131" t="str">
        <f>IF(IF(IF($C39="Christopher Lobo",_xlfn.XLOOKUP($B39,PROSPER_Lobo!$1:$1,PROSPER_Lobo!$40:$40,""),
IF($C39="Naren Baliga",_xlfn.XLOOKUP($B39,PROSPER_Baliga!$1:$1,PROSPER_Baliga!$40:$40,""),
IF($C39="Thorsten Huhn",_xlfn.XLOOKUP($B39,PROSPER_Huhn!$1:$1,PROSPER_Huhn!$40:$40,""),
IF($C39="Nick Hull",_xlfn.XLOOKUP($B39,PROSPER_Hull!$1:$1,PROSPER_Hull!$40:$40,""),
IF($C39="Monika Kotwani",_xlfn.XLOOKUP($B39,PROSPER_Kotwani!$1:$1,PROSPER_Kotwani!$40:$40,""),
IF($C39="Jonathan Wellner",_xlfn.XLOOKUP($B39,PROSPER_Wellner!$1:$1,PROSPER_Wellner!$40:$40,""),
IF($C39="Travis Harvey",_xlfn.XLOOKUP($B39,PROSPER_Harvey!$1:$1,PROSPER_Harvey!$40:$40,""),"")))))))="","",
IF($C39="Christopher Lobo",_xlfn.XLOOKUP($B39,PROSPER_Lobo!$1:$1,PROSPER_Lobo!$40:$40,""),
IF($C39="Naren Baliga",_xlfn.XLOOKUP($B39,PROSPER_Baliga!$1:$1,PROSPER_Baliga!$40:$40,""),
IF($C39="Thorsten Huhn",_xlfn.XLOOKUP($B39,PROSPER_Huhn!$1:$1,PROSPER_Huhn!$40:$40,""),
IF($C39="Nick Hull",_xlfn.XLOOKUP($B39,PROSPER_Hull!$1:$1,PROSPER_Hull!$40:$40,""),
IF($C39="Monika Kotwani",_xlfn.XLOOKUP($B39,PROSPER_Kotwani!$1:$1,PROSPER_Kotwani!$40:$40,""),
IF($C39="Jonathan Wellner",_xlfn.XLOOKUP($B39,PROSPER_Wellner!$1:$1,PROSPER_Wellner!$40:$40,""),
IF($C39="Travis Harvey",_xlfn.XLOOKUP($B39,PROSPER_Harvey!$1:$1,PROSPER_Harvey!$40:$40,""),""))))))))="","No Comment",IF(IF($C39="Christopher Lobo",_xlfn.XLOOKUP($B39,PROSPER_Lobo!$1:$1,PROSPER_Lobo!$40:$40,""),
IF($C39="Naren Baliga",_xlfn.XLOOKUP($B39,PROSPER_Baliga!$1:$1,PROSPER_Baliga!$40:$40,""),
IF($C39="Thorsten Huhn",_xlfn.XLOOKUP($B39,PROSPER_Huhn!$1:$1,PROSPER_Huhn!$40:$40,""),
IF($C39="Nick Hull",_xlfn.XLOOKUP($B39,PROSPER_Hull!$1:$1,PROSPER_Hull!$40:$40,""),
IF($C39="Monika Kotwani",_xlfn.XLOOKUP($B39,PROSPER_Kotwani!$1:$1,PROSPER_Kotwani!$40:$40,""),
IF($C39="Jonathan Wellner",_xlfn.XLOOKUP($B39,PROSPER_Wellner!$1:$1,PROSPER_Wellner!$40:$40,""),
IF($C39="Travis Harvey",_xlfn.XLOOKUP($B39,PROSPER_Harvey!$1:$1,PROSPER_Harvey!$40:$40,""),"")))))))="","",
IF($C39="Christopher Lobo",_xlfn.XLOOKUP($B39,PROSPER_Lobo!$1:$1,PROSPER_Lobo!$40:$40,""),
IF($C39="Naren Baliga",_xlfn.XLOOKUP($B39,PROSPER_Baliga!$1:$1,PROSPER_Baliga!$40:$40,""),
IF($C39="Thorsten Huhn",_xlfn.XLOOKUP($B39,PROSPER_Huhn!$1:$1,PROSPER_Huhn!$40:$40,""),
IF($C39="Nick Hull",_xlfn.XLOOKUP($B39,PROSPER_Hull!$1:$1,PROSPER_Hull!$40:$40,""),
IF($C39="Monika Kotwani",_xlfn.XLOOKUP($B39,PROSPER_Kotwani!$1:$1,PROSPER_Kotwani!$40:$40,""),
IF($C39="Jonathan Wellner",_xlfn.XLOOKUP($B39,PROSPER_Wellner!$1:$1,PROSPER_Wellner!$40:$40,""),
IF($C39="Travis Harvey",_xlfn.XLOOKUP($B39,PROSPER_Harvey!$1:$1,PROSPER_Harvey!$40:$40,""),"")))))))))</f>
        <v>N/A</v>
      </c>
      <c r="FG39" s="150" t="str">
        <f t="shared" si="299"/>
        <v>N/A</v>
      </c>
      <c r="FH39" s="130" t="str">
        <f>_xlfn.XLOOKUP(B39,PROSPERInitial_Query!$E:$E,PROSPERInitial_Query!$AH:$AH,"",,-1)</f>
        <v/>
      </c>
      <c r="FI39" s="121" t="str">
        <f t="shared" si="300"/>
        <v>Nilesh Brahmbhatt2 - RelationshipAccount / Stakeholder 8Name</v>
      </c>
      <c r="FJ39" s="121" t="str">
        <f>_xlfn.XLOOKUP(FI39,PROSPERDelta_Query!BK:BK,PROSPERDelta_Query!AJ:AJ,"",,-1)</f>
        <v/>
      </c>
      <c r="FK39" s="126" t="str">
        <f>_xlfn.XLOOKUP(B39,PROSPERInitial_Query!$E:$E,PROSPERInitial_Query!$X:$X,"",,-1)</f>
        <v/>
      </c>
      <c r="FL39" s="121" t="str">
        <f t="shared" si="301"/>
        <v>Nilesh Brahmbhatt2 - RelationshipAccount / Stakeholder 8Self Score</v>
      </c>
      <c r="FM39" s="126" t="str">
        <f>_xlfn.XLOOKUP(FL39,PROSPERDelta_Query!BK:BK,PROSPERDelta_Query!AT:AT,"",,-1)</f>
        <v/>
      </c>
      <c r="FN39" s="131" t="str">
        <f t="shared" si="187"/>
        <v/>
      </c>
      <c r="FO39" s="131" t="str">
        <f t="shared" si="302"/>
        <v>N/A</v>
      </c>
      <c r="FP39" s="132" t="str">
        <f t="shared" si="303"/>
        <v>N/A</v>
      </c>
      <c r="FQ39" s="132" t="str">
        <f>IF(IF(IF($C39="Christopher Lobo",_xlfn.XLOOKUP($B39,PROSPER_Lobo!$1:$1,PROSPER_Lobo!$42:$42,""),
IF($C39="Naren Baliga",_xlfn.XLOOKUP($B39,PROSPER_Baliga!$1:$1,PROSPER_Baliga!$42:$42,""),
IF($C39="Thorsten Huhn",_xlfn.XLOOKUP($B39,PROSPER_Huhn!$1:$1,PROSPER_Huhn!$42:$42,""),
IF($C39="Nick Hull",_xlfn.XLOOKUP($B39,PROSPER_Hull!$1:$1,PROSPER_Hull!$42:$42,""),
IF($C39="Monika Kotwani",_xlfn.XLOOKUP($B39,PROSPER_Kotwani!$1:$1,PROSPER_Kotwani!$42:$42,""),
IF($C39="Jonathan Wellner",_xlfn.XLOOKUP($B39,PROSPER_Wellner!$1:$1,PROSPER_Wellner!$42:$42,""),
IF($C39="Travis Harvey",_xlfn.XLOOKUP($B39,PROSPER_Harvey!$1:$1,PROSPER_Harvey!$42:$42,""),"")))))))="","",
IF($C39="Christopher Lobo",_xlfn.XLOOKUP($B39,PROSPER_Lobo!$1:$1,PROSPER_Lobo!$42:$42,""),
IF($C39="Naren Baliga",_xlfn.XLOOKUP($B39,PROSPER_Baliga!$1:$1,PROSPER_Baliga!$42:$42,""),
IF($C39="Thorsten Huhn",_xlfn.XLOOKUP($B39,PROSPER_Huhn!$1:$1,PROSPER_Huhn!$42:$42,""),
IF($C39="Nick Hull",_xlfn.XLOOKUP($B39,PROSPER_Hull!$1:$1,PROSPER_Hull!$42:$42,""),
IF($C39="Monika Kotwani",_xlfn.XLOOKUP($B39,PROSPER_Kotwani!$1:$1,PROSPER_Kotwani!$42:$42,""),
IF($C39="Jonathan Wellner",_xlfn.XLOOKUP($B39,PROSPER_Wellner!$1:$1,PROSPER_Wellner!$42:$42,""),
IF($C39="Travis Harvey",_xlfn.XLOOKUP($B39,PROSPER_Harvey!$1:$1,PROSPER_Harvey!$42:$42,""),""))))))))="","No Score",IF(IF($C39="Christopher Lobo",_xlfn.XLOOKUP($B39,PROSPER_Lobo!$1:$1,PROSPER_Lobo!$42:$42,""),
IF($C39="Naren Baliga",_xlfn.XLOOKUP($B39,PROSPER_Baliga!$1:$1,PROSPER_Baliga!$42:$42,""),
IF($C39="Thorsten Huhn",_xlfn.XLOOKUP($B39,PROSPER_Huhn!$1:$1,PROSPER_Huhn!$42:$42,""),
IF($C39="Nick Hull",_xlfn.XLOOKUP($B39,PROSPER_Hull!$1:$1,PROSPER_Hull!$42:$42,""),
IF($C39="Monika Kotwani",_xlfn.XLOOKUP($B39,PROSPER_Kotwani!$1:$1,PROSPER_Kotwani!$42:$42,""),
IF($C39="Jonathan Wellner",_xlfn.XLOOKUP($B39,PROSPER_Wellner!$1:$1,PROSPER_Wellner!$42:$42,""),
IF($C39="Travis Harvey",_xlfn.XLOOKUP($B39,PROSPER_Harvey!$1:$1,PROSPER_Harvey!$42:$42,""),"")))))))="","",
IF($C39="Christopher Lobo",_xlfn.XLOOKUP($B39,PROSPER_Lobo!$1:$1,PROSPER_Lobo!$42:$42,""),
IF($C39="Naren Baliga",_xlfn.XLOOKUP($B39,PROSPER_Baliga!$1:$1,PROSPER_Baliga!$42:$42,""),
IF($C39="Thorsten Huhn",_xlfn.XLOOKUP($B39,PROSPER_Huhn!$1:$1,PROSPER_Huhn!$42:$42,""),
IF($C39="Nick Hull",_xlfn.XLOOKUP($B39,PROSPER_Hull!$1:$1,PROSPER_Hull!$42:$42,""),
IF($C39="Monika Kotwani",_xlfn.XLOOKUP($B39,PROSPER_Kotwani!$1:$1,PROSPER_Kotwani!$42:$42,""),
IF($C39="Jonathan Wellner",_xlfn.XLOOKUP($B39,PROSPER_Wellner!$1:$1,PROSPER_Wellner!$42:$42,""),
IF($C39="Travis Harvey",_xlfn.XLOOKUP($B39,PROSPER_Harvey!$1:$1,PROSPER_Harvey!$42:$42,""),"")))))))))</f>
        <v>N/A</v>
      </c>
      <c r="FR39" s="131" t="str">
        <f>IF(IF(IF($C39="Christopher Lobo",_xlfn.XLOOKUP($B39,PROSPER_Lobo!$1:$1,PROSPER_Lobo!$43:$43,""),
IF($C39="Naren Baliga",_xlfn.XLOOKUP($B39,PROSPER_Baliga!$1:$1,PROSPER_Baliga!$43:$43,""),
IF($C39="Thorsten Huhn",_xlfn.XLOOKUP($B39,PROSPER_Huhn!$1:$1,PROSPER_Huhn!$43:$43,""),
IF($C39="Nick Hull",_xlfn.XLOOKUP($B39,PROSPER_Hull!$1:$1,PROSPER_Hull!$43:$43,""),
IF($C39="Monika Kotwani",_xlfn.XLOOKUP($B39,PROSPER_Kotwani!$1:$1,PROSPER_Kotwani!$43:$43,""),
IF($C39="Jonathan Wellner",_xlfn.XLOOKUP($B39,PROSPER_Wellner!$1:$1,PROSPER_Wellner!$43:$43,""),
IF($C39="Travis Harvey",_xlfn.XLOOKUP($B39,PROSPER_Harvey!$1:$1,PROSPER_Harvey!$43:$43,""),"")))))))="","",
IF($C39="Christopher Lobo",_xlfn.XLOOKUP($B39,PROSPER_Lobo!$1:$1,PROSPER_Lobo!$43:$43,""),
IF($C39="Naren Baliga",_xlfn.XLOOKUP($B39,PROSPER_Baliga!$1:$1,PROSPER_Baliga!$43:$43,""),
IF($C39="Thorsten Huhn",_xlfn.XLOOKUP($B39,PROSPER_Huhn!$1:$1,PROSPER_Huhn!$43:$43,""),
IF($C39="Nick Hull",_xlfn.XLOOKUP($B39,PROSPER_Hull!$1:$1,PROSPER_Hull!$43:$43,""),
IF($C39="Monika Kotwani",_xlfn.XLOOKUP($B39,PROSPER_Kotwani!$1:$1,PROSPER_Kotwani!$43:$43,""),
IF($C39="Jonathan Wellner",_xlfn.XLOOKUP($B39,PROSPER_Wellner!$1:$1,PROSPER_Wellner!$43:$43,""),
IF($C39="Travis Harvey",_xlfn.XLOOKUP($B39,PROSPER_Harvey!$1:$1,PROSPER_Harvey!$43:$43,""),""))))))))="","No Comment",IF(IF($C39="Christopher Lobo",_xlfn.XLOOKUP($B39,PROSPER_Lobo!$1:$1,PROSPER_Lobo!$43:$43,""),
IF($C39="Naren Baliga",_xlfn.XLOOKUP($B39,PROSPER_Baliga!$1:$1,PROSPER_Baliga!$43:$43,""),
IF($C39="Thorsten Huhn",_xlfn.XLOOKUP($B39,PROSPER_Huhn!$1:$1,PROSPER_Huhn!$43:$43,""),
IF($C39="Nick Hull",_xlfn.XLOOKUP($B39,PROSPER_Hull!$1:$1,PROSPER_Hull!$43:$43,""),
IF($C39="Monika Kotwani",_xlfn.XLOOKUP($B39,PROSPER_Kotwani!$1:$1,PROSPER_Kotwani!$43:$43,""),
IF($C39="Jonathan Wellner",_xlfn.XLOOKUP($B39,PROSPER_Wellner!$1:$1,PROSPER_Wellner!$43:$43,""),
IF($C39="Travis Harvey",_xlfn.XLOOKUP($B39,PROSPER_Harvey!$1:$1,PROSPER_Harvey!$43:$43,""),"")))))))="","",
IF($C39="Christopher Lobo",_xlfn.XLOOKUP($B39,PROSPER_Lobo!$1:$1,PROSPER_Lobo!$43:$43,""),
IF($C39="Naren Baliga",_xlfn.XLOOKUP($B39,PROSPER_Baliga!$1:$1,PROSPER_Baliga!$43:$43,""),
IF($C39="Thorsten Huhn",_xlfn.XLOOKUP($B39,PROSPER_Huhn!$1:$1,PROSPER_Huhn!$43:$43,""),
IF($C39="Nick Hull",_xlfn.XLOOKUP($B39,PROSPER_Hull!$1:$1,PROSPER_Hull!$43:$43,""),
IF($C39="Monika Kotwani",_xlfn.XLOOKUP($B39,PROSPER_Kotwani!$1:$1,PROSPER_Kotwani!$43:$43,""),
IF($C39="Jonathan Wellner",_xlfn.XLOOKUP($B39,PROSPER_Wellner!$1:$1,PROSPER_Wellner!$43:$43,""),
IF($C39="Travis Harvey",_xlfn.XLOOKUP($B39,PROSPER_Harvey!$1:$1,PROSPER_Harvey!$43:$43,""),"")))))))))</f>
        <v>N/A</v>
      </c>
      <c r="FS39" s="150" t="str">
        <f t="shared" si="304"/>
        <v>N/A</v>
      </c>
      <c r="FT39" s="130" t="str">
        <f>_xlfn.XLOOKUP(B39,PROSPERInitial_Query!$E:$E,PROSPERInitial_Query!$AI:$AI,"",,-1)</f>
        <v/>
      </c>
      <c r="FU39" s="121" t="str">
        <f t="shared" si="305"/>
        <v>Nilesh Brahmbhatt2 - RelationshipAccount / Stakeholder 9Name</v>
      </c>
      <c r="FV39" s="121" t="str">
        <f>_xlfn.XLOOKUP(FU39,PROSPERDelta_Query!BK:BK,PROSPERDelta_Query!AK:AK,"",,-1)</f>
        <v/>
      </c>
      <c r="FW39" s="126" t="str">
        <f>_xlfn.XLOOKUP(B39,PROSPERInitial_Query!$E:$E,PROSPERInitial_Query!$Y:$Y,"",,-1)</f>
        <v/>
      </c>
      <c r="FX39" s="121" t="str">
        <f t="shared" si="306"/>
        <v>Nilesh Brahmbhatt2 - RelationshipAccount / Stakeholder 9Self Score</v>
      </c>
      <c r="FY39" s="126" t="str">
        <f>_xlfn.XLOOKUP(FX39,PROSPERDelta_Query!BK:BK,PROSPERDelta_Query!AU:AU,"",,-1)</f>
        <v/>
      </c>
      <c r="FZ39" s="131" t="str">
        <f t="shared" si="191"/>
        <v/>
      </c>
      <c r="GA39" s="131" t="str">
        <f t="shared" si="307"/>
        <v>N/A</v>
      </c>
      <c r="GB39" s="132" t="str">
        <f t="shared" si="308"/>
        <v>N/A</v>
      </c>
      <c r="GC39" s="132" t="str">
        <f>IF(IF(IF($C39="Christopher Lobo",_xlfn.XLOOKUP($B39,PROSPER_Lobo!$1:$1,PROSPER_Lobo!$45:$45,""),
IF($C39="Naren Baliga",_xlfn.XLOOKUP($B39,PROSPER_Baliga!$1:$1,PROSPER_Baliga!$45:$45,""),
IF($C39="Thorsten Huhn",_xlfn.XLOOKUP($B39,PROSPER_Huhn!$1:$1,PROSPER_Huhn!$45:$45,""),
IF($C39="Nick Hull",_xlfn.XLOOKUP($B39,PROSPER_Hull!$1:$1,PROSPER_Hull!$45:$45,""),
IF($C39="Monika Kotwani",_xlfn.XLOOKUP($B39,PROSPER_Kotwani!$1:$1,PROSPER_Kotwani!$45:$45,""),
IF($C39="Jonathan Wellner",_xlfn.XLOOKUP($B39,PROSPER_Wellner!$1:$1,PROSPER_Wellner!$45:$45,""),
IF($C39="Travis Harvey",_xlfn.XLOOKUP($B39,PROSPER_Harvey!$1:$1,PROSPER_Harvey!$45:$45,""),"")))))))="","",
IF($C39="Christopher Lobo",_xlfn.XLOOKUP($B39,PROSPER_Lobo!$1:$1,PROSPER_Lobo!$45:$45,""),
IF($C39="Naren Baliga",_xlfn.XLOOKUP($B39,PROSPER_Baliga!$1:$1,PROSPER_Baliga!$45:$45,""),
IF($C39="Thorsten Huhn",_xlfn.XLOOKUP($B39,PROSPER_Huhn!$1:$1,PROSPER_Huhn!$45:$45,""),
IF($C39="Nick Hull",_xlfn.XLOOKUP($B39,PROSPER_Hull!$1:$1,PROSPER_Hull!$45:$45,""),
IF($C39="Monika Kotwani",_xlfn.XLOOKUP($B39,PROSPER_Kotwani!$1:$1,PROSPER_Kotwani!$45:$45,""),
IF($C39="Jonathan Wellner",_xlfn.XLOOKUP($B39,PROSPER_Wellner!$1:$1,PROSPER_Wellner!$45:$45,""),
IF($C39="Travis Harvey",_xlfn.XLOOKUP($B39,PROSPER_Harvey!$1:$1,PROSPER_Harvey!$45:$45,""),""))))))))="","No Score",IF(IF($C39="Christopher Lobo",_xlfn.XLOOKUP($B39,PROSPER_Lobo!$1:$1,PROSPER_Lobo!$45:$45,""),
IF($C39="Naren Baliga",_xlfn.XLOOKUP($B39,PROSPER_Baliga!$1:$1,PROSPER_Baliga!$45:$45,""),
IF($C39="Thorsten Huhn",_xlfn.XLOOKUP($B39,PROSPER_Huhn!$1:$1,PROSPER_Huhn!$45:$45,""),
IF($C39="Nick Hull",_xlfn.XLOOKUP($B39,PROSPER_Hull!$1:$1,PROSPER_Hull!$45:$45,""),
IF($C39="Monika Kotwani",_xlfn.XLOOKUP($B39,PROSPER_Kotwani!$1:$1,PROSPER_Kotwani!$45:$45,""),
IF($C39="Jonathan Wellner",_xlfn.XLOOKUP($B39,PROSPER_Wellner!$1:$1,PROSPER_Wellner!$45:$45,""),
IF($C39="Travis Harvey",_xlfn.XLOOKUP($B39,PROSPER_Harvey!$1:$1,PROSPER_Harvey!$45:$45,""),"")))))))="","",
IF($C39="Christopher Lobo",_xlfn.XLOOKUP($B39,PROSPER_Lobo!$1:$1,PROSPER_Lobo!$45:$45,""),
IF($C39="Naren Baliga",_xlfn.XLOOKUP($B39,PROSPER_Baliga!$1:$1,PROSPER_Baliga!$45:$45,""),
IF($C39="Thorsten Huhn",_xlfn.XLOOKUP($B39,PROSPER_Huhn!$1:$1,PROSPER_Huhn!$45:$45,""),
IF($C39="Nick Hull",_xlfn.XLOOKUP($B39,PROSPER_Hull!$1:$1,PROSPER_Hull!$45:$45,""),
IF($C39="Monika Kotwani",_xlfn.XLOOKUP($B39,PROSPER_Kotwani!$1:$1,PROSPER_Kotwani!$45:$45,""),
IF($C39="Jonathan Wellner",_xlfn.XLOOKUP($B39,PROSPER_Wellner!$1:$1,PROSPER_Wellner!$45:$45,""),
IF($C39="Travis Harvey",_xlfn.XLOOKUP($B39,PROSPER_Harvey!$1:$1,PROSPER_Harvey!$45:$45,""),"")))))))))</f>
        <v>N/A</v>
      </c>
      <c r="GD39" s="131" t="str">
        <f>IF(IF(IF($C39="Christopher Lobo",_xlfn.XLOOKUP($B39,PROSPER_Lobo!$1:$1,PROSPER_Lobo!$46:$46,""),
IF($C39="Naren Baliga",_xlfn.XLOOKUP($B39,PROSPER_Baliga!$1:$1,PROSPER_Baliga!$46:$46,""),
IF($C39="Thorsten Huhn",_xlfn.XLOOKUP($B39,PROSPER_Huhn!$1:$1,PROSPER_Huhn!$46:$46,""),
IF($C39="Nick Hull",_xlfn.XLOOKUP($B39,PROSPER_Hull!$1:$1,PROSPER_Hull!$46:$46,""),
IF($C39="Monika Kotwani",_xlfn.XLOOKUP($B39,PROSPER_Kotwani!$1:$1,PROSPER_Kotwani!$46:$46,""),
IF($C39="Jonathan Wellner",_xlfn.XLOOKUP($B39,PROSPER_Wellner!$1:$1,PROSPER_Wellner!$46:$46,""),
IF($C39="Travis Harvey",_xlfn.XLOOKUP($B39,PROSPER_Harvey!$1:$1,PROSPER_Harvey!$46:$46,""),"")))))))="","",
IF($C39="Christopher Lobo",_xlfn.XLOOKUP($B39,PROSPER_Lobo!$1:$1,PROSPER_Lobo!$46:$46,""),
IF($C39="Naren Baliga",_xlfn.XLOOKUP($B39,PROSPER_Baliga!$1:$1,PROSPER_Baliga!$46:$46,""),
IF($C39="Thorsten Huhn",_xlfn.XLOOKUP($B39,PROSPER_Huhn!$1:$1,PROSPER_Huhn!$46:$46,""),
IF($C39="Nick Hull",_xlfn.XLOOKUP($B39,PROSPER_Hull!$1:$1,PROSPER_Hull!$46:$46,""),
IF($C39="Monika Kotwani",_xlfn.XLOOKUP($B39,PROSPER_Kotwani!$1:$1,PROSPER_Kotwani!$46:$46,""),
IF($C39="Jonathan Wellner",_xlfn.XLOOKUP($B39,PROSPER_Wellner!$1:$1,PROSPER_Wellner!$46:$46,""),
IF($C39="Travis Harvey",_xlfn.XLOOKUP($B39,PROSPER_Harvey!$1:$1,PROSPER_Harvey!$46:$46,""),""))))))))="","No Comment",IF(IF($C39="Christopher Lobo",_xlfn.XLOOKUP($B39,PROSPER_Lobo!$1:$1,PROSPER_Lobo!$46:$46,""),
IF($C39="Naren Baliga",_xlfn.XLOOKUP($B39,PROSPER_Baliga!$1:$1,PROSPER_Baliga!$46:$46,""),
IF($C39="Thorsten Huhn",_xlfn.XLOOKUP($B39,PROSPER_Huhn!$1:$1,PROSPER_Huhn!$46:$46,""),
IF($C39="Nick Hull",_xlfn.XLOOKUP($B39,PROSPER_Hull!$1:$1,PROSPER_Hull!$46:$46,""),
IF($C39="Monika Kotwani",_xlfn.XLOOKUP($B39,PROSPER_Kotwani!$1:$1,PROSPER_Kotwani!$46:$46,""),
IF($C39="Jonathan Wellner",_xlfn.XLOOKUP($B39,PROSPER_Wellner!$1:$1,PROSPER_Wellner!$46:$46,""),
IF($C39="Travis Harvey",_xlfn.XLOOKUP($B39,PROSPER_Harvey!$1:$1,PROSPER_Harvey!$46:$46,""),"")))))))="","",
IF($C39="Christopher Lobo",_xlfn.XLOOKUP($B39,PROSPER_Lobo!$1:$1,PROSPER_Lobo!$46:$46,""),
IF($C39="Naren Baliga",_xlfn.XLOOKUP($B39,PROSPER_Baliga!$1:$1,PROSPER_Baliga!$46:$46,""),
IF($C39="Thorsten Huhn",_xlfn.XLOOKUP($B39,PROSPER_Huhn!$1:$1,PROSPER_Huhn!$46:$46,""),
IF($C39="Nick Hull",_xlfn.XLOOKUP($B39,PROSPER_Hull!$1:$1,PROSPER_Hull!$46:$46,""),
IF($C39="Monika Kotwani",_xlfn.XLOOKUP($B39,PROSPER_Kotwani!$1:$1,PROSPER_Kotwani!$46:$46,""),
IF($C39="Jonathan Wellner",_xlfn.XLOOKUP($B39,PROSPER_Wellner!$1:$1,PROSPER_Wellner!$46:$46,""),
IF($C39="Travis Harvey",_xlfn.XLOOKUP($B39,PROSPER_Harvey!$1:$1,PROSPER_Harvey!$46:$46,""),"")))))))))</f>
        <v>N/A</v>
      </c>
      <c r="GE39" s="150" t="str">
        <f t="shared" si="309"/>
        <v>N/A</v>
      </c>
      <c r="GF39" s="130" t="str">
        <f>_xlfn.XLOOKUP(B39,PROSPERInitial_Query!$E:$E,PROSPERInitial_Query!$AJ:$AJ,"",,-1)</f>
        <v/>
      </c>
      <c r="GG39" s="121" t="str">
        <f t="shared" si="310"/>
        <v>Nilesh Brahmbhatt2 - RelationshipAccount / Stakeholder 10Name</v>
      </c>
      <c r="GH39" s="121" t="str">
        <f>_xlfn.XLOOKUP(GG39,PROSPERDelta_Query!BK:BK,PROSPERDelta_Query!AL:AL,"",,-1)</f>
        <v/>
      </c>
      <c r="GI39" s="126" t="str">
        <f>_xlfn.XLOOKUP(B39,PROSPERInitial_Query!$E:$E,PROSPERInitial_Query!$Z:$Z,"",,-1)</f>
        <v/>
      </c>
      <c r="GJ39" s="121" t="str">
        <f t="shared" si="311"/>
        <v>Nilesh Brahmbhatt2 - RelationshipAccount / Stakeholder 10Self Score</v>
      </c>
      <c r="GK39" s="126" t="str">
        <f>_xlfn.XLOOKUP(GJ39,PROSPERDelta_Query!BK:BK,PROSPERDelta_Query!AV:AV,"",,-1)</f>
        <v/>
      </c>
      <c r="GL39" s="131" t="str">
        <f t="shared" si="312"/>
        <v/>
      </c>
      <c r="GM39" s="131" t="str">
        <f t="shared" si="313"/>
        <v>N/A</v>
      </c>
      <c r="GN39" s="132" t="str">
        <f t="shared" si="314"/>
        <v>N/A</v>
      </c>
      <c r="GO39" s="132" t="str">
        <f>IF(IF(IF($C39="Christopher Lobo",_xlfn.XLOOKUP($B39,PROSPER_Lobo!$1:$1,PROSPER_Lobo!$48:$48,""),
IF($C39="Naren Baliga",_xlfn.XLOOKUP($B39,PROSPER_Baliga!$1:$1,PROSPER_Baliga!$48:$48,""),
IF($C39="Thorsten Huhn",_xlfn.XLOOKUP($B39,PROSPER_Huhn!$1:$1,PROSPER_Huhn!$48:$48,""),
IF($C39="Nick Hull",_xlfn.XLOOKUP($B39,PROSPER_Hull!$1:$1,PROSPER_Hull!$48:$48,""),
IF($C39="Monika Kotwani",_xlfn.XLOOKUP($B39,PROSPER_Kotwani!$1:$1,PROSPER_Kotwani!$48:$48,""),
IF($C39="Jonathan Wellner",_xlfn.XLOOKUP($B39,PROSPER_Wellner!$1:$1,PROSPER_Wellner!$48:$48,""),
IF($C39="Travis Harvey",_xlfn.XLOOKUP($B39,PROSPER_Harvey!$1:$1,PROSPER_Harvey!$48:$48,""),"")))))))="","",
IF($C39="Christopher Lobo",_xlfn.XLOOKUP($B39,PROSPER_Lobo!$1:$1,PROSPER_Lobo!$48:$48,""),
IF($C39="Naren Baliga",_xlfn.XLOOKUP($B39,PROSPER_Baliga!$1:$1,PROSPER_Baliga!$48:$48,""),
IF($C39="Thorsten Huhn",_xlfn.XLOOKUP($B39,PROSPER_Huhn!$1:$1,PROSPER_Huhn!$48:$48,""),
IF($C39="Nick Hull",_xlfn.XLOOKUP($B39,PROSPER_Hull!$1:$1,PROSPER_Hull!$48:$48,""),
IF($C39="Monika Kotwani",_xlfn.XLOOKUP($B39,PROSPER_Kotwani!$1:$1,PROSPER_Kotwani!$48:$48,""),
IF($C39="Jonathan Wellner",_xlfn.XLOOKUP($B39,PROSPER_Wellner!$1:$1,PROSPER_Wellner!$48:$48,""),
IF($C39="Travis Harvey",_xlfn.XLOOKUP($B39,PROSPER_Harvey!$1:$1,PROSPER_Harvey!$48:$48,""),""))))))))="","No Score",IF(IF($C39="Christopher Lobo",_xlfn.XLOOKUP($B39,PROSPER_Lobo!$1:$1,PROSPER_Lobo!$48:$48,""),
IF($C39="Naren Baliga",_xlfn.XLOOKUP($B39,PROSPER_Baliga!$1:$1,PROSPER_Baliga!$48:$48,""),
IF($C39="Thorsten Huhn",_xlfn.XLOOKUP($B39,PROSPER_Huhn!$1:$1,PROSPER_Huhn!$48:$48,""),
IF($C39="Nick Hull",_xlfn.XLOOKUP($B39,PROSPER_Hull!$1:$1,PROSPER_Hull!$48:$48,""),
IF($C39="Monika Kotwani",_xlfn.XLOOKUP($B39,PROSPER_Kotwani!$1:$1,PROSPER_Kotwani!$48:$48,""),
IF($C39="Jonathan Wellner",_xlfn.XLOOKUP($B39,PROSPER_Wellner!$1:$1,PROSPER_Wellner!$48:$48,""),
IF($C39="Travis Harvey",_xlfn.XLOOKUP($B39,PROSPER_Harvey!$1:$1,PROSPER_Harvey!$48:$48,""),"")))))))="","",
IF($C39="Christopher Lobo",_xlfn.XLOOKUP($B39,PROSPER_Lobo!$1:$1,PROSPER_Lobo!$48:$48,""),
IF($C39="Naren Baliga",_xlfn.XLOOKUP($B39,PROSPER_Baliga!$1:$1,PROSPER_Baliga!$48:$48,""),
IF($C39="Thorsten Huhn",_xlfn.XLOOKUP($B39,PROSPER_Huhn!$1:$1,PROSPER_Huhn!$48:$48,""),
IF($C39="Nick Hull",_xlfn.XLOOKUP($B39,PROSPER_Hull!$1:$1,PROSPER_Hull!$48:$48,""),
IF($C39="Monika Kotwani",_xlfn.XLOOKUP($B39,PROSPER_Kotwani!$1:$1,PROSPER_Kotwani!$48:$48,""),
IF($C39="Jonathan Wellner",_xlfn.XLOOKUP($B39,PROSPER_Wellner!$1:$1,PROSPER_Wellner!$48:$48,""),
IF($C39="Travis Harvey",_xlfn.XLOOKUP($B39,PROSPER_Harvey!$1:$1,PROSPER_Harvey!$48:$48,""),"")))))))))</f>
        <v>N/A</v>
      </c>
      <c r="GP39" s="131" t="str">
        <f>IF(IF(IF($C39="Christopher Lobo",_xlfn.XLOOKUP($B39,PROSPER_Lobo!$1:$1,PROSPER_Lobo!$49:$49,""),
IF($C39="Naren Baliga",_xlfn.XLOOKUP($B39,PROSPER_Baliga!$1:$1,PROSPER_Baliga!$49:$49,""),
IF($C39="Thorsten Huhn",_xlfn.XLOOKUP($B39,PROSPER_Huhn!$1:$1,PROSPER_Huhn!$49:$49,""),
IF($C39="Nick Hull",_xlfn.XLOOKUP($B39,PROSPER_Hull!$1:$1,PROSPER_Hull!$49:$49,""),
IF($C39="Monika Kotwani",_xlfn.XLOOKUP($B39,PROSPER_Kotwani!$1:$1,PROSPER_Kotwani!$49:$49,""),
IF($C39="Jonathan Wellner",_xlfn.XLOOKUP($B39,PROSPER_Wellner!$1:$1,PROSPER_Wellner!$49:$49,""),
IF($C39="Travis Harvey",_xlfn.XLOOKUP($B39,PROSPER_Harvey!$1:$1,PROSPER_Harvey!$49:$49,""),"")))))))="","",
IF($C39="Christopher Lobo",_xlfn.XLOOKUP($B39,PROSPER_Lobo!$1:$1,PROSPER_Lobo!$49:$49,""),
IF($C39="Naren Baliga",_xlfn.XLOOKUP($B39,PROSPER_Baliga!$1:$1,PROSPER_Baliga!$49:$49,""),
IF($C39="Thorsten Huhn",_xlfn.XLOOKUP($B39,PROSPER_Huhn!$1:$1,PROSPER_Huhn!$49:$49,""),
IF($C39="Nick Hull",_xlfn.XLOOKUP($B39,PROSPER_Hull!$1:$1,PROSPER_Hull!$49:$49,""),
IF($C39="Monika Kotwani",_xlfn.XLOOKUP($B39,PROSPER_Kotwani!$1:$1,PROSPER_Kotwani!$49:$49,""),
IF($C39="Jonathan Wellner",_xlfn.XLOOKUP($B39,PROSPER_Wellner!$1:$1,PROSPER_Wellner!$49:$49,""),
IF($C39="Travis Harvey",_xlfn.XLOOKUP($B39,PROSPER_Harvey!$1:$1,PROSPER_Harvey!$49:$49,""),""))))))))="","No Comment",IF(IF($C39="Christopher Lobo",_xlfn.XLOOKUP($B39,PROSPER_Lobo!$1:$1,PROSPER_Lobo!$49:$49,""),
IF($C39="Naren Baliga",_xlfn.XLOOKUP($B39,PROSPER_Baliga!$1:$1,PROSPER_Baliga!$49:$49,""),
IF($C39="Thorsten Huhn",_xlfn.XLOOKUP($B39,PROSPER_Huhn!$1:$1,PROSPER_Huhn!$49:$49,""),
IF($C39="Nick Hull",_xlfn.XLOOKUP($B39,PROSPER_Hull!$1:$1,PROSPER_Hull!$49:$49,""),
IF($C39="Monika Kotwani",_xlfn.XLOOKUP($B39,PROSPER_Kotwani!$1:$1,PROSPER_Kotwani!$49:$49,""),
IF($C39="Jonathan Wellner",_xlfn.XLOOKUP($B39,PROSPER_Wellner!$1:$1,PROSPER_Wellner!$49:$49,""),
IF($C39="Travis Harvey",_xlfn.XLOOKUP($B39,PROSPER_Harvey!$1:$1,PROSPER_Harvey!$49:$49,""),"")))))))="","",
IF($C39="Christopher Lobo",_xlfn.XLOOKUP($B39,PROSPER_Lobo!$1:$1,PROSPER_Lobo!$49:$49,""),
IF($C39="Naren Baliga",_xlfn.XLOOKUP($B39,PROSPER_Baliga!$1:$1,PROSPER_Baliga!$49:$49,""),
IF($C39="Thorsten Huhn",_xlfn.XLOOKUP($B39,PROSPER_Huhn!$1:$1,PROSPER_Huhn!$49:$49,""),
IF($C39="Nick Hull",_xlfn.XLOOKUP($B39,PROSPER_Hull!$1:$1,PROSPER_Hull!$49:$49,""),
IF($C39="Monika Kotwani",_xlfn.XLOOKUP($B39,PROSPER_Kotwani!$1:$1,PROSPER_Kotwani!$49:$49,""),
IF($C39="Jonathan Wellner",_xlfn.XLOOKUP($B39,PROSPER_Wellner!$1:$1,PROSPER_Wellner!$49:$49,""),
IF($C39="Travis Harvey",_xlfn.XLOOKUP($B39,PROSPER_Harvey!$1:$1,PROSPER_Harvey!$49:$49,""),"")))))))))</f>
        <v>N/A</v>
      </c>
      <c r="GQ39" s="150" t="str">
        <f t="shared" si="315"/>
        <v>N/A</v>
      </c>
      <c r="GR39" s="187" t="str">
        <f t="shared" si="316"/>
        <v>N/A</v>
      </c>
      <c r="GS39" s="128" t="str">
        <f t="shared" si="317"/>
        <v>N/A</v>
      </c>
      <c r="GT39" s="188" t="str">
        <f t="shared" si="318"/>
        <v>N/A</v>
      </c>
      <c r="GU39" s="133" t="str">
        <f>IF(IF(IF($C39="Christopher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Kotwani",_xlfn.XLOOKUP($B39,PROSPER_Kotwani!$1:$1,PROSPER_Kotwani!$54:$54,""),
IF($C39="Jonathan Wellner",_xlfn.XLOOKUP($B39,PROSPER_Wellner!$1:$1,PROSPER_Wellner!$54:$54,""),
IF($C39="Travis Harvey",_xlfn.XLOOKUP($B39,PROSPER_Harvey!$1:$1,PROSPER_Harvey!$54:$54,""),"")))))))="","",
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Kotwani",_xlfn.XLOOKUP($B39,PROSPER_Kotwani!$1:$1,PROSPER_Kotwani!$50:$50,""),
IF($C39="Jonathan Wellner",_xlfn.XLOOKUP($B39,PROSPER_Wellner!$1:$1,PROSPER_Wellner!$50:$50,""),
IF($C39="Travis Harvey",_xlfn.XLOOKUP($B39,PROSPER_Harvey!$1:$1,PROSPER_Harvey!$50:$50,""),""))))))))="","No Score",IF(IF($C39="Christopher Lobo",_xlfn.XLOOKUP($B39,PROSPER_Lobo!$1:$1,PROSPER_Lobo!$50:$50,""),
IF($C39="Naren Baliga",_xlfn.XLOOKUP($B39,PROSPER_Baliga!$1:$1,PROSPER_Baliga!$50:$50,""),
IF($C39="Thorsten Huhn",_xlfn.XLOOKUP($B39,PROSPER_Huhn!$1:$1,PROSPER_Huhn!$50:$50,""),
IF($C39="Nick Hull",_xlfn.XLOOKUP($B39,PROSPER_Hull!$1:$1,PROSPER_Hull!$50:$50,""),
IF($C39="Monika Kotwani",_xlfn.XLOOKUP($B39,PROSPER_Kotwani!$1:$1,PROSPER_Kotwani!$50:$50,""),
IF($C39="Jonathan Wellner",_xlfn.XLOOKUP($B39,PROSPER_Wellner!$1:$1,PROSPER_Wellner!$50:$50,""),
IF($C39="Travis Harvey",_xlfn.XLOOKUP($B39,PROSPER_Harvey!$1:$1,PROSPER_Harvey!$50:$50,""),"")))))))="","",
IF($C39="Christopher Lobo",_xlfn.XLOOKUP($B39,PROSPER_Lobo!$1:$1,PROSPER_Lobo!$50:$50,""),
IF($C39="Naren Baliga",_xlfn.XLOOKUP($B39,PROSPER_Baliga!$1:$1,PROSPER_Baliga!$50:$50,""),
IF($C39="Thorsten Huhn",_xlfn.XLOOKUP($B39,PROSPER_Huhn!$1:$1,PROSPER_Huhn!$50:$50,""),
IF($C39="Nick Hull",_xlfn.XLOOKUP($B39,PROSPER_Hull!$1:$1,PROSPER_Hull!$50:$50,""),
IF($C39="Monika Kotwani",_xlfn.XLOOKUP($B39,PROSPER_Kotwani!$1:$1,PROSPER_Kotwani!$50:$50,""),
IF($C39="Jonathan Wellner",_xlfn.XLOOKUP($B39,PROSPER_Wellner!$1:$1,PROSPER_Wellner!$50:$50,""),
IF($C39="Travis Harvey",_xlfn.XLOOKUP($B39,PROSPER_Harvey!$1:$1,PROSPER_Harvey!$50:$50,""),"")))))))))</f>
        <v>No Score</v>
      </c>
      <c r="GV39" s="134" t="str">
        <f>IF(IF(IF($C39="Christopher Lobo",_xlfn.XLOOKUP($B39,PROSPER_Lobo!$1:$1,PROSPER_Lobo!$51:$51,""),
IF($C39="Naren Baliga",_xlfn.XLOOKUP($B39,PROSPER_Baliga!$1:$1,PROSPER_Baliga!$51:$51,""),
IF($C39="Thorsten Huhn",_xlfn.XLOOKUP($B39,PROSPER_Huhn!$1:$1,PROSPER_Huhn!$51:$51,""),
IF($C39="Nick Hull",_xlfn.XLOOKUP($B39,PROSPER_Hull!$1:$1,PROSPER_Hull!$51:$51,""),
IF($C39="Monika Kotwani",_xlfn.XLOOKUP($B39,PROSPER_Kotwani!$1:$1,PROSPER_Kotwani!$51:$51,""),
IF($C39="Jonathan Wellner",_xlfn.XLOOKUP($B39,PROSPER_Wellner!$1:$1,PROSPER_Wellner!$51:$51,""),
IF($C39="Travis Harvey",_xlfn.XLOOKUP($B39,PROSPER_Harvey!$1:$1,PROSPER_Harvey!$51:$51,""),"")))))))="","",
IF($C39="Christopher Lobo",_xlfn.XLOOKUP($B39,PROSPER_Lobo!$1:$1,PROSPER_Lobo!$51:$51,""),
IF($C39="Naren Baliga",_xlfn.XLOOKUP($B39,PROSPER_Baliga!$1:$1,PROSPER_Baliga!$51:$51,""),
IF($C39="Thorsten Huhn",_xlfn.XLOOKUP($B39,PROSPER_Huhn!$1:$1,PROSPER_Huhn!$51:$51,""),
IF($C39="Nick Hull",_xlfn.XLOOKUP($B39,PROSPER_Hull!$1:$1,PROSPER_Hull!$51:$51,""),
IF($C39="Monika Kotwani",_xlfn.XLOOKUP($B39,PROSPER_Kotwani!$1:$1,PROSPER_Kotwani!$51:$51,""),
IF($C39="Jonathan Wellner",_xlfn.XLOOKUP($B39,PROSPER_Wellner!$1:$1,PROSPER_Wellner!$51:$51,""),
IF($C39="Travis Harvey",_xlfn.XLOOKUP($B39,PROSPER_Harvey!$1:$1,PROSPER_Harvey!$51:$51,""),""))))))))="","No Comment",IF(IF($C39="Christopher Lobo",_xlfn.XLOOKUP($B39,PROSPER_Lobo!$1:$1,PROSPER_Lobo!$51:$51,""),
IF($C39="Naren Baliga",_xlfn.XLOOKUP($B39,PROSPER_Baliga!$1:$1,PROSPER_Baliga!$51:$51,""),
IF($C39="Thorsten Huhn",_xlfn.XLOOKUP($B39,PROSPER_Huhn!$1:$1,PROSPER_Huhn!$51:$51,""),
IF($C39="Nick Hull",_xlfn.XLOOKUP($B39,PROSPER_Hull!$1:$1,PROSPER_Hull!$51:$51,""),
IF($C39="Monika Kotwani",_xlfn.XLOOKUP($B39,PROSPER_Kotwani!$1:$1,PROSPER_Kotwani!$51:$51,""),
IF($C39="Jonathan Wellner",_xlfn.XLOOKUP($B39,PROSPER_Wellner!$1:$1,PROSPER_Wellner!$51:$51,""),
IF($C39="Travis Harvey",_xlfn.XLOOKUP($B39,PROSPER_Harvey!$1:$1,PROSPER_Harvey!$51:$51,""),"")))))))="","",
IF($C39="Christopher Lobo",_xlfn.XLOOKUP($B39,PROSPER_Lobo!$1:$1,PROSPER_Lobo!$51:$51,""),
IF($C39="Naren Baliga",_xlfn.XLOOKUP($B39,PROSPER_Baliga!$1:$1,PROSPER_Baliga!$51:$51,""),
IF($C39="Thorsten Huhn",_xlfn.XLOOKUP($B39,PROSPER_Huhn!$1:$1,PROSPER_Huhn!$51:$51,""),
IF($C39="Nick Hull",_xlfn.XLOOKUP($B39,PROSPER_Hull!$1:$1,PROSPER_Hull!$51:$51,""),
IF($C39="Monika Kotwani",_xlfn.XLOOKUP($B39,PROSPER_Kotwani!$1:$1,PROSPER_Kotwani!$51:$51,""),
IF($C39="Jonathan Wellner",_xlfn.XLOOKUP($B39,PROSPER_Wellner!$1:$1,PROSPER_Wellner!$51:$51,""),
IF($C39="Travis Harvey",_xlfn.XLOOKUP($B39,PROSPER_Harvey!$1:$1,PROSPER_Harvey!$51:$51,""),"")))))))))</f>
        <v>No Comment</v>
      </c>
      <c r="GW39" s="133">
        <f>_xlfn.XLOOKUP($B39,Vlookups_Local!B:B,Vlookups_Local!E:E,"N/A")</f>
        <v>0</v>
      </c>
      <c r="GX39" s="134" t="str">
        <f>IF(IF(IF($C39="Christopher Lobo",_xlfn.XLOOKUP($B39,PROSPER_Lobo!$1:$1,PROSPER_Lobo!$53:$53,""),
IF($C39="Naren Baliga",_xlfn.XLOOKUP($B39,PROSPER_Baliga!$1:$1,PROSPER_Baliga!$53:$53,""),
IF($C39="Thorsten Huhn",_xlfn.XLOOKUP($B39,PROSPER_Huhn!$1:$1,PROSPER_Huhn!$53:$53,""),
IF($C39="Nick Hull",_xlfn.XLOOKUP($B39,PROSPER_Hull!$1:$1,PROSPER_Hull!$53:$53,""),
IF($C39="Monika Kotwani",_xlfn.XLOOKUP($B39,PROSPER_Kotwani!$1:$1,PROSPER_Kotwani!$53:$53,""),
IF($C39="Jonathan Wellner",_xlfn.XLOOKUP($B39,PROSPER_Wellner!$1:$1,PROSPER_Wellner!$53:$53,""),
IF($C39="Travis Harvey",_xlfn.XLOOKUP($B39,PROSPER_Harvey!$1:$1,PROSPER_Harvey!$53:$53,""),"")))))))="","",
IF($C39="Christopher Lobo",_xlfn.XLOOKUP($B39,PROSPER_Lobo!$1:$1,PROSPER_Lobo!$53:$53,""),
IF($C39="Naren Baliga",_xlfn.XLOOKUP($B39,PROSPER_Baliga!$1:$1,PROSPER_Baliga!$53:$53,""),
IF($C39="Thorsten Huhn",_xlfn.XLOOKUP($B39,PROSPER_Huhn!$1:$1,PROSPER_Huhn!$53:$53,""),
IF($C39="Nick Hull",_xlfn.XLOOKUP($B39,PROSPER_Hull!$1:$1,PROSPER_Hull!$53:$53,""),
IF($C39="Monika Kotwani",_xlfn.XLOOKUP($B39,PROSPER_Kotwani!$1:$1,PROSPER_Kotwani!$53:$53,""),
IF($C39="Jonathan Wellner",_xlfn.XLOOKUP($B39,PROSPER_Wellner!$1:$1,PROSPER_Wellner!$53:$53,""),
IF($C39="Travis Harvey",_xlfn.XLOOKUP($B39,PROSPER_Harvey!$1:$1,PROSPER_Harvey!$53:$53,""),""))))))))="","No Comment",IF(IF($C39="Christopher Lobo",_xlfn.XLOOKUP($B39,PROSPER_Lobo!$1:$1,PROSPER_Lobo!$53:$53,""),
IF($C39="Naren Baliga",_xlfn.XLOOKUP($B39,PROSPER_Baliga!$1:$1,PROSPER_Baliga!$53:$53,""),
IF($C39="Thorsten Huhn",_xlfn.XLOOKUP($B39,PROSPER_Huhn!$1:$1,PROSPER_Huhn!$53:$53,""),
IF($C39="Nick Hull",_xlfn.XLOOKUP($B39,PROSPER_Hull!$1:$1,PROSPER_Hull!$53:$53,""),
IF($C39="Monika Kotwani",_xlfn.XLOOKUP($B39,PROSPER_Kotwani!$1:$1,PROSPER_Kotwani!$53:$53,""),
IF($C39="Jonathan Wellner",_xlfn.XLOOKUP($B39,PROSPER_Wellner!$1:$1,PROSPER_Wellner!$53:$53,""),
IF($C39="Travis Harvey",_xlfn.XLOOKUP($B39,PROSPER_Harvey!$1:$1,PROSPER_Harvey!$53:$53,""),"")))))))="","",
IF($C39="Christopher Lobo",_xlfn.XLOOKUP($B39,PROSPER_Lobo!$1:$1,PROSPER_Lobo!$53:$53,""),
IF($C39="Naren Baliga",_xlfn.XLOOKUP($B39,PROSPER_Baliga!$1:$1,PROSPER_Baliga!$53:$53,""),
IF($C39="Thorsten Huhn",_xlfn.XLOOKUP($B39,PROSPER_Huhn!$1:$1,PROSPER_Huhn!$53:$53,""),
IF($C39="Nick Hull",_xlfn.XLOOKUP($B39,PROSPER_Hull!$1:$1,PROSPER_Hull!$53:$53,""),
IF($C39="Monika Kotwani",_xlfn.XLOOKUP($B39,PROSPER_Kotwani!$1:$1,PROSPER_Kotwani!$53:$53,""),
IF($C39="Jonathan Wellner",_xlfn.XLOOKUP($B39,PROSPER_Wellner!$1:$1,PROSPER_Wellner!$53:$53,""),
IF($C39="Travis Harvey",_xlfn.XLOOKUP($B39,PROSPER_Harvey!$1:$1,PROSPER_Harvey!$53:$53,""),"")))))))))</f>
        <v>No Comment</v>
      </c>
      <c r="GY39" s="133" t="str">
        <f>IF(IF(IF($C39="Christopher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Kotwani",_xlfn.XLOOKUP($B39,PROSPER_Kotwani!$1:$1,PROSPER_Kotwani!$54:$54,""),
IF($C39="Jonathan Wellner",_xlfn.XLOOKUP($B39,PROSPER_Wellner!$1:$1,PROSPER_Wellner!$54:$54,""),
IF($C39="Travis Harvey",_xlfn.XLOOKUP($B39,PROSPER_Harvey!$1:$1,PROSPER_Harvey!$54:$54,""),"")))))))="","",
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Kotwani",_xlfn.XLOOKUP($B39,PROSPER_Kotwani!$1:$1,PROSPER_Kotwani!$54:$54,""),
IF($C39="Jonathan Wellner",_xlfn.XLOOKUP($B39,PROSPER_Wellner!$1:$1,PROSPER_Wellner!$54:$54,""),
IF($C39="Travis Harvey",_xlfn.XLOOKUP($B39,PROSPER_Harvey!$1:$1,PROSPER_Harvey!$54:$54,""),""))))))))="","No Score",IF(IF($C39="Christopher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Kotwani",_xlfn.XLOOKUP($B39,PROSPER_Kotwani!$1:$1,PROSPER_Kotwani!$54:$54,""),
IF($C39="Jonathan Wellner",_xlfn.XLOOKUP($B39,PROSPER_Wellner!$1:$1,PROSPER_Wellner!$54:$54,""),
IF($C39="Travis Harvey",_xlfn.XLOOKUP($B39,PROSPER_Harvey!$1:$1,PROSPER_Harvey!$54:$54,""),"")))))))="","",
IF($C39="Christopher Lobo",_xlfn.XLOOKUP($B39,PROSPER_Lobo!$1:$1,PROSPER_Lobo!$54:$54,""),
IF($C39="Naren Baliga",_xlfn.XLOOKUP($B39,PROSPER_Baliga!$1:$1,PROSPER_Baliga!$54:$54,""),
IF($C39="Thorsten Huhn",_xlfn.XLOOKUP($B39,PROSPER_Huhn!$1:$1,PROSPER_Huhn!$54:$54,""),
IF($C39="Nick Hull",_xlfn.XLOOKUP($B39,PROSPER_Hull!$1:$1,PROSPER_Hull!$54:$54,""),
IF($C39="Monika Kotwani",_xlfn.XLOOKUP($B39,PROSPER_Kotwani!$1:$1,PROSPER_Kotwani!$54:$54,""),
IF($C39="Jonathan Wellner",_xlfn.XLOOKUP($B39,PROSPER_Wellner!$1:$1,PROSPER_Wellner!$54:$54,""),
IF($C39="Travis Harvey",_xlfn.XLOOKUP($B39,PROSPER_Harvey!$1:$1,PROSPER_Harvey!$54:$54,""),"")))))))))</f>
        <v>No Score</v>
      </c>
      <c r="GZ39" s="134" t="str">
        <f>IF(IF(IF($C39="Christopher Lobo",_xlfn.XLOOKUP($B39,PROSPER_Lobo!$1:$1,PROSPER_Lobo!$55:$55,""),
IF($C39="Naren Baliga",_xlfn.XLOOKUP($B39,PROSPER_Baliga!$1:$1,PROSPER_Baliga!$55:$55,""),
IF($C39="Thorsten Huhn",_xlfn.XLOOKUP($B39,PROSPER_Huhn!$1:$1,PROSPER_Huhn!$55:$55,""),
IF($C39="Nick Hull",_xlfn.XLOOKUP($B39,PROSPER_Hull!$1:$1,PROSPER_Hull!$55:$55,""),
IF($C39="Monika Kotwani",_xlfn.XLOOKUP($B39,PROSPER_Kotwani!$1:$1,PROSPER_Kotwani!$55:$55,""),
IF($C39="Jonathan Wellner",_xlfn.XLOOKUP($B39,PROSPER_Wellner!$1:$1,PROSPER_Wellner!$55:$55,""),
IF($C39="Travis Harvey",_xlfn.XLOOKUP($B39,PROSPER_Harvey!$1:$1,PROSPER_Harvey!$55:$55,""),"")))))))="","",
IF($C39="Christopher Lobo",_xlfn.XLOOKUP($B39,PROSPER_Lobo!$1:$1,PROSPER_Lobo!$55:$55,""),
IF($C39="Naren Baliga",_xlfn.XLOOKUP($B39,PROSPER_Baliga!$1:$1,PROSPER_Baliga!$55:$55,""),
IF($C39="Thorsten Huhn",_xlfn.XLOOKUP($B39,PROSPER_Huhn!$1:$1,PROSPER_Huhn!$55:$55,""),
IF($C39="Nick Hull",_xlfn.XLOOKUP($B39,PROSPER_Hull!$1:$1,PROSPER_Hull!$55:$55,""),
IF($C39="Monika Kotwani",_xlfn.XLOOKUP($B39,PROSPER_Kotwani!$1:$1,PROSPER_Kotwani!$55:$55,""),
IF($C39="Jonathan Wellner",_xlfn.XLOOKUP($B39,PROSPER_Wellner!$1:$1,PROSPER_Wellner!$55:$55,""),
IF($C39="Travis Harvey",_xlfn.XLOOKUP($B39,PROSPER_Harvey!$1:$1,PROSPER_Harvey!$55:$55,""),""))))))))="","No Comment",IF(IF($C39="Christopher Lobo",_xlfn.XLOOKUP($B39,PROSPER_Lobo!$1:$1,PROSPER_Lobo!$55:$55,""),
IF($C39="Naren Baliga",_xlfn.XLOOKUP($B39,PROSPER_Baliga!$1:$1,PROSPER_Baliga!$55:$55,""),
IF($C39="Thorsten Huhn",_xlfn.XLOOKUP($B39,PROSPER_Huhn!$1:$1,PROSPER_Huhn!$55:$55,""),
IF($C39="Nick Hull",_xlfn.XLOOKUP($B39,PROSPER_Hull!$1:$1,PROSPER_Hull!$55:$55,""),
IF($C39="Monika Kotwani",_xlfn.XLOOKUP($B39,PROSPER_Kotwani!$1:$1,PROSPER_Kotwani!$55:$55,""),
IF($C39="Jonathan Wellner",_xlfn.XLOOKUP($B39,PROSPER_Wellner!$1:$1,PROSPER_Wellner!$55:$55,""),
IF($C39="Travis Harvey",_xlfn.XLOOKUP($B39,PROSPER_Harvey!$1:$1,PROSPER_Harvey!$55:$55,""),"")))))))="","",
IF($C39="Christopher Lobo",_xlfn.XLOOKUP($B39,PROSPER_Lobo!$1:$1,PROSPER_Lobo!$55:$55,""),
IF($C39="Naren Baliga",_xlfn.XLOOKUP($B39,PROSPER_Baliga!$1:$1,PROSPER_Baliga!$55:$55,""),
IF($C39="Thorsten Huhn",_xlfn.XLOOKUP($B39,PROSPER_Huhn!$1:$1,PROSPER_Huhn!$55:$55,""),
IF($C39="Nick Hull",_xlfn.XLOOKUP($B39,PROSPER_Hull!$1:$1,PROSPER_Hull!$55:$55,""),
IF($C39="Monika Kotwani",_xlfn.XLOOKUP($B39,PROSPER_Kotwani!$1:$1,PROSPER_Kotwani!$55:$55,""),
IF($C39="Jonathan Wellner",_xlfn.XLOOKUP($B39,PROSPER_Wellner!$1:$1,PROSPER_Wellner!$55:$55,""),
IF($C39="Travis Harvey",_xlfn.XLOOKUP($B39,PROSPER_Harvey!$1:$1,PROSPER_Harvey!$55:$55,""),"")))))))))</f>
        <v>No Comment</v>
      </c>
      <c r="HA39" s="133" t="str">
        <f>IF(IF(IF($C39="Christopher Lobo",_xlfn.XLOOKUP($B39,PROSPER_Lobo!$1:$1,PROSPER_Lobo!$56:$56,""),
IF($C39="Naren Baliga",_xlfn.XLOOKUP($B39,PROSPER_Baliga!$1:$1,PROSPER_Baliga!$56:$56,""),
IF($C39="Thorsten Huhn",_xlfn.XLOOKUP($B39,PROSPER_Huhn!$1:$1,PROSPER_Huhn!$56:$56,""),
IF($C39="Nick Hull",_xlfn.XLOOKUP($B39,PROSPER_Hull!$1:$1,PROSPER_Hull!$56:$56,""),
IF($C39="Monika Kotwani",_xlfn.XLOOKUP($B39,PROSPER_Kotwani!$1:$1,PROSPER_Kotwani!$56:$56,""),
IF($C39="Jonathan Wellner",_xlfn.XLOOKUP($B39,PROSPER_Wellner!$1:$1,PROSPER_Wellner!$56:$56,""),
IF($C39="Travis Harvey",_xlfn.XLOOKUP($B39,PROSPER_Harvey!$1:$1,PROSPER_Harvey!$56:$56,""),"")))))))="","",
IF($C39="Christopher Lobo",_xlfn.XLOOKUP($B39,PROSPER_Lobo!$1:$1,PROSPER_Lobo!$56:$56,""),
IF($C39="Naren Baliga",_xlfn.XLOOKUP($B39,PROSPER_Baliga!$1:$1,PROSPER_Baliga!$56:$56,""),
IF($C39="Thorsten Huhn",_xlfn.XLOOKUP($B39,PROSPER_Huhn!$1:$1,PROSPER_Huhn!$56:$56,""),
IF($C39="Nick Hull",_xlfn.XLOOKUP($B39,PROSPER_Hull!$1:$1,PROSPER_Hull!$56:$56,""),
IF($C39="Monika Kotwani",_xlfn.XLOOKUP($B39,PROSPER_Kotwani!$1:$1,PROSPER_Kotwani!$56:$56,""),
IF($C39="Jonathan Wellner",_xlfn.XLOOKUP($B39,PROSPER_Wellner!$1:$1,PROSPER_Wellner!$56:$56,""),
IF($C39="Travis Harvey",_xlfn.XLOOKUP($B39,PROSPER_Harvey!$1:$1,PROSPER_Harvey!$56:$56,""),""))))))))="","No Score",IF(IF($C39="Christopher Lobo",_xlfn.XLOOKUP($B39,PROSPER_Lobo!$1:$1,PROSPER_Lobo!$56:$56,""),
IF($C39="Naren Baliga",_xlfn.XLOOKUP($B39,PROSPER_Baliga!$1:$1,PROSPER_Baliga!$56:$56,""),
IF($C39="Thorsten Huhn",_xlfn.XLOOKUP($B39,PROSPER_Huhn!$1:$1,PROSPER_Huhn!$56:$56,""),
IF($C39="Nick Hull",_xlfn.XLOOKUP($B39,PROSPER_Hull!$1:$1,PROSPER_Hull!$56:$56,""),
IF($C39="Monika Kotwani",_xlfn.XLOOKUP($B39,PROSPER_Kotwani!$1:$1,PROSPER_Kotwani!$56:$56,""),
IF($C39="Jonathan Wellner",_xlfn.XLOOKUP($B39,PROSPER_Wellner!$1:$1,PROSPER_Wellner!$56:$56,""),
IF($C39="Travis Harvey",_xlfn.XLOOKUP($B39,PROSPER_Harvey!$1:$1,PROSPER_Harvey!$56:$56,""),"")))))))="","",
IF($C39="Christopher Lobo",_xlfn.XLOOKUP($B39,PROSPER_Lobo!$1:$1,PROSPER_Lobo!$56:$56,""),
IF($C39="Naren Baliga",_xlfn.XLOOKUP($B39,PROSPER_Baliga!$1:$1,PROSPER_Baliga!$56:$56,""),
IF($C39="Thorsten Huhn",_xlfn.XLOOKUP($B39,PROSPER_Huhn!$1:$1,PROSPER_Huhn!$56:$56,""),
IF($C39="Nick Hull",_xlfn.XLOOKUP($B39,PROSPER_Hull!$1:$1,PROSPER_Hull!$56:$56,""),
IF($C39="Monika Kotwani",_xlfn.XLOOKUP($B39,PROSPER_Kotwani!$1:$1,PROSPER_Kotwani!$56:$56,""),
IF($C39="Jonathan Wellner",_xlfn.XLOOKUP($B39,PROSPER_Wellner!$1:$1,PROSPER_Wellner!$56:$56,""),
IF($C39="Travis Harvey",_xlfn.XLOOKUP($B39,PROSPER_Harvey!$1:$1,PROSPER_Harvey!$56:$56,""),"")))))))))</f>
        <v>No Score</v>
      </c>
      <c r="HB39" s="134" t="str">
        <f>IF(IF(IF($C39="Christopher Lobo",_xlfn.XLOOKUP($B39,PROSPER_Lobo!$1:$1,PROSPER_Lobo!$57:$57,""),
IF($C39="Naren Baliga",_xlfn.XLOOKUP($B39,PROSPER_Baliga!$1:$1,PROSPER_Baliga!$57:$57,""),
IF($C39="Thorsten Huhn",_xlfn.XLOOKUP($B39,PROSPER_Huhn!$1:$1,PROSPER_Huhn!$57:$57,""),
IF($C39="Nick Hull",_xlfn.XLOOKUP($B39,PROSPER_Hull!$1:$1,PROSPER_Hull!$57:$57,""),
IF($C39="Monika Kotwani",_xlfn.XLOOKUP($B39,PROSPER_Kotwani!$1:$1,PROSPER_Kotwani!$57:$57,""),
IF($C39="Jonathan Wellner",_xlfn.XLOOKUP($B39,PROSPER_Wellner!$1:$1,PROSPER_Wellner!$57:$57,""),
IF($C39="Travis Harvey",_xlfn.XLOOKUP($B39,PROSPER_Harvey!$1:$1,PROSPER_Harvey!$57:$57,""),"")))))))="","",
IF($C39="Christopher Lobo",_xlfn.XLOOKUP($B39,PROSPER_Lobo!$1:$1,PROSPER_Lobo!$57:$57,""),
IF($C39="Naren Baliga",_xlfn.XLOOKUP($B39,PROSPER_Baliga!$1:$1,PROSPER_Baliga!$57:$57,""),
IF($C39="Thorsten Huhn",_xlfn.XLOOKUP($B39,PROSPER_Huhn!$1:$1,PROSPER_Huhn!$57:$57,""),
IF($C39="Nick Hull",_xlfn.XLOOKUP($B39,PROSPER_Hull!$1:$1,PROSPER_Hull!$57:$57,""),
IF($C39="Monika Kotwani",_xlfn.XLOOKUP($B39,PROSPER_Kotwani!$1:$1,PROSPER_Kotwani!$57:$57,""),
IF($C39="Jonathan Wellner",_xlfn.XLOOKUP($B39,PROSPER_Wellner!$1:$1,PROSPER_Wellner!$57:$57,""),
IF($C39="Travis Harvey",_xlfn.XLOOKUP($B39,PROSPER_Harvey!$1:$1,PROSPER_Harvey!$57:$57,""),""))))))))="","No Comment",IF(IF($C39="Christopher Lobo",_xlfn.XLOOKUP($B39,PROSPER_Lobo!$1:$1,PROSPER_Lobo!$57:$57,""),
IF($C39="Naren Baliga",_xlfn.XLOOKUP($B39,PROSPER_Baliga!$1:$1,PROSPER_Baliga!$57:$57,""),
IF($C39="Thorsten Huhn",_xlfn.XLOOKUP($B39,PROSPER_Huhn!$1:$1,PROSPER_Huhn!$57:$57,""),
IF($C39="Nick Hull",_xlfn.XLOOKUP($B39,PROSPER_Hull!$1:$1,PROSPER_Hull!$57:$57,""),
IF($C39="Monika Kotwani",_xlfn.XLOOKUP($B39,PROSPER_Kotwani!$1:$1,PROSPER_Kotwani!$57:$57,""),
IF($C39="Jonathan Wellner",_xlfn.XLOOKUP($B39,PROSPER_Wellner!$1:$1,PROSPER_Wellner!$57:$57,""),
IF($C39="Travis Harvey",_xlfn.XLOOKUP($B39,PROSPER_Harvey!$1:$1,PROSPER_Harvey!$57:$57,""),"")))))))="","",
IF($C39="Christopher Lobo",_xlfn.XLOOKUP($B39,PROSPER_Lobo!$1:$1,PROSPER_Lobo!$57:$57,""),
IF($C39="Naren Baliga",_xlfn.XLOOKUP($B39,PROSPER_Baliga!$1:$1,PROSPER_Baliga!$57:$57,""),
IF($C39="Thorsten Huhn",_xlfn.XLOOKUP($B39,PROSPER_Huhn!$1:$1,PROSPER_Huhn!$57:$57,""),
IF($C39="Nick Hull",_xlfn.XLOOKUP($B39,PROSPER_Hull!$1:$1,PROSPER_Hull!$57:$57,""),
IF($C39="Monika Kotwani",_xlfn.XLOOKUP($B39,PROSPER_Kotwani!$1:$1,PROSPER_Kotwani!$57:$57,""),
IF($C39="Jonathan Wellner",_xlfn.XLOOKUP($B39,PROSPER_Wellner!$1:$1,PROSPER_Wellner!$57:$57,""),
IF($C39="Travis Harvey",_xlfn.XLOOKUP($B39,PROSPER_Harvey!$1:$1,PROSPER_Harvey!$57:$57,""),"")))))))))</f>
        <v>No Comment</v>
      </c>
      <c r="HC39" s="192">
        <f t="shared" si="319"/>
        <v>0</v>
      </c>
      <c r="HD39" s="135" t="str">
        <f>_xlfn.XLOOKUP(B39,PROSPERInitial_Query!$E:$E,PROSPERInitial_Query!$AK:$AK,"",,-1)</f>
        <v/>
      </c>
      <c r="HE39" s="136" t="str">
        <f t="shared" si="320"/>
        <v>Nilesh Brahmbhatt4 - SuccessServices Quality</v>
      </c>
      <c r="HF39" s="136" t="str">
        <f>_xlfn.XLOOKUP(HE39,PROSPERDelta_Query!BK:BK,PROSPERDelta_Query!AX:AX,"",,-1)</f>
        <v/>
      </c>
      <c r="HG39" s="137" t="str">
        <f t="shared" si="321"/>
        <v>N/A</v>
      </c>
      <c r="HH39" s="137" t="str">
        <f>IF(IF(IF($C39="Christopher Lobo",_xlfn.XLOOKUP($B39,PROSPER_Lobo!$1:$1,PROSPER_Lobo!$58:$58,""),
IF($C39="Naren Baliga",_xlfn.XLOOKUP($B39,PROSPER_Baliga!$1:$1,PROSPER_Baliga!$58:$58,""),
IF($C39="Thorsten Huhn",_xlfn.XLOOKUP($B39,PROSPER_Huhn!$1:$1,PROSPER_Huhn!$58:$58,""),
IF($C39="Nick Hull",_xlfn.XLOOKUP($B39,PROSPER_Hull!$1:$1,PROSPER_Hull!$58:$58,""),
IF($C39="Monika Kotwani",_xlfn.XLOOKUP($B39,PROSPER_Kotwani!$1:$1,PROSPER_Kotwani!$58:$58,""),
IF($C39="Jonathan Wellner",_xlfn.XLOOKUP($B39,PROSPER_Wellner!$1:$1,PROSPER_Wellner!$58:$58,""),
IF($C39="Travis Harvey",_xlfn.XLOOKUP($B39,PROSPER_Harvey!$1:$1,PROSPER_Harvey!$58:$58,""),"")))))))="","",
IF($C39="Christopher Lobo",_xlfn.XLOOKUP($B39,PROSPER_Lobo!$1:$1,PROSPER_Lobo!$58:$58,""),
IF($C39="Naren Baliga",_xlfn.XLOOKUP($B39,PROSPER_Baliga!$1:$1,PROSPER_Baliga!$58:$58,""),
IF($C39="Thorsten Huhn",_xlfn.XLOOKUP($B39,PROSPER_Huhn!$1:$1,PROSPER_Huhn!$58:$58,""),
IF($C39="Nick Hull",_xlfn.XLOOKUP($B39,PROSPER_Hull!$1:$1,PROSPER_Hull!$58:$58,""),
IF($C39="Monika Kotwani",_xlfn.XLOOKUP($B39,PROSPER_Kotwani!$1:$1,PROSPER_Kotwani!$58:$58,""),
IF($C39="Jonathan Wellner",_xlfn.XLOOKUP($B39,PROSPER_Wellner!$1:$1,PROSPER_Wellner!$58:$58,""),
IF($C39="Travis Harvey",_xlfn.XLOOKUP($B39,PROSPER_Harvey!$1:$1,PROSPER_Harvey!$58:$58,""),""))))))))="","No Score",IF(IF($C39="Christopher Lobo",_xlfn.XLOOKUP($B39,PROSPER_Lobo!$1:$1,PROSPER_Lobo!$58:$58,""),
IF($C39="Naren Baliga",_xlfn.XLOOKUP($B39,PROSPER_Baliga!$1:$1,PROSPER_Baliga!$58:$58,""),
IF($C39="Thorsten Huhn",_xlfn.XLOOKUP($B39,PROSPER_Huhn!$1:$1,PROSPER_Huhn!$58:$58,""),
IF($C39="Nick Hull",_xlfn.XLOOKUP($B39,PROSPER_Hull!$1:$1,PROSPER_Hull!$58:$58,""),
IF($C39="Monika Kotwani",_xlfn.XLOOKUP($B39,PROSPER_Kotwani!$1:$1,PROSPER_Kotwani!$58:$58,""),
IF($C39="Jonathan Wellner",_xlfn.XLOOKUP($B39,PROSPER_Wellner!$1:$1,PROSPER_Wellner!$58:$58,""),
IF($C39="Travis Harvey",_xlfn.XLOOKUP($B39,PROSPER_Harvey!$1:$1,PROSPER_Harvey!$58:$58,""),"")))))))="","",
IF($C39="Christopher Lobo",_xlfn.XLOOKUP($B39,PROSPER_Lobo!$1:$1,PROSPER_Lobo!$58:$58,""),
IF($C39="Naren Baliga",_xlfn.XLOOKUP($B39,PROSPER_Baliga!$1:$1,PROSPER_Baliga!$58:$58,""),
IF($C39="Thorsten Huhn",_xlfn.XLOOKUP($B39,PROSPER_Huhn!$1:$1,PROSPER_Huhn!$58:$58,""),
IF($C39="Nick Hull",_xlfn.XLOOKUP($B39,PROSPER_Hull!$1:$1,PROSPER_Hull!$58:$58,""),
IF($C39="Monika Kotwani",_xlfn.XLOOKUP($B39,PROSPER_Kotwani!$1:$1,PROSPER_Kotwani!$58:$58,""),
IF($C39="Jonathan Wellner",_xlfn.XLOOKUP($B39,PROSPER_Wellner!$1:$1,PROSPER_Wellner!$58:$58,""),
IF($C39="Travis Harvey",_xlfn.XLOOKUP($B39,PROSPER_Harvey!$1:$1,PROSPER_Harvey!$58:$58,""),"")))))))))</f>
        <v>No Score</v>
      </c>
      <c r="HI39" s="138" t="str">
        <f>IF(IF(IF($C39="Christopher Lobo",_xlfn.XLOOKUP($B39,PROSPER_Lobo!$1:$1,PROSPER_Lobo!$59:$59,""),
IF($C39="Naren Baliga",_xlfn.XLOOKUP($B39,PROSPER_Baliga!$1:$1,PROSPER_Baliga!$59:$59,""),
IF($C39="Thorsten Huhn",_xlfn.XLOOKUP($B39,PROSPER_Huhn!$1:$1,PROSPER_Huhn!$59:$59,""),
IF($C39="Nick Hull",_xlfn.XLOOKUP($B39,PROSPER_Hull!$1:$1,PROSPER_Hull!$59:$59,""),
IF($C39="Monika Kotwani",_xlfn.XLOOKUP($B39,PROSPER_Kotwani!$1:$1,PROSPER_Kotwani!$59:$59,""),
IF($C39="Jonathan Wellner",_xlfn.XLOOKUP($B39,PROSPER_Wellner!$1:$1,PROSPER_Wellner!$59:$59,""),
IF($C39="Travis Harvey",_xlfn.XLOOKUP($B39,PROSPER_Harvey!$1:$1,PROSPER_Harvey!$59:$59,""),"")))))))="","",
IF($C39="Christopher Lobo",_xlfn.XLOOKUP($B39,PROSPER_Lobo!$1:$1,PROSPER_Lobo!$59:$59,""),
IF($C39="Naren Baliga",_xlfn.XLOOKUP($B39,PROSPER_Baliga!$1:$1,PROSPER_Baliga!$59:$59,""),
IF($C39="Thorsten Huhn",_xlfn.XLOOKUP($B39,PROSPER_Huhn!$1:$1,PROSPER_Huhn!$59:$59,""),
IF($C39="Nick Hull",_xlfn.XLOOKUP($B39,PROSPER_Hull!$1:$1,PROSPER_Hull!$59:$59,""),
IF($C39="Monika Kotwani",_xlfn.XLOOKUP($B39,PROSPER_Kotwani!$1:$1,PROSPER_Kotwani!$59:$59,""),
IF($C39="Jonathan Wellner",_xlfn.XLOOKUP($B39,PROSPER_Wellner!$1:$1,PROSPER_Wellner!$59:$59,""),
IF($C39="Travis Harvey",_xlfn.XLOOKUP($B39,PROSPER_Harvey!$1:$1,PROSPER_Harvey!$59:$59,""),""))))))))="","No Comment",IF(IF($C39="Christopher Lobo",_xlfn.XLOOKUP($B39,PROSPER_Lobo!$1:$1,PROSPER_Lobo!$59:$59,""),
IF($C39="Naren Baliga",_xlfn.XLOOKUP($B39,PROSPER_Baliga!$1:$1,PROSPER_Baliga!$59:$59,""),
IF($C39="Thorsten Huhn",_xlfn.XLOOKUP($B39,PROSPER_Huhn!$1:$1,PROSPER_Huhn!$59:$59,""),
IF($C39="Nick Hull",_xlfn.XLOOKUP($B39,PROSPER_Hull!$1:$1,PROSPER_Hull!$59:$59,""),
IF($C39="Monika Kotwani",_xlfn.XLOOKUP($B39,PROSPER_Kotwani!$1:$1,PROSPER_Kotwani!$59:$59,""),
IF($C39="Jonathan Wellner",_xlfn.XLOOKUP($B39,PROSPER_Wellner!$1:$1,PROSPER_Wellner!$59:$59,""),
IF($C39="Travis Harvey",_xlfn.XLOOKUP($B39,PROSPER_Harvey!$1:$1,PROSPER_Harvey!$59:$59,""),"")))))))="","",
IF($C39="Christopher Lobo",_xlfn.XLOOKUP($B39,PROSPER_Lobo!$1:$1,PROSPER_Lobo!$59:$59,""),
IF($C39="Naren Baliga",_xlfn.XLOOKUP($B39,PROSPER_Baliga!$1:$1,PROSPER_Baliga!$59:$59,""),
IF($C39="Thorsten Huhn",_xlfn.XLOOKUP($B39,PROSPER_Huhn!$1:$1,PROSPER_Huhn!$59:$59,""),
IF($C39="Nick Hull",_xlfn.XLOOKUP($B39,PROSPER_Hull!$1:$1,PROSPER_Hull!$59:$59,""),
IF($C39="Monika Kotwani",_xlfn.XLOOKUP($B39,PROSPER_Kotwani!$1:$1,PROSPER_Kotwani!$59:$59,""),
IF($C39="Jonathan Wellner",_xlfn.XLOOKUP($B39,PROSPER_Wellner!$1:$1,PROSPER_Wellner!$59:$59,""),
IF($C39="Travis Harvey",_xlfn.XLOOKUP($B39,PROSPER_Harvey!$1:$1,PROSPER_Harvey!$59:$59,""),"")))))))))</f>
        <v>No Comment</v>
      </c>
      <c r="HJ39" s="188" t="str">
        <f t="shared" si="322"/>
        <v>N/A</v>
      </c>
      <c r="HK39" s="135" t="str">
        <f>_xlfn.XLOOKUP(B39,PROSPERInitial_Query!$E:$E,PROSPERInitial_Query!$AL:$AL,"",,-1)</f>
        <v/>
      </c>
      <c r="HL39" s="136" t="str">
        <f t="shared" si="323"/>
        <v>Nilesh Brahmbhatt4 - SuccessEscalation Management</v>
      </c>
      <c r="HM39" s="136" t="str">
        <f>_xlfn.XLOOKUP(HL39,PROSPERDelta_Query!BK:BK,PROSPERDelta_Query!AY:AY,"",,-1)</f>
        <v/>
      </c>
      <c r="HN39" s="137" t="str">
        <f t="shared" si="324"/>
        <v>N/A</v>
      </c>
      <c r="HO39" s="137" t="str">
        <f>IF(IF(IF($C39="Christopher Lobo",_xlfn.XLOOKUP($B39,PROSPER_Lobo!$1:$1,PROSPER_Lobo!$60:$60,""),
IF($C39="Naren Baliga",_xlfn.XLOOKUP($B39,PROSPER_Baliga!$1:$1,PROSPER_Baliga!$60:$60,""),
IF($C39="Thorsten Huhn",_xlfn.XLOOKUP($B39,PROSPER_Huhn!$1:$1,PROSPER_Huhn!$60:$60,""),
IF($C39="Nick Hull",_xlfn.XLOOKUP($B39,PROSPER_Hull!$1:$1,PROSPER_Hull!$60:$60,""),
IF($C39="Monika Kotwani",_xlfn.XLOOKUP($B39,PROSPER_Kotwani!$1:$1,PROSPER_Kotwani!$60:$60,""),
IF($C39="Jonathan Wellner",_xlfn.XLOOKUP($B39,PROSPER_Wellner!$1:$1,PROSPER_Wellner!$60:$60,""),
IF($C39="Travis Harvey",_xlfn.XLOOKUP($B39,PROSPER_Harvey!$1:$1,PROSPER_Harvey!$60:$60,""),"")))))))="","",
IF($C39="Christopher Lobo",_xlfn.XLOOKUP($B39,PROSPER_Lobo!$1:$1,PROSPER_Lobo!$60:$60,""),
IF($C39="Naren Baliga",_xlfn.XLOOKUP($B39,PROSPER_Baliga!$1:$1,PROSPER_Baliga!$60:$60,""),
IF($C39="Thorsten Huhn",_xlfn.XLOOKUP($B39,PROSPER_Huhn!$1:$1,PROSPER_Huhn!$60:$60,""),
IF($C39="Nick Hull",_xlfn.XLOOKUP($B39,PROSPER_Hull!$1:$1,PROSPER_Hull!$60:$60,""),
IF($C39="Monika Kotwani",_xlfn.XLOOKUP($B39,PROSPER_Kotwani!$1:$1,PROSPER_Kotwani!$60:$60,""),
IF($C39="Jonathan Wellner",_xlfn.XLOOKUP($B39,PROSPER_Wellner!$1:$1,PROSPER_Wellner!$60:$60,""),
IF($C39="Travis Harvey",_xlfn.XLOOKUP($B39,PROSPER_Harvey!$1:$1,PROSPER_Harvey!$60:$60,""),""))))))))="","No Score",IF(IF($C39="Christopher Lobo",_xlfn.XLOOKUP($B39,PROSPER_Lobo!$1:$1,PROSPER_Lobo!$60:$60,""),
IF($C39="Naren Baliga",_xlfn.XLOOKUP($B39,PROSPER_Baliga!$1:$1,PROSPER_Baliga!$60:$60,""),
IF($C39="Thorsten Huhn",_xlfn.XLOOKUP($B39,PROSPER_Huhn!$1:$1,PROSPER_Huhn!$60:$60,""),
IF($C39="Nick Hull",_xlfn.XLOOKUP($B39,PROSPER_Hull!$1:$1,PROSPER_Hull!$60:$60,""),
IF($C39="Monika Kotwani",_xlfn.XLOOKUP($B39,PROSPER_Kotwani!$1:$1,PROSPER_Kotwani!$60:$60,""),
IF($C39="Jonathan Wellner",_xlfn.XLOOKUP($B39,PROSPER_Wellner!$1:$1,PROSPER_Wellner!$60:$60,""),
IF($C39="Travis Harvey",_xlfn.XLOOKUP($B39,PROSPER_Harvey!$1:$1,PROSPER_Harvey!$60:$60,""),"")))))))="","",
IF($C39="Christopher Lobo",_xlfn.XLOOKUP($B39,PROSPER_Lobo!$1:$1,PROSPER_Lobo!$60:$60,""),
IF($C39="Naren Baliga",_xlfn.XLOOKUP($B39,PROSPER_Baliga!$1:$1,PROSPER_Baliga!$60:$60,""),
IF($C39="Thorsten Huhn",_xlfn.XLOOKUP($B39,PROSPER_Huhn!$1:$1,PROSPER_Huhn!$60:$60,""),
IF($C39="Nick Hull",_xlfn.XLOOKUP($B39,PROSPER_Hull!$1:$1,PROSPER_Hull!$60:$60,""),
IF($C39="Monika Kotwani",_xlfn.XLOOKUP($B39,PROSPER_Kotwani!$1:$1,PROSPER_Kotwani!$60:$60,""),
IF($C39="Jonathan Wellner",_xlfn.XLOOKUP($B39,PROSPER_Wellner!$1:$1,PROSPER_Wellner!$60:$60,""),
IF($C39="Travis Harvey",_xlfn.XLOOKUP($B39,PROSPER_Harvey!$1:$1,PROSPER_Harvey!$60:$60,""),"")))))))))</f>
        <v>No Score</v>
      </c>
      <c r="HP39" s="138" t="str">
        <f>IF(IF(IF($C39="Christopher Lobo",_xlfn.XLOOKUP($B39,PROSPER_Lobo!$1:$1,PROSPER_Lobo!$61:$61,""),
IF($C39="Naren Baliga",_xlfn.XLOOKUP($B39,PROSPER_Baliga!$1:$1,PROSPER_Baliga!$61:$61,""),
IF($C39="Thorsten Huhn",_xlfn.XLOOKUP($B39,PROSPER_Huhn!$1:$1,PROSPER_Huhn!$61:$61,""),
IF($C39="Nick Hull",_xlfn.XLOOKUP($B39,PROSPER_Hull!$1:$1,PROSPER_Hull!$61:$61,""),
IF($C39="Monika Kotwani",_xlfn.XLOOKUP($B39,PROSPER_Kotwani!$1:$1,PROSPER_Kotwani!$61:$61,""),
IF($C39="Jonathan Wellner",_xlfn.XLOOKUP($B39,PROSPER_Wellner!$1:$1,PROSPER_Wellner!$61:$61,""),
IF($C39="Travis Harvey",_xlfn.XLOOKUP($B39,PROSPER_Harvey!$1:$1,PROSPER_Harvey!$61:$61,""),"")))))))="","",
IF($C39="Christopher Lobo",_xlfn.XLOOKUP($B39,PROSPER_Lobo!$1:$1,PROSPER_Lobo!$61:$61,""),
IF($C39="Naren Baliga",_xlfn.XLOOKUP($B39,PROSPER_Baliga!$1:$1,PROSPER_Baliga!$61:$61,""),
IF($C39="Thorsten Huhn",_xlfn.XLOOKUP($B39,PROSPER_Huhn!$1:$1,PROSPER_Huhn!$61:$61,""),
IF($C39="Nick Hull",_xlfn.XLOOKUP($B39,PROSPER_Hull!$1:$1,PROSPER_Hull!$61:$61,""),
IF($C39="Monika Kotwani",_xlfn.XLOOKUP($B39,PROSPER_Kotwani!$1:$1,PROSPER_Kotwani!$61:$61,""),
IF($C39="Jonathan Wellner",_xlfn.XLOOKUP($B39,PROSPER_Wellner!$1:$1,PROSPER_Wellner!$61:$61,""),
IF($C39="Travis Harvey",_xlfn.XLOOKUP($B39,PROSPER_Harvey!$1:$1,PROSPER_Harvey!$61:$61,""),""))))))))="","No Comment",IF(IF($C39="Christopher Lobo",_xlfn.XLOOKUP($B39,PROSPER_Lobo!$1:$1,PROSPER_Lobo!$61:$61,""),
IF($C39="Naren Baliga",_xlfn.XLOOKUP($B39,PROSPER_Baliga!$1:$1,PROSPER_Baliga!$61:$61,""),
IF($C39="Thorsten Huhn",_xlfn.XLOOKUP($B39,PROSPER_Huhn!$1:$1,PROSPER_Huhn!$61:$61,""),
IF($C39="Nick Hull",_xlfn.XLOOKUP($B39,PROSPER_Hull!$1:$1,PROSPER_Hull!$61:$61,""),
IF($C39="Monika Kotwani",_xlfn.XLOOKUP($B39,PROSPER_Kotwani!$1:$1,PROSPER_Kotwani!$61:$61,""),
IF($C39="Jonathan Wellner",_xlfn.XLOOKUP($B39,PROSPER_Wellner!$1:$1,PROSPER_Wellner!$61:$61,""),
IF($C39="Travis Harvey",_xlfn.XLOOKUP($B39,PROSPER_Harvey!$1:$1,PROSPER_Harvey!$61:$61,""),"")))))))="","",
IF($C39="Christopher Lobo",_xlfn.XLOOKUP($B39,PROSPER_Lobo!$1:$1,PROSPER_Lobo!$61:$61,""),
IF($C39="Naren Baliga",_xlfn.XLOOKUP($B39,PROSPER_Baliga!$1:$1,PROSPER_Baliga!$61:$61,""),
IF($C39="Thorsten Huhn",_xlfn.XLOOKUP($B39,PROSPER_Huhn!$1:$1,PROSPER_Huhn!$61:$61,""),
IF($C39="Nick Hull",_xlfn.XLOOKUP($B39,PROSPER_Hull!$1:$1,PROSPER_Hull!$61:$61,""),
IF($C39="Monika Kotwani",_xlfn.XLOOKUP($B39,PROSPER_Kotwani!$1:$1,PROSPER_Kotwani!$61:$61,""),
IF($C39="Jonathan Wellner",_xlfn.XLOOKUP($B39,PROSPER_Wellner!$1:$1,PROSPER_Wellner!$61:$61,""),
IF($C39="Travis Harvey",_xlfn.XLOOKUP($B39,PROSPER_Harvey!$1:$1,PROSPER_Harvey!$61:$61,""),"")))))))))</f>
        <v>No Comment</v>
      </c>
      <c r="HQ39" s="188" t="str">
        <f t="shared" si="325"/>
        <v>N/A</v>
      </c>
      <c r="HR39" s="135" t="str">
        <f>_xlfn.XLOOKUP(B39,PROSPERInitial_Query!$E:$E,PROSPERInitial_Query!$AM:$AM,"",,-1)</f>
        <v/>
      </c>
      <c r="HS39" s="136" t="str">
        <f t="shared" si="326"/>
        <v>Nilesh Brahmbhatt4 - SuccessExpanding / Renewing the Business</v>
      </c>
      <c r="HT39" s="136" t="str">
        <f>_xlfn.XLOOKUP(HS39,PROSPERDelta_Query!BK:BK,PROSPERDelta_Query!AZ:AZ,"",,-1)</f>
        <v/>
      </c>
      <c r="HU39" s="137" t="str">
        <f t="shared" si="327"/>
        <v>N/A</v>
      </c>
      <c r="HV39" s="137" t="str">
        <f>IF(IF(IF($C39="Christopher Lobo",_xlfn.XLOOKUP($B39,PROSPER_Lobo!$1:$1,PROSPER_Lobo!$62:$62,""),
IF($C39="Naren Baliga",_xlfn.XLOOKUP($B39,PROSPER_Baliga!$1:$1,PROSPER_Baliga!$62:$62,""),
IF($C39="Thorsten Huhn",_xlfn.XLOOKUP($B39,PROSPER_Huhn!$1:$1,PROSPER_Huhn!$62:$62,""),
IF($C39="Nick Hull",_xlfn.XLOOKUP($B39,PROSPER_Hull!$1:$1,PROSPER_Hull!$62:$62,""),
IF($C39="Monika Kotwani",_xlfn.XLOOKUP($B39,PROSPER_Kotwani!$1:$1,PROSPER_Kotwani!$62:$62,""),
IF($C39="Jonathan Wellner",_xlfn.XLOOKUP($B39,PROSPER_Wellner!$1:$1,PROSPER_Wellner!$62:$62,""),
IF($C39="Travis Harvey",_xlfn.XLOOKUP($B39,PROSPER_Harvey!$1:$1,PROSPER_Harvey!$62:$62,""),"")))))))="","",
IF($C39="Christopher Lobo",_xlfn.XLOOKUP($B39,PROSPER_Lobo!$1:$1,PROSPER_Lobo!$62:$62,""),
IF($C39="Naren Baliga",_xlfn.XLOOKUP($B39,PROSPER_Baliga!$1:$1,PROSPER_Baliga!$62:$62,""),
IF($C39="Thorsten Huhn",_xlfn.XLOOKUP($B39,PROSPER_Huhn!$1:$1,PROSPER_Huhn!$62:$62,""),
IF($C39="Nick Hull",_xlfn.XLOOKUP($B39,PROSPER_Hull!$1:$1,PROSPER_Hull!$62:$62,""),
IF($C39="Monika Kotwani",_xlfn.XLOOKUP($B39,PROSPER_Kotwani!$1:$1,PROSPER_Kotwani!$62:$62,""),
IF($C39="Jonathan Wellner",_xlfn.XLOOKUP($B39,PROSPER_Wellner!$1:$1,PROSPER_Wellner!$62:$62,""),
IF($C39="Travis Harvey",_xlfn.XLOOKUP($B39,PROSPER_Harvey!$1:$1,PROSPER_Harvey!$62:$62,""),""))))))))="","No Score",IF(IF($C39="Christopher Lobo",_xlfn.XLOOKUP($B39,PROSPER_Lobo!$1:$1,PROSPER_Lobo!$62:$62,""),
IF($C39="Naren Baliga",_xlfn.XLOOKUP($B39,PROSPER_Baliga!$1:$1,PROSPER_Baliga!$62:$62,""),
IF($C39="Thorsten Huhn",_xlfn.XLOOKUP($B39,PROSPER_Huhn!$1:$1,PROSPER_Huhn!$62:$62,""),
IF($C39="Nick Hull",_xlfn.XLOOKUP($B39,PROSPER_Hull!$1:$1,PROSPER_Hull!$62:$62,""),
IF($C39="Monika Kotwani",_xlfn.XLOOKUP($B39,PROSPER_Kotwani!$1:$1,PROSPER_Kotwani!$62:$62,""),
IF($C39="Jonathan Wellner",_xlfn.XLOOKUP($B39,PROSPER_Wellner!$1:$1,PROSPER_Wellner!$62:$62,""),
IF($C39="Travis Harvey",_xlfn.XLOOKUP($B39,PROSPER_Harvey!$1:$1,PROSPER_Harvey!$62:$62,""),"")))))))="","",
IF($C39="Christopher Lobo",_xlfn.XLOOKUP($B39,PROSPER_Lobo!$1:$1,PROSPER_Lobo!$62:$62,""),
IF($C39="Naren Baliga",_xlfn.XLOOKUP($B39,PROSPER_Baliga!$1:$1,PROSPER_Baliga!$62:$62,""),
IF($C39="Thorsten Huhn",_xlfn.XLOOKUP($B39,PROSPER_Huhn!$1:$1,PROSPER_Huhn!$62:$62,""),
IF($C39="Nick Hull",_xlfn.XLOOKUP($B39,PROSPER_Hull!$1:$1,PROSPER_Hull!$62:$62,""),
IF($C39="Monika Kotwani",_xlfn.XLOOKUP($B39,PROSPER_Kotwani!$1:$1,PROSPER_Kotwani!$62:$62,""),
IF($C39="Jonathan Wellner",_xlfn.XLOOKUP($B39,PROSPER_Wellner!$1:$1,PROSPER_Wellner!$62:$62,""),
IF($C39="Travis Harvey",_xlfn.XLOOKUP($B39,PROSPER_Harvey!$1:$1,PROSPER_Harvey!$62:$62,""),"")))))))))</f>
        <v>No Score</v>
      </c>
      <c r="HW39" s="138" t="str">
        <f>IF(IF(IF($C39="Christopher Lobo",_xlfn.XLOOKUP($B39,PROSPER_Lobo!$1:$1,PROSPER_Lobo!$63:$63,""),
IF($C39="Naren Baliga",_xlfn.XLOOKUP($B39,PROSPER_Baliga!$1:$1,PROSPER_Baliga!$63:$63,""),
IF($C39="Thorsten Huhn",_xlfn.XLOOKUP($B39,PROSPER_Huhn!$1:$1,PROSPER_Huhn!$63:$63,""),
IF($C39="Nick Hull",_xlfn.XLOOKUP($B39,PROSPER_Hull!$1:$1,PROSPER_Hull!$63:$63,""),
IF($C39="Monika Kotwani",_xlfn.XLOOKUP($B39,PROSPER_Kotwani!$1:$1,PROSPER_Kotwani!$63:$63,""),
IF($C39="Jonathan Wellner",_xlfn.XLOOKUP($B39,PROSPER_Wellner!$1:$1,PROSPER_Wellner!$63:$63,""),
IF($C39="Travis Harvey",_xlfn.XLOOKUP($B39,PROSPER_Harvey!$1:$1,PROSPER_Harvey!$63:$63,""),"")))))))="","",
IF($C39="Christopher Lobo",_xlfn.XLOOKUP($B39,PROSPER_Lobo!$1:$1,PROSPER_Lobo!$63:$63,""),
IF($C39="Naren Baliga",_xlfn.XLOOKUP($B39,PROSPER_Baliga!$1:$1,PROSPER_Baliga!$63:$63,""),
IF($C39="Thorsten Huhn",_xlfn.XLOOKUP($B39,PROSPER_Huhn!$1:$1,PROSPER_Huhn!$63:$63,""),
IF($C39="Nick Hull",_xlfn.XLOOKUP($B39,PROSPER_Hull!$1:$1,PROSPER_Hull!$63:$63,""),
IF($C39="Monika Kotwani",_xlfn.XLOOKUP($B39,PROSPER_Kotwani!$1:$1,PROSPER_Kotwani!$63:$63,""),
IF($C39="Jonathan Wellner",_xlfn.XLOOKUP($B39,PROSPER_Wellner!$1:$1,PROSPER_Wellner!$63:$63,""),
IF($C39="Travis Harvey",_xlfn.XLOOKUP($B39,PROSPER_Harvey!$1:$1,PROSPER_Harvey!$63:$63,""),""))))))))="","No Comment",IF(IF($C39="Christopher Lobo",_xlfn.XLOOKUP($B39,PROSPER_Lobo!$1:$1,PROSPER_Lobo!$63:$63,""),
IF($C39="Naren Baliga",_xlfn.XLOOKUP($B39,PROSPER_Baliga!$1:$1,PROSPER_Baliga!$63:$63,""),
IF($C39="Thorsten Huhn",_xlfn.XLOOKUP($B39,PROSPER_Huhn!$1:$1,PROSPER_Huhn!$63:$63,""),
IF($C39="Nick Hull",_xlfn.XLOOKUP($B39,PROSPER_Hull!$1:$1,PROSPER_Hull!$63:$63,""),
IF($C39="Monika Kotwani",_xlfn.XLOOKUP($B39,PROSPER_Kotwani!$1:$1,PROSPER_Kotwani!$63:$63,""),
IF($C39="Jonathan Wellner",_xlfn.XLOOKUP($B39,PROSPER_Wellner!$1:$1,PROSPER_Wellner!$63:$63,""),
IF($C39="Travis Harvey",_xlfn.XLOOKUP($B39,PROSPER_Harvey!$1:$1,PROSPER_Harvey!$63:$63,""),"")))))))="","",
IF($C39="Christopher Lobo",_xlfn.XLOOKUP($B39,PROSPER_Lobo!$1:$1,PROSPER_Lobo!$63:$63,""),
IF($C39="Naren Baliga",_xlfn.XLOOKUP($B39,PROSPER_Baliga!$1:$1,PROSPER_Baliga!$63:$63,""),
IF($C39="Thorsten Huhn",_xlfn.XLOOKUP($B39,PROSPER_Huhn!$1:$1,PROSPER_Huhn!$63:$63,""),
IF($C39="Nick Hull",_xlfn.XLOOKUP($B39,PROSPER_Hull!$1:$1,PROSPER_Hull!$63:$63,""),
IF($C39="Monika Kotwani",_xlfn.XLOOKUP($B39,PROSPER_Kotwani!$1:$1,PROSPER_Kotwani!$63:$63,""),
IF($C39="Jonathan Wellner",_xlfn.XLOOKUP($B39,PROSPER_Wellner!$1:$1,PROSPER_Wellner!$63:$63,""),
IF($C39="Travis Harvey",_xlfn.XLOOKUP($B39,PROSPER_Harvey!$1:$1,PROSPER_Harvey!$63:$63,""),"")))))))))</f>
        <v>No Comment</v>
      </c>
      <c r="HX39" s="188" t="str">
        <f t="shared" si="328"/>
        <v>N/A</v>
      </c>
      <c r="HY39" s="135" t="str">
        <f>_xlfn.XLOOKUP(B39,PROSPERInitial_Query!$E:$E,PROSPERInitial_Query!$AN:$AN,"",,-1)</f>
        <v/>
      </c>
      <c r="HZ39" s="136" t="str">
        <f t="shared" si="329"/>
        <v>Nilesh Brahmbhatt4 - SuccessPre-Sales Participation</v>
      </c>
      <c r="IA39" s="136" t="str">
        <f>_xlfn.XLOOKUP(HZ39,PROSPERDelta_Query!BK:BK,PROSPERDelta_Query!BA:BA,"",,-1)</f>
        <v/>
      </c>
      <c r="IB39" s="137" t="str">
        <f t="shared" si="330"/>
        <v>N/A</v>
      </c>
      <c r="IC39" s="137" t="str">
        <f>IF(IF(IF($C39="Christopher Lobo",_xlfn.XLOOKUP($B39,PROSPER_Lobo!$1:$1,PROSPER_Lobo!$64:$64,""),
IF($C39="Naren Baliga",_xlfn.XLOOKUP($B39,PROSPER_Baliga!$1:$1,PROSPER_Baliga!$64:$64,""),
IF($C39="Thorsten Huhn",_xlfn.XLOOKUP($B39,PROSPER_Huhn!$1:$1,PROSPER_Huhn!$64:$64,""),
IF($C39="Nick Hull",_xlfn.XLOOKUP($B39,PROSPER_Hull!$1:$1,PROSPER_Hull!$64:$64,""),
IF($C39="Monika Kotwani",_xlfn.XLOOKUP($B39,PROSPER_Kotwani!$1:$1,PROSPER_Kotwani!$64:$64,""),
IF($C39="Jonathan Wellner",_xlfn.XLOOKUP($B39,PROSPER_Wellner!$1:$1,PROSPER_Wellner!$64:$64,""),
IF($C39="Travis Harvey",_xlfn.XLOOKUP($B39,PROSPER_Harvey!$1:$1,PROSPER_Harvey!$64:$64,""),"")))))))="","",
IF($C39="Christopher Lobo",_xlfn.XLOOKUP($B39,PROSPER_Lobo!$1:$1,PROSPER_Lobo!$64:$64,""),
IF($C39="Naren Baliga",_xlfn.XLOOKUP($B39,PROSPER_Baliga!$1:$1,PROSPER_Baliga!$64:$64,""),
IF($C39="Thorsten Huhn",_xlfn.XLOOKUP($B39,PROSPER_Huhn!$1:$1,PROSPER_Huhn!$64:$64,""),
IF($C39="Nick Hull",_xlfn.XLOOKUP($B39,PROSPER_Hull!$1:$1,PROSPER_Hull!$64:$64,""),
IF($C39="Monika Kotwani",_xlfn.XLOOKUP($B39,PROSPER_Kotwani!$1:$1,PROSPER_Kotwani!$64:$64,""),
IF($C39="Jonathan Wellner",_xlfn.XLOOKUP($B39,PROSPER_Wellner!$1:$1,PROSPER_Wellner!$64:$64,""),
IF($C39="Travis Harvey",_xlfn.XLOOKUP($B39,PROSPER_Harvey!$1:$1,PROSPER_Harvey!$64:$64,""),""))))))))="","No Score",IF(IF($C39="Christopher Lobo",_xlfn.XLOOKUP($B39,PROSPER_Lobo!$1:$1,PROSPER_Lobo!$64:$64,""),
IF($C39="Naren Baliga",_xlfn.XLOOKUP($B39,PROSPER_Baliga!$1:$1,PROSPER_Baliga!$64:$64,""),
IF($C39="Thorsten Huhn",_xlfn.XLOOKUP($B39,PROSPER_Huhn!$1:$1,PROSPER_Huhn!$64:$64,""),
IF($C39="Nick Hull",_xlfn.XLOOKUP($B39,PROSPER_Hull!$1:$1,PROSPER_Hull!$64:$64,""),
IF($C39="Monika Kotwani",_xlfn.XLOOKUP($B39,PROSPER_Kotwani!$1:$1,PROSPER_Kotwani!$64:$64,""),
IF($C39="Jonathan Wellner",_xlfn.XLOOKUP($B39,PROSPER_Wellner!$1:$1,PROSPER_Wellner!$64:$64,""),
IF($C39="Travis Harvey",_xlfn.XLOOKUP($B39,PROSPER_Harvey!$1:$1,PROSPER_Harvey!$64:$64,""),"")))))))="","",
IF($C39="Christopher Lobo",_xlfn.XLOOKUP($B39,PROSPER_Lobo!$1:$1,PROSPER_Lobo!$64:$64,""),
IF($C39="Naren Baliga",_xlfn.XLOOKUP($B39,PROSPER_Baliga!$1:$1,PROSPER_Baliga!$64:$64,""),
IF($C39="Thorsten Huhn",_xlfn.XLOOKUP($B39,PROSPER_Huhn!$1:$1,PROSPER_Huhn!$64:$64,""),
IF($C39="Nick Hull",_xlfn.XLOOKUP($B39,PROSPER_Hull!$1:$1,PROSPER_Hull!$64:$64,""),
IF($C39="Monika Kotwani",_xlfn.XLOOKUP($B39,PROSPER_Kotwani!$1:$1,PROSPER_Kotwani!$64:$64,""),
IF($C39="Jonathan Wellner",_xlfn.XLOOKUP($B39,PROSPER_Wellner!$1:$1,PROSPER_Wellner!$64:$64,""),
IF($C39="Travis Harvey",_xlfn.XLOOKUP($B39,PROSPER_Harvey!$1:$1,PROSPER_Harvey!$64:$64,""),"")))))))))</f>
        <v>No Score</v>
      </c>
      <c r="ID39" s="138" t="str">
        <f>IF(IF(IF($C39="Christopher Lobo",_xlfn.XLOOKUP($B39,PROSPER_Lobo!$1:$1,PROSPER_Lobo!$65:$65,""),
IF($C39="Naren Baliga",_xlfn.XLOOKUP($B39,PROSPER_Baliga!$1:$1,PROSPER_Baliga!$65:$65,""),
IF($C39="Thorsten Huhn",_xlfn.XLOOKUP($B39,PROSPER_Huhn!$1:$1,PROSPER_Huhn!$65:$65,""),
IF($C39="Nick Hull",_xlfn.XLOOKUP($B39,PROSPER_Hull!$1:$1,PROSPER_Hull!$65:$65,""),
IF($C39="Monika Kotwani",_xlfn.XLOOKUP($B39,PROSPER_Kotwani!$1:$1,PROSPER_Kotwani!$65:$65,""),
IF($C39="Jonathan Wellner",_xlfn.XLOOKUP($B39,PROSPER_Wellner!$1:$1,PROSPER_Wellner!$65:$65,""),
IF($C39="Travis Harvey",_xlfn.XLOOKUP($B39,PROSPER_Harvey!$1:$1,PROSPER_Harvey!$65:$65,""),"")))))))="","",
IF($C39="Christopher Lobo",_xlfn.XLOOKUP($B39,PROSPER_Lobo!$1:$1,PROSPER_Lobo!$65:$65,""),
IF($C39="Naren Baliga",_xlfn.XLOOKUP($B39,PROSPER_Baliga!$1:$1,PROSPER_Baliga!$65:$65,""),
IF($C39="Thorsten Huhn",_xlfn.XLOOKUP($B39,PROSPER_Huhn!$1:$1,PROSPER_Huhn!$65:$65,""),
IF($C39="Nick Hull",_xlfn.XLOOKUP($B39,PROSPER_Hull!$1:$1,PROSPER_Hull!$65:$65,""),
IF($C39="Monika Kotwani",_xlfn.XLOOKUP($B39,PROSPER_Kotwani!$1:$1,PROSPER_Kotwani!$65:$65,""),
IF($C39="Jonathan Wellner",_xlfn.XLOOKUP($B39,PROSPER_Wellner!$1:$1,PROSPER_Wellner!$65:$65,""),
IF($C39="Travis Harvey",_xlfn.XLOOKUP($B39,PROSPER_Harvey!$1:$1,PROSPER_Harvey!$65:$65,""),""))))))))="","No Comment",IF(IF($C39="Christopher Lobo",_xlfn.XLOOKUP($B39,PROSPER_Lobo!$1:$1,PROSPER_Lobo!$65:$65,""),
IF($C39="Naren Baliga",_xlfn.XLOOKUP($B39,PROSPER_Baliga!$1:$1,PROSPER_Baliga!$65:$65,""),
IF($C39="Thorsten Huhn",_xlfn.XLOOKUP($B39,PROSPER_Huhn!$1:$1,PROSPER_Huhn!$65:$65,""),
IF($C39="Nick Hull",_xlfn.XLOOKUP($B39,PROSPER_Hull!$1:$1,PROSPER_Hull!$65:$65,""),
IF($C39="Monika Kotwani",_xlfn.XLOOKUP($B39,PROSPER_Kotwani!$1:$1,PROSPER_Kotwani!$65:$65,""),
IF($C39="Jonathan Wellner",_xlfn.XLOOKUP($B39,PROSPER_Wellner!$1:$1,PROSPER_Wellner!$65:$65,""),
IF($C39="Travis Harvey",_xlfn.XLOOKUP($B39,PROSPER_Harvey!$1:$1,PROSPER_Harvey!$65:$65,""),"")))))))="","",
IF($C39="Christopher Lobo",_xlfn.XLOOKUP($B39,PROSPER_Lobo!$1:$1,PROSPER_Lobo!$65:$65,""),
IF($C39="Naren Baliga",_xlfn.XLOOKUP($B39,PROSPER_Baliga!$1:$1,PROSPER_Baliga!$65:$65,""),
IF($C39="Thorsten Huhn",_xlfn.XLOOKUP($B39,PROSPER_Huhn!$1:$1,PROSPER_Huhn!$65:$65,""),
IF($C39="Nick Hull",_xlfn.XLOOKUP($B39,PROSPER_Hull!$1:$1,PROSPER_Hull!$65:$65,""),
IF($C39="Monika Kotwani",_xlfn.XLOOKUP($B39,PROSPER_Kotwani!$1:$1,PROSPER_Kotwani!$65:$65,""),
IF($C39="Jonathan Wellner",_xlfn.XLOOKUP($B39,PROSPER_Wellner!$1:$1,PROSPER_Wellner!$65:$65,""),
IF($C39="Travis Harvey",_xlfn.XLOOKUP($B39,PROSPER_Harvey!$1:$1,PROSPER_Harvey!$65:$65,""),"")))))))))</f>
        <v>No Comment</v>
      </c>
      <c r="IE39" s="188" t="str">
        <f t="shared" si="331"/>
        <v>N/A</v>
      </c>
      <c r="IF39" s="135" t="str">
        <f>_xlfn.XLOOKUP(B39,PROSPERInitial_Query!$E:$E,PROSPERInitial_Query!$AO:$AO,"",,-1)</f>
        <v/>
      </c>
      <c r="IG39" s="136" t="str">
        <f t="shared" si="106"/>
        <v>Nilesh Brahmbhatt4 - SuccessP&amp;L Management</v>
      </c>
      <c r="IH39" s="136" t="str">
        <f>_xlfn.XLOOKUP(IG39,PROSPERDelta_Query!BK:BK,PROSPERDelta_Query!BB:BB,"",,-1)</f>
        <v/>
      </c>
      <c r="II39" s="137" t="str">
        <f t="shared" si="332"/>
        <v>N/A</v>
      </c>
      <c r="IJ39" s="137" t="str">
        <f>IF(IF(IF($C39="Christopher Lobo",_xlfn.XLOOKUP($B39,PROSPER_Lobo!$1:$1,PROSPER_Lobo!$66:$66,""),
IF($C39="Naren Baliga",_xlfn.XLOOKUP($B39,PROSPER_Baliga!$1:$1,PROSPER_Baliga!$66:$66,""),
IF($C39="Thorsten Huhn",_xlfn.XLOOKUP($B39,PROSPER_Huhn!$1:$1,PROSPER_Huhn!$66:$66,""),
IF($C39="Nick Hull",_xlfn.XLOOKUP($B39,PROSPER_Hull!$1:$1,PROSPER_Hull!$66:$66,""),
IF($C39="Monika Kotwani",_xlfn.XLOOKUP($B39,PROSPER_Kotwani!$1:$1,PROSPER_Kotwani!$66:$66,""),
IF($C39="Jonathan Wellner",_xlfn.XLOOKUP($B39,PROSPER_Wellner!$1:$1,PROSPER_Wellner!$66:$66,""),
IF($C39="Travis Harvey",_xlfn.XLOOKUP($B39,PROSPER_Harvey!$1:$1,PROSPER_Harvey!$66:$66,""),"")))))))="","",
IF($C39="Christopher Lobo",_xlfn.XLOOKUP($B39,PROSPER_Lobo!$1:$1,PROSPER_Lobo!$66:$66,""),
IF($C39="Naren Baliga",_xlfn.XLOOKUP($B39,PROSPER_Baliga!$1:$1,PROSPER_Baliga!$66:$66,""),
IF($C39="Thorsten Huhn",_xlfn.XLOOKUP($B39,PROSPER_Huhn!$1:$1,PROSPER_Huhn!$66:$66,""),
IF($C39="Nick Hull",_xlfn.XLOOKUP($B39,PROSPER_Hull!$1:$1,PROSPER_Hull!$66:$66,""),
IF($C39="Monika Kotwani",_xlfn.XLOOKUP($B39,PROSPER_Kotwani!$1:$1,PROSPER_Kotwani!$66:$66,""),
IF($C39="Jonathan Wellner",_xlfn.XLOOKUP($B39,PROSPER_Wellner!$1:$1,PROSPER_Wellner!$66:$66,""),
IF($C39="Travis Harvey",_xlfn.XLOOKUP($B39,PROSPER_Harvey!$1:$1,PROSPER_Harvey!$66:$66,""),""))))))))="","No Score",IF(IF($C39="Christopher Lobo",_xlfn.XLOOKUP($B39,PROSPER_Lobo!$1:$1,PROSPER_Lobo!$66:$66,""),
IF($C39="Naren Baliga",_xlfn.XLOOKUP($B39,PROSPER_Baliga!$1:$1,PROSPER_Baliga!$66:$66,""),
IF($C39="Thorsten Huhn",_xlfn.XLOOKUP($B39,PROSPER_Huhn!$1:$1,PROSPER_Huhn!$66:$66,""),
IF($C39="Nick Hull",_xlfn.XLOOKUP($B39,PROSPER_Hull!$1:$1,PROSPER_Hull!$66:$66,""),
IF($C39="Monika Kotwani",_xlfn.XLOOKUP($B39,PROSPER_Kotwani!$1:$1,PROSPER_Kotwani!$66:$66,""),
IF($C39="Jonathan Wellner",_xlfn.XLOOKUP($B39,PROSPER_Wellner!$1:$1,PROSPER_Wellner!$66:$66,""),
IF($C39="Travis Harvey",_xlfn.XLOOKUP($B39,PROSPER_Harvey!$1:$1,PROSPER_Harvey!$66:$66,""),"")))))))="","",
IF($C39="Christopher Lobo",_xlfn.XLOOKUP($B39,PROSPER_Lobo!$1:$1,PROSPER_Lobo!$66:$66,""),
IF($C39="Naren Baliga",_xlfn.XLOOKUP($B39,PROSPER_Baliga!$1:$1,PROSPER_Baliga!$66:$66,""),
IF($C39="Thorsten Huhn",_xlfn.XLOOKUP($B39,PROSPER_Huhn!$1:$1,PROSPER_Huhn!$66:$66,""),
IF($C39="Nick Hull",_xlfn.XLOOKUP($B39,PROSPER_Hull!$1:$1,PROSPER_Hull!$66:$66,""),
IF($C39="Monika Kotwani",_xlfn.XLOOKUP($B39,PROSPER_Kotwani!$1:$1,PROSPER_Kotwani!$66:$66,""),
IF($C39="Jonathan Wellner",_xlfn.XLOOKUP($B39,PROSPER_Wellner!$1:$1,PROSPER_Wellner!$66:$66,""),
IF($C39="Travis Harvey",_xlfn.XLOOKUP($B39,PROSPER_Harvey!$1:$1,PROSPER_Harvey!$66:$66,""),"")))))))))</f>
        <v>No Score</v>
      </c>
      <c r="IK39" s="138" t="str">
        <f>IF(IF(IF($C39="Christopher Lobo",_xlfn.XLOOKUP($B39,PROSPER_Lobo!$1:$1,PROSPER_Lobo!$67:$67,""),
IF($C39="Naren Baliga",_xlfn.XLOOKUP($B39,PROSPER_Baliga!$1:$1,PROSPER_Baliga!$67:$67,""),
IF($C39="Thorsten Huhn",_xlfn.XLOOKUP($B39,PROSPER_Huhn!$1:$1,PROSPER_Huhn!$67:$67,""),
IF($C39="Nick Hull",_xlfn.XLOOKUP($B39,PROSPER_Hull!$1:$1,PROSPER_Hull!$67:$67,""),
IF($C39="Monika Kotwani",_xlfn.XLOOKUP($B39,PROSPER_Kotwani!$1:$1,PROSPER_Kotwani!$67:$67,""),
IF($C39="Jonathan Wellner",_xlfn.XLOOKUP($B39,PROSPER_Wellner!$1:$1,PROSPER_Wellner!$67:$67,""),
IF($C39="Travis Harvey",_xlfn.XLOOKUP($B39,PROSPER_Harvey!$1:$1,PROSPER_Harvey!$67:$67,""),"")))))))="","",
IF($C39="Christopher Lobo",_xlfn.XLOOKUP($B39,PROSPER_Lobo!$1:$1,PROSPER_Lobo!$67:$67,""),
IF($C39="Naren Baliga",_xlfn.XLOOKUP($B39,PROSPER_Baliga!$1:$1,PROSPER_Baliga!$67:$67,""),
IF($C39="Thorsten Huhn",_xlfn.XLOOKUP($B39,PROSPER_Huhn!$1:$1,PROSPER_Huhn!$67:$67,""),
IF($C39="Nick Hull",_xlfn.XLOOKUP($B39,PROSPER_Hull!$1:$1,PROSPER_Hull!$67:$67,""),
IF($C39="Monika Kotwani",_xlfn.XLOOKUP($B39,PROSPER_Kotwani!$1:$1,PROSPER_Kotwani!$67:$67,""),
IF($C39="Jonathan Wellner",_xlfn.XLOOKUP($B39,PROSPER_Wellner!$1:$1,PROSPER_Wellner!$67:$67,""),
IF($C39="Travis Harvey",_xlfn.XLOOKUP($B39,PROSPER_Harvey!$1:$1,PROSPER_Harvey!$67:$67,""),""))))))))="","No Comment",IF(IF($C39="Christopher Lobo",_xlfn.XLOOKUP($B39,PROSPER_Lobo!$1:$1,PROSPER_Lobo!$67:$67,""),
IF($C39="Naren Baliga",_xlfn.XLOOKUP($B39,PROSPER_Baliga!$1:$1,PROSPER_Baliga!$67:$67,""),
IF($C39="Thorsten Huhn",_xlfn.XLOOKUP($B39,PROSPER_Huhn!$1:$1,PROSPER_Huhn!$67:$67,""),
IF($C39="Nick Hull",_xlfn.XLOOKUP($B39,PROSPER_Hull!$1:$1,PROSPER_Hull!$67:$67,""),
IF($C39="Monika Kotwani",_xlfn.XLOOKUP($B39,PROSPER_Kotwani!$1:$1,PROSPER_Kotwani!$67:$67,""),
IF($C39="Jonathan Wellner",_xlfn.XLOOKUP($B39,PROSPER_Wellner!$1:$1,PROSPER_Wellner!$67:$67,""),
IF($C39="Travis Harvey",_xlfn.XLOOKUP($B39,PROSPER_Harvey!$1:$1,PROSPER_Harvey!$67:$67,""),"")))))))="","",
IF($C39="Christopher Lobo",_xlfn.XLOOKUP($B39,PROSPER_Lobo!$1:$1,PROSPER_Lobo!$67:$67,""),
IF($C39="Naren Baliga",_xlfn.XLOOKUP($B39,PROSPER_Baliga!$1:$1,PROSPER_Baliga!$67:$67,""),
IF($C39="Thorsten Huhn",_xlfn.XLOOKUP($B39,PROSPER_Huhn!$1:$1,PROSPER_Huhn!$67:$67,""),
IF($C39="Nick Hull",_xlfn.XLOOKUP($B39,PROSPER_Hull!$1:$1,PROSPER_Hull!$67:$67,""),
IF($C39="Monika Kotwani",_xlfn.XLOOKUP($B39,PROSPER_Kotwani!$1:$1,PROSPER_Kotwani!$67:$67,""),
IF($C39="Jonathan Wellner",_xlfn.XLOOKUP($B39,PROSPER_Wellner!$1:$1,PROSPER_Wellner!$67:$67,""),
IF($C39="Travis Harvey",_xlfn.XLOOKUP($B39,PROSPER_Harvey!$1:$1,PROSPER_Harvey!$67:$67,""),"")))))))))</f>
        <v>No Comment</v>
      </c>
      <c r="IL39" s="188" t="str">
        <f t="shared" si="333"/>
        <v>N/A</v>
      </c>
      <c r="IM39" s="135" t="str">
        <f>_xlfn.XLOOKUP(B39,PROSPERInitial_Query!$E:$E,PROSPERInitial_Query!$AP:$AP,"",,-1)</f>
        <v/>
      </c>
      <c r="IN39" s="136" t="str">
        <f t="shared" si="334"/>
        <v>Nilesh Brahmbhatt4 - SuccessService Plan Management (PE)</v>
      </c>
      <c r="IO39" s="136" t="str">
        <f>_xlfn.XLOOKUP(IN39,PROSPERDelta_Query!BK:BK,PROSPERDelta_Query!BC:BC,"",,-1)</f>
        <v/>
      </c>
      <c r="IP39" s="137" t="str">
        <f t="shared" si="335"/>
        <v>N/A</v>
      </c>
      <c r="IQ39" s="137" t="str">
        <f>IF(IF(IF($C39="Christopher Lobo",_xlfn.XLOOKUP($B39,PROSPER_Lobo!$1:$1,PROSPER_Lobo!$68:$68,""),
IF($C39="Naren Baliga",_xlfn.XLOOKUP($B39,PROSPER_Baliga!$1:$1,PROSPER_Baliga!$68:$68,""),
IF($C39="Thorsten Huhn",_xlfn.XLOOKUP($B39,PROSPER_Huhn!$1:$1,PROSPER_Huhn!$68:$68,""),
IF($C39="Nick Hull",_xlfn.XLOOKUP($B39,PROSPER_Hull!$1:$1,PROSPER_Hull!$68:$68,""),
IF($C39="Monika Kotwani",_xlfn.XLOOKUP($B39,PROSPER_Kotwani!$1:$1,PROSPER_Kotwani!$68:$68,""),
IF($C39="Jonathan Wellner",_xlfn.XLOOKUP($B39,PROSPER_Wellner!$1:$1,PROSPER_Wellner!$68:$68,""),
IF($C39="Travis Harvey",_xlfn.XLOOKUP($B39,PROSPER_Harvey!$1:$1,PROSPER_Harvey!$68:$68,""),"")))))))="","",
IF($C39="Christopher Lobo",_xlfn.XLOOKUP($B39,PROSPER_Lobo!$1:$1,PROSPER_Lobo!$68:$68,""),
IF($C39="Naren Baliga",_xlfn.XLOOKUP($B39,PROSPER_Baliga!$1:$1,PROSPER_Baliga!$68:$68,""),
IF($C39="Thorsten Huhn",_xlfn.XLOOKUP($B39,PROSPER_Huhn!$1:$1,PROSPER_Huhn!$68:$68,""),
IF($C39="Nick Hull",_xlfn.XLOOKUP($B39,PROSPER_Hull!$1:$1,PROSPER_Hull!$68:$68,""),
IF($C39="Monika Kotwani",_xlfn.XLOOKUP($B39,PROSPER_Kotwani!$1:$1,PROSPER_Kotwani!$68:$68,""),
IF($C39="Jonathan Wellner",_xlfn.XLOOKUP($B39,PROSPER_Wellner!$1:$1,PROSPER_Wellner!$68:$68,""),
IF($C39="Travis Harvey",_xlfn.XLOOKUP($B39,PROSPER_Harvey!$1:$1,PROSPER_Harvey!$68:$68,""),""))))))))="","No Score",IF(IF($C39="Christopher Lobo",_xlfn.XLOOKUP($B39,PROSPER_Lobo!$1:$1,PROSPER_Lobo!$68:$68,""),
IF($C39="Naren Baliga",_xlfn.XLOOKUP($B39,PROSPER_Baliga!$1:$1,PROSPER_Baliga!$68:$68,""),
IF($C39="Thorsten Huhn",_xlfn.XLOOKUP($B39,PROSPER_Huhn!$1:$1,PROSPER_Huhn!$68:$68,""),
IF($C39="Nick Hull",_xlfn.XLOOKUP($B39,PROSPER_Hull!$1:$1,PROSPER_Hull!$68:$68,""),
IF($C39="Monika Kotwani",_xlfn.XLOOKUP($B39,PROSPER_Kotwani!$1:$1,PROSPER_Kotwani!$68:$68,""),
IF($C39="Jonathan Wellner",_xlfn.XLOOKUP($B39,PROSPER_Wellner!$1:$1,PROSPER_Wellner!$68:$68,""),
IF($C39="Travis Harvey",_xlfn.XLOOKUP($B39,PROSPER_Harvey!$1:$1,PROSPER_Harvey!$68:$68,""),"")))))))="","",
IF($C39="Christopher Lobo",_xlfn.XLOOKUP($B39,PROSPER_Lobo!$1:$1,PROSPER_Lobo!$68:$68,""),
IF($C39="Naren Baliga",_xlfn.XLOOKUP($B39,PROSPER_Baliga!$1:$1,PROSPER_Baliga!$68:$68,""),
IF($C39="Thorsten Huhn",_xlfn.XLOOKUP($B39,PROSPER_Huhn!$1:$1,PROSPER_Huhn!$68:$68,""),
IF($C39="Nick Hull",_xlfn.XLOOKUP($B39,PROSPER_Hull!$1:$1,PROSPER_Hull!$68:$68,""),
IF($C39="Monika Kotwani",_xlfn.XLOOKUP($B39,PROSPER_Kotwani!$1:$1,PROSPER_Kotwani!$68:$68,""),
IF($C39="Jonathan Wellner",_xlfn.XLOOKUP($B39,PROSPER_Wellner!$1:$1,PROSPER_Wellner!$68:$68,""),
IF($C39="Travis Harvey",_xlfn.XLOOKUP($B39,PROSPER_Harvey!$1:$1,PROSPER_Harvey!$68:$68,""),"")))))))))</f>
        <v>No Score</v>
      </c>
      <c r="IR39" s="138" t="str">
        <f>IF(IF(IF($C39="Christopher Lobo",_xlfn.XLOOKUP($B39,PROSPER_Lobo!$1:$1,PROSPER_Lobo!$69:$69,""),
IF($C39="Naren Baliga",_xlfn.XLOOKUP($B39,PROSPER_Baliga!$1:$1,PROSPER_Baliga!$69:$69,""),
IF($C39="Thorsten Huhn",_xlfn.XLOOKUP($B39,PROSPER_Huhn!$1:$1,PROSPER_Huhn!$69:$69,""),
IF($C39="Nick Hull",_xlfn.XLOOKUP($B39,PROSPER_Hull!$1:$1,PROSPER_Hull!$69:$69,""),
IF($C39="Monika Kotwani",_xlfn.XLOOKUP($B39,PROSPER_Kotwani!$1:$1,PROSPER_Kotwani!$69:$69,""),
IF($C39="Jonathan Wellner",_xlfn.XLOOKUP($B39,PROSPER_Wellner!$1:$1,PROSPER_Wellner!$69:$69,""),
IF($C39="Travis Harvey",_xlfn.XLOOKUP($B39,PROSPER_Harvey!$1:$1,PROSPER_Harvey!$69:$69,""),"")))))))="","",
IF($C39="Christopher Lobo",_xlfn.XLOOKUP($B39,PROSPER_Lobo!$1:$1,PROSPER_Lobo!$69:$69,""),
IF($C39="Naren Baliga",_xlfn.XLOOKUP($B39,PROSPER_Baliga!$1:$1,PROSPER_Baliga!$69:$69,""),
IF($C39="Thorsten Huhn",_xlfn.XLOOKUP($B39,PROSPER_Huhn!$1:$1,PROSPER_Huhn!$69:$69,""),
IF($C39="Nick Hull",_xlfn.XLOOKUP($B39,PROSPER_Hull!$1:$1,PROSPER_Hull!$69:$69,""),
IF($C39="Monika Kotwani",_xlfn.XLOOKUP($B39,PROSPER_Kotwani!$1:$1,PROSPER_Kotwani!$69:$69,""),
IF($C39="Jonathan Wellner",_xlfn.XLOOKUP($B39,PROSPER_Wellner!$1:$1,PROSPER_Wellner!$69:$69,""),
IF($C39="Travis Harvey",_xlfn.XLOOKUP($B39,PROSPER_Harvey!$1:$1,PROSPER_Harvey!$69:$69,""),""))))))))="","No Comment",IF(IF($C39="Christopher Lobo",_xlfn.XLOOKUP($B39,PROSPER_Lobo!$1:$1,PROSPER_Lobo!$69:$69,""),
IF($C39="Naren Baliga",_xlfn.XLOOKUP($B39,PROSPER_Baliga!$1:$1,PROSPER_Baliga!$69:$69,""),
IF($C39="Thorsten Huhn",_xlfn.XLOOKUP($B39,PROSPER_Huhn!$1:$1,PROSPER_Huhn!$69:$69,""),
IF($C39="Nick Hull",_xlfn.XLOOKUP($B39,PROSPER_Hull!$1:$1,PROSPER_Hull!$69:$69,""),
IF($C39="Monika Kotwani",_xlfn.XLOOKUP($B39,PROSPER_Kotwani!$1:$1,PROSPER_Kotwani!$69:$69,""),
IF($C39="Jonathan Wellner",_xlfn.XLOOKUP($B39,PROSPER_Wellner!$1:$1,PROSPER_Wellner!$69:$69,""),
IF($C39="Travis Harvey",_xlfn.XLOOKUP($B39,PROSPER_Harvey!$1:$1,PROSPER_Harvey!$69:$69,""),"")))))))="","",
IF($C39="Christopher Lobo",_xlfn.XLOOKUP($B39,PROSPER_Lobo!$1:$1,PROSPER_Lobo!$69:$69,""),
IF($C39="Naren Baliga",_xlfn.XLOOKUP($B39,PROSPER_Baliga!$1:$1,PROSPER_Baliga!$69:$69,""),
IF($C39="Thorsten Huhn",_xlfn.XLOOKUP($B39,PROSPER_Huhn!$1:$1,PROSPER_Huhn!$69:$69,""),
IF($C39="Nick Hull",_xlfn.XLOOKUP($B39,PROSPER_Hull!$1:$1,PROSPER_Hull!$69:$69,""),
IF($C39="Monika Kotwani",_xlfn.XLOOKUP($B39,PROSPER_Kotwani!$1:$1,PROSPER_Kotwani!$69:$69,""),
IF($C39="Jonathan Wellner",_xlfn.XLOOKUP($B39,PROSPER_Wellner!$1:$1,PROSPER_Wellner!$69:$69,""),
IF($C39="Travis Harvey",_xlfn.XLOOKUP($B39,PROSPER_Harvey!$1:$1,PROSPER_Harvey!$69:$69,""),"")))))))))</f>
        <v>No Comment</v>
      </c>
      <c r="IS39" s="188" t="str">
        <f t="shared" si="336"/>
        <v>N/A</v>
      </c>
      <c r="IT39" s="187" t="str">
        <f t="shared" si="337"/>
        <v>N/A</v>
      </c>
      <c r="IU39" s="128" t="str">
        <f t="shared" si="338"/>
        <v>N/A</v>
      </c>
      <c r="IV39" s="188" t="str">
        <f t="shared" si="339"/>
        <v>N/A</v>
      </c>
      <c r="IW39" s="139">
        <f>_xlfn.XLOOKUP($B39,Vlookups_Local!B:B,Vlookups_Local!F:F)</f>
        <v>0.94886363636363635</v>
      </c>
      <c r="IX39" s="140">
        <f>_xlfn.XLOOKUP($B39,Vlookups_Local!B:B,Vlookups_Local!G:G)</f>
        <v>0.94886363636363635</v>
      </c>
      <c r="IY39" s="140">
        <f>_xlfn.XLOOKUP($B39,Vlookups_Local!B:B,Vlookups_Local!H:H)</f>
        <v>0</v>
      </c>
      <c r="IZ39" s="141">
        <f t="shared" si="340"/>
        <v>9.4886363636363633</v>
      </c>
      <c r="JA39" s="142">
        <f>_xlfn.XLOOKUP($B39,LevelUp_Query!A:A,LevelUp_Query!C:C,"")</f>
        <v>20</v>
      </c>
      <c r="JB39" s="143" t="str">
        <f>_xlfn.XLOOKUP($B39,LevelUp_Query!A:A,LevelUp_Query!F:F,"")</f>
        <v>I</v>
      </c>
      <c r="JC39" s="143">
        <f>_xlfn.XLOOKUP($B39,LevelUp_Query!A:A,LevelUp_Query!E:E,"")</f>
        <v>5</v>
      </c>
      <c r="JD39" s="141">
        <f t="shared" si="341"/>
        <v>6</v>
      </c>
      <c r="JE39" s="144" t="str">
        <f>_xlfn.XLOOKUP(B39,PROSPERInitial_Query!$E:$E,PROSPERInitial_Query!$AQ:$AQ,"",,-1)</f>
        <v/>
      </c>
      <c r="JF39" s="136" t="str">
        <f t="shared" si="342"/>
        <v>Nilesh Brahmbhatt7 - ResponsibilityGiving Back (L&amp;L)</v>
      </c>
      <c r="JG39" s="136" t="str">
        <f>_xlfn.XLOOKUP(JF39,PROSPERDelta_Query!BK:BK,PROSPERDelta_Query!BE:BE,"",,-1)</f>
        <v/>
      </c>
      <c r="JH39" s="137" t="str">
        <f t="shared" si="343"/>
        <v>N/A</v>
      </c>
      <c r="JI39" s="137" t="str">
        <f>IF(IF(IF($C39="Christopher Lobo",_xlfn.XLOOKUP($B39,PROSPER_Lobo!$1:$1,PROSPER_Lobo!$70:$70,""),
IF($C39="Naren Baliga",_xlfn.XLOOKUP($B39,PROSPER_Baliga!$1:$1,PROSPER_Baliga!$70:$70,""),
IF($C39="Thorsten Huhn",_xlfn.XLOOKUP($B39,PROSPER_Huhn!$1:$1,PROSPER_Huhn!$70:$70,""),
IF($C39="Nick Hull",_xlfn.XLOOKUP($B39,PROSPER_Hull!$1:$1,PROSPER_Hull!$70:$70,""),
IF($C39="Monika Kotwani",_xlfn.XLOOKUP($B39,PROSPER_Kotwani!$1:$1,PROSPER_Kotwani!$70:$70,""),
IF($C39="Jonathan Wellner",_xlfn.XLOOKUP($B39,PROSPER_Wellner!$1:$1,PROSPER_Wellner!$70:$70,""),
IF($C39="Travis Harvey",_xlfn.XLOOKUP($B39,PROSPER_Harvey!$1:$1,PROSPER_Harvey!$70:$70,""),"")))))))="","",
IF($C39="Christopher Lobo",_xlfn.XLOOKUP($B39,PROSPER_Lobo!$1:$1,PROSPER_Lobo!$70:$70,""),
IF($C39="Naren Baliga",_xlfn.XLOOKUP($B39,PROSPER_Baliga!$1:$1,PROSPER_Baliga!$70:$70,""),
IF($C39="Thorsten Huhn",_xlfn.XLOOKUP($B39,PROSPER_Huhn!$1:$1,PROSPER_Huhn!$70:$70,""),
IF($C39="Nick Hull",_xlfn.XLOOKUP($B39,PROSPER_Hull!$1:$1,PROSPER_Hull!$70:$70,""),
IF($C39="Monika Kotwani",_xlfn.XLOOKUP($B39,PROSPER_Kotwani!$1:$1,PROSPER_Kotwani!$70:$70,""),
IF($C39="Jonathan Wellner",_xlfn.XLOOKUP($B39,PROSPER_Wellner!$1:$1,PROSPER_Wellner!$70:$70,""),
IF($C39="Travis Harvey",_xlfn.XLOOKUP($B39,PROSPER_Harvey!$1:$1,PROSPER_Harvey!$70:$70,""),""))))))))="","No Score",IF(IF($C39="Christopher Lobo",_xlfn.XLOOKUP($B39,PROSPER_Lobo!$1:$1,PROSPER_Lobo!$70:$70,""),
IF($C39="Naren Baliga",_xlfn.XLOOKUP($B39,PROSPER_Baliga!$1:$1,PROSPER_Baliga!$70:$70,""),
IF($C39="Thorsten Huhn",_xlfn.XLOOKUP($B39,PROSPER_Huhn!$1:$1,PROSPER_Huhn!$70:$70,""),
IF($C39="Nick Hull",_xlfn.XLOOKUP($B39,PROSPER_Hull!$1:$1,PROSPER_Hull!$70:$70,""),
IF($C39="Monika Kotwani",_xlfn.XLOOKUP($B39,PROSPER_Kotwani!$1:$1,PROSPER_Kotwani!$70:$70,""),
IF($C39="Jonathan Wellner",_xlfn.XLOOKUP($B39,PROSPER_Wellner!$1:$1,PROSPER_Wellner!$70:$70,""),
IF($C39="Travis Harvey",_xlfn.XLOOKUP($B39,PROSPER_Harvey!$1:$1,PROSPER_Harvey!$70:$70,""),"")))))))="","",
IF($C39="Christopher Lobo",_xlfn.XLOOKUP($B39,PROSPER_Lobo!$1:$1,PROSPER_Lobo!$70:$70,""),
IF($C39="Naren Baliga",_xlfn.XLOOKUP($B39,PROSPER_Baliga!$1:$1,PROSPER_Baliga!$70:$70,""),
IF($C39="Thorsten Huhn",_xlfn.XLOOKUP($B39,PROSPER_Huhn!$1:$1,PROSPER_Huhn!$70:$70,""),
IF($C39="Nick Hull",_xlfn.XLOOKUP($B39,PROSPER_Hull!$1:$1,PROSPER_Hull!$70:$70,""),
IF($C39="Monika Kotwani",_xlfn.XLOOKUP($B39,PROSPER_Kotwani!$1:$1,PROSPER_Kotwani!$70:$70,""),
IF($C39="Jonathan Wellner",_xlfn.XLOOKUP($B39,PROSPER_Wellner!$1:$1,PROSPER_Wellner!$70:$70,""),
IF($C39="Travis Harvey",_xlfn.XLOOKUP($B39,PROSPER_Harvey!$1:$1,PROSPER_Harvey!$70:$70,""),"")))))))))</f>
        <v>No Score</v>
      </c>
      <c r="JJ39" s="138" t="str">
        <f>IF(IF(IF($C39="Christopher Lobo",_xlfn.XLOOKUP($B39,PROSPER_Lobo!$1:$1,PROSPER_Lobo!$71:$71,""),
IF($C39="Naren Baliga",_xlfn.XLOOKUP($B39,PROSPER_Baliga!$1:$1,PROSPER_Baliga!$71:$71,""),
IF($C39="Thorsten Huhn",_xlfn.XLOOKUP($B39,PROSPER_Huhn!$1:$1,PROSPER_Huhn!$71:$71,""),
IF($C39="Nick Hull",_xlfn.XLOOKUP($B39,PROSPER_Hull!$1:$1,PROSPER_Hull!$71:$71,""),
IF($C39="Monika Kotwani",_xlfn.XLOOKUP($B39,PROSPER_Kotwani!$1:$1,PROSPER_Kotwani!$71:$71,""),
IF($C39="Jonathan Wellner",_xlfn.XLOOKUP($B39,PROSPER_Wellner!$1:$1,PROSPER_Wellner!$71:$71,""),
IF($C39="Travis Harvey",_xlfn.XLOOKUP($B39,PROSPER_Harvey!$1:$1,PROSPER_Harvey!$71:$71,""),"")))))))="","",
IF($C39="Christopher Lobo",_xlfn.XLOOKUP($B39,PROSPER_Lobo!$1:$1,PROSPER_Lobo!$71:$71,""),
IF($C39="Naren Baliga",_xlfn.XLOOKUP($B39,PROSPER_Baliga!$1:$1,PROSPER_Baliga!$71:$71,""),
IF($C39="Thorsten Huhn",_xlfn.XLOOKUP($B39,PROSPER_Huhn!$1:$1,PROSPER_Huhn!$71:$71,""),
IF($C39="Nick Hull",_xlfn.XLOOKUP($B39,PROSPER_Hull!$1:$1,PROSPER_Hull!$71:$71,""),
IF($C39="Monika Kotwani",_xlfn.XLOOKUP($B39,PROSPER_Kotwani!$1:$1,PROSPER_Kotwani!$71:$71,""),
IF($C39="Jonathan Wellner",_xlfn.XLOOKUP($B39,PROSPER_Wellner!$1:$1,PROSPER_Wellner!$71:$71,""),
IF($C39="Travis Harvey",_xlfn.XLOOKUP($B39,PROSPER_Harvey!$1:$1,PROSPER_Harvey!$71:$71,""),""))))))))="","No Comment",IF(IF($C39="Christopher Lobo",_xlfn.XLOOKUP($B39,PROSPER_Lobo!$1:$1,PROSPER_Lobo!$71:$71,""),
IF($C39="Naren Baliga",_xlfn.XLOOKUP($B39,PROSPER_Baliga!$1:$1,PROSPER_Baliga!$71:$71,""),
IF($C39="Thorsten Huhn",_xlfn.XLOOKUP($B39,PROSPER_Huhn!$1:$1,PROSPER_Huhn!$71:$71,""),
IF($C39="Nick Hull",_xlfn.XLOOKUP($B39,PROSPER_Hull!$1:$1,PROSPER_Hull!$71:$71,""),
IF($C39="Monika Kotwani",_xlfn.XLOOKUP($B39,PROSPER_Kotwani!$1:$1,PROSPER_Kotwani!$71:$71,""),
IF($C39="Jonathan Wellner",_xlfn.XLOOKUP($B39,PROSPER_Wellner!$1:$1,PROSPER_Wellner!$71:$71,""),
IF($C39="Travis Harvey",_xlfn.XLOOKUP($B39,PROSPER_Harvey!$1:$1,PROSPER_Harvey!$71:$71,""),"")))))))="","",
IF($C39="Christopher Lobo",_xlfn.XLOOKUP($B39,PROSPER_Lobo!$1:$1,PROSPER_Lobo!$71:$71,""),
IF($C39="Naren Baliga",_xlfn.XLOOKUP($B39,PROSPER_Baliga!$1:$1,PROSPER_Baliga!$71:$71,""),
IF($C39="Thorsten Huhn",_xlfn.XLOOKUP($B39,PROSPER_Huhn!$1:$1,PROSPER_Huhn!$71:$71,""),
IF($C39="Nick Hull",_xlfn.XLOOKUP($B39,PROSPER_Hull!$1:$1,PROSPER_Hull!$71:$71,""),
IF($C39="Monika Kotwani",_xlfn.XLOOKUP($B39,PROSPER_Kotwani!$1:$1,PROSPER_Kotwani!$71:$71,""),
IF($C39="Jonathan Wellner",_xlfn.XLOOKUP($B39,PROSPER_Wellner!$1:$1,PROSPER_Wellner!$71:$71,""),
IF($C39="Travis Harvey",_xlfn.XLOOKUP($B39,PROSPER_Harvey!$1:$1,PROSPER_Harvey!$71:$71,""),"")))))))))</f>
        <v>No Comment</v>
      </c>
      <c r="JK39" s="141" t="str">
        <f t="shared" si="344"/>
        <v>N/A</v>
      </c>
      <c r="JL39" s="135" t="str">
        <f>_xlfn.XLOOKUP(B39,PROSPERInitial_Query!$E:$E,PROSPERInitial_Query!$AR:$AR,"",,-1)</f>
        <v/>
      </c>
      <c r="JM39" s="136" t="str">
        <f t="shared" si="345"/>
        <v>Nilesh Brahmbhatt7 - ResponsibilityExecutive Communication</v>
      </c>
      <c r="JN39" s="136" t="str">
        <f>_xlfn.XLOOKUP(JM39,PROSPERDelta_Query!BK:BK,PROSPERDelta_Query!BF:BF,"",,-1)</f>
        <v/>
      </c>
      <c r="JO39" s="137" t="str">
        <f t="shared" si="346"/>
        <v>N/A</v>
      </c>
      <c r="JP39" s="137" t="str">
        <f>IF(IF(IF($C39="Christopher Lobo",_xlfn.XLOOKUP($B39,PROSPER_Lobo!$1:$1,PROSPER_Lobo!$72:$72,""),
IF($C39="Naren Baliga",_xlfn.XLOOKUP($B39,PROSPER_Baliga!$1:$1,PROSPER_Baliga!$72:$72,""),
IF($C39="Thorsten Huhn",_xlfn.XLOOKUP($B39,PROSPER_Huhn!$1:$1,PROSPER_Huhn!$72:$72,""),
IF($C39="Nick Hull",_xlfn.XLOOKUP($B39,PROSPER_Hull!$1:$1,PROSPER_Hull!$72:$72,""),
IF($C39="Monika Kotwani",_xlfn.XLOOKUP($B39,PROSPER_Kotwani!$1:$1,PROSPER_Kotwani!$72:$72,""),
IF($C39="Jonathan Wellner",_xlfn.XLOOKUP($B39,PROSPER_Wellner!$1:$1,PROSPER_Wellner!$72:$72,""),
IF($C39="Travis Harvey",_xlfn.XLOOKUP($B39,PROSPER_Harvey!$1:$1,PROSPER_Harvey!$72:$72,""),"")))))))="","",
IF($C39="Christopher Lobo",_xlfn.XLOOKUP($B39,PROSPER_Lobo!$1:$1,PROSPER_Lobo!$72:$72,""),
IF($C39="Naren Baliga",_xlfn.XLOOKUP($B39,PROSPER_Baliga!$1:$1,PROSPER_Baliga!$72:$72,""),
IF($C39="Thorsten Huhn",_xlfn.XLOOKUP($B39,PROSPER_Huhn!$1:$1,PROSPER_Huhn!$72:$72,""),
IF($C39="Nick Hull",_xlfn.XLOOKUP($B39,PROSPER_Hull!$1:$1,PROSPER_Hull!$72:$72,""),
IF($C39="Monika Kotwani",_xlfn.XLOOKUP($B39,PROSPER_Kotwani!$1:$1,PROSPER_Kotwani!$72:$72,""),
IF($C39="Jonathan Wellner",_xlfn.XLOOKUP($B39,PROSPER_Wellner!$1:$1,PROSPER_Wellner!$72:$72,""),
IF($C39="Travis Harvey",_xlfn.XLOOKUP($B39,PROSPER_Harvey!$1:$1,PROSPER_Harvey!$72:$72,""),""))))))))="","No Score",IF(IF($C39="Christopher Lobo",_xlfn.XLOOKUP($B39,PROSPER_Lobo!$1:$1,PROSPER_Lobo!$72:$72,""),
IF($C39="Naren Baliga",_xlfn.XLOOKUP($B39,PROSPER_Baliga!$1:$1,PROSPER_Baliga!$72:$72,""),
IF($C39="Thorsten Huhn",_xlfn.XLOOKUP($B39,PROSPER_Huhn!$1:$1,PROSPER_Huhn!$72:$72,""),
IF($C39="Nick Hull",_xlfn.XLOOKUP($B39,PROSPER_Hull!$1:$1,PROSPER_Hull!$72:$72,""),
IF($C39="Monika Kotwani",_xlfn.XLOOKUP($B39,PROSPER_Kotwani!$1:$1,PROSPER_Kotwani!$72:$72,""),
IF($C39="Jonathan Wellner",_xlfn.XLOOKUP($B39,PROSPER_Wellner!$1:$1,PROSPER_Wellner!$72:$72,""),
IF($C39="Travis Harvey",_xlfn.XLOOKUP($B39,PROSPER_Harvey!$1:$1,PROSPER_Harvey!$72:$72,""),"")))))))="","",
IF($C39="Christopher Lobo",_xlfn.XLOOKUP($B39,PROSPER_Lobo!$1:$1,PROSPER_Lobo!$72:$72,""),
IF($C39="Naren Baliga",_xlfn.XLOOKUP($B39,PROSPER_Baliga!$1:$1,PROSPER_Baliga!$72:$72,""),
IF($C39="Thorsten Huhn",_xlfn.XLOOKUP($B39,PROSPER_Huhn!$1:$1,PROSPER_Huhn!$72:$72,""),
IF($C39="Nick Hull",_xlfn.XLOOKUP($B39,PROSPER_Hull!$1:$1,PROSPER_Hull!$72:$72,""),
IF($C39="Monika Kotwani",_xlfn.XLOOKUP($B39,PROSPER_Kotwani!$1:$1,PROSPER_Kotwani!$72:$72,""),
IF($C39="Jonathan Wellner",_xlfn.XLOOKUP($B39,PROSPER_Wellner!$1:$1,PROSPER_Wellner!$72:$72,""),
IF($C39="Travis Harvey",_xlfn.XLOOKUP($B39,PROSPER_Harvey!$1:$1,PROSPER_Harvey!$72:$72,""),"")))))))))</f>
        <v>No Score</v>
      </c>
      <c r="JQ39" s="138" t="str">
        <f>IF(IF(IF($C39="Christopher Lobo",_xlfn.XLOOKUP($B39,PROSPER_Lobo!$1:$1,PROSPER_Lobo!$73:$73,""),
IF($C39="Naren Baliga",_xlfn.XLOOKUP($B39,PROSPER_Baliga!$1:$1,PROSPER_Baliga!$73:$73,""),
IF($C39="Thorsten Huhn",_xlfn.XLOOKUP($B39,PROSPER_Huhn!$1:$1,PROSPER_Huhn!$73:$73,""),
IF($C39="Nick Hull",_xlfn.XLOOKUP($B39,PROSPER_Hull!$1:$1,PROSPER_Hull!$73:$73,""),
IF($C39="Monika Kotwani",_xlfn.XLOOKUP($B39,PROSPER_Kotwani!$1:$1,PROSPER_Kotwani!$73:$73,""),
IF($C39="Jonathan Wellner",_xlfn.XLOOKUP($B39,PROSPER_Wellner!$1:$1,PROSPER_Wellner!$73:$73,""),
IF($C39="Travis Harvey",_xlfn.XLOOKUP($B39,PROSPER_Harvey!$1:$1,PROSPER_Harvey!$73:$73,""),"")))))))="","",
IF($C39="Christopher Lobo",_xlfn.XLOOKUP($B39,PROSPER_Lobo!$1:$1,PROSPER_Lobo!$73:$73,""),
IF($C39="Naren Baliga",_xlfn.XLOOKUP($B39,PROSPER_Baliga!$1:$1,PROSPER_Baliga!$73:$73,""),
IF($C39="Thorsten Huhn",_xlfn.XLOOKUP($B39,PROSPER_Huhn!$1:$1,PROSPER_Huhn!$73:$73,""),
IF($C39="Nick Hull",_xlfn.XLOOKUP($B39,PROSPER_Hull!$1:$1,PROSPER_Hull!$73:$73,""),
IF($C39="Monika Kotwani",_xlfn.XLOOKUP($B39,PROSPER_Kotwani!$1:$1,PROSPER_Kotwani!$73:$73,""),
IF($C39="Jonathan Wellner",_xlfn.XLOOKUP($B39,PROSPER_Wellner!$1:$1,PROSPER_Wellner!$73:$73,""),
IF($C39="Travis Harvey",_xlfn.XLOOKUP($B39,PROSPER_Harvey!$1:$1,PROSPER_Harvey!$73:$73,""),""))))))))="","No Comment",IF(IF($C39="Christopher Lobo",_xlfn.XLOOKUP($B39,PROSPER_Lobo!$1:$1,PROSPER_Lobo!$73:$73,""),
IF($C39="Naren Baliga",_xlfn.XLOOKUP($B39,PROSPER_Baliga!$1:$1,PROSPER_Baliga!$73:$73,""),
IF($C39="Thorsten Huhn",_xlfn.XLOOKUP($B39,PROSPER_Huhn!$1:$1,PROSPER_Huhn!$73:$73,""),
IF($C39="Nick Hull",_xlfn.XLOOKUP($B39,PROSPER_Hull!$1:$1,PROSPER_Hull!$73:$73,""),
IF($C39="Monika Kotwani",_xlfn.XLOOKUP($B39,PROSPER_Kotwani!$1:$1,PROSPER_Kotwani!$73:$73,""),
IF($C39="Jonathan Wellner",_xlfn.XLOOKUP($B39,PROSPER_Wellner!$1:$1,PROSPER_Wellner!$73:$73,""),
IF($C39="Travis Harvey",_xlfn.XLOOKUP($B39,PROSPER_Harvey!$1:$1,PROSPER_Harvey!$73:$73,""),"")))))))="","",
IF($C39="Christopher Lobo",_xlfn.XLOOKUP($B39,PROSPER_Lobo!$1:$1,PROSPER_Lobo!$73:$73,""),
IF($C39="Naren Baliga",_xlfn.XLOOKUP($B39,PROSPER_Baliga!$1:$1,PROSPER_Baliga!$73:$73,""),
IF($C39="Thorsten Huhn",_xlfn.XLOOKUP($B39,PROSPER_Huhn!$1:$1,PROSPER_Huhn!$73:$73,""),
IF($C39="Nick Hull",_xlfn.XLOOKUP($B39,PROSPER_Hull!$1:$1,PROSPER_Hull!$73:$73,""),
IF($C39="Monika Kotwani",_xlfn.XLOOKUP($B39,PROSPER_Kotwani!$1:$1,PROSPER_Kotwani!$73:$73,""),
IF($C39="Jonathan Wellner",_xlfn.XLOOKUP($B39,PROSPER_Wellner!$1:$1,PROSPER_Wellner!$73:$73,""),
IF($C39="Travis Harvey",_xlfn.XLOOKUP($B39,PROSPER_Harvey!$1:$1,PROSPER_Harvey!$73:$73,""),"")))))))))</f>
        <v>No Comment</v>
      </c>
      <c r="JR39" s="141" t="str">
        <f t="shared" si="347"/>
        <v>N/A</v>
      </c>
      <c r="JS39" s="135" t="str">
        <f>_xlfn.XLOOKUP(B39,PROSPERInitial_Query!$E:$E,PROSPERInitial_Query!$AS:$AS,"",,-1)</f>
        <v/>
      </c>
      <c r="JT39" s="136" t="str">
        <f t="shared" si="348"/>
        <v>Nilesh Brahmbhatt7 - ResponsibilityCulture Champion</v>
      </c>
      <c r="JU39" s="136" t="str">
        <f>_xlfn.XLOOKUP(JT39,PROSPERDelta_Query!BK:BK,PROSPERDelta_Query!BG:BG,"",,-1)</f>
        <v/>
      </c>
      <c r="JV39" s="137" t="str">
        <f t="shared" si="349"/>
        <v>N/A</v>
      </c>
      <c r="JW39" s="137" t="str">
        <f>IF(IF(IF($C39="Christopher Lobo",_xlfn.XLOOKUP($B39,PROSPER_Lobo!$1:$1,PROSPER_Lobo!$74:$74,""),
IF($C39="Naren Baliga",_xlfn.XLOOKUP($B39,PROSPER_Baliga!$1:$1,PROSPER_Baliga!$74:$74,""),
IF($C39="Thorsten Huhn",_xlfn.XLOOKUP($B39,PROSPER_Huhn!$1:$1,PROSPER_Huhn!$74:$74,""),
IF($C39="Nick Hull",_xlfn.XLOOKUP($B39,PROSPER_Hull!$1:$1,PROSPER_Hull!$74:$74,""),
IF($C39="Monika Kotwani",_xlfn.XLOOKUP($B39,PROSPER_Kotwani!$1:$1,PROSPER_Kotwani!$74:$74,""),
IF($C39="Jonathan Wellner",_xlfn.XLOOKUP($B39,PROSPER_Wellner!$1:$1,PROSPER_Wellner!$74:$74,""),
IF($C39="Travis Harvey",_xlfn.XLOOKUP($B39,PROSPER_Harvey!$1:$1,PROSPER_Harvey!$74:$74,""),"")))))))="","",
IF($C39="Christopher Lobo",_xlfn.XLOOKUP($B39,PROSPER_Lobo!$1:$1,PROSPER_Lobo!$74:$74,""),
IF($C39="Naren Baliga",_xlfn.XLOOKUP($B39,PROSPER_Baliga!$1:$1,PROSPER_Baliga!$74:$74,""),
IF($C39="Thorsten Huhn",_xlfn.XLOOKUP($B39,PROSPER_Huhn!$1:$1,PROSPER_Huhn!$74:$74,""),
IF($C39="Nick Hull",_xlfn.XLOOKUP($B39,PROSPER_Hull!$1:$1,PROSPER_Hull!$74:$74,""),
IF($C39="Monika Kotwani",_xlfn.XLOOKUP($B39,PROSPER_Kotwani!$1:$1,PROSPER_Kotwani!$74:$74,""),
IF($C39="Jonathan Wellner",_xlfn.XLOOKUP($B39,PROSPER_Wellner!$1:$1,PROSPER_Wellner!$74:$74,""),
IF($C39="Travis Harvey",_xlfn.XLOOKUP($B39,PROSPER_Harvey!$1:$1,PROSPER_Harvey!$74:$74,""),""))))))))="","No Score",IF(IF($C39="Christopher Lobo",_xlfn.XLOOKUP($B39,PROSPER_Lobo!$1:$1,PROSPER_Lobo!$74:$74,""),
IF($C39="Naren Baliga",_xlfn.XLOOKUP($B39,PROSPER_Baliga!$1:$1,PROSPER_Baliga!$74:$74,""),
IF($C39="Thorsten Huhn",_xlfn.XLOOKUP($B39,PROSPER_Huhn!$1:$1,PROSPER_Huhn!$74:$74,""),
IF($C39="Nick Hull",_xlfn.XLOOKUP($B39,PROSPER_Hull!$1:$1,PROSPER_Hull!$74:$74,""),
IF($C39="Monika Kotwani",_xlfn.XLOOKUP($B39,PROSPER_Kotwani!$1:$1,PROSPER_Kotwani!$74:$74,""),
IF($C39="Jonathan Wellner",_xlfn.XLOOKUP($B39,PROSPER_Wellner!$1:$1,PROSPER_Wellner!$74:$74,""),
IF($C39="Travis Harvey",_xlfn.XLOOKUP($B39,PROSPER_Harvey!$1:$1,PROSPER_Harvey!$74:$74,""),"")))))))="","",
IF($C39="Christopher Lobo",_xlfn.XLOOKUP($B39,PROSPER_Lobo!$1:$1,PROSPER_Lobo!$74:$74,""),
IF($C39="Naren Baliga",_xlfn.XLOOKUP($B39,PROSPER_Baliga!$1:$1,PROSPER_Baliga!$74:$74,""),
IF($C39="Thorsten Huhn",_xlfn.XLOOKUP($B39,PROSPER_Huhn!$1:$1,PROSPER_Huhn!$74:$74,""),
IF($C39="Nick Hull",_xlfn.XLOOKUP($B39,PROSPER_Hull!$1:$1,PROSPER_Hull!$74:$74,""),
IF($C39="Monika Kotwani",_xlfn.XLOOKUP($B39,PROSPER_Kotwani!$1:$1,PROSPER_Kotwani!$74:$74,""),
IF($C39="Jonathan Wellner",_xlfn.XLOOKUP($B39,PROSPER_Wellner!$1:$1,PROSPER_Wellner!$74:$74,""),
IF($C39="Travis Harvey",_xlfn.XLOOKUP($B39,PROSPER_Harvey!$1:$1,PROSPER_Harvey!$74:$74,""),"")))))))))</f>
        <v>No Score</v>
      </c>
      <c r="JX39" s="138" t="str">
        <f>IF(IF(IF($C39="Christopher Lobo",_xlfn.XLOOKUP($B39,PROSPER_Lobo!$1:$1,PROSPER_Lobo!$75:$75,""),
IF($C39="Naren Baliga",_xlfn.XLOOKUP($B39,PROSPER_Baliga!$1:$1,PROSPER_Baliga!$75:$75,""),
IF($C39="Thorsten Huhn",_xlfn.XLOOKUP($B39,PROSPER_Huhn!$1:$1,PROSPER_Huhn!$75:$75,""),
IF($C39="Nick Hull",_xlfn.XLOOKUP($B39,PROSPER_Hull!$1:$1,PROSPER_Hull!$75:$75,""),
IF($C39="Monika Kotwani",_xlfn.XLOOKUP($B39,PROSPER_Kotwani!$1:$1,PROSPER_Kotwani!$75:$75,""),
IF($C39="Jonathan Wellner",_xlfn.XLOOKUP($B39,PROSPER_Wellner!$1:$1,PROSPER_Wellner!$75:$75,""),
IF($C39="Travis Harvey",_xlfn.XLOOKUP($B39,PROSPER_Harvey!$1:$1,PROSPER_Harvey!$75:$75,""),"")))))))="","",
IF($C39="Christopher Lobo",_xlfn.XLOOKUP($B39,PROSPER_Lobo!$1:$1,PROSPER_Lobo!$75:$75,""),
IF($C39="Naren Baliga",_xlfn.XLOOKUP($B39,PROSPER_Baliga!$1:$1,PROSPER_Baliga!$75:$75,""),
IF($C39="Thorsten Huhn",_xlfn.XLOOKUP($B39,PROSPER_Huhn!$1:$1,PROSPER_Huhn!$75:$75,""),
IF($C39="Nick Hull",_xlfn.XLOOKUP($B39,PROSPER_Hull!$1:$1,PROSPER_Hull!$75:$75,""),
IF($C39="Monika Kotwani",_xlfn.XLOOKUP($B39,PROSPER_Kotwani!$1:$1,PROSPER_Kotwani!$75:$75,""),
IF($C39="Jonathan Wellner",_xlfn.XLOOKUP($B39,PROSPER_Wellner!$1:$1,PROSPER_Wellner!$75:$75,""),
IF($C39="Travis Harvey",_xlfn.XLOOKUP($B39,PROSPER_Harvey!$1:$1,PROSPER_Harvey!$75:$75,""),""))))))))="","No Comment",IF(IF($C39="Christopher Lobo",_xlfn.XLOOKUP($B39,PROSPER_Lobo!$1:$1,PROSPER_Lobo!$75:$75,""),
IF($C39="Naren Baliga",_xlfn.XLOOKUP($B39,PROSPER_Baliga!$1:$1,PROSPER_Baliga!$75:$75,""),
IF($C39="Thorsten Huhn",_xlfn.XLOOKUP($B39,PROSPER_Huhn!$1:$1,PROSPER_Huhn!$75:$75,""),
IF($C39="Nick Hull",_xlfn.XLOOKUP($B39,PROSPER_Hull!$1:$1,PROSPER_Hull!$75:$75,""),
IF($C39="Monika Kotwani",_xlfn.XLOOKUP($B39,PROSPER_Kotwani!$1:$1,PROSPER_Kotwani!$75:$75,""),
IF($C39="Jonathan Wellner",_xlfn.XLOOKUP($B39,PROSPER_Wellner!$1:$1,PROSPER_Wellner!$75:$75,""),
IF($C39="Travis Harvey",_xlfn.XLOOKUP($B39,PROSPER_Harvey!$1:$1,PROSPER_Harvey!$75:$75,""),"")))))))="","",
IF($C39="Christopher Lobo",_xlfn.XLOOKUP($B39,PROSPER_Lobo!$1:$1,PROSPER_Lobo!$75:$75,""),
IF($C39="Naren Baliga",_xlfn.XLOOKUP($B39,PROSPER_Baliga!$1:$1,PROSPER_Baliga!$75:$75,""),
IF($C39="Thorsten Huhn",_xlfn.XLOOKUP($B39,PROSPER_Huhn!$1:$1,PROSPER_Huhn!$75:$75,""),
IF($C39="Nick Hull",_xlfn.XLOOKUP($B39,PROSPER_Hull!$1:$1,PROSPER_Hull!$75:$75,""),
IF($C39="Monika Kotwani",_xlfn.XLOOKUP($B39,PROSPER_Kotwani!$1:$1,PROSPER_Kotwani!$75:$75,""),
IF($C39="Jonathan Wellner",_xlfn.XLOOKUP($B39,PROSPER_Wellner!$1:$1,PROSPER_Wellner!$75:$75,""),
IF($C39="Travis Harvey",_xlfn.XLOOKUP($B39,PROSPER_Harvey!$1:$1,PROSPER_Harvey!$75:$75,""),"")))))))))</f>
        <v>No Comment</v>
      </c>
      <c r="JY39" s="141" t="str">
        <f t="shared" si="350"/>
        <v>N/A</v>
      </c>
      <c r="JZ39" s="135" t="str">
        <f>_xlfn.XLOOKUP(B39,PROSPERInitial_Query!$E:$E,PROSPERInitial_Query!$AT:$AT,"",,-1)</f>
        <v/>
      </c>
      <c r="KA39" s="136" t="str">
        <f t="shared" si="351"/>
        <v>Nilesh Brahmbhatt7 - ResponsibilityPeople Management</v>
      </c>
      <c r="KB39" s="136" t="str">
        <f>_xlfn.XLOOKUP(KA39,PROSPERDelta_Query!BK:BK,PROSPERDelta_Query!BH:BH,"",,-1)</f>
        <v/>
      </c>
      <c r="KC39" s="137" t="str">
        <f t="shared" si="352"/>
        <v>N/A</v>
      </c>
      <c r="KD39" s="137" t="str">
        <f>IF(IF(IF($C39="Christopher Lobo",_xlfn.XLOOKUP($B39,PROSPER_Lobo!$1:$1,PROSPER_Lobo!$76:$76,""),
IF($C39="Naren Baliga",_xlfn.XLOOKUP($B39,PROSPER_Baliga!$1:$1,PROSPER_Baliga!$76:$76,""),
IF($C39="Thorsten Huhn",_xlfn.XLOOKUP($B39,PROSPER_Huhn!$1:$1,PROSPER_Huhn!$76:$76,""),
IF($C39="Nick Hull",_xlfn.XLOOKUP($B39,PROSPER_Hull!$1:$1,PROSPER_Hull!$76:$76,""),
IF($C39="Monika Kotwani",_xlfn.XLOOKUP($B39,PROSPER_Kotwani!$1:$1,PROSPER_Kotwani!$76:$76,""),
IF($C39="Jonathan Wellner",_xlfn.XLOOKUP($B39,PROSPER_Wellner!$1:$1,PROSPER_Wellner!$76:$76,""),
IF($C39="Travis Harvey",_xlfn.XLOOKUP($B39,PROSPER_Harvey!$1:$1,PROSPER_Harvey!$76:$76,""),"")))))))="","",
IF($C39="Christopher Lobo",_xlfn.XLOOKUP($B39,PROSPER_Lobo!$1:$1,PROSPER_Lobo!$76:$76,""),
IF($C39="Naren Baliga",_xlfn.XLOOKUP($B39,PROSPER_Baliga!$1:$1,PROSPER_Baliga!$76:$76,""),
IF($C39="Thorsten Huhn",_xlfn.XLOOKUP($B39,PROSPER_Huhn!$1:$1,PROSPER_Huhn!$76:$76,""),
IF($C39="Nick Hull",_xlfn.XLOOKUP($B39,PROSPER_Hull!$1:$1,PROSPER_Hull!$76:$76,""),
IF($C39="Monika Kotwani",_xlfn.XLOOKUP($B39,PROSPER_Kotwani!$1:$1,PROSPER_Kotwani!$76:$76,""),
IF($C39="Jonathan Wellner",_xlfn.XLOOKUP($B39,PROSPER_Wellner!$1:$1,PROSPER_Wellner!$76:$76,""),
IF($C39="Travis Harvey",_xlfn.XLOOKUP($B39,PROSPER_Harvey!$1:$1,PROSPER_Harvey!$76:$76,""),""))))))))="","No Score",IF(IF($C39="Christopher Lobo",_xlfn.XLOOKUP($B39,PROSPER_Lobo!$1:$1,PROSPER_Lobo!$76:$76,""),
IF($C39="Naren Baliga",_xlfn.XLOOKUP($B39,PROSPER_Baliga!$1:$1,PROSPER_Baliga!$76:$76,""),
IF($C39="Thorsten Huhn",_xlfn.XLOOKUP($B39,PROSPER_Huhn!$1:$1,PROSPER_Huhn!$76:$76,""),
IF($C39="Nick Hull",_xlfn.XLOOKUP($B39,PROSPER_Hull!$1:$1,PROSPER_Hull!$76:$76,""),
IF($C39="Monika Kotwani",_xlfn.XLOOKUP($B39,PROSPER_Kotwani!$1:$1,PROSPER_Kotwani!$76:$76,""),
IF($C39="Jonathan Wellner",_xlfn.XLOOKUP($B39,PROSPER_Wellner!$1:$1,PROSPER_Wellner!$76:$76,""),
IF($C39="Travis Harvey",_xlfn.XLOOKUP($B39,PROSPER_Harvey!$1:$1,PROSPER_Harvey!$76:$76,""),"")))))))="","",
IF($C39="Christopher Lobo",_xlfn.XLOOKUP($B39,PROSPER_Lobo!$1:$1,PROSPER_Lobo!$76:$76,""),
IF($C39="Naren Baliga",_xlfn.XLOOKUP($B39,PROSPER_Baliga!$1:$1,PROSPER_Baliga!$76:$76,""),
IF($C39="Thorsten Huhn",_xlfn.XLOOKUP($B39,PROSPER_Huhn!$1:$1,PROSPER_Huhn!$76:$76,""),
IF($C39="Nick Hull",_xlfn.XLOOKUP($B39,PROSPER_Hull!$1:$1,PROSPER_Hull!$76:$76,""),
IF($C39="Monika Kotwani",_xlfn.XLOOKUP($B39,PROSPER_Kotwani!$1:$1,PROSPER_Kotwani!$76:$76,""),
IF($C39="Jonathan Wellner",_xlfn.XLOOKUP($B39,PROSPER_Wellner!$1:$1,PROSPER_Wellner!$76:$76,""),
IF($C39="Travis Harvey",_xlfn.XLOOKUP($B39,PROSPER_Harvey!$1:$1,PROSPER_Harvey!$76:$76,""),"")))))))))</f>
        <v>No Score</v>
      </c>
      <c r="KE39" s="138" t="str">
        <f>IF(IF(IF($C39="Christopher Lobo",_xlfn.XLOOKUP($B39,PROSPER_Lobo!$1:$1,PROSPER_Lobo!$77:$77,""),
IF($C39="Naren Baliga",_xlfn.XLOOKUP($B39,PROSPER_Baliga!$1:$1,PROSPER_Baliga!$77:$77,""),
IF($C39="Thorsten Huhn",_xlfn.XLOOKUP($B39,PROSPER_Huhn!$1:$1,PROSPER_Huhn!$77:$77,""),
IF($C39="Nick Hull",_xlfn.XLOOKUP($B39,PROSPER_Hull!$1:$1,PROSPER_Hull!$77:$77,""),
IF($C39="Monika Kotwani",_xlfn.XLOOKUP($B39,PROSPER_Kotwani!$1:$1,PROSPER_Kotwani!$77:$77,""),
IF($C39="Jonathan Wellner",_xlfn.XLOOKUP($B39,PROSPER_Wellner!$1:$1,PROSPER_Wellner!$77:$77,""),
IF($C39="Travis Harvey",_xlfn.XLOOKUP($B39,PROSPER_Harvey!$1:$1,PROSPER_Harvey!$77:$77,""),"")))))))="","",
IF($C39="Christopher Lobo",_xlfn.XLOOKUP($B39,PROSPER_Lobo!$1:$1,PROSPER_Lobo!$77:$77,""),
IF($C39="Naren Baliga",_xlfn.XLOOKUP($B39,PROSPER_Baliga!$1:$1,PROSPER_Baliga!$77:$77,""),
IF($C39="Thorsten Huhn",_xlfn.XLOOKUP($B39,PROSPER_Huhn!$1:$1,PROSPER_Huhn!$77:$77,""),
IF($C39="Nick Hull",_xlfn.XLOOKUP($B39,PROSPER_Hull!$1:$1,PROSPER_Hull!$77:$77,""),
IF($C39="Monika Kotwani",_xlfn.XLOOKUP($B39,PROSPER_Kotwani!$1:$1,PROSPER_Kotwani!$77:$77,""),
IF($C39="Jonathan Wellner",_xlfn.XLOOKUP($B39,PROSPER_Wellner!$1:$1,PROSPER_Wellner!$77:$77,""),
IF($C39="Travis Harvey",_xlfn.XLOOKUP($B39,PROSPER_Harvey!$1:$1,PROSPER_Harvey!$77:$77,""),""))))))))="","No Comment",IF(IF($C39="Christopher Lobo",_xlfn.XLOOKUP($B39,PROSPER_Lobo!$1:$1,PROSPER_Lobo!$77:$77,""),
IF($C39="Naren Baliga",_xlfn.XLOOKUP($B39,PROSPER_Baliga!$1:$1,PROSPER_Baliga!$77:$77,""),
IF($C39="Thorsten Huhn",_xlfn.XLOOKUP($B39,PROSPER_Huhn!$1:$1,PROSPER_Huhn!$77:$77,""),
IF($C39="Nick Hull",_xlfn.XLOOKUP($B39,PROSPER_Hull!$1:$1,PROSPER_Hull!$77:$77,""),
IF($C39="Monika Kotwani",_xlfn.XLOOKUP($B39,PROSPER_Kotwani!$1:$1,PROSPER_Kotwani!$77:$77,""),
IF($C39="Jonathan Wellner",_xlfn.XLOOKUP($B39,PROSPER_Wellner!$1:$1,PROSPER_Wellner!$77:$77,""),
IF($C39="Travis Harvey",_xlfn.XLOOKUP($B39,PROSPER_Harvey!$1:$1,PROSPER_Harvey!$77:$77,""),"")))))))="","",
IF($C39="Christopher Lobo",_xlfn.XLOOKUP($B39,PROSPER_Lobo!$1:$1,PROSPER_Lobo!$77:$77,""),
IF($C39="Naren Baliga",_xlfn.XLOOKUP($B39,PROSPER_Baliga!$1:$1,PROSPER_Baliga!$77:$77,""),
IF($C39="Thorsten Huhn",_xlfn.XLOOKUP($B39,PROSPER_Huhn!$1:$1,PROSPER_Huhn!$77:$77,""),
IF($C39="Nick Hull",_xlfn.XLOOKUP($B39,PROSPER_Hull!$1:$1,PROSPER_Hull!$77:$77,""),
IF($C39="Monika Kotwani",_xlfn.XLOOKUP($B39,PROSPER_Kotwani!$1:$1,PROSPER_Kotwani!$77:$77,""),
IF($C39="Jonathan Wellner",_xlfn.XLOOKUP($B39,PROSPER_Wellner!$1:$1,PROSPER_Wellner!$77:$77,""),
IF($C39="Travis Harvey",_xlfn.XLOOKUP($B39,PROSPER_Harvey!$1:$1,PROSPER_Harvey!$77:$77,""),"")))))))))</f>
        <v>No Comment</v>
      </c>
      <c r="KF39" s="141" t="str">
        <f t="shared" si="353"/>
        <v>N/A</v>
      </c>
      <c r="KG39" s="135" t="str">
        <f>_xlfn.XLOOKUP(B39,PROSPERInitial_Query!$E:$E,PROSPERInitial_Query!$AU:$AU,"",,-1)</f>
        <v/>
      </c>
      <c r="KH39" s="136" t="str">
        <f t="shared" si="354"/>
        <v>Nilesh Brahmbhatt7 - ResponsibilitySelf Sufficiency</v>
      </c>
      <c r="KI39" s="136" t="str">
        <f>_xlfn.XLOOKUP(KH39,PROSPERDelta_Query!BK:BK,PROSPERDelta_Query!BI:BI,"",,-1)</f>
        <v/>
      </c>
      <c r="KJ39" s="137" t="str">
        <f t="shared" si="355"/>
        <v>N/A</v>
      </c>
      <c r="KK39" s="137" t="str">
        <f>IF(IF(IF($C39="Christopher Lobo",_xlfn.XLOOKUP($B39,PROSPER_Lobo!$1:$1,PROSPER_Lobo!$78:$78,""),
IF($C39="Naren Baliga",_xlfn.XLOOKUP($B39,PROSPER_Baliga!$1:$1,PROSPER_Baliga!$78:$78,""),
IF($C39="Thorsten Huhn",_xlfn.XLOOKUP($B39,PROSPER_Huhn!$1:$1,PROSPER_Huhn!$78:$78,""),
IF($C39="Nick Hull",_xlfn.XLOOKUP($B39,PROSPER_Hull!$1:$1,PROSPER_Hull!$78:$78,""),
IF($C39="Monika Kotwani",_xlfn.XLOOKUP($B39,PROSPER_Kotwani!$1:$1,PROSPER_Kotwani!$78:$78,""),
IF($C39="Jonathan Wellner",_xlfn.XLOOKUP($B39,PROSPER_Wellner!$1:$1,PROSPER_Wellner!$78:$78,""),
IF($C39="Travis Harvey",_xlfn.XLOOKUP($B39,PROSPER_Harvey!$1:$1,PROSPER_Harvey!$78:$78,""),"")))))))="","",
IF($C39="Christopher Lobo",_xlfn.XLOOKUP($B39,PROSPER_Lobo!$1:$1,PROSPER_Lobo!$78:$78,""),
IF($C39="Naren Baliga",_xlfn.XLOOKUP($B39,PROSPER_Baliga!$1:$1,PROSPER_Baliga!$78:$78,""),
IF($C39="Thorsten Huhn",_xlfn.XLOOKUP($B39,PROSPER_Huhn!$1:$1,PROSPER_Huhn!$78:$78,""),
IF($C39="Nick Hull",_xlfn.XLOOKUP($B39,PROSPER_Hull!$1:$1,PROSPER_Hull!$78:$78,""),
IF($C39="Monika Kotwani",_xlfn.XLOOKUP($B39,PROSPER_Kotwani!$1:$1,PROSPER_Kotwani!$78:$78,""),
IF($C39="Jonathan Wellner",_xlfn.XLOOKUP($B39,PROSPER_Wellner!$1:$1,PROSPER_Wellner!$78:$78,""),
IF($C39="Travis Harvey",_xlfn.XLOOKUP($B39,PROSPER_Harvey!$1:$1,PROSPER_Harvey!$78:$78,""),""))))))))="","No Score",IF(IF($C39="Christopher Lobo",_xlfn.XLOOKUP($B39,PROSPER_Lobo!$1:$1,PROSPER_Lobo!$78:$78,""),
IF($C39="Naren Baliga",_xlfn.XLOOKUP($B39,PROSPER_Baliga!$1:$1,PROSPER_Baliga!$78:$78,""),
IF($C39="Thorsten Huhn",_xlfn.XLOOKUP($B39,PROSPER_Huhn!$1:$1,PROSPER_Huhn!$78:$78,""),
IF($C39="Nick Hull",_xlfn.XLOOKUP($B39,PROSPER_Hull!$1:$1,PROSPER_Hull!$78:$78,""),
IF($C39="Monika Kotwani",_xlfn.XLOOKUP($B39,PROSPER_Kotwani!$1:$1,PROSPER_Kotwani!$78:$78,""),
IF($C39="Jonathan Wellner",_xlfn.XLOOKUP($B39,PROSPER_Wellner!$1:$1,PROSPER_Wellner!$78:$78,""),
IF($C39="Travis Harvey",_xlfn.XLOOKUP($B39,PROSPER_Harvey!$1:$1,PROSPER_Harvey!$78:$78,""),"")))))))="","",
IF($C39="Christopher Lobo",_xlfn.XLOOKUP($B39,PROSPER_Lobo!$1:$1,PROSPER_Lobo!$78:$78,""),
IF($C39="Naren Baliga",_xlfn.XLOOKUP($B39,PROSPER_Baliga!$1:$1,PROSPER_Baliga!$78:$78,""),
IF($C39="Thorsten Huhn",_xlfn.XLOOKUP($B39,PROSPER_Huhn!$1:$1,PROSPER_Huhn!$78:$78,""),
IF($C39="Nick Hull",_xlfn.XLOOKUP($B39,PROSPER_Hull!$1:$1,PROSPER_Hull!$78:$78,""),
IF($C39="Monika Kotwani",_xlfn.XLOOKUP($B39,PROSPER_Kotwani!$1:$1,PROSPER_Kotwani!$78:$78,""),
IF($C39="Jonathan Wellner",_xlfn.XLOOKUP($B39,PROSPER_Wellner!$1:$1,PROSPER_Wellner!$78:$78,""),
IF($C39="Travis Harvey",_xlfn.XLOOKUP($B39,PROSPER_Harvey!$1:$1,PROSPER_Harvey!$78:$78,""),"")))))))))</f>
        <v>No Score</v>
      </c>
      <c r="KL39" s="138" t="str">
        <f>IF(IF(IF($C39="Christopher Lobo",_xlfn.XLOOKUP($B39,PROSPER_Lobo!$1:$1,PROSPER_Lobo!$79:$79,""),
IF($C39="Naren Baliga",_xlfn.XLOOKUP($B39,PROSPER_Baliga!$1:$1,PROSPER_Baliga!$79:$79,""),
IF($C39="Thorsten Huhn",_xlfn.XLOOKUP($B39,PROSPER_Huhn!$1:$1,PROSPER_Huhn!$79:$79,""),
IF($C39="Nick Hull",_xlfn.XLOOKUP($B39,PROSPER_Hull!$1:$1,PROSPER_Hull!$79:$79,""),
IF($C39="Monika Kotwani",_xlfn.XLOOKUP($B39,PROSPER_Kotwani!$1:$1,PROSPER_Kotwani!$79:$79,""),
IF($C39="Jonathan Wellner",_xlfn.XLOOKUP($B39,PROSPER_Wellner!$1:$1,PROSPER_Wellner!$79:$79,""),
IF($C39="Travis Harvey",_xlfn.XLOOKUP($B39,PROSPER_Harvey!$1:$1,PROSPER_Harvey!$79:$79,""),"")))))))="","",
IF($C39="Christopher Lobo",_xlfn.XLOOKUP($B39,PROSPER_Lobo!$1:$1,PROSPER_Lobo!$79:$79,""),
IF($C39="Naren Baliga",_xlfn.XLOOKUP($B39,PROSPER_Baliga!$1:$1,PROSPER_Baliga!$79:$79,""),
IF($C39="Thorsten Huhn",_xlfn.XLOOKUP($B39,PROSPER_Huhn!$1:$1,PROSPER_Huhn!$79:$79,""),
IF($C39="Nick Hull",_xlfn.XLOOKUP($B39,PROSPER_Hull!$1:$1,PROSPER_Hull!$79:$79,""),
IF($C39="Monika Kotwani",_xlfn.XLOOKUP($B39,PROSPER_Kotwani!$1:$1,PROSPER_Kotwani!$79:$79,""),
IF($C39="Jonathan Wellner",_xlfn.XLOOKUP($B39,PROSPER_Wellner!$1:$1,PROSPER_Wellner!$79:$79,""),
IF($C39="Travis Harvey",_xlfn.XLOOKUP($B39,PROSPER_Harvey!$1:$1,PROSPER_Harvey!$79:$79,""),""))))))))="","No Comment",IF(IF($C39="Christopher Lobo",_xlfn.XLOOKUP($B39,PROSPER_Lobo!$1:$1,PROSPER_Lobo!$79:$79,""),
IF($C39="Naren Baliga",_xlfn.XLOOKUP($B39,PROSPER_Baliga!$1:$1,PROSPER_Baliga!$79:$79,""),
IF($C39="Thorsten Huhn",_xlfn.XLOOKUP($B39,PROSPER_Huhn!$1:$1,PROSPER_Huhn!$79:$79,""),
IF($C39="Nick Hull",_xlfn.XLOOKUP($B39,PROSPER_Hull!$1:$1,PROSPER_Hull!$79:$79,""),
IF($C39="Monika Kotwani",_xlfn.XLOOKUP($B39,PROSPER_Kotwani!$1:$1,PROSPER_Kotwani!$79:$79,""),
IF($C39="Jonathan Wellner",_xlfn.XLOOKUP($B39,PROSPER_Wellner!$1:$1,PROSPER_Wellner!$79:$79,""),
IF($C39="Travis Harvey",_xlfn.XLOOKUP($B39,PROSPER_Harvey!$1:$1,PROSPER_Harvey!$79:$79,""),"")))))))="","",
IF($C39="Christopher Lobo",_xlfn.XLOOKUP($B39,PROSPER_Lobo!$1:$1,PROSPER_Lobo!$79:$79,""),
IF($C39="Naren Baliga",_xlfn.XLOOKUP($B39,PROSPER_Baliga!$1:$1,PROSPER_Baliga!$79:$79,""),
IF($C39="Thorsten Huhn",_xlfn.XLOOKUP($B39,PROSPER_Huhn!$1:$1,PROSPER_Huhn!$79:$79,""),
IF($C39="Nick Hull",_xlfn.XLOOKUP($B39,PROSPER_Hull!$1:$1,PROSPER_Hull!$79:$79,""),
IF($C39="Monika Kotwani",_xlfn.XLOOKUP($B39,PROSPER_Kotwani!$1:$1,PROSPER_Kotwani!$79:$79,""),
IF($C39="Jonathan Wellner",_xlfn.XLOOKUP($B39,PROSPER_Wellner!$1:$1,PROSPER_Wellner!$79:$79,""),
IF($C39="Travis Harvey",_xlfn.XLOOKUP($B39,PROSPER_Harvey!$1:$1,PROSPER_Harvey!$79:$79,""),"")))))))))</f>
        <v>No Comment</v>
      </c>
      <c r="KM39" s="141" t="str">
        <f t="shared" si="356"/>
        <v>N/A</v>
      </c>
      <c r="KN39" s="145" t="str">
        <f t="shared" si="357"/>
        <v>N/A</v>
      </c>
      <c r="KO39" s="146" t="str">
        <f t="shared" si="358"/>
        <v>N/A</v>
      </c>
      <c r="KP39" s="194" t="str">
        <f t="shared" si="359"/>
        <v>N/A</v>
      </c>
      <c r="KQ39" s="147">
        <f t="shared" si="360"/>
        <v>5.4971590909090908</v>
      </c>
      <c r="KR39" s="148"/>
      <c r="KS39" s="148"/>
      <c r="KT39" s="148"/>
      <c r="KU39" s="149"/>
    </row>
    <row r="40" spans="2:307" x14ac:dyDescent="0.25">
      <c r="B40" s="118" t="s">
        <v>124</v>
      </c>
      <c r="C40" s="119" t="s">
        <v>158</v>
      </c>
      <c r="D40" s="120" t="str">
        <f>_xlfn.XLOOKUP(B40,PROSPERInitial_Query!E:E,PROSPERInitial_Query!G:G,"",,-1)</f>
        <v/>
      </c>
      <c r="E40" s="121" t="str">
        <f t="shared" si="234"/>
        <v>Nitin Kalra1 - PortfolioDesign Success</v>
      </c>
      <c r="F40" s="122" t="str">
        <f>_xlfn.XLOOKUP(E40,PROSPERDelta_Query!BK:BK,PROSPERDelta_Query!I:I,"",,-1)</f>
        <v/>
      </c>
      <c r="G40" s="123" t="str">
        <f t="shared" si="235"/>
        <v>N/A</v>
      </c>
      <c r="H40" s="124" t="str">
        <f>IF(IF(IF($C40="Christopher Lobo",_xlfn.XLOOKUP($B40,PROSPER_Lobo!$1:$1,PROSPER_Lobo!$2:$2,""),
IF($C40="Naren Baliga",_xlfn.XLOOKUP($B40,PROSPER_Baliga!$1:$1,PROSPER_Baliga!$2:$2,""),
IF($C40="Thorsten Huhn",_xlfn.XLOOKUP($B40,PROSPER_Huhn!$1:$1,PROSPER_Huhn!$2:$2,""),
IF($C40="Nick Hull",_xlfn.XLOOKUP($B40,PROSPER_Hull!$1:$1,PROSPER_Hull!$2:$2,""),
IF($C40="Monika Kotwani",_xlfn.XLOOKUP($B40,PROSPER_Kotwani!$1:$1,PROSPER_Kotwani!$2:$2,""),
IF($C40="Jonathan Wellner",_xlfn.XLOOKUP($B40,PROSPER_Wellner!$1:$1,PROSPER_Wellner!$2:$2,""),
IF($C40="Travis Harvey",_xlfn.XLOOKUP($B40,PROSPER_Harvey!$1:$1,PROSPER_Harvey!$2:$2,""),"")))))))="","",
IF($C40="Christopher Lobo",_xlfn.XLOOKUP($B40,PROSPER_Lobo!$1:$1,PROSPER_Lobo!$2:$2,""),
IF($C40="Naren Baliga",_xlfn.XLOOKUP($B40,PROSPER_Baliga!$1:$1,PROSPER_Baliga!$2:$2,""),
IF($C40="Thorsten Huhn",_xlfn.XLOOKUP($B40,PROSPER_Huhn!$1:$1,PROSPER_Huhn!$2:$2,""),
IF($C40="Nick Hull",_xlfn.XLOOKUP($B40,PROSPER_Hull!$1:$1,PROSPER_Hull!$2:$2,""),
IF($C40="Monika Kotwani",_xlfn.XLOOKUP($B40,PROSPER_Kotwani!$1:$1,PROSPER_Kotwani!$2:$2,""),
IF($C40="Jonathan Wellner",_xlfn.XLOOKUP($B40,PROSPER_Wellner!$1:$1,PROSPER_Wellner!$2:$2,""),
IF($C40="Travis Harvey",_xlfn.XLOOKUP($B40,PROSPER_Harvey!$1:$1,PROSPER_Harvey!$2:$2,""),""))))))))="","No Score",(IF(IF($C40="Christopher Lobo",_xlfn.XLOOKUP($B40,PROSPER_Lobo!$1:$1,PROSPER_Lobo!$2:$2,""),
IF($C40="Naren Baliga",_xlfn.XLOOKUP($B40,PROSPER_Baliga!$1:$1,PROSPER_Baliga!$2:$2,""),
IF($C40="Thorsten Huhn",_xlfn.XLOOKUP($B40,PROSPER_Huhn!$1:$1,PROSPER_Huhn!$2:$2,""),
IF($C40="Nick Hull",_xlfn.XLOOKUP($B40,PROSPER_Hull!$1:$1,PROSPER_Hull!$2:$2,""),
IF($C40="Monika Kotwani",_xlfn.XLOOKUP($B40,PROSPER_Kotwani!$1:$1,PROSPER_Kotwani!$2:$2,""),
IF($C40="Jonathan Wellner",_xlfn.XLOOKUP($B40,PROSPER_Wellner!$1:$1,PROSPER_Wellner!$2:$2,""),
IF($C40="Travis Harvey",_xlfn.XLOOKUP($B40,PROSPER_Harvey!$1:$1,PROSPER_Harvey!$2:$2,""),"")))))))="","",
IF($C40="Christopher Lobo",_xlfn.XLOOKUP($B40,PROSPER_Lobo!$1:$1,PROSPER_Lobo!$2:$2,""),
IF($C40="Naren Baliga",_xlfn.XLOOKUP($B40,PROSPER_Baliga!$1:$1,PROSPER_Baliga!$2:$2,""),
IF($C40="Thorsten Huhn",_xlfn.XLOOKUP($B40,PROSPER_Huhn!$1:$1,PROSPER_Huhn!$2:$2,""),
IF($C40="Nick Hull",_xlfn.XLOOKUP($B40,PROSPER_Hull!$1:$1,PROSPER_Hull!$2:$2,""),
IF($C40="Monika Kotwani",_xlfn.XLOOKUP($B40,PROSPER_Kotwani!$1:$1,PROSPER_Kotwani!$2:$2,""),
IF($C40="Jonathan Wellner",_xlfn.XLOOKUP($B40,PROSPER_Wellner!$1:$1,PROSPER_Wellner!$2:$2,""),
IF($C40="Travis Harvey",_xlfn.XLOOKUP($B40,PROSPER_Harvey!$1:$1,PROSPER_Harvey!$2:$2,""),""))))))))))</f>
        <v>No Score</v>
      </c>
      <c r="I40" s="125" t="str">
        <f>IF(IF(IF($C40="Christopher Lobo",_xlfn.XLOOKUP($B40,PROSPER_Lobo!$1:$1,PROSPER_Lobo!$3:$3,""),
IF($C40="Naren Baliga",_xlfn.XLOOKUP($B40,PROSPER_Baliga!$1:$1,PROSPER_Baliga!$3:$3,""),
IF($C40="Thorsten Huhn",_xlfn.XLOOKUP($B40,PROSPER_Huhn!$1:$1,PROSPER_Huhn!$3:$3,""),
IF($C40="Nick Hull",_xlfn.XLOOKUP($B40,PROSPER_Hull!$1:$1,PROSPER_Hull!$3:$3,""),
IF($C40="Monika Kotwani",_xlfn.XLOOKUP($B40,PROSPER_Kotwani!$1:$1,PROSPER_Kotwani!$3:$3,""),
IF($C40="Jonathan Wellner",_xlfn.XLOOKUP($B40,PROSPER_Wellner!$1:$1,PROSPER_Wellner!$3:$3,""),
IF($C40="Travis Harvey",_xlfn.XLOOKUP($B40,PROSPER_Harvey!$1:$1,PROSPER_Harvey!$3:$3,""),"")))))))="","",
IF($C40="Christopher Lobo",_xlfn.XLOOKUP($B40,PROSPER_Lobo!$1:$1,PROSPER_Lobo!$3:$3,""),
IF($C40="Naren Baliga",_xlfn.XLOOKUP($B40,PROSPER_Baliga!$1:$1,PROSPER_Baliga!$3:$3,""),
IF($C40="Thorsten Huhn",_xlfn.XLOOKUP($B40,PROSPER_Huhn!$1:$1,PROSPER_Huhn!$3:$3,""),
IF($C40="Nick Hull",_xlfn.XLOOKUP($B40,PROSPER_Hull!$1:$1,PROSPER_Hull!$3:$3,""),
IF($C40="Monika Kotwani",_xlfn.XLOOKUP($B40,PROSPER_Kotwani!$1:$1,PROSPER_Kotwani!$3:$3,""),
IF($C40="Jonathan Wellner",_xlfn.XLOOKUP($B40,PROSPER_Wellner!$1:$1,PROSPER_Wellner!$3:$3,""),
IF($C40="Travis Harvey",_xlfn.XLOOKUP($B40,PROSPER_Harvey!$1:$1,PROSPER_Harvey!$3:$3,""),""))))))))="","No Comment",IF(IF($C40="Christopher Lobo",_xlfn.XLOOKUP($B40,PROSPER_Lobo!$1:$1,PROSPER_Lobo!$3:$3,""),
IF($C40="Naren Baliga",_xlfn.XLOOKUP($B40,PROSPER_Baliga!$1:$1,PROSPER_Baliga!$3:$3,""),
IF($C40="Thorsten Huhn",_xlfn.XLOOKUP($B40,PROSPER_Huhn!$1:$1,PROSPER_Huhn!$3:$3,""),
IF($C40="Nick Hull",_xlfn.XLOOKUP($B40,PROSPER_Hull!$1:$1,PROSPER_Hull!$3:$3,""),
IF($C40="Monika Kotwani",_xlfn.XLOOKUP($B40,PROSPER_Kotwani!$1:$1,PROSPER_Kotwani!$3:$3,""),
IF($C40="Jonathan Wellner",_xlfn.XLOOKUP($B40,PROSPER_Wellner!$1:$1,PROSPER_Wellner!$3:$3,""),
IF($C40="Travis Harvey",_xlfn.XLOOKUP($B40,PROSPER_Harvey!$1:$1,PROSPER_Harvey!$3:$3,""),"")))))))="","",
IF($C40="Christopher Lobo",_xlfn.XLOOKUP($B40,PROSPER_Lobo!$1:$1,PROSPER_Lobo!$3:$3,""),
IF($C40="Naren Baliga",_xlfn.XLOOKUP($B40,PROSPER_Baliga!$1:$1,PROSPER_Baliga!$3:$3,""),
IF($C40="Thorsten Huhn",_xlfn.XLOOKUP($B40,PROSPER_Huhn!$1:$1,PROSPER_Huhn!$3:$3,""),
IF($C40="Nick Hull",_xlfn.XLOOKUP($B40,PROSPER_Hull!$1:$1,PROSPER_Hull!$3:$3,""),
IF($C40="Monika Kotwani",_xlfn.XLOOKUP($B40,PROSPER_Kotwani!$1:$1,PROSPER_Kotwani!$3:$3,""),
IF($C40="Jonathan Wellner",_xlfn.XLOOKUP($B40,PROSPER_Wellner!$1:$1,PROSPER_Wellner!$3:$3,""),
IF($C40="Travis Harvey",_xlfn.XLOOKUP($B40,PROSPER_Harvey!$1:$1,PROSPER_Harvey!$3:$3,""),"")))))))))</f>
        <v>No Comment</v>
      </c>
      <c r="J40" s="124">
        <f>IFERROR(ROUND(_xlfn.XLOOKUP(B40,DesignSuccessChallenge_Query!$E:$E,DesignSuccessChallenge_Query!$F:$F)/4.7,0),"Not Taken")</f>
        <v>6</v>
      </c>
      <c r="K40" s="150">
        <f t="shared" si="236"/>
        <v>6</v>
      </c>
      <c r="L40" s="120" t="str">
        <f>_xlfn.XLOOKUP(B40,PROSPERInitial_Query!$E:$E,PROSPERInitial_Query!$H:$H,"",,-1)</f>
        <v/>
      </c>
      <c r="M40" s="121" t="str">
        <f t="shared" si="237"/>
        <v>Nitin Kalra1 - PortfolioPremium Engagement</v>
      </c>
      <c r="N40" s="126" t="str">
        <f>_xlfn.XLOOKUP(M40,PROSPERDelta_Query!BK:BK,PROSPERDelta_Query!J:J,"",,-1)</f>
        <v/>
      </c>
      <c r="O40" s="124" t="str">
        <f t="shared" si="238"/>
        <v>N/A</v>
      </c>
      <c r="P40" s="124" t="str">
        <f>IF(IF(IF($C40="Christopher Lobo",_xlfn.XLOOKUP($B40,PROSPER_Lobo!$1:$1,PROSPER_Lobo!$4:$4,""),
IF($C40="Naren Baliga",_xlfn.XLOOKUP($B40,PROSPER_Baliga!$1:$1,PROSPER_Baliga!$4:$4,""),
IF($C40="Thorsten Huhn",_xlfn.XLOOKUP($B40,PROSPER_Huhn!$1:$1,PROSPER_Huhn!$4:$4,""),
IF($C40="Nick Hull",_xlfn.XLOOKUP($B40,PROSPER_Hull!$1:$1,PROSPER_Hull!$4:$4,""),
IF($C40="Monika Kotwani",_xlfn.XLOOKUP($B40,PROSPER_Kotwani!$1:$1,PROSPER_Kotwani!$4:$4,""),
IF($C40="Jonathan Wellner",_xlfn.XLOOKUP($B40,PROSPER_Wellner!$1:$1,PROSPER_Wellner!$4:$4,""),
IF($C40="Travis Harvey",_xlfn.XLOOKUP($B40,PROSPER_Harvey!$1:$1,PROSPER_Harvey!$4:$4,""),"")))))))="","",
IF($C40="Christopher Lobo",_xlfn.XLOOKUP($B40,PROSPER_Lobo!$1:$1,PROSPER_Lobo!$4:$4,""),
IF($C40="Naren Baliga",_xlfn.XLOOKUP($B40,PROSPER_Baliga!$1:$1,PROSPER_Baliga!$4:$4,""),
IF($C40="Thorsten Huhn",_xlfn.XLOOKUP($B40,PROSPER_Huhn!$1:$1,PROSPER_Huhn!$4:$4,""),
IF($C40="Nick Hull",_xlfn.XLOOKUP($B40,PROSPER_Hull!$1:$1,PROSPER_Hull!$4:$4,""),
IF($C40="Monika Kotwani",_xlfn.XLOOKUP($B40,PROSPER_Kotwani!$1:$1,PROSPER_Kotwani!$4:$4,""),
IF($C40="Jonathan Wellner",_xlfn.XLOOKUP($B40,PROSPER_Wellner!$1:$1,PROSPER_Wellner!$4:$4,""),
IF($C40="Travis Harvey",_xlfn.XLOOKUP($B40,PROSPER_Harvey!$1:$1,PROSPER_Harvey!$4:$4,""),""))))))))="","No Score",IF(IF($C40="Christopher Lobo",_xlfn.XLOOKUP($B40,PROSPER_Lobo!$1:$1,PROSPER_Lobo!$4:$4,""),
IF($C40="Naren Baliga",_xlfn.XLOOKUP($B40,PROSPER_Baliga!$1:$1,PROSPER_Baliga!$4:$4,""),
IF($C40="Thorsten Huhn",_xlfn.XLOOKUP($B40,PROSPER_Huhn!$1:$1,PROSPER_Huhn!$4:$4,""),
IF($C40="Nick Hull",_xlfn.XLOOKUP($B40,PROSPER_Hull!$1:$1,PROSPER_Hull!$4:$4,""),
IF($C40="Monika Kotwani",_xlfn.XLOOKUP($B40,PROSPER_Kotwani!$1:$1,PROSPER_Kotwani!$4:$4,""),
IF($C40="Jonathan Wellner",_xlfn.XLOOKUP($B40,PROSPER_Wellner!$1:$1,PROSPER_Wellner!$4:$4,""),
IF($C40="Travis Harvey",_xlfn.XLOOKUP($B40,PROSPER_Harvey!$1:$1,PROSPER_Harvey!$4:$4,""),"")))))))="","",
IF($C40="Christopher Lobo",_xlfn.XLOOKUP($B40,PROSPER_Lobo!$1:$1,PROSPER_Lobo!$4:$4,""),
IF($C40="Naren Baliga",_xlfn.XLOOKUP($B40,PROSPER_Baliga!$1:$1,PROSPER_Baliga!$4:$4,""),
IF($C40="Thorsten Huhn",_xlfn.XLOOKUP($B40,PROSPER_Huhn!$1:$1,PROSPER_Huhn!$4:$4,""),
IF($C40="Nick Hull",_xlfn.XLOOKUP($B40,PROSPER_Hull!$1:$1,PROSPER_Hull!$4:$4,""),
IF($C40="Monika Kotwani",_xlfn.XLOOKUP($B40,PROSPER_Kotwani!$1:$1,PROSPER_Kotwani!$4:$4,""),
IF($C40="Jonathan Wellner",_xlfn.XLOOKUP($B40,PROSPER_Wellner!$1:$1,PROSPER_Wellner!$4:$4,""),
IF($C40="Travis Harvey",_xlfn.XLOOKUP($B40,PROSPER_Harvey!$1:$1,PROSPER_Harvey!$4:$4,""),"")))))))))</f>
        <v>No Score</v>
      </c>
      <c r="Q40" s="125" t="str">
        <f>IF(IF(IF($C40="Christopher Lobo",_xlfn.XLOOKUP($B40,PROSPER_Lobo!$1:$1,PROSPER_Lobo!$5:$5,""),
IF($C40="Naren Baliga",_xlfn.XLOOKUP($B40,PROSPER_Baliga!$1:$1,PROSPER_Baliga!$5:$5,""),
IF($C40="Thorsten Huhn",_xlfn.XLOOKUP($B40,PROSPER_Huhn!$1:$1,PROSPER_Huhn!$5:$5,""),
IF($C40="Nick Hull",_xlfn.XLOOKUP($B40,PROSPER_Hull!$1:$1,PROSPER_Hull!$5:$5,""),
IF($C40="Monika Kotwani",_xlfn.XLOOKUP($B40,PROSPER_Kotwani!$1:$1,PROSPER_Kotwani!$5:$5,""),
IF($C40="Jonathan Wellner",_xlfn.XLOOKUP($B40,PROSPER_Wellner!$1:$1,PROSPER_Wellner!$5:$5,""),
IF($C40="Travis Harvey",_xlfn.XLOOKUP($B40,PROSPER_Harvey!$1:$1,PROSPER_Harvey!$5:$5,""),"")))))))="","",
IF($C40="Christopher Lobo",_xlfn.XLOOKUP($B40,PROSPER_Lobo!$1:$1,PROSPER_Lobo!$5:$5,""),
IF($C40="Naren Baliga",_xlfn.XLOOKUP($B40,PROSPER_Baliga!$1:$1,PROSPER_Baliga!$5:$5,""),
IF($C40="Thorsten Huhn",_xlfn.XLOOKUP($B40,PROSPER_Huhn!$1:$1,PROSPER_Huhn!$5:$5,""),
IF($C40="Nick Hull",_xlfn.XLOOKUP($B40,PROSPER_Hull!$1:$1,PROSPER_Hull!$5:$5,""),
IF($C40="Monika Kotwani",_xlfn.XLOOKUP($B40,PROSPER_Kotwani!$1:$1,PROSPER_Kotwani!$5:$5,""),
IF($C40="Jonathan Wellner",_xlfn.XLOOKUP($B40,PROSPER_Wellner!$1:$1,PROSPER_Wellner!$5:$5,""),
IF($C40="Travis Harvey",_xlfn.XLOOKUP($B40,PROSPER_Harvey!$1:$1,PROSPER_Harvey!$5:$5,""),""))))))))="","No Comment",IF(IF($C40="Christopher Lobo",_xlfn.XLOOKUP($B40,PROSPER_Lobo!$1:$1,PROSPER_Lobo!$5:$5,""),
IF($C40="Naren Baliga",_xlfn.XLOOKUP($B40,PROSPER_Baliga!$1:$1,PROSPER_Baliga!$5:$5,""),
IF($C40="Thorsten Huhn",_xlfn.XLOOKUP($B40,PROSPER_Huhn!$1:$1,PROSPER_Huhn!$5:$5,""),
IF($C40="Nick Hull",_xlfn.XLOOKUP($B40,PROSPER_Hull!$1:$1,PROSPER_Hull!$5:$5,""),
IF($C40="Monika Kotwani",_xlfn.XLOOKUP($B40,PROSPER_Kotwani!$1:$1,PROSPER_Kotwani!$5:$5,""),
IF($C40="Jonathan Wellner",_xlfn.XLOOKUP($B40,PROSPER_Wellner!$1:$1,PROSPER_Wellner!$5:$5,""),
IF($C40="Travis Harvey",_xlfn.XLOOKUP($B40,PROSPER_Harvey!$1:$1,PROSPER_Harvey!$5:$5,""),"")))))))="","",
IF($C40="Christopher Lobo",_xlfn.XLOOKUP($B40,PROSPER_Lobo!$1:$1,PROSPER_Lobo!$5:$5,""),
IF($C40="Naren Baliga",_xlfn.XLOOKUP($B40,PROSPER_Baliga!$1:$1,PROSPER_Baliga!$5:$5,""),
IF($C40="Thorsten Huhn",_xlfn.XLOOKUP($B40,PROSPER_Huhn!$1:$1,PROSPER_Huhn!$5:$5,""),
IF($C40="Nick Hull",_xlfn.XLOOKUP($B40,PROSPER_Hull!$1:$1,PROSPER_Hull!$5:$5,""),
IF($C40="Monika Kotwani",_xlfn.XLOOKUP($B40,PROSPER_Kotwani!$1:$1,PROSPER_Kotwani!$5:$5,""),
IF($C40="Jonathan Wellner",_xlfn.XLOOKUP($B40,PROSPER_Wellner!$1:$1,PROSPER_Wellner!$5:$5,""),
IF($C40="Travis Harvey",_xlfn.XLOOKUP($B40,PROSPER_Harvey!$1:$1,PROSPER_Harvey!$5:$5,""),"")))))))))</f>
        <v>No Comment</v>
      </c>
      <c r="R40" s="124" t="s">
        <v>89</v>
      </c>
      <c r="S40" s="150" t="str">
        <f t="shared" si="239"/>
        <v>N/A</v>
      </c>
      <c r="T40" s="120" t="str">
        <f>_xlfn.XLOOKUP(B40,PROSPERInitial_Query!$E:$E,PROSPERInitial_Query!$I:$I,"",,-1)</f>
        <v/>
      </c>
      <c r="U40" s="121" t="str">
        <f t="shared" si="240"/>
        <v>Nitin Kalra1 - PortfolioCloud Application Services</v>
      </c>
      <c r="V40" s="126" t="str">
        <f>_xlfn.XLOOKUP(U40,PROSPERDelta_Query!BK:BK,PROSPERDelta_Query!K:K,"",,-1)</f>
        <v/>
      </c>
      <c r="W40" s="124" t="str">
        <f t="shared" si="241"/>
        <v>N/A</v>
      </c>
      <c r="X40" s="124" t="str">
        <f>IF(IF(IF($C40="Christopher Lobo",_xlfn.XLOOKUP($B40,PROSPER_Lobo!$1:$1,PROSPER_Lobo!$6:$6,""),
IF($C40="Naren Baliga",_xlfn.XLOOKUP($B40,PROSPER_Baliga!$1:$1,PROSPER_Baliga!$6:$6,""),
IF($C40="Thorsten Huhn",_xlfn.XLOOKUP($B40,PROSPER_Huhn!$1:$1,PROSPER_Huhn!$6:$6,""),
IF($C40="Nick Hull",_xlfn.XLOOKUP($B40,PROSPER_Hull!$1:$1,PROSPER_Hull!$6:$6,""),
IF($C40="Monika Kotwani",_xlfn.XLOOKUP($B40,PROSPER_Kotwani!$1:$1,PROSPER_Kotwani!$6:$6,""),
IF($C40="Jonathan Wellner",_xlfn.XLOOKUP($B40,PROSPER_Wellner!$1:$1,PROSPER_Wellner!$6:$6,""),
IF($C40="Travis Harvey",_xlfn.XLOOKUP($B40,PROSPER_Harvey!$1:$1,PROSPER_Harvey!$6:$6,""),"")))))))="","",
IF($C40="Christopher Lobo",_xlfn.XLOOKUP($B40,PROSPER_Lobo!$1:$1,PROSPER_Lobo!$6:$6,""),
IF($C40="Naren Baliga",_xlfn.XLOOKUP($B40,PROSPER_Baliga!$1:$1,PROSPER_Baliga!$6:$6,""),
IF($C40="Thorsten Huhn",_xlfn.XLOOKUP($B40,PROSPER_Huhn!$1:$1,PROSPER_Huhn!$6:$6,""),
IF($C40="Nick Hull",_xlfn.XLOOKUP($B40,PROSPER_Hull!$1:$1,PROSPER_Hull!$6:$6,""),
IF($C40="Monika Kotwani",_xlfn.XLOOKUP($B40,PROSPER_Kotwani!$1:$1,PROSPER_Kotwani!$6:$6,""),
IF($C40="Jonathan Wellner",_xlfn.XLOOKUP($B40,PROSPER_Wellner!$1:$1,PROSPER_Wellner!$6:$6,""),
IF($C40="Travis Harvey",_xlfn.XLOOKUP($B40,PROSPER_Harvey!$1:$1,PROSPER_Harvey!$6:$6,""),""))))))))="","No Score",IF(IF($C40="Christopher Lobo",_xlfn.XLOOKUP($B40,PROSPER_Lobo!$1:$1,PROSPER_Lobo!$6:$6,""),
IF($C40="Naren Baliga",_xlfn.XLOOKUP($B40,PROSPER_Baliga!$1:$1,PROSPER_Baliga!$6:$6,""),
IF($C40="Thorsten Huhn",_xlfn.XLOOKUP($B40,PROSPER_Huhn!$1:$1,PROSPER_Huhn!$6:$6,""),
IF($C40="Nick Hull",_xlfn.XLOOKUP($B40,PROSPER_Hull!$1:$1,PROSPER_Hull!$6:$6,""),
IF($C40="Monika Kotwani",_xlfn.XLOOKUP($B40,PROSPER_Kotwani!$1:$1,PROSPER_Kotwani!$6:$6,""),
IF($C40="Jonathan Wellner",_xlfn.XLOOKUP($B40,PROSPER_Wellner!$1:$1,PROSPER_Wellner!$6:$6,""),
IF($C40="Travis Harvey",_xlfn.XLOOKUP($B40,PROSPER_Harvey!$1:$1,PROSPER_Harvey!$6:$6,""),"")))))))="","",
IF($C40="Christopher Lobo",_xlfn.XLOOKUP($B40,PROSPER_Lobo!$1:$1,PROSPER_Lobo!$6:$6,""),
IF($C40="Naren Baliga",_xlfn.XLOOKUP($B40,PROSPER_Baliga!$1:$1,PROSPER_Baliga!$6:$6,""),
IF($C40="Thorsten Huhn",_xlfn.XLOOKUP($B40,PROSPER_Huhn!$1:$1,PROSPER_Huhn!$6:$6,""),
IF($C40="Nick Hull",_xlfn.XLOOKUP($B40,PROSPER_Hull!$1:$1,PROSPER_Hull!$6:$6,""),
IF($C40="Monika Kotwani",_xlfn.XLOOKUP($B40,PROSPER_Kotwani!$1:$1,PROSPER_Kotwani!$6:$6,""),
IF($C40="Jonathan Wellner",_xlfn.XLOOKUP($B40,PROSPER_Wellner!$1:$1,PROSPER_Wellner!$6:$6,""),
IF($C40="Travis Harvey",_xlfn.XLOOKUP($B40,PROSPER_Harvey!$1:$1,PROSPER_Harvey!$6:$6,""),"")))))))))</f>
        <v>No Score</v>
      </c>
      <c r="Y40" s="125" t="str">
        <f>IF(IF(IF($C40="Christopher Lobo",_xlfn.XLOOKUP($B40,PROSPER_Lobo!$1:$1,PROSPER_Lobo!$7:$7,""),
IF($C40="Naren Baliga",_xlfn.XLOOKUP($B40,PROSPER_Baliga!$1:$1,PROSPER_Baliga!$7:$7,""),
IF($C40="Thorsten Huhn",_xlfn.XLOOKUP($B40,PROSPER_Huhn!$1:$1,PROSPER_Huhn!$7:$7,""),
IF($C40="Nick Hull",_xlfn.XLOOKUP($B40,PROSPER_Hull!$1:$1,PROSPER_Hull!$7:$7,""),
IF($C40="Monika Kotwani",_xlfn.XLOOKUP($B40,PROSPER_Kotwani!$1:$1,PROSPER_Kotwani!$7:$7,""),
IF($C40="Jonathan Wellner",_xlfn.XLOOKUP($B40,PROSPER_Wellner!$1:$1,PROSPER_Wellner!$7:$7,""),
IF($C40="Travis Harvey",_xlfn.XLOOKUP($B40,PROSPER_Harvey!$1:$1,PROSPER_Harvey!$7:$7,""),"")))))))="","",
IF($C40="Christopher Lobo",_xlfn.XLOOKUP($B40,PROSPER_Lobo!$1:$1,PROSPER_Lobo!$7:$7,""),
IF($C40="Naren Baliga",_xlfn.XLOOKUP($B40,PROSPER_Baliga!$1:$1,PROSPER_Baliga!$7:$7,""),
IF($C40="Thorsten Huhn",_xlfn.XLOOKUP($B40,PROSPER_Huhn!$1:$1,PROSPER_Huhn!$7:$7,""),
IF($C40="Nick Hull",_xlfn.XLOOKUP($B40,PROSPER_Hull!$1:$1,PROSPER_Hull!$7:$7,""),
IF($C40="Monika Kotwani",_xlfn.XLOOKUP($B40,PROSPER_Kotwani!$1:$1,PROSPER_Kotwani!$7:$7,""),
IF($C40="Jonathan Wellner",_xlfn.XLOOKUP($B40,PROSPER_Wellner!$1:$1,PROSPER_Wellner!$7:$7,""),
IF($C40="Travis Harvey",_xlfn.XLOOKUP($B40,PROSPER_Harvey!$1:$1,PROSPER_Harvey!$7:$7,""),""))))))))="","No Comment",IF(IF($C40="Christopher Lobo",_xlfn.XLOOKUP($B40,PROSPER_Lobo!$1:$1,PROSPER_Lobo!$7:$7,""),
IF($C40="Naren Baliga",_xlfn.XLOOKUP($B40,PROSPER_Baliga!$1:$1,PROSPER_Baliga!$7:$7,""),
IF($C40="Thorsten Huhn",_xlfn.XLOOKUP($B40,PROSPER_Huhn!$1:$1,PROSPER_Huhn!$7:$7,""),
IF($C40="Nick Hull",_xlfn.XLOOKUP($B40,PROSPER_Hull!$1:$1,PROSPER_Hull!$7:$7,""),
IF($C40="Monika Kotwani",_xlfn.XLOOKUP($B40,PROSPER_Kotwani!$1:$1,PROSPER_Kotwani!$7:$7,""),
IF($C40="Jonathan Wellner",_xlfn.XLOOKUP($B40,PROSPER_Wellner!$1:$1,PROSPER_Wellner!$7:$7,""),
IF($C40="Travis Harvey",_xlfn.XLOOKUP($B40,PROSPER_Harvey!$1:$1,PROSPER_Harvey!$7:$7,""),"")))))))="","",
IF($C40="Christopher Lobo",_xlfn.XLOOKUP($B40,PROSPER_Lobo!$1:$1,PROSPER_Lobo!$7:$7,""),
IF($C40="Naren Baliga",_xlfn.XLOOKUP($B40,PROSPER_Baliga!$1:$1,PROSPER_Baliga!$7:$7,""),
IF($C40="Thorsten Huhn",_xlfn.XLOOKUP($B40,PROSPER_Huhn!$1:$1,PROSPER_Huhn!$7:$7,""),
IF($C40="Nick Hull",_xlfn.XLOOKUP($B40,PROSPER_Hull!$1:$1,PROSPER_Hull!$7:$7,""),
IF($C40="Monika Kotwani",_xlfn.XLOOKUP($B40,PROSPER_Kotwani!$1:$1,PROSPER_Kotwani!$7:$7,""),
IF($C40="Jonathan Wellner",_xlfn.XLOOKUP($B40,PROSPER_Wellner!$1:$1,PROSPER_Wellner!$7:$7,""),
IF($C40="Travis Harvey",_xlfn.XLOOKUP($B40,PROSPER_Harvey!$1:$1,PROSPER_Harvey!$7:$7,""),"")))))))))</f>
        <v>No Comment</v>
      </c>
      <c r="Z40" s="124" t="s">
        <v>89</v>
      </c>
      <c r="AA40" s="150" t="str">
        <f t="shared" si="242"/>
        <v>N/A</v>
      </c>
      <c r="AB40" s="120" t="str">
        <f>_xlfn.XLOOKUP(B40,PROSPERInitial_Query!$E:$E,PROSPERInitial_Query!$J:$J,"",,-1)</f>
        <v/>
      </c>
      <c r="AC40" s="121" t="str">
        <f t="shared" si="243"/>
        <v>Nitin Kalra1 - PortfolioPreferred Success</v>
      </c>
      <c r="AD40" s="126" t="str">
        <f>_xlfn.XLOOKUP(AC40,PROSPERDelta_Query!BK:BK,PROSPERDelta_Query!L:L,"",,-1)</f>
        <v/>
      </c>
      <c r="AE40" s="124" t="str">
        <f t="shared" si="244"/>
        <v>N/A</v>
      </c>
      <c r="AF40" s="124" t="str">
        <f>IF(IF(IF($C40="Christopher Lobo",_xlfn.XLOOKUP($B40,PROSPER_Lobo!$1:$1,PROSPER_Lobo!$8:$8,""),
IF($C40="Naren Baliga",_xlfn.XLOOKUP($B40,PROSPER_Baliga!$1:$1,PROSPER_Baliga!$8:$8,""),
IF($C40="Thorsten Huhn",_xlfn.XLOOKUP($B40,PROSPER_Huhn!$1:$1,PROSPER_Huhn!$8:$8,""),
IF($C40="Nick Hull",_xlfn.XLOOKUP($B40,PROSPER_Hull!$1:$1,PROSPER_Hull!$8:$8,""),
IF($C40="Monika Kotwani",_xlfn.XLOOKUP($B40,PROSPER_Kotwani!$1:$1,PROSPER_Kotwani!$8:$8,""),
IF($C40="Jonathan Wellner",_xlfn.XLOOKUP($B40,PROSPER_Wellner!$1:$1,PROSPER_Wellner!$8:$8,""),
IF($C40="Travis Harvey",_xlfn.XLOOKUP($B40,PROSPER_Harvey!$1:$1,PROSPER_Harvey!$8:$8,""),"")))))))="","",
IF($C40="Christopher Lobo",_xlfn.XLOOKUP($B40,PROSPER_Lobo!$1:$1,PROSPER_Lobo!$8:$8,""),
IF($C40="Naren Baliga",_xlfn.XLOOKUP($B40,PROSPER_Baliga!$1:$1,PROSPER_Baliga!$8:$8,""),
IF($C40="Thorsten Huhn",_xlfn.XLOOKUP($B40,PROSPER_Huhn!$1:$1,PROSPER_Huhn!$8:$8,""),
IF($C40="Nick Hull",_xlfn.XLOOKUP($B40,PROSPER_Hull!$1:$1,PROSPER_Hull!$8:$8,""),
IF($C40="Monika Kotwani",_xlfn.XLOOKUP($B40,PROSPER_Kotwani!$1:$1,PROSPER_Kotwani!$8:$8,""),
IF($C40="Jonathan Wellner",_xlfn.XLOOKUP($B40,PROSPER_Wellner!$1:$1,PROSPER_Wellner!$8:$8,""),
IF($C40="Travis Harvey",_xlfn.XLOOKUP($B40,PROSPER_Harvey!$1:$1,PROSPER_Harvey!$8:$8,""),""))))))))="","No Score",IF(IF($C40="Christopher Lobo",_xlfn.XLOOKUP($B40,PROSPER_Lobo!$1:$1,PROSPER_Lobo!$8:$8,""),
IF($C40="Naren Baliga",_xlfn.XLOOKUP($B40,PROSPER_Baliga!$1:$1,PROSPER_Baliga!$8:$8,""),
IF($C40="Thorsten Huhn",_xlfn.XLOOKUP($B40,PROSPER_Huhn!$1:$1,PROSPER_Huhn!$8:$8,""),
IF($C40="Nick Hull",_xlfn.XLOOKUP($B40,PROSPER_Hull!$1:$1,PROSPER_Hull!$8:$8,""),
IF($C40="Monika Kotwani",_xlfn.XLOOKUP($B40,PROSPER_Kotwani!$1:$1,PROSPER_Kotwani!$8:$8,""),
IF($C40="Jonathan Wellner",_xlfn.XLOOKUP($B40,PROSPER_Wellner!$1:$1,PROSPER_Wellner!$8:$8,""),
IF($C40="Travis Harvey",_xlfn.XLOOKUP($B40,PROSPER_Harvey!$1:$1,PROSPER_Harvey!$8:$8,""),"")))))))="","",
IF($C40="Christopher Lobo",_xlfn.XLOOKUP($B40,PROSPER_Lobo!$1:$1,PROSPER_Lobo!$8:$8,""),
IF($C40="Naren Baliga",_xlfn.XLOOKUP($B40,PROSPER_Baliga!$1:$1,PROSPER_Baliga!$8:$8,""),
IF($C40="Thorsten Huhn",_xlfn.XLOOKUP($B40,PROSPER_Huhn!$1:$1,PROSPER_Huhn!$8:$8,""),
IF($C40="Nick Hull",_xlfn.XLOOKUP($B40,PROSPER_Hull!$1:$1,PROSPER_Hull!$8:$8,""),
IF($C40="Monika Kotwani",_xlfn.XLOOKUP($B40,PROSPER_Kotwani!$1:$1,PROSPER_Kotwani!$8:$8,""),
IF($C40="Jonathan Wellner",_xlfn.XLOOKUP($B40,PROSPER_Wellner!$1:$1,PROSPER_Wellner!$8:$8,""),
IF($C40="Travis Harvey",_xlfn.XLOOKUP($B40,PROSPER_Harvey!$1:$1,PROSPER_Harvey!$8:$8,""),"")))))))))</f>
        <v>No Score</v>
      </c>
      <c r="AG40" s="125" t="str">
        <f>IF(IF(IF($C40="Christopher Lobo",_xlfn.XLOOKUP($B40,PROSPER_Lobo!$1:$1,PROSPER_Lobo!$9:$9,""),
IF($C40="Naren Baliga",_xlfn.XLOOKUP($B40,PROSPER_Baliga!$1:$1,PROSPER_Baliga!$9:$9,""),
IF($C40="Thorsten Huhn",_xlfn.XLOOKUP($B40,PROSPER_Huhn!$1:$1,PROSPER_Huhn!$9:$9,""),
IF($C40="Nick Hull",_xlfn.XLOOKUP($B40,PROSPER_Hull!$1:$1,PROSPER_Hull!$9:$9,""),
IF($C40="Monika Kotwani",_xlfn.XLOOKUP($B40,PROSPER_Kotwani!$1:$1,PROSPER_Kotwani!$9:$9,""),
IF($C40="Jonathan Wellner",_xlfn.XLOOKUP($B40,PROSPER_Wellner!$1:$1,PROSPER_Wellner!$9:$9,""),
IF($C40="Travis Harvey",_xlfn.XLOOKUP($B40,PROSPER_Harvey!$1:$1,PROSPER_Harvey!$9:$9,""),"")))))))="","",
IF($C40="Christopher Lobo",_xlfn.XLOOKUP($B40,PROSPER_Lobo!$1:$1,PROSPER_Lobo!$9:$9,""),
IF($C40="Naren Baliga",_xlfn.XLOOKUP($B40,PROSPER_Baliga!$1:$1,PROSPER_Baliga!$9:$9,""),
IF($C40="Thorsten Huhn",_xlfn.XLOOKUP($B40,PROSPER_Huhn!$1:$1,PROSPER_Huhn!$9:$9,""),
IF($C40="Nick Hull",_xlfn.XLOOKUP($B40,PROSPER_Hull!$1:$1,PROSPER_Hull!$9:$9,""),
IF($C40="Monika Kotwani",_xlfn.XLOOKUP($B40,PROSPER_Kotwani!$1:$1,PROSPER_Kotwani!$9:$9,""),
IF($C40="Jonathan Wellner",_xlfn.XLOOKUP($B40,PROSPER_Wellner!$1:$1,PROSPER_Wellner!$9:$9,""),
IF($C40="Travis Harvey",_xlfn.XLOOKUP($B40,PROSPER_Harvey!$1:$1,PROSPER_Harvey!$9:$9,""),""))))))))="","No Comment",IF(IF($C40="Christopher Lobo",_xlfn.XLOOKUP($B40,PROSPER_Lobo!$1:$1,PROSPER_Lobo!$9:$9,""),
IF($C40="Naren Baliga",_xlfn.XLOOKUP($B40,PROSPER_Baliga!$1:$1,PROSPER_Baliga!$9:$9,""),
IF($C40="Thorsten Huhn",_xlfn.XLOOKUP($B40,PROSPER_Huhn!$1:$1,PROSPER_Huhn!$9:$9,""),
IF($C40="Nick Hull",_xlfn.XLOOKUP($B40,PROSPER_Hull!$1:$1,PROSPER_Hull!$9:$9,""),
IF($C40="Monika Kotwani",_xlfn.XLOOKUP($B40,PROSPER_Kotwani!$1:$1,PROSPER_Kotwani!$9:$9,""),
IF($C40="Jonathan Wellner",_xlfn.XLOOKUP($B40,PROSPER_Wellner!$1:$1,PROSPER_Wellner!$9:$9,""),
IF($C40="Travis Harvey",_xlfn.XLOOKUP($B40,PROSPER_Harvey!$1:$1,PROSPER_Harvey!$9:$9,""),"")))))))="","",
IF($C40="Christopher Lobo",_xlfn.XLOOKUP($B40,PROSPER_Lobo!$1:$1,PROSPER_Lobo!$9:$9,""),
IF($C40="Naren Baliga",_xlfn.XLOOKUP($B40,PROSPER_Baliga!$1:$1,PROSPER_Baliga!$9:$9,""),
IF($C40="Thorsten Huhn",_xlfn.XLOOKUP($B40,PROSPER_Huhn!$1:$1,PROSPER_Huhn!$9:$9,""),
IF($C40="Nick Hull",_xlfn.XLOOKUP($B40,PROSPER_Hull!$1:$1,PROSPER_Hull!$9:$9,""),
IF($C40="Monika Kotwani",_xlfn.XLOOKUP($B40,PROSPER_Kotwani!$1:$1,PROSPER_Kotwani!$9:$9,""),
IF($C40="Jonathan Wellner",_xlfn.XLOOKUP($B40,PROSPER_Wellner!$1:$1,PROSPER_Wellner!$9:$9,""),
IF($C40="Travis Harvey",_xlfn.XLOOKUP($B40,PROSPER_Harvey!$1:$1,PROSPER_Harvey!$9:$9,""),"")))))))))</f>
        <v>No Comment</v>
      </c>
      <c r="AH40" s="124" t="s">
        <v>89</v>
      </c>
      <c r="AI40" s="150" t="str">
        <f t="shared" si="245"/>
        <v>N/A</v>
      </c>
      <c r="AJ40" s="120" t="str">
        <f>_xlfn.XLOOKUP(B40,PROSPERInitial_Query!$E:$E,PROSPERInitial_Query!$K:$K,"",,-1)</f>
        <v/>
      </c>
      <c r="AK40" s="121" t="str">
        <f t="shared" si="246"/>
        <v>Nitin Kalra1 - PortfolioBrownfield</v>
      </c>
      <c r="AL40" s="126" t="str">
        <f>_xlfn.XLOOKUP(AK40,PROSPERDelta_Query!BK:BK,PROSPERDelta_Query!M:M,"",,-1)</f>
        <v/>
      </c>
      <c r="AM40" s="124" t="str">
        <f t="shared" si="247"/>
        <v>N/A</v>
      </c>
      <c r="AN40" s="124" t="str">
        <f>IF(IF(IF($C40="Christopher Lobo",_xlfn.XLOOKUP($B40,PROSPER_Lobo!$1:$1,PROSPER_Lobo!$10:$10,""),
IF($C40="Naren Baliga",_xlfn.XLOOKUP($B40,PROSPER_Baliga!$1:$1,PROSPER_Baliga!$10:$10,""),
IF($C40="Thorsten Huhn",_xlfn.XLOOKUP($B40,PROSPER_Huhn!$1:$1,PROSPER_Huhn!$10:$10,""),
IF($C40="Nick Hull",_xlfn.XLOOKUP($B40,PROSPER_Hull!$1:$1,PROSPER_Hull!$10:$10,""),
IF($C40="Monika Kotwani",_xlfn.XLOOKUP($B40,PROSPER_Kotwani!$1:$1,PROSPER_Kotwani!$10:$10,""),
IF($C40="Jonathan Wellner",_xlfn.XLOOKUP($B40,PROSPER_Wellner!$1:$1,PROSPER_Wellner!$10:$10,""),
IF($C40="Travis Harvey",_xlfn.XLOOKUP($B40,PROSPER_Harvey!$1:$1,PROSPER_Harvey!$10:$10,""),"")))))))="","",
IF($C40="Christopher Lobo",_xlfn.XLOOKUP($B40,PROSPER_Lobo!$1:$1,PROSPER_Lobo!$10:$10,""),
IF($C40="Naren Baliga",_xlfn.XLOOKUP($B40,PROSPER_Baliga!$1:$1,PROSPER_Baliga!$10:$10,""),
IF($C40="Thorsten Huhn",_xlfn.XLOOKUP($B40,PROSPER_Huhn!$1:$1,PROSPER_Huhn!$10:$10,""),
IF($C40="Nick Hull",_xlfn.XLOOKUP($B40,PROSPER_Hull!$1:$1,PROSPER_Hull!$10:$10,""),
IF($C40="Monika Kotwani",_xlfn.XLOOKUP($B40,PROSPER_Kotwani!$1:$1,PROSPER_Kotwani!$10:$10,""),
IF($C40="Jonathan Wellner",_xlfn.XLOOKUP($B40,PROSPER_Wellner!$1:$1,PROSPER_Wellner!$10:$10,""),
IF($C40="Travis Harvey",_xlfn.XLOOKUP($B40,PROSPER_Harvey!$1:$1,PROSPER_Harvey!$10:$10,""),""))))))))="","No Score",IF(IF($C40="Christopher Lobo",_xlfn.XLOOKUP($B40,PROSPER_Lobo!$1:$1,PROSPER_Lobo!$10:$10,""),
IF($C40="Naren Baliga",_xlfn.XLOOKUP($B40,PROSPER_Baliga!$1:$1,PROSPER_Baliga!$10:$10,""),
IF($C40="Thorsten Huhn",_xlfn.XLOOKUP($B40,PROSPER_Huhn!$1:$1,PROSPER_Huhn!$10:$10,""),
IF($C40="Nick Hull",_xlfn.XLOOKUP($B40,PROSPER_Hull!$1:$1,PROSPER_Hull!$10:$10,""),
IF($C40="Monika Kotwani",_xlfn.XLOOKUP($B40,PROSPER_Kotwani!$1:$1,PROSPER_Kotwani!$10:$10,""),
IF($C40="Jonathan Wellner",_xlfn.XLOOKUP($B40,PROSPER_Wellner!$1:$1,PROSPER_Wellner!$10:$10,""),
IF($C40="Travis Harvey",_xlfn.XLOOKUP($B40,PROSPER_Harvey!$1:$1,PROSPER_Harvey!$10:$10,""),"")))))))="","",
IF($C40="Christopher Lobo",_xlfn.XLOOKUP($B40,PROSPER_Lobo!$1:$1,PROSPER_Lobo!$10:$10,""),
IF($C40="Naren Baliga",_xlfn.XLOOKUP($B40,PROSPER_Baliga!$1:$1,PROSPER_Baliga!$10:$10,""),
IF($C40="Thorsten Huhn",_xlfn.XLOOKUP($B40,PROSPER_Huhn!$1:$1,PROSPER_Huhn!$10:$10,""),
IF($C40="Nick Hull",_xlfn.XLOOKUP($B40,PROSPER_Hull!$1:$1,PROSPER_Hull!$10:$10,""),
IF($C40="Monika Kotwani",_xlfn.XLOOKUP($B40,PROSPER_Kotwani!$1:$1,PROSPER_Kotwani!$10:$10,""),
IF($C40="Jonathan Wellner",_xlfn.XLOOKUP($B40,PROSPER_Wellner!$1:$1,PROSPER_Wellner!$10:$10,""),
IF($C40="Travis Harvey",_xlfn.XLOOKUP($B40,PROSPER_Harvey!$1:$1,PROSPER_Harvey!$10:$10,""),"")))))))))</f>
        <v>No Score</v>
      </c>
      <c r="AO40" s="125" t="str">
        <f>IF(IF(IF($C40="Christopher Lobo",_xlfn.XLOOKUP($B40,PROSPER_Lobo!$1:$1,PROSPER_Lobo!$11:$11,""),
IF($C40="Naren Baliga",_xlfn.XLOOKUP($B40,PROSPER_Baliga!$1:$1,PROSPER_Baliga!$11:$11,""),
IF($C40="Thorsten Huhn",_xlfn.XLOOKUP($B40,PROSPER_Huhn!$1:$1,PROSPER_Huhn!$11:$11,""),
IF($C40="Nick Hull",_xlfn.XLOOKUP($B40,PROSPER_Hull!$1:$1,PROSPER_Hull!$11:$11,""),
IF($C40="Monika Kotwani",_xlfn.XLOOKUP($B40,PROSPER_Kotwani!$1:$1,PROSPER_Kotwani!$11:$11,""),
IF($C40="Jonathan Wellner",_xlfn.XLOOKUP($B40,PROSPER_Wellner!$1:$1,PROSPER_Wellner!$11:$11,""),
IF($C40="Travis Harvey",_xlfn.XLOOKUP($B40,PROSPER_Harvey!$1:$1,PROSPER_Harvey!$11:$11,""),"")))))))="","",
IF($C40="Christopher Lobo",_xlfn.XLOOKUP($B40,PROSPER_Lobo!$1:$1,PROSPER_Lobo!$11:$11,""),
IF($C40="Naren Baliga",_xlfn.XLOOKUP($B40,PROSPER_Baliga!$1:$1,PROSPER_Baliga!$11:$11,""),
IF($C40="Thorsten Huhn",_xlfn.XLOOKUP($B40,PROSPER_Huhn!$1:$1,PROSPER_Huhn!$11:$11,""),
IF($C40="Nick Hull",_xlfn.XLOOKUP($B40,PROSPER_Hull!$1:$1,PROSPER_Hull!$11:$11,""),
IF($C40="Monika Kotwani",_xlfn.XLOOKUP($B40,PROSPER_Kotwani!$1:$1,PROSPER_Kotwani!$11:$11,""),
IF($C40="Jonathan Wellner",_xlfn.XLOOKUP($B40,PROSPER_Wellner!$1:$1,PROSPER_Wellner!$11:$11,""),
IF($C40="Travis Harvey",_xlfn.XLOOKUP($B40,PROSPER_Harvey!$1:$1,PROSPER_Harvey!$11:$11,""),""))))))))="","No Comment",IF(IF($C40="Christopher Lobo",_xlfn.XLOOKUP($B40,PROSPER_Lobo!$1:$1,PROSPER_Lobo!$11:$11,""),
IF($C40="Naren Baliga",_xlfn.XLOOKUP($B40,PROSPER_Baliga!$1:$1,PROSPER_Baliga!$11:$11,""),
IF($C40="Thorsten Huhn",_xlfn.XLOOKUP($B40,PROSPER_Huhn!$1:$1,PROSPER_Huhn!$11:$11,""),
IF($C40="Nick Hull",_xlfn.XLOOKUP($B40,PROSPER_Hull!$1:$1,PROSPER_Hull!$11:$11,""),
IF($C40="Monika Kotwani",_xlfn.XLOOKUP($B40,PROSPER_Kotwani!$1:$1,PROSPER_Kotwani!$11:$11,""),
IF($C40="Jonathan Wellner",_xlfn.XLOOKUP($B40,PROSPER_Wellner!$1:$1,PROSPER_Wellner!$11:$11,""),
IF($C40="Travis Harvey",_xlfn.XLOOKUP($B40,PROSPER_Harvey!$1:$1,PROSPER_Harvey!$11:$11,""),"")))))))="","",
IF($C40="Christopher Lobo",_xlfn.XLOOKUP($B40,PROSPER_Lobo!$1:$1,PROSPER_Lobo!$11:$11,""),
IF($C40="Naren Baliga",_xlfn.XLOOKUP($B40,PROSPER_Baliga!$1:$1,PROSPER_Baliga!$11:$11,""),
IF($C40="Thorsten Huhn",_xlfn.XLOOKUP($B40,PROSPER_Huhn!$1:$1,PROSPER_Huhn!$11:$11,""),
IF($C40="Nick Hull",_xlfn.XLOOKUP($B40,PROSPER_Hull!$1:$1,PROSPER_Hull!$11:$11,""),
IF($C40="Monika Kotwani",_xlfn.XLOOKUP($B40,PROSPER_Kotwani!$1:$1,PROSPER_Kotwani!$11:$11,""),
IF($C40="Jonathan Wellner",_xlfn.XLOOKUP($B40,PROSPER_Wellner!$1:$1,PROSPER_Wellner!$11:$11,""),
IF($C40="Travis Harvey",_xlfn.XLOOKUP($B40,PROSPER_Harvey!$1:$1,PROSPER_Harvey!$11:$11,""),"")))))))))</f>
        <v>No Comment</v>
      </c>
      <c r="AP40" s="124" t="s">
        <v>89</v>
      </c>
      <c r="AQ40" s="150" t="str">
        <f t="shared" si="248"/>
        <v>N/A</v>
      </c>
      <c r="AR40" s="120" t="str">
        <f>_xlfn.XLOOKUP(B40,PROSPERInitial_Query!$E:$E,PROSPERInitial_Query!$L:$L,"",,-1)</f>
        <v/>
      </c>
      <c r="AS40" s="121" t="str">
        <f t="shared" si="249"/>
        <v>Nitin Kalra1 - PortfolioTraining &amp; Adoption</v>
      </c>
      <c r="AT40" s="126" t="str">
        <f>_xlfn.XLOOKUP(AS40,PROSPERDelta_Query!BK:BK,PROSPERDelta_Query!N:N,"",,-1)</f>
        <v/>
      </c>
      <c r="AU40" s="124" t="str">
        <f t="shared" si="250"/>
        <v>N/A</v>
      </c>
      <c r="AV40" s="124" t="str">
        <f>IF(IF(IF($C40="Christopher Lobo",_xlfn.XLOOKUP($B40,PROSPER_Lobo!$1:$1,PROSPER_Lobo!$12:$12,""),
IF($C40="Naren Baliga",_xlfn.XLOOKUP($B40,PROSPER_Baliga!$1:$1,PROSPER_Baliga!$12:$12,""),
IF($C40="Thorsten Huhn",_xlfn.XLOOKUP($B40,PROSPER_Huhn!$1:$1,PROSPER_Huhn!$12:$12,""),
IF($C40="Nick Hull",_xlfn.XLOOKUP($B40,PROSPER_Hull!$1:$1,PROSPER_Hull!$12:$12,""),
IF($C40="Monika Kotwani",_xlfn.XLOOKUP($B40,PROSPER_Kotwani!$1:$1,PROSPER_Kotwani!$12:$12,""),
IF($C40="Jonathan Wellner",_xlfn.XLOOKUP($B40,PROSPER_Wellner!$1:$1,PROSPER_Wellner!$12:$12,""),
IF($C40="Travis Harvey",_xlfn.XLOOKUP($B40,PROSPER_Harvey!$1:$1,PROSPER_Harvey!$12:$12,""),"")))))))="","",
IF($C40="Christopher Lobo",_xlfn.XLOOKUP($B40,PROSPER_Lobo!$1:$1,PROSPER_Lobo!$12:$12,""),
IF($C40="Naren Baliga",_xlfn.XLOOKUP($B40,PROSPER_Baliga!$1:$1,PROSPER_Baliga!$12:$12,""),
IF($C40="Thorsten Huhn",_xlfn.XLOOKUP($B40,PROSPER_Huhn!$1:$1,PROSPER_Huhn!$12:$12,""),
IF($C40="Nick Hull",_xlfn.XLOOKUP($B40,PROSPER_Hull!$1:$1,PROSPER_Hull!$12:$12,""),
IF($C40="Monika Kotwani",_xlfn.XLOOKUP($B40,PROSPER_Kotwani!$1:$1,PROSPER_Kotwani!$12:$12,""),
IF($C40="Jonathan Wellner",_xlfn.XLOOKUP($B40,PROSPER_Wellner!$1:$1,PROSPER_Wellner!$12:$12,""),
IF($C40="Travis Harvey",_xlfn.XLOOKUP($B40,PROSPER_Harvey!$1:$1,PROSPER_Harvey!$12:$12,""),""))))))))="","No Score",IF(IF($C40="Christopher Lobo",_xlfn.XLOOKUP($B40,PROSPER_Lobo!$1:$1,PROSPER_Lobo!$12:$12,""),
IF($C40="Naren Baliga",_xlfn.XLOOKUP($B40,PROSPER_Baliga!$1:$1,PROSPER_Baliga!$12:$12,""),
IF($C40="Thorsten Huhn",_xlfn.XLOOKUP($B40,PROSPER_Huhn!$1:$1,PROSPER_Huhn!$12:$12,""),
IF($C40="Nick Hull",_xlfn.XLOOKUP($B40,PROSPER_Hull!$1:$1,PROSPER_Hull!$12:$12,""),
IF($C40="Monika Kotwani",_xlfn.XLOOKUP($B40,PROSPER_Kotwani!$1:$1,PROSPER_Kotwani!$12:$12,""),
IF($C40="Jonathan Wellner",_xlfn.XLOOKUP($B40,PROSPER_Wellner!$1:$1,PROSPER_Wellner!$12:$12,""),
IF($C40="Travis Harvey",_xlfn.XLOOKUP($B40,PROSPER_Harvey!$1:$1,PROSPER_Harvey!$12:$12,""),"")))))))="","",
IF($C40="Christopher Lobo",_xlfn.XLOOKUP($B40,PROSPER_Lobo!$1:$1,PROSPER_Lobo!$12:$12,""),
IF($C40="Naren Baliga",_xlfn.XLOOKUP($B40,PROSPER_Baliga!$1:$1,PROSPER_Baliga!$12:$12,""),
IF($C40="Thorsten Huhn",_xlfn.XLOOKUP($B40,PROSPER_Huhn!$1:$1,PROSPER_Huhn!$12:$12,""),
IF($C40="Nick Hull",_xlfn.XLOOKUP($B40,PROSPER_Hull!$1:$1,PROSPER_Hull!$12:$12,""),
IF($C40="Monika Kotwani",_xlfn.XLOOKUP($B40,PROSPER_Kotwani!$1:$1,PROSPER_Kotwani!$12:$12,""),
IF($C40="Jonathan Wellner",_xlfn.XLOOKUP($B40,PROSPER_Wellner!$1:$1,PROSPER_Wellner!$12:$12,""),
IF($C40="Travis Harvey",_xlfn.XLOOKUP($B40,PROSPER_Harvey!$1:$1,PROSPER_Harvey!$12:$12,""),"")))))))))</f>
        <v>No Score</v>
      </c>
      <c r="AW40" s="125" t="str">
        <f>IF(IF(IF($C40="Christopher Lobo",_xlfn.XLOOKUP($B40,PROSPER_Lobo!$1:$1,PROSPER_Lobo!$13:$13,""),
IF($C40="Naren Baliga",_xlfn.XLOOKUP($B40,PROSPER_Baliga!$1:$1,PROSPER_Baliga!$13:$13,""),
IF($C40="Thorsten Huhn",_xlfn.XLOOKUP($B40,PROSPER_Huhn!$1:$1,PROSPER_Huhn!$13:$13,""),
IF($C40="Nick Hull",_xlfn.XLOOKUP($B40,PROSPER_Hull!$1:$1,PROSPER_Hull!$13:$13,""),
IF($C40="Monika Kotwani",_xlfn.XLOOKUP($B40,PROSPER_Kotwani!$1:$1,PROSPER_Kotwani!$13:$13,""),
IF($C40="Jonathan Wellner",_xlfn.XLOOKUP($B40,PROSPER_Wellner!$1:$1,PROSPER_Wellner!$13:$13,""),
IF($C40="Travis Harvey",_xlfn.XLOOKUP($B40,PROSPER_Harvey!$1:$1,PROSPER_Harvey!$13:$13,""),"")))))))="","",
IF($C40="Christopher Lobo",_xlfn.XLOOKUP($B40,PROSPER_Lobo!$1:$1,PROSPER_Lobo!$13:$13,""),
IF($C40="Naren Baliga",_xlfn.XLOOKUP($B40,PROSPER_Baliga!$1:$1,PROSPER_Baliga!$13:$13,""),
IF($C40="Thorsten Huhn",_xlfn.XLOOKUP($B40,PROSPER_Huhn!$1:$1,PROSPER_Huhn!$13:$13,""),
IF($C40="Nick Hull",_xlfn.XLOOKUP($B40,PROSPER_Hull!$1:$1,PROSPER_Hull!$13:$13,""),
IF($C40="Monika Kotwani",_xlfn.XLOOKUP($B40,PROSPER_Kotwani!$1:$1,PROSPER_Kotwani!$13:$13,""),
IF($C40="Jonathan Wellner",_xlfn.XLOOKUP($B40,PROSPER_Wellner!$1:$1,PROSPER_Wellner!$13:$13,""),
IF($C40="Travis Harvey",_xlfn.XLOOKUP($B40,PROSPER_Harvey!$1:$1,PROSPER_Harvey!$13:$13,""),""))))))))="","No Comment",IF(IF($C40="Christopher Lobo",_xlfn.XLOOKUP($B40,PROSPER_Lobo!$1:$1,PROSPER_Lobo!$13:$13,""),
IF($C40="Naren Baliga",_xlfn.XLOOKUP($B40,PROSPER_Baliga!$1:$1,PROSPER_Baliga!$13:$13,""),
IF($C40="Thorsten Huhn",_xlfn.XLOOKUP($B40,PROSPER_Huhn!$1:$1,PROSPER_Huhn!$13:$13,""),
IF($C40="Nick Hull",_xlfn.XLOOKUP($B40,PROSPER_Hull!$1:$1,PROSPER_Hull!$13:$13,""),
IF($C40="Monika Kotwani",_xlfn.XLOOKUP($B40,PROSPER_Kotwani!$1:$1,PROSPER_Kotwani!$13:$13,""),
IF($C40="Jonathan Wellner",_xlfn.XLOOKUP($B40,PROSPER_Wellner!$1:$1,PROSPER_Wellner!$13:$13,""),
IF($C40="Travis Harvey",_xlfn.XLOOKUP($B40,PROSPER_Harvey!$1:$1,PROSPER_Harvey!$13:$13,""),"")))))))="","",
IF($C40="Christopher Lobo",_xlfn.XLOOKUP($B40,PROSPER_Lobo!$1:$1,PROSPER_Lobo!$13:$13,""),
IF($C40="Naren Baliga",_xlfn.XLOOKUP($B40,PROSPER_Baliga!$1:$1,PROSPER_Baliga!$13:$13,""),
IF($C40="Thorsten Huhn",_xlfn.XLOOKUP($B40,PROSPER_Huhn!$1:$1,PROSPER_Huhn!$13:$13,""),
IF($C40="Nick Hull",_xlfn.XLOOKUP($B40,PROSPER_Hull!$1:$1,PROSPER_Hull!$13:$13,""),
IF($C40="Monika Kotwani",_xlfn.XLOOKUP($B40,PROSPER_Kotwani!$1:$1,PROSPER_Kotwani!$13:$13,""),
IF($C40="Jonathan Wellner",_xlfn.XLOOKUP($B40,PROSPER_Wellner!$1:$1,PROSPER_Wellner!$13:$13,""),
IF($C40="Travis Harvey",_xlfn.XLOOKUP($B40,PROSPER_Harvey!$1:$1,PROSPER_Harvey!$13:$13,""),"")))))))))</f>
        <v>No Comment</v>
      </c>
      <c r="AX40" s="124" t="s">
        <v>89</v>
      </c>
      <c r="AY40" s="150" t="str">
        <f t="shared" si="251"/>
        <v>N/A</v>
      </c>
      <c r="AZ40" s="120" t="str">
        <f>_xlfn.XLOOKUP(B40,PROSPERInitial_Query!$E:$E,PROSPERInitial_Query!$M:$M,"",,-1)</f>
        <v/>
      </c>
      <c r="BA40" s="121" t="str">
        <f t="shared" si="252"/>
        <v>Nitin Kalra1 - PortfolioDMLT</v>
      </c>
      <c r="BB40" s="126" t="str">
        <f>_xlfn.XLOOKUP(BA40,PROSPERDelta_Query!BK:BK,PROSPERDelta_Query!O:O,"",,-1)</f>
        <v/>
      </c>
      <c r="BC40" s="124" t="str">
        <f t="shared" si="253"/>
        <v>N/A</v>
      </c>
      <c r="BD40" s="124" t="str">
        <f>IF(IF(IF($C40="Christopher Lobo",_xlfn.XLOOKUP($B40,PROSPER_Lobo!$1:$1,PROSPER_Lobo!$14:$14,""),
IF($C40="Naren Baliga",_xlfn.XLOOKUP($B40,PROSPER_Baliga!$1:$1,PROSPER_Baliga!$14:$14,""),
IF($C40="Thorsten Huhn",_xlfn.XLOOKUP($B40,PROSPER_Huhn!$1:$1,PROSPER_Huhn!$14:$14,""),
IF($C40="Nick Hull",_xlfn.XLOOKUP($B40,PROSPER_Hull!$1:$1,PROSPER_Hull!$14:$14,""),
IF($C40="Monika Kotwani",_xlfn.XLOOKUP($B40,PROSPER_Kotwani!$1:$1,PROSPER_Kotwani!$14:$14,""),
IF($C40="Jonathan Wellner",_xlfn.XLOOKUP($B40,PROSPER_Wellner!$1:$1,PROSPER_Wellner!$14:$14,""),
IF($C40="Travis Harvey",_xlfn.XLOOKUP($B40,PROSPER_Harvey!$1:$1,PROSPER_Harvey!$14:$14,""),"")))))))="","",
IF($C40="Christopher Lobo",_xlfn.XLOOKUP($B40,PROSPER_Lobo!$1:$1,PROSPER_Lobo!$14:$14,""),
IF($C40="Naren Baliga",_xlfn.XLOOKUP($B40,PROSPER_Baliga!$1:$1,PROSPER_Baliga!$14:$14,""),
IF($C40="Thorsten Huhn",_xlfn.XLOOKUP($B40,PROSPER_Huhn!$1:$1,PROSPER_Huhn!$14:$14,""),
IF($C40="Nick Hull",_xlfn.XLOOKUP($B40,PROSPER_Hull!$1:$1,PROSPER_Hull!$14:$14,""),
IF($C40="Monika Kotwani",_xlfn.XLOOKUP($B40,PROSPER_Kotwani!$1:$1,PROSPER_Kotwani!$14:$14,""),
IF($C40="Jonathan Wellner",_xlfn.XLOOKUP($B40,PROSPER_Wellner!$1:$1,PROSPER_Wellner!$14:$14,""),
IF($C40="Travis Harvey",_xlfn.XLOOKUP($B40,PROSPER_Harvey!$1:$1,PROSPER_Harvey!$14:$14,""),""))))))))="","No Score",IF(IF($C40="Christopher Lobo",_xlfn.XLOOKUP($B40,PROSPER_Lobo!$1:$1,PROSPER_Lobo!$14:$14,""),
IF($C40="Naren Baliga",_xlfn.XLOOKUP($B40,PROSPER_Baliga!$1:$1,PROSPER_Baliga!$14:$14,""),
IF($C40="Thorsten Huhn",_xlfn.XLOOKUP($B40,PROSPER_Huhn!$1:$1,PROSPER_Huhn!$14:$14,""),
IF($C40="Nick Hull",_xlfn.XLOOKUP($B40,PROSPER_Hull!$1:$1,PROSPER_Hull!$14:$14,""),
IF($C40="Monika Kotwani",_xlfn.XLOOKUP($B40,PROSPER_Kotwani!$1:$1,PROSPER_Kotwani!$14:$14,""),
IF($C40="Jonathan Wellner",_xlfn.XLOOKUP($B40,PROSPER_Wellner!$1:$1,PROSPER_Wellner!$14:$14,""),
IF($C40="Travis Harvey",_xlfn.XLOOKUP($B40,PROSPER_Harvey!$1:$1,PROSPER_Harvey!$14:$14,""),"")))))))="","",
IF($C40="Christopher Lobo",_xlfn.XLOOKUP($B40,PROSPER_Lobo!$1:$1,PROSPER_Lobo!$14:$14,""),
IF($C40="Naren Baliga",_xlfn.XLOOKUP($B40,PROSPER_Baliga!$1:$1,PROSPER_Baliga!$14:$14,""),
IF($C40="Thorsten Huhn",_xlfn.XLOOKUP($B40,PROSPER_Huhn!$1:$1,PROSPER_Huhn!$14:$14,""),
IF($C40="Nick Hull",_xlfn.XLOOKUP($B40,PROSPER_Hull!$1:$1,PROSPER_Hull!$14:$14,""),
IF($C40="Monika Kotwani",_xlfn.XLOOKUP($B40,PROSPER_Kotwani!$1:$1,PROSPER_Kotwani!$14:$14,""),
IF($C40="Jonathan Wellner",_xlfn.XLOOKUP($B40,PROSPER_Wellner!$1:$1,PROSPER_Wellner!$14:$14,""),
IF($C40="Travis Harvey",_xlfn.XLOOKUP($B40,PROSPER_Harvey!$1:$1,PROSPER_Harvey!$14:$14,""),"")))))))))</f>
        <v>No Score</v>
      </c>
      <c r="BE40" s="125" t="str">
        <f>IF(IF(IF($C40="Christopher Lobo",_xlfn.XLOOKUP($B40,PROSPER_Lobo!$1:$1,PROSPER_Lobo!$15:$15,""),
IF($C40="Naren Baliga",_xlfn.XLOOKUP($B40,PROSPER_Baliga!$1:$1,PROSPER_Baliga!$15:$15,""),
IF($C40="Thorsten Huhn",_xlfn.XLOOKUP($B40,PROSPER_Huhn!$1:$1,PROSPER_Huhn!$15:$15,""),
IF($C40="Nick Hull",_xlfn.XLOOKUP($B40,PROSPER_Hull!$1:$1,PROSPER_Hull!$15:$15,""),
IF($C40="Monika Kotwani",_xlfn.XLOOKUP($B40,PROSPER_Kotwani!$1:$1,PROSPER_Kotwani!$15:$15,""),
IF($C40="Jonathan Wellner",_xlfn.XLOOKUP($B40,PROSPER_Wellner!$1:$1,PROSPER_Wellner!$15:$15,""),
IF($C40="Travis Harvey",_xlfn.XLOOKUP($B40,PROSPER_Harvey!$1:$1,PROSPER_Harvey!$15:$15,""),"")))))))="","",
IF($C40="Christopher Lobo",_xlfn.XLOOKUP($B40,PROSPER_Lobo!$1:$1,PROSPER_Lobo!$15:$15,""),
IF($C40="Naren Baliga",_xlfn.XLOOKUP($B40,PROSPER_Baliga!$1:$1,PROSPER_Baliga!$15:$15,""),
IF($C40="Thorsten Huhn",_xlfn.XLOOKUP($B40,PROSPER_Huhn!$1:$1,PROSPER_Huhn!$15:$15,""),
IF($C40="Nick Hull",_xlfn.XLOOKUP($B40,PROSPER_Hull!$1:$1,PROSPER_Hull!$15:$15,""),
IF($C40="Monika Kotwani",_xlfn.XLOOKUP($B40,PROSPER_Kotwani!$1:$1,PROSPER_Kotwani!$15:$15,""),
IF($C40="Jonathan Wellner",_xlfn.XLOOKUP($B40,PROSPER_Wellner!$1:$1,PROSPER_Wellner!$15:$15,""),
IF($C40="Travis Harvey",_xlfn.XLOOKUP($B40,PROSPER_Harvey!$1:$1,PROSPER_Harvey!$15:$15,""),""))))))))="","No Comment",IF(IF($C40="Christopher Lobo",_xlfn.XLOOKUP($B40,PROSPER_Lobo!$1:$1,PROSPER_Lobo!$15:$15,""),
IF($C40="Naren Baliga",_xlfn.XLOOKUP($B40,PROSPER_Baliga!$1:$1,PROSPER_Baliga!$15:$15,""),
IF($C40="Thorsten Huhn",_xlfn.XLOOKUP($B40,PROSPER_Huhn!$1:$1,PROSPER_Huhn!$15:$15,""),
IF($C40="Nick Hull",_xlfn.XLOOKUP($B40,PROSPER_Hull!$1:$1,PROSPER_Hull!$15:$15,""),
IF($C40="Monika Kotwani",_xlfn.XLOOKUP($B40,PROSPER_Kotwani!$1:$1,PROSPER_Kotwani!$15:$15,""),
IF($C40="Jonathan Wellner",_xlfn.XLOOKUP($B40,PROSPER_Wellner!$1:$1,PROSPER_Wellner!$15:$15,""),
IF($C40="Travis Harvey",_xlfn.XLOOKUP($B40,PROSPER_Harvey!$1:$1,PROSPER_Harvey!$15:$15,""),"")))))))="","",
IF($C40="Christopher Lobo",_xlfn.XLOOKUP($B40,PROSPER_Lobo!$1:$1,PROSPER_Lobo!$15:$15,""),
IF($C40="Naren Baliga",_xlfn.XLOOKUP($B40,PROSPER_Baliga!$1:$1,PROSPER_Baliga!$15:$15,""),
IF($C40="Thorsten Huhn",_xlfn.XLOOKUP($B40,PROSPER_Huhn!$1:$1,PROSPER_Huhn!$15:$15,""),
IF($C40="Nick Hull",_xlfn.XLOOKUP($B40,PROSPER_Hull!$1:$1,PROSPER_Hull!$15:$15,""),
IF($C40="Monika Kotwani",_xlfn.XLOOKUP($B40,PROSPER_Kotwani!$1:$1,PROSPER_Kotwani!$15:$15,""),
IF($C40="Jonathan Wellner",_xlfn.XLOOKUP($B40,PROSPER_Wellner!$1:$1,PROSPER_Wellner!$15:$15,""),
IF($C40="Travis Harvey",_xlfn.XLOOKUP($B40,PROSPER_Harvey!$1:$1,PROSPER_Harvey!$15:$15,""),"")))))))))</f>
        <v>No Comment</v>
      </c>
      <c r="BF40" s="124" t="s">
        <v>89</v>
      </c>
      <c r="BG40" s="150" t="str">
        <f t="shared" si="254"/>
        <v>N/A</v>
      </c>
      <c r="BH40" s="120" t="str">
        <f>_xlfn.XLOOKUP(B40,PROSPERInitial_Query!$E:$E,PROSPERInitial_Query!$N:$N,"",,-1)</f>
        <v/>
      </c>
      <c r="BI40" s="121" t="str">
        <f t="shared" si="255"/>
        <v>Nitin Kalra1 - PortfolioRevenue Management</v>
      </c>
      <c r="BJ40" s="126" t="str">
        <f>_xlfn.XLOOKUP(BI40,PROSPERDelta_Query!BK:BK,PROSPERDelta_Query!P:P,"",,-1)</f>
        <v/>
      </c>
      <c r="BK40" s="124" t="str">
        <f t="shared" si="256"/>
        <v>N/A</v>
      </c>
      <c r="BL40" s="124" t="str">
        <f>IF(IF(IF($C40="Christopher Lobo",_xlfn.XLOOKUP($B40,PROSPER_Lobo!$1:$1,PROSPER_Lobo!$16:$16,""),
IF($C40="Naren Baliga",_xlfn.XLOOKUP($B40,PROSPER_Baliga!$1:$1,PROSPER_Baliga!$16:$16,""),
IF($C40="Thorsten Huhn",_xlfn.XLOOKUP($B40,PROSPER_Huhn!$1:$1,PROSPER_Huhn!$16:$16,""),
IF($C40="Nick Hull",_xlfn.XLOOKUP($B40,PROSPER_Hull!$1:$1,PROSPER_Hull!$16:$16,""),
IF($C40="Monika Kotwani",_xlfn.XLOOKUP($B40,PROSPER_Kotwani!$1:$1,PROSPER_Kotwani!$16:$16,""),
IF($C40="Jonathan Wellner",_xlfn.XLOOKUP($B40,PROSPER_Wellner!$1:$1,PROSPER_Wellner!$16:$16,""),
IF($C40="Travis Harvey",_xlfn.XLOOKUP($B40,PROSPER_Harvey!$1:$1,PROSPER_Harvey!$16:$16,""),"")))))))="","",
IF($C40="Christopher Lobo",_xlfn.XLOOKUP($B40,PROSPER_Lobo!$1:$1,PROSPER_Lobo!$16:$16,""),
IF($C40="Naren Baliga",_xlfn.XLOOKUP($B40,PROSPER_Baliga!$1:$1,PROSPER_Baliga!$16:$16,""),
IF($C40="Thorsten Huhn",_xlfn.XLOOKUP($B40,PROSPER_Huhn!$1:$1,PROSPER_Huhn!$16:$16,""),
IF($C40="Nick Hull",_xlfn.XLOOKUP($B40,PROSPER_Hull!$1:$1,PROSPER_Hull!$16:$16,""),
IF($C40="Monika Kotwani",_xlfn.XLOOKUP($B40,PROSPER_Kotwani!$1:$1,PROSPER_Kotwani!$16:$16,""),
IF($C40="Jonathan Wellner",_xlfn.XLOOKUP($B40,PROSPER_Wellner!$1:$1,PROSPER_Wellner!$16:$16,""),
IF($C40="Travis Harvey",_xlfn.XLOOKUP($B40,PROSPER_Harvey!$1:$1,PROSPER_Harvey!$16:$16,""),""))))))))="","No Score",IF(IF($C40="Christopher Lobo",_xlfn.XLOOKUP($B40,PROSPER_Lobo!$1:$1,PROSPER_Lobo!$16:$16,""),
IF($C40="Naren Baliga",_xlfn.XLOOKUP($B40,PROSPER_Baliga!$1:$1,PROSPER_Baliga!$16:$16,""),
IF($C40="Thorsten Huhn",_xlfn.XLOOKUP($B40,PROSPER_Huhn!$1:$1,PROSPER_Huhn!$16:$16,""),
IF($C40="Nick Hull",_xlfn.XLOOKUP($B40,PROSPER_Hull!$1:$1,PROSPER_Hull!$16:$16,""),
IF($C40="Monika Kotwani",_xlfn.XLOOKUP($B40,PROSPER_Kotwani!$1:$1,PROSPER_Kotwani!$16:$16,""),
IF($C40="Jonathan Wellner",_xlfn.XLOOKUP($B40,PROSPER_Wellner!$1:$1,PROSPER_Wellner!$16:$16,""),
IF($C40="Travis Harvey",_xlfn.XLOOKUP($B40,PROSPER_Harvey!$1:$1,PROSPER_Harvey!$16:$16,""),"")))))))="","",
IF($C40="Christopher Lobo",_xlfn.XLOOKUP($B40,PROSPER_Lobo!$1:$1,PROSPER_Lobo!$16:$16,""),
IF($C40="Naren Baliga",_xlfn.XLOOKUP($B40,PROSPER_Baliga!$1:$1,PROSPER_Baliga!$16:$16,""),
IF($C40="Thorsten Huhn",_xlfn.XLOOKUP($B40,PROSPER_Huhn!$1:$1,PROSPER_Huhn!$16:$16,""),
IF($C40="Nick Hull",_xlfn.XLOOKUP($B40,PROSPER_Hull!$1:$1,PROSPER_Hull!$16:$16,""),
IF($C40="Monika Kotwani",_xlfn.XLOOKUP($B40,PROSPER_Kotwani!$1:$1,PROSPER_Kotwani!$16:$16,""),
IF($C40="Jonathan Wellner",_xlfn.XLOOKUP($B40,PROSPER_Wellner!$1:$1,PROSPER_Wellner!$16:$16,""),
IF($C40="Travis Harvey",_xlfn.XLOOKUP($B40,PROSPER_Harvey!$1:$1,PROSPER_Harvey!$16:$16,""),"")))))))))</f>
        <v>No Score</v>
      </c>
      <c r="BM40" s="125" t="str">
        <f>IF(IF(IF($C40="Christopher Lobo",_xlfn.XLOOKUP($B40,PROSPER_Lobo!$1:$1,PROSPER_Lobo!$17:$17,""),
IF($C40="Naren Baliga",_xlfn.XLOOKUP($B40,PROSPER_Baliga!$1:$1,PROSPER_Baliga!$17:$17,""),
IF($C40="Thorsten Huhn",_xlfn.XLOOKUP($B40,PROSPER_Huhn!$1:$1,PROSPER_Huhn!$17:$17,""),
IF($C40="Nick Hull",_xlfn.XLOOKUP($B40,PROSPER_Hull!$1:$1,PROSPER_Hull!$17:$17,""),
IF($C40="Monika Kotwani",_xlfn.XLOOKUP($B40,PROSPER_Kotwani!$1:$1,PROSPER_Kotwani!$17:$17,""),
IF($C40="Jonathan Wellner",_xlfn.XLOOKUP($B40,PROSPER_Wellner!$1:$1,PROSPER_Wellner!$17:$17,""),
IF($C40="Travis Harvey",_xlfn.XLOOKUP($B40,PROSPER_Harvey!$1:$1,PROSPER_Harvey!$17:$17,""),"")))))))="","",
IF($C40="Christopher Lobo",_xlfn.XLOOKUP($B40,PROSPER_Lobo!$1:$1,PROSPER_Lobo!$17:$17,""),
IF($C40="Naren Baliga",_xlfn.XLOOKUP($B40,PROSPER_Baliga!$1:$1,PROSPER_Baliga!$17:$17,""),
IF($C40="Thorsten Huhn",_xlfn.XLOOKUP($B40,PROSPER_Huhn!$1:$1,PROSPER_Huhn!$17:$17,""),
IF($C40="Nick Hull",_xlfn.XLOOKUP($B40,PROSPER_Hull!$1:$1,PROSPER_Hull!$17:$17,""),
IF($C40="Monika Kotwani",_xlfn.XLOOKUP($B40,PROSPER_Kotwani!$1:$1,PROSPER_Kotwani!$17:$17,""),
IF($C40="Jonathan Wellner",_xlfn.XLOOKUP($B40,PROSPER_Wellner!$1:$1,PROSPER_Wellner!$17:$17,""),
IF($C40="Travis Harvey",_xlfn.XLOOKUP($B40,PROSPER_Harvey!$1:$1,PROSPER_Harvey!$17:$17,""),""))))))))="","No Comment",IF(IF($C40="Christopher Lobo",_xlfn.XLOOKUP($B40,PROSPER_Lobo!$1:$1,PROSPER_Lobo!$17:$17,""),
IF($C40="Naren Baliga",_xlfn.XLOOKUP($B40,PROSPER_Baliga!$1:$1,PROSPER_Baliga!$17:$17,""),
IF($C40="Thorsten Huhn",_xlfn.XLOOKUP($B40,PROSPER_Huhn!$1:$1,PROSPER_Huhn!$17:$17,""),
IF($C40="Nick Hull",_xlfn.XLOOKUP($B40,PROSPER_Hull!$1:$1,PROSPER_Hull!$17:$17,""),
IF($C40="Monika Kotwani",_xlfn.XLOOKUP($B40,PROSPER_Kotwani!$1:$1,PROSPER_Kotwani!$17:$17,""),
IF($C40="Jonathan Wellner",_xlfn.XLOOKUP($B40,PROSPER_Wellner!$1:$1,PROSPER_Wellner!$17:$17,""),
IF($C40="Travis Harvey",_xlfn.XLOOKUP($B40,PROSPER_Harvey!$1:$1,PROSPER_Harvey!$17:$17,""),"")))))))="","",
IF($C40="Christopher Lobo",_xlfn.XLOOKUP($B40,PROSPER_Lobo!$1:$1,PROSPER_Lobo!$17:$17,""),
IF($C40="Naren Baliga",_xlfn.XLOOKUP($B40,PROSPER_Baliga!$1:$1,PROSPER_Baliga!$17:$17,""),
IF($C40="Thorsten Huhn",_xlfn.XLOOKUP($B40,PROSPER_Huhn!$1:$1,PROSPER_Huhn!$17:$17,""),
IF($C40="Nick Hull",_xlfn.XLOOKUP($B40,PROSPER_Hull!$1:$1,PROSPER_Hull!$17:$17,""),
IF($C40="Monika Kotwani",_xlfn.XLOOKUP($B40,PROSPER_Kotwani!$1:$1,PROSPER_Kotwani!$17:$17,""),
IF($C40="Jonathan Wellner",_xlfn.XLOOKUP($B40,PROSPER_Wellner!$1:$1,PROSPER_Wellner!$17:$17,""),
IF($C40="Travis Harvey",_xlfn.XLOOKUP($B40,PROSPER_Harvey!$1:$1,PROSPER_Harvey!$17:$17,""),"")))))))))</f>
        <v>No Comment</v>
      </c>
      <c r="BN40" s="124">
        <f>IFERROR(ROUND(_xlfn.XLOOKUP(B40,'RevenueChallenge_Query'!$E:$E,'RevenueChallenge_Query'!$F:$F)/3.2,0),"Not Taken")</f>
        <v>7</v>
      </c>
      <c r="BO40" s="150">
        <f t="shared" si="257"/>
        <v>7</v>
      </c>
      <c r="BP40" s="120" t="str">
        <f>_xlfn.XLOOKUP(B40,PROSPERInitial_Query!$E:$E,PROSPERInitial_Query!$O:$O,"",,-1)</f>
        <v/>
      </c>
      <c r="BQ40" s="121" t="str">
        <f t="shared" si="258"/>
        <v>Nitin Kalra1 - PortfolioArtificial Intelligence</v>
      </c>
      <c r="BR40" s="126" t="str">
        <f>_xlfn.XLOOKUP(BQ40,PROSPERDelta_Query!BK:BK,PROSPERDelta_Query!Q:Q,"",,-1)</f>
        <v/>
      </c>
      <c r="BS40" s="124" t="str">
        <f t="shared" si="259"/>
        <v>N/A</v>
      </c>
      <c r="BT40" s="124" t="str">
        <f>IF(IF(IF($C40="Christopher Lobo",_xlfn.XLOOKUP($B40,PROSPER_Lobo!$1:$1,PROSPER_Lobo!$18:$18,""),
IF($C40="Naren Baliga",_xlfn.XLOOKUP($B40,PROSPER_Baliga!$1:$1,PROSPER_Baliga!$18:$18,""),
IF($C40="Thorsten Huhn",_xlfn.XLOOKUP($B40,PROSPER_Huhn!$1:$1,PROSPER_Huhn!$18:$18,""),
IF($C40="Nick Hull",_xlfn.XLOOKUP($B40,PROSPER_Hull!$1:$1,PROSPER_Hull!$18:$18,""),
IF($C40="Monika Kotwani",_xlfn.XLOOKUP($B40,PROSPER_Kotwani!$1:$1,PROSPER_Kotwani!$18:$18,""),
IF($C40="Jonathan Wellner",_xlfn.XLOOKUP($B40,PROSPER_Wellner!$1:$1,PROSPER_Wellner!$18:$18,""),
IF($C40="Travis Harvey",_xlfn.XLOOKUP($B40,PROSPER_Harvey!$1:$1,PROSPER_Harvey!$18:$18,""),"")))))))="","",
IF($C40="Christopher Lobo",_xlfn.XLOOKUP($B40,PROSPER_Lobo!$1:$1,PROSPER_Lobo!$18:$18,""),
IF($C40="Naren Baliga",_xlfn.XLOOKUP($B40,PROSPER_Baliga!$1:$1,PROSPER_Baliga!$18:$18,""),
IF($C40="Thorsten Huhn",_xlfn.XLOOKUP($B40,PROSPER_Huhn!$1:$1,PROSPER_Huhn!$18:$18,""),
IF($C40="Nick Hull",_xlfn.XLOOKUP($B40,PROSPER_Hull!$1:$1,PROSPER_Hull!$18:$18,""),
IF($C40="Monika Kotwani",_xlfn.XLOOKUP($B40,PROSPER_Kotwani!$1:$1,PROSPER_Kotwani!$18:$18,""),
IF($C40="Jonathan Wellner",_xlfn.XLOOKUP($B40,PROSPER_Wellner!$1:$1,PROSPER_Wellner!$18:$18,""),
IF($C40="Travis Harvey",_xlfn.XLOOKUP($B40,PROSPER_Harvey!$1:$1,PROSPER_Harvey!$18:$18,""),""))))))))="","No Score",IF(IF($C40="Christopher Lobo",_xlfn.XLOOKUP($B40,PROSPER_Lobo!$1:$1,PROSPER_Lobo!$18:$18,""),
IF($C40="Naren Baliga",_xlfn.XLOOKUP($B40,PROSPER_Baliga!$1:$1,PROSPER_Baliga!$18:$18,""),
IF($C40="Thorsten Huhn",_xlfn.XLOOKUP($B40,PROSPER_Huhn!$1:$1,PROSPER_Huhn!$18:$18,""),
IF($C40="Nick Hull",_xlfn.XLOOKUP($B40,PROSPER_Hull!$1:$1,PROSPER_Hull!$18:$18,""),
IF($C40="Monika Kotwani",_xlfn.XLOOKUP($B40,PROSPER_Kotwani!$1:$1,PROSPER_Kotwani!$18:$18,""),
IF($C40="Jonathan Wellner",_xlfn.XLOOKUP($B40,PROSPER_Wellner!$1:$1,PROSPER_Wellner!$18:$18,""),
IF($C40="Travis Harvey",_xlfn.XLOOKUP($B40,PROSPER_Harvey!$1:$1,PROSPER_Harvey!$18:$18,""),"")))))))="","",
IF($C40="Christopher Lobo",_xlfn.XLOOKUP($B40,PROSPER_Lobo!$1:$1,PROSPER_Lobo!$18:$18,""),
IF($C40="Naren Baliga",_xlfn.XLOOKUP($B40,PROSPER_Baliga!$1:$1,PROSPER_Baliga!$18:$18,""),
IF($C40="Thorsten Huhn",_xlfn.XLOOKUP($B40,PROSPER_Huhn!$1:$1,PROSPER_Huhn!$18:$18,""),
IF($C40="Nick Hull",_xlfn.XLOOKUP($B40,PROSPER_Hull!$1:$1,PROSPER_Hull!$18:$18,""),
IF($C40="Monika Kotwani",_xlfn.XLOOKUP($B40,PROSPER_Kotwani!$1:$1,PROSPER_Kotwani!$18:$18,""),
IF($C40="Jonathan Wellner",_xlfn.XLOOKUP($B40,PROSPER_Wellner!$1:$1,PROSPER_Wellner!$18:$18,""),
IF($C40="Travis Harvey",_xlfn.XLOOKUP($B40,PROSPER_Harvey!$1:$1,PROSPER_Harvey!$18:$18,""),"")))))))))</f>
        <v>No Score</v>
      </c>
      <c r="BU40" s="125" t="str">
        <f>IF(IF(IF($C40="Christopher Lobo",_xlfn.XLOOKUP($B40,PROSPER_Lobo!$1:$1,PROSPER_Lobo!$19:$19,""),
IF($C40="Naren Baliga",_xlfn.XLOOKUP($B40,PROSPER_Baliga!$1:$1,PROSPER_Baliga!$19:$19,""),
IF($C40="Thorsten Huhn",_xlfn.XLOOKUP($B40,PROSPER_Huhn!$1:$1,PROSPER_Huhn!$19:$19,""),
IF($C40="Nick Hull",_xlfn.XLOOKUP($B40,PROSPER_Hull!$1:$1,PROSPER_Hull!$19:$19,""),
IF($C40="Monika Kotwani",_xlfn.XLOOKUP($B40,PROSPER_Kotwani!$1:$1,PROSPER_Kotwani!$19:$19,""),
IF($C40="Jonathan Wellner",_xlfn.XLOOKUP($B40,PROSPER_Wellner!$1:$1,PROSPER_Wellner!$19:$19,""),
IF($C40="Travis Harvey",_xlfn.XLOOKUP($B40,PROSPER_Harvey!$1:$1,PROSPER_Harvey!$19:$19,""),"")))))))="","",
IF($C40="Christopher Lobo",_xlfn.XLOOKUP($B40,PROSPER_Lobo!$1:$1,PROSPER_Lobo!$19:$19,""),
IF($C40="Naren Baliga",_xlfn.XLOOKUP($B40,PROSPER_Baliga!$1:$1,PROSPER_Baliga!$19:$19,""),
IF($C40="Thorsten Huhn",_xlfn.XLOOKUP($B40,PROSPER_Huhn!$1:$1,PROSPER_Huhn!$19:$19,""),
IF($C40="Nick Hull",_xlfn.XLOOKUP($B40,PROSPER_Hull!$1:$1,PROSPER_Hull!$19:$19,""),
IF($C40="Monika Kotwani",_xlfn.XLOOKUP($B40,PROSPER_Kotwani!$1:$1,PROSPER_Kotwani!$19:$19,""),
IF($C40="Jonathan Wellner",_xlfn.XLOOKUP($B40,PROSPER_Wellner!$1:$1,PROSPER_Wellner!$19:$19,""),
IF($C40="Travis Harvey",_xlfn.XLOOKUP($B40,PROSPER_Harvey!$1:$1,PROSPER_Harvey!$19:$19,""),""))))))))="","No Comment",IF(IF($C40="Christopher Lobo",_xlfn.XLOOKUP($B40,PROSPER_Lobo!$1:$1,PROSPER_Lobo!$19:$19,""),
IF($C40="Naren Baliga",_xlfn.XLOOKUP($B40,PROSPER_Baliga!$1:$1,PROSPER_Baliga!$19:$19,""),
IF($C40="Thorsten Huhn",_xlfn.XLOOKUP($B40,PROSPER_Huhn!$1:$1,PROSPER_Huhn!$19:$19,""),
IF($C40="Nick Hull",_xlfn.XLOOKUP($B40,PROSPER_Hull!$1:$1,PROSPER_Hull!$19:$19,""),
IF($C40="Monika Kotwani",_xlfn.XLOOKUP($B40,PROSPER_Kotwani!$1:$1,PROSPER_Kotwani!$19:$19,""),
IF($C40="Jonathan Wellner",_xlfn.XLOOKUP($B40,PROSPER_Wellner!$1:$1,PROSPER_Wellner!$19:$19,""),
IF($C40="Travis Harvey",_xlfn.XLOOKUP($B40,PROSPER_Harvey!$1:$1,PROSPER_Harvey!$19:$19,""),"")))))))="","",
IF($C40="Christopher Lobo",_xlfn.XLOOKUP($B40,PROSPER_Lobo!$1:$1,PROSPER_Lobo!$19:$19,""),
IF($C40="Naren Baliga",_xlfn.XLOOKUP($B40,PROSPER_Baliga!$1:$1,PROSPER_Baliga!$19:$19,""),
IF($C40="Thorsten Huhn",_xlfn.XLOOKUP($B40,PROSPER_Huhn!$1:$1,PROSPER_Huhn!$19:$19,""),
IF($C40="Nick Hull",_xlfn.XLOOKUP($B40,PROSPER_Hull!$1:$1,PROSPER_Hull!$19:$19,""),
IF($C40="Monika Kotwani",_xlfn.XLOOKUP($B40,PROSPER_Kotwani!$1:$1,PROSPER_Kotwani!$19:$19,""),
IF($C40="Jonathan Wellner",_xlfn.XLOOKUP($B40,PROSPER_Wellner!$1:$1,PROSPER_Wellner!$19:$19,""),
IF($C40="Travis Harvey",_xlfn.XLOOKUP($B40,PROSPER_Harvey!$1:$1,PROSPER_Harvey!$19:$19,""),"")))))))))</f>
        <v>No Comment</v>
      </c>
      <c r="BV40" s="124" t="s">
        <v>89</v>
      </c>
      <c r="BW40" s="150" t="str">
        <f t="shared" si="260"/>
        <v>N/A</v>
      </c>
      <c r="BX40" s="127" t="str">
        <f t="shared" si="261"/>
        <v>N/A</v>
      </c>
      <c r="BY40" s="128" t="str">
        <f t="shared" si="262"/>
        <v>N/A</v>
      </c>
      <c r="BZ40" s="128">
        <f t="shared" si="263"/>
        <v>6.5</v>
      </c>
      <c r="CA40" s="129">
        <f t="shared" si="264"/>
        <v>6.5</v>
      </c>
      <c r="CB40" s="130" t="str">
        <f>_xlfn.XLOOKUP(B40,PROSPERInitial_Query!$E:$E,PROSPERInitial_Query!$AA:$AA,"",,-1)</f>
        <v/>
      </c>
      <c r="CC40" s="121" t="str">
        <f t="shared" si="265"/>
        <v>Nitin Kalra2 - RelationshipAccount / Stakeholder 1Name</v>
      </c>
      <c r="CD40" s="121" t="str">
        <f>_xlfn.XLOOKUP(CC40,PROSPERDelta_Query!BK:BK,PROSPERDelta_Query!AC:AC,"",,-1)</f>
        <v/>
      </c>
      <c r="CE40" s="126" t="str">
        <f>_xlfn.XLOOKUP(B40,PROSPERInitial_Query!$E:$E,PROSPERInitial_Query!$Q:$Q,"",,-1)</f>
        <v/>
      </c>
      <c r="CF40" s="121" t="str">
        <f t="shared" si="266"/>
        <v>Nitin Kalra2 - RelationshipAccount / Stakeholder 1Self Score</v>
      </c>
      <c r="CG40" s="126" t="str">
        <f>_xlfn.XLOOKUP(CF40,PROSPERDelta_Query!BK:BK,PROSPERDelta_Query!AM:AM,"",,-1)</f>
        <v/>
      </c>
      <c r="CH40" s="131" t="str">
        <f t="shared" si="159"/>
        <v/>
      </c>
      <c r="CI40" s="131" t="str">
        <f t="shared" si="267"/>
        <v>N/A</v>
      </c>
      <c r="CJ40" s="132" t="str">
        <f t="shared" si="268"/>
        <v>N/A</v>
      </c>
      <c r="CK40" s="132" t="str">
        <f>IF(IF(IF($C40="Christopher Lobo",_xlfn.XLOOKUP($B40,PROSPER_Lobo!$1:$1,PROSPER_Lobo!$21:$21,""),
IF($C40="Naren Baliga",_xlfn.XLOOKUP($B40,PROSPER_Baliga!$1:$1,PROSPER_Baliga!$21:$21,""),
IF($C40="Thorsten Huhn",_xlfn.XLOOKUP($B40,PROSPER_Huhn!$1:$1,PROSPER_Huhn!$21:$21,""),
IF($C40="Nick Hull",_xlfn.XLOOKUP($B40,PROSPER_Hull!$1:$1,PROSPER_Hull!$21:$21,""),
IF($C40="Monika Kotwani",_xlfn.XLOOKUP($B40,PROSPER_Kotwani!$1:$1,PROSPER_Kotwani!$21:$21,""),
IF($C40="Jonathan Wellner",_xlfn.XLOOKUP($B40,PROSPER_Wellner!$1:$1,PROSPER_Wellner!$21:$21,""),
IF($C40="Travis Harvey",_xlfn.XLOOKUP($B40,PROSPER_Harvey!$1:$1,PROSPER_Harvey!$21:$21,""),"")))))))="","",
IF($C40="Christopher Lobo",_xlfn.XLOOKUP($B40,PROSPER_Lobo!$1:$1,PROSPER_Lobo!$21:$21,""),
IF($C40="Naren Baliga",_xlfn.XLOOKUP($B40,PROSPER_Baliga!$1:$1,PROSPER_Baliga!$21:$21,""),
IF($C40="Thorsten Huhn",_xlfn.XLOOKUP($B40,PROSPER_Huhn!$1:$1,PROSPER_Huhn!$21:$21,""),
IF($C40="Nick Hull",_xlfn.XLOOKUP($B40,PROSPER_Hull!$1:$1,PROSPER_Hull!$21:$21,""),
IF($C40="Monika Kotwani",_xlfn.XLOOKUP($B40,PROSPER_Kotwani!$1:$1,PROSPER_Kotwani!$21:$21,""),
IF($C40="Jonathan Wellner",_xlfn.XLOOKUP($B40,PROSPER_Wellner!$1:$1,PROSPER_Wellner!$21:$21,""),
IF($C40="Travis Harvey",_xlfn.XLOOKUP($B40,PROSPER_Harvey!$1:$1,PROSPER_Harvey!$21:$21,""),""))))))))="","No Score",IF(IF($C40="Christopher Lobo",_xlfn.XLOOKUP($B40,PROSPER_Lobo!$1:$1,PROSPER_Lobo!$21:$21,""),
IF($C40="Naren Baliga",_xlfn.XLOOKUP($B40,PROSPER_Baliga!$1:$1,PROSPER_Baliga!$21:$21,""),
IF($C40="Thorsten Huhn",_xlfn.XLOOKUP($B40,PROSPER_Huhn!$1:$1,PROSPER_Huhn!$21:$21,""),
IF($C40="Nick Hull",_xlfn.XLOOKUP($B40,PROSPER_Hull!$1:$1,PROSPER_Hull!$21:$21,""),
IF($C40="Monika Kotwani",_xlfn.XLOOKUP($B40,PROSPER_Kotwani!$1:$1,PROSPER_Kotwani!$21:$21,""),
IF($C40="Jonathan Wellner",_xlfn.XLOOKUP($B40,PROSPER_Wellner!$1:$1,PROSPER_Wellner!$21:$21,""),
IF($C40="Travis Harvey",_xlfn.XLOOKUP($B40,PROSPER_Harvey!$1:$1,PROSPER_Harvey!$21:$21,""),"")))))))="","",
IF($C40="Christopher Lobo",_xlfn.XLOOKUP($B40,PROSPER_Lobo!$1:$1,PROSPER_Lobo!$21:$21,""),
IF($C40="Naren Baliga",_xlfn.XLOOKUP($B40,PROSPER_Baliga!$1:$1,PROSPER_Baliga!$21:$21,""),
IF($C40="Thorsten Huhn",_xlfn.XLOOKUP($B40,PROSPER_Huhn!$1:$1,PROSPER_Huhn!$21:$21,""),
IF($C40="Nick Hull",_xlfn.XLOOKUP($B40,PROSPER_Hull!$1:$1,PROSPER_Hull!$21:$21,""),
IF($C40="Monika Kotwani",_xlfn.XLOOKUP($B40,PROSPER_Kotwani!$1:$1,PROSPER_Kotwani!$21:$21,""),
IF($C40="Jonathan Wellner",_xlfn.XLOOKUP($B40,PROSPER_Wellner!$1:$1,PROSPER_Wellner!$21:$21,""),
IF($C40="Travis Harvey",_xlfn.XLOOKUP($B40,PROSPER_Harvey!$1:$1,PROSPER_Harvey!$21:$21,""),"")))))))))</f>
        <v>N/A</v>
      </c>
      <c r="CL40" s="131" t="str">
        <f>IF(IF(IF($C40="Christopher Lobo",_xlfn.XLOOKUP($B40,PROSPER_Lobo!$1:$1,PROSPER_Lobo!$22:$22,""),
IF($C40="Naren Baliga",_xlfn.XLOOKUP($B40,PROSPER_Baliga!$1:$1,PROSPER_Baliga!$22:$22,""),
IF($C40="Thorsten Huhn",_xlfn.XLOOKUP($B40,PROSPER_Huhn!$1:$1,PROSPER_Huhn!$22:$22,""),
IF($C40="Nick Hull",_xlfn.XLOOKUP($B40,PROSPER_Hull!$1:$1,PROSPER_Hull!$22:$22,""),
IF($C40="Monika Kotwani",_xlfn.XLOOKUP($B40,PROSPER_Kotwani!$1:$1,PROSPER_Kotwani!$22:$22,""),
IF($C40="Jonathan Wellner",_xlfn.XLOOKUP($B40,PROSPER_Wellner!$1:$1,PROSPER_Wellner!$22:$22,""),
IF($C40="Travis Harvey",_xlfn.XLOOKUP($B40,PROSPER_Harvey!$1:$1,PROSPER_Harvey!$22:$22,""),"")))))))="","",
IF($C40="Christopher Lobo",_xlfn.XLOOKUP($B40,PROSPER_Lobo!$1:$1,PROSPER_Lobo!$22:$22,""),
IF($C40="Naren Baliga",_xlfn.XLOOKUP($B40,PROSPER_Baliga!$1:$1,PROSPER_Baliga!$22:$22,""),
IF($C40="Thorsten Huhn",_xlfn.XLOOKUP($B40,PROSPER_Huhn!$1:$1,PROSPER_Huhn!$22:$22,""),
IF($C40="Nick Hull",_xlfn.XLOOKUP($B40,PROSPER_Hull!$1:$1,PROSPER_Hull!$22:$22,""),
IF($C40="Monika Kotwani",_xlfn.XLOOKUP($B40,PROSPER_Kotwani!$1:$1,PROSPER_Kotwani!$22:$22,""),
IF($C40="Jonathan Wellner",_xlfn.XLOOKUP($B40,PROSPER_Wellner!$1:$1,PROSPER_Wellner!$22:$22,""),
IF($C40="Travis Harvey",_xlfn.XLOOKUP($B40,PROSPER_Harvey!$1:$1,PROSPER_Harvey!$22:$22,""),""))))))))="","No Comment",IF(IF($C40="Christopher Lobo",_xlfn.XLOOKUP($B40,PROSPER_Lobo!$1:$1,PROSPER_Lobo!$22:$22,""),
IF($C40="Naren Baliga",_xlfn.XLOOKUP($B40,PROSPER_Baliga!$1:$1,PROSPER_Baliga!$22:$22,""),
IF($C40="Thorsten Huhn",_xlfn.XLOOKUP($B40,PROSPER_Huhn!$1:$1,PROSPER_Huhn!$22:$22,""),
IF($C40="Nick Hull",_xlfn.XLOOKUP($B40,PROSPER_Hull!$1:$1,PROSPER_Hull!$22:$22,""),
IF($C40="Monika Kotwani",_xlfn.XLOOKUP($B40,PROSPER_Kotwani!$1:$1,PROSPER_Kotwani!$22:$22,""),
IF($C40="Jonathan Wellner",_xlfn.XLOOKUP($B40,PROSPER_Wellner!$1:$1,PROSPER_Wellner!$22:$22,""),
IF($C40="Travis Harvey",_xlfn.XLOOKUP($B40,PROSPER_Harvey!$1:$1,PROSPER_Harvey!$22:$22,""),"")))))))="","",
IF($C40="Christopher Lobo",_xlfn.XLOOKUP($B40,PROSPER_Lobo!$1:$1,PROSPER_Lobo!$22:$22,""),
IF($C40="Naren Baliga",_xlfn.XLOOKUP($B40,PROSPER_Baliga!$1:$1,PROSPER_Baliga!$22:$22,""),
IF($C40="Thorsten Huhn",_xlfn.XLOOKUP($B40,PROSPER_Huhn!$1:$1,PROSPER_Huhn!$22:$22,""),
IF($C40="Nick Hull",_xlfn.XLOOKUP($B40,PROSPER_Hull!$1:$1,PROSPER_Hull!$22:$22,""),
IF($C40="Monika Kotwani",_xlfn.XLOOKUP($B40,PROSPER_Kotwani!$1:$1,PROSPER_Kotwani!$22:$22,""),
IF($C40="Jonathan Wellner",_xlfn.XLOOKUP($B40,PROSPER_Wellner!$1:$1,PROSPER_Wellner!$22:$22,""),
IF($C40="Travis Harvey",_xlfn.XLOOKUP($B40,PROSPER_Harvey!$1:$1,PROSPER_Harvey!$22:$22,""),"")))))))))</f>
        <v>N/A</v>
      </c>
      <c r="CM40" s="150" t="str">
        <f t="shared" si="269"/>
        <v>N/A</v>
      </c>
      <c r="CN40" s="130" t="str">
        <f>_xlfn.XLOOKUP(B40,PROSPERInitial_Query!$E:$E,PROSPERInitial_Query!$AB:$AB,"",,-1)</f>
        <v/>
      </c>
      <c r="CO40" s="121" t="str">
        <f t="shared" si="270"/>
        <v>Nitin Kalra2 - RelationshipAccount / Stakeholder 2Name</v>
      </c>
      <c r="CP40" s="121" t="str">
        <f>_xlfn.XLOOKUP(CO40,PROSPERDelta_Query!BK:BK,PROSPERDelta_Query!AD:AD,"",,-1)</f>
        <v/>
      </c>
      <c r="CQ40" s="126" t="str">
        <f>_xlfn.XLOOKUP(B40,PROSPERInitial_Query!$E:$E,PROSPERInitial_Query!$R:$R,"",,-1)</f>
        <v/>
      </c>
      <c r="CR40" s="121" t="str">
        <f t="shared" si="271"/>
        <v>Nitin Kalra2 - RelationshipAccount / Stakeholder 2Self Score</v>
      </c>
      <c r="CS40" s="126" t="str">
        <f>_xlfn.XLOOKUP(CR40,PROSPERDelta_Query!BK:BK,PROSPERDelta_Query!AN:AN,"",,-1)</f>
        <v/>
      </c>
      <c r="CT40" s="131" t="str">
        <f t="shared" si="163"/>
        <v/>
      </c>
      <c r="CU40" s="131" t="str">
        <f t="shared" si="272"/>
        <v>N/A</v>
      </c>
      <c r="CV40" s="132" t="str">
        <f t="shared" si="273"/>
        <v>N/A</v>
      </c>
      <c r="CW40" s="132" t="str">
        <f>IF(IF(IF($C40="Christopher Lobo",_xlfn.XLOOKUP($B40,PROSPER_Lobo!$1:$1,PROSPER_Lobo!$24:$24,""),
IF($C40="Naren Baliga",_xlfn.XLOOKUP($B40,PROSPER_Baliga!$1:$1,PROSPER_Baliga!$24:$24,""),
IF($C40="Thorsten Huhn",_xlfn.XLOOKUP($B40,PROSPER_Huhn!$1:$1,PROSPER_Huhn!$24:$24,""),
IF($C40="Nick Hull",_xlfn.XLOOKUP($B40,PROSPER_Hull!$1:$1,PROSPER_Hull!$24:$24,""),
IF($C40="Monika Kotwani",_xlfn.XLOOKUP($B40,PROSPER_Kotwani!$1:$1,PROSPER_Kotwani!$24:$24,""),
IF($C40="Jonathan Wellner",_xlfn.XLOOKUP($B40,PROSPER_Wellner!$1:$1,PROSPER_Wellner!$24:$24,""),
IF($C40="Travis Harvey",_xlfn.XLOOKUP($B40,PROSPER_Harvey!$1:$1,PROSPER_Harvey!$24:$24,""),"")))))))="","",
IF($C40="Christopher Lobo",_xlfn.XLOOKUP($B40,PROSPER_Lobo!$1:$1,PROSPER_Lobo!$24:$24,""),
IF($C40="Naren Baliga",_xlfn.XLOOKUP($B40,PROSPER_Baliga!$1:$1,PROSPER_Baliga!$24:$24,""),
IF($C40="Thorsten Huhn",_xlfn.XLOOKUP($B40,PROSPER_Huhn!$1:$1,PROSPER_Huhn!$24:$24,""),
IF($C40="Nick Hull",_xlfn.XLOOKUP($B40,PROSPER_Hull!$1:$1,PROSPER_Hull!$24:$24,""),
IF($C40="Monika Kotwani",_xlfn.XLOOKUP($B40,PROSPER_Kotwani!$1:$1,PROSPER_Kotwani!$24:$24,""),
IF($C40="Jonathan Wellner",_xlfn.XLOOKUP($B40,PROSPER_Wellner!$1:$1,PROSPER_Wellner!$24:$24,""),
IF($C40="Travis Harvey",_xlfn.XLOOKUP($B40,PROSPER_Harvey!$1:$1,PROSPER_Harvey!$24:$24,""),""))))))))="","No Score",IF(IF($C40="Christopher Lobo",_xlfn.XLOOKUP($B40,PROSPER_Lobo!$1:$1,PROSPER_Lobo!$24:$24,""),
IF($C40="Naren Baliga",_xlfn.XLOOKUP($B40,PROSPER_Baliga!$1:$1,PROSPER_Baliga!$24:$24,""),
IF($C40="Thorsten Huhn",_xlfn.XLOOKUP($B40,PROSPER_Huhn!$1:$1,PROSPER_Huhn!$24:$24,""),
IF($C40="Nick Hull",_xlfn.XLOOKUP($B40,PROSPER_Hull!$1:$1,PROSPER_Hull!$24:$24,""),
IF($C40="Monika Kotwani",_xlfn.XLOOKUP($B40,PROSPER_Kotwani!$1:$1,PROSPER_Kotwani!$24:$24,""),
IF($C40="Jonathan Wellner",_xlfn.XLOOKUP($B40,PROSPER_Wellner!$1:$1,PROSPER_Wellner!$24:$24,""),
IF($C40="Travis Harvey",_xlfn.XLOOKUP($B40,PROSPER_Harvey!$1:$1,PROSPER_Harvey!$24:$24,""),"")))))))="","",
IF($C40="Christopher Lobo",_xlfn.XLOOKUP($B40,PROSPER_Lobo!$1:$1,PROSPER_Lobo!$24:$24,""),
IF($C40="Naren Baliga",_xlfn.XLOOKUP($B40,PROSPER_Baliga!$1:$1,PROSPER_Baliga!$24:$24,""),
IF($C40="Thorsten Huhn",_xlfn.XLOOKUP($B40,PROSPER_Huhn!$1:$1,PROSPER_Huhn!$24:$24,""),
IF($C40="Nick Hull",_xlfn.XLOOKUP($B40,PROSPER_Hull!$1:$1,PROSPER_Hull!$24:$24,""),
IF($C40="Monika Kotwani",_xlfn.XLOOKUP($B40,PROSPER_Kotwani!$1:$1,PROSPER_Kotwani!$24:$24,""),
IF($C40="Jonathan Wellner",_xlfn.XLOOKUP($B40,PROSPER_Wellner!$1:$1,PROSPER_Wellner!$24:$24,""),
IF($C40="Travis Harvey",_xlfn.XLOOKUP($B40,PROSPER_Harvey!$1:$1,PROSPER_Harvey!$24:$24,""),"")))))))))</f>
        <v>N/A</v>
      </c>
      <c r="CX40" s="131" t="str">
        <f>IF(IF(IF($C40="Christopher Lobo",_xlfn.XLOOKUP($B40,PROSPER_Lobo!$1:$1,PROSPER_Lobo!$25:$25,""),
IF($C40="Naren Baliga",_xlfn.XLOOKUP($B40,PROSPER_Baliga!$1:$1,PROSPER_Baliga!$25:$25,""),
IF($C40="Thorsten Huhn",_xlfn.XLOOKUP($B40,PROSPER_Huhn!$1:$1,PROSPER_Huhn!$25:$25,""),
IF($C40="Nick Hull",_xlfn.XLOOKUP($B40,PROSPER_Hull!$1:$1,PROSPER_Hull!$25:$25,""),
IF($C40="Monika Kotwani",_xlfn.XLOOKUP($B40,PROSPER_Kotwani!$1:$1,PROSPER_Kotwani!$25:$25,""),
IF($C40="Jonathan Wellner",_xlfn.XLOOKUP($B40,PROSPER_Wellner!$1:$1,PROSPER_Wellner!$25:$25,""),
IF($C40="Travis Harvey",_xlfn.XLOOKUP($B40,PROSPER_Harvey!$1:$1,PROSPER_Harvey!$25:$25,""),"")))))))="","",
IF($C40="Christopher Lobo",_xlfn.XLOOKUP($B40,PROSPER_Lobo!$1:$1,PROSPER_Lobo!$25:$25,""),
IF($C40="Naren Baliga",_xlfn.XLOOKUP($B40,PROSPER_Baliga!$1:$1,PROSPER_Baliga!$25:$25,""),
IF($C40="Thorsten Huhn",_xlfn.XLOOKUP($B40,PROSPER_Huhn!$1:$1,PROSPER_Huhn!$25:$25,""),
IF($C40="Nick Hull",_xlfn.XLOOKUP($B40,PROSPER_Hull!$1:$1,PROSPER_Hull!$25:$25,""),
IF($C40="Monika Kotwani",_xlfn.XLOOKUP($B40,PROSPER_Kotwani!$1:$1,PROSPER_Kotwani!$25:$25,""),
IF($C40="Jonathan Wellner",_xlfn.XLOOKUP($B40,PROSPER_Wellner!$1:$1,PROSPER_Wellner!$25:$25,""),
IF($C40="Travis Harvey",_xlfn.XLOOKUP($B40,PROSPER_Harvey!$1:$1,PROSPER_Harvey!$25:$25,""),""))))))))="","No Comment",IF(IF($C40="Christopher Lobo",_xlfn.XLOOKUP($B40,PROSPER_Lobo!$1:$1,PROSPER_Lobo!$25:$25,""),
IF($C40="Naren Baliga",_xlfn.XLOOKUP($B40,PROSPER_Baliga!$1:$1,PROSPER_Baliga!$25:$25,""),
IF($C40="Thorsten Huhn",_xlfn.XLOOKUP($B40,PROSPER_Huhn!$1:$1,PROSPER_Huhn!$25:$25,""),
IF($C40="Nick Hull",_xlfn.XLOOKUP($B40,PROSPER_Hull!$1:$1,PROSPER_Hull!$25:$25,""),
IF($C40="Monika Kotwani",_xlfn.XLOOKUP($B40,PROSPER_Kotwani!$1:$1,PROSPER_Kotwani!$25:$25,""),
IF($C40="Jonathan Wellner",_xlfn.XLOOKUP($B40,PROSPER_Wellner!$1:$1,PROSPER_Wellner!$25:$25,""),
IF($C40="Travis Harvey",_xlfn.XLOOKUP($B40,PROSPER_Harvey!$1:$1,PROSPER_Harvey!$25:$25,""),"")))))))="","",
IF($C40="Christopher Lobo",_xlfn.XLOOKUP($B40,PROSPER_Lobo!$1:$1,PROSPER_Lobo!$25:$25,""),
IF($C40="Naren Baliga",_xlfn.XLOOKUP($B40,PROSPER_Baliga!$1:$1,PROSPER_Baliga!$25:$25,""),
IF($C40="Thorsten Huhn",_xlfn.XLOOKUP($B40,PROSPER_Huhn!$1:$1,PROSPER_Huhn!$25:$25,""),
IF($C40="Nick Hull",_xlfn.XLOOKUP($B40,PROSPER_Hull!$1:$1,PROSPER_Hull!$25:$25,""),
IF($C40="Monika Kotwani",_xlfn.XLOOKUP($B40,PROSPER_Kotwani!$1:$1,PROSPER_Kotwani!$25:$25,""),
IF($C40="Jonathan Wellner",_xlfn.XLOOKUP($B40,PROSPER_Wellner!$1:$1,PROSPER_Wellner!$25:$25,""),
IF($C40="Travis Harvey",_xlfn.XLOOKUP($B40,PROSPER_Harvey!$1:$1,PROSPER_Harvey!$25:$25,""),"")))))))))</f>
        <v>N/A</v>
      </c>
      <c r="CY40" s="150" t="str">
        <f t="shared" si="274"/>
        <v>N/A</v>
      </c>
      <c r="CZ40" s="130" t="str">
        <f>_xlfn.XLOOKUP(B40,PROSPERInitial_Query!$E:$E,PROSPERInitial_Query!$AC:$AC,"",,-1)</f>
        <v/>
      </c>
      <c r="DA40" s="121" t="str">
        <f t="shared" si="275"/>
        <v>Nitin Kalra2 - RelationshipAccount / Stakeholder 3Name</v>
      </c>
      <c r="DB40" s="121" t="str">
        <f>_xlfn.XLOOKUP(DA40,PROSPERDelta_Query!BK:BK,PROSPERDelta_Query!AE:AE,"",,-1)</f>
        <v/>
      </c>
      <c r="DC40" s="126" t="str">
        <f>_xlfn.XLOOKUP(B40,PROSPERInitial_Query!$E:$E,PROSPERInitial_Query!$S:$S,"",,-1)</f>
        <v/>
      </c>
      <c r="DD40" s="121" t="str">
        <f t="shared" si="276"/>
        <v>Nitin Kalra2 - RelationshipAccount / Stakeholder 3Self Score</v>
      </c>
      <c r="DE40" s="126" t="str">
        <f>_xlfn.XLOOKUP(DD40,PROSPERDelta_Query!BK:BK,PROSPERDelta_Query!AO:AO,"",,-1)</f>
        <v/>
      </c>
      <c r="DF40" s="131" t="str">
        <f t="shared" si="167"/>
        <v/>
      </c>
      <c r="DG40" s="131" t="str">
        <f t="shared" si="277"/>
        <v>N/A</v>
      </c>
      <c r="DH40" s="132" t="str">
        <f t="shared" si="278"/>
        <v>N/A</v>
      </c>
      <c r="DI40" s="132" t="str">
        <f>IF(IF(IF($C40="Christopher Lobo",_xlfn.XLOOKUP($B40,PROSPER_Lobo!$1:$1,PROSPER_Lobo!$27:$27,""),
IF($C40="Naren Baliga",_xlfn.XLOOKUP($B40,PROSPER_Baliga!$1:$1,PROSPER_Baliga!$27:$27,""),
IF($C40="Thorsten Huhn",_xlfn.XLOOKUP($B40,PROSPER_Huhn!$1:$1,PROSPER_Huhn!$27:$27,""),
IF($C40="Nick Hull",_xlfn.XLOOKUP($B40,PROSPER_Hull!$1:$1,PROSPER_Hull!$27:$27,""),
IF($C40="Monika Kotwani",_xlfn.XLOOKUP($B40,PROSPER_Kotwani!$1:$1,PROSPER_Kotwani!$27:$27,""),
IF($C40="Jonathan Wellner",_xlfn.XLOOKUP($B40,PROSPER_Wellner!$1:$1,PROSPER_Wellner!$27:$27,""),
IF($C40="Travis Harvey",_xlfn.XLOOKUP($B40,PROSPER_Harvey!$1:$1,PROSPER_Harvey!$27:$27,""),"")))))))="","",
IF($C40="Christopher Lobo",_xlfn.XLOOKUP($B40,PROSPER_Lobo!$1:$1,PROSPER_Lobo!$27:$27,""),
IF($C40="Naren Baliga",_xlfn.XLOOKUP($B40,PROSPER_Baliga!$1:$1,PROSPER_Baliga!$27:$27,""),
IF($C40="Thorsten Huhn",_xlfn.XLOOKUP($B40,PROSPER_Huhn!$1:$1,PROSPER_Huhn!$27:$27,""),
IF($C40="Nick Hull",_xlfn.XLOOKUP($B40,PROSPER_Hull!$1:$1,PROSPER_Hull!$27:$27,""),
IF($C40="Monika Kotwani",_xlfn.XLOOKUP($B40,PROSPER_Kotwani!$1:$1,PROSPER_Kotwani!$27:$27,""),
IF($C40="Jonathan Wellner",_xlfn.XLOOKUP($B40,PROSPER_Wellner!$1:$1,PROSPER_Wellner!$27:$27,""),
IF($C40="Travis Harvey",_xlfn.XLOOKUP($B40,PROSPER_Harvey!$1:$1,PROSPER_Harvey!$27:$27,""),""))))))))="","No Score",IF(IF($C40="Christopher Lobo",_xlfn.XLOOKUP($B40,PROSPER_Lobo!$1:$1,PROSPER_Lobo!$27:$27,""),
IF($C40="Naren Baliga",_xlfn.XLOOKUP($B40,PROSPER_Baliga!$1:$1,PROSPER_Baliga!$27:$27,""),
IF($C40="Thorsten Huhn",_xlfn.XLOOKUP($B40,PROSPER_Huhn!$1:$1,PROSPER_Huhn!$27:$27,""),
IF($C40="Nick Hull",_xlfn.XLOOKUP($B40,PROSPER_Hull!$1:$1,PROSPER_Hull!$27:$27,""),
IF($C40="Monika Kotwani",_xlfn.XLOOKUP($B40,PROSPER_Kotwani!$1:$1,PROSPER_Kotwani!$27:$27,""),
IF($C40="Jonathan Wellner",_xlfn.XLOOKUP($B40,PROSPER_Wellner!$1:$1,PROSPER_Wellner!$27:$27,""),
IF($C40="Travis Harvey",_xlfn.XLOOKUP($B40,PROSPER_Harvey!$1:$1,PROSPER_Harvey!$27:$27,""),"")))))))="","",
IF($C40="Christopher Lobo",_xlfn.XLOOKUP($B40,PROSPER_Lobo!$1:$1,PROSPER_Lobo!$27:$27,""),
IF($C40="Naren Baliga",_xlfn.XLOOKUP($B40,PROSPER_Baliga!$1:$1,PROSPER_Baliga!$27:$27,""),
IF($C40="Thorsten Huhn",_xlfn.XLOOKUP($B40,PROSPER_Huhn!$1:$1,PROSPER_Huhn!$27:$27,""),
IF($C40="Nick Hull",_xlfn.XLOOKUP($B40,PROSPER_Hull!$1:$1,PROSPER_Hull!$27:$27,""),
IF($C40="Monika Kotwani",_xlfn.XLOOKUP($B40,PROSPER_Kotwani!$1:$1,PROSPER_Kotwani!$27:$27,""),
IF($C40="Jonathan Wellner",_xlfn.XLOOKUP($B40,PROSPER_Wellner!$1:$1,PROSPER_Wellner!$27:$27,""),
IF($C40="Travis Harvey",_xlfn.XLOOKUP($B40,PROSPER_Harvey!$1:$1,PROSPER_Harvey!$27:$27,""),"")))))))))</f>
        <v>N/A</v>
      </c>
      <c r="DJ40" s="131" t="str">
        <f>IF(IF(IF($C40="Christopher Lobo",_xlfn.XLOOKUP($B40,PROSPER_Lobo!$1:$1,PROSPER_Lobo!$28:$28,""),
IF($C40="Naren Baliga",_xlfn.XLOOKUP($B40,PROSPER_Baliga!$1:$1,PROSPER_Baliga!$28:$28,""),
IF($C40="Thorsten Huhn",_xlfn.XLOOKUP($B40,PROSPER_Huhn!$1:$1,PROSPER_Huhn!$28:$28,""),
IF($C40="Nick Hull",_xlfn.XLOOKUP($B40,PROSPER_Hull!$1:$1,PROSPER_Hull!$28:$28,""),
IF($C40="Monika Kotwani",_xlfn.XLOOKUP($B40,PROSPER_Kotwani!$1:$1,PROSPER_Kotwani!$28:$28,""),
IF($C40="Jonathan Wellner",_xlfn.XLOOKUP($B40,PROSPER_Wellner!$1:$1,PROSPER_Wellner!$28:$28,""),
IF($C40="Travis Harvey",_xlfn.XLOOKUP($B40,PROSPER_Harvey!$1:$1,PROSPER_Harvey!$28:$28,""),"")))))))="","",
IF($C40="Christopher Lobo",_xlfn.XLOOKUP($B40,PROSPER_Lobo!$1:$1,PROSPER_Lobo!$28:$28,""),
IF($C40="Naren Baliga",_xlfn.XLOOKUP($B40,PROSPER_Baliga!$1:$1,PROSPER_Baliga!$28:$28,""),
IF($C40="Thorsten Huhn",_xlfn.XLOOKUP($B40,PROSPER_Huhn!$1:$1,PROSPER_Huhn!$28:$28,""),
IF($C40="Nick Hull",_xlfn.XLOOKUP($B40,PROSPER_Hull!$1:$1,PROSPER_Hull!$28:$28,""),
IF($C40="Monika Kotwani",_xlfn.XLOOKUP($B40,PROSPER_Kotwani!$1:$1,PROSPER_Kotwani!$28:$28,""),
IF($C40="Jonathan Wellner",_xlfn.XLOOKUP($B40,PROSPER_Wellner!$1:$1,PROSPER_Wellner!$28:$28,""),
IF($C40="Travis Harvey",_xlfn.XLOOKUP($B40,PROSPER_Harvey!$1:$1,PROSPER_Harvey!$28:$28,""),""))))))))="","No Comment",IF(IF($C40="Christopher Lobo",_xlfn.XLOOKUP($B40,PROSPER_Lobo!$1:$1,PROSPER_Lobo!$28:$28,""),
IF($C40="Naren Baliga",_xlfn.XLOOKUP($B40,PROSPER_Baliga!$1:$1,PROSPER_Baliga!$28:$28,""),
IF($C40="Thorsten Huhn",_xlfn.XLOOKUP($B40,PROSPER_Huhn!$1:$1,PROSPER_Huhn!$28:$28,""),
IF($C40="Nick Hull",_xlfn.XLOOKUP($B40,PROSPER_Hull!$1:$1,PROSPER_Hull!$28:$28,""),
IF($C40="Monika Kotwani",_xlfn.XLOOKUP($B40,PROSPER_Kotwani!$1:$1,PROSPER_Kotwani!$28:$28,""),
IF($C40="Jonathan Wellner",_xlfn.XLOOKUP($B40,PROSPER_Wellner!$1:$1,PROSPER_Wellner!$28:$28,""),
IF($C40="Travis Harvey",_xlfn.XLOOKUP($B40,PROSPER_Harvey!$1:$1,PROSPER_Harvey!$28:$28,""),"")))))))="","",
IF($C40="Christopher Lobo",_xlfn.XLOOKUP($B40,PROSPER_Lobo!$1:$1,PROSPER_Lobo!$28:$28,""),
IF($C40="Naren Baliga",_xlfn.XLOOKUP($B40,PROSPER_Baliga!$1:$1,PROSPER_Baliga!$28:$28,""),
IF($C40="Thorsten Huhn",_xlfn.XLOOKUP($B40,PROSPER_Huhn!$1:$1,PROSPER_Huhn!$28:$28,""),
IF($C40="Nick Hull",_xlfn.XLOOKUP($B40,PROSPER_Hull!$1:$1,PROSPER_Hull!$28:$28,""),
IF($C40="Monika Kotwani",_xlfn.XLOOKUP($B40,PROSPER_Kotwani!$1:$1,PROSPER_Kotwani!$28:$28,""),
IF($C40="Jonathan Wellner",_xlfn.XLOOKUP($B40,PROSPER_Wellner!$1:$1,PROSPER_Wellner!$28:$28,""),
IF($C40="Travis Harvey",_xlfn.XLOOKUP($B40,PROSPER_Harvey!$1:$1,PROSPER_Harvey!$28:$28,""),"")))))))))</f>
        <v>N/A</v>
      </c>
      <c r="DK40" s="150" t="str">
        <f t="shared" si="279"/>
        <v>N/A</v>
      </c>
      <c r="DL40" s="130" t="str">
        <f>_xlfn.XLOOKUP(B40,PROSPERInitial_Query!$E:$E,PROSPERInitial_Query!$AD:$AD,"",,-1)</f>
        <v/>
      </c>
      <c r="DM40" s="121" t="str">
        <f t="shared" si="280"/>
        <v>Nitin Kalra2 - RelationshipAccount / Stakeholder 4Name</v>
      </c>
      <c r="DN40" s="121" t="str">
        <f>_xlfn.XLOOKUP(DM40,PROSPERDelta_Query!BK:BK,PROSPERDelta_Query!AF:AF,"",,-1)</f>
        <v/>
      </c>
      <c r="DO40" s="126" t="str">
        <f>_xlfn.XLOOKUP(B40,PROSPERInitial_Query!$E:$E,PROSPERInitial_Query!$T:$T,"",,-1)</f>
        <v/>
      </c>
      <c r="DP40" s="121" t="str">
        <f t="shared" si="281"/>
        <v>Nitin Kalra2 - RelationshipAccount / Stakeholder 4Self Score</v>
      </c>
      <c r="DQ40" s="126" t="str">
        <f>_xlfn.XLOOKUP(DP40,PROSPERDelta_Query!BK:BK,PROSPERDelta_Query!AP:AP,"",,-1)</f>
        <v/>
      </c>
      <c r="DR40" s="131" t="str">
        <f t="shared" si="171"/>
        <v/>
      </c>
      <c r="DS40" s="131" t="str">
        <f t="shared" si="282"/>
        <v>N/A</v>
      </c>
      <c r="DT40" s="132" t="str">
        <f t="shared" si="283"/>
        <v>N/A</v>
      </c>
      <c r="DU40" s="132" t="str">
        <f>IF(IF(IF($C40="Christopher Lobo",_xlfn.XLOOKUP($B40,PROSPER_Lobo!$1:$1,PROSPER_Lobo!$30:$30,""),
IF($C40="Naren Baliga",_xlfn.XLOOKUP($B40,PROSPER_Baliga!$1:$1,PROSPER_Baliga!$30:$30,""),
IF($C40="Thorsten Huhn",_xlfn.XLOOKUP($B40,PROSPER_Huhn!$1:$1,PROSPER_Huhn!$30:$30,""),
IF($C40="Nick Hull",_xlfn.XLOOKUP($B40,PROSPER_Hull!$1:$1,PROSPER_Hull!$30:$30,""),
IF($C40="Monika Kotwani",_xlfn.XLOOKUP($B40,PROSPER_Kotwani!$1:$1,PROSPER_Kotwani!$30:$30,""),
IF($C40="Jonathan Wellner",_xlfn.XLOOKUP($B40,PROSPER_Wellner!$1:$1,PROSPER_Wellner!$30:$30,""),
IF($C40="Travis Harvey",_xlfn.XLOOKUP($B40,PROSPER_Harvey!$1:$1,PROSPER_Harvey!$30:$30,""),"")))))))="","",
IF($C40="Christopher Lobo",_xlfn.XLOOKUP($B40,PROSPER_Lobo!$1:$1,PROSPER_Lobo!$30:$30,""),
IF($C40="Naren Baliga",_xlfn.XLOOKUP($B40,PROSPER_Baliga!$1:$1,PROSPER_Baliga!$30:$30,""),
IF($C40="Thorsten Huhn",_xlfn.XLOOKUP($B40,PROSPER_Huhn!$1:$1,PROSPER_Huhn!$30:$30,""),
IF($C40="Nick Hull",_xlfn.XLOOKUP($B40,PROSPER_Hull!$1:$1,PROSPER_Hull!$30:$30,""),
IF($C40="Monika Kotwani",_xlfn.XLOOKUP($B40,PROSPER_Kotwani!$1:$1,PROSPER_Kotwani!$30:$30,""),
IF($C40="Jonathan Wellner",_xlfn.XLOOKUP($B40,PROSPER_Wellner!$1:$1,PROSPER_Wellner!$30:$30,""),
IF($C40="Travis Harvey",_xlfn.XLOOKUP($B40,PROSPER_Harvey!$1:$1,PROSPER_Harvey!$30:$30,""),""))))))))="","No Score",IF(IF($C40="Christopher Lobo",_xlfn.XLOOKUP($B40,PROSPER_Lobo!$1:$1,PROSPER_Lobo!$30:$30,""),
IF($C40="Naren Baliga",_xlfn.XLOOKUP($B40,PROSPER_Baliga!$1:$1,PROSPER_Baliga!$30:$30,""),
IF($C40="Thorsten Huhn",_xlfn.XLOOKUP($B40,PROSPER_Huhn!$1:$1,PROSPER_Huhn!$30:$30,""),
IF($C40="Nick Hull",_xlfn.XLOOKUP($B40,PROSPER_Hull!$1:$1,PROSPER_Hull!$30:$30,""),
IF($C40="Monika Kotwani",_xlfn.XLOOKUP($B40,PROSPER_Kotwani!$1:$1,PROSPER_Kotwani!$30:$30,""),
IF($C40="Jonathan Wellner",_xlfn.XLOOKUP($B40,PROSPER_Wellner!$1:$1,PROSPER_Wellner!$30:$30,""),
IF($C40="Travis Harvey",_xlfn.XLOOKUP($B40,PROSPER_Harvey!$1:$1,PROSPER_Harvey!$30:$30,""),"")))))))="","",
IF($C40="Christopher Lobo",_xlfn.XLOOKUP($B40,PROSPER_Lobo!$1:$1,PROSPER_Lobo!$30:$30,""),
IF($C40="Naren Baliga",_xlfn.XLOOKUP($B40,PROSPER_Baliga!$1:$1,PROSPER_Baliga!$30:$30,""),
IF($C40="Thorsten Huhn",_xlfn.XLOOKUP($B40,PROSPER_Huhn!$1:$1,PROSPER_Huhn!$30:$30,""),
IF($C40="Nick Hull",_xlfn.XLOOKUP($B40,PROSPER_Hull!$1:$1,PROSPER_Hull!$30:$30,""),
IF($C40="Monika Kotwani",_xlfn.XLOOKUP($B40,PROSPER_Kotwani!$1:$1,PROSPER_Kotwani!$30:$30,""),
IF($C40="Jonathan Wellner",_xlfn.XLOOKUP($B40,PROSPER_Wellner!$1:$1,PROSPER_Wellner!$30:$30,""),
IF($C40="Travis Harvey",_xlfn.XLOOKUP($B40,PROSPER_Harvey!$1:$1,PROSPER_Harvey!$30:$30,""),"")))))))))</f>
        <v>N/A</v>
      </c>
      <c r="DV40" s="131" t="str">
        <f>IF(IF(IF($C40="Christopher Lobo",_xlfn.XLOOKUP($B40,PROSPER_Lobo!$1:$1,PROSPER_Lobo!$31:$31,""),
IF($C40="Naren Baliga",_xlfn.XLOOKUP($B40,PROSPER_Baliga!$1:$1,PROSPER_Baliga!$31:$31,""),
IF($C40="Thorsten Huhn",_xlfn.XLOOKUP($B40,PROSPER_Huhn!$1:$1,PROSPER_Huhn!$31:$31,""),
IF($C40="Nick Hull",_xlfn.XLOOKUP($B40,PROSPER_Hull!$1:$1,PROSPER_Hull!$31:$31,""),
IF($C40="Monika Kotwani",_xlfn.XLOOKUP($B40,PROSPER_Kotwani!$1:$1,PROSPER_Kotwani!$31:$31,""),
IF($C40="Jonathan Wellner",_xlfn.XLOOKUP($B40,PROSPER_Wellner!$1:$1,PROSPER_Wellner!$31:$31,""),
IF($C40="Travis Harvey",_xlfn.XLOOKUP($B40,PROSPER_Harvey!$1:$1,PROSPER_Harvey!$31:$31,""),"")))))))="","",
IF($C40="Christopher Lobo",_xlfn.XLOOKUP($B40,PROSPER_Lobo!$1:$1,PROSPER_Lobo!$31:$31,""),
IF($C40="Naren Baliga",_xlfn.XLOOKUP($B40,PROSPER_Baliga!$1:$1,PROSPER_Baliga!$31:$31,""),
IF($C40="Thorsten Huhn",_xlfn.XLOOKUP($B40,PROSPER_Huhn!$1:$1,PROSPER_Huhn!$31:$31,""),
IF($C40="Nick Hull",_xlfn.XLOOKUP($B40,PROSPER_Hull!$1:$1,PROSPER_Hull!$31:$31,""),
IF($C40="Monika Kotwani",_xlfn.XLOOKUP($B40,PROSPER_Kotwani!$1:$1,PROSPER_Kotwani!$31:$31,""),
IF($C40="Jonathan Wellner",_xlfn.XLOOKUP($B40,PROSPER_Wellner!$1:$1,PROSPER_Wellner!$31:$31,""),
IF($C40="Travis Harvey",_xlfn.XLOOKUP($B40,PROSPER_Harvey!$1:$1,PROSPER_Harvey!$31:$31,""),""))))))))="","No Comment",IF(IF($C40="Christopher Lobo",_xlfn.XLOOKUP($B40,PROSPER_Lobo!$1:$1,PROSPER_Lobo!$31:$31,""),
IF($C40="Naren Baliga",_xlfn.XLOOKUP($B40,PROSPER_Baliga!$1:$1,PROSPER_Baliga!$31:$31,""),
IF($C40="Thorsten Huhn",_xlfn.XLOOKUP($B40,PROSPER_Huhn!$1:$1,PROSPER_Huhn!$31:$31,""),
IF($C40="Nick Hull",_xlfn.XLOOKUP($B40,PROSPER_Hull!$1:$1,PROSPER_Hull!$31:$31,""),
IF($C40="Monika Kotwani",_xlfn.XLOOKUP($B40,PROSPER_Kotwani!$1:$1,PROSPER_Kotwani!$31:$31,""),
IF($C40="Jonathan Wellner",_xlfn.XLOOKUP($B40,PROSPER_Wellner!$1:$1,PROSPER_Wellner!$31:$31,""),
IF($C40="Travis Harvey",_xlfn.XLOOKUP($B40,PROSPER_Harvey!$1:$1,PROSPER_Harvey!$31:$31,""),"")))))))="","",
IF($C40="Christopher Lobo",_xlfn.XLOOKUP($B40,PROSPER_Lobo!$1:$1,PROSPER_Lobo!$31:$31,""),
IF($C40="Naren Baliga",_xlfn.XLOOKUP($B40,PROSPER_Baliga!$1:$1,PROSPER_Baliga!$31:$31,""),
IF($C40="Thorsten Huhn",_xlfn.XLOOKUP($B40,PROSPER_Huhn!$1:$1,PROSPER_Huhn!$31:$31,""),
IF($C40="Nick Hull",_xlfn.XLOOKUP($B40,PROSPER_Hull!$1:$1,PROSPER_Hull!$31:$31,""),
IF($C40="Monika Kotwani",_xlfn.XLOOKUP($B40,PROSPER_Kotwani!$1:$1,PROSPER_Kotwani!$31:$31,""),
IF($C40="Jonathan Wellner",_xlfn.XLOOKUP($B40,PROSPER_Wellner!$1:$1,PROSPER_Wellner!$31:$31,""),
IF($C40="Travis Harvey",_xlfn.XLOOKUP($B40,PROSPER_Harvey!$1:$1,PROSPER_Harvey!$31:$31,""),"")))))))))</f>
        <v>N/A</v>
      </c>
      <c r="DW40" s="150" t="str">
        <f t="shared" si="284"/>
        <v>N/A</v>
      </c>
      <c r="DX40" s="130" t="str">
        <f>_xlfn.XLOOKUP(B40,PROSPERInitial_Query!$E:$E,PROSPERInitial_Query!$AE:$AE,"",,-1)</f>
        <v/>
      </c>
      <c r="DY40" s="121" t="str">
        <f t="shared" si="285"/>
        <v>Nitin Kalra2 - RelationshipAccount / Stakeholder 5Name</v>
      </c>
      <c r="DZ40" s="121" t="str">
        <f>_xlfn.XLOOKUP(DY40,PROSPERDelta_Query!BK:BK,PROSPERDelta_Query!AG:AG,"",,-1)</f>
        <v/>
      </c>
      <c r="EA40" s="126" t="str">
        <f>_xlfn.XLOOKUP(B40,PROSPERInitial_Query!$E:$E,PROSPERInitial_Query!$U:$U,"",,-1)</f>
        <v/>
      </c>
      <c r="EB40" s="121" t="str">
        <f t="shared" si="286"/>
        <v>Nitin Kalra2 - RelationshipAccount / Stakeholder 5Self Score</v>
      </c>
      <c r="EC40" s="126" t="str">
        <f>_xlfn.XLOOKUP(EB40,PROSPERDelta_Query!BK:BK,PROSPERDelta_Query!AQ:AQ,"",,-1)</f>
        <v/>
      </c>
      <c r="ED40" s="131" t="str">
        <f t="shared" si="175"/>
        <v/>
      </c>
      <c r="EE40" s="131" t="str">
        <f t="shared" si="287"/>
        <v>N/A</v>
      </c>
      <c r="EF40" s="132" t="str">
        <f t="shared" si="288"/>
        <v>N/A</v>
      </c>
      <c r="EG40" s="132" t="str">
        <f>IF(IF(IF($C40="Christopher Lobo",_xlfn.XLOOKUP($B40,PROSPER_Lobo!$1:$1,PROSPER_Lobo!$33:$33,""),
IF($C40="Naren Baliga",_xlfn.XLOOKUP($B40,PROSPER_Baliga!$1:$1,PROSPER_Baliga!$33:$33,""),
IF($C40="Thorsten Huhn",_xlfn.XLOOKUP($B40,PROSPER_Huhn!$1:$1,PROSPER_Huhn!$33:$33,""),
IF($C40="Nick Hull",_xlfn.XLOOKUP($B40,PROSPER_Hull!$1:$1,PROSPER_Hull!$33:$33,""),
IF($C40="Monika Kotwani",_xlfn.XLOOKUP($B40,PROSPER_Kotwani!$1:$1,PROSPER_Kotwani!$33:$33,""),
IF($C40="Jonathan Wellner",_xlfn.XLOOKUP($B40,PROSPER_Wellner!$1:$1,PROSPER_Wellner!$33:$33,""),
IF($C40="Travis Harvey",_xlfn.XLOOKUP($B40,PROSPER_Harvey!$1:$1,PROSPER_Harvey!$33:$33,""),"")))))))="","",
IF($C40="Christopher Lobo",_xlfn.XLOOKUP($B40,PROSPER_Lobo!$1:$1,PROSPER_Lobo!$33:$33,""),
IF($C40="Naren Baliga",_xlfn.XLOOKUP($B40,PROSPER_Baliga!$1:$1,PROSPER_Baliga!$33:$33,""),
IF($C40="Thorsten Huhn",_xlfn.XLOOKUP($B40,PROSPER_Huhn!$1:$1,PROSPER_Huhn!$33:$33,""),
IF($C40="Nick Hull",_xlfn.XLOOKUP($B40,PROSPER_Hull!$1:$1,PROSPER_Hull!$33:$33,""),
IF($C40="Monika Kotwani",_xlfn.XLOOKUP($B40,PROSPER_Kotwani!$1:$1,PROSPER_Kotwani!$33:$33,""),
IF($C40="Jonathan Wellner",_xlfn.XLOOKUP($B40,PROSPER_Wellner!$1:$1,PROSPER_Wellner!$33:$33,""),
IF($C40="Travis Harvey",_xlfn.XLOOKUP($B40,PROSPER_Harvey!$1:$1,PROSPER_Harvey!$33:$33,""),""))))))))="","No Score",IF(IF($C40="Christopher Lobo",_xlfn.XLOOKUP($B40,PROSPER_Lobo!$1:$1,PROSPER_Lobo!$33:$33,""),
IF($C40="Naren Baliga",_xlfn.XLOOKUP($B40,PROSPER_Baliga!$1:$1,PROSPER_Baliga!$33:$33,""),
IF($C40="Thorsten Huhn",_xlfn.XLOOKUP($B40,PROSPER_Huhn!$1:$1,PROSPER_Huhn!$33:$33,""),
IF($C40="Nick Hull",_xlfn.XLOOKUP($B40,PROSPER_Hull!$1:$1,PROSPER_Hull!$33:$33,""),
IF($C40="Monika Kotwani",_xlfn.XLOOKUP($B40,PROSPER_Kotwani!$1:$1,PROSPER_Kotwani!$33:$33,""),
IF($C40="Jonathan Wellner",_xlfn.XLOOKUP($B40,PROSPER_Wellner!$1:$1,PROSPER_Wellner!$33:$33,""),
IF($C40="Travis Harvey",_xlfn.XLOOKUP($B40,PROSPER_Harvey!$1:$1,PROSPER_Harvey!$33:$33,""),"")))))))="","",
IF($C40="Christopher Lobo",_xlfn.XLOOKUP($B40,PROSPER_Lobo!$1:$1,PROSPER_Lobo!$33:$33,""),
IF($C40="Naren Baliga",_xlfn.XLOOKUP($B40,PROSPER_Baliga!$1:$1,PROSPER_Baliga!$33:$33,""),
IF($C40="Thorsten Huhn",_xlfn.XLOOKUP($B40,PROSPER_Huhn!$1:$1,PROSPER_Huhn!$33:$33,""),
IF($C40="Nick Hull",_xlfn.XLOOKUP($B40,PROSPER_Hull!$1:$1,PROSPER_Hull!$33:$33,""),
IF($C40="Monika Kotwani",_xlfn.XLOOKUP($B40,PROSPER_Kotwani!$1:$1,PROSPER_Kotwani!$33:$33,""),
IF($C40="Jonathan Wellner",_xlfn.XLOOKUP($B40,PROSPER_Wellner!$1:$1,PROSPER_Wellner!$33:$33,""),
IF($C40="Travis Harvey",_xlfn.XLOOKUP($B40,PROSPER_Harvey!$1:$1,PROSPER_Harvey!$33:$33,""),"")))))))))</f>
        <v>N/A</v>
      </c>
      <c r="EH40" s="131" t="str">
        <f>IF(IF(IF($C40="Christopher Lobo",_xlfn.XLOOKUP($B40,PROSPER_Lobo!$1:$1,PROSPER_Lobo!$34:$34,""),
IF($C40="Naren Baliga",_xlfn.XLOOKUP($B40,PROSPER_Baliga!$1:$1,PROSPER_Baliga!$34:$34,""),
IF($C40="Thorsten Huhn",_xlfn.XLOOKUP($B40,PROSPER_Huhn!$1:$1,PROSPER_Huhn!$34:$34,""),
IF($C40="Nick Hull",_xlfn.XLOOKUP($B40,PROSPER_Hull!$1:$1,PROSPER_Hull!$34:$34,""),
IF($C40="Monika Kotwani",_xlfn.XLOOKUP($B40,PROSPER_Kotwani!$1:$1,PROSPER_Kotwani!$34:$34,""),
IF($C40="Jonathan Wellner",_xlfn.XLOOKUP($B40,PROSPER_Wellner!$1:$1,PROSPER_Wellner!$34:$34,""),
IF($C40="Travis Harvey",_xlfn.XLOOKUP($B40,PROSPER_Harvey!$1:$1,PROSPER_Harvey!$34:$34,""),"")))))))="","",
IF($C40="Christopher Lobo",_xlfn.XLOOKUP($B40,PROSPER_Lobo!$1:$1,PROSPER_Lobo!$34:$34,""),
IF($C40="Naren Baliga",_xlfn.XLOOKUP($B40,PROSPER_Baliga!$1:$1,PROSPER_Baliga!$34:$34,""),
IF($C40="Thorsten Huhn",_xlfn.XLOOKUP($B40,PROSPER_Huhn!$1:$1,PROSPER_Huhn!$34:$34,""),
IF($C40="Nick Hull",_xlfn.XLOOKUP($B40,PROSPER_Hull!$1:$1,PROSPER_Hull!$34:$34,""),
IF($C40="Monika Kotwani",_xlfn.XLOOKUP($B40,PROSPER_Kotwani!$1:$1,PROSPER_Kotwani!$34:$34,""),
IF($C40="Jonathan Wellner",_xlfn.XLOOKUP($B40,PROSPER_Wellner!$1:$1,PROSPER_Wellner!$34:$34,""),
IF($C40="Travis Harvey",_xlfn.XLOOKUP($B40,PROSPER_Harvey!$1:$1,PROSPER_Harvey!$34:$34,""),""))))))))="","No Comment",IF(IF($C40="Christopher Lobo",_xlfn.XLOOKUP($B40,PROSPER_Lobo!$1:$1,PROSPER_Lobo!$34:$34,""),
IF($C40="Naren Baliga",_xlfn.XLOOKUP($B40,PROSPER_Baliga!$1:$1,PROSPER_Baliga!$34:$34,""),
IF($C40="Thorsten Huhn",_xlfn.XLOOKUP($B40,PROSPER_Huhn!$1:$1,PROSPER_Huhn!$34:$34,""),
IF($C40="Nick Hull",_xlfn.XLOOKUP($B40,PROSPER_Hull!$1:$1,PROSPER_Hull!$34:$34,""),
IF($C40="Monika Kotwani",_xlfn.XLOOKUP($B40,PROSPER_Kotwani!$1:$1,PROSPER_Kotwani!$34:$34,""),
IF($C40="Jonathan Wellner",_xlfn.XLOOKUP($B40,PROSPER_Wellner!$1:$1,PROSPER_Wellner!$34:$34,""),
IF($C40="Travis Harvey",_xlfn.XLOOKUP($B40,PROSPER_Harvey!$1:$1,PROSPER_Harvey!$34:$34,""),"")))))))="","",
IF($C40="Christopher Lobo",_xlfn.XLOOKUP($B40,PROSPER_Lobo!$1:$1,PROSPER_Lobo!$34:$34,""),
IF($C40="Naren Baliga",_xlfn.XLOOKUP($B40,PROSPER_Baliga!$1:$1,PROSPER_Baliga!$34:$34,""),
IF($C40="Thorsten Huhn",_xlfn.XLOOKUP($B40,PROSPER_Huhn!$1:$1,PROSPER_Huhn!$34:$34,""),
IF($C40="Nick Hull",_xlfn.XLOOKUP($B40,PROSPER_Hull!$1:$1,PROSPER_Hull!$34:$34,""),
IF($C40="Monika Kotwani",_xlfn.XLOOKUP($B40,PROSPER_Kotwani!$1:$1,PROSPER_Kotwani!$34:$34,""),
IF($C40="Jonathan Wellner",_xlfn.XLOOKUP($B40,PROSPER_Wellner!$1:$1,PROSPER_Wellner!$34:$34,""),
IF($C40="Travis Harvey",_xlfn.XLOOKUP($B40,PROSPER_Harvey!$1:$1,PROSPER_Harvey!$34:$34,""),"")))))))))</f>
        <v>N/A</v>
      </c>
      <c r="EI40" s="150" t="str">
        <f t="shared" si="289"/>
        <v>N/A</v>
      </c>
      <c r="EJ40" s="130" t="str">
        <f>_xlfn.XLOOKUP(B40,PROSPERInitial_Query!$E:$E,PROSPERInitial_Query!$AF:$AF,"",,-1)</f>
        <v/>
      </c>
      <c r="EK40" s="121" t="str">
        <f t="shared" si="290"/>
        <v>Nitin Kalra2 - RelationshipAccount / Stakeholder 6Name</v>
      </c>
      <c r="EL40" s="121" t="str">
        <f>_xlfn.XLOOKUP(EK40,PROSPERDelta_Query!BK:BK,PROSPERDelta_Query!AH:AH,"",,-1)</f>
        <v/>
      </c>
      <c r="EM40" s="126" t="str">
        <f>_xlfn.XLOOKUP(B40,PROSPERInitial_Query!$E:$E,PROSPERInitial_Query!$V:$V,"",,-1)</f>
        <v/>
      </c>
      <c r="EN40" s="121" t="str">
        <f t="shared" si="291"/>
        <v>Nitin Kalra2 - RelationshipAccount / Stakeholder 6Self Score</v>
      </c>
      <c r="EO40" s="126" t="str">
        <f>_xlfn.XLOOKUP(EN40,PROSPERDelta_Query!BK:BK,PROSPERDelta_Query!AR:AR,"",,-1)</f>
        <v/>
      </c>
      <c r="EP40" s="131" t="str">
        <f t="shared" si="179"/>
        <v/>
      </c>
      <c r="EQ40" s="131" t="str">
        <f t="shared" si="292"/>
        <v>N/A</v>
      </c>
      <c r="ER40" s="132" t="str">
        <f t="shared" si="293"/>
        <v>N/A</v>
      </c>
      <c r="ES40" s="132" t="str">
        <f>IF(IF(IF($C40="Christopher Lobo",_xlfn.XLOOKUP($B40,PROSPER_Lobo!$1:$1,PROSPER_Lobo!$36:$36,""),
IF($C40="Naren Baliga",_xlfn.XLOOKUP($B40,PROSPER_Baliga!$1:$1,PROSPER_Baliga!$36:$36,""),
IF($C40="Thorsten Huhn",_xlfn.XLOOKUP($B40,PROSPER_Huhn!$1:$1,PROSPER_Huhn!$36:$36,""),
IF($C40="Nick Hull",_xlfn.XLOOKUP($B40,PROSPER_Hull!$1:$1,PROSPER_Hull!$36:$36,""),
IF($C40="Monika Kotwani",_xlfn.XLOOKUP($B40,PROSPER_Kotwani!$1:$1,PROSPER_Kotwani!$36:$36,""),
IF($C40="Jonathan Wellner",_xlfn.XLOOKUP($B40,PROSPER_Wellner!$1:$1,PROSPER_Wellner!$36:$36,""),
IF($C40="Travis Harvey",_xlfn.XLOOKUP($B40,PROSPER_Harvey!$1:$1,PROSPER_Harvey!$36:$36,""),"")))))))="","",
IF($C40="Christopher Lobo",_xlfn.XLOOKUP($B40,PROSPER_Lobo!$1:$1,PROSPER_Lobo!$36:$36,""),
IF($C40="Naren Baliga",_xlfn.XLOOKUP($B40,PROSPER_Baliga!$1:$1,PROSPER_Baliga!$36:$36,""),
IF($C40="Thorsten Huhn",_xlfn.XLOOKUP($B40,PROSPER_Huhn!$1:$1,PROSPER_Huhn!$36:$36,""),
IF($C40="Nick Hull",_xlfn.XLOOKUP($B40,PROSPER_Hull!$1:$1,PROSPER_Hull!$36:$36,""),
IF($C40="Monika Kotwani",_xlfn.XLOOKUP($B40,PROSPER_Kotwani!$1:$1,PROSPER_Kotwani!$36:$36,""),
IF($C40="Jonathan Wellner",_xlfn.XLOOKUP($B40,PROSPER_Wellner!$1:$1,PROSPER_Wellner!$36:$36,""),
IF($C40="Travis Harvey",_xlfn.XLOOKUP($B40,PROSPER_Harvey!$1:$1,PROSPER_Harvey!$36:$36,""),""))))))))="","No Score",IF(IF($C40="Christopher Lobo",_xlfn.XLOOKUP($B40,PROSPER_Lobo!$1:$1,PROSPER_Lobo!$36:$36,""),
IF($C40="Naren Baliga",_xlfn.XLOOKUP($B40,PROSPER_Baliga!$1:$1,PROSPER_Baliga!$36:$36,""),
IF($C40="Thorsten Huhn",_xlfn.XLOOKUP($B40,PROSPER_Huhn!$1:$1,PROSPER_Huhn!$36:$36,""),
IF($C40="Nick Hull",_xlfn.XLOOKUP($B40,PROSPER_Hull!$1:$1,PROSPER_Hull!$36:$36,""),
IF($C40="Monika Kotwani",_xlfn.XLOOKUP($B40,PROSPER_Kotwani!$1:$1,PROSPER_Kotwani!$36:$36,""),
IF($C40="Jonathan Wellner",_xlfn.XLOOKUP($B40,PROSPER_Wellner!$1:$1,PROSPER_Wellner!$36:$36,""),
IF($C40="Travis Harvey",_xlfn.XLOOKUP($B40,PROSPER_Harvey!$1:$1,PROSPER_Harvey!$36:$36,""),"")))))))="","",
IF($C40="Christopher Lobo",_xlfn.XLOOKUP($B40,PROSPER_Lobo!$1:$1,PROSPER_Lobo!$36:$36,""),
IF($C40="Naren Baliga",_xlfn.XLOOKUP($B40,PROSPER_Baliga!$1:$1,PROSPER_Baliga!$36:$36,""),
IF($C40="Thorsten Huhn",_xlfn.XLOOKUP($B40,PROSPER_Huhn!$1:$1,PROSPER_Huhn!$36:$36,""),
IF($C40="Nick Hull",_xlfn.XLOOKUP($B40,PROSPER_Hull!$1:$1,PROSPER_Hull!$36:$36,""),
IF($C40="Monika Kotwani",_xlfn.XLOOKUP($B40,PROSPER_Kotwani!$1:$1,PROSPER_Kotwani!$36:$36,""),
IF($C40="Jonathan Wellner",_xlfn.XLOOKUP($B40,PROSPER_Wellner!$1:$1,PROSPER_Wellner!$36:$36,""),
IF($C40="Travis Harvey",_xlfn.XLOOKUP($B40,PROSPER_Harvey!$1:$1,PROSPER_Harvey!$36:$36,""),"")))))))))</f>
        <v>N/A</v>
      </c>
      <c r="ET40" s="131" t="str">
        <f>IF(IF(IF($C40="Christopher Lobo",_xlfn.XLOOKUP($B40,PROSPER_Lobo!$1:$1,PROSPER_Lobo!$37:$37,""),
IF($C40="Naren Baliga",_xlfn.XLOOKUP($B40,PROSPER_Baliga!$1:$1,PROSPER_Baliga!$37:$37,""),
IF($C40="Thorsten Huhn",_xlfn.XLOOKUP($B40,PROSPER_Huhn!$1:$1,PROSPER_Huhn!$37:$37,""),
IF($C40="Nick Hull",_xlfn.XLOOKUP($B40,PROSPER_Hull!$1:$1,PROSPER_Hull!$37:$37,""),
IF($C40="Monika Kotwani",_xlfn.XLOOKUP($B40,PROSPER_Kotwani!$1:$1,PROSPER_Kotwani!$37:$37,""),
IF($C40="Jonathan Wellner",_xlfn.XLOOKUP($B40,PROSPER_Wellner!$1:$1,PROSPER_Wellner!$37:$37,""),
IF($C40="Travis Harvey",_xlfn.XLOOKUP($B40,PROSPER_Harvey!$1:$1,PROSPER_Harvey!$37:$37,""),"")))))))="","",
IF($C40="Christopher Lobo",_xlfn.XLOOKUP($B40,PROSPER_Lobo!$1:$1,PROSPER_Lobo!$37:$37,""),
IF($C40="Naren Baliga",_xlfn.XLOOKUP($B40,PROSPER_Baliga!$1:$1,PROSPER_Baliga!$37:$37,""),
IF($C40="Thorsten Huhn",_xlfn.XLOOKUP($B40,PROSPER_Huhn!$1:$1,PROSPER_Huhn!$37:$37,""),
IF($C40="Nick Hull",_xlfn.XLOOKUP($B40,PROSPER_Hull!$1:$1,PROSPER_Hull!$37:$37,""),
IF($C40="Monika Kotwani",_xlfn.XLOOKUP($B40,PROSPER_Kotwani!$1:$1,PROSPER_Kotwani!$37:$37,""),
IF($C40="Jonathan Wellner",_xlfn.XLOOKUP($B40,PROSPER_Wellner!$1:$1,PROSPER_Wellner!$37:$37,""),
IF($C40="Travis Harvey",_xlfn.XLOOKUP($B40,PROSPER_Harvey!$1:$1,PROSPER_Harvey!$37:$37,""),""))))))))="","No Comment",IF(IF($C40="Christopher Lobo",_xlfn.XLOOKUP($B40,PROSPER_Lobo!$1:$1,PROSPER_Lobo!$37:$37,""),
IF($C40="Naren Baliga",_xlfn.XLOOKUP($B40,PROSPER_Baliga!$1:$1,PROSPER_Baliga!$37:$37,""),
IF($C40="Thorsten Huhn",_xlfn.XLOOKUP($B40,PROSPER_Huhn!$1:$1,PROSPER_Huhn!$37:$37,""),
IF($C40="Nick Hull",_xlfn.XLOOKUP($B40,PROSPER_Hull!$1:$1,PROSPER_Hull!$37:$37,""),
IF($C40="Monika Kotwani",_xlfn.XLOOKUP($B40,PROSPER_Kotwani!$1:$1,PROSPER_Kotwani!$37:$37,""),
IF($C40="Jonathan Wellner",_xlfn.XLOOKUP($B40,PROSPER_Wellner!$1:$1,PROSPER_Wellner!$37:$37,""),
IF($C40="Travis Harvey",_xlfn.XLOOKUP($B40,PROSPER_Harvey!$1:$1,PROSPER_Harvey!$37:$37,""),"")))))))="","",
IF($C40="Christopher Lobo",_xlfn.XLOOKUP($B40,PROSPER_Lobo!$1:$1,PROSPER_Lobo!$37:$37,""),
IF($C40="Naren Baliga",_xlfn.XLOOKUP($B40,PROSPER_Baliga!$1:$1,PROSPER_Baliga!$37:$37,""),
IF($C40="Thorsten Huhn",_xlfn.XLOOKUP($B40,PROSPER_Huhn!$1:$1,PROSPER_Huhn!$37:$37,""),
IF($C40="Nick Hull",_xlfn.XLOOKUP($B40,PROSPER_Hull!$1:$1,PROSPER_Hull!$37:$37,""),
IF($C40="Monika Kotwani",_xlfn.XLOOKUP($B40,PROSPER_Kotwani!$1:$1,PROSPER_Kotwani!$37:$37,""),
IF($C40="Jonathan Wellner",_xlfn.XLOOKUP($B40,PROSPER_Wellner!$1:$1,PROSPER_Wellner!$37:$37,""),
IF($C40="Travis Harvey",_xlfn.XLOOKUP($B40,PROSPER_Harvey!$1:$1,PROSPER_Harvey!$37:$37,""),"")))))))))</f>
        <v>N/A</v>
      </c>
      <c r="EU40" s="150" t="str">
        <f t="shared" si="294"/>
        <v>N/A</v>
      </c>
      <c r="EV40" s="130" t="str">
        <f>_xlfn.XLOOKUP(B40,PROSPERInitial_Query!$E:$E,PROSPERInitial_Query!$AG:$AG,"",,-1)</f>
        <v/>
      </c>
      <c r="EW40" s="121" t="str">
        <f t="shared" si="295"/>
        <v>Nitin Kalra2 - RelationshipAccount / Stakeholder 7Name</v>
      </c>
      <c r="EX40" s="121" t="str">
        <f>_xlfn.XLOOKUP(EW40,PROSPERDelta_Query!BK:BK,PROSPERDelta_Query!AI:AI,"",,-1)</f>
        <v/>
      </c>
      <c r="EY40" s="126" t="str">
        <f>_xlfn.XLOOKUP(B40,PROSPERInitial_Query!$E:$E,PROSPERInitial_Query!$W:$W,"",,-1)</f>
        <v/>
      </c>
      <c r="EZ40" s="121" t="str">
        <f t="shared" si="296"/>
        <v>Nitin Kalra2 - RelationshipAccount / Stakeholder 7Self Score</v>
      </c>
      <c r="FA40" s="126" t="str">
        <f>_xlfn.XLOOKUP(EZ40,PROSPERDelta_Query!BK:BK,PROSPERDelta_Query!AS:AS,"",,-1)</f>
        <v/>
      </c>
      <c r="FB40" s="131" t="str">
        <f t="shared" si="183"/>
        <v/>
      </c>
      <c r="FC40" s="131" t="str">
        <f t="shared" si="297"/>
        <v>N/A</v>
      </c>
      <c r="FD40" s="132" t="str">
        <f t="shared" si="298"/>
        <v>N/A</v>
      </c>
      <c r="FE40" s="132" t="str">
        <f>IF(IF(IF($C40="Christopher Lobo",_xlfn.XLOOKUP($B40,PROSPER_Lobo!$1:$1,PROSPER_Lobo!$39:$39,""),
IF($C40="Naren Baliga",_xlfn.XLOOKUP($B40,PROSPER_Baliga!$1:$1,PROSPER_Baliga!$39:$39,""),
IF($C40="Thorsten Huhn",_xlfn.XLOOKUP($B40,PROSPER_Huhn!$1:$1,PROSPER_Huhn!$39:$39,""),
IF($C40="Nick Hull",_xlfn.XLOOKUP($B40,PROSPER_Hull!$1:$1,PROSPER_Hull!$39:$39,""),
IF($C40="Monika Kotwani",_xlfn.XLOOKUP($B40,PROSPER_Kotwani!$1:$1,PROSPER_Kotwani!$39:$39,""),
IF($C40="Jonathan Wellner",_xlfn.XLOOKUP($B40,PROSPER_Wellner!$1:$1,PROSPER_Wellner!$39:$39,""),
IF($C40="Travis Harvey",_xlfn.XLOOKUP($B40,PROSPER_Harvey!$1:$1,PROSPER_Harvey!$39:$39,""),"")))))))="","",
IF($C40="Christopher Lobo",_xlfn.XLOOKUP($B40,PROSPER_Lobo!$1:$1,PROSPER_Lobo!$39:$39,""),
IF($C40="Naren Baliga",_xlfn.XLOOKUP($B40,PROSPER_Baliga!$1:$1,PROSPER_Baliga!$39:$39,""),
IF($C40="Thorsten Huhn",_xlfn.XLOOKUP($B40,PROSPER_Huhn!$1:$1,PROSPER_Huhn!$39:$39,""),
IF($C40="Nick Hull",_xlfn.XLOOKUP($B40,PROSPER_Hull!$1:$1,PROSPER_Hull!$39:$39,""),
IF($C40="Monika Kotwani",_xlfn.XLOOKUP($B40,PROSPER_Kotwani!$1:$1,PROSPER_Kotwani!$39:$39,""),
IF($C40="Jonathan Wellner",_xlfn.XLOOKUP($B40,PROSPER_Wellner!$1:$1,PROSPER_Wellner!$39:$39,""),
IF($C40="Travis Harvey",_xlfn.XLOOKUP($B40,PROSPER_Harvey!$1:$1,PROSPER_Harvey!$39:$39,""),""))))))))="","No Score",IF(IF($C40="Christopher Lobo",_xlfn.XLOOKUP($B40,PROSPER_Lobo!$1:$1,PROSPER_Lobo!$39:$39,""),
IF($C40="Naren Baliga",_xlfn.XLOOKUP($B40,PROSPER_Baliga!$1:$1,PROSPER_Baliga!$39:$39,""),
IF($C40="Thorsten Huhn",_xlfn.XLOOKUP($B40,PROSPER_Huhn!$1:$1,PROSPER_Huhn!$39:$39,""),
IF($C40="Nick Hull",_xlfn.XLOOKUP($B40,PROSPER_Hull!$1:$1,PROSPER_Hull!$39:$39,""),
IF($C40="Monika Kotwani",_xlfn.XLOOKUP($B40,PROSPER_Kotwani!$1:$1,PROSPER_Kotwani!$39:$39,""),
IF($C40="Jonathan Wellner",_xlfn.XLOOKUP($B40,PROSPER_Wellner!$1:$1,PROSPER_Wellner!$39:$39,""),
IF($C40="Travis Harvey",_xlfn.XLOOKUP($B40,PROSPER_Harvey!$1:$1,PROSPER_Harvey!$39:$39,""),"")))))))="","",
IF($C40="Christopher Lobo",_xlfn.XLOOKUP($B40,PROSPER_Lobo!$1:$1,PROSPER_Lobo!$39:$39,""),
IF($C40="Naren Baliga",_xlfn.XLOOKUP($B40,PROSPER_Baliga!$1:$1,PROSPER_Baliga!$39:$39,""),
IF($C40="Thorsten Huhn",_xlfn.XLOOKUP($B40,PROSPER_Huhn!$1:$1,PROSPER_Huhn!$39:$39,""),
IF($C40="Nick Hull",_xlfn.XLOOKUP($B40,PROSPER_Hull!$1:$1,PROSPER_Hull!$39:$39,""),
IF($C40="Monika Kotwani",_xlfn.XLOOKUP($B40,PROSPER_Kotwani!$1:$1,PROSPER_Kotwani!$39:$39,""),
IF($C40="Jonathan Wellner",_xlfn.XLOOKUP($B40,PROSPER_Wellner!$1:$1,PROSPER_Wellner!$39:$39,""),
IF($C40="Travis Harvey",_xlfn.XLOOKUP($B40,PROSPER_Harvey!$1:$1,PROSPER_Harvey!$39:$39,""),"")))))))))</f>
        <v>N/A</v>
      </c>
      <c r="FF40" s="131" t="str">
        <f>IF(IF(IF($C40="Christopher Lobo",_xlfn.XLOOKUP($B40,PROSPER_Lobo!$1:$1,PROSPER_Lobo!$40:$40,""),
IF($C40="Naren Baliga",_xlfn.XLOOKUP($B40,PROSPER_Baliga!$1:$1,PROSPER_Baliga!$40:$40,""),
IF($C40="Thorsten Huhn",_xlfn.XLOOKUP($B40,PROSPER_Huhn!$1:$1,PROSPER_Huhn!$40:$40,""),
IF($C40="Nick Hull",_xlfn.XLOOKUP($B40,PROSPER_Hull!$1:$1,PROSPER_Hull!$40:$40,""),
IF($C40="Monika Kotwani",_xlfn.XLOOKUP($B40,PROSPER_Kotwani!$1:$1,PROSPER_Kotwani!$40:$40,""),
IF($C40="Jonathan Wellner",_xlfn.XLOOKUP($B40,PROSPER_Wellner!$1:$1,PROSPER_Wellner!$40:$40,""),
IF($C40="Travis Harvey",_xlfn.XLOOKUP($B40,PROSPER_Harvey!$1:$1,PROSPER_Harvey!$40:$40,""),"")))))))="","",
IF($C40="Christopher Lobo",_xlfn.XLOOKUP($B40,PROSPER_Lobo!$1:$1,PROSPER_Lobo!$40:$40,""),
IF($C40="Naren Baliga",_xlfn.XLOOKUP($B40,PROSPER_Baliga!$1:$1,PROSPER_Baliga!$40:$40,""),
IF($C40="Thorsten Huhn",_xlfn.XLOOKUP($B40,PROSPER_Huhn!$1:$1,PROSPER_Huhn!$40:$40,""),
IF($C40="Nick Hull",_xlfn.XLOOKUP($B40,PROSPER_Hull!$1:$1,PROSPER_Hull!$40:$40,""),
IF($C40="Monika Kotwani",_xlfn.XLOOKUP($B40,PROSPER_Kotwani!$1:$1,PROSPER_Kotwani!$40:$40,""),
IF($C40="Jonathan Wellner",_xlfn.XLOOKUP($B40,PROSPER_Wellner!$1:$1,PROSPER_Wellner!$40:$40,""),
IF($C40="Travis Harvey",_xlfn.XLOOKUP($B40,PROSPER_Harvey!$1:$1,PROSPER_Harvey!$40:$40,""),""))))))))="","No Comment",IF(IF($C40="Christopher Lobo",_xlfn.XLOOKUP($B40,PROSPER_Lobo!$1:$1,PROSPER_Lobo!$40:$40,""),
IF($C40="Naren Baliga",_xlfn.XLOOKUP($B40,PROSPER_Baliga!$1:$1,PROSPER_Baliga!$40:$40,""),
IF($C40="Thorsten Huhn",_xlfn.XLOOKUP($B40,PROSPER_Huhn!$1:$1,PROSPER_Huhn!$40:$40,""),
IF($C40="Nick Hull",_xlfn.XLOOKUP($B40,PROSPER_Hull!$1:$1,PROSPER_Hull!$40:$40,""),
IF($C40="Monika Kotwani",_xlfn.XLOOKUP($B40,PROSPER_Kotwani!$1:$1,PROSPER_Kotwani!$40:$40,""),
IF($C40="Jonathan Wellner",_xlfn.XLOOKUP($B40,PROSPER_Wellner!$1:$1,PROSPER_Wellner!$40:$40,""),
IF($C40="Travis Harvey",_xlfn.XLOOKUP($B40,PROSPER_Harvey!$1:$1,PROSPER_Harvey!$40:$40,""),"")))))))="","",
IF($C40="Christopher Lobo",_xlfn.XLOOKUP($B40,PROSPER_Lobo!$1:$1,PROSPER_Lobo!$40:$40,""),
IF($C40="Naren Baliga",_xlfn.XLOOKUP($B40,PROSPER_Baliga!$1:$1,PROSPER_Baliga!$40:$40,""),
IF($C40="Thorsten Huhn",_xlfn.XLOOKUP($B40,PROSPER_Huhn!$1:$1,PROSPER_Huhn!$40:$40,""),
IF($C40="Nick Hull",_xlfn.XLOOKUP($B40,PROSPER_Hull!$1:$1,PROSPER_Hull!$40:$40,""),
IF($C40="Monika Kotwani",_xlfn.XLOOKUP($B40,PROSPER_Kotwani!$1:$1,PROSPER_Kotwani!$40:$40,""),
IF($C40="Jonathan Wellner",_xlfn.XLOOKUP($B40,PROSPER_Wellner!$1:$1,PROSPER_Wellner!$40:$40,""),
IF($C40="Travis Harvey",_xlfn.XLOOKUP($B40,PROSPER_Harvey!$1:$1,PROSPER_Harvey!$40:$40,""),"")))))))))</f>
        <v>N/A</v>
      </c>
      <c r="FG40" s="150" t="str">
        <f t="shared" si="299"/>
        <v>N/A</v>
      </c>
      <c r="FH40" s="130" t="str">
        <f>_xlfn.XLOOKUP(B40,PROSPERInitial_Query!$E:$E,PROSPERInitial_Query!$AH:$AH,"",,-1)</f>
        <v/>
      </c>
      <c r="FI40" s="121" t="str">
        <f t="shared" si="300"/>
        <v>Nitin Kalra2 - RelationshipAccount / Stakeholder 8Name</v>
      </c>
      <c r="FJ40" s="121" t="str">
        <f>_xlfn.XLOOKUP(FI40,PROSPERDelta_Query!BK:BK,PROSPERDelta_Query!AJ:AJ,"",,-1)</f>
        <v/>
      </c>
      <c r="FK40" s="126" t="str">
        <f>_xlfn.XLOOKUP(B40,PROSPERInitial_Query!$E:$E,PROSPERInitial_Query!$X:$X,"",,-1)</f>
        <v/>
      </c>
      <c r="FL40" s="121" t="str">
        <f t="shared" si="301"/>
        <v>Nitin Kalra2 - RelationshipAccount / Stakeholder 8Self Score</v>
      </c>
      <c r="FM40" s="126" t="str">
        <f>_xlfn.XLOOKUP(FL40,PROSPERDelta_Query!BK:BK,PROSPERDelta_Query!AT:AT,"",,-1)</f>
        <v/>
      </c>
      <c r="FN40" s="131" t="str">
        <f t="shared" si="187"/>
        <v/>
      </c>
      <c r="FO40" s="131" t="str">
        <f t="shared" si="302"/>
        <v>N/A</v>
      </c>
      <c r="FP40" s="132" t="str">
        <f t="shared" si="303"/>
        <v>N/A</v>
      </c>
      <c r="FQ40" s="132" t="str">
        <f>IF(IF(IF($C40="Christopher Lobo",_xlfn.XLOOKUP($B40,PROSPER_Lobo!$1:$1,PROSPER_Lobo!$42:$42,""),
IF($C40="Naren Baliga",_xlfn.XLOOKUP($B40,PROSPER_Baliga!$1:$1,PROSPER_Baliga!$42:$42,""),
IF($C40="Thorsten Huhn",_xlfn.XLOOKUP($B40,PROSPER_Huhn!$1:$1,PROSPER_Huhn!$42:$42,""),
IF($C40="Nick Hull",_xlfn.XLOOKUP($B40,PROSPER_Hull!$1:$1,PROSPER_Hull!$42:$42,""),
IF($C40="Monika Kotwani",_xlfn.XLOOKUP($B40,PROSPER_Kotwani!$1:$1,PROSPER_Kotwani!$42:$42,""),
IF($C40="Jonathan Wellner",_xlfn.XLOOKUP($B40,PROSPER_Wellner!$1:$1,PROSPER_Wellner!$42:$42,""),
IF($C40="Travis Harvey",_xlfn.XLOOKUP($B40,PROSPER_Harvey!$1:$1,PROSPER_Harvey!$42:$42,""),"")))))))="","",
IF($C40="Christopher Lobo",_xlfn.XLOOKUP($B40,PROSPER_Lobo!$1:$1,PROSPER_Lobo!$42:$42,""),
IF($C40="Naren Baliga",_xlfn.XLOOKUP($B40,PROSPER_Baliga!$1:$1,PROSPER_Baliga!$42:$42,""),
IF($C40="Thorsten Huhn",_xlfn.XLOOKUP($B40,PROSPER_Huhn!$1:$1,PROSPER_Huhn!$42:$42,""),
IF($C40="Nick Hull",_xlfn.XLOOKUP($B40,PROSPER_Hull!$1:$1,PROSPER_Hull!$42:$42,""),
IF($C40="Monika Kotwani",_xlfn.XLOOKUP($B40,PROSPER_Kotwani!$1:$1,PROSPER_Kotwani!$42:$42,""),
IF($C40="Jonathan Wellner",_xlfn.XLOOKUP($B40,PROSPER_Wellner!$1:$1,PROSPER_Wellner!$42:$42,""),
IF($C40="Travis Harvey",_xlfn.XLOOKUP($B40,PROSPER_Harvey!$1:$1,PROSPER_Harvey!$42:$42,""),""))))))))="","No Score",IF(IF($C40="Christopher Lobo",_xlfn.XLOOKUP($B40,PROSPER_Lobo!$1:$1,PROSPER_Lobo!$42:$42,""),
IF($C40="Naren Baliga",_xlfn.XLOOKUP($B40,PROSPER_Baliga!$1:$1,PROSPER_Baliga!$42:$42,""),
IF($C40="Thorsten Huhn",_xlfn.XLOOKUP($B40,PROSPER_Huhn!$1:$1,PROSPER_Huhn!$42:$42,""),
IF($C40="Nick Hull",_xlfn.XLOOKUP($B40,PROSPER_Hull!$1:$1,PROSPER_Hull!$42:$42,""),
IF($C40="Monika Kotwani",_xlfn.XLOOKUP($B40,PROSPER_Kotwani!$1:$1,PROSPER_Kotwani!$42:$42,""),
IF($C40="Jonathan Wellner",_xlfn.XLOOKUP($B40,PROSPER_Wellner!$1:$1,PROSPER_Wellner!$42:$42,""),
IF($C40="Travis Harvey",_xlfn.XLOOKUP($B40,PROSPER_Harvey!$1:$1,PROSPER_Harvey!$42:$42,""),"")))))))="","",
IF($C40="Christopher Lobo",_xlfn.XLOOKUP($B40,PROSPER_Lobo!$1:$1,PROSPER_Lobo!$42:$42,""),
IF($C40="Naren Baliga",_xlfn.XLOOKUP($B40,PROSPER_Baliga!$1:$1,PROSPER_Baliga!$42:$42,""),
IF($C40="Thorsten Huhn",_xlfn.XLOOKUP($B40,PROSPER_Huhn!$1:$1,PROSPER_Huhn!$42:$42,""),
IF($C40="Nick Hull",_xlfn.XLOOKUP($B40,PROSPER_Hull!$1:$1,PROSPER_Hull!$42:$42,""),
IF($C40="Monika Kotwani",_xlfn.XLOOKUP($B40,PROSPER_Kotwani!$1:$1,PROSPER_Kotwani!$42:$42,""),
IF($C40="Jonathan Wellner",_xlfn.XLOOKUP($B40,PROSPER_Wellner!$1:$1,PROSPER_Wellner!$42:$42,""),
IF($C40="Travis Harvey",_xlfn.XLOOKUP($B40,PROSPER_Harvey!$1:$1,PROSPER_Harvey!$42:$42,""),"")))))))))</f>
        <v>N/A</v>
      </c>
      <c r="FR40" s="131" t="str">
        <f>IF(IF(IF($C40="Christopher Lobo",_xlfn.XLOOKUP($B40,PROSPER_Lobo!$1:$1,PROSPER_Lobo!$43:$43,""),
IF($C40="Naren Baliga",_xlfn.XLOOKUP($B40,PROSPER_Baliga!$1:$1,PROSPER_Baliga!$43:$43,""),
IF($C40="Thorsten Huhn",_xlfn.XLOOKUP($B40,PROSPER_Huhn!$1:$1,PROSPER_Huhn!$43:$43,""),
IF($C40="Nick Hull",_xlfn.XLOOKUP($B40,PROSPER_Hull!$1:$1,PROSPER_Hull!$43:$43,""),
IF($C40="Monika Kotwani",_xlfn.XLOOKUP($B40,PROSPER_Kotwani!$1:$1,PROSPER_Kotwani!$43:$43,""),
IF($C40="Jonathan Wellner",_xlfn.XLOOKUP($B40,PROSPER_Wellner!$1:$1,PROSPER_Wellner!$43:$43,""),
IF($C40="Travis Harvey",_xlfn.XLOOKUP($B40,PROSPER_Harvey!$1:$1,PROSPER_Harvey!$43:$43,""),"")))))))="","",
IF($C40="Christopher Lobo",_xlfn.XLOOKUP($B40,PROSPER_Lobo!$1:$1,PROSPER_Lobo!$43:$43,""),
IF($C40="Naren Baliga",_xlfn.XLOOKUP($B40,PROSPER_Baliga!$1:$1,PROSPER_Baliga!$43:$43,""),
IF($C40="Thorsten Huhn",_xlfn.XLOOKUP($B40,PROSPER_Huhn!$1:$1,PROSPER_Huhn!$43:$43,""),
IF($C40="Nick Hull",_xlfn.XLOOKUP($B40,PROSPER_Hull!$1:$1,PROSPER_Hull!$43:$43,""),
IF($C40="Monika Kotwani",_xlfn.XLOOKUP($B40,PROSPER_Kotwani!$1:$1,PROSPER_Kotwani!$43:$43,""),
IF($C40="Jonathan Wellner",_xlfn.XLOOKUP($B40,PROSPER_Wellner!$1:$1,PROSPER_Wellner!$43:$43,""),
IF($C40="Travis Harvey",_xlfn.XLOOKUP($B40,PROSPER_Harvey!$1:$1,PROSPER_Harvey!$43:$43,""),""))))))))="","No Comment",IF(IF($C40="Christopher Lobo",_xlfn.XLOOKUP($B40,PROSPER_Lobo!$1:$1,PROSPER_Lobo!$43:$43,""),
IF($C40="Naren Baliga",_xlfn.XLOOKUP($B40,PROSPER_Baliga!$1:$1,PROSPER_Baliga!$43:$43,""),
IF($C40="Thorsten Huhn",_xlfn.XLOOKUP($B40,PROSPER_Huhn!$1:$1,PROSPER_Huhn!$43:$43,""),
IF($C40="Nick Hull",_xlfn.XLOOKUP($B40,PROSPER_Hull!$1:$1,PROSPER_Hull!$43:$43,""),
IF($C40="Monika Kotwani",_xlfn.XLOOKUP($B40,PROSPER_Kotwani!$1:$1,PROSPER_Kotwani!$43:$43,""),
IF($C40="Jonathan Wellner",_xlfn.XLOOKUP($B40,PROSPER_Wellner!$1:$1,PROSPER_Wellner!$43:$43,""),
IF($C40="Travis Harvey",_xlfn.XLOOKUP($B40,PROSPER_Harvey!$1:$1,PROSPER_Harvey!$43:$43,""),"")))))))="","",
IF($C40="Christopher Lobo",_xlfn.XLOOKUP($B40,PROSPER_Lobo!$1:$1,PROSPER_Lobo!$43:$43,""),
IF($C40="Naren Baliga",_xlfn.XLOOKUP($B40,PROSPER_Baliga!$1:$1,PROSPER_Baliga!$43:$43,""),
IF($C40="Thorsten Huhn",_xlfn.XLOOKUP($B40,PROSPER_Huhn!$1:$1,PROSPER_Huhn!$43:$43,""),
IF($C40="Nick Hull",_xlfn.XLOOKUP($B40,PROSPER_Hull!$1:$1,PROSPER_Hull!$43:$43,""),
IF($C40="Monika Kotwani",_xlfn.XLOOKUP($B40,PROSPER_Kotwani!$1:$1,PROSPER_Kotwani!$43:$43,""),
IF($C40="Jonathan Wellner",_xlfn.XLOOKUP($B40,PROSPER_Wellner!$1:$1,PROSPER_Wellner!$43:$43,""),
IF($C40="Travis Harvey",_xlfn.XLOOKUP($B40,PROSPER_Harvey!$1:$1,PROSPER_Harvey!$43:$43,""),"")))))))))</f>
        <v>N/A</v>
      </c>
      <c r="FS40" s="150" t="str">
        <f t="shared" si="304"/>
        <v>N/A</v>
      </c>
      <c r="FT40" s="130" t="str">
        <f>_xlfn.XLOOKUP(B40,PROSPERInitial_Query!$E:$E,PROSPERInitial_Query!$AI:$AI,"",,-1)</f>
        <v/>
      </c>
      <c r="FU40" s="121" t="str">
        <f t="shared" si="305"/>
        <v>Nitin Kalra2 - RelationshipAccount / Stakeholder 9Name</v>
      </c>
      <c r="FV40" s="121" t="str">
        <f>_xlfn.XLOOKUP(FU40,PROSPERDelta_Query!BK:BK,PROSPERDelta_Query!AK:AK,"",,-1)</f>
        <v/>
      </c>
      <c r="FW40" s="126" t="str">
        <f>_xlfn.XLOOKUP(B40,PROSPERInitial_Query!$E:$E,PROSPERInitial_Query!$Y:$Y,"",,-1)</f>
        <v/>
      </c>
      <c r="FX40" s="121" t="str">
        <f t="shared" si="306"/>
        <v>Nitin Kalra2 - RelationshipAccount / Stakeholder 9Self Score</v>
      </c>
      <c r="FY40" s="126" t="str">
        <f>_xlfn.XLOOKUP(FX40,PROSPERDelta_Query!BK:BK,PROSPERDelta_Query!AU:AU,"",,-1)</f>
        <v/>
      </c>
      <c r="FZ40" s="131" t="str">
        <f t="shared" si="191"/>
        <v/>
      </c>
      <c r="GA40" s="131" t="str">
        <f t="shared" si="307"/>
        <v>N/A</v>
      </c>
      <c r="GB40" s="132" t="str">
        <f t="shared" si="308"/>
        <v>N/A</v>
      </c>
      <c r="GC40" s="132" t="str">
        <f>IF(IF(IF($C40="Christopher Lobo",_xlfn.XLOOKUP($B40,PROSPER_Lobo!$1:$1,PROSPER_Lobo!$45:$45,""),
IF($C40="Naren Baliga",_xlfn.XLOOKUP($B40,PROSPER_Baliga!$1:$1,PROSPER_Baliga!$45:$45,""),
IF($C40="Thorsten Huhn",_xlfn.XLOOKUP($B40,PROSPER_Huhn!$1:$1,PROSPER_Huhn!$45:$45,""),
IF($C40="Nick Hull",_xlfn.XLOOKUP($B40,PROSPER_Hull!$1:$1,PROSPER_Hull!$45:$45,""),
IF($C40="Monika Kotwani",_xlfn.XLOOKUP($B40,PROSPER_Kotwani!$1:$1,PROSPER_Kotwani!$45:$45,""),
IF($C40="Jonathan Wellner",_xlfn.XLOOKUP($B40,PROSPER_Wellner!$1:$1,PROSPER_Wellner!$45:$45,""),
IF($C40="Travis Harvey",_xlfn.XLOOKUP($B40,PROSPER_Harvey!$1:$1,PROSPER_Harvey!$45:$45,""),"")))))))="","",
IF($C40="Christopher Lobo",_xlfn.XLOOKUP($B40,PROSPER_Lobo!$1:$1,PROSPER_Lobo!$45:$45,""),
IF($C40="Naren Baliga",_xlfn.XLOOKUP($B40,PROSPER_Baliga!$1:$1,PROSPER_Baliga!$45:$45,""),
IF($C40="Thorsten Huhn",_xlfn.XLOOKUP($B40,PROSPER_Huhn!$1:$1,PROSPER_Huhn!$45:$45,""),
IF($C40="Nick Hull",_xlfn.XLOOKUP($B40,PROSPER_Hull!$1:$1,PROSPER_Hull!$45:$45,""),
IF($C40="Monika Kotwani",_xlfn.XLOOKUP($B40,PROSPER_Kotwani!$1:$1,PROSPER_Kotwani!$45:$45,""),
IF($C40="Jonathan Wellner",_xlfn.XLOOKUP($B40,PROSPER_Wellner!$1:$1,PROSPER_Wellner!$45:$45,""),
IF($C40="Travis Harvey",_xlfn.XLOOKUP($B40,PROSPER_Harvey!$1:$1,PROSPER_Harvey!$45:$45,""),""))))))))="","No Score",IF(IF($C40="Christopher Lobo",_xlfn.XLOOKUP($B40,PROSPER_Lobo!$1:$1,PROSPER_Lobo!$45:$45,""),
IF($C40="Naren Baliga",_xlfn.XLOOKUP($B40,PROSPER_Baliga!$1:$1,PROSPER_Baliga!$45:$45,""),
IF($C40="Thorsten Huhn",_xlfn.XLOOKUP($B40,PROSPER_Huhn!$1:$1,PROSPER_Huhn!$45:$45,""),
IF($C40="Nick Hull",_xlfn.XLOOKUP($B40,PROSPER_Hull!$1:$1,PROSPER_Hull!$45:$45,""),
IF($C40="Monika Kotwani",_xlfn.XLOOKUP($B40,PROSPER_Kotwani!$1:$1,PROSPER_Kotwani!$45:$45,""),
IF($C40="Jonathan Wellner",_xlfn.XLOOKUP($B40,PROSPER_Wellner!$1:$1,PROSPER_Wellner!$45:$45,""),
IF($C40="Travis Harvey",_xlfn.XLOOKUP($B40,PROSPER_Harvey!$1:$1,PROSPER_Harvey!$45:$45,""),"")))))))="","",
IF($C40="Christopher Lobo",_xlfn.XLOOKUP($B40,PROSPER_Lobo!$1:$1,PROSPER_Lobo!$45:$45,""),
IF($C40="Naren Baliga",_xlfn.XLOOKUP($B40,PROSPER_Baliga!$1:$1,PROSPER_Baliga!$45:$45,""),
IF($C40="Thorsten Huhn",_xlfn.XLOOKUP($B40,PROSPER_Huhn!$1:$1,PROSPER_Huhn!$45:$45,""),
IF($C40="Nick Hull",_xlfn.XLOOKUP($B40,PROSPER_Hull!$1:$1,PROSPER_Hull!$45:$45,""),
IF($C40="Monika Kotwani",_xlfn.XLOOKUP($B40,PROSPER_Kotwani!$1:$1,PROSPER_Kotwani!$45:$45,""),
IF($C40="Jonathan Wellner",_xlfn.XLOOKUP($B40,PROSPER_Wellner!$1:$1,PROSPER_Wellner!$45:$45,""),
IF($C40="Travis Harvey",_xlfn.XLOOKUP($B40,PROSPER_Harvey!$1:$1,PROSPER_Harvey!$45:$45,""),"")))))))))</f>
        <v>N/A</v>
      </c>
      <c r="GD40" s="131" t="str">
        <f>IF(IF(IF($C40="Christopher Lobo",_xlfn.XLOOKUP($B40,PROSPER_Lobo!$1:$1,PROSPER_Lobo!$46:$46,""),
IF($C40="Naren Baliga",_xlfn.XLOOKUP($B40,PROSPER_Baliga!$1:$1,PROSPER_Baliga!$46:$46,""),
IF($C40="Thorsten Huhn",_xlfn.XLOOKUP($B40,PROSPER_Huhn!$1:$1,PROSPER_Huhn!$46:$46,""),
IF($C40="Nick Hull",_xlfn.XLOOKUP($B40,PROSPER_Hull!$1:$1,PROSPER_Hull!$46:$46,""),
IF($C40="Monika Kotwani",_xlfn.XLOOKUP($B40,PROSPER_Kotwani!$1:$1,PROSPER_Kotwani!$46:$46,""),
IF($C40="Jonathan Wellner",_xlfn.XLOOKUP($B40,PROSPER_Wellner!$1:$1,PROSPER_Wellner!$46:$46,""),
IF($C40="Travis Harvey",_xlfn.XLOOKUP($B40,PROSPER_Harvey!$1:$1,PROSPER_Harvey!$46:$46,""),"")))))))="","",
IF($C40="Christopher Lobo",_xlfn.XLOOKUP($B40,PROSPER_Lobo!$1:$1,PROSPER_Lobo!$46:$46,""),
IF($C40="Naren Baliga",_xlfn.XLOOKUP($B40,PROSPER_Baliga!$1:$1,PROSPER_Baliga!$46:$46,""),
IF($C40="Thorsten Huhn",_xlfn.XLOOKUP($B40,PROSPER_Huhn!$1:$1,PROSPER_Huhn!$46:$46,""),
IF($C40="Nick Hull",_xlfn.XLOOKUP($B40,PROSPER_Hull!$1:$1,PROSPER_Hull!$46:$46,""),
IF($C40="Monika Kotwani",_xlfn.XLOOKUP($B40,PROSPER_Kotwani!$1:$1,PROSPER_Kotwani!$46:$46,""),
IF($C40="Jonathan Wellner",_xlfn.XLOOKUP($B40,PROSPER_Wellner!$1:$1,PROSPER_Wellner!$46:$46,""),
IF($C40="Travis Harvey",_xlfn.XLOOKUP($B40,PROSPER_Harvey!$1:$1,PROSPER_Harvey!$46:$46,""),""))))))))="","No Comment",IF(IF($C40="Christopher Lobo",_xlfn.XLOOKUP($B40,PROSPER_Lobo!$1:$1,PROSPER_Lobo!$46:$46,""),
IF($C40="Naren Baliga",_xlfn.XLOOKUP($B40,PROSPER_Baliga!$1:$1,PROSPER_Baliga!$46:$46,""),
IF($C40="Thorsten Huhn",_xlfn.XLOOKUP($B40,PROSPER_Huhn!$1:$1,PROSPER_Huhn!$46:$46,""),
IF($C40="Nick Hull",_xlfn.XLOOKUP($B40,PROSPER_Hull!$1:$1,PROSPER_Hull!$46:$46,""),
IF($C40="Monika Kotwani",_xlfn.XLOOKUP($B40,PROSPER_Kotwani!$1:$1,PROSPER_Kotwani!$46:$46,""),
IF($C40="Jonathan Wellner",_xlfn.XLOOKUP($B40,PROSPER_Wellner!$1:$1,PROSPER_Wellner!$46:$46,""),
IF($C40="Travis Harvey",_xlfn.XLOOKUP($B40,PROSPER_Harvey!$1:$1,PROSPER_Harvey!$46:$46,""),"")))))))="","",
IF($C40="Christopher Lobo",_xlfn.XLOOKUP($B40,PROSPER_Lobo!$1:$1,PROSPER_Lobo!$46:$46,""),
IF($C40="Naren Baliga",_xlfn.XLOOKUP($B40,PROSPER_Baliga!$1:$1,PROSPER_Baliga!$46:$46,""),
IF($C40="Thorsten Huhn",_xlfn.XLOOKUP($B40,PROSPER_Huhn!$1:$1,PROSPER_Huhn!$46:$46,""),
IF($C40="Nick Hull",_xlfn.XLOOKUP($B40,PROSPER_Hull!$1:$1,PROSPER_Hull!$46:$46,""),
IF($C40="Monika Kotwani",_xlfn.XLOOKUP($B40,PROSPER_Kotwani!$1:$1,PROSPER_Kotwani!$46:$46,""),
IF($C40="Jonathan Wellner",_xlfn.XLOOKUP($B40,PROSPER_Wellner!$1:$1,PROSPER_Wellner!$46:$46,""),
IF($C40="Travis Harvey",_xlfn.XLOOKUP($B40,PROSPER_Harvey!$1:$1,PROSPER_Harvey!$46:$46,""),"")))))))))</f>
        <v>N/A</v>
      </c>
      <c r="GE40" s="150" t="str">
        <f t="shared" si="309"/>
        <v>N/A</v>
      </c>
      <c r="GF40" s="130" t="str">
        <f>_xlfn.XLOOKUP(B40,PROSPERInitial_Query!$E:$E,PROSPERInitial_Query!$AJ:$AJ,"",,-1)</f>
        <v/>
      </c>
      <c r="GG40" s="121" t="str">
        <f t="shared" si="310"/>
        <v>Nitin Kalra2 - RelationshipAccount / Stakeholder 10Name</v>
      </c>
      <c r="GH40" s="121" t="str">
        <f>_xlfn.XLOOKUP(GG40,PROSPERDelta_Query!BK:BK,PROSPERDelta_Query!AL:AL,"",,-1)</f>
        <v/>
      </c>
      <c r="GI40" s="126" t="str">
        <f>_xlfn.XLOOKUP(B40,PROSPERInitial_Query!$E:$E,PROSPERInitial_Query!$Z:$Z,"",,-1)</f>
        <v/>
      </c>
      <c r="GJ40" s="121" t="str">
        <f t="shared" si="311"/>
        <v>Nitin Kalra2 - RelationshipAccount / Stakeholder 10Self Score</v>
      </c>
      <c r="GK40" s="126" t="str">
        <f>_xlfn.XLOOKUP(GJ40,PROSPERDelta_Query!BK:BK,PROSPERDelta_Query!AV:AV,"",,-1)</f>
        <v/>
      </c>
      <c r="GL40" s="131" t="str">
        <f t="shared" si="312"/>
        <v/>
      </c>
      <c r="GM40" s="131" t="str">
        <f t="shared" si="313"/>
        <v>N/A</v>
      </c>
      <c r="GN40" s="132" t="str">
        <f t="shared" si="314"/>
        <v>N/A</v>
      </c>
      <c r="GO40" s="132" t="str">
        <f>IF(IF(IF($C40="Christopher Lobo",_xlfn.XLOOKUP($B40,PROSPER_Lobo!$1:$1,PROSPER_Lobo!$48:$48,""),
IF($C40="Naren Baliga",_xlfn.XLOOKUP($B40,PROSPER_Baliga!$1:$1,PROSPER_Baliga!$48:$48,""),
IF($C40="Thorsten Huhn",_xlfn.XLOOKUP($B40,PROSPER_Huhn!$1:$1,PROSPER_Huhn!$48:$48,""),
IF($C40="Nick Hull",_xlfn.XLOOKUP($B40,PROSPER_Hull!$1:$1,PROSPER_Hull!$48:$48,""),
IF($C40="Monika Kotwani",_xlfn.XLOOKUP($B40,PROSPER_Kotwani!$1:$1,PROSPER_Kotwani!$48:$48,""),
IF($C40="Jonathan Wellner",_xlfn.XLOOKUP($B40,PROSPER_Wellner!$1:$1,PROSPER_Wellner!$48:$48,""),
IF($C40="Travis Harvey",_xlfn.XLOOKUP($B40,PROSPER_Harvey!$1:$1,PROSPER_Harvey!$48:$48,""),"")))))))="","",
IF($C40="Christopher Lobo",_xlfn.XLOOKUP($B40,PROSPER_Lobo!$1:$1,PROSPER_Lobo!$48:$48,""),
IF($C40="Naren Baliga",_xlfn.XLOOKUP($B40,PROSPER_Baliga!$1:$1,PROSPER_Baliga!$48:$48,""),
IF($C40="Thorsten Huhn",_xlfn.XLOOKUP($B40,PROSPER_Huhn!$1:$1,PROSPER_Huhn!$48:$48,""),
IF($C40="Nick Hull",_xlfn.XLOOKUP($B40,PROSPER_Hull!$1:$1,PROSPER_Hull!$48:$48,""),
IF($C40="Monika Kotwani",_xlfn.XLOOKUP($B40,PROSPER_Kotwani!$1:$1,PROSPER_Kotwani!$48:$48,""),
IF($C40="Jonathan Wellner",_xlfn.XLOOKUP($B40,PROSPER_Wellner!$1:$1,PROSPER_Wellner!$48:$48,""),
IF($C40="Travis Harvey",_xlfn.XLOOKUP($B40,PROSPER_Harvey!$1:$1,PROSPER_Harvey!$48:$48,""),""))))))))="","No Score",IF(IF($C40="Christopher Lobo",_xlfn.XLOOKUP($B40,PROSPER_Lobo!$1:$1,PROSPER_Lobo!$48:$48,""),
IF($C40="Naren Baliga",_xlfn.XLOOKUP($B40,PROSPER_Baliga!$1:$1,PROSPER_Baliga!$48:$48,""),
IF($C40="Thorsten Huhn",_xlfn.XLOOKUP($B40,PROSPER_Huhn!$1:$1,PROSPER_Huhn!$48:$48,""),
IF($C40="Nick Hull",_xlfn.XLOOKUP($B40,PROSPER_Hull!$1:$1,PROSPER_Hull!$48:$48,""),
IF($C40="Monika Kotwani",_xlfn.XLOOKUP($B40,PROSPER_Kotwani!$1:$1,PROSPER_Kotwani!$48:$48,""),
IF($C40="Jonathan Wellner",_xlfn.XLOOKUP($B40,PROSPER_Wellner!$1:$1,PROSPER_Wellner!$48:$48,""),
IF($C40="Travis Harvey",_xlfn.XLOOKUP($B40,PROSPER_Harvey!$1:$1,PROSPER_Harvey!$48:$48,""),"")))))))="","",
IF($C40="Christopher Lobo",_xlfn.XLOOKUP($B40,PROSPER_Lobo!$1:$1,PROSPER_Lobo!$48:$48,""),
IF($C40="Naren Baliga",_xlfn.XLOOKUP($B40,PROSPER_Baliga!$1:$1,PROSPER_Baliga!$48:$48,""),
IF($C40="Thorsten Huhn",_xlfn.XLOOKUP($B40,PROSPER_Huhn!$1:$1,PROSPER_Huhn!$48:$48,""),
IF($C40="Nick Hull",_xlfn.XLOOKUP($B40,PROSPER_Hull!$1:$1,PROSPER_Hull!$48:$48,""),
IF($C40="Monika Kotwani",_xlfn.XLOOKUP($B40,PROSPER_Kotwani!$1:$1,PROSPER_Kotwani!$48:$48,""),
IF($C40="Jonathan Wellner",_xlfn.XLOOKUP($B40,PROSPER_Wellner!$1:$1,PROSPER_Wellner!$48:$48,""),
IF($C40="Travis Harvey",_xlfn.XLOOKUP($B40,PROSPER_Harvey!$1:$1,PROSPER_Harvey!$48:$48,""),"")))))))))</f>
        <v>N/A</v>
      </c>
      <c r="GP40" s="131" t="str">
        <f>IF(IF(IF($C40="Christopher Lobo",_xlfn.XLOOKUP($B40,PROSPER_Lobo!$1:$1,PROSPER_Lobo!$49:$49,""),
IF($C40="Naren Baliga",_xlfn.XLOOKUP($B40,PROSPER_Baliga!$1:$1,PROSPER_Baliga!$49:$49,""),
IF($C40="Thorsten Huhn",_xlfn.XLOOKUP($B40,PROSPER_Huhn!$1:$1,PROSPER_Huhn!$49:$49,""),
IF($C40="Nick Hull",_xlfn.XLOOKUP($B40,PROSPER_Hull!$1:$1,PROSPER_Hull!$49:$49,""),
IF($C40="Monika Kotwani",_xlfn.XLOOKUP($B40,PROSPER_Kotwani!$1:$1,PROSPER_Kotwani!$49:$49,""),
IF($C40="Jonathan Wellner",_xlfn.XLOOKUP($B40,PROSPER_Wellner!$1:$1,PROSPER_Wellner!$49:$49,""),
IF($C40="Travis Harvey",_xlfn.XLOOKUP($B40,PROSPER_Harvey!$1:$1,PROSPER_Harvey!$49:$49,""),"")))))))="","",
IF($C40="Christopher Lobo",_xlfn.XLOOKUP($B40,PROSPER_Lobo!$1:$1,PROSPER_Lobo!$49:$49,""),
IF($C40="Naren Baliga",_xlfn.XLOOKUP($B40,PROSPER_Baliga!$1:$1,PROSPER_Baliga!$49:$49,""),
IF($C40="Thorsten Huhn",_xlfn.XLOOKUP($B40,PROSPER_Huhn!$1:$1,PROSPER_Huhn!$49:$49,""),
IF($C40="Nick Hull",_xlfn.XLOOKUP($B40,PROSPER_Hull!$1:$1,PROSPER_Hull!$49:$49,""),
IF($C40="Monika Kotwani",_xlfn.XLOOKUP($B40,PROSPER_Kotwani!$1:$1,PROSPER_Kotwani!$49:$49,""),
IF($C40="Jonathan Wellner",_xlfn.XLOOKUP($B40,PROSPER_Wellner!$1:$1,PROSPER_Wellner!$49:$49,""),
IF($C40="Travis Harvey",_xlfn.XLOOKUP($B40,PROSPER_Harvey!$1:$1,PROSPER_Harvey!$49:$49,""),""))))))))="","No Comment",IF(IF($C40="Christopher Lobo",_xlfn.XLOOKUP($B40,PROSPER_Lobo!$1:$1,PROSPER_Lobo!$49:$49,""),
IF($C40="Naren Baliga",_xlfn.XLOOKUP($B40,PROSPER_Baliga!$1:$1,PROSPER_Baliga!$49:$49,""),
IF($C40="Thorsten Huhn",_xlfn.XLOOKUP($B40,PROSPER_Huhn!$1:$1,PROSPER_Huhn!$49:$49,""),
IF($C40="Nick Hull",_xlfn.XLOOKUP($B40,PROSPER_Hull!$1:$1,PROSPER_Hull!$49:$49,""),
IF($C40="Monika Kotwani",_xlfn.XLOOKUP($B40,PROSPER_Kotwani!$1:$1,PROSPER_Kotwani!$49:$49,""),
IF($C40="Jonathan Wellner",_xlfn.XLOOKUP($B40,PROSPER_Wellner!$1:$1,PROSPER_Wellner!$49:$49,""),
IF($C40="Travis Harvey",_xlfn.XLOOKUP($B40,PROSPER_Harvey!$1:$1,PROSPER_Harvey!$49:$49,""),"")))))))="","",
IF($C40="Christopher Lobo",_xlfn.XLOOKUP($B40,PROSPER_Lobo!$1:$1,PROSPER_Lobo!$49:$49,""),
IF($C40="Naren Baliga",_xlfn.XLOOKUP($B40,PROSPER_Baliga!$1:$1,PROSPER_Baliga!$49:$49,""),
IF($C40="Thorsten Huhn",_xlfn.XLOOKUP($B40,PROSPER_Huhn!$1:$1,PROSPER_Huhn!$49:$49,""),
IF($C40="Nick Hull",_xlfn.XLOOKUP($B40,PROSPER_Hull!$1:$1,PROSPER_Hull!$49:$49,""),
IF($C40="Monika Kotwani",_xlfn.XLOOKUP($B40,PROSPER_Kotwani!$1:$1,PROSPER_Kotwani!$49:$49,""),
IF($C40="Jonathan Wellner",_xlfn.XLOOKUP($B40,PROSPER_Wellner!$1:$1,PROSPER_Wellner!$49:$49,""),
IF($C40="Travis Harvey",_xlfn.XLOOKUP($B40,PROSPER_Harvey!$1:$1,PROSPER_Harvey!$49:$49,""),"")))))))))</f>
        <v>N/A</v>
      </c>
      <c r="GQ40" s="150" t="str">
        <f t="shared" si="315"/>
        <v>N/A</v>
      </c>
      <c r="GR40" s="187" t="str">
        <f t="shared" si="316"/>
        <v>N/A</v>
      </c>
      <c r="GS40" s="128" t="str">
        <f t="shared" si="317"/>
        <v>N/A</v>
      </c>
      <c r="GT40" s="188" t="str">
        <f t="shared" si="318"/>
        <v>N/A</v>
      </c>
      <c r="GU40" s="133" t="str">
        <f>IF(IF(IF($C40="Christopher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Kotwani",_xlfn.XLOOKUP($B40,PROSPER_Kotwani!$1:$1,PROSPER_Kotwani!$54:$54,""),
IF($C40="Jonathan Wellner",_xlfn.XLOOKUP($B40,PROSPER_Wellner!$1:$1,PROSPER_Wellner!$54:$54,""),
IF($C40="Travis Harvey",_xlfn.XLOOKUP($B40,PROSPER_Harvey!$1:$1,PROSPER_Harvey!$54:$54,""),"")))))))="","",
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Kotwani",_xlfn.XLOOKUP($B40,PROSPER_Kotwani!$1:$1,PROSPER_Kotwani!$50:$50,""),
IF($C40="Jonathan Wellner",_xlfn.XLOOKUP($B40,PROSPER_Wellner!$1:$1,PROSPER_Wellner!$50:$50,""),
IF($C40="Travis Harvey",_xlfn.XLOOKUP($B40,PROSPER_Harvey!$1:$1,PROSPER_Harvey!$50:$50,""),""))))))))="","No Score",IF(IF($C40="Christopher Lobo",_xlfn.XLOOKUP($B40,PROSPER_Lobo!$1:$1,PROSPER_Lobo!$50:$50,""),
IF($C40="Naren Baliga",_xlfn.XLOOKUP($B40,PROSPER_Baliga!$1:$1,PROSPER_Baliga!$50:$50,""),
IF($C40="Thorsten Huhn",_xlfn.XLOOKUP($B40,PROSPER_Huhn!$1:$1,PROSPER_Huhn!$50:$50,""),
IF($C40="Nick Hull",_xlfn.XLOOKUP($B40,PROSPER_Hull!$1:$1,PROSPER_Hull!$50:$50,""),
IF($C40="Monika Kotwani",_xlfn.XLOOKUP($B40,PROSPER_Kotwani!$1:$1,PROSPER_Kotwani!$50:$50,""),
IF($C40="Jonathan Wellner",_xlfn.XLOOKUP($B40,PROSPER_Wellner!$1:$1,PROSPER_Wellner!$50:$50,""),
IF($C40="Travis Harvey",_xlfn.XLOOKUP($B40,PROSPER_Harvey!$1:$1,PROSPER_Harvey!$50:$50,""),"")))))))="","",
IF($C40="Christopher Lobo",_xlfn.XLOOKUP($B40,PROSPER_Lobo!$1:$1,PROSPER_Lobo!$50:$50,""),
IF($C40="Naren Baliga",_xlfn.XLOOKUP($B40,PROSPER_Baliga!$1:$1,PROSPER_Baliga!$50:$50,""),
IF($C40="Thorsten Huhn",_xlfn.XLOOKUP($B40,PROSPER_Huhn!$1:$1,PROSPER_Huhn!$50:$50,""),
IF($C40="Nick Hull",_xlfn.XLOOKUP($B40,PROSPER_Hull!$1:$1,PROSPER_Hull!$50:$50,""),
IF($C40="Monika Kotwani",_xlfn.XLOOKUP($B40,PROSPER_Kotwani!$1:$1,PROSPER_Kotwani!$50:$50,""),
IF($C40="Jonathan Wellner",_xlfn.XLOOKUP($B40,PROSPER_Wellner!$1:$1,PROSPER_Wellner!$50:$50,""),
IF($C40="Travis Harvey",_xlfn.XLOOKUP($B40,PROSPER_Harvey!$1:$1,PROSPER_Harvey!$50:$50,""),"")))))))))</f>
        <v>No Score</v>
      </c>
      <c r="GV40" s="134" t="str">
        <f>IF(IF(IF($C40="Christopher Lobo",_xlfn.XLOOKUP($B40,PROSPER_Lobo!$1:$1,PROSPER_Lobo!$51:$51,""),
IF($C40="Naren Baliga",_xlfn.XLOOKUP($B40,PROSPER_Baliga!$1:$1,PROSPER_Baliga!$51:$51,""),
IF($C40="Thorsten Huhn",_xlfn.XLOOKUP($B40,PROSPER_Huhn!$1:$1,PROSPER_Huhn!$51:$51,""),
IF($C40="Nick Hull",_xlfn.XLOOKUP($B40,PROSPER_Hull!$1:$1,PROSPER_Hull!$51:$51,""),
IF($C40="Monika Kotwani",_xlfn.XLOOKUP($B40,PROSPER_Kotwani!$1:$1,PROSPER_Kotwani!$51:$51,""),
IF($C40="Jonathan Wellner",_xlfn.XLOOKUP($B40,PROSPER_Wellner!$1:$1,PROSPER_Wellner!$51:$51,""),
IF($C40="Travis Harvey",_xlfn.XLOOKUP($B40,PROSPER_Harvey!$1:$1,PROSPER_Harvey!$51:$51,""),"")))))))="","",
IF($C40="Christopher Lobo",_xlfn.XLOOKUP($B40,PROSPER_Lobo!$1:$1,PROSPER_Lobo!$51:$51,""),
IF($C40="Naren Baliga",_xlfn.XLOOKUP($B40,PROSPER_Baliga!$1:$1,PROSPER_Baliga!$51:$51,""),
IF($C40="Thorsten Huhn",_xlfn.XLOOKUP($B40,PROSPER_Huhn!$1:$1,PROSPER_Huhn!$51:$51,""),
IF($C40="Nick Hull",_xlfn.XLOOKUP($B40,PROSPER_Hull!$1:$1,PROSPER_Hull!$51:$51,""),
IF($C40="Monika Kotwani",_xlfn.XLOOKUP($B40,PROSPER_Kotwani!$1:$1,PROSPER_Kotwani!$51:$51,""),
IF($C40="Jonathan Wellner",_xlfn.XLOOKUP($B40,PROSPER_Wellner!$1:$1,PROSPER_Wellner!$51:$51,""),
IF($C40="Travis Harvey",_xlfn.XLOOKUP($B40,PROSPER_Harvey!$1:$1,PROSPER_Harvey!$51:$51,""),""))))))))="","No Comment",IF(IF($C40="Christopher Lobo",_xlfn.XLOOKUP($B40,PROSPER_Lobo!$1:$1,PROSPER_Lobo!$51:$51,""),
IF($C40="Naren Baliga",_xlfn.XLOOKUP($B40,PROSPER_Baliga!$1:$1,PROSPER_Baliga!$51:$51,""),
IF($C40="Thorsten Huhn",_xlfn.XLOOKUP($B40,PROSPER_Huhn!$1:$1,PROSPER_Huhn!$51:$51,""),
IF($C40="Nick Hull",_xlfn.XLOOKUP($B40,PROSPER_Hull!$1:$1,PROSPER_Hull!$51:$51,""),
IF($C40="Monika Kotwani",_xlfn.XLOOKUP($B40,PROSPER_Kotwani!$1:$1,PROSPER_Kotwani!$51:$51,""),
IF($C40="Jonathan Wellner",_xlfn.XLOOKUP($B40,PROSPER_Wellner!$1:$1,PROSPER_Wellner!$51:$51,""),
IF($C40="Travis Harvey",_xlfn.XLOOKUP($B40,PROSPER_Harvey!$1:$1,PROSPER_Harvey!$51:$51,""),"")))))))="","",
IF($C40="Christopher Lobo",_xlfn.XLOOKUP($B40,PROSPER_Lobo!$1:$1,PROSPER_Lobo!$51:$51,""),
IF($C40="Naren Baliga",_xlfn.XLOOKUP($B40,PROSPER_Baliga!$1:$1,PROSPER_Baliga!$51:$51,""),
IF($C40="Thorsten Huhn",_xlfn.XLOOKUP($B40,PROSPER_Huhn!$1:$1,PROSPER_Huhn!$51:$51,""),
IF($C40="Nick Hull",_xlfn.XLOOKUP($B40,PROSPER_Hull!$1:$1,PROSPER_Hull!$51:$51,""),
IF($C40="Monika Kotwani",_xlfn.XLOOKUP($B40,PROSPER_Kotwani!$1:$1,PROSPER_Kotwani!$51:$51,""),
IF($C40="Jonathan Wellner",_xlfn.XLOOKUP($B40,PROSPER_Wellner!$1:$1,PROSPER_Wellner!$51:$51,""),
IF($C40="Travis Harvey",_xlfn.XLOOKUP($B40,PROSPER_Harvey!$1:$1,PROSPER_Harvey!$51:$51,""),"")))))))))</f>
        <v>No Comment</v>
      </c>
      <c r="GW40" s="133" t="str">
        <f>_xlfn.XLOOKUP($B40,Vlookups_Local!B:B,Vlookups_Local!E:E,"N/A")</f>
        <v>No Data</v>
      </c>
      <c r="GX40" s="134" t="str">
        <f>IF(IF(IF($C40="Christopher Lobo",_xlfn.XLOOKUP($B40,PROSPER_Lobo!$1:$1,PROSPER_Lobo!$53:$53,""),
IF($C40="Naren Baliga",_xlfn.XLOOKUP($B40,PROSPER_Baliga!$1:$1,PROSPER_Baliga!$53:$53,""),
IF($C40="Thorsten Huhn",_xlfn.XLOOKUP($B40,PROSPER_Huhn!$1:$1,PROSPER_Huhn!$53:$53,""),
IF($C40="Nick Hull",_xlfn.XLOOKUP($B40,PROSPER_Hull!$1:$1,PROSPER_Hull!$53:$53,""),
IF($C40="Monika Kotwani",_xlfn.XLOOKUP($B40,PROSPER_Kotwani!$1:$1,PROSPER_Kotwani!$53:$53,""),
IF($C40="Jonathan Wellner",_xlfn.XLOOKUP($B40,PROSPER_Wellner!$1:$1,PROSPER_Wellner!$53:$53,""),
IF($C40="Travis Harvey",_xlfn.XLOOKUP($B40,PROSPER_Harvey!$1:$1,PROSPER_Harvey!$53:$53,""),"")))))))="","",
IF($C40="Christopher Lobo",_xlfn.XLOOKUP($B40,PROSPER_Lobo!$1:$1,PROSPER_Lobo!$53:$53,""),
IF($C40="Naren Baliga",_xlfn.XLOOKUP($B40,PROSPER_Baliga!$1:$1,PROSPER_Baliga!$53:$53,""),
IF($C40="Thorsten Huhn",_xlfn.XLOOKUP($B40,PROSPER_Huhn!$1:$1,PROSPER_Huhn!$53:$53,""),
IF($C40="Nick Hull",_xlfn.XLOOKUP($B40,PROSPER_Hull!$1:$1,PROSPER_Hull!$53:$53,""),
IF($C40="Monika Kotwani",_xlfn.XLOOKUP($B40,PROSPER_Kotwani!$1:$1,PROSPER_Kotwani!$53:$53,""),
IF($C40="Jonathan Wellner",_xlfn.XLOOKUP($B40,PROSPER_Wellner!$1:$1,PROSPER_Wellner!$53:$53,""),
IF($C40="Travis Harvey",_xlfn.XLOOKUP($B40,PROSPER_Harvey!$1:$1,PROSPER_Harvey!$53:$53,""),""))))))))="","No Comment",IF(IF($C40="Christopher Lobo",_xlfn.XLOOKUP($B40,PROSPER_Lobo!$1:$1,PROSPER_Lobo!$53:$53,""),
IF($C40="Naren Baliga",_xlfn.XLOOKUP($B40,PROSPER_Baliga!$1:$1,PROSPER_Baliga!$53:$53,""),
IF($C40="Thorsten Huhn",_xlfn.XLOOKUP($B40,PROSPER_Huhn!$1:$1,PROSPER_Huhn!$53:$53,""),
IF($C40="Nick Hull",_xlfn.XLOOKUP($B40,PROSPER_Hull!$1:$1,PROSPER_Hull!$53:$53,""),
IF($C40="Monika Kotwani",_xlfn.XLOOKUP($B40,PROSPER_Kotwani!$1:$1,PROSPER_Kotwani!$53:$53,""),
IF($C40="Jonathan Wellner",_xlfn.XLOOKUP($B40,PROSPER_Wellner!$1:$1,PROSPER_Wellner!$53:$53,""),
IF($C40="Travis Harvey",_xlfn.XLOOKUP($B40,PROSPER_Harvey!$1:$1,PROSPER_Harvey!$53:$53,""),"")))))))="","",
IF($C40="Christopher Lobo",_xlfn.XLOOKUP($B40,PROSPER_Lobo!$1:$1,PROSPER_Lobo!$53:$53,""),
IF($C40="Naren Baliga",_xlfn.XLOOKUP($B40,PROSPER_Baliga!$1:$1,PROSPER_Baliga!$53:$53,""),
IF($C40="Thorsten Huhn",_xlfn.XLOOKUP($B40,PROSPER_Huhn!$1:$1,PROSPER_Huhn!$53:$53,""),
IF($C40="Nick Hull",_xlfn.XLOOKUP($B40,PROSPER_Hull!$1:$1,PROSPER_Hull!$53:$53,""),
IF($C40="Monika Kotwani",_xlfn.XLOOKUP($B40,PROSPER_Kotwani!$1:$1,PROSPER_Kotwani!$53:$53,""),
IF($C40="Jonathan Wellner",_xlfn.XLOOKUP($B40,PROSPER_Wellner!$1:$1,PROSPER_Wellner!$53:$53,""),
IF($C40="Travis Harvey",_xlfn.XLOOKUP($B40,PROSPER_Harvey!$1:$1,PROSPER_Harvey!$53:$53,""),"")))))))))</f>
        <v>No Comment</v>
      </c>
      <c r="GY40" s="133" t="str">
        <f>IF(IF(IF($C40="Christopher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Kotwani",_xlfn.XLOOKUP($B40,PROSPER_Kotwani!$1:$1,PROSPER_Kotwani!$54:$54,""),
IF($C40="Jonathan Wellner",_xlfn.XLOOKUP($B40,PROSPER_Wellner!$1:$1,PROSPER_Wellner!$54:$54,""),
IF($C40="Travis Harvey",_xlfn.XLOOKUP($B40,PROSPER_Harvey!$1:$1,PROSPER_Harvey!$54:$54,""),"")))))))="","",
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Kotwani",_xlfn.XLOOKUP($B40,PROSPER_Kotwani!$1:$1,PROSPER_Kotwani!$54:$54,""),
IF($C40="Jonathan Wellner",_xlfn.XLOOKUP($B40,PROSPER_Wellner!$1:$1,PROSPER_Wellner!$54:$54,""),
IF($C40="Travis Harvey",_xlfn.XLOOKUP($B40,PROSPER_Harvey!$1:$1,PROSPER_Harvey!$54:$54,""),""))))))))="","No Score",IF(IF($C40="Christopher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Kotwani",_xlfn.XLOOKUP($B40,PROSPER_Kotwani!$1:$1,PROSPER_Kotwani!$54:$54,""),
IF($C40="Jonathan Wellner",_xlfn.XLOOKUP($B40,PROSPER_Wellner!$1:$1,PROSPER_Wellner!$54:$54,""),
IF($C40="Travis Harvey",_xlfn.XLOOKUP($B40,PROSPER_Harvey!$1:$1,PROSPER_Harvey!$54:$54,""),"")))))))="","",
IF($C40="Christopher Lobo",_xlfn.XLOOKUP($B40,PROSPER_Lobo!$1:$1,PROSPER_Lobo!$54:$54,""),
IF($C40="Naren Baliga",_xlfn.XLOOKUP($B40,PROSPER_Baliga!$1:$1,PROSPER_Baliga!$54:$54,""),
IF($C40="Thorsten Huhn",_xlfn.XLOOKUP($B40,PROSPER_Huhn!$1:$1,PROSPER_Huhn!$54:$54,""),
IF($C40="Nick Hull",_xlfn.XLOOKUP($B40,PROSPER_Hull!$1:$1,PROSPER_Hull!$54:$54,""),
IF($C40="Monika Kotwani",_xlfn.XLOOKUP($B40,PROSPER_Kotwani!$1:$1,PROSPER_Kotwani!$54:$54,""),
IF($C40="Jonathan Wellner",_xlfn.XLOOKUP($B40,PROSPER_Wellner!$1:$1,PROSPER_Wellner!$54:$54,""),
IF($C40="Travis Harvey",_xlfn.XLOOKUP($B40,PROSPER_Harvey!$1:$1,PROSPER_Harvey!$54:$54,""),"")))))))))</f>
        <v>No Score</v>
      </c>
      <c r="GZ40" s="134" t="str">
        <f>IF(IF(IF($C40="Christopher Lobo",_xlfn.XLOOKUP($B40,PROSPER_Lobo!$1:$1,PROSPER_Lobo!$55:$55,""),
IF($C40="Naren Baliga",_xlfn.XLOOKUP($B40,PROSPER_Baliga!$1:$1,PROSPER_Baliga!$55:$55,""),
IF($C40="Thorsten Huhn",_xlfn.XLOOKUP($B40,PROSPER_Huhn!$1:$1,PROSPER_Huhn!$55:$55,""),
IF($C40="Nick Hull",_xlfn.XLOOKUP($B40,PROSPER_Hull!$1:$1,PROSPER_Hull!$55:$55,""),
IF($C40="Monika Kotwani",_xlfn.XLOOKUP($B40,PROSPER_Kotwani!$1:$1,PROSPER_Kotwani!$55:$55,""),
IF($C40="Jonathan Wellner",_xlfn.XLOOKUP($B40,PROSPER_Wellner!$1:$1,PROSPER_Wellner!$55:$55,""),
IF($C40="Travis Harvey",_xlfn.XLOOKUP($B40,PROSPER_Harvey!$1:$1,PROSPER_Harvey!$55:$55,""),"")))))))="","",
IF($C40="Christopher Lobo",_xlfn.XLOOKUP($B40,PROSPER_Lobo!$1:$1,PROSPER_Lobo!$55:$55,""),
IF($C40="Naren Baliga",_xlfn.XLOOKUP($B40,PROSPER_Baliga!$1:$1,PROSPER_Baliga!$55:$55,""),
IF($C40="Thorsten Huhn",_xlfn.XLOOKUP($B40,PROSPER_Huhn!$1:$1,PROSPER_Huhn!$55:$55,""),
IF($C40="Nick Hull",_xlfn.XLOOKUP($B40,PROSPER_Hull!$1:$1,PROSPER_Hull!$55:$55,""),
IF($C40="Monika Kotwani",_xlfn.XLOOKUP($B40,PROSPER_Kotwani!$1:$1,PROSPER_Kotwani!$55:$55,""),
IF($C40="Jonathan Wellner",_xlfn.XLOOKUP($B40,PROSPER_Wellner!$1:$1,PROSPER_Wellner!$55:$55,""),
IF($C40="Travis Harvey",_xlfn.XLOOKUP($B40,PROSPER_Harvey!$1:$1,PROSPER_Harvey!$55:$55,""),""))))))))="","No Comment",IF(IF($C40="Christopher Lobo",_xlfn.XLOOKUP($B40,PROSPER_Lobo!$1:$1,PROSPER_Lobo!$55:$55,""),
IF($C40="Naren Baliga",_xlfn.XLOOKUP($B40,PROSPER_Baliga!$1:$1,PROSPER_Baliga!$55:$55,""),
IF($C40="Thorsten Huhn",_xlfn.XLOOKUP($B40,PROSPER_Huhn!$1:$1,PROSPER_Huhn!$55:$55,""),
IF($C40="Nick Hull",_xlfn.XLOOKUP($B40,PROSPER_Hull!$1:$1,PROSPER_Hull!$55:$55,""),
IF($C40="Monika Kotwani",_xlfn.XLOOKUP($B40,PROSPER_Kotwani!$1:$1,PROSPER_Kotwani!$55:$55,""),
IF($C40="Jonathan Wellner",_xlfn.XLOOKUP($B40,PROSPER_Wellner!$1:$1,PROSPER_Wellner!$55:$55,""),
IF($C40="Travis Harvey",_xlfn.XLOOKUP($B40,PROSPER_Harvey!$1:$1,PROSPER_Harvey!$55:$55,""),"")))))))="","",
IF($C40="Christopher Lobo",_xlfn.XLOOKUP($B40,PROSPER_Lobo!$1:$1,PROSPER_Lobo!$55:$55,""),
IF($C40="Naren Baliga",_xlfn.XLOOKUP($B40,PROSPER_Baliga!$1:$1,PROSPER_Baliga!$55:$55,""),
IF($C40="Thorsten Huhn",_xlfn.XLOOKUP($B40,PROSPER_Huhn!$1:$1,PROSPER_Huhn!$55:$55,""),
IF($C40="Nick Hull",_xlfn.XLOOKUP($B40,PROSPER_Hull!$1:$1,PROSPER_Hull!$55:$55,""),
IF($C40="Monika Kotwani",_xlfn.XLOOKUP($B40,PROSPER_Kotwani!$1:$1,PROSPER_Kotwani!$55:$55,""),
IF($C40="Jonathan Wellner",_xlfn.XLOOKUP($B40,PROSPER_Wellner!$1:$1,PROSPER_Wellner!$55:$55,""),
IF($C40="Travis Harvey",_xlfn.XLOOKUP($B40,PROSPER_Harvey!$1:$1,PROSPER_Harvey!$55:$55,""),"")))))))))</f>
        <v>No Comment</v>
      </c>
      <c r="HA40" s="133" t="str">
        <f>IF(IF(IF($C40="Christopher Lobo",_xlfn.XLOOKUP($B40,PROSPER_Lobo!$1:$1,PROSPER_Lobo!$56:$56,""),
IF($C40="Naren Baliga",_xlfn.XLOOKUP($B40,PROSPER_Baliga!$1:$1,PROSPER_Baliga!$56:$56,""),
IF($C40="Thorsten Huhn",_xlfn.XLOOKUP($B40,PROSPER_Huhn!$1:$1,PROSPER_Huhn!$56:$56,""),
IF($C40="Nick Hull",_xlfn.XLOOKUP($B40,PROSPER_Hull!$1:$1,PROSPER_Hull!$56:$56,""),
IF($C40="Monika Kotwani",_xlfn.XLOOKUP($B40,PROSPER_Kotwani!$1:$1,PROSPER_Kotwani!$56:$56,""),
IF($C40="Jonathan Wellner",_xlfn.XLOOKUP($B40,PROSPER_Wellner!$1:$1,PROSPER_Wellner!$56:$56,""),
IF($C40="Travis Harvey",_xlfn.XLOOKUP($B40,PROSPER_Harvey!$1:$1,PROSPER_Harvey!$56:$56,""),"")))))))="","",
IF($C40="Christopher Lobo",_xlfn.XLOOKUP($B40,PROSPER_Lobo!$1:$1,PROSPER_Lobo!$56:$56,""),
IF($C40="Naren Baliga",_xlfn.XLOOKUP($B40,PROSPER_Baliga!$1:$1,PROSPER_Baliga!$56:$56,""),
IF($C40="Thorsten Huhn",_xlfn.XLOOKUP($B40,PROSPER_Huhn!$1:$1,PROSPER_Huhn!$56:$56,""),
IF($C40="Nick Hull",_xlfn.XLOOKUP($B40,PROSPER_Hull!$1:$1,PROSPER_Hull!$56:$56,""),
IF($C40="Monika Kotwani",_xlfn.XLOOKUP($B40,PROSPER_Kotwani!$1:$1,PROSPER_Kotwani!$56:$56,""),
IF($C40="Jonathan Wellner",_xlfn.XLOOKUP($B40,PROSPER_Wellner!$1:$1,PROSPER_Wellner!$56:$56,""),
IF($C40="Travis Harvey",_xlfn.XLOOKUP($B40,PROSPER_Harvey!$1:$1,PROSPER_Harvey!$56:$56,""),""))))))))="","No Score",IF(IF($C40="Christopher Lobo",_xlfn.XLOOKUP($B40,PROSPER_Lobo!$1:$1,PROSPER_Lobo!$56:$56,""),
IF($C40="Naren Baliga",_xlfn.XLOOKUP($B40,PROSPER_Baliga!$1:$1,PROSPER_Baliga!$56:$56,""),
IF($C40="Thorsten Huhn",_xlfn.XLOOKUP($B40,PROSPER_Huhn!$1:$1,PROSPER_Huhn!$56:$56,""),
IF($C40="Nick Hull",_xlfn.XLOOKUP($B40,PROSPER_Hull!$1:$1,PROSPER_Hull!$56:$56,""),
IF($C40="Monika Kotwani",_xlfn.XLOOKUP($B40,PROSPER_Kotwani!$1:$1,PROSPER_Kotwani!$56:$56,""),
IF($C40="Jonathan Wellner",_xlfn.XLOOKUP($B40,PROSPER_Wellner!$1:$1,PROSPER_Wellner!$56:$56,""),
IF($C40="Travis Harvey",_xlfn.XLOOKUP($B40,PROSPER_Harvey!$1:$1,PROSPER_Harvey!$56:$56,""),"")))))))="","",
IF($C40="Christopher Lobo",_xlfn.XLOOKUP($B40,PROSPER_Lobo!$1:$1,PROSPER_Lobo!$56:$56,""),
IF($C40="Naren Baliga",_xlfn.XLOOKUP($B40,PROSPER_Baliga!$1:$1,PROSPER_Baliga!$56:$56,""),
IF($C40="Thorsten Huhn",_xlfn.XLOOKUP($B40,PROSPER_Huhn!$1:$1,PROSPER_Huhn!$56:$56,""),
IF($C40="Nick Hull",_xlfn.XLOOKUP($B40,PROSPER_Hull!$1:$1,PROSPER_Hull!$56:$56,""),
IF($C40="Monika Kotwani",_xlfn.XLOOKUP($B40,PROSPER_Kotwani!$1:$1,PROSPER_Kotwani!$56:$56,""),
IF($C40="Jonathan Wellner",_xlfn.XLOOKUP($B40,PROSPER_Wellner!$1:$1,PROSPER_Wellner!$56:$56,""),
IF($C40="Travis Harvey",_xlfn.XLOOKUP($B40,PROSPER_Harvey!$1:$1,PROSPER_Harvey!$56:$56,""),"")))))))))</f>
        <v>No Score</v>
      </c>
      <c r="HB40" s="134" t="str">
        <f>IF(IF(IF($C40="Christopher Lobo",_xlfn.XLOOKUP($B40,PROSPER_Lobo!$1:$1,PROSPER_Lobo!$57:$57,""),
IF($C40="Naren Baliga",_xlfn.XLOOKUP($B40,PROSPER_Baliga!$1:$1,PROSPER_Baliga!$57:$57,""),
IF($C40="Thorsten Huhn",_xlfn.XLOOKUP($B40,PROSPER_Huhn!$1:$1,PROSPER_Huhn!$57:$57,""),
IF($C40="Nick Hull",_xlfn.XLOOKUP($B40,PROSPER_Hull!$1:$1,PROSPER_Hull!$57:$57,""),
IF($C40="Monika Kotwani",_xlfn.XLOOKUP($B40,PROSPER_Kotwani!$1:$1,PROSPER_Kotwani!$57:$57,""),
IF($C40="Jonathan Wellner",_xlfn.XLOOKUP($B40,PROSPER_Wellner!$1:$1,PROSPER_Wellner!$57:$57,""),
IF($C40="Travis Harvey",_xlfn.XLOOKUP($B40,PROSPER_Harvey!$1:$1,PROSPER_Harvey!$57:$57,""),"")))))))="","",
IF($C40="Christopher Lobo",_xlfn.XLOOKUP($B40,PROSPER_Lobo!$1:$1,PROSPER_Lobo!$57:$57,""),
IF($C40="Naren Baliga",_xlfn.XLOOKUP($B40,PROSPER_Baliga!$1:$1,PROSPER_Baliga!$57:$57,""),
IF($C40="Thorsten Huhn",_xlfn.XLOOKUP($B40,PROSPER_Huhn!$1:$1,PROSPER_Huhn!$57:$57,""),
IF($C40="Nick Hull",_xlfn.XLOOKUP($B40,PROSPER_Hull!$1:$1,PROSPER_Hull!$57:$57,""),
IF($C40="Monika Kotwani",_xlfn.XLOOKUP($B40,PROSPER_Kotwani!$1:$1,PROSPER_Kotwani!$57:$57,""),
IF($C40="Jonathan Wellner",_xlfn.XLOOKUP($B40,PROSPER_Wellner!$1:$1,PROSPER_Wellner!$57:$57,""),
IF($C40="Travis Harvey",_xlfn.XLOOKUP($B40,PROSPER_Harvey!$1:$1,PROSPER_Harvey!$57:$57,""),""))))))))="","No Comment",IF(IF($C40="Christopher Lobo",_xlfn.XLOOKUP($B40,PROSPER_Lobo!$1:$1,PROSPER_Lobo!$57:$57,""),
IF($C40="Naren Baliga",_xlfn.XLOOKUP($B40,PROSPER_Baliga!$1:$1,PROSPER_Baliga!$57:$57,""),
IF($C40="Thorsten Huhn",_xlfn.XLOOKUP($B40,PROSPER_Huhn!$1:$1,PROSPER_Huhn!$57:$57,""),
IF($C40="Nick Hull",_xlfn.XLOOKUP($B40,PROSPER_Hull!$1:$1,PROSPER_Hull!$57:$57,""),
IF($C40="Monika Kotwani",_xlfn.XLOOKUP($B40,PROSPER_Kotwani!$1:$1,PROSPER_Kotwani!$57:$57,""),
IF($C40="Jonathan Wellner",_xlfn.XLOOKUP($B40,PROSPER_Wellner!$1:$1,PROSPER_Wellner!$57:$57,""),
IF($C40="Travis Harvey",_xlfn.XLOOKUP($B40,PROSPER_Harvey!$1:$1,PROSPER_Harvey!$57:$57,""),"")))))))="","",
IF($C40="Christopher Lobo",_xlfn.XLOOKUP($B40,PROSPER_Lobo!$1:$1,PROSPER_Lobo!$57:$57,""),
IF($C40="Naren Baliga",_xlfn.XLOOKUP($B40,PROSPER_Baliga!$1:$1,PROSPER_Baliga!$57:$57,""),
IF($C40="Thorsten Huhn",_xlfn.XLOOKUP($B40,PROSPER_Huhn!$1:$1,PROSPER_Huhn!$57:$57,""),
IF($C40="Nick Hull",_xlfn.XLOOKUP($B40,PROSPER_Hull!$1:$1,PROSPER_Hull!$57:$57,""),
IF($C40="Monika Kotwani",_xlfn.XLOOKUP($B40,PROSPER_Kotwani!$1:$1,PROSPER_Kotwani!$57:$57,""),
IF($C40="Jonathan Wellner",_xlfn.XLOOKUP($B40,PROSPER_Wellner!$1:$1,PROSPER_Wellner!$57:$57,""),
IF($C40="Travis Harvey",_xlfn.XLOOKUP($B40,PROSPER_Harvey!$1:$1,PROSPER_Harvey!$57:$57,""),"")))))))))</f>
        <v>No Comment</v>
      </c>
      <c r="HC40" s="192" t="str">
        <f t="shared" si="319"/>
        <v>N/A</v>
      </c>
      <c r="HD40" s="135" t="str">
        <f>_xlfn.XLOOKUP(B40,PROSPERInitial_Query!$E:$E,PROSPERInitial_Query!$AK:$AK,"",,-1)</f>
        <v/>
      </c>
      <c r="HE40" s="136" t="str">
        <f t="shared" si="320"/>
        <v>Nitin Kalra4 - SuccessServices Quality</v>
      </c>
      <c r="HF40" s="136" t="str">
        <f>_xlfn.XLOOKUP(HE40,PROSPERDelta_Query!BK:BK,PROSPERDelta_Query!AX:AX,"",,-1)</f>
        <v/>
      </c>
      <c r="HG40" s="137" t="str">
        <f t="shared" si="321"/>
        <v>N/A</v>
      </c>
      <c r="HH40" s="137" t="str">
        <f>IF(IF(IF($C40="Christopher Lobo",_xlfn.XLOOKUP($B40,PROSPER_Lobo!$1:$1,PROSPER_Lobo!$58:$58,""),
IF($C40="Naren Baliga",_xlfn.XLOOKUP($B40,PROSPER_Baliga!$1:$1,PROSPER_Baliga!$58:$58,""),
IF($C40="Thorsten Huhn",_xlfn.XLOOKUP($B40,PROSPER_Huhn!$1:$1,PROSPER_Huhn!$58:$58,""),
IF($C40="Nick Hull",_xlfn.XLOOKUP($B40,PROSPER_Hull!$1:$1,PROSPER_Hull!$58:$58,""),
IF($C40="Monika Kotwani",_xlfn.XLOOKUP($B40,PROSPER_Kotwani!$1:$1,PROSPER_Kotwani!$58:$58,""),
IF($C40="Jonathan Wellner",_xlfn.XLOOKUP($B40,PROSPER_Wellner!$1:$1,PROSPER_Wellner!$58:$58,""),
IF($C40="Travis Harvey",_xlfn.XLOOKUP($B40,PROSPER_Harvey!$1:$1,PROSPER_Harvey!$58:$58,""),"")))))))="","",
IF($C40="Christopher Lobo",_xlfn.XLOOKUP($B40,PROSPER_Lobo!$1:$1,PROSPER_Lobo!$58:$58,""),
IF($C40="Naren Baliga",_xlfn.XLOOKUP($B40,PROSPER_Baliga!$1:$1,PROSPER_Baliga!$58:$58,""),
IF($C40="Thorsten Huhn",_xlfn.XLOOKUP($B40,PROSPER_Huhn!$1:$1,PROSPER_Huhn!$58:$58,""),
IF($C40="Nick Hull",_xlfn.XLOOKUP($B40,PROSPER_Hull!$1:$1,PROSPER_Hull!$58:$58,""),
IF($C40="Monika Kotwani",_xlfn.XLOOKUP($B40,PROSPER_Kotwani!$1:$1,PROSPER_Kotwani!$58:$58,""),
IF($C40="Jonathan Wellner",_xlfn.XLOOKUP($B40,PROSPER_Wellner!$1:$1,PROSPER_Wellner!$58:$58,""),
IF($C40="Travis Harvey",_xlfn.XLOOKUP($B40,PROSPER_Harvey!$1:$1,PROSPER_Harvey!$58:$58,""),""))))))))="","No Score",IF(IF($C40="Christopher Lobo",_xlfn.XLOOKUP($B40,PROSPER_Lobo!$1:$1,PROSPER_Lobo!$58:$58,""),
IF($C40="Naren Baliga",_xlfn.XLOOKUP($B40,PROSPER_Baliga!$1:$1,PROSPER_Baliga!$58:$58,""),
IF($C40="Thorsten Huhn",_xlfn.XLOOKUP($B40,PROSPER_Huhn!$1:$1,PROSPER_Huhn!$58:$58,""),
IF($C40="Nick Hull",_xlfn.XLOOKUP($B40,PROSPER_Hull!$1:$1,PROSPER_Hull!$58:$58,""),
IF($C40="Monika Kotwani",_xlfn.XLOOKUP($B40,PROSPER_Kotwani!$1:$1,PROSPER_Kotwani!$58:$58,""),
IF($C40="Jonathan Wellner",_xlfn.XLOOKUP($B40,PROSPER_Wellner!$1:$1,PROSPER_Wellner!$58:$58,""),
IF($C40="Travis Harvey",_xlfn.XLOOKUP($B40,PROSPER_Harvey!$1:$1,PROSPER_Harvey!$58:$58,""),"")))))))="","",
IF($C40="Christopher Lobo",_xlfn.XLOOKUP($B40,PROSPER_Lobo!$1:$1,PROSPER_Lobo!$58:$58,""),
IF($C40="Naren Baliga",_xlfn.XLOOKUP($B40,PROSPER_Baliga!$1:$1,PROSPER_Baliga!$58:$58,""),
IF($C40="Thorsten Huhn",_xlfn.XLOOKUP($B40,PROSPER_Huhn!$1:$1,PROSPER_Huhn!$58:$58,""),
IF($C40="Nick Hull",_xlfn.XLOOKUP($B40,PROSPER_Hull!$1:$1,PROSPER_Hull!$58:$58,""),
IF($C40="Monika Kotwani",_xlfn.XLOOKUP($B40,PROSPER_Kotwani!$1:$1,PROSPER_Kotwani!$58:$58,""),
IF($C40="Jonathan Wellner",_xlfn.XLOOKUP($B40,PROSPER_Wellner!$1:$1,PROSPER_Wellner!$58:$58,""),
IF($C40="Travis Harvey",_xlfn.XLOOKUP($B40,PROSPER_Harvey!$1:$1,PROSPER_Harvey!$58:$58,""),"")))))))))</f>
        <v>No Score</v>
      </c>
      <c r="HI40" s="138" t="str">
        <f>IF(IF(IF($C40="Christopher Lobo",_xlfn.XLOOKUP($B40,PROSPER_Lobo!$1:$1,PROSPER_Lobo!$59:$59,""),
IF($C40="Naren Baliga",_xlfn.XLOOKUP($B40,PROSPER_Baliga!$1:$1,PROSPER_Baliga!$59:$59,""),
IF($C40="Thorsten Huhn",_xlfn.XLOOKUP($B40,PROSPER_Huhn!$1:$1,PROSPER_Huhn!$59:$59,""),
IF($C40="Nick Hull",_xlfn.XLOOKUP($B40,PROSPER_Hull!$1:$1,PROSPER_Hull!$59:$59,""),
IF($C40="Monika Kotwani",_xlfn.XLOOKUP($B40,PROSPER_Kotwani!$1:$1,PROSPER_Kotwani!$59:$59,""),
IF($C40="Jonathan Wellner",_xlfn.XLOOKUP($B40,PROSPER_Wellner!$1:$1,PROSPER_Wellner!$59:$59,""),
IF($C40="Travis Harvey",_xlfn.XLOOKUP($B40,PROSPER_Harvey!$1:$1,PROSPER_Harvey!$59:$59,""),"")))))))="","",
IF($C40="Christopher Lobo",_xlfn.XLOOKUP($B40,PROSPER_Lobo!$1:$1,PROSPER_Lobo!$59:$59,""),
IF($C40="Naren Baliga",_xlfn.XLOOKUP($B40,PROSPER_Baliga!$1:$1,PROSPER_Baliga!$59:$59,""),
IF($C40="Thorsten Huhn",_xlfn.XLOOKUP($B40,PROSPER_Huhn!$1:$1,PROSPER_Huhn!$59:$59,""),
IF($C40="Nick Hull",_xlfn.XLOOKUP($B40,PROSPER_Hull!$1:$1,PROSPER_Hull!$59:$59,""),
IF($C40="Monika Kotwani",_xlfn.XLOOKUP($B40,PROSPER_Kotwani!$1:$1,PROSPER_Kotwani!$59:$59,""),
IF($C40="Jonathan Wellner",_xlfn.XLOOKUP($B40,PROSPER_Wellner!$1:$1,PROSPER_Wellner!$59:$59,""),
IF($C40="Travis Harvey",_xlfn.XLOOKUP($B40,PROSPER_Harvey!$1:$1,PROSPER_Harvey!$59:$59,""),""))))))))="","No Comment",IF(IF($C40="Christopher Lobo",_xlfn.XLOOKUP($B40,PROSPER_Lobo!$1:$1,PROSPER_Lobo!$59:$59,""),
IF($C40="Naren Baliga",_xlfn.XLOOKUP($B40,PROSPER_Baliga!$1:$1,PROSPER_Baliga!$59:$59,""),
IF($C40="Thorsten Huhn",_xlfn.XLOOKUP($B40,PROSPER_Huhn!$1:$1,PROSPER_Huhn!$59:$59,""),
IF($C40="Nick Hull",_xlfn.XLOOKUP($B40,PROSPER_Hull!$1:$1,PROSPER_Hull!$59:$59,""),
IF($C40="Monika Kotwani",_xlfn.XLOOKUP($B40,PROSPER_Kotwani!$1:$1,PROSPER_Kotwani!$59:$59,""),
IF($C40="Jonathan Wellner",_xlfn.XLOOKUP($B40,PROSPER_Wellner!$1:$1,PROSPER_Wellner!$59:$59,""),
IF($C40="Travis Harvey",_xlfn.XLOOKUP($B40,PROSPER_Harvey!$1:$1,PROSPER_Harvey!$59:$59,""),"")))))))="","",
IF($C40="Christopher Lobo",_xlfn.XLOOKUP($B40,PROSPER_Lobo!$1:$1,PROSPER_Lobo!$59:$59,""),
IF($C40="Naren Baliga",_xlfn.XLOOKUP($B40,PROSPER_Baliga!$1:$1,PROSPER_Baliga!$59:$59,""),
IF($C40="Thorsten Huhn",_xlfn.XLOOKUP($B40,PROSPER_Huhn!$1:$1,PROSPER_Huhn!$59:$59,""),
IF($C40="Nick Hull",_xlfn.XLOOKUP($B40,PROSPER_Hull!$1:$1,PROSPER_Hull!$59:$59,""),
IF($C40="Monika Kotwani",_xlfn.XLOOKUP($B40,PROSPER_Kotwani!$1:$1,PROSPER_Kotwani!$59:$59,""),
IF($C40="Jonathan Wellner",_xlfn.XLOOKUP($B40,PROSPER_Wellner!$1:$1,PROSPER_Wellner!$59:$59,""),
IF($C40="Travis Harvey",_xlfn.XLOOKUP($B40,PROSPER_Harvey!$1:$1,PROSPER_Harvey!$59:$59,""),"")))))))))</f>
        <v>No Comment</v>
      </c>
      <c r="HJ40" s="188" t="str">
        <f t="shared" si="322"/>
        <v>N/A</v>
      </c>
      <c r="HK40" s="135" t="str">
        <f>_xlfn.XLOOKUP(B40,PROSPERInitial_Query!$E:$E,PROSPERInitial_Query!$AL:$AL,"",,-1)</f>
        <v/>
      </c>
      <c r="HL40" s="136" t="str">
        <f t="shared" si="323"/>
        <v>Nitin Kalra4 - SuccessEscalation Management</v>
      </c>
      <c r="HM40" s="136" t="str">
        <f>_xlfn.XLOOKUP(HL40,PROSPERDelta_Query!BK:BK,PROSPERDelta_Query!AY:AY,"",,-1)</f>
        <v/>
      </c>
      <c r="HN40" s="137" t="str">
        <f t="shared" si="324"/>
        <v>N/A</v>
      </c>
      <c r="HO40" s="137" t="str">
        <f>IF(IF(IF($C40="Christopher Lobo",_xlfn.XLOOKUP($B40,PROSPER_Lobo!$1:$1,PROSPER_Lobo!$60:$60,""),
IF($C40="Naren Baliga",_xlfn.XLOOKUP($B40,PROSPER_Baliga!$1:$1,PROSPER_Baliga!$60:$60,""),
IF($C40="Thorsten Huhn",_xlfn.XLOOKUP($B40,PROSPER_Huhn!$1:$1,PROSPER_Huhn!$60:$60,""),
IF($C40="Nick Hull",_xlfn.XLOOKUP($B40,PROSPER_Hull!$1:$1,PROSPER_Hull!$60:$60,""),
IF($C40="Monika Kotwani",_xlfn.XLOOKUP($B40,PROSPER_Kotwani!$1:$1,PROSPER_Kotwani!$60:$60,""),
IF($C40="Jonathan Wellner",_xlfn.XLOOKUP($B40,PROSPER_Wellner!$1:$1,PROSPER_Wellner!$60:$60,""),
IF($C40="Travis Harvey",_xlfn.XLOOKUP($B40,PROSPER_Harvey!$1:$1,PROSPER_Harvey!$60:$60,""),"")))))))="","",
IF($C40="Christopher Lobo",_xlfn.XLOOKUP($B40,PROSPER_Lobo!$1:$1,PROSPER_Lobo!$60:$60,""),
IF($C40="Naren Baliga",_xlfn.XLOOKUP($B40,PROSPER_Baliga!$1:$1,PROSPER_Baliga!$60:$60,""),
IF($C40="Thorsten Huhn",_xlfn.XLOOKUP($B40,PROSPER_Huhn!$1:$1,PROSPER_Huhn!$60:$60,""),
IF($C40="Nick Hull",_xlfn.XLOOKUP($B40,PROSPER_Hull!$1:$1,PROSPER_Hull!$60:$60,""),
IF($C40="Monika Kotwani",_xlfn.XLOOKUP($B40,PROSPER_Kotwani!$1:$1,PROSPER_Kotwani!$60:$60,""),
IF($C40="Jonathan Wellner",_xlfn.XLOOKUP($B40,PROSPER_Wellner!$1:$1,PROSPER_Wellner!$60:$60,""),
IF($C40="Travis Harvey",_xlfn.XLOOKUP($B40,PROSPER_Harvey!$1:$1,PROSPER_Harvey!$60:$60,""),""))))))))="","No Score",IF(IF($C40="Christopher Lobo",_xlfn.XLOOKUP($B40,PROSPER_Lobo!$1:$1,PROSPER_Lobo!$60:$60,""),
IF($C40="Naren Baliga",_xlfn.XLOOKUP($B40,PROSPER_Baliga!$1:$1,PROSPER_Baliga!$60:$60,""),
IF($C40="Thorsten Huhn",_xlfn.XLOOKUP($B40,PROSPER_Huhn!$1:$1,PROSPER_Huhn!$60:$60,""),
IF($C40="Nick Hull",_xlfn.XLOOKUP($B40,PROSPER_Hull!$1:$1,PROSPER_Hull!$60:$60,""),
IF($C40="Monika Kotwani",_xlfn.XLOOKUP($B40,PROSPER_Kotwani!$1:$1,PROSPER_Kotwani!$60:$60,""),
IF($C40="Jonathan Wellner",_xlfn.XLOOKUP($B40,PROSPER_Wellner!$1:$1,PROSPER_Wellner!$60:$60,""),
IF($C40="Travis Harvey",_xlfn.XLOOKUP($B40,PROSPER_Harvey!$1:$1,PROSPER_Harvey!$60:$60,""),"")))))))="","",
IF($C40="Christopher Lobo",_xlfn.XLOOKUP($B40,PROSPER_Lobo!$1:$1,PROSPER_Lobo!$60:$60,""),
IF($C40="Naren Baliga",_xlfn.XLOOKUP($B40,PROSPER_Baliga!$1:$1,PROSPER_Baliga!$60:$60,""),
IF($C40="Thorsten Huhn",_xlfn.XLOOKUP($B40,PROSPER_Huhn!$1:$1,PROSPER_Huhn!$60:$60,""),
IF($C40="Nick Hull",_xlfn.XLOOKUP($B40,PROSPER_Hull!$1:$1,PROSPER_Hull!$60:$60,""),
IF($C40="Monika Kotwani",_xlfn.XLOOKUP($B40,PROSPER_Kotwani!$1:$1,PROSPER_Kotwani!$60:$60,""),
IF($C40="Jonathan Wellner",_xlfn.XLOOKUP($B40,PROSPER_Wellner!$1:$1,PROSPER_Wellner!$60:$60,""),
IF($C40="Travis Harvey",_xlfn.XLOOKUP($B40,PROSPER_Harvey!$1:$1,PROSPER_Harvey!$60:$60,""),"")))))))))</f>
        <v>No Score</v>
      </c>
      <c r="HP40" s="138" t="str">
        <f>IF(IF(IF($C40="Christopher Lobo",_xlfn.XLOOKUP($B40,PROSPER_Lobo!$1:$1,PROSPER_Lobo!$61:$61,""),
IF($C40="Naren Baliga",_xlfn.XLOOKUP($B40,PROSPER_Baliga!$1:$1,PROSPER_Baliga!$61:$61,""),
IF($C40="Thorsten Huhn",_xlfn.XLOOKUP($B40,PROSPER_Huhn!$1:$1,PROSPER_Huhn!$61:$61,""),
IF($C40="Nick Hull",_xlfn.XLOOKUP($B40,PROSPER_Hull!$1:$1,PROSPER_Hull!$61:$61,""),
IF($C40="Monika Kotwani",_xlfn.XLOOKUP($B40,PROSPER_Kotwani!$1:$1,PROSPER_Kotwani!$61:$61,""),
IF($C40="Jonathan Wellner",_xlfn.XLOOKUP($B40,PROSPER_Wellner!$1:$1,PROSPER_Wellner!$61:$61,""),
IF($C40="Travis Harvey",_xlfn.XLOOKUP($B40,PROSPER_Harvey!$1:$1,PROSPER_Harvey!$61:$61,""),"")))))))="","",
IF($C40="Christopher Lobo",_xlfn.XLOOKUP($B40,PROSPER_Lobo!$1:$1,PROSPER_Lobo!$61:$61,""),
IF($C40="Naren Baliga",_xlfn.XLOOKUP($B40,PROSPER_Baliga!$1:$1,PROSPER_Baliga!$61:$61,""),
IF($C40="Thorsten Huhn",_xlfn.XLOOKUP($B40,PROSPER_Huhn!$1:$1,PROSPER_Huhn!$61:$61,""),
IF($C40="Nick Hull",_xlfn.XLOOKUP($B40,PROSPER_Hull!$1:$1,PROSPER_Hull!$61:$61,""),
IF($C40="Monika Kotwani",_xlfn.XLOOKUP($B40,PROSPER_Kotwani!$1:$1,PROSPER_Kotwani!$61:$61,""),
IF($C40="Jonathan Wellner",_xlfn.XLOOKUP($B40,PROSPER_Wellner!$1:$1,PROSPER_Wellner!$61:$61,""),
IF($C40="Travis Harvey",_xlfn.XLOOKUP($B40,PROSPER_Harvey!$1:$1,PROSPER_Harvey!$61:$61,""),""))))))))="","No Comment",IF(IF($C40="Christopher Lobo",_xlfn.XLOOKUP($B40,PROSPER_Lobo!$1:$1,PROSPER_Lobo!$61:$61,""),
IF($C40="Naren Baliga",_xlfn.XLOOKUP($B40,PROSPER_Baliga!$1:$1,PROSPER_Baliga!$61:$61,""),
IF($C40="Thorsten Huhn",_xlfn.XLOOKUP($B40,PROSPER_Huhn!$1:$1,PROSPER_Huhn!$61:$61,""),
IF($C40="Nick Hull",_xlfn.XLOOKUP($B40,PROSPER_Hull!$1:$1,PROSPER_Hull!$61:$61,""),
IF($C40="Monika Kotwani",_xlfn.XLOOKUP($B40,PROSPER_Kotwani!$1:$1,PROSPER_Kotwani!$61:$61,""),
IF($C40="Jonathan Wellner",_xlfn.XLOOKUP($B40,PROSPER_Wellner!$1:$1,PROSPER_Wellner!$61:$61,""),
IF($C40="Travis Harvey",_xlfn.XLOOKUP($B40,PROSPER_Harvey!$1:$1,PROSPER_Harvey!$61:$61,""),"")))))))="","",
IF($C40="Christopher Lobo",_xlfn.XLOOKUP($B40,PROSPER_Lobo!$1:$1,PROSPER_Lobo!$61:$61,""),
IF($C40="Naren Baliga",_xlfn.XLOOKUP($B40,PROSPER_Baliga!$1:$1,PROSPER_Baliga!$61:$61,""),
IF($C40="Thorsten Huhn",_xlfn.XLOOKUP($B40,PROSPER_Huhn!$1:$1,PROSPER_Huhn!$61:$61,""),
IF($C40="Nick Hull",_xlfn.XLOOKUP($B40,PROSPER_Hull!$1:$1,PROSPER_Hull!$61:$61,""),
IF($C40="Monika Kotwani",_xlfn.XLOOKUP($B40,PROSPER_Kotwani!$1:$1,PROSPER_Kotwani!$61:$61,""),
IF($C40="Jonathan Wellner",_xlfn.XLOOKUP($B40,PROSPER_Wellner!$1:$1,PROSPER_Wellner!$61:$61,""),
IF($C40="Travis Harvey",_xlfn.XLOOKUP($B40,PROSPER_Harvey!$1:$1,PROSPER_Harvey!$61:$61,""),"")))))))))</f>
        <v>No Comment</v>
      </c>
      <c r="HQ40" s="188" t="str">
        <f t="shared" si="325"/>
        <v>N/A</v>
      </c>
      <c r="HR40" s="135" t="str">
        <f>_xlfn.XLOOKUP(B40,PROSPERInitial_Query!$E:$E,PROSPERInitial_Query!$AM:$AM,"",,-1)</f>
        <v/>
      </c>
      <c r="HS40" s="136" t="str">
        <f t="shared" si="326"/>
        <v>Nitin Kalra4 - SuccessExpanding / Renewing the Business</v>
      </c>
      <c r="HT40" s="136" t="str">
        <f>_xlfn.XLOOKUP(HS40,PROSPERDelta_Query!BK:BK,PROSPERDelta_Query!AZ:AZ,"",,-1)</f>
        <v/>
      </c>
      <c r="HU40" s="137" t="str">
        <f t="shared" si="327"/>
        <v>N/A</v>
      </c>
      <c r="HV40" s="137" t="str">
        <f>IF(IF(IF($C40="Christopher Lobo",_xlfn.XLOOKUP($B40,PROSPER_Lobo!$1:$1,PROSPER_Lobo!$62:$62,""),
IF($C40="Naren Baliga",_xlfn.XLOOKUP($B40,PROSPER_Baliga!$1:$1,PROSPER_Baliga!$62:$62,""),
IF($C40="Thorsten Huhn",_xlfn.XLOOKUP($B40,PROSPER_Huhn!$1:$1,PROSPER_Huhn!$62:$62,""),
IF($C40="Nick Hull",_xlfn.XLOOKUP($B40,PROSPER_Hull!$1:$1,PROSPER_Hull!$62:$62,""),
IF($C40="Monika Kotwani",_xlfn.XLOOKUP($B40,PROSPER_Kotwani!$1:$1,PROSPER_Kotwani!$62:$62,""),
IF($C40="Jonathan Wellner",_xlfn.XLOOKUP($B40,PROSPER_Wellner!$1:$1,PROSPER_Wellner!$62:$62,""),
IF($C40="Travis Harvey",_xlfn.XLOOKUP($B40,PROSPER_Harvey!$1:$1,PROSPER_Harvey!$62:$62,""),"")))))))="","",
IF($C40="Christopher Lobo",_xlfn.XLOOKUP($B40,PROSPER_Lobo!$1:$1,PROSPER_Lobo!$62:$62,""),
IF($C40="Naren Baliga",_xlfn.XLOOKUP($B40,PROSPER_Baliga!$1:$1,PROSPER_Baliga!$62:$62,""),
IF($C40="Thorsten Huhn",_xlfn.XLOOKUP($B40,PROSPER_Huhn!$1:$1,PROSPER_Huhn!$62:$62,""),
IF($C40="Nick Hull",_xlfn.XLOOKUP($B40,PROSPER_Hull!$1:$1,PROSPER_Hull!$62:$62,""),
IF($C40="Monika Kotwani",_xlfn.XLOOKUP($B40,PROSPER_Kotwani!$1:$1,PROSPER_Kotwani!$62:$62,""),
IF($C40="Jonathan Wellner",_xlfn.XLOOKUP($B40,PROSPER_Wellner!$1:$1,PROSPER_Wellner!$62:$62,""),
IF($C40="Travis Harvey",_xlfn.XLOOKUP($B40,PROSPER_Harvey!$1:$1,PROSPER_Harvey!$62:$62,""),""))))))))="","No Score",IF(IF($C40="Christopher Lobo",_xlfn.XLOOKUP($B40,PROSPER_Lobo!$1:$1,PROSPER_Lobo!$62:$62,""),
IF($C40="Naren Baliga",_xlfn.XLOOKUP($B40,PROSPER_Baliga!$1:$1,PROSPER_Baliga!$62:$62,""),
IF($C40="Thorsten Huhn",_xlfn.XLOOKUP($B40,PROSPER_Huhn!$1:$1,PROSPER_Huhn!$62:$62,""),
IF($C40="Nick Hull",_xlfn.XLOOKUP($B40,PROSPER_Hull!$1:$1,PROSPER_Hull!$62:$62,""),
IF($C40="Monika Kotwani",_xlfn.XLOOKUP($B40,PROSPER_Kotwani!$1:$1,PROSPER_Kotwani!$62:$62,""),
IF($C40="Jonathan Wellner",_xlfn.XLOOKUP($B40,PROSPER_Wellner!$1:$1,PROSPER_Wellner!$62:$62,""),
IF($C40="Travis Harvey",_xlfn.XLOOKUP($B40,PROSPER_Harvey!$1:$1,PROSPER_Harvey!$62:$62,""),"")))))))="","",
IF($C40="Christopher Lobo",_xlfn.XLOOKUP($B40,PROSPER_Lobo!$1:$1,PROSPER_Lobo!$62:$62,""),
IF($C40="Naren Baliga",_xlfn.XLOOKUP($B40,PROSPER_Baliga!$1:$1,PROSPER_Baliga!$62:$62,""),
IF($C40="Thorsten Huhn",_xlfn.XLOOKUP($B40,PROSPER_Huhn!$1:$1,PROSPER_Huhn!$62:$62,""),
IF($C40="Nick Hull",_xlfn.XLOOKUP($B40,PROSPER_Hull!$1:$1,PROSPER_Hull!$62:$62,""),
IF($C40="Monika Kotwani",_xlfn.XLOOKUP($B40,PROSPER_Kotwani!$1:$1,PROSPER_Kotwani!$62:$62,""),
IF($C40="Jonathan Wellner",_xlfn.XLOOKUP($B40,PROSPER_Wellner!$1:$1,PROSPER_Wellner!$62:$62,""),
IF($C40="Travis Harvey",_xlfn.XLOOKUP($B40,PROSPER_Harvey!$1:$1,PROSPER_Harvey!$62:$62,""),"")))))))))</f>
        <v>No Score</v>
      </c>
      <c r="HW40" s="138" t="str">
        <f>IF(IF(IF($C40="Christopher Lobo",_xlfn.XLOOKUP($B40,PROSPER_Lobo!$1:$1,PROSPER_Lobo!$63:$63,""),
IF($C40="Naren Baliga",_xlfn.XLOOKUP($B40,PROSPER_Baliga!$1:$1,PROSPER_Baliga!$63:$63,""),
IF($C40="Thorsten Huhn",_xlfn.XLOOKUP($B40,PROSPER_Huhn!$1:$1,PROSPER_Huhn!$63:$63,""),
IF($C40="Nick Hull",_xlfn.XLOOKUP($B40,PROSPER_Hull!$1:$1,PROSPER_Hull!$63:$63,""),
IF($C40="Monika Kotwani",_xlfn.XLOOKUP($B40,PROSPER_Kotwani!$1:$1,PROSPER_Kotwani!$63:$63,""),
IF($C40="Jonathan Wellner",_xlfn.XLOOKUP($B40,PROSPER_Wellner!$1:$1,PROSPER_Wellner!$63:$63,""),
IF($C40="Travis Harvey",_xlfn.XLOOKUP($B40,PROSPER_Harvey!$1:$1,PROSPER_Harvey!$63:$63,""),"")))))))="","",
IF($C40="Christopher Lobo",_xlfn.XLOOKUP($B40,PROSPER_Lobo!$1:$1,PROSPER_Lobo!$63:$63,""),
IF($C40="Naren Baliga",_xlfn.XLOOKUP($B40,PROSPER_Baliga!$1:$1,PROSPER_Baliga!$63:$63,""),
IF($C40="Thorsten Huhn",_xlfn.XLOOKUP($B40,PROSPER_Huhn!$1:$1,PROSPER_Huhn!$63:$63,""),
IF($C40="Nick Hull",_xlfn.XLOOKUP($B40,PROSPER_Hull!$1:$1,PROSPER_Hull!$63:$63,""),
IF($C40="Monika Kotwani",_xlfn.XLOOKUP($B40,PROSPER_Kotwani!$1:$1,PROSPER_Kotwani!$63:$63,""),
IF($C40="Jonathan Wellner",_xlfn.XLOOKUP($B40,PROSPER_Wellner!$1:$1,PROSPER_Wellner!$63:$63,""),
IF($C40="Travis Harvey",_xlfn.XLOOKUP($B40,PROSPER_Harvey!$1:$1,PROSPER_Harvey!$63:$63,""),""))))))))="","No Comment",IF(IF($C40="Christopher Lobo",_xlfn.XLOOKUP($B40,PROSPER_Lobo!$1:$1,PROSPER_Lobo!$63:$63,""),
IF($C40="Naren Baliga",_xlfn.XLOOKUP($B40,PROSPER_Baliga!$1:$1,PROSPER_Baliga!$63:$63,""),
IF($C40="Thorsten Huhn",_xlfn.XLOOKUP($B40,PROSPER_Huhn!$1:$1,PROSPER_Huhn!$63:$63,""),
IF($C40="Nick Hull",_xlfn.XLOOKUP($B40,PROSPER_Hull!$1:$1,PROSPER_Hull!$63:$63,""),
IF($C40="Monika Kotwani",_xlfn.XLOOKUP($B40,PROSPER_Kotwani!$1:$1,PROSPER_Kotwani!$63:$63,""),
IF($C40="Jonathan Wellner",_xlfn.XLOOKUP($B40,PROSPER_Wellner!$1:$1,PROSPER_Wellner!$63:$63,""),
IF($C40="Travis Harvey",_xlfn.XLOOKUP($B40,PROSPER_Harvey!$1:$1,PROSPER_Harvey!$63:$63,""),"")))))))="","",
IF($C40="Christopher Lobo",_xlfn.XLOOKUP($B40,PROSPER_Lobo!$1:$1,PROSPER_Lobo!$63:$63,""),
IF($C40="Naren Baliga",_xlfn.XLOOKUP($B40,PROSPER_Baliga!$1:$1,PROSPER_Baliga!$63:$63,""),
IF($C40="Thorsten Huhn",_xlfn.XLOOKUP($B40,PROSPER_Huhn!$1:$1,PROSPER_Huhn!$63:$63,""),
IF($C40="Nick Hull",_xlfn.XLOOKUP($B40,PROSPER_Hull!$1:$1,PROSPER_Hull!$63:$63,""),
IF($C40="Monika Kotwani",_xlfn.XLOOKUP($B40,PROSPER_Kotwani!$1:$1,PROSPER_Kotwani!$63:$63,""),
IF($C40="Jonathan Wellner",_xlfn.XLOOKUP($B40,PROSPER_Wellner!$1:$1,PROSPER_Wellner!$63:$63,""),
IF($C40="Travis Harvey",_xlfn.XLOOKUP($B40,PROSPER_Harvey!$1:$1,PROSPER_Harvey!$63:$63,""),"")))))))))</f>
        <v>No Comment</v>
      </c>
      <c r="HX40" s="188" t="str">
        <f t="shared" si="328"/>
        <v>N/A</v>
      </c>
      <c r="HY40" s="135" t="str">
        <f>_xlfn.XLOOKUP(B40,PROSPERInitial_Query!$E:$E,PROSPERInitial_Query!$AN:$AN,"",,-1)</f>
        <v/>
      </c>
      <c r="HZ40" s="136" t="str">
        <f t="shared" si="329"/>
        <v>Nitin Kalra4 - SuccessPre-Sales Participation</v>
      </c>
      <c r="IA40" s="136" t="str">
        <f>_xlfn.XLOOKUP(HZ40,PROSPERDelta_Query!BK:BK,PROSPERDelta_Query!BA:BA,"",,-1)</f>
        <v/>
      </c>
      <c r="IB40" s="137" t="str">
        <f t="shared" si="330"/>
        <v>N/A</v>
      </c>
      <c r="IC40" s="137" t="str">
        <f>IF(IF(IF($C40="Christopher Lobo",_xlfn.XLOOKUP($B40,PROSPER_Lobo!$1:$1,PROSPER_Lobo!$64:$64,""),
IF($C40="Naren Baliga",_xlfn.XLOOKUP($B40,PROSPER_Baliga!$1:$1,PROSPER_Baliga!$64:$64,""),
IF($C40="Thorsten Huhn",_xlfn.XLOOKUP($B40,PROSPER_Huhn!$1:$1,PROSPER_Huhn!$64:$64,""),
IF($C40="Nick Hull",_xlfn.XLOOKUP($B40,PROSPER_Hull!$1:$1,PROSPER_Hull!$64:$64,""),
IF($C40="Monika Kotwani",_xlfn.XLOOKUP($B40,PROSPER_Kotwani!$1:$1,PROSPER_Kotwani!$64:$64,""),
IF($C40="Jonathan Wellner",_xlfn.XLOOKUP($B40,PROSPER_Wellner!$1:$1,PROSPER_Wellner!$64:$64,""),
IF($C40="Travis Harvey",_xlfn.XLOOKUP($B40,PROSPER_Harvey!$1:$1,PROSPER_Harvey!$64:$64,""),"")))))))="","",
IF($C40="Christopher Lobo",_xlfn.XLOOKUP($B40,PROSPER_Lobo!$1:$1,PROSPER_Lobo!$64:$64,""),
IF($C40="Naren Baliga",_xlfn.XLOOKUP($B40,PROSPER_Baliga!$1:$1,PROSPER_Baliga!$64:$64,""),
IF($C40="Thorsten Huhn",_xlfn.XLOOKUP($B40,PROSPER_Huhn!$1:$1,PROSPER_Huhn!$64:$64,""),
IF($C40="Nick Hull",_xlfn.XLOOKUP($B40,PROSPER_Hull!$1:$1,PROSPER_Hull!$64:$64,""),
IF($C40="Monika Kotwani",_xlfn.XLOOKUP($B40,PROSPER_Kotwani!$1:$1,PROSPER_Kotwani!$64:$64,""),
IF($C40="Jonathan Wellner",_xlfn.XLOOKUP($B40,PROSPER_Wellner!$1:$1,PROSPER_Wellner!$64:$64,""),
IF($C40="Travis Harvey",_xlfn.XLOOKUP($B40,PROSPER_Harvey!$1:$1,PROSPER_Harvey!$64:$64,""),""))))))))="","No Score",IF(IF($C40="Christopher Lobo",_xlfn.XLOOKUP($B40,PROSPER_Lobo!$1:$1,PROSPER_Lobo!$64:$64,""),
IF($C40="Naren Baliga",_xlfn.XLOOKUP($B40,PROSPER_Baliga!$1:$1,PROSPER_Baliga!$64:$64,""),
IF($C40="Thorsten Huhn",_xlfn.XLOOKUP($B40,PROSPER_Huhn!$1:$1,PROSPER_Huhn!$64:$64,""),
IF($C40="Nick Hull",_xlfn.XLOOKUP($B40,PROSPER_Hull!$1:$1,PROSPER_Hull!$64:$64,""),
IF($C40="Monika Kotwani",_xlfn.XLOOKUP($B40,PROSPER_Kotwani!$1:$1,PROSPER_Kotwani!$64:$64,""),
IF($C40="Jonathan Wellner",_xlfn.XLOOKUP($B40,PROSPER_Wellner!$1:$1,PROSPER_Wellner!$64:$64,""),
IF($C40="Travis Harvey",_xlfn.XLOOKUP($B40,PROSPER_Harvey!$1:$1,PROSPER_Harvey!$64:$64,""),"")))))))="","",
IF($C40="Christopher Lobo",_xlfn.XLOOKUP($B40,PROSPER_Lobo!$1:$1,PROSPER_Lobo!$64:$64,""),
IF($C40="Naren Baliga",_xlfn.XLOOKUP($B40,PROSPER_Baliga!$1:$1,PROSPER_Baliga!$64:$64,""),
IF($C40="Thorsten Huhn",_xlfn.XLOOKUP($B40,PROSPER_Huhn!$1:$1,PROSPER_Huhn!$64:$64,""),
IF($C40="Nick Hull",_xlfn.XLOOKUP($B40,PROSPER_Hull!$1:$1,PROSPER_Hull!$64:$64,""),
IF($C40="Monika Kotwani",_xlfn.XLOOKUP($B40,PROSPER_Kotwani!$1:$1,PROSPER_Kotwani!$64:$64,""),
IF($C40="Jonathan Wellner",_xlfn.XLOOKUP($B40,PROSPER_Wellner!$1:$1,PROSPER_Wellner!$64:$64,""),
IF($C40="Travis Harvey",_xlfn.XLOOKUP($B40,PROSPER_Harvey!$1:$1,PROSPER_Harvey!$64:$64,""),"")))))))))</f>
        <v>No Score</v>
      </c>
      <c r="ID40" s="138" t="str">
        <f>IF(IF(IF($C40="Christopher Lobo",_xlfn.XLOOKUP($B40,PROSPER_Lobo!$1:$1,PROSPER_Lobo!$65:$65,""),
IF($C40="Naren Baliga",_xlfn.XLOOKUP($B40,PROSPER_Baliga!$1:$1,PROSPER_Baliga!$65:$65,""),
IF($C40="Thorsten Huhn",_xlfn.XLOOKUP($B40,PROSPER_Huhn!$1:$1,PROSPER_Huhn!$65:$65,""),
IF($C40="Nick Hull",_xlfn.XLOOKUP($B40,PROSPER_Hull!$1:$1,PROSPER_Hull!$65:$65,""),
IF($C40="Monika Kotwani",_xlfn.XLOOKUP($B40,PROSPER_Kotwani!$1:$1,PROSPER_Kotwani!$65:$65,""),
IF($C40="Jonathan Wellner",_xlfn.XLOOKUP($B40,PROSPER_Wellner!$1:$1,PROSPER_Wellner!$65:$65,""),
IF($C40="Travis Harvey",_xlfn.XLOOKUP($B40,PROSPER_Harvey!$1:$1,PROSPER_Harvey!$65:$65,""),"")))))))="","",
IF($C40="Christopher Lobo",_xlfn.XLOOKUP($B40,PROSPER_Lobo!$1:$1,PROSPER_Lobo!$65:$65,""),
IF($C40="Naren Baliga",_xlfn.XLOOKUP($B40,PROSPER_Baliga!$1:$1,PROSPER_Baliga!$65:$65,""),
IF($C40="Thorsten Huhn",_xlfn.XLOOKUP($B40,PROSPER_Huhn!$1:$1,PROSPER_Huhn!$65:$65,""),
IF($C40="Nick Hull",_xlfn.XLOOKUP($B40,PROSPER_Hull!$1:$1,PROSPER_Hull!$65:$65,""),
IF($C40="Monika Kotwani",_xlfn.XLOOKUP($B40,PROSPER_Kotwani!$1:$1,PROSPER_Kotwani!$65:$65,""),
IF($C40="Jonathan Wellner",_xlfn.XLOOKUP($B40,PROSPER_Wellner!$1:$1,PROSPER_Wellner!$65:$65,""),
IF($C40="Travis Harvey",_xlfn.XLOOKUP($B40,PROSPER_Harvey!$1:$1,PROSPER_Harvey!$65:$65,""),""))))))))="","No Comment",IF(IF($C40="Christopher Lobo",_xlfn.XLOOKUP($B40,PROSPER_Lobo!$1:$1,PROSPER_Lobo!$65:$65,""),
IF($C40="Naren Baliga",_xlfn.XLOOKUP($B40,PROSPER_Baliga!$1:$1,PROSPER_Baliga!$65:$65,""),
IF($C40="Thorsten Huhn",_xlfn.XLOOKUP($B40,PROSPER_Huhn!$1:$1,PROSPER_Huhn!$65:$65,""),
IF($C40="Nick Hull",_xlfn.XLOOKUP($B40,PROSPER_Hull!$1:$1,PROSPER_Hull!$65:$65,""),
IF($C40="Monika Kotwani",_xlfn.XLOOKUP($B40,PROSPER_Kotwani!$1:$1,PROSPER_Kotwani!$65:$65,""),
IF($C40="Jonathan Wellner",_xlfn.XLOOKUP($B40,PROSPER_Wellner!$1:$1,PROSPER_Wellner!$65:$65,""),
IF($C40="Travis Harvey",_xlfn.XLOOKUP($B40,PROSPER_Harvey!$1:$1,PROSPER_Harvey!$65:$65,""),"")))))))="","",
IF($C40="Christopher Lobo",_xlfn.XLOOKUP($B40,PROSPER_Lobo!$1:$1,PROSPER_Lobo!$65:$65,""),
IF($C40="Naren Baliga",_xlfn.XLOOKUP($B40,PROSPER_Baliga!$1:$1,PROSPER_Baliga!$65:$65,""),
IF($C40="Thorsten Huhn",_xlfn.XLOOKUP($B40,PROSPER_Huhn!$1:$1,PROSPER_Huhn!$65:$65,""),
IF($C40="Nick Hull",_xlfn.XLOOKUP($B40,PROSPER_Hull!$1:$1,PROSPER_Hull!$65:$65,""),
IF($C40="Monika Kotwani",_xlfn.XLOOKUP($B40,PROSPER_Kotwani!$1:$1,PROSPER_Kotwani!$65:$65,""),
IF($C40="Jonathan Wellner",_xlfn.XLOOKUP($B40,PROSPER_Wellner!$1:$1,PROSPER_Wellner!$65:$65,""),
IF($C40="Travis Harvey",_xlfn.XLOOKUP($B40,PROSPER_Harvey!$1:$1,PROSPER_Harvey!$65:$65,""),"")))))))))</f>
        <v>No Comment</v>
      </c>
      <c r="IE40" s="188" t="str">
        <f t="shared" si="331"/>
        <v>N/A</v>
      </c>
      <c r="IF40" s="135" t="str">
        <f>_xlfn.XLOOKUP(B40,PROSPERInitial_Query!$E:$E,PROSPERInitial_Query!$AO:$AO,"",,-1)</f>
        <v/>
      </c>
      <c r="IG40" s="136" t="str">
        <f t="shared" si="106"/>
        <v>Nitin Kalra4 - SuccessP&amp;L Management</v>
      </c>
      <c r="IH40" s="136" t="str">
        <f>_xlfn.XLOOKUP(IG40,PROSPERDelta_Query!BK:BK,PROSPERDelta_Query!BB:BB,"",,-1)</f>
        <v/>
      </c>
      <c r="II40" s="137" t="str">
        <f t="shared" si="332"/>
        <v>N/A</v>
      </c>
      <c r="IJ40" s="137" t="str">
        <f>IF(IF(IF($C40="Christopher Lobo",_xlfn.XLOOKUP($B40,PROSPER_Lobo!$1:$1,PROSPER_Lobo!$66:$66,""),
IF($C40="Naren Baliga",_xlfn.XLOOKUP($B40,PROSPER_Baliga!$1:$1,PROSPER_Baliga!$66:$66,""),
IF($C40="Thorsten Huhn",_xlfn.XLOOKUP($B40,PROSPER_Huhn!$1:$1,PROSPER_Huhn!$66:$66,""),
IF($C40="Nick Hull",_xlfn.XLOOKUP($B40,PROSPER_Hull!$1:$1,PROSPER_Hull!$66:$66,""),
IF($C40="Monika Kotwani",_xlfn.XLOOKUP($B40,PROSPER_Kotwani!$1:$1,PROSPER_Kotwani!$66:$66,""),
IF($C40="Jonathan Wellner",_xlfn.XLOOKUP($B40,PROSPER_Wellner!$1:$1,PROSPER_Wellner!$66:$66,""),
IF($C40="Travis Harvey",_xlfn.XLOOKUP($B40,PROSPER_Harvey!$1:$1,PROSPER_Harvey!$66:$66,""),"")))))))="","",
IF($C40="Christopher Lobo",_xlfn.XLOOKUP($B40,PROSPER_Lobo!$1:$1,PROSPER_Lobo!$66:$66,""),
IF($C40="Naren Baliga",_xlfn.XLOOKUP($B40,PROSPER_Baliga!$1:$1,PROSPER_Baliga!$66:$66,""),
IF($C40="Thorsten Huhn",_xlfn.XLOOKUP($B40,PROSPER_Huhn!$1:$1,PROSPER_Huhn!$66:$66,""),
IF($C40="Nick Hull",_xlfn.XLOOKUP($B40,PROSPER_Hull!$1:$1,PROSPER_Hull!$66:$66,""),
IF($C40="Monika Kotwani",_xlfn.XLOOKUP($B40,PROSPER_Kotwani!$1:$1,PROSPER_Kotwani!$66:$66,""),
IF($C40="Jonathan Wellner",_xlfn.XLOOKUP($B40,PROSPER_Wellner!$1:$1,PROSPER_Wellner!$66:$66,""),
IF($C40="Travis Harvey",_xlfn.XLOOKUP($B40,PROSPER_Harvey!$1:$1,PROSPER_Harvey!$66:$66,""),""))))))))="","No Score",IF(IF($C40="Christopher Lobo",_xlfn.XLOOKUP($B40,PROSPER_Lobo!$1:$1,PROSPER_Lobo!$66:$66,""),
IF($C40="Naren Baliga",_xlfn.XLOOKUP($B40,PROSPER_Baliga!$1:$1,PROSPER_Baliga!$66:$66,""),
IF($C40="Thorsten Huhn",_xlfn.XLOOKUP($B40,PROSPER_Huhn!$1:$1,PROSPER_Huhn!$66:$66,""),
IF($C40="Nick Hull",_xlfn.XLOOKUP($B40,PROSPER_Hull!$1:$1,PROSPER_Hull!$66:$66,""),
IF($C40="Monika Kotwani",_xlfn.XLOOKUP($B40,PROSPER_Kotwani!$1:$1,PROSPER_Kotwani!$66:$66,""),
IF($C40="Jonathan Wellner",_xlfn.XLOOKUP($B40,PROSPER_Wellner!$1:$1,PROSPER_Wellner!$66:$66,""),
IF($C40="Travis Harvey",_xlfn.XLOOKUP($B40,PROSPER_Harvey!$1:$1,PROSPER_Harvey!$66:$66,""),"")))))))="","",
IF($C40="Christopher Lobo",_xlfn.XLOOKUP($B40,PROSPER_Lobo!$1:$1,PROSPER_Lobo!$66:$66,""),
IF($C40="Naren Baliga",_xlfn.XLOOKUP($B40,PROSPER_Baliga!$1:$1,PROSPER_Baliga!$66:$66,""),
IF($C40="Thorsten Huhn",_xlfn.XLOOKUP($B40,PROSPER_Huhn!$1:$1,PROSPER_Huhn!$66:$66,""),
IF($C40="Nick Hull",_xlfn.XLOOKUP($B40,PROSPER_Hull!$1:$1,PROSPER_Hull!$66:$66,""),
IF($C40="Monika Kotwani",_xlfn.XLOOKUP($B40,PROSPER_Kotwani!$1:$1,PROSPER_Kotwani!$66:$66,""),
IF($C40="Jonathan Wellner",_xlfn.XLOOKUP($B40,PROSPER_Wellner!$1:$1,PROSPER_Wellner!$66:$66,""),
IF($C40="Travis Harvey",_xlfn.XLOOKUP($B40,PROSPER_Harvey!$1:$1,PROSPER_Harvey!$66:$66,""),"")))))))))</f>
        <v>No Score</v>
      </c>
      <c r="IK40" s="138" t="str">
        <f>IF(IF(IF($C40="Christopher Lobo",_xlfn.XLOOKUP($B40,PROSPER_Lobo!$1:$1,PROSPER_Lobo!$67:$67,""),
IF($C40="Naren Baliga",_xlfn.XLOOKUP($B40,PROSPER_Baliga!$1:$1,PROSPER_Baliga!$67:$67,""),
IF($C40="Thorsten Huhn",_xlfn.XLOOKUP($B40,PROSPER_Huhn!$1:$1,PROSPER_Huhn!$67:$67,""),
IF($C40="Nick Hull",_xlfn.XLOOKUP($B40,PROSPER_Hull!$1:$1,PROSPER_Hull!$67:$67,""),
IF($C40="Monika Kotwani",_xlfn.XLOOKUP($B40,PROSPER_Kotwani!$1:$1,PROSPER_Kotwani!$67:$67,""),
IF($C40="Jonathan Wellner",_xlfn.XLOOKUP($B40,PROSPER_Wellner!$1:$1,PROSPER_Wellner!$67:$67,""),
IF($C40="Travis Harvey",_xlfn.XLOOKUP($B40,PROSPER_Harvey!$1:$1,PROSPER_Harvey!$67:$67,""),"")))))))="","",
IF($C40="Christopher Lobo",_xlfn.XLOOKUP($B40,PROSPER_Lobo!$1:$1,PROSPER_Lobo!$67:$67,""),
IF($C40="Naren Baliga",_xlfn.XLOOKUP($B40,PROSPER_Baliga!$1:$1,PROSPER_Baliga!$67:$67,""),
IF($C40="Thorsten Huhn",_xlfn.XLOOKUP($B40,PROSPER_Huhn!$1:$1,PROSPER_Huhn!$67:$67,""),
IF($C40="Nick Hull",_xlfn.XLOOKUP($B40,PROSPER_Hull!$1:$1,PROSPER_Hull!$67:$67,""),
IF($C40="Monika Kotwani",_xlfn.XLOOKUP($B40,PROSPER_Kotwani!$1:$1,PROSPER_Kotwani!$67:$67,""),
IF($C40="Jonathan Wellner",_xlfn.XLOOKUP($B40,PROSPER_Wellner!$1:$1,PROSPER_Wellner!$67:$67,""),
IF($C40="Travis Harvey",_xlfn.XLOOKUP($B40,PROSPER_Harvey!$1:$1,PROSPER_Harvey!$67:$67,""),""))))))))="","No Comment",IF(IF($C40="Christopher Lobo",_xlfn.XLOOKUP($B40,PROSPER_Lobo!$1:$1,PROSPER_Lobo!$67:$67,""),
IF($C40="Naren Baliga",_xlfn.XLOOKUP($B40,PROSPER_Baliga!$1:$1,PROSPER_Baliga!$67:$67,""),
IF($C40="Thorsten Huhn",_xlfn.XLOOKUP($B40,PROSPER_Huhn!$1:$1,PROSPER_Huhn!$67:$67,""),
IF($C40="Nick Hull",_xlfn.XLOOKUP($B40,PROSPER_Hull!$1:$1,PROSPER_Hull!$67:$67,""),
IF($C40="Monika Kotwani",_xlfn.XLOOKUP($B40,PROSPER_Kotwani!$1:$1,PROSPER_Kotwani!$67:$67,""),
IF($C40="Jonathan Wellner",_xlfn.XLOOKUP($B40,PROSPER_Wellner!$1:$1,PROSPER_Wellner!$67:$67,""),
IF($C40="Travis Harvey",_xlfn.XLOOKUP($B40,PROSPER_Harvey!$1:$1,PROSPER_Harvey!$67:$67,""),"")))))))="","",
IF($C40="Christopher Lobo",_xlfn.XLOOKUP($B40,PROSPER_Lobo!$1:$1,PROSPER_Lobo!$67:$67,""),
IF($C40="Naren Baliga",_xlfn.XLOOKUP($B40,PROSPER_Baliga!$1:$1,PROSPER_Baliga!$67:$67,""),
IF($C40="Thorsten Huhn",_xlfn.XLOOKUP($B40,PROSPER_Huhn!$1:$1,PROSPER_Huhn!$67:$67,""),
IF($C40="Nick Hull",_xlfn.XLOOKUP($B40,PROSPER_Hull!$1:$1,PROSPER_Hull!$67:$67,""),
IF($C40="Monika Kotwani",_xlfn.XLOOKUP($B40,PROSPER_Kotwani!$1:$1,PROSPER_Kotwani!$67:$67,""),
IF($C40="Jonathan Wellner",_xlfn.XLOOKUP($B40,PROSPER_Wellner!$1:$1,PROSPER_Wellner!$67:$67,""),
IF($C40="Travis Harvey",_xlfn.XLOOKUP($B40,PROSPER_Harvey!$1:$1,PROSPER_Harvey!$67:$67,""),"")))))))))</f>
        <v>No Comment</v>
      </c>
      <c r="IL40" s="188" t="str">
        <f t="shared" si="333"/>
        <v>N/A</v>
      </c>
      <c r="IM40" s="135" t="str">
        <f>_xlfn.XLOOKUP(B40,PROSPERInitial_Query!$E:$E,PROSPERInitial_Query!$AP:$AP,"",,-1)</f>
        <v/>
      </c>
      <c r="IN40" s="136" t="str">
        <f t="shared" si="334"/>
        <v>Nitin Kalra4 - SuccessService Plan Management (PE)</v>
      </c>
      <c r="IO40" s="136" t="str">
        <f>_xlfn.XLOOKUP(IN40,PROSPERDelta_Query!BK:BK,PROSPERDelta_Query!BC:BC,"",,-1)</f>
        <v/>
      </c>
      <c r="IP40" s="137" t="str">
        <f t="shared" si="335"/>
        <v>N/A</v>
      </c>
      <c r="IQ40" s="137" t="str">
        <f>IF(IF(IF($C40="Christopher Lobo",_xlfn.XLOOKUP($B40,PROSPER_Lobo!$1:$1,PROSPER_Lobo!$68:$68,""),
IF($C40="Naren Baliga",_xlfn.XLOOKUP($B40,PROSPER_Baliga!$1:$1,PROSPER_Baliga!$68:$68,""),
IF($C40="Thorsten Huhn",_xlfn.XLOOKUP($B40,PROSPER_Huhn!$1:$1,PROSPER_Huhn!$68:$68,""),
IF($C40="Nick Hull",_xlfn.XLOOKUP($B40,PROSPER_Hull!$1:$1,PROSPER_Hull!$68:$68,""),
IF($C40="Monika Kotwani",_xlfn.XLOOKUP($B40,PROSPER_Kotwani!$1:$1,PROSPER_Kotwani!$68:$68,""),
IF($C40="Jonathan Wellner",_xlfn.XLOOKUP($B40,PROSPER_Wellner!$1:$1,PROSPER_Wellner!$68:$68,""),
IF($C40="Travis Harvey",_xlfn.XLOOKUP($B40,PROSPER_Harvey!$1:$1,PROSPER_Harvey!$68:$68,""),"")))))))="","",
IF($C40="Christopher Lobo",_xlfn.XLOOKUP($B40,PROSPER_Lobo!$1:$1,PROSPER_Lobo!$68:$68,""),
IF($C40="Naren Baliga",_xlfn.XLOOKUP($B40,PROSPER_Baliga!$1:$1,PROSPER_Baliga!$68:$68,""),
IF($C40="Thorsten Huhn",_xlfn.XLOOKUP($B40,PROSPER_Huhn!$1:$1,PROSPER_Huhn!$68:$68,""),
IF($C40="Nick Hull",_xlfn.XLOOKUP($B40,PROSPER_Hull!$1:$1,PROSPER_Hull!$68:$68,""),
IF($C40="Monika Kotwani",_xlfn.XLOOKUP($B40,PROSPER_Kotwani!$1:$1,PROSPER_Kotwani!$68:$68,""),
IF($C40="Jonathan Wellner",_xlfn.XLOOKUP($B40,PROSPER_Wellner!$1:$1,PROSPER_Wellner!$68:$68,""),
IF($C40="Travis Harvey",_xlfn.XLOOKUP($B40,PROSPER_Harvey!$1:$1,PROSPER_Harvey!$68:$68,""),""))))))))="","No Score",IF(IF($C40="Christopher Lobo",_xlfn.XLOOKUP($B40,PROSPER_Lobo!$1:$1,PROSPER_Lobo!$68:$68,""),
IF($C40="Naren Baliga",_xlfn.XLOOKUP($B40,PROSPER_Baliga!$1:$1,PROSPER_Baliga!$68:$68,""),
IF($C40="Thorsten Huhn",_xlfn.XLOOKUP($B40,PROSPER_Huhn!$1:$1,PROSPER_Huhn!$68:$68,""),
IF($C40="Nick Hull",_xlfn.XLOOKUP($B40,PROSPER_Hull!$1:$1,PROSPER_Hull!$68:$68,""),
IF($C40="Monika Kotwani",_xlfn.XLOOKUP($B40,PROSPER_Kotwani!$1:$1,PROSPER_Kotwani!$68:$68,""),
IF($C40="Jonathan Wellner",_xlfn.XLOOKUP($B40,PROSPER_Wellner!$1:$1,PROSPER_Wellner!$68:$68,""),
IF($C40="Travis Harvey",_xlfn.XLOOKUP($B40,PROSPER_Harvey!$1:$1,PROSPER_Harvey!$68:$68,""),"")))))))="","",
IF($C40="Christopher Lobo",_xlfn.XLOOKUP($B40,PROSPER_Lobo!$1:$1,PROSPER_Lobo!$68:$68,""),
IF($C40="Naren Baliga",_xlfn.XLOOKUP($B40,PROSPER_Baliga!$1:$1,PROSPER_Baliga!$68:$68,""),
IF($C40="Thorsten Huhn",_xlfn.XLOOKUP($B40,PROSPER_Huhn!$1:$1,PROSPER_Huhn!$68:$68,""),
IF($C40="Nick Hull",_xlfn.XLOOKUP($B40,PROSPER_Hull!$1:$1,PROSPER_Hull!$68:$68,""),
IF($C40="Monika Kotwani",_xlfn.XLOOKUP($B40,PROSPER_Kotwani!$1:$1,PROSPER_Kotwani!$68:$68,""),
IF($C40="Jonathan Wellner",_xlfn.XLOOKUP($B40,PROSPER_Wellner!$1:$1,PROSPER_Wellner!$68:$68,""),
IF($C40="Travis Harvey",_xlfn.XLOOKUP($B40,PROSPER_Harvey!$1:$1,PROSPER_Harvey!$68:$68,""),"")))))))))</f>
        <v>No Score</v>
      </c>
      <c r="IR40" s="138" t="str">
        <f>IF(IF(IF($C40="Christopher Lobo",_xlfn.XLOOKUP($B40,PROSPER_Lobo!$1:$1,PROSPER_Lobo!$69:$69,""),
IF($C40="Naren Baliga",_xlfn.XLOOKUP($B40,PROSPER_Baliga!$1:$1,PROSPER_Baliga!$69:$69,""),
IF($C40="Thorsten Huhn",_xlfn.XLOOKUP($B40,PROSPER_Huhn!$1:$1,PROSPER_Huhn!$69:$69,""),
IF($C40="Nick Hull",_xlfn.XLOOKUP($B40,PROSPER_Hull!$1:$1,PROSPER_Hull!$69:$69,""),
IF($C40="Monika Kotwani",_xlfn.XLOOKUP($B40,PROSPER_Kotwani!$1:$1,PROSPER_Kotwani!$69:$69,""),
IF($C40="Jonathan Wellner",_xlfn.XLOOKUP($B40,PROSPER_Wellner!$1:$1,PROSPER_Wellner!$69:$69,""),
IF($C40="Travis Harvey",_xlfn.XLOOKUP($B40,PROSPER_Harvey!$1:$1,PROSPER_Harvey!$69:$69,""),"")))))))="","",
IF($C40="Christopher Lobo",_xlfn.XLOOKUP($B40,PROSPER_Lobo!$1:$1,PROSPER_Lobo!$69:$69,""),
IF($C40="Naren Baliga",_xlfn.XLOOKUP($B40,PROSPER_Baliga!$1:$1,PROSPER_Baliga!$69:$69,""),
IF($C40="Thorsten Huhn",_xlfn.XLOOKUP($B40,PROSPER_Huhn!$1:$1,PROSPER_Huhn!$69:$69,""),
IF($C40="Nick Hull",_xlfn.XLOOKUP($B40,PROSPER_Hull!$1:$1,PROSPER_Hull!$69:$69,""),
IF($C40="Monika Kotwani",_xlfn.XLOOKUP($B40,PROSPER_Kotwani!$1:$1,PROSPER_Kotwani!$69:$69,""),
IF($C40="Jonathan Wellner",_xlfn.XLOOKUP($B40,PROSPER_Wellner!$1:$1,PROSPER_Wellner!$69:$69,""),
IF($C40="Travis Harvey",_xlfn.XLOOKUP($B40,PROSPER_Harvey!$1:$1,PROSPER_Harvey!$69:$69,""),""))))))))="","No Comment",IF(IF($C40="Christopher Lobo",_xlfn.XLOOKUP($B40,PROSPER_Lobo!$1:$1,PROSPER_Lobo!$69:$69,""),
IF($C40="Naren Baliga",_xlfn.XLOOKUP($B40,PROSPER_Baliga!$1:$1,PROSPER_Baliga!$69:$69,""),
IF($C40="Thorsten Huhn",_xlfn.XLOOKUP($B40,PROSPER_Huhn!$1:$1,PROSPER_Huhn!$69:$69,""),
IF($C40="Nick Hull",_xlfn.XLOOKUP($B40,PROSPER_Hull!$1:$1,PROSPER_Hull!$69:$69,""),
IF($C40="Monika Kotwani",_xlfn.XLOOKUP($B40,PROSPER_Kotwani!$1:$1,PROSPER_Kotwani!$69:$69,""),
IF($C40="Jonathan Wellner",_xlfn.XLOOKUP($B40,PROSPER_Wellner!$1:$1,PROSPER_Wellner!$69:$69,""),
IF($C40="Travis Harvey",_xlfn.XLOOKUP($B40,PROSPER_Harvey!$1:$1,PROSPER_Harvey!$69:$69,""),"")))))))="","",
IF($C40="Christopher Lobo",_xlfn.XLOOKUP($B40,PROSPER_Lobo!$1:$1,PROSPER_Lobo!$69:$69,""),
IF($C40="Naren Baliga",_xlfn.XLOOKUP($B40,PROSPER_Baliga!$1:$1,PROSPER_Baliga!$69:$69,""),
IF($C40="Thorsten Huhn",_xlfn.XLOOKUP($B40,PROSPER_Huhn!$1:$1,PROSPER_Huhn!$69:$69,""),
IF($C40="Nick Hull",_xlfn.XLOOKUP($B40,PROSPER_Hull!$1:$1,PROSPER_Hull!$69:$69,""),
IF($C40="Monika Kotwani",_xlfn.XLOOKUP($B40,PROSPER_Kotwani!$1:$1,PROSPER_Kotwani!$69:$69,""),
IF($C40="Jonathan Wellner",_xlfn.XLOOKUP($B40,PROSPER_Wellner!$1:$1,PROSPER_Wellner!$69:$69,""),
IF($C40="Travis Harvey",_xlfn.XLOOKUP($B40,PROSPER_Harvey!$1:$1,PROSPER_Harvey!$69:$69,""),"")))))))))</f>
        <v>No Comment</v>
      </c>
      <c r="IS40" s="188" t="str">
        <f t="shared" si="336"/>
        <v>N/A</v>
      </c>
      <c r="IT40" s="187" t="str">
        <f t="shared" si="337"/>
        <v>N/A</v>
      </c>
      <c r="IU40" s="128" t="str">
        <f t="shared" si="338"/>
        <v>N/A</v>
      </c>
      <c r="IV40" s="188" t="str">
        <f t="shared" si="339"/>
        <v>N/A</v>
      </c>
      <c r="IW40" s="139">
        <f>_xlfn.XLOOKUP($B40,Vlookups_Local!B:B,Vlookups_Local!F:F)</f>
        <v>0.92936231884057974</v>
      </c>
      <c r="IX40" s="140">
        <f>_xlfn.XLOOKUP($B40,Vlookups_Local!B:B,Vlookups_Local!G:G)</f>
        <v>0.38188405797101455</v>
      </c>
      <c r="IY40" s="140">
        <f>_xlfn.XLOOKUP($B40,Vlookups_Local!B:B,Vlookups_Local!H:H)</f>
        <v>0.54747826086956519</v>
      </c>
      <c r="IZ40" s="141">
        <f t="shared" si="340"/>
        <v>9.2936231884057978</v>
      </c>
      <c r="JA40" s="142">
        <f>_xlfn.XLOOKUP($B40,LevelUp_Query!A:A,LevelUp_Query!C:C,"")</f>
        <v>36</v>
      </c>
      <c r="JB40" s="143" t="str">
        <f>_xlfn.XLOOKUP($B40,LevelUp_Query!A:A,LevelUp_Query!F:F,"")</f>
        <v>T</v>
      </c>
      <c r="JC40" s="143">
        <f>_xlfn.XLOOKUP($B40,LevelUp_Query!A:A,LevelUp_Query!E:E,"")</f>
        <v>5</v>
      </c>
      <c r="JD40" s="141">
        <f t="shared" si="341"/>
        <v>6</v>
      </c>
      <c r="JE40" s="144" t="str">
        <f>_xlfn.XLOOKUP(B40,PROSPERInitial_Query!$E:$E,PROSPERInitial_Query!$AQ:$AQ,"",,-1)</f>
        <v/>
      </c>
      <c r="JF40" s="136" t="str">
        <f t="shared" si="342"/>
        <v>Nitin Kalra7 - ResponsibilityGiving Back (L&amp;L)</v>
      </c>
      <c r="JG40" s="136" t="str">
        <f>_xlfn.XLOOKUP(JF40,PROSPERDelta_Query!BK:BK,PROSPERDelta_Query!BE:BE,"",,-1)</f>
        <v/>
      </c>
      <c r="JH40" s="137" t="str">
        <f t="shared" si="343"/>
        <v>N/A</v>
      </c>
      <c r="JI40" s="137" t="str">
        <f>IF(IF(IF($C40="Christopher Lobo",_xlfn.XLOOKUP($B40,PROSPER_Lobo!$1:$1,PROSPER_Lobo!$70:$70,""),
IF($C40="Naren Baliga",_xlfn.XLOOKUP($B40,PROSPER_Baliga!$1:$1,PROSPER_Baliga!$70:$70,""),
IF($C40="Thorsten Huhn",_xlfn.XLOOKUP($B40,PROSPER_Huhn!$1:$1,PROSPER_Huhn!$70:$70,""),
IF($C40="Nick Hull",_xlfn.XLOOKUP($B40,PROSPER_Hull!$1:$1,PROSPER_Hull!$70:$70,""),
IF($C40="Monika Kotwani",_xlfn.XLOOKUP($B40,PROSPER_Kotwani!$1:$1,PROSPER_Kotwani!$70:$70,""),
IF($C40="Jonathan Wellner",_xlfn.XLOOKUP($B40,PROSPER_Wellner!$1:$1,PROSPER_Wellner!$70:$70,""),
IF($C40="Travis Harvey",_xlfn.XLOOKUP($B40,PROSPER_Harvey!$1:$1,PROSPER_Harvey!$70:$70,""),"")))))))="","",
IF($C40="Christopher Lobo",_xlfn.XLOOKUP($B40,PROSPER_Lobo!$1:$1,PROSPER_Lobo!$70:$70,""),
IF($C40="Naren Baliga",_xlfn.XLOOKUP($B40,PROSPER_Baliga!$1:$1,PROSPER_Baliga!$70:$70,""),
IF($C40="Thorsten Huhn",_xlfn.XLOOKUP($B40,PROSPER_Huhn!$1:$1,PROSPER_Huhn!$70:$70,""),
IF($C40="Nick Hull",_xlfn.XLOOKUP($B40,PROSPER_Hull!$1:$1,PROSPER_Hull!$70:$70,""),
IF($C40="Monika Kotwani",_xlfn.XLOOKUP($B40,PROSPER_Kotwani!$1:$1,PROSPER_Kotwani!$70:$70,""),
IF($C40="Jonathan Wellner",_xlfn.XLOOKUP($B40,PROSPER_Wellner!$1:$1,PROSPER_Wellner!$70:$70,""),
IF($C40="Travis Harvey",_xlfn.XLOOKUP($B40,PROSPER_Harvey!$1:$1,PROSPER_Harvey!$70:$70,""),""))))))))="","No Score",IF(IF($C40="Christopher Lobo",_xlfn.XLOOKUP($B40,PROSPER_Lobo!$1:$1,PROSPER_Lobo!$70:$70,""),
IF($C40="Naren Baliga",_xlfn.XLOOKUP($B40,PROSPER_Baliga!$1:$1,PROSPER_Baliga!$70:$70,""),
IF($C40="Thorsten Huhn",_xlfn.XLOOKUP($B40,PROSPER_Huhn!$1:$1,PROSPER_Huhn!$70:$70,""),
IF($C40="Nick Hull",_xlfn.XLOOKUP($B40,PROSPER_Hull!$1:$1,PROSPER_Hull!$70:$70,""),
IF($C40="Monika Kotwani",_xlfn.XLOOKUP($B40,PROSPER_Kotwani!$1:$1,PROSPER_Kotwani!$70:$70,""),
IF($C40="Jonathan Wellner",_xlfn.XLOOKUP($B40,PROSPER_Wellner!$1:$1,PROSPER_Wellner!$70:$70,""),
IF($C40="Travis Harvey",_xlfn.XLOOKUP($B40,PROSPER_Harvey!$1:$1,PROSPER_Harvey!$70:$70,""),"")))))))="","",
IF($C40="Christopher Lobo",_xlfn.XLOOKUP($B40,PROSPER_Lobo!$1:$1,PROSPER_Lobo!$70:$70,""),
IF($C40="Naren Baliga",_xlfn.XLOOKUP($B40,PROSPER_Baliga!$1:$1,PROSPER_Baliga!$70:$70,""),
IF($C40="Thorsten Huhn",_xlfn.XLOOKUP($B40,PROSPER_Huhn!$1:$1,PROSPER_Huhn!$70:$70,""),
IF($C40="Nick Hull",_xlfn.XLOOKUP($B40,PROSPER_Hull!$1:$1,PROSPER_Hull!$70:$70,""),
IF($C40="Monika Kotwani",_xlfn.XLOOKUP($B40,PROSPER_Kotwani!$1:$1,PROSPER_Kotwani!$70:$70,""),
IF($C40="Jonathan Wellner",_xlfn.XLOOKUP($B40,PROSPER_Wellner!$1:$1,PROSPER_Wellner!$70:$70,""),
IF($C40="Travis Harvey",_xlfn.XLOOKUP($B40,PROSPER_Harvey!$1:$1,PROSPER_Harvey!$70:$70,""),"")))))))))</f>
        <v>No Score</v>
      </c>
      <c r="JJ40" s="138" t="str">
        <f>IF(IF(IF($C40="Christopher Lobo",_xlfn.XLOOKUP($B40,PROSPER_Lobo!$1:$1,PROSPER_Lobo!$71:$71,""),
IF($C40="Naren Baliga",_xlfn.XLOOKUP($B40,PROSPER_Baliga!$1:$1,PROSPER_Baliga!$71:$71,""),
IF($C40="Thorsten Huhn",_xlfn.XLOOKUP($B40,PROSPER_Huhn!$1:$1,PROSPER_Huhn!$71:$71,""),
IF($C40="Nick Hull",_xlfn.XLOOKUP($B40,PROSPER_Hull!$1:$1,PROSPER_Hull!$71:$71,""),
IF($C40="Monika Kotwani",_xlfn.XLOOKUP($B40,PROSPER_Kotwani!$1:$1,PROSPER_Kotwani!$71:$71,""),
IF($C40="Jonathan Wellner",_xlfn.XLOOKUP($B40,PROSPER_Wellner!$1:$1,PROSPER_Wellner!$71:$71,""),
IF($C40="Travis Harvey",_xlfn.XLOOKUP($B40,PROSPER_Harvey!$1:$1,PROSPER_Harvey!$71:$71,""),"")))))))="","",
IF($C40="Christopher Lobo",_xlfn.XLOOKUP($B40,PROSPER_Lobo!$1:$1,PROSPER_Lobo!$71:$71,""),
IF($C40="Naren Baliga",_xlfn.XLOOKUP($B40,PROSPER_Baliga!$1:$1,PROSPER_Baliga!$71:$71,""),
IF($C40="Thorsten Huhn",_xlfn.XLOOKUP($B40,PROSPER_Huhn!$1:$1,PROSPER_Huhn!$71:$71,""),
IF($C40="Nick Hull",_xlfn.XLOOKUP($B40,PROSPER_Hull!$1:$1,PROSPER_Hull!$71:$71,""),
IF($C40="Monika Kotwani",_xlfn.XLOOKUP($B40,PROSPER_Kotwani!$1:$1,PROSPER_Kotwani!$71:$71,""),
IF($C40="Jonathan Wellner",_xlfn.XLOOKUP($B40,PROSPER_Wellner!$1:$1,PROSPER_Wellner!$71:$71,""),
IF($C40="Travis Harvey",_xlfn.XLOOKUP($B40,PROSPER_Harvey!$1:$1,PROSPER_Harvey!$71:$71,""),""))))))))="","No Comment",IF(IF($C40="Christopher Lobo",_xlfn.XLOOKUP($B40,PROSPER_Lobo!$1:$1,PROSPER_Lobo!$71:$71,""),
IF($C40="Naren Baliga",_xlfn.XLOOKUP($B40,PROSPER_Baliga!$1:$1,PROSPER_Baliga!$71:$71,""),
IF($C40="Thorsten Huhn",_xlfn.XLOOKUP($B40,PROSPER_Huhn!$1:$1,PROSPER_Huhn!$71:$71,""),
IF($C40="Nick Hull",_xlfn.XLOOKUP($B40,PROSPER_Hull!$1:$1,PROSPER_Hull!$71:$71,""),
IF($C40="Monika Kotwani",_xlfn.XLOOKUP($B40,PROSPER_Kotwani!$1:$1,PROSPER_Kotwani!$71:$71,""),
IF($C40="Jonathan Wellner",_xlfn.XLOOKUP($B40,PROSPER_Wellner!$1:$1,PROSPER_Wellner!$71:$71,""),
IF($C40="Travis Harvey",_xlfn.XLOOKUP($B40,PROSPER_Harvey!$1:$1,PROSPER_Harvey!$71:$71,""),"")))))))="","",
IF($C40="Christopher Lobo",_xlfn.XLOOKUP($B40,PROSPER_Lobo!$1:$1,PROSPER_Lobo!$71:$71,""),
IF($C40="Naren Baliga",_xlfn.XLOOKUP($B40,PROSPER_Baliga!$1:$1,PROSPER_Baliga!$71:$71,""),
IF($C40="Thorsten Huhn",_xlfn.XLOOKUP($B40,PROSPER_Huhn!$1:$1,PROSPER_Huhn!$71:$71,""),
IF($C40="Nick Hull",_xlfn.XLOOKUP($B40,PROSPER_Hull!$1:$1,PROSPER_Hull!$71:$71,""),
IF($C40="Monika Kotwani",_xlfn.XLOOKUP($B40,PROSPER_Kotwani!$1:$1,PROSPER_Kotwani!$71:$71,""),
IF($C40="Jonathan Wellner",_xlfn.XLOOKUP($B40,PROSPER_Wellner!$1:$1,PROSPER_Wellner!$71:$71,""),
IF($C40="Travis Harvey",_xlfn.XLOOKUP($B40,PROSPER_Harvey!$1:$1,PROSPER_Harvey!$71:$71,""),"")))))))))</f>
        <v>No Comment</v>
      </c>
      <c r="JK40" s="141" t="str">
        <f t="shared" si="344"/>
        <v>N/A</v>
      </c>
      <c r="JL40" s="135" t="str">
        <f>_xlfn.XLOOKUP(B40,PROSPERInitial_Query!$E:$E,PROSPERInitial_Query!$AR:$AR,"",,-1)</f>
        <v/>
      </c>
      <c r="JM40" s="136" t="str">
        <f t="shared" si="345"/>
        <v>Nitin Kalra7 - ResponsibilityExecutive Communication</v>
      </c>
      <c r="JN40" s="136" t="str">
        <f>_xlfn.XLOOKUP(JM40,PROSPERDelta_Query!BK:BK,PROSPERDelta_Query!BF:BF,"",,-1)</f>
        <v/>
      </c>
      <c r="JO40" s="137" t="str">
        <f t="shared" si="346"/>
        <v>N/A</v>
      </c>
      <c r="JP40" s="137" t="str">
        <f>IF(IF(IF($C40="Christopher Lobo",_xlfn.XLOOKUP($B40,PROSPER_Lobo!$1:$1,PROSPER_Lobo!$72:$72,""),
IF($C40="Naren Baliga",_xlfn.XLOOKUP($B40,PROSPER_Baliga!$1:$1,PROSPER_Baliga!$72:$72,""),
IF($C40="Thorsten Huhn",_xlfn.XLOOKUP($B40,PROSPER_Huhn!$1:$1,PROSPER_Huhn!$72:$72,""),
IF($C40="Nick Hull",_xlfn.XLOOKUP($B40,PROSPER_Hull!$1:$1,PROSPER_Hull!$72:$72,""),
IF($C40="Monika Kotwani",_xlfn.XLOOKUP($B40,PROSPER_Kotwani!$1:$1,PROSPER_Kotwani!$72:$72,""),
IF($C40="Jonathan Wellner",_xlfn.XLOOKUP($B40,PROSPER_Wellner!$1:$1,PROSPER_Wellner!$72:$72,""),
IF($C40="Travis Harvey",_xlfn.XLOOKUP($B40,PROSPER_Harvey!$1:$1,PROSPER_Harvey!$72:$72,""),"")))))))="","",
IF($C40="Christopher Lobo",_xlfn.XLOOKUP($B40,PROSPER_Lobo!$1:$1,PROSPER_Lobo!$72:$72,""),
IF($C40="Naren Baliga",_xlfn.XLOOKUP($B40,PROSPER_Baliga!$1:$1,PROSPER_Baliga!$72:$72,""),
IF($C40="Thorsten Huhn",_xlfn.XLOOKUP($B40,PROSPER_Huhn!$1:$1,PROSPER_Huhn!$72:$72,""),
IF($C40="Nick Hull",_xlfn.XLOOKUP($B40,PROSPER_Hull!$1:$1,PROSPER_Hull!$72:$72,""),
IF($C40="Monika Kotwani",_xlfn.XLOOKUP($B40,PROSPER_Kotwani!$1:$1,PROSPER_Kotwani!$72:$72,""),
IF($C40="Jonathan Wellner",_xlfn.XLOOKUP($B40,PROSPER_Wellner!$1:$1,PROSPER_Wellner!$72:$72,""),
IF($C40="Travis Harvey",_xlfn.XLOOKUP($B40,PROSPER_Harvey!$1:$1,PROSPER_Harvey!$72:$72,""),""))))))))="","No Score",IF(IF($C40="Christopher Lobo",_xlfn.XLOOKUP($B40,PROSPER_Lobo!$1:$1,PROSPER_Lobo!$72:$72,""),
IF($C40="Naren Baliga",_xlfn.XLOOKUP($B40,PROSPER_Baliga!$1:$1,PROSPER_Baliga!$72:$72,""),
IF($C40="Thorsten Huhn",_xlfn.XLOOKUP($B40,PROSPER_Huhn!$1:$1,PROSPER_Huhn!$72:$72,""),
IF($C40="Nick Hull",_xlfn.XLOOKUP($B40,PROSPER_Hull!$1:$1,PROSPER_Hull!$72:$72,""),
IF($C40="Monika Kotwani",_xlfn.XLOOKUP($B40,PROSPER_Kotwani!$1:$1,PROSPER_Kotwani!$72:$72,""),
IF($C40="Jonathan Wellner",_xlfn.XLOOKUP($B40,PROSPER_Wellner!$1:$1,PROSPER_Wellner!$72:$72,""),
IF($C40="Travis Harvey",_xlfn.XLOOKUP($B40,PROSPER_Harvey!$1:$1,PROSPER_Harvey!$72:$72,""),"")))))))="","",
IF($C40="Christopher Lobo",_xlfn.XLOOKUP($B40,PROSPER_Lobo!$1:$1,PROSPER_Lobo!$72:$72,""),
IF($C40="Naren Baliga",_xlfn.XLOOKUP($B40,PROSPER_Baliga!$1:$1,PROSPER_Baliga!$72:$72,""),
IF($C40="Thorsten Huhn",_xlfn.XLOOKUP($B40,PROSPER_Huhn!$1:$1,PROSPER_Huhn!$72:$72,""),
IF($C40="Nick Hull",_xlfn.XLOOKUP($B40,PROSPER_Hull!$1:$1,PROSPER_Hull!$72:$72,""),
IF($C40="Monika Kotwani",_xlfn.XLOOKUP($B40,PROSPER_Kotwani!$1:$1,PROSPER_Kotwani!$72:$72,""),
IF($C40="Jonathan Wellner",_xlfn.XLOOKUP($B40,PROSPER_Wellner!$1:$1,PROSPER_Wellner!$72:$72,""),
IF($C40="Travis Harvey",_xlfn.XLOOKUP($B40,PROSPER_Harvey!$1:$1,PROSPER_Harvey!$72:$72,""),"")))))))))</f>
        <v>No Score</v>
      </c>
      <c r="JQ40" s="138" t="str">
        <f>IF(IF(IF($C40="Christopher Lobo",_xlfn.XLOOKUP($B40,PROSPER_Lobo!$1:$1,PROSPER_Lobo!$73:$73,""),
IF($C40="Naren Baliga",_xlfn.XLOOKUP($B40,PROSPER_Baliga!$1:$1,PROSPER_Baliga!$73:$73,""),
IF($C40="Thorsten Huhn",_xlfn.XLOOKUP($B40,PROSPER_Huhn!$1:$1,PROSPER_Huhn!$73:$73,""),
IF($C40="Nick Hull",_xlfn.XLOOKUP($B40,PROSPER_Hull!$1:$1,PROSPER_Hull!$73:$73,""),
IF($C40="Monika Kotwani",_xlfn.XLOOKUP($B40,PROSPER_Kotwani!$1:$1,PROSPER_Kotwani!$73:$73,""),
IF($C40="Jonathan Wellner",_xlfn.XLOOKUP($B40,PROSPER_Wellner!$1:$1,PROSPER_Wellner!$73:$73,""),
IF($C40="Travis Harvey",_xlfn.XLOOKUP($B40,PROSPER_Harvey!$1:$1,PROSPER_Harvey!$73:$73,""),"")))))))="","",
IF($C40="Christopher Lobo",_xlfn.XLOOKUP($B40,PROSPER_Lobo!$1:$1,PROSPER_Lobo!$73:$73,""),
IF($C40="Naren Baliga",_xlfn.XLOOKUP($B40,PROSPER_Baliga!$1:$1,PROSPER_Baliga!$73:$73,""),
IF($C40="Thorsten Huhn",_xlfn.XLOOKUP($B40,PROSPER_Huhn!$1:$1,PROSPER_Huhn!$73:$73,""),
IF($C40="Nick Hull",_xlfn.XLOOKUP($B40,PROSPER_Hull!$1:$1,PROSPER_Hull!$73:$73,""),
IF($C40="Monika Kotwani",_xlfn.XLOOKUP($B40,PROSPER_Kotwani!$1:$1,PROSPER_Kotwani!$73:$73,""),
IF($C40="Jonathan Wellner",_xlfn.XLOOKUP($B40,PROSPER_Wellner!$1:$1,PROSPER_Wellner!$73:$73,""),
IF($C40="Travis Harvey",_xlfn.XLOOKUP($B40,PROSPER_Harvey!$1:$1,PROSPER_Harvey!$73:$73,""),""))))))))="","No Comment",IF(IF($C40="Christopher Lobo",_xlfn.XLOOKUP($B40,PROSPER_Lobo!$1:$1,PROSPER_Lobo!$73:$73,""),
IF($C40="Naren Baliga",_xlfn.XLOOKUP($B40,PROSPER_Baliga!$1:$1,PROSPER_Baliga!$73:$73,""),
IF($C40="Thorsten Huhn",_xlfn.XLOOKUP($B40,PROSPER_Huhn!$1:$1,PROSPER_Huhn!$73:$73,""),
IF($C40="Nick Hull",_xlfn.XLOOKUP($B40,PROSPER_Hull!$1:$1,PROSPER_Hull!$73:$73,""),
IF($C40="Monika Kotwani",_xlfn.XLOOKUP($B40,PROSPER_Kotwani!$1:$1,PROSPER_Kotwani!$73:$73,""),
IF($C40="Jonathan Wellner",_xlfn.XLOOKUP($B40,PROSPER_Wellner!$1:$1,PROSPER_Wellner!$73:$73,""),
IF($C40="Travis Harvey",_xlfn.XLOOKUP($B40,PROSPER_Harvey!$1:$1,PROSPER_Harvey!$73:$73,""),"")))))))="","",
IF($C40="Christopher Lobo",_xlfn.XLOOKUP($B40,PROSPER_Lobo!$1:$1,PROSPER_Lobo!$73:$73,""),
IF($C40="Naren Baliga",_xlfn.XLOOKUP($B40,PROSPER_Baliga!$1:$1,PROSPER_Baliga!$73:$73,""),
IF($C40="Thorsten Huhn",_xlfn.XLOOKUP($B40,PROSPER_Huhn!$1:$1,PROSPER_Huhn!$73:$73,""),
IF($C40="Nick Hull",_xlfn.XLOOKUP($B40,PROSPER_Hull!$1:$1,PROSPER_Hull!$73:$73,""),
IF($C40="Monika Kotwani",_xlfn.XLOOKUP($B40,PROSPER_Kotwani!$1:$1,PROSPER_Kotwani!$73:$73,""),
IF($C40="Jonathan Wellner",_xlfn.XLOOKUP($B40,PROSPER_Wellner!$1:$1,PROSPER_Wellner!$73:$73,""),
IF($C40="Travis Harvey",_xlfn.XLOOKUP($B40,PROSPER_Harvey!$1:$1,PROSPER_Harvey!$73:$73,""),"")))))))))</f>
        <v>No Comment</v>
      </c>
      <c r="JR40" s="141" t="str">
        <f t="shared" si="347"/>
        <v>N/A</v>
      </c>
      <c r="JS40" s="135" t="str">
        <f>_xlfn.XLOOKUP(B40,PROSPERInitial_Query!$E:$E,PROSPERInitial_Query!$AS:$AS,"",,-1)</f>
        <v/>
      </c>
      <c r="JT40" s="136" t="str">
        <f t="shared" si="348"/>
        <v>Nitin Kalra7 - ResponsibilityCulture Champion</v>
      </c>
      <c r="JU40" s="136" t="str">
        <f>_xlfn.XLOOKUP(JT40,PROSPERDelta_Query!BK:BK,PROSPERDelta_Query!BG:BG,"",,-1)</f>
        <v/>
      </c>
      <c r="JV40" s="137" t="str">
        <f t="shared" si="349"/>
        <v>N/A</v>
      </c>
      <c r="JW40" s="137" t="str">
        <f>IF(IF(IF($C40="Christopher Lobo",_xlfn.XLOOKUP($B40,PROSPER_Lobo!$1:$1,PROSPER_Lobo!$74:$74,""),
IF($C40="Naren Baliga",_xlfn.XLOOKUP($B40,PROSPER_Baliga!$1:$1,PROSPER_Baliga!$74:$74,""),
IF($C40="Thorsten Huhn",_xlfn.XLOOKUP($B40,PROSPER_Huhn!$1:$1,PROSPER_Huhn!$74:$74,""),
IF($C40="Nick Hull",_xlfn.XLOOKUP($B40,PROSPER_Hull!$1:$1,PROSPER_Hull!$74:$74,""),
IF($C40="Monika Kotwani",_xlfn.XLOOKUP($B40,PROSPER_Kotwani!$1:$1,PROSPER_Kotwani!$74:$74,""),
IF($C40="Jonathan Wellner",_xlfn.XLOOKUP($B40,PROSPER_Wellner!$1:$1,PROSPER_Wellner!$74:$74,""),
IF($C40="Travis Harvey",_xlfn.XLOOKUP($B40,PROSPER_Harvey!$1:$1,PROSPER_Harvey!$74:$74,""),"")))))))="","",
IF($C40="Christopher Lobo",_xlfn.XLOOKUP($B40,PROSPER_Lobo!$1:$1,PROSPER_Lobo!$74:$74,""),
IF($C40="Naren Baliga",_xlfn.XLOOKUP($B40,PROSPER_Baliga!$1:$1,PROSPER_Baliga!$74:$74,""),
IF($C40="Thorsten Huhn",_xlfn.XLOOKUP($B40,PROSPER_Huhn!$1:$1,PROSPER_Huhn!$74:$74,""),
IF($C40="Nick Hull",_xlfn.XLOOKUP($B40,PROSPER_Hull!$1:$1,PROSPER_Hull!$74:$74,""),
IF($C40="Monika Kotwani",_xlfn.XLOOKUP($B40,PROSPER_Kotwani!$1:$1,PROSPER_Kotwani!$74:$74,""),
IF($C40="Jonathan Wellner",_xlfn.XLOOKUP($B40,PROSPER_Wellner!$1:$1,PROSPER_Wellner!$74:$74,""),
IF($C40="Travis Harvey",_xlfn.XLOOKUP($B40,PROSPER_Harvey!$1:$1,PROSPER_Harvey!$74:$74,""),""))))))))="","No Score",IF(IF($C40="Christopher Lobo",_xlfn.XLOOKUP($B40,PROSPER_Lobo!$1:$1,PROSPER_Lobo!$74:$74,""),
IF($C40="Naren Baliga",_xlfn.XLOOKUP($B40,PROSPER_Baliga!$1:$1,PROSPER_Baliga!$74:$74,""),
IF($C40="Thorsten Huhn",_xlfn.XLOOKUP($B40,PROSPER_Huhn!$1:$1,PROSPER_Huhn!$74:$74,""),
IF($C40="Nick Hull",_xlfn.XLOOKUP($B40,PROSPER_Hull!$1:$1,PROSPER_Hull!$74:$74,""),
IF($C40="Monika Kotwani",_xlfn.XLOOKUP($B40,PROSPER_Kotwani!$1:$1,PROSPER_Kotwani!$74:$74,""),
IF($C40="Jonathan Wellner",_xlfn.XLOOKUP($B40,PROSPER_Wellner!$1:$1,PROSPER_Wellner!$74:$74,""),
IF($C40="Travis Harvey",_xlfn.XLOOKUP($B40,PROSPER_Harvey!$1:$1,PROSPER_Harvey!$74:$74,""),"")))))))="","",
IF($C40="Christopher Lobo",_xlfn.XLOOKUP($B40,PROSPER_Lobo!$1:$1,PROSPER_Lobo!$74:$74,""),
IF($C40="Naren Baliga",_xlfn.XLOOKUP($B40,PROSPER_Baliga!$1:$1,PROSPER_Baliga!$74:$74,""),
IF($C40="Thorsten Huhn",_xlfn.XLOOKUP($B40,PROSPER_Huhn!$1:$1,PROSPER_Huhn!$74:$74,""),
IF($C40="Nick Hull",_xlfn.XLOOKUP($B40,PROSPER_Hull!$1:$1,PROSPER_Hull!$74:$74,""),
IF($C40="Monika Kotwani",_xlfn.XLOOKUP($B40,PROSPER_Kotwani!$1:$1,PROSPER_Kotwani!$74:$74,""),
IF($C40="Jonathan Wellner",_xlfn.XLOOKUP($B40,PROSPER_Wellner!$1:$1,PROSPER_Wellner!$74:$74,""),
IF($C40="Travis Harvey",_xlfn.XLOOKUP($B40,PROSPER_Harvey!$1:$1,PROSPER_Harvey!$74:$74,""),"")))))))))</f>
        <v>No Score</v>
      </c>
      <c r="JX40" s="138" t="str">
        <f>IF(IF(IF($C40="Christopher Lobo",_xlfn.XLOOKUP($B40,PROSPER_Lobo!$1:$1,PROSPER_Lobo!$75:$75,""),
IF($C40="Naren Baliga",_xlfn.XLOOKUP($B40,PROSPER_Baliga!$1:$1,PROSPER_Baliga!$75:$75,""),
IF($C40="Thorsten Huhn",_xlfn.XLOOKUP($B40,PROSPER_Huhn!$1:$1,PROSPER_Huhn!$75:$75,""),
IF($C40="Nick Hull",_xlfn.XLOOKUP($B40,PROSPER_Hull!$1:$1,PROSPER_Hull!$75:$75,""),
IF($C40="Monika Kotwani",_xlfn.XLOOKUP($B40,PROSPER_Kotwani!$1:$1,PROSPER_Kotwani!$75:$75,""),
IF($C40="Jonathan Wellner",_xlfn.XLOOKUP($B40,PROSPER_Wellner!$1:$1,PROSPER_Wellner!$75:$75,""),
IF($C40="Travis Harvey",_xlfn.XLOOKUP($B40,PROSPER_Harvey!$1:$1,PROSPER_Harvey!$75:$75,""),"")))))))="","",
IF($C40="Christopher Lobo",_xlfn.XLOOKUP($B40,PROSPER_Lobo!$1:$1,PROSPER_Lobo!$75:$75,""),
IF($C40="Naren Baliga",_xlfn.XLOOKUP($B40,PROSPER_Baliga!$1:$1,PROSPER_Baliga!$75:$75,""),
IF($C40="Thorsten Huhn",_xlfn.XLOOKUP($B40,PROSPER_Huhn!$1:$1,PROSPER_Huhn!$75:$75,""),
IF($C40="Nick Hull",_xlfn.XLOOKUP($B40,PROSPER_Hull!$1:$1,PROSPER_Hull!$75:$75,""),
IF($C40="Monika Kotwani",_xlfn.XLOOKUP($B40,PROSPER_Kotwani!$1:$1,PROSPER_Kotwani!$75:$75,""),
IF($C40="Jonathan Wellner",_xlfn.XLOOKUP($B40,PROSPER_Wellner!$1:$1,PROSPER_Wellner!$75:$75,""),
IF($C40="Travis Harvey",_xlfn.XLOOKUP($B40,PROSPER_Harvey!$1:$1,PROSPER_Harvey!$75:$75,""),""))))))))="","No Comment",IF(IF($C40="Christopher Lobo",_xlfn.XLOOKUP($B40,PROSPER_Lobo!$1:$1,PROSPER_Lobo!$75:$75,""),
IF($C40="Naren Baliga",_xlfn.XLOOKUP($B40,PROSPER_Baliga!$1:$1,PROSPER_Baliga!$75:$75,""),
IF($C40="Thorsten Huhn",_xlfn.XLOOKUP($B40,PROSPER_Huhn!$1:$1,PROSPER_Huhn!$75:$75,""),
IF($C40="Nick Hull",_xlfn.XLOOKUP($B40,PROSPER_Hull!$1:$1,PROSPER_Hull!$75:$75,""),
IF($C40="Monika Kotwani",_xlfn.XLOOKUP($B40,PROSPER_Kotwani!$1:$1,PROSPER_Kotwani!$75:$75,""),
IF($C40="Jonathan Wellner",_xlfn.XLOOKUP($B40,PROSPER_Wellner!$1:$1,PROSPER_Wellner!$75:$75,""),
IF($C40="Travis Harvey",_xlfn.XLOOKUP($B40,PROSPER_Harvey!$1:$1,PROSPER_Harvey!$75:$75,""),"")))))))="","",
IF($C40="Christopher Lobo",_xlfn.XLOOKUP($B40,PROSPER_Lobo!$1:$1,PROSPER_Lobo!$75:$75,""),
IF($C40="Naren Baliga",_xlfn.XLOOKUP($B40,PROSPER_Baliga!$1:$1,PROSPER_Baliga!$75:$75,""),
IF($C40="Thorsten Huhn",_xlfn.XLOOKUP($B40,PROSPER_Huhn!$1:$1,PROSPER_Huhn!$75:$75,""),
IF($C40="Nick Hull",_xlfn.XLOOKUP($B40,PROSPER_Hull!$1:$1,PROSPER_Hull!$75:$75,""),
IF($C40="Monika Kotwani",_xlfn.XLOOKUP($B40,PROSPER_Kotwani!$1:$1,PROSPER_Kotwani!$75:$75,""),
IF($C40="Jonathan Wellner",_xlfn.XLOOKUP($B40,PROSPER_Wellner!$1:$1,PROSPER_Wellner!$75:$75,""),
IF($C40="Travis Harvey",_xlfn.XLOOKUP($B40,PROSPER_Harvey!$1:$1,PROSPER_Harvey!$75:$75,""),"")))))))))</f>
        <v>No Comment</v>
      </c>
      <c r="JY40" s="141" t="str">
        <f t="shared" si="350"/>
        <v>N/A</v>
      </c>
      <c r="JZ40" s="135" t="str">
        <f>_xlfn.XLOOKUP(B40,PROSPERInitial_Query!$E:$E,PROSPERInitial_Query!$AT:$AT,"",,-1)</f>
        <v/>
      </c>
      <c r="KA40" s="136" t="str">
        <f t="shared" si="351"/>
        <v>Nitin Kalra7 - ResponsibilityPeople Management</v>
      </c>
      <c r="KB40" s="136" t="str">
        <f>_xlfn.XLOOKUP(KA40,PROSPERDelta_Query!BK:BK,PROSPERDelta_Query!BH:BH,"",,-1)</f>
        <v/>
      </c>
      <c r="KC40" s="137" t="str">
        <f t="shared" si="352"/>
        <v>N/A</v>
      </c>
      <c r="KD40" s="137" t="str">
        <f>IF(IF(IF($C40="Christopher Lobo",_xlfn.XLOOKUP($B40,PROSPER_Lobo!$1:$1,PROSPER_Lobo!$76:$76,""),
IF($C40="Naren Baliga",_xlfn.XLOOKUP($B40,PROSPER_Baliga!$1:$1,PROSPER_Baliga!$76:$76,""),
IF($C40="Thorsten Huhn",_xlfn.XLOOKUP($B40,PROSPER_Huhn!$1:$1,PROSPER_Huhn!$76:$76,""),
IF($C40="Nick Hull",_xlfn.XLOOKUP($B40,PROSPER_Hull!$1:$1,PROSPER_Hull!$76:$76,""),
IF($C40="Monika Kotwani",_xlfn.XLOOKUP($B40,PROSPER_Kotwani!$1:$1,PROSPER_Kotwani!$76:$76,""),
IF($C40="Jonathan Wellner",_xlfn.XLOOKUP($B40,PROSPER_Wellner!$1:$1,PROSPER_Wellner!$76:$76,""),
IF($C40="Travis Harvey",_xlfn.XLOOKUP($B40,PROSPER_Harvey!$1:$1,PROSPER_Harvey!$76:$76,""),"")))))))="","",
IF($C40="Christopher Lobo",_xlfn.XLOOKUP($B40,PROSPER_Lobo!$1:$1,PROSPER_Lobo!$76:$76,""),
IF($C40="Naren Baliga",_xlfn.XLOOKUP($B40,PROSPER_Baliga!$1:$1,PROSPER_Baliga!$76:$76,""),
IF($C40="Thorsten Huhn",_xlfn.XLOOKUP($B40,PROSPER_Huhn!$1:$1,PROSPER_Huhn!$76:$76,""),
IF($C40="Nick Hull",_xlfn.XLOOKUP($B40,PROSPER_Hull!$1:$1,PROSPER_Hull!$76:$76,""),
IF($C40="Monika Kotwani",_xlfn.XLOOKUP($B40,PROSPER_Kotwani!$1:$1,PROSPER_Kotwani!$76:$76,""),
IF($C40="Jonathan Wellner",_xlfn.XLOOKUP($B40,PROSPER_Wellner!$1:$1,PROSPER_Wellner!$76:$76,""),
IF($C40="Travis Harvey",_xlfn.XLOOKUP($B40,PROSPER_Harvey!$1:$1,PROSPER_Harvey!$76:$76,""),""))))))))="","No Score",IF(IF($C40="Christopher Lobo",_xlfn.XLOOKUP($B40,PROSPER_Lobo!$1:$1,PROSPER_Lobo!$76:$76,""),
IF($C40="Naren Baliga",_xlfn.XLOOKUP($B40,PROSPER_Baliga!$1:$1,PROSPER_Baliga!$76:$76,""),
IF($C40="Thorsten Huhn",_xlfn.XLOOKUP($B40,PROSPER_Huhn!$1:$1,PROSPER_Huhn!$76:$76,""),
IF($C40="Nick Hull",_xlfn.XLOOKUP($B40,PROSPER_Hull!$1:$1,PROSPER_Hull!$76:$76,""),
IF($C40="Monika Kotwani",_xlfn.XLOOKUP($B40,PROSPER_Kotwani!$1:$1,PROSPER_Kotwani!$76:$76,""),
IF($C40="Jonathan Wellner",_xlfn.XLOOKUP($B40,PROSPER_Wellner!$1:$1,PROSPER_Wellner!$76:$76,""),
IF($C40="Travis Harvey",_xlfn.XLOOKUP($B40,PROSPER_Harvey!$1:$1,PROSPER_Harvey!$76:$76,""),"")))))))="","",
IF($C40="Christopher Lobo",_xlfn.XLOOKUP($B40,PROSPER_Lobo!$1:$1,PROSPER_Lobo!$76:$76,""),
IF($C40="Naren Baliga",_xlfn.XLOOKUP($B40,PROSPER_Baliga!$1:$1,PROSPER_Baliga!$76:$76,""),
IF($C40="Thorsten Huhn",_xlfn.XLOOKUP($B40,PROSPER_Huhn!$1:$1,PROSPER_Huhn!$76:$76,""),
IF($C40="Nick Hull",_xlfn.XLOOKUP($B40,PROSPER_Hull!$1:$1,PROSPER_Hull!$76:$76,""),
IF($C40="Monika Kotwani",_xlfn.XLOOKUP($B40,PROSPER_Kotwani!$1:$1,PROSPER_Kotwani!$76:$76,""),
IF($C40="Jonathan Wellner",_xlfn.XLOOKUP($B40,PROSPER_Wellner!$1:$1,PROSPER_Wellner!$76:$76,""),
IF($C40="Travis Harvey",_xlfn.XLOOKUP($B40,PROSPER_Harvey!$1:$1,PROSPER_Harvey!$76:$76,""),"")))))))))</f>
        <v>No Score</v>
      </c>
      <c r="KE40" s="138" t="str">
        <f>IF(IF(IF($C40="Christopher Lobo",_xlfn.XLOOKUP($B40,PROSPER_Lobo!$1:$1,PROSPER_Lobo!$77:$77,""),
IF($C40="Naren Baliga",_xlfn.XLOOKUP($B40,PROSPER_Baliga!$1:$1,PROSPER_Baliga!$77:$77,""),
IF($C40="Thorsten Huhn",_xlfn.XLOOKUP($B40,PROSPER_Huhn!$1:$1,PROSPER_Huhn!$77:$77,""),
IF($C40="Nick Hull",_xlfn.XLOOKUP($B40,PROSPER_Hull!$1:$1,PROSPER_Hull!$77:$77,""),
IF($C40="Monika Kotwani",_xlfn.XLOOKUP($B40,PROSPER_Kotwani!$1:$1,PROSPER_Kotwani!$77:$77,""),
IF($C40="Jonathan Wellner",_xlfn.XLOOKUP($B40,PROSPER_Wellner!$1:$1,PROSPER_Wellner!$77:$77,""),
IF($C40="Travis Harvey",_xlfn.XLOOKUP($B40,PROSPER_Harvey!$1:$1,PROSPER_Harvey!$77:$77,""),"")))))))="","",
IF($C40="Christopher Lobo",_xlfn.XLOOKUP($B40,PROSPER_Lobo!$1:$1,PROSPER_Lobo!$77:$77,""),
IF($C40="Naren Baliga",_xlfn.XLOOKUP($B40,PROSPER_Baliga!$1:$1,PROSPER_Baliga!$77:$77,""),
IF($C40="Thorsten Huhn",_xlfn.XLOOKUP($B40,PROSPER_Huhn!$1:$1,PROSPER_Huhn!$77:$77,""),
IF($C40="Nick Hull",_xlfn.XLOOKUP($B40,PROSPER_Hull!$1:$1,PROSPER_Hull!$77:$77,""),
IF($C40="Monika Kotwani",_xlfn.XLOOKUP($B40,PROSPER_Kotwani!$1:$1,PROSPER_Kotwani!$77:$77,""),
IF($C40="Jonathan Wellner",_xlfn.XLOOKUP($B40,PROSPER_Wellner!$1:$1,PROSPER_Wellner!$77:$77,""),
IF($C40="Travis Harvey",_xlfn.XLOOKUP($B40,PROSPER_Harvey!$1:$1,PROSPER_Harvey!$77:$77,""),""))))))))="","No Comment",IF(IF($C40="Christopher Lobo",_xlfn.XLOOKUP($B40,PROSPER_Lobo!$1:$1,PROSPER_Lobo!$77:$77,""),
IF($C40="Naren Baliga",_xlfn.XLOOKUP($B40,PROSPER_Baliga!$1:$1,PROSPER_Baliga!$77:$77,""),
IF($C40="Thorsten Huhn",_xlfn.XLOOKUP($B40,PROSPER_Huhn!$1:$1,PROSPER_Huhn!$77:$77,""),
IF($C40="Nick Hull",_xlfn.XLOOKUP($B40,PROSPER_Hull!$1:$1,PROSPER_Hull!$77:$77,""),
IF($C40="Monika Kotwani",_xlfn.XLOOKUP($B40,PROSPER_Kotwani!$1:$1,PROSPER_Kotwani!$77:$77,""),
IF($C40="Jonathan Wellner",_xlfn.XLOOKUP($B40,PROSPER_Wellner!$1:$1,PROSPER_Wellner!$77:$77,""),
IF($C40="Travis Harvey",_xlfn.XLOOKUP($B40,PROSPER_Harvey!$1:$1,PROSPER_Harvey!$77:$77,""),"")))))))="","",
IF($C40="Christopher Lobo",_xlfn.XLOOKUP($B40,PROSPER_Lobo!$1:$1,PROSPER_Lobo!$77:$77,""),
IF($C40="Naren Baliga",_xlfn.XLOOKUP($B40,PROSPER_Baliga!$1:$1,PROSPER_Baliga!$77:$77,""),
IF($C40="Thorsten Huhn",_xlfn.XLOOKUP($B40,PROSPER_Huhn!$1:$1,PROSPER_Huhn!$77:$77,""),
IF($C40="Nick Hull",_xlfn.XLOOKUP($B40,PROSPER_Hull!$1:$1,PROSPER_Hull!$77:$77,""),
IF($C40="Monika Kotwani",_xlfn.XLOOKUP($B40,PROSPER_Kotwani!$1:$1,PROSPER_Kotwani!$77:$77,""),
IF($C40="Jonathan Wellner",_xlfn.XLOOKUP($B40,PROSPER_Wellner!$1:$1,PROSPER_Wellner!$77:$77,""),
IF($C40="Travis Harvey",_xlfn.XLOOKUP($B40,PROSPER_Harvey!$1:$1,PROSPER_Harvey!$77:$77,""),"")))))))))</f>
        <v>No Comment</v>
      </c>
      <c r="KF40" s="141" t="str">
        <f t="shared" si="353"/>
        <v>N/A</v>
      </c>
      <c r="KG40" s="135" t="str">
        <f>_xlfn.XLOOKUP(B40,PROSPERInitial_Query!$E:$E,PROSPERInitial_Query!$AU:$AU,"",,-1)</f>
        <v/>
      </c>
      <c r="KH40" s="136" t="str">
        <f t="shared" si="354"/>
        <v>Nitin Kalra7 - ResponsibilitySelf Sufficiency</v>
      </c>
      <c r="KI40" s="136" t="str">
        <f>_xlfn.XLOOKUP(KH40,PROSPERDelta_Query!BK:BK,PROSPERDelta_Query!BI:BI,"",,-1)</f>
        <v/>
      </c>
      <c r="KJ40" s="137" t="str">
        <f t="shared" si="355"/>
        <v>N/A</v>
      </c>
      <c r="KK40" s="137" t="str">
        <f>IF(IF(IF($C40="Christopher Lobo",_xlfn.XLOOKUP($B40,PROSPER_Lobo!$1:$1,PROSPER_Lobo!$78:$78,""),
IF($C40="Naren Baliga",_xlfn.XLOOKUP($B40,PROSPER_Baliga!$1:$1,PROSPER_Baliga!$78:$78,""),
IF($C40="Thorsten Huhn",_xlfn.XLOOKUP($B40,PROSPER_Huhn!$1:$1,PROSPER_Huhn!$78:$78,""),
IF($C40="Nick Hull",_xlfn.XLOOKUP($B40,PROSPER_Hull!$1:$1,PROSPER_Hull!$78:$78,""),
IF($C40="Monika Kotwani",_xlfn.XLOOKUP($B40,PROSPER_Kotwani!$1:$1,PROSPER_Kotwani!$78:$78,""),
IF($C40="Jonathan Wellner",_xlfn.XLOOKUP($B40,PROSPER_Wellner!$1:$1,PROSPER_Wellner!$78:$78,""),
IF($C40="Travis Harvey",_xlfn.XLOOKUP($B40,PROSPER_Harvey!$1:$1,PROSPER_Harvey!$78:$78,""),"")))))))="","",
IF($C40="Christopher Lobo",_xlfn.XLOOKUP($B40,PROSPER_Lobo!$1:$1,PROSPER_Lobo!$78:$78,""),
IF($C40="Naren Baliga",_xlfn.XLOOKUP($B40,PROSPER_Baliga!$1:$1,PROSPER_Baliga!$78:$78,""),
IF($C40="Thorsten Huhn",_xlfn.XLOOKUP($B40,PROSPER_Huhn!$1:$1,PROSPER_Huhn!$78:$78,""),
IF($C40="Nick Hull",_xlfn.XLOOKUP($B40,PROSPER_Hull!$1:$1,PROSPER_Hull!$78:$78,""),
IF($C40="Monika Kotwani",_xlfn.XLOOKUP($B40,PROSPER_Kotwani!$1:$1,PROSPER_Kotwani!$78:$78,""),
IF($C40="Jonathan Wellner",_xlfn.XLOOKUP($B40,PROSPER_Wellner!$1:$1,PROSPER_Wellner!$78:$78,""),
IF($C40="Travis Harvey",_xlfn.XLOOKUP($B40,PROSPER_Harvey!$1:$1,PROSPER_Harvey!$78:$78,""),""))))))))="","No Score",IF(IF($C40="Christopher Lobo",_xlfn.XLOOKUP($B40,PROSPER_Lobo!$1:$1,PROSPER_Lobo!$78:$78,""),
IF($C40="Naren Baliga",_xlfn.XLOOKUP($B40,PROSPER_Baliga!$1:$1,PROSPER_Baliga!$78:$78,""),
IF($C40="Thorsten Huhn",_xlfn.XLOOKUP($B40,PROSPER_Huhn!$1:$1,PROSPER_Huhn!$78:$78,""),
IF($C40="Nick Hull",_xlfn.XLOOKUP($B40,PROSPER_Hull!$1:$1,PROSPER_Hull!$78:$78,""),
IF($C40="Monika Kotwani",_xlfn.XLOOKUP($B40,PROSPER_Kotwani!$1:$1,PROSPER_Kotwani!$78:$78,""),
IF($C40="Jonathan Wellner",_xlfn.XLOOKUP($B40,PROSPER_Wellner!$1:$1,PROSPER_Wellner!$78:$78,""),
IF($C40="Travis Harvey",_xlfn.XLOOKUP($B40,PROSPER_Harvey!$1:$1,PROSPER_Harvey!$78:$78,""),"")))))))="","",
IF($C40="Christopher Lobo",_xlfn.XLOOKUP($B40,PROSPER_Lobo!$1:$1,PROSPER_Lobo!$78:$78,""),
IF($C40="Naren Baliga",_xlfn.XLOOKUP($B40,PROSPER_Baliga!$1:$1,PROSPER_Baliga!$78:$78,""),
IF($C40="Thorsten Huhn",_xlfn.XLOOKUP($B40,PROSPER_Huhn!$1:$1,PROSPER_Huhn!$78:$78,""),
IF($C40="Nick Hull",_xlfn.XLOOKUP($B40,PROSPER_Hull!$1:$1,PROSPER_Hull!$78:$78,""),
IF($C40="Monika Kotwani",_xlfn.XLOOKUP($B40,PROSPER_Kotwani!$1:$1,PROSPER_Kotwani!$78:$78,""),
IF($C40="Jonathan Wellner",_xlfn.XLOOKUP($B40,PROSPER_Wellner!$1:$1,PROSPER_Wellner!$78:$78,""),
IF($C40="Travis Harvey",_xlfn.XLOOKUP($B40,PROSPER_Harvey!$1:$1,PROSPER_Harvey!$78:$78,""),"")))))))))</f>
        <v>No Score</v>
      </c>
      <c r="KL40" s="138" t="str">
        <f>IF(IF(IF($C40="Christopher Lobo",_xlfn.XLOOKUP($B40,PROSPER_Lobo!$1:$1,PROSPER_Lobo!$79:$79,""),
IF($C40="Naren Baliga",_xlfn.XLOOKUP($B40,PROSPER_Baliga!$1:$1,PROSPER_Baliga!$79:$79,""),
IF($C40="Thorsten Huhn",_xlfn.XLOOKUP($B40,PROSPER_Huhn!$1:$1,PROSPER_Huhn!$79:$79,""),
IF($C40="Nick Hull",_xlfn.XLOOKUP($B40,PROSPER_Hull!$1:$1,PROSPER_Hull!$79:$79,""),
IF($C40="Monika Kotwani",_xlfn.XLOOKUP($B40,PROSPER_Kotwani!$1:$1,PROSPER_Kotwani!$79:$79,""),
IF($C40="Jonathan Wellner",_xlfn.XLOOKUP($B40,PROSPER_Wellner!$1:$1,PROSPER_Wellner!$79:$79,""),
IF($C40="Travis Harvey",_xlfn.XLOOKUP($B40,PROSPER_Harvey!$1:$1,PROSPER_Harvey!$79:$79,""),"")))))))="","",
IF($C40="Christopher Lobo",_xlfn.XLOOKUP($B40,PROSPER_Lobo!$1:$1,PROSPER_Lobo!$79:$79,""),
IF($C40="Naren Baliga",_xlfn.XLOOKUP($B40,PROSPER_Baliga!$1:$1,PROSPER_Baliga!$79:$79,""),
IF($C40="Thorsten Huhn",_xlfn.XLOOKUP($B40,PROSPER_Huhn!$1:$1,PROSPER_Huhn!$79:$79,""),
IF($C40="Nick Hull",_xlfn.XLOOKUP($B40,PROSPER_Hull!$1:$1,PROSPER_Hull!$79:$79,""),
IF($C40="Monika Kotwani",_xlfn.XLOOKUP($B40,PROSPER_Kotwani!$1:$1,PROSPER_Kotwani!$79:$79,""),
IF($C40="Jonathan Wellner",_xlfn.XLOOKUP($B40,PROSPER_Wellner!$1:$1,PROSPER_Wellner!$79:$79,""),
IF($C40="Travis Harvey",_xlfn.XLOOKUP($B40,PROSPER_Harvey!$1:$1,PROSPER_Harvey!$79:$79,""),""))))))))="","No Comment",IF(IF($C40="Christopher Lobo",_xlfn.XLOOKUP($B40,PROSPER_Lobo!$1:$1,PROSPER_Lobo!$79:$79,""),
IF($C40="Naren Baliga",_xlfn.XLOOKUP($B40,PROSPER_Baliga!$1:$1,PROSPER_Baliga!$79:$79,""),
IF($C40="Thorsten Huhn",_xlfn.XLOOKUP($B40,PROSPER_Huhn!$1:$1,PROSPER_Huhn!$79:$79,""),
IF($C40="Nick Hull",_xlfn.XLOOKUP($B40,PROSPER_Hull!$1:$1,PROSPER_Hull!$79:$79,""),
IF($C40="Monika Kotwani",_xlfn.XLOOKUP($B40,PROSPER_Kotwani!$1:$1,PROSPER_Kotwani!$79:$79,""),
IF($C40="Jonathan Wellner",_xlfn.XLOOKUP($B40,PROSPER_Wellner!$1:$1,PROSPER_Wellner!$79:$79,""),
IF($C40="Travis Harvey",_xlfn.XLOOKUP($B40,PROSPER_Harvey!$1:$1,PROSPER_Harvey!$79:$79,""),"")))))))="","",
IF($C40="Christopher Lobo",_xlfn.XLOOKUP($B40,PROSPER_Lobo!$1:$1,PROSPER_Lobo!$79:$79,""),
IF($C40="Naren Baliga",_xlfn.XLOOKUP($B40,PROSPER_Baliga!$1:$1,PROSPER_Baliga!$79:$79,""),
IF($C40="Thorsten Huhn",_xlfn.XLOOKUP($B40,PROSPER_Huhn!$1:$1,PROSPER_Huhn!$79:$79,""),
IF($C40="Nick Hull",_xlfn.XLOOKUP($B40,PROSPER_Hull!$1:$1,PROSPER_Hull!$79:$79,""),
IF($C40="Monika Kotwani",_xlfn.XLOOKUP($B40,PROSPER_Kotwani!$1:$1,PROSPER_Kotwani!$79:$79,""),
IF($C40="Jonathan Wellner",_xlfn.XLOOKUP($B40,PROSPER_Wellner!$1:$1,PROSPER_Wellner!$79:$79,""),
IF($C40="Travis Harvey",_xlfn.XLOOKUP($B40,PROSPER_Harvey!$1:$1,PROSPER_Harvey!$79:$79,""),"")))))))))</f>
        <v>No Comment</v>
      </c>
      <c r="KM40" s="141" t="str">
        <f t="shared" si="356"/>
        <v>N/A</v>
      </c>
      <c r="KN40" s="145" t="str">
        <f t="shared" si="357"/>
        <v>N/A</v>
      </c>
      <c r="KO40" s="146" t="str">
        <f t="shared" si="358"/>
        <v>N/A</v>
      </c>
      <c r="KP40" s="194" t="str">
        <f t="shared" si="359"/>
        <v>N/A</v>
      </c>
      <c r="KQ40" s="147">
        <f t="shared" si="360"/>
        <v>7.264541062801932</v>
      </c>
      <c r="KR40" s="148"/>
      <c r="KS40" s="148"/>
      <c r="KT40" s="148"/>
      <c r="KU40" s="149"/>
    </row>
    <row r="41" spans="2:307" x14ac:dyDescent="0.25">
      <c r="B41" s="118" t="s">
        <v>126</v>
      </c>
      <c r="C41" s="119" t="s">
        <v>158</v>
      </c>
      <c r="D41" s="120" t="str">
        <f>_xlfn.XLOOKUP(B41,PROSPERInitial_Query!E:E,PROSPERInitial_Query!G:G,"",,-1)</f>
        <v/>
      </c>
      <c r="E41" s="121" t="str">
        <f t="shared" si="234"/>
        <v>Partha Chatterjee1 - PortfolioDesign Success</v>
      </c>
      <c r="F41" s="122" t="str">
        <f>_xlfn.XLOOKUP(E41,PROSPERDelta_Query!BK:BK,PROSPERDelta_Query!I:I,"",,-1)</f>
        <v/>
      </c>
      <c r="G41" s="123" t="str">
        <f t="shared" si="235"/>
        <v>N/A</v>
      </c>
      <c r="H41" s="124" t="str">
        <f>IF(IF(IF($C41="Christopher Lobo",_xlfn.XLOOKUP($B41,PROSPER_Lobo!$1:$1,PROSPER_Lobo!$2:$2,""),
IF($C41="Naren Baliga",_xlfn.XLOOKUP($B41,PROSPER_Baliga!$1:$1,PROSPER_Baliga!$2:$2,""),
IF($C41="Thorsten Huhn",_xlfn.XLOOKUP($B41,PROSPER_Huhn!$1:$1,PROSPER_Huhn!$2:$2,""),
IF($C41="Nick Hull",_xlfn.XLOOKUP($B41,PROSPER_Hull!$1:$1,PROSPER_Hull!$2:$2,""),
IF($C41="Monika Kotwani",_xlfn.XLOOKUP($B41,PROSPER_Kotwani!$1:$1,PROSPER_Kotwani!$2:$2,""),
IF($C41="Jonathan Wellner",_xlfn.XLOOKUP($B41,PROSPER_Wellner!$1:$1,PROSPER_Wellner!$2:$2,""),
IF($C41="Travis Harvey",_xlfn.XLOOKUP($B41,PROSPER_Harvey!$1:$1,PROSPER_Harvey!$2:$2,""),"")))))))="","",
IF($C41="Christopher Lobo",_xlfn.XLOOKUP($B41,PROSPER_Lobo!$1:$1,PROSPER_Lobo!$2:$2,""),
IF($C41="Naren Baliga",_xlfn.XLOOKUP($B41,PROSPER_Baliga!$1:$1,PROSPER_Baliga!$2:$2,""),
IF($C41="Thorsten Huhn",_xlfn.XLOOKUP($B41,PROSPER_Huhn!$1:$1,PROSPER_Huhn!$2:$2,""),
IF($C41="Nick Hull",_xlfn.XLOOKUP($B41,PROSPER_Hull!$1:$1,PROSPER_Hull!$2:$2,""),
IF($C41="Monika Kotwani",_xlfn.XLOOKUP($B41,PROSPER_Kotwani!$1:$1,PROSPER_Kotwani!$2:$2,""),
IF($C41="Jonathan Wellner",_xlfn.XLOOKUP($B41,PROSPER_Wellner!$1:$1,PROSPER_Wellner!$2:$2,""),
IF($C41="Travis Harvey",_xlfn.XLOOKUP($B41,PROSPER_Harvey!$1:$1,PROSPER_Harvey!$2:$2,""),""))))))))="","No Score",(IF(IF($C41="Christopher Lobo",_xlfn.XLOOKUP($B41,PROSPER_Lobo!$1:$1,PROSPER_Lobo!$2:$2,""),
IF($C41="Naren Baliga",_xlfn.XLOOKUP($B41,PROSPER_Baliga!$1:$1,PROSPER_Baliga!$2:$2,""),
IF($C41="Thorsten Huhn",_xlfn.XLOOKUP($B41,PROSPER_Huhn!$1:$1,PROSPER_Huhn!$2:$2,""),
IF($C41="Nick Hull",_xlfn.XLOOKUP($B41,PROSPER_Hull!$1:$1,PROSPER_Hull!$2:$2,""),
IF($C41="Monika Kotwani",_xlfn.XLOOKUP($B41,PROSPER_Kotwani!$1:$1,PROSPER_Kotwani!$2:$2,""),
IF($C41="Jonathan Wellner",_xlfn.XLOOKUP($B41,PROSPER_Wellner!$1:$1,PROSPER_Wellner!$2:$2,""),
IF($C41="Travis Harvey",_xlfn.XLOOKUP($B41,PROSPER_Harvey!$1:$1,PROSPER_Harvey!$2:$2,""),"")))))))="","",
IF($C41="Christopher Lobo",_xlfn.XLOOKUP($B41,PROSPER_Lobo!$1:$1,PROSPER_Lobo!$2:$2,""),
IF($C41="Naren Baliga",_xlfn.XLOOKUP($B41,PROSPER_Baliga!$1:$1,PROSPER_Baliga!$2:$2,""),
IF($C41="Thorsten Huhn",_xlfn.XLOOKUP($B41,PROSPER_Huhn!$1:$1,PROSPER_Huhn!$2:$2,""),
IF($C41="Nick Hull",_xlfn.XLOOKUP($B41,PROSPER_Hull!$1:$1,PROSPER_Hull!$2:$2,""),
IF($C41="Monika Kotwani",_xlfn.XLOOKUP($B41,PROSPER_Kotwani!$1:$1,PROSPER_Kotwani!$2:$2,""),
IF($C41="Jonathan Wellner",_xlfn.XLOOKUP($B41,PROSPER_Wellner!$1:$1,PROSPER_Wellner!$2:$2,""),
IF($C41="Travis Harvey",_xlfn.XLOOKUP($B41,PROSPER_Harvey!$1:$1,PROSPER_Harvey!$2:$2,""),""))))))))))</f>
        <v>No Score</v>
      </c>
      <c r="I41" s="125" t="str">
        <f>IF(IF(IF($C41="Christopher Lobo",_xlfn.XLOOKUP($B41,PROSPER_Lobo!$1:$1,PROSPER_Lobo!$3:$3,""),
IF($C41="Naren Baliga",_xlfn.XLOOKUP($B41,PROSPER_Baliga!$1:$1,PROSPER_Baliga!$3:$3,""),
IF($C41="Thorsten Huhn",_xlfn.XLOOKUP($B41,PROSPER_Huhn!$1:$1,PROSPER_Huhn!$3:$3,""),
IF($C41="Nick Hull",_xlfn.XLOOKUP($B41,PROSPER_Hull!$1:$1,PROSPER_Hull!$3:$3,""),
IF($C41="Monika Kotwani",_xlfn.XLOOKUP($B41,PROSPER_Kotwani!$1:$1,PROSPER_Kotwani!$3:$3,""),
IF($C41="Jonathan Wellner",_xlfn.XLOOKUP($B41,PROSPER_Wellner!$1:$1,PROSPER_Wellner!$3:$3,""),
IF($C41="Travis Harvey",_xlfn.XLOOKUP($B41,PROSPER_Harvey!$1:$1,PROSPER_Harvey!$3:$3,""),"")))))))="","",
IF($C41="Christopher Lobo",_xlfn.XLOOKUP($B41,PROSPER_Lobo!$1:$1,PROSPER_Lobo!$3:$3,""),
IF($C41="Naren Baliga",_xlfn.XLOOKUP($B41,PROSPER_Baliga!$1:$1,PROSPER_Baliga!$3:$3,""),
IF($C41="Thorsten Huhn",_xlfn.XLOOKUP($B41,PROSPER_Huhn!$1:$1,PROSPER_Huhn!$3:$3,""),
IF($C41="Nick Hull",_xlfn.XLOOKUP($B41,PROSPER_Hull!$1:$1,PROSPER_Hull!$3:$3,""),
IF($C41="Monika Kotwani",_xlfn.XLOOKUP($B41,PROSPER_Kotwani!$1:$1,PROSPER_Kotwani!$3:$3,""),
IF($C41="Jonathan Wellner",_xlfn.XLOOKUP($B41,PROSPER_Wellner!$1:$1,PROSPER_Wellner!$3:$3,""),
IF($C41="Travis Harvey",_xlfn.XLOOKUP($B41,PROSPER_Harvey!$1:$1,PROSPER_Harvey!$3:$3,""),""))))))))="","No Comment",IF(IF($C41="Christopher Lobo",_xlfn.XLOOKUP($B41,PROSPER_Lobo!$1:$1,PROSPER_Lobo!$3:$3,""),
IF($C41="Naren Baliga",_xlfn.XLOOKUP($B41,PROSPER_Baliga!$1:$1,PROSPER_Baliga!$3:$3,""),
IF($C41="Thorsten Huhn",_xlfn.XLOOKUP($B41,PROSPER_Huhn!$1:$1,PROSPER_Huhn!$3:$3,""),
IF($C41="Nick Hull",_xlfn.XLOOKUP($B41,PROSPER_Hull!$1:$1,PROSPER_Hull!$3:$3,""),
IF($C41="Monika Kotwani",_xlfn.XLOOKUP($B41,PROSPER_Kotwani!$1:$1,PROSPER_Kotwani!$3:$3,""),
IF($C41="Jonathan Wellner",_xlfn.XLOOKUP($B41,PROSPER_Wellner!$1:$1,PROSPER_Wellner!$3:$3,""),
IF($C41="Travis Harvey",_xlfn.XLOOKUP($B41,PROSPER_Harvey!$1:$1,PROSPER_Harvey!$3:$3,""),"")))))))="","",
IF($C41="Christopher Lobo",_xlfn.XLOOKUP($B41,PROSPER_Lobo!$1:$1,PROSPER_Lobo!$3:$3,""),
IF($C41="Naren Baliga",_xlfn.XLOOKUP($B41,PROSPER_Baliga!$1:$1,PROSPER_Baliga!$3:$3,""),
IF($C41="Thorsten Huhn",_xlfn.XLOOKUP($B41,PROSPER_Huhn!$1:$1,PROSPER_Huhn!$3:$3,""),
IF($C41="Nick Hull",_xlfn.XLOOKUP($B41,PROSPER_Hull!$1:$1,PROSPER_Hull!$3:$3,""),
IF($C41="Monika Kotwani",_xlfn.XLOOKUP($B41,PROSPER_Kotwani!$1:$1,PROSPER_Kotwani!$3:$3,""),
IF($C41="Jonathan Wellner",_xlfn.XLOOKUP($B41,PROSPER_Wellner!$1:$1,PROSPER_Wellner!$3:$3,""),
IF($C41="Travis Harvey",_xlfn.XLOOKUP($B41,PROSPER_Harvey!$1:$1,PROSPER_Harvey!$3:$3,""),"")))))))))</f>
        <v>No Comment</v>
      </c>
      <c r="J41" s="124">
        <f>IFERROR(ROUND(_xlfn.XLOOKUP(B41,DesignSuccessChallenge_Query!$E:$E,DesignSuccessChallenge_Query!$F:$F)/4.7,0),"Not Taken")</f>
        <v>7</v>
      </c>
      <c r="K41" s="150">
        <f t="shared" si="236"/>
        <v>7</v>
      </c>
      <c r="L41" s="120" t="str">
        <f>_xlfn.XLOOKUP(B41,PROSPERInitial_Query!$E:$E,PROSPERInitial_Query!$H:$H,"",,-1)</f>
        <v/>
      </c>
      <c r="M41" s="121" t="str">
        <f t="shared" si="237"/>
        <v>Partha Chatterjee1 - PortfolioPremium Engagement</v>
      </c>
      <c r="N41" s="126" t="str">
        <f>_xlfn.XLOOKUP(M41,PROSPERDelta_Query!BK:BK,PROSPERDelta_Query!J:J,"",,-1)</f>
        <v/>
      </c>
      <c r="O41" s="124" t="str">
        <f t="shared" si="238"/>
        <v>N/A</v>
      </c>
      <c r="P41" s="124" t="str">
        <f>IF(IF(IF($C41="Christopher Lobo",_xlfn.XLOOKUP($B41,PROSPER_Lobo!$1:$1,PROSPER_Lobo!$4:$4,""),
IF($C41="Naren Baliga",_xlfn.XLOOKUP($B41,PROSPER_Baliga!$1:$1,PROSPER_Baliga!$4:$4,""),
IF($C41="Thorsten Huhn",_xlfn.XLOOKUP($B41,PROSPER_Huhn!$1:$1,PROSPER_Huhn!$4:$4,""),
IF($C41="Nick Hull",_xlfn.XLOOKUP($B41,PROSPER_Hull!$1:$1,PROSPER_Hull!$4:$4,""),
IF($C41="Monika Kotwani",_xlfn.XLOOKUP($B41,PROSPER_Kotwani!$1:$1,PROSPER_Kotwani!$4:$4,""),
IF($C41="Jonathan Wellner",_xlfn.XLOOKUP($B41,PROSPER_Wellner!$1:$1,PROSPER_Wellner!$4:$4,""),
IF($C41="Travis Harvey",_xlfn.XLOOKUP($B41,PROSPER_Harvey!$1:$1,PROSPER_Harvey!$4:$4,""),"")))))))="","",
IF($C41="Christopher Lobo",_xlfn.XLOOKUP($B41,PROSPER_Lobo!$1:$1,PROSPER_Lobo!$4:$4,""),
IF($C41="Naren Baliga",_xlfn.XLOOKUP($B41,PROSPER_Baliga!$1:$1,PROSPER_Baliga!$4:$4,""),
IF($C41="Thorsten Huhn",_xlfn.XLOOKUP($B41,PROSPER_Huhn!$1:$1,PROSPER_Huhn!$4:$4,""),
IF($C41="Nick Hull",_xlfn.XLOOKUP($B41,PROSPER_Hull!$1:$1,PROSPER_Hull!$4:$4,""),
IF($C41="Monika Kotwani",_xlfn.XLOOKUP($B41,PROSPER_Kotwani!$1:$1,PROSPER_Kotwani!$4:$4,""),
IF($C41="Jonathan Wellner",_xlfn.XLOOKUP($B41,PROSPER_Wellner!$1:$1,PROSPER_Wellner!$4:$4,""),
IF($C41="Travis Harvey",_xlfn.XLOOKUP($B41,PROSPER_Harvey!$1:$1,PROSPER_Harvey!$4:$4,""),""))))))))="","No Score",IF(IF($C41="Christopher Lobo",_xlfn.XLOOKUP($B41,PROSPER_Lobo!$1:$1,PROSPER_Lobo!$4:$4,""),
IF($C41="Naren Baliga",_xlfn.XLOOKUP($B41,PROSPER_Baliga!$1:$1,PROSPER_Baliga!$4:$4,""),
IF($C41="Thorsten Huhn",_xlfn.XLOOKUP($B41,PROSPER_Huhn!$1:$1,PROSPER_Huhn!$4:$4,""),
IF($C41="Nick Hull",_xlfn.XLOOKUP($B41,PROSPER_Hull!$1:$1,PROSPER_Hull!$4:$4,""),
IF($C41="Monika Kotwani",_xlfn.XLOOKUP($B41,PROSPER_Kotwani!$1:$1,PROSPER_Kotwani!$4:$4,""),
IF($C41="Jonathan Wellner",_xlfn.XLOOKUP($B41,PROSPER_Wellner!$1:$1,PROSPER_Wellner!$4:$4,""),
IF($C41="Travis Harvey",_xlfn.XLOOKUP($B41,PROSPER_Harvey!$1:$1,PROSPER_Harvey!$4:$4,""),"")))))))="","",
IF($C41="Christopher Lobo",_xlfn.XLOOKUP($B41,PROSPER_Lobo!$1:$1,PROSPER_Lobo!$4:$4,""),
IF($C41="Naren Baliga",_xlfn.XLOOKUP($B41,PROSPER_Baliga!$1:$1,PROSPER_Baliga!$4:$4,""),
IF($C41="Thorsten Huhn",_xlfn.XLOOKUP($B41,PROSPER_Huhn!$1:$1,PROSPER_Huhn!$4:$4,""),
IF($C41="Nick Hull",_xlfn.XLOOKUP($B41,PROSPER_Hull!$1:$1,PROSPER_Hull!$4:$4,""),
IF($C41="Monika Kotwani",_xlfn.XLOOKUP($B41,PROSPER_Kotwani!$1:$1,PROSPER_Kotwani!$4:$4,""),
IF($C41="Jonathan Wellner",_xlfn.XLOOKUP($B41,PROSPER_Wellner!$1:$1,PROSPER_Wellner!$4:$4,""),
IF($C41="Travis Harvey",_xlfn.XLOOKUP($B41,PROSPER_Harvey!$1:$1,PROSPER_Harvey!$4:$4,""),"")))))))))</f>
        <v>No Score</v>
      </c>
      <c r="Q41" s="125" t="str">
        <f>IF(IF(IF($C41="Christopher Lobo",_xlfn.XLOOKUP($B41,PROSPER_Lobo!$1:$1,PROSPER_Lobo!$5:$5,""),
IF($C41="Naren Baliga",_xlfn.XLOOKUP($B41,PROSPER_Baliga!$1:$1,PROSPER_Baliga!$5:$5,""),
IF($C41="Thorsten Huhn",_xlfn.XLOOKUP($B41,PROSPER_Huhn!$1:$1,PROSPER_Huhn!$5:$5,""),
IF($C41="Nick Hull",_xlfn.XLOOKUP($B41,PROSPER_Hull!$1:$1,PROSPER_Hull!$5:$5,""),
IF($C41="Monika Kotwani",_xlfn.XLOOKUP($B41,PROSPER_Kotwani!$1:$1,PROSPER_Kotwani!$5:$5,""),
IF($C41="Jonathan Wellner",_xlfn.XLOOKUP($B41,PROSPER_Wellner!$1:$1,PROSPER_Wellner!$5:$5,""),
IF($C41="Travis Harvey",_xlfn.XLOOKUP($B41,PROSPER_Harvey!$1:$1,PROSPER_Harvey!$5:$5,""),"")))))))="","",
IF($C41="Christopher Lobo",_xlfn.XLOOKUP($B41,PROSPER_Lobo!$1:$1,PROSPER_Lobo!$5:$5,""),
IF($C41="Naren Baliga",_xlfn.XLOOKUP($B41,PROSPER_Baliga!$1:$1,PROSPER_Baliga!$5:$5,""),
IF($C41="Thorsten Huhn",_xlfn.XLOOKUP($B41,PROSPER_Huhn!$1:$1,PROSPER_Huhn!$5:$5,""),
IF($C41="Nick Hull",_xlfn.XLOOKUP($B41,PROSPER_Hull!$1:$1,PROSPER_Hull!$5:$5,""),
IF($C41="Monika Kotwani",_xlfn.XLOOKUP($B41,PROSPER_Kotwani!$1:$1,PROSPER_Kotwani!$5:$5,""),
IF($C41="Jonathan Wellner",_xlfn.XLOOKUP($B41,PROSPER_Wellner!$1:$1,PROSPER_Wellner!$5:$5,""),
IF($C41="Travis Harvey",_xlfn.XLOOKUP($B41,PROSPER_Harvey!$1:$1,PROSPER_Harvey!$5:$5,""),""))))))))="","No Comment",IF(IF($C41="Christopher Lobo",_xlfn.XLOOKUP($B41,PROSPER_Lobo!$1:$1,PROSPER_Lobo!$5:$5,""),
IF($C41="Naren Baliga",_xlfn.XLOOKUP($B41,PROSPER_Baliga!$1:$1,PROSPER_Baliga!$5:$5,""),
IF($C41="Thorsten Huhn",_xlfn.XLOOKUP($B41,PROSPER_Huhn!$1:$1,PROSPER_Huhn!$5:$5,""),
IF($C41="Nick Hull",_xlfn.XLOOKUP($B41,PROSPER_Hull!$1:$1,PROSPER_Hull!$5:$5,""),
IF($C41="Monika Kotwani",_xlfn.XLOOKUP($B41,PROSPER_Kotwani!$1:$1,PROSPER_Kotwani!$5:$5,""),
IF($C41="Jonathan Wellner",_xlfn.XLOOKUP($B41,PROSPER_Wellner!$1:$1,PROSPER_Wellner!$5:$5,""),
IF($C41="Travis Harvey",_xlfn.XLOOKUP($B41,PROSPER_Harvey!$1:$1,PROSPER_Harvey!$5:$5,""),"")))))))="","",
IF($C41="Christopher Lobo",_xlfn.XLOOKUP($B41,PROSPER_Lobo!$1:$1,PROSPER_Lobo!$5:$5,""),
IF($C41="Naren Baliga",_xlfn.XLOOKUP($B41,PROSPER_Baliga!$1:$1,PROSPER_Baliga!$5:$5,""),
IF($C41="Thorsten Huhn",_xlfn.XLOOKUP($B41,PROSPER_Huhn!$1:$1,PROSPER_Huhn!$5:$5,""),
IF($C41="Nick Hull",_xlfn.XLOOKUP($B41,PROSPER_Hull!$1:$1,PROSPER_Hull!$5:$5,""),
IF($C41="Monika Kotwani",_xlfn.XLOOKUP($B41,PROSPER_Kotwani!$1:$1,PROSPER_Kotwani!$5:$5,""),
IF($C41="Jonathan Wellner",_xlfn.XLOOKUP($B41,PROSPER_Wellner!$1:$1,PROSPER_Wellner!$5:$5,""),
IF($C41="Travis Harvey",_xlfn.XLOOKUP($B41,PROSPER_Harvey!$1:$1,PROSPER_Harvey!$5:$5,""),"")))))))))</f>
        <v>No Comment</v>
      </c>
      <c r="R41" s="124" t="s">
        <v>89</v>
      </c>
      <c r="S41" s="150" t="str">
        <f t="shared" si="239"/>
        <v>N/A</v>
      </c>
      <c r="T41" s="120" t="str">
        <f>_xlfn.XLOOKUP(B41,PROSPERInitial_Query!$E:$E,PROSPERInitial_Query!$I:$I,"",,-1)</f>
        <v/>
      </c>
      <c r="U41" s="121" t="str">
        <f t="shared" si="240"/>
        <v>Partha Chatterjee1 - PortfolioCloud Application Services</v>
      </c>
      <c r="V41" s="126" t="str">
        <f>_xlfn.XLOOKUP(U41,PROSPERDelta_Query!BK:BK,PROSPERDelta_Query!K:K,"",,-1)</f>
        <v/>
      </c>
      <c r="W41" s="124" t="str">
        <f t="shared" si="241"/>
        <v>N/A</v>
      </c>
      <c r="X41" s="124" t="str">
        <f>IF(IF(IF($C41="Christopher Lobo",_xlfn.XLOOKUP($B41,PROSPER_Lobo!$1:$1,PROSPER_Lobo!$6:$6,""),
IF($C41="Naren Baliga",_xlfn.XLOOKUP($B41,PROSPER_Baliga!$1:$1,PROSPER_Baliga!$6:$6,""),
IF($C41="Thorsten Huhn",_xlfn.XLOOKUP($B41,PROSPER_Huhn!$1:$1,PROSPER_Huhn!$6:$6,""),
IF($C41="Nick Hull",_xlfn.XLOOKUP($B41,PROSPER_Hull!$1:$1,PROSPER_Hull!$6:$6,""),
IF($C41="Monika Kotwani",_xlfn.XLOOKUP($B41,PROSPER_Kotwani!$1:$1,PROSPER_Kotwani!$6:$6,""),
IF($C41="Jonathan Wellner",_xlfn.XLOOKUP($B41,PROSPER_Wellner!$1:$1,PROSPER_Wellner!$6:$6,""),
IF($C41="Travis Harvey",_xlfn.XLOOKUP($B41,PROSPER_Harvey!$1:$1,PROSPER_Harvey!$6:$6,""),"")))))))="","",
IF($C41="Christopher Lobo",_xlfn.XLOOKUP($B41,PROSPER_Lobo!$1:$1,PROSPER_Lobo!$6:$6,""),
IF($C41="Naren Baliga",_xlfn.XLOOKUP($B41,PROSPER_Baliga!$1:$1,PROSPER_Baliga!$6:$6,""),
IF($C41="Thorsten Huhn",_xlfn.XLOOKUP($B41,PROSPER_Huhn!$1:$1,PROSPER_Huhn!$6:$6,""),
IF($C41="Nick Hull",_xlfn.XLOOKUP($B41,PROSPER_Hull!$1:$1,PROSPER_Hull!$6:$6,""),
IF($C41="Monika Kotwani",_xlfn.XLOOKUP($B41,PROSPER_Kotwani!$1:$1,PROSPER_Kotwani!$6:$6,""),
IF($C41="Jonathan Wellner",_xlfn.XLOOKUP($B41,PROSPER_Wellner!$1:$1,PROSPER_Wellner!$6:$6,""),
IF($C41="Travis Harvey",_xlfn.XLOOKUP($B41,PROSPER_Harvey!$1:$1,PROSPER_Harvey!$6:$6,""),""))))))))="","No Score",IF(IF($C41="Christopher Lobo",_xlfn.XLOOKUP($B41,PROSPER_Lobo!$1:$1,PROSPER_Lobo!$6:$6,""),
IF($C41="Naren Baliga",_xlfn.XLOOKUP($B41,PROSPER_Baliga!$1:$1,PROSPER_Baliga!$6:$6,""),
IF($C41="Thorsten Huhn",_xlfn.XLOOKUP($B41,PROSPER_Huhn!$1:$1,PROSPER_Huhn!$6:$6,""),
IF($C41="Nick Hull",_xlfn.XLOOKUP($B41,PROSPER_Hull!$1:$1,PROSPER_Hull!$6:$6,""),
IF($C41="Monika Kotwani",_xlfn.XLOOKUP($B41,PROSPER_Kotwani!$1:$1,PROSPER_Kotwani!$6:$6,""),
IF($C41="Jonathan Wellner",_xlfn.XLOOKUP($B41,PROSPER_Wellner!$1:$1,PROSPER_Wellner!$6:$6,""),
IF($C41="Travis Harvey",_xlfn.XLOOKUP($B41,PROSPER_Harvey!$1:$1,PROSPER_Harvey!$6:$6,""),"")))))))="","",
IF($C41="Christopher Lobo",_xlfn.XLOOKUP($B41,PROSPER_Lobo!$1:$1,PROSPER_Lobo!$6:$6,""),
IF($C41="Naren Baliga",_xlfn.XLOOKUP($B41,PROSPER_Baliga!$1:$1,PROSPER_Baliga!$6:$6,""),
IF($C41="Thorsten Huhn",_xlfn.XLOOKUP($B41,PROSPER_Huhn!$1:$1,PROSPER_Huhn!$6:$6,""),
IF($C41="Nick Hull",_xlfn.XLOOKUP($B41,PROSPER_Hull!$1:$1,PROSPER_Hull!$6:$6,""),
IF($C41="Monika Kotwani",_xlfn.XLOOKUP($B41,PROSPER_Kotwani!$1:$1,PROSPER_Kotwani!$6:$6,""),
IF($C41="Jonathan Wellner",_xlfn.XLOOKUP($B41,PROSPER_Wellner!$1:$1,PROSPER_Wellner!$6:$6,""),
IF($C41="Travis Harvey",_xlfn.XLOOKUP($B41,PROSPER_Harvey!$1:$1,PROSPER_Harvey!$6:$6,""),"")))))))))</f>
        <v>No Score</v>
      </c>
      <c r="Y41" s="125" t="str">
        <f>IF(IF(IF($C41="Christopher Lobo",_xlfn.XLOOKUP($B41,PROSPER_Lobo!$1:$1,PROSPER_Lobo!$7:$7,""),
IF($C41="Naren Baliga",_xlfn.XLOOKUP($B41,PROSPER_Baliga!$1:$1,PROSPER_Baliga!$7:$7,""),
IF($C41="Thorsten Huhn",_xlfn.XLOOKUP($B41,PROSPER_Huhn!$1:$1,PROSPER_Huhn!$7:$7,""),
IF($C41="Nick Hull",_xlfn.XLOOKUP($B41,PROSPER_Hull!$1:$1,PROSPER_Hull!$7:$7,""),
IF($C41="Monika Kotwani",_xlfn.XLOOKUP($B41,PROSPER_Kotwani!$1:$1,PROSPER_Kotwani!$7:$7,""),
IF($C41="Jonathan Wellner",_xlfn.XLOOKUP($B41,PROSPER_Wellner!$1:$1,PROSPER_Wellner!$7:$7,""),
IF($C41="Travis Harvey",_xlfn.XLOOKUP($B41,PROSPER_Harvey!$1:$1,PROSPER_Harvey!$7:$7,""),"")))))))="","",
IF($C41="Christopher Lobo",_xlfn.XLOOKUP($B41,PROSPER_Lobo!$1:$1,PROSPER_Lobo!$7:$7,""),
IF($C41="Naren Baliga",_xlfn.XLOOKUP($B41,PROSPER_Baliga!$1:$1,PROSPER_Baliga!$7:$7,""),
IF($C41="Thorsten Huhn",_xlfn.XLOOKUP($B41,PROSPER_Huhn!$1:$1,PROSPER_Huhn!$7:$7,""),
IF($C41="Nick Hull",_xlfn.XLOOKUP($B41,PROSPER_Hull!$1:$1,PROSPER_Hull!$7:$7,""),
IF($C41="Monika Kotwani",_xlfn.XLOOKUP($B41,PROSPER_Kotwani!$1:$1,PROSPER_Kotwani!$7:$7,""),
IF($C41="Jonathan Wellner",_xlfn.XLOOKUP($B41,PROSPER_Wellner!$1:$1,PROSPER_Wellner!$7:$7,""),
IF($C41="Travis Harvey",_xlfn.XLOOKUP($B41,PROSPER_Harvey!$1:$1,PROSPER_Harvey!$7:$7,""),""))))))))="","No Comment",IF(IF($C41="Christopher Lobo",_xlfn.XLOOKUP($B41,PROSPER_Lobo!$1:$1,PROSPER_Lobo!$7:$7,""),
IF($C41="Naren Baliga",_xlfn.XLOOKUP($B41,PROSPER_Baliga!$1:$1,PROSPER_Baliga!$7:$7,""),
IF($C41="Thorsten Huhn",_xlfn.XLOOKUP($B41,PROSPER_Huhn!$1:$1,PROSPER_Huhn!$7:$7,""),
IF($C41="Nick Hull",_xlfn.XLOOKUP($B41,PROSPER_Hull!$1:$1,PROSPER_Hull!$7:$7,""),
IF($C41="Monika Kotwani",_xlfn.XLOOKUP($B41,PROSPER_Kotwani!$1:$1,PROSPER_Kotwani!$7:$7,""),
IF($C41="Jonathan Wellner",_xlfn.XLOOKUP($B41,PROSPER_Wellner!$1:$1,PROSPER_Wellner!$7:$7,""),
IF($C41="Travis Harvey",_xlfn.XLOOKUP($B41,PROSPER_Harvey!$1:$1,PROSPER_Harvey!$7:$7,""),"")))))))="","",
IF($C41="Christopher Lobo",_xlfn.XLOOKUP($B41,PROSPER_Lobo!$1:$1,PROSPER_Lobo!$7:$7,""),
IF($C41="Naren Baliga",_xlfn.XLOOKUP($B41,PROSPER_Baliga!$1:$1,PROSPER_Baliga!$7:$7,""),
IF($C41="Thorsten Huhn",_xlfn.XLOOKUP($B41,PROSPER_Huhn!$1:$1,PROSPER_Huhn!$7:$7,""),
IF($C41="Nick Hull",_xlfn.XLOOKUP($B41,PROSPER_Hull!$1:$1,PROSPER_Hull!$7:$7,""),
IF($C41="Monika Kotwani",_xlfn.XLOOKUP($B41,PROSPER_Kotwani!$1:$1,PROSPER_Kotwani!$7:$7,""),
IF($C41="Jonathan Wellner",_xlfn.XLOOKUP($B41,PROSPER_Wellner!$1:$1,PROSPER_Wellner!$7:$7,""),
IF($C41="Travis Harvey",_xlfn.XLOOKUP($B41,PROSPER_Harvey!$1:$1,PROSPER_Harvey!$7:$7,""),"")))))))))</f>
        <v>No Comment</v>
      </c>
      <c r="Z41" s="124" t="s">
        <v>89</v>
      </c>
      <c r="AA41" s="150" t="str">
        <f t="shared" si="242"/>
        <v>N/A</v>
      </c>
      <c r="AB41" s="120" t="str">
        <f>_xlfn.XLOOKUP(B41,PROSPERInitial_Query!$E:$E,PROSPERInitial_Query!$J:$J,"",,-1)</f>
        <v/>
      </c>
      <c r="AC41" s="121" t="str">
        <f t="shared" si="243"/>
        <v>Partha Chatterjee1 - PortfolioPreferred Success</v>
      </c>
      <c r="AD41" s="126" t="str">
        <f>_xlfn.XLOOKUP(AC41,PROSPERDelta_Query!BK:BK,PROSPERDelta_Query!L:L,"",,-1)</f>
        <v/>
      </c>
      <c r="AE41" s="124" t="str">
        <f t="shared" si="244"/>
        <v>N/A</v>
      </c>
      <c r="AF41" s="124" t="str">
        <f>IF(IF(IF($C41="Christopher Lobo",_xlfn.XLOOKUP($B41,PROSPER_Lobo!$1:$1,PROSPER_Lobo!$8:$8,""),
IF($C41="Naren Baliga",_xlfn.XLOOKUP($B41,PROSPER_Baliga!$1:$1,PROSPER_Baliga!$8:$8,""),
IF($C41="Thorsten Huhn",_xlfn.XLOOKUP($B41,PROSPER_Huhn!$1:$1,PROSPER_Huhn!$8:$8,""),
IF($C41="Nick Hull",_xlfn.XLOOKUP($B41,PROSPER_Hull!$1:$1,PROSPER_Hull!$8:$8,""),
IF($C41="Monika Kotwani",_xlfn.XLOOKUP($B41,PROSPER_Kotwani!$1:$1,PROSPER_Kotwani!$8:$8,""),
IF($C41="Jonathan Wellner",_xlfn.XLOOKUP($B41,PROSPER_Wellner!$1:$1,PROSPER_Wellner!$8:$8,""),
IF($C41="Travis Harvey",_xlfn.XLOOKUP($B41,PROSPER_Harvey!$1:$1,PROSPER_Harvey!$8:$8,""),"")))))))="","",
IF($C41="Christopher Lobo",_xlfn.XLOOKUP($B41,PROSPER_Lobo!$1:$1,PROSPER_Lobo!$8:$8,""),
IF($C41="Naren Baliga",_xlfn.XLOOKUP($B41,PROSPER_Baliga!$1:$1,PROSPER_Baliga!$8:$8,""),
IF($C41="Thorsten Huhn",_xlfn.XLOOKUP($B41,PROSPER_Huhn!$1:$1,PROSPER_Huhn!$8:$8,""),
IF($C41="Nick Hull",_xlfn.XLOOKUP($B41,PROSPER_Hull!$1:$1,PROSPER_Hull!$8:$8,""),
IF($C41="Monika Kotwani",_xlfn.XLOOKUP($B41,PROSPER_Kotwani!$1:$1,PROSPER_Kotwani!$8:$8,""),
IF($C41="Jonathan Wellner",_xlfn.XLOOKUP($B41,PROSPER_Wellner!$1:$1,PROSPER_Wellner!$8:$8,""),
IF($C41="Travis Harvey",_xlfn.XLOOKUP($B41,PROSPER_Harvey!$1:$1,PROSPER_Harvey!$8:$8,""),""))))))))="","No Score",IF(IF($C41="Christopher Lobo",_xlfn.XLOOKUP($B41,PROSPER_Lobo!$1:$1,PROSPER_Lobo!$8:$8,""),
IF($C41="Naren Baliga",_xlfn.XLOOKUP($B41,PROSPER_Baliga!$1:$1,PROSPER_Baliga!$8:$8,""),
IF($C41="Thorsten Huhn",_xlfn.XLOOKUP($B41,PROSPER_Huhn!$1:$1,PROSPER_Huhn!$8:$8,""),
IF($C41="Nick Hull",_xlfn.XLOOKUP($B41,PROSPER_Hull!$1:$1,PROSPER_Hull!$8:$8,""),
IF($C41="Monika Kotwani",_xlfn.XLOOKUP($B41,PROSPER_Kotwani!$1:$1,PROSPER_Kotwani!$8:$8,""),
IF($C41="Jonathan Wellner",_xlfn.XLOOKUP($B41,PROSPER_Wellner!$1:$1,PROSPER_Wellner!$8:$8,""),
IF($C41="Travis Harvey",_xlfn.XLOOKUP($B41,PROSPER_Harvey!$1:$1,PROSPER_Harvey!$8:$8,""),"")))))))="","",
IF($C41="Christopher Lobo",_xlfn.XLOOKUP($B41,PROSPER_Lobo!$1:$1,PROSPER_Lobo!$8:$8,""),
IF($C41="Naren Baliga",_xlfn.XLOOKUP($B41,PROSPER_Baliga!$1:$1,PROSPER_Baliga!$8:$8,""),
IF($C41="Thorsten Huhn",_xlfn.XLOOKUP($B41,PROSPER_Huhn!$1:$1,PROSPER_Huhn!$8:$8,""),
IF($C41="Nick Hull",_xlfn.XLOOKUP($B41,PROSPER_Hull!$1:$1,PROSPER_Hull!$8:$8,""),
IF($C41="Monika Kotwani",_xlfn.XLOOKUP($B41,PROSPER_Kotwani!$1:$1,PROSPER_Kotwani!$8:$8,""),
IF($C41="Jonathan Wellner",_xlfn.XLOOKUP($B41,PROSPER_Wellner!$1:$1,PROSPER_Wellner!$8:$8,""),
IF($C41="Travis Harvey",_xlfn.XLOOKUP($B41,PROSPER_Harvey!$1:$1,PROSPER_Harvey!$8:$8,""),"")))))))))</f>
        <v>No Score</v>
      </c>
      <c r="AG41" s="125" t="str">
        <f>IF(IF(IF($C41="Christopher Lobo",_xlfn.XLOOKUP($B41,PROSPER_Lobo!$1:$1,PROSPER_Lobo!$9:$9,""),
IF($C41="Naren Baliga",_xlfn.XLOOKUP($B41,PROSPER_Baliga!$1:$1,PROSPER_Baliga!$9:$9,""),
IF($C41="Thorsten Huhn",_xlfn.XLOOKUP($B41,PROSPER_Huhn!$1:$1,PROSPER_Huhn!$9:$9,""),
IF($C41="Nick Hull",_xlfn.XLOOKUP($B41,PROSPER_Hull!$1:$1,PROSPER_Hull!$9:$9,""),
IF($C41="Monika Kotwani",_xlfn.XLOOKUP($B41,PROSPER_Kotwani!$1:$1,PROSPER_Kotwani!$9:$9,""),
IF($C41="Jonathan Wellner",_xlfn.XLOOKUP($B41,PROSPER_Wellner!$1:$1,PROSPER_Wellner!$9:$9,""),
IF($C41="Travis Harvey",_xlfn.XLOOKUP($B41,PROSPER_Harvey!$1:$1,PROSPER_Harvey!$9:$9,""),"")))))))="","",
IF($C41="Christopher Lobo",_xlfn.XLOOKUP($B41,PROSPER_Lobo!$1:$1,PROSPER_Lobo!$9:$9,""),
IF($C41="Naren Baliga",_xlfn.XLOOKUP($B41,PROSPER_Baliga!$1:$1,PROSPER_Baliga!$9:$9,""),
IF($C41="Thorsten Huhn",_xlfn.XLOOKUP($B41,PROSPER_Huhn!$1:$1,PROSPER_Huhn!$9:$9,""),
IF($C41="Nick Hull",_xlfn.XLOOKUP($B41,PROSPER_Hull!$1:$1,PROSPER_Hull!$9:$9,""),
IF($C41="Monika Kotwani",_xlfn.XLOOKUP($B41,PROSPER_Kotwani!$1:$1,PROSPER_Kotwani!$9:$9,""),
IF($C41="Jonathan Wellner",_xlfn.XLOOKUP($B41,PROSPER_Wellner!$1:$1,PROSPER_Wellner!$9:$9,""),
IF($C41="Travis Harvey",_xlfn.XLOOKUP($B41,PROSPER_Harvey!$1:$1,PROSPER_Harvey!$9:$9,""),""))))))))="","No Comment",IF(IF($C41="Christopher Lobo",_xlfn.XLOOKUP($B41,PROSPER_Lobo!$1:$1,PROSPER_Lobo!$9:$9,""),
IF($C41="Naren Baliga",_xlfn.XLOOKUP($B41,PROSPER_Baliga!$1:$1,PROSPER_Baliga!$9:$9,""),
IF($C41="Thorsten Huhn",_xlfn.XLOOKUP($B41,PROSPER_Huhn!$1:$1,PROSPER_Huhn!$9:$9,""),
IF($C41="Nick Hull",_xlfn.XLOOKUP($B41,PROSPER_Hull!$1:$1,PROSPER_Hull!$9:$9,""),
IF($C41="Monika Kotwani",_xlfn.XLOOKUP($B41,PROSPER_Kotwani!$1:$1,PROSPER_Kotwani!$9:$9,""),
IF($C41="Jonathan Wellner",_xlfn.XLOOKUP($B41,PROSPER_Wellner!$1:$1,PROSPER_Wellner!$9:$9,""),
IF($C41="Travis Harvey",_xlfn.XLOOKUP($B41,PROSPER_Harvey!$1:$1,PROSPER_Harvey!$9:$9,""),"")))))))="","",
IF($C41="Christopher Lobo",_xlfn.XLOOKUP($B41,PROSPER_Lobo!$1:$1,PROSPER_Lobo!$9:$9,""),
IF($C41="Naren Baliga",_xlfn.XLOOKUP($B41,PROSPER_Baliga!$1:$1,PROSPER_Baliga!$9:$9,""),
IF($C41="Thorsten Huhn",_xlfn.XLOOKUP($B41,PROSPER_Huhn!$1:$1,PROSPER_Huhn!$9:$9,""),
IF($C41="Nick Hull",_xlfn.XLOOKUP($B41,PROSPER_Hull!$1:$1,PROSPER_Hull!$9:$9,""),
IF($C41="Monika Kotwani",_xlfn.XLOOKUP($B41,PROSPER_Kotwani!$1:$1,PROSPER_Kotwani!$9:$9,""),
IF($C41="Jonathan Wellner",_xlfn.XLOOKUP($B41,PROSPER_Wellner!$1:$1,PROSPER_Wellner!$9:$9,""),
IF($C41="Travis Harvey",_xlfn.XLOOKUP($B41,PROSPER_Harvey!$1:$1,PROSPER_Harvey!$9:$9,""),"")))))))))</f>
        <v>No Comment</v>
      </c>
      <c r="AH41" s="124" t="s">
        <v>89</v>
      </c>
      <c r="AI41" s="150" t="str">
        <f t="shared" si="245"/>
        <v>N/A</v>
      </c>
      <c r="AJ41" s="120" t="str">
        <f>_xlfn.XLOOKUP(B41,PROSPERInitial_Query!$E:$E,PROSPERInitial_Query!$K:$K,"",,-1)</f>
        <v/>
      </c>
      <c r="AK41" s="121" t="str">
        <f t="shared" si="246"/>
        <v>Partha Chatterjee1 - PortfolioBrownfield</v>
      </c>
      <c r="AL41" s="126" t="str">
        <f>_xlfn.XLOOKUP(AK41,PROSPERDelta_Query!BK:BK,PROSPERDelta_Query!M:M,"",,-1)</f>
        <v/>
      </c>
      <c r="AM41" s="124" t="str">
        <f t="shared" si="247"/>
        <v>N/A</v>
      </c>
      <c r="AN41" s="124" t="str">
        <f>IF(IF(IF($C41="Christopher Lobo",_xlfn.XLOOKUP($B41,PROSPER_Lobo!$1:$1,PROSPER_Lobo!$10:$10,""),
IF($C41="Naren Baliga",_xlfn.XLOOKUP($B41,PROSPER_Baliga!$1:$1,PROSPER_Baliga!$10:$10,""),
IF($C41="Thorsten Huhn",_xlfn.XLOOKUP($B41,PROSPER_Huhn!$1:$1,PROSPER_Huhn!$10:$10,""),
IF($C41="Nick Hull",_xlfn.XLOOKUP($B41,PROSPER_Hull!$1:$1,PROSPER_Hull!$10:$10,""),
IF($C41="Monika Kotwani",_xlfn.XLOOKUP($B41,PROSPER_Kotwani!$1:$1,PROSPER_Kotwani!$10:$10,""),
IF($C41="Jonathan Wellner",_xlfn.XLOOKUP($B41,PROSPER_Wellner!$1:$1,PROSPER_Wellner!$10:$10,""),
IF($C41="Travis Harvey",_xlfn.XLOOKUP($B41,PROSPER_Harvey!$1:$1,PROSPER_Harvey!$10:$10,""),"")))))))="","",
IF($C41="Christopher Lobo",_xlfn.XLOOKUP($B41,PROSPER_Lobo!$1:$1,PROSPER_Lobo!$10:$10,""),
IF($C41="Naren Baliga",_xlfn.XLOOKUP($B41,PROSPER_Baliga!$1:$1,PROSPER_Baliga!$10:$10,""),
IF($C41="Thorsten Huhn",_xlfn.XLOOKUP($B41,PROSPER_Huhn!$1:$1,PROSPER_Huhn!$10:$10,""),
IF($C41="Nick Hull",_xlfn.XLOOKUP($B41,PROSPER_Hull!$1:$1,PROSPER_Hull!$10:$10,""),
IF($C41="Monika Kotwani",_xlfn.XLOOKUP($B41,PROSPER_Kotwani!$1:$1,PROSPER_Kotwani!$10:$10,""),
IF($C41="Jonathan Wellner",_xlfn.XLOOKUP($B41,PROSPER_Wellner!$1:$1,PROSPER_Wellner!$10:$10,""),
IF($C41="Travis Harvey",_xlfn.XLOOKUP($B41,PROSPER_Harvey!$1:$1,PROSPER_Harvey!$10:$10,""),""))))))))="","No Score",IF(IF($C41="Christopher Lobo",_xlfn.XLOOKUP($B41,PROSPER_Lobo!$1:$1,PROSPER_Lobo!$10:$10,""),
IF($C41="Naren Baliga",_xlfn.XLOOKUP($B41,PROSPER_Baliga!$1:$1,PROSPER_Baliga!$10:$10,""),
IF($C41="Thorsten Huhn",_xlfn.XLOOKUP($B41,PROSPER_Huhn!$1:$1,PROSPER_Huhn!$10:$10,""),
IF($C41="Nick Hull",_xlfn.XLOOKUP($B41,PROSPER_Hull!$1:$1,PROSPER_Hull!$10:$10,""),
IF($C41="Monika Kotwani",_xlfn.XLOOKUP($B41,PROSPER_Kotwani!$1:$1,PROSPER_Kotwani!$10:$10,""),
IF($C41="Jonathan Wellner",_xlfn.XLOOKUP($B41,PROSPER_Wellner!$1:$1,PROSPER_Wellner!$10:$10,""),
IF($C41="Travis Harvey",_xlfn.XLOOKUP($B41,PROSPER_Harvey!$1:$1,PROSPER_Harvey!$10:$10,""),"")))))))="","",
IF($C41="Christopher Lobo",_xlfn.XLOOKUP($B41,PROSPER_Lobo!$1:$1,PROSPER_Lobo!$10:$10,""),
IF($C41="Naren Baliga",_xlfn.XLOOKUP($B41,PROSPER_Baliga!$1:$1,PROSPER_Baliga!$10:$10,""),
IF($C41="Thorsten Huhn",_xlfn.XLOOKUP($B41,PROSPER_Huhn!$1:$1,PROSPER_Huhn!$10:$10,""),
IF($C41="Nick Hull",_xlfn.XLOOKUP($B41,PROSPER_Hull!$1:$1,PROSPER_Hull!$10:$10,""),
IF($C41="Monika Kotwani",_xlfn.XLOOKUP($B41,PROSPER_Kotwani!$1:$1,PROSPER_Kotwani!$10:$10,""),
IF($C41="Jonathan Wellner",_xlfn.XLOOKUP($B41,PROSPER_Wellner!$1:$1,PROSPER_Wellner!$10:$10,""),
IF($C41="Travis Harvey",_xlfn.XLOOKUP($B41,PROSPER_Harvey!$1:$1,PROSPER_Harvey!$10:$10,""),"")))))))))</f>
        <v>No Score</v>
      </c>
      <c r="AO41" s="125" t="str">
        <f>IF(IF(IF($C41="Christopher Lobo",_xlfn.XLOOKUP($B41,PROSPER_Lobo!$1:$1,PROSPER_Lobo!$11:$11,""),
IF($C41="Naren Baliga",_xlfn.XLOOKUP($B41,PROSPER_Baliga!$1:$1,PROSPER_Baliga!$11:$11,""),
IF($C41="Thorsten Huhn",_xlfn.XLOOKUP($B41,PROSPER_Huhn!$1:$1,PROSPER_Huhn!$11:$11,""),
IF($C41="Nick Hull",_xlfn.XLOOKUP($B41,PROSPER_Hull!$1:$1,PROSPER_Hull!$11:$11,""),
IF($C41="Monika Kotwani",_xlfn.XLOOKUP($B41,PROSPER_Kotwani!$1:$1,PROSPER_Kotwani!$11:$11,""),
IF($C41="Jonathan Wellner",_xlfn.XLOOKUP($B41,PROSPER_Wellner!$1:$1,PROSPER_Wellner!$11:$11,""),
IF($C41="Travis Harvey",_xlfn.XLOOKUP($B41,PROSPER_Harvey!$1:$1,PROSPER_Harvey!$11:$11,""),"")))))))="","",
IF($C41="Christopher Lobo",_xlfn.XLOOKUP($B41,PROSPER_Lobo!$1:$1,PROSPER_Lobo!$11:$11,""),
IF($C41="Naren Baliga",_xlfn.XLOOKUP($B41,PROSPER_Baliga!$1:$1,PROSPER_Baliga!$11:$11,""),
IF($C41="Thorsten Huhn",_xlfn.XLOOKUP($B41,PROSPER_Huhn!$1:$1,PROSPER_Huhn!$11:$11,""),
IF($C41="Nick Hull",_xlfn.XLOOKUP($B41,PROSPER_Hull!$1:$1,PROSPER_Hull!$11:$11,""),
IF($C41="Monika Kotwani",_xlfn.XLOOKUP($B41,PROSPER_Kotwani!$1:$1,PROSPER_Kotwani!$11:$11,""),
IF($C41="Jonathan Wellner",_xlfn.XLOOKUP($B41,PROSPER_Wellner!$1:$1,PROSPER_Wellner!$11:$11,""),
IF($C41="Travis Harvey",_xlfn.XLOOKUP($B41,PROSPER_Harvey!$1:$1,PROSPER_Harvey!$11:$11,""),""))))))))="","No Comment",IF(IF($C41="Christopher Lobo",_xlfn.XLOOKUP($B41,PROSPER_Lobo!$1:$1,PROSPER_Lobo!$11:$11,""),
IF($C41="Naren Baliga",_xlfn.XLOOKUP($B41,PROSPER_Baliga!$1:$1,PROSPER_Baliga!$11:$11,""),
IF($C41="Thorsten Huhn",_xlfn.XLOOKUP($B41,PROSPER_Huhn!$1:$1,PROSPER_Huhn!$11:$11,""),
IF($C41="Nick Hull",_xlfn.XLOOKUP($B41,PROSPER_Hull!$1:$1,PROSPER_Hull!$11:$11,""),
IF($C41="Monika Kotwani",_xlfn.XLOOKUP($B41,PROSPER_Kotwani!$1:$1,PROSPER_Kotwani!$11:$11,""),
IF($C41="Jonathan Wellner",_xlfn.XLOOKUP($B41,PROSPER_Wellner!$1:$1,PROSPER_Wellner!$11:$11,""),
IF($C41="Travis Harvey",_xlfn.XLOOKUP($B41,PROSPER_Harvey!$1:$1,PROSPER_Harvey!$11:$11,""),"")))))))="","",
IF($C41="Christopher Lobo",_xlfn.XLOOKUP($B41,PROSPER_Lobo!$1:$1,PROSPER_Lobo!$11:$11,""),
IF($C41="Naren Baliga",_xlfn.XLOOKUP($B41,PROSPER_Baliga!$1:$1,PROSPER_Baliga!$11:$11,""),
IF($C41="Thorsten Huhn",_xlfn.XLOOKUP($B41,PROSPER_Huhn!$1:$1,PROSPER_Huhn!$11:$11,""),
IF($C41="Nick Hull",_xlfn.XLOOKUP($B41,PROSPER_Hull!$1:$1,PROSPER_Hull!$11:$11,""),
IF($C41="Monika Kotwani",_xlfn.XLOOKUP($B41,PROSPER_Kotwani!$1:$1,PROSPER_Kotwani!$11:$11,""),
IF($C41="Jonathan Wellner",_xlfn.XLOOKUP($B41,PROSPER_Wellner!$1:$1,PROSPER_Wellner!$11:$11,""),
IF($C41="Travis Harvey",_xlfn.XLOOKUP($B41,PROSPER_Harvey!$1:$1,PROSPER_Harvey!$11:$11,""),"")))))))))</f>
        <v>No Comment</v>
      </c>
      <c r="AP41" s="124" t="s">
        <v>89</v>
      </c>
      <c r="AQ41" s="150" t="str">
        <f t="shared" si="248"/>
        <v>N/A</v>
      </c>
      <c r="AR41" s="120" t="str">
        <f>_xlfn.XLOOKUP(B41,PROSPERInitial_Query!$E:$E,PROSPERInitial_Query!$L:$L,"",,-1)</f>
        <v/>
      </c>
      <c r="AS41" s="121" t="str">
        <f t="shared" si="249"/>
        <v>Partha Chatterjee1 - PortfolioTraining &amp; Adoption</v>
      </c>
      <c r="AT41" s="126" t="str">
        <f>_xlfn.XLOOKUP(AS41,PROSPERDelta_Query!BK:BK,PROSPERDelta_Query!N:N,"",,-1)</f>
        <v/>
      </c>
      <c r="AU41" s="124" t="str">
        <f t="shared" si="250"/>
        <v>N/A</v>
      </c>
      <c r="AV41" s="124" t="str">
        <f>IF(IF(IF($C41="Christopher Lobo",_xlfn.XLOOKUP($B41,PROSPER_Lobo!$1:$1,PROSPER_Lobo!$12:$12,""),
IF($C41="Naren Baliga",_xlfn.XLOOKUP($B41,PROSPER_Baliga!$1:$1,PROSPER_Baliga!$12:$12,""),
IF($C41="Thorsten Huhn",_xlfn.XLOOKUP($B41,PROSPER_Huhn!$1:$1,PROSPER_Huhn!$12:$12,""),
IF($C41="Nick Hull",_xlfn.XLOOKUP($B41,PROSPER_Hull!$1:$1,PROSPER_Hull!$12:$12,""),
IF($C41="Monika Kotwani",_xlfn.XLOOKUP($B41,PROSPER_Kotwani!$1:$1,PROSPER_Kotwani!$12:$12,""),
IF($C41="Jonathan Wellner",_xlfn.XLOOKUP($B41,PROSPER_Wellner!$1:$1,PROSPER_Wellner!$12:$12,""),
IF($C41="Travis Harvey",_xlfn.XLOOKUP($B41,PROSPER_Harvey!$1:$1,PROSPER_Harvey!$12:$12,""),"")))))))="","",
IF($C41="Christopher Lobo",_xlfn.XLOOKUP($B41,PROSPER_Lobo!$1:$1,PROSPER_Lobo!$12:$12,""),
IF($C41="Naren Baliga",_xlfn.XLOOKUP($B41,PROSPER_Baliga!$1:$1,PROSPER_Baliga!$12:$12,""),
IF($C41="Thorsten Huhn",_xlfn.XLOOKUP($B41,PROSPER_Huhn!$1:$1,PROSPER_Huhn!$12:$12,""),
IF($C41="Nick Hull",_xlfn.XLOOKUP($B41,PROSPER_Hull!$1:$1,PROSPER_Hull!$12:$12,""),
IF($C41="Monika Kotwani",_xlfn.XLOOKUP($B41,PROSPER_Kotwani!$1:$1,PROSPER_Kotwani!$12:$12,""),
IF($C41="Jonathan Wellner",_xlfn.XLOOKUP($B41,PROSPER_Wellner!$1:$1,PROSPER_Wellner!$12:$12,""),
IF($C41="Travis Harvey",_xlfn.XLOOKUP($B41,PROSPER_Harvey!$1:$1,PROSPER_Harvey!$12:$12,""),""))))))))="","No Score",IF(IF($C41="Christopher Lobo",_xlfn.XLOOKUP($B41,PROSPER_Lobo!$1:$1,PROSPER_Lobo!$12:$12,""),
IF($C41="Naren Baliga",_xlfn.XLOOKUP($B41,PROSPER_Baliga!$1:$1,PROSPER_Baliga!$12:$12,""),
IF($C41="Thorsten Huhn",_xlfn.XLOOKUP($B41,PROSPER_Huhn!$1:$1,PROSPER_Huhn!$12:$12,""),
IF($C41="Nick Hull",_xlfn.XLOOKUP($B41,PROSPER_Hull!$1:$1,PROSPER_Hull!$12:$12,""),
IF($C41="Monika Kotwani",_xlfn.XLOOKUP($B41,PROSPER_Kotwani!$1:$1,PROSPER_Kotwani!$12:$12,""),
IF($C41="Jonathan Wellner",_xlfn.XLOOKUP($B41,PROSPER_Wellner!$1:$1,PROSPER_Wellner!$12:$12,""),
IF($C41="Travis Harvey",_xlfn.XLOOKUP($B41,PROSPER_Harvey!$1:$1,PROSPER_Harvey!$12:$12,""),"")))))))="","",
IF($C41="Christopher Lobo",_xlfn.XLOOKUP($B41,PROSPER_Lobo!$1:$1,PROSPER_Lobo!$12:$12,""),
IF($C41="Naren Baliga",_xlfn.XLOOKUP($B41,PROSPER_Baliga!$1:$1,PROSPER_Baliga!$12:$12,""),
IF($C41="Thorsten Huhn",_xlfn.XLOOKUP($B41,PROSPER_Huhn!$1:$1,PROSPER_Huhn!$12:$12,""),
IF($C41="Nick Hull",_xlfn.XLOOKUP($B41,PROSPER_Hull!$1:$1,PROSPER_Hull!$12:$12,""),
IF($C41="Monika Kotwani",_xlfn.XLOOKUP($B41,PROSPER_Kotwani!$1:$1,PROSPER_Kotwani!$12:$12,""),
IF($C41="Jonathan Wellner",_xlfn.XLOOKUP($B41,PROSPER_Wellner!$1:$1,PROSPER_Wellner!$12:$12,""),
IF($C41="Travis Harvey",_xlfn.XLOOKUP($B41,PROSPER_Harvey!$1:$1,PROSPER_Harvey!$12:$12,""),"")))))))))</f>
        <v>No Score</v>
      </c>
      <c r="AW41" s="125" t="str">
        <f>IF(IF(IF($C41="Christopher Lobo",_xlfn.XLOOKUP($B41,PROSPER_Lobo!$1:$1,PROSPER_Lobo!$13:$13,""),
IF($C41="Naren Baliga",_xlfn.XLOOKUP($B41,PROSPER_Baliga!$1:$1,PROSPER_Baliga!$13:$13,""),
IF($C41="Thorsten Huhn",_xlfn.XLOOKUP($B41,PROSPER_Huhn!$1:$1,PROSPER_Huhn!$13:$13,""),
IF($C41="Nick Hull",_xlfn.XLOOKUP($B41,PROSPER_Hull!$1:$1,PROSPER_Hull!$13:$13,""),
IF($C41="Monika Kotwani",_xlfn.XLOOKUP($B41,PROSPER_Kotwani!$1:$1,PROSPER_Kotwani!$13:$13,""),
IF($C41="Jonathan Wellner",_xlfn.XLOOKUP($B41,PROSPER_Wellner!$1:$1,PROSPER_Wellner!$13:$13,""),
IF($C41="Travis Harvey",_xlfn.XLOOKUP($B41,PROSPER_Harvey!$1:$1,PROSPER_Harvey!$13:$13,""),"")))))))="","",
IF($C41="Christopher Lobo",_xlfn.XLOOKUP($B41,PROSPER_Lobo!$1:$1,PROSPER_Lobo!$13:$13,""),
IF($C41="Naren Baliga",_xlfn.XLOOKUP($B41,PROSPER_Baliga!$1:$1,PROSPER_Baliga!$13:$13,""),
IF($C41="Thorsten Huhn",_xlfn.XLOOKUP($B41,PROSPER_Huhn!$1:$1,PROSPER_Huhn!$13:$13,""),
IF($C41="Nick Hull",_xlfn.XLOOKUP($B41,PROSPER_Hull!$1:$1,PROSPER_Hull!$13:$13,""),
IF($C41="Monika Kotwani",_xlfn.XLOOKUP($B41,PROSPER_Kotwani!$1:$1,PROSPER_Kotwani!$13:$13,""),
IF($C41="Jonathan Wellner",_xlfn.XLOOKUP($B41,PROSPER_Wellner!$1:$1,PROSPER_Wellner!$13:$13,""),
IF($C41="Travis Harvey",_xlfn.XLOOKUP($B41,PROSPER_Harvey!$1:$1,PROSPER_Harvey!$13:$13,""),""))))))))="","No Comment",IF(IF($C41="Christopher Lobo",_xlfn.XLOOKUP($B41,PROSPER_Lobo!$1:$1,PROSPER_Lobo!$13:$13,""),
IF($C41="Naren Baliga",_xlfn.XLOOKUP($B41,PROSPER_Baliga!$1:$1,PROSPER_Baliga!$13:$13,""),
IF($C41="Thorsten Huhn",_xlfn.XLOOKUP($B41,PROSPER_Huhn!$1:$1,PROSPER_Huhn!$13:$13,""),
IF($C41="Nick Hull",_xlfn.XLOOKUP($B41,PROSPER_Hull!$1:$1,PROSPER_Hull!$13:$13,""),
IF($C41="Monika Kotwani",_xlfn.XLOOKUP($B41,PROSPER_Kotwani!$1:$1,PROSPER_Kotwani!$13:$13,""),
IF($C41="Jonathan Wellner",_xlfn.XLOOKUP($B41,PROSPER_Wellner!$1:$1,PROSPER_Wellner!$13:$13,""),
IF($C41="Travis Harvey",_xlfn.XLOOKUP($B41,PROSPER_Harvey!$1:$1,PROSPER_Harvey!$13:$13,""),"")))))))="","",
IF($C41="Christopher Lobo",_xlfn.XLOOKUP($B41,PROSPER_Lobo!$1:$1,PROSPER_Lobo!$13:$13,""),
IF($C41="Naren Baliga",_xlfn.XLOOKUP($B41,PROSPER_Baliga!$1:$1,PROSPER_Baliga!$13:$13,""),
IF($C41="Thorsten Huhn",_xlfn.XLOOKUP($B41,PROSPER_Huhn!$1:$1,PROSPER_Huhn!$13:$13,""),
IF($C41="Nick Hull",_xlfn.XLOOKUP($B41,PROSPER_Hull!$1:$1,PROSPER_Hull!$13:$13,""),
IF($C41="Monika Kotwani",_xlfn.XLOOKUP($B41,PROSPER_Kotwani!$1:$1,PROSPER_Kotwani!$13:$13,""),
IF($C41="Jonathan Wellner",_xlfn.XLOOKUP($B41,PROSPER_Wellner!$1:$1,PROSPER_Wellner!$13:$13,""),
IF($C41="Travis Harvey",_xlfn.XLOOKUP($B41,PROSPER_Harvey!$1:$1,PROSPER_Harvey!$13:$13,""),"")))))))))</f>
        <v>No Comment</v>
      </c>
      <c r="AX41" s="124" t="s">
        <v>89</v>
      </c>
      <c r="AY41" s="150" t="str">
        <f t="shared" si="251"/>
        <v>N/A</v>
      </c>
      <c r="AZ41" s="120" t="str">
        <f>_xlfn.XLOOKUP(B41,PROSPERInitial_Query!$E:$E,PROSPERInitial_Query!$M:$M,"",,-1)</f>
        <v/>
      </c>
      <c r="BA41" s="121" t="str">
        <f t="shared" si="252"/>
        <v>Partha Chatterjee1 - PortfolioDMLT</v>
      </c>
      <c r="BB41" s="126" t="str">
        <f>_xlfn.XLOOKUP(BA41,PROSPERDelta_Query!BK:BK,PROSPERDelta_Query!O:O,"",,-1)</f>
        <v/>
      </c>
      <c r="BC41" s="124" t="str">
        <f t="shared" si="253"/>
        <v>N/A</v>
      </c>
      <c r="BD41" s="124" t="str">
        <f>IF(IF(IF($C41="Christopher Lobo",_xlfn.XLOOKUP($B41,PROSPER_Lobo!$1:$1,PROSPER_Lobo!$14:$14,""),
IF($C41="Naren Baliga",_xlfn.XLOOKUP($B41,PROSPER_Baliga!$1:$1,PROSPER_Baliga!$14:$14,""),
IF($C41="Thorsten Huhn",_xlfn.XLOOKUP($B41,PROSPER_Huhn!$1:$1,PROSPER_Huhn!$14:$14,""),
IF($C41="Nick Hull",_xlfn.XLOOKUP($B41,PROSPER_Hull!$1:$1,PROSPER_Hull!$14:$14,""),
IF($C41="Monika Kotwani",_xlfn.XLOOKUP($B41,PROSPER_Kotwani!$1:$1,PROSPER_Kotwani!$14:$14,""),
IF($C41="Jonathan Wellner",_xlfn.XLOOKUP($B41,PROSPER_Wellner!$1:$1,PROSPER_Wellner!$14:$14,""),
IF($C41="Travis Harvey",_xlfn.XLOOKUP($B41,PROSPER_Harvey!$1:$1,PROSPER_Harvey!$14:$14,""),"")))))))="","",
IF($C41="Christopher Lobo",_xlfn.XLOOKUP($B41,PROSPER_Lobo!$1:$1,PROSPER_Lobo!$14:$14,""),
IF($C41="Naren Baliga",_xlfn.XLOOKUP($B41,PROSPER_Baliga!$1:$1,PROSPER_Baliga!$14:$14,""),
IF($C41="Thorsten Huhn",_xlfn.XLOOKUP($B41,PROSPER_Huhn!$1:$1,PROSPER_Huhn!$14:$14,""),
IF($C41="Nick Hull",_xlfn.XLOOKUP($B41,PROSPER_Hull!$1:$1,PROSPER_Hull!$14:$14,""),
IF($C41="Monika Kotwani",_xlfn.XLOOKUP($B41,PROSPER_Kotwani!$1:$1,PROSPER_Kotwani!$14:$14,""),
IF($C41="Jonathan Wellner",_xlfn.XLOOKUP($B41,PROSPER_Wellner!$1:$1,PROSPER_Wellner!$14:$14,""),
IF($C41="Travis Harvey",_xlfn.XLOOKUP($B41,PROSPER_Harvey!$1:$1,PROSPER_Harvey!$14:$14,""),""))))))))="","No Score",IF(IF($C41="Christopher Lobo",_xlfn.XLOOKUP($B41,PROSPER_Lobo!$1:$1,PROSPER_Lobo!$14:$14,""),
IF($C41="Naren Baliga",_xlfn.XLOOKUP($B41,PROSPER_Baliga!$1:$1,PROSPER_Baliga!$14:$14,""),
IF($C41="Thorsten Huhn",_xlfn.XLOOKUP($B41,PROSPER_Huhn!$1:$1,PROSPER_Huhn!$14:$14,""),
IF($C41="Nick Hull",_xlfn.XLOOKUP($B41,PROSPER_Hull!$1:$1,PROSPER_Hull!$14:$14,""),
IF($C41="Monika Kotwani",_xlfn.XLOOKUP($B41,PROSPER_Kotwani!$1:$1,PROSPER_Kotwani!$14:$14,""),
IF($C41="Jonathan Wellner",_xlfn.XLOOKUP($B41,PROSPER_Wellner!$1:$1,PROSPER_Wellner!$14:$14,""),
IF($C41="Travis Harvey",_xlfn.XLOOKUP($B41,PROSPER_Harvey!$1:$1,PROSPER_Harvey!$14:$14,""),"")))))))="","",
IF($C41="Christopher Lobo",_xlfn.XLOOKUP($B41,PROSPER_Lobo!$1:$1,PROSPER_Lobo!$14:$14,""),
IF($C41="Naren Baliga",_xlfn.XLOOKUP($B41,PROSPER_Baliga!$1:$1,PROSPER_Baliga!$14:$14,""),
IF($C41="Thorsten Huhn",_xlfn.XLOOKUP($B41,PROSPER_Huhn!$1:$1,PROSPER_Huhn!$14:$14,""),
IF($C41="Nick Hull",_xlfn.XLOOKUP($B41,PROSPER_Hull!$1:$1,PROSPER_Hull!$14:$14,""),
IF($C41="Monika Kotwani",_xlfn.XLOOKUP($B41,PROSPER_Kotwani!$1:$1,PROSPER_Kotwani!$14:$14,""),
IF($C41="Jonathan Wellner",_xlfn.XLOOKUP($B41,PROSPER_Wellner!$1:$1,PROSPER_Wellner!$14:$14,""),
IF($C41="Travis Harvey",_xlfn.XLOOKUP($B41,PROSPER_Harvey!$1:$1,PROSPER_Harvey!$14:$14,""),"")))))))))</f>
        <v>No Score</v>
      </c>
      <c r="BE41" s="125" t="str">
        <f>IF(IF(IF($C41="Christopher Lobo",_xlfn.XLOOKUP($B41,PROSPER_Lobo!$1:$1,PROSPER_Lobo!$15:$15,""),
IF($C41="Naren Baliga",_xlfn.XLOOKUP($B41,PROSPER_Baliga!$1:$1,PROSPER_Baliga!$15:$15,""),
IF($C41="Thorsten Huhn",_xlfn.XLOOKUP($B41,PROSPER_Huhn!$1:$1,PROSPER_Huhn!$15:$15,""),
IF($C41="Nick Hull",_xlfn.XLOOKUP($B41,PROSPER_Hull!$1:$1,PROSPER_Hull!$15:$15,""),
IF($C41="Monika Kotwani",_xlfn.XLOOKUP($B41,PROSPER_Kotwani!$1:$1,PROSPER_Kotwani!$15:$15,""),
IF($C41="Jonathan Wellner",_xlfn.XLOOKUP($B41,PROSPER_Wellner!$1:$1,PROSPER_Wellner!$15:$15,""),
IF($C41="Travis Harvey",_xlfn.XLOOKUP($B41,PROSPER_Harvey!$1:$1,PROSPER_Harvey!$15:$15,""),"")))))))="","",
IF($C41="Christopher Lobo",_xlfn.XLOOKUP($B41,PROSPER_Lobo!$1:$1,PROSPER_Lobo!$15:$15,""),
IF($C41="Naren Baliga",_xlfn.XLOOKUP($B41,PROSPER_Baliga!$1:$1,PROSPER_Baliga!$15:$15,""),
IF($C41="Thorsten Huhn",_xlfn.XLOOKUP($B41,PROSPER_Huhn!$1:$1,PROSPER_Huhn!$15:$15,""),
IF($C41="Nick Hull",_xlfn.XLOOKUP($B41,PROSPER_Hull!$1:$1,PROSPER_Hull!$15:$15,""),
IF($C41="Monika Kotwani",_xlfn.XLOOKUP($B41,PROSPER_Kotwani!$1:$1,PROSPER_Kotwani!$15:$15,""),
IF($C41="Jonathan Wellner",_xlfn.XLOOKUP($B41,PROSPER_Wellner!$1:$1,PROSPER_Wellner!$15:$15,""),
IF($C41="Travis Harvey",_xlfn.XLOOKUP($B41,PROSPER_Harvey!$1:$1,PROSPER_Harvey!$15:$15,""),""))))))))="","No Comment",IF(IF($C41="Christopher Lobo",_xlfn.XLOOKUP($B41,PROSPER_Lobo!$1:$1,PROSPER_Lobo!$15:$15,""),
IF($C41="Naren Baliga",_xlfn.XLOOKUP($B41,PROSPER_Baliga!$1:$1,PROSPER_Baliga!$15:$15,""),
IF($C41="Thorsten Huhn",_xlfn.XLOOKUP($B41,PROSPER_Huhn!$1:$1,PROSPER_Huhn!$15:$15,""),
IF($C41="Nick Hull",_xlfn.XLOOKUP($B41,PROSPER_Hull!$1:$1,PROSPER_Hull!$15:$15,""),
IF($C41="Monika Kotwani",_xlfn.XLOOKUP($B41,PROSPER_Kotwani!$1:$1,PROSPER_Kotwani!$15:$15,""),
IF($C41="Jonathan Wellner",_xlfn.XLOOKUP($B41,PROSPER_Wellner!$1:$1,PROSPER_Wellner!$15:$15,""),
IF($C41="Travis Harvey",_xlfn.XLOOKUP($B41,PROSPER_Harvey!$1:$1,PROSPER_Harvey!$15:$15,""),"")))))))="","",
IF($C41="Christopher Lobo",_xlfn.XLOOKUP($B41,PROSPER_Lobo!$1:$1,PROSPER_Lobo!$15:$15,""),
IF($C41="Naren Baliga",_xlfn.XLOOKUP($B41,PROSPER_Baliga!$1:$1,PROSPER_Baliga!$15:$15,""),
IF($C41="Thorsten Huhn",_xlfn.XLOOKUP($B41,PROSPER_Huhn!$1:$1,PROSPER_Huhn!$15:$15,""),
IF($C41="Nick Hull",_xlfn.XLOOKUP($B41,PROSPER_Hull!$1:$1,PROSPER_Hull!$15:$15,""),
IF($C41="Monika Kotwani",_xlfn.XLOOKUP($B41,PROSPER_Kotwani!$1:$1,PROSPER_Kotwani!$15:$15,""),
IF($C41="Jonathan Wellner",_xlfn.XLOOKUP($B41,PROSPER_Wellner!$1:$1,PROSPER_Wellner!$15:$15,""),
IF($C41="Travis Harvey",_xlfn.XLOOKUP($B41,PROSPER_Harvey!$1:$1,PROSPER_Harvey!$15:$15,""),"")))))))))</f>
        <v>No Comment</v>
      </c>
      <c r="BF41" s="124" t="s">
        <v>89</v>
      </c>
      <c r="BG41" s="150" t="str">
        <f t="shared" si="254"/>
        <v>N/A</v>
      </c>
      <c r="BH41" s="120" t="str">
        <f>_xlfn.XLOOKUP(B41,PROSPERInitial_Query!$E:$E,PROSPERInitial_Query!$N:$N,"",,-1)</f>
        <v/>
      </c>
      <c r="BI41" s="121" t="str">
        <f t="shared" si="255"/>
        <v>Partha Chatterjee1 - PortfolioRevenue Management</v>
      </c>
      <c r="BJ41" s="126" t="str">
        <f>_xlfn.XLOOKUP(BI41,PROSPERDelta_Query!BK:BK,PROSPERDelta_Query!P:P,"",,-1)</f>
        <v/>
      </c>
      <c r="BK41" s="124" t="str">
        <f t="shared" si="256"/>
        <v>N/A</v>
      </c>
      <c r="BL41" s="124" t="str">
        <f>IF(IF(IF($C41="Christopher Lobo",_xlfn.XLOOKUP($B41,PROSPER_Lobo!$1:$1,PROSPER_Lobo!$16:$16,""),
IF($C41="Naren Baliga",_xlfn.XLOOKUP($B41,PROSPER_Baliga!$1:$1,PROSPER_Baliga!$16:$16,""),
IF($C41="Thorsten Huhn",_xlfn.XLOOKUP($B41,PROSPER_Huhn!$1:$1,PROSPER_Huhn!$16:$16,""),
IF($C41="Nick Hull",_xlfn.XLOOKUP($B41,PROSPER_Hull!$1:$1,PROSPER_Hull!$16:$16,""),
IF($C41="Monika Kotwani",_xlfn.XLOOKUP($B41,PROSPER_Kotwani!$1:$1,PROSPER_Kotwani!$16:$16,""),
IF($C41="Jonathan Wellner",_xlfn.XLOOKUP($B41,PROSPER_Wellner!$1:$1,PROSPER_Wellner!$16:$16,""),
IF($C41="Travis Harvey",_xlfn.XLOOKUP($B41,PROSPER_Harvey!$1:$1,PROSPER_Harvey!$16:$16,""),"")))))))="","",
IF($C41="Christopher Lobo",_xlfn.XLOOKUP($B41,PROSPER_Lobo!$1:$1,PROSPER_Lobo!$16:$16,""),
IF($C41="Naren Baliga",_xlfn.XLOOKUP($B41,PROSPER_Baliga!$1:$1,PROSPER_Baliga!$16:$16,""),
IF($C41="Thorsten Huhn",_xlfn.XLOOKUP($B41,PROSPER_Huhn!$1:$1,PROSPER_Huhn!$16:$16,""),
IF($C41="Nick Hull",_xlfn.XLOOKUP($B41,PROSPER_Hull!$1:$1,PROSPER_Hull!$16:$16,""),
IF($C41="Monika Kotwani",_xlfn.XLOOKUP($B41,PROSPER_Kotwani!$1:$1,PROSPER_Kotwani!$16:$16,""),
IF($C41="Jonathan Wellner",_xlfn.XLOOKUP($B41,PROSPER_Wellner!$1:$1,PROSPER_Wellner!$16:$16,""),
IF($C41="Travis Harvey",_xlfn.XLOOKUP($B41,PROSPER_Harvey!$1:$1,PROSPER_Harvey!$16:$16,""),""))))))))="","No Score",IF(IF($C41="Christopher Lobo",_xlfn.XLOOKUP($B41,PROSPER_Lobo!$1:$1,PROSPER_Lobo!$16:$16,""),
IF($C41="Naren Baliga",_xlfn.XLOOKUP($B41,PROSPER_Baliga!$1:$1,PROSPER_Baliga!$16:$16,""),
IF($C41="Thorsten Huhn",_xlfn.XLOOKUP($B41,PROSPER_Huhn!$1:$1,PROSPER_Huhn!$16:$16,""),
IF($C41="Nick Hull",_xlfn.XLOOKUP($B41,PROSPER_Hull!$1:$1,PROSPER_Hull!$16:$16,""),
IF($C41="Monika Kotwani",_xlfn.XLOOKUP($B41,PROSPER_Kotwani!$1:$1,PROSPER_Kotwani!$16:$16,""),
IF($C41="Jonathan Wellner",_xlfn.XLOOKUP($B41,PROSPER_Wellner!$1:$1,PROSPER_Wellner!$16:$16,""),
IF($C41="Travis Harvey",_xlfn.XLOOKUP($B41,PROSPER_Harvey!$1:$1,PROSPER_Harvey!$16:$16,""),"")))))))="","",
IF($C41="Christopher Lobo",_xlfn.XLOOKUP($B41,PROSPER_Lobo!$1:$1,PROSPER_Lobo!$16:$16,""),
IF($C41="Naren Baliga",_xlfn.XLOOKUP($B41,PROSPER_Baliga!$1:$1,PROSPER_Baliga!$16:$16,""),
IF($C41="Thorsten Huhn",_xlfn.XLOOKUP($B41,PROSPER_Huhn!$1:$1,PROSPER_Huhn!$16:$16,""),
IF($C41="Nick Hull",_xlfn.XLOOKUP($B41,PROSPER_Hull!$1:$1,PROSPER_Hull!$16:$16,""),
IF($C41="Monika Kotwani",_xlfn.XLOOKUP($B41,PROSPER_Kotwani!$1:$1,PROSPER_Kotwani!$16:$16,""),
IF($C41="Jonathan Wellner",_xlfn.XLOOKUP($B41,PROSPER_Wellner!$1:$1,PROSPER_Wellner!$16:$16,""),
IF($C41="Travis Harvey",_xlfn.XLOOKUP($B41,PROSPER_Harvey!$1:$1,PROSPER_Harvey!$16:$16,""),"")))))))))</f>
        <v>No Score</v>
      </c>
      <c r="BM41" s="125" t="str">
        <f>IF(IF(IF($C41="Christopher Lobo",_xlfn.XLOOKUP($B41,PROSPER_Lobo!$1:$1,PROSPER_Lobo!$17:$17,""),
IF($C41="Naren Baliga",_xlfn.XLOOKUP($B41,PROSPER_Baliga!$1:$1,PROSPER_Baliga!$17:$17,""),
IF($C41="Thorsten Huhn",_xlfn.XLOOKUP($B41,PROSPER_Huhn!$1:$1,PROSPER_Huhn!$17:$17,""),
IF($C41="Nick Hull",_xlfn.XLOOKUP($B41,PROSPER_Hull!$1:$1,PROSPER_Hull!$17:$17,""),
IF($C41="Monika Kotwani",_xlfn.XLOOKUP($B41,PROSPER_Kotwani!$1:$1,PROSPER_Kotwani!$17:$17,""),
IF($C41="Jonathan Wellner",_xlfn.XLOOKUP($B41,PROSPER_Wellner!$1:$1,PROSPER_Wellner!$17:$17,""),
IF($C41="Travis Harvey",_xlfn.XLOOKUP($B41,PROSPER_Harvey!$1:$1,PROSPER_Harvey!$17:$17,""),"")))))))="","",
IF($C41="Christopher Lobo",_xlfn.XLOOKUP($B41,PROSPER_Lobo!$1:$1,PROSPER_Lobo!$17:$17,""),
IF($C41="Naren Baliga",_xlfn.XLOOKUP($B41,PROSPER_Baliga!$1:$1,PROSPER_Baliga!$17:$17,""),
IF($C41="Thorsten Huhn",_xlfn.XLOOKUP($B41,PROSPER_Huhn!$1:$1,PROSPER_Huhn!$17:$17,""),
IF($C41="Nick Hull",_xlfn.XLOOKUP($B41,PROSPER_Hull!$1:$1,PROSPER_Hull!$17:$17,""),
IF($C41="Monika Kotwani",_xlfn.XLOOKUP($B41,PROSPER_Kotwani!$1:$1,PROSPER_Kotwani!$17:$17,""),
IF($C41="Jonathan Wellner",_xlfn.XLOOKUP($B41,PROSPER_Wellner!$1:$1,PROSPER_Wellner!$17:$17,""),
IF($C41="Travis Harvey",_xlfn.XLOOKUP($B41,PROSPER_Harvey!$1:$1,PROSPER_Harvey!$17:$17,""),""))))))))="","No Comment",IF(IF($C41="Christopher Lobo",_xlfn.XLOOKUP($B41,PROSPER_Lobo!$1:$1,PROSPER_Lobo!$17:$17,""),
IF($C41="Naren Baliga",_xlfn.XLOOKUP($B41,PROSPER_Baliga!$1:$1,PROSPER_Baliga!$17:$17,""),
IF($C41="Thorsten Huhn",_xlfn.XLOOKUP($B41,PROSPER_Huhn!$1:$1,PROSPER_Huhn!$17:$17,""),
IF($C41="Nick Hull",_xlfn.XLOOKUP($B41,PROSPER_Hull!$1:$1,PROSPER_Hull!$17:$17,""),
IF($C41="Monika Kotwani",_xlfn.XLOOKUP($B41,PROSPER_Kotwani!$1:$1,PROSPER_Kotwani!$17:$17,""),
IF($C41="Jonathan Wellner",_xlfn.XLOOKUP($B41,PROSPER_Wellner!$1:$1,PROSPER_Wellner!$17:$17,""),
IF($C41="Travis Harvey",_xlfn.XLOOKUP($B41,PROSPER_Harvey!$1:$1,PROSPER_Harvey!$17:$17,""),"")))))))="","",
IF($C41="Christopher Lobo",_xlfn.XLOOKUP($B41,PROSPER_Lobo!$1:$1,PROSPER_Lobo!$17:$17,""),
IF($C41="Naren Baliga",_xlfn.XLOOKUP($B41,PROSPER_Baliga!$1:$1,PROSPER_Baliga!$17:$17,""),
IF($C41="Thorsten Huhn",_xlfn.XLOOKUP($B41,PROSPER_Huhn!$1:$1,PROSPER_Huhn!$17:$17,""),
IF($C41="Nick Hull",_xlfn.XLOOKUP($B41,PROSPER_Hull!$1:$1,PROSPER_Hull!$17:$17,""),
IF($C41="Monika Kotwani",_xlfn.XLOOKUP($B41,PROSPER_Kotwani!$1:$1,PROSPER_Kotwani!$17:$17,""),
IF($C41="Jonathan Wellner",_xlfn.XLOOKUP($B41,PROSPER_Wellner!$1:$1,PROSPER_Wellner!$17:$17,""),
IF($C41="Travis Harvey",_xlfn.XLOOKUP($B41,PROSPER_Harvey!$1:$1,PROSPER_Harvey!$17:$17,""),"")))))))))</f>
        <v>No Comment</v>
      </c>
      <c r="BN41" s="124">
        <f>IFERROR(ROUND(_xlfn.XLOOKUP(B41,'RevenueChallenge_Query'!$E:$E,'RevenueChallenge_Query'!$F:$F)/3.2,0),"Not Taken")</f>
        <v>9</v>
      </c>
      <c r="BO41" s="150">
        <f t="shared" si="257"/>
        <v>9</v>
      </c>
      <c r="BP41" s="120" t="str">
        <f>_xlfn.XLOOKUP(B41,PROSPERInitial_Query!$E:$E,PROSPERInitial_Query!$O:$O,"",,-1)</f>
        <v/>
      </c>
      <c r="BQ41" s="121" t="str">
        <f t="shared" si="258"/>
        <v>Partha Chatterjee1 - PortfolioArtificial Intelligence</v>
      </c>
      <c r="BR41" s="126" t="str">
        <f>_xlfn.XLOOKUP(BQ41,PROSPERDelta_Query!BK:BK,PROSPERDelta_Query!Q:Q,"",,-1)</f>
        <v/>
      </c>
      <c r="BS41" s="124" t="str">
        <f t="shared" si="259"/>
        <v>N/A</v>
      </c>
      <c r="BT41" s="124" t="str">
        <f>IF(IF(IF($C41="Christopher Lobo",_xlfn.XLOOKUP($B41,PROSPER_Lobo!$1:$1,PROSPER_Lobo!$18:$18,""),
IF($C41="Naren Baliga",_xlfn.XLOOKUP($B41,PROSPER_Baliga!$1:$1,PROSPER_Baliga!$18:$18,""),
IF($C41="Thorsten Huhn",_xlfn.XLOOKUP($B41,PROSPER_Huhn!$1:$1,PROSPER_Huhn!$18:$18,""),
IF($C41="Nick Hull",_xlfn.XLOOKUP($B41,PROSPER_Hull!$1:$1,PROSPER_Hull!$18:$18,""),
IF($C41="Monika Kotwani",_xlfn.XLOOKUP($B41,PROSPER_Kotwani!$1:$1,PROSPER_Kotwani!$18:$18,""),
IF($C41="Jonathan Wellner",_xlfn.XLOOKUP($B41,PROSPER_Wellner!$1:$1,PROSPER_Wellner!$18:$18,""),
IF($C41="Travis Harvey",_xlfn.XLOOKUP($B41,PROSPER_Harvey!$1:$1,PROSPER_Harvey!$18:$18,""),"")))))))="","",
IF($C41="Christopher Lobo",_xlfn.XLOOKUP($B41,PROSPER_Lobo!$1:$1,PROSPER_Lobo!$18:$18,""),
IF($C41="Naren Baliga",_xlfn.XLOOKUP($B41,PROSPER_Baliga!$1:$1,PROSPER_Baliga!$18:$18,""),
IF($C41="Thorsten Huhn",_xlfn.XLOOKUP($B41,PROSPER_Huhn!$1:$1,PROSPER_Huhn!$18:$18,""),
IF($C41="Nick Hull",_xlfn.XLOOKUP($B41,PROSPER_Hull!$1:$1,PROSPER_Hull!$18:$18,""),
IF($C41="Monika Kotwani",_xlfn.XLOOKUP($B41,PROSPER_Kotwani!$1:$1,PROSPER_Kotwani!$18:$18,""),
IF($C41="Jonathan Wellner",_xlfn.XLOOKUP($B41,PROSPER_Wellner!$1:$1,PROSPER_Wellner!$18:$18,""),
IF($C41="Travis Harvey",_xlfn.XLOOKUP($B41,PROSPER_Harvey!$1:$1,PROSPER_Harvey!$18:$18,""),""))))))))="","No Score",IF(IF($C41="Christopher Lobo",_xlfn.XLOOKUP($B41,PROSPER_Lobo!$1:$1,PROSPER_Lobo!$18:$18,""),
IF($C41="Naren Baliga",_xlfn.XLOOKUP($B41,PROSPER_Baliga!$1:$1,PROSPER_Baliga!$18:$18,""),
IF($C41="Thorsten Huhn",_xlfn.XLOOKUP($B41,PROSPER_Huhn!$1:$1,PROSPER_Huhn!$18:$18,""),
IF($C41="Nick Hull",_xlfn.XLOOKUP($B41,PROSPER_Hull!$1:$1,PROSPER_Hull!$18:$18,""),
IF($C41="Monika Kotwani",_xlfn.XLOOKUP($B41,PROSPER_Kotwani!$1:$1,PROSPER_Kotwani!$18:$18,""),
IF($C41="Jonathan Wellner",_xlfn.XLOOKUP($B41,PROSPER_Wellner!$1:$1,PROSPER_Wellner!$18:$18,""),
IF($C41="Travis Harvey",_xlfn.XLOOKUP($B41,PROSPER_Harvey!$1:$1,PROSPER_Harvey!$18:$18,""),"")))))))="","",
IF($C41="Christopher Lobo",_xlfn.XLOOKUP($B41,PROSPER_Lobo!$1:$1,PROSPER_Lobo!$18:$18,""),
IF($C41="Naren Baliga",_xlfn.XLOOKUP($B41,PROSPER_Baliga!$1:$1,PROSPER_Baliga!$18:$18,""),
IF($C41="Thorsten Huhn",_xlfn.XLOOKUP($B41,PROSPER_Huhn!$1:$1,PROSPER_Huhn!$18:$18,""),
IF($C41="Nick Hull",_xlfn.XLOOKUP($B41,PROSPER_Hull!$1:$1,PROSPER_Hull!$18:$18,""),
IF($C41="Monika Kotwani",_xlfn.XLOOKUP($B41,PROSPER_Kotwani!$1:$1,PROSPER_Kotwani!$18:$18,""),
IF($C41="Jonathan Wellner",_xlfn.XLOOKUP($B41,PROSPER_Wellner!$1:$1,PROSPER_Wellner!$18:$18,""),
IF($C41="Travis Harvey",_xlfn.XLOOKUP($B41,PROSPER_Harvey!$1:$1,PROSPER_Harvey!$18:$18,""),"")))))))))</f>
        <v>No Score</v>
      </c>
      <c r="BU41" s="125" t="str">
        <f>IF(IF(IF($C41="Christopher Lobo",_xlfn.XLOOKUP($B41,PROSPER_Lobo!$1:$1,PROSPER_Lobo!$19:$19,""),
IF($C41="Naren Baliga",_xlfn.XLOOKUP($B41,PROSPER_Baliga!$1:$1,PROSPER_Baliga!$19:$19,""),
IF($C41="Thorsten Huhn",_xlfn.XLOOKUP($B41,PROSPER_Huhn!$1:$1,PROSPER_Huhn!$19:$19,""),
IF($C41="Nick Hull",_xlfn.XLOOKUP($B41,PROSPER_Hull!$1:$1,PROSPER_Hull!$19:$19,""),
IF($C41="Monika Kotwani",_xlfn.XLOOKUP($B41,PROSPER_Kotwani!$1:$1,PROSPER_Kotwani!$19:$19,""),
IF($C41="Jonathan Wellner",_xlfn.XLOOKUP($B41,PROSPER_Wellner!$1:$1,PROSPER_Wellner!$19:$19,""),
IF($C41="Travis Harvey",_xlfn.XLOOKUP($B41,PROSPER_Harvey!$1:$1,PROSPER_Harvey!$19:$19,""),"")))))))="","",
IF($C41="Christopher Lobo",_xlfn.XLOOKUP($B41,PROSPER_Lobo!$1:$1,PROSPER_Lobo!$19:$19,""),
IF($C41="Naren Baliga",_xlfn.XLOOKUP($B41,PROSPER_Baliga!$1:$1,PROSPER_Baliga!$19:$19,""),
IF($C41="Thorsten Huhn",_xlfn.XLOOKUP($B41,PROSPER_Huhn!$1:$1,PROSPER_Huhn!$19:$19,""),
IF($C41="Nick Hull",_xlfn.XLOOKUP($B41,PROSPER_Hull!$1:$1,PROSPER_Hull!$19:$19,""),
IF($C41="Monika Kotwani",_xlfn.XLOOKUP($B41,PROSPER_Kotwani!$1:$1,PROSPER_Kotwani!$19:$19,""),
IF($C41="Jonathan Wellner",_xlfn.XLOOKUP($B41,PROSPER_Wellner!$1:$1,PROSPER_Wellner!$19:$19,""),
IF($C41="Travis Harvey",_xlfn.XLOOKUP($B41,PROSPER_Harvey!$1:$1,PROSPER_Harvey!$19:$19,""),""))))))))="","No Comment",IF(IF($C41="Christopher Lobo",_xlfn.XLOOKUP($B41,PROSPER_Lobo!$1:$1,PROSPER_Lobo!$19:$19,""),
IF($C41="Naren Baliga",_xlfn.XLOOKUP($B41,PROSPER_Baliga!$1:$1,PROSPER_Baliga!$19:$19,""),
IF($C41="Thorsten Huhn",_xlfn.XLOOKUP($B41,PROSPER_Huhn!$1:$1,PROSPER_Huhn!$19:$19,""),
IF($C41="Nick Hull",_xlfn.XLOOKUP($B41,PROSPER_Hull!$1:$1,PROSPER_Hull!$19:$19,""),
IF($C41="Monika Kotwani",_xlfn.XLOOKUP($B41,PROSPER_Kotwani!$1:$1,PROSPER_Kotwani!$19:$19,""),
IF($C41="Jonathan Wellner",_xlfn.XLOOKUP($B41,PROSPER_Wellner!$1:$1,PROSPER_Wellner!$19:$19,""),
IF($C41="Travis Harvey",_xlfn.XLOOKUP($B41,PROSPER_Harvey!$1:$1,PROSPER_Harvey!$19:$19,""),"")))))))="","",
IF($C41="Christopher Lobo",_xlfn.XLOOKUP($B41,PROSPER_Lobo!$1:$1,PROSPER_Lobo!$19:$19,""),
IF($C41="Naren Baliga",_xlfn.XLOOKUP($B41,PROSPER_Baliga!$1:$1,PROSPER_Baliga!$19:$19,""),
IF($C41="Thorsten Huhn",_xlfn.XLOOKUP($B41,PROSPER_Huhn!$1:$1,PROSPER_Huhn!$19:$19,""),
IF($C41="Nick Hull",_xlfn.XLOOKUP($B41,PROSPER_Hull!$1:$1,PROSPER_Hull!$19:$19,""),
IF($C41="Monika Kotwani",_xlfn.XLOOKUP($B41,PROSPER_Kotwani!$1:$1,PROSPER_Kotwani!$19:$19,""),
IF($C41="Jonathan Wellner",_xlfn.XLOOKUP($B41,PROSPER_Wellner!$1:$1,PROSPER_Wellner!$19:$19,""),
IF($C41="Travis Harvey",_xlfn.XLOOKUP($B41,PROSPER_Harvey!$1:$1,PROSPER_Harvey!$19:$19,""),"")))))))))</f>
        <v>No Comment</v>
      </c>
      <c r="BV41" s="124" t="s">
        <v>89</v>
      </c>
      <c r="BW41" s="150" t="str">
        <f t="shared" si="260"/>
        <v>N/A</v>
      </c>
      <c r="BX41" s="127" t="str">
        <f t="shared" si="261"/>
        <v>N/A</v>
      </c>
      <c r="BY41" s="128" t="str">
        <f t="shared" si="262"/>
        <v>N/A</v>
      </c>
      <c r="BZ41" s="128">
        <f t="shared" si="263"/>
        <v>8</v>
      </c>
      <c r="CA41" s="129">
        <f t="shared" si="264"/>
        <v>8</v>
      </c>
      <c r="CB41" s="130" t="str">
        <f>_xlfn.XLOOKUP(B41,PROSPERInitial_Query!$E:$E,PROSPERInitial_Query!$AA:$AA,"",,-1)</f>
        <v/>
      </c>
      <c r="CC41" s="121" t="str">
        <f t="shared" si="265"/>
        <v>Partha Chatterjee2 - RelationshipAccount / Stakeholder 1Name</v>
      </c>
      <c r="CD41" s="121" t="str">
        <f>_xlfn.XLOOKUP(CC41,PROSPERDelta_Query!BK:BK,PROSPERDelta_Query!AC:AC,"",,-1)</f>
        <v/>
      </c>
      <c r="CE41" s="126" t="str">
        <f>_xlfn.XLOOKUP(B41,PROSPERInitial_Query!$E:$E,PROSPERInitial_Query!$Q:$Q,"",,-1)</f>
        <v/>
      </c>
      <c r="CF41" s="121" t="str">
        <f t="shared" si="266"/>
        <v>Partha Chatterjee2 - RelationshipAccount / Stakeholder 1Self Score</v>
      </c>
      <c r="CG41" s="126" t="str">
        <f>_xlfn.XLOOKUP(CF41,PROSPERDelta_Query!BK:BK,PROSPERDelta_Query!AM:AM,"",,-1)</f>
        <v/>
      </c>
      <c r="CH41" s="131" t="str">
        <f t="shared" si="159"/>
        <v/>
      </c>
      <c r="CI41" s="131" t="str">
        <f t="shared" si="267"/>
        <v>N/A</v>
      </c>
      <c r="CJ41" s="132" t="str">
        <f t="shared" si="268"/>
        <v>N/A</v>
      </c>
      <c r="CK41" s="132" t="str">
        <f>IF(IF(IF($C41="Christopher Lobo",_xlfn.XLOOKUP($B41,PROSPER_Lobo!$1:$1,PROSPER_Lobo!$21:$21,""),
IF($C41="Naren Baliga",_xlfn.XLOOKUP($B41,PROSPER_Baliga!$1:$1,PROSPER_Baliga!$21:$21,""),
IF($C41="Thorsten Huhn",_xlfn.XLOOKUP($B41,PROSPER_Huhn!$1:$1,PROSPER_Huhn!$21:$21,""),
IF($C41="Nick Hull",_xlfn.XLOOKUP($B41,PROSPER_Hull!$1:$1,PROSPER_Hull!$21:$21,""),
IF($C41="Monika Kotwani",_xlfn.XLOOKUP($B41,PROSPER_Kotwani!$1:$1,PROSPER_Kotwani!$21:$21,""),
IF($C41="Jonathan Wellner",_xlfn.XLOOKUP($B41,PROSPER_Wellner!$1:$1,PROSPER_Wellner!$21:$21,""),
IF($C41="Travis Harvey",_xlfn.XLOOKUP($B41,PROSPER_Harvey!$1:$1,PROSPER_Harvey!$21:$21,""),"")))))))="","",
IF($C41="Christopher Lobo",_xlfn.XLOOKUP($B41,PROSPER_Lobo!$1:$1,PROSPER_Lobo!$21:$21,""),
IF($C41="Naren Baliga",_xlfn.XLOOKUP($B41,PROSPER_Baliga!$1:$1,PROSPER_Baliga!$21:$21,""),
IF($C41="Thorsten Huhn",_xlfn.XLOOKUP($B41,PROSPER_Huhn!$1:$1,PROSPER_Huhn!$21:$21,""),
IF($C41="Nick Hull",_xlfn.XLOOKUP($B41,PROSPER_Hull!$1:$1,PROSPER_Hull!$21:$21,""),
IF($C41="Monika Kotwani",_xlfn.XLOOKUP($B41,PROSPER_Kotwani!$1:$1,PROSPER_Kotwani!$21:$21,""),
IF($C41="Jonathan Wellner",_xlfn.XLOOKUP($B41,PROSPER_Wellner!$1:$1,PROSPER_Wellner!$21:$21,""),
IF($C41="Travis Harvey",_xlfn.XLOOKUP($B41,PROSPER_Harvey!$1:$1,PROSPER_Harvey!$21:$21,""),""))))))))="","No Score",IF(IF($C41="Christopher Lobo",_xlfn.XLOOKUP($B41,PROSPER_Lobo!$1:$1,PROSPER_Lobo!$21:$21,""),
IF($C41="Naren Baliga",_xlfn.XLOOKUP($B41,PROSPER_Baliga!$1:$1,PROSPER_Baliga!$21:$21,""),
IF($C41="Thorsten Huhn",_xlfn.XLOOKUP($B41,PROSPER_Huhn!$1:$1,PROSPER_Huhn!$21:$21,""),
IF($C41="Nick Hull",_xlfn.XLOOKUP($B41,PROSPER_Hull!$1:$1,PROSPER_Hull!$21:$21,""),
IF($C41="Monika Kotwani",_xlfn.XLOOKUP($B41,PROSPER_Kotwani!$1:$1,PROSPER_Kotwani!$21:$21,""),
IF($C41="Jonathan Wellner",_xlfn.XLOOKUP($B41,PROSPER_Wellner!$1:$1,PROSPER_Wellner!$21:$21,""),
IF($C41="Travis Harvey",_xlfn.XLOOKUP($B41,PROSPER_Harvey!$1:$1,PROSPER_Harvey!$21:$21,""),"")))))))="","",
IF($C41="Christopher Lobo",_xlfn.XLOOKUP($B41,PROSPER_Lobo!$1:$1,PROSPER_Lobo!$21:$21,""),
IF($C41="Naren Baliga",_xlfn.XLOOKUP($B41,PROSPER_Baliga!$1:$1,PROSPER_Baliga!$21:$21,""),
IF($C41="Thorsten Huhn",_xlfn.XLOOKUP($B41,PROSPER_Huhn!$1:$1,PROSPER_Huhn!$21:$21,""),
IF($C41="Nick Hull",_xlfn.XLOOKUP($B41,PROSPER_Hull!$1:$1,PROSPER_Hull!$21:$21,""),
IF($C41="Monika Kotwani",_xlfn.XLOOKUP($B41,PROSPER_Kotwani!$1:$1,PROSPER_Kotwani!$21:$21,""),
IF($C41="Jonathan Wellner",_xlfn.XLOOKUP($B41,PROSPER_Wellner!$1:$1,PROSPER_Wellner!$21:$21,""),
IF($C41="Travis Harvey",_xlfn.XLOOKUP($B41,PROSPER_Harvey!$1:$1,PROSPER_Harvey!$21:$21,""),"")))))))))</f>
        <v>N/A</v>
      </c>
      <c r="CL41" s="131" t="str">
        <f>IF(IF(IF($C41="Christopher Lobo",_xlfn.XLOOKUP($B41,PROSPER_Lobo!$1:$1,PROSPER_Lobo!$22:$22,""),
IF($C41="Naren Baliga",_xlfn.XLOOKUP($B41,PROSPER_Baliga!$1:$1,PROSPER_Baliga!$22:$22,""),
IF($C41="Thorsten Huhn",_xlfn.XLOOKUP($B41,PROSPER_Huhn!$1:$1,PROSPER_Huhn!$22:$22,""),
IF($C41="Nick Hull",_xlfn.XLOOKUP($B41,PROSPER_Hull!$1:$1,PROSPER_Hull!$22:$22,""),
IF($C41="Monika Kotwani",_xlfn.XLOOKUP($B41,PROSPER_Kotwani!$1:$1,PROSPER_Kotwani!$22:$22,""),
IF($C41="Jonathan Wellner",_xlfn.XLOOKUP($B41,PROSPER_Wellner!$1:$1,PROSPER_Wellner!$22:$22,""),
IF($C41="Travis Harvey",_xlfn.XLOOKUP($B41,PROSPER_Harvey!$1:$1,PROSPER_Harvey!$22:$22,""),"")))))))="","",
IF($C41="Christopher Lobo",_xlfn.XLOOKUP($B41,PROSPER_Lobo!$1:$1,PROSPER_Lobo!$22:$22,""),
IF($C41="Naren Baliga",_xlfn.XLOOKUP($B41,PROSPER_Baliga!$1:$1,PROSPER_Baliga!$22:$22,""),
IF($C41="Thorsten Huhn",_xlfn.XLOOKUP($B41,PROSPER_Huhn!$1:$1,PROSPER_Huhn!$22:$22,""),
IF($C41="Nick Hull",_xlfn.XLOOKUP($B41,PROSPER_Hull!$1:$1,PROSPER_Hull!$22:$22,""),
IF($C41="Monika Kotwani",_xlfn.XLOOKUP($B41,PROSPER_Kotwani!$1:$1,PROSPER_Kotwani!$22:$22,""),
IF($C41="Jonathan Wellner",_xlfn.XLOOKUP($B41,PROSPER_Wellner!$1:$1,PROSPER_Wellner!$22:$22,""),
IF($C41="Travis Harvey",_xlfn.XLOOKUP($B41,PROSPER_Harvey!$1:$1,PROSPER_Harvey!$22:$22,""),""))))))))="","No Comment",IF(IF($C41="Christopher Lobo",_xlfn.XLOOKUP($B41,PROSPER_Lobo!$1:$1,PROSPER_Lobo!$22:$22,""),
IF($C41="Naren Baliga",_xlfn.XLOOKUP($B41,PROSPER_Baliga!$1:$1,PROSPER_Baliga!$22:$22,""),
IF($C41="Thorsten Huhn",_xlfn.XLOOKUP($B41,PROSPER_Huhn!$1:$1,PROSPER_Huhn!$22:$22,""),
IF($C41="Nick Hull",_xlfn.XLOOKUP($B41,PROSPER_Hull!$1:$1,PROSPER_Hull!$22:$22,""),
IF($C41="Monika Kotwani",_xlfn.XLOOKUP($B41,PROSPER_Kotwani!$1:$1,PROSPER_Kotwani!$22:$22,""),
IF($C41="Jonathan Wellner",_xlfn.XLOOKUP($B41,PROSPER_Wellner!$1:$1,PROSPER_Wellner!$22:$22,""),
IF($C41="Travis Harvey",_xlfn.XLOOKUP($B41,PROSPER_Harvey!$1:$1,PROSPER_Harvey!$22:$22,""),"")))))))="","",
IF($C41="Christopher Lobo",_xlfn.XLOOKUP($B41,PROSPER_Lobo!$1:$1,PROSPER_Lobo!$22:$22,""),
IF($C41="Naren Baliga",_xlfn.XLOOKUP($B41,PROSPER_Baliga!$1:$1,PROSPER_Baliga!$22:$22,""),
IF($C41="Thorsten Huhn",_xlfn.XLOOKUP($B41,PROSPER_Huhn!$1:$1,PROSPER_Huhn!$22:$22,""),
IF($C41="Nick Hull",_xlfn.XLOOKUP($B41,PROSPER_Hull!$1:$1,PROSPER_Hull!$22:$22,""),
IF($C41="Monika Kotwani",_xlfn.XLOOKUP($B41,PROSPER_Kotwani!$1:$1,PROSPER_Kotwani!$22:$22,""),
IF($C41="Jonathan Wellner",_xlfn.XLOOKUP($B41,PROSPER_Wellner!$1:$1,PROSPER_Wellner!$22:$22,""),
IF($C41="Travis Harvey",_xlfn.XLOOKUP($B41,PROSPER_Harvey!$1:$1,PROSPER_Harvey!$22:$22,""),"")))))))))</f>
        <v>N/A</v>
      </c>
      <c r="CM41" s="150" t="str">
        <f t="shared" si="269"/>
        <v>N/A</v>
      </c>
      <c r="CN41" s="130" t="str">
        <f>_xlfn.XLOOKUP(B41,PROSPERInitial_Query!$E:$E,PROSPERInitial_Query!$AB:$AB,"",,-1)</f>
        <v/>
      </c>
      <c r="CO41" s="121" t="str">
        <f t="shared" si="270"/>
        <v>Partha Chatterjee2 - RelationshipAccount / Stakeholder 2Name</v>
      </c>
      <c r="CP41" s="121" t="str">
        <f>_xlfn.XLOOKUP(CO41,PROSPERDelta_Query!BK:BK,PROSPERDelta_Query!AD:AD,"",,-1)</f>
        <v/>
      </c>
      <c r="CQ41" s="126" t="str">
        <f>_xlfn.XLOOKUP(B41,PROSPERInitial_Query!$E:$E,PROSPERInitial_Query!$R:$R,"",,-1)</f>
        <v/>
      </c>
      <c r="CR41" s="121" t="str">
        <f t="shared" si="271"/>
        <v>Partha Chatterjee2 - RelationshipAccount / Stakeholder 2Self Score</v>
      </c>
      <c r="CS41" s="126" t="str">
        <f>_xlfn.XLOOKUP(CR41,PROSPERDelta_Query!BK:BK,PROSPERDelta_Query!AN:AN,"",,-1)</f>
        <v/>
      </c>
      <c r="CT41" s="131" t="str">
        <f t="shared" si="163"/>
        <v/>
      </c>
      <c r="CU41" s="131" t="str">
        <f t="shared" si="272"/>
        <v>N/A</v>
      </c>
      <c r="CV41" s="132" t="str">
        <f t="shared" si="273"/>
        <v>N/A</v>
      </c>
      <c r="CW41" s="132" t="str">
        <f>IF(IF(IF($C41="Christopher Lobo",_xlfn.XLOOKUP($B41,PROSPER_Lobo!$1:$1,PROSPER_Lobo!$24:$24,""),
IF($C41="Naren Baliga",_xlfn.XLOOKUP($B41,PROSPER_Baliga!$1:$1,PROSPER_Baliga!$24:$24,""),
IF($C41="Thorsten Huhn",_xlfn.XLOOKUP($B41,PROSPER_Huhn!$1:$1,PROSPER_Huhn!$24:$24,""),
IF($C41="Nick Hull",_xlfn.XLOOKUP($B41,PROSPER_Hull!$1:$1,PROSPER_Hull!$24:$24,""),
IF($C41="Monika Kotwani",_xlfn.XLOOKUP($B41,PROSPER_Kotwani!$1:$1,PROSPER_Kotwani!$24:$24,""),
IF($C41="Jonathan Wellner",_xlfn.XLOOKUP($B41,PROSPER_Wellner!$1:$1,PROSPER_Wellner!$24:$24,""),
IF($C41="Travis Harvey",_xlfn.XLOOKUP($B41,PROSPER_Harvey!$1:$1,PROSPER_Harvey!$24:$24,""),"")))))))="","",
IF($C41="Christopher Lobo",_xlfn.XLOOKUP($B41,PROSPER_Lobo!$1:$1,PROSPER_Lobo!$24:$24,""),
IF($C41="Naren Baliga",_xlfn.XLOOKUP($B41,PROSPER_Baliga!$1:$1,PROSPER_Baliga!$24:$24,""),
IF($C41="Thorsten Huhn",_xlfn.XLOOKUP($B41,PROSPER_Huhn!$1:$1,PROSPER_Huhn!$24:$24,""),
IF($C41="Nick Hull",_xlfn.XLOOKUP($B41,PROSPER_Hull!$1:$1,PROSPER_Hull!$24:$24,""),
IF($C41="Monika Kotwani",_xlfn.XLOOKUP($B41,PROSPER_Kotwani!$1:$1,PROSPER_Kotwani!$24:$24,""),
IF($C41="Jonathan Wellner",_xlfn.XLOOKUP($B41,PROSPER_Wellner!$1:$1,PROSPER_Wellner!$24:$24,""),
IF($C41="Travis Harvey",_xlfn.XLOOKUP($B41,PROSPER_Harvey!$1:$1,PROSPER_Harvey!$24:$24,""),""))))))))="","No Score",IF(IF($C41="Christopher Lobo",_xlfn.XLOOKUP($B41,PROSPER_Lobo!$1:$1,PROSPER_Lobo!$24:$24,""),
IF($C41="Naren Baliga",_xlfn.XLOOKUP($B41,PROSPER_Baliga!$1:$1,PROSPER_Baliga!$24:$24,""),
IF($C41="Thorsten Huhn",_xlfn.XLOOKUP($B41,PROSPER_Huhn!$1:$1,PROSPER_Huhn!$24:$24,""),
IF($C41="Nick Hull",_xlfn.XLOOKUP($B41,PROSPER_Hull!$1:$1,PROSPER_Hull!$24:$24,""),
IF($C41="Monika Kotwani",_xlfn.XLOOKUP($B41,PROSPER_Kotwani!$1:$1,PROSPER_Kotwani!$24:$24,""),
IF($C41="Jonathan Wellner",_xlfn.XLOOKUP($B41,PROSPER_Wellner!$1:$1,PROSPER_Wellner!$24:$24,""),
IF($C41="Travis Harvey",_xlfn.XLOOKUP($B41,PROSPER_Harvey!$1:$1,PROSPER_Harvey!$24:$24,""),"")))))))="","",
IF($C41="Christopher Lobo",_xlfn.XLOOKUP($B41,PROSPER_Lobo!$1:$1,PROSPER_Lobo!$24:$24,""),
IF($C41="Naren Baliga",_xlfn.XLOOKUP($B41,PROSPER_Baliga!$1:$1,PROSPER_Baliga!$24:$24,""),
IF($C41="Thorsten Huhn",_xlfn.XLOOKUP($B41,PROSPER_Huhn!$1:$1,PROSPER_Huhn!$24:$24,""),
IF($C41="Nick Hull",_xlfn.XLOOKUP($B41,PROSPER_Hull!$1:$1,PROSPER_Hull!$24:$24,""),
IF($C41="Monika Kotwani",_xlfn.XLOOKUP($B41,PROSPER_Kotwani!$1:$1,PROSPER_Kotwani!$24:$24,""),
IF($C41="Jonathan Wellner",_xlfn.XLOOKUP($B41,PROSPER_Wellner!$1:$1,PROSPER_Wellner!$24:$24,""),
IF($C41="Travis Harvey",_xlfn.XLOOKUP($B41,PROSPER_Harvey!$1:$1,PROSPER_Harvey!$24:$24,""),"")))))))))</f>
        <v>N/A</v>
      </c>
      <c r="CX41" s="131" t="str">
        <f>IF(IF(IF($C41="Christopher Lobo",_xlfn.XLOOKUP($B41,PROSPER_Lobo!$1:$1,PROSPER_Lobo!$25:$25,""),
IF($C41="Naren Baliga",_xlfn.XLOOKUP($B41,PROSPER_Baliga!$1:$1,PROSPER_Baliga!$25:$25,""),
IF($C41="Thorsten Huhn",_xlfn.XLOOKUP($B41,PROSPER_Huhn!$1:$1,PROSPER_Huhn!$25:$25,""),
IF($C41="Nick Hull",_xlfn.XLOOKUP($B41,PROSPER_Hull!$1:$1,PROSPER_Hull!$25:$25,""),
IF($C41="Monika Kotwani",_xlfn.XLOOKUP($B41,PROSPER_Kotwani!$1:$1,PROSPER_Kotwani!$25:$25,""),
IF($C41="Jonathan Wellner",_xlfn.XLOOKUP($B41,PROSPER_Wellner!$1:$1,PROSPER_Wellner!$25:$25,""),
IF($C41="Travis Harvey",_xlfn.XLOOKUP($B41,PROSPER_Harvey!$1:$1,PROSPER_Harvey!$25:$25,""),"")))))))="","",
IF($C41="Christopher Lobo",_xlfn.XLOOKUP($B41,PROSPER_Lobo!$1:$1,PROSPER_Lobo!$25:$25,""),
IF($C41="Naren Baliga",_xlfn.XLOOKUP($B41,PROSPER_Baliga!$1:$1,PROSPER_Baliga!$25:$25,""),
IF($C41="Thorsten Huhn",_xlfn.XLOOKUP($B41,PROSPER_Huhn!$1:$1,PROSPER_Huhn!$25:$25,""),
IF($C41="Nick Hull",_xlfn.XLOOKUP($B41,PROSPER_Hull!$1:$1,PROSPER_Hull!$25:$25,""),
IF($C41="Monika Kotwani",_xlfn.XLOOKUP($B41,PROSPER_Kotwani!$1:$1,PROSPER_Kotwani!$25:$25,""),
IF($C41="Jonathan Wellner",_xlfn.XLOOKUP($B41,PROSPER_Wellner!$1:$1,PROSPER_Wellner!$25:$25,""),
IF($C41="Travis Harvey",_xlfn.XLOOKUP($B41,PROSPER_Harvey!$1:$1,PROSPER_Harvey!$25:$25,""),""))))))))="","No Comment",IF(IF($C41="Christopher Lobo",_xlfn.XLOOKUP($B41,PROSPER_Lobo!$1:$1,PROSPER_Lobo!$25:$25,""),
IF($C41="Naren Baliga",_xlfn.XLOOKUP($B41,PROSPER_Baliga!$1:$1,PROSPER_Baliga!$25:$25,""),
IF($C41="Thorsten Huhn",_xlfn.XLOOKUP($B41,PROSPER_Huhn!$1:$1,PROSPER_Huhn!$25:$25,""),
IF($C41="Nick Hull",_xlfn.XLOOKUP($B41,PROSPER_Hull!$1:$1,PROSPER_Hull!$25:$25,""),
IF($C41="Monika Kotwani",_xlfn.XLOOKUP($B41,PROSPER_Kotwani!$1:$1,PROSPER_Kotwani!$25:$25,""),
IF($C41="Jonathan Wellner",_xlfn.XLOOKUP($B41,PROSPER_Wellner!$1:$1,PROSPER_Wellner!$25:$25,""),
IF($C41="Travis Harvey",_xlfn.XLOOKUP($B41,PROSPER_Harvey!$1:$1,PROSPER_Harvey!$25:$25,""),"")))))))="","",
IF($C41="Christopher Lobo",_xlfn.XLOOKUP($B41,PROSPER_Lobo!$1:$1,PROSPER_Lobo!$25:$25,""),
IF($C41="Naren Baliga",_xlfn.XLOOKUP($B41,PROSPER_Baliga!$1:$1,PROSPER_Baliga!$25:$25,""),
IF($C41="Thorsten Huhn",_xlfn.XLOOKUP($B41,PROSPER_Huhn!$1:$1,PROSPER_Huhn!$25:$25,""),
IF($C41="Nick Hull",_xlfn.XLOOKUP($B41,PROSPER_Hull!$1:$1,PROSPER_Hull!$25:$25,""),
IF($C41="Monika Kotwani",_xlfn.XLOOKUP($B41,PROSPER_Kotwani!$1:$1,PROSPER_Kotwani!$25:$25,""),
IF($C41="Jonathan Wellner",_xlfn.XLOOKUP($B41,PROSPER_Wellner!$1:$1,PROSPER_Wellner!$25:$25,""),
IF($C41="Travis Harvey",_xlfn.XLOOKUP($B41,PROSPER_Harvey!$1:$1,PROSPER_Harvey!$25:$25,""),"")))))))))</f>
        <v>N/A</v>
      </c>
      <c r="CY41" s="150" t="str">
        <f t="shared" si="274"/>
        <v>N/A</v>
      </c>
      <c r="CZ41" s="130" t="str">
        <f>_xlfn.XLOOKUP(B41,PROSPERInitial_Query!$E:$E,PROSPERInitial_Query!$AC:$AC,"",,-1)</f>
        <v/>
      </c>
      <c r="DA41" s="121" t="str">
        <f t="shared" si="275"/>
        <v>Partha Chatterjee2 - RelationshipAccount / Stakeholder 3Name</v>
      </c>
      <c r="DB41" s="121" t="str">
        <f>_xlfn.XLOOKUP(DA41,PROSPERDelta_Query!BK:BK,PROSPERDelta_Query!AE:AE,"",,-1)</f>
        <v/>
      </c>
      <c r="DC41" s="126" t="str">
        <f>_xlfn.XLOOKUP(B41,PROSPERInitial_Query!$E:$E,PROSPERInitial_Query!$S:$S,"",,-1)</f>
        <v/>
      </c>
      <c r="DD41" s="121" t="str">
        <f t="shared" si="276"/>
        <v>Partha Chatterjee2 - RelationshipAccount / Stakeholder 3Self Score</v>
      </c>
      <c r="DE41" s="126" t="str">
        <f>_xlfn.XLOOKUP(DD41,PROSPERDelta_Query!BK:BK,PROSPERDelta_Query!AO:AO,"",,-1)</f>
        <v/>
      </c>
      <c r="DF41" s="131" t="str">
        <f t="shared" si="167"/>
        <v/>
      </c>
      <c r="DG41" s="131" t="str">
        <f t="shared" si="277"/>
        <v>N/A</v>
      </c>
      <c r="DH41" s="132" t="str">
        <f t="shared" si="278"/>
        <v>N/A</v>
      </c>
      <c r="DI41" s="132" t="str">
        <f>IF(IF(IF($C41="Christopher Lobo",_xlfn.XLOOKUP($B41,PROSPER_Lobo!$1:$1,PROSPER_Lobo!$27:$27,""),
IF($C41="Naren Baliga",_xlfn.XLOOKUP($B41,PROSPER_Baliga!$1:$1,PROSPER_Baliga!$27:$27,""),
IF($C41="Thorsten Huhn",_xlfn.XLOOKUP($B41,PROSPER_Huhn!$1:$1,PROSPER_Huhn!$27:$27,""),
IF($C41="Nick Hull",_xlfn.XLOOKUP($B41,PROSPER_Hull!$1:$1,PROSPER_Hull!$27:$27,""),
IF($C41="Monika Kotwani",_xlfn.XLOOKUP($B41,PROSPER_Kotwani!$1:$1,PROSPER_Kotwani!$27:$27,""),
IF($C41="Jonathan Wellner",_xlfn.XLOOKUP($B41,PROSPER_Wellner!$1:$1,PROSPER_Wellner!$27:$27,""),
IF($C41="Travis Harvey",_xlfn.XLOOKUP($B41,PROSPER_Harvey!$1:$1,PROSPER_Harvey!$27:$27,""),"")))))))="","",
IF($C41="Christopher Lobo",_xlfn.XLOOKUP($B41,PROSPER_Lobo!$1:$1,PROSPER_Lobo!$27:$27,""),
IF($C41="Naren Baliga",_xlfn.XLOOKUP($B41,PROSPER_Baliga!$1:$1,PROSPER_Baliga!$27:$27,""),
IF($C41="Thorsten Huhn",_xlfn.XLOOKUP($B41,PROSPER_Huhn!$1:$1,PROSPER_Huhn!$27:$27,""),
IF($C41="Nick Hull",_xlfn.XLOOKUP($B41,PROSPER_Hull!$1:$1,PROSPER_Hull!$27:$27,""),
IF($C41="Monika Kotwani",_xlfn.XLOOKUP($B41,PROSPER_Kotwani!$1:$1,PROSPER_Kotwani!$27:$27,""),
IF($C41="Jonathan Wellner",_xlfn.XLOOKUP($B41,PROSPER_Wellner!$1:$1,PROSPER_Wellner!$27:$27,""),
IF($C41="Travis Harvey",_xlfn.XLOOKUP($B41,PROSPER_Harvey!$1:$1,PROSPER_Harvey!$27:$27,""),""))))))))="","No Score",IF(IF($C41="Christopher Lobo",_xlfn.XLOOKUP($B41,PROSPER_Lobo!$1:$1,PROSPER_Lobo!$27:$27,""),
IF($C41="Naren Baliga",_xlfn.XLOOKUP($B41,PROSPER_Baliga!$1:$1,PROSPER_Baliga!$27:$27,""),
IF($C41="Thorsten Huhn",_xlfn.XLOOKUP($B41,PROSPER_Huhn!$1:$1,PROSPER_Huhn!$27:$27,""),
IF($C41="Nick Hull",_xlfn.XLOOKUP($B41,PROSPER_Hull!$1:$1,PROSPER_Hull!$27:$27,""),
IF($C41="Monika Kotwani",_xlfn.XLOOKUP($B41,PROSPER_Kotwani!$1:$1,PROSPER_Kotwani!$27:$27,""),
IF($C41="Jonathan Wellner",_xlfn.XLOOKUP($B41,PROSPER_Wellner!$1:$1,PROSPER_Wellner!$27:$27,""),
IF($C41="Travis Harvey",_xlfn.XLOOKUP($B41,PROSPER_Harvey!$1:$1,PROSPER_Harvey!$27:$27,""),"")))))))="","",
IF($C41="Christopher Lobo",_xlfn.XLOOKUP($B41,PROSPER_Lobo!$1:$1,PROSPER_Lobo!$27:$27,""),
IF($C41="Naren Baliga",_xlfn.XLOOKUP($B41,PROSPER_Baliga!$1:$1,PROSPER_Baliga!$27:$27,""),
IF($C41="Thorsten Huhn",_xlfn.XLOOKUP($B41,PROSPER_Huhn!$1:$1,PROSPER_Huhn!$27:$27,""),
IF($C41="Nick Hull",_xlfn.XLOOKUP($B41,PROSPER_Hull!$1:$1,PROSPER_Hull!$27:$27,""),
IF($C41="Monika Kotwani",_xlfn.XLOOKUP($B41,PROSPER_Kotwani!$1:$1,PROSPER_Kotwani!$27:$27,""),
IF($C41="Jonathan Wellner",_xlfn.XLOOKUP($B41,PROSPER_Wellner!$1:$1,PROSPER_Wellner!$27:$27,""),
IF($C41="Travis Harvey",_xlfn.XLOOKUP($B41,PROSPER_Harvey!$1:$1,PROSPER_Harvey!$27:$27,""),"")))))))))</f>
        <v>N/A</v>
      </c>
      <c r="DJ41" s="131" t="str">
        <f>IF(IF(IF($C41="Christopher Lobo",_xlfn.XLOOKUP($B41,PROSPER_Lobo!$1:$1,PROSPER_Lobo!$28:$28,""),
IF($C41="Naren Baliga",_xlfn.XLOOKUP($B41,PROSPER_Baliga!$1:$1,PROSPER_Baliga!$28:$28,""),
IF($C41="Thorsten Huhn",_xlfn.XLOOKUP($B41,PROSPER_Huhn!$1:$1,PROSPER_Huhn!$28:$28,""),
IF($C41="Nick Hull",_xlfn.XLOOKUP($B41,PROSPER_Hull!$1:$1,PROSPER_Hull!$28:$28,""),
IF($C41="Monika Kotwani",_xlfn.XLOOKUP($B41,PROSPER_Kotwani!$1:$1,PROSPER_Kotwani!$28:$28,""),
IF($C41="Jonathan Wellner",_xlfn.XLOOKUP($B41,PROSPER_Wellner!$1:$1,PROSPER_Wellner!$28:$28,""),
IF($C41="Travis Harvey",_xlfn.XLOOKUP($B41,PROSPER_Harvey!$1:$1,PROSPER_Harvey!$28:$28,""),"")))))))="","",
IF($C41="Christopher Lobo",_xlfn.XLOOKUP($B41,PROSPER_Lobo!$1:$1,PROSPER_Lobo!$28:$28,""),
IF($C41="Naren Baliga",_xlfn.XLOOKUP($B41,PROSPER_Baliga!$1:$1,PROSPER_Baliga!$28:$28,""),
IF($C41="Thorsten Huhn",_xlfn.XLOOKUP($B41,PROSPER_Huhn!$1:$1,PROSPER_Huhn!$28:$28,""),
IF($C41="Nick Hull",_xlfn.XLOOKUP($B41,PROSPER_Hull!$1:$1,PROSPER_Hull!$28:$28,""),
IF($C41="Monika Kotwani",_xlfn.XLOOKUP($B41,PROSPER_Kotwani!$1:$1,PROSPER_Kotwani!$28:$28,""),
IF($C41="Jonathan Wellner",_xlfn.XLOOKUP($B41,PROSPER_Wellner!$1:$1,PROSPER_Wellner!$28:$28,""),
IF($C41="Travis Harvey",_xlfn.XLOOKUP($B41,PROSPER_Harvey!$1:$1,PROSPER_Harvey!$28:$28,""),""))))))))="","No Comment",IF(IF($C41="Christopher Lobo",_xlfn.XLOOKUP($B41,PROSPER_Lobo!$1:$1,PROSPER_Lobo!$28:$28,""),
IF($C41="Naren Baliga",_xlfn.XLOOKUP($B41,PROSPER_Baliga!$1:$1,PROSPER_Baliga!$28:$28,""),
IF($C41="Thorsten Huhn",_xlfn.XLOOKUP($B41,PROSPER_Huhn!$1:$1,PROSPER_Huhn!$28:$28,""),
IF($C41="Nick Hull",_xlfn.XLOOKUP($B41,PROSPER_Hull!$1:$1,PROSPER_Hull!$28:$28,""),
IF($C41="Monika Kotwani",_xlfn.XLOOKUP($B41,PROSPER_Kotwani!$1:$1,PROSPER_Kotwani!$28:$28,""),
IF($C41="Jonathan Wellner",_xlfn.XLOOKUP($B41,PROSPER_Wellner!$1:$1,PROSPER_Wellner!$28:$28,""),
IF($C41="Travis Harvey",_xlfn.XLOOKUP($B41,PROSPER_Harvey!$1:$1,PROSPER_Harvey!$28:$28,""),"")))))))="","",
IF($C41="Christopher Lobo",_xlfn.XLOOKUP($B41,PROSPER_Lobo!$1:$1,PROSPER_Lobo!$28:$28,""),
IF($C41="Naren Baliga",_xlfn.XLOOKUP($B41,PROSPER_Baliga!$1:$1,PROSPER_Baliga!$28:$28,""),
IF($C41="Thorsten Huhn",_xlfn.XLOOKUP($B41,PROSPER_Huhn!$1:$1,PROSPER_Huhn!$28:$28,""),
IF($C41="Nick Hull",_xlfn.XLOOKUP($B41,PROSPER_Hull!$1:$1,PROSPER_Hull!$28:$28,""),
IF($C41="Monika Kotwani",_xlfn.XLOOKUP($B41,PROSPER_Kotwani!$1:$1,PROSPER_Kotwani!$28:$28,""),
IF($C41="Jonathan Wellner",_xlfn.XLOOKUP($B41,PROSPER_Wellner!$1:$1,PROSPER_Wellner!$28:$28,""),
IF($C41="Travis Harvey",_xlfn.XLOOKUP($B41,PROSPER_Harvey!$1:$1,PROSPER_Harvey!$28:$28,""),"")))))))))</f>
        <v>N/A</v>
      </c>
      <c r="DK41" s="150" t="str">
        <f t="shared" si="279"/>
        <v>N/A</v>
      </c>
      <c r="DL41" s="130" t="str">
        <f>_xlfn.XLOOKUP(B41,PROSPERInitial_Query!$E:$E,PROSPERInitial_Query!$AD:$AD,"",,-1)</f>
        <v/>
      </c>
      <c r="DM41" s="121" t="str">
        <f t="shared" si="280"/>
        <v>Partha Chatterjee2 - RelationshipAccount / Stakeholder 4Name</v>
      </c>
      <c r="DN41" s="121" t="str">
        <f>_xlfn.XLOOKUP(DM41,PROSPERDelta_Query!BK:BK,PROSPERDelta_Query!AF:AF,"",,-1)</f>
        <v/>
      </c>
      <c r="DO41" s="126" t="str">
        <f>_xlfn.XLOOKUP(B41,PROSPERInitial_Query!$E:$E,PROSPERInitial_Query!$T:$T,"",,-1)</f>
        <v/>
      </c>
      <c r="DP41" s="121" t="str">
        <f t="shared" si="281"/>
        <v>Partha Chatterjee2 - RelationshipAccount / Stakeholder 4Self Score</v>
      </c>
      <c r="DQ41" s="126" t="str">
        <f>_xlfn.XLOOKUP(DP41,PROSPERDelta_Query!BK:BK,PROSPERDelta_Query!AP:AP,"",,-1)</f>
        <v/>
      </c>
      <c r="DR41" s="131" t="str">
        <f t="shared" si="171"/>
        <v/>
      </c>
      <c r="DS41" s="131" t="str">
        <f t="shared" si="282"/>
        <v>N/A</v>
      </c>
      <c r="DT41" s="132" t="str">
        <f t="shared" si="283"/>
        <v>N/A</v>
      </c>
      <c r="DU41" s="132" t="str">
        <f>IF(IF(IF($C41="Christopher Lobo",_xlfn.XLOOKUP($B41,PROSPER_Lobo!$1:$1,PROSPER_Lobo!$30:$30,""),
IF($C41="Naren Baliga",_xlfn.XLOOKUP($B41,PROSPER_Baliga!$1:$1,PROSPER_Baliga!$30:$30,""),
IF($C41="Thorsten Huhn",_xlfn.XLOOKUP($B41,PROSPER_Huhn!$1:$1,PROSPER_Huhn!$30:$30,""),
IF($C41="Nick Hull",_xlfn.XLOOKUP($B41,PROSPER_Hull!$1:$1,PROSPER_Hull!$30:$30,""),
IF($C41="Monika Kotwani",_xlfn.XLOOKUP($B41,PROSPER_Kotwani!$1:$1,PROSPER_Kotwani!$30:$30,""),
IF($C41="Jonathan Wellner",_xlfn.XLOOKUP($B41,PROSPER_Wellner!$1:$1,PROSPER_Wellner!$30:$30,""),
IF($C41="Travis Harvey",_xlfn.XLOOKUP($B41,PROSPER_Harvey!$1:$1,PROSPER_Harvey!$30:$30,""),"")))))))="","",
IF($C41="Christopher Lobo",_xlfn.XLOOKUP($B41,PROSPER_Lobo!$1:$1,PROSPER_Lobo!$30:$30,""),
IF($C41="Naren Baliga",_xlfn.XLOOKUP($B41,PROSPER_Baliga!$1:$1,PROSPER_Baliga!$30:$30,""),
IF($C41="Thorsten Huhn",_xlfn.XLOOKUP($B41,PROSPER_Huhn!$1:$1,PROSPER_Huhn!$30:$30,""),
IF($C41="Nick Hull",_xlfn.XLOOKUP($B41,PROSPER_Hull!$1:$1,PROSPER_Hull!$30:$30,""),
IF($C41="Monika Kotwani",_xlfn.XLOOKUP($B41,PROSPER_Kotwani!$1:$1,PROSPER_Kotwani!$30:$30,""),
IF($C41="Jonathan Wellner",_xlfn.XLOOKUP($B41,PROSPER_Wellner!$1:$1,PROSPER_Wellner!$30:$30,""),
IF($C41="Travis Harvey",_xlfn.XLOOKUP($B41,PROSPER_Harvey!$1:$1,PROSPER_Harvey!$30:$30,""),""))))))))="","No Score",IF(IF($C41="Christopher Lobo",_xlfn.XLOOKUP($B41,PROSPER_Lobo!$1:$1,PROSPER_Lobo!$30:$30,""),
IF($C41="Naren Baliga",_xlfn.XLOOKUP($B41,PROSPER_Baliga!$1:$1,PROSPER_Baliga!$30:$30,""),
IF($C41="Thorsten Huhn",_xlfn.XLOOKUP($B41,PROSPER_Huhn!$1:$1,PROSPER_Huhn!$30:$30,""),
IF($C41="Nick Hull",_xlfn.XLOOKUP($B41,PROSPER_Hull!$1:$1,PROSPER_Hull!$30:$30,""),
IF($C41="Monika Kotwani",_xlfn.XLOOKUP($B41,PROSPER_Kotwani!$1:$1,PROSPER_Kotwani!$30:$30,""),
IF($C41="Jonathan Wellner",_xlfn.XLOOKUP($B41,PROSPER_Wellner!$1:$1,PROSPER_Wellner!$30:$30,""),
IF($C41="Travis Harvey",_xlfn.XLOOKUP($B41,PROSPER_Harvey!$1:$1,PROSPER_Harvey!$30:$30,""),"")))))))="","",
IF($C41="Christopher Lobo",_xlfn.XLOOKUP($B41,PROSPER_Lobo!$1:$1,PROSPER_Lobo!$30:$30,""),
IF($C41="Naren Baliga",_xlfn.XLOOKUP($B41,PROSPER_Baliga!$1:$1,PROSPER_Baliga!$30:$30,""),
IF($C41="Thorsten Huhn",_xlfn.XLOOKUP($B41,PROSPER_Huhn!$1:$1,PROSPER_Huhn!$30:$30,""),
IF($C41="Nick Hull",_xlfn.XLOOKUP($B41,PROSPER_Hull!$1:$1,PROSPER_Hull!$30:$30,""),
IF($C41="Monika Kotwani",_xlfn.XLOOKUP($B41,PROSPER_Kotwani!$1:$1,PROSPER_Kotwani!$30:$30,""),
IF($C41="Jonathan Wellner",_xlfn.XLOOKUP($B41,PROSPER_Wellner!$1:$1,PROSPER_Wellner!$30:$30,""),
IF($C41="Travis Harvey",_xlfn.XLOOKUP($B41,PROSPER_Harvey!$1:$1,PROSPER_Harvey!$30:$30,""),"")))))))))</f>
        <v>N/A</v>
      </c>
      <c r="DV41" s="131" t="str">
        <f>IF(IF(IF($C41="Christopher Lobo",_xlfn.XLOOKUP($B41,PROSPER_Lobo!$1:$1,PROSPER_Lobo!$31:$31,""),
IF($C41="Naren Baliga",_xlfn.XLOOKUP($B41,PROSPER_Baliga!$1:$1,PROSPER_Baliga!$31:$31,""),
IF($C41="Thorsten Huhn",_xlfn.XLOOKUP($B41,PROSPER_Huhn!$1:$1,PROSPER_Huhn!$31:$31,""),
IF($C41="Nick Hull",_xlfn.XLOOKUP($B41,PROSPER_Hull!$1:$1,PROSPER_Hull!$31:$31,""),
IF($C41="Monika Kotwani",_xlfn.XLOOKUP($B41,PROSPER_Kotwani!$1:$1,PROSPER_Kotwani!$31:$31,""),
IF($C41="Jonathan Wellner",_xlfn.XLOOKUP($B41,PROSPER_Wellner!$1:$1,PROSPER_Wellner!$31:$31,""),
IF($C41="Travis Harvey",_xlfn.XLOOKUP($B41,PROSPER_Harvey!$1:$1,PROSPER_Harvey!$31:$31,""),"")))))))="","",
IF($C41="Christopher Lobo",_xlfn.XLOOKUP($B41,PROSPER_Lobo!$1:$1,PROSPER_Lobo!$31:$31,""),
IF($C41="Naren Baliga",_xlfn.XLOOKUP($B41,PROSPER_Baliga!$1:$1,PROSPER_Baliga!$31:$31,""),
IF($C41="Thorsten Huhn",_xlfn.XLOOKUP($B41,PROSPER_Huhn!$1:$1,PROSPER_Huhn!$31:$31,""),
IF($C41="Nick Hull",_xlfn.XLOOKUP($B41,PROSPER_Hull!$1:$1,PROSPER_Hull!$31:$31,""),
IF($C41="Monika Kotwani",_xlfn.XLOOKUP($B41,PROSPER_Kotwani!$1:$1,PROSPER_Kotwani!$31:$31,""),
IF($C41="Jonathan Wellner",_xlfn.XLOOKUP($B41,PROSPER_Wellner!$1:$1,PROSPER_Wellner!$31:$31,""),
IF($C41="Travis Harvey",_xlfn.XLOOKUP($B41,PROSPER_Harvey!$1:$1,PROSPER_Harvey!$31:$31,""),""))))))))="","No Comment",IF(IF($C41="Christopher Lobo",_xlfn.XLOOKUP($B41,PROSPER_Lobo!$1:$1,PROSPER_Lobo!$31:$31,""),
IF($C41="Naren Baliga",_xlfn.XLOOKUP($B41,PROSPER_Baliga!$1:$1,PROSPER_Baliga!$31:$31,""),
IF($C41="Thorsten Huhn",_xlfn.XLOOKUP($B41,PROSPER_Huhn!$1:$1,PROSPER_Huhn!$31:$31,""),
IF($C41="Nick Hull",_xlfn.XLOOKUP($B41,PROSPER_Hull!$1:$1,PROSPER_Hull!$31:$31,""),
IF($C41="Monika Kotwani",_xlfn.XLOOKUP($B41,PROSPER_Kotwani!$1:$1,PROSPER_Kotwani!$31:$31,""),
IF($C41="Jonathan Wellner",_xlfn.XLOOKUP($B41,PROSPER_Wellner!$1:$1,PROSPER_Wellner!$31:$31,""),
IF($C41="Travis Harvey",_xlfn.XLOOKUP($B41,PROSPER_Harvey!$1:$1,PROSPER_Harvey!$31:$31,""),"")))))))="","",
IF($C41="Christopher Lobo",_xlfn.XLOOKUP($B41,PROSPER_Lobo!$1:$1,PROSPER_Lobo!$31:$31,""),
IF($C41="Naren Baliga",_xlfn.XLOOKUP($B41,PROSPER_Baliga!$1:$1,PROSPER_Baliga!$31:$31,""),
IF($C41="Thorsten Huhn",_xlfn.XLOOKUP($B41,PROSPER_Huhn!$1:$1,PROSPER_Huhn!$31:$31,""),
IF($C41="Nick Hull",_xlfn.XLOOKUP($B41,PROSPER_Hull!$1:$1,PROSPER_Hull!$31:$31,""),
IF($C41="Monika Kotwani",_xlfn.XLOOKUP($B41,PROSPER_Kotwani!$1:$1,PROSPER_Kotwani!$31:$31,""),
IF($C41="Jonathan Wellner",_xlfn.XLOOKUP($B41,PROSPER_Wellner!$1:$1,PROSPER_Wellner!$31:$31,""),
IF($C41="Travis Harvey",_xlfn.XLOOKUP($B41,PROSPER_Harvey!$1:$1,PROSPER_Harvey!$31:$31,""),"")))))))))</f>
        <v>N/A</v>
      </c>
      <c r="DW41" s="150" t="str">
        <f t="shared" si="284"/>
        <v>N/A</v>
      </c>
      <c r="DX41" s="130" t="str">
        <f>_xlfn.XLOOKUP(B41,PROSPERInitial_Query!$E:$E,PROSPERInitial_Query!$AE:$AE,"",,-1)</f>
        <v/>
      </c>
      <c r="DY41" s="121" t="str">
        <f t="shared" si="285"/>
        <v>Partha Chatterjee2 - RelationshipAccount / Stakeholder 5Name</v>
      </c>
      <c r="DZ41" s="121" t="str">
        <f>_xlfn.XLOOKUP(DY41,PROSPERDelta_Query!BK:BK,PROSPERDelta_Query!AG:AG,"",,-1)</f>
        <v/>
      </c>
      <c r="EA41" s="126" t="str">
        <f>_xlfn.XLOOKUP(B41,PROSPERInitial_Query!$E:$E,PROSPERInitial_Query!$U:$U,"",,-1)</f>
        <v/>
      </c>
      <c r="EB41" s="121" t="str">
        <f t="shared" si="286"/>
        <v>Partha Chatterjee2 - RelationshipAccount / Stakeholder 5Self Score</v>
      </c>
      <c r="EC41" s="126" t="str">
        <f>_xlfn.XLOOKUP(EB41,PROSPERDelta_Query!BK:BK,PROSPERDelta_Query!AQ:AQ,"",,-1)</f>
        <v/>
      </c>
      <c r="ED41" s="131" t="str">
        <f t="shared" si="175"/>
        <v/>
      </c>
      <c r="EE41" s="131" t="str">
        <f t="shared" si="287"/>
        <v>N/A</v>
      </c>
      <c r="EF41" s="132" t="str">
        <f t="shared" si="288"/>
        <v>N/A</v>
      </c>
      <c r="EG41" s="132" t="str">
        <f>IF(IF(IF($C41="Christopher Lobo",_xlfn.XLOOKUP($B41,PROSPER_Lobo!$1:$1,PROSPER_Lobo!$33:$33,""),
IF($C41="Naren Baliga",_xlfn.XLOOKUP($B41,PROSPER_Baliga!$1:$1,PROSPER_Baliga!$33:$33,""),
IF($C41="Thorsten Huhn",_xlfn.XLOOKUP($B41,PROSPER_Huhn!$1:$1,PROSPER_Huhn!$33:$33,""),
IF($C41="Nick Hull",_xlfn.XLOOKUP($B41,PROSPER_Hull!$1:$1,PROSPER_Hull!$33:$33,""),
IF($C41="Monika Kotwani",_xlfn.XLOOKUP($B41,PROSPER_Kotwani!$1:$1,PROSPER_Kotwani!$33:$33,""),
IF($C41="Jonathan Wellner",_xlfn.XLOOKUP($B41,PROSPER_Wellner!$1:$1,PROSPER_Wellner!$33:$33,""),
IF($C41="Travis Harvey",_xlfn.XLOOKUP($B41,PROSPER_Harvey!$1:$1,PROSPER_Harvey!$33:$33,""),"")))))))="","",
IF($C41="Christopher Lobo",_xlfn.XLOOKUP($B41,PROSPER_Lobo!$1:$1,PROSPER_Lobo!$33:$33,""),
IF($C41="Naren Baliga",_xlfn.XLOOKUP($B41,PROSPER_Baliga!$1:$1,PROSPER_Baliga!$33:$33,""),
IF($C41="Thorsten Huhn",_xlfn.XLOOKUP($B41,PROSPER_Huhn!$1:$1,PROSPER_Huhn!$33:$33,""),
IF($C41="Nick Hull",_xlfn.XLOOKUP($B41,PROSPER_Hull!$1:$1,PROSPER_Hull!$33:$33,""),
IF($C41="Monika Kotwani",_xlfn.XLOOKUP($B41,PROSPER_Kotwani!$1:$1,PROSPER_Kotwani!$33:$33,""),
IF($C41="Jonathan Wellner",_xlfn.XLOOKUP($B41,PROSPER_Wellner!$1:$1,PROSPER_Wellner!$33:$33,""),
IF($C41="Travis Harvey",_xlfn.XLOOKUP($B41,PROSPER_Harvey!$1:$1,PROSPER_Harvey!$33:$33,""),""))))))))="","No Score",IF(IF($C41="Christopher Lobo",_xlfn.XLOOKUP($B41,PROSPER_Lobo!$1:$1,PROSPER_Lobo!$33:$33,""),
IF($C41="Naren Baliga",_xlfn.XLOOKUP($B41,PROSPER_Baliga!$1:$1,PROSPER_Baliga!$33:$33,""),
IF($C41="Thorsten Huhn",_xlfn.XLOOKUP($B41,PROSPER_Huhn!$1:$1,PROSPER_Huhn!$33:$33,""),
IF($C41="Nick Hull",_xlfn.XLOOKUP($B41,PROSPER_Hull!$1:$1,PROSPER_Hull!$33:$33,""),
IF($C41="Monika Kotwani",_xlfn.XLOOKUP($B41,PROSPER_Kotwani!$1:$1,PROSPER_Kotwani!$33:$33,""),
IF($C41="Jonathan Wellner",_xlfn.XLOOKUP($B41,PROSPER_Wellner!$1:$1,PROSPER_Wellner!$33:$33,""),
IF($C41="Travis Harvey",_xlfn.XLOOKUP($B41,PROSPER_Harvey!$1:$1,PROSPER_Harvey!$33:$33,""),"")))))))="","",
IF($C41="Christopher Lobo",_xlfn.XLOOKUP($B41,PROSPER_Lobo!$1:$1,PROSPER_Lobo!$33:$33,""),
IF($C41="Naren Baliga",_xlfn.XLOOKUP($B41,PROSPER_Baliga!$1:$1,PROSPER_Baliga!$33:$33,""),
IF($C41="Thorsten Huhn",_xlfn.XLOOKUP($B41,PROSPER_Huhn!$1:$1,PROSPER_Huhn!$33:$33,""),
IF($C41="Nick Hull",_xlfn.XLOOKUP($B41,PROSPER_Hull!$1:$1,PROSPER_Hull!$33:$33,""),
IF($C41="Monika Kotwani",_xlfn.XLOOKUP($B41,PROSPER_Kotwani!$1:$1,PROSPER_Kotwani!$33:$33,""),
IF($C41="Jonathan Wellner",_xlfn.XLOOKUP($B41,PROSPER_Wellner!$1:$1,PROSPER_Wellner!$33:$33,""),
IF($C41="Travis Harvey",_xlfn.XLOOKUP($B41,PROSPER_Harvey!$1:$1,PROSPER_Harvey!$33:$33,""),"")))))))))</f>
        <v>N/A</v>
      </c>
      <c r="EH41" s="131" t="str">
        <f>IF(IF(IF($C41="Christopher Lobo",_xlfn.XLOOKUP($B41,PROSPER_Lobo!$1:$1,PROSPER_Lobo!$34:$34,""),
IF($C41="Naren Baliga",_xlfn.XLOOKUP($B41,PROSPER_Baliga!$1:$1,PROSPER_Baliga!$34:$34,""),
IF($C41="Thorsten Huhn",_xlfn.XLOOKUP($B41,PROSPER_Huhn!$1:$1,PROSPER_Huhn!$34:$34,""),
IF($C41="Nick Hull",_xlfn.XLOOKUP($B41,PROSPER_Hull!$1:$1,PROSPER_Hull!$34:$34,""),
IF($C41="Monika Kotwani",_xlfn.XLOOKUP($B41,PROSPER_Kotwani!$1:$1,PROSPER_Kotwani!$34:$34,""),
IF($C41="Jonathan Wellner",_xlfn.XLOOKUP($B41,PROSPER_Wellner!$1:$1,PROSPER_Wellner!$34:$34,""),
IF($C41="Travis Harvey",_xlfn.XLOOKUP($B41,PROSPER_Harvey!$1:$1,PROSPER_Harvey!$34:$34,""),"")))))))="","",
IF($C41="Christopher Lobo",_xlfn.XLOOKUP($B41,PROSPER_Lobo!$1:$1,PROSPER_Lobo!$34:$34,""),
IF($C41="Naren Baliga",_xlfn.XLOOKUP($B41,PROSPER_Baliga!$1:$1,PROSPER_Baliga!$34:$34,""),
IF($C41="Thorsten Huhn",_xlfn.XLOOKUP($B41,PROSPER_Huhn!$1:$1,PROSPER_Huhn!$34:$34,""),
IF($C41="Nick Hull",_xlfn.XLOOKUP($B41,PROSPER_Hull!$1:$1,PROSPER_Hull!$34:$34,""),
IF($C41="Monika Kotwani",_xlfn.XLOOKUP($B41,PROSPER_Kotwani!$1:$1,PROSPER_Kotwani!$34:$34,""),
IF($C41="Jonathan Wellner",_xlfn.XLOOKUP($B41,PROSPER_Wellner!$1:$1,PROSPER_Wellner!$34:$34,""),
IF($C41="Travis Harvey",_xlfn.XLOOKUP($B41,PROSPER_Harvey!$1:$1,PROSPER_Harvey!$34:$34,""),""))))))))="","No Comment",IF(IF($C41="Christopher Lobo",_xlfn.XLOOKUP($B41,PROSPER_Lobo!$1:$1,PROSPER_Lobo!$34:$34,""),
IF($C41="Naren Baliga",_xlfn.XLOOKUP($B41,PROSPER_Baliga!$1:$1,PROSPER_Baliga!$34:$34,""),
IF($C41="Thorsten Huhn",_xlfn.XLOOKUP($B41,PROSPER_Huhn!$1:$1,PROSPER_Huhn!$34:$34,""),
IF($C41="Nick Hull",_xlfn.XLOOKUP($B41,PROSPER_Hull!$1:$1,PROSPER_Hull!$34:$34,""),
IF($C41="Monika Kotwani",_xlfn.XLOOKUP($B41,PROSPER_Kotwani!$1:$1,PROSPER_Kotwani!$34:$34,""),
IF($C41="Jonathan Wellner",_xlfn.XLOOKUP($B41,PROSPER_Wellner!$1:$1,PROSPER_Wellner!$34:$34,""),
IF($C41="Travis Harvey",_xlfn.XLOOKUP($B41,PROSPER_Harvey!$1:$1,PROSPER_Harvey!$34:$34,""),"")))))))="","",
IF($C41="Christopher Lobo",_xlfn.XLOOKUP($B41,PROSPER_Lobo!$1:$1,PROSPER_Lobo!$34:$34,""),
IF($C41="Naren Baliga",_xlfn.XLOOKUP($B41,PROSPER_Baliga!$1:$1,PROSPER_Baliga!$34:$34,""),
IF($C41="Thorsten Huhn",_xlfn.XLOOKUP($B41,PROSPER_Huhn!$1:$1,PROSPER_Huhn!$34:$34,""),
IF($C41="Nick Hull",_xlfn.XLOOKUP($B41,PROSPER_Hull!$1:$1,PROSPER_Hull!$34:$34,""),
IF($C41="Monika Kotwani",_xlfn.XLOOKUP($B41,PROSPER_Kotwani!$1:$1,PROSPER_Kotwani!$34:$34,""),
IF($C41="Jonathan Wellner",_xlfn.XLOOKUP($B41,PROSPER_Wellner!$1:$1,PROSPER_Wellner!$34:$34,""),
IF($C41="Travis Harvey",_xlfn.XLOOKUP($B41,PROSPER_Harvey!$1:$1,PROSPER_Harvey!$34:$34,""),"")))))))))</f>
        <v>N/A</v>
      </c>
      <c r="EI41" s="150" t="str">
        <f t="shared" si="289"/>
        <v>N/A</v>
      </c>
      <c r="EJ41" s="130" t="str">
        <f>_xlfn.XLOOKUP(B41,PROSPERInitial_Query!$E:$E,PROSPERInitial_Query!$AF:$AF,"",,-1)</f>
        <v/>
      </c>
      <c r="EK41" s="121" t="str">
        <f t="shared" si="290"/>
        <v>Partha Chatterjee2 - RelationshipAccount / Stakeholder 6Name</v>
      </c>
      <c r="EL41" s="121" t="str">
        <f>_xlfn.XLOOKUP(EK41,PROSPERDelta_Query!BK:BK,PROSPERDelta_Query!AH:AH,"",,-1)</f>
        <v/>
      </c>
      <c r="EM41" s="126" t="str">
        <f>_xlfn.XLOOKUP(B41,PROSPERInitial_Query!$E:$E,PROSPERInitial_Query!$V:$V,"",,-1)</f>
        <v/>
      </c>
      <c r="EN41" s="121" t="str">
        <f t="shared" si="291"/>
        <v>Partha Chatterjee2 - RelationshipAccount / Stakeholder 6Self Score</v>
      </c>
      <c r="EO41" s="126" t="str">
        <f>_xlfn.XLOOKUP(EN41,PROSPERDelta_Query!BK:BK,PROSPERDelta_Query!AR:AR,"",,-1)</f>
        <v/>
      </c>
      <c r="EP41" s="131" t="str">
        <f t="shared" si="179"/>
        <v/>
      </c>
      <c r="EQ41" s="131" t="str">
        <f t="shared" si="292"/>
        <v>N/A</v>
      </c>
      <c r="ER41" s="132" t="str">
        <f t="shared" si="293"/>
        <v>N/A</v>
      </c>
      <c r="ES41" s="132" t="str">
        <f>IF(IF(IF($C41="Christopher Lobo",_xlfn.XLOOKUP($B41,PROSPER_Lobo!$1:$1,PROSPER_Lobo!$36:$36,""),
IF($C41="Naren Baliga",_xlfn.XLOOKUP($B41,PROSPER_Baliga!$1:$1,PROSPER_Baliga!$36:$36,""),
IF($C41="Thorsten Huhn",_xlfn.XLOOKUP($B41,PROSPER_Huhn!$1:$1,PROSPER_Huhn!$36:$36,""),
IF($C41="Nick Hull",_xlfn.XLOOKUP($B41,PROSPER_Hull!$1:$1,PROSPER_Hull!$36:$36,""),
IF($C41="Monika Kotwani",_xlfn.XLOOKUP($B41,PROSPER_Kotwani!$1:$1,PROSPER_Kotwani!$36:$36,""),
IF($C41="Jonathan Wellner",_xlfn.XLOOKUP($B41,PROSPER_Wellner!$1:$1,PROSPER_Wellner!$36:$36,""),
IF($C41="Travis Harvey",_xlfn.XLOOKUP($B41,PROSPER_Harvey!$1:$1,PROSPER_Harvey!$36:$36,""),"")))))))="","",
IF($C41="Christopher Lobo",_xlfn.XLOOKUP($B41,PROSPER_Lobo!$1:$1,PROSPER_Lobo!$36:$36,""),
IF($C41="Naren Baliga",_xlfn.XLOOKUP($B41,PROSPER_Baliga!$1:$1,PROSPER_Baliga!$36:$36,""),
IF($C41="Thorsten Huhn",_xlfn.XLOOKUP($B41,PROSPER_Huhn!$1:$1,PROSPER_Huhn!$36:$36,""),
IF($C41="Nick Hull",_xlfn.XLOOKUP($B41,PROSPER_Hull!$1:$1,PROSPER_Hull!$36:$36,""),
IF($C41="Monika Kotwani",_xlfn.XLOOKUP($B41,PROSPER_Kotwani!$1:$1,PROSPER_Kotwani!$36:$36,""),
IF($C41="Jonathan Wellner",_xlfn.XLOOKUP($B41,PROSPER_Wellner!$1:$1,PROSPER_Wellner!$36:$36,""),
IF($C41="Travis Harvey",_xlfn.XLOOKUP($B41,PROSPER_Harvey!$1:$1,PROSPER_Harvey!$36:$36,""),""))))))))="","No Score",IF(IF($C41="Christopher Lobo",_xlfn.XLOOKUP($B41,PROSPER_Lobo!$1:$1,PROSPER_Lobo!$36:$36,""),
IF($C41="Naren Baliga",_xlfn.XLOOKUP($B41,PROSPER_Baliga!$1:$1,PROSPER_Baliga!$36:$36,""),
IF($C41="Thorsten Huhn",_xlfn.XLOOKUP($B41,PROSPER_Huhn!$1:$1,PROSPER_Huhn!$36:$36,""),
IF($C41="Nick Hull",_xlfn.XLOOKUP($B41,PROSPER_Hull!$1:$1,PROSPER_Hull!$36:$36,""),
IF($C41="Monika Kotwani",_xlfn.XLOOKUP($B41,PROSPER_Kotwani!$1:$1,PROSPER_Kotwani!$36:$36,""),
IF($C41="Jonathan Wellner",_xlfn.XLOOKUP($B41,PROSPER_Wellner!$1:$1,PROSPER_Wellner!$36:$36,""),
IF($C41="Travis Harvey",_xlfn.XLOOKUP($B41,PROSPER_Harvey!$1:$1,PROSPER_Harvey!$36:$36,""),"")))))))="","",
IF($C41="Christopher Lobo",_xlfn.XLOOKUP($B41,PROSPER_Lobo!$1:$1,PROSPER_Lobo!$36:$36,""),
IF($C41="Naren Baliga",_xlfn.XLOOKUP($B41,PROSPER_Baliga!$1:$1,PROSPER_Baliga!$36:$36,""),
IF($C41="Thorsten Huhn",_xlfn.XLOOKUP($B41,PROSPER_Huhn!$1:$1,PROSPER_Huhn!$36:$36,""),
IF($C41="Nick Hull",_xlfn.XLOOKUP($B41,PROSPER_Hull!$1:$1,PROSPER_Hull!$36:$36,""),
IF($C41="Monika Kotwani",_xlfn.XLOOKUP($B41,PROSPER_Kotwani!$1:$1,PROSPER_Kotwani!$36:$36,""),
IF($C41="Jonathan Wellner",_xlfn.XLOOKUP($B41,PROSPER_Wellner!$1:$1,PROSPER_Wellner!$36:$36,""),
IF($C41="Travis Harvey",_xlfn.XLOOKUP($B41,PROSPER_Harvey!$1:$1,PROSPER_Harvey!$36:$36,""),"")))))))))</f>
        <v>N/A</v>
      </c>
      <c r="ET41" s="131" t="str">
        <f>IF(IF(IF($C41="Christopher Lobo",_xlfn.XLOOKUP($B41,PROSPER_Lobo!$1:$1,PROSPER_Lobo!$37:$37,""),
IF($C41="Naren Baliga",_xlfn.XLOOKUP($B41,PROSPER_Baliga!$1:$1,PROSPER_Baliga!$37:$37,""),
IF($C41="Thorsten Huhn",_xlfn.XLOOKUP($B41,PROSPER_Huhn!$1:$1,PROSPER_Huhn!$37:$37,""),
IF($C41="Nick Hull",_xlfn.XLOOKUP($B41,PROSPER_Hull!$1:$1,PROSPER_Hull!$37:$37,""),
IF($C41="Monika Kotwani",_xlfn.XLOOKUP($B41,PROSPER_Kotwani!$1:$1,PROSPER_Kotwani!$37:$37,""),
IF($C41="Jonathan Wellner",_xlfn.XLOOKUP($B41,PROSPER_Wellner!$1:$1,PROSPER_Wellner!$37:$37,""),
IF($C41="Travis Harvey",_xlfn.XLOOKUP($B41,PROSPER_Harvey!$1:$1,PROSPER_Harvey!$37:$37,""),"")))))))="","",
IF($C41="Christopher Lobo",_xlfn.XLOOKUP($B41,PROSPER_Lobo!$1:$1,PROSPER_Lobo!$37:$37,""),
IF($C41="Naren Baliga",_xlfn.XLOOKUP($B41,PROSPER_Baliga!$1:$1,PROSPER_Baliga!$37:$37,""),
IF($C41="Thorsten Huhn",_xlfn.XLOOKUP($B41,PROSPER_Huhn!$1:$1,PROSPER_Huhn!$37:$37,""),
IF($C41="Nick Hull",_xlfn.XLOOKUP($B41,PROSPER_Hull!$1:$1,PROSPER_Hull!$37:$37,""),
IF($C41="Monika Kotwani",_xlfn.XLOOKUP($B41,PROSPER_Kotwani!$1:$1,PROSPER_Kotwani!$37:$37,""),
IF($C41="Jonathan Wellner",_xlfn.XLOOKUP($B41,PROSPER_Wellner!$1:$1,PROSPER_Wellner!$37:$37,""),
IF($C41="Travis Harvey",_xlfn.XLOOKUP($B41,PROSPER_Harvey!$1:$1,PROSPER_Harvey!$37:$37,""),""))))))))="","No Comment",IF(IF($C41="Christopher Lobo",_xlfn.XLOOKUP($B41,PROSPER_Lobo!$1:$1,PROSPER_Lobo!$37:$37,""),
IF($C41="Naren Baliga",_xlfn.XLOOKUP($B41,PROSPER_Baliga!$1:$1,PROSPER_Baliga!$37:$37,""),
IF($C41="Thorsten Huhn",_xlfn.XLOOKUP($B41,PROSPER_Huhn!$1:$1,PROSPER_Huhn!$37:$37,""),
IF($C41="Nick Hull",_xlfn.XLOOKUP($B41,PROSPER_Hull!$1:$1,PROSPER_Hull!$37:$37,""),
IF($C41="Monika Kotwani",_xlfn.XLOOKUP($B41,PROSPER_Kotwani!$1:$1,PROSPER_Kotwani!$37:$37,""),
IF($C41="Jonathan Wellner",_xlfn.XLOOKUP($B41,PROSPER_Wellner!$1:$1,PROSPER_Wellner!$37:$37,""),
IF($C41="Travis Harvey",_xlfn.XLOOKUP($B41,PROSPER_Harvey!$1:$1,PROSPER_Harvey!$37:$37,""),"")))))))="","",
IF($C41="Christopher Lobo",_xlfn.XLOOKUP($B41,PROSPER_Lobo!$1:$1,PROSPER_Lobo!$37:$37,""),
IF($C41="Naren Baliga",_xlfn.XLOOKUP($B41,PROSPER_Baliga!$1:$1,PROSPER_Baliga!$37:$37,""),
IF($C41="Thorsten Huhn",_xlfn.XLOOKUP($B41,PROSPER_Huhn!$1:$1,PROSPER_Huhn!$37:$37,""),
IF($C41="Nick Hull",_xlfn.XLOOKUP($B41,PROSPER_Hull!$1:$1,PROSPER_Hull!$37:$37,""),
IF($C41="Monika Kotwani",_xlfn.XLOOKUP($B41,PROSPER_Kotwani!$1:$1,PROSPER_Kotwani!$37:$37,""),
IF($C41="Jonathan Wellner",_xlfn.XLOOKUP($B41,PROSPER_Wellner!$1:$1,PROSPER_Wellner!$37:$37,""),
IF($C41="Travis Harvey",_xlfn.XLOOKUP($B41,PROSPER_Harvey!$1:$1,PROSPER_Harvey!$37:$37,""),"")))))))))</f>
        <v>N/A</v>
      </c>
      <c r="EU41" s="150" t="str">
        <f t="shared" si="294"/>
        <v>N/A</v>
      </c>
      <c r="EV41" s="130" t="str">
        <f>_xlfn.XLOOKUP(B41,PROSPERInitial_Query!$E:$E,PROSPERInitial_Query!$AG:$AG,"",,-1)</f>
        <v/>
      </c>
      <c r="EW41" s="121" t="str">
        <f t="shared" si="295"/>
        <v>Partha Chatterjee2 - RelationshipAccount / Stakeholder 7Name</v>
      </c>
      <c r="EX41" s="121" t="str">
        <f>_xlfn.XLOOKUP(EW41,PROSPERDelta_Query!BK:BK,PROSPERDelta_Query!AI:AI,"",,-1)</f>
        <v/>
      </c>
      <c r="EY41" s="126" t="str">
        <f>_xlfn.XLOOKUP(B41,PROSPERInitial_Query!$E:$E,PROSPERInitial_Query!$W:$W,"",,-1)</f>
        <v/>
      </c>
      <c r="EZ41" s="121" t="str">
        <f t="shared" si="296"/>
        <v>Partha Chatterjee2 - RelationshipAccount / Stakeholder 7Self Score</v>
      </c>
      <c r="FA41" s="126" t="str">
        <f>_xlfn.XLOOKUP(EZ41,PROSPERDelta_Query!BK:BK,PROSPERDelta_Query!AS:AS,"",,-1)</f>
        <v/>
      </c>
      <c r="FB41" s="131" t="str">
        <f t="shared" si="183"/>
        <v/>
      </c>
      <c r="FC41" s="131" t="str">
        <f t="shared" si="297"/>
        <v>N/A</v>
      </c>
      <c r="FD41" s="132" t="str">
        <f t="shared" si="298"/>
        <v>N/A</v>
      </c>
      <c r="FE41" s="132" t="str">
        <f>IF(IF(IF($C41="Christopher Lobo",_xlfn.XLOOKUP($B41,PROSPER_Lobo!$1:$1,PROSPER_Lobo!$39:$39,""),
IF($C41="Naren Baliga",_xlfn.XLOOKUP($B41,PROSPER_Baliga!$1:$1,PROSPER_Baliga!$39:$39,""),
IF($C41="Thorsten Huhn",_xlfn.XLOOKUP($B41,PROSPER_Huhn!$1:$1,PROSPER_Huhn!$39:$39,""),
IF($C41="Nick Hull",_xlfn.XLOOKUP($B41,PROSPER_Hull!$1:$1,PROSPER_Hull!$39:$39,""),
IF($C41="Monika Kotwani",_xlfn.XLOOKUP($B41,PROSPER_Kotwani!$1:$1,PROSPER_Kotwani!$39:$39,""),
IF($C41="Jonathan Wellner",_xlfn.XLOOKUP($B41,PROSPER_Wellner!$1:$1,PROSPER_Wellner!$39:$39,""),
IF($C41="Travis Harvey",_xlfn.XLOOKUP($B41,PROSPER_Harvey!$1:$1,PROSPER_Harvey!$39:$39,""),"")))))))="","",
IF($C41="Christopher Lobo",_xlfn.XLOOKUP($B41,PROSPER_Lobo!$1:$1,PROSPER_Lobo!$39:$39,""),
IF($C41="Naren Baliga",_xlfn.XLOOKUP($B41,PROSPER_Baliga!$1:$1,PROSPER_Baliga!$39:$39,""),
IF($C41="Thorsten Huhn",_xlfn.XLOOKUP($B41,PROSPER_Huhn!$1:$1,PROSPER_Huhn!$39:$39,""),
IF($C41="Nick Hull",_xlfn.XLOOKUP($B41,PROSPER_Hull!$1:$1,PROSPER_Hull!$39:$39,""),
IF($C41="Monika Kotwani",_xlfn.XLOOKUP($B41,PROSPER_Kotwani!$1:$1,PROSPER_Kotwani!$39:$39,""),
IF($C41="Jonathan Wellner",_xlfn.XLOOKUP($B41,PROSPER_Wellner!$1:$1,PROSPER_Wellner!$39:$39,""),
IF($C41="Travis Harvey",_xlfn.XLOOKUP($B41,PROSPER_Harvey!$1:$1,PROSPER_Harvey!$39:$39,""),""))))))))="","No Score",IF(IF($C41="Christopher Lobo",_xlfn.XLOOKUP($B41,PROSPER_Lobo!$1:$1,PROSPER_Lobo!$39:$39,""),
IF($C41="Naren Baliga",_xlfn.XLOOKUP($B41,PROSPER_Baliga!$1:$1,PROSPER_Baliga!$39:$39,""),
IF($C41="Thorsten Huhn",_xlfn.XLOOKUP($B41,PROSPER_Huhn!$1:$1,PROSPER_Huhn!$39:$39,""),
IF($C41="Nick Hull",_xlfn.XLOOKUP($B41,PROSPER_Hull!$1:$1,PROSPER_Hull!$39:$39,""),
IF($C41="Monika Kotwani",_xlfn.XLOOKUP($B41,PROSPER_Kotwani!$1:$1,PROSPER_Kotwani!$39:$39,""),
IF($C41="Jonathan Wellner",_xlfn.XLOOKUP($B41,PROSPER_Wellner!$1:$1,PROSPER_Wellner!$39:$39,""),
IF($C41="Travis Harvey",_xlfn.XLOOKUP($B41,PROSPER_Harvey!$1:$1,PROSPER_Harvey!$39:$39,""),"")))))))="","",
IF($C41="Christopher Lobo",_xlfn.XLOOKUP($B41,PROSPER_Lobo!$1:$1,PROSPER_Lobo!$39:$39,""),
IF($C41="Naren Baliga",_xlfn.XLOOKUP($B41,PROSPER_Baliga!$1:$1,PROSPER_Baliga!$39:$39,""),
IF($C41="Thorsten Huhn",_xlfn.XLOOKUP($B41,PROSPER_Huhn!$1:$1,PROSPER_Huhn!$39:$39,""),
IF($C41="Nick Hull",_xlfn.XLOOKUP($B41,PROSPER_Hull!$1:$1,PROSPER_Hull!$39:$39,""),
IF($C41="Monika Kotwani",_xlfn.XLOOKUP($B41,PROSPER_Kotwani!$1:$1,PROSPER_Kotwani!$39:$39,""),
IF($C41="Jonathan Wellner",_xlfn.XLOOKUP($B41,PROSPER_Wellner!$1:$1,PROSPER_Wellner!$39:$39,""),
IF($C41="Travis Harvey",_xlfn.XLOOKUP($B41,PROSPER_Harvey!$1:$1,PROSPER_Harvey!$39:$39,""),"")))))))))</f>
        <v>N/A</v>
      </c>
      <c r="FF41" s="131" t="str">
        <f>IF(IF(IF($C41="Christopher Lobo",_xlfn.XLOOKUP($B41,PROSPER_Lobo!$1:$1,PROSPER_Lobo!$40:$40,""),
IF($C41="Naren Baliga",_xlfn.XLOOKUP($B41,PROSPER_Baliga!$1:$1,PROSPER_Baliga!$40:$40,""),
IF($C41="Thorsten Huhn",_xlfn.XLOOKUP($B41,PROSPER_Huhn!$1:$1,PROSPER_Huhn!$40:$40,""),
IF($C41="Nick Hull",_xlfn.XLOOKUP($B41,PROSPER_Hull!$1:$1,PROSPER_Hull!$40:$40,""),
IF($C41="Monika Kotwani",_xlfn.XLOOKUP($B41,PROSPER_Kotwani!$1:$1,PROSPER_Kotwani!$40:$40,""),
IF($C41="Jonathan Wellner",_xlfn.XLOOKUP($B41,PROSPER_Wellner!$1:$1,PROSPER_Wellner!$40:$40,""),
IF($C41="Travis Harvey",_xlfn.XLOOKUP($B41,PROSPER_Harvey!$1:$1,PROSPER_Harvey!$40:$40,""),"")))))))="","",
IF($C41="Christopher Lobo",_xlfn.XLOOKUP($B41,PROSPER_Lobo!$1:$1,PROSPER_Lobo!$40:$40,""),
IF($C41="Naren Baliga",_xlfn.XLOOKUP($B41,PROSPER_Baliga!$1:$1,PROSPER_Baliga!$40:$40,""),
IF($C41="Thorsten Huhn",_xlfn.XLOOKUP($B41,PROSPER_Huhn!$1:$1,PROSPER_Huhn!$40:$40,""),
IF($C41="Nick Hull",_xlfn.XLOOKUP($B41,PROSPER_Hull!$1:$1,PROSPER_Hull!$40:$40,""),
IF($C41="Monika Kotwani",_xlfn.XLOOKUP($B41,PROSPER_Kotwani!$1:$1,PROSPER_Kotwani!$40:$40,""),
IF($C41="Jonathan Wellner",_xlfn.XLOOKUP($B41,PROSPER_Wellner!$1:$1,PROSPER_Wellner!$40:$40,""),
IF($C41="Travis Harvey",_xlfn.XLOOKUP($B41,PROSPER_Harvey!$1:$1,PROSPER_Harvey!$40:$40,""),""))))))))="","No Comment",IF(IF($C41="Christopher Lobo",_xlfn.XLOOKUP($B41,PROSPER_Lobo!$1:$1,PROSPER_Lobo!$40:$40,""),
IF($C41="Naren Baliga",_xlfn.XLOOKUP($B41,PROSPER_Baliga!$1:$1,PROSPER_Baliga!$40:$40,""),
IF($C41="Thorsten Huhn",_xlfn.XLOOKUP($B41,PROSPER_Huhn!$1:$1,PROSPER_Huhn!$40:$40,""),
IF($C41="Nick Hull",_xlfn.XLOOKUP($B41,PROSPER_Hull!$1:$1,PROSPER_Hull!$40:$40,""),
IF($C41="Monika Kotwani",_xlfn.XLOOKUP($B41,PROSPER_Kotwani!$1:$1,PROSPER_Kotwani!$40:$40,""),
IF($C41="Jonathan Wellner",_xlfn.XLOOKUP($B41,PROSPER_Wellner!$1:$1,PROSPER_Wellner!$40:$40,""),
IF($C41="Travis Harvey",_xlfn.XLOOKUP($B41,PROSPER_Harvey!$1:$1,PROSPER_Harvey!$40:$40,""),"")))))))="","",
IF($C41="Christopher Lobo",_xlfn.XLOOKUP($B41,PROSPER_Lobo!$1:$1,PROSPER_Lobo!$40:$40,""),
IF($C41="Naren Baliga",_xlfn.XLOOKUP($B41,PROSPER_Baliga!$1:$1,PROSPER_Baliga!$40:$40,""),
IF($C41="Thorsten Huhn",_xlfn.XLOOKUP($B41,PROSPER_Huhn!$1:$1,PROSPER_Huhn!$40:$40,""),
IF($C41="Nick Hull",_xlfn.XLOOKUP($B41,PROSPER_Hull!$1:$1,PROSPER_Hull!$40:$40,""),
IF($C41="Monika Kotwani",_xlfn.XLOOKUP($B41,PROSPER_Kotwani!$1:$1,PROSPER_Kotwani!$40:$40,""),
IF($C41="Jonathan Wellner",_xlfn.XLOOKUP($B41,PROSPER_Wellner!$1:$1,PROSPER_Wellner!$40:$40,""),
IF($C41="Travis Harvey",_xlfn.XLOOKUP($B41,PROSPER_Harvey!$1:$1,PROSPER_Harvey!$40:$40,""),"")))))))))</f>
        <v>N/A</v>
      </c>
      <c r="FG41" s="150" t="str">
        <f t="shared" si="299"/>
        <v>N/A</v>
      </c>
      <c r="FH41" s="130" t="str">
        <f>_xlfn.XLOOKUP(B41,PROSPERInitial_Query!$E:$E,PROSPERInitial_Query!$AH:$AH,"",,-1)</f>
        <v/>
      </c>
      <c r="FI41" s="121" t="str">
        <f t="shared" si="300"/>
        <v>Partha Chatterjee2 - RelationshipAccount / Stakeholder 8Name</v>
      </c>
      <c r="FJ41" s="121" t="str">
        <f>_xlfn.XLOOKUP(FI41,PROSPERDelta_Query!BK:BK,PROSPERDelta_Query!AJ:AJ,"",,-1)</f>
        <v/>
      </c>
      <c r="FK41" s="126" t="str">
        <f>_xlfn.XLOOKUP(B41,PROSPERInitial_Query!$E:$E,PROSPERInitial_Query!$X:$X,"",,-1)</f>
        <v/>
      </c>
      <c r="FL41" s="121" t="str">
        <f t="shared" si="301"/>
        <v>Partha Chatterjee2 - RelationshipAccount / Stakeholder 8Self Score</v>
      </c>
      <c r="FM41" s="126" t="str">
        <f>_xlfn.XLOOKUP(FL41,PROSPERDelta_Query!BK:BK,PROSPERDelta_Query!AT:AT,"",,-1)</f>
        <v/>
      </c>
      <c r="FN41" s="131" t="str">
        <f t="shared" si="187"/>
        <v/>
      </c>
      <c r="FO41" s="131" t="str">
        <f t="shared" si="302"/>
        <v>N/A</v>
      </c>
      <c r="FP41" s="132" t="str">
        <f t="shared" si="303"/>
        <v>N/A</v>
      </c>
      <c r="FQ41" s="132" t="str">
        <f>IF(IF(IF($C41="Christopher Lobo",_xlfn.XLOOKUP($B41,PROSPER_Lobo!$1:$1,PROSPER_Lobo!$42:$42,""),
IF($C41="Naren Baliga",_xlfn.XLOOKUP($B41,PROSPER_Baliga!$1:$1,PROSPER_Baliga!$42:$42,""),
IF($C41="Thorsten Huhn",_xlfn.XLOOKUP($B41,PROSPER_Huhn!$1:$1,PROSPER_Huhn!$42:$42,""),
IF($C41="Nick Hull",_xlfn.XLOOKUP($B41,PROSPER_Hull!$1:$1,PROSPER_Hull!$42:$42,""),
IF($C41="Monika Kotwani",_xlfn.XLOOKUP($B41,PROSPER_Kotwani!$1:$1,PROSPER_Kotwani!$42:$42,""),
IF($C41="Jonathan Wellner",_xlfn.XLOOKUP($B41,PROSPER_Wellner!$1:$1,PROSPER_Wellner!$42:$42,""),
IF($C41="Travis Harvey",_xlfn.XLOOKUP($B41,PROSPER_Harvey!$1:$1,PROSPER_Harvey!$42:$42,""),"")))))))="","",
IF($C41="Christopher Lobo",_xlfn.XLOOKUP($B41,PROSPER_Lobo!$1:$1,PROSPER_Lobo!$42:$42,""),
IF($C41="Naren Baliga",_xlfn.XLOOKUP($B41,PROSPER_Baliga!$1:$1,PROSPER_Baliga!$42:$42,""),
IF($C41="Thorsten Huhn",_xlfn.XLOOKUP($B41,PROSPER_Huhn!$1:$1,PROSPER_Huhn!$42:$42,""),
IF($C41="Nick Hull",_xlfn.XLOOKUP($B41,PROSPER_Hull!$1:$1,PROSPER_Hull!$42:$42,""),
IF($C41="Monika Kotwani",_xlfn.XLOOKUP($B41,PROSPER_Kotwani!$1:$1,PROSPER_Kotwani!$42:$42,""),
IF($C41="Jonathan Wellner",_xlfn.XLOOKUP($B41,PROSPER_Wellner!$1:$1,PROSPER_Wellner!$42:$42,""),
IF($C41="Travis Harvey",_xlfn.XLOOKUP($B41,PROSPER_Harvey!$1:$1,PROSPER_Harvey!$42:$42,""),""))))))))="","No Score",IF(IF($C41="Christopher Lobo",_xlfn.XLOOKUP($B41,PROSPER_Lobo!$1:$1,PROSPER_Lobo!$42:$42,""),
IF($C41="Naren Baliga",_xlfn.XLOOKUP($B41,PROSPER_Baliga!$1:$1,PROSPER_Baliga!$42:$42,""),
IF($C41="Thorsten Huhn",_xlfn.XLOOKUP($B41,PROSPER_Huhn!$1:$1,PROSPER_Huhn!$42:$42,""),
IF($C41="Nick Hull",_xlfn.XLOOKUP($B41,PROSPER_Hull!$1:$1,PROSPER_Hull!$42:$42,""),
IF($C41="Monika Kotwani",_xlfn.XLOOKUP($B41,PROSPER_Kotwani!$1:$1,PROSPER_Kotwani!$42:$42,""),
IF($C41="Jonathan Wellner",_xlfn.XLOOKUP($B41,PROSPER_Wellner!$1:$1,PROSPER_Wellner!$42:$42,""),
IF($C41="Travis Harvey",_xlfn.XLOOKUP($B41,PROSPER_Harvey!$1:$1,PROSPER_Harvey!$42:$42,""),"")))))))="","",
IF($C41="Christopher Lobo",_xlfn.XLOOKUP($B41,PROSPER_Lobo!$1:$1,PROSPER_Lobo!$42:$42,""),
IF($C41="Naren Baliga",_xlfn.XLOOKUP($B41,PROSPER_Baliga!$1:$1,PROSPER_Baliga!$42:$42,""),
IF($C41="Thorsten Huhn",_xlfn.XLOOKUP($B41,PROSPER_Huhn!$1:$1,PROSPER_Huhn!$42:$42,""),
IF($C41="Nick Hull",_xlfn.XLOOKUP($B41,PROSPER_Hull!$1:$1,PROSPER_Hull!$42:$42,""),
IF($C41="Monika Kotwani",_xlfn.XLOOKUP($B41,PROSPER_Kotwani!$1:$1,PROSPER_Kotwani!$42:$42,""),
IF($C41="Jonathan Wellner",_xlfn.XLOOKUP($B41,PROSPER_Wellner!$1:$1,PROSPER_Wellner!$42:$42,""),
IF($C41="Travis Harvey",_xlfn.XLOOKUP($B41,PROSPER_Harvey!$1:$1,PROSPER_Harvey!$42:$42,""),"")))))))))</f>
        <v>N/A</v>
      </c>
      <c r="FR41" s="131" t="str">
        <f>IF(IF(IF($C41="Christopher Lobo",_xlfn.XLOOKUP($B41,PROSPER_Lobo!$1:$1,PROSPER_Lobo!$43:$43,""),
IF($C41="Naren Baliga",_xlfn.XLOOKUP($B41,PROSPER_Baliga!$1:$1,PROSPER_Baliga!$43:$43,""),
IF($C41="Thorsten Huhn",_xlfn.XLOOKUP($B41,PROSPER_Huhn!$1:$1,PROSPER_Huhn!$43:$43,""),
IF($C41="Nick Hull",_xlfn.XLOOKUP($B41,PROSPER_Hull!$1:$1,PROSPER_Hull!$43:$43,""),
IF($C41="Monika Kotwani",_xlfn.XLOOKUP($B41,PROSPER_Kotwani!$1:$1,PROSPER_Kotwani!$43:$43,""),
IF($C41="Jonathan Wellner",_xlfn.XLOOKUP($B41,PROSPER_Wellner!$1:$1,PROSPER_Wellner!$43:$43,""),
IF($C41="Travis Harvey",_xlfn.XLOOKUP($B41,PROSPER_Harvey!$1:$1,PROSPER_Harvey!$43:$43,""),"")))))))="","",
IF($C41="Christopher Lobo",_xlfn.XLOOKUP($B41,PROSPER_Lobo!$1:$1,PROSPER_Lobo!$43:$43,""),
IF($C41="Naren Baliga",_xlfn.XLOOKUP($B41,PROSPER_Baliga!$1:$1,PROSPER_Baliga!$43:$43,""),
IF($C41="Thorsten Huhn",_xlfn.XLOOKUP($B41,PROSPER_Huhn!$1:$1,PROSPER_Huhn!$43:$43,""),
IF($C41="Nick Hull",_xlfn.XLOOKUP($B41,PROSPER_Hull!$1:$1,PROSPER_Hull!$43:$43,""),
IF($C41="Monika Kotwani",_xlfn.XLOOKUP($B41,PROSPER_Kotwani!$1:$1,PROSPER_Kotwani!$43:$43,""),
IF($C41="Jonathan Wellner",_xlfn.XLOOKUP($B41,PROSPER_Wellner!$1:$1,PROSPER_Wellner!$43:$43,""),
IF($C41="Travis Harvey",_xlfn.XLOOKUP($B41,PROSPER_Harvey!$1:$1,PROSPER_Harvey!$43:$43,""),""))))))))="","No Comment",IF(IF($C41="Christopher Lobo",_xlfn.XLOOKUP($B41,PROSPER_Lobo!$1:$1,PROSPER_Lobo!$43:$43,""),
IF($C41="Naren Baliga",_xlfn.XLOOKUP($B41,PROSPER_Baliga!$1:$1,PROSPER_Baliga!$43:$43,""),
IF($C41="Thorsten Huhn",_xlfn.XLOOKUP($B41,PROSPER_Huhn!$1:$1,PROSPER_Huhn!$43:$43,""),
IF($C41="Nick Hull",_xlfn.XLOOKUP($B41,PROSPER_Hull!$1:$1,PROSPER_Hull!$43:$43,""),
IF($C41="Monika Kotwani",_xlfn.XLOOKUP($B41,PROSPER_Kotwani!$1:$1,PROSPER_Kotwani!$43:$43,""),
IF($C41="Jonathan Wellner",_xlfn.XLOOKUP($B41,PROSPER_Wellner!$1:$1,PROSPER_Wellner!$43:$43,""),
IF($C41="Travis Harvey",_xlfn.XLOOKUP($B41,PROSPER_Harvey!$1:$1,PROSPER_Harvey!$43:$43,""),"")))))))="","",
IF($C41="Christopher Lobo",_xlfn.XLOOKUP($B41,PROSPER_Lobo!$1:$1,PROSPER_Lobo!$43:$43,""),
IF($C41="Naren Baliga",_xlfn.XLOOKUP($B41,PROSPER_Baliga!$1:$1,PROSPER_Baliga!$43:$43,""),
IF($C41="Thorsten Huhn",_xlfn.XLOOKUP($B41,PROSPER_Huhn!$1:$1,PROSPER_Huhn!$43:$43,""),
IF($C41="Nick Hull",_xlfn.XLOOKUP($B41,PROSPER_Hull!$1:$1,PROSPER_Hull!$43:$43,""),
IF($C41="Monika Kotwani",_xlfn.XLOOKUP($B41,PROSPER_Kotwani!$1:$1,PROSPER_Kotwani!$43:$43,""),
IF($C41="Jonathan Wellner",_xlfn.XLOOKUP($B41,PROSPER_Wellner!$1:$1,PROSPER_Wellner!$43:$43,""),
IF($C41="Travis Harvey",_xlfn.XLOOKUP($B41,PROSPER_Harvey!$1:$1,PROSPER_Harvey!$43:$43,""),"")))))))))</f>
        <v>N/A</v>
      </c>
      <c r="FS41" s="150" t="str">
        <f t="shared" si="304"/>
        <v>N/A</v>
      </c>
      <c r="FT41" s="130" t="str">
        <f>_xlfn.XLOOKUP(B41,PROSPERInitial_Query!$E:$E,PROSPERInitial_Query!$AI:$AI,"",,-1)</f>
        <v/>
      </c>
      <c r="FU41" s="121" t="str">
        <f t="shared" si="305"/>
        <v>Partha Chatterjee2 - RelationshipAccount / Stakeholder 9Name</v>
      </c>
      <c r="FV41" s="121" t="str">
        <f>_xlfn.XLOOKUP(FU41,PROSPERDelta_Query!BK:BK,PROSPERDelta_Query!AK:AK,"",,-1)</f>
        <v/>
      </c>
      <c r="FW41" s="126" t="str">
        <f>_xlfn.XLOOKUP(B41,PROSPERInitial_Query!$E:$E,PROSPERInitial_Query!$Y:$Y,"",,-1)</f>
        <v/>
      </c>
      <c r="FX41" s="121" t="str">
        <f t="shared" si="306"/>
        <v>Partha Chatterjee2 - RelationshipAccount / Stakeholder 9Self Score</v>
      </c>
      <c r="FY41" s="126" t="str">
        <f>_xlfn.XLOOKUP(FX41,PROSPERDelta_Query!BK:BK,PROSPERDelta_Query!AU:AU,"",,-1)</f>
        <v/>
      </c>
      <c r="FZ41" s="131" t="str">
        <f t="shared" si="191"/>
        <v/>
      </c>
      <c r="GA41" s="131" t="str">
        <f t="shared" si="307"/>
        <v>N/A</v>
      </c>
      <c r="GB41" s="132" t="str">
        <f t="shared" si="308"/>
        <v>N/A</v>
      </c>
      <c r="GC41" s="132" t="str">
        <f>IF(IF(IF($C41="Christopher Lobo",_xlfn.XLOOKUP($B41,PROSPER_Lobo!$1:$1,PROSPER_Lobo!$45:$45,""),
IF($C41="Naren Baliga",_xlfn.XLOOKUP($B41,PROSPER_Baliga!$1:$1,PROSPER_Baliga!$45:$45,""),
IF($C41="Thorsten Huhn",_xlfn.XLOOKUP($B41,PROSPER_Huhn!$1:$1,PROSPER_Huhn!$45:$45,""),
IF($C41="Nick Hull",_xlfn.XLOOKUP($B41,PROSPER_Hull!$1:$1,PROSPER_Hull!$45:$45,""),
IF($C41="Monika Kotwani",_xlfn.XLOOKUP($B41,PROSPER_Kotwani!$1:$1,PROSPER_Kotwani!$45:$45,""),
IF($C41="Jonathan Wellner",_xlfn.XLOOKUP($B41,PROSPER_Wellner!$1:$1,PROSPER_Wellner!$45:$45,""),
IF($C41="Travis Harvey",_xlfn.XLOOKUP($B41,PROSPER_Harvey!$1:$1,PROSPER_Harvey!$45:$45,""),"")))))))="","",
IF($C41="Christopher Lobo",_xlfn.XLOOKUP($B41,PROSPER_Lobo!$1:$1,PROSPER_Lobo!$45:$45,""),
IF($C41="Naren Baliga",_xlfn.XLOOKUP($B41,PROSPER_Baliga!$1:$1,PROSPER_Baliga!$45:$45,""),
IF($C41="Thorsten Huhn",_xlfn.XLOOKUP($B41,PROSPER_Huhn!$1:$1,PROSPER_Huhn!$45:$45,""),
IF($C41="Nick Hull",_xlfn.XLOOKUP($B41,PROSPER_Hull!$1:$1,PROSPER_Hull!$45:$45,""),
IF($C41="Monika Kotwani",_xlfn.XLOOKUP($B41,PROSPER_Kotwani!$1:$1,PROSPER_Kotwani!$45:$45,""),
IF($C41="Jonathan Wellner",_xlfn.XLOOKUP($B41,PROSPER_Wellner!$1:$1,PROSPER_Wellner!$45:$45,""),
IF($C41="Travis Harvey",_xlfn.XLOOKUP($B41,PROSPER_Harvey!$1:$1,PROSPER_Harvey!$45:$45,""),""))))))))="","No Score",IF(IF($C41="Christopher Lobo",_xlfn.XLOOKUP($B41,PROSPER_Lobo!$1:$1,PROSPER_Lobo!$45:$45,""),
IF($C41="Naren Baliga",_xlfn.XLOOKUP($B41,PROSPER_Baliga!$1:$1,PROSPER_Baliga!$45:$45,""),
IF($C41="Thorsten Huhn",_xlfn.XLOOKUP($B41,PROSPER_Huhn!$1:$1,PROSPER_Huhn!$45:$45,""),
IF($C41="Nick Hull",_xlfn.XLOOKUP($B41,PROSPER_Hull!$1:$1,PROSPER_Hull!$45:$45,""),
IF($C41="Monika Kotwani",_xlfn.XLOOKUP($B41,PROSPER_Kotwani!$1:$1,PROSPER_Kotwani!$45:$45,""),
IF($C41="Jonathan Wellner",_xlfn.XLOOKUP($B41,PROSPER_Wellner!$1:$1,PROSPER_Wellner!$45:$45,""),
IF($C41="Travis Harvey",_xlfn.XLOOKUP($B41,PROSPER_Harvey!$1:$1,PROSPER_Harvey!$45:$45,""),"")))))))="","",
IF($C41="Christopher Lobo",_xlfn.XLOOKUP($B41,PROSPER_Lobo!$1:$1,PROSPER_Lobo!$45:$45,""),
IF($C41="Naren Baliga",_xlfn.XLOOKUP($B41,PROSPER_Baliga!$1:$1,PROSPER_Baliga!$45:$45,""),
IF($C41="Thorsten Huhn",_xlfn.XLOOKUP($B41,PROSPER_Huhn!$1:$1,PROSPER_Huhn!$45:$45,""),
IF($C41="Nick Hull",_xlfn.XLOOKUP($B41,PROSPER_Hull!$1:$1,PROSPER_Hull!$45:$45,""),
IF($C41="Monika Kotwani",_xlfn.XLOOKUP($B41,PROSPER_Kotwani!$1:$1,PROSPER_Kotwani!$45:$45,""),
IF($C41="Jonathan Wellner",_xlfn.XLOOKUP($B41,PROSPER_Wellner!$1:$1,PROSPER_Wellner!$45:$45,""),
IF($C41="Travis Harvey",_xlfn.XLOOKUP($B41,PROSPER_Harvey!$1:$1,PROSPER_Harvey!$45:$45,""),"")))))))))</f>
        <v>N/A</v>
      </c>
      <c r="GD41" s="131" t="str">
        <f>IF(IF(IF($C41="Christopher Lobo",_xlfn.XLOOKUP($B41,PROSPER_Lobo!$1:$1,PROSPER_Lobo!$46:$46,""),
IF($C41="Naren Baliga",_xlfn.XLOOKUP($B41,PROSPER_Baliga!$1:$1,PROSPER_Baliga!$46:$46,""),
IF($C41="Thorsten Huhn",_xlfn.XLOOKUP($B41,PROSPER_Huhn!$1:$1,PROSPER_Huhn!$46:$46,""),
IF($C41="Nick Hull",_xlfn.XLOOKUP($B41,PROSPER_Hull!$1:$1,PROSPER_Hull!$46:$46,""),
IF($C41="Monika Kotwani",_xlfn.XLOOKUP($B41,PROSPER_Kotwani!$1:$1,PROSPER_Kotwani!$46:$46,""),
IF($C41="Jonathan Wellner",_xlfn.XLOOKUP($B41,PROSPER_Wellner!$1:$1,PROSPER_Wellner!$46:$46,""),
IF($C41="Travis Harvey",_xlfn.XLOOKUP($B41,PROSPER_Harvey!$1:$1,PROSPER_Harvey!$46:$46,""),"")))))))="","",
IF($C41="Christopher Lobo",_xlfn.XLOOKUP($B41,PROSPER_Lobo!$1:$1,PROSPER_Lobo!$46:$46,""),
IF($C41="Naren Baliga",_xlfn.XLOOKUP($B41,PROSPER_Baliga!$1:$1,PROSPER_Baliga!$46:$46,""),
IF($C41="Thorsten Huhn",_xlfn.XLOOKUP($B41,PROSPER_Huhn!$1:$1,PROSPER_Huhn!$46:$46,""),
IF($C41="Nick Hull",_xlfn.XLOOKUP($B41,PROSPER_Hull!$1:$1,PROSPER_Hull!$46:$46,""),
IF($C41="Monika Kotwani",_xlfn.XLOOKUP($B41,PROSPER_Kotwani!$1:$1,PROSPER_Kotwani!$46:$46,""),
IF($C41="Jonathan Wellner",_xlfn.XLOOKUP($B41,PROSPER_Wellner!$1:$1,PROSPER_Wellner!$46:$46,""),
IF($C41="Travis Harvey",_xlfn.XLOOKUP($B41,PROSPER_Harvey!$1:$1,PROSPER_Harvey!$46:$46,""),""))))))))="","No Comment",IF(IF($C41="Christopher Lobo",_xlfn.XLOOKUP($B41,PROSPER_Lobo!$1:$1,PROSPER_Lobo!$46:$46,""),
IF($C41="Naren Baliga",_xlfn.XLOOKUP($B41,PROSPER_Baliga!$1:$1,PROSPER_Baliga!$46:$46,""),
IF($C41="Thorsten Huhn",_xlfn.XLOOKUP($B41,PROSPER_Huhn!$1:$1,PROSPER_Huhn!$46:$46,""),
IF($C41="Nick Hull",_xlfn.XLOOKUP($B41,PROSPER_Hull!$1:$1,PROSPER_Hull!$46:$46,""),
IF($C41="Monika Kotwani",_xlfn.XLOOKUP($B41,PROSPER_Kotwani!$1:$1,PROSPER_Kotwani!$46:$46,""),
IF($C41="Jonathan Wellner",_xlfn.XLOOKUP($B41,PROSPER_Wellner!$1:$1,PROSPER_Wellner!$46:$46,""),
IF($C41="Travis Harvey",_xlfn.XLOOKUP($B41,PROSPER_Harvey!$1:$1,PROSPER_Harvey!$46:$46,""),"")))))))="","",
IF($C41="Christopher Lobo",_xlfn.XLOOKUP($B41,PROSPER_Lobo!$1:$1,PROSPER_Lobo!$46:$46,""),
IF($C41="Naren Baliga",_xlfn.XLOOKUP($B41,PROSPER_Baliga!$1:$1,PROSPER_Baliga!$46:$46,""),
IF($C41="Thorsten Huhn",_xlfn.XLOOKUP($B41,PROSPER_Huhn!$1:$1,PROSPER_Huhn!$46:$46,""),
IF($C41="Nick Hull",_xlfn.XLOOKUP($B41,PROSPER_Hull!$1:$1,PROSPER_Hull!$46:$46,""),
IF($C41="Monika Kotwani",_xlfn.XLOOKUP($B41,PROSPER_Kotwani!$1:$1,PROSPER_Kotwani!$46:$46,""),
IF($C41="Jonathan Wellner",_xlfn.XLOOKUP($B41,PROSPER_Wellner!$1:$1,PROSPER_Wellner!$46:$46,""),
IF($C41="Travis Harvey",_xlfn.XLOOKUP($B41,PROSPER_Harvey!$1:$1,PROSPER_Harvey!$46:$46,""),"")))))))))</f>
        <v>N/A</v>
      </c>
      <c r="GE41" s="150" t="str">
        <f t="shared" si="309"/>
        <v>N/A</v>
      </c>
      <c r="GF41" s="130" t="str">
        <f>_xlfn.XLOOKUP(B41,PROSPERInitial_Query!$E:$E,PROSPERInitial_Query!$AJ:$AJ,"",,-1)</f>
        <v/>
      </c>
      <c r="GG41" s="121" t="str">
        <f t="shared" si="310"/>
        <v>Partha Chatterjee2 - RelationshipAccount / Stakeholder 10Name</v>
      </c>
      <c r="GH41" s="121" t="str">
        <f>_xlfn.XLOOKUP(GG41,PROSPERDelta_Query!BK:BK,PROSPERDelta_Query!AL:AL,"",,-1)</f>
        <v/>
      </c>
      <c r="GI41" s="126" t="str">
        <f>_xlfn.XLOOKUP(B41,PROSPERInitial_Query!$E:$E,PROSPERInitial_Query!$Z:$Z,"",,-1)</f>
        <v/>
      </c>
      <c r="GJ41" s="121" t="str">
        <f t="shared" si="311"/>
        <v>Partha Chatterjee2 - RelationshipAccount / Stakeholder 10Self Score</v>
      </c>
      <c r="GK41" s="126" t="str">
        <f>_xlfn.XLOOKUP(GJ41,PROSPERDelta_Query!BK:BK,PROSPERDelta_Query!AV:AV,"",,-1)</f>
        <v/>
      </c>
      <c r="GL41" s="131" t="str">
        <f t="shared" si="312"/>
        <v/>
      </c>
      <c r="GM41" s="131" t="str">
        <f t="shared" si="313"/>
        <v>N/A</v>
      </c>
      <c r="GN41" s="132" t="str">
        <f t="shared" si="314"/>
        <v>N/A</v>
      </c>
      <c r="GO41" s="132" t="str">
        <f>IF(IF(IF($C41="Christopher Lobo",_xlfn.XLOOKUP($B41,PROSPER_Lobo!$1:$1,PROSPER_Lobo!$48:$48,""),
IF($C41="Naren Baliga",_xlfn.XLOOKUP($B41,PROSPER_Baliga!$1:$1,PROSPER_Baliga!$48:$48,""),
IF($C41="Thorsten Huhn",_xlfn.XLOOKUP($B41,PROSPER_Huhn!$1:$1,PROSPER_Huhn!$48:$48,""),
IF($C41="Nick Hull",_xlfn.XLOOKUP($B41,PROSPER_Hull!$1:$1,PROSPER_Hull!$48:$48,""),
IF($C41="Monika Kotwani",_xlfn.XLOOKUP($B41,PROSPER_Kotwani!$1:$1,PROSPER_Kotwani!$48:$48,""),
IF($C41="Jonathan Wellner",_xlfn.XLOOKUP($B41,PROSPER_Wellner!$1:$1,PROSPER_Wellner!$48:$48,""),
IF($C41="Travis Harvey",_xlfn.XLOOKUP($B41,PROSPER_Harvey!$1:$1,PROSPER_Harvey!$48:$48,""),"")))))))="","",
IF($C41="Christopher Lobo",_xlfn.XLOOKUP($B41,PROSPER_Lobo!$1:$1,PROSPER_Lobo!$48:$48,""),
IF($C41="Naren Baliga",_xlfn.XLOOKUP($B41,PROSPER_Baliga!$1:$1,PROSPER_Baliga!$48:$48,""),
IF($C41="Thorsten Huhn",_xlfn.XLOOKUP($B41,PROSPER_Huhn!$1:$1,PROSPER_Huhn!$48:$48,""),
IF($C41="Nick Hull",_xlfn.XLOOKUP($B41,PROSPER_Hull!$1:$1,PROSPER_Hull!$48:$48,""),
IF($C41="Monika Kotwani",_xlfn.XLOOKUP($B41,PROSPER_Kotwani!$1:$1,PROSPER_Kotwani!$48:$48,""),
IF($C41="Jonathan Wellner",_xlfn.XLOOKUP($B41,PROSPER_Wellner!$1:$1,PROSPER_Wellner!$48:$48,""),
IF($C41="Travis Harvey",_xlfn.XLOOKUP($B41,PROSPER_Harvey!$1:$1,PROSPER_Harvey!$48:$48,""),""))))))))="","No Score",IF(IF($C41="Christopher Lobo",_xlfn.XLOOKUP($B41,PROSPER_Lobo!$1:$1,PROSPER_Lobo!$48:$48,""),
IF($C41="Naren Baliga",_xlfn.XLOOKUP($B41,PROSPER_Baliga!$1:$1,PROSPER_Baliga!$48:$48,""),
IF($C41="Thorsten Huhn",_xlfn.XLOOKUP($B41,PROSPER_Huhn!$1:$1,PROSPER_Huhn!$48:$48,""),
IF($C41="Nick Hull",_xlfn.XLOOKUP($B41,PROSPER_Hull!$1:$1,PROSPER_Hull!$48:$48,""),
IF($C41="Monika Kotwani",_xlfn.XLOOKUP($B41,PROSPER_Kotwani!$1:$1,PROSPER_Kotwani!$48:$48,""),
IF($C41="Jonathan Wellner",_xlfn.XLOOKUP($B41,PROSPER_Wellner!$1:$1,PROSPER_Wellner!$48:$48,""),
IF($C41="Travis Harvey",_xlfn.XLOOKUP($B41,PROSPER_Harvey!$1:$1,PROSPER_Harvey!$48:$48,""),"")))))))="","",
IF($C41="Christopher Lobo",_xlfn.XLOOKUP($B41,PROSPER_Lobo!$1:$1,PROSPER_Lobo!$48:$48,""),
IF($C41="Naren Baliga",_xlfn.XLOOKUP($B41,PROSPER_Baliga!$1:$1,PROSPER_Baliga!$48:$48,""),
IF($C41="Thorsten Huhn",_xlfn.XLOOKUP($B41,PROSPER_Huhn!$1:$1,PROSPER_Huhn!$48:$48,""),
IF($C41="Nick Hull",_xlfn.XLOOKUP($B41,PROSPER_Hull!$1:$1,PROSPER_Hull!$48:$48,""),
IF($C41="Monika Kotwani",_xlfn.XLOOKUP($B41,PROSPER_Kotwani!$1:$1,PROSPER_Kotwani!$48:$48,""),
IF($C41="Jonathan Wellner",_xlfn.XLOOKUP($B41,PROSPER_Wellner!$1:$1,PROSPER_Wellner!$48:$48,""),
IF($C41="Travis Harvey",_xlfn.XLOOKUP($B41,PROSPER_Harvey!$1:$1,PROSPER_Harvey!$48:$48,""),"")))))))))</f>
        <v>N/A</v>
      </c>
      <c r="GP41" s="131" t="str">
        <f>IF(IF(IF($C41="Christopher Lobo",_xlfn.XLOOKUP($B41,PROSPER_Lobo!$1:$1,PROSPER_Lobo!$49:$49,""),
IF($C41="Naren Baliga",_xlfn.XLOOKUP($B41,PROSPER_Baliga!$1:$1,PROSPER_Baliga!$49:$49,""),
IF($C41="Thorsten Huhn",_xlfn.XLOOKUP($B41,PROSPER_Huhn!$1:$1,PROSPER_Huhn!$49:$49,""),
IF($C41="Nick Hull",_xlfn.XLOOKUP($B41,PROSPER_Hull!$1:$1,PROSPER_Hull!$49:$49,""),
IF($C41="Monika Kotwani",_xlfn.XLOOKUP($B41,PROSPER_Kotwani!$1:$1,PROSPER_Kotwani!$49:$49,""),
IF($C41="Jonathan Wellner",_xlfn.XLOOKUP($B41,PROSPER_Wellner!$1:$1,PROSPER_Wellner!$49:$49,""),
IF($C41="Travis Harvey",_xlfn.XLOOKUP($B41,PROSPER_Harvey!$1:$1,PROSPER_Harvey!$49:$49,""),"")))))))="","",
IF($C41="Christopher Lobo",_xlfn.XLOOKUP($B41,PROSPER_Lobo!$1:$1,PROSPER_Lobo!$49:$49,""),
IF($C41="Naren Baliga",_xlfn.XLOOKUP($B41,PROSPER_Baliga!$1:$1,PROSPER_Baliga!$49:$49,""),
IF($C41="Thorsten Huhn",_xlfn.XLOOKUP($B41,PROSPER_Huhn!$1:$1,PROSPER_Huhn!$49:$49,""),
IF($C41="Nick Hull",_xlfn.XLOOKUP($B41,PROSPER_Hull!$1:$1,PROSPER_Hull!$49:$49,""),
IF($C41="Monika Kotwani",_xlfn.XLOOKUP($B41,PROSPER_Kotwani!$1:$1,PROSPER_Kotwani!$49:$49,""),
IF($C41="Jonathan Wellner",_xlfn.XLOOKUP($B41,PROSPER_Wellner!$1:$1,PROSPER_Wellner!$49:$49,""),
IF($C41="Travis Harvey",_xlfn.XLOOKUP($B41,PROSPER_Harvey!$1:$1,PROSPER_Harvey!$49:$49,""),""))))))))="","No Comment",IF(IF($C41="Christopher Lobo",_xlfn.XLOOKUP($B41,PROSPER_Lobo!$1:$1,PROSPER_Lobo!$49:$49,""),
IF($C41="Naren Baliga",_xlfn.XLOOKUP($B41,PROSPER_Baliga!$1:$1,PROSPER_Baliga!$49:$49,""),
IF($C41="Thorsten Huhn",_xlfn.XLOOKUP($B41,PROSPER_Huhn!$1:$1,PROSPER_Huhn!$49:$49,""),
IF($C41="Nick Hull",_xlfn.XLOOKUP($B41,PROSPER_Hull!$1:$1,PROSPER_Hull!$49:$49,""),
IF($C41="Monika Kotwani",_xlfn.XLOOKUP($B41,PROSPER_Kotwani!$1:$1,PROSPER_Kotwani!$49:$49,""),
IF($C41="Jonathan Wellner",_xlfn.XLOOKUP($B41,PROSPER_Wellner!$1:$1,PROSPER_Wellner!$49:$49,""),
IF($C41="Travis Harvey",_xlfn.XLOOKUP($B41,PROSPER_Harvey!$1:$1,PROSPER_Harvey!$49:$49,""),"")))))))="","",
IF($C41="Christopher Lobo",_xlfn.XLOOKUP($B41,PROSPER_Lobo!$1:$1,PROSPER_Lobo!$49:$49,""),
IF($C41="Naren Baliga",_xlfn.XLOOKUP($B41,PROSPER_Baliga!$1:$1,PROSPER_Baliga!$49:$49,""),
IF($C41="Thorsten Huhn",_xlfn.XLOOKUP($B41,PROSPER_Huhn!$1:$1,PROSPER_Huhn!$49:$49,""),
IF($C41="Nick Hull",_xlfn.XLOOKUP($B41,PROSPER_Hull!$1:$1,PROSPER_Hull!$49:$49,""),
IF($C41="Monika Kotwani",_xlfn.XLOOKUP($B41,PROSPER_Kotwani!$1:$1,PROSPER_Kotwani!$49:$49,""),
IF($C41="Jonathan Wellner",_xlfn.XLOOKUP($B41,PROSPER_Wellner!$1:$1,PROSPER_Wellner!$49:$49,""),
IF($C41="Travis Harvey",_xlfn.XLOOKUP($B41,PROSPER_Harvey!$1:$1,PROSPER_Harvey!$49:$49,""),"")))))))))</f>
        <v>N/A</v>
      </c>
      <c r="GQ41" s="150" t="str">
        <f t="shared" si="315"/>
        <v>N/A</v>
      </c>
      <c r="GR41" s="187" t="str">
        <f t="shared" si="316"/>
        <v>N/A</v>
      </c>
      <c r="GS41" s="128" t="str">
        <f t="shared" si="317"/>
        <v>N/A</v>
      </c>
      <c r="GT41" s="188" t="str">
        <f t="shared" si="318"/>
        <v>N/A</v>
      </c>
      <c r="GU41" s="133" t="str">
        <f>IF(IF(IF($C41="Christopher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Kotwani",_xlfn.XLOOKUP($B41,PROSPER_Kotwani!$1:$1,PROSPER_Kotwani!$54:$54,""),
IF($C41="Jonathan Wellner",_xlfn.XLOOKUP($B41,PROSPER_Wellner!$1:$1,PROSPER_Wellner!$54:$54,""),
IF($C41="Travis Harvey",_xlfn.XLOOKUP($B41,PROSPER_Harvey!$1:$1,PROSPER_Harvey!$54:$54,""),"")))))))="","",
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Kotwani",_xlfn.XLOOKUP($B41,PROSPER_Kotwani!$1:$1,PROSPER_Kotwani!$50:$50,""),
IF($C41="Jonathan Wellner",_xlfn.XLOOKUP($B41,PROSPER_Wellner!$1:$1,PROSPER_Wellner!$50:$50,""),
IF($C41="Travis Harvey",_xlfn.XLOOKUP($B41,PROSPER_Harvey!$1:$1,PROSPER_Harvey!$50:$50,""),""))))))))="","No Score",IF(IF($C41="Christopher Lobo",_xlfn.XLOOKUP($B41,PROSPER_Lobo!$1:$1,PROSPER_Lobo!$50:$50,""),
IF($C41="Naren Baliga",_xlfn.XLOOKUP($B41,PROSPER_Baliga!$1:$1,PROSPER_Baliga!$50:$50,""),
IF($C41="Thorsten Huhn",_xlfn.XLOOKUP($B41,PROSPER_Huhn!$1:$1,PROSPER_Huhn!$50:$50,""),
IF($C41="Nick Hull",_xlfn.XLOOKUP($B41,PROSPER_Hull!$1:$1,PROSPER_Hull!$50:$50,""),
IF($C41="Monika Kotwani",_xlfn.XLOOKUP($B41,PROSPER_Kotwani!$1:$1,PROSPER_Kotwani!$50:$50,""),
IF($C41="Jonathan Wellner",_xlfn.XLOOKUP($B41,PROSPER_Wellner!$1:$1,PROSPER_Wellner!$50:$50,""),
IF($C41="Travis Harvey",_xlfn.XLOOKUP($B41,PROSPER_Harvey!$1:$1,PROSPER_Harvey!$50:$50,""),"")))))))="","",
IF($C41="Christopher Lobo",_xlfn.XLOOKUP($B41,PROSPER_Lobo!$1:$1,PROSPER_Lobo!$50:$50,""),
IF($C41="Naren Baliga",_xlfn.XLOOKUP($B41,PROSPER_Baliga!$1:$1,PROSPER_Baliga!$50:$50,""),
IF($C41="Thorsten Huhn",_xlfn.XLOOKUP($B41,PROSPER_Huhn!$1:$1,PROSPER_Huhn!$50:$50,""),
IF($C41="Nick Hull",_xlfn.XLOOKUP($B41,PROSPER_Hull!$1:$1,PROSPER_Hull!$50:$50,""),
IF($C41="Monika Kotwani",_xlfn.XLOOKUP($B41,PROSPER_Kotwani!$1:$1,PROSPER_Kotwani!$50:$50,""),
IF($C41="Jonathan Wellner",_xlfn.XLOOKUP($B41,PROSPER_Wellner!$1:$1,PROSPER_Wellner!$50:$50,""),
IF($C41="Travis Harvey",_xlfn.XLOOKUP($B41,PROSPER_Harvey!$1:$1,PROSPER_Harvey!$50:$50,""),"")))))))))</f>
        <v>No Score</v>
      </c>
      <c r="GV41" s="134" t="str">
        <f>IF(IF(IF($C41="Christopher Lobo",_xlfn.XLOOKUP($B41,PROSPER_Lobo!$1:$1,PROSPER_Lobo!$51:$51,""),
IF($C41="Naren Baliga",_xlfn.XLOOKUP($B41,PROSPER_Baliga!$1:$1,PROSPER_Baliga!$51:$51,""),
IF($C41="Thorsten Huhn",_xlfn.XLOOKUP($B41,PROSPER_Huhn!$1:$1,PROSPER_Huhn!$51:$51,""),
IF($C41="Nick Hull",_xlfn.XLOOKUP($B41,PROSPER_Hull!$1:$1,PROSPER_Hull!$51:$51,""),
IF($C41="Monika Kotwani",_xlfn.XLOOKUP($B41,PROSPER_Kotwani!$1:$1,PROSPER_Kotwani!$51:$51,""),
IF($C41="Jonathan Wellner",_xlfn.XLOOKUP($B41,PROSPER_Wellner!$1:$1,PROSPER_Wellner!$51:$51,""),
IF($C41="Travis Harvey",_xlfn.XLOOKUP($B41,PROSPER_Harvey!$1:$1,PROSPER_Harvey!$51:$51,""),"")))))))="","",
IF($C41="Christopher Lobo",_xlfn.XLOOKUP($B41,PROSPER_Lobo!$1:$1,PROSPER_Lobo!$51:$51,""),
IF($C41="Naren Baliga",_xlfn.XLOOKUP($B41,PROSPER_Baliga!$1:$1,PROSPER_Baliga!$51:$51,""),
IF($C41="Thorsten Huhn",_xlfn.XLOOKUP($B41,PROSPER_Huhn!$1:$1,PROSPER_Huhn!$51:$51,""),
IF($C41="Nick Hull",_xlfn.XLOOKUP($B41,PROSPER_Hull!$1:$1,PROSPER_Hull!$51:$51,""),
IF($C41="Monika Kotwani",_xlfn.XLOOKUP($B41,PROSPER_Kotwani!$1:$1,PROSPER_Kotwani!$51:$51,""),
IF($C41="Jonathan Wellner",_xlfn.XLOOKUP($B41,PROSPER_Wellner!$1:$1,PROSPER_Wellner!$51:$51,""),
IF($C41="Travis Harvey",_xlfn.XLOOKUP($B41,PROSPER_Harvey!$1:$1,PROSPER_Harvey!$51:$51,""),""))))))))="","No Comment",IF(IF($C41="Christopher Lobo",_xlfn.XLOOKUP($B41,PROSPER_Lobo!$1:$1,PROSPER_Lobo!$51:$51,""),
IF($C41="Naren Baliga",_xlfn.XLOOKUP($B41,PROSPER_Baliga!$1:$1,PROSPER_Baliga!$51:$51,""),
IF($C41="Thorsten Huhn",_xlfn.XLOOKUP($B41,PROSPER_Huhn!$1:$1,PROSPER_Huhn!$51:$51,""),
IF($C41="Nick Hull",_xlfn.XLOOKUP($B41,PROSPER_Hull!$1:$1,PROSPER_Hull!$51:$51,""),
IF($C41="Monika Kotwani",_xlfn.XLOOKUP($B41,PROSPER_Kotwani!$1:$1,PROSPER_Kotwani!$51:$51,""),
IF($C41="Jonathan Wellner",_xlfn.XLOOKUP($B41,PROSPER_Wellner!$1:$1,PROSPER_Wellner!$51:$51,""),
IF($C41="Travis Harvey",_xlfn.XLOOKUP($B41,PROSPER_Harvey!$1:$1,PROSPER_Harvey!$51:$51,""),"")))))))="","",
IF($C41="Christopher Lobo",_xlfn.XLOOKUP($B41,PROSPER_Lobo!$1:$1,PROSPER_Lobo!$51:$51,""),
IF($C41="Naren Baliga",_xlfn.XLOOKUP($B41,PROSPER_Baliga!$1:$1,PROSPER_Baliga!$51:$51,""),
IF($C41="Thorsten Huhn",_xlfn.XLOOKUP($B41,PROSPER_Huhn!$1:$1,PROSPER_Huhn!$51:$51,""),
IF($C41="Nick Hull",_xlfn.XLOOKUP($B41,PROSPER_Hull!$1:$1,PROSPER_Hull!$51:$51,""),
IF($C41="Monika Kotwani",_xlfn.XLOOKUP($B41,PROSPER_Kotwani!$1:$1,PROSPER_Kotwani!$51:$51,""),
IF($C41="Jonathan Wellner",_xlfn.XLOOKUP($B41,PROSPER_Wellner!$1:$1,PROSPER_Wellner!$51:$51,""),
IF($C41="Travis Harvey",_xlfn.XLOOKUP($B41,PROSPER_Harvey!$1:$1,PROSPER_Harvey!$51:$51,""),"")))))))))</f>
        <v>No Comment</v>
      </c>
      <c r="GW41" s="133" t="str">
        <f>_xlfn.XLOOKUP($B41,Vlookups_Local!B:B,Vlookups_Local!E:E,"N/A")</f>
        <v>No Data</v>
      </c>
      <c r="GX41" s="134" t="str">
        <f>IF(IF(IF($C41="Christopher Lobo",_xlfn.XLOOKUP($B41,PROSPER_Lobo!$1:$1,PROSPER_Lobo!$53:$53,""),
IF($C41="Naren Baliga",_xlfn.XLOOKUP($B41,PROSPER_Baliga!$1:$1,PROSPER_Baliga!$53:$53,""),
IF($C41="Thorsten Huhn",_xlfn.XLOOKUP($B41,PROSPER_Huhn!$1:$1,PROSPER_Huhn!$53:$53,""),
IF($C41="Nick Hull",_xlfn.XLOOKUP($B41,PROSPER_Hull!$1:$1,PROSPER_Hull!$53:$53,""),
IF($C41="Monika Kotwani",_xlfn.XLOOKUP($B41,PROSPER_Kotwani!$1:$1,PROSPER_Kotwani!$53:$53,""),
IF($C41="Jonathan Wellner",_xlfn.XLOOKUP($B41,PROSPER_Wellner!$1:$1,PROSPER_Wellner!$53:$53,""),
IF($C41="Travis Harvey",_xlfn.XLOOKUP($B41,PROSPER_Harvey!$1:$1,PROSPER_Harvey!$53:$53,""),"")))))))="","",
IF($C41="Christopher Lobo",_xlfn.XLOOKUP($B41,PROSPER_Lobo!$1:$1,PROSPER_Lobo!$53:$53,""),
IF($C41="Naren Baliga",_xlfn.XLOOKUP($B41,PROSPER_Baliga!$1:$1,PROSPER_Baliga!$53:$53,""),
IF($C41="Thorsten Huhn",_xlfn.XLOOKUP($B41,PROSPER_Huhn!$1:$1,PROSPER_Huhn!$53:$53,""),
IF($C41="Nick Hull",_xlfn.XLOOKUP($B41,PROSPER_Hull!$1:$1,PROSPER_Hull!$53:$53,""),
IF($C41="Monika Kotwani",_xlfn.XLOOKUP($B41,PROSPER_Kotwani!$1:$1,PROSPER_Kotwani!$53:$53,""),
IF($C41="Jonathan Wellner",_xlfn.XLOOKUP($B41,PROSPER_Wellner!$1:$1,PROSPER_Wellner!$53:$53,""),
IF($C41="Travis Harvey",_xlfn.XLOOKUP($B41,PROSPER_Harvey!$1:$1,PROSPER_Harvey!$53:$53,""),""))))))))="","No Comment",IF(IF($C41="Christopher Lobo",_xlfn.XLOOKUP($B41,PROSPER_Lobo!$1:$1,PROSPER_Lobo!$53:$53,""),
IF($C41="Naren Baliga",_xlfn.XLOOKUP($B41,PROSPER_Baliga!$1:$1,PROSPER_Baliga!$53:$53,""),
IF($C41="Thorsten Huhn",_xlfn.XLOOKUP($B41,PROSPER_Huhn!$1:$1,PROSPER_Huhn!$53:$53,""),
IF($C41="Nick Hull",_xlfn.XLOOKUP($B41,PROSPER_Hull!$1:$1,PROSPER_Hull!$53:$53,""),
IF($C41="Monika Kotwani",_xlfn.XLOOKUP($B41,PROSPER_Kotwani!$1:$1,PROSPER_Kotwani!$53:$53,""),
IF($C41="Jonathan Wellner",_xlfn.XLOOKUP($B41,PROSPER_Wellner!$1:$1,PROSPER_Wellner!$53:$53,""),
IF($C41="Travis Harvey",_xlfn.XLOOKUP($B41,PROSPER_Harvey!$1:$1,PROSPER_Harvey!$53:$53,""),"")))))))="","",
IF($C41="Christopher Lobo",_xlfn.XLOOKUP($B41,PROSPER_Lobo!$1:$1,PROSPER_Lobo!$53:$53,""),
IF($C41="Naren Baliga",_xlfn.XLOOKUP($B41,PROSPER_Baliga!$1:$1,PROSPER_Baliga!$53:$53,""),
IF($C41="Thorsten Huhn",_xlfn.XLOOKUP($B41,PROSPER_Huhn!$1:$1,PROSPER_Huhn!$53:$53,""),
IF($C41="Nick Hull",_xlfn.XLOOKUP($B41,PROSPER_Hull!$1:$1,PROSPER_Hull!$53:$53,""),
IF($C41="Monika Kotwani",_xlfn.XLOOKUP($B41,PROSPER_Kotwani!$1:$1,PROSPER_Kotwani!$53:$53,""),
IF($C41="Jonathan Wellner",_xlfn.XLOOKUP($B41,PROSPER_Wellner!$1:$1,PROSPER_Wellner!$53:$53,""),
IF($C41="Travis Harvey",_xlfn.XLOOKUP($B41,PROSPER_Harvey!$1:$1,PROSPER_Harvey!$53:$53,""),"")))))))))</f>
        <v>No Comment</v>
      </c>
      <c r="GY41" s="133" t="str">
        <f>IF(IF(IF($C41="Christopher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Kotwani",_xlfn.XLOOKUP($B41,PROSPER_Kotwani!$1:$1,PROSPER_Kotwani!$54:$54,""),
IF($C41="Jonathan Wellner",_xlfn.XLOOKUP($B41,PROSPER_Wellner!$1:$1,PROSPER_Wellner!$54:$54,""),
IF($C41="Travis Harvey",_xlfn.XLOOKUP($B41,PROSPER_Harvey!$1:$1,PROSPER_Harvey!$54:$54,""),"")))))))="","",
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Kotwani",_xlfn.XLOOKUP($B41,PROSPER_Kotwani!$1:$1,PROSPER_Kotwani!$54:$54,""),
IF($C41="Jonathan Wellner",_xlfn.XLOOKUP($B41,PROSPER_Wellner!$1:$1,PROSPER_Wellner!$54:$54,""),
IF($C41="Travis Harvey",_xlfn.XLOOKUP($B41,PROSPER_Harvey!$1:$1,PROSPER_Harvey!$54:$54,""),""))))))))="","No Score",IF(IF($C41="Christopher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Kotwani",_xlfn.XLOOKUP($B41,PROSPER_Kotwani!$1:$1,PROSPER_Kotwani!$54:$54,""),
IF($C41="Jonathan Wellner",_xlfn.XLOOKUP($B41,PROSPER_Wellner!$1:$1,PROSPER_Wellner!$54:$54,""),
IF($C41="Travis Harvey",_xlfn.XLOOKUP($B41,PROSPER_Harvey!$1:$1,PROSPER_Harvey!$54:$54,""),"")))))))="","",
IF($C41="Christopher Lobo",_xlfn.XLOOKUP($B41,PROSPER_Lobo!$1:$1,PROSPER_Lobo!$54:$54,""),
IF($C41="Naren Baliga",_xlfn.XLOOKUP($B41,PROSPER_Baliga!$1:$1,PROSPER_Baliga!$54:$54,""),
IF($C41="Thorsten Huhn",_xlfn.XLOOKUP($B41,PROSPER_Huhn!$1:$1,PROSPER_Huhn!$54:$54,""),
IF($C41="Nick Hull",_xlfn.XLOOKUP($B41,PROSPER_Hull!$1:$1,PROSPER_Hull!$54:$54,""),
IF($C41="Monika Kotwani",_xlfn.XLOOKUP($B41,PROSPER_Kotwani!$1:$1,PROSPER_Kotwani!$54:$54,""),
IF($C41="Jonathan Wellner",_xlfn.XLOOKUP($B41,PROSPER_Wellner!$1:$1,PROSPER_Wellner!$54:$54,""),
IF($C41="Travis Harvey",_xlfn.XLOOKUP($B41,PROSPER_Harvey!$1:$1,PROSPER_Harvey!$54:$54,""),"")))))))))</f>
        <v>No Score</v>
      </c>
      <c r="GZ41" s="134" t="str">
        <f>IF(IF(IF($C41="Christopher Lobo",_xlfn.XLOOKUP($B41,PROSPER_Lobo!$1:$1,PROSPER_Lobo!$55:$55,""),
IF($C41="Naren Baliga",_xlfn.XLOOKUP($B41,PROSPER_Baliga!$1:$1,PROSPER_Baliga!$55:$55,""),
IF($C41="Thorsten Huhn",_xlfn.XLOOKUP($B41,PROSPER_Huhn!$1:$1,PROSPER_Huhn!$55:$55,""),
IF($C41="Nick Hull",_xlfn.XLOOKUP($B41,PROSPER_Hull!$1:$1,PROSPER_Hull!$55:$55,""),
IF($C41="Monika Kotwani",_xlfn.XLOOKUP($B41,PROSPER_Kotwani!$1:$1,PROSPER_Kotwani!$55:$55,""),
IF($C41="Jonathan Wellner",_xlfn.XLOOKUP($B41,PROSPER_Wellner!$1:$1,PROSPER_Wellner!$55:$55,""),
IF($C41="Travis Harvey",_xlfn.XLOOKUP($B41,PROSPER_Harvey!$1:$1,PROSPER_Harvey!$55:$55,""),"")))))))="","",
IF($C41="Christopher Lobo",_xlfn.XLOOKUP($B41,PROSPER_Lobo!$1:$1,PROSPER_Lobo!$55:$55,""),
IF($C41="Naren Baliga",_xlfn.XLOOKUP($B41,PROSPER_Baliga!$1:$1,PROSPER_Baliga!$55:$55,""),
IF($C41="Thorsten Huhn",_xlfn.XLOOKUP($B41,PROSPER_Huhn!$1:$1,PROSPER_Huhn!$55:$55,""),
IF($C41="Nick Hull",_xlfn.XLOOKUP($B41,PROSPER_Hull!$1:$1,PROSPER_Hull!$55:$55,""),
IF($C41="Monika Kotwani",_xlfn.XLOOKUP($B41,PROSPER_Kotwani!$1:$1,PROSPER_Kotwani!$55:$55,""),
IF($C41="Jonathan Wellner",_xlfn.XLOOKUP($B41,PROSPER_Wellner!$1:$1,PROSPER_Wellner!$55:$55,""),
IF($C41="Travis Harvey",_xlfn.XLOOKUP($B41,PROSPER_Harvey!$1:$1,PROSPER_Harvey!$55:$55,""),""))))))))="","No Comment",IF(IF($C41="Christopher Lobo",_xlfn.XLOOKUP($B41,PROSPER_Lobo!$1:$1,PROSPER_Lobo!$55:$55,""),
IF($C41="Naren Baliga",_xlfn.XLOOKUP($B41,PROSPER_Baliga!$1:$1,PROSPER_Baliga!$55:$55,""),
IF($C41="Thorsten Huhn",_xlfn.XLOOKUP($B41,PROSPER_Huhn!$1:$1,PROSPER_Huhn!$55:$55,""),
IF($C41="Nick Hull",_xlfn.XLOOKUP($B41,PROSPER_Hull!$1:$1,PROSPER_Hull!$55:$55,""),
IF($C41="Monika Kotwani",_xlfn.XLOOKUP($B41,PROSPER_Kotwani!$1:$1,PROSPER_Kotwani!$55:$55,""),
IF($C41="Jonathan Wellner",_xlfn.XLOOKUP($B41,PROSPER_Wellner!$1:$1,PROSPER_Wellner!$55:$55,""),
IF($C41="Travis Harvey",_xlfn.XLOOKUP($B41,PROSPER_Harvey!$1:$1,PROSPER_Harvey!$55:$55,""),"")))))))="","",
IF($C41="Christopher Lobo",_xlfn.XLOOKUP($B41,PROSPER_Lobo!$1:$1,PROSPER_Lobo!$55:$55,""),
IF($C41="Naren Baliga",_xlfn.XLOOKUP($B41,PROSPER_Baliga!$1:$1,PROSPER_Baliga!$55:$55,""),
IF($C41="Thorsten Huhn",_xlfn.XLOOKUP($B41,PROSPER_Huhn!$1:$1,PROSPER_Huhn!$55:$55,""),
IF($C41="Nick Hull",_xlfn.XLOOKUP($B41,PROSPER_Hull!$1:$1,PROSPER_Hull!$55:$55,""),
IF($C41="Monika Kotwani",_xlfn.XLOOKUP($B41,PROSPER_Kotwani!$1:$1,PROSPER_Kotwani!$55:$55,""),
IF($C41="Jonathan Wellner",_xlfn.XLOOKUP($B41,PROSPER_Wellner!$1:$1,PROSPER_Wellner!$55:$55,""),
IF($C41="Travis Harvey",_xlfn.XLOOKUP($B41,PROSPER_Harvey!$1:$1,PROSPER_Harvey!$55:$55,""),"")))))))))</f>
        <v>No Comment</v>
      </c>
      <c r="HA41" s="133" t="str">
        <f>IF(IF(IF($C41="Christopher Lobo",_xlfn.XLOOKUP($B41,PROSPER_Lobo!$1:$1,PROSPER_Lobo!$56:$56,""),
IF($C41="Naren Baliga",_xlfn.XLOOKUP($B41,PROSPER_Baliga!$1:$1,PROSPER_Baliga!$56:$56,""),
IF($C41="Thorsten Huhn",_xlfn.XLOOKUP($B41,PROSPER_Huhn!$1:$1,PROSPER_Huhn!$56:$56,""),
IF($C41="Nick Hull",_xlfn.XLOOKUP($B41,PROSPER_Hull!$1:$1,PROSPER_Hull!$56:$56,""),
IF($C41="Monika Kotwani",_xlfn.XLOOKUP($B41,PROSPER_Kotwani!$1:$1,PROSPER_Kotwani!$56:$56,""),
IF($C41="Jonathan Wellner",_xlfn.XLOOKUP($B41,PROSPER_Wellner!$1:$1,PROSPER_Wellner!$56:$56,""),
IF($C41="Travis Harvey",_xlfn.XLOOKUP($B41,PROSPER_Harvey!$1:$1,PROSPER_Harvey!$56:$56,""),"")))))))="","",
IF($C41="Christopher Lobo",_xlfn.XLOOKUP($B41,PROSPER_Lobo!$1:$1,PROSPER_Lobo!$56:$56,""),
IF($C41="Naren Baliga",_xlfn.XLOOKUP($B41,PROSPER_Baliga!$1:$1,PROSPER_Baliga!$56:$56,""),
IF($C41="Thorsten Huhn",_xlfn.XLOOKUP($B41,PROSPER_Huhn!$1:$1,PROSPER_Huhn!$56:$56,""),
IF($C41="Nick Hull",_xlfn.XLOOKUP($B41,PROSPER_Hull!$1:$1,PROSPER_Hull!$56:$56,""),
IF($C41="Monika Kotwani",_xlfn.XLOOKUP($B41,PROSPER_Kotwani!$1:$1,PROSPER_Kotwani!$56:$56,""),
IF($C41="Jonathan Wellner",_xlfn.XLOOKUP($B41,PROSPER_Wellner!$1:$1,PROSPER_Wellner!$56:$56,""),
IF($C41="Travis Harvey",_xlfn.XLOOKUP($B41,PROSPER_Harvey!$1:$1,PROSPER_Harvey!$56:$56,""),""))))))))="","No Score",IF(IF($C41="Christopher Lobo",_xlfn.XLOOKUP($B41,PROSPER_Lobo!$1:$1,PROSPER_Lobo!$56:$56,""),
IF($C41="Naren Baliga",_xlfn.XLOOKUP($B41,PROSPER_Baliga!$1:$1,PROSPER_Baliga!$56:$56,""),
IF($C41="Thorsten Huhn",_xlfn.XLOOKUP($B41,PROSPER_Huhn!$1:$1,PROSPER_Huhn!$56:$56,""),
IF($C41="Nick Hull",_xlfn.XLOOKUP($B41,PROSPER_Hull!$1:$1,PROSPER_Hull!$56:$56,""),
IF($C41="Monika Kotwani",_xlfn.XLOOKUP($B41,PROSPER_Kotwani!$1:$1,PROSPER_Kotwani!$56:$56,""),
IF($C41="Jonathan Wellner",_xlfn.XLOOKUP($B41,PROSPER_Wellner!$1:$1,PROSPER_Wellner!$56:$56,""),
IF($C41="Travis Harvey",_xlfn.XLOOKUP($B41,PROSPER_Harvey!$1:$1,PROSPER_Harvey!$56:$56,""),"")))))))="","",
IF($C41="Christopher Lobo",_xlfn.XLOOKUP($B41,PROSPER_Lobo!$1:$1,PROSPER_Lobo!$56:$56,""),
IF($C41="Naren Baliga",_xlfn.XLOOKUP($B41,PROSPER_Baliga!$1:$1,PROSPER_Baliga!$56:$56,""),
IF($C41="Thorsten Huhn",_xlfn.XLOOKUP($B41,PROSPER_Huhn!$1:$1,PROSPER_Huhn!$56:$56,""),
IF($C41="Nick Hull",_xlfn.XLOOKUP($B41,PROSPER_Hull!$1:$1,PROSPER_Hull!$56:$56,""),
IF($C41="Monika Kotwani",_xlfn.XLOOKUP($B41,PROSPER_Kotwani!$1:$1,PROSPER_Kotwani!$56:$56,""),
IF($C41="Jonathan Wellner",_xlfn.XLOOKUP($B41,PROSPER_Wellner!$1:$1,PROSPER_Wellner!$56:$56,""),
IF($C41="Travis Harvey",_xlfn.XLOOKUP($B41,PROSPER_Harvey!$1:$1,PROSPER_Harvey!$56:$56,""),"")))))))))</f>
        <v>No Score</v>
      </c>
      <c r="HB41" s="134" t="str">
        <f>IF(IF(IF($C41="Christopher Lobo",_xlfn.XLOOKUP($B41,PROSPER_Lobo!$1:$1,PROSPER_Lobo!$57:$57,""),
IF($C41="Naren Baliga",_xlfn.XLOOKUP($B41,PROSPER_Baliga!$1:$1,PROSPER_Baliga!$57:$57,""),
IF($C41="Thorsten Huhn",_xlfn.XLOOKUP($B41,PROSPER_Huhn!$1:$1,PROSPER_Huhn!$57:$57,""),
IF($C41="Nick Hull",_xlfn.XLOOKUP($B41,PROSPER_Hull!$1:$1,PROSPER_Hull!$57:$57,""),
IF($C41="Monika Kotwani",_xlfn.XLOOKUP($B41,PROSPER_Kotwani!$1:$1,PROSPER_Kotwani!$57:$57,""),
IF($C41="Jonathan Wellner",_xlfn.XLOOKUP($B41,PROSPER_Wellner!$1:$1,PROSPER_Wellner!$57:$57,""),
IF($C41="Travis Harvey",_xlfn.XLOOKUP($B41,PROSPER_Harvey!$1:$1,PROSPER_Harvey!$57:$57,""),"")))))))="","",
IF($C41="Christopher Lobo",_xlfn.XLOOKUP($B41,PROSPER_Lobo!$1:$1,PROSPER_Lobo!$57:$57,""),
IF($C41="Naren Baliga",_xlfn.XLOOKUP($B41,PROSPER_Baliga!$1:$1,PROSPER_Baliga!$57:$57,""),
IF($C41="Thorsten Huhn",_xlfn.XLOOKUP($B41,PROSPER_Huhn!$1:$1,PROSPER_Huhn!$57:$57,""),
IF($C41="Nick Hull",_xlfn.XLOOKUP($B41,PROSPER_Hull!$1:$1,PROSPER_Hull!$57:$57,""),
IF($C41="Monika Kotwani",_xlfn.XLOOKUP($B41,PROSPER_Kotwani!$1:$1,PROSPER_Kotwani!$57:$57,""),
IF($C41="Jonathan Wellner",_xlfn.XLOOKUP($B41,PROSPER_Wellner!$1:$1,PROSPER_Wellner!$57:$57,""),
IF($C41="Travis Harvey",_xlfn.XLOOKUP($B41,PROSPER_Harvey!$1:$1,PROSPER_Harvey!$57:$57,""),""))))))))="","No Comment",IF(IF($C41="Christopher Lobo",_xlfn.XLOOKUP($B41,PROSPER_Lobo!$1:$1,PROSPER_Lobo!$57:$57,""),
IF($C41="Naren Baliga",_xlfn.XLOOKUP($B41,PROSPER_Baliga!$1:$1,PROSPER_Baliga!$57:$57,""),
IF($C41="Thorsten Huhn",_xlfn.XLOOKUP($B41,PROSPER_Huhn!$1:$1,PROSPER_Huhn!$57:$57,""),
IF($C41="Nick Hull",_xlfn.XLOOKUP($B41,PROSPER_Hull!$1:$1,PROSPER_Hull!$57:$57,""),
IF($C41="Monika Kotwani",_xlfn.XLOOKUP($B41,PROSPER_Kotwani!$1:$1,PROSPER_Kotwani!$57:$57,""),
IF($C41="Jonathan Wellner",_xlfn.XLOOKUP($B41,PROSPER_Wellner!$1:$1,PROSPER_Wellner!$57:$57,""),
IF($C41="Travis Harvey",_xlfn.XLOOKUP($B41,PROSPER_Harvey!$1:$1,PROSPER_Harvey!$57:$57,""),"")))))))="","",
IF($C41="Christopher Lobo",_xlfn.XLOOKUP($B41,PROSPER_Lobo!$1:$1,PROSPER_Lobo!$57:$57,""),
IF($C41="Naren Baliga",_xlfn.XLOOKUP($B41,PROSPER_Baliga!$1:$1,PROSPER_Baliga!$57:$57,""),
IF($C41="Thorsten Huhn",_xlfn.XLOOKUP($B41,PROSPER_Huhn!$1:$1,PROSPER_Huhn!$57:$57,""),
IF($C41="Nick Hull",_xlfn.XLOOKUP($B41,PROSPER_Hull!$1:$1,PROSPER_Hull!$57:$57,""),
IF($C41="Monika Kotwani",_xlfn.XLOOKUP($B41,PROSPER_Kotwani!$1:$1,PROSPER_Kotwani!$57:$57,""),
IF($C41="Jonathan Wellner",_xlfn.XLOOKUP($B41,PROSPER_Wellner!$1:$1,PROSPER_Wellner!$57:$57,""),
IF($C41="Travis Harvey",_xlfn.XLOOKUP($B41,PROSPER_Harvey!$1:$1,PROSPER_Harvey!$57:$57,""),"")))))))))</f>
        <v>No Comment</v>
      </c>
      <c r="HC41" s="192" t="str">
        <f t="shared" si="319"/>
        <v>N/A</v>
      </c>
      <c r="HD41" s="135" t="str">
        <f>_xlfn.XLOOKUP(B41,PROSPERInitial_Query!$E:$E,PROSPERInitial_Query!$AK:$AK,"",,-1)</f>
        <v/>
      </c>
      <c r="HE41" s="136" t="str">
        <f t="shared" si="320"/>
        <v>Partha Chatterjee4 - SuccessServices Quality</v>
      </c>
      <c r="HF41" s="136" t="str">
        <f>_xlfn.XLOOKUP(HE41,PROSPERDelta_Query!BK:BK,PROSPERDelta_Query!AX:AX,"",,-1)</f>
        <v/>
      </c>
      <c r="HG41" s="137" t="str">
        <f t="shared" si="321"/>
        <v>N/A</v>
      </c>
      <c r="HH41" s="137" t="str">
        <f>IF(IF(IF($C41="Christopher Lobo",_xlfn.XLOOKUP($B41,PROSPER_Lobo!$1:$1,PROSPER_Lobo!$58:$58,""),
IF($C41="Naren Baliga",_xlfn.XLOOKUP($B41,PROSPER_Baliga!$1:$1,PROSPER_Baliga!$58:$58,""),
IF($C41="Thorsten Huhn",_xlfn.XLOOKUP($B41,PROSPER_Huhn!$1:$1,PROSPER_Huhn!$58:$58,""),
IF($C41="Nick Hull",_xlfn.XLOOKUP($B41,PROSPER_Hull!$1:$1,PROSPER_Hull!$58:$58,""),
IF($C41="Monika Kotwani",_xlfn.XLOOKUP($B41,PROSPER_Kotwani!$1:$1,PROSPER_Kotwani!$58:$58,""),
IF($C41="Jonathan Wellner",_xlfn.XLOOKUP($B41,PROSPER_Wellner!$1:$1,PROSPER_Wellner!$58:$58,""),
IF($C41="Travis Harvey",_xlfn.XLOOKUP($B41,PROSPER_Harvey!$1:$1,PROSPER_Harvey!$58:$58,""),"")))))))="","",
IF($C41="Christopher Lobo",_xlfn.XLOOKUP($B41,PROSPER_Lobo!$1:$1,PROSPER_Lobo!$58:$58,""),
IF($C41="Naren Baliga",_xlfn.XLOOKUP($B41,PROSPER_Baliga!$1:$1,PROSPER_Baliga!$58:$58,""),
IF($C41="Thorsten Huhn",_xlfn.XLOOKUP($B41,PROSPER_Huhn!$1:$1,PROSPER_Huhn!$58:$58,""),
IF($C41="Nick Hull",_xlfn.XLOOKUP($B41,PROSPER_Hull!$1:$1,PROSPER_Hull!$58:$58,""),
IF($C41="Monika Kotwani",_xlfn.XLOOKUP($B41,PROSPER_Kotwani!$1:$1,PROSPER_Kotwani!$58:$58,""),
IF($C41="Jonathan Wellner",_xlfn.XLOOKUP($B41,PROSPER_Wellner!$1:$1,PROSPER_Wellner!$58:$58,""),
IF($C41="Travis Harvey",_xlfn.XLOOKUP($B41,PROSPER_Harvey!$1:$1,PROSPER_Harvey!$58:$58,""),""))))))))="","No Score",IF(IF($C41="Christopher Lobo",_xlfn.XLOOKUP($B41,PROSPER_Lobo!$1:$1,PROSPER_Lobo!$58:$58,""),
IF($C41="Naren Baliga",_xlfn.XLOOKUP($B41,PROSPER_Baliga!$1:$1,PROSPER_Baliga!$58:$58,""),
IF($C41="Thorsten Huhn",_xlfn.XLOOKUP($B41,PROSPER_Huhn!$1:$1,PROSPER_Huhn!$58:$58,""),
IF($C41="Nick Hull",_xlfn.XLOOKUP($B41,PROSPER_Hull!$1:$1,PROSPER_Hull!$58:$58,""),
IF($C41="Monika Kotwani",_xlfn.XLOOKUP($B41,PROSPER_Kotwani!$1:$1,PROSPER_Kotwani!$58:$58,""),
IF($C41="Jonathan Wellner",_xlfn.XLOOKUP($B41,PROSPER_Wellner!$1:$1,PROSPER_Wellner!$58:$58,""),
IF($C41="Travis Harvey",_xlfn.XLOOKUP($B41,PROSPER_Harvey!$1:$1,PROSPER_Harvey!$58:$58,""),"")))))))="","",
IF($C41="Christopher Lobo",_xlfn.XLOOKUP($B41,PROSPER_Lobo!$1:$1,PROSPER_Lobo!$58:$58,""),
IF($C41="Naren Baliga",_xlfn.XLOOKUP($B41,PROSPER_Baliga!$1:$1,PROSPER_Baliga!$58:$58,""),
IF($C41="Thorsten Huhn",_xlfn.XLOOKUP($B41,PROSPER_Huhn!$1:$1,PROSPER_Huhn!$58:$58,""),
IF($C41="Nick Hull",_xlfn.XLOOKUP($B41,PROSPER_Hull!$1:$1,PROSPER_Hull!$58:$58,""),
IF($C41="Monika Kotwani",_xlfn.XLOOKUP($B41,PROSPER_Kotwani!$1:$1,PROSPER_Kotwani!$58:$58,""),
IF($C41="Jonathan Wellner",_xlfn.XLOOKUP($B41,PROSPER_Wellner!$1:$1,PROSPER_Wellner!$58:$58,""),
IF($C41="Travis Harvey",_xlfn.XLOOKUP($B41,PROSPER_Harvey!$1:$1,PROSPER_Harvey!$58:$58,""),"")))))))))</f>
        <v>No Score</v>
      </c>
      <c r="HI41" s="138" t="str">
        <f>IF(IF(IF($C41="Christopher Lobo",_xlfn.XLOOKUP($B41,PROSPER_Lobo!$1:$1,PROSPER_Lobo!$59:$59,""),
IF($C41="Naren Baliga",_xlfn.XLOOKUP($B41,PROSPER_Baliga!$1:$1,PROSPER_Baliga!$59:$59,""),
IF($C41="Thorsten Huhn",_xlfn.XLOOKUP($B41,PROSPER_Huhn!$1:$1,PROSPER_Huhn!$59:$59,""),
IF($C41="Nick Hull",_xlfn.XLOOKUP($B41,PROSPER_Hull!$1:$1,PROSPER_Hull!$59:$59,""),
IF($C41="Monika Kotwani",_xlfn.XLOOKUP($B41,PROSPER_Kotwani!$1:$1,PROSPER_Kotwani!$59:$59,""),
IF($C41="Jonathan Wellner",_xlfn.XLOOKUP($B41,PROSPER_Wellner!$1:$1,PROSPER_Wellner!$59:$59,""),
IF($C41="Travis Harvey",_xlfn.XLOOKUP($B41,PROSPER_Harvey!$1:$1,PROSPER_Harvey!$59:$59,""),"")))))))="","",
IF($C41="Christopher Lobo",_xlfn.XLOOKUP($B41,PROSPER_Lobo!$1:$1,PROSPER_Lobo!$59:$59,""),
IF($C41="Naren Baliga",_xlfn.XLOOKUP($B41,PROSPER_Baliga!$1:$1,PROSPER_Baliga!$59:$59,""),
IF($C41="Thorsten Huhn",_xlfn.XLOOKUP($B41,PROSPER_Huhn!$1:$1,PROSPER_Huhn!$59:$59,""),
IF($C41="Nick Hull",_xlfn.XLOOKUP($B41,PROSPER_Hull!$1:$1,PROSPER_Hull!$59:$59,""),
IF($C41="Monika Kotwani",_xlfn.XLOOKUP($B41,PROSPER_Kotwani!$1:$1,PROSPER_Kotwani!$59:$59,""),
IF($C41="Jonathan Wellner",_xlfn.XLOOKUP($B41,PROSPER_Wellner!$1:$1,PROSPER_Wellner!$59:$59,""),
IF($C41="Travis Harvey",_xlfn.XLOOKUP($B41,PROSPER_Harvey!$1:$1,PROSPER_Harvey!$59:$59,""),""))))))))="","No Comment",IF(IF($C41="Christopher Lobo",_xlfn.XLOOKUP($B41,PROSPER_Lobo!$1:$1,PROSPER_Lobo!$59:$59,""),
IF($C41="Naren Baliga",_xlfn.XLOOKUP($B41,PROSPER_Baliga!$1:$1,PROSPER_Baliga!$59:$59,""),
IF($C41="Thorsten Huhn",_xlfn.XLOOKUP($B41,PROSPER_Huhn!$1:$1,PROSPER_Huhn!$59:$59,""),
IF($C41="Nick Hull",_xlfn.XLOOKUP($B41,PROSPER_Hull!$1:$1,PROSPER_Hull!$59:$59,""),
IF($C41="Monika Kotwani",_xlfn.XLOOKUP($B41,PROSPER_Kotwani!$1:$1,PROSPER_Kotwani!$59:$59,""),
IF($C41="Jonathan Wellner",_xlfn.XLOOKUP($B41,PROSPER_Wellner!$1:$1,PROSPER_Wellner!$59:$59,""),
IF($C41="Travis Harvey",_xlfn.XLOOKUP($B41,PROSPER_Harvey!$1:$1,PROSPER_Harvey!$59:$59,""),"")))))))="","",
IF($C41="Christopher Lobo",_xlfn.XLOOKUP($B41,PROSPER_Lobo!$1:$1,PROSPER_Lobo!$59:$59,""),
IF($C41="Naren Baliga",_xlfn.XLOOKUP($B41,PROSPER_Baliga!$1:$1,PROSPER_Baliga!$59:$59,""),
IF($C41="Thorsten Huhn",_xlfn.XLOOKUP($B41,PROSPER_Huhn!$1:$1,PROSPER_Huhn!$59:$59,""),
IF($C41="Nick Hull",_xlfn.XLOOKUP($B41,PROSPER_Hull!$1:$1,PROSPER_Hull!$59:$59,""),
IF($C41="Monika Kotwani",_xlfn.XLOOKUP($B41,PROSPER_Kotwani!$1:$1,PROSPER_Kotwani!$59:$59,""),
IF($C41="Jonathan Wellner",_xlfn.XLOOKUP($B41,PROSPER_Wellner!$1:$1,PROSPER_Wellner!$59:$59,""),
IF($C41="Travis Harvey",_xlfn.XLOOKUP($B41,PROSPER_Harvey!$1:$1,PROSPER_Harvey!$59:$59,""),"")))))))))</f>
        <v>No Comment</v>
      </c>
      <c r="HJ41" s="188" t="str">
        <f t="shared" si="322"/>
        <v>N/A</v>
      </c>
      <c r="HK41" s="135" t="str">
        <f>_xlfn.XLOOKUP(B41,PROSPERInitial_Query!$E:$E,PROSPERInitial_Query!$AL:$AL,"",,-1)</f>
        <v/>
      </c>
      <c r="HL41" s="136" t="str">
        <f t="shared" si="323"/>
        <v>Partha Chatterjee4 - SuccessEscalation Management</v>
      </c>
      <c r="HM41" s="136" t="str">
        <f>_xlfn.XLOOKUP(HL41,PROSPERDelta_Query!BK:BK,PROSPERDelta_Query!AY:AY,"",,-1)</f>
        <v/>
      </c>
      <c r="HN41" s="137" t="str">
        <f t="shared" si="324"/>
        <v>N/A</v>
      </c>
      <c r="HO41" s="137" t="str">
        <f>IF(IF(IF($C41="Christopher Lobo",_xlfn.XLOOKUP($B41,PROSPER_Lobo!$1:$1,PROSPER_Lobo!$60:$60,""),
IF($C41="Naren Baliga",_xlfn.XLOOKUP($B41,PROSPER_Baliga!$1:$1,PROSPER_Baliga!$60:$60,""),
IF($C41="Thorsten Huhn",_xlfn.XLOOKUP($B41,PROSPER_Huhn!$1:$1,PROSPER_Huhn!$60:$60,""),
IF($C41="Nick Hull",_xlfn.XLOOKUP($B41,PROSPER_Hull!$1:$1,PROSPER_Hull!$60:$60,""),
IF($C41="Monika Kotwani",_xlfn.XLOOKUP($B41,PROSPER_Kotwani!$1:$1,PROSPER_Kotwani!$60:$60,""),
IF($C41="Jonathan Wellner",_xlfn.XLOOKUP($B41,PROSPER_Wellner!$1:$1,PROSPER_Wellner!$60:$60,""),
IF($C41="Travis Harvey",_xlfn.XLOOKUP($B41,PROSPER_Harvey!$1:$1,PROSPER_Harvey!$60:$60,""),"")))))))="","",
IF($C41="Christopher Lobo",_xlfn.XLOOKUP($B41,PROSPER_Lobo!$1:$1,PROSPER_Lobo!$60:$60,""),
IF($C41="Naren Baliga",_xlfn.XLOOKUP($B41,PROSPER_Baliga!$1:$1,PROSPER_Baliga!$60:$60,""),
IF($C41="Thorsten Huhn",_xlfn.XLOOKUP($B41,PROSPER_Huhn!$1:$1,PROSPER_Huhn!$60:$60,""),
IF($C41="Nick Hull",_xlfn.XLOOKUP($B41,PROSPER_Hull!$1:$1,PROSPER_Hull!$60:$60,""),
IF($C41="Monika Kotwani",_xlfn.XLOOKUP($B41,PROSPER_Kotwani!$1:$1,PROSPER_Kotwani!$60:$60,""),
IF($C41="Jonathan Wellner",_xlfn.XLOOKUP($B41,PROSPER_Wellner!$1:$1,PROSPER_Wellner!$60:$60,""),
IF($C41="Travis Harvey",_xlfn.XLOOKUP($B41,PROSPER_Harvey!$1:$1,PROSPER_Harvey!$60:$60,""),""))))))))="","No Score",IF(IF($C41="Christopher Lobo",_xlfn.XLOOKUP($B41,PROSPER_Lobo!$1:$1,PROSPER_Lobo!$60:$60,""),
IF($C41="Naren Baliga",_xlfn.XLOOKUP($B41,PROSPER_Baliga!$1:$1,PROSPER_Baliga!$60:$60,""),
IF($C41="Thorsten Huhn",_xlfn.XLOOKUP($B41,PROSPER_Huhn!$1:$1,PROSPER_Huhn!$60:$60,""),
IF($C41="Nick Hull",_xlfn.XLOOKUP($B41,PROSPER_Hull!$1:$1,PROSPER_Hull!$60:$60,""),
IF($C41="Monika Kotwani",_xlfn.XLOOKUP($B41,PROSPER_Kotwani!$1:$1,PROSPER_Kotwani!$60:$60,""),
IF($C41="Jonathan Wellner",_xlfn.XLOOKUP($B41,PROSPER_Wellner!$1:$1,PROSPER_Wellner!$60:$60,""),
IF($C41="Travis Harvey",_xlfn.XLOOKUP($B41,PROSPER_Harvey!$1:$1,PROSPER_Harvey!$60:$60,""),"")))))))="","",
IF($C41="Christopher Lobo",_xlfn.XLOOKUP($B41,PROSPER_Lobo!$1:$1,PROSPER_Lobo!$60:$60,""),
IF($C41="Naren Baliga",_xlfn.XLOOKUP($B41,PROSPER_Baliga!$1:$1,PROSPER_Baliga!$60:$60,""),
IF($C41="Thorsten Huhn",_xlfn.XLOOKUP($B41,PROSPER_Huhn!$1:$1,PROSPER_Huhn!$60:$60,""),
IF($C41="Nick Hull",_xlfn.XLOOKUP($B41,PROSPER_Hull!$1:$1,PROSPER_Hull!$60:$60,""),
IF($C41="Monika Kotwani",_xlfn.XLOOKUP($B41,PROSPER_Kotwani!$1:$1,PROSPER_Kotwani!$60:$60,""),
IF($C41="Jonathan Wellner",_xlfn.XLOOKUP($B41,PROSPER_Wellner!$1:$1,PROSPER_Wellner!$60:$60,""),
IF($C41="Travis Harvey",_xlfn.XLOOKUP($B41,PROSPER_Harvey!$1:$1,PROSPER_Harvey!$60:$60,""),"")))))))))</f>
        <v>No Score</v>
      </c>
      <c r="HP41" s="138" t="str">
        <f>IF(IF(IF($C41="Christopher Lobo",_xlfn.XLOOKUP($B41,PROSPER_Lobo!$1:$1,PROSPER_Lobo!$61:$61,""),
IF($C41="Naren Baliga",_xlfn.XLOOKUP($B41,PROSPER_Baliga!$1:$1,PROSPER_Baliga!$61:$61,""),
IF($C41="Thorsten Huhn",_xlfn.XLOOKUP($B41,PROSPER_Huhn!$1:$1,PROSPER_Huhn!$61:$61,""),
IF($C41="Nick Hull",_xlfn.XLOOKUP($B41,PROSPER_Hull!$1:$1,PROSPER_Hull!$61:$61,""),
IF($C41="Monika Kotwani",_xlfn.XLOOKUP($B41,PROSPER_Kotwani!$1:$1,PROSPER_Kotwani!$61:$61,""),
IF($C41="Jonathan Wellner",_xlfn.XLOOKUP($B41,PROSPER_Wellner!$1:$1,PROSPER_Wellner!$61:$61,""),
IF($C41="Travis Harvey",_xlfn.XLOOKUP($B41,PROSPER_Harvey!$1:$1,PROSPER_Harvey!$61:$61,""),"")))))))="","",
IF($C41="Christopher Lobo",_xlfn.XLOOKUP($B41,PROSPER_Lobo!$1:$1,PROSPER_Lobo!$61:$61,""),
IF($C41="Naren Baliga",_xlfn.XLOOKUP($B41,PROSPER_Baliga!$1:$1,PROSPER_Baliga!$61:$61,""),
IF($C41="Thorsten Huhn",_xlfn.XLOOKUP($B41,PROSPER_Huhn!$1:$1,PROSPER_Huhn!$61:$61,""),
IF($C41="Nick Hull",_xlfn.XLOOKUP($B41,PROSPER_Hull!$1:$1,PROSPER_Hull!$61:$61,""),
IF($C41="Monika Kotwani",_xlfn.XLOOKUP($B41,PROSPER_Kotwani!$1:$1,PROSPER_Kotwani!$61:$61,""),
IF($C41="Jonathan Wellner",_xlfn.XLOOKUP($B41,PROSPER_Wellner!$1:$1,PROSPER_Wellner!$61:$61,""),
IF($C41="Travis Harvey",_xlfn.XLOOKUP($B41,PROSPER_Harvey!$1:$1,PROSPER_Harvey!$61:$61,""),""))))))))="","No Comment",IF(IF($C41="Christopher Lobo",_xlfn.XLOOKUP($B41,PROSPER_Lobo!$1:$1,PROSPER_Lobo!$61:$61,""),
IF($C41="Naren Baliga",_xlfn.XLOOKUP($B41,PROSPER_Baliga!$1:$1,PROSPER_Baliga!$61:$61,""),
IF($C41="Thorsten Huhn",_xlfn.XLOOKUP($B41,PROSPER_Huhn!$1:$1,PROSPER_Huhn!$61:$61,""),
IF($C41="Nick Hull",_xlfn.XLOOKUP($B41,PROSPER_Hull!$1:$1,PROSPER_Hull!$61:$61,""),
IF($C41="Monika Kotwani",_xlfn.XLOOKUP($B41,PROSPER_Kotwani!$1:$1,PROSPER_Kotwani!$61:$61,""),
IF($C41="Jonathan Wellner",_xlfn.XLOOKUP($B41,PROSPER_Wellner!$1:$1,PROSPER_Wellner!$61:$61,""),
IF($C41="Travis Harvey",_xlfn.XLOOKUP($B41,PROSPER_Harvey!$1:$1,PROSPER_Harvey!$61:$61,""),"")))))))="","",
IF($C41="Christopher Lobo",_xlfn.XLOOKUP($B41,PROSPER_Lobo!$1:$1,PROSPER_Lobo!$61:$61,""),
IF($C41="Naren Baliga",_xlfn.XLOOKUP($B41,PROSPER_Baliga!$1:$1,PROSPER_Baliga!$61:$61,""),
IF($C41="Thorsten Huhn",_xlfn.XLOOKUP($B41,PROSPER_Huhn!$1:$1,PROSPER_Huhn!$61:$61,""),
IF($C41="Nick Hull",_xlfn.XLOOKUP($B41,PROSPER_Hull!$1:$1,PROSPER_Hull!$61:$61,""),
IF($C41="Monika Kotwani",_xlfn.XLOOKUP($B41,PROSPER_Kotwani!$1:$1,PROSPER_Kotwani!$61:$61,""),
IF($C41="Jonathan Wellner",_xlfn.XLOOKUP($B41,PROSPER_Wellner!$1:$1,PROSPER_Wellner!$61:$61,""),
IF($C41="Travis Harvey",_xlfn.XLOOKUP($B41,PROSPER_Harvey!$1:$1,PROSPER_Harvey!$61:$61,""),"")))))))))</f>
        <v>No Comment</v>
      </c>
      <c r="HQ41" s="188" t="str">
        <f t="shared" si="325"/>
        <v>N/A</v>
      </c>
      <c r="HR41" s="135" t="str">
        <f>_xlfn.XLOOKUP(B41,PROSPERInitial_Query!$E:$E,PROSPERInitial_Query!$AM:$AM,"",,-1)</f>
        <v/>
      </c>
      <c r="HS41" s="136" t="str">
        <f t="shared" si="326"/>
        <v>Partha Chatterjee4 - SuccessExpanding / Renewing the Business</v>
      </c>
      <c r="HT41" s="136" t="str">
        <f>_xlfn.XLOOKUP(HS41,PROSPERDelta_Query!BK:BK,PROSPERDelta_Query!AZ:AZ,"",,-1)</f>
        <v/>
      </c>
      <c r="HU41" s="137" t="str">
        <f t="shared" si="327"/>
        <v>N/A</v>
      </c>
      <c r="HV41" s="137" t="str">
        <f>IF(IF(IF($C41="Christopher Lobo",_xlfn.XLOOKUP($B41,PROSPER_Lobo!$1:$1,PROSPER_Lobo!$62:$62,""),
IF($C41="Naren Baliga",_xlfn.XLOOKUP($B41,PROSPER_Baliga!$1:$1,PROSPER_Baliga!$62:$62,""),
IF($C41="Thorsten Huhn",_xlfn.XLOOKUP($B41,PROSPER_Huhn!$1:$1,PROSPER_Huhn!$62:$62,""),
IF($C41="Nick Hull",_xlfn.XLOOKUP($B41,PROSPER_Hull!$1:$1,PROSPER_Hull!$62:$62,""),
IF($C41="Monika Kotwani",_xlfn.XLOOKUP($B41,PROSPER_Kotwani!$1:$1,PROSPER_Kotwani!$62:$62,""),
IF($C41="Jonathan Wellner",_xlfn.XLOOKUP($B41,PROSPER_Wellner!$1:$1,PROSPER_Wellner!$62:$62,""),
IF($C41="Travis Harvey",_xlfn.XLOOKUP($B41,PROSPER_Harvey!$1:$1,PROSPER_Harvey!$62:$62,""),"")))))))="","",
IF($C41="Christopher Lobo",_xlfn.XLOOKUP($B41,PROSPER_Lobo!$1:$1,PROSPER_Lobo!$62:$62,""),
IF($C41="Naren Baliga",_xlfn.XLOOKUP($B41,PROSPER_Baliga!$1:$1,PROSPER_Baliga!$62:$62,""),
IF($C41="Thorsten Huhn",_xlfn.XLOOKUP($B41,PROSPER_Huhn!$1:$1,PROSPER_Huhn!$62:$62,""),
IF($C41="Nick Hull",_xlfn.XLOOKUP($B41,PROSPER_Hull!$1:$1,PROSPER_Hull!$62:$62,""),
IF($C41="Monika Kotwani",_xlfn.XLOOKUP($B41,PROSPER_Kotwani!$1:$1,PROSPER_Kotwani!$62:$62,""),
IF($C41="Jonathan Wellner",_xlfn.XLOOKUP($B41,PROSPER_Wellner!$1:$1,PROSPER_Wellner!$62:$62,""),
IF($C41="Travis Harvey",_xlfn.XLOOKUP($B41,PROSPER_Harvey!$1:$1,PROSPER_Harvey!$62:$62,""),""))))))))="","No Score",IF(IF($C41="Christopher Lobo",_xlfn.XLOOKUP($B41,PROSPER_Lobo!$1:$1,PROSPER_Lobo!$62:$62,""),
IF($C41="Naren Baliga",_xlfn.XLOOKUP($B41,PROSPER_Baliga!$1:$1,PROSPER_Baliga!$62:$62,""),
IF($C41="Thorsten Huhn",_xlfn.XLOOKUP($B41,PROSPER_Huhn!$1:$1,PROSPER_Huhn!$62:$62,""),
IF($C41="Nick Hull",_xlfn.XLOOKUP($B41,PROSPER_Hull!$1:$1,PROSPER_Hull!$62:$62,""),
IF($C41="Monika Kotwani",_xlfn.XLOOKUP($B41,PROSPER_Kotwani!$1:$1,PROSPER_Kotwani!$62:$62,""),
IF($C41="Jonathan Wellner",_xlfn.XLOOKUP($B41,PROSPER_Wellner!$1:$1,PROSPER_Wellner!$62:$62,""),
IF($C41="Travis Harvey",_xlfn.XLOOKUP($B41,PROSPER_Harvey!$1:$1,PROSPER_Harvey!$62:$62,""),"")))))))="","",
IF($C41="Christopher Lobo",_xlfn.XLOOKUP($B41,PROSPER_Lobo!$1:$1,PROSPER_Lobo!$62:$62,""),
IF($C41="Naren Baliga",_xlfn.XLOOKUP($B41,PROSPER_Baliga!$1:$1,PROSPER_Baliga!$62:$62,""),
IF($C41="Thorsten Huhn",_xlfn.XLOOKUP($B41,PROSPER_Huhn!$1:$1,PROSPER_Huhn!$62:$62,""),
IF($C41="Nick Hull",_xlfn.XLOOKUP($B41,PROSPER_Hull!$1:$1,PROSPER_Hull!$62:$62,""),
IF($C41="Monika Kotwani",_xlfn.XLOOKUP($B41,PROSPER_Kotwani!$1:$1,PROSPER_Kotwani!$62:$62,""),
IF($C41="Jonathan Wellner",_xlfn.XLOOKUP($B41,PROSPER_Wellner!$1:$1,PROSPER_Wellner!$62:$62,""),
IF($C41="Travis Harvey",_xlfn.XLOOKUP($B41,PROSPER_Harvey!$1:$1,PROSPER_Harvey!$62:$62,""),"")))))))))</f>
        <v>No Score</v>
      </c>
      <c r="HW41" s="138" t="str">
        <f>IF(IF(IF($C41="Christopher Lobo",_xlfn.XLOOKUP($B41,PROSPER_Lobo!$1:$1,PROSPER_Lobo!$63:$63,""),
IF($C41="Naren Baliga",_xlfn.XLOOKUP($B41,PROSPER_Baliga!$1:$1,PROSPER_Baliga!$63:$63,""),
IF($C41="Thorsten Huhn",_xlfn.XLOOKUP($B41,PROSPER_Huhn!$1:$1,PROSPER_Huhn!$63:$63,""),
IF($C41="Nick Hull",_xlfn.XLOOKUP($B41,PROSPER_Hull!$1:$1,PROSPER_Hull!$63:$63,""),
IF($C41="Monika Kotwani",_xlfn.XLOOKUP($B41,PROSPER_Kotwani!$1:$1,PROSPER_Kotwani!$63:$63,""),
IF($C41="Jonathan Wellner",_xlfn.XLOOKUP($B41,PROSPER_Wellner!$1:$1,PROSPER_Wellner!$63:$63,""),
IF($C41="Travis Harvey",_xlfn.XLOOKUP($B41,PROSPER_Harvey!$1:$1,PROSPER_Harvey!$63:$63,""),"")))))))="","",
IF($C41="Christopher Lobo",_xlfn.XLOOKUP($B41,PROSPER_Lobo!$1:$1,PROSPER_Lobo!$63:$63,""),
IF($C41="Naren Baliga",_xlfn.XLOOKUP($B41,PROSPER_Baliga!$1:$1,PROSPER_Baliga!$63:$63,""),
IF($C41="Thorsten Huhn",_xlfn.XLOOKUP($B41,PROSPER_Huhn!$1:$1,PROSPER_Huhn!$63:$63,""),
IF($C41="Nick Hull",_xlfn.XLOOKUP($B41,PROSPER_Hull!$1:$1,PROSPER_Hull!$63:$63,""),
IF($C41="Monika Kotwani",_xlfn.XLOOKUP($B41,PROSPER_Kotwani!$1:$1,PROSPER_Kotwani!$63:$63,""),
IF($C41="Jonathan Wellner",_xlfn.XLOOKUP($B41,PROSPER_Wellner!$1:$1,PROSPER_Wellner!$63:$63,""),
IF($C41="Travis Harvey",_xlfn.XLOOKUP($B41,PROSPER_Harvey!$1:$1,PROSPER_Harvey!$63:$63,""),""))))))))="","No Comment",IF(IF($C41="Christopher Lobo",_xlfn.XLOOKUP($B41,PROSPER_Lobo!$1:$1,PROSPER_Lobo!$63:$63,""),
IF($C41="Naren Baliga",_xlfn.XLOOKUP($B41,PROSPER_Baliga!$1:$1,PROSPER_Baliga!$63:$63,""),
IF($C41="Thorsten Huhn",_xlfn.XLOOKUP($B41,PROSPER_Huhn!$1:$1,PROSPER_Huhn!$63:$63,""),
IF($C41="Nick Hull",_xlfn.XLOOKUP($B41,PROSPER_Hull!$1:$1,PROSPER_Hull!$63:$63,""),
IF($C41="Monika Kotwani",_xlfn.XLOOKUP($B41,PROSPER_Kotwani!$1:$1,PROSPER_Kotwani!$63:$63,""),
IF($C41="Jonathan Wellner",_xlfn.XLOOKUP($B41,PROSPER_Wellner!$1:$1,PROSPER_Wellner!$63:$63,""),
IF($C41="Travis Harvey",_xlfn.XLOOKUP($B41,PROSPER_Harvey!$1:$1,PROSPER_Harvey!$63:$63,""),"")))))))="","",
IF($C41="Christopher Lobo",_xlfn.XLOOKUP($B41,PROSPER_Lobo!$1:$1,PROSPER_Lobo!$63:$63,""),
IF($C41="Naren Baliga",_xlfn.XLOOKUP($B41,PROSPER_Baliga!$1:$1,PROSPER_Baliga!$63:$63,""),
IF($C41="Thorsten Huhn",_xlfn.XLOOKUP($B41,PROSPER_Huhn!$1:$1,PROSPER_Huhn!$63:$63,""),
IF($C41="Nick Hull",_xlfn.XLOOKUP($B41,PROSPER_Hull!$1:$1,PROSPER_Hull!$63:$63,""),
IF($C41="Monika Kotwani",_xlfn.XLOOKUP($B41,PROSPER_Kotwani!$1:$1,PROSPER_Kotwani!$63:$63,""),
IF($C41="Jonathan Wellner",_xlfn.XLOOKUP($B41,PROSPER_Wellner!$1:$1,PROSPER_Wellner!$63:$63,""),
IF($C41="Travis Harvey",_xlfn.XLOOKUP($B41,PROSPER_Harvey!$1:$1,PROSPER_Harvey!$63:$63,""),"")))))))))</f>
        <v>No Comment</v>
      </c>
      <c r="HX41" s="188" t="str">
        <f t="shared" si="328"/>
        <v>N/A</v>
      </c>
      <c r="HY41" s="135" t="str">
        <f>_xlfn.XLOOKUP(B41,PROSPERInitial_Query!$E:$E,PROSPERInitial_Query!$AN:$AN,"",,-1)</f>
        <v/>
      </c>
      <c r="HZ41" s="136" t="str">
        <f t="shared" si="329"/>
        <v>Partha Chatterjee4 - SuccessPre-Sales Participation</v>
      </c>
      <c r="IA41" s="136" t="str">
        <f>_xlfn.XLOOKUP(HZ41,PROSPERDelta_Query!BK:BK,PROSPERDelta_Query!BA:BA,"",,-1)</f>
        <v/>
      </c>
      <c r="IB41" s="137" t="str">
        <f t="shared" si="330"/>
        <v>N/A</v>
      </c>
      <c r="IC41" s="137" t="str">
        <f>IF(IF(IF($C41="Christopher Lobo",_xlfn.XLOOKUP($B41,PROSPER_Lobo!$1:$1,PROSPER_Lobo!$64:$64,""),
IF($C41="Naren Baliga",_xlfn.XLOOKUP($B41,PROSPER_Baliga!$1:$1,PROSPER_Baliga!$64:$64,""),
IF($C41="Thorsten Huhn",_xlfn.XLOOKUP($B41,PROSPER_Huhn!$1:$1,PROSPER_Huhn!$64:$64,""),
IF($C41="Nick Hull",_xlfn.XLOOKUP($B41,PROSPER_Hull!$1:$1,PROSPER_Hull!$64:$64,""),
IF($C41="Monika Kotwani",_xlfn.XLOOKUP($B41,PROSPER_Kotwani!$1:$1,PROSPER_Kotwani!$64:$64,""),
IF($C41="Jonathan Wellner",_xlfn.XLOOKUP($B41,PROSPER_Wellner!$1:$1,PROSPER_Wellner!$64:$64,""),
IF($C41="Travis Harvey",_xlfn.XLOOKUP($B41,PROSPER_Harvey!$1:$1,PROSPER_Harvey!$64:$64,""),"")))))))="","",
IF($C41="Christopher Lobo",_xlfn.XLOOKUP($B41,PROSPER_Lobo!$1:$1,PROSPER_Lobo!$64:$64,""),
IF($C41="Naren Baliga",_xlfn.XLOOKUP($B41,PROSPER_Baliga!$1:$1,PROSPER_Baliga!$64:$64,""),
IF($C41="Thorsten Huhn",_xlfn.XLOOKUP($B41,PROSPER_Huhn!$1:$1,PROSPER_Huhn!$64:$64,""),
IF($C41="Nick Hull",_xlfn.XLOOKUP($B41,PROSPER_Hull!$1:$1,PROSPER_Hull!$64:$64,""),
IF($C41="Monika Kotwani",_xlfn.XLOOKUP($B41,PROSPER_Kotwani!$1:$1,PROSPER_Kotwani!$64:$64,""),
IF($C41="Jonathan Wellner",_xlfn.XLOOKUP($B41,PROSPER_Wellner!$1:$1,PROSPER_Wellner!$64:$64,""),
IF($C41="Travis Harvey",_xlfn.XLOOKUP($B41,PROSPER_Harvey!$1:$1,PROSPER_Harvey!$64:$64,""),""))))))))="","No Score",IF(IF($C41="Christopher Lobo",_xlfn.XLOOKUP($B41,PROSPER_Lobo!$1:$1,PROSPER_Lobo!$64:$64,""),
IF($C41="Naren Baliga",_xlfn.XLOOKUP($B41,PROSPER_Baliga!$1:$1,PROSPER_Baliga!$64:$64,""),
IF($C41="Thorsten Huhn",_xlfn.XLOOKUP($B41,PROSPER_Huhn!$1:$1,PROSPER_Huhn!$64:$64,""),
IF($C41="Nick Hull",_xlfn.XLOOKUP($B41,PROSPER_Hull!$1:$1,PROSPER_Hull!$64:$64,""),
IF($C41="Monika Kotwani",_xlfn.XLOOKUP($B41,PROSPER_Kotwani!$1:$1,PROSPER_Kotwani!$64:$64,""),
IF($C41="Jonathan Wellner",_xlfn.XLOOKUP($B41,PROSPER_Wellner!$1:$1,PROSPER_Wellner!$64:$64,""),
IF($C41="Travis Harvey",_xlfn.XLOOKUP($B41,PROSPER_Harvey!$1:$1,PROSPER_Harvey!$64:$64,""),"")))))))="","",
IF($C41="Christopher Lobo",_xlfn.XLOOKUP($B41,PROSPER_Lobo!$1:$1,PROSPER_Lobo!$64:$64,""),
IF($C41="Naren Baliga",_xlfn.XLOOKUP($B41,PROSPER_Baliga!$1:$1,PROSPER_Baliga!$64:$64,""),
IF($C41="Thorsten Huhn",_xlfn.XLOOKUP($B41,PROSPER_Huhn!$1:$1,PROSPER_Huhn!$64:$64,""),
IF($C41="Nick Hull",_xlfn.XLOOKUP($B41,PROSPER_Hull!$1:$1,PROSPER_Hull!$64:$64,""),
IF($C41="Monika Kotwani",_xlfn.XLOOKUP($B41,PROSPER_Kotwani!$1:$1,PROSPER_Kotwani!$64:$64,""),
IF($C41="Jonathan Wellner",_xlfn.XLOOKUP($B41,PROSPER_Wellner!$1:$1,PROSPER_Wellner!$64:$64,""),
IF($C41="Travis Harvey",_xlfn.XLOOKUP($B41,PROSPER_Harvey!$1:$1,PROSPER_Harvey!$64:$64,""),"")))))))))</f>
        <v>No Score</v>
      </c>
      <c r="ID41" s="138" t="str">
        <f>IF(IF(IF($C41="Christopher Lobo",_xlfn.XLOOKUP($B41,PROSPER_Lobo!$1:$1,PROSPER_Lobo!$65:$65,""),
IF($C41="Naren Baliga",_xlfn.XLOOKUP($B41,PROSPER_Baliga!$1:$1,PROSPER_Baliga!$65:$65,""),
IF($C41="Thorsten Huhn",_xlfn.XLOOKUP($B41,PROSPER_Huhn!$1:$1,PROSPER_Huhn!$65:$65,""),
IF($C41="Nick Hull",_xlfn.XLOOKUP($B41,PROSPER_Hull!$1:$1,PROSPER_Hull!$65:$65,""),
IF($C41="Monika Kotwani",_xlfn.XLOOKUP($B41,PROSPER_Kotwani!$1:$1,PROSPER_Kotwani!$65:$65,""),
IF($C41="Jonathan Wellner",_xlfn.XLOOKUP($B41,PROSPER_Wellner!$1:$1,PROSPER_Wellner!$65:$65,""),
IF($C41="Travis Harvey",_xlfn.XLOOKUP($B41,PROSPER_Harvey!$1:$1,PROSPER_Harvey!$65:$65,""),"")))))))="","",
IF($C41="Christopher Lobo",_xlfn.XLOOKUP($B41,PROSPER_Lobo!$1:$1,PROSPER_Lobo!$65:$65,""),
IF($C41="Naren Baliga",_xlfn.XLOOKUP($B41,PROSPER_Baliga!$1:$1,PROSPER_Baliga!$65:$65,""),
IF($C41="Thorsten Huhn",_xlfn.XLOOKUP($B41,PROSPER_Huhn!$1:$1,PROSPER_Huhn!$65:$65,""),
IF($C41="Nick Hull",_xlfn.XLOOKUP($B41,PROSPER_Hull!$1:$1,PROSPER_Hull!$65:$65,""),
IF($C41="Monika Kotwani",_xlfn.XLOOKUP($B41,PROSPER_Kotwani!$1:$1,PROSPER_Kotwani!$65:$65,""),
IF($C41="Jonathan Wellner",_xlfn.XLOOKUP($B41,PROSPER_Wellner!$1:$1,PROSPER_Wellner!$65:$65,""),
IF($C41="Travis Harvey",_xlfn.XLOOKUP($B41,PROSPER_Harvey!$1:$1,PROSPER_Harvey!$65:$65,""),""))))))))="","No Comment",IF(IF($C41="Christopher Lobo",_xlfn.XLOOKUP($B41,PROSPER_Lobo!$1:$1,PROSPER_Lobo!$65:$65,""),
IF($C41="Naren Baliga",_xlfn.XLOOKUP($B41,PROSPER_Baliga!$1:$1,PROSPER_Baliga!$65:$65,""),
IF($C41="Thorsten Huhn",_xlfn.XLOOKUP($B41,PROSPER_Huhn!$1:$1,PROSPER_Huhn!$65:$65,""),
IF($C41="Nick Hull",_xlfn.XLOOKUP($B41,PROSPER_Hull!$1:$1,PROSPER_Hull!$65:$65,""),
IF($C41="Monika Kotwani",_xlfn.XLOOKUP($B41,PROSPER_Kotwani!$1:$1,PROSPER_Kotwani!$65:$65,""),
IF($C41="Jonathan Wellner",_xlfn.XLOOKUP($B41,PROSPER_Wellner!$1:$1,PROSPER_Wellner!$65:$65,""),
IF($C41="Travis Harvey",_xlfn.XLOOKUP($B41,PROSPER_Harvey!$1:$1,PROSPER_Harvey!$65:$65,""),"")))))))="","",
IF($C41="Christopher Lobo",_xlfn.XLOOKUP($B41,PROSPER_Lobo!$1:$1,PROSPER_Lobo!$65:$65,""),
IF($C41="Naren Baliga",_xlfn.XLOOKUP($B41,PROSPER_Baliga!$1:$1,PROSPER_Baliga!$65:$65,""),
IF($C41="Thorsten Huhn",_xlfn.XLOOKUP($B41,PROSPER_Huhn!$1:$1,PROSPER_Huhn!$65:$65,""),
IF($C41="Nick Hull",_xlfn.XLOOKUP($B41,PROSPER_Hull!$1:$1,PROSPER_Hull!$65:$65,""),
IF($C41="Monika Kotwani",_xlfn.XLOOKUP($B41,PROSPER_Kotwani!$1:$1,PROSPER_Kotwani!$65:$65,""),
IF($C41="Jonathan Wellner",_xlfn.XLOOKUP($B41,PROSPER_Wellner!$1:$1,PROSPER_Wellner!$65:$65,""),
IF($C41="Travis Harvey",_xlfn.XLOOKUP($B41,PROSPER_Harvey!$1:$1,PROSPER_Harvey!$65:$65,""),"")))))))))</f>
        <v>No Comment</v>
      </c>
      <c r="IE41" s="188" t="str">
        <f t="shared" si="331"/>
        <v>N/A</v>
      </c>
      <c r="IF41" s="135" t="str">
        <f>_xlfn.XLOOKUP(B41,PROSPERInitial_Query!$E:$E,PROSPERInitial_Query!$AO:$AO,"",,-1)</f>
        <v/>
      </c>
      <c r="IG41" s="136" t="str">
        <f t="shared" si="106"/>
        <v>Partha Chatterjee4 - SuccessP&amp;L Management</v>
      </c>
      <c r="IH41" s="136" t="str">
        <f>_xlfn.XLOOKUP(IG41,PROSPERDelta_Query!BK:BK,PROSPERDelta_Query!BB:BB,"",,-1)</f>
        <v/>
      </c>
      <c r="II41" s="137" t="str">
        <f t="shared" si="332"/>
        <v>N/A</v>
      </c>
      <c r="IJ41" s="137" t="str">
        <f>IF(IF(IF($C41="Christopher Lobo",_xlfn.XLOOKUP($B41,PROSPER_Lobo!$1:$1,PROSPER_Lobo!$66:$66,""),
IF($C41="Naren Baliga",_xlfn.XLOOKUP($B41,PROSPER_Baliga!$1:$1,PROSPER_Baliga!$66:$66,""),
IF($C41="Thorsten Huhn",_xlfn.XLOOKUP($B41,PROSPER_Huhn!$1:$1,PROSPER_Huhn!$66:$66,""),
IF($C41="Nick Hull",_xlfn.XLOOKUP($B41,PROSPER_Hull!$1:$1,PROSPER_Hull!$66:$66,""),
IF($C41="Monika Kotwani",_xlfn.XLOOKUP($B41,PROSPER_Kotwani!$1:$1,PROSPER_Kotwani!$66:$66,""),
IF($C41="Jonathan Wellner",_xlfn.XLOOKUP($B41,PROSPER_Wellner!$1:$1,PROSPER_Wellner!$66:$66,""),
IF($C41="Travis Harvey",_xlfn.XLOOKUP($B41,PROSPER_Harvey!$1:$1,PROSPER_Harvey!$66:$66,""),"")))))))="","",
IF($C41="Christopher Lobo",_xlfn.XLOOKUP($B41,PROSPER_Lobo!$1:$1,PROSPER_Lobo!$66:$66,""),
IF($C41="Naren Baliga",_xlfn.XLOOKUP($B41,PROSPER_Baliga!$1:$1,PROSPER_Baliga!$66:$66,""),
IF($C41="Thorsten Huhn",_xlfn.XLOOKUP($B41,PROSPER_Huhn!$1:$1,PROSPER_Huhn!$66:$66,""),
IF($C41="Nick Hull",_xlfn.XLOOKUP($B41,PROSPER_Hull!$1:$1,PROSPER_Hull!$66:$66,""),
IF($C41="Monika Kotwani",_xlfn.XLOOKUP($B41,PROSPER_Kotwani!$1:$1,PROSPER_Kotwani!$66:$66,""),
IF($C41="Jonathan Wellner",_xlfn.XLOOKUP($B41,PROSPER_Wellner!$1:$1,PROSPER_Wellner!$66:$66,""),
IF($C41="Travis Harvey",_xlfn.XLOOKUP($B41,PROSPER_Harvey!$1:$1,PROSPER_Harvey!$66:$66,""),""))))))))="","No Score",IF(IF($C41="Christopher Lobo",_xlfn.XLOOKUP($B41,PROSPER_Lobo!$1:$1,PROSPER_Lobo!$66:$66,""),
IF($C41="Naren Baliga",_xlfn.XLOOKUP($B41,PROSPER_Baliga!$1:$1,PROSPER_Baliga!$66:$66,""),
IF($C41="Thorsten Huhn",_xlfn.XLOOKUP($B41,PROSPER_Huhn!$1:$1,PROSPER_Huhn!$66:$66,""),
IF($C41="Nick Hull",_xlfn.XLOOKUP($B41,PROSPER_Hull!$1:$1,PROSPER_Hull!$66:$66,""),
IF($C41="Monika Kotwani",_xlfn.XLOOKUP($B41,PROSPER_Kotwani!$1:$1,PROSPER_Kotwani!$66:$66,""),
IF($C41="Jonathan Wellner",_xlfn.XLOOKUP($B41,PROSPER_Wellner!$1:$1,PROSPER_Wellner!$66:$66,""),
IF($C41="Travis Harvey",_xlfn.XLOOKUP($B41,PROSPER_Harvey!$1:$1,PROSPER_Harvey!$66:$66,""),"")))))))="","",
IF($C41="Christopher Lobo",_xlfn.XLOOKUP($B41,PROSPER_Lobo!$1:$1,PROSPER_Lobo!$66:$66,""),
IF($C41="Naren Baliga",_xlfn.XLOOKUP($B41,PROSPER_Baliga!$1:$1,PROSPER_Baliga!$66:$66,""),
IF($C41="Thorsten Huhn",_xlfn.XLOOKUP($B41,PROSPER_Huhn!$1:$1,PROSPER_Huhn!$66:$66,""),
IF($C41="Nick Hull",_xlfn.XLOOKUP($B41,PROSPER_Hull!$1:$1,PROSPER_Hull!$66:$66,""),
IF($C41="Monika Kotwani",_xlfn.XLOOKUP($B41,PROSPER_Kotwani!$1:$1,PROSPER_Kotwani!$66:$66,""),
IF($C41="Jonathan Wellner",_xlfn.XLOOKUP($B41,PROSPER_Wellner!$1:$1,PROSPER_Wellner!$66:$66,""),
IF($C41="Travis Harvey",_xlfn.XLOOKUP($B41,PROSPER_Harvey!$1:$1,PROSPER_Harvey!$66:$66,""),"")))))))))</f>
        <v>No Score</v>
      </c>
      <c r="IK41" s="138" t="str">
        <f>IF(IF(IF($C41="Christopher Lobo",_xlfn.XLOOKUP($B41,PROSPER_Lobo!$1:$1,PROSPER_Lobo!$67:$67,""),
IF($C41="Naren Baliga",_xlfn.XLOOKUP($B41,PROSPER_Baliga!$1:$1,PROSPER_Baliga!$67:$67,""),
IF($C41="Thorsten Huhn",_xlfn.XLOOKUP($B41,PROSPER_Huhn!$1:$1,PROSPER_Huhn!$67:$67,""),
IF($C41="Nick Hull",_xlfn.XLOOKUP($B41,PROSPER_Hull!$1:$1,PROSPER_Hull!$67:$67,""),
IF($C41="Monika Kotwani",_xlfn.XLOOKUP($B41,PROSPER_Kotwani!$1:$1,PROSPER_Kotwani!$67:$67,""),
IF($C41="Jonathan Wellner",_xlfn.XLOOKUP($B41,PROSPER_Wellner!$1:$1,PROSPER_Wellner!$67:$67,""),
IF($C41="Travis Harvey",_xlfn.XLOOKUP($B41,PROSPER_Harvey!$1:$1,PROSPER_Harvey!$67:$67,""),"")))))))="","",
IF($C41="Christopher Lobo",_xlfn.XLOOKUP($B41,PROSPER_Lobo!$1:$1,PROSPER_Lobo!$67:$67,""),
IF($C41="Naren Baliga",_xlfn.XLOOKUP($B41,PROSPER_Baliga!$1:$1,PROSPER_Baliga!$67:$67,""),
IF($C41="Thorsten Huhn",_xlfn.XLOOKUP($B41,PROSPER_Huhn!$1:$1,PROSPER_Huhn!$67:$67,""),
IF($C41="Nick Hull",_xlfn.XLOOKUP($B41,PROSPER_Hull!$1:$1,PROSPER_Hull!$67:$67,""),
IF($C41="Monika Kotwani",_xlfn.XLOOKUP($B41,PROSPER_Kotwani!$1:$1,PROSPER_Kotwani!$67:$67,""),
IF($C41="Jonathan Wellner",_xlfn.XLOOKUP($B41,PROSPER_Wellner!$1:$1,PROSPER_Wellner!$67:$67,""),
IF($C41="Travis Harvey",_xlfn.XLOOKUP($B41,PROSPER_Harvey!$1:$1,PROSPER_Harvey!$67:$67,""),""))))))))="","No Comment",IF(IF($C41="Christopher Lobo",_xlfn.XLOOKUP($B41,PROSPER_Lobo!$1:$1,PROSPER_Lobo!$67:$67,""),
IF($C41="Naren Baliga",_xlfn.XLOOKUP($B41,PROSPER_Baliga!$1:$1,PROSPER_Baliga!$67:$67,""),
IF($C41="Thorsten Huhn",_xlfn.XLOOKUP($B41,PROSPER_Huhn!$1:$1,PROSPER_Huhn!$67:$67,""),
IF($C41="Nick Hull",_xlfn.XLOOKUP($B41,PROSPER_Hull!$1:$1,PROSPER_Hull!$67:$67,""),
IF($C41="Monika Kotwani",_xlfn.XLOOKUP($B41,PROSPER_Kotwani!$1:$1,PROSPER_Kotwani!$67:$67,""),
IF($C41="Jonathan Wellner",_xlfn.XLOOKUP($B41,PROSPER_Wellner!$1:$1,PROSPER_Wellner!$67:$67,""),
IF($C41="Travis Harvey",_xlfn.XLOOKUP($B41,PROSPER_Harvey!$1:$1,PROSPER_Harvey!$67:$67,""),"")))))))="","",
IF($C41="Christopher Lobo",_xlfn.XLOOKUP($B41,PROSPER_Lobo!$1:$1,PROSPER_Lobo!$67:$67,""),
IF($C41="Naren Baliga",_xlfn.XLOOKUP($B41,PROSPER_Baliga!$1:$1,PROSPER_Baliga!$67:$67,""),
IF($C41="Thorsten Huhn",_xlfn.XLOOKUP($B41,PROSPER_Huhn!$1:$1,PROSPER_Huhn!$67:$67,""),
IF($C41="Nick Hull",_xlfn.XLOOKUP($B41,PROSPER_Hull!$1:$1,PROSPER_Hull!$67:$67,""),
IF($C41="Monika Kotwani",_xlfn.XLOOKUP($B41,PROSPER_Kotwani!$1:$1,PROSPER_Kotwani!$67:$67,""),
IF($C41="Jonathan Wellner",_xlfn.XLOOKUP($B41,PROSPER_Wellner!$1:$1,PROSPER_Wellner!$67:$67,""),
IF($C41="Travis Harvey",_xlfn.XLOOKUP($B41,PROSPER_Harvey!$1:$1,PROSPER_Harvey!$67:$67,""),"")))))))))</f>
        <v>No Comment</v>
      </c>
      <c r="IL41" s="188" t="str">
        <f t="shared" si="333"/>
        <v>N/A</v>
      </c>
      <c r="IM41" s="135" t="str">
        <f>_xlfn.XLOOKUP(B41,PROSPERInitial_Query!$E:$E,PROSPERInitial_Query!$AP:$AP,"",,-1)</f>
        <v/>
      </c>
      <c r="IN41" s="136" t="str">
        <f t="shared" si="334"/>
        <v>Partha Chatterjee4 - SuccessService Plan Management (PE)</v>
      </c>
      <c r="IO41" s="136" t="str">
        <f>_xlfn.XLOOKUP(IN41,PROSPERDelta_Query!BK:BK,PROSPERDelta_Query!BC:BC,"",,-1)</f>
        <v/>
      </c>
      <c r="IP41" s="137" t="str">
        <f t="shared" si="335"/>
        <v>N/A</v>
      </c>
      <c r="IQ41" s="137" t="str">
        <f>IF(IF(IF($C41="Christopher Lobo",_xlfn.XLOOKUP($B41,PROSPER_Lobo!$1:$1,PROSPER_Lobo!$68:$68,""),
IF($C41="Naren Baliga",_xlfn.XLOOKUP($B41,PROSPER_Baliga!$1:$1,PROSPER_Baliga!$68:$68,""),
IF($C41="Thorsten Huhn",_xlfn.XLOOKUP($B41,PROSPER_Huhn!$1:$1,PROSPER_Huhn!$68:$68,""),
IF($C41="Nick Hull",_xlfn.XLOOKUP($B41,PROSPER_Hull!$1:$1,PROSPER_Hull!$68:$68,""),
IF($C41="Monika Kotwani",_xlfn.XLOOKUP($B41,PROSPER_Kotwani!$1:$1,PROSPER_Kotwani!$68:$68,""),
IF($C41="Jonathan Wellner",_xlfn.XLOOKUP($B41,PROSPER_Wellner!$1:$1,PROSPER_Wellner!$68:$68,""),
IF($C41="Travis Harvey",_xlfn.XLOOKUP($B41,PROSPER_Harvey!$1:$1,PROSPER_Harvey!$68:$68,""),"")))))))="","",
IF($C41="Christopher Lobo",_xlfn.XLOOKUP($B41,PROSPER_Lobo!$1:$1,PROSPER_Lobo!$68:$68,""),
IF($C41="Naren Baliga",_xlfn.XLOOKUP($B41,PROSPER_Baliga!$1:$1,PROSPER_Baliga!$68:$68,""),
IF($C41="Thorsten Huhn",_xlfn.XLOOKUP($B41,PROSPER_Huhn!$1:$1,PROSPER_Huhn!$68:$68,""),
IF($C41="Nick Hull",_xlfn.XLOOKUP($B41,PROSPER_Hull!$1:$1,PROSPER_Hull!$68:$68,""),
IF($C41="Monika Kotwani",_xlfn.XLOOKUP($B41,PROSPER_Kotwani!$1:$1,PROSPER_Kotwani!$68:$68,""),
IF($C41="Jonathan Wellner",_xlfn.XLOOKUP($B41,PROSPER_Wellner!$1:$1,PROSPER_Wellner!$68:$68,""),
IF($C41="Travis Harvey",_xlfn.XLOOKUP($B41,PROSPER_Harvey!$1:$1,PROSPER_Harvey!$68:$68,""),""))))))))="","No Score",IF(IF($C41="Christopher Lobo",_xlfn.XLOOKUP($B41,PROSPER_Lobo!$1:$1,PROSPER_Lobo!$68:$68,""),
IF($C41="Naren Baliga",_xlfn.XLOOKUP($B41,PROSPER_Baliga!$1:$1,PROSPER_Baliga!$68:$68,""),
IF($C41="Thorsten Huhn",_xlfn.XLOOKUP($B41,PROSPER_Huhn!$1:$1,PROSPER_Huhn!$68:$68,""),
IF($C41="Nick Hull",_xlfn.XLOOKUP($B41,PROSPER_Hull!$1:$1,PROSPER_Hull!$68:$68,""),
IF($C41="Monika Kotwani",_xlfn.XLOOKUP($B41,PROSPER_Kotwani!$1:$1,PROSPER_Kotwani!$68:$68,""),
IF($C41="Jonathan Wellner",_xlfn.XLOOKUP($B41,PROSPER_Wellner!$1:$1,PROSPER_Wellner!$68:$68,""),
IF($C41="Travis Harvey",_xlfn.XLOOKUP($B41,PROSPER_Harvey!$1:$1,PROSPER_Harvey!$68:$68,""),"")))))))="","",
IF($C41="Christopher Lobo",_xlfn.XLOOKUP($B41,PROSPER_Lobo!$1:$1,PROSPER_Lobo!$68:$68,""),
IF($C41="Naren Baliga",_xlfn.XLOOKUP($B41,PROSPER_Baliga!$1:$1,PROSPER_Baliga!$68:$68,""),
IF($C41="Thorsten Huhn",_xlfn.XLOOKUP($B41,PROSPER_Huhn!$1:$1,PROSPER_Huhn!$68:$68,""),
IF($C41="Nick Hull",_xlfn.XLOOKUP($B41,PROSPER_Hull!$1:$1,PROSPER_Hull!$68:$68,""),
IF($C41="Monika Kotwani",_xlfn.XLOOKUP($B41,PROSPER_Kotwani!$1:$1,PROSPER_Kotwani!$68:$68,""),
IF($C41="Jonathan Wellner",_xlfn.XLOOKUP($B41,PROSPER_Wellner!$1:$1,PROSPER_Wellner!$68:$68,""),
IF($C41="Travis Harvey",_xlfn.XLOOKUP($B41,PROSPER_Harvey!$1:$1,PROSPER_Harvey!$68:$68,""),"")))))))))</f>
        <v>No Score</v>
      </c>
      <c r="IR41" s="138" t="str">
        <f>IF(IF(IF($C41="Christopher Lobo",_xlfn.XLOOKUP($B41,PROSPER_Lobo!$1:$1,PROSPER_Lobo!$69:$69,""),
IF($C41="Naren Baliga",_xlfn.XLOOKUP($B41,PROSPER_Baliga!$1:$1,PROSPER_Baliga!$69:$69,""),
IF($C41="Thorsten Huhn",_xlfn.XLOOKUP($B41,PROSPER_Huhn!$1:$1,PROSPER_Huhn!$69:$69,""),
IF($C41="Nick Hull",_xlfn.XLOOKUP($B41,PROSPER_Hull!$1:$1,PROSPER_Hull!$69:$69,""),
IF($C41="Monika Kotwani",_xlfn.XLOOKUP($B41,PROSPER_Kotwani!$1:$1,PROSPER_Kotwani!$69:$69,""),
IF($C41="Jonathan Wellner",_xlfn.XLOOKUP($B41,PROSPER_Wellner!$1:$1,PROSPER_Wellner!$69:$69,""),
IF($C41="Travis Harvey",_xlfn.XLOOKUP($B41,PROSPER_Harvey!$1:$1,PROSPER_Harvey!$69:$69,""),"")))))))="","",
IF($C41="Christopher Lobo",_xlfn.XLOOKUP($B41,PROSPER_Lobo!$1:$1,PROSPER_Lobo!$69:$69,""),
IF($C41="Naren Baliga",_xlfn.XLOOKUP($B41,PROSPER_Baliga!$1:$1,PROSPER_Baliga!$69:$69,""),
IF($C41="Thorsten Huhn",_xlfn.XLOOKUP($B41,PROSPER_Huhn!$1:$1,PROSPER_Huhn!$69:$69,""),
IF($C41="Nick Hull",_xlfn.XLOOKUP($B41,PROSPER_Hull!$1:$1,PROSPER_Hull!$69:$69,""),
IF($C41="Monika Kotwani",_xlfn.XLOOKUP($B41,PROSPER_Kotwani!$1:$1,PROSPER_Kotwani!$69:$69,""),
IF($C41="Jonathan Wellner",_xlfn.XLOOKUP($B41,PROSPER_Wellner!$1:$1,PROSPER_Wellner!$69:$69,""),
IF($C41="Travis Harvey",_xlfn.XLOOKUP($B41,PROSPER_Harvey!$1:$1,PROSPER_Harvey!$69:$69,""),""))))))))="","No Comment",IF(IF($C41="Christopher Lobo",_xlfn.XLOOKUP($B41,PROSPER_Lobo!$1:$1,PROSPER_Lobo!$69:$69,""),
IF($C41="Naren Baliga",_xlfn.XLOOKUP($B41,PROSPER_Baliga!$1:$1,PROSPER_Baliga!$69:$69,""),
IF($C41="Thorsten Huhn",_xlfn.XLOOKUP($B41,PROSPER_Huhn!$1:$1,PROSPER_Huhn!$69:$69,""),
IF($C41="Nick Hull",_xlfn.XLOOKUP($B41,PROSPER_Hull!$1:$1,PROSPER_Hull!$69:$69,""),
IF($C41="Monika Kotwani",_xlfn.XLOOKUP($B41,PROSPER_Kotwani!$1:$1,PROSPER_Kotwani!$69:$69,""),
IF($C41="Jonathan Wellner",_xlfn.XLOOKUP($B41,PROSPER_Wellner!$1:$1,PROSPER_Wellner!$69:$69,""),
IF($C41="Travis Harvey",_xlfn.XLOOKUP($B41,PROSPER_Harvey!$1:$1,PROSPER_Harvey!$69:$69,""),"")))))))="","",
IF($C41="Christopher Lobo",_xlfn.XLOOKUP($B41,PROSPER_Lobo!$1:$1,PROSPER_Lobo!$69:$69,""),
IF($C41="Naren Baliga",_xlfn.XLOOKUP($B41,PROSPER_Baliga!$1:$1,PROSPER_Baliga!$69:$69,""),
IF($C41="Thorsten Huhn",_xlfn.XLOOKUP($B41,PROSPER_Huhn!$1:$1,PROSPER_Huhn!$69:$69,""),
IF($C41="Nick Hull",_xlfn.XLOOKUP($B41,PROSPER_Hull!$1:$1,PROSPER_Hull!$69:$69,""),
IF($C41="Monika Kotwani",_xlfn.XLOOKUP($B41,PROSPER_Kotwani!$1:$1,PROSPER_Kotwani!$69:$69,""),
IF($C41="Jonathan Wellner",_xlfn.XLOOKUP($B41,PROSPER_Wellner!$1:$1,PROSPER_Wellner!$69:$69,""),
IF($C41="Travis Harvey",_xlfn.XLOOKUP($B41,PROSPER_Harvey!$1:$1,PROSPER_Harvey!$69:$69,""),"")))))))))</f>
        <v>No Comment</v>
      </c>
      <c r="IS41" s="188" t="str">
        <f t="shared" si="336"/>
        <v>N/A</v>
      </c>
      <c r="IT41" s="187" t="str">
        <f t="shared" si="337"/>
        <v>N/A</v>
      </c>
      <c r="IU41" s="128" t="str">
        <f t="shared" si="338"/>
        <v>N/A</v>
      </c>
      <c r="IV41" s="188" t="str">
        <f t="shared" si="339"/>
        <v>N/A</v>
      </c>
      <c r="IW41" s="139">
        <f>_xlfn.XLOOKUP($B41,Vlookups_Local!B:B,Vlookups_Local!F:F)</f>
        <v>1</v>
      </c>
      <c r="IX41" s="140">
        <f>_xlfn.XLOOKUP($B41,Vlookups_Local!B:B,Vlookups_Local!G:G)</f>
        <v>1</v>
      </c>
      <c r="IY41" s="140">
        <f>_xlfn.XLOOKUP($B41,Vlookups_Local!B:B,Vlookups_Local!H:H)</f>
        <v>0</v>
      </c>
      <c r="IZ41" s="141">
        <f t="shared" si="340"/>
        <v>10</v>
      </c>
      <c r="JA41" s="142">
        <f>_xlfn.XLOOKUP($B41,LevelUp_Query!A:A,LevelUp_Query!C:C,"")</f>
        <v>45</v>
      </c>
      <c r="JB41" s="143" t="str">
        <f>_xlfn.XLOOKUP($B41,LevelUp_Query!A:A,LevelUp_Query!F:F,"")</f>
        <v>T</v>
      </c>
      <c r="JC41" s="143">
        <f>_xlfn.XLOOKUP($B41,LevelUp_Query!A:A,LevelUp_Query!E:E,"")</f>
        <v>0</v>
      </c>
      <c r="JD41" s="141">
        <f t="shared" si="341"/>
        <v>0</v>
      </c>
      <c r="JE41" s="144" t="str">
        <f>_xlfn.XLOOKUP(B41,PROSPERInitial_Query!$E:$E,PROSPERInitial_Query!$AQ:$AQ,"",,-1)</f>
        <v/>
      </c>
      <c r="JF41" s="136" t="str">
        <f t="shared" si="342"/>
        <v>Partha Chatterjee7 - ResponsibilityGiving Back (L&amp;L)</v>
      </c>
      <c r="JG41" s="136" t="str">
        <f>_xlfn.XLOOKUP(JF41,PROSPERDelta_Query!BK:BK,PROSPERDelta_Query!BE:BE,"",,-1)</f>
        <v/>
      </c>
      <c r="JH41" s="137" t="str">
        <f t="shared" si="343"/>
        <v>N/A</v>
      </c>
      <c r="JI41" s="137" t="str">
        <f>IF(IF(IF($C41="Christopher Lobo",_xlfn.XLOOKUP($B41,PROSPER_Lobo!$1:$1,PROSPER_Lobo!$70:$70,""),
IF($C41="Naren Baliga",_xlfn.XLOOKUP($B41,PROSPER_Baliga!$1:$1,PROSPER_Baliga!$70:$70,""),
IF($C41="Thorsten Huhn",_xlfn.XLOOKUP($B41,PROSPER_Huhn!$1:$1,PROSPER_Huhn!$70:$70,""),
IF($C41="Nick Hull",_xlfn.XLOOKUP($B41,PROSPER_Hull!$1:$1,PROSPER_Hull!$70:$70,""),
IF($C41="Monika Kotwani",_xlfn.XLOOKUP($B41,PROSPER_Kotwani!$1:$1,PROSPER_Kotwani!$70:$70,""),
IF($C41="Jonathan Wellner",_xlfn.XLOOKUP($B41,PROSPER_Wellner!$1:$1,PROSPER_Wellner!$70:$70,""),
IF($C41="Travis Harvey",_xlfn.XLOOKUP($B41,PROSPER_Harvey!$1:$1,PROSPER_Harvey!$70:$70,""),"")))))))="","",
IF($C41="Christopher Lobo",_xlfn.XLOOKUP($B41,PROSPER_Lobo!$1:$1,PROSPER_Lobo!$70:$70,""),
IF($C41="Naren Baliga",_xlfn.XLOOKUP($B41,PROSPER_Baliga!$1:$1,PROSPER_Baliga!$70:$70,""),
IF($C41="Thorsten Huhn",_xlfn.XLOOKUP($B41,PROSPER_Huhn!$1:$1,PROSPER_Huhn!$70:$70,""),
IF($C41="Nick Hull",_xlfn.XLOOKUP($B41,PROSPER_Hull!$1:$1,PROSPER_Hull!$70:$70,""),
IF($C41="Monika Kotwani",_xlfn.XLOOKUP($B41,PROSPER_Kotwani!$1:$1,PROSPER_Kotwani!$70:$70,""),
IF($C41="Jonathan Wellner",_xlfn.XLOOKUP($B41,PROSPER_Wellner!$1:$1,PROSPER_Wellner!$70:$70,""),
IF($C41="Travis Harvey",_xlfn.XLOOKUP($B41,PROSPER_Harvey!$1:$1,PROSPER_Harvey!$70:$70,""),""))))))))="","No Score",IF(IF($C41="Christopher Lobo",_xlfn.XLOOKUP($B41,PROSPER_Lobo!$1:$1,PROSPER_Lobo!$70:$70,""),
IF($C41="Naren Baliga",_xlfn.XLOOKUP($B41,PROSPER_Baliga!$1:$1,PROSPER_Baliga!$70:$70,""),
IF($C41="Thorsten Huhn",_xlfn.XLOOKUP($B41,PROSPER_Huhn!$1:$1,PROSPER_Huhn!$70:$70,""),
IF($C41="Nick Hull",_xlfn.XLOOKUP($B41,PROSPER_Hull!$1:$1,PROSPER_Hull!$70:$70,""),
IF($C41="Monika Kotwani",_xlfn.XLOOKUP($B41,PROSPER_Kotwani!$1:$1,PROSPER_Kotwani!$70:$70,""),
IF($C41="Jonathan Wellner",_xlfn.XLOOKUP($B41,PROSPER_Wellner!$1:$1,PROSPER_Wellner!$70:$70,""),
IF($C41="Travis Harvey",_xlfn.XLOOKUP($B41,PROSPER_Harvey!$1:$1,PROSPER_Harvey!$70:$70,""),"")))))))="","",
IF($C41="Christopher Lobo",_xlfn.XLOOKUP($B41,PROSPER_Lobo!$1:$1,PROSPER_Lobo!$70:$70,""),
IF($C41="Naren Baliga",_xlfn.XLOOKUP($B41,PROSPER_Baliga!$1:$1,PROSPER_Baliga!$70:$70,""),
IF($C41="Thorsten Huhn",_xlfn.XLOOKUP($B41,PROSPER_Huhn!$1:$1,PROSPER_Huhn!$70:$70,""),
IF($C41="Nick Hull",_xlfn.XLOOKUP($B41,PROSPER_Hull!$1:$1,PROSPER_Hull!$70:$70,""),
IF($C41="Monika Kotwani",_xlfn.XLOOKUP($B41,PROSPER_Kotwani!$1:$1,PROSPER_Kotwani!$70:$70,""),
IF($C41="Jonathan Wellner",_xlfn.XLOOKUP($B41,PROSPER_Wellner!$1:$1,PROSPER_Wellner!$70:$70,""),
IF($C41="Travis Harvey",_xlfn.XLOOKUP($B41,PROSPER_Harvey!$1:$1,PROSPER_Harvey!$70:$70,""),"")))))))))</f>
        <v>No Score</v>
      </c>
      <c r="JJ41" s="138" t="str">
        <f>IF(IF(IF($C41="Christopher Lobo",_xlfn.XLOOKUP($B41,PROSPER_Lobo!$1:$1,PROSPER_Lobo!$71:$71,""),
IF($C41="Naren Baliga",_xlfn.XLOOKUP($B41,PROSPER_Baliga!$1:$1,PROSPER_Baliga!$71:$71,""),
IF($C41="Thorsten Huhn",_xlfn.XLOOKUP($B41,PROSPER_Huhn!$1:$1,PROSPER_Huhn!$71:$71,""),
IF($C41="Nick Hull",_xlfn.XLOOKUP($B41,PROSPER_Hull!$1:$1,PROSPER_Hull!$71:$71,""),
IF($C41="Monika Kotwani",_xlfn.XLOOKUP($B41,PROSPER_Kotwani!$1:$1,PROSPER_Kotwani!$71:$71,""),
IF($C41="Jonathan Wellner",_xlfn.XLOOKUP($B41,PROSPER_Wellner!$1:$1,PROSPER_Wellner!$71:$71,""),
IF($C41="Travis Harvey",_xlfn.XLOOKUP($B41,PROSPER_Harvey!$1:$1,PROSPER_Harvey!$71:$71,""),"")))))))="","",
IF($C41="Christopher Lobo",_xlfn.XLOOKUP($B41,PROSPER_Lobo!$1:$1,PROSPER_Lobo!$71:$71,""),
IF($C41="Naren Baliga",_xlfn.XLOOKUP($B41,PROSPER_Baliga!$1:$1,PROSPER_Baliga!$71:$71,""),
IF($C41="Thorsten Huhn",_xlfn.XLOOKUP($B41,PROSPER_Huhn!$1:$1,PROSPER_Huhn!$71:$71,""),
IF($C41="Nick Hull",_xlfn.XLOOKUP($B41,PROSPER_Hull!$1:$1,PROSPER_Hull!$71:$71,""),
IF($C41="Monika Kotwani",_xlfn.XLOOKUP($B41,PROSPER_Kotwani!$1:$1,PROSPER_Kotwani!$71:$71,""),
IF($C41="Jonathan Wellner",_xlfn.XLOOKUP($B41,PROSPER_Wellner!$1:$1,PROSPER_Wellner!$71:$71,""),
IF($C41="Travis Harvey",_xlfn.XLOOKUP($B41,PROSPER_Harvey!$1:$1,PROSPER_Harvey!$71:$71,""),""))))))))="","No Comment",IF(IF($C41="Christopher Lobo",_xlfn.XLOOKUP($B41,PROSPER_Lobo!$1:$1,PROSPER_Lobo!$71:$71,""),
IF($C41="Naren Baliga",_xlfn.XLOOKUP($B41,PROSPER_Baliga!$1:$1,PROSPER_Baliga!$71:$71,""),
IF($C41="Thorsten Huhn",_xlfn.XLOOKUP($B41,PROSPER_Huhn!$1:$1,PROSPER_Huhn!$71:$71,""),
IF($C41="Nick Hull",_xlfn.XLOOKUP($B41,PROSPER_Hull!$1:$1,PROSPER_Hull!$71:$71,""),
IF($C41="Monika Kotwani",_xlfn.XLOOKUP($B41,PROSPER_Kotwani!$1:$1,PROSPER_Kotwani!$71:$71,""),
IF($C41="Jonathan Wellner",_xlfn.XLOOKUP($B41,PROSPER_Wellner!$1:$1,PROSPER_Wellner!$71:$71,""),
IF($C41="Travis Harvey",_xlfn.XLOOKUP($B41,PROSPER_Harvey!$1:$1,PROSPER_Harvey!$71:$71,""),"")))))))="","",
IF($C41="Christopher Lobo",_xlfn.XLOOKUP($B41,PROSPER_Lobo!$1:$1,PROSPER_Lobo!$71:$71,""),
IF($C41="Naren Baliga",_xlfn.XLOOKUP($B41,PROSPER_Baliga!$1:$1,PROSPER_Baliga!$71:$71,""),
IF($C41="Thorsten Huhn",_xlfn.XLOOKUP($B41,PROSPER_Huhn!$1:$1,PROSPER_Huhn!$71:$71,""),
IF($C41="Nick Hull",_xlfn.XLOOKUP($B41,PROSPER_Hull!$1:$1,PROSPER_Hull!$71:$71,""),
IF($C41="Monika Kotwani",_xlfn.XLOOKUP($B41,PROSPER_Kotwani!$1:$1,PROSPER_Kotwani!$71:$71,""),
IF($C41="Jonathan Wellner",_xlfn.XLOOKUP($B41,PROSPER_Wellner!$1:$1,PROSPER_Wellner!$71:$71,""),
IF($C41="Travis Harvey",_xlfn.XLOOKUP($B41,PROSPER_Harvey!$1:$1,PROSPER_Harvey!$71:$71,""),"")))))))))</f>
        <v>No Comment</v>
      </c>
      <c r="JK41" s="141" t="str">
        <f t="shared" si="344"/>
        <v>N/A</v>
      </c>
      <c r="JL41" s="135" t="str">
        <f>_xlfn.XLOOKUP(B41,PROSPERInitial_Query!$E:$E,PROSPERInitial_Query!$AR:$AR,"",,-1)</f>
        <v/>
      </c>
      <c r="JM41" s="136" t="str">
        <f t="shared" si="345"/>
        <v>Partha Chatterjee7 - ResponsibilityExecutive Communication</v>
      </c>
      <c r="JN41" s="136" t="str">
        <f>_xlfn.XLOOKUP(JM41,PROSPERDelta_Query!BK:BK,PROSPERDelta_Query!BF:BF,"",,-1)</f>
        <v/>
      </c>
      <c r="JO41" s="137" t="str">
        <f t="shared" si="346"/>
        <v>N/A</v>
      </c>
      <c r="JP41" s="137" t="str">
        <f>IF(IF(IF($C41="Christopher Lobo",_xlfn.XLOOKUP($B41,PROSPER_Lobo!$1:$1,PROSPER_Lobo!$72:$72,""),
IF($C41="Naren Baliga",_xlfn.XLOOKUP($B41,PROSPER_Baliga!$1:$1,PROSPER_Baliga!$72:$72,""),
IF($C41="Thorsten Huhn",_xlfn.XLOOKUP($B41,PROSPER_Huhn!$1:$1,PROSPER_Huhn!$72:$72,""),
IF($C41="Nick Hull",_xlfn.XLOOKUP($B41,PROSPER_Hull!$1:$1,PROSPER_Hull!$72:$72,""),
IF($C41="Monika Kotwani",_xlfn.XLOOKUP($B41,PROSPER_Kotwani!$1:$1,PROSPER_Kotwani!$72:$72,""),
IF($C41="Jonathan Wellner",_xlfn.XLOOKUP($B41,PROSPER_Wellner!$1:$1,PROSPER_Wellner!$72:$72,""),
IF($C41="Travis Harvey",_xlfn.XLOOKUP($B41,PROSPER_Harvey!$1:$1,PROSPER_Harvey!$72:$72,""),"")))))))="","",
IF($C41="Christopher Lobo",_xlfn.XLOOKUP($B41,PROSPER_Lobo!$1:$1,PROSPER_Lobo!$72:$72,""),
IF($C41="Naren Baliga",_xlfn.XLOOKUP($B41,PROSPER_Baliga!$1:$1,PROSPER_Baliga!$72:$72,""),
IF($C41="Thorsten Huhn",_xlfn.XLOOKUP($B41,PROSPER_Huhn!$1:$1,PROSPER_Huhn!$72:$72,""),
IF($C41="Nick Hull",_xlfn.XLOOKUP($B41,PROSPER_Hull!$1:$1,PROSPER_Hull!$72:$72,""),
IF($C41="Monika Kotwani",_xlfn.XLOOKUP($B41,PROSPER_Kotwani!$1:$1,PROSPER_Kotwani!$72:$72,""),
IF($C41="Jonathan Wellner",_xlfn.XLOOKUP($B41,PROSPER_Wellner!$1:$1,PROSPER_Wellner!$72:$72,""),
IF($C41="Travis Harvey",_xlfn.XLOOKUP($B41,PROSPER_Harvey!$1:$1,PROSPER_Harvey!$72:$72,""),""))))))))="","No Score",IF(IF($C41="Christopher Lobo",_xlfn.XLOOKUP($B41,PROSPER_Lobo!$1:$1,PROSPER_Lobo!$72:$72,""),
IF($C41="Naren Baliga",_xlfn.XLOOKUP($B41,PROSPER_Baliga!$1:$1,PROSPER_Baliga!$72:$72,""),
IF($C41="Thorsten Huhn",_xlfn.XLOOKUP($B41,PROSPER_Huhn!$1:$1,PROSPER_Huhn!$72:$72,""),
IF($C41="Nick Hull",_xlfn.XLOOKUP($B41,PROSPER_Hull!$1:$1,PROSPER_Hull!$72:$72,""),
IF($C41="Monika Kotwani",_xlfn.XLOOKUP($B41,PROSPER_Kotwani!$1:$1,PROSPER_Kotwani!$72:$72,""),
IF($C41="Jonathan Wellner",_xlfn.XLOOKUP($B41,PROSPER_Wellner!$1:$1,PROSPER_Wellner!$72:$72,""),
IF($C41="Travis Harvey",_xlfn.XLOOKUP($B41,PROSPER_Harvey!$1:$1,PROSPER_Harvey!$72:$72,""),"")))))))="","",
IF($C41="Christopher Lobo",_xlfn.XLOOKUP($B41,PROSPER_Lobo!$1:$1,PROSPER_Lobo!$72:$72,""),
IF($C41="Naren Baliga",_xlfn.XLOOKUP($B41,PROSPER_Baliga!$1:$1,PROSPER_Baliga!$72:$72,""),
IF($C41="Thorsten Huhn",_xlfn.XLOOKUP($B41,PROSPER_Huhn!$1:$1,PROSPER_Huhn!$72:$72,""),
IF($C41="Nick Hull",_xlfn.XLOOKUP($B41,PROSPER_Hull!$1:$1,PROSPER_Hull!$72:$72,""),
IF($C41="Monika Kotwani",_xlfn.XLOOKUP($B41,PROSPER_Kotwani!$1:$1,PROSPER_Kotwani!$72:$72,""),
IF($C41="Jonathan Wellner",_xlfn.XLOOKUP($B41,PROSPER_Wellner!$1:$1,PROSPER_Wellner!$72:$72,""),
IF($C41="Travis Harvey",_xlfn.XLOOKUP($B41,PROSPER_Harvey!$1:$1,PROSPER_Harvey!$72:$72,""),"")))))))))</f>
        <v>No Score</v>
      </c>
      <c r="JQ41" s="138" t="str">
        <f>IF(IF(IF($C41="Christopher Lobo",_xlfn.XLOOKUP($B41,PROSPER_Lobo!$1:$1,PROSPER_Lobo!$73:$73,""),
IF($C41="Naren Baliga",_xlfn.XLOOKUP($B41,PROSPER_Baliga!$1:$1,PROSPER_Baliga!$73:$73,""),
IF($C41="Thorsten Huhn",_xlfn.XLOOKUP($B41,PROSPER_Huhn!$1:$1,PROSPER_Huhn!$73:$73,""),
IF($C41="Nick Hull",_xlfn.XLOOKUP($B41,PROSPER_Hull!$1:$1,PROSPER_Hull!$73:$73,""),
IF($C41="Monika Kotwani",_xlfn.XLOOKUP($B41,PROSPER_Kotwani!$1:$1,PROSPER_Kotwani!$73:$73,""),
IF($C41="Jonathan Wellner",_xlfn.XLOOKUP($B41,PROSPER_Wellner!$1:$1,PROSPER_Wellner!$73:$73,""),
IF($C41="Travis Harvey",_xlfn.XLOOKUP($B41,PROSPER_Harvey!$1:$1,PROSPER_Harvey!$73:$73,""),"")))))))="","",
IF($C41="Christopher Lobo",_xlfn.XLOOKUP($B41,PROSPER_Lobo!$1:$1,PROSPER_Lobo!$73:$73,""),
IF($C41="Naren Baliga",_xlfn.XLOOKUP($B41,PROSPER_Baliga!$1:$1,PROSPER_Baliga!$73:$73,""),
IF($C41="Thorsten Huhn",_xlfn.XLOOKUP($B41,PROSPER_Huhn!$1:$1,PROSPER_Huhn!$73:$73,""),
IF($C41="Nick Hull",_xlfn.XLOOKUP($B41,PROSPER_Hull!$1:$1,PROSPER_Hull!$73:$73,""),
IF($C41="Monika Kotwani",_xlfn.XLOOKUP($B41,PROSPER_Kotwani!$1:$1,PROSPER_Kotwani!$73:$73,""),
IF($C41="Jonathan Wellner",_xlfn.XLOOKUP($B41,PROSPER_Wellner!$1:$1,PROSPER_Wellner!$73:$73,""),
IF($C41="Travis Harvey",_xlfn.XLOOKUP($B41,PROSPER_Harvey!$1:$1,PROSPER_Harvey!$73:$73,""),""))))))))="","No Comment",IF(IF($C41="Christopher Lobo",_xlfn.XLOOKUP($B41,PROSPER_Lobo!$1:$1,PROSPER_Lobo!$73:$73,""),
IF($C41="Naren Baliga",_xlfn.XLOOKUP($B41,PROSPER_Baliga!$1:$1,PROSPER_Baliga!$73:$73,""),
IF($C41="Thorsten Huhn",_xlfn.XLOOKUP($B41,PROSPER_Huhn!$1:$1,PROSPER_Huhn!$73:$73,""),
IF($C41="Nick Hull",_xlfn.XLOOKUP($B41,PROSPER_Hull!$1:$1,PROSPER_Hull!$73:$73,""),
IF($C41="Monika Kotwani",_xlfn.XLOOKUP($B41,PROSPER_Kotwani!$1:$1,PROSPER_Kotwani!$73:$73,""),
IF($C41="Jonathan Wellner",_xlfn.XLOOKUP($B41,PROSPER_Wellner!$1:$1,PROSPER_Wellner!$73:$73,""),
IF($C41="Travis Harvey",_xlfn.XLOOKUP($B41,PROSPER_Harvey!$1:$1,PROSPER_Harvey!$73:$73,""),"")))))))="","",
IF($C41="Christopher Lobo",_xlfn.XLOOKUP($B41,PROSPER_Lobo!$1:$1,PROSPER_Lobo!$73:$73,""),
IF($C41="Naren Baliga",_xlfn.XLOOKUP($B41,PROSPER_Baliga!$1:$1,PROSPER_Baliga!$73:$73,""),
IF($C41="Thorsten Huhn",_xlfn.XLOOKUP($B41,PROSPER_Huhn!$1:$1,PROSPER_Huhn!$73:$73,""),
IF($C41="Nick Hull",_xlfn.XLOOKUP($B41,PROSPER_Hull!$1:$1,PROSPER_Hull!$73:$73,""),
IF($C41="Monika Kotwani",_xlfn.XLOOKUP($B41,PROSPER_Kotwani!$1:$1,PROSPER_Kotwani!$73:$73,""),
IF($C41="Jonathan Wellner",_xlfn.XLOOKUP($B41,PROSPER_Wellner!$1:$1,PROSPER_Wellner!$73:$73,""),
IF($C41="Travis Harvey",_xlfn.XLOOKUP($B41,PROSPER_Harvey!$1:$1,PROSPER_Harvey!$73:$73,""),"")))))))))</f>
        <v>No Comment</v>
      </c>
      <c r="JR41" s="141" t="str">
        <f t="shared" si="347"/>
        <v>N/A</v>
      </c>
      <c r="JS41" s="135" t="str">
        <f>_xlfn.XLOOKUP(B41,PROSPERInitial_Query!$E:$E,PROSPERInitial_Query!$AS:$AS,"",,-1)</f>
        <v/>
      </c>
      <c r="JT41" s="136" t="str">
        <f t="shared" si="348"/>
        <v>Partha Chatterjee7 - ResponsibilityCulture Champion</v>
      </c>
      <c r="JU41" s="136" t="str">
        <f>_xlfn.XLOOKUP(JT41,PROSPERDelta_Query!BK:BK,PROSPERDelta_Query!BG:BG,"",,-1)</f>
        <v/>
      </c>
      <c r="JV41" s="137" t="str">
        <f t="shared" si="349"/>
        <v>N/A</v>
      </c>
      <c r="JW41" s="137" t="str">
        <f>IF(IF(IF($C41="Christopher Lobo",_xlfn.XLOOKUP($B41,PROSPER_Lobo!$1:$1,PROSPER_Lobo!$74:$74,""),
IF($C41="Naren Baliga",_xlfn.XLOOKUP($B41,PROSPER_Baliga!$1:$1,PROSPER_Baliga!$74:$74,""),
IF($C41="Thorsten Huhn",_xlfn.XLOOKUP($B41,PROSPER_Huhn!$1:$1,PROSPER_Huhn!$74:$74,""),
IF($C41="Nick Hull",_xlfn.XLOOKUP($B41,PROSPER_Hull!$1:$1,PROSPER_Hull!$74:$74,""),
IF($C41="Monika Kotwani",_xlfn.XLOOKUP($B41,PROSPER_Kotwani!$1:$1,PROSPER_Kotwani!$74:$74,""),
IF($C41="Jonathan Wellner",_xlfn.XLOOKUP($B41,PROSPER_Wellner!$1:$1,PROSPER_Wellner!$74:$74,""),
IF($C41="Travis Harvey",_xlfn.XLOOKUP($B41,PROSPER_Harvey!$1:$1,PROSPER_Harvey!$74:$74,""),"")))))))="","",
IF($C41="Christopher Lobo",_xlfn.XLOOKUP($B41,PROSPER_Lobo!$1:$1,PROSPER_Lobo!$74:$74,""),
IF($C41="Naren Baliga",_xlfn.XLOOKUP($B41,PROSPER_Baliga!$1:$1,PROSPER_Baliga!$74:$74,""),
IF($C41="Thorsten Huhn",_xlfn.XLOOKUP($B41,PROSPER_Huhn!$1:$1,PROSPER_Huhn!$74:$74,""),
IF($C41="Nick Hull",_xlfn.XLOOKUP($B41,PROSPER_Hull!$1:$1,PROSPER_Hull!$74:$74,""),
IF($C41="Monika Kotwani",_xlfn.XLOOKUP($B41,PROSPER_Kotwani!$1:$1,PROSPER_Kotwani!$74:$74,""),
IF($C41="Jonathan Wellner",_xlfn.XLOOKUP($B41,PROSPER_Wellner!$1:$1,PROSPER_Wellner!$74:$74,""),
IF($C41="Travis Harvey",_xlfn.XLOOKUP($B41,PROSPER_Harvey!$1:$1,PROSPER_Harvey!$74:$74,""),""))))))))="","No Score",IF(IF($C41="Christopher Lobo",_xlfn.XLOOKUP($B41,PROSPER_Lobo!$1:$1,PROSPER_Lobo!$74:$74,""),
IF($C41="Naren Baliga",_xlfn.XLOOKUP($B41,PROSPER_Baliga!$1:$1,PROSPER_Baliga!$74:$74,""),
IF($C41="Thorsten Huhn",_xlfn.XLOOKUP($B41,PROSPER_Huhn!$1:$1,PROSPER_Huhn!$74:$74,""),
IF($C41="Nick Hull",_xlfn.XLOOKUP($B41,PROSPER_Hull!$1:$1,PROSPER_Hull!$74:$74,""),
IF($C41="Monika Kotwani",_xlfn.XLOOKUP($B41,PROSPER_Kotwani!$1:$1,PROSPER_Kotwani!$74:$74,""),
IF($C41="Jonathan Wellner",_xlfn.XLOOKUP($B41,PROSPER_Wellner!$1:$1,PROSPER_Wellner!$74:$74,""),
IF($C41="Travis Harvey",_xlfn.XLOOKUP($B41,PROSPER_Harvey!$1:$1,PROSPER_Harvey!$74:$74,""),"")))))))="","",
IF($C41="Christopher Lobo",_xlfn.XLOOKUP($B41,PROSPER_Lobo!$1:$1,PROSPER_Lobo!$74:$74,""),
IF($C41="Naren Baliga",_xlfn.XLOOKUP($B41,PROSPER_Baliga!$1:$1,PROSPER_Baliga!$74:$74,""),
IF($C41="Thorsten Huhn",_xlfn.XLOOKUP($B41,PROSPER_Huhn!$1:$1,PROSPER_Huhn!$74:$74,""),
IF($C41="Nick Hull",_xlfn.XLOOKUP($B41,PROSPER_Hull!$1:$1,PROSPER_Hull!$74:$74,""),
IF($C41="Monika Kotwani",_xlfn.XLOOKUP($B41,PROSPER_Kotwani!$1:$1,PROSPER_Kotwani!$74:$74,""),
IF($C41="Jonathan Wellner",_xlfn.XLOOKUP($B41,PROSPER_Wellner!$1:$1,PROSPER_Wellner!$74:$74,""),
IF($C41="Travis Harvey",_xlfn.XLOOKUP($B41,PROSPER_Harvey!$1:$1,PROSPER_Harvey!$74:$74,""),"")))))))))</f>
        <v>No Score</v>
      </c>
      <c r="JX41" s="138" t="str">
        <f>IF(IF(IF($C41="Christopher Lobo",_xlfn.XLOOKUP($B41,PROSPER_Lobo!$1:$1,PROSPER_Lobo!$75:$75,""),
IF($C41="Naren Baliga",_xlfn.XLOOKUP($B41,PROSPER_Baliga!$1:$1,PROSPER_Baliga!$75:$75,""),
IF($C41="Thorsten Huhn",_xlfn.XLOOKUP($B41,PROSPER_Huhn!$1:$1,PROSPER_Huhn!$75:$75,""),
IF($C41="Nick Hull",_xlfn.XLOOKUP($B41,PROSPER_Hull!$1:$1,PROSPER_Hull!$75:$75,""),
IF($C41="Monika Kotwani",_xlfn.XLOOKUP($B41,PROSPER_Kotwani!$1:$1,PROSPER_Kotwani!$75:$75,""),
IF($C41="Jonathan Wellner",_xlfn.XLOOKUP($B41,PROSPER_Wellner!$1:$1,PROSPER_Wellner!$75:$75,""),
IF($C41="Travis Harvey",_xlfn.XLOOKUP($B41,PROSPER_Harvey!$1:$1,PROSPER_Harvey!$75:$75,""),"")))))))="","",
IF($C41="Christopher Lobo",_xlfn.XLOOKUP($B41,PROSPER_Lobo!$1:$1,PROSPER_Lobo!$75:$75,""),
IF($C41="Naren Baliga",_xlfn.XLOOKUP($B41,PROSPER_Baliga!$1:$1,PROSPER_Baliga!$75:$75,""),
IF($C41="Thorsten Huhn",_xlfn.XLOOKUP($B41,PROSPER_Huhn!$1:$1,PROSPER_Huhn!$75:$75,""),
IF($C41="Nick Hull",_xlfn.XLOOKUP($B41,PROSPER_Hull!$1:$1,PROSPER_Hull!$75:$75,""),
IF($C41="Monika Kotwani",_xlfn.XLOOKUP($B41,PROSPER_Kotwani!$1:$1,PROSPER_Kotwani!$75:$75,""),
IF($C41="Jonathan Wellner",_xlfn.XLOOKUP($B41,PROSPER_Wellner!$1:$1,PROSPER_Wellner!$75:$75,""),
IF($C41="Travis Harvey",_xlfn.XLOOKUP($B41,PROSPER_Harvey!$1:$1,PROSPER_Harvey!$75:$75,""),""))))))))="","No Comment",IF(IF($C41="Christopher Lobo",_xlfn.XLOOKUP($B41,PROSPER_Lobo!$1:$1,PROSPER_Lobo!$75:$75,""),
IF($C41="Naren Baliga",_xlfn.XLOOKUP($B41,PROSPER_Baliga!$1:$1,PROSPER_Baliga!$75:$75,""),
IF($C41="Thorsten Huhn",_xlfn.XLOOKUP($B41,PROSPER_Huhn!$1:$1,PROSPER_Huhn!$75:$75,""),
IF($C41="Nick Hull",_xlfn.XLOOKUP($B41,PROSPER_Hull!$1:$1,PROSPER_Hull!$75:$75,""),
IF($C41="Monika Kotwani",_xlfn.XLOOKUP($B41,PROSPER_Kotwani!$1:$1,PROSPER_Kotwani!$75:$75,""),
IF($C41="Jonathan Wellner",_xlfn.XLOOKUP($B41,PROSPER_Wellner!$1:$1,PROSPER_Wellner!$75:$75,""),
IF($C41="Travis Harvey",_xlfn.XLOOKUP($B41,PROSPER_Harvey!$1:$1,PROSPER_Harvey!$75:$75,""),"")))))))="","",
IF($C41="Christopher Lobo",_xlfn.XLOOKUP($B41,PROSPER_Lobo!$1:$1,PROSPER_Lobo!$75:$75,""),
IF($C41="Naren Baliga",_xlfn.XLOOKUP($B41,PROSPER_Baliga!$1:$1,PROSPER_Baliga!$75:$75,""),
IF($C41="Thorsten Huhn",_xlfn.XLOOKUP($B41,PROSPER_Huhn!$1:$1,PROSPER_Huhn!$75:$75,""),
IF($C41="Nick Hull",_xlfn.XLOOKUP($B41,PROSPER_Hull!$1:$1,PROSPER_Hull!$75:$75,""),
IF($C41="Monika Kotwani",_xlfn.XLOOKUP($B41,PROSPER_Kotwani!$1:$1,PROSPER_Kotwani!$75:$75,""),
IF($C41="Jonathan Wellner",_xlfn.XLOOKUP($B41,PROSPER_Wellner!$1:$1,PROSPER_Wellner!$75:$75,""),
IF($C41="Travis Harvey",_xlfn.XLOOKUP($B41,PROSPER_Harvey!$1:$1,PROSPER_Harvey!$75:$75,""),"")))))))))</f>
        <v>No Comment</v>
      </c>
      <c r="JY41" s="141" t="str">
        <f t="shared" si="350"/>
        <v>N/A</v>
      </c>
      <c r="JZ41" s="135" t="str">
        <f>_xlfn.XLOOKUP(B41,PROSPERInitial_Query!$E:$E,PROSPERInitial_Query!$AT:$AT,"",,-1)</f>
        <v/>
      </c>
      <c r="KA41" s="136" t="str">
        <f t="shared" si="351"/>
        <v>Partha Chatterjee7 - ResponsibilityPeople Management</v>
      </c>
      <c r="KB41" s="136" t="str">
        <f>_xlfn.XLOOKUP(KA41,PROSPERDelta_Query!BK:BK,PROSPERDelta_Query!BH:BH,"",,-1)</f>
        <v/>
      </c>
      <c r="KC41" s="137" t="str">
        <f t="shared" si="352"/>
        <v>N/A</v>
      </c>
      <c r="KD41" s="137" t="str">
        <f>IF(IF(IF($C41="Christopher Lobo",_xlfn.XLOOKUP($B41,PROSPER_Lobo!$1:$1,PROSPER_Lobo!$76:$76,""),
IF($C41="Naren Baliga",_xlfn.XLOOKUP($B41,PROSPER_Baliga!$1:$1,PROSPER_Baliga!$76:$76,""),
IF($C41="Thorsten Huhn",_xlfn.XLOOKUP($B41,PROSPER_Huhn!$1:$1,PROSPER_Huhn!$76:$76,""),
IF($C41="Nick Hull",_xlfn.XLOOKUP($B41,PROSPER_Hull!$1:$1,PROSPER_Hull!$76:$76,""),
IF($C41="Monika Kotwani",_xlfn.XLOOKUP($B41,PROSPER_Kotwani!$1:$1,PROSPER_Kotwani!$76:$76,""),
IF($C41="Jonathan Wellner",_xlfn.XLOOKUP($B41,PROSPER_Wellner!$1:$1,PROSPER_Wellner!$76:$76,""),
IF($C41="Travis Harvey",_xlfn.XLOOKUP($B41,PROSPER_Harvey!$1:$1,PROSPER_Harvey!$76:$76,""),"")))))))="","",
IF($C41="Christopher Lobo",_xlfn.XLOOKUP($B41,PROSPER_Lobo!$1:$1,PROSPER_Lobo!$76:$76,""),
IF($C41="Naren Baliga",_xlfn.XLOOKUP($B41,PROSPER_Baliga!$1:$1,PROSPER_Baliga!$76:$76,""),
IF($C41="Thorsten Huhn",_xlfn.XLOOKUP($B41,PROSPER_Huhn!$1:$1,PROSPER_Huhn!$76:$76,""),
IF($C41="Nick Hull",_xlfn.XLOOKUP($B41,PROSPER_Hull!$1:$1,PROSPER_Hull!$76:$76,""),
IF($C41="Monika Kotwani",_xlfn.XLOOKUP($B41,PROSPER_Kotwani!$1:$1,PROSPER_Kotwani!$76:$76,""),
IF($C41="Jonathan Wellner",_xlfn.XLOOKUP($B41,PROSPER_Wellner!$1:$1,PROSPER_Wellner!$76:$76,""),
IF($C41="Travis Harvey",_xlfn.XLOOKUP($B41,PROSPER_Harvey!$1:$1,PROSPER_Harvey!$76:$76,""),""))))))))="","No Score",IF(IF($C41="Christopher Lobo",_xlfn.XLOOKUP($B41,PROSPER_Lobo!$1:$1,PROSPER_Lobo!$76:$76,""),
IF($C41="Naren Baliga",_xlfn.XLOOKUP($B41,PROSPER_Baliga!$1:$1,PROSPER_Baliga!$76:$76,""),
IF($C41="Thorsten Huhn",_xlfn.XLOOKUP($B41,PROSPER_Huhn!$1:$1,PROSPER_Huhn!$76:$76,""),
IF($C41="Nick Hull",_xlfn.XLOOKUP($B41,PROSPER_Hull!$1:$1,PROSPER_Hull!$76:$76,""),
IF($C41="Monika Kotwani",_xlfn.XLOOKUP($B41,PROSPER_Kotwani!$1:$1,PROSPER_Kotwani!$76:$76,""),
IF($C41="Jonathan Wellner",_xlfn.XLOOKUP($B41,PROSPER_Wellner!$1:$1,PROSPER_Wellner!$76:$76,""),
IF($C41="Travis Harvey",_xlfn.XLOOKUP($B41,PROSPER_Harvey!$1:$1,PROSPER_Harvey!$76:$76,""),"")))))))="","",
IF($C41="Christopher Lobo",_xlfn.XLOOKUP($B41,PROSPER_Lobo!$1:$1,PROSPER_Lobo!$76:$76,""),
IF($C41="Naren Baliga",_xlfn.XLOOKUP($B41,PROSPER_Baliga!$1:$1,PROSPER_Baliga!$76:$76,""),
IF($C41="Thorsten Huhn",_xlfn.XLOOKUP($B41,PROSPER_Huhn!$1:$1,PROSPER_Huhn!$76:$76,""),
IF($C41="Nick Hull",_xlfn.XLOOKUP($B41,PROSPER_Hull!$1:$1,PROSPER_Hull!$76:$76,""),
IF($C41="Monika Kotwani",_xlfn.XLOOKUP($B41,PROSPER_Kotwani!$1:$1,PROSPER_Kotwani!$76:$76,""),
IF($C41="Jonathan Wellner",_xlfn.XLOOKUP($B41,PROSPER_Wellner!$1:$1,PROSPER_Wellner!$76:$76,""),
IF($C41="Travis Harvey",_xlfn.XLOOKUP($B41,PROSPER_Harvey!$1:$1,PROSPER_Harvey!$76:$76,""),"")))))))))</f>
        <v>No Score</v>
      </c>
      <c r="KE41" s="138" t="str">
        <f>IF(IF(IF($C41="Christopher Lobo",_xlfn.XLOOKUP($B41,PROSPER_Lobo!$1:$1,PROSPER_Lobo!$77:$77,""),
IF($C41="Naren Baliga",_xlfn.XLOOKUP($B41,PROSPER_Baliga!$1:$1,PROSPER_Baliga!$77:$77,""),
IF($C41="Thorsten Huhn",_xlfn.XLOOKUP($B41,PROSPER_Huhn!$1:$1,PROSPER_Huhn!$77:$77,""),
IF($C41="Nick Hull",_xlfn.XLOOKUP($B41,PROSPER_Hull!$1:$1,PROSPER_Hull!$77:$77,""),
IF($C41="Monika Kotwani",_xlfn.XLOOKUP($B41,PROSPER_Kotwani!$1:$1,PROSPER_Kotwani!$77:$77,""),
IF($C41="Jonathan Wellner",_xlfn.XLOOKUP($B41,PROSPER_Wellner!$1:$1,PROSPER_Wellner!$77:$77,""),
IF($C41="Travis Harvey",_xlfn.XLOOKUP($B41,PROSPER_Harvey!$1:$1,PROSPER_Harvey!$77:$77,""),"")))))))="","",
IF($C41="Christopher Lobo",_xlfn.XLOOKUP($B41,PROSPER_Lobo!$1:$1,PROSPER_Lobo!$77:$77,""),
IF($C41="Naren Baliga",_xlfn.XLOOKUP($B41,PROSPER_Baliga!$1:$1,PROSPER_Baliga!$77:$77,""),
IF($C41="Thorsten Huhn",_xlfn.XLOOKUP($B41,PROSPER_Huhn!$1:$1,PROSPER_Huhn!$77:$77,""),
IF($C41="Nick Hull",_xlfn.XLOOKUP($B41,PROSPER_Hull!$1:$1,PROSPER_Hull!$77:$77,""),
IF($C41="Monika Kotwani",_xlfn.XLOOKUP($B41,PROSPER_Kotwani!$1:$1,PROSPER_Kotwani!$77:$77,""),
IF($C41="Jonathan Wellner",_xlfn.XLOOKUP($B41,PROSPER_Wellner!$1:$1,PROSPER_Wellner!$77:$77,""),
IF($C41="Travis Harvey",_xlfn.XLOOKUP($B41,PROSPER_Harvey!$1:$1,PROSPER_Harvey!$77:$77,""),""))))))))="","No Comment",IF(IF($C41="Christopher Lobo",_xlfn.XLOOKUP($B41,PROSPER_Lobo!$1:$1,PROSPER_Lobo!$77:$77,""),
IF($C41="Naren Baliga",_xlfn.XLOOKUP($B41,PROSPER_Baliga!$1:$1,PROSPER_Baliga!$77:$77,""),
IF($C41="Thorsten Huhn",_xlfn.XLOOKUP($B41,PROSPER_Huhn!$1:$1,PROSPER_Huhn!$77:$77,""),
IF($C41="Nick Hull",_xlfn.XLOOKUP($B41,PROSPER_Hull!$1:$1,PROSPER_Hull!$77:$77,""),
IF($C41="Monika Kotwani",_xlfn.XLOOKUP($B41,PROSPER_Kotwani!$1:$1,PROSPER_Kotwani!$77:$77,""),
IF($C41="Jonathan Wellner",_xlfn.XLOOKUP($B41,PROSPER_Wellner!$1:$1,PROSPER_Wellner!$77:$77,""),
IF($C41="Travis Harvey",_xlfn.XLOOKUP($B41,PROSPER_Harvey!$1:$1,PROSPER_Harvey!$77:$77,""),"")))))))="","",
IF($C41="Christopher Lobo",_xlfn.XLOOKUP($B41,PROSPER_Lobo!$1:$1,PROSPER_Lobo!$77:$77,""),
IF($C41="Naren Baliga",_xlfn.XLOOKUP($B41,PROSPER_Baliga!$1:$1,PROSPER_Baliga!$77:$77,""),
IF($C41="Thorsten Huhn",_xlfn.XLOOKUP($B41,PROSPER_Huhn!$1:$1,PROSPER_Huhn!$77:$77,""),
IF($C41="Nick Hull",_xlfn.XLOOKUP($B41,PROSPER_Hull!$1:$1,PROSPER_Hull!$77:$77,""),
IF($C41="Monika Kotwani",_xlfn.XLOOKUP($B41,PROSPER_Kotwani!$1:$1,PROSPER_Kotwani!$77:$77,""),
IF($C41="Jonathan Wellner",_xlfn.XLOOKUP($B41,PROSPER_Wellner!$1:$1,PROSPER_Wellner!$77:$77,""),
IF($C41="Travis Harvey",_xlfn.XLOOKUP($B41,PROSPER_Harvey!$1:$1,PROSPER_Harvey!$77:$77,""),"")))))))))</f>
        <v>No Comment</v>
      </c>
      <c r="KF41" s="141" t="str">
        <f t="shared" si="353"/>
        <v>N/A</v>
      </c>
      <c r="KG41" s="135" t="str">
        <f>_xlfn.XLOOKUP(B41,PROSPERInitial_Query!$E:$E,PROSPERInitial_Query!$AU:$AU,"",,-1)</f>
        <v/>
      </c>
      <c r="KH41" s="136" t="str">
        <f t="shared" si="354"/>
        <v>Partha Chatterjee7 - ResponsibilitySelf Sufficiency</v>
      </c>
      <c r="KI41" s="136" t="str">
        <f>_xlfn.XLOOKUP(KH41,PROSPERDelta_Query!BK:BK,PROSPERDelta_Query!BI:BI,"",,-1)</f>
        <v/>
      </c>
      <c r="KJ41" s="137" t="str">
        <f t="shared" si="355"/>
        <v>N/A</v>
      </c>
      <c r="KK41" s="137" t="str">
        <f>IF(IF(IF($C41="Christopher Lobo",_xlfn.XLOOKUP($B41,PROSPER_Lobo!$1:$1,PROSPER_Lobo!$78:$78,""),
IF($C41="Naren Baliga",_xlfn.XLOOKUP($B41,PROSPER_Baliga!$1:$1,PROSPER_Baliga!$78:$78,""),
IF($C41="Thorsten Huhn",_xlfn.XLOOKUP($B41,PROSPER_Huhn!$1:$1,PROSPER_Huhn!$78:$78,""),
IF($C41="Nick Hull",_xlfn.XLOOKUP($B41,PROSPER_Hull!$1:$1,PROSPER_Hull!$78:$78,""),
IF($C41="Monika Kotwani",_xlfn.XLOOKUP($B41,PROSPER_Kotwani!$1:$1,PROSPER_Kotwani!$78:$78,""),
IF($C41="Jonathan Wellner",_xlfn.XLOOKUP($B41,PROSPER_Wellner!$1:$1,PROSPER_Wellner!$78:$78,""),
IF($C41="Travis Harvey",_xlfn.XLOOKUP($B41,PROSPER_Harvey!$1:$1,PROSPER_Harvey!$78:$78,""),"")))))))="","",
IF($C41="Christopher Lobo",_xlfn.XLOOKUP($B41,PROSPER_Lobo!$1:$1,PROSPER_Lobo!$78:$78,""),
IF($C41="Naren Baliga",_xlfn.XLOOKUP($B41,PROSPER_Baliga!$1:$1,PROSPER_Baliga!$78:$78,""),
IF($C41="Thorsten Huhn",_xlfn.XLOOKUP($B41,PROSPER_Huhn!$1:$1,PROSPER_Huhn!$78:$78,""),
IF($C41="Nick Hull",_xlfn.XLOOKUP($B41,PROSPER_Hull!$1:$1,PROSPER_Hull!$78:$78,""),
IF($C41="Monika Kotwani",_xlfn.XLOOKUP($B41,PROSPER_Kotwani!$1:$1,PROSPER_Kotwani!$78:$78,""),
IF($C41="Jonathan Wellner",_xlfn.XLOOKUP($B41,PROSPER_Wellner!$1:$1,PROSPER_Wellner!$78:$78,""),
IF($C41="Travis Harvey",_xlfn.XLOOKUP($B41,PROSPER_Harvey!$1:$1,PROSPER_Harvey!$78:$78,""),""))))))))="","No Score",IF(IF($C41="Christopher Lobo",_xlfn.XLOOKUP($B41,PROSPER_Lobo!$1:$1,PROSPER_Lobo!$78:$78,""),
IF($C41="Naren Baliga",_xlfn.XLOOKUP($B41,PROSPER_Baliga!$1:$1,PROSPER_Baliga!$78:$78,""),
IF($C41="Thorsten Huhn",_xlfn.XLOOKUP($B41,PROSPER_Huhn!$1:$1,PROSPER_Huhn!$78:$78,""),
IF($C41="Nick Hull",_xlfn.XLOOKUP($B41,PROSPER_Hull!$1:$1,PROSPER_Hull!$78:$78,""),
IF($C41="Monika Kotwani",_xlfn.XLOOKUP($B41,PROSPER_Kotwani!$1:$1,PROSPER_Kotwani!$78:$78,""),
IF($C41="Jonathan Wellner",_xlfn.XLOOKUP($B41,PROSPER_Wellner!$1:$1,PROSPER_Wellner!$78:$78,""),
IF($C41="Travis Harvey",_xlfn.XLOOKUP($B41,PROSPER_Harvey!$1:$1,PROSPER_Harvey!$78:$78,""),"")))))))="","",
IF($C41="Christopher Lobo",_xlfn.XLOOKUP($B41,PROSPER_Lobo!$1:$1,PROSPER_Lobo!$78:$78,""),
IF($C41="Naren Baliga",_xlfn.XLOOKUP($B41,PROSPER_Baliga!$1:$1,PROSPER_Baliga!$78:$78,""),
IF($C41="Thorsten Huhn",_xlfn.XLOOKUP($B41,PROSPER_Huhn!$1:$1,PROSPER_Huhn!$78:$78,""),
IF($C41="Nick Hull",_xlfn.XLOOKUP($B41,PROSPER_Hull!$1:$1,PROSPER_Hull!$78:$78,""),
IF($C41="Monika Kotwani",_xlfn.XLOOKUP($B41,PROSPER_Kotwani!$1:$1,PROSPER_Kotwani!$78:$78,""),
IF($C41="Jonathan Wellner",_xlfn.XLOOKUP($B41,PROSPER_Wellner!$1:$1,PROSPER_Wellner!$78:$78,""),
IF($C41="Travis Harvey",_xlfn.XLOOKUP($B41,PROSPER_Harvey!$1:$1,PROSPER_Harvey!$78:$78,""),"")))))))))</f>
        <v>No Score</v>
      </c>
      <c r="KL41" s="138" t="str">
        <f>IF(IF(IF($C41="Christopher Lobo",_xlfn.XLOOKUP($B41,PROSPER_Lobo!$1:$1,PROSPER_Lobo!$79:$79,""),
IF($C41="Naren Baliga",_xlfn.XLOOKUP($B41,PROSPER_Baliga!$1:$1,PROSPER_Baliga!$79:$79,""),
IF($C41="Thorsten Huhn",_xlfn.XLOOKUP($B41,PROSPER_Huhn!$1:$1,PROSPER_Huhn!$79:$79,""),
IF($C41="Nick Hull",_xlfn.XLOOKUP($B41,PROSPER_Hull!$1:$1,PROSPER_Hull!$79:$79,""),
IF($C41="Monika Kotwani",_xlfn.XLOOKUP($B41,PROSPER_Kotwani!$1:$1,PROSPER_Kotwani!$79:$79,""),
IF($C41="Jonathan Wellner",_xlfn.XLOOKUP($B41,PROSPER_Wellner!$1:$1,PROSPER_Wellner!$79:$79,""),
IF($C41="Travis Harvey",_xlfn.XLOOKUP($B41,PROSPER_Harvey!$1:$1,PROSPER_Harvey!$79:$79,""),"")))))))="","",
IF($C41="Christopher Lobo",_xlfn.XLOOKUP($B41,PROSPER_Lobo!$1:$1,PROSPER_Lobo!$79:$79,""),
IF($C41="Naren Baliga",_xlfn.XLOOKUP($B41,PROSPER_Baliga!$1:$1,PROSPER_Baliga!$79:$79,""),
IF($C41="Thorsten Huhn",_xlfn.XLOOKUP($B41,PROSPER_Huhn!$1:$1,PROSPER_Huhn!$79:$79,""),
IF($C41="Nick Hull",_xlfn.XLOOKUP($B41,PROSPER_Hull!$1:$1,PROSPER_Hull!$79:$79,""),
IF($C41="Monika Kotwani",_xlfn.XLOOKUP($B41,PROSPER_Kotwani!$1:$1,PROSPER_Kotwani!$79:$79,""),
IF($C41="Jonathan Wellner",_xlfn.XLOOKUP($B41,PROSPER_Wellner!$1:$1,PROSPER_Wellner!$79:$79,""),
IF($C41="Travis Harvey",_xlfn.XLOOKUP($B41,PROSPER_Harvey!$1:$1,PROSPER_Harvey!$79:$79,""),""))))))))="","No Comment",IF(IF($C41="Christopher Lobo",_xlfn.XLOOKUP($B41,PROSPER_Lobo!$1:$1,PROSPER_Lobo!$79:$79,""),
IF($C41="Naren Baliga",_xlfn.XLOOKUP($B41,PROSPER_Baliga!$1:$1,PROSPER_Baliga!$79:$79,""),
IF($C41="Thorsten Huhn",_xlfn.XLOOKUP($B41,PROSPER_Huhn!$1:$1,PROSPER_Huhn!$79:$79,""),
IF($C41="Nick Hull",_xlfn.XLOOKUP($B41,PROSPER_Hull!$1:$1,PROSPER_Hull!$79:$79,""),
IF($C41="Monika Kotwani",_xlfn.XLOOKUP($B41,PROSPER_Kotwani!$1:$1,PROSPER_Kotwani!$79:$79,""),
IF($C41="Jonathan Wellner",_xlfn.XLOOKUP($B41,PROSPER_Wellner!$1:$1,PROSPER_Wellner!$79:$79,""),
IF($C41="Travis Harvey",_xlfn.XLOOKUP($B41,PROSPER_Harvey!$1:$1,PROSPER_Harvey!$79:$79,""),"")))))))="","",
IF($C41="Christopher Lobo",_xlfn.XLOOKUP($B41,PROSPER_Lobo!$1:$1,PROSPER_Lobo!$79:$79,""),
IF($C41="Naren Baliga",_xlfn.XLOOKUP($B41,PROSPER_Baliga!$1:$1,PROSPER_Baliga!$79:$79,""),
IF($C41="Thorsten Huhn",_xlfn.XLOOKUP($B41,PROSPER_Huhn!$1:$1,PROSPER_Huhn!$79:$79,""),
IF($C41="Nick Hull",_xlfn.XLOOKUP($B41,PROSPER_Hull!$1:$1,PROSPER_Hull!$79:$79,""),
IF($C41="Monika Kotwani",_xlfn.XLOOKUP($B41,PROSPER_Kotwani!$1:$1,PROSPER_Kotwani!$79:$79,""),
IF($C41="Jonathan Wellner",_xlfn.XLOOKUP($B41,PROSPER_Wellner!$1:$1,PROSPER_Wellner!$79:$79,""),
IF($C41="Travis Harvey",_xlfn.XLOOKUP($B41,PROSPER_Harvey!$1:$1,PROSPER_Harvey!$79:$79,""),"")))))))))</f>
        <v>No Comment</v>
      </c>
      <c r="KM41" s="141" t="str">
        <f t="shared" si="356"/>
        <v>N/A</v>
      </c>
      <c r="KN41" s="145" t="str">
        <f t="shared" si="357"/>
        <v>N/A</v>
      </c>
      <c r="KO41" s="146" t="str">
        <f t="shared" si="358"/>
        <v>N/A</v>
      </c>
      <c r="KP41" s="194" t="str">
        <f t="shared" si="359"/>
        <v>N/A</v>
      </c>
      <c r="KQ41" s="147">
        <f t="shared" si="360"/>
        <v>6</v>
      </c>
      <c r="KR41" s="148"/>
      <c r="KS41" s="148"/>
      <c r="KT41" s="148"/>
      <c r="KU41" s="149"/>
    </row>
    <row r="42" spans="2:307" x14ac:dyDescent="0.25">
      <c r="B42" s="118" t="s">
        <v>169</v>
      </c>
      <c r="C42" s="119" t="s">
        <v>491</v>
      </c>
      <c r="D42" s="120" t="str">
        <f>_xlfn.XLOOKUP(B42,PROSPERInitial_Query!E:E,PROSPERInitial_Query!G:G,"",,-1)</f>
        <v/>
      </c>
      <c r="E42" s="121" t="str">
        <f t="shared" si="234"/>
        <v>Piyush Sethi1 - PortfolioDesign Success</v>
      </c>
      <c r="F42" s="122" t="str">
        <f>_xlfn.XLOOKUP(E42,PROSPERDelta_Query!BK:BK,PROSPERDelta_Query!I:I,"",,-1)</f>
        <v/>
      </c>
      <c r="G42" s="123" t="str">
        <f t="shared" si="235"/>
        <v>N/A</v>
      </c>
      <c r="H42" s="124" t="str">
        <f>IF(IF(IF($C42="Christopher Lobo",_xlfn.XLOOKUP($B42,PROSPER_Lobo!$1:$1,PROSPER_Lobo!$2:$2,""),
IF($C42="Naren Baliga",_xlfn.XLOOKUP($B42,PROSPER_Baliga!$1:$1,PROSPER_Baliga!$2:$2,""),
IF($C42="Thorsten Huhn",_xlfn.XLOOKUP($B42,PROSPER_Huhn!$1:$1,PROSPER_Huhn!$2:$2,""),
IF($C42="Nick Hull",_xlfn.XLOOKUP($B42,PROSPER_Hull!$1:$1,PROSPER_Hull!$2:$2,""),
IF($C42="Monika Kotwani",_xlfn.XLOOKUP($B42,PROSPER_Kotwani!$1:$1,PROSPER_Kotwani!$2:$2,""),
IF($C42="Jonathan Wellner",_xlfn.XLOOKUP($B42,PROSPER_Wellner!$1:$1,PROSPER_Wellner!$2:$2,""),
IF($C42="Travis Harvey",_xlfn.XLOOKUP($B42,PROSPER_Harvey!$1:$1,PROSPER_Harvey!$2:$2,""),"")))))))="","",
IF($C42="Christopher Lobo",_xlfn.XLOOKUP($B42,PROSPER_Lobo!$1:$1,PROSPER_Lobo!$2:$2,""),
IF($C42="Naren Baliga",_xlfn.XLOOKUP($B42,PROSPER_Baliga!$1:$1,PROSPER_Baliga!$2:$2,""),
IF($C42="Thorsten Huhn",_xlfn.XLOOKUP($B42,PROSPER_Huhn!$1:$1,PROSPER_Huhn!$2:$2,""),
IF($C42="Nick Hull",_xlfn.XLOOKUP($B42,PROSPER_Hull!$1:$1,PROSPER_Hull!$2:$2,""),
IF($C42="Monika Kotwani",_xlfn.XLOOKUP($B42,PROSPER_Kotwani!$1:$1,PROSPER_Kotwani!$2:$2,""),
IF($C42="Jonathan Wellner",_xlfn.XLOOKUP($B42,PROSPER_Wellner!$1:$1,PROSPER_Wellner!$2:$2,""),
IF($C42="Travis Harvey",_xlfn.XLOOKUP($B42,PROSPER_Harvey!$1:$1,PROSPER_Harvey!$2:$2,""),""))))))))="","No Score",(IF(IF($C42="Christopher Lobo",_xlfn.XLOOKUP($B42,PROSPER_Lobo!$1:$1,PROSPER_Lobo!$2:$2,""),
IF($C42="Naren Baliga",_xlfn.XLOOKUP($B42,PROSPER_Baliga!$1:$1,PROSPER_Baliga!$2:$2,""),
IF($C42="Thorsten Huhn",_xlfn.XLOOKUP($B42,PROSPER_Huhn!$1:$1,PROSPER_Huhn!$2:$2,""),
IF($C42="Nick Hull",_xlfn.XLOOKUP($B42,PROSPER_Hull!$1:$1,PROSPER_Hull!$2:$2,""),
IF($C42="Monika Kotwani",_xlfn.XLOOKUP($B42,PROSPER_Kotwani!$1:$1,PROSPER_Kotwani!$2:$2,""),
IF($C42="Jonathan Wellner",_xlfn.XLOOKUP($B42,PROSPER_Wellner!$1:$1,PROSPER_Wellner!$2:$2,""),
IF($C42="Travis Harvey",_xlfn.XLOOKUP($B42,PROSPER_Harvey!$1:$1,PROSPER_Harvey!$2:$2,""),"")))))))="","",
IF($C42="Christopher Lobo",_xlfn.XLOOKUP($B42,PROSPER_Lobo!$1:$1,PROSPER_Lobo!$2:$2,""),
IF($C42="Naren Baliga",_xlfn.XLOOKUP($B42,PROSPER_Baliga!$1:$1,PROSPER_Baliga!$2:$2,""),
IF($C42="Thorsten Huhn",_xlfn.XLOOKUP($B42,PROSPER_Huhn!$1:$1,PROSPER_Huhn!$2:$2,""),
IF($C42="Nick Hull",_xlfn.XLOOKUP($B42,PROSPER_Hull!$1:$1,PROSPER_Hull!$2:$2,""),
IF($C42="Monika Kotwani",_xlfn.XLOOKUP($B42,PROSPER_Kotwani!$1:$1,PROSPER_Kotwani!$2:$2,""),
IF($C42="Jonathan Wellner",_xlfn.XLOOKUP($B42,PROSPER_Wellner!$1:$1,PROSPER_Wellner!$2:$2,""),
IF($C42="Travis Harvey",_xlfn.XLOOKUP($B42,PROSPER_Harvey!$1:$1,PROSPER_Harvey!$2:$2,""),""))))))))))</f>
        <v>No Score</v>
      </c>
      <c r="I42" s="125" t="str">
        <f>IF(IF(IF($C42="Christopher Lobo",_xlfn.XLOOKUP($B42,PROSPER_Lobo!$1:$1,PROSPER_Lobo!$3:$3,""),
IF($C42="Naren Baliga",_xlfn.XLOOKUP($B42,PROSPER_Baliga!$1:$1,PROSPER_Baliga!$3:$3,""),
IF($C42="Thorsten Huhn",_xlfn.XLOOKUP($B42,PROSPER_Huhn!$1:$1,PROSPER_Huhn!$3:$3,""),
IF($C42="Nick Hull",_xlfn.XLOOKUP($B42,PROSPER_Hull!$1:$1,PROSPER_Hull!$3:$3,""),
IF($C42="Monika Kotwani",_xlfn.XLOOKUP($B42,PROSPER_Kotwani!$1:$1,PROSPER_Kotwani!$3:$3,""),
IF($C42="Jonathan Wellner",_xlfn.XLOOKUP($B42,PROSPER_Wellner!$1:$1,PROSPER_Wellner!$3:$3,""),
IF($C42="Travis Harvey",_xlfn.XLOOKUP($B42,PROSPER_Harvey!$1:$1,PROSPER_Harvey!$3:$3,""),"")))))))="","",
IF($C42="Christopher Lobo",_xlfn.XLOOKUP($B42,PROSPER_Lobo!$1:$1,PROSPER_Lobo!$3:$3,""),
IF($C42="Naren Baliga",_xlfn.XLOOKUP($B42,PROSPER_Baliga!$1:$1,PROSPER_Baliga!$3:$3,""),
IF($C42="Thorsten Huhn",_xlfn.XLOOKUP($B42,PROSPER_Huhn!$1:$1,PROSPER_Huhn!$3:$3,""),
IF($C42="Nick Hull",_xlfn.XLOOKUP($B42,PROSPER_Hull!$1:$1,PROSPER_Hull!$3:$3,""),
IF($C42="Monika Kotwani",_xlfn.XLOOKUP($B42,PROSPER_Kotwani!$1:$1,PROSPER_Kotwani!$3:$3,""),
IF($C42="Jonathan Wellner",_xlfn.XLOOKUP($B42,PROSPER_Wellner!$1:$1,PROSPER_Wellner!$3:$3,""),
IF($C42="Travis Harvey",_xlfn.XLOOKUP($B42,PROSPER_Harvey!$1:$1,PROSPER_Harvey!$3:$3,""),""))))))))="","No Comment",IF(IF($C42="Christopher Lobo",_xlfn.XLOOKUP($B42,PROSPER_Lobo!$1:$1,PROSPER_Lobo!$3:$3,""),
IF($C42="Naren Baliga",_xlfn.XLOOKUP($B42,PROSPER_Baliga!$1:$1,PROSPER_Baliga!$3:$3,""),
IF($C42="Thorsten Huhn",_xlfn.XLOOKUP($B42,PROSPER_Huhn!$1:$1,PROSPER_Huhn!$3:$3,""),
IF($C42="Nick Hull",_xlfn.XLOOKUP($B42,PROSPER_Hull!$1:$1,PROSPER_Hull!$3:$3,""),
IF($C42="Monika Kotwani",_xlfn.XLOOKUP($B42,PROSPER_Kotwani!$1:$1,PROSPER_Kotwani!$3:$3,""),
IF($C42="Jonathan Wellner",_xlfn.XLOOKUP($B42,PROSPER_Wellner!$1:$1,PROSPER_Wellner!$3:$3,""),
IF($C42="Travis Harvey",_xlfn.XLOOKUP($B42,PROSPER_Harvey!$1:$1,PROSPER_Harvey!$3:$3,""),"")))))))="","",
IF($C42="Christopher Lobo",_xlfn.XLOOKUP($B42,PROSPER_Lobo!$1:$1,PROSPER_Lobo!$3:$3,""),
IF($C42="Naren Baliga",_xlfn.XLOOKUP($B42,PROSPER_Baliga!$1:$1,PROSPER_Baliga!$3:$3,""),
IF($C42="Thorsten Huhn",_xlfn.XLOOKUP($B42,PROSPER_Huhn!$1:$1,PROSPER_Huhn!$3:$3,""),
IF($C42="Nick Hull",_xlfn.XLOOKUP($B42,PROSPER_Hull!$1:$1,PROSPER_Hull!$3:$3,""),
IF($C42="Monika Kotwani",_xlfn.XLOOKUP($B42,PROSPER_Kotwani!$1:$1,PROSPER_Kotwani!$3:$3,""),
IF($C42="Jonathan Wellner",_xlfn.XLOOKUP($B42,PROSPER_Wellner!$1:$1,PROSPER_Wellner!$3:$3,""),
IF($C42="Travis Harvey",_xlfn.XLOOKUP($B42,PROSPER_Harvey!$1:$1,PROSPER_Harvey!$3:$3,""),"")))))))))</f>
        <v>No Comment</v>
      </c>
      <c r="J42" s="124">
        <f>IFERROR(ROUND(_xlfn.XLOOKUP(B42,DesignSuccessChallenge_Query!$E:$E,DesignSuccessChallenge_Query!$F:$F)/4.7,0),"Not Taken")</f>
        <v>4</v>
      </c>
      <c r="K42" s="150">
        <f t="shared" si="236"/>
        <v>4</v>
      </c>
      <c r="L42" s="120" t="str">
        <f>_xlfn.XLOOKUP(B42,PROSPERInitial_Query!$E:$E,PROSPERInitial_Query!$H:$H,"",,-1)</f>
        <v/>
      </c>
      <c r="M42" s="121" t="str">
        <f t="shared" si="237"/>
        <v>Piyush Sethi1 - PortfolioPremium Engagement</v>
      </c>
      <c r="N42" s="126" t="str">
        <f>_xlfn.XLOOKUP(M42,PROSPERDelta_Query!BK:BK,PROSPERDelta_Query!J:J,"",,-1)</f>
        <v/>
      </c>
      <c r="O42" s="124" t="str">
        <f t="shared" si="238"/>
        <v>N/A</v>
      </c>
      <c r="P42" s="124" t="str">
        <f>IF(IF(IF($C42="Christopher Lobo",_xlfn.XLOOKUP($B42,PROSPER_Lobo!$1:$1,PROSPER_Lobo!$4:$4,""),
IF($C42="Naren Baliga",_xlfn.XLOOKUP($B42,PROSPER_Baliga!$1:$1,PROSPER_Baliga!$4:$4,""),
IF($C42="Thorsten Huhn",_xlfn.XLOOKUP($B42,PROSPER_Huhn!$1:$1,PROSPER_Huhn!$4:$4,""),
IF($C42="Nick Hull",_xlfn.XLOOKUP($B42,PROSPER_Hull!$1:$1,PROSPER_Hull!$4:$4,""),
IF($C42="Monika Kotwani",_xlfn.XLOOKUP($B42,PROSPER_Kotwani!$1:$1,PROSPER_Kotwani!$4:$4,""),
IF($C42="Jonathan Wellner",_xlfn.XLOOKUP($B42,PROSPER_Wellner!$1:$1,PROSPER_Wellner!$4:$4,""),
IF($C42="Travis Harvey",_xlfn.XLOOKUP($B42,PROSPER_Harvey!$1:$1,PROSPER_Harvey!$4:$4,""),"")))))))="","",
IF($C42="Christopher Lobo",_xlfn.XLOOKUP($B42,PROSPER_Lobo!$1:$1,PROSPER_Lobo!$4:$4,""),
IF($C42="Naren Baliga",_xlfn.XLOOKUP($B42,PROSPER_Baliga!$1:$1,PROSPER_Baliga!$4:$4,""),
IF($C42="Thorsten Huhn",_xlfn.XLOOKUP($B42,PROSPER_Huhn!$1:$1,PROSPER_Huhn!$4:$4,""),
IF($C42="Nick Hull",_xlfn.XLOOKUP($B42,PROSPER_Hull!$1:$1,PROSPER_Hull!$4:$4,""),
IF($C42="Monika Kotwani",_xlfn.XLOOKUP($B42,PROSPER_Kotwani!$1:$1,PROSPER_Kotwani!$4:$4,""),
IF($C42="Jonathan Wellner",_xlfn.XLOOKUP($B42,PROSPER_Wellner!$1:$1,PROSPER_Wellner!$4:$4,""),
IF($C42="Travis Harvey",_xlfn.XLOOKUP($B42,PROSPER_Harvey!$1:$1,PROSPER_Harvey!$4:$4,""),""))))))))="","No Score",IF(IF($C42="Christopher Lobo",_xlfn.XLOOKUP($B42,PROSPER_Lobo!$1:$1,PROSPER_Lobo!$4:$4,""),
IF($C42="Naren Baliga",_xlfn.XLOOKUP($B42,PROSPER_Baliga!$1:$1,PROSPER_Baliga!$4:$4,""),
IF($C42="Thorsten Huhn",_xlfn.XLOOKUP($B42,PROSPER_Huhn!$1:$1,PROSPER_Huhn!$4:$4,""),
IF($C42="Nick Hull",_xlfn.XLOOKUP($B42,PROSPER_Hull!$1:$1,PROSPER_Hull!$4:$4,""),
IF($C42="Monika Kotwani",_xlfn.XLOOKUP($B42,PROSPER_Kotwani!$1:$1,PROSPER_Kotwani!$4:$4,""),
IF($C42="Jonathan Wellner",_xlfn.XLOOKUP($B42,PROSPER_Wellner!$1:$1,PROSPER_Wellner!$4:$4,""),
IF($C42="Travis Harvey",_xlfn.XLOOKUP($B42,PROSPER_Harvey!$1:$1,PROSPER_Harvey!$4:$4,""),"")))))))="","",
IF($C42="Christopher Lobo",_xlfn.XLOOKUP($B42,PROSPER_Lobo!$1:$1,PROSPER_Lobo!$4:$4,""),
IF($C42="Naren Baliga",_xlfn.XLOOKUP($B42,PROSPER_Baliga!$1:$1,PROSPER_Baliga!$4:$4,""),
IF($C42="Thorsten Huhn",_xlfn.XLOOKUP($B42,PROSPER_Huhn!$1:$1,PROSPER_Huhn!$4:$4,""),
IF($C42="Nick Hull",_xlfn.XLOOKUP($B42,PROSPER_Hull!$1:$1,PROSPER_Hull!$4:$4,""),
IF($C42="Monika Kotwani",_xlfn.XLOOKUP($B42,PROSPER_Kotwani!$1:$1,PROSPER_Kotwani!$4:$4,""),
IF($C42="Jonathan Wellner",_xlfn.XLOOKUP($B42,PROSPER_Wellner!$1:$1,PROSPER_Wellner!$4:$4,""),
IF($C42="Travis Harvey",_xlfn.XLOOKUP($B42,PROSPER_Harvey!$1:$1,PROSPER_Harvey!$4:$4,""),"")))))))))</f>
        <v>No Score</v>
      </c>
      <c r="Q42" s="125" t="str">
        <f>IF(IF(IF($C42="Christopher Lobo",_xlfn.XLOOKUP($B42,PROSPER_Lobo!$1:$1,PROSPER_Lobo!$5:$5,""),
IF($C42="Naren Baliga",_xlfn.XLOOKUP($B42,PROSPER_Baliga!$1:$1,PROSPER_Baliga!$5:$5,""),
IF($C42="Thorsten Huhn",_xlfn.XLOOKUP($B42,PROSPER_Huhn!$1:$1,PROSPER_Huhn!$5:$5,""),
IF($C42="Nick Hull",_xlfn.XLOOKUP($B42,PROSPER_Hull!$1:$1,PROSPER_Hull!$5:$5,""),
IF($C42="Monika Kotwani",_xlfn.XLOOKUP($B42,PROSPER_Kotwani!$1:$1,PROSPER_Kotwani!$5:$5,""),
IF($C42="Jonathan Wellner",_xlfn.XLOOKUP($B42,PROSPER_Wellner!$1:$1,PROSPER_Wellner!$5:$5,""),
IF($C42="Travis Harvey",_xlfn.XLOOKUP($B42,PROSPER_Harvey!$1:$1,PROSPER_Harvey!$5:$5,""),"")))))))="","",
IF($C42="Christopher Lobo",_xlfn.XLOOKUP($B42,PROSPER_Lobo!$1:$1,PROSPER_Lobo!$5:$5,""),
IF($C42="Naren Baliga",_xlfn.XLOOKUP($B42,PROSPER_Baliga!$1:$1,PROSPER_Baliga!$5:$5,""),
IF($C42="Thorsten Huhn",_xlfn.XLOOKUP($B42,PROSPER_Huhn!$1:$1,PROSPER_Huhn!$5:$5,""),
IF($C42="Nick Hull",_xlfn.XLOOKUP($B42,PROSPER_Hull!$1:$1,PROSPER_Hull!$5:$5,""),
IF($C42="Monika Kotwani",_xlfn.XLOOKUP($B42,PROSPER_Kotwani!$1:$1,PROSPER_Kotwani!$5:$5,""),
IF($C42="Jonathan Wellner",_xlfn.XLOOKUP($B42,PROSPER_Wellner!$1:$1,PROSPER_Wellner!$5:$5,""),
IF($C42="Travis Harvey",_xlfn.XLOOKUP($B42,PROSPER_Harvey!$1:$1,PROSPER_Harvey!$5:$5,""),""))))))))="","No Comment",IF(IF($C42="Christopher Lobo",_xlfn.XLOOKUP($B42,PROSPER_Lobo!$1:$1,PROSPER_Lobo!$5:$5,""),
IF($C42="Naren Baliga",_xlfn.XLOOKUP($B42,PROSPER_Baliga!$1:$1,PROSPER_Baliga!$5:$5,""),
IF($C42="Thorsten Huhn",_xlfn.XLOOKUP($B42,PROSPER_Huhn!$1:$1,PROSPER_Huhn!$5:$5,""),
IF($C42="Nick Hull",_xlfn.XLOOKUP($B42,PROSPER_Hull!$1:$1,PROSPER_Hull!$5:$5,""),
IF($C42="Monika Kotwani",_xlfn.XLOOKUP($B42,PROSPER_Kotwani!$1:$1,PROSPER_Kotwani!$5:$5,""),
IF($C42="Jonathan Wellner",_xlfn.XLOOKUP($B42,PROSPER_Wellner!$1:$1,PROSPER_Wellner!$5:$5,""),
IF($C42="Travis Harvey",_xlfn.XLOOKUP($B42,PROSPER_Harvey!$1:$1,PROSPER_Harvey!$5:$5,""),"")))))))="","",
IF($C42="Christopher Lobo",_xlfn.XLOOKUP($B42,PROSPER_Lobo!$1:$1,PROSPER_Lobo!$5:$5,""),
IF($C42="Naren Baliga",_xlfn.XLOOKUP($B42,PROSPER_Baliga!$1:$1,PROSPER_Baliga!$5:$5,""),
IF($C42="Thorsten Huhn",_xlfn.XLOOKUP($B42,PROSPER_Huhn!$1:$1,PROSPER_Huhn!$5:$5,""),
IF($C42="Nick Hull",_xlfn.XLOOKUP($B42,PROSPER_Hull!$1:$1,PROSPER_Hull!$5:$5,""),
IF($C42="Monika Kotwani",_xlfn.XLOOKUP($B42,PROSPER_Kotwani!$1:$1,PROSPER_Kotwani!$5:$5,""),
IF($C42="Jonathan Wellner",_xlfn.XLOOKUP($B42,PROSPER_Wellner!$1:$1,PROSPER_Wellner!$5:$5,""),
IF($C42="Travis Harvey",_xlfn.XLOOKUP($B42,PROSPER_Harvey!$1:$1,PROSPER_Harvey!$5:$5,""),"")))))))))</f>
        <v>No Comment</v>
      </c>
      <c r="R42" s="124" t="s">
        <v>89</v>
      </c>
      <c r="S42" s="150" t="str">
        <f t="shared" si="239"/>
        <v>N/A</v>
      </c>
      <c r="T42" s="120" t="str">
        <f>_xlfn.XLOOKUP(B42,PROSPERInitial_Query!$E:$E,PROSPERInitial_Query!$I:$I,"",,-1)</f>
        <v/>
      </c>
      <c r="U42" s="121" t="str">
        <f t="shared" si="240"/>
        <v>Piyush Sethi1 - PortfolioCloud Application Services</v>
      </c>
      <c r="V42" s="126" t="str">
        <f>_xlfn.XLOOKUP(U42,PROSPERDelta_Query!BK:BK,PROSPERDelta_Query!K:K,"",,-1)</f>
        <v/>
      </c>
      <c r="W42" s="124" t="str">
        <f t="shared" si="241"/>
        <v>N/A</v>
      </c>
      <c r="X42" s="124" t="str">
        <f>IF(IF(IF($C42="Christopher Lobo",_xlfn.XLOOKUP($B42,PROSPER_Lobo!$1:$1,PROSPER_Lobo!$6:$6,""),
IF($C42="Naren Baliga",_xlfn.XLOOKUP($B42,PROSPER_Baliga!$1:$1,PROSPER_Baliga!$6:$6,""),
IF($C42="Thorsten Huhn",_xlfn.XLOOKUP($B42,PROSPER_Huhn!$1:$1,PROSPER_Huhn!$6:$6,""),
IF($C42="Nick Hull",_xlfn.XLOOKUP($B42,PROSPER_Hull!$1:$1,PROSPER_Hull!$6:$6,""),
IF($C42="Monika Kotwani",_xlfn.XLOOKUP($B42,PROSPER_Kotwani!$1:$1,PROSPER_Kotwani!$6:$6,""),
IF($C42="Jonathan Wellner",_xlfn.XLOOKUP($B42,PROSPER_Wellner!$1:$1,PROSPER_Wellner!$6:$6,""),
IF($C42="Travis Harvey",_xlfn.XLOOKUP($B42,PROSPER_Harvey!$1:$1,PROSPER_Harvey!$6:$6,""),"")))))))="","",
IF($C42="Christopher Lobo",_xlfn.XLOOKUP($B42,PROSPER_Lobo!$1:$1,PROSPER_Lobo!$6:$6,""),
IF($C42="Naren Baliga",_xlfn.XLOOKUP($B42,PROSPER_Baliga!$1:$1,PROSPER_Baliga!$6:$6,""),
IF($C42="Thorsten Huhn",_xlfn.XLOOKUP($B42,PROSPER_Huhn!$1:$1,PROSPER_Huhn!$6:$6,""),
IF($C42="Nick Hull",_xlfn.XLOOKUP($B42,PROSPER_Hull!$1:$1,PROSPER_Hull!$6:$6,""),
IF($C42="Monika Kotwani",_xlfn.XLOOKUP($B42,PROSPER_Kotwani!$1:$1,PROSPER_Kotwani!$6:$6,""),
IF($C42="Jonathan Wellner",_xlfn.XLOOKUP($B42,PROSPER_Wellner!$1:$1,PROSPER_Wellner!$6:$6,""),
IF($C42="Travis Harvey",_xlfn.XLOOKUP($B42,PROSPER_Harvey!$1:$1,PROSPER_Harvey!$6:$6,""),""))))))))="","No Score",IF(IF($C42="Christopher Lobo",_xlfn.XLOOKUP($B42,PROSPER_Lobo!$1:$1,PROSPER_Lobo!$6:$6,""),
IF($C42="Naren Baliga",_xlfn.XLOOKUP($B42,PROSPER_Baliga!$1:$1,PROSPER_Baliga!$6:$6,""),
IF($C42="Thorsten Huhn",_xlfn.XLOOKUP($B42,PROSPER_Huhn!$1:$1,PROSPER_Huhn!$6:$6,""),
IF($C42="Nick Hull",_xlfn.XLOOKUP($B42,PROSPER_Hull!$1:$1,PROSPER_Hull!$6:$6,""),
IF($C42="Monika Kotwani",_xlfn.XLOOKUP($B42,PROSPER_Kotwani!$1:$1,PROSPER_Kotwani!$6:$6,""),
IF($C42="Jonathan Wellner",_xlfn.XLOOKUP($B42,PROSPER_Wellner!$1:$1,PROSPER_Wellner!$6:$6,""),
IF($C42="Travis Harvey",_xlfn.XLOOKUP($B42,PROSPER_Harvey!$1:$1,PROSPER_Harvey!$6:$6,""),"")))))))="","",
IF($C42="Christopher Lobo",_xlfn.XLOOKUP($B42,PROSPER_Lobo!$1:$1,PROSPER_Lobo!$6:$6,""),
IF($C42="Naren Baliga",_xlfn.XLOOKUP($B42,PROSPER_Baliga!$1:$1,PROSPER_Baliga!$6:$6,""),
IF($C42="Thorsten Huhn",_xlfn.XLOOKUP($B42,PROSPER_Huhn!$1:$1,PROSPER_Huhn!$6:$6,""),
IF($C42="Nick Hull",_xlfn.XLOOKUP($B42,PROSPER_Hull!$1:$1,PROSPER_Hull!$6:$6,""),
IF($C42="Monika Kotwani",_xlfn.XLOOKUP($B42,PROSPER_Kotwani!$1:$1,PROSPER_Kotwani!$6:$6,""),
IF($C42="Jonathan Wellner",_xlfn.XLOOKUP($B42,PROSPER_Wellner!$1:$1,PROSPER_Wellner!$6:$6,""),
IF($C42="Travis Harvey",_xlfn.XLOOKUP($B42,PROSPER_Harvey!$1:$1,PROSPER_Harvey!$6:$6,""),"")))))))))</f>
        <v>No Score</v>
      </c>
      <c r="Y42" s="125" t="str">
        <f>IF(IF(IF($C42="Christopher Lobo",_xlfn.XLOOKUP($B42,PROSPER_Lobo!$1:$1,PROSPER_Lobo!$7:$7,""),
IF($C42="Naren Baliga",_xlfn.XLOOKUP($B42,PROSPER_Baliga!$1:$1,PROSPER_Baliga!$7:$7,""),
IF($C42="Thorsten Huhn",_xlfn.XLOOKUP($B42,PROSPER_Huhn!$1:$1,PROSPER_Huhn!$7:$7,""),
IF($C42="Nick Hull",_xlfn.XLOOKUP($B42,PROSPER_Hull!$1:$1,PROSPER_Hull!$7:$7,""),
IF($C42="Monika Kotwani",_xlfn.XLOOKUP($B42,PROSPER_Kotwani!$1:$1,PROSPER_Kotwani!$7:$7,""),
IF($C42="Jonathan Wellner",_xlfn.XLOOKUP($B42,PROSPER_Wellner!$1:$1,PROSPER_Wellner!$7:$7,""),
IF($C42="Travis Harvey",_xlfn.XLOOKUP($B42,PROSPER_Harvey!$1:$1,PROSPER_Harvey!$7:$7,""),"")))))))="","",
IF($C42="Christopher Lobo",_xlfn.XLOOKUP($B42,PROSPER_Lobo!$1:$1,PROSPER_Lobo!$7:$7,""),
IF($C42="Naren Baliga",_xlfn.XLOOKUP($B42,PROSPER_Baliga!$1:$1,PROSPER_Baliga!$7:$7,""),
IF($C42="Thorsten Huhn",_xlfn.XLOOKUP($B42,PROSPER_Huhn!$1:$1,PROSPER_Huhn!$7:$7,""),
IF($C42="Nick Hull",_xlfn.XLOOKUP($B42,PROSPER_Hull!$1:$1,PROSPER_Hull!$7:$7,""),
IF($C42="Monika Kotwani",_xlfn.XLOOKUP($B42,PROSPER_Kotwani!$1:$1,PROSPER_Kotwani!$7:$7,""),
IF($C42="Jonathan Wellner",_xlfn.XLOOKUP($B42,PROSPER_Wellner!$1:$1,PROSPER_Wellner!$7:$7,""),
IF($C42="Travis Harvey",_xlfn.XLOOKUP($B42,PROSPER_Harvey!$1:$1,PROSPER_Harvey!$7:$7,""),""))))))))="","No Comment",IF(IF($C42="Christopher Lobo",_xlfn.XLOOKUP($B42,PROSPER_Lobo!$1:$1,PROSPER_Lobo!$7:$7,""),
IF($C42="Naren Baliga",_xlfn.XLOOKUP($B42,PROSPER_Baliga!$1:$1,PROSPER_Baliga!$7:$7,""),
IF($C42="Thorsten Huhn",_xlfn.XLOOKUP($B42,PROSPER_Huhn!$1:$1,PROSPER_Huhn!$7:$7,""),
IF($C42="Nick Hull",_xlfn.XLOOKUP($B42,PROSPER_Hull!$1:$1,PROSPER_Hull!$7:$7,""),
IF($C42="Monika Kotwani",_xlfn.XLOOKUP($B42,PROSPER_Kotwani!$1:$1,PROSPER_Kotwani!$7:$7,""),
IF($C42="Jonathan Wellner",_xlfn.XLOOKUP($B42,PROSPER_Wellner!$1:$1,PROSPER_Wellner!$7:$7,""),
IF($C42="Travis Harvey",_xlfn.XLOOKUP($B42,PROSPER_Harvey!$1:$1,PROSPER_Harvey!$7:$7,""),"")))))))="","",
IF($C42="Christopher Lobo",_xlfn.XLOOKUP($B42,PROSPER_Lobo!$1:$1,PROSPER_Lobo!$7:$7,""),
IF($C42="Naren Baliga",_xlfn.XLOOKUP($B42,PROSPER_Baliga!$1:$1,PROSPER_Baliga!$7:$7,""),
IF($C42="Thorsten Huhn",_xlfn.XLOOKUP($B42,PROSPER_Huhn!$1:$1,PROSPER_Huhn!$7:$7,""),
IF($C42="Nick Hull",_xlfn.XLOOKUP($B42,PROSPER_Hull!$1:$1,PROSPER_Hull!$7:$7,""),
IF($C42="Monika Kotwani",_xlfn.XLOOKUP($B42,PROSPER_Kotwani!$1:$1,PROSPER_Kotwani!$7:$7,""),
IF($C42="Jonathan Wellner",_xlfn.XLOOKUP($B42,PROSPER_Wellner!$1:$1,PROSPER_Wellner!$7:$7,""),
IF($C42="Travis Harvey",_xlfn.XLOOKUP($B42,PROSPER_Harvey!$1:$1,PROSPER_Harvey!$7:$7,""),"")))))))))</f>
        <v>No Comment</v>
      </c>
      <c r="Z42" s="124" t="s">
        <v>89</v>
      </c>
      <c r="AA42" s="150" t="str">
        <f t="shared" si="242"/>
        <v>N/A</v>
      </c>
      <c r="AB42" s="120" t="str">
        <f>_xlfn.XLOOKUP(B42,PROSPERInitial_Query!$E:$E,PROSPERInitial_Query!$J:$J,"",,-1)</f>
        <v/>
      </c>
      <c r="AC42" s="121" t="str">
        <f t="shared" si="243"/>
        <v>Piyush Sethi1 - PortfolioPreferred Success</v>
      </c>
      <c r="AD42" s="126" t="str">
        <f>_xlfn.XLOOKUP(AC42,PROSPERDelta_Query!BK:BK,PROSPERDelta_Query!L:L,"",,-1)</f>
        <v/>
      </c>
      <c r="AE42" s="124" t="str">
        <f t="shared" si="244"/>
        <v>N/A</v>
      </c>
      <c r="AF42" s="124" t="str">
        <f>IF(IF(IF($C42="Christopher Lobo",_xlfn.XLOOKUP($B42,PROSPER_Lobo!$1:$1,PROSPER_Lobo!$8:$8,""),
IF($C42="Naren Baliga",_xlfn.XLOOKUP($B42,PROSPER_Baliga!$1:$1,PROSPER_Baliga!$8:$8,""),
IF($C42="Thorsten Huhn",_xlfn.XLOOKUP($B42,PROSPER_Huhn!$1:$1,PROSPER_Huhn!$8:$8,""),
IF($C42="Nick Hull",_xlfn.XLOOKUP($B42,PROSPER_Hull!$1:$1,PROSPER_Hull!$8:$8,""),
IF($C42="Monika Kotwani",_xlfn.XLOOKUP($B42,PROSPER_Kotwani!$1:$1,PROSPER_Kotwani!$8:$8,""),
IF($C42="Jonathan Wellner",_xlfn.XLOOKUP($B42,PROSPER_Wellner!$1:$1,PROSPER_Wellner!$8:$8,""),
IF($C42="Travis Harvey",_xlfn.XLOOKUP($B42,PROSPER_Harvey!$1:$1,PROSPER_Harvey!$8:$8,""),"")))))))="","",
IF($C42="Christopher Lobo",_xlfn.XLOOKUP($B42,PROSPER_Lobo!$1:$1,PROSPER_Lobo!$8:$8,""),
IF($C42="Naren Baliga",_xlfn.XLOOKUP($B42,PROSPER_Baliga!$1:$1,PROSPER_Baliga!$8:$8,""),
IF($C42="Thorsten Huhn",_xlfn.XLOOKUP($B42,PROSPER_Huhn!$1:$1,PROSPER_Huhn!$8:$8,""),
IF($C42="Nick Hull",_xlfn.XLOOKUP($B42,PROSPER_Hull!$1:$1,PROSPER_Hull!$8:$8,""),
IF($C42="Monika Kotwani",_xlfn.XLOOKUP($B42,PROSPER_Kotwani!$1:$1,PROSPER_Kotwani!$8:$8,""),
IF($C42="Jonathan Wellner",_xlfn.XLOOKUP($B42,PROSPER_Wellner!$1:$1,PROSPER_Wellner!$8:$8,""),
IF($C42="Travis Harvey",_xlfn.XLOOKUP($B42,PROSPER_Harvey!$1:$1,PROSPER_Harvey!$8:$8,""),""))))))))="","No Score",IF(IF($C42="Christopher Lobo",_xlfn.XLOOKUP($B42,PROSPER_Lobo!$1:$1,PROSPER_Lobo!$8:$8,""),
IF($C42="Naren Baliga",_xlfn.XLOOKUP($B42,PROSPER_Baliga!$1:$1,PROSPER_Baliga!$8:$8,""),
IF($C42="Thorsten Huhn",_xlfn.XLOOKUP($B42,PROSPER_Huhn!$1:$1,PROSPER_Huhn!$8:$8,""),
IF($C42="Nick Hull",_xlfn.XLOOKUP($B42,PROSPER_Hull!$1:$1,PROSPER_Hull!$8:$8,""),
IF($C42="Monika Kotwani",_xlfn.XLOOKUP($B42,PROSPER_Kotwani!$1:$1,PROSPER_Kotwani!$8:$8,""),
IF($C42="Jonathan Wellner",_xlfn.XLOOKUP($B42,PROSPER_Wellner!$1:$1,PROSPER_Wellner!$8:$8,""),
IF($C42="Travis Harvey",_xlfn.XLOOKUP($B42,PROSPER_Harvey!$1:$1,PROSPER_Harvey!$8:$8,""),"")))))))="","",
IF($C42="Christopher Lobo",_xlfn.XLOOKUP($B42,PROSPER_Lobo!$1:$1,PROSPER_Lobo!$8:$8,""),
IF($C42="Naren Baliga",_xlfn.XLOOKUP($B42,PROSPER_Baliga!$1:$1,PROSPER_Baliga!$8:$8,""),
IF($C42="Thorsten Huhn",_xlfn.XLOOKUP($B42,PROSPER_Huhn!$1:$1,PROSPER_Huhn!$8:$8,""),
IF($C42="Nick Hull",_xlfn.XLOOKUP($B42,PROSPER_Hull!$1:$1,PROSPER_Hull!$8:$8,""),
IF($C42="Monika Kotwani",_xlfn.XLOOKUP($B42,PROSPER_Kotwani!$1:$1,PROSPER_Kotwani!$8:$8,""),
IF($C42="Jonathan Wellner",_xlfn.XLOOKUP($B42,PROSPER_Wellner!$1:$1,PROSPER_Wellner!$8:$8,""),
IF($C42="Travis Harvey",_xlfn.XLOOKUP($B42,PROSPER_Harvey!$1:$1,PROSPER_Harvey!$8:$8,""),"")))))))))</f>
        <v>No Score</v>
      </c>
      <c r="AG42" s="125" t="str">
        <f>IF(IF(IF($C42="Christopher Lobo",_xlfn.XLOOKUP($B42,PROSPER_Lobo!$1:$1,PROSPER_Lobo!$9:$9,""),
IF($C42="Naren Baliga",_xlfn.XLOOKUP($B42,PROSPER_Baliga!$1:$1,PROSPER_Baliga!$9:$9,""),
IF($C42="Thorsten Huhn",_xlfn.XLOOKUP($B42,PROSPER_Huhn!$1:$1,PROSPER_Huhn!$9:$9,""),
IF($C42="Nick Hull",_xlfn.XLOOKUP($B42,PROSPER_Hull!$1:$1,PROSPER_Hull!$9:$9,""),
IF($C42="Monika Kotwani",_xlfn.XLOOKUP($B42,PROSPER_Kotwani!$1:$1,PROSPER_Kotwani!$9:$9,""),
IF($C42="Jonathan Wellner",_xlfn.XLOOKUP($B42,PROSPER_Wellner!$1:$1,PROSPER_Wellner!$9:$9,""),
IF($C42="Travis Harvey",_xlfn.XLOOKUP($B42,PROSPER_Harvey!$1:$1,PROSPER_Harvey!$9:$9,""),"")))))))="","",
IF($C42="Christopher Lobo",_xlfn.XLOOKUP($B42,PROSPER_Lobo!$1:$1,PROSPER_Lobo!$9:$9,""),
IF($C42="Naren Baliga",_xlfn.XLOOKUP($B42,PROSPER_Baliga!$1:$1,PROSPER_Baliga!$9:$9,""),
IF($C42="Thorsten Huhn",_xlfn.XLOOKUP($B42,PROSPER_Huhn!$1:$1,PROSPER_Huhn!$9:$9,""),
IF($C42="Nick Hull",_xlfn.XLOOKUP($B42,PROSPER_Hull!$1:$1,PROSPER_Hull!$9:$9,""),
IF($C42="Monika Kotwani",_xlfn.XLOOKUP($B42,PROSPER_Kotwani!$1:$1,PROSPER_Kotwani!$9:$9,""),
IF($C42="Jonathan Wellner",_xlfn.XLOOKUP($B42,PROSPER_Wellner!$1:$1,PROSPER_Wellner!$9:$9,""),
IF($C42="Travis Harvey",_xlfn.XLOOKUP($B42,PROSPER_Harvey!$1:$1,PROSPER_Harvey!$9:$9,""),""))))))))="","No Comment",IF(IF($C42="Christopher Lobo",_xlfn.XLOOKUP($B42,PROSPER_Lobo!$1:$1,PROSPER_Lobo!$9:$9,""),
IF($C42="Naren Baliga",_xlfn.XLOOKUP($B42,PROSPER_Baliga!$1:$1,PROSPER_Baliga!$9:$9,""),
IF($C42="Thorsten Huhn",_xlfn.XLOOKUP($B42,PROSPER_Huhn!$1:$1,PROSPER_Huhn!$9:$9,""),
IF($C42="Nick Hull",_xlfn.XLOOKUP($B42,PROSPER_Hull!$1:$1,PROSPER_Hull!$9:$9,""),
IF($C42="Monika Kotwani",_xlfn.XLOOKUP($B42,PROSPER_Kotwani!$1:$1,PROSPER_Kotwani!$9:$9,""),
IF($C42="Jonathan Wellner",_xlfn.XLOOKUP($B42,PROSPER_Wellner!$1:$1,PROSPER_Wellner!$9:$9,""),
IF($C42="Travis Harvey",_xlfn.XLOOKUP($B42,PROSPER_Harvey!$1:$1,PROSPER_Harvey!$9:$9,""),"")))))))="","",
IF($C42="Christopher Lobo",_xlfn.XLOOKUP($B42,PROSPER_Lobo!$1:$1,PROSPER_Lobo!$9:$9,""),
IF($C42="Naren Baliga",_xlfn.XLOOKUP($B42,PROSPER_Baliga!$1:$1,PROSPER_Baliga!$9:$9,""),
IF($C42="Thorsten Huhn",_xlfn.XLOOKUP($B42,PROSPER_Huhn!$1:$1,PROSPER_Huhn!$9:$9,""),
IF($C42="Nick Hull",_xlfn.XLOOKUP($B42,PROSPER_Hull!$1:$1,PROSPER_Hull!$9:$9,""),
IF($C42="Monika Kotwani",_xlfn.XLOOKUP($B42,PROSPER_Kotwani!$1:$1,PROSPER_Kotwani!$9:$9,""),
IF($C42="Jonathan Wellner",_xlfn.XLOOKUP($B42,PROSPER_Wellner!$1:$1,PROSPER_Wellner!$9:$9,""),
IF($C42="Travis Harvey",_xlfn.XLOOKUP($B42,PROSPER_Harvey!$1:$1,PROSPER_Harvey!$9:$9,""),"")))))))))</f>
        <v>No Comment</v>
      </c>
      <c r="AH42" s="124" t="s">
        <v>89</v>
      </c>
      <c r="AI42" s="150" t="str">
        <f t="shared" si="245"/>
        <v>N/A</v>
      </c>
      <c r="AJ42" s="120" t="str">
        <f>_xlfn.XLOOKUP(B42,PROSPERInitial_Query!$E:$E,PROSPERInitial_Query!$K:$K,"",,-1)</f>
        <v/>
      </c>
      <c r="AK42" s="121" t="str">
        <f t="shared" si="246"/>
        <v>Piyush Sethi1 - PortfolioBrownfield</v>
      </c>
      <c r="AL42" s="126" t="str">
        <f>_xlfn.XLOOKUP(AK42,PROSPERDelta_Query!BK:BK,PROSPERDelta_Query!M:M,"",,-1)</f>
        <v/>
      </c>
      <c r="AM42" s="124" t="str">
        <f t="shared" si="247"/>
        <v>N/A</v>
      </c>
      <c r="AN42" s="124" t="str">
        <f>IF(IF(IF($C42="Christopher Lobo",_xlfn.XLOOKUP($B42,PROSPER_Lobo!$1:$1,PROSPER_Lobo!$10:$10,""),
IF($C42="Naren Baliga",_xlfn.XLOOKUP($B42,PROSPER_Baliga!$1:$1,PROSPER_Baliga!$10:$10,""),
IF($C42="Thorsten Huhn",_xlfn.XLOOKUP($B42,PROSPER_Huhn!$1:$1,PROSPER_Huhn!$10:$10,""),
IF($C42="Nick Hull",_xlfn.XLOOKUP($B42,PROSPER_Hull!$1:$1,PROSPER_Hull!$10:$10,""),
IF($C42="Monika Kotwani",_xlfn.XLOOKUP($B42,PROSPER_Kotwani!$1:$1,PROSPER_Kotwani!$10:$10,""),
IF($C42="Jonathan Wellner",_xlfn.XLOOKUP($B42,PROSPER_Wellner!$1:$1,PROSPER_Wellner!$10:$10,""),
IF($C42="Travis Harvey",_xlfn.XLOOKUP($B42,PROSPER_Harvey!$1:$1,PROSPER_Harvey!$10:$10,""),"")))))))="","",
IF($C42="Christopher Lobo",_xlfn.XLOOKUP($B42,PROSPER_Lobo!$1:$1,PROSPER_Lobo!$10:$10,""),
IF($C42="Naren Baliga",_xlfn.XLOOKUP($B42,PROSPER_Baliga!$1:$1,PROSPER_Baliga!$10:$10,""),
IF($C42="Thorsten Huhn",_xlfn.XLOOKUP($B42,PROSPER_Huhn!$1:$1,PROSPER_Huhn!$10:$10,""),
IF($C42="Nick Hull",_xlfn.XLOOKUP($B42,PROSPER_Hull!$1:$1,PROSPER_Hull!$10:$10,""),
IF($C42="Monika Kotwani",_xlfn.XLOOKUP($B42,PROSPER_Kotwani!$1:$1,PROSPER_Kotwani!$10:$10,""),
IF($C42="Jonathan Wellner",_xlfn.XLOOKUP($B42,PROSPER_Wellner!$1:$1,PROSPER_Wellner!$10:$10,""),
IF($C42="Travis Harvey",_xlfn.XLOOKUP($B42,PROSPER_Harvey!$1:$1,PROSPER_Harvey!$10:$10,""),""))))))))="","No Score",IF(IF($C42="Christopher Lobo",_xlfn.XLOOKUP($B42,PROSPER_Lobo!$1:$1,PROSPER_Lobo!$10:$10,""),
IF($C42="Naren Baliga",_xlfn.XLOOKUP($B42,PROSPER_Baliga!$1:$1,PROSPER_Baliga!$10:$10,""),
IF($C42="Thorsten Huhn",_xlfn.XLOOKUP($B42,PROSPER_Huhn!$1:$1,PROSPER_Huhn!$10:$10,""),
IF($C42="Nick Hull",_xlfn.XLOOKUP($B42,PROSPER_Hull!$1:$1,PROSPER_Hull!$10:$10,""),
IF($C42="Monika Kotwani",_xlfn.XLOOKUP($B42,PROSPER_Kotwani!$1:$1,PROSPER_Kotwani!$10:$10,""),
IF($C42="Jonathan Wellner",_xlfn.XLOOKUP($B42,PROSPER_Wellner!$1:$1,PROSPER_Wellner!$10:$10,""),
IF($C42="Travis Harvey",_xlfn.XLOOKUP($B42,PROSPER_Harvey!$1:$1,PROSPER_Harvey!$10:$10,""),"")))))))="","",
IF($C42="Christopher Lobo",_xlfn.XLOOKUP($B42,PROSPER_Lobo!$1:$1,PROSPER_Lobo!$10:$10,""),
IF($C42="Naren Baliga",_xlfn.XLOOKUP($B42,PROSPER_Baliga!$1:$1,PROSPER_Baliga!$10:$10,""),
IF($C42="Thorsten Huhn",_xlfn.XLOOKUP($B42,PROSPER_Huhn!$1:$1,PROSPER_Huhn!$10:$10,""),
IF($C42="Nick Hull",_xlfn.XLOOKUP($B42,PROSPER_Hull!$1:$1,PROSPER_Hull!$10:$10,""),
IF($C42="Monika Kotwani",_xlfn.XLOOKUP($B42,PROSPER_Kotwani!$1:$1,PROSPER_Kotwani!$10:$10,""),
IF($C42="Jonathan Wellner",_xlfn.XLOOKUP($B42,PROSPER_Wellner!$1:$1,PROSPER_Wellner!$10:$10,""),
IF($C42="Travis Harvey",_xlfn.XLOOKUP($B42,PROSPER_Harvey!$1:$1,PROSPER_Harvey!$10:$10,""),"")))))))))</f>
        <v>No Score</v>
      </c>
      <c r="AO42" s="125" t="str">
        <f>IF(IF(IF($C42="Christopher Lobo",_xlfn.XLOOKUP($B42,PROSPER_Lobo!$1:$1,PROSPER_Lobo!$11:$11,""),
IF($C42="Naren Baliga",_xlfn.XLOOKUP($B42,PROSPER_Baliga!$1:$1,PROSPER_Baliga!$11:$11,""),
IF($C42="Thorsten Huhn",_xlfn.XLOOKUP($B42,PROSPER_Huhn!$1:$1,PROSPER_Huhn!$11:$11,""),
IF($C42="Nick Hull",_xlfn.XLOOKUP($B42,PROSPER_Hull!$1:$1,PROSPER_Hull!$11:$11,""),
IF($C42="Monika Kotwani",_xlfn.XLOOKUP($B42,PROSPER_Kotwani!$1:$1,PROSPER_Kotwani!$11:$11,""),
IF($C42="Jonathan Wellner",_xlfn.XLOOKUP($B42,PROSPER_Wellner!$1:$1,PROSPER_Wellner!$11:$11,""),
IF($C42="Travis Harvey",_xlfn.XLOOKUP($B42,PROSPER_Harvey!$1:$1,PROSPER_Harvey!$11:$11,""),"")))))))="","",
IF($C42="Christopher Lobo",_xlfn.XLOOKUP($B42,PROSPER_Lobo!$1:$1,PROSPER_Lobo!$11:$11,""),
IF($C42="Naren Baliga",_xlfn.XLOOKUP($B42,PROSPER_Baliga!$1:$1,PROSPER_Baliga!$11:$11,""),
IF($C42="Thorsten Huhn",_xlfn.XLOOKUP($B42,PROSPER_Huhn!$1:$1,PROSPER_Huhn!$11:$11,""),
IF($C42="Nick Hull",_xlfn.XLOOKUP($B42,PROSPER_Hull!$1:$1,PROSPER_Hull!$11:$11,""),
IF($C42="Monika Kotwani",_xlfn.XLOOKUP($B42,PROSPER_Kotwani!$1:$1,PROSPER_Kotwani!$11:$11,""),
IF($C42="Jonathan Wellner",_xlfn.XLOOKUP($B42,PROSPER_Wellner!$1:$1,PROSPER_Wellner!$11:$11,""),
IF($C42="Travis Harvey",_xlfn.XLOOKUP($B42,PROSPER_Harvey!$1:$1,PROSPER_Harvey!$11:$11,""),""))))))))="","No Comment",IF(IF($C42="Christopher Lobo",_xlfn.XLOOKUP($B42,PROSPER_Lobo!$1:$1,PROSPER_Lobo!$11:$11,""),
IF($C42="Naren Baliga",_xlfn.XLOOKUP($B42,PROSPER_Baliga!$1:$1,PROSPER_Baliga!$11:$11,""),
IF($C42="Thorsten Huhn",_xlfn.XLOOKUP($B42,PROSPER_Huhn!$1:$1,PROSPER_Huhn!$11:$11,""),
IF($C42="Nick Hull",_xlfn.XLOOKUP($B42,PROSPER_Hull!$1:$1,PROSPER_Hull!$11:$11,""),
IF($C42="Monika Kotwani",_xlfn.XLOOKUP($B42,PROSPER_Kotwani!$1:$1,PROSPER_Kotwani!$11:$11,""),
IF($C42="Jonathan Wellner",_xlfn.XLOOKUP($B42,PROSPER_Wellner!$1:$1,PROSPER_Wellner!$11:$11,""),
IF($C42="Travis Harvey",_xlfn.XLOOKUP($B42,PROSPER_Harvey!$1:$1,PROSPER_Harvey!$11:$11,""),"")))))))="","",
IF($C42="Christopher Lobo",_xlfn.XLOOKUP($B42,PROSPER_Lobo!$1:$1,PROSPER_Lobo!$11:$11,""),
IF($C42="Naren Baliga",_xlfn.XLOOKUP($B42,PROSPER_Baliga!$1:$1,PROSPER_Baliga!$11:$11,""),
IF($C42="Thorsten Huhn",_xlfn.XLOOKUP($B42,PROSPER_Huhn!$1:$1,PROSPER_Huhn!$11:$11,""),
IF($C42="Nick Hull",_xlfn.XLOOKUP($B42,PROSPER_Hull!$1:$1,PROSPER_Hull!$11:$11,""),
IF($C42="Monika Kotwani",_xlfn.XLOOKUP($B42,PROSPER_Kotwani!$1:$1,PROSPER_Kotwani!$11:$11,""),
IF($C42="Jonathan Wellner",_xlfn.XLOOKUP($B42,PROSPER_Wellner!$1:$1,PROSPER_Wellner!$11:$11,""),
IF($C42="Travis Harvey",_xlfn.XLOOKUP($B42,PROSPER_Harvey!$1:$1,PROSPER_Harvey!$11:$11,""),"")))))))))</f>
        <v>No Comment</v>
      </c>
      <c r="AP42" s="124" t="s">
        <v>89</v>
      </c>
      <c r="AQ42" s="150" t="str">
        <f t="shared" si="248"/>
        <v>N/A</v>
      </c>
      <c r="AR42" s="120" t="str">
        <f>_xlfn.XLOOKUP(B42,PROSPERInitial_Query!$E:$E,PROSPERInitial_Query!$L:$L,"",,-1)</f>
        <v/>
      </c>
      <c r="AS42" s="121" t="str">
        <f t="shared" si="249"/>
        <v>Piyush Sethi1 - PortfolioTraining &amp; Adoption</v>
      </c>
      <c r="AT42" s="126" t="str">
        <f>_xlfn.XLOOKUP(AS42,PROSPERDelta_Query!BK:BK,PROSPERDelta_Query!N:N,"",,-1)</f>
        <v/>
      </c>
      <c r="AU42" s="124" t="str">
        <f t="shared" si="250"/>
        <v>N/A</v>
      </c>
      <c r="AV42" s="124" t="str">
        <f>IF(IF(IF($C42="Christopher Lobo",_xlfn.XLOOKUP($B42,PROSPER_Lobo!$1:$1,PROSPER_Lobo!$12:$12,""),
IF($C42="Naren Baliga",_xlfn.XLOOKUP($B42,PROSPER_Baliga!$1:$1,PROSPER_Baliga!$12:$12,""),
IF($C42="Thorsten Huhn",_xlfn.XLOOKUP($B42,PROSPER_Huhn!$1:$1,PROSPER_Huhn!$12:$12,""),
IF($C42="Nick Hull",_xlfn.XLOOKUP($B42,PROSPER_Hull!$1:$1,PROSPER_Hull!$12:$12,""),
IF($C42="Monika Kotwani",_xlfn.XLOOKUP($B42,PROSPER_Kotwani!$1:$1,PROSPER_Kotwani!$12:$12,""),
IF($C42="Jonathan Wellner",_xlfn.XLOOKUP($B42,PROSPER_Wellner!$1:$1,PROSPER_Wellner!$12:$12,""),
IF($C42="Travis Harvey",_xlfn.XLOOKUP($B42,PROSPER_Harvey!$1:$1,PROSPER_Harvey!$12:$12,""),"")))))))="","",
IF($C42="Christopher Lobo",_xlfn.XLOOKUP($B42,PROSPER_Lobo!$1:$1,PROSPER_Lobo!$12:$12,""),
IF($C42="Naren Baliga",_xlfn.XLOOKUP($B42,PROSPER_Baliga!$1:$1,PROSPER_Baliga!$12:$12,""),
IF($C42="Thorsten Huhn",_xlfn.XLOOKUP($B42,PROSPER_Huhn!$1:$1,PROSPER_Huhn!$12:$12,""),
IF($C42="Nick Hull",_xlfn.XLOOKUP($B42,PROSPER_Hull!$1:$1,PROSPER_Hull!$12:$12,""),
IF($C42="Monika Kotwani",_xlfn.XLOOKUP($B42,PROSPER_Kotwani!$1:$1,PROSPER_Kotwani!$12:$12,""),
IF($C42="Jonathan Wellner",_xlfn.XLOOKUP($B42,PROSPER_Wellner!$1:$1,PROSPER_Wellner!$12:$12,""),
IF($C42="Travis Harvey",_xlfn.XLOOKUP($B42,PROSPER_Harvey!$1:$1,PROSPER_Harvey!$12:$12,""),""))))))))="","No Score",IF(IF($C42="Christopher Lobo",_xlfn.XLOOKUP($B42,PROSPER_Lobo!$1:$1,PROSPER_Lobo!$12:$12,""),
IF($C42="Naren Baliga",_xlfn.XLOOKUP($B42,PROSPER_Baliga!$1:$1,PROSPER_Baliga!$12:$12,""),
IF($C42="Thorsten Huhn",_xlfn.XLOOKUP($B42,PROSPER_Huhn!$1:$1,PROSPER_Huhn!$12:$12,""),
IF($C42="Nick Hull",_xlfn.XLOOKUP($B42,PROSPER_Hull!$1:$1,PROSPER_Hull!$12:$12,""),
IF($C42="Monika Kotwani",_xlfn.XLOOKUP($B42,PROSPER_Kotwani!$1:$1,PROSPER_Kotwani!$12:$12,""),
IF($C42="Jonathan Wellner",_xlfn.XLOOKUP($B42,PROSPER_Wellner!$1:$1,PROSPER_Wellner!$12:$12,""),
IF($C42="Travis Harvey",_xlfn.XLOOKUP($B42,PROSPER_Harvey!$1:$1,PROSPER_Harvey!$12:$12,""),"")))))))="","",
IF($C42="Christopher Lobo",_xlfn.XLOOKUP($B42,PROSPER_Lobo!$1:$1,PROSPER_Lobo!$12:$12,""),
IF($C42="Naren Baliga",_xlfn.XLOOKUP($B42,PROSPER_Baliga!$1:$1,PROSPER_Baliga!$12:$12,""),
IF($C42="Thorsten Huhn",_xlfn.XLOOKUP($B42,PROSPER_Huhn!$1:$1,PROSPER_Huhn!$12:$12,""),
IF($C42="Nick Hull",_xlfn.XLOOKUP($B42,PROSPER_Hull!$1:$1,PROSPER_Hull!$12:$12,""),
IF($C42="Monika Kotwani",_xlfn.XLOOKUP($B42,PROSPER_Kotwani!$1:$1,PROSPER_Kotwani!$12:$12,""),
IF($C42="Jonathan Wellner",_xlfn.XLOOKUP($B42,PROSPER_Wellner!$1:$1,PROSPER_Wellner!$12:$12,""),
IF($C42="Travis Harvey",_xlfn.XLOOKUP($B42,PROSPER_Harvey!$1:$1,PROSPER_Harvey!$12:$12,""),"")))))))))</f>
        <v>No Score</v>
      </c>
      <c r="AW42" s="125" t="str">
        <f>IF(IF(IF($C42="Christopher Lobo",_xlfn.XLOOKUP($B42,PROSPER_Lobo!$1:$1,PROSPER_Lobo!$13:$13,""),
IF($C42="Naren Baliga",_xlfn.XLOOKUP($B42,PROSPER_Baliga!$1:$1,PROSPER_Baliga!$13:$13,""),
IF($C42="Thorsten Huhn",_xlfn.XLOOKUP($B42,PROSPER_Huhn!$1:$1,PROSPER_Huhn!$13:$13,""),
IF($C42="Nick Hull",_xlfn.XLOOKUP($B42,PROSPER_Hull!$1:$1,PROSPER_Hull!$13:$13,""),
IF($C42="Monika Kotwani",_xlfn.XLOOKUP($B42,PROSPER_Kotwani!$1:$1,PROSPER_Kotwani!$13:$13,""),
IF($C42="Jonathan Wellner",_xlfn.XLOOKUP($B42,PROSPER_Wellner!$1:$1,PROSPER_Wellner!$13:$13,""),
IF($C42="Travis Harvey",_xlfn.XLOOKUP($B42,PROSPER_Harvey!$1:$1,PROSPER_Harvey!$13:$13,""),"")))))))="","",
IF($C42="Christopher Lobo",_xlfn.XLOOKUP($B42,PROSPER_Lobo!$1:$1,PROSPER_Lobo!$13:$13,""),
IF($C42="Naren Baliga",_xlfn.XLOOKUP($B42,PROSPER_Baliga!$1:$1,PROSPER_Baliga!$13:$13,""),
IF($C42="Thorsten Huhn",_xlfn.XLOOKUP($B42,PROSPER_Huhn!$1:$1,PROSPER_Huhn!$13:$13,""),
IF($C42="Nick Hull",_xlfn.XLOOKUP($B42,PROSPER_Hull!$1:$1,PROSPER_Hull!$13:$13,""),
IF($C42="Monika Kotwani",_xlfn.XLOOKUP($B42,PROSPER_Kotwani!$1:$1,PROSPER_Kotwani!$13:$13,""),
IF($C42="Jonathan Wellner",_xlfn.XLOOKUP($B42,PROSPER_Wellner!$1:$1,PROSPER_Wellner!$13:$13,""),
IF($C42="Travis Harvey",_xlfn.XLOOKUP($B42,PROSPER_Harvey!$1:$1,PROSPER_Harvey!$13:$13,""),""))))))))="","No Comment",IF(IF($C42="Christopher Lobo",_xlfn.XLOOKUP($B42,PROSPER_Lobo!$1:$1,PROSPER_Lobo!$13:$13,""),
IF($C42="Naren Baliga",_xlfn.XLOOKUP($B42,PROSPER_Baliga!$1:$1,PROSPER_Baliga!$13:$13,""),
IF($C42="Thorsten Huhn",_xlfn.XLOOKUP($B42,PROSPER_Huhn!$1:$1,PROSPER_Huhn!$13:$13,""),
IF($C42="Nick Hull",_xlfn.XLOOKUP($B42,PROSPER_Hull!$1:$1,PROSPER_Hull!$13:$13,""),
IF($C42="Monika Kotwani",_xlfn.XLOOKUP($B42,PROSPER_Kotwani!$1:$1,PROSPER_Kotwani!$13:$13,""),
IF($C42="Jonathan Wellner",_xlfn.XLOOKUP($B42,PROSPER_Wellner!$1:$1,PROSPER_Wellner!$13:$13,""),
IF($C42="Travis Harvey",_xlfn.XLOOKUP($B42,PROSPER_Harvey!$1:$1,PROSPER_Harvey!$13:$13,""),"")))))))="","",
IF($C42="Christopher Lobo",_xlfn.XLOOKUP($B42,PROSPER_Lobo!$1:$1,PROSPER_Lobo!$13:$13,""),
IF($C42="Naren Baliga",_xlfn.XLOOKUP($B42,PROSPER_Baliga!$1:$1,PROSPER_Baliga!$13:$13,""),
IF($C42="Thorsten Huhn",_xlfn.XLOOKUP($B42,PROSPER_Huhn!$1:$1,PROSPER_Huhn!$13:$13,""),
IF($C42="Nick Hull",_xlfn.XLOOKUP($B42,PROSPER_Hull!$1:$1,PROSPER_Hull!$13:$13,""),
IF($C42="Monika Kotwani",_xlfn.XLOOKUP($B42,PROSPER_Kotwani!$1:$1,PROSPER_Kotwani!$13:$13,""),
IF($C42="Jonathan Wellner",_xlfn.XLOOKUP($B42,PROSPER_Wellner!$1:$1,PROSPER_Wellner!$13:$13,""),
IF($C42="Travis Harvey",_xlfn.XLOOKUP($B42,PROSPER_Harvey!$1:$1,PROSPER_Harvey!$13:$13,""),"")))))))))</f>
        <v>No Comment</v>
      </c>
      <c r="AX42" s="124" t="s">
        <v>89</v>
      </c>
      <c r="AY42" s="150" t="str">
        <f t="shared" si="251"/>
        <v>N/A</v>
      </c>
      <c r="AZ42" s="120" t="str">
        <f>_xlfn.XLOOKUP(B42,PROSPERInitial_Query!$E:$E,PROSPERInitial_Query!$M:$M,"",,-1)</f>
        <v/>
      </c>
      <c r="BA42" s="121" t="str">
        <f t="shared" si="252"/>
        <v>Piyush Sethi1 - PortfolioDMLT</v>
      </c>
      <c r="BB42" s="126" t="str">
        <f>_xlfn.XLOOKUP(BA42,PROSPERDelta_Query!BK:BK,PROSPERDelta_Query!O:O,"",,-1)</f>
        <v/>
      </c>
      <c r="BC42" s="124" t="str">
        <f t="shared" si="253"/>
        <v>N/A</v>
      </c>
      <c r="BD42" s="124" t="str">
        <f>IF(IF(IF($C42="Christopher Lobo",_xlfn.XLOOKUP($B42,PROSPER_Lobo!$1:$1,PROSPER_Lobo!$14:$14,""),
IF($C42="Naren Baliga",_xlfn.XLOOKUP($B42,PROSPER_Baliga!$1:$1,PROSPER_Baliga!$14:$14,""),
IF($C42="Thorsten Huhn",_xlfn.XLOOKUP($B42,PROSPER_Huhn!$1:$1,PROSPER_Huhn!$14:$14,""),
IF($C42="Nick Hull",_xlfn.XLOOKUP($B42,PROSPER_Hull!$1:$1,PROSPER_Hull!$14:$14,""),
IF($C42="Monika Kotwani",_xlfn.XLOOKUP($B42,PROSPER_Kotwani!$1:$1,PROSPER_Kotwani!$14:$14,""),
IF($C42="Jonathan Wellner",_xlfn.XLOOKUP($B42,PROSPER_Wellner!$1:$1,PROSPER_Wellner!$14:$14,""),
IF($C42="Travis Harvey",_xlfn.XLOOKUP($B42,PROSPER_Harvey!$1:$1,PROSPER_Harvey!$14:$14,""),"")))))))="","",
IF($C42="Christopher Lobo",_xlfn.XLOOKUP($B42,PROSPER_Lobo!$1:$1,PROSPER_Lobo!$14:$14,""),
IF($C42="Naren Baliga",_xlfn.XLOOKUP($B42,PROSPER_Baliga!$1:$1,PROSPER_Baliga!$14:$14,""),
IF($C42="Thorsten Huhn",_xlfn.XLOOKUP($B42,PROSPER_Huhn!$1:$1,PROSPER_Huhn!$14:$14,""),
IF($C42="Nick Hull",_xlfn.XLOOKUP($B42,PROSPER_Hull!$1:$1,PROSPER_Hull!$14:$14,""),
IF($C42="Monika Kotwani",_xlfn.XLOOKUP($B42,PROSPER_Kotwani!$1:$1,PROSPER_Kotwani!$14:$14,""),
IF($C42="Jonathan Wellner",_xlfn.XLOOKUP($B42,PROSPER_Wellner!$1:$1,PROSPER_Wellner!$14:$14,""),
IF($C42="Travis Harvey",_xlfn.XLOOKUP($B42,PROSPER_Harvey!$1:$1,PROSPER_Harvey!$14:$14,""),""))))))))="","No Score",IF(IF($C42="Christopher Lobo",_xlfn.XLOOKUP($B42,PROSPER_Lobo!$1:$1,PROSPER_Lobo!$14:$14,""),
IF($C42="Naren Baliga",_xlfn.XLOOKUP($B42,PROSPER_Baliga!$1:$1,PROSPER_Baliga!$14:$14,""),
IF($C42="Thorsten Huhn",_xlfn.XLOOKUP($B42,PROSPER_Huhn!$1:$1,PROSPER_Huhn!$14:$14,""),
IF($C42="Nick Hull",_xlfn.XLOOKUP($B42,PROSPER_Hull!$1:$1,PROSPER_Hull!$14:$14,""),
IF($C42="Monika Kotwani",_xlfn.XLOOKUP($B42,PROSPER_Kotwani!$1:$1,PROSPER_Kotwani!$14:$14,""),
IF($C42="Jonathan Wellner",_xlfn.XLOOKUP($B42,PROSPER_Wellner!$1:$1,PROSPER_Wellner!$14:$14,""),
IF($C42="Travis Harvey",_xlfn.XLOOKUP($B42,PROSPER_Harvey!$1:$1,PROSPER_Harvey!$14:$14,""),"")))))))="","",
IF($C42="Christopher Lobo",_xlfn.XLOOKUP($B42,PROSPER_Lobo!$1:$1,PROSPER_Lobo!$14:$14,""),
IF($C42="Naren Baliga",_xlfn.XLOOKUP($B42,PROSPER_Baliga!$1:$1,PROSPER_Baliga!$14:$14,""),
IF($C42="Thorsten Huhn",_xlfn.XLOOKUP($B42,PROSPER_Huhn!$1:$1,PROSPER_Huhn!$14:$14,""),
IF($C42="Nick Hull",_xlfn.XLOOKUP($B42,PROSPER_Hull!$1:$1,PROSPER_Hull!$14:$14,""),
IF($C42="Monika Kotwani",_xlfn.XLOOKUP($B42,PROSPER_Kotwani!$1:$1,PROSPER_Kotwani!$14:$14,""),
IF($C42="Jonathan Wellner",_xlfn.XLOOKUP($B42,PROSPER_Wellner!$1:$1,PROSPER_Wellner!$14:$14,""),
IF($C42="Travis Harvey",_xlfn.XLOOKUP($B42,PROSPER_Harvey!$1:$1,PROSPER_Harvey!$14:$14,""),"")))))))))</f>
        <v>No Score</v>
      </c>
      <c r="BE42" s="125" t="str">
        <f>IF(IF(IF($C42="Christopher Lobo",_xlfn.XLOOKUP($B42,PROSPER_Lobo!$1:$1,PROSPER_Lobo!$15:$15,""),
IF($C42="Naren Baliga",_xlfn.XLOOKUP($B42,PROSPER_Baliga!$1:$1,PROSPER_Baliga!$15:$15,""),
IF($C42="Thorsten Huhn",_xlfn.XLOOKUP($B42,PROSPER_Huhn!$1:$1,PROSPER_Huhn!$15:$15,""),
IF($C42="Nick Hull",_xlfn.XLOOKUP($B42,PROSPER_Hull!$1:$1,PROSPER_Hull!$15:$15,""),
IF($C42="Monika Kotwani",_xlfn.XLOOKUP($B42,PROSPER_Kotwani!$1:$1,PROSPER_Kotwani!$15:$15,""),
IF($C42="Jonathan Wellner",_xlfn.XLOOKUP($B42,PROSPER_Wellner!$1:$1,PROSPER_Wellner!$15:$15,""),
IF($C42="Travis Harvey",_xlfn.XLOOKUP($B42,PROSPER_Harvey!$1:$1,PROSPER_Harvey!$15:$15,""),"")))))))="","",
IF($C42="Christopher Lobo",_xlfn.XLOOKUP($B42,PROSPER_Lobo!$1:$1,PROSPER_Lobo!$15:$15,""),
IF($C42="Naren Baliga",_xlfn.XLOOKUP($B42,PROSPER_Baliga!$1:$1,PROSPER_Baliga!$15:$15,""),
IF($C42="Thorsten Huhn",_xlfn.XLOOKUP($B42,PROSPER_Huhn!$1:$1,PROSPER_Huhn!$15:$15,""),
IF($C42="Nick Hull",_xlfn.XLOOKUP($B42,PROSPER_Hull!$1:$1,PROSPER_Hull!$15:$15,""),
IF($C42="Monika Kotwani",_xlfn.XLOOKUP($B42,PROSPER_Kotwani!$1:$1,PROSPER_Kotwani!$15:$15,""),
IF($C42="Jonathan Wellner",_xlfn.XLOOKUP($B42,PROSPER_Wellner!$1:$1,PROSPER_Wellner!$15:$15,""),
IF($C42="Travis Harvey",_xlfn.XLOOKUP($B42,PROSPER_Harvey!$1:$1,PROSPER_Harvey!$15:$15,""),""))))))))="","No Comment",IF(IF($C42="Christopher Lobo",_xlfn.XLOOKUP($B42,PROSPER_Lobo!$1:$1,PROSPER_Lobo!$15:$15,""),
IF($C42="Naren Baliga",_xlfn.XLOOKUP($B42,PROSPER_Baliga!$1:$1,PROSPER_Baliga!$15:$15,""),
IF($C42="Thorsten Huhn",_xlfn.XLOOKUP($B42,PROSPER_Huhn!$1:$1,PROSPER_Huhn!$15:$15,""),
IF($C42="Nick Hull",_xlfn.XLOOKUP($B42,PROSPER_Hull!$1:$1,PROSPER_Hull!$15:$15,""),
IF($C42="Monika Kotwani",_xlfn.XLOOKUP($B42,PROSPER_Kotwani!$1:$1,PROSPER_Kotwani!$15:$15,""),
IF($C42="Jonathan Wellner",_xlfn.XLOOKUP($B42,PROSPER_Wellner!$1:$1,PROSPER_Wellner!$15:$15,""),
IF($C42="Travis Harvey",_xlfn.XLOOKUP($B42,PROSPER_Harvey!$1:$1,PROSPER_Harvey!$15:$15,""),"")))))))="","",
IF($C42="Christopher Lobo",_xlfn.XLOOKUP($B42,PROSPER_Lobo!$1:$1,PROSPER_Lobo!$15:$15,""),
IF($C42="Naren Baliga",_xlfn.XLOOKUP($B42,PROSPER_Baliga!$1:$1,PROSPER_Baliga!$15:$15,""),
IF($C42="Thorsten Huhn",_xlfn.XLOOKUP($B42,PROSPER_Huhn!$1:$1,PROSPER_Huhn!$15:$15,""),
IF($C42="Nick Hull",_xlfn.XLOOKUP($B42,PROSPER_Hull!$1:$1,PROSPER_Hull!$15:$15,""),
IF($C42="Monika Kotwani",_xlfn.XLOOKUP($B42,PROSPER_Kotwani!$1:$1,PROSPER_Kotwani!$15:$15,""),
IF($C42="Jonathan Wellner",_xlfn.XLOOKUP($B42,PROSPER_Wellner!$1:$1,PROSPER_Wellner!$15:$15,""),
IF($C42="Travis Harvey",_xlfn.XLOOKUP($B42,PROSPER_Harvey!$1:$1,PROSPER_Harvey!$15:$15,""),"")))))))))</f>
        <v>No Comment</v>
      </c>
      <c r="BF42" s="124" t="s">
        <v>89</v>
      </c>
      <c r="BG42" s="150" t="str">
        <f t="shared" si="254"/>
        <v>N/A</v>
      </c>
      <c r="BH42" s="120" t="str">
        <f>_xlfn.XLOOKUP(B42,PROSPERInitial_Query!$E:$E,PROSPERInitial_Query!$N:$N,"",,-1)</f>
        <v/>
      </c>
      <c r="BI42" s="121" t="str">
        <f t="shared" si="255"/>
        <v>Piyush Sethi1 - PortfolioRevenue Management</v>
      </c>
      <c r="BJ42" s="126" t="str">
        <f>_xlfn.XLOOKUP(BI42,PROSPERDelta_Query!BK:BK,PROSPERDelta_Query!P:P,"",,-1)</f>
        <v/>
      </c>
      <c r="BK42" s="124" t="str">
        <f t="shared" si="256"/>
        <v>N/A</v>
      </c>
      <c r="BL42" s="124" t="str">
        <f>IF(IF(IF($C42="Christopher Lobo",_xlfn.XLOOKUP($B42,PROSPER_Lobo!$1:$1,PROSPER_Lobo!$16:$16,""),
IF($C42="Naren Baliga",_xlfn.XLOOKUP($B42,PROSPER_Baliga!$1:$1,PROSPER_Baliga!$16:$16,""),
IF($C42="Thorsten Huhn",_xlfn.XLOOKUP($B42,PROSPER_Huhn!$1:$1,PROSPER_Huhn!$16:$16,""),
IF($C42="Nick Hull",_xlfn.XLOOKUP($B42,PROSPER_Hull!$1:$1,PROSPER_Hull!$16:$16,""),
IF($C42="Monika Kotwani",_xlfn.XLOOKUP($B42,PROSPER_Kotwani!$1:$1,PROSPER_Kotwani!$16:$16,""),
IF($C42="Jonathan Wellner",_xlfn.XLOOKUP($B42,PROSPER_Wellner!$1:$1,PROSPER_Wellner!$16:$16,""),
IF($C42="Travis Harvey",_xlfn.XLOOKUP($B42,PROSPER_Harvey!$1:$1,PROSPER_Harvey!$16:$16,""),"")))))))="","",
IF($C42="Christopher Lobo",_xlfn.XLOOKUP($B42,PROSPER_Lobo!$1:$1,PROSPER_Lobo!$16:$16,""),
IF($C42="Naren Baliga",_xlfn.XLOOKUP($B42,PROSPER_Baliga!$1:$1,PROSPER_Baliga!$16:$16,""),
IF($C42="Thorsten Huhn",_xlfn.XLOOKUP($B42,PROSPER_Huhn!$1:$1,PROSPER_Huhn!$16:$16,""),
IF($C42="Nick Hull",_xlfn.XLOOKUP($B42,PROSPER_Hull!$1:$1,PROSPER_Hull!$16:$16,""),
IF($C42="Monika Kotwani",_xlfn.XLOOKUP($B42,PROSPER_Kotwani!$1:$1,PROSPER_Kotwani!$16:$16,""),
IF($C42="Jonathan Wellner",_xlfn.XLOOKUP($B42,PROSPER_Wellner!$1:$1,PROSPER_Wellner!$16:$16,""),
IF($C42="Travis Harvey",_xlfn.XLOOKUP($B42,PROSPER_Harvey!$1:$1,PROSPER_Harvey!$16:$16,""),""))))))))="","No Score",IF(IF($C42="Christopher Lobo",_xlfn.XLOOKUP($B42,PROSPER_Lobo!$1:$1,PROSPER_Lobo!$16:$16,""),
IF($C42="Naren Baliga",_xlfn.XLOOKUP($B42,PROSPER_Baliga!$1:$1,PROSPER_Baliga!$16:$16,""),
IF($C42="Thorsten Huhn",_xlfn.XLOOKUP($B42,PROSPER_Huhn!$1:$1,PROSPER_Huhn!$16:$16,""),
IF($C42="Nick Hull",_xlfn.XLOOKUP($B42,PROSPER_Hull!$1:$1,PROSPER_Hull!$16:$16,""),
IF($C42="Monika Kotwani",_xlfn.XLOOKUP($B42,PROSPER_Kotwani!$1:$1,PROSPER_Kotwani!$16:$16,""),
IF($C42="Jonathan Wellner",_xlfn.XLOOKUP($B42,PROSPER_Wellner!$1:$1,PROSPER_Wellner!$16:$16,""),
IF($C42="Travis Harvey",_xlfn.XLOOKUP($B42,PROSPER_Harvey!$1:$1,PROSPER_Harvey!$16:$16,""),"")))))))="","",
IF($C42="Christopher Lobo",_xlfn.XLOOKUP($B42,PROSPER_Lobo!$1:$1,PROSPER_Lobo!$16:$16,""),
IF($C42="Naren Baliga",_xlfn.XLOOKUP($B42,PROSPER_Baliga!$1:$1,PROSPER_Baliga!$16:$16,""),
IF($C42="Thorsten Huhn",_xlfn.XLOOKUP($B42,PROSPER_Huhn!$1:$1,PROSPER_Huhn!$16:$16,""),
IF($C42="Nick Hull",_xlfn.XLOOKUP($B42,PROSPER_Hull!$1:$1,PROSPER_Hull!$16:$16,""),
IF($C42="Monika Kotwani",_xlfn.XLOOKUP($B42,PROSPER_Kotwani!$1:$1,PROSPER_Kotwani!$16:$16,""),
IF($C42="Jonathan Wellner",_xlfn.XLOOKUP($B42,PROSPER_Wellner!$1:$1,PROSPER_Wellner!$16:$16,""),
IF($C42="Travis Harvey",_xlfn.XLOOKUP($B42,PROSPER_Harvey!$1:$1,PROSPER_Harvey!$16:$16,""),"")))))))))</f>
        <v>No Score</v>
      </c>
      <c r="BM42" s="125" t="str">
        <f>IF(IF(IF($C42="Christopher Lobo",_xlfn.XLOOKUP($B42,PROSPER_Lobo!$1:$1,PROSPER_Lobo!$17:$17,""),
IF($C42="Naren Baliga",_xlfn.XLOOKUP($B42,PROSPER_Baliga!$1:$1,PROSPER_Baliga!$17:$17,""),
IF($C42="Thorsten Huhn",_xlfn.XLOOKUP($B42,PROSPER_Huhn!$1:$1,PROSPER_Huhn!$17:$17,""),
IF($C42="Nick Hull",_xlfn.XLOOKUP($B42,PROSPER_Hull!$1:$1,PROSPER_Hull!$17:$17,""),
IF($C42="Monika Kotwani",_xlfn.XLOOKUP($B42,PROSPER_Kotwani!$1:$1,PROSPER_Kotwani!$17:$17,""),
IF($C42="Jonathan Wellner",_xlfn.XLOOKUP($B42,PROSPER_Wellner!$1:$1,PROSPER_Wellner!$17:$17,""),
IF($C42="Travis Harvey",_xlfn.XLOOKUP($B42,PROSPER_Harvey!$1:$1,PROSPER_Harvey!$17:$17,""),"")))))))="","",
IF($C42="Christopher Lobo",_xlfn.XLOOKUP($B42,PROSPER_Lobo!$1:$1,PROSPER_Lobo!$17:$17,""),
IF($C42="Naren Baliga",_xlfn.XLOOKUP($B42,PROSPER_Baliga!$1:$1,PROSPER_Baliga!$17:$17,""),
IF($C42="Thorsten Huhn",_xlfn.XLOOKUP($B42,PROSPER_Huhn!$1:$1,PROSPER_Huhn!$17:$17,""),
IF($C42="Nick Hull",_xlfn.XLOOKUP($B42,PROSPER_Hull!$1:$1,PROSPER_Hull!$17:$17,""),
IF($C42="Monika Kotwani",_xlfn.XLOOKUP($B42,PROSPER_Kotwani!$1:$1,PROSPER_Kotwani!$17:$17,""),
IF($C42="Jonathan Wellner",_xlfn.XLOOKUP($B42,PROSPER_Wellner!$1:$1,PROSPER_Wellner!$17:$17,""),
IF($C42="Travis Harvey",_xlfn.XLOOKUP($B42,PROSPER_Harvey!$1:$1,PROSPER_Harvey!$17:$17,""),""))))))))="","No Comment",IF(IF($C42="Christopher Lobo",_xlfn.XLOOKUP($B42,PROSPER_Lobo!$1:$1,PROSPER_Lobo!$17:$17,""),
IF($C42="Naren Baliga",_xlfn.XLOOKUP($B42,PROSPER_Baliga!$1:$1,PROSPER_Baliga!$17:$17,""),
IF($C42="Thorsten Huhn",_xlfn.XLOOKUP($B42,PROSPER_Huhn!$1:$1,PROSPER_Huhn!$17:$17,""),
IF($C42="Nick Hull",_xlfn.XLOOKUP($B42,PROSPER_Hull!$1:$1,PROSPER_Hull!$17:$17,""),
IF($C42="Monika Kotwani",_xlfn.XLOOKUP($B42,PROSPER_Kotwani!$1:$1,PROSPER_Kotwani!$17:$17,""),
IF($C42="Jonathan Wellner",_xlfn.XLOOKUP($B42,PROSPER_Wellner!$1:$1,PROSPER_Wellner!$17:$17,""),
IF($C42="Travis Harvey",_xlfn.XLOOKUP($B42,PROSPER_Harvey!$1:$1,PROSPER_Harvey!$17:$17,""),"")))))))="","",
IF($C42="Christopher Lobo",_xlfn.XLOOKUP($B42,PROSPER_Lobo!$1:$1,PROSPER_Lobo!$17:$17,""),
IF($C42="Naren Baliga",_xlfn.XLOOKUP($B42,PROSPER_Baliga!$1:$1,PROSPER_Baliga!$17:$17,""),
IF($C42="Thorsten Huhn",_xlfn.XLOOKUP($B42,PROSPER_Huhn!$1:$1,PROSPER_Huhn!$17:$17,""),
IF($C42="Nick Hull",_xlfn.XLOOKUP($B42,PROSPER_Hull!$1:$1,PROSPER_Hull!$17:$17,""),
IF($C42="Monika Kotwani",_xlfn.XLOOKUP($B42,PROSPER_Kotwani!$1:$1,PROSPER_Kotwani!$17:$17,""),
IF($C42="Jonathan Wellner",_xlfn.XLOOKUP($B42,PROSPER_Wellner!$1:$1,PROSPER_Wellner!$17:$17,""),
IF($C42="Travis Harvey",_xlfn.XLOOKUP($B42,PROSPER_Harvey!$1:$1,PROSPER_Harvey!$17:$17,""),"")))))))))</f>
        <v>No Comment</v>
      </c>
      <c r="BN42" s="124">
        <f>IFERROR(ROUND(_xlfn.XLOOKUP(B42,'RevenueChallenge_Query'!$E:$E,'RevenueChallenge_Query'!$F:$F)/3.2,0),"Not Taken")</f>
        <v>5</v>
      </c>
      <c r="BO42" s="150">
        <f t="shared" si="257"/>
        <v>5</v>
      </c>
      <c r="BP42" s="120" t="str">
        <f>_xlfn.XLOOKUP(B42,PROSPERInitial_Query!$E:$E,PROSPERInitial_Query!$O:$O,"",,-1)</f>
        <v/>
      </c>
      <c r="BQ42" s="121" t="str">
        <f t="shared" si="258"/>
        <v>Piyush Sethi1 - PortfolioArtificial Intelligence</v>
      </c>
      <c r="BR42" s="126" t="str">
        <f>_xlfn.XLOOKUP(BQ42,PROSPERDelta_Query!BK:BK,PROSPERDelta_Query!Q:Q,"",,-1)</f>
        <v/>
      </c>
      <c r="BS42" s="124" t="str">
        <f t="shared" si="259"/>
        <v>N/A</v>
      </c>
      <c r="BT42" s="124" t="str">
        <f>IF(IF(IF($C42="Christopher Lobo",_xlfn.XLOOKUP($B42,PROSPER_Lobo!$1:$1,PROSPER_Lobo!$18:$18,""),
IF($C42="Naren Baliga",_xlfn.XLOOKUP($B42,PROSPER_Baliga!$1:$1,PROSPER_Baliga!$18:$18,""),
IF($C42="Thorsten Huhn",_xlfn.XLOOKUP($B42,PROSPER_Huhn!$1:$1,PROSPER_Huhn!$18:$18,""),
IF($C42="Nick Hull",_xlfn.XLOOKUP($B42,PROSPER_Hull!$1:$1,PROSPER_Hull!$18:$18,""),
IF($C42="Monika Kotwani",_xlfn.XLOOKUP($B42,PROSPER_Kotwani!$1:$1,PROSPER_Kotwani!$18:$18,""),
IF($C42="Jonathan Wellner",_xlfn.XLOOKUP($B42,PROSPER_Wellner!$1:$1,PROSPER_Wellner!$18:$18,""),
IF($C42="Travis Harvey",_xlfn.XLOOKUP($B42,PROSPER_Harvey!$1:$1,PROSPER_Harvey!$18:$18,""),"")))))))="","",
IF($C42="Christopher Lobo",_xlfn.XLOOKUP($B42,PROSPER_Lobo!$1:$1,PROSPER_Lobo!$18:$18,""),
IF($C42="Naren Baliga",_xlfn.XLOOKUP($B42,PROSPER_Baliga!$1:$1,PROSPER_Baliga!$18:$18,""),
IF($C42="Thorsten Huhn",_xlfn.XLOOKUP($B42,PROSPER_Huhn!$1:$1,PROSPER_Huhn!$18:$18,""),
IF($C42="Nick Hull",_xlfn.XLOOKUP($B42,PROSPER_Hull!$1:$1,PROSPER_Hull!$18:$18,""),
IF($C42="Monika Kotwani",_xlfn.XLOOKUP($B42,PROSPER_Kotwani!$1:$1,PROSPER_Kotwani!$18:$18,""),
IF($C42="Jonathan Wellner",_xlfn.XLOOKUP($B42,PROSPER_Wellner!$1:$1,PROSPER_Wellner!$18:$18,""),
IF($C42="Travis Harvey",_xlfn.XLOOKUP($B42,PROSPER_Harvey!$1:$1,PROSPER_Harvey!$18:$18,""),""))))))))="","No Score",IF(IF($C42="Christopher Lobo",_xlfn.XLOOKUP($B42,PROSPER_Lobo!$1:$1,PROSPER_Lobo!$18:$18,""),
IF($C42="Naren Baliga",_xlfn.XLOOKUP($B42,PROSPER_Baliga!$1:$1,PROSPER_Baliga!$18:$18,""),
IF($C42="Thorsten Huhn",_xlfn.XLOOKUP($B42,PROSPER_Huhn!$1:$1,PROSPER_Huhn!$18:$18,""),
IF($C42="Nick Hull",_xlfn.XLOOKUP($B42,PROSPER_Hull!$1:$1,PROSPER_Hull!$18:$18,""),
IF($C42="Monika Kotwani",_xlfn.XLOOKUP($B42,PROSPER_Kotwani!$1:$1,PROSPER_Kotwani!$18:$18,""),
IF($C42="Jonathan Wellner",_xlfn.XLOOKUP($B42,PROSPER_Wellner!$1:$1,PROSPER_Wellner!$18:$18,""),
IF($C42="Travis Harvey",_xlfn.XLOOKUP($B42,PROSPER_Harvey!$1:$1,PROSPER_Harvey!$18:$18,""),"")))))))="","",
IF($C42="Christopher Lobo",_xlfn.XLOOKUP($B42,PROSPER_Lobo!$1:$1,PROSPER_Lobo!$18:$18,""),
IF($C42="Naren Baliga",_xlfn.XLOOKUP($B42,PROSPER_Baliga!$1:$1,PROSPER_Baliga!$18:$18,""),
IF($C42="Thorsten Huhn",_xlfn.XLOOKUP($B42,PROSPER_Huhn!$1:$1,PROSPER_Huhn!$18:$18,""),
IF($C42="Nick Hull",_xlfn.XLOOKUP($B42,PROSPER_Hull!$1:$1,PROSPER_Hull!$18:$18,""),
IF($C42="Monika Kotwani",_xlfn.XLOOKUP($B42,PROSPER_Kotwani!$1:$1,PROSPER_Kotwani!$18:$18,""),
IF($C42="Jonathan Wellner",_xlfn.XLOOKUP($B42,PROSPER_Wellner!$1:$1,PROSPER_Wellner!$18:$18,""),
IF($C42="Travis Harvey",_xlfn.XLOOKUP($B42,PROSPER_Harvey!$1:$1,PROSPER_Harvey!$18:$18,""),"")))))))))</f>
        <v>No Score</v>
      </c>
      <c r="BU42" s="125" t="str">
        <f>IF(IF(IF($C42="Christopher Lobo",_xlfn.XLOOKUP($B42,PROSPER_Lobo!$1:$1,PROSPER_Lobo!$19:$19,""),
IF($C42="Naren Baliga",_xlfn.XLOOKUP($B42,PROSPER_Baliga!$1:$1,PROSPER_Baliga!$19:$19,""),
IF($C42="Thorsten Huhn",_xlfn.XLOOKUP($B42,PROSPER_Huhn!$1:$1,PROSPER_Huhn!$19:$19,""),
IF($C42="Nick Hull",_xlfn.XLOOKUP($B42,PROSPER_Hull!$1:$1,PROSPER_Hull!$19:$19,""),
IF($C42="Monika Kotwani",_xlfn.XLOOKUP($B42,PROSPER_Kotwani!$1:$1,PROSPER_Kotwani!$19:$19,""),
IF($C42="Jonathan Wellner",_xlfn.XLOOKUP($B42,PROSPER_Wellner!$1:$1,PROSPER_Wellner!$19:$19,""),
IF($C42="Travis Harvey",_xlfn.XLOOKUP($B42,PROSPER_Harvey!$1:$1,PROSPER_Harvey!$19:$19,""),"")))))))="","",
IF($C42="Christopher Lobo",_xlfn.XLOOKUP($B42,PROSPER_Lobo!$1:$1,PROSPER_Lobo!$19:$19,""),
IF($C42="Naren Baliga",_xlfn.XLOOKUP($B42,PROSPER_Baliga!$1:$1,PROSPER_Baliga!$19:$19,""),
IF($C42="Thorsten Huhn",_xlfn.XLOOKUP($B42,PROSPER_Huhn!$1:$1,PROSPER_Huhn!$19:$19,""),
IF($C42="Nick Hull",_xlfn.XLOOKUP($B42,PROSPER_Hull!$1:$1,PROSPER_Hull!$19:$19,""),
IF($C42="Monika Kotwani",_xlfn.XLOOKUP($B42,PROSPER_Kotwani!$1:$1,PROSPER_Kotwani!$19:$19,""),
IF($C42="Jonathan Wellner",_xlfn.XLOOKUP($B42,PROSPER_Wellner!$1:$1,PROSPER_Wellner!$19:$19,""),
IF($C42="Travis Harvey",_xlfn.XLOOKUP($B42,PROSPER_Harvey!$1:$1,PROSPER_Harvey!$19:$19,""),""))))))))="","No Comment",IF(IF($C42="Christopher Lobo",_xlfn.XLOOKUP($B42,PROSPER_Lobo!$1:$1,PROSPER_Lobo!$19:$19,""),
IF($C42="Naren Baliga",_xlfn.XLOOKUP($B42,PROSPER_Baliga!$1:$1,PROSPER_Baliga!$19:$19,""),
IF($C42="Thorsten Huhn",_xlfn.XLOOKUP($B42,PROSPER_Huhn!$1:$1,PROSPER_Huhn!$19:$19,""),
IF($C42="Nick Hull",_xlfn.XLOOKUP($B42,PROSPER_Hull!$1:$1,PROSPER_Hull!$19:$19,""),
IF($C42="Monika Kotwani",_xlfn.XLOOKUP($B42,PROSPER_Kotwani!$1:$1,PROSPER_Kotwani!$19:$19,""),
IF($C42="Jonathan Wellner",_xlfn.XLOOKUP($B42,PROSPER_Wellner!$1:$1,PROSPER_Wellner!$19:$19,""),
IF($C42="Travis Harvey",_xlfn.XLOOKUP($B42,PROSPER_Harvey!$1:$1,PROSPER_Harvey!$19:$19,""),"")))))))="","",
IF($C42="Christopher Lobo",_xlfn.XLOOKUP($B42,PROSPER_Lobo!$1:$1,PROSPER_Lobo!$19:$19,""),
IF($C42="Naren Baliga",_xlfn.XLOOKUP($B42,PROSPER_Baliga!$1:$1,PROSPER_Baliga!$19:$19,""),
IF($C42="Thorsten Huhn",_xlfn.XLOOKUP($B42,PROSPER_Huhn!$1:$1,PROSPER_Huhn!$19:$19,""),
IF($C42="Nick Hull",_xlfn.XLOOKUP($B42,PROSPER_Hull!$1:$1,PROSPER_Hull!$19:$19,""),
IF($C42="Monika Kotwani",_xlfn.XLOOKUP($B42,PROSPER_Kotwani!$1:$1,PROSPER_Kotwani!$19:$19,""),
IF($C42="Jonathan Wellner",_xlfn.XLOOKUP($B42,PROSPER_Wellner!$1:$1,PROSPER_Wellner!$19:$19,""),
IF($C42="Travis Harvey",_xlfn.XLOOKUP($B42,PROSPER_Harvey!$1:$1,PROSPER_Harvey!$19:$19,""),"")))))))))</f>
        <v>No Comment</v>
      </c>
      <c r="BV42" s="124" t="s">
        <v>89</v>
      </c>
      <c r="BW42" s="150" t="str">
        <f t="shared" si="260"/>
        <v>N/A</v>
      </c>
      <c r="BX42" s="127" t="str">
        <f t="shared" si="261"/>
        <v>N/A</v>
      </c>
      <c r="BY42" s="128" t="str">
        <f t="shared" si="262"/>
        <v>N/A</v>
      </c>
      <c r="BZ42" s="128">
        <f t="shared" si="263"/>
        <v>4.5</v>
      </c>
      <c r="CA42" s="129">
        <f t="shared" si="264"/>
        <v>4.5</v>
      </c>
      <c r="CB42" s="130" t="str">
        <f>_xlfn.XLOOKUP(B42,PROSPERInitial_Query!$E:$E,PROSPERInitial_Query!$AA:$AA,"",,-1)</f>
        <v/>
      </c>
      <c r="CC42" s="121" t="str">
        <f t="shared" si="265"/>
        <v>Piyush Sethi2 - RelationshipAccount / Stakeholder 1Name</v>
      </c>
      <c r="CD42" s="121" t="str">
        <f>_xlfn.XLOOKUP(CC42,PROSPERDelta_Query!BK:BK,PROSPERDelta_Query!AC:AC,"",,-1)</f>
        <v/>
      </c>
      <c r="CE42" s="126" t="str">
        <f>_xlfn.XLOOKUP(B42,PROSPERInitial_Query!$E:$E,PROSPERInitial_Query!$Q:$Q,"",,-1)</f>
        <v/>
      </c>
      <c r="CF42" s="121" t="str">
        <f t="shared" si="266"/>
        <v>Piyush Sethi2 - RelationshipAccount / Stakeholder 1Self Score</v>
      </c>
      <c r="CG42" s="126" t="str">
        <f>_xlfn.XLOOKUP(CF42,PROSPERDelta_Query!BK:BK,PROSPERDelta_Query!AM:AM,"",,-1)</f>
        <v/>
      </c>
      <c r="CH42" s="131" t="str">
        <f t="shared" si="159"/>
        <v/>
      </c>
      <c r="CI42" s="131" t="str">
        <f t="shared" si="267"/>
        <v>N/A</v>
      </c>
      <c r="CJ42" s="132" t="str">
        <f t="shared" si="268"/>
        <v>N/A</v>
      </c>
      <c r="CK42" s="132" t="str">
        <f>IF(IF(IF($C42="Christopher Lobo",_xlfn.XLOOKUP($B42,PROSPER_Lobo!$1:$1,PROSPER_Lobo!$21:$21,""),
IF($C42="Naren Baliga",_xlfn.XLOOKUP($B42,PROSPER_Baliga!$1:$1,PROSPER_Baliga!$21:$21,""),
IF($C42="Thorsten Huhn",_xlfn.XLOOKUP($B42,PROSPER_Huhn!$1:$1,PROSPER_Huhn!$21:$21,""),
IF($C42="Nick Hull",_xlfn.XLOOKUP($B42,PROSPER_Hull!$1:$1,PROSPER_Hull!$21:$21,""),
IF($C42="Monika Kotwani",_xlfn.XLOOKUP($B42,PROSPER_Kotwani!$1:$1,PROSPER_Kotwani!$21:$21,""),
IF($C42="Jonathan Wellner",_xlfn.XLOOKUP($B42,PROSPER_Wellner!$1:$1,PROSPER_Wellner!$21:$21,""),
IF($C42="Travis Harvey",_xlfn.XLOOKUP($B42,PROSPER_Harvey!$1:$1,PROSPER_Harvey!$21:$21,""),"")))))))="","",
IF($C42="Christopher Lobo",_xlfn.XLOOKUP($B42,PROSPER_Lobo!$1:$1,PROSPER_Lobo!$21:$21,""),
IF($C42="Naren Baliga",_xlfn.XLOOKUP($B42,PROSPER_Baliga!$1:$1,PROSPER_Baliga!$21:$21,""),
IF($C42="Thorsten Huhn",_xlfn.XLOOKUP($B42,PROSPER_Huhn!$1:$1,PROSPER_Huhn!$21:$21,""),
IF($C42="Nick Hull",_xlfn.XLOOKUP($B42,PROSPER_Hull!$1:$1,PROSPER_Hull!$21:$21,""),
IF($C42="Monika Kotwani",_xlfn.XLOOKUP($B42,PROSPER_Kotwani!$1:$1,PROSPER_Kotwani!$21:$21,""),
IF($C42="Jonathan Wellner",_xlfn.XLOOKUP($B42,PROSPER_Wellner!$1:$1,PROSPER_Wellner!$21:$21,""),
IF($C42="Travis Harvey",_xlfn.XLOOKUP($B42,PROSPER_Harvey!$1:$1,PROSPER_Harvey!$21:$21,""),""))))))))="","No Score",IF(IF($C42="Christopher Lobo",_xlfn.XLOOKUP($B42,PROSPER_Lobo!$1:$1,PROSPER_Lobo!$21:$21,""),
IF($C42="Naren Baliga",_xlfn.XLOOKUP($B42,PROSPER_Baliga!$1:$1,PROSPER_Baliga!$21:$21,""),
IF($C42="Thorsten Huhn",_xlfn.XLOOKUP($B42,PROSPER_Huhn!$1:$1,PROSPER_Huhn!$21:$21,""),
IF($C42="Nick Hull",_xlfn.XLOOKUP($B42,PROSPER_Hull!$1:$1,PROSPER_Hull!$21:$21,""),
IF($C42="Monika Kotwani",_xlfn.XLOOKUP($B42,PROSPER_Kotwani!$1:$1,PROSPER_Kotwani!$21:$21,""),
IF($C42="Jonathan Wellner",_xlfn.XLOOKUP($B42,PROSPER_Wellner!$1:$1,PROSPER_Wellner!$21:$21,""),
IF($C42="Travis Harvey",_xlfn.XLOOKUP($B42,PROSPER_Harvey!$1:$1,PROSPER_Harvey!$21:$21,""),"")))))))="","",
IF($C42="Christopher Lobo",_xlfn.XLOOKUP($B42,PROSPER_Lobo!$1:$1,PROSPER_Lobo!$21:$21,""),
IF($C42="Naren Baliga",_xlfn.XLOOKUP($B42,PROSPER_Baliga!$1:$1,PROSPER_Baliga!$21:$21,""),
IF($C42="Thorsten Huhn",_xlfn.XLOOKUP($B42,PROSPER_Huhn!$1:$1,PROSPER_Huhn!$21:$21,""),
IF($C42="Nick Hull",_xlfn.XLOOKUP($B42,PROSPER_Hull!$1:$1,PROSPER_Hull!$21:$21,""),
IF($C42="Monika Kotwani",_xlfn.XLOOKUP($B42,PROSPER_Kotwani!$1:$1,PROSPER_Kotwani!$21:$21,""),
IF($C42="Jonathan Wellner",_xlfn.XLOOKUP($B42,PROSPER_Wellner!$1:$1,PROSPER_Wellner!$21:$21,""),
IF($C42="Travis Harvey",_xlfn.XLOOKUP($B42,PROSPER_Harvey!$1:$1,PROSPER_Harvey!$21:$21,""),"")))))))))</f>
        <v>N/A</v>
      </c>
      <c r="CL42" s="131" t="str">
        <f>IF(IF(IF($C42="Christopher Lobo",_xlfn.XLOOKUP($B42,PROSPER_Lobo!$1:$1,PROSPER_Lobo!$22:$22,""),
IF($C42="Naren Baliga",_xlfn.XLOOKUP($B42,PROSPER_Baliga!$1:$1,PROSPER_Baliga!$22:$22,""),
IF($C42="Thorsten Huhn",_xlfn.XLOOKUP($B42,PROSPER_Huhn!$1:$1,PROSPER_Huhn!$22:$22,""),
IF($C42="Nick Hull",_xlfn.XLOOKUP($B42,PROSPER_Hull!$1:$1,PROSPER_Hull!$22:$22,""),
IF($C42="Monika Kotwani",_xlfn.XLOOKUP($B42,PROSPER_Kotwani!$1:$1,PROSPER_Kotwani!$22:$22,""),
IF($C42="Jonathan Wellner",_xlfn.XLOOKUP($B42,PROSPER_Wellner!$1:$1,PROSPER_Wellner!$22:$22,""),
IF($C42="Travis Harvey",_xlfn.XLOOKUP($B42,PROSPER_Harvey!$1:$1,PROSPER_Harvey!$22:$22,""),"")))))))="","",
IF($C42="Christopher Lobo",_xlfn.XLOOKUP($B42,PROSPER_Lobo!$1:$1,PROSPER_Lobo!$22:$22,""),
IF($C42="Naren Baliga",_xlfn.XLOOKUP($B42,PROSPER_Baliga!$1:$1,PROSPER_Baliga!$22:$22,""),
IF($C42="Thorsten Huhn",_xlfn.XLOOKUP($B42,PROSPER_Huhn!$1:$1,PROSPER_Huhn!$22:$22,""),
IF($C42="Nick Hull",_xlfn.XLOOKUP($B42,PROSPER_Hull!$1:$1,PROSPER_Hull!$22:$22,""),
IF($C42="Monika Kotwani",_xlfn.XLOOKUP($B42,PROSPER_Kotwani!$1:$1,PROSPER_Kotwani!$22:$22,""),
IF($C42="Jonathan Wellner",_xlfn.XLOOKUP($B42,PROSPER_Wellner!$1:$1,PROSPER_Wellner!$22:$22,""),
IF($C42="Travis Harvey",_xlfn.XLOOKUP($B42,PROSPER_Harvey!$1:$1,PROSPER_Harvey!$22:$22,""),""))))))))="","No Comment",IF(IF($C42="Christopher Lobo",_xlfn.XLOOKUP($B42,PROSPER_Lobo!$1:$1,PROSPER_Lobo!$22:$22,""),
IF($C42="Naren Baliga",_xlfn.XLOOKUP($B42,PROSPER_Baliga!$1:$1,PROSPER_Baliga!$22:$22,""),
IF($C42="Thorsten Huhn",_xlfn.XLOOKUP($B42,PROSPER_Huhn!$1:$1,PROSPER_Huhn!$22:$22,""),
IF($C42="Nick Hull",_xlfn.XLOOKUP($B42,PROSPER_Hull!$1:$1,PROSPER_Hull!$22:$22,""),
IF($C42="Monika Kotwani",_xlfn.XLOOKUP($B42,PROSPER_Kotwani!$1:$1,PROSPER_Kotwani!$22:$22,""),
IF($C42="Jonathan Wellner",_xlfn.XLOOKUP($B42,PROSPER_Wellner!$1:$1,PROSPER_Wellner!$22:$22,""),
IF($C42="Travis Harvey",_xlfn.XLOOKUP($B42,PROSPER_Harvey!$1:$1,PROSPER_Harvey!$22:$22,""),"")))))))="","",
IF($C42="Christopher Lobo",_xlfn.XLOOKUP($B42,PROSPER_Lobo!$1:$1,PROSPER_Lobo!$22:$22,""),
IF($C42="Naren Baliga",_xlfn.XLOOKUP($B42,PROSPER_Baliga!$1:$1,PROSPER_Baliga!$22:$22,""),
IF($C42="Thorsten Huhn",_xlfn.XLOOKUP($B42,PROSPER_Huhn!$1:$1,PROSPER_Huhn!$22:$22,""),
IF($C42="Nick Hull",_xlfn.XLOOKUP($B42,PROSPER_Hull!$1:$1,PROSPER_Hull!$22:$22,""),
IF($C42="Monika Kotwani",_xlfn.XLOOKUP($B42,PROSPER_Kotwani!$1:$1,PROSPER_Kotwani!$22:$22,""),
IF($C42="Jonathan Wellner",_xlfn.XLOOKUP($B42,PROSPER_Wellner!$1:$1,PROSPER_Wellner!$22:$22,""),
IF($C42="Travis Harvey",_xlfn.XLOOKUP($B42,PROSPER_Harvey!$1:$1,PROSPER_Harvey!$22:$22,""),"")))))))))</f>
        <v>N/A</v>
      </c>
      <c r="CM42" s="150" t="str">
        <f t="shared" si="269"/>
        <v>N/A</v>
      </c>
      <c r="CN42" s="130" t="str">
        <f>_xlfn.XLOOKUP(B42,PROSPERInitial_Query!$E:$E,PROSPERInitial_Query!$AB:$AB,"",,-1)</f>
        <v/>
      </c>
      <c r="CO42" s="121" t="str">
        <f t="shared" si="270"/>
        <v>Piyush Sethi2 - RelationshipAccount / Stakeholder 2Name</v>
      </c>
      <c r="CP42" s="121" t="str">
        <f>_xlfn.XLOOKUP(CO42,PROSPERDelta_Query!BK:BK,PROSPERDelta_Query!AD:AD,"",,-1)</f>
        <v/>
      </c>
      <c r="CQ42" s="126" t="str">
        <f>_xlfn.XLOOKUP(B42,PROSPERInitial_Query!$E:$E,PROSPERInitial_Query!$R:$R,"",,-1)</f>
        <v/>
      </c>
      <c r="CR42" s="121" t="str">
        <f t="shared" si="271"/>
        <v>Piyush Sethi2 - RelationshipAccount / Stakeholder 2Self Score</v>
      </c>
      <c r="CS42" s="126" t="str">
        <f>_xlfn.XLOOKUP(CR42,PROSPERDelta_Query!BK:BK,PROSPERDelta_Query!AN:AN,"",,-1)</f>
        <v/>
      </c>
      <c r="CT42" s="131" t="str">
        <f t="shared" si="163"/>
        <v/>
      </c>
      <c r="CU42" s="131" t="str">
        <f t="shared" si="272"/>
        <v>N/A</v>
      </c>
      <c r="CV42" s="132" t="str">
        <f t="shared" si="273"/>
        <v>N/A</v>
      </c>
      <c r="CW42" s="132" t="str">
        <f>IF(IF(IF($C42="Christopher Lobo",_xlfn.XLOOKUP($B42,PROSPER_Lobo!$1:$1,PROSPER_Lobo!$24:$24,""),
IF($C42="Naren Baliga",_xlfn.XLOOKUP($B42,PROSPER_Baliga!$1:$1,PROSPER_Baliga!$24:$24,""),
IF($C42="Thorsten Huhn",_xlfn.XLOOKUP($B42,PROSPER_Huhn!$1:$1,PROSPER_Huhn!$24:$24,""),
IF($C42="Nick Hull",_xlfn.XLOOKUP($B42,PROSPER_Hull!$1:$1,PROSPER_Hull!$24:$24,""),
IF($C42="Monika Kotwani",_xlfn.XLOOKUP($B42,PROSPER_Kotwani!$1:$1,PROSPER_Kotwani!$24:$24,""),
IF($C42="Jonathan Wellner",_xlfn.XLOOKUP($B42,PROSPER_Wellner!$1:$1,PROSPER_Wellner!$24:$24,""),
IF($C42="Travis Harvey",_xlfn.XLOOKUP($B42,PROSPER_Harvey!$1:$1,PROSPER_Harvey!$24:$24,""),"")))))))="","",
IF($C42="Christopher Lobo",_xlfn.XLOOKUP($B42,PROSPER_Lobo!$1:$1,PROSPER_Lobo!$24:$24,""),
IF($C42="Naren Baliga",_xlfn.XLOOKUP($B42,PROSPER_Baliga!$1:$1,PROSPER_Baliga!$24:$24,""),
IF($C42="Thorsten Huhn",_xlfn.XLOOKUP($B42,PROSPER_Huhn!$1:$1,PROSPER_Huhn!$24:$24,""),
IF($C42="Nick Hull",_xlfn.XLOOKUP($B42,PROSPER_Hull!$1:$1,PROSPER_Hull!$24:$24,""),
IF($C42="Monika Kotwani",_xlfn.XLOOKUP($B42,PROSPER_Kotwani!$1:$1,PROSPER_Kotwani!$24:$24,""),
IF($C42="Jonathan Wellner",_xlfn.XLOOKUP($B42,PROSPER_Wellner!$1:$1,PROSPER_Wellner!$24:$24,""),
IF($C42="Travis Harvey",_xlfn.XLOOKUP($B42,PROSPER_Harvey!$1:$1,PROSPER_Harvey!$24:$24,""),""))))))))="","No Score",IF(IF($C42="Christopher Lobo",_xlfn.XLOOKUP($B42,PROSPER_Lobo!$1:$1,PROSPER_Lobo!$24:$24,""),
IF($C42="Naren Baliga",_xlfn.XLOOKUP($B42,PROSPER_Baliga!$1:$1,PROSPER_Baliga!$24:$24,""),
IF($C42="Thorsten Huhn",_xlfn.XLOOKUP($B42,PROSPER_Huhn!$1:$1,PROSPER_Huhn!$24:$24,""),
IF($C42="Nick Hull",_xlfn.XLOOKUP($B42,PROSPER_Hull!$1:$1,PROSPER_Hull!$24:$24,""),
IF($C42="Monika Kotwani",_xlfn.XLOOKUP($B42,PROSPER_Kotwani!$1:$1,PROSPER_Kotwani!$24:$24,""),
IF($C42="Jonathan Wellner",_xlfn.XLOOKUP($B42,PROSPER_Wellner!$1:$1,PROSPER_Wellner!$24:$24,""),
IF($C42="Travis Harvey",_xlfn.XLOOKUP($B42,PROSPER_Harvey!$1:$1,PROSPER_Harvey!$24:$24,""),"")))))))="","",
IF($C42="Christopher Lobo",_xlfn.XLOOKUP($B42,PROSPER_Lobo!$1:$1,PROSPER_Lobo!$24:$24,""),
IF($C42="Naren Baliga",_xlfn.XLOOKUP($B42,PROSPER_Baliga!$1:$1,PROSPER_Baliga!$24:$24,""),
IF($C42="Thorsten Huhn",_xlfn.XLOOKUP($B42,PROSPER_Huhn!$1:$1,PROSPER_Huhn!$24:$24,""),
IF($C42="Nick Hull",_xlfn.XLOOKUP($B42,PROSPER_Hull!$1:$1,PROSPER_Hull!$24:$24,""),
IF($C42="Monika Kotwani",_xlfn.XLOOKUP($B42,PROSPER_Kotwani!$1:$1,PROSPER_Kotwani!$24:$24,""),
IF($C42="Jonathan Wellner",_xlfn.XLOOKUP($B42,PROSPER_Wellner!$1:$1,PROSPER_Wellner!$24:$24,""),
IF($C42="Travis Harvey",_xlfn.XLOOKUP($B42,PROSPER_Harvey!$1:$1,PROSPER_Harvey!$24:$24,""),"")))))))))</f>
        <v>N/A</v>
      </c>
      <c r="CX42" s="131" t="str">
        <f>IF(IF(IF($C42="Christopher Lobo",_xlfn.XLOOKUP($B42,PROSPER_Lobo!$1:$1,PROSPER_Lobo!$25:$25,""),
IF($C42="Naren Baliga",_xlfn.XLOOKUP($B42,PROSPER_Baliga!$1:$1,PROSPER_Baliga!$25:$25,""),
IF($C42="Thorsten Huhn",_xlfn.XLOOKUP($B42,PROSPER_Huhn!$1:$1,PROSPER_Huhn!$25:$25,""),
IF($C42="Nick Hull",_xlfn.XLOOKUP($B42,PROSPER_Hull!$1:$1,PROSPER_Hull!$25:$25,""),
IF($C42="Monika Kotwani",_xlfn.XLOOKUP($B42,PROSPER_Kotwani!$1:$1,PROSPER_Kotwani!$25:$25,""),
IF($C42="Jonathan Wellner",_xlfn.XLOOKUP($B42,PROSPER_Wellner!$1:$1,PROSPER_Wellner!$25:$25,""),
IF($C42="Travis Harvey",_xlfn.XLOOKUP($B42,PROSPER_Harvey!$1:$1,PROSPER_Harvey!$25:$25,""),"")))))))="","",
IF($C42="Christopher Lobo",_xlfn.XLOOKUP($B42,PROSPER_Lobo!$1:$1,PROSPER_Lobo!$25:$25,""),
IF($C42="Naren Baliga",_xlfn.XLOOKUP($B42,PROSPER_Baliga!$1:$1,PROSPER_Baliga!$25:$25,""),
IF($C42="Thorsten Huhn",_xlfn.XLOOKUP($B42,PROSPER_Huhn!$1:$1,PROSPER_Huhn!$25:$25,""),
IF($C42="Nick Hull",_xlfn.XLOOKUP($B42,PROSPER_Hull!$1:$1,PROSPER_Hull!$25:$25,""),
IF($C42="Monika Kotwani",_xlfn.XLOOKUP($B42,PROSPER_Kotwani!$1:$1,PROSPER_Kotwani!$25:$25,""),
IF($C42="Jonathan Wellner",_xlfn.XLOOKUP($B42,PROSPER_Wellner!$1:$1,PROSPER_Wellner!$25:$25,""),
IF($C42="Travis Harvey",_xlfn.XLOOKUP($B42,PROSPER_Harvey!$1:$1,PROSPER_Harvey!$25:$25,""),""))))))))="","No Comment",IF(IF($C42="Christopher Lobo",_xlfn.XLOOKUP($B42,PROSPER_Lobo!$1:$1,PROSPER_Lobo!$25:$25,""),
IF($C42="Naren Baliga",_xlfn.XLOOKUP($B42,PROSPER_Baliga!$1:$1,PROSPER_Baliga!$25:$25,""),
IF($C42="Thorsten Huhn",_xlfn.XLOOKUP($B42,PROSPER_Huhn!$1:$1,PROSPER_Huhn!$25:$25,""),
IF($C42="Nick Hull",_xlfn.XLOOKUP($B42,PROSPER_Hull!$1:$1,PROSPER_Hull!$25:$25,""),
IF($C42="Monika Kotwani",_xlfn.XLOOKUP($B42,PROSPER_Kotwani!$1:$1,PROSPER_Kotwani!$25:$25,""),
IF($C42="Jonathan Wellner",_xlfn.XLOOKUP($B42,PROSPER_Wellner!$1:$1,PROSPER_Wellner!$25:$25,""),
IF($C42="Travis Harvey",_xlfn.XLOOKUP($B42,PROSPER_Harvey!$1:$1,PROSPER_Harvey!$25:$25,""),"")))))))="","",
IF($C42="Christopher Lobo",_xlfn.XLOOKUP($B42,PROSPER_Lobo!$1:$1,PROSPER_Lobo!$25:$25,""),
IF($C42="Naren Baliga",_xlfn.XLOOKUP($B42,PROSPER_Baliga!$1:$1,PROSPER_Baliga!$25:$25,""),
IF($C42="Thorsten Huhn",_xlfn.XLOOKUP($B42,PROSPER_Huhn!$1:$1,PROSPER_Huhn!$25:$25,""),
IF($C42="Nick Hull",_xlfn.XLOOKUP($B42,PROSPER_Hull!$1:$1,PROSPER_Hull!$25:$25,""),
IF($C42="Monika Kotwani",_xlfn.XLOOKUP($B42,PROSPER_Kotwani!$1:$1,PROSPER_Kotwani!$25:$25,""),
IF($C42="Jonathan Wellner",_xlfn.XLOOKUP($B42,PROSPER_Wellner!$1:$1,PROSPER_Wellner!$25:$25,""),
IF($C42="Travis Harvey",_xlfn.XLOOKUP($B42,PROSPER_Harvey!$1:$1,PROSPER_Harvey!$25:$25,""),"")))))))))</f>
        <v>N/A</v>
      </c>
      <c r="CY42" s="150" t="str">
        <f t="shared" si="274"/>
        <v>N/A</v>
      </c>
      <c r="CZ42" s="130" t="str">
        <f>_xlfn.XLOOKUP(B42,PROSPERInitial_Query!$E:$E,PROSPERInitial_Query!$AC:$AC,"",,-1)</f>
        <v/>
      </c>
      <c r="DA42" s="121" t="str">
        <f t="shared" si="275"/>
        <v>Piyush Sethi2 - RelationshipAccount / Stakeholder 3Name</v>
      </c>
      <c r="DB42" s="121" t="str">
        <f>_xlfn.XLOOKUP(DA42,PROSPERDelta_Query!BK:BK,PROSPERDelta_Query!AE:AE,"",,-1)</f>
        <v/>
      </c>
      <c r="DC42" s="126" t="str">
        <f>_xlfn.XLOOKUP(B42,PROSPERInitial_Query!$E:$E,PROSPERInitial_Query!$S:$S,"",,-1)</f>
        <v/>
      </c>
      <c r="DD42" s="121" t="str">
        <f t="shared" si="276"/>
        <v>Piyush Sethi2 - RelationshipAccount / Stakeholder 3Self Score</v>
      </c>
      <c r="DE42" s="126" t="str">
        <f>_xlfn.XLOOKUP(DD42,PROSPERDelta_Query!BK:BK,PROSPERDelta_Query!AO:AO,"",,-1)</f>
        <v/>
      </c>
      <c r="DF42" s="131" t="str">
        <f t="shared" si="167"/>
        <v/>
      </c>
      <c r="DG42" s="131" t="str">
        <f t="shared" si="277"/>
        <v>N/A</v>
      </c>
      <c r="DH42" s="132" t="str">
        <f t="shared" si="278"/>
        <v>N/A</v>
      </c>
      <c r="DI42" s="132" t="str">
        <f>IF(IF(IF($C42="Christopher Lobo",_xlfn.XLOOKUP($B42,PROSPER_Lobo!$1:$1,PROSPER_Lobo!$27:$27,""),
IF($C42="Naren Baliga",_xlfn.XLOOKUP($B42,PROSPER_Baliga!$1:$1,PROSPER_Baliga!$27:$27,""),
IF($C42="Thorsten Huhn",_xlfn.XLOOKUP($B42,PROSPER_Huhn!$1:$1,PROSPER_Huhn!$27:$27,""),
IF($C42="Nick Hull",_xlfn.XLOOKUP($B42,PROSPER_Hull!$1:$1,PROSPER_Hull!$27:$27,""),
IF($C42="Monika Kotwani",_xlfn.XLOOKUP($B42,PROSPER_Kotwani!$1:$1,PROSPER_Kotwani!$27:$27,""),
IF($C42="Jonathan Wellner",_xlfn.XLOOKUP($B42,PROSPER_Wellner!$1:$1,PROSPER_Wellner!$27:$27,""),
IF($C42="Travis Harvey",_xlfn.XLOOKUP($B42,PROSPER_Harvey!$1:$1,PROSPER_Harvey!$27:$27,""),"")))))))="","",
IF($C42="Christopher Lobo",_xlfn.XLOOKUP($B42,PROSPER_Lobo!$1:$1,PROSPER_Lobo!$27:$27,""),
IF($C42="Naren Baliga",_xlfn.XLOOKUP($B42,PROSPER_Baliga!$1:$1,PROSPER_Baliga!$27:$27,""),
IF($C42="Thorsten Huhn",_xlfn.XLOOKUP($B42,PROSPER_Huhn!$1:$1,PROSPER_Huhn!$27:$27,""),
IF($C42="Nick Hull",_xlfn.XLOOKUP($B42,PROSPER_Hull!$1:$1,PROSPER_Hull!$27:$27,""),
IF($C42="Monika Kotwani",_xlfn.XLOOKUP($B42,PROSPER_Kotwani!$1:$1,PROSPER_Kotwani!$27:$27,""),
IF($C42="Jonathan Wellner",_xlfn.XLOOKUP($B42,PROSPER_Wellner!$1:$1,PROSPER_Wellner!$27:$27,""),
IF($C42="Travis Harvey",_xlfn.XLOOKUP($B42,PROSPER_Harvey!$1:$1,PROSPER_Harvey!$27:$27,""),""))))))))="","No Score",IF(IF($C42="Christopher Lobo",_xlfn.XLOOKUP($B42,PROSPER_Lobo!$1:$1,PROSPER_Lobo!$27:$27,""),
IF($C42="Naren Baliga",_xlfn.XLOOKUP($B42,PROSPER_Baliga!$1:$1,PROSPER_Baliga!$27:$27,""),
IF($C42="Thorsten Huhn",_xlfn.XLOOKUP($B42,PROSPER_Huhn!$1:$1,PROSPER_Huhn!$27:$27,""),
IF($C42="Nick Hull",_xlfn.XLOOKUP($B42,PROSPER_Hull!$1:$1,PROSPER_Hull!$27:$27,""),
IF($C42="Monika Kotwani",_xlfn.XLOOKUP($B42,PROSPER_Kotwani!$1:$1,PROSPER_Kotwani!$27:$27,""),
IF($C42="Jonathan Wellner",_xlfn.XLOOKUP($B42,PROSPER_Wellner!$1:$1,PROSPER_Wellner!$27:$27,""),
IF($C42="Travis Harvey",_xlfn.XLOOKUP($B42,PROSPER_Harvey!$1:$1,PROSPER_Harvey!$27:$27,""),"")))))))="","",
IF($C42="Christopher Lobo",_xlfn.XLOOKUP($B42,PROSPER_Lobo!$1:$1,PROSPER_Lobo!$27:$27,""),
IF($C42="Naren Baliga",_xlfn.XLOOKUP($B42,PROSPER_Baliga!$1:$1,PROSPER_Baliga!$27:$27,""),
IF($C42="Thorsten Huhn",_xlfn.XLOOKUP($B42,PROSPER_Huhn!$1:$1,PROSPER_Huhn!$27:$27,""),
IF($C42="Nick Hull",_xlfn.XLOOKUP($B42,PROSPER_Hull!$1:$1,PROSPER_Hull!$27:$27,""),
IF($C42="Monika Kotwani",_xlfn.XLOOKUP($B42,PROSPER_Kotwani!$1:$1,PROSPER_Kotwani!$27:$27,""),
IF($C42="Jonathan Wellner",_xlfn.XLOOKUP($B42,PROSPER_Wellner!$1:$1,PROSPER_Wellner!$27:$27,""),
IF($C42="Travis Harvey",_xlfn.XLOOKUP($B42,PROSPER_Harvey!$1:$1,PROSPER_Harvey!$27:$27,""),"")))))))))</f>
        <v>N/A</v>
      </c>
      <c r="DJ42" s="131" t="str">
        <f>IF(IF(IF($C42="Christopher Lobo",_xlfn.XLOOKUP($B42,PROSPER_Lobo!$1:$1,PROSPER_Lobo!$28:$28,""),
IF($C42="Naren Baliga",_xlfn.XLOOKUP($B42,PROSPER_Baliga!$1:$1,PROSPER_Baliga!$28:$28,""),
IF($C42="Thorsten Huhn",_xlfn.XLOOKUP($B42,PROSPER_Huhn!$1:$1,PROSPER_Huhn!$28:$28,""),
IF($C42="Nick Hull",_xlfn.XLOOKUP($B42,PROSPER_Hull!$1:$1,PROSPER_Hull!$28:$28,""),
IF($C42="Monika Kotwani",_xlfn.XLOOKUP($B42,PROSPER_Kotwani!$1:$1,PROSPER_Kotwani!$28:$28,""),
IF($C42="Jonathan Wellner",_xlfn.XLOOKUP($B42,PROSPER_Wellner!$1:$1,PROSPER_Wellner!$28:$28,""),
IF($C42="Travis Harvey",_xlfn.XLOOKUP($B42,PROSPER_Harvey!$1:$1,PROSPER_Harvey!$28:$28,""),"")))))))="","",
IF($C42="Christopher Lobo",_xlfn.XLOOKUP($B42,PROSPER_Lobo!$1:$1,PROSPER_Lobo!$28:$28,""),
IF($C42="Naren Baliga",_xlfn.XLOOKUP($B42,PROSPER_Baliga!$1:$1,PROSPER_Baliga!$28:$28,""),
IF($C42="Thorsten Huhn",_xlfn.XLOOKUP($B42,PROSPER_Huhn!$1:$1,PROSPER_Huhn!$28:$28,""),
IF($C42="Nick Hull",_xlfn.XLOOKUP($B42,PROSPER_Hull!$1:$1,PROSPER_Hull!$28:$28,""),
IF($C42="Monika Kotwani",_xlfn.XLOOKUP($B42,PROSPER_Kotwani!$1:$1,PROSPER_Kotwani!$28:$28,""),
IF($C42="Jonathan Wellner",_xlfn.XLOOKUP($B42,PROSPER_Wellner!$1:$1,PROSPER_Wellner!$28:$28,""),
IF($C42="Travis Harvey",_xlfn.XLOOKUP($B42,PROSPER_Harvey!$1:$1,PROSPER_Harvey!$28:$28,""),""))))))))="","No Comment",IF(IF($C42="Christopher Lobo",_xlfn.XLOOKUP($B42,PROSPER_Lobo!$1:$1,PROSPER_Lobo!$28:$28,""),
IF($C42="Naren Baliga",_xlfn.XLOOKUP($B42,PROSPER_Baliga!$1:$1,PROSPER_Baliga!$28:$28,""),
IF($C42="Thorsten Huhn",_xlfn.XLOOKUP($B42,PROSPER_Huhn!$1:$1,PROSPER_Huhn!$28:$28,""),
IF($C42="Nick Hull",_xlfn.XLOOKUP($B42,PROSPER_Hull!$1:$1,PROSPER_Hull!$28:$28,""),
IF($C42="Monika Kotwani",_xlfn.XLOOKUP($B42,PROSPER_Kotwani!$1:$1,PROSPER_Kotwani!$28:$28,""),
IF($C42="Jonathan Wellner",_xlfn.XLOOKUP($B42,PROSPER_Wellner!$1:$1,PROSPER_Wellner!$28:$28,""),
IF($C42="Travis Harvey",_xlfn.XLOOKUP($B42,PROSPER_Harvey!$1:$1,PROSPER_Harvey!$28:$28,""),"")))))))="","",
IF($C42="Christopher Lobo",_xlfn.XLOOKUP($B42,PROSPER_Lobo!$1:$1,PROSPER_Lobo!$28:$28,""),
IF($C42="Naren Baliga",_xlfn.XLOOKUP($B42,PROSPER_Baliga!$1:$1,PROSPER_Baliga!$28:$28,""),
IF($C42="Thorsten Huhn",_xlfn.XLOOKUP($B42,PROSPER_Huhn!$1:$1,PROSPER_Huhn!$28:$28,""),
IF($C42="Nick Hull",_xlfn.XLOOKUP($B42,PROSPER_Hull!$1:$1,PROSPER_Hull!$28:$28,""),
IF($C42="Monika Kotwani",_xlfn.XLOOKUP($B42,PROSPER_Kotwani!$1:$1,PROSPER_Kotwani!$28:$28,""),
IF($C42="Jonathan Wellner",_xlfn.XLOOKUP($B42,PROSPER_Wellner!$1:$1,PROSPER_Wellner!$28:$28,""),
IF($C42="Travis Harvey",_xlfn.XLOOKUP($B42,PROSPER_Harvey!$1:$1,PROSPER_Harvey!$28:$28,""),"")))))))))</f>
        <v>N/A</v>
      </c>
      <c r="DK42" s="150" t="str">
        <f t="shared" si="279"/>
        <v>N/A</v>
      </c>
      <c r="DL42" s="130" t="str">
        <f>_xlfn.XLOOKUP(B42,PROSPERInitial_Query!$E:$E,PROSPERInitial_Query!$AD:$AD,"",,-1)</f>
        <v/>
      </c>
      <c r="DM42" s="121" t="str">
        <f t="shared" si="280"/>
        <v>Piyush Sethi2 - RelationshipAccount / Stakeholder 4Name</v>
      </c>
      <c r="DN42" s="121" t="str">
        <f>_xlfn.XLOOKUP(DM42,PROSPERDelta_Query!BK:BK,PROSPERDelta_Query!AF:AF,"",,-1)</f>
        <v/>
      </c>
      <c r="DO42" s="126" t="str">
        <f>_xlfn.XLOOKUP(B42,PROSPERInitial_Query!$E:$E,PROSPERInitial_Query!$T:$T,"",,-1)</f>
        <v/>
      </c>
      <c r="DP42" s="121" t="str">
        <f t="shared" si="281"/>
        <v>Piyush Sethi2 - RelationshipAccount / Stakeholder 4Self Score</v>
      </c>
      <c r="DQ42" s="126" t="str">
        <f>_xlfn.XLOOKUP(DP42,PROSPERDelta_Query!BK:BK,PROSPERDelta_Query!AP:AP,"",,-1)</f>
        <v/>
      </c>
      <c r="DR42" s="131" t="str">
        <f t="shared" si="171"/>
        <v/>
      </c>
      <c r="DS42" s="131" t="str">
        <f t="shared" si="282"/>
        <v>N/A</v>
      </c>
      <c r="DT42" s="132" t="str">
        <f t="shared" si="283"/>
        <v>N/A</v>
      </c>
      <c r="DU42" s="132" t="str">
        <f>IF(IF(IF($C42="Christopher Lobo",_xlfn.XLOOKUP($B42,PROSPER_Lobo!$1:$1,PROSPER_Lobo!$30:$30,""),
IF($C42="Naren Baliga",_xlfn.XLOOKUP($B42,PROSPER_Baliga!$1:$1,PROSPER_Baliga!$30:$30,""),
IF($C42="Thorsten Huhn",_xlfn.XLOOKUP($B42,PROSPER_Huhn!$1:$1,PROSPER_Huhn!$30:$30,""),
IF($C42="Nick Hull",_xlfn.XLOOKUP($B42,PROSPER_Hull!$1:$1,PROSPER_Hull!$30:$30,""),
IF($C42="Monika Kotwani",_xlfn.XLOOKUP($B42,PROSPER_Kotwani!$1:$1,PROSPER_Kotwani!$30:$30,""),
IF($C42="Jonathan Wellner",_xlfn.XLOOKUP($B42,PROSPER_Wellner!$1:$1,PROSPER_Wellner!$30:$30,""),
IF($C42="Travis Harvey",_xlfn.XLOOKUP($B42,PROSPER_Harvey!$1:$1,PROSPER_Harvey!$30:$30,""),"")))))))="","",
IF($C42="Christopher Lobo",_xlfn.XLOOKUP($B42,PROSPER_Lobo!$1:$1,PROSPER_Lobo!$30:$30,""),
IF($C42="Naren Baliga",_xlfn.XLOOKUP($B42,PROSPER_Baliga!$1:$1,PROSPER_Baliga!$30:$30,""),
IF($C42="Thorsten Huhn",_xlfn.XLOOKUP($B42,PROSPER_Huhn!$1:$1,PROSPER_Huhn!$30:$30,""),
IF($C42="Nick Hull",_xlfn.XLOOKUP($B42,PROSPER_Hull!$1:$1,PROSPER_Hull!$30:$30,""),
IF($C42="Monika Kotwani",_xlfn.XLOOKUP($B42,PROSPER_Kotwani!$1:$1,PROSPER_Kotwani!$30:$30,""),
IF($C42="Jonathan Wellner",_xlfn.XLOOKUP($B42,PROSPER_Wellner!$1:$1,PROSPER_Wellner!$30:$30,""),
IF($C42="Travis Harvey",_xlfn.XLOOKUP($B42,PROSPER_Harvey!$1:$1,PROSPER_Harvey!$30:$30,""),""))))))))="","No Score",IF(IF($C42="Christopher Lobo",_xlfn.XLOOKUP($B42,PROSPER_Lobo!$1:$1,PROSPER_Lobo!$30:$30,""),
IF($C42="Naren Baliga",_xlfn.XLOOKUP($B42,PROSPER_Baliga!$1:$1,PROSPER_Baliga!$30:$30,""),
IF($C42="Thorsten Huhn",_xlfn.XLOOKUP($B42,PROSPER_Huhn!$1:$1,PROSPER_Huhn!$30:$30,""),
IF($C42="Nick Hull",_xlfn.XLOOKUP($B42,PROSPER_Hull!$1:$1,PROSPER_Hull!$30:$30,""),
IF($C42="Monika Kotwani",_xlfn.XLOOKUP($B42,PROSPER_Kotwani!$1:$1,PROSPER_Kotwani!$30:$30,""),
IF($C42="Jonathan Wellner",_xlfn.XLOOKUP($B42,PROSPER_Wellner!$1:$1,PROSPER_Wellner!$30:$30,""),
IF($C42="Travis Harvey",_xlfn.XLOOKUP($B42,PROSPER_Harvey!$1:$1,PROSPER_Harvey!$30:$30,""),"")))))))="","",
IF($C42="Christopher Lobo",_xlfn.XLOOKUP($B42,PROSPER_Lobo!$1:$1,PROSPER_Lobo!$30:$30,""),
IF($C42="Naren Baliga",_xlfn.XLOOKUP($B42,PROSPER_Baliga!$1:$1,PROSPER_Baliga!$30:$30,""),
IF($C42="Thorsten Huhn",_xlfn.XLOOKUP($B42,PROSPER_Huhn!$1:$1,PROSPER_Huhn!$30:$30,""),
IF($C42="Nick Hull",_xlfn.XLOOKUP($B42,PROSPER_Hull!$1:$1,PROSPER_Hull!$30:$30,""),
IF($C42="Monika Kotwani",_xlfn.XLOOKUP($B42,PROSPER_Kotwani!$1:$1,PROSPER_Kotwani!$30:$30,""),
IF($C42="Jonathan Wellner",_xlfn.XLOOKUP($B42,PROSPER_Wellner!$1:$1,PROSPER_Wellner!$30:$30,""),
IF($C42="Travis Harvey",_xlfn.XLOOKUP($B42,PROSPER_Harvey!$1:$1,PROSPER_Harvey!$30:$30,""),"")))))))))</f>
        <v>N/A</v>
      </c>
      <c r="DV42" s="131" t="str">
        <f>IF(IF(IF($C42="Christopher Lobo",_xlfn.XLOOKUP($B42,PROSPER_Lobo!$1:$1,PROSPER_Lobo!$31:$31,""),
IF($C42="Naren Baliga",_xlfn.XLOOKUP($B42,PROSPER_Baliga!$1:$1,PROSPER_Baliga!$31:$31,""),
IF($C42="Thorsten Huhn",_xlfn.XLOOKUP($B42,PROSPER_Huhn!$1:$1,PROSPER_Huhn!$31:$31,""),
IF($C42="Nick Hull",_xlfn.XLOOKUP($B42,PROSPER_Hull!$1:$1,PROSPER_Hull!$31:$31,""),
IF($C42="Monika Kotwani",_xlfn.XLOOKUP($B42,PROSPER_Kotwani!$1:$1,PROSPER_Kotwani!$31:$31,""),
IF($C42="Jonathan Wellner",_xlfn.XLOOKUP($B42,PROSPER_Wellner!$1:$1,PROSPER_Wellner!$31:$31,""),
IF($C42="Travis Harvey",_xlfn.XLOOKUP($B42,PROSPER_Harvey!$1:$1,PROSPER_Harvey!$31:$31,""),"")))))))="","",
IF($C42="Christopher Lobo",_xlfn.XLOOKUP($B42,PROSPER_Lobo!$1:$1,PROSPER_Lobo!$31:$31,""),
IF($C42="Naren Baliga",_xlfn.XLOOKUP($B42,PROSPER_Baliga!$1:$1,PROSPER_Baliga!$31:$31,""),
IF($C42="Thorsten Huhn",_xlfn.XLOOKUP($B42,PROSPER_Huhn!$1:$1,PROSPER_Huhn!$31:$31,""),
IF($C42="Nick Hull",_xlfn.XLOOKUP($B42,PROSPER_Hull!$1:$1,PROSPER_Hull!$31:$31,""),
IF($C42="Monika Kotwani",_xlfn.XLOOKUP($B42,PROSPER_Kotwani!$1:$1,PROSPER_Kotwani!$31:$31,""),
IF($C42="Jonathan Wellner",_xlfn.XLOOKUP($B42,PROSPER_Wellner!$1:$1,PROSPER_Wellner!$31:$31,""),
IF($C42="Travis Harvey",_xlfn.XLOOKUP($B42,PROSPER_Harvey!$1:$1,PROSPER_Harvey!$31:$31,""),""))))))))="","No Comment",IF(IF($C42="Christopher Lobo",_xlfn.XLOOKUP($B42,PROSPER_Lobo!$1:$1,PROSPER_Lobo!$31:$31,""),
IF($C42="Naren Baliga",_xlfn.XLOOKUP($B42,PROSPER_Baliga!$1:$1,PROSPER_Baliga!$31:$31,""),
IF($C42="Thorsten Huhn",_xlfn.XLOOKUP($B42,PROSPER_Huhn!$1:$1,PROSPER_Huhn!$31:$31,""),
IF($C42="Nick Hull",_xlfn.XLOOKUP($B42,PROSPER_Hull!$1:$1,PROSPER_Hull!$31:$31,""),
IF($C42="Monika Kotwani",_xlfn.XLOOKUP($B42,PROSPER_Kotwani!$1:$1,PROSPER_Kotwani!$31:$31,""),
IF($C42="Jonathan Wellner",_xlfn.XLOOKUP($B42,PROSPER_Wellner!$1:$1,PROSPER_Wellner!$31:$31,""),
IF($C42="Travis Harvey",_xlfn.XLOOKUP($B42,PROSPER_Harvey!$1:$1,PROSPER_Harvey!$31:$31,""),"")))))))="","",
IF($C42="Christopher Lobo",_xlfn.XLOOKUP($B42,PROSPER_Lobo!$1:$1,PROSPER_Lobo!$31:$31,""),
IF($C42="Naren Baliga",_xlfn.XLOOKUP($B42,PROSPER_Baliga!$1:$1,PROSPER_Baliga!$31:$31,""),
IF($C42="Thorsten Huhn",_xlfn.XLOOKUP($B42,PROSPER_Huhn!$1:$1,PROSPER_Huhn!$31:$31,""),
IF($C42="Nick Hull",_xlfn.XLOOKUP($B42,PROSPER_Hull!$1:$1,PROSPER_Hull!$31:$31,""),
IF($C42="Monika Kotwani",_xlfn.XLOOKUP($B42,PROSPER_Kotwani!$1:$1,PROSPER_Kotwani!$31:$31,""),
IF($C42="Jonathan Wellner",_xlfn.XLOOKUP($B42,PROSPER_Wellner!$1:$1,PROSPER_Wellner!$31:$31,""),
IF($C42="Travis Harvey",_xlfn.XLOOKUP($B42,PROSPER_Harvey!$1:$1,PROSPER_Harvey!$31:$31,""),"")))))))))</f>
        <v>N/A</v>
      </c>
      <c r="DW42" s="150" t="str">
        <f t="shared" si="284"/>
        <v>N/A</v>
      </c>
      <c r="DX42" s="130" t="str">
        <f>_xlfn.XLOOKUP(B42,PROSPERInitial_Query!$E:$E,PROSPERInitial_Query!$AE:$AE,"",,-1)</f>
        <v/>
      </c>
      <c r="DY42" s="121" t="str">
        <f t="shared" si="285"/>
        <v>Piyush Sethi2 - RelationshipAccount / Stakeholder 5Name</v>
      </c>
      <c r="DZ42" s="121" t="str">
        <f>_xlfn.XLOOKUP(DY42,PROSPERDelta_Query!BK:BK,PROSPERDelta_Query!AG:AG,"",,-1)</f>
        <v/>
      </c>
      <c r="EA42" s="126" t="str">
        <f>_xlfn.XLOOKUP(B42,PROSPERInitial_Query!$E:$E,PROSPERInitial_Query!$U:$U,"",,-1)</f>
        <v/>
      </c>
      <c r="EB42" s="121" t="str">
        <f t="shared" si="286"/>
        <v>Piyush Sethi2 - RelationshipAccount / Stakeholder 5Self Score</v>
      </c>
      <c r="EC42" s="126" t="str">
        <f>_xlfn.XLOOKUP(EB42,PROSPERDelta_Query!BK:BK,PROSPERDelta_Query!AQ:AQ,"",,-1)</f>
        <v/>
      </c>
      <c r="ED42" s="131" t="str">
        <f t="shared" si="175"/>
        <v/>
      </c>
      <c r="EE42" s="131" t="str">
        <f t="shared" si="287"/>
        <v>N/A</v>
      </c>
      <c r="EF42" s="132" t="str">
        <f t="shared" si="288"/>
        <v>N/A</v>
      </c>
      <c r="EG42" s="132" t="str">
        <f>IF(IF(IF($C42="Christopher Lobo",_xlfn.XLOOKUP($B42,PROSPER_Lobo!$1:$1,PROSPER_Lobo!$33:$33,""),
IF($C42="Naren Baliga",_xlfn.XLOOKUP($B42,PROSPER_Baliga!$1:$1,PROSPER_Baliga!$33:$33,""),
IF($C42="Thorsten Huhn",_xlfn.XLOOKUP($B42,PROSPER_Huhn!$1:$1,PROSPER_Huhn!$33:$33,""),
IF($C42="Nick Hull",_xlfn.XLOOKUP($B42,PROSPER_Hull!$1:$1,PROSPER_Hull!$33:$33,""),
IF($C42="Monika Kotwani",_xlfn.XLOOKUP($B42,PROSPER_Kotwani!$1:$1,PROSPER_Kotwani!$33:$33,""),
IF($C42="Jonathan Wellner",_xlfn.XLOOKUP($B42,PROSPER_Wellner!$1:$1,PROSPER_Wellner!$33:$33,""),
IF($C42="Travis Harvey",_xlfn.XLOOKUP($B42,PROSPER_Harvey!$1:$1,PROSPER_Harvey!$33:$33,""),"")))))))="","",
IF($C42="Christopher Lobo",_xlfn.XLOOKUP($B42,PROSPER_Lobo!$1:$1,PROSPER_Lobo!$33:$33,""),
IF($C42="Naren Baliga",_xlfn.XLOOKUP($B42,PROSPER_Baliga!$1:$1,PROSPER_Baliga!$33:$33,""),
IF($C42="Thorsten Huhn",_xlfn.XLOOKUP($B42,PROSPER_Huhn!$1:$1,PROSPER_Huhn!$33:$33,""),
IF($C42="Nick Hull",_xlfn.XLOOKUP($B42,PROSPER_Hull!$1:$1,PROSPER_Hull!$33:$33,""),
IF($C42="Monika Kotwani",_xlfn.XLOOKUP($B42,PROSPER_Kotwani!$1:$1,PROSPER_Kotwani!$33:$33,""),
IF($C42="Jonathan Wellner",_xlfn.XLOOKUP($B42,PROSPER_Wellner!$1:$1,PROSPER_Wellner!$33:$33,""),
IF($C42="Travis Harvey",_xlfn.XLOOKUP($B42,PROSPER_Harvey!$1:$1,PROSPER_Harvey!$33:$33,""),""))))))))="","No Score",IF(IF($C42="Christopher Lobo",_xlfn.XLOOKUP($B42,PROSPER_Lobo!$1:$1,PROSPER_Lobo!$33:$33,""),
IF($C42="Naren Baliga",_xlfn.XLOOKUP($B42,PROSPER_Baliga!$1:$1,PROSPER_Baliga!$33:$33,""),
IF($C42="Thorsten Huhn",_xlfn.XLOOKUP($B42,PROSPER_Huhn!$1:$1,PROSPER_Huhn!$33:$33,""),
IF($C42="Nick Hull",_xlfn.XLOOKUP($B42,PROSPER_Hull!$1:$1,PROSPER_Hull!$33:$33,""),
IF($C42="Monika Kotwani",_xlfn.XLOOKUP($B42,PROSPER_Kotwani!$1:$1,PROSPER_Kotwani!$33:$33,""),
IF($C42="Jonathan Wellner",_xlfn.XLOOKUP($B42,PROSPER_Wellner!$1:$1,PROSPER_Wellner!$33:$33,""),
IF($C42="Travis Harvey",_xlfn.XLOOKUP($B42,PROSPER_Harvey!$1:$1,PROSPER_Harvey!$33:$33,""),"")))))))="","",
IF($C42="Christopher Lobo",_xlfn.XLOOKUP($B42,PROSPER_Lobo!$1:$1,PROSPER_Lobo!$33:$33,""),
IF($C42="Naren Baliga",_xlfn.XLOOKUP($B42,PROSPER_Baliga!$1:$1,PROSPER_Baliga!$33:$33,""),
IF($C42="Thorsten Huhn",_xlfn.XLOOKUP($B42,PROSPER_Huhn!$1:$1,PROSPER_Huhn!$33:$33,""),
IF($C42="Nick Hull",_xlfn.XLOOKUP($B42,PROSPER_Hull!$1:$1,PROSPER_Hull!$33:$33,""),
IF($C42="Monika Kotwani",_xlfn.XLOOKUP($B42,PROSPER_Kotwani!$1:$1,PROSPER_Kotwani!$33:$33,""),
IF($C42="Jonathan Wellner",_xlfn.XLOOKUP($B42,PROSPER_Wellner!$1:$1,PROSPER_Wellner!$33:$33,""),
IF($C42="Travis Harvey",_xlfn.XLOOKUP($B42,PROSPER_Harvey!$1:$1,PROSPER_Harvey!$33:$33,""),"")))))))))</f>
        <v>N/A</v>
      </c>
      <c r="EH42" s="131" t="str">
        <f>IF(IF(IF($C42="Christopher Lobo",_xlfn.XLOOKUP($B42,PROSPER_Lobo!$1:$1,PROSPER_Lobo!$34:$34,""),
IF($C42="Naren Baliga",_xlfn.XLOOKUP($B42,PROSPER_Baliga!$1:$1,PROSPER_Baliga!$34:$34,""),
IF($C42="Thorsten Huhn",_xlfn.XLOOKUP($B42,PROSPER_Huhn!$1:$1,PROSPER_Huhn!$34:$34,""),
IF($C42="Nick Hull",_xlfn.XLOOKUP($B42,PROSPER_Hull!$1:$1,PROSPER_Hull!$34:$34,""),
IF($C42="Monika Kotwani",_xlfn.XLOOKUP($B42,PROSPER_Kotwani!$1:$1,PROSPER_Kotwani!$34:$34,""),
IF($C42="Jonathan Wellner",_xlfn.XLOOKUP($B42,PROSPER_Wellner!$1:$1,PROSPER_Wellner!$34:$34,""),
IF($C42="Travis Harvey",_xlfn.XLOOKUP($B42,PROSPER_Harvey!$1:$1,PROSPER_Harvey!$34:$34,""),"")))))))="","",
IF($C42="Christopher Lobo",_xlfn.XLOOKUP($B42,PROSPER_Lobo!$1:$1,PROSPER_Lobo!$34:$34,""),
IF($C42="Naren Baliga",_xlfn.XLOOKUP($B42,PROSPER_Baliga!$1:$1,PROSPER_Baliga!$34:$34,""),
IF($C42="Thorsten Huhn",_xlfn.XLOOKUP($B42,PROSPER_Huhn!$1:$1,PROSPER_Huhn!$34:$34,""),
IF($C42="Nick Hull",_xlfn.XLOOKUP($B42,PROSPER_Hull!$1:$1,PROSPER_Hull!$34:$34,""),
IF($C42="Monika Kotwani",_xlfn.XLOOKUP($B42,PROSPER_Kotwani!$1:$1,PROSPER_Kotwani!$34:$34,""),
IF($C42="Jonathan Wellner",_xlfn.XLOOKUP($B42,PROSPER_Wellner!$1:$1,PROSPER_Wellner!$34:$34,""),
IF($C42="Travis Harvey",_xlfn.XLOOKUP($B42,PROSPER_Harvey!$1:$1,PROSPER_Harvey!$34:$34,""),""))))))))="","No Comment",IF(IF($C42="Christopher Lobo",_xlfn.XLOOKUP($B42,PROSPER_Lobo!$1:$1,PROSPER_Lobo!$34:$34,""),
IF($C42="Naren Baliga",_xlfn.XLOOKUP($B42,PROSPER_Baliga!$1:$1,PROSPER_Baliga!$34:$34,""),
IF($C42="Thorsten Huhn",_xlfn.XLOOKUP($B42,PROSPER_Huhn!$1:$1,PROSPER_Huhn!$34:$34,""),
IF($C42="Nick Hull",_xlfn.XLOOKUP($B42,PROSPER_Hull!$1:$1,PROSPER_Hull!$34:$34,""),
IF($C42="Monika Kotwani",_xlfn.XLOOKUP($B42,PROSPER_Kotwani!$1:$1,PROSPER_Kotwani!$34:$34,""),
IF($C42="Jonathan Wellner",_xlfn.XLOOKUP($B42,PROSPER_Wellner!$1:$1,PROSPER_Wellner!$34:$34,""),
IF($C42="Travis Harvey",_xlfn.XLOOKUP($B42,PROSPER_Harvey!$1:$1,PROSPER_Harvey!$34:$34,""),"")))))))="","",
IF($C42="Christopher Lobo",_xlfn.XLOOKUP($B42,PROSPER_Lobo!$1:$1,PROSPER_Lobo!$34:$34,""),
IF($C42="Naren Baliga",_xlfn.XLOOKUP($B42,PROSPER_Baliga!$1:$1,PROSPER_Baliga!$34:$34,""),
IF($C42="Thorsten Huhn",_xlfn.XLOOKUP($B42,PROSPER_Huhn!$1:$1,PROSPER_Huhn!$34:$34,""),
IF($C42="Nick Hull",_xlfn.XLOOKUP($B42,PROSPER_Hull!$1:$1,PROSPER_Hull!$34:$34,""),
IF($C42="Monika Kotwani",_xlfn.XLOOKUP($B42,PROSPER_Kotwani!$1:$1,PROSPER_Kotwani!$34:$34,""),
IF($C42="Jonathan Wellner",_xlfn.XLOOKUP($B42,PROSPER_Wellner!$1:$1,PROSPER_Wellner!$34:$34,""),
IF($C42="Travis Harvey",_xlfn.XLOOKUP($B42,PROSPER_Harvey!$1:$1,PROSPER_Harvey!$34:$34,""),"")))))))))</f>
        <v>N/A</v>
      </c>
      <c r="EI42" s="150" t="str">
        <f t="shared" si="289"/>
        <v>N/A</v>
      </c>
      <c r="EJ42" s="130" t="str">
        <f>_xlfn.XLOOKUP(B42,PROSPERInitial_Query!$E:$E,PROSPERInitial_Query!$AF:$AF,"",,-1)</f>
        <v/>
      </c>
      <c r="EK42" s="121" t="str">
        <f t="shared" si="290"/>
        <v>Piyush Sethi2 - RelationshipAccount / Stakeholder 6Name</v>
      </c>
      <c r="EL42" s="121" t="str">
        <f>_xlfn.XLOOKUP(EK42,PROSPERDelta_Query!BK:BK,PROSPERDelta_Query!AH:AH,"",,-1)</f>
        <v/>
      </c>
      <c r="EM42" s="126" t="str">
        <f>_xlfn.XLOOKUP(B42,PROSPERInitial_Query!$E:$E,PROSPERInitial_Query!$V:$V,"",,-1)</f>
        <v/>
      </c>
      <c r="EN42" s="121" t="str">
        <f t="shared" si="291"/>
        <v>Piyush Sethi2 - RelationshipAccount / Stakeholder 6Self Score</v>
      </c>
      <c r="EO42" s="126" t="str">
        <f>_xlfn.XLOOKUP(EN42,PROSPERDelta_Query!BK:BK,PROSPERDelta_Query!AR:AR,"",,-1)</f>
        <v/>
      </c>
      <c r="EP42" s="131" t="str">
        <f t="shared" si="179"/>
        <v/>
      </c>
      <c r="EQ42" s="131" t="str">
        <f t="shared" si="292"/>
        <v>N/A</v>
      </c>
      <c r="ER42" s="132" t="str">
        <f t="shared" si="293"/>
        <v>N/A</v>
      </c>
      <c r="ES42" s="132" t="str">
        <f>IF(IF(IF($C42="Christopher Lobo",_xlfn.XLOOKUP($B42,PROSPER_Lobo!$1:$1,PROSPER_Lobo!$36:$36,""),
IF($C42="Naren Baliga",_xlfn.XLOOKUP($B42,PROSPER_Baliga!$1:$1,PROSPER_Baliga!$36:$36,""),
IF($C42="Thorsten Huhn",_xlfn.XLOOKUP($B42,PROSPER_Huhn!$1:$1,PROSPER_Huhn!$36:$36,""),
IF($C42="Nick Hull",_xlfn.XLOOKUP($B42,PROSPER_Hull!$1:$1,PROSPER_Hull!$36:$36,""),
IF($C42="Monika Kotwani",_xlfn.XLOOKUP($B42,PROSPER_Kotwani!$1:$1,PROSPER_Kotwani!$36:$36,""),
IF($C42="Jonathan Wellner",_xlfn.XLOOKUP($B42,PROSPER_Wellner!$1:$1,PROSPER_Wellner!$36:$36,""),
IF($C42="Travis Harvey",_xlfn.XLOOKUP($B42,PROSPER_Harvey!$1:$1,PROSPER_Harvey!$36:$36,""),"")))))))="","",
IF($C42="Christopher Lobo",_xlfn.XLOOKUP($B42,PROSPER_Lobo!$1:$1,PROSPER_Lobo!$36:$36,""),
IF($C42="Naren Baliga",_xlfn.XLOOKUP($B42,PROSPER_Baliga!$1:$1,PROSPER_Baliga!$36:$36,""),
IF($C42="Thorsten Huhn",_xlfn.XLOOKUP($B42,PROSPER_Huhn!$1:$1,PROSPER_Huhn!$36:$36,""),
IF($C42="Nick Hull",_xlfn.XLOOKUP($B42,PROSPER_Hull!$1:$1,PROSPER_Hull!$36:$36,""),
IF($C42="Monika Kotwani",_xlfn.XLOOKUP($B42,PROSPER_Kotwani!$1:$1,PROSPER_Kotwani!$36:$36,""),
IF($C42="Jonathan Wellner",_xlfn.XLOOKUP($B42,PROSPER_Wellner!$1:$1,PROSPER_Wellner!$36:$36,""),
IF($C42="Travis Harvey",_xlfn.XLOOKUP($B42,PROSPER_Harvey!$1:$1,PROSPER_Harvey!$36:$36,""),""))))))))="","No Score",IF(IF($C42="Christopher Lobo",_xlfn.XLOOKUP($B42,PROSPER_Lobo!$1:$1,PROSPER_Lobo!$36:$36,""),
IF($C42="Naren Baliga",_xlfn.XLOOKUP($B42,PROSPER_Baliga!$1:$1,PROSPER_Baliga!$36:$36,""),
IF($C42="Thorsten Huhn",_xlfn.XLOOKUP($B42,PROSPER_Huhn!$1:$1,PROSPER_Huhn!$36:$36,""),
IF($C42="Nick Hull",_xlfn.XLOOKUP($B42,PROSPER_Hull!$1:$1,PROSPER_Hull!$36:$36,""),
IF($C42="Monika Kotwani",_xlfn.XLOOKUP($B42,PROSPER_Kotwani!$1:$1,PROSPER_Kotwani!$36:$36,""),
IF($C42="Jonathan Wellner",_xlfn.XLOOKUP($B42,PROSPER_Wellner!$1:$1,PROSPER_Wellner!$36:$36,""),
IF($C42="Travis Harvey",_xlfn.XLOOKUP($B42,PROSPER_Harvey!$1:$1,PROSPER_Harvey!$36:$36,""),"")))))))="","",
IF($C42="Christopher Lobo",_xlfn.XLOOKUP($B42,PROSPER_Lobo!$1:$1,PROSPER_Lobo!$36:$36,""),
IF($C42="Naren Baliga",_xlfn.XLOOKUP($B42,PROSPER_Baliga!$1:$1,PROSPER_Baliga!$36:$36,""),
IF($C42="Thorsten Huhn",_xlfn.XLOOKUP($B42,PROSPER_Huhn!$1:$1,PROSPER_Huhn!$36:$36,""),
IF($C42="Nick Hull",_xlfn.XLOOKUP($B42,PROSPER_Hull!$1:$1,PROSPER_Hull!$36:$36,""),
IF($C42="Monika Kotwani",_xlfn.XLOOKUP($B42,PROSPER_Kotwani!$1:$1,PROSPER_Kotwani!$36:$36,""),
IF($C42="Jonathan Wellner",_xlfn.XLOOKUP($B42,PROSPER_Wellner!$1:$1,PROSPER_Wellner!$36:$36,""),
IF($C42="Travis Harvey",_xlfn.XLOOKUP($B42,PROSPER_Harvey!$1:$1,PROSPER_Harvey!$36:$36,""),"")))))))))</f>
        <v>N/A</v>
      </c>
      <c r="ET42" s="131" t="str">
        <f>IF(IF(IF($C42="Christopher Lobo",_xlfn.XLOOKUP($B42,PROSPER_Lobo!$1:$1,PROSPER_Lobo!$37:$37,""),
IF($C42="Naren Baliga",_xlfn.XLOOKUP($B42,PROSPER_Baliga!$1:$1,PROSPER_Baliga!$37:$37,""),
IF($C42="Thorsten Huhn",_xlfn.XLOOKUP($B42,PROSPER_Huhn!$1:$1,PROSPER_Huhn!$37:$37,""),
IF($C42="Nick Hull",_xlfn.XLOOKUP($B42,PROSPER_Hull!$1:$1,PROSPER_Hull!$37:$37,""),
IF($C42="Monika Kotwani",_xlfn.XLOOKUP($B42,PROSPER_Kotwani!$1:$1,PROSPER_Kotwani!$37:$37,""),
IF($C42="Jonathan Wellner",_xlfn.XLOOKUP($B42,PROSPER_Wellner!$1:$1,PROSPER_Wellner!$37:$37,""),
IF($C42="Travis Harvey",_xlfn.XLOOKUP($B42,PROSPER_Harvey!$1:$1,PROSPER_Harvey!$37:$37,""),"")))))))="","",
IF($C42="Christopher Lobo",_xlfn.XLOOKUP($B42,PROSPER_Lobo!$1:$1,PROSPER_Lobo!$37:$37,""),
IF($C42="Naren Baliga",_xlfn.XLOOKUP($B42,PROSPER_Baliga!$1:$1,PROSPER_Baliga!$37:$37,""),
IF($C42="Thorsten Huhn",_xlfn.XLOOKUP($B42,PROSPER_Huhn!$1:$1,PROSPER_Huhn!$37:$37,""),
IF($C42="Nick Hull",_xlfn.XLOOKUP($B42,PROSPER_Hull!$1:$1,PROSPER_Hull!$37:$37,""),
IF($C42="Monika Kotwani",_xlfn.XLOOKUP($B42,PROSPER_Kotwani!$1:$1,PROSPER_Kotwani!$37:$37,""),
IF($C42="Jonathan Wellner",_xlfn.XLOOKUP($B42,PROSPER_Wellner!$1:$1,PROSPER_Wellner!$37:$37,""),
IF($C42="Travis Harvey",_xlfn.XLOOKUP($B42,PROSPER_Harvey!$1:$1,PROSPER_Harvey!$37:$37,""),""))))))))="","No Comment",IF(IF($C42="Christopher Lobo",_xlfn.XLOOKUP($B42,PROSPER_Lobo!$1:$1,PROSPER_Lobo!$37:$37,""),
IF($C42="Naren Baliga",_xlfn.XLOOKUP($B42,PROSPER_Baliga!$1:$1,PROSPER_Baliga!$37:$37,""),
IF($C42="Thorsten Huhn",_xlfn.XLOOKUP($B42,PROSPER_Huhn!$1:$1,PROSPER_Huhn!$37:$37,""),
IF($C42="Nick Hull",_xlfn.XLOOKUP($B42,PROSPER_Hull!$1:$1,PROSPER_Hull!$37:$37,""),
IF($C42="Monika Kotwani",_xlfn.XLOOKUP($B42,PROSPER_Kotwani!$1:$1,PROSPER_Kotwani!$37:$37,""),
IF($C42="Jonathan Wellner",_xlfn.XLOOKUP($B42,PROSPER_Wellner!$1:$1,PROSPER_Wellner!$37:$37,""),
IF($C42="Travis Harvey",_xlfn.XLOOKUP($B42,PROSPER_Harvey!$1:$1,PROSPER_Harvey!$37:$37,""),"")))))))="","",
IF($C42="Christopher Lobo",_xlfn.XLOOKUP($B42,PROSPER_Lobo!$1:$1,PROSPER_Lobo!$37:$37,""),
IF($C42="Naren Baliga",_xlfn.XLOOKUP($B42,PROSPER_Baliga!$1:$1,PROSPER_Baliga!$37:$37,""),
IF($C42="Thorsten Huhn",_xlfn.XLOOKUP($B42,PROSPER_Huhn!$1:$1,PROSPER_Huhn!$37:$37,""),
IF($C42="Nick Hull",_xlfn.XLOOKUP($B42,PROSPER_Hull!$1:$1,PROSPER_Hull!$37:$37,""),
IF($C42="Monika Kotwani",_xlfn.XLOOKUP($B42,PROSPER_Kotwani!$1:$1,PROSPER_Kotwani!$37:$37,""),
IF($C42="Jonathan Wellner",_xlfn.XLOOKUP($B42,PROSPER_Wellner!$1:$1,PROSPER_Wellner!$37:$37,""),
IF($C42="Travis Harvey",_xlfn.XLOOKUP($B42,PROSPER_Harvey!$1:$1,PROSPER_Harvey!$37:$37,""),"")))))))))</f>
        <v>N/A</v>
      </c>
      <c r="EU42" s="150" t="str">
        <f t="shared" si="294"/>
        <v>N/A</v>
      </c>
      <c r="EV42" s="130" t="str">
        <f>_xlfn.XLOOKUP(B42,PROSPERInitial_Query!$E:$E,PROSPERInitial_Query!$AG:$AG,"",,-1)</f>
        <v/>
      </c>
      <c r="EW42" s="121" t="str">
        <f t="shared" si="295"/>
        <v>Piyush Sethi2 - RelationshipAccount / Stakeholder 7Name</v>
      </c>
      <c r="EX42" s="121" t="str">
        <f>_xlfn.XLOOKUP(EW42,PROSPERDelta_Query!BK:BK,PROSPERDelta_Query!AI:AI,"",,-1)</f>
        <v/>
      </c>
      <c r="EY42" s="126" t="str">
        <f>_xlfn.XLOOKUP(B42,PROSPERInitial_Query!$E:$E,PROSPERInitial_Query!$W:$W,"",,-1)</f>
        <v/>
      </c>
      <c r="EZ42" s="121" t="str">
        <f t="shared" si="296"/>
        <v>Piyush Sethi2 - RelationshipAccount / Stakeholder 7Self Score</v>
      </c>
      <c r="FA42" s="126" t="str">
        <f>_xlfn.XLOOKUP(EZ42,PROSPERDelta_Query!BK:BK,PROSPERDelta_Query!AS:AS,"",,-1)</f>
        <v/>
      </c>
      <c r="FB42" s="131" t="str">
        <f t="shared" si="183"/>
        <v/>
      </c>
      <c r="FC42" s="131" t="str">
        <f t="shared" si="297"/>
        <v>N/A</v>
      </c>
      <c r="FD42" s="132" t="str">
        <f t="shared" si="298"/>
        <v>N/A</v>
      </c>
      <c r="FE42" s="132" t="str">
        <f>IF(IF(IF($C42="Christopher Lobo",_xlfn.XLOOKUP($B42,PROSPER_Lobo!$1:$1,PROSPER_Lobo!$39:$39,""),
IF($C42="Naren Baliga",_xlfn.XLOOKUP($B42,PROSPER_Baliga!$1:$1,PROSPER_Baliga!$39:$39,""),
IF($C42="Thorsten Huhn",_xlfn.XLOOKUP($B42,PROSPER_Huhn!$1:$1,PROSPER_Huhn!$39:$39,""),
IF($C42="Nick Hull",_xlfn.XLOOKUP($B42,PROSPER_Hull!$1:$1,PROSPER_Hull!$39:$39,""),
IF($C42="Monika Kotwani",_xlfn.XLOOKUP($B42,PROSPER_Kotwani!$1:$1,PROSPER_Kotwani!$39:$39,""),
IF($C42="Jonathan Wellner",_xlfn.XLOOKUP($B42,PROSPER_Wellner!$1:$1,PROSPER_Wellner!$39:$39,""),
IF($C42="Travis Harvey",_xlfn.XLOOKUP($B42,PROSPER_Harvey!$1:$1,PROSPER_Harvey!$39:$39,""),"")))))))="","",
IF($C42="Christopher Lobo",_xlfn.XLOOKUP($B42,PROSPER_Lobo!$1:$1,PROSPER_Lobo!$39:$39,""),
IF($C42="Naren Baliga",_xlfn.XLOOKUP($B42,PROSPER_Baliga!$1:$1,PROSPER_Baliga!$39:$39,""),
IF($C42="Thorsten Huhn",_xlfn.XLOOKUP($B42,PROSPER_Huhn!$1:$1,PROSPER_Huhn!$39:$39,""),
IF($C42="Nick Hull",_xlfn.XLOOKUP($B42,PROSPER_Hull!$1:$1,PROSPER_Hull!$39:$39,""),
IF($C42="Monika Kotwani",_xlfn.XLOOKUP($B42,PROSPER_Kotwani!$1:$1,PROSPER_Kotwani!$39:$39,""),
IF($C42="Jonathan Wellner",_xlfn.XLOOKUP($B42,PROSPER_Wellner!$1:$1,PROSPER_Wellner!$39:$39,""),
IF($C42="Travis Harvey",_xlfn.XLOOKUP($B42,PROSPER_Harvey!$1:$1,PROSPER_Harvey!$39:$39,""),""))))))))="","No Score",IF(IF($C42="Christopher Lobo",_xlfn.XLOOKUP($B42,PROSPER_Lobo!$1:$1,PROSPER_Lobo!$39:$39,""),
IF($C42="Naren Baliga",_xlfn.XLOOKUP($B42,PROSPER_Baliga!$1:$1,PROSPER_Baliga!$39:$39,""),
IF($C42="Thorsten Huhn",_xlfn.XLOOKUP($B42,PROSPER_Huhn!$1:$1,PROSPER_Huhn!$39:$39,""),
IF($C42="Nick Hull",_xlfn.XLOOKUP($B42,PROSPER_Hull!$1:$1,PROSPER_Hull!$39:$39,""),
IF($C42="Monika Kotwani",_xlfn.XLOOKUP($B42,PROSPER_Kotwani!$1:$1,PROSPER_Kotwani!$39:$39,""),
IF($C42="Jonathan Wellner",_xlfn.XLOOKUP($B42,PROSPER_Wellner!$1:$1,PROSPER_Wellner!$39:$39,""),
IF($C42="Travis Harvey",_xlfn.XLOOKUP($B42,PROSPER_Harvey!$1:$1,PROSPER_Harvey!$39:$39,""),"")))))))="","",
IF($C42="Christopher Lobo",_xlfn.XLOOKUP($B42,PROSPER_Lobo!$1:$1,PROSPER_Lobo!$39:$39,""),
IF($C42="Naren Baliga",_xlfn.XLOOKUP($B42,PROSPER_Baliga!$1:$1,PROSPER_Baliga!$39:$39,""),
IF($C42="Thorsten Huhn",_xlfn.XLOOKUP($B42,PROSPER_Huhn!$1:$1,PROSPER_Huhn!$39:$39,""),
IF($C42="Nick Hull",_xlfn.XLOOKUP($B42,PROSPER_Hull!$1:$1,PROSPER_Hull!$39:$39,""),
IF($C42="Monika Kotwani",_xlfn.XLOOKUP($B42,PROSPER_Kotwani!$1:$1,PROSPER_Kotwani!$39:$39,""),
IF($C42="Jonathan Wellner",_xlfn.XLOOKUP($B42,PROSPER_Wellner!$1:$1,PROSPER_Wellner!$39:$39,""),
IF($C42="Travis Harvey",_xlfn.XLOOKUP($B42,PROSPER_Harvey!$1:$1,PROSPER_Harvey!$39:$39,""),"")))))))))</f>
        <v>N/A</v>
      </c>
      <c r="FF42" s="131" t="str">
        <f>IF(IF(IF($C42="Christopher Lobo",_xlfn.XLOOKUP($B42,PROSPER_Lobo!$1:$1,PROSPER_Lobo!$40:$40,""),
IF($C42="Naren Baliga",_xlfn.XLOOKUP($B42,PROSPER_Baliga!$1:$1,PROSPER_Baliga!$40:$40,""),
IF($C42="Thorsten Huhn",_xlfn.XLOOKUP($B42,PROSPER_Huhn!$1:$1,PROSPER_Huhn!$40:$40,""),
IF($C42="Nick Hull",_xlfn.XLOOKUP($B42,PROSPER_Hull!$1:$1,PROSPER_Hull!$40:$40,""),
IF($C42="Monika Kotwani",_xlfn.XLOOKUP($B42,PROSPER_Kotwani!$1:$1,PROSPER_Kotwani!$40:$40,""),
IF($C42="Jonathan Wellner",_xlfn.XLOOKUP($B42,PROSPER_Wellner!$1:$1,PROSPER_Wellner!$40:$40,""),
IF($C42="Travis Harvey",_xlfn.XLOOKUP($B42,PROSPER_Harvey!$1:$1,PROSPER_Harvey!$40:$40,""),"")))))))="","",
IF($C42="Christopher Lobo",_xlfn.XLOOKUP($B42,PROSPER_Lobo!$1:$1,PROSPER_Lobo!$40:$40,""),
IF($C42="Naren Baliga",_xlfn.XLOOKUP($B42,PROSPER_Baliga!$1:$1,PROSPER_Baliga!$40:$40,""),
IF($C42="Thorsten Huhn",_xlfn.XLOOKUP($B42,PROSPER_Huhn!$1:$1,PROSPER_Huhn!$40:$40,""),
IF($C42="Nick Hull",_xlfn.XLOOKUP($B42,PROSPER_Hull!$1:$1,PROSPER_Hull!$40:$40,""),
IF($C42="Monika Kotwani",_xlfn.XLOOKUP($B42,PROSPER_Kotwani!$1:$1,PROSPER_Kotwani!$40:$40,""),
IF($C42="Jonathan Wellner",_xlfn.XLOOKUP($B42,PROSPER_Wellner!$1:$1,PROSPER_Wellner!$40:$40,""),
IF($C42="Travis Harvey",_xlfn.XLOOKUP($B42,PROSPER_Harvey!$1:$1,PROSPER_Harvey!$40:$40,""),""))))))))="","No Comment",IF(IF($C42="Christopher Lobo",_xlfn.XLOOKUP($B42,PROSPER_Lobo!$1:$1,PROSPER_Lobo!$40:$40,""),
IF($C42="Naren Baliga",_xlfn.XLOOKUP($B42,PROSPER_Baliga!$1:$1,PROSPER_Baliga!$40:$40,""),
IF($C42="Thorsten Huhn",_xlfn.XLOOKUP($B42,PROSPER_Huhn!$1:$1,PROSPER_Huhn!$40:$40,""),
IF($C42="Nick Hull",_xlfn.XLOOKUP($B42,PROSPER_Hull!$1:$1,PROSPER_Hull!$40:$40,""),
IF($C42="Monika Kotwani",_xlfn.XLOOKUP($B42,PROSPER_Kotwani!$1:$1,PROSPER_Kotwani!$40:$40,""),
IF($C42="Jonathan Wellner",_xlfn.XLOOKUP($B42,PROSPER_Wellner!$1:$1,PROSPER_Wellner!$40:$40,""),
IF($C42="Travis Harvey",_xlfn.XLOOKUP($B42,PROSPER_Harvey!$1:$1,PROSPER_Harvey!$40:$40,""),"")))))))="","",
IF($C42="Christopher Lobo",_xlfn.XLOOKUP($B42,PROSPER_Lobo!$1:$1,PROSPER_Lobo!$40:$40,""),
IF($C42="Naren Baliga",_xlfn.XLOOKUP($B42,PROSPER_Baliga!$1:$1,PROSPER_Baliga!$40:$40,""),
IF($C42="Thorsten Huhn",_xlfn.XLOOKUP($B42,PROSPER_Huhn!$1:$1,PROSPER_Huhn!$40:$40,""),
IF($C42="Nick Hull",_xlfn.XLOOKUP($B42,PROSPER_Hull!$1:$1,PROSPER_Hull!$40:$40,""),
IF($C42="Monika Kotwani",_xlfn.XLOOKUP($B42,PROSPER_Kotwani!$1:$1,PROSPER_Kotwani!$40:$40,""),
IF($C42="Jonathan Wellner",_xlfn.XLOOKUP($B42,PROSPER_Wellner!$1:$1,PROSPER_Wellner!$40:$40,""),
IF($C42="Travis Harvey",_xlfn.XLOOKUP($B42,PROSPER_Harvey!$1:$1,PROSPER_Harvey!$40:$40,""),"")))))))))</f>
        <v>N/A</v>
      </c>
      <c r="FG42" s="150" t="str">
        <f t="shared" si="299"/>
        <v>N/A</v>
      </c>
      <c r="FH42" s="130" t="str">
        <f>_xlfn.XLOOKUP(B42,PROSPERInitial_Query!$E:$E,PROSPERInitial_Query!$AH:$AH,"",,-1)</f>
        <v/>
      </c>
      <c r="FI42" s="121" t="str">
        <f t="shared" si="300"/>
        <v>Piyush Sethi2 - RelationshipAccount / Stakeholder 8Name</v>
      </c>
      <c r="FJ42" s="121" t="str">
        <f>_xlfn.XLOOKUP(FI42,PROSPERDelta_Query!BK:BK,PROSPERDelta_Query!AJ:AJ,"",,-1)</f>
        <v/>
      </c>
      <c r="FK42" s="126" t="str">
        <f>_xlfn.XLOOKUP(B42,PROSPERInitial_Query!$E:$E,PROSPERInitial_Query!$X:$X,"",,-1)</f>
        <v/>
      </c>
      <c r="FL42" s="121" t="str">
        <f t="shared" si="301"/>
        <v>Piyush Sethi2 - RelationshipAccount / Stakeholder 8Self Score</v>
      </c>
      <c r="FM42" s="126" t="str">
        <f>_xlfn.XLOOKUP(FL42,PROSPERDelta_Query!BK:BK,PROSPERDelta_Query!AT:AT,"",,-1)</f>
        <v/>
      </c>
      <c r="FN42" s="131" t="str">
        <f t="shared" si="187"/>
        <v/>
      </c>
      <c r="FO42" s="131" t="str">
        <f t="shared" si="302"/>
        <v>N/A</v>
      </c>
      <c r="FP42" s="132" t="str">
        <f t="shared" si="303"/>
        <v>N/A</v>
      </c>
      <c r="FQ42" s="132" t="str">
        <f>IF(IF(IF($C42="Christopher Lobo",_xlfn.XLOOKUP($B42,PROSPER_Lobo!$1:$1,PROSPER_Lobo!$42:$42,""),
IF($C42="Naren Baliga",_xlfn.XLOOKUP($B42,PROSPER_Baliga!$1:$1,PROSPER_Baliga!$42:$42,""),
IF($C42="Thorsten Huhn",_xlfn.XLOOKUP($B42,PROSPER_Huhn!$1:$1,PROSPER_Huhn!$42:$42,""),
IF($C42="Nick Hull",_xlfn.XLOOKUP($B42,PROSPER_Hull!$1:$1,PROSPER_Hull!$42:$42,""),
IF($C42="Monika Kotwani",_xlfn.XLOOKUP($B42,PROSPER_Kotwani!$1:$1,PROSPER_Kotwani!$42:$42,""),
IF($C42="Jonathan Wellner",_xlfn.XLOOKUP($B42,PROSPER_Wellner!$1:$1,PROSPER_Wellner!$42:$42,""),
IF($C42="Travis Harvey",_xlfn.XLOOKUP($B42,PROSPER_Harvey!$1:$1,PROSPER_Harvey!$42:$42,""),"")))))))="","",
IF($C42="Christopher Lobo",_xlfn.XLOOKUP($B42,PROSPER_Lobo!$1:$1,PROSPER_Lobo!$42:$42,""),
IF($C42="Naren Baliga",_xlfn.XLOOKUP($B42,PROSPER_Baliga!$1:$1,PROSPER_Baliga!$42:$42,""),
IF($C42="Thorsten Huhn",_xlfn.XLOOKUP($B42,PROSPER_Huhn!$1:$1,PROSPER_Huhn!$42:$42,""),
IF($C42="Nick Hull",_xlfn.XLOOKUP($B42,PROSPER_Hull!$1:$1,PROSPER_Hull!$42:$42,""),
IF($C42="Monika Kotwani",_xlfn.XLOOKUP($B42,PROSPER_Kotwani!$1:$1,PROSPER_Kotwani!$42:$42,""),
IF($C42="Jonathan Wellner",_xlfn.XLOOKUP($B42,PROSPER_Wellner!$1:$1,PROSPER_Wellner!$42:$42,""),
IF($C42="Travis Harvey",_xlfn.XLOOKUP($B42,PROSPER_Harvey!$1:$1,PROSPER_Harvey!$42:$42,""),""))))))))="","No Score",IF(IF($C42="Christopher Lobo",_xlfn.XLOOKUP($B42,PROSPER_Lobo!$1:$1,PROSPER_Lobo!$42:$42,""),
IF($C42="Naren Baliga",_xlfn.XLOOKUP($B42,PROSPER_Baliga!$1:$1,PROSPER_Baliga!$42:$42,""),
IF($C42="Thorsten Huhn",_xlfn.XLOOKUP($B42,PROSPER_Huhn!$1:$1,PROSPER_Huhn!$42:$42,""),
IF($C42="Nick Hull",_xlfn.XLOOKUP($B42,PROSPER_Hull!$1:$1,PROSPER_Hull!$42:$42,""),
IF($C42="Monika Kotwani",_xlfn.XLOOKUP($B42,PROSPER_Kotwani!$1:$1,PROSPER_Kotwani!$42:$42,""),
IF($C42="Jonathan Wellner",_xlfn.XLOOKUP($B42,PROSPER_Wellner!$1:$1,PROSPER_Wellner!$42:$42,""),
IF($C42="Travis Harvey",_xlfn.XLOOKUP($B42,PROSPER_Harvey!$1:$1,PROSPER_Harvey!$42:$42,""),"")))))))="","",
IF($C42="Christopher Lobo",_xlfn.XLOOKUP($B42,PROSPER_Lobo!$1:$1,PROSPER_Lobo!$42:$42,""),
IF($C42="Naren Baliga",_xlfn.XLOOKUP($B42,PROSPER_Baliga!$1:$1,PROSPER_Baliga!$42:$42,""),
IF($C42="Thorsten Huhn",_xlfn.XLOOKUP($B42,PROSPER_Huhn!$1:$1,PROSPER_Huhn!$42:$42,""),
IF($C42="Nick Hull",_xlfn.XLOOKUP($B42,PROSPER_Hull!$1:$1,PROSPER_Hull!$42:$42,""),
IF($C42="Monika Kotwani",_xlfn.XLOOKUP($B42,PROSPER_Kotwani!$1:$1,PROSPER_Kotwani!$42:$42,""),
IF($C42="Jonathan Wellner",_xlfn.XLOOKUP($B42,PROSPER_Wellner!$1:$1,PROSPER_Wellner!$42:$42,""),
IF($C42="Travis Harvey",_xlfn.XLOOKUP($B42,PROSPER_Harvey!$1:$1,PROSPER_Harvey!$42:$42,""),"")))))))))</f>
        <v>N/A</v>
      </c>
      <c r="FR42" s="131" t="str">
        <f>IF(IF(IF($C42="Christopher Lobo",_xlfn.XLOOKUP($B42,PROSPER_Lobo!$1:$1,PROSPER_Lobo!$43:$43,""),
IF($C42="Naren Baliga",_xlfn.XLOOKUP($B42,PROSPER_Baliga!$1:$1,PROSPER_Baliga!$43:$43,""),
IF($C42="Thorsten Huhn",_xlfn.XLOOKUP($B42,PROSPER_Huhn!$1:$1,PROSPER_Huhn!$43:$43,""),
IF($C42="Nick Hull",_xlfn.XLOOKUP($B42,PROSPER_Hull!$1:$1,PROSPER_Hull!$43:$43,""),
IF($C42="Monika Kotwani",_xlfn.XLOOKUP($B42,PROSPER_Kotwani!$1:$1,PROSPER_Kotwani!$43:$43,""),
IF($C42="Jonathan Wellner",_xlfn.XLOOKUP($B42,PROSPER_Wellner!$1:$1,PROSPER_Wellner!$43:$43,""),
IF($C42="Travis Harvey",_xlfn.XLOOKUP($B42,PROSPER_Harvey!$1:$1,PROSPER_Harvey!$43:$43,""),"")))))))="","",
IF($C42="Christopher Lobo",_xlfn.XLOOKUP($B42,PROSPER_Lobo!$1:$1,PROSPER_Lobo!$43:$43,""),
IF($C42="Naren Baliga",_xlfn.XLOOKUP($B42,PROSPER_Baliga!$1:$1,PROSPER_Baliga!$43:$43,""),
IF($C42="Thorsten Huhn",_xlfn.XLOOKUP($B42,PROSPER_Huhn!$1:$1,PROSPER_Huhn!$43:$43,""),
IF($C42="Nick Hull",_xlfn.XLOOKUP($B42,PROSPER_Hull!$1:$1,PROSPER_Hull!$43:$43,""),
IF($C42="Monika Kotwani",_xlfn.XLOOKUP($B42,PROSPER_Kotwani!$1:$1,PROSPER_Kotwani!$43:$43,""),
IF($C42="Jonathan Wellner",_xlfn.XLOOKUP($B42,PROSPER_Wellner!$1:$1,PROSPER_Wellner!$43:$43,""),
IF($C42="Travis Harvey",_xlfn.XLOOKUP($B42,PROSPER_Harvey!$1:$1,PROSPER_Harvey!$43:$43,""),""))))))))="","No Comment",IF(IF($C42="Christopher Lobo",_xlfn.XLOOKUP($B42,PROSPER_Lobo!$1:$1,PROSPER_Lobo!$43:$43,""),
IF($C42="Naren Baliga",_xlfn.XLOOKUP($B42,PROSPER_Baliga!$1:$1,PROSPER_Baliga!$43:$43,""),
IF($C42="Thorsten Huhn",_xlfn.XLOOKUP($B42,PROSPER_Huhn!$1:$1,PROSPER_Huhn!$43:$43,""),
IF($C42="Nick Hull",_xlfn.XLOOKUP($B42,PROSPER_Hull!$1:$1,PROSPER_Hull!$43:$43,""),
IF($C42="Monika Kotwani",_xlfn.XLOOKUP($B42,PROSPER_Kotwani!$1:$1,PROSPER_Kotwani!$43:$43,""),
IF($C42="Jonathan Wellner",_xlfn.XLOOKUP($B42,PROSPER_Wellner!$1:$1,PROSPER_Wellner!$43:$43,""),
IF($C42="Travis Harvey",_xlfn.XLOOKUP($B42,PROSPER_Harvey!$1:$1,PROSPER_Harvey!$43:$43,""),"")))))))="","",
IF($C42="Christopher Lobo",_xlfn.XLOOKUP($B42,PROSPER_Lobo!$1:$1,PROSPER_Lobo!$43:$43,""),
IF($C42="Naren Baliga",_xlfn.XLOOKUP($B42,PROSPER_Baliga!$1:$1,PROSPER_Baliga!$43:$43,""),
IF($C42="Thorsten Huhn",_xlfn.XLOOKUP($B42,PROSPER_Huhn!$1:$1,PROSPER_Huhn!$43:$43,""),
IF($C42="Nick Hull",_xlfn.XLOOKUP($B42,PROSPER_Hull!$1:$1,PROSPER_Hull!$43:$43,""),
IF($C42="Monika Kotwani",_xlfn.XLOOKUP($B42,PROSPER_Kotwani!$1:$1,PROSPER_Kotwani!$43:$43,""),
IF($C42="Jonathan Wellner",_xlfn.XLOOKUP($B42,PROSPER_Wellner!$1:$1,PROSPER_Wellner!$43:$43,""),
IF($C42="Travis Harvey",_xlfn.XLOOKUP($B42,PROSPER_Harvey!$1:$1,PROSPER_Harvey!$43:$43,""),"")))))))))</f>
        <v>N/A</v>
      </c>
      <c r="FS42" s="150" t="str">
        <f t="shared" si="304"/>
        <v>N/A</v>
      </c>
      <c r="FT42" s="130" t="str">
        <f>_xlfn.XLOOKUP(B42,PROSPERInitial_Query!$E:$E,PROSPERInitial_Query!$AI:$AI,"",,-1)</f>
        <v/>
      </c>
      <c r="FU42" s="121" t="str">
        <f t="shared" si="305"/>
        <v>Piyush Sethi2 - RelationshipAccount / Stakeholder 9Name</v>
      </c>
      <c r="FV42" s="121" t="str">
        <f>_xlfn.XLOOKUP(FU42,PROSPERDelta_Query!BK:BK,PROSPERDelta_Query!AK:AK,"",,-1)</f>
        <v/>
      </c>
      <c r="FW42" s="126" t="str">
        <f>_xlfn.XLOOKUP(B42,PROSPERInitial_Query!$E:$E,PROSPERInitial_Query!$Y:$Y,"",,-1)</f>
        <v/>
      </c>
      <c r="FX42" s="121" t="str">
        <f t="shared" si="306"/>
        <v>Piyush Sethi2 - RelationshipAccount / Stakeholder 9Self Score</v>
      </c>
      <c r="FY42" s="126" t="str">
        <f>_xlfn.XLOOKUP(FX42,PROSPERDelta_Query!BK:BK,PROSPERDelta_Query!AU:AU,"",,-1)</f>
        <v/>
      </c>
      <c r="FZ42" s="131" t="str">
        <f t="shared" si="191"/>
        <v/>
      </c>
      <c r="GA42" s="131" t="str">
        <f t="shared" si="307"/>
        <v>N/A</v>
      </c>
      <c r="GB42" s="132" t="str">
        <f t="shared" si="308"/>
        <v>N/A</v>
      </c>
      <c r="GC42" s="132" t="str">
        <f>IF(IF(IF($C42="Christopher Lobo",_xlfn.XLOOKUP($B42,PROSPER_Lobo!$1:$1,PROSPER_Lobo!$45:$45,""),
IF($C42="Naren Baliga",_xlfn.XLOOKUP($B42,PROSPER_Baliga!$1:$1,PROSPER_Baliga!$45:$45,""),
IF($C42="Thorsten Huhn",_xlfn.XLOOKUP($B42,PROSPER_Huhn!$1:$1,PROSPER_Huhn!$45:$45,""),
IF($C42="Nick Hull",_xlfn.XLOOKUP($B42,PROSPER_Hull!$1:$1,PROSPER_Hull!$45:$45,""),
IF($C42="Monika Kotwani",_xlfn.XLOOKUP($B42,PROSPER_Kotwani!$1:$1,PROSPER_Kotwani!$45:$45,""),
IF($C42="Jonathan Wellner",_xlfn.XLOOKUP($B42,PROSPER_Wellner!$1:$1,PROSPER_Wellner!$45:$45,""),
IF($C42="Travis Harvey",_xlfn.XLOOKUP($B42,PROSPER_Harvey!$1:$1,PROSPER_Harvey!$45:$45,""),"")))))))="","",
IF($C42="Christopher Lobo",_xlfn.XLOOKUP($B42,PROSPER_Lobo!$1:$1,PROSPER_Lobo!$45:$45,""),
IF($C42="Naren Baliga",_xlfn.XLOOKUP($B42,PROSPER_Baliga!$1:$1,PROSPER_Baliga!$45:$45,""),
IF($C42="Thorsten Huhn",_xlfn.XLOOKUP($B42,PROSPER_Huhn!$1:$1,PROSPER_Huhn!$45:$45,""),
IF($C42="Nick Hull",_xlfn.XLOOKUP($B42,PROSPER_Hull!$1:$1,PROSPER_Hull!$45:$45,""),
IF($C42="Monika Kotwani",_xlfn.XLOOKUP($B42,PROSPER_Kotwani!$1:$1,PROSPER_Kotwani!$45:$45,""),
IF($C42="Jonathan Wellner",_xlfn.XLOOKUP($B42,PROSPER_Wellner!$1:$1,PROSPER_Wellner!$45:$45,""),
IF($C42="Travis Harvey",_xlfn.XLOOKUP($B42,PROSPER_Harvey!$1:$1,PROSPER_Harvey!$45:$45,""),""))))))))="","No Score",IF(IF($C42="Christopher Lobo",_xlfn.XLOOKUP($B42,PROSPER_Lobo!$1:$1,PROSPER_Lobo!$45:$45,""),
IF($C42="Naren Baliga",_xlfn.XLOOKUP($B42,PROSPER_Baliga!$1:$1,PROSPER_Baliga!$45:$45,""),
IF($C42="Thorsten Huhn",_xlfn.XLOOKUP($B42,PROSPER_Huhn!$1:$1,PROSPER_Huhn!$45:$45,""),
IF($C42="Nick Hull",_xlfn.XLOOKUP($B42,PROSPER_Hull!$1:$1,PROSPER_Hull!$45:$45,""),
IF($C42="Monika Kotwani",_xlfn.XLOOKUP($B42,PROSPER_Kotwani!$1:$1,PROSPER_Kotwani!$45:$45,""),
IF($C42="Jonathan Wellner",_xlfn.XLOOKUP($B42,PROSPER_Wellner!$1:$1,PROSPER_Wellner!$45:$45,""),
IF($C42="Travis Harvey",_xlfn.XLOOKUP($B42,PROSPER_Harvey!$1:$1,PROSPER_Harvey!$45:$45,""),"")))))))="","",
IF($C42="Christopher Lobo",_xlfn.XLOOKUP($B42,PROSPER_Lobo!$1:$1,PROSPER_Lobo!$45:$45,""),
IF($C42="Naren Baliga",_xlfn.XLOOKUP($B42,PROSPER_Baliga!$1:$1,PROSPER_Baliga!$45:$45,""),
IF($C42="Thorsten Huhn",_xlfn.XLOOKUP($B42,PROSPER_Huhn!$1:$1,PROSPER_Huhn!$45:$45,""),
IF($C42="Nick Hull",_xlfn.XLOOKUP($B42,PROSPER_Hull!$1:$1,PROSPER_Hull!$45:$45,""),
IF($C42="Monika Kotwani",_xlfn.XLOOKUP($B42,PROSPER_Kotwani!$1:$1,PROSPER_Kotwani!$45:$45,""),
IF($C42="Jonathan Wellner",_xlfn.XLOOKUP($B42,PROSPER_Wellner!$1:$1,PROSPER_Wellner!$45:$45,""),
IF($C42="Travis Harvey",_xlfn.XLOOKUP($B42,PROSPER_Harvey!$1:$1,PROSPER_Harvey!$45:$45,""),"")))))))))</f>
        <v>N/A</v>
      </c>
      <c r="GD42" s="131" t="str">
        <f>IF(IF(IF($C42="Christopher Lobo",_xlfn.XLOOKUP($B42,PROSPER_Lobo!$1:$1,PROSPER_Lobo!$46:$46,""),
IF($C42="Naren Baliga",_xlfn.XLOOKUP($B42,PROSPER_Baliga!$1:$1,PROSPER_Baliga!$46:$46,""),
IF($C42="Thorsten Huhn",_xlfn.XLOOKUP($B42,PROSPER_Huhn!$1:$1,PROSPER_Huhn!$46:$46,""),
IF($C42="Nick Hull",_xlfn.XLOOKUP($B42,PROSPER_Hull!$1:$1,PROSPER_Hull!$46:$46,""),
IF($C42="Monika Kotwani",_xlfn.XLOOKUP($B42,PROSPER_Kotwani!$1:$1,PROSPER_Kotwani!$46:$46,""),
IF($C42="Jonathan Wellner",_xlfn.XLOOKUP($B42,PROSPER_Wellner!$1:$1,PROSPER_Wellner!$46:$46,""),
IF($C42="Travis Harvey",_xlfn.XLOOKUP($B42,PROSPER_Harvey!$1:$1,PROSPER_Harvey!$46:$46,""),"")))))))="","",
IF($C42="Christopher Lobo",_xlfn.XLOOKUP($B42,PROSPER_Lobo!$1:$1,PROSPER_Lobo!$46:$46,""),
IF($C42="Naren Baliga",_xlfn.XLOOKUP($B42,PROSPER_Baliga!$1:$1,PROSPER_Baliga!$46:$46,""),
IF($C42="Thorsten Huhn",_xlfn.XLOOKUP($B42,PROSPER_Huhn!$1:$1,PROSPER_Huhn!$46:$46,""),
IF($C42="Nick Hull",_xlfn.XLOOKUP($B42,PROSPER_Hull!$1:$1,PROSPER_Hull!$46:$46,""),
IF($C42="Monika Kotwani",_xlfn.XLOOKUP($B42,PROSPER_Kotwani!$1:$1,PROSPER_Kotwani!$46:$46,""),
IF($C42="Jonathan Wellner",_xlfn.XLOOKUP($B42,PROSPER_Wellner!$1:$1,PROSPER_Wellner!$46:$46,""),
IF($C42="Travis Harvey",_xlfn.XLOOKUP($B42,PROSPER_Harvey!$1:$1,PROSPER_Harvey!$46:$46,""),""))))))))="","No Comment",IF(IF($C42="Christopher Lobo",_xlfn.XLOOKUP($B42,PROSPER_Lobo!$1:$1,PROSPER_Lobo!$46:$46,""),
IF($C42="Naren Baliga",_xlfn.XLOOKUP($B42,PROSPER_Baliga!$1:$1,PROSPER_Baliga!$46:$46,""),
IF($C42="Thorsten Huhn",_xlfn.XLOOKUP($B42,PROSPER_Huhn!$1:$1,PROSPER_Huhn!$46:$46,""),
IF($C42="Nick Hull",_xlfn.XLOOKUP($B42,PROSPER_Hull!$1:$1,PROSPER_Hull!$46:$46,""),
IF($C42="Monika Kotwani",_xlfn.XLOOKUP($B42,PROSPER_Kotwani!$1:$1,PROSPER_Kotwani!$46:$46,""),
IF($C42="Jonathan Wellner",_xlfn.XLOOKUP($B42,PROSPER_Wellner!$1:$1,PROSPER_Wellner!$46:$46,""),
IF($C42="Travis Harvey",_xlfn.XLOOKUP($B42,PROSPER_Harvey!$1:$1,PROSPER_Harvey!$46:$46,""),"")))))))="","",
IF($C42="Christopher Lobo",_xlfn.XLOOKUP($B42,PROSPER_Lobo!$1:$1,PROSPER_Lobo!$46:$46,""),
IF($C42="Naren Baliga",_xlfn.XLOOKUP($B42,PROSPER_Baliga!$1:$1,PROSPER_Baliga!$46:$46,""),
IF($C42="Thorsten Huhn",_xlfn.XLOOKUP($B42,PROSPER_Huhn!$1:$1,PROSPER_Huhn!$46:$46,""),
IF($C42="Nick Hull",_xlfn.XLOOKUP($B42,PROSPER_Hull!$1:$1,PROSPER_Hull!$46:$46,""),
IF($C42="Monika Kotwani",_xlfn.XLOOKUP($B42,PROSPER_Kotwani!$1:$1,PROSPER_Kotwani!$46:$46,""),
IF($C42="Jonathan Wellner",_xlfn.XLOOKUP($B42,PROSPER_Wellner!$1:$1,PROSPER_Wellner!$46:$46,""),
IF($C42="Travis Harvey",_xlfn.XLOOKUP($B42,PROSPER_Harvey!$1:$1,PROSPER_Harvey!$46:$46,""),"")))))))))</f>
        <v>N/A</v>
      </c>
      <c r="GE42" s="150" t="str">
        <f t="shared" si="309"/>
        <v>N/A</v>
      </c>
      <c r="GF42" s="130" t="str">
        <f>_xlfn.XLOOKUP(B42,PROSPERInitial_Query!$E:$E,PROSPERInitial_Query!$AJ:$AJ,"",,-1)</f>
        <v/>
      </c>
      <c r="GG42" s="121" t="str">
        <f t="shared" si="310"/>
        <v>Piyush Sethi2 - RelationshipAccount / Stakeholder 10Name</v>
      </c>
      <c r="GH42" s="121" t="str">
        <f>_xlfn.XLOOKUP(GG42,PROSPERDelta_Query!BK:BK,PROSPERDelta_Query!AL:AL,"",,-1)</f>
        <v/>
      </c>
      <c r="GI42" s="126" t="str">
        <f>_xlfn.XLOOKUP(B42,PROSPERInitial_Query!$E:$E,PROSPERInitial_Query!$Z:$Z,"",,-1)</f>
        <v/>
      </c>
      <c r="GJ42" s="121" t="str">
        <f t="shared" si="311"/>
        <v>Piyush Sethi2 - RelationshipAccount / Stakeholder 10Self Score</v>
      </c>
      <c r="GK42" s="126" t="str">
        <f>_xlfn.XLOOKUP(GJ42,PROSPERDelta_Query!BK:BK,PROSPERDelta_Query!AV:AV,"",,-1)</f>
        <v/>
      </c>
      <c r="GL42" s="131" t="str">
        <f t="shared" si="312"/>
        <v/>
      </c>
      <c r="GM42" s="131" t="str">
        <f t="shared" si="313"/>
        <v>N/A</v>
      </c>
      <c r="GN42" s="132" t="str">
        <f t="shared" si="314"/>
        <v>N/A</v>
      </c>
      <c r="GO42" s="132" t="str">
        <f>IF(IF(IF($C42="Christopher Lobo",_xlfn.XLOOKUP($B42,PROSPER_Lobo!$1:$1,PROSPER_Lobo!$48:$48,""),
IF($C42="Naren Baliga",_xlfn.XLOOKUP($B42,PROSPER_Baliga!$1:$1,PROSPER_Baliga!$48:$48,""),
IF($C42="Thorsten Huhn",_xlfn.XLOOKUP($B42,PROSPER_Huhn!$1:$1,PROSPER_Huhn!$48:$48,""),
IF($C42="Nick Hull",_xlfn.XLOOKUP($B42,PROSPER_Hull!$1:$1,PROSPER_Hull!$48:$48,""),
IF($C42="Monika Kotwani",_xlfn.XLOOKUP($B42,PROSPER_Kotwani!$1:$1,PROSPER_Kotwani!$48:$48,""),
IF($C42="Jonathan Wellner",_xlfn.XLOOKUP($B42,PROSPER_Wellner!$1:$1,PROSPER_Wellner!$48:$48,""),
IF($C42="Travis Harvey",_xlfn.XLOOKUP($B42,PROSPER_Harvey!$1:$1,PROSPER_Harvey!$48:$48,""),"")))))))="","",
IF($C42="Christopher Lobo",_xlfn.XLOOKUP($B42,PROSPER_Lobo!$1:$1,PROSPER_Lobo!$48:$48,""),
IF($C42="Naren Baliga",_xlfn.XLOOKUP($B42,PROSPER_Baliga!$1:$1,PROSPER_Baliga!$48:$48,""),
IF($C42="Thorsten Huhn",_xlfn.XLOOKUP($B42,PROSPER_Huhn!$1:$1,PROSPER_Huhn!$48:$48,""),
IF($C42="Nick Hull",_xlfn.XLOOKUP($B42,PROSPER_Hull!$1:$1,PROSPER_Hull!$48:$48,""),
IF($C42="Monika Kotwani",_xlfn.XLOOKUP($B42,PROSPER_Kotwani!$1:$1,PROSPER_Kotwani!$48:$48,""),
IF($C42="Jonathan Wellner",_xlfn.XLOOKUP($B42,PROSPER_Wellner!$1:$1,PROSPER_Wellner!$48:$48,""),
IF($C42="Travis Harvey",_xlfn.XLOOKUP($B42,PROSPER_Harvey!$1:$1,PROSPER_Harvey!$48:$48,""),""))))))))="","No Score",IF(IF($C42="Christopher Lobo",_xlfn.XLOOKUP($B42,PROSPER_Lobo!$1:$1,PROSPER_Lobo!$48:$48,""),
IF($C42="Naren Baliga",_xlfn.XLOOKUP($B42,PROSPER_Baliga!$1:$1,PROSPER_Baliga!$48:$48,""),
IF($C42="Thorsten Huhn",_xlfn.XLOOKUP($B42,PROSPER_Huhn!$1:$1,PROSPER_Huhn!$48:$48,""),
IF($C42="Nick Hull",_xlfn.XLOOKUP($B42,PROSPER_Hull!$1:$1,PROSPER_Hull!$48:$48,""),
IF($C42="Monika Kotwani",_xlfn.XLOOKUP($B42,PROSPER_Kotwani!$1:$1,PROSPER_Kotwani!$48:$48,""),
IF($C42="Jonathan Wellner",_xlfn.XLOOKUP($B42,PROSPER_Wellner!$1:$1,PROSPER_Wellner!$48:$48,""),
IF($C42="Travis Harvey",_xlfn.XLOOKUP($B42,PROSPER_Harvey!$1:$1,PROSPER_Harvey!$48:$48,""),"")))))))="","",
IF($C42="Christopher Lobo",_xlfn.XLOOKUP($B42,PROSPER_Lobo!$1:$1,PROSPER_Lobo!$48:$48,""),
IF($C42="Naren Baliga",_xlfn.XLOOKUP($B42,PROSPER_Baliga!$1:$1,PROSPER_Baliga!$48:$48,""),
IF($C42="Thorsten Huhn",_xlfn.XLOOKUP($B42,PROSPER_Huhn!$1:$1,PROSPER_Huhn!$48:$48,""),
IF($C42="Nick Hull",_xlfn.XLOOKUP($B42,PROSPER_Hull!$1:$1,PROSPER_Hull!$48:$48,""),
IF($C42="Monika Kotwani",_xlfn.XLOOKUP($B42,PROSPER_Kotwani!$1:$1,PROSPER_Kotwani!$48:$48,""),
IF($C42="Jonathan Wellner",_xlfn.XLOOKUP($B42,PROSPER_Wellner!$1:$1,PROSPER_Wellner!$48:$48,""),
IF($C42="Travis Harvey",_xlfn.XLOOKUP($B42,PROSPER_Harvey!$1:$1,PROSPER_Harvey!$48:$48,""),"")))))))))</f>
        <v>N/A</v>
      </c>
      <c r="GP42" s="131" t="str">
        <f>IF(IF(IF($C42="Christopher Lobo",_xlfn.XLOOKUP($B42,PROSPER_Lobo!$1:$1,PROSPER_Lobo!$49:$49,""),
IF($C42="Naren Baliga",_xlfn.XLOOKUP($B42,PROSPER_Baliga!$1:$1,PROSPER_Baliga!$49:$49,""),
IF($C42="Thorsten Huhn",_xlfn.XLOOKUP($B42,PROSPER_Huhn!$1:$1,PROSPER_Huhn!$49:$49,""),
IF($C42="Nick Hull",_xlfn.XLOOKUP($B42,PROSPER_Hull!$1:$1,PROSPER_Hull!$49:$49,""),
IF($C42="Monika Kotwani",_xlfn.XLOOKUP($B42,PROSPER_Kotwani!$1:$1,PROSPER_Kotwani!$49:$49,""),
IF($C42="Jonathan Wellner",_xlfn.XLOOKUP($B42,PROSPER_Wellner!$1:$1,PROSPER_Wellner!$49:$49,""),
IF($C42="Travis Harvey",_xlfn.XLOOKUP($B42,PROSPER_Harvey!$1:$1,PROSPER_Harvey!$49:$49,""),"")))))))="","",
IF($C42="Christopher Lobo",_xlfn.XLOOKUP($B42,PROSPER_Lobo!$1:$1,PROSPER_Lobo!$49:$49,""),
IF($C42="Naren Baliga",_xlfn.XLOOKUP($B42,PROSPER_Baliga!$1:$1,PROSPER_Baliga!$49:$49,""),
IF($C42="Thorsten Huhn",_xlfn.XLOOKUP($B42,PROSPER_Huhn!$1:$1,PROSPER_Huhn!$49:$49,""),
IF($C42="Nick Hull",_xlfn.XLOOKUP($B42,PROSPER_Hull!$1:$1,PROSPER_Hull!$49:$49,""),
IF($C42="Monika Kotwani",_xlfn.XLOOKUP($B42,PROSPER_Kotwani!$1:$1,PROSPER_Kotwani!$49:$49,""),
IF($C42="Jonathan Wellner",_xlfn.XLOOKUP($B42,PROSPER_Wellner!$1:$1,PROSPER_Wellner!$49:$49,""),
IF($C42="Travis Harvey",_xlfn.XLOOKUP($B42,PROSPER_Harvey!$1:$1,PROSPER_Harvey!$49:$49,""),""))))))))="","No Comment",IF(IF($C42="Christopher Lobo",_xlfn.XLOOKUP($B42,PROSPER_Lobo!$1:$1,PROSPER_Lobo!$49:$49,""),
IF($C42="Naren Baliga",_xlfn.XLOOKUP($B42,PROSPER_Baliga!$1:$1,PROSPER_Baliga!$49:$49,""),
IF($C42="Thorsten Huhn",_xlfn.XLOOKUP($B42,PROSPER_Huhn!$1:$1,PROSPER_Huhn!$49:$49,""),
IF($C42="Nick Hull",_xlfn.XLOOKUP($B42,PROSPER_Hull!$1:$1,PROSPER_Hull!$49:$49,""),
IF($C42="Monika Kotwani",_xlfn.XLOOKUP($B42,PROSPER_Kotwani!$1:$1,PROSPER_Kotwani!$49:$49,""),
IF($C42="Jonathan Wellner",_xlfn.XLOOKUP($B42,PROSPER_Wellner!$1:$1,PROSPER_Wellner!$49:$49,""),
IF($C42="Travis Harvey",_xlfn.XLOOKUP($B42,PROSPER_Harvey!$1:$1,PROSPER_Harvey!$49:$49,""),"")))))))="","",
IF($C42="Christopher Lobo",_xlfn.XLOOKUP($B42,PROSPER_Lobo!$1:$1,PROSPER_Lobo!$49:$49,""),
IF($C42="Naren Baliga",_xlfn.XLOOKUP($B42,PROSPER_Baliga!$1:$1,PROSPER_Baliga!$49:$49,""),
IF($C42="Thorsten Huhn",_xlfn.XLOOKUP($B42,PROSPER_Huhn!$1:$1,PROSPER_Huhn!$49:$49,""),
IF($C42="Nick Hull",_xlfn.XLOOKUP($B42,PROSPER_Hull!$1:$1,PROSPER_Hull!$49:$49,""),
IF($C42="Monika Kotwani",_xlfn.XLOOKUP($B42,PROSPER_Kotwani!$1:$1,PROSPER_Kotwani!$49:$49,""),
IF($C42="Jonathan Wellner",_xlfn.XLOOKUP($B42,PROSPER_Wellner!$1:$1,PROSPER_Wellner!$49:$49,""),
IF($C42="Travis Harvey",_xlfn.XLOOKUP($B42,PROSPER_Harvey!$1:$1,PROSPER_Harvey!$49:$49,""),"")))))))))</f>
        <v>N/A</v>
      </c>
      <c r="GQ42" s="150" t="str">
        <f t="shared" si="315"/>
        <v>N/A</v>
      </c>
      <c r="GR42" s="187" t="str">
        <f t="shared" si="316"/>
        <v>N/A</v>
      </c>
      <c r="GS42" s="128" t="str">
        <f t="shared" si="317"/>
        <v>N/A</v>
      </c>
      <c r="GT42" s="188" t="str">
        <f t="shared" si="318"/>
        <v>N/A</v>
      </c>
      <c r="GU42" s="133" t="str">
        <f>IF(IF(IF($C42="Christopher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Kotwani",_xlfn.XLOOKUP($B42,PROSPER_Kotwani!$1:$1,PROSPER_Kotwani!$54:$54,""),
IF($C42="Jonathan Wellner",_xlfn.XLOOKUP($B42,PROSPER_Wellner!$1:$1,PROSPER_Wellner!$54:$54,""),
IF($C42="Travis Harvey",_xlfn.XLOOKUP($B42,PROSPER_Harvey!$1:$1,PROSPER_Harvey!$54:$54,""),"")))))))="","",
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Kotwani",_xlfn.XLOOKUP($B42,PROSPER_Kotwani!$1:$1,PROSPER_Kotwani!$50:$50,""),
IF($C42="Jonathan Wellner",_xlfn.XLOOKUP($B42,PROSPER_Wellner!$1:$1,PROSPER_Wellner!$50:$50,""),
IF($C42="Travis Harvey",_xlfn.XLOOKUP($B42,PROSPER_Harvey!$1:$1,PROSPER_Harvey!$50:$50,""),""))))))))="","No Score",IF(IF($C42="Christopher Lobo",_xlfn.XLOOKUP($B42,PROSPER_Lobo!$1:$1,PROSPER_Lobo!$50:$50,""),
IF($C42="Naren Baliga",_xlfn.XLOOKUP($B42,PROSPER_Baliga!$1:$1,PROSPER_Baliga!$50:$50,""),
IF($C42="Thorsten Huhn",_xlfn.XLOOKUP($B42,PROSPER_Huhn!$1:$1,PROSPER_Huhn!$50:$50,""),
IF($C42="Nick Hull",_xlfn.XLOOKUP($B42,PROSPER_Hull!$1:$1,PROSPER_Hull!$50:$50,""),
IF($C42="Monika Kotwani",_xlfn.XLOOKUP($B42,PROSPER_Kotwani!$1:$1,PROSPER_Kotwani!$50:$50,""),
IF($C42="Jonathan Wellner",_xlfn.XLOOKUP($B42,PROSPER_Wellner!$1:$1,PROSPER_Wellner!$50:$50,""),
IF($C42="Travis Harvey",_xlfn.XLOOKUP($B42,PROSPER_Harvey!$1:$1,PROSPER_Harvey!$50:$50,""),"")))))))="","",
IF($C42="Christopher Lobo",_xlfn.XLOOKUP($B42,PROSPER_Lobo!$1:$1,PROSPER_Lobo!$50:$50,""),
IF($C42="Naren Baliga",_xlfn.XLOOKUP($B42,PROSPER_Baliga!$1:$1,PROSPER_Baliga!$50:$50,""),
IF($C42="Thorsten Huhn",_xlfn.XLOOKUP($B42,PROSPER_Huhn!$1:$1,PROSPER_Huhn!$50:$50,""),
IF($C42="Nick Hull",_xlfn.XLOOKUP($B42,PROSPER_Hull!$1:$1,PROSPER_Hull!$50:$50,""),
IF($C42="Monika Kotwani",_xlfn.XLOOKUP($B42,PROSPER_Kotwani!$1:$1,PROSPER_Kotwani!$50:$50,""),
IF($C42="Jonathan Wellner",_xlfn.XLOOKUP($B42,PROSPER_Wellner!$1:$1,PROSPER_Wellner!$50:$50,""),
IF($C42="Travis Harvey",_xlfn.XLOOKUP($B42,PROSPER_Harvey!$1:$1,PROSPER_Harvey!$50:$50,""),"")))))))))</f>
        <v>No Score</v>
      </c>
      <c r="GV42" s="134" t="str">
        <f>IF(IF(IF($C42="Christopher Lobo",_xlfn.XLOOKUP($B42,PROSPER_Lobo!$1:$1,PROSPER_Lobo!$51:$51,""),
IF($C42="Naren Baliga",_xlfn.XLOOKUP($B42,PROSPER_Baliga!$1:$1,PROSPER_Baliga!$51:$51,""),
IF($C42="Thorsten Huhn",_xlfn.XLOOKUP($B42,PROSPER_Huhn!$1:$1,PROSPER_Huhn!$51:$51,""),
IF($C42="Nick Hull",_xlfn.XLOOKUP($B42,PROSPER_Hull!$1:$1,PROSPER_Hull!$51:$51,""),
IF($C42="Monika Kotwani",_xlfn.XLOOKUP($B42,PROSPER_Kotwani!$1:$1,PROSPER_Kotwani!$51:$51,""),
IF($C42="Jonathan Wellner",_xlfn.XLOOKUP($B42,PROSPER_Wellner!$1:$1,PROSPER_Wellner!$51:$51,""),
IF($C42="Travis Harvey",_xlfn.XLOOKUP($B42,PROSPER_Harvey!$1:$1,PROSPER_Harvey!$51:$51,""),"")))))))="","",
IF($C42="Christopher Lobo",_xlfn.XLOOKUP($B42,PROSPER_Lobo!$1:$1,PROSPER_Lobo!$51:$51,""),
IF($C42="Naren Baliga",_xlfn.XLOOKUP($B42,PROSPER_Baliga!$1:$1,PROSPER_Baliga!$51:$51,""),
IF($C42="Thorsten Huhn",_xlfn.XLOOKUP($B42,PROSPER_Huhn!$1:$1,PROSPER_Huhn!$51:$51,""),
IF($C42="Nick Hull",_xlfn.XLOOKUP($B42,PROSPER_Hull!$1:$1,PROSPER_Hull!$51:$51,""),
IF($C42="Monika Kotwani",_xlfn.XLOOKUP($B42,PROSPER_Kotwani!$1:$1,PROSPER_Kotwani!$51:$51,""),
IF($C42="Jonathan Wellner",_xlfn.XLOOKUP($B42,PROSPER_Wellner!$1:$1,PROSPER_Wellner!$51:$51,""),
IF($C42="Travis Harvey",_xlfn.XLOOKUP($B42,PROSPER_Harvey!$1:$1,PROSPER_Harvey!$51:$51,""),""))))))))="","No Comment",IF(IF($C42="Christopher Lobo",_xlfn.XLOOKUP($B42,PROSPER_Lobo!$1:$1,PROSPER_Lobo!$51:$51,""),
IF($C42="Naren Baliga",_xlfn.XLOOKUP($B42,PROSPER_Baliga!$1:$1,PROSPER_Baliga!$51:$51,""),
IF($C42="Thorsten Huhn",_xlfn.XLOOKUP($B42,PROSPER_Huhn!$1:$1,PROSPER_Huhn!$51:$51,""),
IF($C42="Nick Hull",_xlfn.XLOOKUP($B42,PROSPER_Hull!$1:$1,PROSPER_Hull!$51:$51,""),
IF($C42="Monika Kotwani",_xlfn.XLOOKUP($B42,PROSPER_Kotwani!$1:$1,PROSPER_Kotwani!$51:$51,""),
IF($C42="Jonathan Wellner",_xlfn.XLOOKUP($B42,PROSPER_Wellner!$1:$1,PROSPER_Wellner!$51:$51,""),
IF($C42="Travis Harvey",_xlfn.XLOOKUP($B42,PROSPER_Harvey!$1:$1,PROSPER_Harvey!$51:$51,""),"")))))))="","",
IF($C42="Christopher Lobo",_xlfn.XLOOKUP($B42,PROSPER_Lobo!$1:$1,PROSPER_Lobo!$51:$51,""),
IF($C42="Naren Baliga",_xlfn.XLOOKUP($B42,PROSPER_Baliga!$1:$1,PROSPER_Baliga!$51:$51,""),
IF($C42="Thorsten Huhn",_xlfn.XLOOKUP($B42,PROSPER_Huhn!$1:$1,PROSPER_Huhn!$51:$51,""),
IF($C42="Nick Hull",_xlfn.XLOOKUP($B42,PROSPER_Hull!$1:$1,PROSPER_Hull!$51:$51,""),
IF($C42="Monika Kotwani",_xlfn.XLOOKUP($B42,PROSPER_Kotwani!$1:$1,PROSPER_Kotwani!$51:$51,""),
IF($C42="Jonathan Wellner",_xlfn.XLOOKUP($B42,PROSPER_Wellner!$1:$1,PROSPER_Wellner!$51:$51,""),
IF($C42="Travis Harvey",_xlfn.XLOOKUP($B42,PROSPER_Harvey!$1:$1,PROSPER_Harvey!$51:$51,""),"")))))))))</f>
        <v>No Comment</v>
      </c>
      <c r="GW42" s="133" t="str">
        <f>_xlfn.XLOOKUP($B42,Vlookups_Local!B:B,Vlookups_Local!E:E,"N/A")</f>
        <v>No Data</v>
      </c>
      <c r="GX42" s="134" t="str">
        <f>IF(IF(IF($C42="Christopher Lobo",_xlfn.XLOOKUP($B42,PROSPER_Lobo!$1:$1,PROSPER_Lobo!$53:$53,""),
IF($C42="Naren Baliga",_xlfn.XLOOKUP($B42,PROSPER_Baliga!$1:$1,PROSPER_Baliga!$53:$53,""),
IF($C42="Thorsten Huhn",_xlfn.XLOOKUP($B42,PROSPER_Huhn!$1:$1,PROSPER_Huhn!$53:$53,""),
IF($C42="Nick Hull",_xlfn.XLOOKUP($B42,PROSPER_Hull!$1:$1,PROSPER_Hull!$53:$53,""),
IF($C42="Monika Kotwani",_xlfn.XLOOKUP($B42,PROSPER_Kotwani!$1:$1,PROSPER_Kotwani!$53:$53,""),
IF($C42="Jonathan Wellner",_xlfn.XLOOKUP($B42,PROSPER_Wellner!$1:$1,PROSPER_Wellner!$53:$53,""),
IF($C42="Travis Harvey",_xlfn.XLOOKUP($B42,PROSPER_Harvey!$1:$1,PROSPER_Harvey!$53:$53,""),"")))))))="","",
IF($C42="Christopher Lobo",_xlfn.XLOOKUP($B42,PROSPER_Lobo!$1:$1,PROSPER_Lobo!$53:$53,""),
IF($C42="Naren Baliga",_xlfn.XLOOKUP($B42,PROSPER_Baliga!$1:$1,PROSPER_Baliga!$53:$53,""),
IF($C42="Thorsten Huhn",_xlfn.XLOOKUP($B42,PROSPER_Huhn!$1:$1,PROSPER_Huhn!$53:$53,""),
IF($C42="Nick Hull",_xlfn.XLOOKUP($B42,PROSPER_Hull!$1:$1,PROSPER_Hull!$53:$53,""),
IF($C42="Monika Kotwani",_xlfn.XLOOKUP($B42,PROSPER_Kotwani!$1:$1,PROSPER_Kotwani!$53:$53,""),
IF($C42="Jonathan Wellner",_xlfn.XLOOKUP($B42,PROSPER_Wellner!$1:$1,PROSPER_Wellner!$53:$53,""),
IF($C42="Travis Harvey",_xlfn.XLOOKUP($B42,PROSPER_Harvey!$1:$1,PROSPER_Harvey!$53:$53,""),""))))))))="","No Comment",IF(IF($C42="Christopher Lobo",_xlfn.XLOOKUP($B42,PROSPER_Lobo!$1:$1,PROSPER_Lobo!$53:$53,""),
IF($C42="Naren Baliga",_xlfn.XLOOKUP($B42,PROSPER_Baliga!$1:$1,PROSPER_Baliga!$53:$53,""),
IF($C42="Thorsten Huhn",_xlfn.XLOOKUP($B42,PROSPER_Huhn!$1:$1,PROSPER_Huhn!$53:$53,""),
IF($C42="Nick Hull",_xlfn.XLOOKUP($B42,PROSPER_Hull!$1:$1,PROSPER_Hull!$53:$53,""),
IF($C42="Monika Kotwani",_xlfn.XLOOKUP($B42,PROSPER_Kotwani!$1:$1,PROSPER_Kotwani!$53:$53,""),
IF($C42="Jonathan Wellner",_xlfn.XLOOKUP($B42,PROSPER_Wellner!$1:$1,PROSPER_Wellner!$53:$53,""),
IF($C42="Travis Harvey",_xlfn.XLOOKUP($B42,PROSPER_Harvey!$1:$1,PROSPER_Harvey!$53:$53,""),"")))))))="","",
IF($C42="Christopher Lobo",_xlfn.XLOOKUP($B42,PROSPER_Lobo!$1:$1,PROSPER_Lobo!$53:$53,""),
IF($C42="Naren Baliga",_xlfn.XLOOKUP($B42,PROSPER_Baliga!$1:$1,PROSPER_Baliga!$53:$53,""),
IF($C42="Thorsten Huhn",_xlfn.XLOOKUP($B42,PROSPER_Huhn!$1:$1,PROSPER_Huhn!$53:$53,""),
IF($C42="Nick Hull",_xlfn.XLOOKUP($B42,PROSPER_Hull!$1:$1,PROSPER_Hull!$53:$53,""),
IF($C42="Monika Kotwani",_xlfn.XLOOKUP($B42,PROSPER_Kotwani!$1:$1,PROSPER_Kotwani!$53:$53,""),
IF($C42="Jonathan Wellner",_xlfn.XLOOKUP($B42,PROSPER_Wellner!$1:$1,PROSPER_Wellner!$53:$53,""),
IF($C42="Travis Harvey",_xlfn.XLOOKUP($B42,PROSPER_Harvey!$1:$1,PROSPER_Harvey!$53:$53,""),"")))))))))</f>
        <v>No Comment</v>
      </c>
      <c r="GY42" s="133" t="str">
        <f>IF(IF(IF($C42="Christopher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Kotwani",_xlfn.XLOOKUP($B42,PROSPER_Kotwani!$1:$1,PROSPER_Kotwani!$54:$54,""),
IF($C42="Jonathan Wellner",_xlfn.XLOOKUP($B42,PROSPER_Wellner!$1:$1,PROSPER_Wellner!$54:$54,""),
IF($C42="Travis Harvey",_xlfn.XLOOKUP($B42,PROSPER_Harvey!$1:$1,PROSPER_Harvey!$54:$54,""),"")))))))="","",
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Kotwani",_xlfn.XLOOKUP($B42,PROSPER_Kotwani!$1:$1,PROSPER_Kotwani!$54:$54,""),
IF($C42="Jonathan Wellner",_xlfn.XLOOKUP($B42,PROSPER_Wellner!$1:$1,PROSPER_Wellner!$54:$54,""),
IF($C42="Travis Harvey",_xlfn.XLOOKUP($B42,PROSPER_Harvey!$1:$1,PROSPER_Harvey!$54:$54,""),""))))))))="","No Score",IF(IF($C42="Christopher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Kotwani",_xlfn.XLOOKUP($B42,PROSPER_Kotwani!$1:$1,PROSPER_Kotwani!$54:$54,""),
IF($C42="Jonathan Wellner",_xlfn.XLOOKUP($B42,PROSPER_Wellner!$1:$1,PROSPER_Wellner!$54:$54,""),
IF($C42="Travis Harvey",_xlfn.XLOOKUP($B42,PROSPER_Harvey!$1:$1,PROSPER_Harvey!$54:$54,""),"")))))))="","",
IF($C42="Christopher Lobo",_xlfn.XLOOKUP($B42,PROSPER_Lobo!$1:$1,PROSPER_Lobo!$54:$54,""),
IF($C42="Naren Baliga",_xlfn.XLOOKUP($B42,PROSPER_Baliga!$1:$1,PROSPER_Baliga!$54:$54,""),
IF($C42="Thorsten Huhn",_xlfn.XLOOKUP($B42,PROSPER_Huhn!$1:$1,PROSPER_Huhn!$54:$54,""),
IF($C42="Nick Hull",_xlfn.XLOOKUP($B42,PROSPER_Hull!$1:$1,PROSPER_Hull!$54:$54,""),
IF($C42="Monika Kotwani",_xlfn.XLOOKUP($B42,PROSPER_Kotwani!$1:$1,PROSPER_Kotwani!$54:$54,""),
IF($C42="Jonathan Wellner",_xlfn.XLOOKUP($B42,PROSPER_Wellner!$1:$1,PROSPER_Wellner!$54:$54,""),
IF($C42="Travis Harvey",_xlfn.XLOOKUP($B42,PROSPER_Harvey!$1:$1,PROSPER_Harvey!$54:$54,""),"")))))))))</f>
        <v>No Score</v>
      </c>
      <c r="GZ42" s="134" t="str">
        <f>IF(IF(IF($C42="Christopher Lobo",_xlfn.XLOOKUP($B42,PROSPER_Lobo!$1:$1,PROSPER_Lobo!$55:$55,""),
IF($C42="Naren Baliga",_xlfn.XLOOKUP($B42,PROSPER_Baliga!$1:$1,PROSPER_Baliga!$55:$55,""),
IF($C42="Thorsten Huhn",_xlfn.XLOOKUP($B42,PROSPER_Huhn!$1:$1,PROSPER_Huhn!$55:$55,""),
IF($C42="Nick Hull",_xlfn.XLOOKUP($B42,PROSPER_Hull!$1:$1,PROSPER_Hull!$55:$55,""),
IF($C42="Monika Kotwani",_xlfn.XLOOKUP($B42,PROSPER_Kotwani!$1:$1,PROSPER_Kotwani!$55:$55,""),
IF($C42="Jonathan Wellner",_xlfn.XLOOKUP($B42,PROSPER_Wellner!$1:$1,PROSPER_Wellner!$55:$55,""),
IF($C42="Travis Harvey",_xlfn.XLOOKUP($B42,PROSPER_Harvey!$1:$1,PROSPER_Harvey!$55:$55,""),"")))))))="","",
IF($C42="Christopher Lobo",_xlfn.XLOOKUP($B42,PROSPER_Lobo!$1:$1,PROSPER_Lobo!$55:$55,""),
IF($C42="Naren Baliga",_xlfn.XLOOKUP($B42,PROSPER_Baliga!$1:$1,PROSPER_Baliga!$55:$55,""),
IF($C42="Thorsten Huhn",_xlfn.XLOOKUP($B42,PROSPER_Huhn!$1:$1,PROSPER_Huhn!$55:$55,""),
IF($C42="Nick Hull",_xlfn.XLOOKUP($B42,PROSPER_Hull!$1:$1,PROSPER_Hull!$55:$55,""),
IF($C42="Monika Kotwani",_xlfn.XLOOKUP($B42,PROSPER_Kotwani!$1:$1,PROSPER_Kotwani!$55:$55,""),
IF($C42="Jonathan Wellner",_xlfn.XLOOKUP($B42,PROSPER_Wellner!$1:$1,PROSPER_Wellner!$55:$55,""),
IF($C42="Travis Harvey",_xlfn.XLOOKUP($B42,PROSPER_Harvey!$1:$1,PROSPER_Harvey!$55:$55,""),""))))))))="","No Comment",IF(IF($C42="Christopher Lobo",_xlfn.XLOOKUP($B42,PROSPER_Lobo!$1:$1,PROSPER_Lobo!$55:$55,""),
IF($C42="Naren Baliga",_xlfn.XLOOKUP($B42,PROSPER_Baliga!$1:$1,PROSPER_Baliga!$55:$55,""),
IF($C42="Thorsten Huhn",_xlfn.XLOOKUP($B42,PROSPER_Huhn!$1:$1,PROSPER_Huhn!$55:$55,""),
IF($C42="Nick Hull",_xlfn.XLOOKUP($B42,PROSPER_Hull!$1:$1,PROSPER_Hull!$55:$55,""),
IF($C42="Monika Kotwani",_xlfn.XLOOKUP($B42,PROSPER_Kotwani!$1:$1,PROSPER_Kotwani!$55:$55,""),
IF($C42="Jonathan Wellner",_xlfn.XLOOKUP($B42,PROSPER_Wellner!$1:$1,PROSPER_Wellner!$55:$55,""),
IF($C42="Travis Harvey",_xlfn.XLOOKUP($B42,PROSPER_Harvey!$1:$1,PROSPER_Harvey!$55:$55,""),"")))))))="","",
IF($C42="Christopher Lobo",_xlfn.XLOOKUP($B42,PROSPER_Lobo!$1:$1,PROSPER_Lobo!$55:$55,""),
IF($C42="Naren Baliga",_xlfn.XLOOKUP($B42,PROSPER_Baliga!$1:$1,PROSPER_Baliga!$55:$55,""),
IF($C42="Thorsten Huhn",_xlfn.XLOOKUP($B42,PROSPER_Huhn!$1:$1,PROSPER_Huhn!$55:$55,""),
IF($C42="Nick Hull",_xlfn.XLOOKUP($B42,PROSPER_Hull!$1:$1,PROSPER_Hull!$55:$55,""),
IF($C42="Monika Kotwani",_xlfn.XLOOKUP($B42,PROSPER_Kotwani!$1:$1,PROSPER_Kotwani!$55:$55,""),
IF($C42="Jonathan Wellner",_xlfn.XLOOKUP($B42,PROSPER_Wellner!$1:$1,PROSPER_Wellner!$55:$55,""),
IF($C42="Travis Harvey",_xlfn.XLOOKUP($B42,PROSPER_Harvey!$1:$1,PROSPER_Harvey!$55:$55,""),"")))))))))</f>
        <v>No Comment</v>
      </c>
      <c r="HA42" s="133" t="str">
        <f>IF(IF(IF($C42="Christopher Lobo",_xlfn.XLOOKUP($B42,PROSPER_Lobo!$1:$1,PROSPER_Lobo!$56:$56,""),
IF($C42="Naren Baliga",_xlfn.XLOOKUP($B42,PROSPER_Baliga!$1:$1,PROSPER_Baliga!$56:$56,""),
IF($C42="Thorsten Huhn",_xlfn.XLOOKUP($B42,PROSPER_Huhn!$1:$1,PROSPER_Huhn!$56:$56,""),
IF($C42="Nick Hull",_xlfn.XLOOKUP($B42,PROSPER_Hull!$1:$1,PROSPER_Hull!$56:$56,""),
IF($C42="Monika Kotwani",_xlfn.XLOOKUP($B42,PROSPER_Kotwani!$1:$1,PROSPER_Kotwani!$56:$56,""),
IF($C42="Jonathan Wellner",_xlfn.XLOOKUP($B42,PROSPER_Wellner!$1:$1,PROSPER_Wellner!$56:$56,""),
IF($C42="Travis Harvey",_xlfn.XLOOKUP($B42,PROSPER_Harvey!$1:$1,PROSPER_Harvey!$56:$56,""),"")))))))="","",
IF($C42="Christopher Lobo",_xlfn.XLOOKUP($B42,PROSPER_Lobo!$1:$1,PROSPER_Lobo!$56:$56,""),
IF($C42="Naren Baliga",_xlfn.XLOOKUP($B42,PROSPER_Baliga!$1:$1,PROSPER_Baliga!$56:$56,""),
IF($C42="Thorsten Huhn",_xlfn.XLOOKUP($B42,PROSPER_Huhn!$1:$1,PROSPER_Huhn!$56:$56,""),
IF($C42="Nick Hull",_xlfn.XLOOKUP($B42,PROSPER_Hull!$1:$1,PROSPER_Hull!$56:$56,""),
IF($C42="Monika Kotwani",_xlfn.XLOOKUP($B42,PROSPER_Kotwani!$1:$1,PROSPER_Kotwani!$56:$56,""),
IF($C42="Jonathan Wellner",_xlfn.XLOOKUP($B42,PROSPER_Wellner!$1:$1,PROSPER_Wellner!$56:$56,""),
IF($C42="Travis Harvey",_xlfn.XLOOKUP($B42,PROSPER_Harvey!$1:$1,PROSPER_Harvey!$56:$56,""),""))))))))="","No Score",IF(IF($C42="Christopher Lobo",_xlfn.XLOOKUP($B42,PROSPER_Lobo!$1:$1,PROSPER_Lobo!$56:$56,""),
IF($C42="Naren Baliga",_xlfn.XLOOKUP($B42,PROSPER_Baliga!$1:$1,PROSPER_Baliga!$56:$56,""),
IF($C42="Thorsten Huhn",_xlfn.XLOOKUP($B42,PROSPER_Huhn!$1:$1,PROSPER_Huhn!$56:$56,""),
IF($C42="Nick Hull",_xlfn.XLOOKUP($B42,PROSPER_Hull!$1:$1,PROSPER_Hull!$56:$56,""),
IF($C42="Monika Kotwani",_xlfn.XLOOKUP($B42,PROSPER_Kotwani!$1:$1,PROSPER_Kotwani!$56:$56,""),
IF($C42="Jonathan Wellner",_xlfn.XLOOKUP($B42,PROSPER_Wellner!$1:$1,PROSPER_Wellner!$56:$56,""),
IF($C42="Travis Harvey",_xlfn.XLOOKUP($B42,PROSPER_Harvey!$1:$1,PROSPER_Harvey!$56:$56,""),"")))))))="","",
IF($C42="Christopher Lobo",_xlfn.XLOOKUP($B42,PROSPER_Lobo!$1:$1,PROSPER_Lobo!$56:$56,""),
IF($C42="Naren Baliga",_xlfn.XLOOKUP($B42,PROSPER_Baliga!$1:$1,PROSPER_Baliga!$56:$56,""),
IF($C42="Thorsten Huhn",_xlfn.XLOOKUP($B42,PROSPER_Huhn!$1:$1,PROSPER_Huhn!$56:$56,""),
IF($C42="Nick Hull",_xlfn.XLOOKUP($B42,PROSPER_Hull!$1:$1,PROSPER_Hull!$56:$56,""),
IF($C42="Monika Kotwani",_xlfn.XLOOKUP($B42,PROSPER_Kotwani!$1:$1,PROSPER_Kotwani!$56:$56,""),
IF($C42="Jonathan Wellner",_xlfn.XLOOKUP($B42,PROSPER_Wellner!$1:$1,PROSPER_Wellner!$56:$56,""),
IF($C42="Travis Harvey",_xlfn.XLOOKUP($B42,PROSPER_Harvey!$1:$1,PROSPER_Harvey!$56:$56,""),"")))))))))</f>
        <v>No Score</v>
      </c>
      <c r="HB42" s="134" t="str">
        <f>IF(IF(IF($C42="Christopher Lobo",_xlfn.XLOOKUP($B42,PROSPER_Lobo!$1:$1,PROSPER_Lobo!$57:$57,""),
IF($C42="Naren Baliga",_xlfn.XLOOKUP($B42,PROSPER_Baliga!$1:$1,PROSPER_Baliga!$57:$57,""),
IF($C42="Thorsten Huhn",_xlfn.XLOOKUP($B42,PROSPER_Huhn!$1:$1,PROSPER_Huhn!$57:$57,""),
IF($C42="Nick Hull",_xlfn.XLOOKUP($B42,PROSPER_Hull!$1:$1,PROSPER_Hull!$57:$57,""),
IF($C42="Monika Kotwani",_xlfn.XLOOKUP($B42,PROSPER_Kotwani!$1:$1,PROSPER_Kotwani!$57:$57,""),
IF($C42="Jonathan Wellner",_xlfn.XLOOKUP($B42,PROSPER_Wellner!$1:$1,PROSPER_Wellner!$57:$57,""),
IF($C42="Travis Harvey",_xlfn.XLOOKUP($B42,PROSPER_Harvey!$1:$1,PROSPER_Harvey!$57:$57,""),"")))))))="","",
IF($C42="Christopher Lobo",_xlfn.XLOOKUP($B42,PROSPER_Lobo!$1:$1,PROSPER_Lobo!$57:$57,""),
IF($C42="Naren Baliga",_xlfn.XLOOKUP($B42,PROSPER_Baliga!$1:$1,PROSPER_Baliga!$57:$57,""),
IF($C42="Thorsten Huhn",_xlfn.XLOOKUP($B42,PROSPER_Huhn!$1:$1,PROSPER_Huhn!$57:$57,""),
IF($C42="Nick Hull",_xlfn.XLOOKUP($B42,PROSPER_Hull!$1:$1,PROSPER_Hull!$57:$57,""),
IF($C42="Monika Kotwani",_xlfn.XLOOKUP($B42,PROSPER_Kotwani!$1:$1,PROSPER_Kotwani!$57:$57,""),
IF($C42="Jonathan Wellner",_xlfn.XLOOKUP($B42,PROSPER_Wellner!$1:$1,PROSPER_Wellner!$57:$57,""),
IF($C42="Travis Harvey",_xlfn.XLOOKUP($B42,PROSPER_Harvey!$1:$1,PROSPER_Harvey!$57:$57,""),""))))))))="","No Comment",IF(IF($C42="Christopher Lobo",_xlfn.XLOOKUP($B42,PROSPER_Lobo!$1:$1,PROSPER_Lobo!$57:$57,""),
IF($C42="Naren Baliga",_xlfn.XLOOKUP($B42,PROSPER_Baliga!$1:$1,PROSPER_Baliga!$57:$57,""),
IF($C42="Thorsten Huhn",_xlfn.XLOOKUP($B42,PROSPER_Huhn!$1:$1,PROSPER_Huhn!$57:$57,""),
IF($C42="Nick Hull",_xlfn.XLOOKUP($B42,PROSPER_Hull!$1:$1,PROSPER_Hull!$57:$57,""),
IF($C42="Monika Kotwani",_xlfn.XLOOKUP($B42,PROSPER_Kotwani!$1:$1,PROSPER_Kotwani!$57:$57,""),
IF($C42="Jonathan Wellner",_xlfn.XLOOKUP($B42,PROSPER_Wellner!$1:$1,PROSPER_Wellner!$57:$57,""),
IF($C42="Travis Harvey",_xlfn.XLOOKUP($B42,PROSPER_Harvey!$1:$1,PROSPER_Harvey!$57:$57,""),"")))))))="","",
IF($C42="Christopher Lobo",_xlfn.XLOOKUP($B42,PROSPER_Lobo!$1:$1,PROSPER_Lobo!$57:$57,""),
IF($C42="Naren Baliga",_xlfn.XLOOKUP($B42,PROSPER_Baliga!$1:$1,PROSPER_Baliga!$57:$57,""),
IF($C42="Thorsten Huhn",_xlfn.XLOOKUP($B42,PROSPER_Huhn!$1:$1,PROSPER_Huhn!$57:$57,""),
IF($C42="Nick Hull",_xlfn.XLOOKUP($B42,PROSPER_Hull!$1:$1,PROSPER_Hull!$57:$57,""),
IF($C42="Monika Kotwani",_xlfn.XLOOKUP($B42,PROSPER_Kotwani!$1:$1,PROSPER_Kotwani!$57:$57,""),
IF($C42="Jonathan Wellner",_xlfn.XLOOKUP($B42,PROSPER_Wellner!$1:$1,PROSPER_Wellner!$57:$57,""),
IF($C42="Travis Harvey",_xlfn.XLOOKUP($B42,PROSPER_Harvey!$1:$1,PROSPER_Harvey!$57:$57,""),"")))))))))</f>
        <v>No Comment</v>
      </c>
      <c r="HC42" s="192" t="str">
        <f t="shared" si="319"/>
        <v>N/A</v>
      </c>
      <c r="HD42" s="135" t="str">
        <f>_xlfn.XLOOKUP(B42,PROSPERInitial_Query!$E:$E,PROSPERInitial_Query!$AK:$AK,"",,-1)</f>
        <v/>
      </c>
      <c r="HE42" s="136" t="str">
        <f t="shared" si="320"/>
        <v>Piyush Sethi4 - SuccessServices Quality</v>
      </c>
      <c r="HF42" s="136" t="str">
        <f>_xlfn.XLOOKUP(HE42,PROSPERDelta_Query!BK:BK,PROSPERDelta_Query!AX:AX,"",,-1)</f>
        <v/>
      </c>
      <c r="HG42" s="137" t="str">
        <f t="shared" si="321"/>
        <v>N/A</v>
      </c>
      <c r="HH42" s="137" t="str">
        <f>IF(IF(IF($C42="Christopher Lobo",_xlfn.XLOOKUP($B42,PROSPER_Lobo!$1:$1,PROSPER_Lobo!$58:$58,""),
IF($C42="Naren Baliga",_xlfn.XLOOKUP($B42,PROSPER_Baliga!$1:$1,PROSPER_Baliga!$58:$58,""),
IF($C42="Thorsten Huhn",_xlfn.XLOOKUP($B42,PROSPER_Huhn!$1:$1,PROSPER_Huhn!$58:$58,""),
IF($C42="Nick Hull",_xlfn.XLOOKUP($B42,PROSPER_Hull!$1:$1,PROSPER_Hull!$58:$58,""),
IF($C42="Monika Kotwani",_xlfn.XLOOKUP($B42,PROSPER_Kotwani!$1:$1,PROSPER_Kotwani!$58:$58,""),
IF($C42="Jonathan Wellner",_xlfn.XLOOKUP($B42,PROSPER_Wellner!$1:$1,PROSPER_Wellner!$58:$58,""),
IF($C42="Travis Harvey",_xlfn.XLOOKUP($B42,PROSPER_Harvey!$1:$1,PROSPER_Harvey!$58:$58,""),"")))))))="","",
IF($C42="Christopher Lobo",_xlfn.XLOOKUP($B42,PROSPER_Lobo!$1:$1,PROSPER_Lobo!$58:$58,""),
IF($C42="Naren Baliga",_xlfn.XLOOKUP($B42,PROSPER_Baliga!$1:$1,PROSPER_Baliga!$58:$58,""),
IF($C42="Thorsten Huhn",_xlfn.XLOOKUP($B42,PROSPER_Huhn!$1:$1,PROSPER_Huhn!$58:$58,""),
IF($C42="Nick Hull",_xlfn.XLOOKUP($B42,PROSPER_Hull!$1:$1,PROSPER_Hull!$58:$58,""),
IF($C42="Monika Kotwani",_xlfn.XLOOKUP($B42,PROSPER_Kotwani!$1:$1,PROSPER_Kotwani!$58:$58,""),
IF($C42="Jonathan Wellner",_xlfn.XLOOKUP($B42,PROSPER_Wellner!$1:$1,PROSPER_Wellner!$58:$58,""),
IF($C42="Travis Harvey",_xlfn.XLOOKUP($B42,PROSPER_Harvey!$1:$1,PROSPER_Harvey!$58:$58,""),""))))))))="","No Score",IF(IF($C42="Christopher Lobo",_xlfn.XLOOKUP($B42,PROSPER_Lobo!$1:$1,PROSPER_Lobo!$58:$58,""),
IF($C42="Naren Baliga",_xlfn.XLOOKUP($B42,PROSPER_Baliga!$1:$1,PROSPER_Baliga!$58:$58,""),
IF($C42="Thorsten Huhn",_xlfn.XLOOKUP($B42,PROSPER_Huhn!$1:$1,PROSPER_Huhn!$58:$58,""),
IF($C42="Nick Hull",_xlfn.XLOOKUP($B42,PROSPER_Hull!$1:$1,PROSPER_Hull!$58:$58,""),
IF($C42="Monika Kotwani",_xlfn.XLOOKUP($B42,PROSPER_Kotwani!$1:$1,PROSPER_Kotwani!$58:$58,""),
IF($C42="Jonathan Wellner",_xlfn.XLOOKUP($B42,PROSPER_Wellner!$1:$1,PROSPER_Wellner!$58:$58,""),
IF($C42="Travis Harvey",_xlfn.XLOOKUP($B42,PROSPER_Harvey!$1:$1,PROSPER_Harvey!$58:$58,""),"")))))))="","",
IF($C42="Christopher Lobo",_xlfn.XLOOKUP($B42,PROSPER_Lobo!$1:$1,PROSPER_Lobo!$58:$58,""),
IF($C42="Naren Baliga",_xlfn.XLOOKUP($B42,PROSPER_Baliga!$1:$1,PROSPER_Baliga!$58:$58,""),
IF($C42="Thorsten Huhn",_xlfn.XLOOKUP($B42,PROSPER_Huhn!$1:$1,PROSPER_Huhn!$58:$58,""),
IF($C42="Nick Hull",_xlfn.XLOOKUP($B42,PROSPER_Hull!$1:$1,PROSPER_Hull!$58:$58,""),
IF($C42="Monika Kotwani",_xlfn.XLOOKUP($B42,PROSPER_Kotwani!$1:$1,PROSPER_Kotwani!$58:$58,""),
IF($C42="Jonathan Wellner",_xlfn.XLOOKUP($B42,PROSPER_Wellner!$1:$1,PROSPER_Wellner!$58:$58,""),
IF($C42="Travis Harvey",_xlfn.XLOOKUP($B42,PROSPER_Harvey!$1:$1,PROSPER_Harvey!$58:$58,""),"")))))))))</f>
        <v>No Score</v>
      </c>
      <c r="HI42" s="138" t="str">
        <f>IF(IF(IF($C42="Christopher Lobo",_xlfn.XLOOKUP($B42,PROSPER_Lobo!$1:$1,PROSPER_Lobo!$59:$59,""),
IF($C42="Naren Baliga",_xlfn.XLOOKUP($B42,PROSPER_Baliga!$1:$1,PROSPER_Baliga!$59:$59,""),
IF($C42="Thorsten Huhn",_xlfn.XLOOKUP($B42,PROSPER_Huhn!$1:$1,PROSPER_Huhn!$59:$59,""),
IF($C42="Nick Hull",_xlfn.XLOOKUP($B42,PROSPER_Hull!$1:$1,PROSPER_Hull!$59:$59,""),
IF($C42="Monika Kotwani",_xlfn.XLOOKUP($B42,PROSPER_Kotwani!$1:$1,PROSPER_Kotwani!$59:$59,""),
IF($C42="Jonathan Wellner",_xlfn.XLOOKUP($B42,PROSPER_Wellner!$1:$1,PROSPER_Wellner!$59:$59,""),
IF($C42="Travis Harvey",_xlfn.XLOOKUP($B42,PROSPER_Harvey!$1:$1,PROSPER_Harvey!$59:$59,""),"")))))))="","",
IF($C42="Christopher Lobo",_xlfn.XLOOKUP($B42,PROSPER_Lobo!$1:$1,PROSPER_Lobo!$59:$59,""),
IF($C42="Naren Baliga",_xlfn.XLOOKUP($B42,PROSPER_Baliga!$1:$1,PROSPER_Baliga!$59:$59,""),
IF($C42="Thorsten Huhn",_xlfn.XLOOKUP($B42,PROSPER_Huhn!$1:$1,PROSPER_Huhn!$59:$59,""),
IF($C42="Nick Hull",_xlfn.XLOOKUP($B42,PROSPER_Hull!$1:$1,PROSPER_Hull!$59:$59,""),
IF($C42="Monika Kotwani",_xlfn.XLOOKUP($B42,PROSPER_Kotwani!$1:$1,PROSPER_Kotwani!$59:$59,""),
IF($C42="Jonathan Wellner",_xlfn.XLOOKUP($B42,PROSPER_Wellner!$1:$1,PROSPER_Wellner!$59:$59,""),
IF($C42="Travis Harvey",_xlfn.XLOOKUP($B42,PROSPER_Harvey!$1:$1,PROSPER_Harvey!$59:$59,""),""))))))))="","No Comment",IF(IF($C42="Christopher Lobo",_xlfn.XLOOKUP($B42,PROSPER_Lobo!$1:$1,PROSPER_Lobo!$59:$59,""),
IF($C42="Naren Baliga",_xlfn.XLOOKUP($B42,PROSPER_Baliga!$1:$1,PROSPER_Baliga!$59:$59,""),
IF($C42="Thorsten Huhn",_xlfn.XLOOKUP($B42,PROSPER_Huhn!$1:$1,PROSPER_Huhn!$59:$59,""),
IF($C42="Nick Hull",_xlfn.XLOOKUP($B42,PROSPER_Hull!$1:$1,PROSPER_Hull!$59:$59,""),
IF($C42="Monika Kotwani",_xlfn.XLOOKUP($B42,PROSPER_Kotwani!$1:$1,PROSPER_Kotwani!$59:$59,""),
IF($C42="Jonathan Wellner",_xlfn.XLOOKUP($B42,PROSPER_Wellner!$1:$1,PROSPER_Wellner!$59:$59,""),
IF($C42="Travis Harvey",_xlfn.XLOOKUP($B42,PROSPER_Harvey!$1:$1,PROSPER_Harvey!$59:$59,""),"")))))))="","",
IF($C42="Christopher Lobo",_xlfn.XLOOKUP($B42,PROSPER_Lobo!$1:$1,PROSPER_Lobo!$59:$59,""),
IF($C42="Naren Baliga",_xlfn.XLOOKUP($B42,PROSPER_Baliga!$1:$1,PROSPER_Baliga!$59:$59,""),
IF($C42="Thorsten Huhn",_xlfn.XLOOKUP($B42,PROSPER_Huhn!$1:$1,PROSPER_Huhn!$59:$59,""),
IF($C42="Nick Hull",_xlfn.XLOOKUP($B42,PROSPER_Hull!$1:$1,PROSPER_Hull!$59:$59,""),
IF($C42="Monika Kotwani",_xlfn.XLOOKUP($B42,PROSPER_Kotwani!$1:$1,PROSPER_Kotwani!$59:$59,""),
IF($C42="Jonathan Wellner",_xlfn.XLOOKUP($B42,PROSPER_Wellner!$1:$1,PROSPER_Wellner!$59:$59,""),
IF($C42="Travis Harvey",_xlfn.XLOOKUP($B42,PROSPER_Harvey!$1:$1,PROSPER_Harvey!$59:$59,""),"")))))))))</f>
        <v>No Comment</v>
      </c>
      <c r="HJ42" s="188" t="str">
        <f t="shared" si="322"/>
        <v>N/A</v>
      </c>
      <c r="HK42" s="135" t="str">
        <f>_xlfn.XLOOKUP(B42,PROSPERInitial_Query!$E:$E,PROSPERInitial_Query!$AL:$AL,"",,-1)</f>
        <v/>
      </c>
      <c r="HL42" s="136" t="str">
        <f t="shared" si="323"/>
        <v>Piyush Sethi4 - SuccessEscalation Management</v>
      </c>
      <c r="HM42" s="136" t="str">
        <f>_xlfn.XLOOKUP(HL42,PROSPERDelta_Query!BK:BK,PROSPERDelta_Query!AY:AY,"",,-1)</f>
        <v/>
      </c>
      <c r="HN42" s="137" t="str">
        <f t="shared" si="324"/>
        <v>N/A</v>
      </c>
      <c r="HO42" s="137" t="str">
        <f>IF(IF(IF($C42="Christopher Lobo",_xlfn.XLOOKUP($B42,PROSPER_Lobo!$1:$1,PROSPER_Lobo!$60:$60,""),
IF($C42="Naren Baliga",_xlfn.XLOOKUP($B42,PROSPER_Baliga!$1:$1,PROSPER_Baliga!$60:$60,""),
IF($C42="Thorsten Huhn",_xlfn.XLOOKUP($B42,PROSPER_Huhn!$1:$1,PROSPER_Huhn!$60:$60,""),
IF($C42="Nick Hull",_xlfn.XLOOKUP($B42,PROSPER_Hull!$1:$1,PROSPER_Hull!$60:$60,""),
IF($C42="Monika Kotwani",_xlfn.XLOOKUP($B42,PROSPER_Kotwani!$1:$1,PROSPER_Kotwani!$60:$60,""),
IF($C42="Jonathan Wellner",_xlfn.XLOOKUP($B42,PROSPER_Wellner!$1:$1,PROSPER_Wellner!$60:$60,""),
IF($C42="Travis Harvey",_xlfn.XLOOKUP($B42,PROSPER_Harvey!$1:$1,PROSPER_Harvey!$60:$60,""),"")))))))="","",
IF($C42="Christopher Lobo",_xlfn.XLOOKUP($B42,PROSPER_Lobo!$1:$1,PROSPER_Lobo!$60:$60,""),
IF($C42="Naren Baliga",_xlfn.XLOOKUP($B42,PROSPER_Baliga!$1:$1,PROSPER_Baliga!$60:$60,""),
IF($C42="Thorsten Huhn",_xlfn.XLOOKUP($B42,PROSPER_Huhn!$1:$1,PROSPER_Huhn!$60:$60,""),
IF($C42="Nick Hull",_xlfn.XLOOKUP($B42,PROSPER_Hull!$1:$1,PROSPER_Hull!$60:$60,""),
IF($C42="Monika Kotwani",_xlfn.XLOOKUP($B42,PROSPER_Kotwani!$1:$1,PROSPER_Kotwani!$60:$60,""),
IF($C42="Jonathan Wellner",_xlfn.XLOOKUP($B42,PROSPER_Wellner!$1:$1,PROSPER_Wellner!$60:$60,""),
IF($C42="Travis Harvey",_xlfn.XLOOKUP($B42,PROSPER_Harvey!$1:$1,PROSPER_Harvey!$60:$60,""),""))))))))="","No Score",IF(IF($C42="Christopher Lobo",_xlfn.XLOOKUP($B42,PROSPER_Lobo!$1:$1,PROSPER_Lobo!$60:$60,""),
IF($C42="Naren Baliga",_xlfn.XLOOKUP($B42,PROSPER_Baliga!$1:$1,PROSPER_Baliga!$60:$60,""),
IF($C42="Thorsten Huhn",_xlfn.XLOOKUP($B42,PROSPER_Huhn!$1:$1,PROSPER_Huhn!$60:$60,""),
IF($C42="Nick Hull",_xlfn.XLOOKUP($B42,PROSPER_Hull!$1:$1,PROSPER_Hull!$60:$60,""),
IF($C42="Monika Kotwani",_xlfn.XLOOKUP($B42,PROSPER_Kotwani!$1:$1,PROSPER_Kotwani!$60:$60,""),
IF($C42="Jonathan Wellner",_xlfn.XLOOKUP($B42,PROSPER_Wellner!$1:$1,PROSPER_Wellner!$60:$60,""),
IF($C42="Travis Harvey",_xlfn.XLOOKUP($B42,PROSPER_Harvey!$1:$1,PROSPER_Harvey!$60:$60,""),"")))))))="","",
IF($C42="Christopher Lobo",_xlfn.XLOOKUP($B42,PROSPER_Lobo!$1:$1,PROSPER_Lobo!$60:$60,""),
IF($C42="Naren Baliga",_xlfn.XLOOKUP($B42,PROSPER_Baliga!$1:$1,PROSPER_Baliga!$60:$60,""),
IF($C42="Thorsten Huhn",_xlfn.XLOOKUP($B42,PROSPER_Huhn!$1:$1,PROSPER_Huhn!$60:$60,""),
IF($C42="Nick Hull",_xlfn.XLOOKUP($B42,PROSPER_Hull!$1:$1,PROSPER_Hull!$60:$60,""),
IF($C42="Monika Kotwani",_xlfn.XLOOKUP($B42,PROSPER_Kotwani!$1:$1,PROSPER_Kotwani!$60:$60,""),
IF($C42="Jonathan Wellner",_xlfn.XLOOKUP($B42,PROSPER_Wellner!$1:$1,PROSPER_Wellner!$60:$60,""),
IF($C42="Travis Harvey",_xlfn.XLOOKUP($B42,PROSPER_Harvey!$1:$1,PROSPER_Harvey!$60:$60,""),"")))))))))</f>
        <v>No Score</v>
      </c>
      <c r="HP42" s="138" t="str">
        <f>IF(IF(IF($C42="Christopher Lobo",_xlfn.XLOOKUP($B42,PROSPER_Lobo!$1:$1,PROSPER_Lobo!$61:$61,""),
IF($C42="Naren Baliga",_xlfn.XLOOKUP($B42,PROSPER_Baliga!$1:$1,PROSPER_Baliga!$61:$61,""),
IF($C42="Thorsten Huhn",_xlfn.XLOOKUP($B42,PROSPER_Huhn!$1:$1,PROSPER_Huhn!$61:$61,""),
IF($C42="Nick Hull",_xlfn.XLOOKUP($B42,PROSPER_Hull!$1:$1,PROSPER_Hull!$61:$61,""),
IF($C42="Monika Kotwani",_xlfn.XLOOKUP($B42,PROSPER_Kotwani!$1:$1,PROSPER_Kotwani!$61:$61,""),
IF($C42="Jonathan Wellner",_xlfn.XLOOKUP($B42,PROSPER_Wellner!$1:$1,PROSPER_Wellner!$61:$61,""),
IF($C42="Travis Harvey",_xlfn.XLOOKUP($B42,PROSPER_Harvey!$1:$1,PROSPER_Harvey!$61:$61,""),"")))))))="","",
IF($C42="Christopher Lobo",_xlfn.XLOOKUP($B42,PROSPER_Lobo!$1:$1,PROSPER_Lobo!$61:$61,""),
IF($C42="Naren Baliga",_xlfn.XLOOKUP($B42,PROSPER_Baliga!$1:$1,PROSPER_Baliga!$61:$61,""),
IF($C42="Thorsten Huhn",_xlfn.XLOOKUP($B42,PROSPER_Huhn!$1:$1,PROSPER_Huhn!$61:$61,""),
IF($C42="Nick Hull",_xlfn.XLOOKUP($B42,PROSPER_Hull!$1:$1,PROSPER_Hull!$61:$61,""),
IF($C42="Monika Kotwani",_xlfn.XLOOKUP($B42,PROSPER_Kotwani!$1:$1,PROSPER_Kotwani!$61:$61,""),
IF($C42="Jonathan Wellner",_xlfn.XLOOKUP($B42,PROSPER_Wellner!$1:$1,PROSPER_Wellner!$61:$61,""),
IF($C42="Travis Harvey",_xlfn.XLOOKUP($B42,PROSPER_Harvey!$1:$1,PROSPER_Harvey!$61:$61,""),""))))))))="","No Comment",IF(IF($C42="Christopher Lobo",_xlfn.XLOOKUP($B42,PROSPER_Lobo!$1:$1,PROSPER_Lobo!$61:$61,""),
IF($C42="Naren Baliga",_xlfn.XLOOKUP($B42,PROSPER_Baliga!$1:$1,PROSPER_Baliga!$61:$61,""),
IF($C42="Thorsten Huhn",_xlfn.XLOOKUP($B42,PROSPER_Huhn!$1:$1,PROSPER_Huhn!$61:$61,""),
IF($C42="Nick Hull",_xlfn.XLOOKUP($B42,PROSPER_Hull!$1:$1,PROSPER_Hull!$61:$61,""),
IF($C42="Monika Kotwani",_xlfn.XLOOKUP($B42,PROSPER_Kotwani!$1:$1,PROSPER_Kotwani!$61:$61,""),
IF($C42="Jonathan Wellner",_xlfn.XLOOKUP($B42,PROSPER_Wellner!$1:$1,PROSPER_Wellner!$61:$61,""),
IF($C42="Travis Harvey",_xlfn.XLOOKUP($B42,PROSPER_Harvey!$1:$1,PROSPER_Harvey!$61:$61,""),"")))))))="","",
IF($C42="Christopher Lobo",_xlfn.XLOOKUP($B42,PROSPER_Lobo!$1:$1,PROSPER_Lobo!$61:$61,""),
IF($C42="Naren Baliga",_xlfn.XLOOKUP($B42,PROSPER_Baliga!$1:$1,PROSPER_Baliga!$61:$61,""),
IF($C42="Thorsten Huhn",_xlfn.XLOOKUP($B42,PROSPER_Huhn!$1:$1,PROSPER_Huhn!$61:$61,""),
IF($C42="Nick Hull",_xlfn.XLOOKUP($B42,PROSPER_Hull!$1:$1,PROSPER_Hull!$61:$61,""),
IF($C42="Monika Kotwani",_xlfn.XLOOKUP($B42,PROSPER_Kotwani!$1:$1,PROSPER_Kotwani!$61:$61,""),
IF($C42="Jonathan Wellner",_xlfn.XLOOKUP($B42,PROSPER_Wellner!$1:$1,PROSPER_Wellner!$61:$61,""),
IF($C42="Travis Harvey",_xlfn.XLOOKUP($B42,PROSPER_Harvey!$1:$1,PROSPER_Harvey!$61:$61,""),"")))))))))</f>
        <v>No Comment</v>
      </c>
      <c r="HQ42" s="188" t="str">
        <f t="shared" si="325"/>
        <v>N/A</v>
      </c>
      <c r="HR42" s="135" t="str">
        <f>_xlfn.XLOOKUP(B42,PROSPERInitial_Query!$E:$E,PROSPERInitial_Query!$AM:$AM,"",,-1)</f>
        <v/>
      </c>
      <c r="HS42" s="136" t="str">
        <f t="shared" si="326"/>
        <v>Piyush Sethi4 - SuccessExpanding / Renewing the Business</v>
      </c>
      <c r="HT42" s="136" t="str">
        <f>_xlfn.XLOOKUP(HS42,PROSPERDelta_Query!BK:BK,PROSPERDelta_Query!AZ:AZ,"",,-1)</f>
        <v/>
      </c>
      <c r="HU42" s="137" t="str">
        <f t="shared" si="327"/>
        <v>N/A</v>
      </c>
      <c r="HV42" s="137" t="str">
        <f>IF(IF(IF($C42="Christopher Lobo",_xlfn.XLOOKUP($B42,PROSPER_Lobo!$1:$1,PROSPER_Lobo!$62:$62,""),
IF($C42="Naren Baliga",_xlfn.XLOOKUP($B42,PROSPER_Baliga!$1:$1,PROSPER_Baliga!$62:$62,""),
IF($C42="Thorsten Huhn",_xlfn.XLOOKUP($B42,PROSPER_Huhn!$1:$1,PROSPER_Huhn!$62:$62,""),
IF($C42="Nick Hull",_xlfn.XLOOKUP($B42,PROSPER_Hull!$1:$1,PROSPER_Hull!$62:$62,""),
IF($C42="Monika Kotwani",_xlfn.XLOOKUP($B42,PROSPER_Kotwani!$1:$1,PROSPER_Kotwani!$62:$62,""),
IF($C42="Jonathan Wellner",_xlfn.XLOOKUP($B42,PROSPER_Wellner!$1:$1,PROSPER_Wellner!$62:$62,""),
IF($C42="Travis Harvey",_xlfn.XLOOKUP($B42,PROSPER_Harvey!$1:$1,PROSPER_Harvey!$62:$62,""),"")))))))="","",
IF($C42="Christopher Lobo",_xlfn.XLOOKUP($B42,PROSPER_Lobo!$1:$1,PROSPER_Lobo!$62:$62,""),
IF($C42="Naren Baliga",_xlfn.XLOOKUP($B42,PROSPER_Baliga!$1:$1,PROSPER_Baliga!$62:$62,""),
IF($C42="Thorsten Huhn",_xlfn.XLOOKUP($B42,PROSPER_Huhn!$1:$1,PROSPER_Huhn!$62:$62,""),
IF($C42="Nick Hull",_xlfn.XLOOKUP($B42,PROSPER_Hull!$1:$1,PROSPER_Hull!$62:$62,""),
IF($C42="Monika Kotwani",_xlfn.XLOOKUP($B42,PROSPER_Kotwani!$1:$1,PROSPER_Kotwani!$62:$62,""),
IF($C42="Jonathan Wellner",_xlfn.XLOOKUP($B42,PROSPER_Wellner!$1:$1,PROSPER_Wellner!$62:$62,""),
IF($C42="Travis Harvey",_xlfn.XLOOKUP($B42,PROSPER_Harvey!$1:$1,PROSPER_Harvey!$62:$62,""),""))))))))="","No Score",IF(IF($C42="Christopher Lobo",_xlfn.XLOOKUP($B42,PROSPER_Lobo!$1:$1,PROSPER_Lobo!$62:$62,""),
IF($C42="Naren Baliga",_xlfn.XLOOKUP($B42,PROSPER_Baliga!$1:$1,PROSPER_Baliga!$62:$62,""),
IF($C42="Thorsten Huhn",_xlfn.XLOOKUP($B42,PROSPER_Huhn!$1:$1,PROSPER_Huhn!$62:$62,""),
IF($C42="Nick Hull",_xlfn.XLOOKUP($B42,PROSPER_Hull!$1:$1,PROSPER_Hull!$62:$62,""),
IF($C42="Monika Kotwani",_xlfn.XLOOKUP($B42,PROSPER_Kotwani!$1:$1,PROSPER_Kotwani!$62:$62,""),
IF($C42="Jonathan Wellner",_xlfn.XLOOKUP($B42,PROSPER_Wellner!$1:$1,PROSPER_Wellner!$62:$62,""),
IF($C42="Travis Harvey",_xlfn.XLOOKUP($B42,PROSPER_Harvey!$1:$1,PROSPER_Harvey!$62:$62,""),"")))))))="","",
IF($C42="Christopher Lobo",_xlfn.XLOOKUP($B42,PROSPER_Lobo!$1:$1,PROSPER_Lobo!$62:$62,""),
IF($C42="Naren Baliga",_xlfn.XLOOKUP($B42,PROSPER_Baliga!$1:$1,PROSPER_Baliga!$62:$62,""),
IF($C42="Thorsten Huhn",_xlfn.XLOOKUP($B42,PROSPER_Huhn!$1:$1,PROSPER_Huhn!$62:$62,""),
IF($C42="Nick Hull",_xlfn.XLOOKUP($B42,PROSPER_Hull!$1:$1,PROSPER_Hull!$62:$62,""),
IF($C42="Monika Kotwani",_xlfn.XLOOKUP($B42,PROSPER_Kotwani!$1:$1,PROSPER_Kotwani!$62:$62,""),
IF($C42="Jonathan Wellner",_xlfn.XLOOKUP($B42,PROSPER_Wellner!$1:$1,PROSPER_Wellner!$62:$62,""),
IF($C42="Travis Harvey",_xlfn.XLOOKUP($B42,PROSPER_Harvey!$1:$1,PROSPER_Harvey!$62:$62,""),"")))))))))</f>
        <v>No Score</v>
      </c>
      <c r="HW42" s="138" t="str">
        <f>IF(IF(IF($C42="Christopher Lobo",_xlfn.XLOOKUP($B42,PROSPER_Lobo!$1:$1,PROSPER_Lobo!$63:$63,""),
IF($C42="Naren Baliga",_xlfn.XLOOKUP($B42,PROSPER_Baliga!$1:$1,PROSPER_Baliga!$63:$63,""),
IF($C42="Thorsten Huhn",_xlfn.XLOOKUP($B42,PROSPER_Huhn!$1:$1,PROSPER_Huhn!$63:$63,""),
IF($C42="Nick Hull",_xlfn.XLOOKUP($B42,PROSPER_Hull!$1:$1,PROSPER_Hull!$63:$63,""),
IF($C42="Monika Kotwani",_xlfn.XLOOKUP($B42,PROSPER_Kotwani!$1:$1,PROSPER_Kotwani!$63:$63,""),
IF($C42="Jonathan Wellner",_xlfn.XLOOKUP($B42,PROSPER_Wellner!$1:$1,PROSPER_Wellner!$63:$63,""),
IF($C42="Travis Harvey",_xlfn.XLOOKUP($B42,PROSPER_Harvey!$1:$1,PROSPER_Harvey!$63:$63,""),"")))))))="","",
IF($C42="Christopher Lobo",_xlfn.XLOOKUP($B42,PROSPER_Lobo!$1:$1,PROSPER_Lobo!$63:$63,""),
IF($C42="Naren Baliga",_xlfn.XLOOKUP($B42,PROSPER_Baliga!$1:$1,PROSPER_Baliga!$63:$63,""),
IF($C42="Thorsten Huhn",_xlfn.XLOOKUP($B42,PROSPER_Huhn!$1:$1,PROSPER_Huhn!$63:$63,""),
IF($C42="Nick Hull",_xlfn.XLOOKUP($B42,PROSPER_Hull!$1:$1,PROSPER_Hull!$63:$63,""),
IF($C42="Monika Kotwani",_xlfn.XLOOKUP($B42,PROSPER_Kotwani!$1:$1,PROSPER_Kotwani!$63:$63,""),
IF($C42="Jonathan Wellner",_xlfn.XLOOKUP($B42,PROSPER_Wellner!$1:$1,PROSPER_Wellner!$63:$63,""),
IF($C42="Travis Harvey",_xlfn.XLOOKUP($B42,PROSPER_Harvey!$1:$1,PROSPER_Harvey!$63:$63,""),""))))))))="","No Comment",IF(IF($C42="Christopher Lobo",_xlfn.XLOOKUP($B42,PROSPER_Lobo!$1:$1,PROSPER_Lobo!$63:$63,""),
IF($C42="Naren Baliga",_xlfn.XLOOKUP($B42,PROSPER_Baliga!$1:$1,PROSPER_Baliga!$63:$63,""),
IF($C42="Thorsten Huhn",_xlfn.XLOOKUP($B42,PROSPER_Huhn!$1:$1,PROSPER_Huhn!$63:$63,""),
IF($C42="Nick Hull",_xlfn.XLOOKUP($B42,PROSPER_Hull!$1:$1,PROSPER_Hull!$63:$63,""),
IF($C42="Monika Kotwani",_xlfn.XLOOKUP($B42,PROSPER_Kotwani!$1:$1,PROSPER_Kotwani!$63:$63,""),
IF($C42="Jonathan Wellner",_xlfn.XLOOKUP($B42,PROSPER_Wellner!$1:$1,PROSPER_Wellner!$63:$63,""),
IF($C42="Travis Harvey",_xlfn.XLOOKUP($B42,PROSPER_Harvey!$1:$1,PROSPER_Harvey!$63:$63,""),"")))))))="","",
IF($C42="Christopher Lobo",_xlfn.XLOOKUP($B42,PROSPER_Lobo!$1:$1,PROSPER_Lobo!$63:$63,""),
IF($C42="Naren Baliga",_xlfn.XLOOKUP($B42,PROSPER_Baliga!$1:$1,PROSPER_Baliga!$63:$63,""),
IF($C42="Thorsten Huhn",_xlfn.XLOOKUP($B42,PROSPER_Huhn!$1:$1,PROSPER_Huhn!$63:$63,""),
IF($C42="Nick Hull",_xlfn.XLOOKUP($B42,PROSPER_Hull!$1:$1,PROSPER_Hull!$63:$63,""),
IF($C42="Monika Kotwani",_xlfn.XLOOKUP($B42,PROSPER_Kotwani!$1:$1,PROSPER_Kotwani!$63:$63,""),
IF($C42="Jonathan Wellner",_xlfn.XLOOKUP($B42,PROSPER_Wellner!$1:$1,PROSPER_Wellner!$63:$63,""),
IF($C42="Travis Harvey",_xlfn.XLOOKUP($B42,PROSPER_Harvey!$1:$1,PROSPER_Harvey!$63:$63,""),"")))))))))</f>
        <v>No Comment</v>
      </c>
      <c r="HX42" s="188" t="str">
        <f t="shared" si="328"/>
        <v>N/A</v>
      </c>
      <c r="HY42" s="135" t="str">
        <f>_xlfn.XLOOKUP(B42,PROSPERInitial_Query!$E:$E,PROSPERInitial_Query!$AN:$AN,"",,-1)</f>
        <v/>
      </c>
      <c r="HZ42" s="136" t="str">
        <f t="shared" si="329"/>
        <v>Piyush Sethi4 - SuccessPre-Sales Participation</v>
      </c>
      <c r="IA42" s="136" t="str">
        <f>_xlfn.XLOOKUP(HZ42,PROSPERDelta_Query!BK:BK,PROSPERDelta_Query!BA:BA,"",,-1)</f>
        <v/>
      </c>
      <c r="IB42" s="137" t="str">
        <f t="shared" si="330"/>
        <v>N/A</v>
      </c>
      <c r="IC42" s="137" t="str">
        <f>IF(IF(IF($C42="Christopher Lobo",_xlfn.XLOOKUP($B42,PROSPER_Lobo!$1:$1,PROSPER_Lobo!$64:$64,""),
IF($C42="Naren Baliga",_xlfn.XLOOKUP($B42,PROSPER_Baliga!$1:$1,PROSPER_Baliga!$64:$64,""),
IF($C42="Thorsten Huhn",_xlfn.XLOOKUP($B42,PROSPER_Huhn!$1:$1,PROSPER_Huhn!$64:$64,""),
IF($C42="Nick Hull",_xlfn.XLOOKUP($B42,PROSPER_Hull!$1:$1,PROSPER_Hull!$64:$64,""),
IF($C42="Monika Kotwani",_xlfn.XLOOKUP($B42,PROSPER_Kotwani!$1:$1,PROSPER_Kotwani!$64:$64,""),
IF($C42="Jonathan Wellner",_xlfn.XLOOKUP($B42,PROSPER_Wellner!$1:$1,PROSPER_Wellner!$64:$64,""),
IF($C42="Travis Harvey",_xlfn.XLOOKUP($B42,PROSPER_Harvey!$1:$1,PROSPER_Harvey!$64:$64,""),"")))))))="","",
IF($C42="Christopher Lobo",_xlfn.XLOOKUP($B42,PROSPER_Lobo!$1:$1,PROSPER_Lobo!$64:$64,""),
IF($C42="Naren Baliga",_xlfn.XLOOKUP($B42,PROSPER_Baliga!$1:$1,PROSPER_Baliga!$64:$64,""),
IF($C42="Thorsten Huhn",_xlfn.XLOOKUP($B42,PROSPER_Huhn!$1:$1,PROSPER_Huhn!$64:$64,""),
IF($C42="Nick Hull",_xlfn.XLOOKUP($B42,PROSPER_Hull!$1:$1,PROSPER_Hull!$64:$64,""),
IF($C42="Monika Kotwani",_xlfn.XLOOKUP($B42,PROSPER_Kotwani!$1:$1,PROSPER_Kotwani!$64:$64,""),
IF($C42="Jonathan Wellner",_xlfn.XLOOKUP($B42,PROSPER_Wellner!$1:$1,PROSPER_Wellner!$64:$64,""),
IF($C42="Travis Harvey",_xlfn.XLOOKUP($B42,PROSPER_Harvey!$1:$1,PROSPER_Harvey!$64:$64,""),""))))))))="","No Score",IF(IF($C42="Christopher Lobo",_xlfn.XLOOKUP($B42,PROSPER_Lobo!$1:$1,PROSPER_Lobo!$64:$64,""),
IF($C42="Naren Baliga",_xlfn.XLOOKUP($B42,PROSPER_Baliga!$1:$1,PROSPER_Baliga!$64:$64,""),
IF($C42="Thorsten Huhn",_xlfn.XLOOKUP($B42,PROSPER_Huhn!$1:$1,PROSPER_Huhn!$64:$64,""),
IF($C42="Nick Hull",_xlfn.XLOOKUP($B42,PROSPER_Hull!$1:$1,PROSPER_Hull!$64:$64,""),
IF($C42="Monika Kotwani",_xlfn.XLOOKUP($B42,PROSPER_Kotwani!$1:$1,PROSPER_Kotwani!$64:$64,""),
IF($C42="Jonathan Wellner",_xlfn.XLOOKUP($B42,PROSPER_Wellner!$1:$1,PROSPER_Wellner!$64:$64,""),
IF($C42="Travis Harvey",_xlfn.XLOOKUP($B42,PROSPER_Harvey!$1:$1,PROSPER_Harvey!$64:$64,""),"")))))))="","",
IF($C42="Christopher Lobo",_xlfn.XLOOKUP($B42,PROSPER_Lobo!$1:$1,PROSPER_Lobo!$64:$64,""),
IF($C42="Naren Baliga",_xlfn.XLOOKUP($B42,PROSPER_Baliga!$1:$1,PROSPER_Baliga!$64:$64,""),
IF($C42="Thorsten Huhn",_xlfn.XLOOKUP($B42,PROSPER_Huhn!$1:$1,PROSPER_Huhn!$64:$64,""),
IF($C42="Nick Hull",_xlfn.XLOOKUP($B42,PROSPER_Hull!$1:$1,PROSPER_Hull!$64:$64,""),
IF($C42="Monika Kotwani",_xlfn.XLOOKUP($B42,PROSPER_Kotwani!$1:$1,PROSPER_Kotwani!$64:$64,""),
IF($C42="Jonathan Wellner",_xlfn.XLOOKUP($B42,PROSPER_Wellner!$1:$1,PROSPER_Wellner!$64:$64,""),
IF($C42="Travis Harvey",_xlfn.XLOOKUP($B42,PROSPER_Harvey!$1:$1,PROSPER_Harvey!$64:$64,""),"")))))))))</f>
        <v>No Score</v>
      </c>
      <c r="ID42" s="138" t="str">
        <f>IF(IF(IF($C42="Christopher Lobo",_xlfn.XLOOKUP($B42,PROSPER_Lobo!$1:$1,PROSPER_Lobo!$65:$65,""),
IF($C42="Naren Baliga",_xlfn.XLOOKUP($B42,PROSPER_Baliga!$1:$1,PROSPER_Baliga!$65:$65,""),
IF($C42="Thorsten Huhn",_xlfn.XLOOKUP($B42,PROSPER_Huhn!$1:$1,PROSPER_Huhn!$65:$65,""),
IF($C42="Nick Hull",_xlfn.XLOOKUP($B42,PROSPER_Hull!$1:$1,PROSPER_Hull!$65:$65,""),
IF($C42="Monika Kotwani",_xlfn.XLOOKUP($B42,PROSPER_Kotwani!$1:$1,PROSPER_Kotwani!$65:$65,""),
IF($C42="Jonathan Wellner",_xlfn.XLOOKUP($B42,PROSPER_Wellner!$1:$1,PROSPER_Wellner!$65:$65,""),
IF($C42="Travis Harvey",_xlfn.XLOOKUP($B42,PROSPER_Harvey!$1:$1,PROSPER_Harvey!$65:$65,""),"")))))))="","",
IF($C42="Christopher Lobo",_xlfn.XLOOKUP($B42,PROSPER_Lobo!$1:$1,PROSPER_Lobo!$65:$65,""),
IF($C42="Naren Baliga",_xlfn.XLOOKUP($B42,PROSPER_Baliga!$1:$1,PROSPER_Baliga!$65:$65,""),
IF($C42="Thorsten Huhn",_xlfn.XLOOKUP($B42,PROSPER_Huhn!$1:$1,PROSPER_Huhn!$65:$65,""),
IF($C42="Nick Hull",_xlfn.XLOOKUP($B42,PROSPER_Hull!$1:$1,PROSPER_Hull!$65:$65,""),
IF($C42="Monika Kotwani",_xlfn.XLOOKUP($B42,PROSPER_Kotwani!$1:$1,PROSPER_Kotwani!$65:$65,""),
IF($C42="Jonathan Wellner",_xlfn.XLOOKUP($B42,PROSPER_Wellner!$1:$1,PROSPER_Wellner!$65:$65,""),
IF($C42="Travis Harvey",_xlfn.XLOOKUP($B42,PROSPER_Harvey!$1:$1,PROSPER_Harvey!$65:$65,""),""))))))))="","No Comment",IF(IF($C42="Christopher Lobo",_xlfn.XLOOKUP($B42,PROSPER_Lobo!$1:$1,PROSPER_Lobo!$65:$65,""),
IF($C42="Naren Baliga",_xlfn.XLOOKUP($B42,PROSPER_Baliga!$1:$1,PROSPER_Baliga!$65:$65,""),
IF($C42="Thorsten Huhn",_xlfn.XLOOKUP($B42,PROSPER_Huhn!$1:$1,PROSPER_Huhn!$65:$65,""),
IF($C42="Nick Hull",_xlfn.XLOOKUP($B42,PROSPER_Hull!$1:$1,PROSPER_Hull!$65:$65,""),
IF($C42="Monika Kotwani",_xlfn.XLOOKUP($B42,PROSPER_Kotwani!$1:$1,PROSPER_Kotwani!$65:$65,""),
IF($C42="Jonathan Wellner",_xlfn.XLOOKUP($B42,PROSPER_Wellner!$1:$1,PROSPER_Wellner!$65:$65,""),
IF($C42="Travis Harvey",_xlfn.XLOOKUP($B42,PROSPER_Harvey!$1:$1,PROSPER_Harvey!$65:$65,""),"")))))))="","",
IF($C42="Christopher Lobo",_xlfn.XLOOKUP($B42,PROSPER_Lobo!$1:$1,PROSPER_Lobo!$65:$65,""),
IF($C42="Naren Baliga",_xlfn.XLOOKUP($B42,PROSPER_Baliga!$1:$1,PROSPER_Baliga!$65:$65,""),
IF($C42="Thorsten Huhn",_xlfn.XLOOKUP($B42,PROSPER_Huhn!$1:$1,PROSPER_Huhn!$65:$65,""),
IF($C42="Nick Hull",_xlfn.XLOOKUP($B42,PROSPER_Hull!$1:$1,PROSPER_Hull!$65:$65,""),
IF($C42="Monika Kotwani",_xlfn.XLOOKUP($B42,PROSPER_Kotwani!$1:$1,PROSPER_Kotwani!$65:$65,""),
IF($C42="Jonathan Wellner",_xlfn.XLOOKUP($B42,PROSPER_Wellner!$1:$1,PROSPER_Wellner!$65:$65,""),
IF($C42="Travis Harvey",_xlfn.XLOOKUP($B42,PROSPER_Harvey!$1:$1,PROSPER_Harvey!$65:$65,""),"")))))))))</f>
        <v>No Comment</v>
      </c>
      <c r="IE42" s="188" t="str">
        <f t="shared" si="331"/>
        <v>N/A</v>
      </c>
      <c r="IF42" s="135" t="str">
        <f>_xlfn.XLOOKUP(B42,PROSPERInitial_Query!$E:$E,PROSPERInitial_Query!$AO:$AO,"",,-1)</f>
        <v/>
      </c>
      <c r="IG42" s="136" t="str">
        <f t="shared" si="106"/>
        <v>Piyush Sethi4 - SuccessP&amp;L Management</v>
      </c>
      <c r="IH42" s="136" t="str">
        <f>_xlfn.XLOOKUP(IG42,PROSPERDelta_Query!BK:BK,PROSPERDelta_Query!BB:BB,"",,-1)</f>
        <v/>
      </c>
      <c r="II42" s="137" t="str">
        <f t="shared" si="332"/>
        <v>N/A</v>
      </c>
      <c r="IJ42" s="137" t="str">
        <f>IF(IF(IF($C42="Christopher Lobo",_xlfn.XLOOKUP($B42,PROSPER_Lobo!$1:$1,PROSPER_Lobo!$66:$66,""),
IF($C42="Naren Baliga",_xlfn.XLOOKUP($B42,PROSPER_Baliga!$1:$1,PROSPER_Baliga!$66:$66,""),
IF($C42="Thorsten Huhn",_xlfn.XLOOKUP($B42,PROSPER_Huhn!$1:$1,PROSPER_Huhn!$66:$66,""),
IF($C42="Nick Hull",_xlfn.XLOOKUP($B42,PROSPER_Hull!$1:$1,PROSPER_Hull!$66:$66,""),
IF($C42="Monika Kotwani",_xlfn.XLOOKUP($B42,PROSPER_Kotwani!$1:$1,PROSPER_Kotwani!$66:$66,""),
IF($C42="Jonathan Wellner",_xlfn.XLOOKUP($B42,PROSPER_Wellner!$1:$1,PROSPER_Wellner!$66:$66,""),
IF($C42="Travis Harvey",_xlfn.XLOOKUP($B42,PROSPER_Harvey!$1:$1,PROSPER_Harvey!$66:$66,""),"")))))))="","",
IF($C42="Christopher Lobo",_xlfn.XLOOKUP($B42,PROSPER_Lobo!$1:$1,PROSPER_Lobo!$66:$66,""),
IF($C42="Naren Baliga",_xlfn.XLOOKUP($B42,PROSPER_Baliga!$1:$1,PROSPER_Baliga!$66:$66,""),
IF($C42="Thorsten Huhn",_xlfn.XLOOKUP($B42,PROSPER_Huhn!$1:$1,PROSPER_Huhn!$66:$66,""),
IF($C42="Nick Hull",_xlfn.XLOOKUP($B42,PROSPER_Hull!$1:$1,PROSPER_Hull!$66:$66,""),
IF($C42="Monika Kotwani",_xlfn.XLOOKUP($B42,PROSPER_Kotwani!$1:$1,PROSPER_Kotwani!$66:$66,""),
IF($C42="Jonathan Wellner",_xlfn.XLOOKUP($B42,PROSPER_Wellner!$1:$1,PROSPER_Wellner!$66:$66,""),
IF($C42="Travis Harvey",_xlfn.XLOOKUP($B42,PROSPER_Harvey!$1:$1,PROSPER_Harvey!$66:$66,""),""))))))))="","No Score",IF(IF($C42="Christopher Lobo",_xlfn.XLOOKUP($B42,PROSPER_Lobo!$1:$1,PROSPER_Lobo!$66:$66,""),
IF($C42="Naren Baliga",_xlfn.XLOOKUP($B42,PROSPER_Baliga!$1:$1,PROSPER_Baliga!$66:$66,""),
IF($C42="Thorsten Huhn",_xlfn.XLOOKUP($B42,PROSPER_Huhn!$1:$1,PROSPER_Huhn!$66:$66,""),
IF($C42="Nick Hull",_xlfn.XLOOKUP($B42,PROSPER_Hull!$1:$1,PROSPER_Hull!$66:$66,""),
IF($C42="Monika Kotwani",_xlfn.XLOOKUP($B42,PROSPER_Kotwani!$1:$1,PROSPER_Kotwani!$66:$66,""),
IF($C42="Jonathan Wellner",_xlfn.XLOOKUP($B42,PROSPER_Wellner!$1:$1,PROSPER_Wellner!$66:$66,""),
IF($C42="Travis Harvey",_xlfn.XLOOKUP($B42,PROSPER_Harvey!$1:$1,PROSPER_Harvey!$66:$66,""),"")))))))="","",
IF($C42="Christopher Lobo",_xlfn.XLOOKUP($B42,PROSPER_Lobo!$1:$1,PROSPER_Lobo!$66:$66,""),
IF($C42="Naren Baliga",_xlfn.XLOOKUP($B42,PROSPER_Baliga!$1:$1,PROSPER_Baliga!$66:$66,""),
IF($C42="Thorsten Huhn",_xlfn.XLOOKUP($B42,PROSPER_Huhn!$1:$1,PROSPER_Huhn!$66:$66,""),
IF($C42="Nick Hull",_xlfn.XLOOKUP($B42,PROSPER_Hull!$1:$1,PROSPER_Hull!$66:$66,""),
IF($C42="Monika Kotwani",_xlfn.XLOOKUP($B42,PROSPER_Kotwani!$1:$1,PROSPER_Kotwani!$66:$66,""),
IF($C42="Jonathan Wellner",_xlfn.XLOOKUP($B42,PROSPER_Wellner!$1:$1,PROSPER_Wellner!$66:$66,""),
IF($C42="Travis Harvey",_xlfn.XLOOKUP($B42,PROSPER_Harvey!$1:$1,PROSPER_Harvey!$66:$66,""),"")))))))))</f>
        <v>No Score</v>
      </c>
      <c r="IK42" s="138" t="str">
        <f>IF(IF(IF($C42="Christopher Lobo",_xlfn.XLOOKUP($B42,PROSPER_Lobo!$1:$1,PROSPER_Lobo!$67:$67,""),
IF($C42="Naren Baliga",_xlfn.XLOOKUP($B42,PROSPER_Baliga!$1:$1,PROSPER_Baliga!$67:$67,""),
IF($C42="Thorsten Huhn",_xlfn.XLOOKUP($B42,PROSPER_Huhn!$1:$1,PROSPER_Huhn!$67:$67,""),
IF($C42="Nick Hull",_xlfn.XLOOKUP($B42,PROSPER_Hull!$1:$1,PROSPER_Hull!$67:$67,""),
IF($C42="Monika Kotwani",_xlfn.XLOOKUP($B42,PROSPER_Kotwani!$1:$1,PROSPER_Kotwani!$67:$67,""),
IF($C42="Jonathan Wellner",_xlfn.XLOOKUP($B42,PROSPER_Wellner!$1:$1,PROSPER_Wellner!$67:$67,""),
IF($C42="Travis Harvey",_xlfn.XLOOKUP($B42,PROSPER_Harvey!$1:$1,PROSPER_Harvey!$67:$67,""),"")))))))="","",
IF($C42="Christopher Lobo",_xlfn.XLOOKUP($B42,PROSPER_Lobo!$1:$1,PROSPER_Lobo!$67:$67,""),
IF($C42="Naren Baliga",_xlfn.XLOOKUP($B42,PROSPER_Baliga!$1:$1,PROSPER_Baliga!$67:$67,""),
IF($C42="Thorsten Huhn",_xlfn.XLOOKUP($B42,PROSPER_Huhn!$1:$1,PROSPER_Huhn!$67:$67,""),
IF($C42="Nick Hull",_xlfn.XLOOKUP($B42,PROSPER_Hull!$1:$1,PROSPER_Hull!$67:$67,""),
IF($C42="Monika Kotwani",_xlfn.XLOOKUP($B42,PROSPER_Kotwani!$1:$1,PROSPER_Kotwani!$67:$67,""),
IF($C42="Jonathan Wellner",_xlfn.XLOOKUP($B42,PROSPER_Wellner!$1:$1,PROSPER_Wellner!$67:$67,""),
IF($C42="Travis Harvey",_xlfn.XLOOKUP($B42,PROSPER_Harvey!$1:$1,PROSPER_Harvey!$67:$67,""),""))))))))="","No Comment",IF(IF($C42="Christopher Lobo",_xlfn.XLOOKUP($B42,PROSPER_Lobo!$1:$1,PROSPER_Lobo!$67:$67,""),
IF($C42="Naren Baliga",_xlfn.XLOOKUP($B42,PROSPER_Baliga!$1:$1,PROSPER_Baliga!$67:$67,""),
IF($C42="Thorsten Huhn",_xlfn.XLOOKUP($B42,PROSPER_Huhn!$1:$1,PROSPER_Huhn!$67:$67,""),
IF($C42="Nick Hull",_xlfn.XLOOKUP($B42,PROSPER_Hull!$1:$1,PROSPER_Hull!$67:$67,""),
IF($C42="Monika Kotwani",_xlfn.XLOOKUP($B42,PROSPER_Kotwani!$1:$1,PROSPER_Kotwani!$67:$67,""),
IF($C42="Jonathan Wellner",_xlfn.XLOOKUP($B42,PROSPER_Wellner!$1:$1,PROSPER_Wellner!$67:$67,""),
IF($C42="Travis Harvey",_xlfn.XLOOKUP($B42,PROSPER_Harvey!$1:$1,PROSPER_Harvey!$67:$67,""),"")))))))="","",
IF($C42="Christopher Lobo",_xlfn.XLOOKUP($B42,PROSPER_Lobo!$1:$1,PROSPER_Lobo!$67:$67,""),
IF($C42="Naren Baliga",_xlfn.XLOOKUP($B42,PROSPER_Baliga!$1:$1,PROSPER_Baliga!$67:$67,""),
IF($C42="Thorsten Huhn",_xlfn.XLOOKUP($B42,PROSPER_Huhn!$1:$1,PROSPER_Huhn!$67:$67,""),
IF($C42="Nick Hull",_xlfn.XLOOKUP($B42,PROSPER_Hull!$1:$1,PROSPER_Hull!$67:$67,""),
IF($C42="Monika Kotwani",_xlfn.XLOOKUP($B42,PROSPER_Kotwani!$1:$1,PROSPER_Kotwani!$67:$67,""),
IF($C42="Jonathan Wellner",_xlfn.XLOOKUP($B42,PROSPER_Wellner!$1:$1,PROSPER_Wellner!$67:$67,""),
IF($C42="Travis Harvey",_xlfn.XLOOKUP($B42,PROSPER_Harvey!$1:$1,PROSPER_Harvey!$67:$67,""),"")))))))))</f>
        <v>No Comment</v>
      </c>
      <c r="IL42" s="188" t="str">
        <f t="shared" si="333"/>
        <v>N/A</v>
      </c>
      <c r="IM42" s="135" t="str">
        <f>_xlfn.XLOOKUP(B42,PROSPERInitial_Query!$E:$E,PROSPERInitial_Query!$AP:$AP,"",,-1)</f>
        <v/>
      </c>
      <c r="IN42" s="136" t="str">
        <f t="shared" si="334"/>
        <v>Piyush Sethi4 - SuccessService Plan Management (PE)</v>
      </c>
      <c r="IO42" s="136" t="str">
        <f>_xlfn.XLOOKUP(IN42,PROSPERDelta_Query!BK:BK,PROSPERDelta_Query!BC:BC,"",,-1)</f>
        <v/>
      </c>
      <c r="IP42" s="137" t="str">
        <f t="shared" si="335"/>
        <v>N/A</v>
      </c>
      <c r="IQ42" s="137" t="str">
        <f>IF(IF(IF($C42="Christopher Lobo",_xlfn.XLOOKUP($B42,PROSPER_Lobo!$1:$1,PROSPER_Lobo!$68:$68,""),
IF($C42="Naren Baliga",_xlfn.XLOOKUP($B42,PROSPER_Baliga!$1:$1,PROSPER_Baliga!$68:$68,""),
IF($C42="Thorsten Huhn",_xlfn.XLOOKUP($B42,PROSPER_Huhn!$1:$1,PROSPER_Huhn!$68:$68,""),
IF($C42="Nick Hull",_xlfn.XLOOKUP($B42,PROSPER_Hull!$1:$1,PROSPER_Hull!$68:$68,""),
IF($C42="Monika Kotwani",_xlfn.XLOOKUP($B42,PROSPER_Kotwani!$1:$1,PROSPER_Kotwani!$68:$68,""),
IF($C42="Jonathan Wellner",_xlfn.XLOOKUP($B42,PROSPER_Wellner!$1:$1,PROSPER_Wellner!$68:$68,""),
IF($C42="Travis Harvey",_xlfn.XLOOKUP($B42,PROSPER_Harvey!$1:$1,PROSPER_Harvey!$68:$68,""),"")))))))="","",
IF($C42="Christopher Lobo",_xlfn.XLOOKUP($B42,PROSPER_Lobo!$1:$1,PROSPER_Lobo!$68:$68,""),
IF($C42="Naren Baliga",_xlfn.XLOOKUP($B42,PROSPER_Baliga!$1:$1,PROSPER_Baliga!$68:$68,""),
IF($C42="Thorsten Huhn",_xlfn.XLOOKUP($B42,PROSPER_Huhn!$1:$1,PROSPER_Huhn!$68:$68,""),
IF($C42="Nick Hull",_xlfn.XLOOKUP($B42,PROSPER_Hull!$1:$1,PROSPER_Hull!$68:$68,""),
IF($C42="Monika Kotwani",_xlfn.XLOOKUP($B42,PROSPER_Kotwani!$1:$1,PROSPER_Kotwani!$68:$68,""),
IF($C42="Jonathan Wellner",_xlfn.XLOOKUP($B42,PROSPER_Wellner!$1:$1,PROSPER_Wellner!$68:$68,""),
IF($C42="Travis Harvey",_xlfn.XLOOKUP($B42,PROSPER_Harvey!$1:$1,PROSPER_Harvey!$68:$68,""),""))))))))="","No Score",IF(IF($C42="Christopher Lobo",_xlfn.XLOOKUP($B42,PROSPER_Lobo!$1:$1,PROSPER_Lobo!$68:$68,""),
IF($C42="Naren Baliga",_xlfn.XLOOKUP($B42,PROSPER_Baliga!$1:$1,PROSPER_Baliga!$68:$68,""),
IF($C42="Thorsten Huhn",_xlfn.XLOOKUP($B42,PROSPER_Huhn!$1:$1,PROSPER_Huhn!$68:$68,""),
IF($C42="Nick Hull",_xlfn.XLOOKUP($B42,PROSPER_Hull!$1:$1,PROSPER_Hull!$68:$68,""),
IF($C42="Monika Kotwani",_xlfn.XLOOKUP($B42,PROSPER_Kotwani!$1:$1,PROSPER_Kotwani!$68:$68,""),
IF($C42="Jonathan Wellner",_xlfn.XLOOKUP($B42,PROSPER_Wellner!$1:$1,PROSPER_Wellner!$68:$68,""),
IF($C42="Travis Harvey",_xlfn.XLOOKUP($B42,PROSPER_Harvey!$1:$1,PROSPER_Harvey!$68:$68,""),"")))))))="","",
IF($C42="Christopher Lobo",_xlfn.XLOOKUP($B42,PROSPER_Lobo!$1:$1,PROSPER_Lobo!$68:$68,""),
IF($C42="Naren Baliga",_xlfn.XLOOKUP($B42,PROSPER_Baliga!$1:$1,PROSPER_Baliga!$68:$68,""),
IF($C42="Thorsten Huhn",_xlfn.XLOOKUP($B42,PROSPER_Huhn!$1:$1,PROSPER_Huhn!$68:$68,""),
IF($C42="Nick Hull",_xlfn.XLOOKUP($B42,PROSPER_Hull!$1:$1,PROSPER_Hull!$68:$68,""),
IF($C42="Monika Kotwani",_xlfn.XLOOKUP($B42,PROSPER_Kotwani!$1:$1,PROSPER_Kotwani!$68:$68,""),
IF($C42="Jonathan Wellner",_xlfn.XLOOKUP($B42,PROSPER_Wellner!$1:$1,PROSPER_Wellner!$68:$68,""),
IF($C42="Travis Harvey",_xlfn.XLOOKUP($B42,PROSPER_Harvey!$1:$1,PROSPER_Harvey!$68:$68,""),"")))))))))</f>
        <v>No Score</v>
      </c>
      <c r="IR42" s="138" t="str">
        <f>IF(IF(IF($C42="Christopher Lobo",_xlfn.XLOOKUP($B42,PROSPER_Lobo!$1:$1,PROSPER_Lobo!$69:$69,""),
IF($C42="Naren Baliga",_xlfn.XLOOKUP($B42,PROSPER_Baliga!$1:$1,PROSPER_Baliga!$69:$69,""),
IF($C42="Thorsten Huhn",_xlfn.XLOOKUP($B42,PROSPER_Huhn!$1:$1,PROSPER_Huhn!$69:$69,""),
IF($C42="Nick Hull",_xlfn.XLOOKUP($B42,PROSPER_Hull!$1:$1,PROSPER_Hull!$69:$69,""),
IF($C42="Monika Kotwani",_xlfn.XLOOKUP($B42,PROSPER_Kotwani!$1:$1,PROSPER_Kotwani!$69:$69,""),
IF($C42="Jonathan Wellner",_xlfn.XLOOKUP($B42,PROSPER_Wellner!$1:$1,PROSPER_Wellner!$69:$69,""),
IF($C42="Travis Harvey",_xlfn.XLOOKUP($B42,PROSPER_Harvey!$1:$1,PROSPER_Harvey!$69:$69,""),"")))))))="","",
IF($C42="Christopher Lobo",_xlfn.XLOOKUP($B42,PROSPER_Lobo!$1:$1,PROSPER_Lobo!$69:$69,""),
IF($C42="Naren Baliga",_xlfn.XLOOKUP($B42,PROSPER_Baliga!$1:$1,PROSPER_Baliga!$69:$69,""),
IF($C42="Thorsten Huhn",_xlfn.XLOOKUP($B42,PROSPER_Huhn!$1:$1,PROSPER_Huhn!$69:$69,""),
IF($C42="Nick Hull",_xlfn.XLOOKUP($B42,PROSPER_Hull!$1:$1,PROSPER_Hull!$69:$69,""),
IF($C42="Monika Kotwani",_xlfn.XLOOKUP($B42,PROSPER_Kotwani!$1:$1,PROSPER_Kotwani!$69:$69,""),
IF($C42="Jonathan Wellner",_xlfn.XLOOKUP($B42,PROSPER_Wellner!$1:$1,PROSPER_Wellner!$69:$69,""),
IF($C42="Travis Harvey",_xlfn.XLOOKUP($B42,PROSPER_Harvey!$1:$1,PROSPER_Harvey!$69:$69,""),""))))))))="","No Comment",IF(IF($C42="Christopher Lobo",_xlfn.XLOOKUP($B42,PROSPER_Lobo!$1:$1,PROSPER_Lobo!$69:$69,""),
IF($C42="Naren Baliga",_xlfn.XLOOKUP($B42,PROSPER_Baliga!$1:$1,PROSPER_Baliga!$69:$69,""),
IF($C42="Thorsten Huhn",_xlfn.XLOOKUP($B42,PROSPER_Huhn!$1:$1,PROSPER_Huhn!$69:$69,""),
IF($C42="Nick Hull",_xlfn.XLOOKUP($B42,PROSPER_Hull!$1:$1,PROSPER_Hull!$69:$69,""),
IF($C42="Monika Kotwani",_xlfn.XLOOKUP($B42,PROSPER_Kotwani!$1:$1,PROSPER_Kotwani!$69:$69,""),
IF($C42="Jonathan Wellner",_xlfn.XLOOKUP($B42,PROSPER_Wellner!$1:$1,PROSPER_Wellner!$69:$69,""),
IF($C42="Travis Harvey",_xlfn.XLOOKUP($B42,PROSPER_Harvey!$1:$1,PROSPER_Harvey!$69:$69,""),"")))))))="","",
IF($C42="Christopher Lobo",_xlfn.XLOOKUP($B42,PROSPER_Lobo!$1:$1,PROSPER_Lobo!$69:$69,""),
IF($C42="Naren Baliga",_xlfn.XLOOKUP($B42,PROSPER_Baliga!$1:$1,PROSPER_Baliga!$69:$69,""),
IF($C42="Thorsten Huhn",_xlfn.XLOOKUP($B42,PROSPER_Huhn!$1:$1,PROSPER_Huhn!$69:$69,""),
IF($C42="Nick Hull",_xlfn.XLOOKUP($B42,PROSPER_Hull!$1:$1,PROSPER_Hull!$69:$69,""),
IF($C42="Monika Kotwani",_xlfn.XLOOKUP($B42,PROSPER_Kotwani!$1:$1,PROSPER_Kotwani!$69:$69,""),
IF($C42="Jonathan Wellner",_xlfn.XLOOKUP($B42,PROSPER_Wellner!$1:$1,PROSPER_Wellner!$69:$69,""),
IF($C42="Travis Harvey",_xlfn.XLOOKUP($B42,PROSPER_Harvey!$1:$1,PROSPER_Harvey!$69:$69,""),"")))))))))</f>
        <v>No Comment</v>
      </c>
      <c r="IS42" s="188" t="str">
        <f t="shared" si="336"/>
        <v>N/A</v>
      </c>
      <c r="IT42" s="187" t="str">
        <f t="shared" si="337"/>
        <v>N/A</v>
      </c>
      <c r="IU42" s="128" t="str">
        <f t="shared" si="338"/>
        <v>N/A</v>
      </c>
      <c r="IV42" s="188" t="str">
        <f t="shared" si="339"/>
        <v>N/A</v>
      </c>
      <c r="IW42" s="139">
        <f>_xlfn.XLOOKUP($B42,Vlookups_Local!B:B,Vlookups_Local!F:F)</f>
        <v>0.967741935483871</v>
      </c>
      <c r="IX42" s="140">
        <f>_xlfn.XLOOKUP($B42,Vlookups_Local!B:B,Vlookups_Local!G:G)</f>
        <v>0.967741935483871</v>
      </c>
      <c r="IY42" s="140">
        <f>_xlfn.XLOOKUP($B42,Vlookups_Local!B:B,Vlookups_Local!H:H)</f>
        <v>0</v>
      </c>
      <c r="IZ42" s="141">
        <f t="shared" si="340"/>
        <v>9.67741935483871</v>
      </c>
      <c r="JA42" s="142">
        <f>_xlfn.XLOOKUP($B42,LevelUp_Query!A:A,LevelUp_Query!C:C,"")</f>
        <v>34</v>
      </c>
      <c r="JB42" s="143" t="str">
        <f>_xlfn.XLOOKUP($B42,LevelUp_Query!A:A,LevelUp_Query!F:F,"")</f>
        <v>T</v>
      </c>
      <c r="JC42" s="143">
        <f>_xlfn.XLOOKUP($B42,LevelUp_Query!A:A,LevelUp_Query!E:E,"")</f>
        <v>13</v>
      </c>
      <c r="JD42" s="141">
        <f t="shared" si="341"/>
        <v>8</v>
      </c>
      <c r="JE42" s="144" t="str">
        <f>_xlfn.XLOOKUP(B42,PROSPERInitial_Query!$E:$E,PROSPERInitial_Query!$AQ:$AQ,"",,-1)</f>
        <v/>
      </c>
      <c r="JF42" s="136" t="str">
        <f t="shared" si="342"/>
        <v>Piyush Sethi7 - ResponsibilityGiving Back (L&amp;L)</v>
      </c>
      <c r="JG42" s="136" t="str">
        <f>_xlfn.XLOOKUP(JF42,PROSPERDelta_Query!BK:BK,PROSPERDelta_Query!BE:BE,"",,-1)</f>
        <v/>
      </c>
      <c r="JH42" s="137" t="str">
        <f t="shared" si="343"/>
        <v>N/A</v>
      </c>
      <c r="JI42" s="137" t="str">
        <f>IF(IF(IF($C42="Christopher Lobo",_xlfn.XLOOKUP($B42,PROSPER_Lobo!$1:$1,PROSPER_Lobo!$70:$70,""),
IF($C42="Naren Baliga",_xlfn.XLOOKUP($B42,PROSPER_Baliga!$1:$1,PROSPER_Baliga!$70:$70,""),
IF($C42="Thorsten Huhn",_xlfn.XLOOKUP($B42,PROSPER_Huhn!$1:$1,PROSPER_Huhn!$70:$70,""),
IF($C42="Nick Hull",_xlfn.XLOOKUP($B42,PROSPER_Hull!$1:$1,PROSPER_Hull!$70:$70,""),
IF($C42="Monika Kotwani",_xlfn.XLOOKUP($B42,PROSPER_Kotwani!$1:$1,PROSPER_Kotwani!$70:$70,""),
IF($C42="Jonathan Wellner",_xlfn.XLOOKUP($B42,PROSPER_Wellner!$1:$1,PROSPER_Wellner!$70:$70,""),
IF($C42="Travis Harvey",_xlfn.XLOOKUP($B42,PROSPER_Harvey!$1:$1,PROSPER_Harvey!$70:$70,""),"")))))))="","",
IF($C42="Christopher Lobo",_xlfn.XLOOKUP($B42,PROSPER_Lobo!$1:$1,PROSPER_Lobo!$70:$70,""),
IF($C42="Naren Baliga",_xlfn.XLOOKUP($B42,PROSPER_Baliga!$1:$1,PROSPER_Baliga!$70:$70,""),
IF($C42="Thorsten Huhn",_xlfn.XLOOKUP($B42,PROSPER_Huhn!$1:$1,PROSPER_Huhn!$70:$70,""),
IF($C42="Nick Hull",_xlfn.XLOOKUP($B42,PROSPER_Hull!$1:$1,PROSPER_Hull!$70:$70,""),
IF($C42="Monika Kotwani",_xlfn.XLOOKUP($B42,PROSPER_Kotwani!$1:$1,PROSPER_Kotwani!$70:$70,""),
IF($C42="Jonathan Wellner",_xlfn.XLOOKUP($B42,PROSPER_Wellner!$1:$1,PROSPER_Wellner!$70:$70,""),
IF($C42="Travis Harvey",_xlfn.XLOOKUP($B42,PROSPER_Harvey!$1:$1,PROSPER_Harvey!$70:$70,""),""))))))))="","No Score",IF(IF($C42="Christopher Lobo",_xlfn.XLOOKUP($B42,PROSPER_Lobo!$1:$1,PROSPER_Lobo!$70:$70,""),
IF($C42="Naren Baliga",_xlfn.XLOOKUP($B42,PROSPER_Baliga!$1:$1,PROSPER_Baliga!$70:$70,""),
IF($C42="Thorsten Huhn",_xlfn.XLOOKUP($B42,PROSPER_Huhn!$1:$1,PROSPER_Huhn!$70:$70,""),
IF($C42="Nick Hull",_xlfn.XLOOKUP($B42,PROSPER_Hull!$1:$1,PROSPER_Hull!$70:$70,""),
IF($C42="Monika Kotwani",_xlfn.XLOOKUP($B42,PROSPER_Kotwani!$1:$1,PROSPER_Kotwani!$70:$70,""),
IF($C42="Jonathan Wellner",_xlfn.XLOOKUP($B42,PROSPER_Wellner!$1:$1,PROSPER_Wellner!$70:$70,""),
IF($C42="Travis Harvey",_xlfn.XLOOKUP($B42,PROSPER_Harvey!$1:$1,PROSPER_Harvey!$70:$70,""),"")))))))="","",
IF($C42="Christopher Lobo",_xlfn.XLOOKUP($B42,PROSPER_Lobo!$1:$1,PROSPER_Lobo!$70:$70,""),
IF($C42="Naren Baliga",_xlfn.XLOOKUP($B42,PROSPER_Baliga!$1:$1,PROSPER_Baliga!$70:$70,""),
IF($C42="Thorsten Huhn",_xlfn.XLOOKUP($B42,PROSPER_Huhn!$1:$1,PROSPER_Huhn!$70:$70,""),
IF($C42="Nick Hull",_xlfn.XLOOKUP($B42,PROSPER_Hull!$1:$1,PROSPER_Hull!$70:$70,""),
IF($C42="Monika Kotwani",_xlfn.XLOOKUP($B42,PROSPER_Kotwani!$1:$1,PROSPER_Kotwani!$70:$70,""),
IF($C42="Jonathan Wellner",_xlfn.XLOOKUP($B42,PROSPER_Wellner!$1:$1,PROSPER_Wellner!$70:$70,""),
IF($C42="Travis Harvey",_xlfn.XLOOKUP($B42,PROSPER_Harvey!$1:$1,PROSPER_Harvey!$70:$70,""),"")))))))))</f>
        <v>No Score</v>
      </c>
      <c r="JJ42" s="138" t="str">
        <f>IF(IF(IF($C42="Christopher Lobo",_xlfn.XLOOKUP($B42,PROSPER_Lobo!$1:$1,PROSPER_Lobo!$71:$71,""),
IF($C42="Naren Baliga",_xlfn.XLOOKUP($B42,PROSPER_Baliga!$1:$1,PROSPER_Baliga!$71:$71,""),
IF($C42="Thorsten Huhn",_xlfn.XLOOKUP($B42,PROSPER_Huhn!$1:$1,PROSPER_Huhn!$71:$71,""),
IF($C42="Nick Hull",_xlfn.XLOOKUP($B42,PROSPER_Hull!$1:$1,PROSPER_Hull!$71:$71,""),
IF($C42="Monika Kotwani",_xlfn.XLOOKUP($B42,PROSPER_Kotwani!$1:$1,PROSPER_Kotwani!$71:$71,""),
IF($C42="Jonathan Wellner",_xlfn.XLOOKUP($B42,PROSPER_Wellner!$1:$1,PROSPER_Wellner!$71:$71,""),
IF($C42="Travis Harvey",_xlfn.XLOOKUP($B42,PROSPER_Harvey!$1:$1,PROSPER_Harvey!$71:$71,""),"")))))))="","",
IF($C42="Christopher Lobo",_xlfn.XLOOKUP($B42,PROSPER_Lobo!$1:$1,PROSPER_Lobo!$71:$71,""),
IF($C42="Naren Baliga",_xlfn.XLOOKUP($B42,PROSPER_Baliga!$1:$1,PROSPER_Baliga!$71:$71,""),
IF($C42="Thorsten Huhn",_xlfn.XLOOKUP($B42,PROSPER_Huhn!$1:$1,PROSPER_Huhn!$71:$71,""),
IF($C42="Nick Hull",_xlfn.XLOOKUP($B42,PROSPER_Hull!$1:$1,PROSPER_Hull!$71:$71,""),
IF($C42="Monika Kotwani",_xlfn.XLOOKUP($B42,PROSPER_Kotwani!$1:$1,PROSPER_Kotwani!$71:$71,""),
IF($C42="Jonathan Wellner",_xlfn.XLOOKUP($B42,PROSPER_Wellner!$1:$1,PROSPER_Wellner!$71:$71,""),
IF($C42="Travis Harvey",_xlfn.XLOOKUP($B42,PROSPER_Harvey!$1:$1,PROSPER_Harvey!$71:$71,""),""))))))))="","No Comment",IF(IF($C42="Christopher Lobo",_xlfn.XLOOKUP($B42,PROSPER_Lobo!$1:$1,PROSPER_Lobo!$71:$71,""),
IF($C42="Naren Baliga",_xlfn.XLOOKUP($B42,PROSPER_Baliga!$1:$1,PROSPER_Baliga!$71:$71,""),
IF($C42="Thorsten Huhn",_xlfn.XLOOKUP($B42,PROSPER_Huhn!$1:$1,PROSPER_Huhn!$71:$71,""),
IF($C42="Nick Hull",_xlfn.XLOOKUP($B42,PROSPER_Hull!$1:$1,PROSPER_Hull!$71:$71,""),
IF($C42="Monika Kotwani",_xlfn.XLOOKUP($B42,PROSPER_Kotwani!$1:$1,PROSPER_Kotwani!$71:$71,""),
IF($C42="Jonathan Wellner",_xlfn.XLOOKUP($B42,PROSPER_Wellner!$1:$1,PROSPER_Wellner!$71:$71,""),
IF($C42="Travis Harvey",_xlfn.XLOOKUP($B42,PROSPER_Harvey!$1:$1,PROSPER_Harvey!$71:$71,""),"")))))))="","",
IF($C42="Christopher Lobo",_xlfn.XLOOKUP($B42,PROSPER_Lobo!$1:$1,PROSPER_Lobo!$71:$71,""),
IF($C42="Naren Baliga",_xlfn.XLOOKUP($B42,PROSPER_Baliga!$1:$1,PROSPER_Baliga!$71:$71,""),
IF($C42="Thorsten Huhn",_xlfn.XLOOKUP($B42,PROSPER_Huhn!$1:$1,PROSPER_Huhn!$71:$71,""),
IF($C42="Nick Hull",_xlfn.XLOOKUP($B42,PROSPER_Hull!$1:$1,PROSPER_Hull!$71:$71,""),
IF($C42="Monika Kotwani",_xlfn.XLOOKUP($B42,PROSPER_Kotwani!$1:$1,PROSPER_Kotwani!$71:$71,""),
IF($C42="Jonathan Wellner",_xlfn.XLOOKUP($B42,PROSPER_Wellner!$1:$1,PROSPER_Wellner!$71:$71,""),
IF($C42="Travis Harvey",_xlfn.XLOOKUP($B42,PROSPER_Harvey!$1:$1,PROSPER_Harvey!$71:$71,""),"")))))))))</f>
        <v>No Comment</v>
      </c>
      <c r="JK42" s="141" t="str">
        <f t="shared" si="344"/>
        <v>N/A</v>
      </c>
      <c r="JL42" s="135" t="str">
        <f>_xlfn.XLOOKUP(B42,PROSPERInitial_Query!$E:$E,PROSPERInitial_Query!$AR:$AR,"",,-1)</f>
        <v/>
      </c>
      <c r="JM42" s="136" t="str">
        <f t="shared" si="345"/>
        <v>Piyush Sethi7 - ResponsibilityExecutive Communication</v>
      </c>
      <c r="JN42" s="136" t="str">
        <f>_xlfn.XLOOKUP(JM42,PROSPERDelta_Query!BK:BK,PROSPERDelta_Query!BF:BF,"",,-1)</f>
        <v/>
      </c>
      <c r="JO42" s="137" t="str">
        <f t="shared" si="346"/>
        <v>N/A</v>
      </c>
      <c r="JP42" s="137" t="str">
        <f>IF(IF(IF($C42="Christopher Lobo",_xlfn.XLOOKUP($B42,PROSPER_Lobo!$1:$1,PROSPER_Lobo!$72:$72,""),
IF($C42="Naren Baliga",_xlfn.XLOOKUP($B42,PROSPER_Baliga!$1:$1,PROSPER_Baliga!$72:$72,""),
IF($C42="Thorsten Huhn",_xlfn.XLOOKUP($B42,PROSPER_Huhn!$1:$1,PROSPER_Huhn!$72:$72,""),
IF($C42="Nick Hull",_xlfn.XLOOKUP($B42,PROSPER_Hull!$1:$1,PROSPER_Hull!$72:$72,""),
IF($C42="Monika Kotwani",_xlfn.XLOOKUP($B42,PROSPER_Kotwani!$1:$1,PROSPER_Kotwani!$72:$72,""),
IF($C42="Jonathan Wellner",_xlfn.XLOOKUP($B42,PROSPER_Wellner!$1:$1,PROSPER_Wellner!$72:$72,""),
IF($C42="Travis Harvey",_xlfn.XLOOKUP($B42,PROSPER_Harvey!$1:$1,PROSPER_Harvey!$72:$72,""),"")))))))="","",
IF($C42="Christopher Lobo",_xlfn.XLOOKUP($B42,PROSPER_Lobo!$1:$1,PROSPER_Lobo!$72:$72,""),
IF($C42="Naren Baliga",_xlfn.XLOOKUP($B42,PROSPER_Baliga!$1:$1,PROSPER_Baliga!$72:$72,""),
IF($C42="Thorsten Huhn",_xlfn.XLOOKUP($B42,PROSPER_Huhn!$1:$1,PROSPER_Huhn!$72:$72,""),
IF($C42="Nick Hull",_xlfn.XLOOKUP($B42,PROSPER_Hull!$1:$1,PROSPER_Hull!$72:$72,""),
IF($C42="Monika Kotwani",_xlfn.XLOOKUP($B42,PROSPER_Kotwani!$1:$1,PROSPER_Kotwani!$72:$72,""),
IF($C42="Jonathan Wellner",_xlfn.XLOOKUP($B42,PROSPER_Wellner!$1:$1,PROSPER_Wellner!$72:$72,""),
IF($C42="Travis Harvey",_xlfn.XLOOKUP($B42,PROSPER_Harvey!$1:$1,PROSPER_Harvey!$72:$72,""),""))))))))="","No Score",IF(IF($C42="Christopher Lobo",_xlfn.XLOOKUP($B42,PROSPER_Lobo!$1:$1,PROSPER_Lobo!$72:$72,""),
IF($C42="Naren Baliga",_xlfn.XLOOKUP($B42,PROSPER_Baliga!$1:$1,PROSPER_Baliga!$72:$72,""),
IF($C42="Thorsten Huhn",_xlfn.XLOOKUP($B42,PROSPER_Huhn!$1:$1,PROSPER_Huhn!$72:$72,""),
IF($C42="Nick Hull",_xlfn.XLOOKUP($B42,PROSPER_Hull!$1:$1,PROSPER_Hull!$72:$72,""),
IF($C42="Monika Kotwani",_xlfn.XLOOKUP($B42,PROSPER_Kotwani!$1:$1,PROSPER_Kotwani!$72:$72,""),
IF($C42="Jonathan Wellner",_xlfn.XLOOKUP($B42,PROSPER_Wellner!$1:$1,PROSPER_Wellner!$72:$72,""),
IF($C42="Travis Harvey",_xlfn.XLOOKUP($B42,PROSPER_Harvey!$1:$1,PROSPER_Harvey!$72:$72,""),"")))))))="","",
IF($C42="Christopher Lobo",_xlfn.XLOOKUP($B42,PROSPER_Lobo!$1:$1,PROSPER_Lobo!$72:$72,""),
IF($C42="Naren Baliga",_xlfn.XLOOKUP($B42,PROSPER_Baliga!$1:$1,PROSPER_Baliga!$72:$72,""),
IF($C42="Thorsten Huhn",_xlfn.XLOOKUP($B42,PROSPER_Huhn!$1:$1,PROSPER_Huhn!$72:$72,""),
IF($C42="Nick Hull",_xlfn.XLOOKUP($B42,PROSPER_Hull!$1:$1,PROSPER_Hull!$72:$72,""),
IF($C42="Monika Kotwani",_xlfn.XLOOKUP($B42,PROSPER_Kotwani!$1:$1,PROSPER_Kotwani!$72:$72,""),
IF($C42="Jonathan Wellner",_xlfn.XLOOKUP($B42,PROSPER_Wellner!$1:$1,PROSPER_Wellner!$72:$72,""),
IF($C42="Travis Harvey",_xlfn.XLOOKUP($B42,PROSPER_Harvey!$1:$1,PROSPER_Harvey!$72:$72,""),"")))))))))</f>
        <v>No Score</v>
      </c>
      <c r="JQ42" s="138" t="str">
        <f>IF(IF(IF($C42="Christopher Lobo",_xlfn.XLOOKUP($B42,PROSPER_Lobo!$1:$1,PROSPER_Lobo!$73:$73,""),
IF($C42="Naren Baliga",_xlfn.XLOOKUP($B42,PROSPER_Baliga!$1:$1,PROSPER_Baliga!$73:$73,""),
IF($C42="Thorsten Huhn",_xlfn.XLOOKUP($B42,PROSPER_Huhn!$1:$1,PROSPER_Huhn!$73:$73,""),
IF($C42="Nick Hull",_xlfn.XLOOKUP($B42,PROSPER_Hull!$1:$1,PROSPER_Hull!$73:$73,""),
IF($C42="Monika Kotwani",_xlfn.XLOOKUP($B42,PROSPER_Kotwani!$1:$1,PROSPER_Kotwani!$73:$73,""),
IF($C42="Jonathan Wellner",_xlfn.XLOOKUP($B42,PROSPER_Wellner!$1:$1,PROSPER_Wellner!$73:$73,""),
IF($C42="Travis Harvey",_xlfn.XLOOKUP($B42,PROSPER_Harvey!$1:$1,PROSPER_Harvey!$73:$73,""),"")))))))="","",
IF($C42="Christopher Lobo",_xlfn.XLOOKUP($B42,PROSPER_Lobo!$1:$1,PROSPER_Lobo!$73:$73,""),
IF($C42="Naren Baliga",_xlfn.XLOOKUP($B42,PROSPER_Baliga!$1:$1,PROSPER_Baliga!$73:$73,""),
IF($C42="Thorsten Huhn",_xlfn.XLOOKUP($B42,PROSPER_Huhn!$1:$1,PROSPER_Huhn!$73:$73,""),
IF($C42="Nick Hull",_xlfn.XLOOKUP($B42,PROSPER_Hull!$1:$1,PROSPER_Hull!$73:$73,""),
IF($C42="Monika Kotwani",_xlfn.XLOOKUP($B42,PROSPER_Kotwani!$1:$1,PROSPER_Kotwani!$73:$73,""),
IF($C42="Jonathan Wellner",_xlfn.XLOOKUP($B42,PROSPER_Wellner!$1:$1,PROSPER_Wellner!$73:$73,""),
IF($C42="Travis Harvey",_xlfn.XLOOKUP($B42,PROSPER_Harvey!$1:$1,PROSPER_Harvey!$73:$73,""),""))))))))="","No Comment",IF(IF($C42="Christopher Lobo",_xlfn.XLOOKUP($B42,PROSPER_Lobo!$1:$1,PROSPER_Lobo!$73:$73,""),
IF($C42="Naren Baliga",_xlfn.XLOOKUP($B42,PROSPER_Baliga!$1:$1,PROSPER_Baliga!$73:$73,""),
IF($C42="Thorsten Huhn",_xlfn.XLOOKUP($B42,PROSPER_Huhn!$1:$1,PROSPER_Huhn!$73:$73,""),
IF($C42="Nick Hull",_xlfn.XLOOKUP($B42,PROSPER_Hull!$1:$1,PROSPER_Hull!$73:$73,""),
IF($C42="Monika Kotwani",_xlfn.XLOOKUP($B42,PROSPER_Kotwani!$1:$1,PROSPER_Kotwani!$73:$73,""),
IF($C42="Jonathan Wellner",_xlfn.XLOOKUP($B42,PROSPER_Wellner!$1:$1,PROSPER_Wellner!$73:$73,""),
IF($C42="Travis Harvey",_xlfn.XLOOKUP($B42,PROSPER_Harvey!$1:$1,PROSPER_Harvey!$73:$73,""),"")))))))="","",
IF($C42="Christopher Lobo",_xlfn.XLOOKUP($B42,PROSPER_Lobo!$1:$1,PROSPER_Lobo!$73:$73,""),
IF($C42="Naren Baliga",_xlfn.XLOOKUP($B42,PROSPER_Baliga!$1:$1,PROSPER_Baliga!$73:$73,""),
IF($C42="Thorsten Huhn",_xlfn.XLOOKUP($B42,PROSPER_Huhn!$1:$1,PROSPER_Huhn!$73:$73,""),
IF($C42="Nick Hull",_xlfn.XLOOKUP($B42,PROSPER_Hull!$1:$1,PROSPER_Hull!$73:$73,""),
IF($C42="Monika Kotwani",_xlfn.XLOOKUP($B42,PROSPER_Kotwani!$1:$1,PROSPER_Kotwani!$73:$73,""),
IF($C42="Jonathan Wellner",_xlfn.XLOOKUP($B42,PROSPER_Wellner!$1:$1,PROSPER_Wellner!$73:$73,""),
IF($C42="Travis Harvey",_xlfn.XLOOKUP($B42,PROSPER_Harvey!$1:$1,PROSPER_Harvey!$73:$73,""),"")))))))))</f>
        <v>No Comment</v>
      </c>
      <c r="JR42" s="141" t="str">
        <f t="shared" si="347"/>
        <v>N/A</v>
      </c>
      <c r="JS42" s="135" t="str">
        <f>_xlfn.XLOOKUP(B42,PROSPERInitial_Query!$E:$E,PROSPERInitial_Query!$AS:$AS,"",,-1)</f>
        <v/>
      </c>
      <c r="JT42" s="136" t="str">
        <f t="shared" si="348"/>
        <v>Piyush Sethi7 - ResponsibilityCulture Champion</v>
      </c>
      <c r="JU42" s="136" t="str">
        <f>_xlfn.XLOOKUP(JT42,PROSPERDelta_Query!BK:BK,PROSPERDelta_Query!BG:BG,"",,-1)</f>
        <v/>
      </c>
      <c r="JV42" s="137" t="str">
        <f t="shared" si="349"/>
        <v>N/A</v>
      </c>
      <c r="JW42" s="137" t="str">
        <f>IF(IF(IF($C42="Christopher Lobo",_xlfn.XLOOKUP($B42,PROSPER_Lobo!$1:$1,PROSPER_Lobo!$74:$74,""),
IF($C42="Naren Baliga",_xlfn.XLOOKUP($B42,PROSPER_Baliga!$1:$1,PROSPER_Baliga!$74:$74,""),
IF($C42="Thorsten Huhn",_xlfn.XLOOKUP($B42,PROSPER_Huhn!$1:$1,PROSPER_Huhn!$74:$74,""),
IF($C42="Nick Hull",_xlfn.XLOOKUP($B42,PROSPER_Hull!$1:$1,PROSPER_Hull!$74:$74,""),
IF($C42="Monika Kotwani",_xlfn.XLOOKUP($B42,PROSPER_Kotwani!$1:$1,PROSPER_Kotwani!$74:$74,""),
IF($C42="Jonathan Wellner",_xlfn.XLOOKUP($B42,PROSPER_Wellner!$1:$1,PROSPER_Wellner!$74:$74,""),
IF($C42="Travis Harvey",_xlfn.XLOOKUP($B42,PROSPER_Harvey!$1:$1,PROSPER_Harvey!$74:$74,""),"")))))))="","",
IF($C42="Christopher Lobo",_xlfn.XLOOKUP($B42,PROSPER_Lobo!$1:$1,PROSPER_Lobo!$74:$74,""),
IF($C42="Naren Baliga",_xlfn.XLOOKUP($B42,PROSPER_Baliga!$1:$1,PROSPER_Baliga!$74:$74,""),
IF($C42="Thorsten Huhn",_xlfn.XLOOKUP($B42,PROSPER_Huhn!$1:$1,PROSPER_Huhn!$74:$74,""),
IF($C42="Nick Hull",_xlfn.XLOOKUP($B42,PROSPER_Hull!$1:$1,PROSPER_Hull!$74:$74,""),
IF($C42="Monika Kotwani",_xlfn.XLOOKUP($B42,PROSPER_Kotwani!$1:$1,PROSPER_Kotwani!$74:$74,""),
IF($C42="Jonathan Wellner",_xlfn.XLOOKUP($B42,PROSPER_Wellner!$1:$1,PROSPER_Wellner!$74:$74,""),
IF($C42="Travis Harvey",_xlfn.XLOOKUP($B42,PROSPER_Harvey!$1:$1,PROSPER_Harvey!$74:$74,""),""))))))))="","No Score",IF(IF($C42="Christopher Lobo",_xlfn.XLOOKUP($B42,PROSPER_Lobo!$1:$1,PROSPER_Lobo!$74:$74,""),
IF($C42="Naren Baliga",_xlfn.XLOOKUP($B42,PROSPER_Baliga!$1:$1,PROSPER_Baliga!$74:$74,""),
IF($C42="Thorsten Huhn",_xlfn.XLOOKUP($B42,PROSPER_Huhn!$1:$1,PROSPER_Huhn!$74:$74,""),
IF($C42="Nick Hull",_xlfn.XLOOKUP($B42,PROSPER_Hull!$1:$1,PROSPER_Hull!$74:$74,""),
IF($C42="Monika Kotwani",_xlfn.XLOOKUP($B42,PROSPER_Kotwani!$1:$1,PROSPER_Kotwani!$74:$74,""),
IF($C42="Jonathan Wellner",_xlfn.XLOOKUP($B42,PROSPER_Wellner!$1:$1,PROSPER_Wellner!$74:$74,""),
IF($C42="Travis Harvey",_xlfn.XLOOKUP($B42,PROSPER_Harvey!$1:$1,PROSPER_Harvey!$74:$74,""),"")))))))="","",
IF($C42="Christopher Lobo",_xlfn.XLOOKUP($B42,PROSPER_Lobo!$1:$1,PROSPER_Lobo!$74:$74,""),
IF($C42="Naren Baliga",_xlfn.XLOOKUP($B42,PROSPER_Baliga!$1:$1,PROSPER_Baliga!$74:$74,""),
IF($C42="Thorsten Huhn",_xlfn.XLOOKUP($B42,PROSPER_Huhn!$1:$1,PROSPER_Huhn!$74:$74,""),
IF($C42="Nick Hull",_xlfn.XLOOKUP($B42,PROSPER_Hull!$1:$1,PROSPER_Hull!$74:$74,""),
IF($C42="Monika Kotwani",_xlfn.XLOOKUP($B42,PROSPER_Kotwani!$1:$1,PROSPER_Kotwani!$74:$74,""),
IF($C42="Jonathan Wellner",_xlfn.XLOOKUP($B42,PROSPER_Wellner!$1:$1,PROSPER_Wellner!$74:$74,""),
IF($C42="Travis Harvey",_xlfn.XLOOKUP($B42,PROSPER_Harvey!$1:$1,PROSPER_Harvey!$74:$74,""),"")))))))))</f>
        <v>No Score</v>
      </c>
      <c r="JX42" s="138" t="str">
        <f>IF(IF(IF($C42="Christopher Lobo",_xlfn.XLOOKUP($B42,PROSPER_Lobo!$1:$1,PROSPER_Lobo!$75:$75,""),
IF($C42="Naren Baliga",_xlfn.XLOOKUP($B42,PROSPER_Baliga!$1:$1,PROSPER_Baliga!$75:$75,""),
IF($C42="Thorsten Huhn",_xlfn.XLOOKUP($B42,PROSPER_Huhn!$1:$1,PROSPER_Huhn!$75:$75,""),
IF($C42="Nick Hull",_xlfn.XLOOKUP($B42,PROSPER_Hull!$1:$1,PROSPER_Hull!$75:$75,""),
IF($C42="Monika Kotwani",_xlfn.XLOOKUP($B42,PROSPER_Kotwani!$1:$1,PROSPER_Kotwani!$75:$75,""),
IF($C42="Jonathan Wellner",_xlfn.XLOOKUP($B42,PROSPER_Wellner!$1:$1,PROSPER_Wellner!$75:$75,""),
IF($C42="Travis Harvey",_xlfn.XLOOKUP($B42,PROSPER_Harvey!$1:$1,PROSPER_Harvey!$75:$75,""),"")))))))="","",
IF($C42="Christopher Lobo",_xlfn.XLOOKUP($B42,PROSPER_Lobo!$1:$1,PROSPER_Lobo!$75:$75,""),
IF($C42="Naren Baliga",_xlfn.XLOOKUP($B42,PROSPER_Baliga!$1:$1,PROSPER_Baliga!$75:$75,""),
IF($C42="Thorsten Huhn",_xlfn.XLOOKUP($B42,PROSPER_Huhn!$1:$1,PROSPER_Huhn!$75:$75,""),
IF($C42="Nick Hull",_xlfn.XLOOKUP($B42,PROSPER_Hull!$1:$1,PROSPER_Hull!$75:$75,""),
IF($C42="Monika Kotwani",_xlfn.XLOOKUP($B42,PROSPER_Kotwani!$1:$1,PROSPER_Kotwani!$75:$75,""),
IF($C42="Jonathan Wellner",_xlfn.XLOOKUP($B42,PROSPER_Wellner!$1:$1,PROSPER_Wellner!$75:$75,""),
IF($C42="Travis Harvey",_xlfn.XLOOKUP($B42,PROSPER_Harvey!$1:$1,PROSPER_Harvey!$75:$75,""),""))))))))="","No Comment",IF(IF($C42="Christopher Lobo",_xlfn.XLOOKUP($B42,PROSPER_Lobo!$1:$1,PROSPER_Lobo!$75:$75,""),
IF($C42="Naren Baliga",_xlfn.XLOOKUP($B42,PROSPER_Baliga!$1:$1,PROSPER_Baliga!$75:$75,""),
IF($C42="Thorsten Huhn",_xlfn.XLOOKUP($B42,PROSPER_Huhn!$1:$1,PROSPER_Huhn!$75:$75,""),
IF($C42="Nick Hull",_xlfn.XLOOKUP($B42,PROSPER_Hull!$1:$1,PROSPER_Hull!$75:$75,""),
IF($C42="Monika Kotwani",_xlfn.XLOOKUP($B42,PROSPER_Kotwani!$1:$1,PROSPER_Kotwani!$75:$75,""),
IF($C42="Jonathan Wellner",_xlfn.XLOOKUP($B42,PROSPER_Wellner!$1:$1,PROSPER_Wellner!$75:$75,""),
IF($C42="Travis Harvey",_xlfn.XLOOKUP($B42,PROSPER_Harvey!$1:$1,PROSPER_Harvey!$75:$75,""),"")))))))="","",
IF($C42="Christopher Lobo",_xlfn.XLOOKUP($B42,PROSPER_Lobo!$1:$1,PROSPER_Lobo!$75:$75,""),
IF($C42="Naren Baliga",_xlfn.XLOOKUP($B42,PROSPER_Baliga!$1:$1,PROSPER_Baliga!$75:$75,""),
IF($C42="Thorsten Huhn",_xlfn.XLOOKUP($B42,PROSPER_Huhn!$1:$1,PROSPER_Huhn!$75:$75,""),
IF($C42="Nick Hull",_xlfn.XLOOKUP($B42,PROSPER_Hull!$1:$1,PROSPER_Hull!$75:$75,""),
IF($C42="Monika Kotwani",_xlfn.XLOOKUP($B42,PROSPER_Kotwani!$1:$1,PROSPER_Kotwani!$75:$75,""),
IF($C42="Jonathan Wellner",_xlfn.XLOOKUP($B42,PROSPER_Wellner!$1:$1,PROSPER_Wellner!$75:$75,""),
IF($C42="Travis Harvey",_xlfn.XLOOKUP($B42,PROSPER_Harvey!$1:$1,PROSPER_Harvey!$75:$75,""),"")))))))))</f>
        <v>No Comment</v>
      </c>
      <c r="JY42" s="141" t="str">
        <f t="shared" si="350"/>
        <v>N/A</v>
      </c>
      <c r="JZ42" s="135" t="str">
        <f>_xlfn.XLOOKUP(B42,PROSPERInitial_Query!$E:$E,PROSPERInitial_Query!$AT:$AT,"",,-1)</f>
        <v/>
      </c>
      <c r="KA42" s="136" t="str">
        <f t="shared" si="351"/>
        <v>Piyush Sethi7 - ResponsibilityPeople Management</v>
      </c>
      <c r="KB42" s="136" t="str">
        <f>_xlfn.XLOOKUP(KA42,PROSPERDelta_Query!BK:BK,PROSPERDelta_Query!BH:BH,"",,-1)</f>
        <v/>
      </c>
      <c r="KC42" s="137" t="str">
        <f t="shared" si="352"/>
        <v>N/A</v>
      </c>
      <c r="KD42" s="137" t="str">
        <f>IF(IF(IF($C42="Christopher Lobo",_xlfn.XLOOKUP($B42,PROSPER_Lobo!$1:$1,PROSPER_Lobo!$76:$76,""),
IF($C42="Naren Baliga",_xlfn.XLOOKUP($B42,PROSPER_Baliga!$1:$1,PROSPER_Baliga!$76:$76,""),
IF($C42="Thorsten Huhn",_xlfn.XLOOKUP($B42,PROSPER_Huhn!$1:$1,PROSPER_Huhn!$76:$76,""),
IF($C42="Nick Hull",_xlfn.XLOOKUP($B42,PROSPER_Hull!$1:$1,PROSPER_Hull!$76:$76,""),
IF($C42="Monika Kotwani",_xlfn.XLOOKUP($B42,PROSPER_Kotwani!$1:$1,PROSPER_Kotwani!$76:$76,""),
IF($C42="Jonathan Wellner",_xlfn.XLOOKUP($B42,PROSPER_Wellner!$1:$1,PROSPER_Wellner!$76:$76,""),
IF($C42="Travis Harvey",_xlfn.XLOOKUP($B42,PROSPER_Harvey!$1:$1,PROSPER_Harvey!$76:$76,""),"")))))))="","",
IF($C42="Christopher Lobo",_xlfn.XLOOKUP($B42,PROSPER_Lobo!$1:$1,PROSPER_Lobo!$76:$76,""),
IF($C42="Naren Baliga",_xlfn.XLOOKUP($B42,PROSPER_Baliga!$1:$1,PROSPER_Baliga!$76:$76,""),
IF($C42="Thorsten Huhn",_xlfn.XLOOKUP($B42,PROSPER_Huhn!$1:$1,PROSPER_Huhn!$76:$76,""),
IF($C42="Nick Hull",_xlfn.XLOOKUP($B42,PROSPER_Hull!$1:$1,PROSPER_Hull!$76:$76,""),
IF($C42="Monika Kotwani",_xlfn.XLOOKUP($B42,PROSPER_Kotwani!$1:$1,PROSPER_Kotwani!$76:$76,""),
IF($C42="Jonathan Wellner",_xlfn.XLOOKUP($B42,PROSPER_Wellner!$1:$1,PROSPER_Wellner!$76:$76,""),
IF($C42="Travis Harvey",_xlfn.XLOOKUP($B42,PROSPER_Harvey!$1:$1,PROSPER_Harvey!$76:$76,""),""))))))))="","No Score",IF(IF($C42="Christopher Lobo",_xlfn.XLOOKUP($B42,PROSPER_Lobo!$1:$1,PROSPER_Lobo!$76:$76,""),
IF($C42="Naren Baliga",_xlfn.XLOOKUP($B42,PROSPER_Baliga!$1:$1,PROSPER_Baliga!$76:$76,""),
IF($C42="Thorsten Huhn",_xlfn.XLOOKUP($B42,PROSPER_Huhn!$1:$1,PROSPER_Huhn!$76:$76,""),
IF($C42="Nick Hull",_xlfn.XLOOKUP($B42,PROSPER_Hull!$1:$1,PROSPER_Hull!$76:$76,""),
IF($C42="Monika Kotwani",_xlfn.XLOOKUP($B42,PROSPER_Kotwani!$1:$1,PROSPER_Kotwani!$76:$76,""),
IF($C42="Jonathan Wellner",_xlfn.XLOOKUP($B42,PROSPER_Wellner!$1:$1,PROSPER_Wellner!$76:$76,""),
IF($C42="Travis Harvey",_xlfn.XLOOKUP($B42,PROSPER_Harvey!$1:$1,PROSPER_Harvey!$76:$76,""),"")))))))="","",
IF($C42="Christopher Lobo",_xlfn.XLOOKUP($B42,PROSPER_Lobo!$1:$1,PROSPER_Lobo!$76:$76,""),
IF($C42="Naren Baliga",_xlfn.XLOOKUP($B42,PROSPER_Baliga!$1:$1,PROSPER_Baliga!$76:$76,""),
IF($C42="Thorsten Huhn",_xlfn.XLOOKUP($B42,PROSPER_Huhn!$1:$1,PROSPER_Huhn!$76:$76,""),
IF($C42="Nick Hull",_xlfn.XLOOKUP($B42,PROSPER_Hull!$1:$1,PROSPER_Hull!$76:$76,""),
IF($C42="Monika Kotwani",_xlfn.XLOOKUP($B42,PROSPER_Kotwani!$1:$1,PROSPER_Kotwani!$76:$76,""),
IF($C42="Jonathan Wellner",_xlfn.XLOOKUP($B42,PROSPER_Wellner!$1:$1,PROSPER_Wellner!$76:$76,""),
IF($C42="Travis Harvey",_xlfn.XLOOKUP($B42,PROSPER_Harvey!$1:$1,PROSPER_Harvey!$76:$76,""),"")))))))))</f>
        <v>No Score</v>
      </c>
      <c r="KE42" s="138" t="str">
        <f>IF(IF(IF($C42="Christopher Lobo",_xlfn.XLOOKUP($B42,PROSPER_Lobo!$1:$1,PROSPER_Lobo!$77:$77,""),
IF($C42="Naren Baliga",_xlfn.XLOOKUP($B42,PROSPER_Baliga!$1:$1,PROSPER_Baliga!$77:$77,""),
IF($C42="Thorsten Huhn",_xlfn.XLOOKUP($B42,PROSPER_Huhn!$1:$1,PROSPER_Huhn!$77:$77,""),
IF($C42="Nick Hull",_xlfn.XLOOKUP($B42,PROSPER_Hull!$1:$1,PROSPER_Hull!$77:$77,""),
IF($C42="Monika Kotwani",_xlfn.XLOOKUP($B42,PROSPER_Kotwani!$1:$1,PROSPER_Kotwani!$77:$77,""),
IF($C42="Jonathan Wellner",_xlfn.XLOOKUP($B42,PROSPER_Wellner!$1:$1,PROSPER_Wellner!$77:$77,""),
IF($C42="Travis Harvey",_xlfn.XLOOKUP($B42,PROSPER_Harvey!$1:$1,PROSPER_Harvey!$77:$77,""),"")))))))="","",
IF($C42="Christopher Lobo",_xlfn.XLOOKUP($B42,PROSPER_Lobo!$1:$1,PROSPER_Lobo!$77:$77,""),
IF($C42="Naren Baliga",_xlfn.XLOOKUP($B42,PROSPER_Baliga!$1:$1,PROSPER_Baliga!$77:$77,""),
IF($C42="Thorsten Huhn",_xlfn.XLOOKUP($B42,PROSPER_Huhn!$1:$1,PROSPER_Huhn!$77:$77,""),
IF($C42="Nick Hull",_xlfn.XLOOKUP($B42,PROSPER_Hull!$1:$1,PROSPER_Hull!$77:$77,""),
IF($C42="Monika Kotwani",_xlfn.XLOOKUP($B42,PROSPER_Kotwani!$1:$1,PROSPER_Kotwani!$77:$77,""),
IF($C42="Jonathan Wellner",_xlfn.XLOOKUP($B42,PROSPER_Wellner!$1:$1,PROSPER_Wellner!$77:$77,""),
IF($C42="Travis Harvey",_xlfn.XLOOKUP($B42,PROSPER_Harvey!$1:$1,PROSPER_Harvey!$77:$77,""),""))))))))="","No Comment",IF(IF($C42="Christopher Lobo",_xlfn.XLOOKUP($B42,PROSPER_Lobo!$1:$1,PROSPER_Lobo!$77:$77,""),
IF($C42="Naren Baliga",_xlfn.XLOOKUP($B42,PROSPER_Baliga!$1:$1,PROSPER_Baliga!$77:$77,""),
IF($C42="Thorsten Huhn",_xlfn.XLOOKUP($B42,PROSPER_Huhn!$1:$1,PROSPER_Huhn!$77:$77,""),
IF($C42="Nick Hull",_xlfn.XLOOKUP($B42,PROSPER_Hull!$1:$1,PROSPER_Hull!$77:$77,""),
IF($C42="Monika Kotwani",_xlfn.XLOOKUP($B42,PROSPER_Kotwani!$1:$1,PROSPER_Kotwani!$77:$77,""),
IF($C42="Jonathan Wellner",_xlfn.XLOOKUP($B42,PROSPER_Wellner!$1:$1,PROSPER_Wellner!$77:$77,""),
IF($C42="Travis Harvey",_xlfn.XLOOKUP($B42,PROSPER_Harvey!$1:$1,PROSPER_Harvey!$77:$77,""),"")))))))="","",
IF($C42="Christopher Lobo",_xlfn.XLOOKUP($B42,PROSPER_Lobo!$1:$1,PROSPER_Lobo!$77:$77,""),
IF($C42="Naren Baliga",_xlfn.XLOOKUP($B42,PROSPER_Baliga!$1:$1,PROSPER_Baliga!$77:$77,""),
IF($C42="Thorsten Huhn",_xlfn.XLOOKUP($B42,PROSPER_Huhn!$1:$1,PROSPER_Huhn!$77:$77,""),
IF($C42="Nick Hull",_xlfn.XLOOKUP($B42,PROSPER_Hull!$1:$1,PROSPER_Hull!$77:$77,""),
IF($C42="Monika Kotwani",_xlfn.XLOOKUP($B42,PROSPER_Kotwani!$1:$1,PROSPER_Kotwani!$77:$77,""),
IF($C42="Jonathan Wellner",_xlfn.XLOOKUP($B42,PROSPER_Wellner!$1:$1,PROSPER_Wellner!$77:$77,""),
IF($C42="Travis Harvey",_xlfn.XLOOKUP($B42,PROSPER_Harvey!$1:$1,PROSPER_Harvey!$77:$77,""),"")))))))))</f>
        <v>No Comment</v>
      </c>
      <c r="KF42" s="141" t="str">
        <f t="shared" si="353"/>
        <v>N/A</v>
      </c>
      <c r="KG42" s="135" t="str">
        <f>_xlfn.XLOOKUP(B42,PROSPERInitial_Query!$E:$E,PROSPERInitial_Query!$AU:$AU,"",,-1)</f>
        <v/>
      </c>
      <c r="KH42" s="136" t="str">
        <f t="shared" si="354"/>
        <v>Piyush Sethi7 - ResponsibilitySelf Sufficiency</v>
      </c>
      <c r="KI42" s="136" t="str">
        <f>_xlfn.XLOOKUP(KH42,PROSPERDelta_Query!BK:BK,PROSPERDelta_Query!BI:BI,"",,-1)</f>
        <v/>
      </c>
      <c r="KJ42" s="137" t="str">
        <f t="shared" si="355"/>
        <v>N/A</v>
      </c>
      <c r="KK42" s="137" t="str">
        <f>IF(IF(IF($C42="Christopher Lobo",_xlfn.XLOOKUP($B42,PROSPER_Lobo!$1:$1,PROSPER_Lobo!$78:$78,""),
IF($C42="Naren Baliga",_xlfn.XLOOKUP($B42,PROSPER_Baliga!$1:$1,PROSPER_Baliga!$78:$78,""),
IF($C42="Thorsten Huhn",_xlfn.XLOOKUP($B42,PROSPER_Huhn!$1:$1,PROSPER_Huhn!$78:$78,""),
IF($C42="Nick Hull",_xlfn.XLOOKUP($B42,PROSPER_Hull!$1:$1,PROSPER_Hull!$78:$78,""),
IF($C42="Monika Kotwani",_xlfn.XLOOKUP($B42,PROSPER_Kotwani!$1:$1,PROSPER_Kotwani!$78:$78,""),
IF($C42="Jonathan Wellner",_xlfn.XLOOKUP($B42,PROSPER_Wellner!$1:$1,PROSPER_Wellner!$78:$78,""),
IF($C42="Travis Harvey",_xlfn.XLOOKUP($B42,PROSPER_Harvey!$1:$1,PROSPER_Harvey!$78:$78,""),"")))))))="","",
IF($C42="Christopher Lobo",_xlfn.XLOOKUP($B42,PROSPER_Lobo!$1:$1,PROSPER_Lobo!$78:$78,""),
IF($C42="Naren Baliga",_xlfn.XLOOKUP($B42,PROSPER_Baliga!$1:$1,PROSPER_Baliga!$78:$78,""),
IF($C42="Thorsten Huhn",_xlfn.XLOOKUP($B42,PROSPER_Huhn!$1:$1,PROSPER_Huhn!$78:$78,""),
IF($C42="Nick Hull",_xlfn.XLOOKUP($B42,PROSPER_Hull!$1:$1,PROSPER_Hull!$78:$78,""),
IF($C42="Monika Kotwani",_xlfn.XLOOKUP($B42,PROSPER_Kotwani!$1:$1,PROSPER_Kotwani!$78:$78,""),
IF($C42="Jonathan Wellner",_xlfn.XLOOKUP($B42,PROSPER_Wellner!$1:$1,PROSPER_Wellner!$78:$78,""),
IF($C42="Travis Harvey",_xlfn.XLOOKUP($B42,PROSPER_Harvey!$1:$1,PROSPER_Harvey!$78:$78,""),""))))))))="","No Score",IF(IF($C42="Christopher Lobo",_xlfn.XLOOKUP($B42,PROSPER_Lobo!$1:$1,PROSPER_Lobo!$78:$78,""),
IF($C42="Naren Baliga",_xlfn.XLOOKUP($B42,PROSPER_Baliga!$1:$1,PROSPER_Baliga!$78:$78,""),
IF($C42="Thorsten Huhn",_xlfn.XLOOKUP($B42,PROSPER_Huhn!$1:$1,PROSPER_Huhn!$78:$78,""),
IF($C42="Nick Hull",_xlfn.XLOOKUP($B42,PROSPER_Hull!$1:$1,PROSPER_Hull!$78:$78,""),
IF($C42="Monika Kotwani",_xlfn.XLOOKUP($B42,PROSPER_Kotwani!$1:$1,PROSPER_Kotwani!$78:$78,""),
IF($C42="Jonathan Wellner",_xlfn.XLOOKUP($B42,PROSPER_Wellner!$1:$1,PROSPER_Wellner!$78:$78,""),
IF($C42="Travis Harvey",_xlfn.XLOOKUP($B42,PROSPER_Harvey!$1:$1,PROSPER_Harvey!$78:$78,""),"")))))))="","",
IF($C42="Christopher Lobo",_xlfn.XLOOKUP($B42,PROSPER_Lobo!$1:$1,PROSPER_Lobo!$78:$78,""),
IF($C42="Naren Baliga",_xlfn.XLOOKUP($B42,PROSPER_Baliga!$1:$1,PROSPER_Baliga!$78:$78,""),
IF($C42="Thorsten Huhn",_xlfn.XLOOKUP($B42,PROSPER_Huhn!$1:$1,PROSPER_Huhn!$78:$78,""),
IF($C42="Nick Hull",_xlfn.XLOOKUP($B42,PROSPER_Hull!$1:$1,PROSPER_Hull!$78:$78,""),
IF($C42="Monika Kotwani",_xlfn.XLOOKUP($B42,PROSPER_Kotwani!$1:$1,PROSPER_Kotwani!$78:$78,""),
IF($C42="Jonathan Wellner",_xlfn.XLOOKUP($B42,PROSPER_Wellner!$1:$1,PROSPER_Wellner!$78:$78,""),
IF($C42="Travis Harvey",_xlfn.XLOOKUP($B42,PROSPER_Harvey!$1:$1,PROSPER_Harvey!$78:$78,""),"")))))))))</f>
        <v>No Score</v>
      </c>
      <c r="KL42" s="138" t="str">
        <f>IF(IF(IF($C42="Christopher Lobo",_xlfn.XLOOKUP($B42,PROSPER_Lobo!$1:$1,PROSPER_Lobo!$79:$79,""),
IF($C42="Naren Baliga",_xlfn.XLOOKUP($B42,PROSPER_Baliga!$1:$1,PROSPER_Baliga!$79:$79,""),
IF($C42="Thorsten Huhn",_xlfn.XLOOKUP($B42,PROSPER_Huhn!$1:$1,PROSPER_Huhn!$79:$79,""),
IF($C42="Nick Hull",_xlfn.XLOOKUP($B42,PROSPER_Hull!$1:$1,PROSPER_Hull!$79:$79,""),
IF($C42="Monika Kotwani",_xlfn.XLOOKUP($B42,PROSPER_Kotwani!$1:$1,PROSPER_Kotwani!$79:$79,""),
IF($C42="Jonathan Wellner",_xlfn.XLOOKUP($B42,PROSPER_Wellner!$1:$1,PROSPER_Wellner!$79:$79,""),
IF($C42="Travis Harvey",_xlfn.XLOOKUP($B42,PROSPER_Harvey!$1:$1,PROSPER_Harvey!$79:$79,""),"")))))))="","",
IF($C42="Christopher Lobo",_xlfn.XLOOKUP($B42,PROSPER_Lobo!$1:$1,PROSPER_Lobo!$79:$79,""),
IF($C42="Naren Baliga",_xlfn.XLOOKUP($B42,PROSPER_Baliga!$1:$1,PROSPER_Baliga!$79:$79,""),
IF($C42="Thorsten Huhn",_xlfn.XLOOKUP($B42,PROSPER_Huhn!$1:$1,PROSPER_Huhn!$79:$79,""),
IF($C42="Nick Hull",_xlfn.XLOOKUP($B42,PROSPER_Hull!$1:$1,PROSPER_Hull!$79:$79,""),
IF($C42="Monika Kotwani",_xlfn.XLOOKUP($B42,PROSPER_Kotwani!$1:$1,PROSPER_Kotwani!$79:$79,""),
IF($C42="Jonathan Wellner",_xlfn.XLOOKUP($B42,PROSPER_Wellner!$1:$1,PROSPER_Wellner!$79:$79,""),
IF($C42="Travis Harvey",_xlfn.XLOOKUP($B42,PROSPER_Harvey!$1:$1,PROSPER_Harvey!$79:$79,""),""))))))))="","No Comment",IF(IF($C42="Christopher Lobo",_xlfn.XLOOKUP($B42,PROSPER_Lobo!$1:$1,PROSPER_Lobo!$79:$79,""),
IF($C42="Naren Baliga",_xlfn.XLOOKUP($B42,PROSPER_Baliga!$1:$1,PROSPER_Baliga!$79:$79,""),
IF($C42="Thorsten Huhn",_xlfn.XLOOKUP($B42,PROSPER_Huhn!$1:$1,PROSPER_Huhn!$79:$79,""),
IF($C42="Nick Hull",_xlfn.XLOOKUP($B42,PROSPER_Hull!$1:$1,PROSPER_Hull!$79:$79,""),
IF($C42="Monika Kotwani",_xlfn.XLOOKUP($B42,PROSPER_Kotwani!$1:$1,PROSPER_Kotwani!$79:$79,""),
IF($C42="Jonathan Wellner",_xlfn.XLOOKUP($B42,PROSPER_Wellner!$1:$1,PROSPER_Wellner!$79:$79,""),
IF($C42="Travis Harvey",_xlfn.XLOOKUP($B42,PROSPER_Harvey!$1:$1,PROSPER_Harvey!$79:$79,""),"")))))))="","",
IF($C42="Christopher Lobo",_xlfn.XLOOKUP($B42,PROSPER_Lobo!$1:$1,PROSPER_Lobo!$79:$79,""),
IF($C42="Naren Baliga",_xlfn.XLOOKUP($B42,PROSPER_Baliga!$1:$1,PROSPER_Baliga!$79:$79,""),
IF($C42="Thorsten Huhn",_xlfn.XLOOKUP($B42,PROSPER_Huhn!$1:$1,PROSPER_Huhn!$79:$79,""),
IF($C42="Nick Hull",_xlfn.XLOOKUP($B42,PROSPER_Hull!$1:$1,PROSPER_Hull!$79:$79,""),
IF($C42="Monika Kotwani",_xlfn.XLOOKUP($B42,PROSPER_Kotwani!$1:$1,PROSPER_Kotwani!$79:$79,""),
IF($C42="Jonathan Wellner",_xlfn.XLOOKUP($B42,PROSPER_Wellner!$1:$1,PROSPER_Wellner!$79:$79,""),
IF($C42="Travis Harvey",_xlfn.XLOOKUP($B42,PROSPER_Harvey!$1:$1,PROSPER_Harvey!$79:$79,""),"")))))))))</f>
        <v>No Comment</v>
      </c>
      <c r="KM42" s="141" t="str">
        <f t="shared" si="356"/>
        <v>N/A</v>
      </c>
      <c r="KN42" s="145" t="str">
        <f t="shared" si="357"/>
        <v>N/A</v>
      </c>
      <c r="KO42" s="146" t="str">
        <f t="shared" si="358"/>
        <v>N/A</v>
      </c>
      <c r="KP42" s="194" t="str">
        <f t="shared" si="359"/>
        <v>N/A</v>
      </c>
      <c r="KQ42" s="147">
        <f t="shared" si="360"/>
        <v>7.3924731182795709</v>
      </c>
      <c r="KR42" s="148"/>
      <c r="KS42" s="148"/>
      <c r="KT42" s="148"/>
      <c r="KU42" s="149"/>
    </row>
    <row r="43" spans="2:307" x14ac:dyDescent="0.25">
      <c r="B43" s="118" t="s">
        <v>170</v>
      </c>
      <c r="C43" s="119" t="s">
        <v>491</v>
      </c>
      <c r="D43" s="120" t="str">
        <f>_xlfn.XLOOKUP(B43,PROSPERInitial_Query!E:E,PROSPERInitial_Query!G:G,"",,-1)</f>
        <v/>
      </c>
      <c r="E43" s="121" t="str">
        <f t="shared" si="234"/>
        <v>Rajesh Khandelwal1 - PortfolioDesign Success</v>
      </c>
      <c r="F43" s="122" t="str">
        <f>_xlfn.XLOOKUP(E43,PROSPERDelta_Query!BK:BK,PROSPERDelta_Query!I:I,"",,-1)</f>
        <v/>
      </c>
      <c r="G43" s="123" t="str">
        <f t="shared" si="235"/>
        <v>N/A</v>
      </c>
      <c r="H43" s="124" t="str">
        <f>IF(IF(IF($C43="Christopher Lobo",_xlfn.XLOOKUP($B43,PROSPER_Lobo!$1:$1,PROSPER_Lobo!$2:$2,""),
IF($C43="Naren Baliga",_xlfn.XLOOKUP($B43,PROSPER_Baliga!$1:$1,PROSPER_Baliga!$2:$2,""),
IF($C43="Thorsten Huhn",_xlfn.XLOOKUP($B43,PROSPER_Huhn!$1:$1,PROSPER_Huhn!$2:$2,""),
IF($C43="Nick Hull",_xlfn.XLOOKUP($B43,PROSPER_Hull!$1:$1,PROSPER_Hull!$2:$2,""),
IF($C43="Monika Kotwani",_xlfn.XLOOKUP($B43,PROSPER_Kotwani!$1:$1,PROSPER_Kotwani!$2:$2,""),
IF($C43="Jonathan Wellner",_xlfn.XLOOKUP($B43,PROSPER_Wellner!$1:$1,PROSPER_Wellner!$2:$2,""),
IF($C43="Travis Harvey",_xlfn.XLOOKUP($B43,PROSPER_Harvey!$1:$1,PROSPER_Harvey!$2:$2,""),"")))))))="","",
IF($C43="Christopher Lobo",_xlfn.XLOOKUP($B43,PROSPER_Lobo!$1:$1,PROSPER_Lobo!$2:$2,""),
IF($C43="Naren Baliga",_xlfn.XLOOKUP($B43,PROSPER_Baliga!$1:$1,PROSPER_Baliga!$2:$2,""),
IF($C43="Thorsten Huhn",_xlfn.XLOOKUP($B43,PROSPER_Huhn!$1:$1,PROSPER_Huhn!$2:$2,""),
IF($C43="Nick Hull",_xlfn.XLOOKUP($B43,PROSPER_Hull!$1:$1,PROSPER_Hull!$2:$2,""),
IF($C43="Monika Kotwani",_xlfn.XLOOKUP($B43,PROSPER_Kotwani!$1:$1,PROSPER_Kotwani!$2:$2,""),
IF($C43="Jonathan Wellner",_xlfn.XLOOKUP($B43,PROSPER_Wellner!$1:$1,PROSPER_Wellner!$2:$2,""),
IF($C43="Travis Harvey",_xlfn.XLOOKUP($B43,PROSPER_Harvey!$1:$1,PROSPER_Harvey!$2:$2,""),""))))))))="","No Score",(IF(IF($C43="Christopher Lobo",_xlfn.XLOOKUP($B43,PROSPER_Lobo!$1:$1,PROSPER_Lobo!$2:$2,""),
IF($C43="Naren Baliga",_xlfn.XLOOKUP($B43,PROSPER_Baliga!$1:$1,PROSPER_Baliga!$2:$2,""),
IF($C43="Thorsten Huhn",_xlfn.XLOOKUP($B43,PROSPER_Huhn!$1:$1,PROSPER_Huhn!$2:$2,""),
IF($C43="Nick Hull",_xlfn.XLOOKUP($B43,PROSPER_Hull!$1:$1,PROSPER_Hull!$2:$2,""),
IF($C43="Monika Kotwani",_xlfn.XLOOKUP($B43,PROSPER_Kotwani!$1:$1,PROSPER_Kotwani!$2:$2,""),
IF($C43="Jonathan Wellner",_xlfn.XLOOKUP($B43,PROSPER_Wellner!$1:$1,PROSPER_Wellner!$2:$2,""),
IF($C43="Travis Harvey",_xlfn.XLOOKUP($B43,PROSPER_Harvey!$1:$1,PROSPER_Harvey!$2:$2,""),"")))))))="","",
IF($C43="Christopher Lobo",_xlfn.XLOOKUP($B43,PROSPER_Lobo!$1:$1,PROSPER_Lobo!$2:$2,""),
IF($C43="Naren Baliga",_xlfn.XLOOKUP($B43,PROSPER_Baliga!$1:$1,PROSPER_Baliga!$2:$2,""),
IF($C43="Thorsten Huhn",_xlfn.XLOOKUP($B43,PROSPER_Huhn!$1:$1,PROSPER_Huhn!$2:$2,""),
IF($C43="Nick Hull",_xlfn.XLOOKUP($B43,PROSPER_Hull!$1:$1,PROSPER_Hull!$2:$2,""),
IF($C43="Monika Kotwani",_xlfn.XLOOKUP($B43,PROSPER_Kotwani!$1:$1,PROSPER_Kotwani!$2:$2,""),
IF($C43="Jonathan Wellner",_xlfn.XLOOKUP($B43,PROSPER_Wellner!$1:$1,PROSPER_Wellner!$2:$2,""),
IF($C43="Travis Harvey",_xlfn.XLOOKUP($B43,PROSPER_Harvey!$1:$1,PROSPER_Harvey!$2:$2,""),""))))))))))</f>
        <v>No Score</v>
      </c>
      <c r="I43" s="125" t="str">
        <f>IF(IF(IF($C43="Christopher Lobo",_xlfn.XLOOKUP($B43,PROSPER_Lobo!$1:$1,PROSPER_Lobo!$3:$3,""),
IF($C43="Naren Baliga",_xlfn.XLOOKUP($B43,PROSPER_Baliga!$1:$1,PROSPER_Baliga!$3:$3,""),
IF($C43="Thorsten Huhn",_xlfn.XLOOKUP($B43,PROSPER_Huhn!$1:$1,PROSPER_Huhn!$3:$3,""),
IF($C43="Nick Hull",_xlfn.XLOOKUP($B43,PROSPER_Hull!$1:$1,PROSPER_Hull!$3:$3,""),
IF($C43="Monika Kotwani",_xlfn.XLOOKUP($B43,PROSPER_Kotwani!$1:$1,PROSPER_Kotwani!$3:$3,""),
IF($C43="Jonathan Wellner",_xlfn.XLOOKUP($B43,PROSPER_Wellner!$1:$1,PROSPER_Wellner!$3:$3,""),
IF($C43="Travis Harvey",_xlfn.XLOOKUP($B43,PROSPER_Harvey!$1:$1,PROSPER_Harvey!$3:$3,""),"")))))))="","",
IF($C43="Christopher Lobo",_xlfn.XLOOKUP($B43,PROSPER_Lobo!$1:$1,PROSPER_Lobo!$3:$3,""),
IF($C43="Naren Baliga",_xlfn.XLOOKUP($B43,PROSPER_Baliga!$1:$1,PROSPER_Baliga!$3:$3,""),
IF($C43="Thorsten Huhn",_xlfn.XLOOKUP($B43,PROSPER_Huhn!$1:$1,PROSPER_Huhn!$3:$3,""),
IF($C43="Nick Hull",_xlfn.XLOOKUP($B43,PROSPER_Hull!$1:$1,PROSPER_Hull!$3:$3,""),
IF($C43="Monika Kotwani",_xlfn.XLOOKUP($B43,PROSPER_Kotwani!$1:$1,PROSPER_Kotwani!$3:$3,""),
IF($C43="Jonathan Wellner",_xlfn.XLOOKUP($B43,PROSPER_Wellner!$1:$1,PROSPER_Wellner!$3:$3,""),
IF($C43="Travis Harvey",_xlfn.XLOOKUP($B43,PROSPER_Harvey!$1:$1,PROSPER_Harvey!$3:$3,""),""))))))))="","No Comment",IF(IF($C43="Christopher Lobo",_xlfn.XLOOKUP($B43,PROSPER_Lobo!$1:$1,PROSPER_Lobo!$3:$3,""),
IF($C43="Naren Baliga",_xlfn.XLOOKUP($B43,PROSPER_Baliga!$1:$1,PROSPER_Baliga!$3:$3,""),
IF($C43="Thorsten Huhn",_xlfn.XLOOKUP($B43,PROSPER_Huhn!$1:$1,PROSPER_Huhn!$3:$3,""),
IF($C43="Nick Hull",_xlfn.XLOOKUP($B43,PROSPER_Hull!$1:$1,PROSPER_Hull!$3:$3,""),
IF($C43="Monika Kotwani",_xlfn.XLOOKUP($B43,PROSPER_Kotwani!$1:$1,PROSPER_Kotwani!$3:$3,""),
IF($C43="Jonathan Wellner",_xlfn.XLOOKUP($B43,PROSPER_Wellner!$1:$1,PROSPER_Wellner!$3:$3,""),
IF($C43="Travis Harvey",_xlfn.XLOOKUP($B43,PROSPER_Harvey!$1:$1,PROSPER_Harvey!$3:$3,""),"")))))))="","",
IF($C43="Christopher Lobo",_xlfn.XLOOKUP($B43,PROSPER_Lobo!$1:$1,PROSPER_Lobo!$3:$3,""),
IF($C43="Naren Baliga",_xlfn.XLOOKUP($B43,PROSPER_Baliga!$1:$1,PROSPER_Baliga!$3:$3,""),
IF($C43="Thorsten Huhn",_xlfn.XLOOKUP($B43,PROSPER_Huhn!$1:$1,PROSPER_Huhn!$3:$3,""),
IF($C43="Nick Hull",_xlfn.XLOOKUP($B43,PROSPER_Hull!$1:$1,PROSPER_Hull!$3:$3,""),
IF($C43="Monika Kotwani",_xlfn.XLOOKUP($B43,PROSPER_Kotwani!$1:$1,PROSPER_Kotwani!$3:$3,""),
IF($C43="Jonathan Wellner",_xlfn.XLOOKUP($B43,PROSPER_Wellner!$1:$1,PROSPER_Wellner!$3:$3,""),
IF($C43="Travis Harvey",_xlfn.XLOOKUP($B43,PROSPER_Harvey!$1:$1,PROSPER_Harvey!$3:$3,""),"")))))))))</f>
        <v>No Comment</v>
      </c>
      <c r="J43" s="124">
        <f>IFERROR(ROUND(_xlfn.XLOOKUP(B43,DesignSuccessChallenge_Query!$E:$E,DesignSuccessChallenge_Query!$F:$F)/4.7,0),"Not Taken")</f>
        <v>6</v>
      </c>
      <c r="K43" s="150">
        <f t="shared" si="236"/>
        <v>6</v>
      </c>
      <c r="L43" s="120" t="str">
        <f>_xlfn.XLOOKUP(B43,PROSPERInitial_Query!$E:$E,PROSPERInitial_Query!$H:$H,"",,-1)</f>
        <v/>
      </c>
      <c r="M43" s="121" t="str">
        <f t="shared" si="237"/>
        <v>Rajesh Khandelwal1 - PortfolioPremium Engagement</v>
      </c>
      <c r="N43" s="126" t="str">
        <f>_xlfn.XLOOKUP(M43,PROSPERDelta_Query!BK:BK,PROSPERDelta_Query!J:J,"",,-1)</f>
        <v/>
      </c>
      <c r="O43" s="124" t="str">
        <f t="shared" si="238"/>
        <v>N/A</v>
      </c>
      <c r="P43" s="124" t="str">
        <f>IF(IF(IF($C43="Christopher Lobo",_xlfn.XLOOKUP($B43,PROSPER_Lobo!$1:$1,PROSPER_Lobo!$4:$4,""),
IF($C43="Naren Baliga",_xlfn.XLOOKUP($B43,PROSPER_Baliga!$1:$1,PROSPER_Baliga!$4:$4,""),
IF($C43="Thorsten Huhn",_xlfn.XLOOKUP($B43,PROSPER_Huhn!$1:$1,PROSPER_Huhn!$4:$4,""),
IF($C43="Nick Hull",_xlfn.XLOOKUP($B43,PROSPER_Hull!$1:$1,PROSPER_Hull!$4:$4,""),
IF($C43="Monika Kotwani",_xlfn.XLOOKUP($B43,PROSPER_Kotwani!$1:$1,PROSPER_Kotwani!$4:$4,""),
IF($C43="Jonathan Wellner",_xlfn.XLOOKUP($B43,PROSPER_Wellner!$1:$1,PROSPER_Wellner!$4:$4,""),
IF($C43="Travis Harvey",_xlfn.XLOOKUP($B43,PROSPER_Harvey!$1:$1,PROSPER_Harvey!$4:$4,""),"")))))))="","",
IF($C43="Christopher Lobo",_xlfn.XLOOKUP($B43,PROSPER_Lobo!$1:$1,PROSPER_Lobo!$4:$4,""),
IF($C43="Naren Baliga",_xlfn.XLOOKUP($B43,PROSPER_Baliga!$1:$1,PROSPER_Baliga!$4:$4,""),
IF($C43="Thorsten Huhn",_xlfn.XLOOKUP($B43,PROSPER_Huhn!$1:$1,PROSPER_Huhn!$4:$4,""),
IF($C43="Nick Hull",_xlfn.XLOOKUP($B43,PROSPER_Hull!$1:$1,PROSPER_Hull!$4:$4,""),
IF($C43="Monika Kotwani",_xlfn.XLOOKUP($B43,PROSPER_Kotwani!$1:$1,PROSPER_Kotwani!$4:$4,""),
IF($C43="Jonathan Wellner",_xlfn.XLOOKUP($B43,PROSPER_Wellner!$1:$1,PROSPER_Wellner!$4:$4,""),
IF($C43="Travis Harvey",_xlfn.XLOOKUP($B43,PROSPER_Harvey!$1:$1,PROSPER_Harvey!$4:$4,""),""))))))))="","No Score",IF(IF($C43="Christopher Lobo",_xlfn.XLOOKUP($B43,PROSPER_Lobo!$1:$1,PROSPER_Lobo!$4:$4,""),
IF($C43="Naren Baliga",_xlfn.XLOOKUP($B43,PROSPER_Baliga!$1:$1,PROSPER_Baliga!$4:$4,""),
IF($C43="Thorsten Huhn",_xlfn.XLOOKUP($B43,PROSPER_Huhn!$1:$1,PROSPER_Huhn!$4:$4,""),
IF($C43="Nick Hull",_xlfn.XLOOKUP($B43,PROSPER_Hull!$1:$1,PROSPER_Hull!$4:$4,""),
IF($C43="Monika Kotwani",_xlfn.XLOOKUP($B43,PROSPER_Kotwani!$1:$1,PROSPER_Kotwani!$4:$4,""),
IF($C43="Jonathan Wellner",_xlfn.XLOOKUP($B43,PROSPER_Wellner!$1:$1,PROSPER_Wellner!$4:$4,""),
IF($C43="Travis Harvey",_xlfn.XLOOKUP($B43,PROSPER_Harvey!$1:$1,PROSPER_Harvey!$4:$4,""),"")))))))="","",
IF($C43="Christopher Lobo",_xlfn.XLOOKUP($B43,PROSPER_Lobo!$1:$1,PROSPER_Lobo!$4:$4,""),
IF($C43="Naren Baliga",_xlfn.XLOOKUP($B43,PROSPER_Baliga!$1:$1,PROSPER_Baliga!$4:$4,""),
IF($C43="Thorsten Huhn",_xlfn.XLOOKUP($B43,PROSPER_Huhn!$1:$1,PROSPER_Huhn!$4:$4,""),
IF($C43="Nick Hull",_xlfn.XLOOKUP($B43,PROSPER_Hull!$1:$1,PROSPER_Hull!$4:$4,""),
IF($C43="Monika Kotwani",_xlfn.XLOOKUP($B43,PROSPER_Kotwani!$1:$1,PROSPER_Kotwani!$4:$4,""),
IF($C43="Jonathan Wellner",_xlfn.XLOOKUP($B43,PROSPER_Wellner!$1:$1,PROSPER_Wellner!$4:$4,""),
IF($C43="Travis Harvey",_xlfn.XLOOKUP($B43,PROSPER_Harvey!$1:$1,PROSPER_Harvey!$4:$4,""),"")))))))))</f>
        <v>No Score</v>
      </c>
      <c r="Q43" s="125" t="str">
        <f>IF(IF(IF($C43="Christopher Lobo",_xlfn.XLOOKUP($B43,PROSPER_Lobo!$1:$1,PROSPER_Lobo!$5:$5,""),
IF($C43="Naren Baliga",_xlfn.XLOOKUP($B43,PROSPER_Baliga!$1:$1,PROSPER_Baliga!$5:$5,""),
IF($C43="Thorsten Huhn",_xlfn.XLOOKUP($B43,PROSPER_Huhn!$1:$1,PROSPER_Huhn!$5:$5,""),
IF($C43="Nick Hull",_xlfn.XLOOKUP($B43,PROSPER_Hull!$1:$1,PROSPER_Hull!$5:$5,""),
IF($C43="Monika Kotwani",_xlfn.XLOOKUP($B43,PROSPER_Kotwani!$1:$1,PROSPER_Kotwani!$5:$5,""),
IF($C43="Jonathan Wellner",_xlfn.XLOOKUP($B43,PROSPER_Wellner!$1:$1,PROSPER_Wellner!$5:$5,""),
IF($C43="Travis Harvey",_xlfn.XLOOKUP($B43,PROSPER_Harvey!$1:$1,PROSPER_Harvey!$5:$5,""),"")))))))="","",
IF($C43="Christopher Lobo",_xlfn.XLOOKUP($B43,PROSPER_Lobo!$1:$1,PROSPER_Lobo!$5:$5,""),
IF($C43="Naren Baliga",_xlfn.XLOOKUP($B43,PROSPER_Baliga!$1:$1,PROSPER_Baliga!$5:$5,""),
IF($C43="Thorsten Huhn",_xlfn.XLOOKUP($B43,PROSPER_Huhn!$1:$1,PROSPER_Huhn!$5:$5,""),
IF($C43="Nick Hull",_xlfn.XLOOKUP($B43,PROSPER_Hull!$1:$1,PROSPER_Hull!$5:$5,""),
IF($C43="Monika Kotwani",_xlfn.XLOOKUP($B43,PROSPER_Kotwani!$1:$1,PROSPER_Kotwani!$5:$5,""),
IF($C43="Jonathan Wellner",_xlfn.XLOOKUP($B43,PROSPER_Wellner!$1:$1,PROSPER_Wellner!$5:$5,""),
IF($C43="Travis Harvey",_xlfn.XLOOKUP($B43,PROSPER_Harvey!$1:$1,PROSPER_Harvey!$5:$5,""),""))))))))="","No Comment",IF(IF($C43="Christopher Lobo",_xlfn.XLOOKUP($B43,PROSPER_Lobo!$1:$1,PROSPER_Lobo!$5:$5,""),
IF($C43="Naren Baliga",_xlfn.XLOOKUP($B43,PROSPER_Baliga!$1:$1,PROSPER_Baliga!$5:$5,""),
IF($C43="Thorsten Huhn",_xlfn.XLOOKUP($B43,PROSPER_Huhn!$1:$1,PROSPER_Huhn!$5:$5,""),
IF($C43="Nick Hull",_xlfn.XLOOKUP($B43,PROSPER_Hull!$1:$1,PROSPER_Hull!$5:$5,""),
IF($C43="Monika Kotwani",_xlfn.XLOOKUP($B43,PROSPER_Kotwani!$1:$1,PROSPER_Kotwani!$5:$5,""),
IF($C43="Jonathan Wellner",_xlfn.XLOOKUP($B43,PROSPER_Wellner!$1:$1,PROSPER_Wellner!$5:$5,""),
IF($C43="Travis Harvey",_xlfn.XLOOKUP($B43,PROSPER_Harvey!$1:$1,PROSPER_Harvey!$5:$5,""),"")))))))="","",
IF($C43="Christopher Lobo",_xlfn.XLOOKUP($B43,PROSPER_Lobo!$1:$1,PROSPER_Lobo!$5:$5,""),
IF($C43="Naren Baliga",_xlfn.XLOOKUP($B43,PROSPER_Baliga!$1:$1,PROSPER_Baliga!$5:$5,""),
IF($C43="Thorsten Huhn",_xlfn.XLOOKUP($B43,PROSPER_Huhn!$1:$1,PROSPER_Huhn!$5:$5,""),
IF($C43="Nick Hull",_xlfn.XLOOKUP($B43,PROSPER_Hull!$1:$1,PROSPER_Hull!$5:$5,""),
IF($C43="Monika Kotwani",_xlfn.XLOOKUP($B43,PROSPER_Kotwani!$1:$1,PROSPER_Kotwani!$5:$5,""),
IF($C43="Jonathan Wellner",_xlfn.XLOOKUP($B43,PROSPER_Wellner!$1:$1,PROSPER_Wellner!$5:$5,""),
IF($C43="Travis Harvey",_xlfn.XLOOKUP($B43,PROSPER_Harvey!$1:$1,PROSPER_Harvey!$5:$5,""),"")))))))))</f>
        <v>No Comment</v>
      </c>
      <c r="R43" s="124" t="s">
        <v>89</v>
      </c>
      <c r="S43" s="150" t="str">
        <f t="shared" si="239"/>
        <v>N/A</v>
      </c>
      <c r="T43" s="120" t="str">
        <f>_xlfn.XLOOKUP(B43,PROSPERInitial_Query!$E:$E,PROSPERInitial_Query!$I:$I,"",,-1)</f>
        <v/>
      </c>
      <c r="U43" s="121" t="str">
        <f t="shared" si="240"/>
        <v>Rajesh Khandelwal1 - PortfolioCloud Application Services</v>
      </c>
      <c r="V43" s="126" t="str">
        <f>_xlfn.XLOOKUP(U43,PROSPERDelta_Query!BK:BK,PROSPERDelta_Query!K:K,"",,-1)</f>
        <v/>
      </c>
      <c r="W43" s="124" t="str">
        <f t="shared" si="241"/>
        <v>N/A</v>
      </c>
      <c r="X43" s="124" t="str">
        <f>IF(IF(IF($C43="Christopher Lobo",_xlfn.XLOOKUP($B43,PROSPER_Lobo!$1:$1,PROSPER_Lobo!$6:$6,""),
IF($C43="Naren Baliga",_xlfn.XLOOKUP($B43,PROSPER_Baliga!$1:$1,PROSPER_Baliga!$6:$6,""),
IF($C43="Thorsten Huhn",_xlfn.XLOOKUP($B43,PROSPER_Huhn!$1:$1,PROSPER_Huhn!$6:$6,""),
IF($C43="Nick Hull",_xlfn.XLOOKUP($B43,PROSPER_Hull!$1:$1,PROSPER_Hull!$6:$6,""),
IF($C43="Monika Kotwani",_xlfn.XLOOKUP($B43,PROSPER_Kotwani!$1:$1,PROSPER_Kotwani!$6:$6,""),
IF($C43="Jonathan Wellner",_xlfn.XLOOKUP($B43,PROSPER_Wellner!$1:$1,PROSPER_Wellner!$6:$6,""),
IF($C43="Travis Harvey",_xlfn.XLOOKUP($B43,PROSPER_Harvey!$1:$1,PROSPER_Harvey!$6:$6,""),"")))))))="","",
IF($C43="Christopher Lobo",_xlfn.XLOOKUP($B43,PROSPER_Lobo!$1:$1,PROSPER_Lobo!$6:$6,""),
IF($C43="Naren Baliga",_xlfn.XLOOKUP($B43,PROSPER_Baliga!$1:$1,PROSPER_Baliga!$6:$6,""),
IF($C43="Thorsten Huhn",_xlfn.XLOOKUP($B43,PROSPER_Huhn!$1:$1,PROSPER_Huhn!$6:$6,""),
IF($C43="Nick Hull",_xlfn.XLOOKUP($B43,PROSPER_Hull!$1:$1,PROSPER_Hull!$6:$6,""),
IF($C43="Monika Kotwani",_xlfn.XLOOKUP($B43,PROSPER_Kotwani!$1:$1,PROSPER_Kotwani!$6:$6,""),
IF($C43="Jonathan Wellner",_xlfn.XLOOKUP($B43,PROSPER_Wellner!$1:$1,PROSPER_Wellner!$6:$6,""),
IF($C43="Travis Harvey",_xlfn.XLOOKUP($B43,PROSPER_Harvey!$1:$1,PROSPER_Harvey!$6:$6,""),""))))))))="","No Score",IF(IF($C43="Christopher Lobo",_xlfn.XLOOKUP($B43,PROSPER_Lobo!$1:$1,PROSPER_Lobo!$6:$6,""),
IF($C43="Naren Baliga",_xlfn.XLOOKUP($B43,PROSPER_Baliga!$1:$1,PROSPER_Baliga!$6:$6,""),
IF($C43="Thorsten Huhn",_xlfn.XLOOKUP($B43,PROSPER_Huhn!$1:$1,PROSPER_Huhn!$6:$6,""),
IF($C43="Nick Hull",_xlfn.XLOOKUP($B43,PROSPER_Hull!$1:$1,PROSPER_Hull!$6:$6,""),
IF($C43="Monika Kotwani",_xlfn.XLOOKUP($B43,PROSPER_Kotwani!$1:$1,PROSPER_Kotwani!$6:$6,""),
IF($C43="Jonathan Wellner",_xlfn.XLOOKUP($B43,PROSPER_Wellner!$1:$1,PROSPER_Wellner!$6:$6,""),
IF($C43="Travis Harvey",_xlfn.XLOOKUP($B43,PROSPER_Harvey!$1:$1,PROSPER_Harvey!$6:$6,""),"")))))))="","",
IF($C43="Christopher Lobo",_xlfn.XLOOKUP($B43,PROSPER_Lobo!$1:$1,PROSPER_Lobo!$6:$6,""),
IF($C43="Naren Baliga",_xlfn.XLOOKUP($B43,PROSPER_Baliga!$1:$1,PROSPER_Baliga!$6:$6,""),
IF($C43="Thorsten Huhn",_xlfn.XLOOKUP($B43,PROSPER_Huhn!$1:$1,PROSPER_Huhn!$6:$6,""),
IF($C43="Nick Hull",_xlfn.XLOOKUP($B43,PROSPER_Hull!$1:$1,PROSPER_Hull!$6:$6,""),
IF($C43="Monika Kotwani",_xlfn.XLOOKUP($B43,PROSPER_Kotwani!$1:$1,PROSPER_Kotwani!$6:$6,""),
IF($C43="Jonathan Wellner",_xlfn.XLOOKUP($B43,PROSPER_Wellner!$1:$1,PROSPER_Wellner!$6:$6,""),
IF($C43="Travis Harvey",_xlfn.XLOOKUP($B43,PROSPER_Harvey!$1:$1,PROSPER_Harvey!$6:$6,""),"")))))))))</f>
        <v>No Score</v>
      </c>
      <c r="Y43" s="125" t="str">
        <f>IF(IF(IF($C43="Christopher Lobo",_xlfn.XLOOKUP($B43,PROSPER_Lobo!$1:$1,PROSPER_Lobo!$7:$7,""),
IF($C43="Naren Baliga",_xlfn.XLOOKUP($B43,PROSPER_Baliga!$1:$1,PROSPER_Baliga!$7:$7,""),
IF($C43="Thorsten Huhn",_xlfn.XLOOKUP($B43,PROSPER_Huhn!$1:$1,PROSPER_Huhn!$7:$7,""),
IF($C43="Nick Hull",_xlfn.XLOOKUP($B43,PROSPER_Hull!$1:$1,PROSPER_Hull!$7:$7,""),
IF($C43="Monika Kotwani",_xlfn.XLOOKUP($B43,PROSPER_Kotwani!$1:$1,PROSPER_Kotwani!$7:$7,""),
IF($C43="Jonathan Wellner",_xlfn.XLOOKUP($B43,PROSPER_Wellner!$1:$1,PROSPER_Wellner!$7:$7,""),
IF($C43="Travis Harvey",_xlfn.XLOOKUP($B43,PROSPER_Harvey!$1:$1,PROSPER_Harvey!$7:$7,""),"")))))))="","",
IF($C43="Christopher Lobo",_xlfn.XLOOKUP($B43,PROSPER_Lobo!$1:$1,PROSPER_Lobo!$7:$7,""),
IF($C43="Naren Baliga",_xlfn.XLOOKUP($B43,PROSPER_Baliga!$1:$1,PROSPER_Baliga!$7:$7,""),
IF($C43="Thorsten Huhn",_xlfn.XLOOKUP($B43,PROSPER_Huhn!$1:$1,PROSPER_Huhn!$7:$7,""),
IF($C43="Nick Hull",_xlfn.XLOOKUP($B43,PROSPER_Hull!$1:$1,PROSPER_Hull!$7:$7,""),
IF($C43="Monika Kotwani",_xlfn.XLOOKUP($B43,PROSPER_Kotwani!$1:$1,PROSPER_Kotwani!$7:$7,""),
IF($C43="Jonathan Wellner",_xlfn.XLOOKUP($B43,PROSPER_Wellner!$1:$1,PROSPER_Wellner!$7:$7,""),
IF($C43="Travis Harvey",_xlfn.XLOOKUP($B43,PROSPER_Harvey!$1:$1,PROSPER_Harvey!$7:$7,""),""))))))))="","No Comment",IF(IF($C43="Christopher Lobo",_xlfn.XLOOKUP($B43,PROSPER_Lobo!$1:$1,PROSPER_Lobo!$7:$7,""),
IF($C43="Naren Baliga",_xlfn.XLOOKUP($B43,PROSPER_Baliga!$1:$1,PROSPER_Baliga!$7:$7,""),
IF($C43="Thorsten Huhn",_xlfn.XLOOKUP($B43,PROSPER_Huhn!$1:$1,PROSPER_Huhn!$7:$7,""),
IF($C43="Nick Hull",_xlfn.XLOOKUP($B43,PROSPER_Hull!$1:$1,PROSPER_Hull!$7:$7,""),
IF($C43="Monika Kotwani",_xlfn.XLOOKUP($B43,PROSPER_Kotwani!$1:$1,PROSPER_Kotwani!$7:$7,""),
IF($C43="Jonathan Wellner",_xlfn.XLOOKUP($B43,PROSPER_Wellner!$1:$1,PROSPER_Wellner!$7:$7,""),
IF($C43="Travis Harvey",_xlfn.XLOOKUP($B43,PROSPER_Harvey!$1:$1,PROSPER_Harvey!$7:$7,""),"")))))))="","",
IF($C43="Christopher Lobo",_xlfn.XLOOKUP($B43,PROSPER_Lobo!$1:$1,PROSPER_Lobo!$7:$7,""),
IF($C43="Naren Baliga",_xlfn.XLOOKUP($B43,PROSPER_Baliga!$1:$1,PROSPER_Baliga!$7:$7,""),
IF($C43="Thorsten Huhn",_xlfn.XLOOKUP($B43,PROSPER_Huhn!$1:$1,PROSPER_Huhn!$7:$7,""),
IF($C43="Nick Hull",_xlfn.XLOOKUP($B43,PROSPER_Hull!$1:$1,PROSPER_Hull!$7:$7,""),
IF($C43="Monika Kotwani",_xlfn.XLOOKUP($B43,PROSPER_Kotwani!$1:$1,PROSPER_Kotwani!$7:$7,""),
IF($C43="Jonathan Wellner",_xlfn.XLOOKUP($B43,PROSPER_Wellner!$1:$1,PROSPER_Wellner!$7:$7,""),
IF($C43="Travis Harvey",_xlfn.XLOOKUP($B43,PROSPER_Harvey!$1:$1,PROSPER_Harvey!$7:$7,""),"")))))))))</f>
        <v>No Comment</v>
      </c>
      <c r="Z43" s="124" t="s">
        <v>89</v>
      </c>
      <c r="AA43" s="150" t="str">
        <f t="shared" si="242"/>
        <v>N/A</v>
      </c>
      <c r="AB43" s="120" t="str">
        <f>_xlfn.XLOOKUP(B43,PROSPERInitial_Query!$E:$E,PROSPERInitial_Query!$J:$J,"",,-1)</f>
        <v/>
      </c>
      <c r="AC43" s="121" t="str">
        <f t="shared" si="243"/>
        <v>Rajesh Khandelwal1 - PortfolioPreferred Success</v>
      </c>
      <c r="AD43" s="126" t="str">
        <f>_xlfn.XLOOKUP(AC43,PROSPERDelta_Query!BK:BK,PROSPERDelta_Query!L:L,"",,-1)</f>
        <v/>
      </c>
      <c r="AE43" s="124" t="str">
        <f t="shared" si="244"/>
        <v>N/A</v>
      </c>
      <c r="AF43" s="124" t="str">
        <f>IF(IF(IF($C43="Christopher Lobo",_xlfn.XLOOKUP($B43,PROSPER_Lobo!$1:$1,PROSPER_Lobo!$8:$8,""),
IF($C43="Naren Baliga",_xlfn.XLOOKUP($B43,PROSPER_Baliga!$1:$1,PROSPER_Baliga!$8:$8,""),
IF($C43="Thorsten Huhn",_xlfn.XLOOKUP($B43,PROSPER_Huhn!$1:$1,PROSPER_Huhn!$8:$8,""),
IF($C43="Nick Hull",_xlfn.XLOOKUP($B43,PROSPER_Hull!$1:$1,PROSPER_Hull!$8:$8,""),
IF($C43="Monika Kotwani",_xlfn.XLOOKUP($B43,PROSPER_Kotwani!$1:$1,PROSPER_Kotwani!$8:$8,""),
IF($C43="Jonathan Wellner",_xlfn.XLOOKUP($B43,PROSPER_Wellner!$1:$1,PROSPER_Wellner!$8:$8,""),
IF($C43="Travis Harvey",_xlfn.XLOOKUP($B43,PROSPER_Harvey!$1:$1,PROSPER_Harvey!$8:$8,""),"")))))))="","",
IF($C43="Christopher Lobo",_xlfn.XLOOKUP($B43,PROSPER_Lobo!$1:$1,PROSPER_Lobo!$8:$8,""),
IF($C43="Naren Baliga",_xlfn.XLOOKUP($B43,PROSPER_Baliga!$1:$1,PROSPER_Baliga!$8:$8,""),
IF($C43="Thorsten Huhn",_xlfn.XLOOKUP($B43,PROSPER_Huhn!$1:$1,PROSPER_Huhn!$8:$8,""),
IF($C43="Nick Hull",_xlfn.XLOOKUP($B43,PROSPER_Hull!$1:$1,PROSPER_Hull!$8:$8,""),
IF($C43="Monika Kotwani",_xlfn.XLOOKUP($B43,PROSPER_Kotwani!$1:$1,PROSPER_Kotwani!$8:$8,""),
IF($C43="Jonathan Wellner",_xlfn.XLOOKUP($B43,PROSPER_Wellner!$1:$1,PROSPER_Wellner!$8:$8,""),
IF($C43="Travis Harvey",_xlfn.XLOOKUP($B43,PROSPER_Harvey!$1:$1,PROSPER_Harvey!$8:$8,""),""))))))))="","No Score",IF(IF($C43="Christopher Lobo",_xlfn.XLOOKUP($B43,PROSPER_Lobo!$1:$1,PROSPER_Lobo!$8:$8,""),
IF($C43="Naren Baliga",_xlfn.XLOOKUP($B43,PROSPER_Baliga!$1:$1,PROSPER_Baliga!$8:$8,""),
IF($C43="Thorsten Huhn",_xlfn.XLOOKUP($B43,PROSPER_Huhn!$1:$1,PROSPER_Huhn!$8:$8,""),
IF($C43="Nick Hull",_xlfn.XLOOKUP($B43,PROSPER_Hull!$1:$1,PROSPER_Hull!$8:$8,""),
IF($C43="Monika Kotwani",_xlfn.XLOOKUP($B43,PROSPER_Kotwani!$1:$1,PROSPER_Kotwani!$8:$8,""),
IF($C43="Jonathan Wellner",_xlfn.XLOOKUP($B43,PROSPER_Wellner!$1:$1,PROSPER_Wellner!$8:$8,""),
IF($C43="Travis Harvey",_xlfn.XLOOKUP($B43,PROSPER_Harvey!$1:$1,PROSPER_Harvey!$8:$8,""),"")))))))="","",
IF($C43="Christopher Lobo",_xlfn.XLOOKUP($B43,PROSPER_Lobo!$1:$1,PROSPER_Lobo!$8:$8,""),
IF($C43="Naren Baliga",_xlfn.XLOOKUP($B43,PROSPER_Baliga!$1:$1,PROSPER_Baliga!$8:$8,""),
IF($C43="Thorsten Huhn",_xlfn.XLOOKUP($B43,PROSPER_Huhn!$1:$1,PROSPER_Huhn!$8:$8,""),
IF($C43="Nick Hull",_xlfn.XLOOKUP($B43,PROSPER_Hull!$1:$1,PROSPER_Hull!$8:$8,""),
IF($C43="Monika Kotwani",_xlfn.XLOOKUP($B43,PROSPER_Kotwani!$1:$1,PROSPER_Kotwani!$8:$8,""),
IF($C43="Jonathan Wellner",_xlfn.XLOOKUP($B43,PROSPER_Wellner!$1:$1,PROSPER_Wellner!$8:$8,""),
IF($C43="Travis Harvey",_xlfn.XLOOKUP($B43,PROSPER_Harvey!$1:$1,PROSPER_Harvey!$8:$8,""),"")))))))))</f>
        <v>No Score</v>
      </c>
      <c r="AG43" s="125" t="str">
        <f>IF(IF(IF($C43="Christopher Lobo",_xlfn.XLOOKUP($B43,PROSPER_Lobo!$1:$1,PROSPER_Lobo!$9:$9,""),
IF($C43="Naren Baliga",_xlfn.XLOOKUP($B43,PROSPER_Baliga!$1:$1,PROSPER_Baliga!$9:$9,""),
IF($C43="Thorsten Huhn",_xlfn.XLOOKUP($B43,PROSPER_Huhn!$1:$1,PROSPER_Huhn!$9:$9,""),
IF($C43="Nick Hull",_xlfn.XLOOKUP($B43,PROSPER_Hull!$1:$1,PROSPER_Hull!$9:$9,""),
IF($C43="Monika Kotwani",_xlfn.XLOOKUP($B43,PROSPER_Kotwani!$1:$1,PROSPER_Kotwani!$9:$9,""),
IF($C43="Jonathan Wellner",_xlfn.XLOOKUP($B43,PROSPER_Wellner!$1:$1,PROSPER_Wellner!$9:$9,""),
IF($C43="Travis Harvey",_xlfn.XLOOKUP($B43,PROSPER_Harvey!$1:$1,PROSPER_Harvey!$9:$9,""),"")))))))="","",
IF($C43="Christopher Lobo",_xlfn.XLOOKUP($B43,PROSPER_Lobo!$1:$1,PROSPER_Lobo!$9:$9,""),
IF($C43="Naren Baliga",_xlfn.XLOOKUP($B43,PROSPER_Baliga!$1:$1,PROSPER_Baliga!$9:$9,""),
IF($C43="Thorsten Huhn",_xlfn.XLOOKUP($B43,PROSPER_Huhn!$1:$1,PROSPER_Huhn!$9:$9,""),
IF($C43="Nick Hull",_xlfn.XLOOKUP($B43,PROSPER_Hull!$1:$1,PROSPER_Hull!$9:$9,""),
IF($C43="Monika Kotwani",_xlfn.XLOOKUP($B43,PROSPER_Kotwani!$1:$1,PROSPER_Kotwani!$9:$9,""),
IF($C43="Jonathan Wellner",_xlfn.XLOOKUP($B43,PROSPER_Wellner!$1:$1,PROSPER_Wellner!$9:$9,""),
IF($C43="Travis Harvey",_xlfn.XLOOKUP($B43,PROSPER_Harvey!$1:$1,PROSPER_Harvey!$9:$9,""),""))))))))="","No Comment",IF(IF($C43="Christopher Lobo",_xlfn.XLOOKUP($B43,PROSPER_Lobo!$1:$1,PROSPER_Lobo!$9:$9,""),
IF($C43="Naren Baliga",_xlfn.XLOOKUP($B43,PROSPER_Baliga!$1:$1,PROSPER_Baliga!$9:$9,""),
IF($C43="Thorsten Huhn",_xlfn.XLOOKUP($B43,PROSPER_Huhn!$1:$1,PROSPER_Huhn!$9:$9,""),
IF($C43="Nick Hull",_xlfn.XLOOKUP($B43,PROSPER_Hull!$1:$1,PROSPER_Hull!$9:$9,""),
IF($C43="Monika Kotwani",_xlfn.XLOOKUP($B43,PROSPER_Kotwani!$1:$1,PROSPER_Kotwani!$9:$9,""),
IF($C43="Jonathan Wellner",_xlfn.XLOOKUP($B43,PROSPER_Wellner!$1:$1,PROSPER_Wellner!$9:$9,""),
IF($C43="Travis Harvey",_xlfn.XLOOKUP($B43,PROSPER_Harvey!$1:$1,PROSPER_Harvey!$9:$9,""),"")))))))="","",
IF($C43="Christopher Lobo",_xlfn.XLOOKUP($B43,PROSPER_Lobo!$1:$1,PROSPER_Lobo!$9:$9,""),
IF($C43="Naren Baliga",_xlfn.XLOOKUP($B43,PROSPER_Baliga!$1:$1,PROSPER_Baliga!$9:$9,""),
IF($C43="Thorsten Huhn",_xlfn.XLOOKUP($B43,PROSPER_Huhn!$1:$1,PROSPER_Huhn!$9:$9,""),
IF($C43="Nick Hull",_xlfn.XLOOKUP($B43,PROSPER_Hull!$1:$1,PROSPER_Hull!$9:$9,""),
IF($C43="Monika Kotwani",_xlfn.XLOOKUP($B43,PROSPER_Kotwani!$1:$1,PROSPER_Kotwani!$9:$9,""),
IF($C43="Jonathan Wellner",_xlfn.XLOOKUP($B43,PROSPER_Wellner!$1:$1,PROSPER_Wellner!$9:$9,""),
IF($C43="Travis Harvey",_xlfn.XLOOKUP($B43,PROSPER_Harvey!$1:$1,PROSPER_Harvey!$9:$9,""),"")))))))))</f>
        <v>No Comment</v>
      </c>
      <c r="AH43" s="124" t="s">
        <v>89</v>
      </c>
      <c r="AI43" s="150" t="str">
        <f t="shared" si="245"/>
        <v>N/A</v>
      </c>
      <c r="AJ43" s="120" t="str">
        <f>_xlfn.XLOOKUP(B43,PROSPERInitial_Query!$E:$E,PROSPERInitial_Query!$K:$K,"",,-1)</f>
        <v/>
      </c>
      <c r="AK43" s="121" t="str">
        <f t="shared" si="246"/>
        <v>Rajesh Khandelwal1 - PortfolioBrownfield</v>
      </c>
      <c r="AL43" s="126" t="str">
        <f>_xlfn.XLOOKUP(AK43,PROSPERDelta_Query!BK:BK,PROSPERDelta_Query!M:M,"",,-1)</f>
        <v/>
      </c>
      <c r="AM43" s="124" t="str">
        <f t="shared" si="247"/>
        <v>N/A</v>
      </c>
      <c r="AN43" s="124" t="str">
        <f>IF(IF(IF($C43="Christopher Lobo",_xlfn.XLOOKUP($B43,PROSPER_Lobo!$1:$1,PROSPER_Lobo!$10:$10,""),
IF($C43="Naren Baliga",_xlfn.XLOOKUP($B43,PROSPER_Baliga!$1:$1,PROSPER_Baliga!$10:$10,""),
IF($C43="Thorsten Huhn",_xlfn.XLOOKUP($B43,PROSPER_Huhn!$1:$1,PROSPER_Huhn!$10:$10,""),
IF($C43="Nick Hull",_xlfn.XLOOKUP($B43,PROSPER_Hull!$1:$1,PROSPER_Hull!$10:$10,""),
IF($C43="Monika Kotwani",_xlfn.XLOOKUP($B43,PROSPER_Kotwani!$1:$1,PROSPER_Kotwani!$10:$10,""),
IF($C43="Jonathan Wellner",_xlfn.XLOOKUP($B43,PROSPER_Wellner!$1:$1,PROSPER_Wellner!$10:$10,""),
IF($C43="Travis Harvey",_xlfn.XLOOKUP($B43,PROSPER_Harvey!$1:$1,PROSPER_Harvey!$10:$10,""),"")))))))="","",
IF($C43="Christopher Lobo",_xlfn.XLOOKUP($B43,PROSPER_Lobo!$1:$1,PROSPER_Lobo!$10:$10,""),
IF($C43="Naren Baliga",_xlfn.XLOOKUP($B43,PROSPER_Baliga!$1:$1,PROSPER_Baliga!$10:$10,""),
IF($C43="Thorsten Huhn",_xlfn.XLOOKUP($B43,PROSPER_Huhn!$1:$1,PROSPER_Huhn!$10:$10,""),
IF($C43="Nick Hull",_xlfn.XLOOKUP($B43,PROSPER_Hull!$1:$1,PROSPER_Hull!$10:$10,""),
IF($C43="Monika Kotwani",_xlfn.XLOOKUP($B43,PROSPER_Kotwani!$1:$1,PROSPER_Kotwani!$10:$10,""),
IF($C43="Jonathan Wellner",_xlfn.XLOOKUP($B43,PROSPER_Wellner!$1:$1,PROSPER_Wellner!$10:$10,""),
IF($C43="Travis Harvey",_xlfn.XLOOKUP($B43,PROSPER_Harvey!$1:$1,PROSPER_Harvey!$10:$10,""),""))))))))="","No Score",IF(IF($C43="Christopher Lobo",_xlfn.XLOOKUP($B43,PROSPER_Lobo!$1:$1,PROSPER_Lobo!$10:$10,""),
IF($C43="Naren Baliga",_xlfn.XLOOKUP($B43,PROSPER_Baliga!$1:$1,PROSPER_Baliga!$10:$10,""),
IF($C43="Thorsten Huhn",_xlfn.XLOOKUP($B43,PROSPER_Huhn!$1:$1,PROSPER_Huhn!$10:$10,""),
IF($C43="Nick Hull",_xlfn.XLOOKUP($B43,PROSPER_Hull!$1:$1,PROSPER_Hull!$10:$10,""),
IF($C43="Monika Kotwani",_xlfn.XLOOKUP($B43,PROSPER_Kotwani!$1:$1,PROSPER_Kotwani!$10:$10,""),
IF($C43="Jonathan Wellner",_xlfn.XLOOKUP($B43,PROSPER_Wellner!$1:$1,PROSPER_Wellner!$10:$10,""),
IF($C43="Travis Harvey",_xlfn.XLOOKUP($B43,PROSPER_Harvey!$1:$1,PROSPER_Harvey!$10:$10,""),"")))))))="","",
IF($C43="Christopher Lobo",_xlfn.XLOOKUP($B43,PROSPER_Lobo!$1:$1,PROSPER_Lobo!$10:$10,""),
IF($C43="Naren Baliga",_xlfn.XLOOKUP($B43,PROSPER_Baliga!$1:$1,PROSPER_Baliga!$10:$10,""),
IF($C43="Thorsten Huhn",_xlfn.XLOOKUP($B43,PROSPER_Huhn!$1:$1,PROSPER_Huhn!$10:$10,""),
IF($C43="Nick Hull",_xlfn.XLOOKUP($B43,PROSPER_Hull!$1:$1,PROSPER_Hull!$10:$10,""),
IF($C43="Monika Kotwani",_xlfn.XLOOKUP($B43,PROSPER_Kotwani!$1:$1,PROSPER_Kotwani!$10:$10,""),
IF($C43="Jonathan Wellner",_xlfn.XLOOKUP($B43,PROSPER_Wellner!$1:$1,PROSPER_Wellner!$10:$10,""),
IF($C43="Travis Harvey",_xlfn.XLOOKUP($B43,PROSPER_Harvey!$1:$1,PROSPER_Harvey!$10:$10,""),"")))))))))</f>
        <v>No Score</v>
      </c>
      <c r="AO43" s="125" t="str">
        <f>IF(IF(IF($C43="Christopher Lobo",_xlfn.XLOOKUP($B43,PROSPER_Lobo!$1:$1,PROSPER_Lobo!$11:$11,""),
IF($C43="Naren Baliga",_xlfn.XLOOKUP($B43,PROSPER_Baliga!$1:$1,PROSPER_Baliga!$11:$11,""),
IF($C43="Thorsten Huhn",_xlfn.XLOOKUP($B43,PROSPER_Huhn!$1:$1,PROSPER_Huhn!$11:$11,""),
IF($C43="Nick Hull",_xlfn.XLOOKUP($B43,PROSPER_Hull!$1:$1,PROSPER_Hull!$11:$11,""),
IF($C43="Monika Kotwani",_xlfn.XLOOKUP($B43,PROSPER_Kotwani!$1:$1,PROSPER_Kotwani!$11:$11,""),
IF($C43="Jonathan Wellner",_xlfn.XLOOKUP($B43,PROSPER_Wellner!$1:$1,PROSPER_Wellner!$11:$11,""),
IF($C43="Travis Harvey",_xlfn.XLOOKUP($B43,PROSPER_Harvey!$1:$1,PROSPER_Harvey!$11:$11,""),"")))))))="","",
IF($C43="Christopher Lobo",_xlfn.XLOOKUP($B43,PROSPER_Lobo!$1:$1,PROSPER_Lobo!$11:$11,""),
IF($C43="Naren Baliga",_xlfn.XLOOKUP($B43,PROSPER_Baliga!$1:$1,PROSPER_Baliga!$11:$11,""),
IF($C43="Thorsten Huhn",_xlfn.XLOOKUP($B43,PROSPER_Huhn!$1:$1,PROSPER_Huhn!$11:$11,""),
IF($C43="Nick Hull",_xlfn.XLOOKUP($B43,PROSPER_Hull!$1:$1,PROSPER_Hull!$11:$11,""),
IF($C43="Monika Kotwani",_xlfn.XLOOKUP($B43,PROSPER_Kotwani!$1:$1,PROSPER_Kotwani!$11:$11,""),
IF($C43="Jonathan Wellner",_xlfn.XLOOKUP($B43,PROSPER_Wellner!$1:$1,PROSPER_Wellner!$11:$11,""),
IF($C43="Travis Harvey",_xlfn.XLOOKUP($B43,PROSPER_Harvey!$1:$1,PROSPER_Harvey!$11:$11,""),""))))))))="","No Comment",IF(IF($C43="Christopher Lobo",_xlfn.XLOOKUP($B43,PROSPER_Lobo!$1:$1,PROSPER_Lobo!$11:$11,""),
IF($C43="Naren Baliga",_xlfn.XLOOKUP($B43,PROSPER_Baliga!$1:$1,PROSPER_Baliga!$11:$11,""),
IF($C43="Thorsten Huhn",_xlfn.XLOOKUP($B43,PROSPER_Huhn!$1:$1,PROSPER_Huhn!$11:$11,""),
IF($C43="Nick Hull",_xlfn.XLOOKUP($B43,PROSPER_Hull!$1:$1,PROSPER_Hull!$11:$11,""),
IF($C43="Monika Kotwani",_xlfn.XLOOKUP($B43,PROSPER_Kotwani!$1:$1,PROSPER_Kotwani!$11:$11,""),
IF($C43="Jonathan Wellner",_xlfn.XLOOKUP($B43,PROSPER_Wellner!$1:$1,PROSPER_Wellner!$11:$11,""),
IF($C43="Travis Harvey",_xlfn.XLOOKUP($B43,PROSPER_Harvey!$1:$1,PROSPER_Harvey!$11:$11,""),"")))))))="","",
IF($C43="Christopher Lobo",_xlfn.XLOOKUP($B43,PROSPER_Lobo!$1:$1,PROSPER_Lobo!$11:$11,""),
IF($C43="Naren Baliga",_xlfn.XLOOKUP($B43,PROSPER_Baliga!$1:$1,PROSPER_Baliga!$11:$11,""),
IF($C43="Thorsten Huhn",_xlfn.XLOOKUP($B43,PROSPER_Huhn!$1:$1,PROSPER_Huhn!$11:$11,""),
IF($C43="Nick Hull",_xlfn.XLOOKUP($B43,PROSPER_Hull!$1:$1,PROSPER_Hull!$11:$11,""),
IF($C43="Monika Kotwani",_xlfn.XLOOKUP($B43,PROSPER_Kotwani!$1:$1,PROSPER_Kotwani!$11:$11,""),
IF($C43="Jonathan Wellner",_xlfn.XLOOKUP($B43,PROSPER_Wellner!$1:$1,PROSPER_Wellner!$11:$11,""),
IF($C43="Travis Harvey",_xlfn.XLOOKUP($B43,PROSPER_Harvey!$1:$1,PROSPER_Harvey!$11:$11,""),"")))))))))</f>
        <v>No Comment</v>
      </c>
      <c r="AP43" s="124" t="s">
        <v>89</v>
      </c>
      <c r="AQ43" s="150" t="str">
        <f t="shared" si="248"/>
        <v>N/A</v>
      </c>
      <c r="AR43" s="120" t="str">
        <f>_xlfn.XLOOKUP(B43,PROSPERInitial_Query!$E:$E,PROSPERInitial_Query!$L:$L,"",,-1)</f>
        <v/>
      </c>
      <c r="AS43" s="121" t="str">
        <f t="shared" si="249"/>
        <v>Rajesh Khandelwal1 - PortfolioTraining &amp; Adoption</v>
      </c>
      <c r="AT43" s="126" t="str">
        <f>_xlfn.XLOOKUP(AS43,PROSPERDelta_Query!BK:BK,PROSPERDelta_Query!N:N,"",,-1)</f>
        <v/>
      </c>
      <c r="AU43" s="124" t="str">
        <f t="shared" si="250"/>
        <v>N/A</v>
      </c>
      <c r="AV43" s="124" t="str">
        <f>IF(IF(IF($C43="Christopher Lobo",_xlfn.XLOOKUP($B43,PROSPER_Lobo!$1:$1,PROSPER_Lobo!$12:$12,""),
IF($C43="Naren Baliga",_xlfn.XLOOKUP($B43,PROSPER_Baliga!$1:$1,PROSPER_Baliga!$12:$12,""),
IF($C43="Thorsten Huhn",_xlfn.XLOOKUP($B43,PROSPER_Huhn!$1:$1,PROSPER_Huhn!$12:$12,""),
IF($C43="Nick Hull",_xlfn.XLOOKUP($B43,PROSPER_Hull!$1:$1,PROSPER_Hull!$12:$12,""),
IF($C43="Monika Kotwani",_xlfn.XLOOKUP($B43,PROSPER_Kotwani!$1:$1,PROSPER_Kotwani!$12:$12,""),
IF($C43="Jonathan Wellner",_xlfn.XLOOKUP($B43,PROSPER_Wellner!$1:$1,PROSPER_Wellner!$12:$12,""),
IF($C43="Travis Harvey",_xlfn.XLOOKUP($B43,PROSPER_Harvey!$1:$1,PROSPER_Harvey!$12:$12,""),"")))))))="","",
IF($C43="Christopher Lobo",_xlfn.XLOOKUP($B43,PROSPER_Lobo!$1:$1,PROSPER_Lobo!$12:$12,""),
IF($C43="Naren Baliga",_xlfn.XLOOKUP($B43,PROSPER_Baliga!$1:$1,PROSPER_Baliga!$12:$12,""),
IF($C43="Thorsten Huhn",_xlfn.XLOOKUP($B43,PROSPER_Huhn!$1:$1,PROSPER_Huhn!$12:$12,""),
IF($C43="Nick Hull",_xlfn.XLOOKUP($B43,PROSPER_Hull!$1:$1,PROSPER_Hull!$12:$12,""),
IF($C43="Monika Kotwani",_xlfn.XLOOKUP($B43,PROSPER_Kotwani!$1:$1,PROSPER_Kotwani!$12:$12,""),
IF($C43="Jonathan Wellner",_xlfn.XLOOKUP($B43,PROSPER_Wellner!$1:$1,PROSPER_Wellner!$12:$12,""),
IF($C43="Travis Harvey",_xlfn.XLOOKUP($B43,PROSPER_Harvey!$1:$1,PROSPER_Harvey!$12:$12,""),""))))))))="","No Score",IF(IF($C43="Christopher Lobo",_xlfn.XLOOKUP($B43,PROSPER_Lobo!$1:$1,PROSPER_Lobo!$12:$12,""),
IF($C43="Naren Baliga",_xlfn.XLOOKUP($B43,PROSPER_Baliga!$1:$1,PROSPER_Baliga!$12:$12,""),
IF($C43="Thorsten Huhn",_xlfn.XLOOKUP($B43,PROSPER_Huhn!$1:$1,PROSPER_Huhn!$12:$12,""),
IF($C43="Nick Hull",_xlfn.XLOOKUP($B43,PROSPER_Hull!$1:$1,PROSPER_Hull!$12:$12,""),
IF($C43="Monika Kotwani",_xlfn.XLOOKUP($B43,PROSPER_Kotwani!$1:$1,PROSPER_Kotwani!$12:$12,""),
IF($C43="Jonathan Wellner",_xlfn.XLOOKUP($B43,PROSPER_Wellner!$1:$1,PROSPER_Wellner!$12:$12,""),
IF($C43="Travis Harvey",_xlfn.XLOOKUP($B43,PROSPER_Harvey!$1:$1,PROSPER_Harvey!$12:$12,""),"")))))))="","",
IF($C43="Christopher Lobo",_xlfn.XLOOKUP($B43,PROSPER_Lobo!$1:$1,PROSPER_Lobo!$12:$12,""),
IF($C43="Naren Baliga",_xlfn.XLOOKUP($B43,PROSPER_Baliga!$1:$1,PROSPER_Baliga!$12:$12,""),
IF($C43="Thorsten Huhn",_xlfn.XLOOKUP($B43,PROSPER_Huhn!$1:$1,PROSPER_Huhn!$12:$12,""),
IF($C43="Nick Hull",_xlfn.XLOOKUP($B43,PROSPER_Hull!$1:$1,PROSPER_Hull!$12:$12,""),
IF($C43="Monika Kotwani",_xlfn.XLOOKUP($B43,PROSPER_Kotwani!$1:$1,PROSPER_Kotwani!$12:$12,""),
IF($C43="Jonathan Wellner",_xlfn.XLOOKUP($B43,PROSPER_Wellner!$1:$1,PROSPER_Wellner!$12:$12,""),
IF($C43="Travis Harvey",_xlfn.XLOOKUP($B43,PROSPER_Harvey!$1:$1,PROSPER_Harvey!$12:$12,""),"")))))))))</f>
        <v>No Score</v>
      </c>
      <c r="AW43" s="125" t="str">
        <f>IF(IF(IF($C43="Christopher Lobo",_xlfn.XLOOKUP($B43,PROSPER_Lobo!$1:$1,PROSPER_Lobo!$13:$13,""),
IF($C43="Naren Baliga",_xlfn.XLOOKUP($B43,PROSPER_Baliga!$1:$1,PROSPER_Baliga!$13:$13,""),
IF($C43="Thorsten Huhn",_xlfn.XLOOKUP($B43,PROSPER_Huhn!$1:$1,PROSPER_Huhn!$13:$13,""),
IF($C43="Nick Hull",_xlfn.XLOOKUP($B43,PROSPER_Hull!$1:$1,PROSPER_Hull!$13:$13,""),
IF($C43="Monika Kotwani",_xlfn.XLOOKUP($B43,PROSPER_Kotwani!$1:$1,PROSPER_Kotwani!$13:$13,""),
IF($C43="Jonathan Wellner",_xlfn.XLOOKUP($B43,PROSPER_Wellner!$1:$1,PROSPER_Wellner!$13:$13,""),
IF($C43="Travis Harvey",_xlfn.XLOOKUP($B43,PROSPER_Harvey!$1:$1,PROSPER_Harvey!$13:$13,""),"")))))))="","",
IF($C43="Christopher Lobo",_xlfn.XLOOKUP($B43,PROSPER_Lobo!$1:$1,PROSPER_Lobo!$13:$13,""),
IF($C43="Naren Baliga",_xlfn.XLOOKUP($B43,PROSPER_Baliga!$1:$1,PROSPER_Baliga!$13:$13,""),
IF($C43="Thorsten Huhn",_xlfn.XLOOKUP($B43,PROSPER_Huhn!$1:$1,PROSPER_Huhn!$13:$13,""),
IF($C43="Nick Hull",_xlfn.XLOOKUP($B43,PROSPER_Hull!$1:$1,PROSPER_Hull!$13:$13,""),
IF($C43="Monika Kotwani",_xlfn.XLOOKUP($B43,PROSPER_Kotwani!$1:$1,PROSPER_Kotwani!$13:$13,""),
IF($C43="Jonathan Wellner",_xlfn.XLOOKUP($B43,PROSPER_Wellner!$1:$1,PROSPER_Wellner!$13:$13,""),
IF($C43="Travis Harvey",_xlfn.XLOOKUP($B43,PROSPER_Harvey!$1:$1,PROSPER_Harvey!$13:$13,""),""))))))))="","No Comment",IF(IF($C43="Christopher Lobo",_xlfn.XLOOKUP($B43,PROSPER_Lobo!$1:$1,PROSPER_Lobo!$13:$13,""),
IF($C43="Naren Baliga",_xlfn.XLOOKUP($B43,PROSPER_Baliga!$1:$1,PROSPER_Baliga!$13:$13,""),
IF($C43="Thorsten Huhn",_xlfn.XLOOKUP($B43,PROSPER_Huhn!$1:$1,PROSPER_Huhn!$13:$13,""),
IF($C43="Nick Hull",_xlfn.XLOOKUP($B43,PROSPER_Hull!$1:$1,PROSPER_Hull!$13:$13,""),
IF($C43="Monika Kotwani",_xlfn.XLOOKUP($B43,PROSPER_Kotwani!$1:$1,PROSPER_Kotwani!$13:$13,""),
IF($C43="Jonathan Wellner",_xlfn.XLOOKUP($B43,PROSPER_Wellner!$1:$1,PROSPER_Wellner!$13:$13,""),
IF($C43="Travis Harvey",_xlfn.XLOOKUP($B43,PROSPER_Harvey!$1:$1,PROSPER_Harvey!$13:$13,""),"")))))))="","",
IF($C43="Christopher Lobo",_xlfn.XLOOKUP($B43,PROSPER_Lobo!$1:$1,PROSPER_Lobo!$13:$13,""),
IF($C43="Naren Baliga",_xlfn.XLOOKUP($B43,PROSPER_Baliga!$1:$1,PROSPER_Baliga!$13:$13,""),
IF($C43="Thorsten Huhn",_xlfn.XLOOKUP($B43,PROSPER_Huhn!$1:$1,PROSPER_Huhn!$13:$13,""),
IF($C43="Nick Hull",_xlfn.XLOOKUP($B43,PROSPER_Hull!$1:$1,PROSPER_Hull!$13:$13,""),
IF($C43="Monika Kotwani",_xlfn.XLOOKUP($B43,PROSPER_Kotwani!$1:$1,PROSPER_Kotwani!$13:$13,""),
IF($C43="Jonathan Wellner",_xlfn.XLOOKUP($B43,PROSPER_Wellner!$1:$1,PROSPER_Wellner!$13:$13,""),
IF($C43="Travis Harvey",_xlfn.XLOOKUP($B43,PROSPER_Harvey!$1:$1,PROSPER_Harvey!$13:$13,""),"")))))))))</f>
        <v>No Comment</v>
      </c>
      <c r="AX43" s="124" t="s">
        <v>89</v>
      </c>
      <c r="AY43" s="150" t="str">
        <f t="shared" si="251"/>
        <v>N/A</v>
      </c>
      <c r="AZ43" s="120" t="str">
        <f>_xlfn.XLOOKUP(B43,PROSPERInitial_Query!$E:$E,PROSPERInitial_Query!$M:$M,"",,-1)</f>
        <v/>
      </c>
      <c r="BA43" s="121" t="str">
        <f t="shared" si="252"/>
        <v>Rajesh Khandelwal1 - PortfolioDMLT</v>
      </c>
      <c r="BB43" s="126" t="str">
        <f>_xlfn.XLOOKUP(BA43,PROSPERDelta_Query!BK:BK,PROSPERDelta_Query!O:O,"",,-1)</f>
        <v/>
      </c>
      <c r="BC43" s="124" t="str">
        <f t="shared" si="253"/>
        <v>N/A</v>
      </c>
      <c r="BD43" s="124" t="str">
        <f>IF(IF(IF($C43="Christopher Lobo",_xlfn.XLOOKUP($B43,PROSPER_Lobo!$1:$1,PROSPER_Lobo!$14:$14,""),
IF($C43="Naren Baliga",_xlfn.XLOOKUP($B43,PROSPER_Baliga!$1:$1,PROSPER_Baliga!$14:$14,""),
IF($C43="Thorsten Huhn",_xlfn.XLOOKUP($B43,PROSPER_Huhn!$1:$1,PROSPER_Huhn!$14:$14,""),
IF($C43="Nick Hull",_xlfn.XLOOKUP($B43,PROSPER_Hull!$1:$1,PROSPER_Hull!$14:$14,""),
IF($C43="Monika Kotwani",_xlfn.XLOOKUP($B43,PROSPER_Kotwani!$1:$1,PROSPER_Kotwani!$14:$14,""),
IF($C43="Jonathan Wellner",_xlfn.XLOOKUP($B43,PROSPER_Wellner!$1:$1,PROSPER_Wellner!$14:$14,""),
IF($C43="Travis Harvey",_xlfn.XLOOKUP($B43,PROSPER_Harvey!$1:$1,PROSPER_Harvey!$14:$14,""),"")))))))="","",
IF($C43="Christopher Lobo",_xlfn.XLOOKUP($B43,PROSPER_Lobo!$1:$1,PROSPER_Lobo!$14:$14,""),
IF($C43="Naren Baliga",_xlfn.XLOOKUP($B43,PROSPER_Baliga!$1:$1,PROSPER_Baliga!$14:$14,""),
IF($C43="Thorsten Huhn",_xlfn.XLOOKUP($B43,PROSPER_Huhn!$1:$1,PROSPER_Huhn!$14:$14,""),
IF($C43="Nick Hull",_xlfn.XLOOKUP($B43,PROSPER_Hull!$1:$1,PROSPER_Hull!$14:$14,""),
IF($C43="Monika Kotwani",_xlfn.XLOOKUP($B43,PROSPER_Kotwani!$1:$1,PROSPER_Kotwani!$14:$14,""),
IF($C43="Jonathan Wellner",_xlfn.XLOOKUP($B43,PROSPER_Wellner!$1:$1,PROSPER_Wellner!$14:$14,""),
IF($C43="Travis Harvey",_xlfn.XLOOKUP($B43,PROSPER_Harvey!$1:$1,PROSPER_Harvey!$14:$14,""),""))))))))="","No Score",IF(IF($C43="Christopher Lobo",_xlfn.XLOOKUP($B43,PROSPER_Lobo!$1:$1,PROSPER_Lobo!$14:$14,""),
IF($C43="Naren Baliga",_xlfn.XLOOKUP($B43,PROSPER_Baliga!$1:$1,PROSPER_Baliga!$14:$14,""),
IF($C43="Thorsten Huhn",_xlfn.XLOOKUP($B43,PROSPER_Huhn!$1:$1,PROSPER_Huhn!$14:$14,""),
IF($C43="Nick Hull",_xlfn.XLOOKUP($B43,PROSPER_Hull!$1:$1,PROSPER_Hull!$14:$14,""),
IF($C43="Monika Kotwani",_xlfn.XLOOKUP($B43,PROSPER_Kotwani!$1:$1,PROSPER_Kotwani!$14:$14,""),
IF($C43="Jonathan Wellner",_xlfn.XLOOKUP($B43,PROSPER_Wellner!$1:$1,PROSPER_Wellner!$14:$14,""),
IF($C43="Travis Harvey",_xlfn.XLOOKUP($B43,PROSPER_Harvey!$1:$1,PROSPER_Harvey!$14:$14,""),"")))))))="","",
IF($C43="Christopher Lobo",_xlfn.XLOOKUP($B43,PROSPER_Lobo!$1:$1,PROSPER_Lobo!$14:$14,""),
IF($C43="Naren Baliga",_xlfn.XLOOKUP($B43,PROSPER_Baliga!$1:$1,PROSPER_Baliga!$14:$14,""),
IF($C43="Thorsten Huhn",_xlfn.XLOOKUP($B43,PROSPER_Huhn!$1:$1,PROSPER_Huhn!$14:$14,""),
IF($C43="Nick Hull",_xlfn.XLOOKUP($B43,PROSPER_Hull!$1:$1,PROSPER_Hull!$14:$14,""),
IF($C43="Monika Kotwani",_xlfn.XLOOKUP($B43,PROSPER_Kotwani!$1:$1,PROSPER_Kotwani!$14:$14,""),
IF($C43="Jonathan Wellner",_xlfn.XLOOKUP($B43,PROSPER_Wellner!$1:$1,PROSPER_Wellner!$14:$14,""),
IF($C43="Travis Harvey",_xlfn.XLOOKUP($B43,PROSPER_Harvey!$1:$1,PROSPER_Harvey!$14:$14,""),"")))))))))</f>
        <v>No Score</v>
      </c>
      <c r="BE43" s="125" t="str">
        <f>IF(IF(IF($C43="Christopher Lobo",_xlfn.XLOOKUP($B43,PROSPER_Lobo!$1:$1,PROSPER_Lobo!$15:$15,""),
IF($C43="Naren Baliga",_xlfn.XLOOKUP($B43,PROSPER_Baliga!$1:$1,PROSPER_Baliga!$15:$15,""),
IF($C43="Thorsten Huhn",_xlfn.XLOOKUP($B43,PROSPER_Huhn!$1:$1,PROSPER_Huhn!$15:$15,""),
IF($C43="Nick Hull",_xlfn.XLOOKUP($B43,PROSPER_Hull!$1:$1,PROSPER_Hull!$15:$15,""),
IF($C43="Monika Kotwani",_xlfn.XLOOKUP($B43,PROSPER_Kotwani!$1:$1,PROSPER_Kotwani!$15:$15,""),
IF($C43="Jonathan Wellner",_xlfn.XLOOKUP($B43,PROSPER_Wellner!$1:$1,PROSPER_Wellner!$15:$15,""),
IF($C43="Travis Harvey",_xlfn.XLOOKUP($B43,PROSPER_Harvey!$1:$1,PROSPER_Harvey!$15:$15,""),"")))))))="","",
IF($C43="Christopher Lobo",_xlfn.XLOOKUP($B43,PROSPER_Lobo!$1:$1,PROSPER_Lobo!$15:$15,""),
IF($C43="Naren Baliga",_xlfn.XLOOKUP($B43,PROSPER_Baliga!$1:$1,PROSPER_Baliga!$15:$15,""),
IF($C43="Thorsten Huhn",_xlfn.XLOOKUP($B43,PROSPER_Huhn!$1:$1,PROSPER_Huhn!$15:$15,""),
IF($C43="Nick Hull",_xlfn.XLOOKUP($B43,PROSPER_Hull!$1:$1,PROSPER_Hull!$15:$15,""),
IF($C43="Monika Kotwani",_xlfn.XLOOKUP($B43,PROSPER_Kotwani!$1:$1,PROSPER_Kotwani!$15:$15,""),
IF($C43="Jonathan Wellner",_xlfn.XLOOKUP($B43,PROSPER_Wellner!$1:$1,PROSPER_Wellner!$15:$15,""),
IF($C43="Travis Harvey",_xlfn.XLOOKUP($B43,PROSPER_Harvey!$1:$1,PROSPER_Harvey!$15:$15,""),""))))))))="","No Comment",IF(IF($C43="Christopher Lobo",_xlfn.XLOOKUP($B43,PROSPER_Lobo!$1:$1,PROSPER_Lobo!$15:$15,""),
IF($C43="Naren Baliga",_xlfn.XLOOKUP($B43,PROSPER_Baliga!$1:$1,PROSPER_Baliga!$15:$15,""),
IF($C43="Thorsten Huhn",_xlfn.XLOOKUP($B43,PROSPER_Huhn!$1:$1,PROSPER_Huhn!$15:$15,""),
IF($C43="Nick Hull",_xlfn.XLOOKUP($B43,PROSPER_Hull!$1:$1,PROSPER_Hull!$15:$15,""),
IF($C43="Monika Kotwani",_xlfn.XLOOKUP($B43,PROSPER_Kotwani!$1:$1,PROSPER_Kotwani!$15:$15,""),
IF($C43="Jonathan Wellner",_xlfn.XLOOKUP($B43,PROSPER_Wellner!$1:$1,PROSPER_Wellner!$15:$15,""),
IF($C43="Travis Harvey",_xlfn.XLOOKUP($B43,PROSPER_Harvey!$1:$1,PROSPER_Harvey!$15:$15,""),"")))))))="","",
IF($C43="Christopher Lobo",_xlfn.XLOOKUP($B43,PROSPER_Lobo!$1:$1,PROSPER_Lobo!$15:$15,""),
IF($C43="Naren Baliga",_xlfn.XLOOKUP($B43,PROSPER_Baliga!$1:$1,PROSPER_Baliga!$15:$15,""),
IF($C43="Thorsten Huhn",_xlfn.XLOOKUP($B43,PROSPER_Huhn!$1:$1,PROSPER_Huhn!$15:$15,""),
IF($C43="Nick Hull",_xlfn.XLOOKUP($B43,PROSPER_Hull!$1:$1,PROSPER_Hull!$15:$15,""),
IF($C43="Monika Kotwani",_xlfn.XLOOKUP($B43,PROSPER_Kotwani!$1:$1,PROSPER_Kotwani!$15:$15,""),
IF($C43="Jonathan Wellner",_xlfn.XLOOKUP($B43,PROSPER_Wellner!$1:$1,PROSPER_Wellner!$15:$15,""),
IF($C43="Travis Harvey",_xlfn.XLOOKUP($B43,PROSPER_Harvey!$1:$1,PROSPER_Harvey!$15:$15,""),"")))))))))</f>
        <v>No Comment</v>
      </c>
      <c r="BF43" s="124" t="s">
        <v>89</v>
      </c>
      <c r="BG43" s="150" t="str">
        <f t="shared" si="254"/>
        <v>N/A</v>
      </c>
      <c r="BH43" s="120" t="str">
        <f>_xlfn.XLOOKUP(B43,PROSPERInitial_Query!$E:$E,PROSPERInitial_Query!$N:$N,"",,-1)</f>
        <v/>
      </c>
      <c r="BI43" s="121" t="str">
        <f t="shared" si="255"/>
        <v>Rajesh Khandelwal1 - PortfolioRevenue Management</v>
      </c>
      <c r="BJ43" s="126" t="str">
        <f>_xlfn.XLOOKUP(BI43,PROSPERDelta_Query!BK:BK,PROSPERDelta_Query!P:P,"",,-1)</f>
        <v/>
      </c>
      <c r="BK43" s="124" t="str">
        <f t="shared" si="256"/>
        <v>N/A</v>
      </c>
      <c r="BL43" s="124" t="str">
        <f>IF(IF(IF($C43="Christopher Lobo",_xlfn.XLOOKUP($B43,PROSPER_Lobo!$1:$1,PROSPER_Lobo!$16:$16,""),
IF($C43="Naren Baliga",_xlfn.XLOOKUP($B43,PROSPER_Baliga!$1:$1,PROSPER_Baliga!$16:$16,""),
IF($C43="Thorsten Huhn",_xlfn.XLOOKUP($B43,PROSPER_Huhn!$1:$1,PROSPER_Huhn!$16:$16,""),
IF($C43="Nick Hull",_xlfn.XLOOKUP($B43,PROSPER_Hull!$1:$1,PROSPER_Hull!$16:$16,""),
IF($C43="Monika Kotwani",_xlfn.XLOOKUP($B43,PROSPER_Kotwani!$1:$1,PROSPER_Kotwani!$16:$16,""),
IF($C43="Jonathan Wellner",_xlfn.XLOOKUP($B43,PROSPER_Wellner!$1:$1,PROSPER_Wellner!$16:$16,""),
IF($C43="Travis Harvey",_xlfn.XLOOKUP($B43,PROSPER_Harvey!$1:$1,PROSPER_Harvey!$16:$16,""),"")))))))="","",
IF($C43="Christopher Lobo",_xlfn.XLOOKUP($B43,PROSPER_Lobo!$1:$1,PROSPER_Lobo!$16:$16,""),
IF($C43="Naren Baliga",_xlfn.XLOOKUP($B43,PROSPER_Baliga!$1:$1,PROSPER_Baliga!$16:$16,""),
IF($C43="Thorsten Huhn",_xlfn.XLOOKUP($B43,PROSPER_Huhn!$1:$1,PROSPER_Huhn!$16:$16,""),
IF($C43="Nick Hull",_xlfn.XLOOKUP($B43,PROSPER_Hull!$1:$1,PROSPER_Hull!$16:$16,""),
IF($C43="Monika Kotwani",_xlfn.XLOOKUP($B43,PROSPER_Kotwani!$1:$1,PROSPER_Kotwani!$16:$16,""),
IF($C43="Jonathan Wellner",_xlfn.XLOOKUP($B43,PROSPER_Wellner!$1:$1,PROSPER_Wellner!$16:$16,""),
IF($C43="Travis Harvey",_xlfn.XLOOKUP($B43,PROSPER_Harvey!$1:$1,PROSPER_Harvey!$16:$16,""),""))))))))="","No Score",IF(IF($C43="Christopher Lobo",_xlfn.XLOOKUP($B43,PROSPER_Lobo!$1:$1,PROSPER_Lobo!$16:$16,""),
IF($C43="Naren Baliga",_xlfn.XLOOKUP($B43,PROSPER_Baliga!$1:$1,PROSPER_Baliga!$16:$16,""),
IF($C43="Thorsten Huhn",_xlfn.XLOOKUP($B43,PROSPER_Huhn!$1:$1,PROSPER_Huhn!$16:$16,""),
IF($C43="Nick Hull",_xlfn.XLOOKUP($B43,PROSPER_Hull!$1:$1,PROSPER_Hull!$16:$16,""),
IF($C43="Monika Kotwani",_xlfn.XLOOKUP($B43,PROSPER_Kotwani!$1:$1,PROSPER_Kotwani!$16:$16,""),
IF($C43="Jonathan Wellner",_xlfn.XLOOKUP($B43,PROSPER_Wellner!$1:$1,PROSPER_Wellner!$16:$16,""),
IF($C43="Travis Harvey",_xlfn.XLOOKUP($B43,PROSPER_Harvey!$1:$1,PROSPER_Harvey!$16:$16,""),"")))))))="","",
IF($C43="Christopher Lobo",_xlfn.XLOOKUP($B43,PROSPER_Lobo!$1:$1,PROSPER_Lobo!$16:$16,""),
IF($C43="Naren Baliga",_xlfn.XLOOKUP($B43,PROSPER_Baliga!$1:$1,PROSPER_Baliga!$16:$16,""),
IF($C43="Thorsten Huhn",_xlfn.XLOOKUP($B43,PROSPER_Huhn!$1:$1,PROSPER_Huhn!$16:$16,""),
IF($C43="Nick Hull",_xlfn.XLOOKUP($B43,PROSPER_Hull!$1:$1,PROSPER_Hull!$16:$16,""),
IF($C43="Monika Kotwani",_xlfn.XLOOKUP($B43,PROSPER_Kotwani!$1:$1,PROSPER_Kotwani!$16:$16,""),
IF($C43="Jonathan Wellner",_xlfn.XLOOKUP($B43,PROSPER_Wellner!$1:$1,PROSPER_Wellner!$16:$16,""),
IF($C43="Travis Harvey",_xlfn.XLOOKUP($B43,PROSPER_Harvey!$1:$1,PROSPER_Harvey!$16:$16,""),"")))))))))</f>
        <v>No Score</v>
      </c>
      <c r="BM43" s="125" t="str">
        <f>IF(IF(IF($C43="Christopher Lobo",_xlfn.XLOOKUP($B43,PROSPER_Lobo!$1:$1,PROSPER_Lobo!$17:$17,""),
IF($C43="Naren Baliga",_xlfn.XLOOKUP($B43,PROSPER_Baliga!$1:$1,PROSPER_Baliga!$17:$17,""),
IF($C43="Thorsten Huhn",_xlfn.XLOOKUP($B43,PROSPER_Huhn!$1:$1,PROSPER_Huhn!$17:$17,""),
IF($C43="Nick Hull",_xlfn.XLOOKUP($B43,PROSPER_Hull!$1:$1,PROSPER_Hull!$17:$17,""),
IF($C43="Monika Kotwani",_xlfn.XLOOKUP($B43,PROSPER_Kotwani!$1:$1,PROSPER_Kotwani!$17:$17,""),
IF($C43="Jonathan Wellner",_xlfn.XLOOKUP($B43,PROSPER_Wellner!$1:$1,PROSPER_Wellner!$17:$17,""),
IF($C43="Travis Harvey",_xlfn.XLOOKUP($B43,PROSPER_Harvey!$1:$1,PROSPER_Harvey!$17:$17,""),"")))))))="","",
IF($C43="Christopher Lobo",_xlfn.XLOOKUP($B43,PROSPER_Lobo!$1:$1,PROSPER_Lobo!$17:$17,""),
IF($C43="Naren Baliga",_xlfn.XLOOKUP($B43,PROSPER_Baliga!$1:$1,PROSPER_Baliga!$17:$17,""),
IF($C43="Thorsten Huhn",_xlfn.XLOOKUP($B43,PROSPER_Huhn!$1:$1,PROSPER_Huhn!$17:$17,""),
IF($C43="Nick Hull",_xlfn.XLOOKUP($B43,PROSPER_Hull!$1:$1,PROSPER_Hull!$17:$17,""),
IF($C43="Monika Kotwani",_xlfn.XLOOKUP($B43,PROSPER_Kotwani!$1:$1,PROSPER_Kotwani!$17:$17,""),
IF($C43="Jonathan Wellner",_xlfn.XLOOKUP($B43,PROSPER_Wellner!$1:$1,PROSPER_Wellner!$17:$17,""),
IF($C43="Travis Harvey",_xlfn.XLOOKUP($B43,PROSPER_Harvey!$1:$1,PROSPER_Harvey!$17:$17,""),""))))))))="","No Comment",IF(IF($C43="Christopher Lobo",_xlfn.XLOOKUP($B43,PROSPER_Lobo!$1:$1,PROSPER_Lobo!$17:$17,""),
IF($C43="Naren Baliga",_xlfn.XLOOKUP($B43,PROSPER_Baliga!$1:$1,PROSPER_Baliga!$17:$17,""),
IF($C43="Thorsten Huhn",_xlfn.XLOOKUP($B43,PROSPER_Huhn!$1:$1,PROSPER_Huhn!$17:$17,""),
IF($C43="Nick Hull",_xlfn.XLOOKUP($B43,PROSPER_Hull!$1:$1,PROSPER_Hull!$17:$17,""),
IF($C43="Monika Kotwani",_xlfn.XLOOKUP($B43,PROSPER_Kotwani!$1:$1,PROSPER_Kotwani!$17:$17,""),
IF($C43="Jonathan Wellner",_xlfn.XLOOKUP($B43,PROSPER_Wellner!$1:$1,PROSPER_Wellner!$17:$17,""),
IF($C43="Travis Harvey",_xlfn.XLOOKUP($B43,PROSPER_Harvey!$1:$1,PROSPER_Harvey!$17:$17,""),"")))))))="","",
IF($C43="Christopher Lobo",_xlfn.XLOOKUP($B43,PROSPER_Lobo!$1:$1,PROSPER_Lobo!$17:$17,""),
IF($C43="Naren Baliga",_xlfn.XLOOKUP($B43,PROSPER_Baliga!$1:$1,PROSPER_Baliga!$17:$17,""),
IF($C43="Thorsten Huhn",_xlfn.XLOOKUP($B43,PROSPER_Huhn!$1:$1,PROSPER_Huhn!$17:$17,""),
IF($C43="Nick Hull",_xlfn.XLOOKUP($B43,PROSPER_Hull!$1:$1,PROSPER_Hull!$17:$17,""),
IF($C43="Monika Kotwani",_xlfn.XLOOKUP($B43,PROSPER_Kotwani!$1:$1,PROSPER_Kotwani!$17:$17,""),
IF($C43="Jonathan Wellner",_xlfn.XLOOKUP($B43,PROSPER_Wellner!$1:$1,PROSPER_Wellner!$17:$17,""),
IF($C43="Travis Harvey",_xlfn.XLOOKUP($B43,PROSPER_Harvey!$1:$1,PROSPER_Harvey!$17:$17,""),"")))))))))</f>
        <v>No Comment</v>
      </c>
      <c r="BN43" s="124">
        <f>IFERROR(ROUND(_xlfn.XLOOKUP(B43,'RevenueChallenge_Query'!$E:$E,'RevenueChallenge_Query'!$F:$F)/3.2,0),"Not Taken")</f>
        <v>9</v>
      </c>
      <c r="BO43" s="150">
        <f t="shared" si="257"/>
        <v>9</v>
      </c>
      <c r="BP43" s="120" t="str">
        <f>_xlfn.XLOOKUP(B43,PROSPERInitial_Query!$E:$E,PROSPERInitial_Query!$O:$O,"",,-1)</f>
        <v/>
      </c>
      <c r="BQ43" s="121" t="str">
        <f t="shared" si="258"/>
        <v>Rajesh Khandelwal1 - PortfolioArtificial Intelligence</v>
      </c>
      <c r="BR43" s="126" t="str">
        <f>_xlfn.XLOOKUP(BQ43,PROSPERDelta_Query!BK:BK,PROSPERDelta_Query!Q:Q,"",,-1)</f>
        <v/>
      </c>
      <c r="BS43" s="124" t="str">
        <f t="shared" si="259"/>
        <v>N/A</v>
      </c>
      <c r="BT43" s="124" t="str">
        <f>IF(IF(IF($C43="Christopher Lobo",_xlfn.XLOOKUP($B43,PROSPER_Lobo!$1:$1,PROSPER_Lobo!$18:$18,""),
IF($C43="Naren Baliga",_xlfn.XLOOKUP($B43,PROSPER_Baliga!$1:$1,PROSPER_Baliga!$18:$18,""),
IF($C43="Thorsten Huhn",_xlfn.XLOOKUP($B43,PROSPER_Huhn!$1:$1,PROSPER_Huhn!$18:$18,""),
IF($C43="Nick Hull",_xlfn.XLOOKUP($B43,PROSPER_Hull!$1:$1,PROSPER_Hull!$18:$18,""),
IF($C43="Monika Kotwani",_xlfn.XLOOKUP($B43,PROSPER_Kotwani!$1:$1,PROSPER_Kotwani!$18:$18,""),
IF($C43="Jonathan Wellner",_xlfn.XLOOKUP($B43,PROSPER_Wellner!$1:$1,PROSPER_Wellner!$18:$18,""),
IF($C43="Travis Harvey",_xlfn.XLOOKUP($B43,PROSPER_Harvey!$1:$1,PROSPER_Harvey!$18:$18,""),"")))))))="","",
IF($C43="Christopher Lobo",_xlfn.XLOOKUP($B43,PROSPER_Lobo!$1:$1,PROSPER_Lobo!$18:$18,""),
IF($C43="Naren Baliga",_xlfn.XLOOKUP($B43,PROSPER_Baliga!$1:$1,PROSPER_Baliga!$18:$18,""),
IF($C43="Thorsten Huhn",_xlfn.XLOOKUP($B43,PROSPER_Huhn!$1:$1,PROSPER_Huhn!$18:$18,""),
IF($C43="Nick Hull",_xlfn.XLOOKUP($B43,PROSPER_Hull!$1:$1,PROSPER_Hull!$18:$18,""),
IF($C43="Monika Kotwani",_xlfn.XLOOKUP($B43,PROSPER_Kotwani!$1:$1,PROSPER_Kotwani!$18:$18,""),
IF($C43="Jonathan Wellner",_xlfn.XLOOKUP($B43,PROSPER_Wellner!$1:$1,PROSPER_Wellner!$18:$18,""),
IF($C43="Travis Harvey",_xlfn.XLOOKUP($B43,PROSPER_Harvey!$1:$1,PROSPER_Harvey!$18:$18,""),""))))))))="","No Score",IF(IF($C43="Christopher Lobo",_xlfn.XLOOKUP($B43,PROSPER_Lobo!$1:$1,PROSPER_Lobo!$18:$18,""),
IF($C43="Naren Baliga",_xlfn.XLOOKUP($B43,PROSPER_Baliga!$1:$1,PROSPER_Baliga!$18:$18,""),
IF($C43="Thorsten Huhn",_xlfn.XLOOKUP($B43,PROSPER_Huhn!$1:$1,PROSPER_Huhn!$18:$18,""),
IF($C43="Nick Hull",_xlfn.XLOOKUP($B43,PROSPER_Hull!$1:$1,PROSPER_Hull!$18:$18,""),
IF($C43="Monika Kotwani",_xlfn.XLOOKUP($B43,PROSPER_Kotwani!$1:$1,PROSPER_Kotwani!$18:$18,""),
IF($C43="Jonathan Wellner",_xlfn.XLOOKUP($B43,PROSPER_Wellner!$1:$1,PROSPER_Wellner!$18:$18,""),
IF($C43="Travis Harvey",_xlfn.XLOOKUP($B43,PROSPER_Harvey!$1:$1,PROSPER_Harvey!$18:$18,""),"")))))))="","",
IF($C43="Christopher Lobo",_xlfn.XLOOKUP($B43,PROSPER_Lobo!$1:$1,PROSPER_Lobo!$18:$18,""),
IF($C43="Naren Baliga",_xlfn.XLOOKUP($B43,PROSPER_Baliga!$1:$1,PROSPER_Baliga!$18:$18,""),
IF($C43="Thorsten Huhn",_xlfn.XLOOKUP($B43,PROSPER_Huhn!$1:$1,PROSPER_Huhn!$18:$18,""),
IF($C43="Nick Hull",_xlfn.XLOOKUP($B43,PROSPER_Hull!$1:$1,PROSPER_Hull!$18:$18,""),
IF($C43="Monika Kotwani",_xlfn.XLOOKUP($B43,PROSPER_Kotwani!$1:$1,PROSPER_Kotwani!$18:$18,""),
IF($C43="Jonathan Wellner",_xlfn.XLOOKUP($B43,PROSPER_Wellner!$1:$1,PROSPER_Wellner!$18:$18,""),
IF($C43="Travis Harvey",_xlfn.XLOOKUP($B43,PROSPER_Harvey!$1:$1,PROSPER_Harvey!$18:$18,""),"")))))))))</f>
        <v>No Score</v>
      </c>
      <c r="BU43" s="125" t="str">
        <f>IF(IF(IF($C43="Christopher Lobo",_xlfn.XLOOKUP($B43,PROSPER_Lobo!$1:$1,PROSPER_Lobo!$19:$19,""),
IF($C43="Naren Baliga",_xlfn.XLOOKUP($B43,PROSPER_Baliga!$1:$1,PROSPER_Baliga!$19:$19,""),
IF($C43="Thorsten Huhn",_xlfn.XLOOKUP($B43,PROSPER_Huhn!$1:$1,PROSPER_Huhn!$19:$19,""),
IF($C43="Nick Hull",_xlfn.XLOOKUP($B43,PROSPER_Hull!$1:$1,PROSPER_Hull!$19:$19,""),
IF($C43="Monika Kotwani",_xlfn.XLOOKUP($B43,PROSPER_Kotwani!$1:$1,PROSPER_Kotwani!$19:$19,""),
IF($C43="Jonathan Wellner",_xlfn.XLOOKUP($B43,PROSPER_Wellner!$1:$1,PROSPER_Wellner!$19:$19,""),
IF($C43="Travis Harvey",_xlfn.XLOOKUP($B43,PROSPER_Harvey!$1:$1,PROSPER_Harvey!$19:$19,""),"")))))))="","",
IF($C43="Christopher Lobo",_xlfn.XLOOKUP($B43,PROSPER_Lobo!$1:$1,PROSPER_Lobo!$19:$19,""),
IF($C43="Naren Baliga",_xlfn.XLOOKUP($B43,PROSPER_Baliga!$1:$1,PROSPER_Baliga!$19:$19,""),
IF($C43="Thorsten Huhn",_xlfn.XLOOKUP($B43,PROSPER_Huhn!$1:$1,PROSPER_Huhn!$19:$19,""),
IF($C43="Nick Hull",_xlfn.XLOOKUP($B43,PROSPER_Hull!$1:$1,PROSPER_Hull!$19:$19,""),
IF($C43="Monika Kotwani",_xlfn.XLOOKUP($B43,PROSPER_Kotwani!$1:$1,PROSPER_Kotwani!$19:$19,""),
IF($C43="Jonathan Wellner",_xlfn.XLOOKUP($B43,PROSPER_Wellner!$1:$1,PROSPER_Wellner!$19:$19,""),
IF($C43="Travis Harvey",_xlfn.XLOOKUP($B43,PROSPER_Harvey!$1:$1,PROSPER_Harvey!$19:$19,""),""))))))))="","No Comment",IF(IF($C43="Christopher Lobo",_xlfn.XLOOKUP($B43,PROSPER_Lobo!$1:$1,PROSPER_Lobo!$19:$19,""),
IF($C43="Naren Baliga",_xlfn.XLOOKUP($B43,PROSPER_Baliga!$1:$1,PROSPER_Baliga!$19:$19,""),
IF($C43="Thorsten Huhn",_xlfn.XLOOKUP($B43,PROSPER_Huhn!$1:$1,PROSPER_Huhn!$19:$19,""),
IF($C43="Nick Hull",_xlfn.XLOOKUP($B43,PROSPER_Hull!$1:$1,PROSPER_Hull!$19:$19,""),
IF($C43="Monika Kotwani",_xlfn.XLOOKUP($B43,PROSPER_Kotwani!$1:$1,PROSPER_Kotwani!$19:$19,""),
IF($C43="Jonathan Wellner",_xlfn.XLOOKUP($B43,PROSPER_Wellner!$1:$1,PROSPER_Wellner!$19:$19,""),
IF($C43="Travis Harvey",_xlfn.XLOOKUP($B43,PROSPER_Harvey!$1:$1,PROSPER_Harvey!$19:$19,""),"")))))))="","",
IF($C43="Christopher Lobo",_xlfn.XLOOKUP($B43,PROSPER_Lobo!$1:$1,PROSPER_Lobo!$19:$19,""),
IF($C43="Naren Baliga",_xlfn.XLOOKUP($B43,PROSPER_Baliga!$1:$1,PROSPER_Baliga!$19:$19,""),
IF($C43="Thorsten Huhn",_xlfn.XLOOKUP($B43,PROSPER_Huhn!$1:$1,PROSPER_Huhn!$19:$19,""),
IF($C43="Nick Hull",_xlfn.XLOOKUP($B43,PROSPER_Hull!$1:$1,PROSPER_Hull!$19:$19,""),
IF($C43="Monika Kotwani",_xlfn.XLOOKUP($B43,PROSPER_Kotwani!$1:$1,PROSPER_Kotwani!$19:$19,""),
IF($C43="Jonathan Wellner",_xlfn.XLOOKUP($B43,PROSPER_Wellner!$1:$1,PROSPER_Wellner!$19:$19,""),
IF($C43="Travis Harvey",_xlfn.XLOOKUP($B43,PROSPER_Harvey!$1:$1,PROSPER_Harvey!$19:$19,""),"")))))))))</f>
        <v>No Comment</v>
      </c>
      <c r="BV43" s="124" t="s">
        <v>89</v>
      </c>
      <c r="BW43" s="150" t="str">
        <f t="shared" si="260"/>
        <v>N/A</v>
      </c>
      <c r="BX43" s="127" t="str">
        <f t="shared" si="261"/>
        <v>N/A</v>
      </c>
      <c r="BY43" s="128" t="str">
        <f t="shared" si="262"/>
        <v>N/A</v>
      </c>
      <c r="BZ43" s="128">
        <f t="shared" si="263"/>
        <v>7.5</v>
      </c>
      <c r="CA43" s="129">
        <f t="shared" si="264"/>
        <v>7.5</v>
      </c>
      <c r="CB43" s="130" t="str">
        <f>_xlfn.XLOOKUP(B43,PROSPERInitial_Query!$E:$E,PROSPERInitial_Query!$AA:$AA,"",,-1)</f>
        <v/>
      </c>
      <c r="CC43" s="121" t="str">
        <f t="shared" si="265"/>
        <v>Rajesh Khandelwal2 - RelationshipAccount / Stakeholder 1Name</v>
      </c>
      <c r="CD43" s="121" t="str">
        <f>_xlfn.XLOOKUP(CC43,PROSPERDelta_Query!BK:BK,PROSPERDelta_Query!AC:AC,"",,-1)</f>
        <v/>
      </c>
      <c r="CE43" s="126" t="str">
        <f>_xlfn.XLOOKUP(B43,PROSPERInitial_Query!$E:$E,PROSPERInitial_Query!$Q:$Q,"",,-1)</f>
        <v/>
      </c>
      <c r="CF43" s="121" t="str">
        <f t="shared" si="266"/>
        <v>Rajesh Khandelwal2 - RelationshipAccount / Stakeholder 1Self Score</v>
      </c>
      <c r="CG43" s="126" t="str">
        <f>_xlfn.XLOOKUP(CF43,PROSPERDelta_Query!BK:BK,PROSPERDelta_Query!AM:AM,"",,-1)</f>
        <v/>
      </c>
      <c r="CH43" s="131" t="str">
        <f t="shared" si="159"/>
        <v/>
      </c>
      <c r="CI43" s="131" t="str">
        <f t="shared" si="267"/>
        <v>N/A</v>
      </c>
      <c r="CJ43" s="132" t="str">
        <f t="shared" si="268"/>
        <v>N/A</v>
      </c>
      <c r="CK43" s="132" t="str">
        <f>IF(IF(IF($C43="Christopher Lobo",_xlfn.XLOOKUP($B43,PROSPER_Lobo!$1:$1,PROSPER_Lobo!$21:$21,""),
IF($C43="Naren Baliga",_xlfn.XLOOKUP($B43,PROSPER_Baliga!$1:$1,PROSPER_Baliga!$21:$21,""),
IF($C43="Thorsten Huhn",_xlfn.XLOOKUP($B43,PROSPER_Huhn!$1:$1,PROSPER_Huhn!$21:$21,""),
IF($C43="Nick Hull",_xlfn.XLOOKUP($B43,PROSPER_Hull!$1:$1,PROSPER_Hull!$21:$21,""),
IF($C43="Monika Kotwani",_xlfn.XLOOKUP($B43,PROSPER_Kotwani!$1:$1,PROSPER_Kotwani!$21:$21,""),
IF($C43="Jonathan Wellner",_xlfn.XLOOKUP($B43,PROSPER_Wellner!$1:$1,PROSPER_Wellner!$21:$21,""),
IF($C43="Travis Harvey",_xlfn.XLOOKUP($B43,PROSPER_Harvey!$1:$1,PROSPER_Harvey!$21:$21,""),"")))))))="","",
IF($C43="Christopher Lobo",_xlfn.XLOOKUP($B43,PROSPER_Lobo!$1:$1,PROSPER_Lobo!$21:$21,""),
IF($C43="Naren Baliga",_xlfn.XLOOKUP($B43,PROSPER_Baliga!$1:$1,PROSPER_Baliga!$21:$21,""),
IF($C43="Thorsten Huhn",_xlfn.XLOOKUP($B43,PROSPER_Huhn!$1:$1,PROSPER_Huhn!$21:$21,""),
IF($C43="Nick Hull",_xlfn.XLOOKUP($B43,PROSPER_Hull!$1:$1,PROSPER_Hull!$21:$21,""),
IF($C43="Monika Kotwani",_xlfn.XLOOKUP($B43,PROSPER_Kotwani!$1:$1,PROSPER_Kotwani!$21:$21,""),
IF($C43="Jonathan Wellner",_xlfn.XLOOKUP($B43,PROSPER_Wellner!$1:$1,PROSPER_Wellner!$21:$21,""),
IF($C43="Travis Harvey",_xlfn.XLOOKUP($B43,PROSPER_Harvey!$1:$1,PROSPER_Harvey!$21:$21,""),""))))))))="","No Score",IF(IF($C43="Christopher Lobo",_xlfn.XLOOKUP($B43,PROSPER_Lobo!$1:$1,PROSPER_Lobo!$21:$21,""),
IF($C43="Naren Baliga",_xlfn.XLOOKUP($B43,PROSPER_Baliga!$1:$1,PROSPER_Baliga!$21:$21,""),
IF($C43="Thorsten Huhn",_xlfn.XLOOKUP($B43,PROSPER_Huhn!$1:$1,PROSPER_Huhn!$21:$21,""),
IF($C43="Nick Hull",_xlfn.XLOOKUP($B43,PROSPER_Hull!$1:$1,PROSPER_Hull!$21:$21,""),
IF($C43="Monika Kotwani",_xlfn.XLOOKUP($B43,PROSPER_Kotwani!$1:$1,PROSPER_Kotwani!$21:$21,""),
IF($C43="Jonathan Wellner",_xlfn.XLOOKUP($B43,PROSPER_Wellner!$1:$1,PROSPER_Wellner!$21:$21,""),
IF($C43="Travis Harvey",_xlfn.XLOOKUP($B43,PROSPER_Harvey!$1:$1,PROSPER_Harvey!$21:$21,""),"")))))))="","",
IF($C43="Christopher Lobo",_xlfn.XLOOKUP($B43,PROSPER_Lobo!$1:$1,PROSPER_Lobo!$21:$21,""),
IF($C43="Naren Baliga",_xlfn.XLOOKUP($B43,PROSPER_Baliga!$1:$1,PROSPER_Baliga!$21:$21,""),
IF($C43="Thorsten Huhn",_xlfn.XLOOKUP($B43,PROSPER_Huhn!$1:$1,PROSPER_Huhn!$21:$21,""),
IF($C43="Nick Hull",_xlfn.XLOOKUP($B43,PROSPER_Hull!$1:$1,PROSPER_Hull!$21:$21,""),
IF($C43="Monika Kotwani",_xlfn.XLOOKUP($B43,PROSPER_Kotwani!$1:$1,PROSPER_Kotwani!$21:$21,""),
IF($C43="Jonathan Wellner",_xlfn.XLOOKUP($B43,PROSPER_Wellner!$1:$1,PROSPER_Wellner!$21:$21,""),
IF($C43="Travis Harvey",_xlfn.XLOOKUP($B43,PROSPER_Harvey!$1:$1,PROSPER_Harvey!$21:$21,""),"")))))))))</f>
        <v>N/A</v>
      </c>
      <c r="CL43" s="131" t="str">
        <f>IF(IF(IF($C43="Christopher Lobo",_xlfn.XLOOKUP($B43,PROSPER_Lobo!$1:$1,PROSPER_Lobo!$22:$22,""),
IF($C43="Naren Baliga",_xlfn.XLOOKUP($B43,PROSPER_Baliga!$1:$1,PROSPER_Baliga!$22:$22,""),
IF($C43="Thorsten Huhn",_xlfn.XLOOKUP($B43,PROSPER_Huhn!$1:$1,PROSPER_Huhn!$22:$22,""),
IF($C43="Nick Hull",_xlfn.XLOOKUP($B43,PROSPER_Hull!$1:$1,PROSPER_Hull!$22:$22,""),
IF($C43="Monika Kotwani",_xlfn.XLOOKUP($B43,PROSPER_Kotwani!$1:$1,PROSPER_Kotwani!$22:$22,""),
IF($C43="Jonathan Wellner",_xlfn.XLOOKUP($B43,PROSPER_Wellner!$1:$1,PROSPER_Wellner!$22:$22,""),
IF($C43="Travis Harvey",_xlfn.XLOOKUP($B43,PROSPER_Harvey!$1:$1,PROSPER_Harvey!$22:$22,""),"")))))))="","",
IF($C43="Christopher Lobo",_xlfn.XLOOKUP($B43,PROSPER_Lobo!$1:$1,PROSPER_Lobo!$22:$22,""),
IF($C43="Naren Baliga",_xlfn.XLOOKUP($B43,PROSPER_Baliga!$1:$1,PROSPER_Baliga!$22:$22,""),
IF($C43="Thorsten Huhn",_xlfn.XLOOKUP($B43,PROSPER_Huhn!$1:$1,PROSPER_Huhn!$22:$22,""),
IF($C43="Nick Hull",_xlfn.XLOOKUP($B43,PROSPER_Hull!$1:$1,PROSPER_Hull!$22:$22,""),
IF($C43="Monika Kotwani",_xlfn.XLOOKUP($B43,PROSPER_Kotwani!$1:$1,PROSPER_Kotwani!$22:$22,""),
IF($C43="Jonathan Wellner",_xlfn.XLOOKUP($B43,PROSPER_Wellner!$1:$1,PROSPER_Wellner!$22:$22,""),
IF($C43="Travis Harvey",_xlfn.XLOOKUP($B43,PROSPER_Harvey!$1:$1,PROSPER_Harvey!$22:$22,""),""))))))))="","No Comment",IF(IF($C43="Christopher Lobo",_xlfn.XLOOKUP($B43,PROSPER_Lobo!$1:$1,PROSPER_Lobo!$22:$22,""),
IF($C43="Naren Baliga",_xlfn.XLOOKUP($B43,PROSPER_Baliga!$1:$1,PROSPER_Baliga!$22:$22,""),
IF($C43="Thorsten Huhn",_xlfn.XLOOKUP($B43,PROSPER_Huhn!$1:$1,PROSPER_Huhn!$22:$22,""),
IF($C43="Nick Hull",_xlfn.XLOOKUP($B43,PROSPER_Hull!$1:$1,PROSPER_Hull!$22:$22,""),
IF($C43="Monika Kotwani",_xlfn.XLOOKUP($B43,PROSPER_Kotwani!$1:$1,PROSPER_Kotwani!$22:$22,""),
IF($C43="Jonathan Wellner",_xlfn.XLOOKUP($B43,PROSPER_Wellner!$1:$1,PROSPER_Wellner!$22:$22,""),
IF($C43="Travis Harvey",_xlfn.XLOOKUP($B43,PROSPER_Harvey!$1:$1,PROSPER_Harvey!$22:$22,""),"")))))))="","",
IF($C43="Christopher Lobo",_xlfn.XLOOKUP($B43,PROSPER_Lobo!$1:$1,PROSPER_Lobo!$22:$22,""),
IF($C43="Naren Baliga",_xlfn.XLOOKUP($B43,PROSPER_Baliga!$1:$1,PROSPER_Baliga!$22:$22,""),
IF($C43="Thorsten Huhn",_xlfn.XLOOKUP($B43,PROSPER_Huhn!$1:$1,PROSPER_Huhn!$22:$22,""),
IF($C43="Nick Hull",_xlfn.XLOOKUP($B43,PROSPER_Hull!$1:$1,PROSPER_Hull!$22:$22,""),
IF($C43="Monika Kotwani",_xlfn.XLOOKUP($B43,PROSPER_Kotwani!$1:$1,PROSPER_Kotwani!$22:$22,""),
IF($C43="Jonathan Wellner",_xlfn.XLOOKUP($B43,PROSPER_Wellner!$1:$1,PROSPER_Wellner!$22:$22,""),
IF($C43="Travis Harvey",_xlfn.XLOOKUP($B43,PROSPER_Harvey!$1:$1,PROSPER_Harvey!$22:$22,""),"")))))))))</f>
        <v>N/A</v>
      </c>
      <c r="CM43" s="150" t="str">
        <f t="shared" si="269"/>
        <v>N/A</v>
      </c>
      <c r="CN43" s="130" t="str">
        <f>_xlfn.XLOOKUP(B43,PROSPERInitial_Query!$E:$E,PROSPERInitial_Query!$AB:$AB,"",,-1)</f>
        <v/>
      </c>
      <c r="CO43" s="121" t="str">
        <f t="shared" si="270"/>
        <v>Rajesh Khandelwal2 - RelationshipAccount / Stakeholder 2Name</v>
      </c>
      <c r="CP43" s="121" t="str">
        <f>_xlfn.XLOOKUP(CO43,PROSPERDelta_Query!BK:BK,PROSPERDelta_Query!AD:AD,"",,-1)</f>
        <v/>
      </c>
      <c r="CQ43" s="126" t="str">
        <f>_xlfn.XLOOKUP(B43,PROSPERInitial_Query!$E:$E,PROSPERInitial_Query!$R:$R,"",,-1)</f>
        <v/>
      </c>
      <c r="CR43" s="121" t="str">
        <f t="shared" si="271"/>
        <v>Rajesh Khandelwal2 - RelationshipAccount / Stakeholder 2Self Score</v>
      </c>
      <c r="CS43" s="126" t="str">
        <f>_xlfn.XLOOKUP(CR43,PROSPERDelta_Query!BK:BK,PROSPERDelta_Query!AN:AN,"",,-1)</f>
        <v/>
      </c>
      <c r="CT43" s="131" t="str">
        <f t="shared" si="163"/>
        <v/>
      </c>
      <c r="CU43" s="131" t="str">
        <f t="shared" si="272"/>
        <v>N/A</v>
      </c>
      <c r="CV43" s="132" t="str">
        <f t="shared" si="273"/>
        <v>N/A</v>
      </c>
      <c r="CW43" s="132" t="str">
        <f>IF(IF(IF($C43="Christopher Lobo",_xlfn.XLOOKUP($B43,PROSPER_Lobo!$1:$1,PROSPER_Lobo!$24:$24,""),
IF($C43="Naren Baliga",_xlfn.XLOOKUP($B43,PROSPER_Baliga!$1:$1,PROSPER_Baliga!$24:$24,""),
IF($C43="Thorsten Huhn",_xlfn.XLOOKUP($B43,PROSPER_Huhn!$1:$1,PROSPER_Huhn!$24:$24,""),
IF($C43="Nick Hull",_xlfn.XLOOKUP($B43,PROSPER_Hull!$1:$1,PROSPER_Hull!$24:$24,""),
IF($C43="Monika Kotwani",_xlfn.XLOOKUP($B43,PROSPER_Kotwani!$1:$1,PROSPER_Kotwani!$24:$24,""),
IF($C43="Jonathan Wellner",_xlfn.XLOOKUP($B43,PROSPER_Wellner!$1:$1,PROSPER_Wellner!$24:$24,""),
IF($C43="Travis Harvey",_xlfn.XLOOKUP($B43,PROSPER_Harvey!$1:$1,PROSPER_Harvey!$24:$24,""),"")))))))="","",
IF($C43="Christopher Lobo",_xlfn.XLOOKUP($B43,PROSPER_Lobo!$1:$1,PROSPER_Lobo!$24:$24,""),
IF($C43="Naren Baliga",_xlfn.XLOOKUP($B43,PROSPER_Baliga!$1:$1,PROSPER_Baliga!$24:$24,""),
IF($C43="Thorsten Huhn",_xlfn.XLOOKUP($B43,PROSPER_Huhn!$1:$1,PROSPER_Huhn!$24:$24,""),
IF($C43="Nick Hull",_xlfn.XLOOKUP($B43,PROSPER_Hull!$1:$1,PROSPER_Hull!$24:$24,""),
IF($C43="Monika Kotwani",_xlfn.XLOOKUP($B43,PROSPER_Kotwani!$1:$1,PROSPER_Kotwani!$24:$24,""),
IF($C43="Jonathan Wellner",_xlfn.XLOOKUP($B43,PROSPER_Wellner!$1:$1,PROSPER_Wellner!$24:$24,""),
IF($C43="Travis Harvey",_xlfn.XLOOKUP($B43,PROSPER_Harvey!$1:$1,PROSPER_Harvey!$24:$24,""),""))))))))="","No Score",IF(IF($C43="Christopher Lobo",_xlfn.XLOOKUP($B43,PROSPER_Lobo!$1:$1,PROSPER_Lobo!$24:$24,""),
IF($C43="Naren Baliga",_xlfn.XLOOKUP($B43,PROSPER_Baliga!$1:$1,PROSPER_Baliga!$24:$24,""),
IF($C43="Thorsten Huhn",_xlfn.XLOOKUP($B43,PROSPER_Huhn!$1:$1,PROSPER_Huhn!$24:$24,""),
IF($C43="Nick Hull",_xlfn.XLOOKUP($B43,PROSPER_Hull!$1:$1,PROSPER_Hull!$24:$24,""),
IF($C43="Monika Kotwani",_xlfn.XLOOKUP($B43,PROSPER_Kotwani!$1:$1,PROSPER_Kotwani!$24:$24,""),
IF($C43="Jonathan Wellner",_xlfn.XLOOKUP($B43,PROSPER_Wellner!$1:$1,PROSPER_Wellner!$24:$24,""),
IF($C43="Travis Harvey",_xlfn.XLOOKUP($B43,PROSPER_Harvey!$1:$1,PROSPER_Harvey!$24:$24,""),"")))))))="","",
IF($C43="Christopher Lobo",_xlfn.XLOOKUP($B43,PROSPER_Lobo!$1:$1,PROSPER_Lobo!$24:$24,""),
IF($C43="Naren Baliga",_xlfn.XLOOKUP($B43,PROSPER_Baliga!$1:$1,PROSPER_Baliga!$24:$24,""),
IF($C43="Thorsten Huhn",_xlfn.XLOOKUP($B43,PROSPER_Huhn!$1:$1,PROSPER_Huhn!$24:$24,""),
IF($C43="Nick Hull",_xlfn.XLOOKUP($B43,PROSPER_Hull!$1:$1,PROSPER_Hull!$24:$24,""),
IF($C43="Monika Kotwani",_xlfn.XLOOKUP($B43,PROSPER_Kotwani!$1:$1,PROSPER_Kotwani!$24:$24,""),
IF($C43="Jonathan Wellner",_xlfn.XLOOKUP($B43,PROSPER_Wellner!$1:$1,PROSPER_Wellner!$24:$24,""),
IF($C43="Travis Harvey",_xlfn.XLOOKUP($B43,PROSPER_Harvey!$1:$1,PROSPER_Harvey!$24:$24,""),"")))))))))</f>
        <v>N/A</v>
      </c>
      <c r="CX43" s="131" t="str">
        <f>IF(IF(IF($C43="Christopher Lobo",_xlfn.XLOOKUP($B43,PROSPER_Lobo!$1:$1,PROSPER_Lobo!$25:$25,""),
IF($C43="Naren Baliga",_xlfn.XLOOKUP($B43,PROSPER_Baliga!$1:$1,PROSPER_Baliga!$25:$25,""),
IF($C43="Thorsten Huhn",_xlfn.XLOOKUP($B43,PROSPER_Huhn!$1:$1,PROSPER_Huhn!$25:$25,""),
IF($C43="Nick Hull",_xlfn.XLOOKUP($B43,PROSPER_Hull!$1:$1,PROSPER_Hull!$25:$25,""),
IF($C43="Monika Kotwani",_xlfn.XLOOKUP($B43,PROSPER_Kotwani!$1:$1,PROSPER_Kotwani!$25:$25,""),
IF($C43="Jonathan Wellner",_xlfn.XLOOKUP($B43,PROSPER_Wellner!$1:$1,PROSPER_Wellner!$25:$25,""),
IF($C43="Travis Harvey",_xlfn.XLOOKUP($B43,PROSPER_Harvey!$1:$1,PROSPER_Harvey!$25:$25,""),"")))))))="","",
IF($C43="Christopher Lobo",_xlfn.XLOOKUP($B43,PROSPER_Lobo!$1:$1,PROSPER_Lobo!$25:$25,""),
IF($C43="Naren Baliga",_xlfn.XLOOKUP($B43,PROSPER_Baliga!$1:$1,PROSPER_Baliga!$25:$25,""),
IF($C43="Thorsten Huhn",_xlfn.XLOOKUP($B43,PROSPER_Huhn!$1:$1,PROSPER_Huhn!$25:$25,""),
IF($C43="Nick Hull",_xlfn.XLOOKUP($B43,PROSPER_Hull!$1:$1,PROSPER_Hull!$25:$25,""),
IF($C43="Monika Kotwani",_xlfn.XLOOKUP($B43,PROSPER_Kotwani!$1:$1,PROSPER_Kotwani!$25:$25,""),
IF($C43="Jonathan Wellner",_xlfn.XLOOKUP($B43,PROSPER_Wellner!$1:$1,PROSPER_Wellner!$25:$25,""),
IF($C43="Travis Harvey",_xlfn.XLOOKUP($B43,PROSPER_Harvey!$1:$1,PROSPER_Harvey!$25:$25,""),""))))))))="","No Comment",IF(IF($C43="Christopher Lobo",_xlfn.XLOOKUP($B43,PROSPER_Lobo!$1:$1,PROSPER_Lobo!$25:$25,""),
IF($C43="Naren Baliga",_xlfn.XLOOKUP($B43,PROSPER_Baliga!$1:$1,PROSPER_Baliga!$25:$25,""),
IF($C43="Thorsten Huhn",_xlfn.XLOOKUP($B43,PROSPER_Huhn!$1:$1,PROSPER_Huhn!$25:$25,""),
IF($C43="Nick Hull",_xlfn.XLOOKUP($B43,PROSPER_Hull!$1:$1,PROSPER_Hull!$25:$25,""),
IF($C43="Monika Kotwani",_xlfn.XLOOKUP($B43,PROSPER_Kotwani!$1:$1,PROSPER_Kotwani!$25:$25,""),
IF($C43="Jonathan Wellner",_xlfn.XLOOKUP($B43,PROSPER_Wellner!$1:$1,PROSPER_Wellner!$25:$25,""),
IF($C43="Travis Harvey",_xlfn.XLOOKUP($B43,PROSPER_Harvey!$1:$1,PROSPER_Harvey!$25:$25,""),"")))))))="","",
IF($C43="Christopher Lobo",_xlfn.XLOOKUP($B43,PROSPER_Lobo!$1:$1,PROSPER_Lobo!$25:$25,""),
IF($C43="Naren Baliga",_xlfn.XLOOKUP($B43,PROSPER_Baliga!$1:$1,PROSPER_Baliga!$25:$25,""),
IF($C43="Thorsten Huhn",_xlfn.XLOOKUP($B43,PROSPER_Huhn!$1:$1,PROSPER_Huhn!$25:$25,""),
IF($C43="Nick Hull",_xlfn.XLOOKUP($B43,PROSPER_Hull!$1:$1,PROSPER_Hull!$25:$25,""),
IF($C43="Monika Kotwani",_xlfn.XLOOKUP($B43,PROSPER_Kotwani!$1:$1,PROSPER_Kotwani!$25:$25,""),
IF($C43="Jonathan Wellner",_xlfn.XLOOKUP($B43,PROSPER_Wellner!$1:$1,PROSPER_Wellner!$25:$25,""),
IF($C43="Travis Harvey",_xlfn.XLOOKUP($B43,PROSPER_Harvey!$1:$1,PROSPER_Harvey!$25:$25,""),"")))))))))</f>
        <v>N/A</v>
      </c>
      <c r="CY43" s="150" t="str">
        <f t="shared" si="274"/>
        <v>N/A</v>
      </c>
      <c r="CZ43" s="130" t="str">
        <f>_xlfn.XLOOKUP(B43,PROSPERInitial_Query!$E:$E,PROSPERInitial_Query!$AC:$AC,"",,-1)</f>
        <v/>
      </c>
      <c r="DA43" s="121" t="str">
        <f t="shared" si="275"/>
        <v>Rajesh Khandelwal2 - RelationshipAccount / Stakeholder 3Name</v>
      </c>
      <c r="DB43" s="121" t="str">
        <f>_xlfn.XLOOKUP(DA43,PROSPERDelta_Query!BK:BK,PROSPERDelta_Query!AE:AE,"",,-1)</f>
        <v/>
      </c>
      <c r="DC43" s="126" t="str">
        <f>_xlfn.XLOOKUP(B43,PROSPERInitial_Query!$E:$E,PROSPERInitial_Query!$S:$S,"",,-1)</f>
        <v/>
      </c>
      <c r="DD43" s="121" t="str">
        <f t="shared" si="276"/>
        <v>Rajesh Khandelwal2 - RelationshipAccount / Stakeholder 3Self Score</v>
      </c>
      <c r="DE43" s="126" t="str">
        <f>_xlfn.XLOOKUP(DD43,PROSPERDelta_Query!BK:BK,PROSPERDelta_Query!AO:AO,"",,-1)</f>
        <v/>
      </c>
      <c r="DF43" s="131" t="str">
        <f t="shared" si="167"/>
        <v/>
      </c>
      <c r="DG43" s="131" t="str">
        <f t="shared" si="277"/>
        <v>N/A</v>
      </c>
      <c r="DH43" s="132" t="str">
        <f t="shared" si="278"/>
        <v>N/A</v>
      </c>
      <c r="DI43" s="132" t="str">
        <f>IF(IF(IF($C43="Christopher Lobo",_xlfn.XLOOKUP($B43,PROSPER_Lobo!$1:$1,PROSPER_Lobo!$27:$27,""),
IF($C43="Naren Baliga",_xlfn.XLOOKUP($B43,PROSPER_Baliga!$1:$1,PROSPER_Baliga!$27:$27,""),
IF($C43="Thorsten Huhn",_xlfn.XLOOKUP($B43,PROSPER_Huhn!$1:$1,PROSPER_Huhn!$27:$27,""),
IF($C43="Nick Hull",_xlfn.XLOOKUP($B43,PROSPER_Hull!$1:$1,PROSPER_Hull!$27:$27,""),
IF($C43="Monika Kotwani",_xlfn.XLOOKUP($B43,PROSPER_Kotwani!$1:$1,PROSPER_Kotwani!$27:$27,""),
IF($C43="Jonathan Wellner",_xlfn.XLOOKUP($B43,PROSPER_Wellner!$1:$1,PROSPER_Wellner!$27:$27,""),
IF($C43="Travis Harvey",_xlfn.XLOOKUP($B43,PROSPER_Harvey!$1:$1,PROSPER_Harvey!$27:$27,""),"")))))))="","",
IF($C43="Christopher Lobo",_xlfn.XLOOKUP($B43,PROSPER_Lobo!$1:$1,PROSPER_Lobo!$27:$27,""),
IF($C43="Naren Baliga",_xlfn.XLOOKUP($B43,PROSPER_Baliga!$1:$1,PROSPER_Baliga!$27:$27,""),
IF($C43="Thorsten Huhn",_xlfn.XLOOKUP($B43,PROSPER_Huhn!$1:$1,PROSPER_Huhn!$27:$27,""),
IF($C43="Nick Hull",_xlfn.XLOOKUP($B43,PROSPER_Hull!$1:$1,PROSPER_Hull!$27:$27,""),
IF($C43="Monika Kotwani",_xlfn.XLOOKUP($B43,PROSPER_Kotwani!$1:$1,PROSPER_Kotwani!$27:$27,""),
IF($C43="Jonathan Wellner",_xlfn.XLOOKUP($B43,PROSPER_Wellner!$1:$1,PROSPER_Wellner!$27:$27,""),
IF($C43="Travis Harvey",_xlfn.XLOOKUP($B43,PROSPER_Harvey!$1:$1,PROSPER_Harvey!$27:$27,""),""))))))))="","No Score",IF(IF($C43="Christopher Lobo",_xlfn.XLOOKUP($B43,PROSPER_Lobo!$1:$1,PROSPER_Lobo!$27:$27,""),
IF($C43="Naren Baliga",_xlfn.XLOOKUP($B43,PROSPER_Baliga!$1:$1,PROSPER_Baliga!$27:$27,""),
IF($C43="Thorsten Huhn",_xlfn.XLOOKUP($B43,PROSPER_Huhn!$1:$1,PROSPER_Huhn!$27:$27,""),
IF($C43="Nick Hull",_xlfn.XLOOKUP($B43,PROSPER_Hull!$1:$1,PROSPER_Hull!$27:$27,""),
IF($C43="Monika Kotwani",_xlfn.XLOOKUP($B43,PROSPER_Kotwani!$1:$1,PROSPER_Kotwani!$27:$27,""),
IF($C43="Jonathan Wellner",_xlfn.XLOOKUP($B43,PROSPER_Wellner!$1:$1,PROSPER_Wellner!$27:$27,""),
IF($C43="Travis Harvey",_xlfn.XLOOKUP($B43,PROSPER_Harvey!$1:$1,PROSPER_Harvey!$27:$27,""),"")))))))="","",
IF($C43="Christopher Lobo",_xlfn.XLOOKUP($B43,PROSPER_Lobo!$1:$1,PROSPER_Lobo!$27:$27,""),
IF($C43="Naren Baliga",_xlfn.XLOOKUP($B43,PROSPER_Baliga!$1:$1,PROSPER_Baliga!$27:$27,""),
IF($C43="Thorsten Huhn",_xlfn.XLOOKUP($B43,PROSPER_Huhn!$1:$1,PROSPER_Huhn!$27:$27,""),
IF($C43="Nick Hull",_xlfn.XLOOKUP($B43,PROSPER_Hull!$1:$1,PROSPER_Hull!$27:$27,""),
IF($C43="Monika Kotwani",_xlfn.XLOOKUP($B43,PROSPER_Kotwani!$1:$1,PROSPER_Kotwani!$27:$27,""),
IF($C43="Jonathan Wellner",_xlfn.XLOOKUP($B43,PROSPER_Wellner!$1:$1,PROSPER_Wellner!$27:$27,""),
IF($C43="Travis Harvey",_xlfn.XLOOKUP($B43,PROSPER_Harvey!$1:$1,PROSPER_Harvey!$27:$27,""),"")))))))))</f>
        <v>N/A</v>
      </c>
      <c r="DJ43" s="131" t="str">
        <f>IF(IF(IF($C43="Christopher Lobo",_xlfn.XLOOKUP($B43,PROSPER_Lobo!$1:$1,PROSPER_Lobo!$28:$28,""),
IF($C43="Naren Baliga",_xlfn.XLOOKUP($B43,PROSPER_Baliga!$1:$1,PROSPER_Baliga!$28:$28,""),
IF($C43="Thorsten Huhn",_xlfn.XLOOKUP($B43,PROSPER_Huhn!$1:$1,PROSPER_Huhn!$28:$28,""),
IF($C43="Nick Hull",_xlfn.XLOOKUP($B43,PROSPER_Hull!$1:$1,PROSPER_Hull!$28:$28,""),
IF($C43="Monika Kotwani",_xlfn.XLOOKUP($B43,PROSPER_Kotwani!$1:$1,PROSPER_Kotwani!$28:$28,""),
IF($C43="Jonathan Wellner",_xlfn.XLOOKUP($B43,PROSPER_Wellner!$1:$1,PROSPER_Wellner!$28:$28,""),
IF($C43="Travis Harvey",_xlfn.XLOOKUP($B43,PROSPER_Harvey!$1:$1,PROSPER_Harvey!$28:$28,""),"")))))))="","",
IF($C43="Christopher Lobo",_xlfn.XLOOKUP($B43,PROSPER_Lobo!$1:$1,PROSPER_Lobo!$28:$28,""),
IF($C43="Naren Baliga",_xlfn.XLOOKUP($B43,PROSPER_Baliga!$1:$1,PROSPER_Baliga!$28:$28,""),
IF($C43="Thorsten Huhn",_xlfn.XLOOKUP($B43,PROSPER_Huhn!$1:$1,PROSPER_Huhn!$28:$28,""),
IF($C43="Nick Hull",_xlfn.XLOOKUP($B43,PROSPER_Hull!$1:$1,PROSPER_Hull!$28:$28,""),
IF($C43="Monika Kotwani",_xlfn.XLOOKUP($B43,PROSPER_Kotwani!$1:$1,PROSPER_Kotwani!$28:$28,""),
IF($C43="Jonathan Wellner",_xlfn.XLOOKUP($B43,PROSPER_Wellner!$1:$1,PROSPER_Wellner!$28:$28,""),
IF($C43="Travis Harvey",_xlfn.XLOOKUP($B43,PROSPER_Harvey!$1:$1,PROSPER_Harvey!$28:$28,""),""))))))))="","No Comment",IF(IF($C43="Christopher Lobo",_xlfn.XLOOKUP($B43,PROSPER_Lobo!$1:$1,PROSPER_Lobo!$28:$28,""),
IF($C43="Naren Baliga",_xlfn.XLOOKUP($B43,PROSPER_Baliga!$1:$1,PROSPER_Baliga!$28:$28,""),
IF($C43="Thorsten Huhn",_xlfn.XLOOKUP($B43,PROSPER_Huhn!$1:$1,PROSPER_Huhn!$28:$28,""),
IF($C43="Nick Hull",_xlfn.XLOOKUP($B43,PROSPER_Hull!$1:$1,PROSPER_Hull!$28:$28,""),
IF($C43="Monika Kotwani",_xlfn.XLOOKUP($B43,PROSPER_Kotwani!$1:$1,PROSPER_Kotwani!$28:$28,""),
IF($C43="Jonathan Wellner",_xlfn.XLOOKUP($B43,PROSPER_Wellner!$1:$1,PROSPER_Wellner!$28:$28,""),
IF($C43="Travis Harvey",_xlfn.XLOOKUP($B43,PROSPER_Harvey!$1:$1,PROSPER_Harvey!$28:$28,""),"")))))))="","",
IF($C43="Christopher Lobo",_xlfn.XLOOKUP($B43,PROSPER_Lobo!$1:$1,PROSPER_Lobo!$28:$28,""),
IF($C43="Naren Baliga",_xlfn.XLOOKUP($B43,PROSPER_Baliga!$1:$1,PROSPER_Baliga!$28:$28,""),
IF($C43="Thorsten Huhn",_xlfn.XLOOKUP($B43,PROSPER_Huhn!$1:$1,PROSPER_Huhn!$28:$28,""),
IF($C43="Nick Hull",_xlfn.XLOOKUP($B43,PROSPER_Hull!$1:$1,PROSPER_Hull!$28:$28,""),
IF($C43="Monika Kotwani",_xlfn.XLOOKUP($B43,PROSPER_Kotwani!$1:$1,PROSPER_Kotwani!$28:$28,""),
IF($C43="Jonathan Wellner",_xlfn.XLOOKUP($B43,PROSPER_Wellner!$1:$1,PROSPER_Wellner!$28:$28,""),
IF($C43="Travis Harvey",_xlfn.XLOOKUP($B43,PROSPER_Harvey!$1:$1,PROSPER_Harvey!$28:$28,""),"")))))))))</f>
        <v>N/A</v>
      </c>
      <c r="DK43" s="150" t="str">
        <f t="shared" si="279"/>
        <v>N/A</v>
      </c>
      <c r="DL43" s="130" t="str">
        <f>_xlfn.XLOOKUP(B43,PROSPERInitial_Query!$E:$E,PROSPERInitial_Query!$AD:$AD,"",,-1)</f>
        <v/>
      </c>
      <c r="DM43" s="121" t="str">
        <f t="shared" si="280"/>
        <v>Rajesh Khandelwal2 - RelationshipAccount / Stakeholder 4Name</v>
      </c>
      <c r="DN43" s="121" t="str">
        <f>_xlfn.XLOOKUP(DM43,PROSPERDelta_Query!BK:BK,PROSPERDelta_Query!AF:AF,"",,-1)</f>
        <v/>
      </c>
      <c r="DO43" s="126" t="str">
        <f>_xlfn.XLOOKUP(B43,PROSPERInitial_Query!$E:$E,PROSPERInitial_Query!$T:$T,"",,-1)</f>
        <v/>
      </c>
      <c r="DP43" s="121" t="str">
        <f t="shared" si="281"/>
        <v>Rajesh Khandelwal2 - RelationshipAccount / Stakeholder 4Self Score</v>
      </c>
      <c r="DQ43" s="126" t="str">
        <f>_xlfn.XLOOKUP(DP43,PROSPERDelta_Query!BK:BK,PROSPERDelta_Query!AP:AP,"",,-1)</f>
        <v/>
      </c>
      <c r="DR43" s="131" t="str">
        <f t="shared" si="171"/>
        <v/>
      </c>
      <c r="DS43" s="131" t="str">
        <f t="shared" si="282"/>
        <v>N/A</v>
      </c>
      <c r="DT43" s="132" t="str">
        <f t="shared" si="283"/>
        <v>N/A</v>
      </c>
      <c r="DU43" s="132" t="str">
        <f>IF(IF(IF($C43="Christopher Lobo",_xlfn.XLOOKUP($B43,PROSPER_Lobo!$1:$1,PROSPER_Lobo!$30:$30,""),
IF($C43="Naren Baliga",_xlfn.XLOOKUP($B43,PROSPER_Baliga!$1:$1,PROSPER_Baliga!$30:$30,""),
IF($C43="Thorsten Huhn",_xlfn.XLOOKUP($B43,PROSPER_Huhn!$1:$1,PROSPER_Huhn!$30:$30,""),
IF($C43="Nick Hull",_xlfn.XLOOKUP($B43,PROSPER_Hull!$1:$1,PROSPER_Hull!$30:$30,""),
IF($C43="Monika Kotwani",_xlfn.XLOOKUP($B43,PROSPER_Kotwani!$1:$1,PROSPER_Kotwani!$30:$30,""),
IF($C43="Jonathan Wellner",_xlfn.XLOOKUP($B43,PROSPER_Wellner!$1:$1,PROSPER_Wellner!$30:$30,""),
IF($C43="Travis Harvey",_xlfn.XLOOKUP($B43,PROSPER_Harvey!$1:$1,PROSPER_Harvey!$30:$30,""),"")))))))="","",
IF($C43="Christopher Lobo",_xlfn.XLOOKUP($B43,PROSPER_Lobo!$1:$1,PROSPER_Lobo!$30:$30,""),
IF($C43="Naren Baliga",_xlfn.XLOOKUP($B43,PROSPER_Baliga!$1:$1,PROSPER_Baliga!$30:$30,""),
IF($C43="Thorsten Huhn",_xlfn.XLOOKUP($B43,PROSPER_Huhn!$1:$1,PROSPER_Huhn!$30:$30,""),
IF($C43="Nick Hull",_xlfn.XLOOKUP($B43,PROSPER_Hull!$1:$1,PROSPER_Hull!$30:$30,""),
IF($C43="Monika Kotwani",_xlfn.XLOOKUP($B43,PROSPER_Kotwani!$1:$1,PROSPER_Kotwani!$30:$30,""),
IF($C43="Jonathan Wellner",_xlfn.XLOOKUP($B43,PROSPER_Wellner!$1:$1,PROSPER_Wellner!$30:$30,""),
IF($C43="Travis Harvey",_xlfn.XLOOKUP($B43,PROSPER_Harvey!$1:$1,PROSPER_Harvey!$30:$30,""),""))))))))="","No Score",IF(IF($C43="Christopher Lobo",_xlfn.XLOOKUP($B43,PROSPER_Lobo!$1:$1,PROSPER_Lobo!$30:$30,""),
IF($C43="Naren Baliga",_xlfn.XLOOKUP($B43,PROSPER_Baliga!$1:$1,PROSPER_Baliga!$30:$30,""),
IF($C43="Thorsten Huhn",_xlfn.XLOOKUP($B43,PROSPER_Huhn!$1:$1,PROSPER_Huhn!$30:$30,""),
IF($C43="Nick Hull",_xlfn.XLOOKUP($B43,PROSPER_Hull!$1:$1,PROSPER_Hull!$30:$30,""),
IF($C43="Monika Kotwani",_xlfn.XLOOKUP($B43,PROSPER_Kotwani!$1:$1,PROSPER_Kotwani!$30:$30,""),
IF($C43="Jonathan Wellner",_xlfn.XLOOKUP($B43,PROSPER_Wellner!$1:$1,PROSPER_Wellner!$30:$30,""),
IF($C43="Travis Harvey",_xlfn.XLOOKUP($B43,PROSPER_Harvey!$1:$1,PROSPER_Harvey!$30:$30,""),"")))))))="","",
IF($C43="Christopher Lobo",_xlfn.XLOOKUP($B43,PROSPER_Lobo!$1:$1,PROSPER_Lobo!$30:$30,""),
IF($C43="Naren Baliga",_xlfn.XLOOKUP($B43,PROSPER_Baliga!$1:$1,PROSPER_Baliga!$30:$30,""),
IF($C43="Thorsten Huhn",_xlfn.XLOOKUP($B43,PROSPER_Huhn!$1:$1,PROSPER_Huhn!$30:$30,""),
IF($C43="Nick Hull",_xlfn.XLOOKUP($B43,PROSPER_Hull!$1:$1,PROSPER_Hull!$30:$30,""),
IF($C43="Monika Kotwani",_xlfn.XLOOKUP($B43,PROSPER_Kotwani!$1:$1,PROSPER_Kotwani!$30:$30,""),
IF($C43="Jonathan Wellner",_xlfn.XLOOKUP($B43,PROSPER_Wellner!$1:$1,PROSPER_Wellner!$30:$30,""),
IF($C43="Travis Harvey",_xlfn.XLOOKUP($B43,PROSPER_Harvey!$1:$1,PROSPER_Harvey!$30:$30,""),"")))))))))</f>
        <v>N/A</v>
      </c>
      <c r="DV43" s="131" t="str">
        <f>IF(IF(IF($C43="Christopher Lobo",_xlfn.XLOOKUP($B43,PROSPER_Lobo!$1:$1,PROSPER_Lobo!$31:$31,""),
IF($C43="Naren Baliga",_xlfn.XLOOKUP($B43,PROSPER_Baliga!$1:$1,PROSPER_Baliga!$31:$31,""),
IF($C43="Thorsten Huhn",_xlfn.XLOOKUP($B43,PROSPER_Huhn!$1:$1,PROSPER_Huhn!$31:$31,""),
IF($C43="Nick Hull",_xlfn.XLOOKUP($B43,PROSPER_Hull!$1:$1,PROSPER_Hull!$31:$31,""),
IF($C43="Monika Kotwani",_xlfn.XLOOKUP($B43,PROSPER_Kotwani!$1:$1,PROSPER_Kotwani!$31:$31,""),
IF($C43="Jonathan Wellner",_xlfn.XLOOKUP($B43,PROSPER_Wellner!$1:$1,PROSPER_Wellner!$31:$31,""),
IF($C43="Travis Harvey",_xlfn.XLOOKUP($B43,PROSPER_Harvey!$1:$1,PROSPER_Harvey!$31:$31,""),"")))))))="","",
IF($C43="Christopher Lobo",_xlfn.XLOOKUP($B43,PROSPER_Lobo!$1:$1,PROSPER_Lobo!$31:$31,""),
IF($C43="Naren Baliga",_xlfn.XLOOKUP($B43,PROSPER_Baliga!$1:$1,PROSPER_Baliga!$31:$31,""),
IF($C43="Thorsten Huhn",_xlfn.XLOOKUP($B43,PROSPER_Huhn!$1:$1,PROSPER_Huhn!$31:$31,""),
IF($C43="Nick Hull",_xlfn.XLOOKUP($B43,PROSPER_Hull!$1:$1,PROSPER_Hull!$31:$31,""),
IF($C43="Monika Kotwani",_xlfn.XLOOKUP($B43,PROSPER_Kotwani!$1:$1,PROSPER_Kotwani!$31:$31,""),
IF($C43="Jonathan Wellner",_xlfn.XLOOKUP($B43,PROSPER_Wellner!$1:$1,PROSPER_Wellner!$31:$31,""),
IF($C43="Travis Harvey",_xlfn.XLOOKUP($B43,PROSPER_Harvey!$1:$1,PROSPER_Harvey!$31:$31,""),""))))))))="","No Comment",IF(IF($C43="Christopher Lobo",_xlfn.XLOOKUP($B43,PROSPER_Lobo!$1:$1,PROSPER_Lobo!$31:$31,""),
IF($C43="Naren Baliga",_xlfn.XLOOKUP($B43,PROSPER_Baliga!$1:$1,PROSPER_Baliga!$31:$31,""),
IF($C43="Thorsten Huhn",_xlfn.XLOOKUP($B43,PROSPER_Huhn!$1:$1,PROSPER_Huhn!$31:$31,""),
IF($C43="Nick Hull",_xlfn.XLOOKUP($B43,PROSPER_Hull!$1:$1,PROSPER_Hull!$31:$31,""),
IF($C43="Monika Kotwani",_xlfn.XLOOKUP($B43,PROSPER_Kotwani!$1:$1,PROSPER_Kotwani!$31:$31,""),
IF($C43="Jonathan Wellner",_xlfn.XLOOKUP($B43,PROSPER_Wellner!$1:$1,PROSPER_Wellner!$31:$31,""),
IF($C43="Travis Harvey",_xlfn.XLOOKUP($B43,PROSPER_Harvey!$1:$1,PROSPER_Harvey!$31:$31,""),"")))))))="","",
IF($C43="Christopher Lobo",_xlfn.XLOOKUP($B43,PROSPER_Lobo!$1:$1,PROSPER_Lobo!$31:$31,""),
IF($C43="Naren Baliga",_xlfn.XLOOKUP($B43,PROSPER_Baliga!$1:$1,PROSPER_Baliga!$31:$31,""),
IF($C43="Thorsten Huhn",_xlfn.XLOOKUP($B43,PROSPER_Huhn!$1:$1,PROSPER_Huhn!$31:$31,""),
IF($C43="Nick Hull",_xlfn.XLOOKUP($B43,PROSPER_Hull!$1:$1,PROSPER_Hull!$31:$31,""),
IF($C43="Monika Kotwani",_xlfn.XLOOKUP($B43,PROSPER_Kotwani!$1:$1,PROSPER_Kotwani!$31:$31,""),
IF($C43="Jonathan Wellner",_xlfn.XLOOKUP($B43,PROSPER_Wellner!$1:$1,PROSPER_Wellner!$31:$31,""),
IF($C43="Travis Harvey",_xlfn.XLOOKUP($B43,PROSPER_Harvey!$1:$1,PROSPER_Harvey!$31:$31,""),"")))))))))</f>
        <v>N/A</v>
      </c>
      <c r="DW43" s="150" t="str">
        <f t="shared" si="284"/>
        <v>N/A</v>
      </c>
      <c r="DX43" s="130" t="str">
        <f>_xlfn.XLOOKUP(B43,PROSPERInitial_Query!$E:$E,PROSPERInitial_Query!$AE:$AE,"",,-1)</f>
        <v/>
      </c>
      <c r="DY43" s="121" t="str">
        <f t="shared" si="285"/>
        <v>Rajesh Khandelwal2 - RelationshipAccount / Stakeholder 5Name</v>
      </c>
      <c r="DZ43" s="121" t="str">
        <f>_xlfn.XLOOKUP(DY43,PROSPERDelta_Query!BK:BK,PROSPERDelta_Query!AG:AG,"",,-1)</f>
        <v/>
      </c>
      <c r="EA43" s="126" t="str">
        <f>_xlfn.XLOOKUP(B43,PROSPERInitial_Query!$E:$E,PROSPERInitial_Query!$U:$U,"",,-1)</f>
        <v/>
      </c>
      <c r="EB43" s="121" t="str">
        <f t="shared" si="286"/>
        <v>Rajesh Khandelwal2 - RelationshipAccount / Stakeholder 5Self Score</v>
      </c>
      <c r="EC43" s="126" t="str">
        <f>_xlfn.XLOOKUP(EB43,PROSPERDelta_Query!BK:BK,PROSPERDelta_Query!AQ:AQ,"",,-1)</f>
        <v/>
      </c>
      <c r="ED43" s="131" t="str">
        <f t="shared" si="175"/>
        <v/>
      </c>
      <c r="EE43" s="131" t="str">
        <f t="shared" si="287"/>
        <v>N/A</v>
      </c>
      <c r="EF43" s="132" t="str">
        <f t="shared" si="288"/>
        <v>N/A</v>
      </c>
      <c r="EG43" s="132" t="str">
        <f>IF(IF(IF($C43="Christopher Lobo",_xlfn.XLOOKUP($B43,PROSPER_Lobo!$1:$1,PROSPER_Lobo!$33:$33,""),
IF($C43="Naren Baliga",_xlfn.XLOOKUP($B43,PROSPER_Baliga!$1:$1,PROSPER_Baliga!$33:$33,""),
IF($C43="Thorsten Huhn",_xlfn.XLOOKUP($B43,PROSPER_Huhn!$1:$1,PROSPER_Huhn!$33:$33,""),
IF($C43="Nick Hull",_xlfn.XLOOKUP($B43,PROSPER_Hull!$1:$1,PROSPER_Hull!$33:$33,""),
IF($C43="Monika Kotwani",_xlfn.XLOOKUP($B43,PROSPER_Kotwani!$1:$1,PROSPER_Kotwani!$33:$33,""),
IF($C43="Jonathan Wellner",_xlfn.XLOOKUP($B43,PROSPER_Wellner!$1:$1,PROSPER_Wellner!$33:$33,""),
IF($C43="Travis Harvey",_xlfn.XLOOKUP($B43,PROSPER_Harvey!$1:$1,PROSPER_Harvey!$33:$33,""),"")))))))="","",
IF($C43="Christopher Lobo",_xlfn.XLOOKUP($B43,PROSPER_Lobo!$1:$1,PROSPER_Lobo!$33:$33,""),
IF($C43="Naren Baliga",_xlfn.XLOOKUP($B43,PROSPER_Baliga!$1:$1,PROSPER_Baliga!$33:$33,""),
IF($C43="Thorsten Huhn",_xlfn.XLOOKUP($B43,PROSPER_Huhn!$1:$1,PROSPER_Huhn!$33:$33,""),
IF($C43="Nick Hull",_xlfn.XLOOKUP($B43,PROSPER_Hull!$1:$1,PROSPER_Hull!$33:$33,""),
IF($C43="Monika Kotwani",_xlfn.XLOOKUP($B43,PROSPER_Kotwani!$1:$1,PROSPER_Kotwani!$33:$33,""),
IF($C43="Jonathan Wellner",_xlfn.XLOOKUP($B43,PROSPER_Wellner!$1:$1,PROSPER_Wellner!$33:$33,""),
IF($C43="Travis Harvey",_xlfn.XLOOKUP($B43,PROSPER_Harvey!$1:$1,PROSPER_Harvey!$33:$33,""),""))))))))="","No Score",IF(IF($C43="Christopher Lobo",_xlfn.XLOOKUP($B43,PROSPER_Lobo!$1:$1,PROSPER_Lobo!$33:$33,""),
IF($C43="Naren Baliga",_xlfn.XLOOKUP($B43,PROSPER_Baliga!$1:$1,PROSPER_Baliga!$33:$33,""),
IF($C43="Thorsten Huhn",_xlfn.XLOOKUP($B43,PROSPER_Huhn!$1:$1,PROSPER_Huhn!$33:$33,""),
IF($C43="Nick Hull",_xlfn.XLOOKUP($B43,PROSPER_Hull!$1:$1,PROSPER_Hull!$33:$33,""),
IF($C43="Monika Kotwani",_xlfn.XLOOKUP($B43,PROSPER_Kotwani!$1:$1,PROSPER_Kotwani!$33:$33,""),
IF($C43="Jonathan Wellner",_xlfn.XLOOKUP($B43,PROSPER_Wellner!$1:$1,PROSPER_Wellner!$33:$33,""),
IF($C43="Travis Harvey",_xlfn.XLOOKUP($B43,PROSPER_Harvey!$1:$1,PROSPER_Harvey!$33:$33,""),"")))))))="","",
IF($C43="Christopher Lobo",_xlfn.XLOOKUP($B43,PROSPER_Lobo!$1:$1,PROSPER_Lobo!$33:$33,""),
IF($C43="Naren Baliga",_xlfn.XLOOKUP($B43,PROSPER_Baliga!$1:$1,PROSPER_Baliga!$33:$33,""),
IF($C43="Thorsten Huhn",_xlfn.XLOOKUP($B43,PROSPER_Huhn!$1:$1,PROSPER_Huhn!$33:$33,""),
IF($C43="Nick Hull",_xlfn.XLOOKUP($B43,PROSPER_Hull!$1:$1,PROSPER_Hull!$33:$33,""),
IF($C43="Monika Kotwani",_xlfn.XLOOKUP($B43,PROSPER_Kotwani!$1:$1,PROSPER_Kotwani!$33:$33,""),
IF($C43="Jonathan Wellner",_xlfn.XLOOKUP($B43,PROSPER_Wellner!$1:$1,PROSPER_Wellner!$33:$33,""),
IF($C43="Travis Harvey",_xlfn.XLOOKUP($B43,PROSPER_Harvey!$1:$1,PROSPER_Harvey!$33:$33,""),"")))))))))</f>
        <v>N/A</v>
      </c>
      <c r="EH43" s="131" t="str">
        <f>IF(IF(IF($C43="Christopher Lobo",_xlfn.XLOOKUP($B43,PROSPER_Lobo!$1:$1,PROSPER_Lobo!$34:$34,""),
IF($C43="Naren Baliga",_xlfn.XLOOKUP($B43,PROSPER_Baliga!$1:$1,PROSPER_Baliga!$34:$34,""),
IF($C43="Thorsten Huhn",_xlfn.XLOOKUP($B43,PROSPER_Huhn!$1:$1,PROSPER_Huhn!$34:$34,""),
IF($C43="Nick Hull",_xlfn.XLOOKUP($B43,PROSPER_Hull!$1:$1,PROSPER_Hull!$34:$34,""),
IF($C43="Monika Kotwani",_xlfn.XLOOKUP($B43,PROSPER_Kotwani!$1:$1,PROSPER_Kotwani!$34:$34,""),
IF($C43="Jonathan Wellner",_xlfn.XLOOKUP($B43,PROSPER_Wellner!$1:$1,PROSPER_Wellner!$34:$34,""),
IF($C43="Travis Harvey",_xlfn.XLOOKUP($B43,PROSPER_Harvey!$1:$1,PROSPER_Harvey!$34:$34,""),"")))))))="","",
IF($C43="Christopher Lobo",_xlfn.XLOOKUP($B43,PROSPER_Lobo!$1:$1,PROSPER_Lobo!$34:$34,""),
IF($C43="Naren Baliga",_xlfn.XLOOKUP($B43,PROSPER_Baliga!$1:$1,PROSPER_Baliga!$34:$34,""),
IF($C43="Thorsten Huhn",_xlfn.XLOOKUP($B43,PROSPER_Huhn!$1:$1,PROSPER_Huhn!$34:$34,""),
IF($C43="Nick Hull",_xlfn.XLOOKUP($B43,PROSPER_Hull!$1:$1,PROSPER_Hull!$34:$34,""),
IF($C43="Monika Kotwani",_xlfn.XLOOKUP($B43,PROSPER_Kotwani!$1:$1,PROSPER_Kotwani!$34:$34,""),
IF($C43="Jonathan Wellner",_xlfn.XLOOKUP($B43,PROSPER_Wellner!$1:$1,PROSPER_Wellner!$34:$34,""),
IF($C43="Travis Harvey",_xlfn.XLOOKUP($B43,PROSPER_Harvey!$1:$1,PROSPER_Harvey!$34:$34,""),""))))))))="","No Comment",IF(IF($C43="Christopher Lobo",_xlfn.XLOOKUP($B43,PROSPER_Lobo!$1:$1,PROSPER_Lobo!$34:$34,""),
IF($C43="Naren Baliga",_xlfn.XLOOKUP($B43,PROSPER_Baliga!$1:$1,PROSPER_Baliga!$34:$34,""),
IF($C43="Thorsten Huhn",_xlfn.XLOOKUP($B43,PROSPER_Huhn!$1:$1,PROSPER_Huhn!$34:$34,""),
IF($C43="Nick Hull",_xlfn.XLOOKUP($B43,PROSPER_Hull!$1:$1,PROSPER_Hull!$34:$34,""),
IF($C43="Monika Kotwani",_xlfn.XLOOKUP($B43,PROSPER_Kotwani!$1:$1,PROSPER_Kotwani!$34:$34,""),
IF($C43="Jonathan Wellner",_xlfn.XLOOKUP($B43,PROSPER_Wellner!$1:$1,PROSPER_Wellner!$34:$34,""),
IF($C43="Travis Harvey",_xlfn.XLOOKUP($B43,PROSPER_Harvey!$1:$1,PROSPER_Harvey!$34:$34,""),"")))))))="","",
IF($C43="Christopher Lobo",_xlfn.XLOOKUP($B43,PROSPER_Lobo!$1:$1,PROSPER_Lobo!$34:$34,""),
IF($C43="Naren Baliga",_xlfn.XLOOKUP($B43,PROSPER_Baliga!$1:$1,PROSPER_Baliga!$34:$34,""),
IF($C43="Thorsten Huhn",_xlfn.XLOOKUP($B43,PROSPER_Huhn!$1:$1,PROSPER_Huhn!$34:$34,""),
IF($C43="Nick Hull",_xlfn.XLOOKUP($B43,PROSPER_Hull!$1:$1,PROSPER_Hull!$34:$34,""),
IF($C43="Monika Kotwani",_xlfn.XLOOKUP($B43,PROSPER_Kotwani!$1:$1,PROSPER_Kotwani!$34:$34,""),
IF($C43="Jonathan Wellner",_xlfn.XLOOKUP($B43,PROSPER_Wellner!$1:$1,PROSPER_Wellner!$34:$34,""),
IF($C43="Travis Harvey",_xlfn.XLOOKUP($B43,PROSPER_Harvey!$1:$1,PROSPER_Harvey!$34:$34,""),"")))))))))</f>
        <v>N/A</v>
      </c>
      <c r="EI43" s="150" t="str">
        <f t="shared" si="289"/>
        <v>N/A</v>
      </c>
      <c r="EJ43" s="130" t="str">
        <f>_xlfn.XLOOKUP(B43,PROSPERInitial_Query!$E:$E,PROSPERInitial_Query!$AF:$AF,"",,-1)</f>
        <v/>
      </c>
      <c r="EK43" s="121" t="str">
        <f t="shared" si="290"/>
        <v>Rajesh Khandelwal2 - RelationshipAccount / Stakeholder 6Name</v>
      </c>
      <c r="EL43" s="121" t="str">
        <f>_xlfn.XLOOKUP(EK43,PROSPERDelta_Query!BK:BK,PROSPERDelta_Query!AH:AH,"",,-1)</f>
        <v/>
      </c>
      <c r="EM43" s="126" t="str">
        <f>_xlfn.XLOOKUP(B43,PROSPERInitial_Query!$E:$E,PROSPERInitial_Query!$V:$V,"",,-1)</f>
        <v/>
      </c>
      <c r="EN43" s="121" t="str">
        <f t="shared" si="291"/>
        <v>Rajesh Khandelwal2 - RelationshipAccount / Stakeholder 6Self Score</v>
      </c>
      <c r="EO43" s="126" t="str">
        <f>_xlfn.XLOOKUP(EN43,PROSPERDelta_Query!BK:BK,PROSPERDelta_Query!AR:AR,"",,-1)</f>
        <v/>
      </c>
      <c r="EP43" s="131" t="str">
        <f t="shared" si="179"/>
        <v/>
      </c>
      <c r="EQ43" s="131" t="str">
        <f t="shared" si="292"/>
        <v>N/A</v>
      </c>
      <c r="ER43" s="132" t="str">
        <f t="shared" si="293"/>
        <v>N/A</v>
      </c>
      <c r="ES43" s="132" t="str">
        <f>IF(IF(IF($C43="Christopher Lobo",_xlfn.XLOOKUP($B43,PROSPER_Lobo!$1:$1,PROSPER_Lobo!$36:$36,""),
IF($C43="Naren Baliga",_xlfn.XLOOKUP($B43,PROSPER_Baliga!$1:$1,PROSPER_Baliga!$36:$36,""),
IF($C43="Thorsten Huhn",_xlfn.XLOOKUP($B43,PROSPER_Huhn!$1:$1,PROSPER_Huhn!$36:$36,""),
IF($C43="Nick Hull",_xlfn.XLOOKUP($B43,PROSPER_Hull!$1:$1,PROSPER_Hull!$36:$36,""),
IF($C43="Monika Kotwani",_xlfn.XLOOKUP($B43,PROSPER_Kotwani!$1:$1,PROSPER_Kotwani!$36:$36,""),
IF($C43="Jonathan Wellner",_xlfn.XLOOKUP($B43,PROSPER_Wellner!$1:$1,PROSPER_Wellner!$36:$36,""),
IF($C43="Travis Harvey",_xlfn.XLOOKUP($B43,PROSPER_Harvey!$1:$1,PROSPER_Harvey!$36:$36,""),"")))))))="","",
IF($C43="Christopher Lobo",_xlfn.XLOOKUP($B43,PROSPER_Lobo!$1:$1,PROSPER_Lobo!$36:$36,""),
IF($C43="Naren Baliga",_xlfn.XLOOKUP($B43,PROSPER_Baliga!$1:$1,PROSPER_Baliga!$36:$36,""),
IF($C43="Thorsten Huhn",_xlfn.XLOOKUP($B43,PROSPER_Huhn!$1:$1,PROSPER_Huhn!$36:$36,""),
IF($C43="Nick Hull",_xlfn.XLOOKUP($B43,PROSPER_Hull!$1:$1,PROSPER_Hull!$36:$36,""),
IF($C43="Monika Kotwani",_xlfn.XLOOKUP($B43,PROSPER_Kotwani!$1:$1,PROSPER_Kotwani!$36:$36,""),
IF($C43="Jonathan Wellner",_xlfn.XLOOKUP($B43,PROSPER_Wellner!$1:$1,PROSPER_Wellner!$36:$36,""),
IF($C43="Travis Harvey",_xlfn.XLOOKUP($B43,PROSPER_Harvey!$1:$1,PROSPER_Harvey!$36:$36,""),""))))))))="","No Score",IF(IF($C43="Christopher Lobo",_xlfn.XLOOKUP($B43,PROSPER_Lobo!$1:$1,PROSPER_Lobo!$36:$36,""),
IF($C43="Naren Baliga",_xlfn.XLOOKUP($B43,PROSPER_Baliga!$1:$1,PROSPER_Baliga!$36:$36,""),
IF($C43="Thorsten Huhn",_xlfn.XLOOKUP($B43,PROSPER_Huhn!$1:$1,PROSPER_Huhn!$36:$36,""),
IF($C43="Nick Hull",_xlfn.XLOOKUP($B43,PROSPER_Hull!$1:$1,PROSPER_Hull!$36:$36,""),
IF($C43="Monika Kotwani",_xlfn.XLOOKUP($B43,PROSPER_Kotwani!$1:$1,PROSPER_Kotwani!$36:$36,""),
IF($C43="Jonathan Wellner",_xlfn.XLOOKUP($B43,PROSPER_Wellner!$1:$1,PROSPER_Wellner!$36:$36,""),
IF($C43="Travis Harvey",_xlfn.XLOOKUP($B43,PROSPER_Harvey!$1:$1,PROSPER_Harvey!$36:$36,""),"")))))))="","",
IF($C43="Christopher Lobo",_xlfn.XLOOKUP($B43,PROSPER_Lobo!$1:$1,PROSPER_Lobo!$36:$36,""),
IF($C43="Naren Baliga",_xlfn.XLOOKUP($B43,PROSPER_Baliga!$1:$1,PROSPER_Baliga!$36:$36,""),
IF($C43="Thorsten Huhn",_xlfn.XLOOKUP($B43,PROSPER_Huhn!$1:$1,PROSPER_Huhn!$36:$36,""),
IF($C43="Nick Hull",_xlfn.XLOOKUP($B43,PROSPER_Hull!$1:$1,PROSPER_Hull!$36:$36,""),
IF($C43="Monika Kotwani",_xlfn.XLOOKUP($B43,PROSPER_Kotwani!$1:$1,PROSPER_Kotwani!$36:$36,""),
IF($C43="Jonathan Wellner",_xlfn.XLOOKUP($B43,PROSPER_Wellner!$1:$1,PROSPER_Wellner!$36:$36,""),
IF($C43="Travis Harvey",_xlfn.XLOOKUP($B43,PROSPER_Harvey!$1:$1,PROSPER_Harvey!$36:$36,""),"")))))))))</f>
        <v>N/A</v>
      </c>
      <c r="ET43" s="131" t="str">
        <f>IF(IF(IF($C43="Christopher Lobo",_xlfn.XLOOKUP($B43,PROSPER_Lobo!$1:$1,PROSPER_Lobo!$37:$37,""),
IF($C43="Naren Baliga",_xlfn.XLOOKUP($B43,PROSPER_Baliga!$1:$1,PROSPER_Baliga!$37:$37,""),
IF($C43="Thorsten Huhn",_xlfn.XLOOKUP($B43,PROSPER_Huhn!$1:$1,PROSPER_Huhn!$37:$37,""),
IF($C43="Nick Hull",_xlfn.XLOOKUP($B43,PROSPER_Hull!$1:$1,PROSPER_Hull!$37:$37,""),
IF($C43="Monika Kotwani",_xlfn.XLOOKUP($B43,PROSPER_Kotwani!$1:$1,PROSPER_Kotwani!$37:$37,""),
IF($C43="Jonathan Wellner",_xlfn.XLOOKUP($B43,PROSPER_Wellner!$1:$1,PROSPER_Wellner!$37:$37,""),
IF($C43="Travis Harvey",_xlfn.XLOOKUP($B43,PROSPER_Harvey!$1:$1,PROSPER_Harvey!$37:$37,""),"")))))))="","",
IF($C43="Christopher Lobo",_xlfn.XLOOKUP($B43,PROSPER_Lobo!$1:$1,PROSPER_Lobo!$37:$37,""),
IF($C43="Naren Baliga",_xlfn.XLOOKUP($B43,PROSPER_Baliga!$1:$1,PROSPER_Baliga!$37:$37,""),
IF($C43="Thorsten Huhn",_xlfn.XLOOKUP($B43,PROSPER_Huhn!$1:$1,PROSPER_Huhn!$37:$37,""),
IF($C43="Nick Hull",_xlfn.XLOOKUP($B43,PROSPER_Hull!$1:$1,PROSPER_Hull!$37:$37,""),
IF($C43="Monika Kotwani",_xlfn.XLOOKUP($B43,PROSPER_Kotwani!$1:$1,PROSPER_Kotwani!$37:$37,""),
IF($C43="Jonathan Wellner",_xlfn.XLOOKUP($B43,PROSPER_Wellner!$1:$1,PROSPER_Wellner!$37:$37,""),
IF($C43="Travis Harvey",_xlfn.XLOOKUP($B43,PROSPER_Harvey!$1:$1,PROSPER_Harvey!$37:$37,""),""))))))))="","No Comment",IF(IF($C43="Christopher Lobo",_xlfn.XLOOKUP($B43,PROSPER_Lobo!$1:$1,PROSPER_Lobo!$37:$37,""),
IF($C43="Naren Baliga",_xlfn.XLOOKUP($B43,PROSPER_Baliga!$1:$1,PROSPER_Baliga!$37:$37,""),
IF($C43="Thorsten Huhn",_xlfn.XLOOKUP($B43,PROSPER_Huhn!$1:$1,PROSPER_Huhn!$37:$37,""),
IF($C43="Nick Hull",_xlfn.XLOOKUP($B43,PROSPER_Hull!$1:$1,PROSPER_Hull!$37:$37,""),
IF($C43="Monika Kotwani",_xlfn.XLOOKUP($B43,PROSPER_Kotwani!$1:$1,PROSPER_Kotwani!$37:$37,""),
IF($C43="Jonathan Wellner",_xlfn.XLOOKUP($B43,PROSPER_Wellner!$1:$1,PROSPER_Wellner!$37:$37,""),
IF($C43="Travis Harvey",_xlfn.XLOOKUP($B43,PROSPER_Harvey!$1:$1,PROSPER_Harvey!$37:$37,""),"")))))))="","",
IF($C43="Christopher Lobo",_xlfn.XLOOKUP($B43,PROSPER_Lobo!$1:$1,PROSPER_Lobo!$37:$37,""),
IF($C43="Naren Baliga",_xlfn.XLOOKUP($B43,PROSPER_Baliga!$1:$1,PROSPER_Baliga!$37:$37,""),
IF($C43="Thorsten Huhn",_xlfn.XLOOKUP($B43,PROSPER_Huhn!$1:$1,PROSPER_Huhn!$37:$37,""),
IF($C43="Nick Hull",_xlfn.XLOOKUP($B43,PROSPER_Hull!$1:$1,PROSPER_Hull!$37:$37,""),
IF($C43="Monika Kotwani",_xlfn.XLOOKUP($B43,PROSPER_Kotwani!$1:$1,PROSPER_Kotwani!$37:$37,""),
IF($C43="Jonathan Wellner",_xlfn.XLOOKUP($B43,PROSPER_Wellner!$1:$1,PROSPER_Wellner!$37:$37,""),
IF($C43="Travis Harvey",_xlfn.XLOOKUP($B43,PROSPER_Harvey!$1:$1,PROSPER_Harvey!$37:$37,""),"")))))))))</f>
        <v>N/A</v>
      </c>
      <c r="EU43" s="150" t="str">
        <f t="shared" si="294"/>
        <v>N/A</v>
      </c>
      <c r="EV43" s="130" t="str">
        <f>_xlfn.XLOOKUP(B43,PROSPERInitial_Query!$E:$E,PROSPERInitial_Query!$AG:$AG,"",,-1)</f>
        <v/>
      </c>
      <c r="EW43" s="121" t="str">
        <f t="shared" si="295"/>
        <v>Rajesh Khandelwal2 - RelationshipAccount / Stakeholder 7Name</v>
      </c>
      <c r="EX43" s="121" t="str">
        <f>_xlfn.XLOOKUP(EW43,PROSPERDelta_Query!BK:BK,PROSPERDelta_Query!AI:AI,"",,-1)</f>
        <v/>
      </c>
      <c r="EY43" s="126" t="str">
        <f>_xlfn.XLOOKUP(B43,PROSPERInitial_Query!$E:$E,PROSPERInitial_Query!$W:$W,"",,-1)</f>
        <v/>
      </c>
      <c r="EZ43" s="121" t="str">
        <f t="shared" si="296"/>
        <v>Rajesh Khandelwal2 - RelationshipAccount / Stakeholder 7Self Score</v>
      </c>
      <c r="FA43" s="126" t="str">
        <f>_xlfn.XLOOKUP(EZ43,PROSPERDelta_Query!BK:BK,PROSPERDelta_Query!AS:AS,"",,-1)</f>
        <v/>
      </c>
      <c r="FB43" s="131" t="str">
        <f t="shared" si="183"/>
        <v/>
      </c>
      <c r="FC43" s="131" t="str">
        <f t="shared" si="297"/>
        <v>N/A</v>
      </c>
      <c r="FD43" s="132" t="str">
        <f t="shared" si="298"/>
        <v>N/A</v>
      </c>
      <c r="FE43" s="132" t="str">
        <f>IF(IF(IF($C43="Christopher Lobo",_xlfn.XLOOKUP($B43,PROSPER_Lobo!$1:$1,PROSPER_Lobo!$39:$39,""),
IF($C43="Naren Baliga",_xlfn.XLOOKUP($B43,PROSPER_Baliga!$1:$1,PROSPER_Baliga!$39:$39,""),
IF($C43="Thorsten Huhn",_xlfn.XLOOKUP($B43,PROSPER_Huhn!$1:$1,PROSPER_Huhn!$39:$39,""),
IF($C43="Nick Hull",_xlfn.XLOOKUP($B43,PROSPER_Hull!$1:$1,PROSPER_Hull!$39:$39,""),
IF($C43="Monika Kotwani",_xlfn.XLOOKUP($B43,PROSPER_Kotwani!$1:$1,PROSPER_Kotwani!$39:$39,""),
IF($C43="Jonathan Wellner",_xlfn.XLOOKUP($B43,PROSPER_Wellner!$1:$1,PROSPER_Wellner!$39:$39,""),
IF($C43="Travis Harvey",_xlfn.XLOOKUP($B43,PROSPER_Harvey!$1:$1,PROSPER_Harvey!$39:$39,""),"")))))))="","",
IF($C43="Christopher Lobo",_xlfn.XLOOKUP($B43,PROSPER_Lobo!$1:$1,PROSPER_Lobo!$39:$39,""),
IF($C43="Naren Baliga",_xlfn.XLOOKUP($B43,PROSPER_Baliga!$1:$1,PROSPER_Baliga!$39:$39,""),
IF($C43="Thorsten Huhn",_xlfn.XLOOKUP($B43,PROSPER_Huhn!$1:$1,PROSPER_Huhn!$39:$39,""),
IF($C43="Nick Hull",_xlfn.XLOOKUP($B43,PROSPER_Hull!$1:$1,PROSPER_Hull!$39:$39,""),
IF($C43="Monika Kotwani",_xlfn.XLOOKUP($B43,PROSPER_Kotwani!$1:$1,PROSPER_Kotwani!$39:$39,""),
IF($C43="Jonathan Wellner",_xlfn.XLOOKUP($B43,PROSPER_Wellner!$1:$1,PROSPER_Wellner!$39:$39,""),
IF($C43="Travis Harvey",_xlfn.XLOOKUP($B43,PROSPER_Harvey!$1:$1,PROSPER_Harvey!$39:$39,""),""))))))))="","No Score",IF(IF($C43="Christopher Lobo",_xlfn.XLOOKUP($B43,PROSPER_Lobo!$1:$1,PROSPER_Lobo!$39:$39,""),
IF($C43="Naren Baliga",_xlfn.XLOOKUP($B43,PROSPER_Baliga!$1:$1,PROSPER_Baliga!$39:$39,""),
IF($C43="Thorsten Huhn",_xlfn.XLOOKUP($B43,PROSPER_Huhn!$1:$1,PROSPER_Huhn!$39:$39,""),
IF($C43="Nick Hull",_xlfn.XLOOKUP($B43,PROSPER_Hull!$1:$1,PROSPER_Hull!$39:$39,""),
IF($C43="Monika Kotwani",_xlfn.XLOOKUP($B43,PROSPER_Kotwani!$1:$1,PROSPER_Kotwani!$39:$39,""),
IF($C43="Jonathan Wellner",_xlfn.XLOOKUP($B43,PROSPER_Wellner!$1:$1,PROSPER_Wellner!$39:$39,""),
IF($C43="Travis Harvey",_xlfn.XLOOKUP($B43,PROSPER_Harvey!$1:$1,PROSPER_Harvey!$39:$39,""),"")))))))="","",
IF($C43="Christopher Lobo",_xlfn.XLOOKUP($B43,PROSPER_Lobo!$1:$1,PROSPER_Lobo!$39:$39,""),
IF($C43="Naren Baliga",_xlfn.XLOOKUP($B43,PROSPER_Baliga!$1:$1,PROSPER_Baliga!$39:$39,""),
IF($C43="Thorsten Huhn",_xlfn.XLOOKUP($B43,PROSPER_Huhn!$1:$1,PROSPER_Huhn!$39:$39,""),
IF($C43="Nick Hull",_xlfn.XLOOKUP($B43,PROSPER_Hull!$1:$1,PROSPER_Hull!$39:$39,""),
IF($C43="Monika Kotwani",_xlfn.XLOOKUP($B43,PROSPER_Kotwani!$1:$1,PROSPER_Kotwani!$39:$39,""),
IF($C43="Jonathan Wellner",_xlfn.XLOOKUP($B43,PROSPER_Wellner!$1:$1,PROSPER_Wellner!$39:$39,""),
IF($C43="Travis Harvey",_xlfn.XLOOKUP($B43,PROSPER_Harvey!$1:$1,PROSPER_Harvey!$39:$39,""),"")))))))))</f>
        <v>N/A</v>
      </c>
      <c r="FF43" s="131" t="str">
        <f>IF(IF(IF($C43="Christopher Lobo",_xlfn.XLOOKUP($B43,PROSPER_Lobo!$1:$1,PROSPER_Lobo!$40:$40,""),
IF($C43="Naren Baliga",_xlfn.XLOOKUP($B43,PROSPER_Baliga!$1:$1,PROSPER_Baliga!$40:$40,""),
IF($C43="Thorsten Huhn",_xlfn.XLOOKUP($B43,PROSPER_Huhn!$1:$1,PROSPER_Huhn!$40:$40,""),
IF($C43="Nick Hull",_xlfn.XLOOKUP($B43,PROSPER_Hull!$1:$1,PROSPER_Hull!$40:$40,""),
IF($C43="Monika Kotwani",_xlfn.XLOOKUP($B43,PROSPER_Kotwani!$1:$1,PROSPER_Kotwani!$40:$40,""),
IF($C43="Jonathan Wellner",_xlfn.XLOOKUP($B43,PROSPER_Wellner!$1:$1,PROSPER_Wellner!$40:$40,""),
IF($C43="Travis Harvey",_xlfn.XLOOKUP($B43,PROSPER_Harvey!$1:$1,PROSPER_Harvey!$40:$40,""),"")))))))="","",
IF($C43="Christopher Lobo",_xlfn.XLOOKUP($B43,PROSPER_Lobo!$1:$1,PROSPER_Lobo!$40:$40,""),
IF($C43="Naren Baliga",_xlfn.XLOOKUP($B43,PROSPER_Baliga!$1:$1,PROSPER_Baliga!$40:$40,""),
IF($C43="Thorsten Huhn",_xlfn.XLOOKUP($B43,PROSPER_Huhn!$1:$1,PROSPER_Huhn!$40:$40,""),
IF($C43="Nick Hull",_xlfn.XLOOKUP($B43,PROSPER_Hull!$1:$1,PROSPER_Hull!$40:$40,""),
IF($C43="Monika Kotwani",_xlfn.XLOOKUP($B43,PROSPER_Kotwani!$1:$1,PROSPER_Kotwani!$40:$40,""),
IF($C43="Jonathan Wellner",_xlfn.XLOOKUP($B43,PROSPER_Wellner!$1:$1,PROSPER_Wellner!$40:$40,""),
IF($C43="Travis Harvey",_xlfn.XLOOKUP($B43,PROSPER_Harvey!$1:$1,PROSPER_Harvey!$40:$40,""),""))))))))="","No Comment",IF(IF($C43="Christopher Lobo",_xlfn.XLOOKUP($B43,PROSPER_Lobo!$1:$1,PROSPER_Lobo!$40:$40,""),
IF($C43="Naren Baliga",_xlfn.XLOOKUP($B43,PROSPER_Baliga!$1:$1,PROSPER_Baliga!$40:$40,""),
IF($C43="Thorsten Huhn",_xlfn.XLOOKUP($B43,PROSPER_Huhn!$1:$1,PROSPER_Huhn!$40:$40,""),
IF($C43="Nick Hull",_xlfn.XLOOKUP($B43,PROSPER_Hull!$1:$1,PROSPER_Hull!$40:$40,""),
IF($C43="Monika Kotwani",_xlfn.XLOOKUP($B43,PROSPER_Kotwani!$1:$1,PROSPER_Kotwani!$40:$40,""),
IF($C43="Jonathan Wellner",_xlfn.XLOOKUP($B43,PROSPER_Wellner!$1:$1,PROSPER_Wellner!$40:$40,""),
IF($C43="Travis Harvey",_xlfn.XLOOKUP($B43,PROSPER_Harvey!$1:$1,PROSPER_Harvey!$40:$40,""),"")))))))="","",
IF($C43="Christopher Lobo",_xlfn.XLOOKUP($B43,PROSPER_Lobo!$1:$1,PROSPER_Lobo!$40:$40,""),
IF($C43="Naren Baliga",_xlfn.XLOOKUP($B43,PROSPER_Baliga!$1:$1,PROSPER_Baliga!$40:$40,""),
IF($C43="Thorsten Huhn",_xlfn.XLOOKUP($B43,PROSPER_Huhn!$1:$1,PROSPER_Huhn!$40:$40,""),
IF($C43="Nick Hull",_xlfn.XLOOKUP($B43,PROSPER_Hull!$1:$1,PROSPER_Hull!$40:$40,""),
IF($C43="Monika Kotwani",_xlfn.XLOOKUP($B43,PROSPER_Kotwani!$1:$1,PROSPER_Kotwani!$40:$40,""),
IF($C43="Jonathan Wellner",_xlfn.XLOOKUP($B43,PROSPER_Wellner!$1:$1,PROSPER_Wellner!$40:$40,""),
IF($C43="Travis Harvey",_xlfn.XLOOKUP($B43,PROSPER_Harvey!$1:$1,PROSPER_Harvey!$40:$40,""),"")))))))))</f>
        <v>N/A</v>
      </c>
      <c r="FG43" s="150" t="str">
        <f t="shared" si="299"/>
        <v>N/A</v>
      </c>
      <c r="FH43" s="130" t="str">
        <f>_xlfn.XLOOKUP(B43,PROSPERInitial_Query!$E:$E,PROSPERInitial_Query!$AH:$AH,"",,-1)</f>
        <v/>
      </c>
      <c r="FI43" s="121" t="str">
        <f t="shared" si="300"/>
        <v>Rajesh Khandelwal2 - RelationshipAccount / Stakeholder 8Name</v>
      </c>
      <c r="FJ43" s="121" t="str">
        <f>_xlfn.XLOOKUP(FI43,PROSPERDelta_Query!BK:BK,PROSPERDelta_Query!AJ:AJ,"",,-1)</f>
        <v/>
      </c>
      <c r="FK43" s="126" t="str">
        <f>_xlfn.XLOOKUP(B43,PROSPERInitial_Query!$E:$E,PROSPERInitial_Query!$X:$X,"",,-1)</f>
        <v/>
      </c>
      <c r="FL43" s="121" t="str">
        <f t="shared" si="301"/>
        <v>Rajesh Khandelwal2 - RelationshipAccount / Stakeholder 8Self Score</v>
      </c>
      <c r="FM43" s="126" t="str">
        <f>_xlfn.XLOOKUP(FL43,PROSPERDelta_Query!BK:BK,PROSPERDelta_Query!AT:AT,"",,-1)</f>
        <v/>
      </c>
      <c r="FN43" s="131" t="str">
        <f t="shared" si="187"/>
        <v/>
      </c>
      <c r="FO43" s="131" t="str">
        <f t="shared" si="302"/>
        <v>N/A</v>
      </c>
      <c r="FP43" s="132" t="str">
        <f t="shared" si="303"/>
        <v>N/A</v>
      </c>
      <c r="FQ43" s="132" t="str">
        <f>IF(IF(IF($C43="Christopher Lobo",_xlfn.XLOOKUP($B43,PROSPER_Lobo!$1:$1,PROSPER_Lobo!$42:$42,""),
IF($C43="Naren Baliga",_xlfn.XLOOKUP($B43,PROSPER_Baliga!$1:$1,PROSPER_Baliga!$42:$42,""),
IF($C43="Thorsten Huhn",_xlfn.XLOOKUP($B43,PROSPER_Huhn!$1:$1,PROSPER_Huhn!$42:$42,""),
IF($C43="Nick Hull",_xlfn.XLOOKUP($B43,PROSPER_Hull!$1:$1,PROSPER_Hull!$42:$42,""),
IF($C43="Monika Kotwani",_xlfn.XLOOKUP($B43,PROSPER_Kotwani!$1:$1,PROSPER_Kotwani!$42:$42,""),
IF($C43="Jonathan Wellner",_xlfn.XLOOKUP($B43,PROSPER_Wellner!$1:$1,PROSPER_Wellner!$42:$42,""),
IF($C43="Travis Harvey",_xlfn.XLOOKUP($B43,PROSPER_Harvey!$1:$1,PROSPER_Harvey!$42:$42,""),"")))))))="","",
IF($C43="Christopher Lobo",_xlfn.XLOOKUP($B43,PROSPER_Lobo!$1:$1,PROSPER_Lobo!$42:$42,""),
IF($C43="Naren Baliga",_xlfn.XLOOKUP($B43,PROSPER_Baliga!$1:$1,PROSPER_Baliga!$42:$42,""),
IF($C43="Thorsten Huhn",_xlfn.XLOOKUP($B43,PROSPER_Huhn!$1:$1,PROSPER_Huhn!$42:$42,""),
IF($C43="Nick Hull",_xlfn.XLOOKUP($B43,PROSPER_Hull!$1:$1,PROSPER_Hull!$42:$42,""),
IF($C43="Monika Kotwani",_xlfn.XLOOKUP($B43,PROSPER_Kotwani!$1:$1,PROSPER_Kotwani!$42:$42,""),
IF($C43="Jonathan Wellner",_xlfn.XLOOKUP($B43,PROSPER_Wellner!$1:$1,PROSPER_Wellner!$42:$42,""),
IF($C43="Travis Harvey",_xlfn.XLOOKUP($B43,PROSPER_Harvey!$1:$1,PROSPER_Harvey!$42:$42,""),""))))))))="","No Score",IF(IF($C43="Christopher Lobo",_xlfn.XLOOKUP($B43,PROSPER_Lobo!$1:$1,PROSPER_Lobo!$42:$42,""),
IF($C43="Naren Baliga",_xlfn.XLOOKUP($B43,PROSPER_Baliga!$1:$1,PROSPER_Baliga!$42:$42,""),
IF($C43="Thorsten Huhn",_xlfn.XLOOKUP($B43,PROSPER_Huhn!$1:$1,PROSPER_Huhn!$42:$42,""),
IF($C43="Nick Hull",_xlfn.XLOOKUP($B43,PROSPER_Hull!$1:$1,PROSPER_Hull!$42:$42,""),
IF($C43="Monika Kotwani",_xlfn.XLOOKUP($B43,PROSPER_Kotwani!$1:$1,PROSPER_Kotwani!$42:$42,""),
IF($C43="Jonathan Wellner",_xlfn.XLOOKUP($B43,PROSPER_Wellner!$1:$1,PROSPER_Wellner!$42:$42,""),
IF($C43="Travis Harvey",_xlfn.XLOOKUP($B43,PROSPER_Harvey!$1:$1,PROSPER_Harvey!$42:$42,""),"")))))))="","",
IF($C43="Christopher Lobo",_xlfn.XLOOKUP($B43,PROSPER_Lobo!$1:$1,PROSPER_Lobo!$42:$42,""),
IF($C43="Naren Baliga",_xlfn.XLOOKUP($B43,PROSPER_Baliga!$1:$1,PROSPER_Baliga!$42:$42,""),
IF($C43="Thorsten Huhn",_xlfn.XLOOKUP($B43,PROSPER_Huhn!$1:$1,PROSPER_Huhn!$42:$42,""),
IF($C43="Nick Hull",_xlfn.XLOOKUP($B43,PROSPER_Hull!$1:$1,PROSPER_Hull!$42:$42,""),
IF($C43="Monika Kotwani",_xlfn.XLOOKUP($B43,PROSPER_Kotwani!$1:$1,PROSPER_Kotwani!$42:$42,""),
IF($C43="Jonathan Wellner",_xlfn.XLOOKUP($B43,PROSPER_Wellner!$1:$1,PROSPER_Wellner!$42:$42,""),
IF($C43="Travis Harvey",_xlfn.XLOOKUP($B43,PROSPER_Harvey!$1:$1,PROSPER_Harvey!$42:$42,""),"")))))))))</f>
        <v>N/A</v>
      </c>
      <c r="FR43" s="131" t="str">
        <f>IF(IF(IF($C43="Christopher Lobo",_xlfn.XLOOKUP($B43,PROSPER_Lobo!$1:$1,PROSPER_Lobo!$43:$43,""),
IF($C43="Naren Baliga",_xlfn.XLOOKUP($B43,PROSPER_Baliga!$1:$1,PROSPER_Baliga!$43:$43,""),
IF($C43="Thorsten Huhn",_xlfn.XLOOKUP($B43,PROSPER_Huhn!$1:$1,PROSPER_Huhn!$43:$43,""),
IF($C43="Nick Hull",_xlfn.XLOOKUP($B43,PROSPER_Hull!$1:$1,PROSPER_Hull!$43:$43,""),
IF($C43="Monika Kotwani",_xlfn.XLOOKUP($B43,PROSPER_Kotwani!$1:$1,PROSPER_Kotwani!$43:$43,""),
IF($C43="Jonathan Wellner",_xlfn.XLOOKUP($B43,PROSPER_Wellner!$1:$1,PROSPER_Wellner!$43:$43,""),
IF($C43="Travis Harvey",_xlfn.XLOOKUP($B43,PROSPER_Harvey!$1:$1,PROSPER_Harvey!$43:$43,""),"")))))))="","",
IF($C43="Christopher Lobo",_xlfn.XLOOKUP($B43,PROSPER_Lobo!$1:$1,PROSPER_Lobo!$43:$43,""),
IF($C43="Naren Baliga",_xlfn.XLOOKUP($B43,PROSPER_Baliga!$1:$1,PROSPER_Baliga!$43:$43,""),
IF($C43="Thorsten Huhn",_xlfn.XLOOKUP($B43,PROSPER_Huhn!$1:$1,PROSPER_Huhn!$43:$43,""),
IF($C43="Nick Hull",_xlfn.XLOOKUP($B43,PROSPER_Hull!$1:$1,PROSPER_Hull!$43:$43,""),
IF($C43="Monika Kotwani",_xlfn.XLOOKUP($B43,PROSPER_Kotwani!$1:$1,PROSPER_Kotwani!$43:$43,""),
IF($C43="Jonathan Wellner",_xlfn.XLOOKUP($B43,PROSPER_Wellner!$1:$1,PROSPER_Wellner!$43:$43,""),
IF($C43="Travis Harvey",_xlfn.XLOOKUP($B43,PROSPER_Harvey!$1:$1,PROSPER_Harvey!$43:$43,""),""))))))))="","No Comment",IF(IF($C43="Christopher Lobo",_xlfn.XLOOKUP($B43,PROSPER_Lobo!$1:$1,PROSPER_Lobo!$43:$43,""),
IF($C43="Naren Baliga",_xlfn.XLOOKUP($B43,PROSPER_Baliga!$1:$1,PROSPER_Baliga!$43:$43,""),
IF($C43="Thorsten Huhn",_xlfn.XLOOKUP($B43,PROSPER_Huhn!$1:$1,PROSPER_Huhn!$43:$43,""),
IF($C43="Nick Hull",_xlfn.XLOOKUP($B43,PROSPER_Hull!$1:$1,PROSPER_Hull!$43:$43,""),
IF($C43="Monika Kotwani",_xlfn.XLOOKUP($B43,PROSPER_Kotwani!$1:$1,PROSPER_Kotwani!$43:$43,""),
IF($C43="Jonathan Wellner",_xlfn.XLOOKUP($B43,PROSPER_Wellner!$1:$1,PROSPER_Wellner!$43:$43,""),
IF($C43="Travis Harvey",_xlfn.XLOOKUP($B43,PROSPER_Harvey!$1:$1,PROSPER_Harvey!$43:$43,""),"")))))))="","",
IF($C43="Christopher Lobo",_xlfn.XLOOKUP($B43,PROSPER_Lobo!$1:$1,PROSPER_Lobo!$43:$43,""),
IF($C43="Naren Baliga",_xlfn.XLOOKUP($B43,PROSPER_Baliga!$1:$1,PROSPER_Baliga!$43:$43,""),
IF($C43="Thorsten Huhn",_xlfn.XLOOKUP($B43,PROSPER_Huhn!$1:$1,PROSPER_Huhn!$43:$43,""),
IF($C43="Nick Hull",_xlfn.XLOOKUP($B43,PROSPER_Hull!$1:$1,PROSPER_Hull!$43:$43,""),
IF($C43="Monika Kotwani",_xlfn.XLOOKUP($B43,PROSPER_Kotwani!$1:$1,PROSPER_Kotwani!$43:$43,""),
IF($C43="Jonathan Wellner",_xlfn.XLOOKUP($B43,PROSPER_Wellner!$1:$1,PROSPER_Wellner!$43:$43,""),
IF($C43="Travis Harvey",_xlfn.XLOOKUP($B43,PROSPER_Harvey!$1:$1,PROSPER_Harvey!$43:$43,""),"")))))))))</f>
        <v>N/A</v>
      </c>
      <c r="FS43" s="150" t="str">
        <f t="shared" si="304"/>
        <v>N/A</v>
      </c>
      <c r="FT43" s="130" t="str">
        <f>_xlfn.XLOOKUP(B43,PROSPERInitial_Query!$E:$E,PROSPERInitial_Query!$AI:$AI,"",,-1)</f>
        <v/>
      </c>
      <c r="FU43" s="121" t="str">
        <f t="shared" si="305"/>
        <v>Rajesh Khandelwal2 - RelationshipAccount / Stakeholder 9Name</v>
      </c>
      <c r="FV43" s="121" t="str">
        <f>_xlfn.XLOOKUP(FU43,PROSPERDelta_Query!BK:BK,PROSPERDelta_Query!AK:AK,"",,-1)</f>
        <v/>
      </c>
      <c r="FW43" s="126" t="str">
        <f>_xlfn.XLOOKUP(B43,PROSPERInitial_Query!$E:$E,PROSPERInitial_Query!$Y:$Y,"",,-1)</f>
        <v/>
      </c>
      <c r="FX43" s="121" t="str">
        <f t="shared" si="306"/>
        <v>Rajesh Khandelwal2 - RelationshipAccount / Stakeholder 9Self Score</v>
      </c>
      <c r="FY43" s="126" t="str">
        <f>_xlfn.XLOOKUP(FX43,PROSPERDelta_Query!BK:BK,PROSPERDelta_Query!AU:AU,"",,-1)</f>
        <v/>
      </c>
      <c r="FZ43" s="131" t="str">
        <f t="shared" si="191"/>
        <v/>
      </c>
      <c r="GA43" s="131" t="str">
        <f t="shared" si="307"/>
        <v>N/A</v>
      </c>
      <c r="GB43" s="132" t="str">
        <f t="shared" si="308"/>
        <v>N/A</v>
      </c>
      <c r="GC43" s="132" t="str">
        <f>IF(IF(IF($C43="Christopher Lobo",_xlfn.XLOOKUP($B43,PROSPER_Lobo!$1:$1,PROSPER_Lobo!$45:$45,""),
IF($C43="Naren Baliga",_xlfn.XLOOKUP($B43,PROSPER_Baliga!$1:$1,PROSPER_Baliga!$45:$45,""),
IF($C43="Thorsten Huhn",_xlfn.XLOOKUP($B43,PROSPER_Huhn!$1:$1,PROSPER_Huhn!$45:$45,""),
IF($C43="Nick Hull",_xlfn.XLOOKUP($B43,PROSPER_Hull!$1:$1,PROSPER_Hull!$45:$45,""),
IF($C43="Monika Kotwani",_xlfn.XLOOKUP($B43,PROSPER_Kotwani!$1:$1,PROSPER_Kotwani!$45:$45,""),
IF($C43="Jonathan Wellner",_xlfn.XLOOKUP($B43,PROSPER_Wellner!$1:$1,PROSPER_Wellner!$45:$45,""),
IF($C43="Travis Harvey",_xlfn.XLOOKUP($B43,PROSPER_Harvey!$1:$1,PROSPER_Harvey!$45:$45,""),"")))))))="","",
IF($C43="Christopher Lobo",_xlfn.XLOOKUP($B43,PROSPER_Lobo!$1:$1,PROSPER_Lobo!$45:$45,""),
IF($C43="Naren Baliga",_xlfn.XLOOKUP($B43,PROSPER_Baliga!$1:$1,PROSPER_Baliga!$45:$45,""),
IF($C43="Thorsten Huhn",_xlfn.XLOOKUP($B43,PROSPER_Huhn!$1:$1,PROSPER_Huhn!$45:$45,""),
IF($C43="Nick Hull",_xlfn.XLOOKUP($B43,PROSPER_Hull!$1:$1,PROSPER_Hull!$45:$45,""),
IF($C43="Monika Kotwani",_xlfn.XLOOKUP($B43,PROSPER_Kotwani!$1:$1,PROSPER_Kotwani!$45:$45,""),
IF($C43="Jonathan Wellner",_xlfn.XLOOKUP($B43,PROSPER_Wellner!$1:$1,PROSPER_Wellner!$45:$45,""),
IF($C43="Travis Harvey",_xlfn.XLOOKUP($B43,PROSPER_Harvey!$1:$1,PROSPER_Harvey!$45:$45,""),""))))))))="","No Score",IF(IF($C43="Christopher Lobo",_xlfn.XLOOKUP($B43,PROSPER_Lobo!$1:$1,PROSPER_Lobo!$45:$45,""),
IF($C43="Naren Baliga",_xlfn.XLOOKUP($B43,PROSPER_Baliga!$1:$1,PROSPER_Baliga!$45:$45,""),
IF($C43="Thorsten Huhn",_xlfn.XLOOKUP($B43,PROSPER_Huhn!$1:$1,PROSPER_Huhn!$45:$45,""),
IF($C43="Nick Hull",_xlfn.XLOOKUP($B43,PROSPER_Hull!$1:$1,PROSPER_Hull!$45:$45,""),
IF($C43="Monika Kotwani",_xlfn.XLOOKUP($B43,PROSPER_Kotwani!$1:$1,PROSPER_Kotwani!$45:$45,""),
IF($C43="Jonathan Wellner",_xlfn.XLOOKUP($B43,PROSPER_Wellner!$1:$1,PROSPER_Wellner!$45:$45,""),
IF($C43="Travis Harvey",_xlfn.XLOOKUP($B43,PROSPER_Harvey!$1:$1,PROSPER_Harvey!$45:$45,""),"")))))))="","",
IF($C43="Christopher Lobo",_xlfn.XLOOKUP($B43,PROSPER_Lobo!$1:$1,PROSPER_Lobo!$45:$45,""),
IF($C43="Naren Baliga",_xlfn.XLOOKUP($B43,PROSPER_Baliga!$1:$1,PROSPER_Baliga!$45:$45,""),
IF($C43="Thorsten Huhn",_xlfn.XLOOKUP($B43,PROSPER_Huhn!$1:$1,PROSPER_Huhn!$45:$45,""),
IF($C43="Nick Hull",_xlfn.XLOOKUP($B43,PROSPER_Hull!$1:$1,PROSPER_Hull!$45:$45,""),
IF($C43="Monika Kotwani",_xlfn.XLOOKUP($B43,PROSPER_Kotwani!$1:$1,PROSPER_Kotwani!$45:$45,""),
IF($C43="Jonathan Wellner",_xlfn.XLOOKUP($B43,PROSPER_Wellner!$1:$1,PROSPER_Wellner!$45:$45,""),
IF($C43="Travis Harvey",_xlfn.XLOOKUP($B43,PROSPER_Harvey!$1:$1,PROSPER_Harvey!$45:$45,""),"")))))))))</f>
        <v>N/A</v>
      </c>
      <c r="GD43" s="131" t="str">
        <f>IF(IF(IF($C43="Christopher Lobo",_xlfn.XLOOKUP($B43,PROSPER_Lobo!$1:$1,PROSPER_Lobo!$46:$46,""),
IF($C43="Naren Baliga",_xlfn.XLOOKUP($B43,PROSPER_Baliga!$1:$1,PROSPER_Baliga!$46:$46,""),
IF($C43="Thorsten Huhn",_xlfn.XLOOKUP($B43,PROSPER_Huhn!$1:$1,PROSPER_Huhn!$46:$46,""),
IF($C43="Nick Hull",_xlfn.XLOOKUP($B43,PROSPER_Hull!$1:$1,PROSPER_Hull!$46:$46,""),
IF($C43="Monika Kotwani",_xlfn.XLOOKUP($B43,PROSPER_Kotwani!$1:$1,PROSPER_Kotwani!$46:$46,""),
IF($C43="Jonathan Wellner",_xlfn.XLOOKUP($B43,PROSPER_Wellner!$1:$1,PROSPER_Wellner!$46:$46,""),
IF($C43="Travis Harvey",_xlfn.XLOOKUP($B43,PROSPER_Harvey!$1:$1,PROSPER_Harvey!$46:$46,""),"")))))))="","",
IF($C43="Christopher Lobo",_xlfn.XLOOKUP($B43,PROSPER_Lobo!$1:$1,PROSPER_Lobo!$46:$46,""),
IF($C43="Naren Baliga",_xlfn.XLOOKUP($B43,PROSPER_Baliga!$1:$1,PROSPER_Baliga!$46:$46,""),
IF($C43="Thorsten Huhn",_xlfn.XLOOKUP($B43,PROSPER_Huhn!$1:$1,PROSPER_Huhn!$46:$46,""),
IF($C43="Nick Hull",_xlfn.XLOOKUP($B43,PROSPER_Hull!$1:$1,PROSPER_Hull!$46:$46,""),
IF($C43="Monika Kotwani",_xlfn.XLOOKUP($B43,PROSPER_Kotwani!$1:$1,PROSPER_Kotwani!$46:$46,""),
IF($C43="Jonathan Wellner",_xlfn.XLOOKUP($B43,PROSPER_Wellner!$1:$1,PROSPER_Wellner!$46:$46,""),
IF($C43="Travis Harvey",_xlfn.XLOOKUP($B43,PROSPER_Harvey!$1:$1,PROSPER_Harvey!$46:$46,""),""))))))))="","No Comment",IF(IF($C43="Christopher Lobo",_xlfn.XLOOKUP($B43,PROSPER_Lobo!$1:$1,PROSPER_Lobo!$46:$46,""),
IF($C43="Naren Baliga",_xlfn.XLOOKUP($B43,PROSPER_Baliga!$1:$1,PROSPER_Baliga!$46:$46,""),
IF($C43="Thorsten Huhn",_xlfn.XLOOKUP($B43,PROSPER_Huhn!$1:$1,PROSPER_Huhn!$46:$46,""),
IF($C43="Nick Hull",_xlfn.XLOOKUP($B43,PROSPER_Hull!$1:$1,PROSPER_Hull!$46:$46,""),
IF($C43="Monika Kotwani",_xlfn.XLOOKUP($B43,PROSPER_Kotwani!$1:$1,PROSPER_Kotwani!$46:$46,""),
IF($C43="Jonathan Wellner",_xlfn.XLOOKUP($B43,PROSPER_Wellner!$1:$1,PROSPER_Wellner!$46:$46,""),
IF($C43="Travis Harvey",_xlfn.XLOOKUP($B43,PROSPER_Harvey!$1:$1,PROSPER_Harvey!$46:$46,""),"")))))))="","",
IF($C43="Christopher Lobo",_xlfn.XLOOKUP($B43,PROSPER_Lobo!$1:$1,PROSPER_Lobo!$46:$46,""),
IF($C43="Naren Baliga",_xlfn.XLOOKUP($B43,PROSPER_Baliga!$1:$1,PROSPER_Baliga!$46:$46,""),
IF($C43="Thorsten Huhn",_xlfn.XLOOKUP($B43,PROSPER_Huhn!$1:$1,PROSPER_Huhn!$46:$46,""),
IF($C43="Nick Hull",_xlfn.XLOOKUP($B43,PROSPER_Hull!$1:$1,PROSPER_Hull!$46:$46,""),
IF($C43="Monika Kotwani",_xlfn.XLOOKUP($B43,PROSPER_Kotwani!$1:$1,PROSPER_Kotwani!$46:$46,""),
IF($C43="Jonathan Wellner",_xlfn.XLOOKUP($B43,PROSPER_Wellner!$1:$1,PROSPER_Wellner!$46:$46,""),
IF($C43="Travis Harvey",_xlfn.XLOOKUP($B43,PROSPER_Harvey!$1:$1,PROSPER_Harvey!$46:$46,""),"")))))))))</f>
        <v>N/A</v>
      </c>
      <c r="GE43" s="150" t="str">
        <f t="shared" si="309"/>
        <v>N/A</v>
      </c>
      <c r="GF43" s="130" t="str">
        <f>_xlfn.XLOOKUP(B43,PROSPERInitial_Query!$E:$E,PROSPERInitial_Query!$AJ:$AJ,"",,-1)</f>
        <v/>
      </c>
      <c r="GG43" s="121" t="str">
        <f t="shared" si="310"/>
        <v>Rajesh Khandelwal2 - RelationshipAccount / Stakeholder 10Name</v>
      </c>
      <c r="GH43" s="121" t="str">
        <f>_xlfn.XLOOKUP(GG43,PROSPERDelta_Query!BK:BK,PROSPERDelta_Query!AL:AL,"",,-1)</f>
        <v/>
      </c>
      <c r="GI43" s="126" t="str">
        <f>_xlfn.XLOOKUP(B43,PROSPERInitial_Query!$E:$E,PROSPERInitial_Query!$Z:$Z,"",,-1)</f>
        <v/>
      </c>
      <c r="GJ43" s="121" t="str">
        <f t="shared" si="311"/>
        <v>Rajesh Khandelwal2 - RelationshipAccount / Stakeholder 10Self Score</v>
      </c>
      <c r="GK43" s="126" t="str">
        <f>_xlfn.XLOOKUP(GJ43,PROSPERDelta_Query!BK:BK,PROSPERDelta_Query!AV:AV,"",,-1)</f>
        <v/>
      </c>
      <c r="GL43" s="131" t="str">
        <f t="shared" si="312"/>
        <v/>
      </c>
      <c r="GM43" s="131" t="str">
        <f t="shared" si="313"/>
        <v>N/A</v>
      </c>
      <c r="GN43" s="132" t="str">
        <f t="shared" si="314"/>
        <v>N/A</v>
      </c>
      <c r="GO43" s="132" t="str">
        <f>IF(IF(IF($C43="Christopher Lobo",_xlfn.XLOOKUP($B43,PROSPER_Lobo!$1:$1,PROSPER_Lobo!$48:$48,""),
IF($C43="Naren Baliga",_xlfn.XLOOKUP($B43,PROSPER_Baliga!$1:$1,PROSPER_Baliga!$48:$48,""),
IF($C43="Thorsten Huhn",_xlfn.XLOOKUP($B43,PROSPER_Huhn!$1:$1,PROSPER_Huhn!$48:$48,""),
IF($C43="Nick Hull",_xlfn.XLOOKUP($B43,PROSPER_Hull!$1:$1,PROSPER_Hull!$48:$48,""),
IF($C43="Monika Kotwani",_xlfn.XLOOKUP($B43,PROSPER_Kotwani!$1:$1,PROSPER_Kotwani!$48:$48,""),
IF($C43="Jonathan Wellner",_xlfn.XLOOKUP($B43,PROSPER_Wellner!$1:$1,PROSPER_Wellner!$48:$48,""),
IF($C43="Travis Harvey",_xlfn.XLOOKUP($B43,PROSPER_Harvey!$1:$1,PROSPER_Harvey!$48:$48,""),"")))))))="","",
IF($C43="Christopher Lobo",_xlfn.XLOOKUP($B43,PROSPER_Lobo!$1:$1,PROSPER_Lobo!$48:$48,""),
IF($C43="Naren Baliga",_xlfn.XLOOKUP($B43,PROSPER_Baliga!$1:$1,PROSPER_Baliga!$48:$48,""),
IF($C43="Thorsten Huhn",_xlfn.XLOOKUP($B43,PROSPER_Huhn!$1:$1,PROSPER_Huhn!$48:$48,""),
IF($C43="Nick Hull",_xlfn.XLOOKUP($B43,PROSPER_Hull!$1:$1,PROSPER_Hull!$48:$48,""),
IF($C43="Monika Kotwani",_xlfn.XLOOKUP($B43,PROSPER_Kotwani!$1:$1,PROSPER_Kotwani!$48:$48,""),
IF($C43="Jonathan Wellner",_xlfn.XLOOKUP($B43,PROSPER_Wellner!$1:$1,PROSPER_Wellner!$48:$48,""),
IF($C43="Travis Harvey",_xlfn.XLOOKUP($B43,PROSPER_Harvey!$1:$1,PROSPER_Harvey!$48:$48,""),""))))))))="","No Score",IF(IF($C43="Christopher Lobo",_xlfn.XLOOKUP($B43,PROSPER_Lobo!$1:$1,PROSPER_Lobo!$48:$48,""),
IF($C43="Naren Baliga",_xlfn.XLOOKUP($B43,PROSPER_Baliga!$1:$1,PROSPER_Baliga!$48:$48,""),
IF($C43="Thorsten Huhn",_xlfn.XLOOKUP($B43,PROSPER_Huhn!$1:$1,PROSPER_Huhn!$48:$48,""),
IF($C43="Nick Hull",_xlfn.XLOOKUP($B43,PROSPER_Hull!$1:$1,PROSPER_Hull!$48:$48,""),
IF($C43="Monika Kotwani",_xlfn.XLOOKUP($B43,PROSPER_Kotwani!$1:$1,PROSPER_Kotwani!$48:$48,""),
IF($C43="Jonathan Wellner",_xlfn.XLOOKUP($B43,PROSPER_Wellner!$1:$1,PROSPER_Wellner!$48:$48,""),
IF($C43="Travis Harvey",_xlfn.XLOOKUP($B43,PROSPER_Harvey!$1:$1,PROSPER_Harvey!$48:$48,""),"")))))))="","",
IF($C43="Christopher Lobo",_xlfn.XLOOKUP($B43,PROSPER_Lobo!$1:$1,PROSPER_Lobo!$48:$48,""),
IF($C43="Naren Baliga",_xlfn.XLOOKUP($B43,PROSPER_Baliga!$1:$1,PROSPER_Baliga!$48:$48,""),
IF($C43="Thorsten Huhn",_xlfn.XLOOKUP($B43,PROSPER_Huhn!$1:$1,PROSPER_Huhn!$48:$48,""),
IF($C43="Nick Hull",_xlfn.XLOOKUP($B43,PROSPER_Hull!$1:$1,PROSPER_Hull!$48:$48,""),
IF($C43="Monika Kotwani",_xlfn.XLOOKUP($B43,PROSPER_Kotwani!$1:$1,PROSPER_Kotwani!$48:$48,""),
IF($C43="Jonathan Wellner",_xlfn.XLOOKUP($B43,PROSPER_Wellner!$1:$1,PROSPER_Wellner!$48:$48,""),
IF($C43="Travis Harvey",_xlfn.XLOOKUP($B43,PROSPER_Harvey!$1:$1,PROSPER_Harvey!$48:$48,""),"")))))))))</f>
        <v>N/A</v>
      </c>
      <c r="GP43" s="131" t="str">
        <f>IF(IF(IF($C43="Christopher Lobo",_xlfn.XLOOKUP($B43,PROSPER_Lobo!$1:$1,PROSPER_Lobo!$49:$49,""),
IF($C43="Naren Baliga",_xlfn.XLOOKUP($B43,PROSPER_Baliga!$1:$1,PROSPER_Baliga!$49:$49,""),
IF($C43="Thorsten Huhn",_xlfn.XLOOKUP($B43,PROSPER_Huhn!$1:$1,PROSPER_Huhn!$49:$49,""),
IF($C43="Nick Hull",_xlfn.XLOOKUP($B43,PROSPER_Hull!$1:$1,PROSPER_Hull!$49:$49,""),
IF($C43="Monika Kotwani",_xlfn.XLOOKUP($B43,PROSPER_Kotwani!$1:$1,PROSPER_Kotwani!$49:$49,""),
IF($C43="Jonathan Wellner",_xlfn.XLOOKUP($B43,PROSPER_Wellner!$1:$1,PROSPER_Wellner!$49:$49,""),
IF($C43="Travis Harvey",_xlfn.XLOOKUP($B43,PROSPER_Harvey!$1:$1,PROSPER_Harvey!$49:$49,""),"")))))))="","",
IF($C43="Christopher Lobo",_xlfn.XLOOKUP($B43,PROSPER_Lobo!$1:$1,PROSPER_Lobo!$49:$49,""),
IF($C43="Naren Baliga",_xlfn.XLOOKUP($B43,PROSPER_Baliga!$1:$1,PROSPER_Baliga!$49:$49,""),
IF($C43="Thorsten Huhn",_xlfn.XLOOKUP($B43,PROSPER_Huhn!$1:$1,PROSPER_Huhn!$49:$49,""),
IF($C43="Nick Hull",_xlfn.XLOOKUP($B43,PROSPER_Hull!$1:$1,PROSPER_Hull!$49:$49,""),
IF($C43="Monika Kotwani",_xlfn.XLOOKUP($B43,PROSPER_Kotwani!$1:$1,PROSPER_Kotwani!$49:$49,""),
IF($C43="Jonathan Wellner",_xlfn.XLOOKUP($B43,PROSPER_Wellner!$1:$1,PROSPER_Wellner!$49:$49,""),
IF($C43="Travis Harvey",_xlfn.XLOOKUP($B43,PROSPER_Harvey!$1:$1,PROSPER_Harvey!$49:$49,""),""))))))))="","No Comment",IF(IF($C43="Christopher Lobo",_xlfn.XLOOKUP($B43,PROSPER_Lobo!$1:$1,PROSPER_Lobo!$49:$49,""),
IF($C43="Naren Baliga",_xlfn.XLOOKUP($B43,PROSPER_Baliga!$1:$1,PROSPER_Baliga!$49:$49,""),
IF($C43="Thorsten Huhn",_xlfn.XLOOKUP($B43,PROSPER_Huhn!$1:$1,PROSPER_Huhn!$49:$49,""),
IF($C43="Nick Hull",_xlfn.XLOOKUP($B43,PROSPER_Hull!$1:$1,PROSPER_Hull!$49:$49,""),
IF($C43="Monika Kotwani",_xlfn.XLOOKUP($B43,PROSPER_Kotwani!$1:$1,PROSPER_Kotwani!$49:$49,""),
IF($C43="Jonathan Wellner",_xlfn.XLOOKUP($B43,PROSPER_Wellner!$1:$1,PROSPER_Wellner!$49:$49,""),
IF($C43="Travis Harvey",_xlfn.XLOOKUP($B43,PROSPER_Harvey!$1:$1,PROSPER_Harvey!$49:$49,""),"")))))))="","",
IF($C43="Christopher Lobo",_xlfn.XLOOKUP($B43,PROSPER_Lobo!$1:$1,PROSPER_Lobo!$49:$49,""),
IF($C43="Naren Baliga",_xlfn.XLOOKUP($B43,PROSPER_Baliga!$1:$1,PROSPER_Baliga!$49:$49,""),
IF($C43="Thorsten Huhn",_xlfn.XLOOKUP($B43,PROSPER_Huhn!$1:$1,PROSPER_Huhn!$49:$49,""),
IF($C43="Nick Hull",_xlfn.XLOOKUP($B43,PROSPER_Hull!$1:$1,PROSPER_Hull!$49:$49,""),
IF($C43="Monika Kotwani",_xlfn.XLOOKUP($B43,PROSPER_Kotwani!$1:$1,PROSPER_Kotwani!$49:$49,""),
IF($C43="Jonathan Wellner",_xlfn.XLOOKUP($B43,PROSPER_Wellner!$1:$1,PROSPER_Wellner!$49:$49,""),
IF($C43="Travis Harvey",_xlfn.XLOOKUP($B43,PROSPER_Harvey!$1:$1,PROSPER_Harvey!$49:$49,""),"")))))))))</f>
        <v>N/A</v>
      </c>
      <c r="GQ43" s="150" t="str">
        <f t="shared" si="315"/>
        <v>N/A</v>
      </c>
      <c r="GR43" s="187" t="str">
        <f t="shared" si="316"/>
        <v>N/A</v>
      </c>
      <c r="GS43" s="128" t="str">
        <f t="shared" si="317"/>
        <v>N/A</v>
      </c>
      <c r="GT43" s="188" t="str">
        <f t="shared" si="318"/>
        <v>N/A</v>
      </c>
      <c r="GU43" s="133" t="str">
        <f>IF(IF(IF($C43="Christopher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Kotwani",_xlfn.XLOOKUP($B43,PROSPER_Kotwani!$1:$1,PROSPER_Kotwani!$54:$54,""),
IF($C43="Jonathan Wellner",_xlfn.XLOOKUP($B43,PROSPER_Wellner!$1:$1,PROSPER_Wellner!$54:$54,""),
IF($C43="Travis Harvey",_xlfn.XLOOKUP($B43,PROSPER_Harvey!$1:$1,PROSPER_Harvey!$54:$54,""),"")))))))="","",
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Kotwani",_xlfn.XLOOKUP($B43,PROSPER_Kotwani!$1:$1,PROSPER_Kotwani!$50:$50,""),
IF($C43="Jonathan Wellner",_xlfn.XLOOKUP($B43,PROSPER_Wellner!$1:$1,PROSPER_Wellner!$50:$50,""),
IF($C43="Travis Harvey",_xlfn.XLOOKUP($B43,PROSPER_Harvey!$1:$1,PROSPER_Harvey!$50:$50,""),""))))))))="","No Score",IF(IF($C43="Christopher Lobo",_xlfn.XLOOKUP($B43,PROSPER_Lobo!$1:$1,PROSPER_Lobo!$50:$50,""),
IF($C43="Naren Baliga",_xlfn.XLOOKUP($B43,PROSPER_Baliga!$1:$1,PROSPER_Baliga!$50:$50,""),
IF($C43="Thorsten Huhn",_xlfn.XLOOKUP($B43,PROSPER_Huhn!$1:$1,PROSPER_Huhn!$50:$50,""),
IF($C43="Nick Hull",_xlfn.XLOOKUP($B43,PROSPER_Hull!$1:$1,PROSPER_Hull!$50:$50,""),
IF($C43="Monika Kotwani",_xlfn.XLOOKUP($B43,PROSPER_Kotwani!$1:$1,PROSPER_Kotwani!$50:$50,""),
IF($C43="Jonathan Wellner",_xlfn.XLOOKUP($B43,PROSPER_Wellner!$1:$1,PROSPER_Wellner!$50:$50,""),
IF($C43="Travis Harvey",_xlfn.XLOOKUP($B43,PROSPER_Harvey!$1:$1,PROSPER_Harvey!$50:$50,""),"")))))))="","",
IF($C43="Christopher Lobo",_xlfn.XLOOKUP($B43,PROSPER_Lobo!$1:$1,PROSPER_Lobo!$50:$50,""),
IF($C43="Naren Baliga",_xlfn.XLOOKUP($B43,PROSPER_Baliga!$1:$1,PROSPER_Baliga!$50:$50,""),
IF($C43="Thorsten Huhn",_xlfn.XLOOKUP($B43,PROSPER_Huhn!$1:$1,PROSPER_Huhn!$50:$50,""),
IF($C43="Nick Hull",_xlfn.XLOOKUP($B43,PROSPER_Hull!$1:$1,PROSPER_Hull!$50:$50,""),
IF($C43="Monika Kotwani",_xlfn.XLOOKUP($B43,PROSPER_Kotwani!$1:$1,PROSPER_Kotwani!$50:$50,""),
IF($C43="Jonathan Wellner",_xlfn.XLOOKUP($B43,PROSPER_Wellner!$1:$1,PROSPER_Wellner!$50:$50,""),
IF($C43="Travis Harvey",_xlfn.XLOOKUP($B43,PROSPER_Harvey!$1:$1,PROSPER_Harvey!$50:$50,""),"")))))))))</f>
        <v>No Score</v>
      </c>
      <c r="GV43" s="134" t="str">
        <f>IF(IF(IF($C43="Christopher Lobo",_xlfn.XLOOKUP($B43,PROSPER_Lobo!$1:$1,PROSPER_Lobo!$51:$51,""),
IF($C43="Naren Baliga",_xlfn.XLOOKUP($B43,PROSPER_Baliga!$1:$1,PROSPER_Baliga!$51:$51,""),
IF($C43="Thorsten Huhn",_xlfn.XLOOKUP($B43,PROSPER_Huhn!$1:$1,PROSPER_Huhn!$51:$51,""),
IF($C43="Nick Hull",_xlfn.XLOOKUP($B43,PROSPER_Hull!$1:$1,PROSPER_Hull!$51:$51,""),
IF($C43="Monika Kotwani",_xlfn.XLOOKUP($B43,PROSPER_Kotwani!$1:$1,PROSPER_Kotwani!$51:$51,""),
IF($C43="Jonathan Wellner",_xlfn.XLOOKUP($B43,PROSPER_Wellner!$1:$1,PROSPER_Wellner!$51:$51,""),
IF($C43="Travis Harvey",_xlfn.XLOOKUP($B43,PROSPER_Harvey!$1:$1,PROSPER_Harvey!$51:$51,""),"")))))))="","",
IF($C43="Christopher Lobo",_xlfn.XLOOKUP($B43,PROSPER_Lobo!$1:$1,PROSPER_Lobo!$51:$51,""),
IF($C43="Naren Baliga",_xlfn.XLOOKUP($B43,PROSPER_Baliga!$1:$1,PROSPER_Baliga!$51:$51,""),
IF($C43="Thorsten Huhn",_xlfn.XLOOKUP($B43,PROSPER_Huhn!$1:$1,PROSPER_Huhn!$51:$51,""),
IF($C43="Nick Hull",_xlfn.XLOOKUP($B43,PROSPER_Hull!$1:$1,PROSPER_Hull!$51:$51,""),
IF($C43="Monika Kotwani",_xlfn.XLOOKUP($B43,PROSPER_Kotwani!$1:$1,PROSPER_Kotwani!$51:$51,""),
IF($C43="Jonathan Wellner",_xlfn.XLOOKUP($B43,PROSPER_Wellner!$1:$1,PROSPER_Wellner!$51:$51,""),
IF($C43="Travis Harvey",_xlfn.XLOOKUP($B43,PROSPER_Harvey!$1:$1,PROSPER_Harvey!$51:$51,""),""))))))))="","No Comment",IF(IF($C43="Christopher Lobo",_xlfn.XLOOKUP($B43,PROSPER_Lobo!$1:$1,PROSPER_Lobo!$51:$51,""),
IF($C43="Naren Baliga",_xlfn.XLOOKUP($B43,PROSPER_Baliga!$1:$1,PROSPER_Baliga!$51:$51,""),
IF($C43="Thorsten Huhn",_xlfn.XLOOKUP($B43,PROSPER_Huhn!$1:$1,PROSPER_Huhn!$51:$51,""),
IF($C43="Nick Hull",_xlfn.XLOOKUP($B43,PROSPER_Hull!$1:$1,PROSPER_Hull!$51:$51,""),
IF($C43="Monika Kotwani",_xlfn.XLOOKUP($B43,PROSPER_Kotwani!$1:$1,PROSPER_Kotwani!$51:$51,""),
IF($C43="Jonathan Wellner",_xlfn.XLOOKUP($B43,PROSPER_Wellner!$1:$1,PROSPER_Wellner!$51:$51,""),
IF($C43="Travis Harvey",_xlfn.XLOOKUP($B43,PROSPER_Harvey!$1:$1,PROSPER_Harvey!$51:$51,""),"")))))))="","",
IF($C43="Christopher Lobo",_xlfn.XLOOKUP($B43,PROSPER_Lobo!$1:$1,PROSPER_Lobo!$51:$51,""),
IF($C43="Naren Baliga",_xlfn.XLOOKUP($B43,PROSPER_Baliga!$1:$1,PROSPER_Baliga!$51:$51,""),
IF($C43="Thorsten Huhn",_xlfn.XLOOKUP($B43,PROSPER_Huhn!$1:$1,PROSPER_Huhn!$51:$51,""),
IF($C43="Nick Hull",_xlfn.XLOOKUP($B43,PROSPER_Hull!$1:$1,PROSPER_Hull!$51:$51,""),
IF($C43="Monika Kotwani",_xlfn.XLOOKUP($B43,PROSPER_Kotwani!$1:$1,PROSPER_Kotwani!$51:$51,""),
IF($C43="Jonathan Wellner",_xlfn.XLOOKUP($B43,PROSPER_Wellner!$1:$1,PROSPER_Wellner!$51:$51,""),
IF($C43="Travis Harvey",_xlfn.XLOOKUP($B43,PROSPER_Harvey!$1:$1,PROSPER_Harvey!$51:$51,""),"")))))))))</f>
        <v>No Comment</v>
      </c>
      <c r="GW43" s="133" t="str">
        <f>_xlfn.XLOOKUP($B43,Vlookups_Local!B:B,Vlookups_Local!E:E,"N/A")</f>
        <v>No Data</v>
      </c>
      <c r="GX43" s="134" t="str">
        <f>IF(IF(IF($C43="Christopher Lobo",_xlfn.XLOOKUP($B43,PROSPER_Lobo!$1:$1,PROSPER_Lobo!$53:$53,""),
IF($C43="Naren Baliga",_xlfn.XLOOKUP($B43,PROSPER_Baliga!$1:$1,PROSPER_Baliga!$53:$53,""),
IF($C43="Thorsten Huhn",_xlfn.XLOOKUP($B43,PROSPER_Huhn!$1:$1,PROSPER_Huhn!$53:$53,""),
IF($C43="Nick Hull",_xlfn.XLOOKUP($B43,PROSPER_Hull!$1:$1,PROSPER_Hull!$53:$53,""),
IF($C43="Monika Kotwani",_xlfn.XLOOKUP($B43,PROSPER_Kotwani!$1:$1,PROSPER_Kotwani!$53:$53,""),
IF($C43="Jonathan Wellner",_xlfn.XLOOKUP($B43,PROSPER_Wellner!$1:$1,PROSPER_Wellner!$53:$53,""),
IF($C43="Travis Harvey",_xlfn.XLOOKUP($B43,PROSPER_Harvey!$1:$1,PROSPER_Harvey!$53:$53,""),"")))))))="","",
IF($C43="Christopher Lobo",_xlfn.XLOOKUP($B43,PROSPER_Lobo!$1:$1,PROSPER_Lobo!$53:$53,""),
IF($C43="Naren Baliga",_xlfn.XLOOKUP($B43,PROSPER_Baliga!$1:$1,PROSPER_Baliga!$53:$53,""),
IF($C43="Thorsten Huhn",_xlfn.XLOOKUP($B43,PROSPER_Huhn!$1:$1,PROSPER_Huhn!$53:$53,""),
IF($C43="Nick Hull",_xlfn.XLOOKUP($B43,PROSPER_Hull!$1:$1,PROSPER_Hull!$53:$53,""),
IF($C43="Monika Kotwani",_xlfn.XLOOKUP($B43,PROSPER_Kotwani!$1:$1,PROSPER_Kotwani!$53:$53,""),
IF($C43="Jonathan Wellner",_xlfn.XLOOKUP($B43,PROSPER_Wellner!$1:$1,PROSPER_Wellner!$53:$53,""),
IF($C43="Travis Harvey",_xlfn.XLOOKUP($B43,PROSPER_Harvey!$1:$1,PROSPER_Harvey!$53:$53,""),""))))))))="","No Comment",IF(IF($C43="Christopher Lobo",_xlfn.XLOOKUP($B43,PROSPER_Lobo!$1:$1,PROSPER_Lobo!$53:$53,""),
IF($C43="Naren Baliga",_xlfn.XLOOKUP($B43,PROSPER_Baliga!$1:$1,PROSPER_Baliga!$53:$53,""),
IF($C43="Thorsten Huhn",_xlfn.XLOOKUP($B43,PROSPER_Huhn!$1:$1,PROSPER_Huhn!$53:$53,""),
IF($C43="Nick Hull",_xlfn.XLOOKUP($B43,PROSPER_Hull!$1:$1,PROSPER_Hull!$53:$53,""),
IF($C43="Monika Kotwani",_xlfn.XLOOKUP($B43,PROSPER_Kotwani!$1:$1,PROSPER_Kotwani!$53:$53,""),
IF($C43="Jonathan Wellner",_xlfn.XLOOKUP($B43,PROSPER_Wellner!$1:$1,PROSPER_Wellner!$53:$53,""),
IF($C43="Travis Harvey",_xlfn.XLOOKUP($B43,PROSPER_Harvey!$1:$1,PROSPER_Harvey!$53:$53,""),"")))))))="","",
IF($C43="Christopher Lobo",_xlfn.XLOOKUP($B43,PROSPER_Lobo!$1:$1,PROSPER_Lobo!$53:$53,""),
IF($C43="Naren Baliga",_xlfn.XLOOKUP($B43,PROSPER_Baliga!$1:$1,PROSPER_Baliga!$53:$53,""),
IF($C43="Thorsten Huhn",_xlfn.XLOOKUP($B43,PROSPER_Huhn!$1:$1,PROSPER_Huhn!$53:$53,""),
IF($C43="Nick Hull",_xlfn.XLOOKUP($B43,PROSPER_Hull!$1:$1,PROSPER_Hull!$53:$53,""),
IF($C43="Monika Kotwani",_xlfn.XLOOKUP($B43,PROSPER_Kotwani!$1:$1,PROSPER_Kotwani!$53:$53,""),
IF($C43="Jonathan Wellner",_xlfn.XLOOKUP($B43,PROSPER_Wellner!$1:$1,PROSPER_Wellner!$53:$53,""),
IF($C43="Travis Harvey",_xlfn.XLOOKUP($B43,PROSPER_Harvey!$1:$1,PROSPER_Harvey!$53:$53,""),"")))))))))</f>
        <v>No Comment</v>
      </c>
      <c r="GY43" s="133" t="str">
        <f>IF(IF(IF($C43="Christopher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Kotwani",_xlfn.XLOOKUP($B43,PROSPER_Kotwani!$1:$1,PROSPER_Kotwani!$54:$54,""),
IF($C43="Jonathan Wellner",_xlfn.XLOOKUP($B43,PROSPER_Wellner!$1:$1,PROSPER_Wellner!$54:$54,""),
IF($C43="Travis Harvey",_xlfn.XLOOKUP($B43,PROSPER_Harvey!$1:$1,PROSPER_Harvey!$54:$54,""),"")))))))="","",
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Kotwani",_xlfn.XLOOKUP($B43,PROSPER_Kotwani!$1:$1,PROSPER_Kotwani!$54:$54,""),
IF($C43="Jonathan Wellner",_xlfn.XLOOKUP($B43,PROSPER_Wellner!$1:$1,PROSPER_Wellner!$54:$54,""),
IF($C43="Travis Harvey",_xlfn.XLOOKUP($B43,PROSPER_Harvey!$1:$1,PROSPER_Harvey!$54:$54,""),""))))))))="","No Score",IF(IF($C43="Christopher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Kotwani",_xlfn.XLOOKUP($B43,PROSPER_Kotwani!$1:$1,PROSPER_Kotwani!$54:$54,""),
IF($C43="Jonathan Wellner",_xlfn.XLOOKUP($B43,PROSPER_Wellner!$1:$1,PROSPER_Wellner!$54:$54,""),
IF($C43="Travis Harvey",_xlfn.XLOOKUP($B43,PROSPER_Harvey!$1:$1,PROSPER_Harvey!$54:$54,""),"")))))))="","",
IF($C43="Christopher Lobo",_xlfn.XLOOKUP($B43,PROSPER_Lobo!$1:$1,PROSPER_Lobo!$54:$54,""),
IF($C43="Naren Baliga",_xlfn.XLOOKUP($B43,PROSPER_Baliga!$1:$1,PROSPER_Baliga!$54:$54,""),
IF($C43="Thorsten Huhn",_xlfn.XLOOKUP($B43,PROSPER_Huhn!$1:$1,PROSPER_Huhn!$54:$54,""),
IF($C43="Nick Hull",_xlfn.XLOOKUP($B43,PROSPER_Hull!$1:$1,PROSPER_Hull!$54:$54,""),
IF($C43="Monika Kotwani",_xlfn.XLOOKUP($B43,PROSPER_Kotwani!$1:$1,PROSPER_Kotwani!$54:$54,""),
IF($C43="Jonathan Wellner",_xlfn.XLOOKUP($B43,PROSPER_Wellner!$1:$1,PROSPER_Wellner!$54:$54,""),
IF($C43="Travis Harvey",_xlfn.XLOOKUP($B43,PROSPER_Harvey!$1:$1,PROSPER_Harvey!$54:$54,""),"")))))))))</f>
        <v>No Score</v>
      </c>
      <c r="GZ43" s="134" t="str">
        <f>IF(IF(IF($C43="Christopher Lobo",_xlfn.XLOOKUP($B43,PROSPER_Lobo!$1:$1,PROSPER_Lobo!$55:$55,""),
IF($C43="Naren Baliga",_xlfn.XLOOKUP($B43,PROSPER_Baliga!$1:$1,PROSPER_Baliga!$55:$55,""),
IF($C43="Thorsten Huhn",_xlfn.XLOOKUP($B43,PROSPER_Huhn!$1:$1,PROSPER_Huhn!$55:$55,""),
IF($C43="Nick Hull",_xlfn.XLOOKUP($B43,PROSPER_Hull!$1:$1,PROSPER_Hull!$55:$55,""),
IF($C43="Monika Kotwani",_xlfn.XLOOKUP($B43,PROSPER_Kotwani!$1:$1,PROSPER_Kotwani!$55:$55,""),
IF($C43="Jonathan Wellner",_xlfn.XLOOKUP($B43,PROSPER_Wellner!$1:$1,PROSPER_Wellner!$55:$55,""),
IF($C43="Travis Harvey",_xlfn.XLOOKUP($B43,PROSPER_Harvey!$1:$1,PROSPER_Harvey!$55:$55,""),"")))))))="","",
IF($C43="Christopher Lobo",_xlfn.XLOOKUP($B43,PROSPER_Lobo!$1:$1,PROSPER_Lobo!$55:$55,""),
IF($C43="Naren Baliga",_xlfn.XLOOKUP($B43,PROSPER_Baliga!$1:$1,PROSPER_Baliga!$55:$55,""),
IF($C43="Thorsten Huhn",_xlfn.XLOOKUP($B43,PROSPER_Huhn!$1:$1,PROSPER_Huhn!$55:$55,""),
IF($C43="Nick Hull",_xlfn.XLOOKUP($B43,PROSPER_Hull!$1:$1,PROSPER_Hull!$55:$55,""),
IF($C43="Monika Kotwani",_xlfn.XLOOKUP($B43,PROSPER_Kotwani!$1:$1,PROSPER_Kotwani!$55:$55,""),
IF($C43="Jonathan Wellner",_xlfn.XLOOKUP($B43,PROSPER_Wellner!$1:$1,PROSPER_Wellner!$55:$55,""),
IF($C43="Travis Harvey",_xlfn.XLOOKUP($B43,PROSPER_Harvey!$1:$1,PROSPER_Harvey!$55:$55,""),""))))))))="","No Comment",IF(IF($C43="Christopher Lobo",_xlfn.XLOOKUP($B43,PROSPER_Lobo!$1:$1,PROSPER_Lobo!$55:$55,""),
IF($C43="Naren Baliga",_xlfn.XLOOKUP($B43,PROSPER_Baliga!$1:$1,PROSPER_Baliga!$55:$55,""),
IF($C43="Thorsten Huhn",_xlfn.XLOOKUP($B43,PROSPER_Huhn!$1:$1,PROSPER_Huhn!$55:$55,""),
IF($C43="Nick Hull",_xlfn.XLOOKUP($B43,PROSPER_Hull!$1:$1,PROSPER_Hull!$55:$55,""),
IF($C43="Monika Kotwani",_xlfn.XLOOKUP($B43,PROSPER_Kotwani!$1:$1,PROSPER_Kotwani!$55:$55,""),
IF($C43="Jonathan Wellner",_xlfn.XLOOKUP($B43,PROSPER_Wellner!$1:$1,PROSPER_Wellner!$55:$55,""),
IF($C43="Travis Harvey",_xlfn.XLOOKUP($B43,PROSPER_Harvey!$1:$1,PROSPER_Harvey!$55:$55,""),"")))))))="","",
IF($C43="Christopher Lobo",_xlfn.XLOOKUP($B43,PROSPER_Lobo!$1:$1,PROSPER_Lobo!$55:$55,""),
IF($C43="Naren Baliga",_xlfn.XLOOKUP($B43,PROSPER_Baliga!$1:$1,PROSPER_Baliga!$55:$55,""),
IF($C43="Thorsten Huhn",_xlfn.XLOOKUP($B43,PROSPER_Huhn!$1:$1,PROSPER_Huhn!$55:$55,""),
IF($C43="Nick Hull",_xlfn.XLOOKUP($B43,PROSPER_Hull!$1:$1,PROSPER_Hull!$55:$55,""),
IF($C43="Monika Kotwani",_xlfn.XLOOKUP($B43,PROSPER_Kotwani!$1:$1,PROSPER_Kotwani!$55:$55,""),
IF($C43="Jonathan Wellner",_xlfn.XLOOKUP($B43,PROSPER_Wellner!$1:$1,PROSPER_Wellner!$55:$55,""),
IF($C43="Travis Harvey",_xlfn.XLOOKUP($B43,PROSPER_Harvey!$1:$1,PROSPER_Harvey!$55:$55,""),"")))))))))</f>
        <v>No Comment</v>
      </c>
      <c r="HA43" s="133" t="str">
        <f>IF(IF(IF($C43="Christopher Lobo",_xlfn.XLOOKUP($B43,PROSPER_Lobo!$1:$1,PROSPER_Lobo!$56:$56,""),
IF($C43="Naren Baliga",_xlfn.XLOOKUP($B43,PROSPER_Baliga!$1:$1,PROSPER_Baliga!$56:$56,""),
IF($C43="Thorsten Huhn",_xlfn.XLOOKUP($B43,PROSPER_Huhn!$1:$1,PROSPER_Huhn!$56:$56,""),
IF($C43="Nick Hull",_xlfn.XLOOKUP($B43,PROSPER_Hull!$1:$1,PROSPER_Hull!$56:$56,""),
IF($C43="Monika Kotwani",_xlfn.XLOOKUP($B43,PROSPER_Kotwani!$1:$1,PROSPER_Kotwani!$56:$56,""),
IF($C43="Jonathan Wellner",_xlfn.XLOOKUP($B43,PROSPER_Wellner!$1:$1,PROSPER_Wellner!$56:$56,""),
IF($C43="Travis Harvey",_xlfn.XLOOKUP($B43,PROSPER_Harvey!$1:$1,PROSPER_Harvey!$56:$56,""),"")))))))="","",
IF($C43="Christopher Lobo",_xlfn.XLOOKUP($B43,PROSPER_Lobo!$1:$1,PROSPER_Lobo!$56:$56,""),
IF($C43="Naren Baliga",_xlfn.XLOOKUP($B43,PROSPER_Baliga!$1:$1,PROSPER_Baliga!$56:$56,""),
IF($C43="Thorsten Huhn",_xlfn.XLOOKUP($B43,PROSPER_Huhn!$1:$1,PROSPER_Huhn!$56:$56,""),
IF($C43="Nick Hull",_xlfn.XLOOKUP($B43,PROSPER_Hull!$1:$1,PROSPER_Hull!$56:$56,""),
IF($C43="Monika Kotwani",_xlfn.XLOOKUP($B43,PROSPER_Kotwani!$1:$1,PROSPER_Kotwani!$56:$56,""),
IF($C43="Jonathan Wellner",_xlfn.XLOOKUP($B43,PROSPER_Wellner!$1:$1,PROSPER_Wellner!$56:$56,""),
IF($C43="Travis Harvey",_xlfn.XLOOKUP($B43,PROSPER_Harvey!$1:$1,PROSPER_Harvey!$56:$56,""),""))))))))="","No Score",IF(IF($C43="Christopher Lobo",_xlfn.XLOOKUP($B43,PROSPER_Lobo!$1:$1,PROSPER_Lobo!$56:$56,""),
IF($C43="Naren Baliga",_xlfn.XLOOKUP($B43,PROSPER_Baliga!$1:$1,PROSPER_Baliga!$56:$56,""),
IF($C43="Thorsten Huhn",_xlfn.XLOOKUP($B43,PROSPER_Huhn!$1:$1,PROSPER_Huhn!$56:$56,""),
IF($C43="Nick Hull",_xlfn.XLOOKUP($B43,PROSPER_Hull!$1:$1,PROSPER_Hull!$56:$56,""),
IF($C43="Monika Kotwani",_xlfn.XLOOKUP($B43,PROSPER_Kotwani!$1:$1,PROSPER_Kotwani!$56:$56,""),
IF($C43="Jonathan Wellner",_xlfn.XLOOKUP($B43,PROSPER_Wellner!$1:$1,PROSPER_Wellner!$56:$56,""),
IF($C43="Travis Harvey",_xlfn.XLOOKUP($B43,PROSPER_Harvey!$1:$1,PROSPER_Harvey!$56:$56,""),"")))))))="","",
IF($C43="Christopher Lobo",_xlfn.XLOOKUP($B43,PROSPER_Lobo!$1:$1,PROSPER_Lobo!$56:$56,""),
IF($C43="Naren Baliga",_xlfn.XLOOKUP($B43,PROSPER_Baliga!$1:$1,PROSPER_Baliga!$56:$56,""),
IF($C43="Thorsten Huhn",_xlfn.XLOOKUP($B43,PROSPER_Huhn!$1:$1,PROSPER_Huhn!$56:$56,""),
IF($C43="Nick Hull",_xlfn.XLOOKUP($B43,PROSPER_Hull!$1:$1,PROSPER_Hull!$56:$56,""),
IF($C43="Monika Kotwani",_xlfn.XLOOKUP($B43,PROSPER_Kotwani!$1:$1,PROSPER_Kotwani!$56:$56,""),
IF($C43="Jonathan Wellner",_xlfn.XLOOKUP($B43,PROSPER_Wellner!$1:$1,PROSPER_Wellner!$56:$56,""),
IF($C43="Travis Harvey",_xlfn.XLOOKUP($B43,PROSPER_Harvey!$1:$1,PROSPER_Harvey!$56:$56,""),"")))))))))</f>
        <v>No Score</v>
      </c>
      <c r="HB43" s="134" t="str">
        <f>IF(IF(IF($C43="Christopher Lobo",_xlfn.XLOOKUP($B43,PROSPER_Lobo!$1:$1,PROSPER_Lobo!$57:$57,""),
IF($C43="Naren Baliga",_xlfn.XLOOKUP($B43,PROSPER_Baliga!$1:$1,PROSPER_Baliga!$57:$57,""),
IF($C43="Thorsten Huhn",_xlfn.XLOOKUP($B43,PROSPER_Huhn!$1:$1,PROSPER_Huhn!$57:$57,""),
IF($C43="Nick Hull",_xlfn.XLOOKUP($B43,PROSPER_Hull!$1:$1,PROSPER_Hull!$57:$57,""),
IF($C43="Monika Kotwani",_xlfn.XLOOKUP($B43,PROSPER_Kotwani!$1:$1,PROSPER_Kotwani!$57:$57,""),
IF($C43="Jonathan Wellner",_xlfn.XLOOKUP($B43,PROSPER_Wellner!$1:$1,PROSPER_Wellner!$57:$57,""),
IF($C43="Travis Harvey",_xlfn.XLOOKUP($B43,PROSPER_Harvey!$1:$1,PROSPER_Harvey!$57:$57,""),"")))))))="","",
IF($C43="Christopher Lobo",_xlfn.XLOOKUP($B43,PROSPER_Lobo!$1:$1,PROSPER_Lobo!$57:$57,""),
IF($C43="Naren Baliga",_xlfn.XLOOKUP($B43,PROSPER_Baliga!$1:$1,PROSPER_Baliga!$57:$57,""),
IF($C43="Thorsten Huhn",_xlfn.XLOOKUP($B43,PROSPER_Huhn!$1:$1,PROSPER_Huhn!$57:$57,""),
IF($C43="Nick Hull",_xlfn.XLOOKUP($B43,PROSPER_Hull!$1:$1,PROSPER_Hull!$57:$57,""),
IF($C43="Monika Kotwani",_xlfn.XLOOKUP($B43,PROSPER_Kotwani!$1:$1,PROSPER_Kotwani!$57:$57,""),
IF($C43="Jonathan Wellner",_xlfn.XLOOKUP($B43,PROSPER_Wellner!$1:$1,PROSPER_Wellner!$57:$57,""),
IF($C43="Travis Harvey",_xlfn.XLOOKUP($B43,PROSPER_Harvey!$1:$1,PROSPER_Harvey!$57:$57,""),""))))))))="","No Comment",IF(IF($C43="Christopher Lobo",_xlfn.XLOOKUP($B43,PROSPER_Lobo!$1:$1,PROSPER_Lobo!$57:$57,""),
IF($C43="Naren Baliga",_xlfn.XLOOKUP($B43,PROSPER_Baliga!$1:$1,PROSPER_Baliga!$57:$57,""),
IF($C43="Thorsten Huhn",_xlfn.XLOOKUP($B43,PROSPER_Huhn!$1:$1,PROSPER_Huhn!$57:$57,""),
IF($C43="Nick Hull",_xlfn.XLOOKUP($B43,PROSPER_Hull!$1:$1,PROSPER_Hull!$57:$57,""),
IF($C43="Monika Kotwani",_xlfn.XLOOKUP($B43,PROSPER_Kotwani!$1:$1,PROSPER_Kotwani!$57:$57,""),
IF($C43="Jonathan Wellner",_xlfn.XLOOKUP($B43,PROSPER_Wellner!$1:$1,PROSPER_Wellner!$57:$57,""),
IF($C43="Travis Harvey",_xlfn.XLOOKUP($B43,PROSPER_Harvey!$1:$1,PROSPER_Harvey!$57:$57,""),"")))))))="","",
IF($C43="Christopher Lobo",_xlfn.XLOOKUP($B43,PROSPER_Lobo!$1:$1,PROSPER_Lobo!$57:$57,""),
IF($C43="Naren Baliga",_xlfn.XLOOKUP($B43,PROSPER_Baliga!$1:$1,PROSPER_Baliga!$57:$57,""),
IF($C43="Thorsten Huhn",_xlfn.XLOOKUP($B43,PROSPER_Huhn!$1:$1,PROSPER_Huhn!$57:$57,""),
IF($C43="Nick Hull",_xlfn.XLOOKUP($B43,PROSPER_Hull!$1:$1,PROSPER_Hull!$57:$57,""),
IF($C43="Monika Kotwani",_xlfn.XLOOKUP($B43,PROSPER_Kotwani!$1:$1,PROSPER_Kotwani!$57:$57,""),
IF($C43="Jonathan Wellner",_xlfn.XLOOKUP($B43,PROSPER_Wellner!$1:$1,PROSPER_Wellner!$57:$57,""),
IF($C43="Travis Harvey",_xlfn.XLOOKUP($B43,PROSPER_Harvey!$1:$1,PROSPER_Harvey!$57:$57,""),"")))))))))</f>
        <v>No Comment</v>
      </c>
      <c r="HC43" s="192" t="str">
        <f t="shared" si="319"/>
        <v>N/A</v>
      </c>
      <c r="HD43" s="135" t="str">
        <f>_xlfn.XLOOKUP(B43,PROSPERInitial_Query!$E:$E,PROSPERInitial_Query!$AK:$AK,"",,-1)</f>
        <v/>
      </c>
      <c r="HE43" s="136" t="str">
        <f t="shared" si="320"/>
        <v>Rajesh Khandelwal4 - SuccessServices Quality</v>
      </c>
      <c r="HF43" s="136" t="str">
        <f>_xlfn.XLOOKUP(HE43,PROSPERDelta_Query!BK:BK,PROSPERDelta_Query!AX:AX,"",,-1)</f>
        <v/>
      </c>
      <c r="HG43" s="137" t="str">
        <f t="shared" si="321"/>
        <v>N/A</v>
      </c>
      <c r="HH43" s="137" t="str">
        <f>IF(IF(IF($C43="Christopher Lobo",_xlfn.XLOOKUP($B43,PROSPER_Lobo!$1:$1,PROSPER_Lobo!$58:$58,""),
IF($C43="Naren Baliga",_xlfn.XLOOKUP($B43,PROSPER_Baliga!$1:$1,PROSPER_Baliga!$58:$58,""),
IF($C43="Thorsten Huhn",_xlfn.XLOOKUP($B43,PROSPER_Huhn!$1:$1,PROSPER_Huhn!$58:$58,""),
IF($C43="Nick Hull",_xlfn.XLOOKUP($B43,PROSPER_Hull!$1:$1,PROSPER_Hull!$58:$58,""),
IF($C43="Monika Kotwani",_xlfn.XLOOKUP($B43,PROSPER_Kotwani!$1:$1,PROSPER_Kotwani!$58:$58,""),
IF($C43="Jonathan Wellner",_xlfn.XLOOKUP($B43,PROSPER_Wellner!$1:$1,PROSPER_Wellner!$58:$58,""),
IF($C43="Travis Harvey",_xlfn.XLOOKUP($B43,PROSPER_Harvey!$1:$1,PROSPER_Harvey!$58:$58,""),"")))))))="","",
IF($C43="Christopher Lobo",_xlfn.XLOOKUP($B43,PROSPER_Lobo!$1:$1,PROSPER_Lobo!$58:$58,""),
IF($C43="Naren Baliga",_xlfn.XLOOKUP($B43,PROSPER_Baliga!$1:$1,PROSPER_Baliga!$58:$58,""),
IF($C43="Thorsten Huhn",_xlfn.XLOOKUP($B43,PROSPER_Huhn!$1:$1,PROSPER_Huhn!$58:$58,""),
IF($C43="Nick Hull",_xlfn.XLOOKUP($B43,PROSPER_Hull!$1:$1,PROSPER_Hull!$58:$58,""),
IF($C43="Monika Kotwani",_xlfn.XLOOKUP($B43,PROSPER_Kotwani!$1:$1,PROSPER_Kotwani!$58:$58,""),
IF($C43="Jonathan Wellner",_xlfn.XLOOKUP($B43,PROSPER_Wellner!$1:$1,PROSPER_Wellner!$58:$58,""),
IF($C43="Travis Harvey",_xlfn.XLOOKUP($B43,PROSPER_Harvey!$1:$1,PROSPER_Harvey!$58:$58,""),""))))))))="","No Score",IF(IF($C43="Christopher Lobo",_xlfn.XLOOKUP($B43,PROSPER_Lobo!$1:$1,PROSPER_Lobo!$58:$58,""),
IF($C43="Naren Baliga",_xlfn.XLOOKUP($B43,PROSPER_Baliga!$1:$1,PROSPER_Baliga!$58:$58,""),
IF($C43="Thorsten Huhn",_xlfn.XLOOKUP($B43,PROSPER_Huhn!$1:$1,PROSPER_Huhn!$58:$58,""),
IF($C43="Nick Hull",_xlfn.XLOOKUP($B43,PROSPER_Hull!$1:$1,PROSPER_Hull!$58:$58,""),
IF($C43="Monika Kotwani",_xlfn.XLOOKUP($B43,PROSPER_Kotwani!$1:$1,PROSPER_Kotwani!$58:$58,""),
IF($C43="Jonathan Wellner",_xlfn.XLOOKUP($B43,PROSPER_Wellner!$1:$1,PROSPER_Wellner!$58:$58,""),
IF($C43="Travis Harvey",_xlfn.XLOOKUP($B43,PROSPER_Harvey!$1:$1,PROSPER_Harvey!$58:$58,""),"")))))))="","",
IF($C43="Christopher Lobo",_xlfn.XLOOKUP($B43,PROSPER_Lobo!$1:$1,PROSPER_Lobo!$58:$58,""),
IF($C43="Naren Baliga",_xlfn.XLOOKUP($B43,PROSPER_Baliga!$1:$1,PROSPER_Baliga!$58:$58,""),
IF($C43="Thorsten Huhn",_xlfn.XLOOKUP($B43,PROSPER_Huhn!$1:$1,PROSPER_Huhn!$58:$58,""),
IF($C43="Nick Hull",_xlfn.XLOOKUP($B43,PROSPER_Hull!$1:$1,PROSPER_Hull!$58:$58,""),
IF($C43="Monika Kotwani",_xlfn.XLOOKUP($B43,PROSPER_Kotwani!$1:$1,PROSPER_Kotwani!$58:$58,""),
IF($C43="Jonathan Wellner",_xlfn.XLOOKUP($B43,PROSPER_Wellner!$1:$1,PROSPER_Wellner!$58:$58,""),
IF($C43="Travis Harvey",_xlfn.XLOOKUP($B43,PROSPER_Harvey!$1:$1,PROSPER_Harvey!$58:$58,""),"")))))))))</f>
        <v>No Score</v>
      </c>
      <c r="HI43" s="138" t="str">
        <f>IF(IF(IF($C43="Christopher Lobo",_xlfn.XLOOKUP($B43,PROSPER_Lobo!$1:$1,PROSPER_Lobo!$59:$59,""),
IF($C43="Naren Baliga",_xlfn.XLOOKUP($B43,PROSPER_Baliga!$1:$1,PROSPER_Baliga!$59:$59,""),
IF($C43="Thorsten Huhn",_xlfn.XLOOKUP($B43,PROSPER_Huhn!$1:$1,PROSPER_Huhn!$59:$59,""),
IF($C43="Nick Hull",_xlfn.XLOOKUP($B43,PROSPER_Hull!$1:$1,PROSPER_Hull!$59:$59,""),
IF($C43="Monika Kotwani",_xlfn.XLOOKUP($B43,PROSPER_Kotwani!$1:$1,PROSPER_Kotwani!$59:$59,""),
IF($C43="Jonathan Wellner",_xlfn.XLOOKUP($B43,PROSPER_Wellner!$1:$1,PROSPER_Wellner!$59:$59,""),
IF($C43="Travis Harvey",_xlfn.XLOOKUP($B43,PROSPER_Harvey!$1:$1,PROSPER_Harvey!$59:$59,""),"")))))))="","",
IF($C43="Christopher Lobo",_xlfn.XLOOKUP($B43,PROSPER_Lobo!$1:$1,PROSPER_Lobo!$59:$59,""),
IF($C43="Naren Baliga",_xlfn.XLOOKUP($B43,PROSPER_Baliga!$1:$1,PROSPER_Baliga!$59:$59,""),
IF($C43="Thorsten Huhn",_xlfn.XLOOKUP($B43,PROSPER_Huhn!$1:$1,PROSPER_Huhn!$59:$59,""),
IF($C43="Nick Hull",_xlfn.XLOOKUP($B43,PROSPER_Hull!$1:$1,PROSPER_Hull!$59:$59,""),
IF($C43="Monika Kotwani",_xlfn.XLOOKUP($B43,PROSPER_Kotwani!$1:$1,PROSPER_Kotwani!$59:$59,""),
IF($C43="Jonathan Wellner",_xlfn.XLOOKUP($B43,PROSPER_Wellner!$1:$1,PROSPER_Wellner!$59:$59,""),
IF($C43="Travis Harvey",_xlfn.XLOOKUP($B43,PROSPER_Harvey!$1:$1,PROSPER_Harvey!$59:$59,""),""))))))))="","No Comment",IF(IF($C43="Christopher Lobo",_xlfn.XLOOKUP($B43,PROSPER_Lobo!$1:$1,PROSPER_Lobo!$59:$59,""),
IF($C43="Naren Baliga",_xlfn.XLOOKUP($B43,PROSPER_Baliga!$1:$1,PROSPER_Baliga!$59:$59,""),
IF($C43="Thorsten Huhn",_xlfn.XLOOKUP($B43,PROSPER_Huhn!$1:$1,PROSPER_Huhn!$59:$59,""),
IF($C43="Nick Hull",_xlfn.XLOOKUP($B43,PROSPER_Hull!$1:$1,PROSPER_Hull!$59:$59,""),
IF($C43="Monika Kotwani",_xlfn.XLOOKUP($B43,PROSPER_Kotwani!$1:$1,PROSPER_Kotwani!$59:$59,""),
IF($C43="Jonathan Wellner",_xlfn.XLOOKUP($B43,PROSPER_Wellner!$1:$1,PROSPER_Wellner!$59:$59,""),
IF($C43="Travis Harvey",_xlfn.XLOOKUP($B43,PROSPER_Harvey!$1:$1,PROSPER_Harvey!$59:$59,""),"")))))))="","",
IF($C43="Christopher Lobo",_xlfn.XLOOKUP($B43,PROSPER_Lobo!$1:$1,PROSPER_Lobo!$59:$59,""),
IF($C43="Naren Baliga",_xlfn.XLOOKUP($B43,PROSPER_Baliga!$1:$1,PROSPER_Baliga!$59:$59,""),
IF($C43="Thorsten Huhn",_xlfn.XLOOKUP($B43,PROSPER_Huhn!$1:$1,PROSPER_Huhn!$59:$59,""),
IF($C43="Nick Hull",_xlfn.XLOOKUP($B43,PROSPER_Hull!$1:$1,PROSPER_Hull!$59:$59,""),
IF($C43="Monika Kotwani",_xlfn.XLOOKUP($B43,PROSPER_Kotwani!$1:$1,PROSPER_Kotwani!$59:$59,""),
IF($C43="Jonathan Wellner",_xlfn.XLOOKUP($B43,PROSPER_Wellner!$1:$1,PROSPER_Wellner!$59:$59,""),
IF($C43="Travis Harvey",_xlfn.XLOOKUP($B43,PROSPER_Harvey!$1:$1,PROSPER_Harvey!$59:$59,""),"")))))))))</f>
        <v>No Comment</v>
      </c>
      <c r="HJ43" s="188" t="str">
        <f t="shared" si="322"/>
        <v>N/A</v>
      </c>
      <c r="HK43" s="135" t="str">
        <f>_xlfn.XLOOKUP(B43,PROSPERInitial_Query!$E:$E,PROSPERInitial_Query!$AL:$AL,"",,-1)</f>
        <v/>
      </c>
      <c r="HL43" s="136" t="str">
        <f t="shared" si="323"/>
        <v>Rajesh Khandelwal4 - SuccessEscalation Management</v>
      </c>
      <c r="HM43" s="136" t="str">
        <f>_xlfn.XLOOKUP(HL43,PROSPERDelta_Query!BK:BK,PROSPERDelta_Query!AY:AY,"",,-1)</f>
        <v/>
      </c>
      <c r="HN43" s="137" t="str">
        <f t="shared" si="324"/>
        <v>N/A</v>
      </c>
      <c r="HO43" s="137" t="str">
        <f>IF(IF(IF($C43="Christopher Lobo",_xlfn.XLOOKUP($B43,PROSPER_Lobo!$1:$1,PROSPER_Lobo!$60:$60,""),
IF($C43="Naren Baliga",_xlfn.XLOOKUP($B43,PROSPER_Baliga!$1:$1,PROSPER_Baliga!$60:$60,""),
IF($C43="Thorsten Huhn",_xlfn.XLOOKUP($B43,PROSPER_Huhn!$1:$1,PROSPER_Huhn!$60:$60,""),
IF($C43="Nick Hull",_xlfn.XLOOKUP($B43,PROSPER_Hull!$1:$1,PROSPER_Hull!$60:$60,""),
IF($C43="Monika Kotwani",_xlfn.XLOOKUP($B43,PROSPER_Kotwani!$1:$1,PROSPER_Kotwani!$60:$60,""),
IF($C43="Jonathan Wellner",_xlfn.XLOOKUP($B43,PROSPER_Wellner!$1:$1,PROSPER_Wellner!$60:$60,""),
IF($C43="Travis Harvey",_xlfn.XLOOKUP($B43,PROSPER_Harvey!$1:$1,PROSPER_Harvey!$60:$60,""),"")))))))="","",
IF($C43="Christopher Lobo",_xlfn.XLOOKUP($B43,PROSPER_Lobo!$1:$1,PROSPER_Lobo!$60:$60,""),
IF($C43="Naren Baliga",_xlfn.XLOOKUP($B43,PROSPER_Baliga!$1:$1,PROSPER_Baliga!$60:$60,""),
IF($C43="Thorsten Huhn",_xlfn.XLOOKUP($B43,PROSPER_Huhn!$1:$1,PROSPER_Huhn!$60:$60,""),
IF($C43="Nick Hull",_xlfn.XLOOKUP($B43,PROSPER_Hull!$1:$1,PROSPER_Hull!$60:$60,""),
IF($C43="Monika Kotwani",_xlfn.XLOOKUP($B43,PROSPER_Kotwani!$1:$1,PROSPER_Kotwani!$60:$60,""),
IF($C43="Jonathan Wellner",_xlfn.XLOOKUP($B43,PROSPER_Wellner!$1:$1,PROSPER_Wellner!$60:$60,""),
IF($C43="Travis Harvey",_xlfn.XLOOKUP($B43,PROSPER_Harvey!$1:$1,PROSPER_Harvey!$60:$60,""),""))))))))="","No Score",IF(IF($C43="Christopher Lobo",_xlfn.XLOOKUP($B43,PROSPER_Lobo!$1:$1,PROSPER_Lobo!$60:$60,""),
IF($C43="Naren Baliga",_xlfn.XLOOKUP($B43,PROSPER_Baliga!$1:$1,PROSPER_Baliga!$60:$60,""),
IF($C43="Thorsten Huhn",_xlfn.XLOOKUP($B43,PROSPER_Huhn!$1:$1,PROSPER_Huhn!$60:$60,""),
IF($C43="Nick Hull",_xlfn.XLOOKUP($B43,PROSPER_Hull!$1:$1,PROSPER_Hull!$60:$60,""),
IF($C43="Monika Kotwani",_xlfn.XLOOKUP($B43,PROSPER_Kotwani!$1:$1,PROSPER_Kotwani!$60:$60,""),
IF($C43="Jonathan Wellner",_xlfn.XLOOKUP($B43,PROSPER_Wellner!$1:$1,PROSPER_Wellner!$60:$60,""),
IF($C43="Travis Harvey",_xlfn.XLOOKUP($B43,PROSPER_Harvey!$1:$1,PROSPER_Harvey!$60:$60,""),"")))))))="","",
IF($C43="Christopher Lobo",_xlfn.XLOOKUP($B43,PROSPER_Lobo!$1:$1,PROSPER_Lobo!$60:$60,""),
IF($C43="Naren Baliga",_xlfn.XLOOKUP($B43,PROSPER_Baliga!$1:$1,PROSPER_Baliga!$60:$60,""),
IF($C43="Thorsten Huhn",_xlfn.XLOOKUP($B43,PROSPER_Huhn!$1:$1,PROSPER_Huhn!$60:$60,""),
IF($C43="Nick Hull",_xlfn.XLOOKUP($B43,PROSPER_Hull!$1:$1,PROSPER_Hull!$60:$60,""),
IF($C43="Monika Kotwani",_xlfn.XLOOKUP($B43,PROSPER_Kotwani!$1:$1,PROSPER_Kotwani!$60:$60,""),
IF($C43="Jonathan Wellner",_xlfn.XLOOKUP($B43,PROSPER_Wellner!$1:$1,PROSPER_Wellner!$60:$60,""),
IF($C43="Travis Harvey",_xlfn.XLOOKUP($B43,PROSPER_Harvey!$1:$1,PROSPER_Harvey!$60:$60,""),"")))))))))</f>
        <v>No Score</v>
      </c>
      <c r="HP43" s="138" t="str">
        <f>IF(IF(IF($C43="Christopher Lobo",_xlfn.XLOOKUP($B43,PROSPER_Lobo!$1:$1,PROSPER_Lobo!$61:$61,""),
IF($C43="Naren Baliga",_xlfn.XLOOKUP($B43,PROSPER_Baliga!$1:$1,PROSPER_Baliga!$61:$61,""),
IF($C43="Thorsten Huhn",_xlfn.XLOOKUP($B43,PROSPER_Huhn!$1:$1,PROSPER_Huhn!$61:$61,""),
IF($C43="Nick Hull",_xlfn.XLOOKUP($B43,PROSPER_Hull!$1:$1,PROSPER_Hull!$61:$61,""),
IF($C43="Monika Kotwani",_xlfn.XLOOKUP($B43,PROSPER_Kotwani!$1:$1,PROSPER_Kotwani!$61:$61,""),
IF($C43="Jonathan Wellner",_xlfn.XLOOKUP($B43,PROSPER_Wellner!$1:$1,PROSPER_Wellner!$61:$61,""),
IF($C43="Travis Harvey",_xlfn.XLOOKUP($B43,PROSPER_Harvey!$1:$1,PROSPER_Harvey!$61:$61,""),"")))))))="","",
IF($C43="Christopher Lobo",_xlfn.XLOOKUP($B43,PROSPER_Lobo!$1:$1,PROSPER_Lobo!$61:$61,""),
IF($C43="Naren Baliga",_xlfn.XLOOKUP($B43,PROSPER_Baliga!$1:$1,PROSPER_Baliga!$61:$61,""),
IF($C43="Thorsten Huhn",_xlfn.XLOOKUP($B43,PROSPER_Huhn!$1:$1,PROSPER_Huhn!$61:$61,""),
IF($C43="Nick Hull",_xlfn.XLOOKUP($B43,PROSPER_Hull!$1:$1,PROSPER_Hull!$61:$61,""),
IF($C43="Monika Kotwani",_xlfn.XLOOKUP($B43,PROSPER_Kotwani!$1:$1,PROSPER_Kotwani!$61:$61,""),
IF($C43="Jonathan Wellner",_xlfn.XLOOKUP($B43,PROSPER_Wellner!$1:$1,PROSPER_Wellner!$61:$61,""),
IF($C43="Travis Harvey",_xlfn.XLOOKUP($B43,PROSPER_Harvey!$1:$1,PROSPER_Harvey!$61:$61,""),""))))))))="","No Comment",IF(IF($C43="Christopher Lobo",_xlfn.XLOOKUP($B43,PROSPER_Lobo!$1:$1,PROSPER_Lobo!$61:$61,""),
IF($C43="Naren Baliga",_xlfn.XLOOKUP($B43,PROSPER_Baliga!$1:$1,PROSPER_Baliga!$61:$61,""),
IF($C43="Thorsten Huhn",_xlfn.XLOOKUP($B43,PROSPER_Huhn!$1:$1,PROSPER_Huhn!$61:$61,""),
IF($C43="Nick Hull",_xlfn.XLOOKUP($B43,PROSPER_Hull!$1:$1,PROSPER_Hull!$61:$61,""),
IF($C43="Monika Kotwani",_xlfn.XLOOKUP($B43,PROSPER_Kotwani!$1:$1,PROSPER_Kotwani!$61:$61,""),
IF($C43="Jonathan Wellner",_xlfn.XLOOKUP($B43,PROSPER_Wellner!$1:$1,PROSPER_Wellner!$61:$61,""),
IF($C43="Travis Harvey",_xlfn.XLOOKUP($B43,PROSPER_Harvey!$1:$1,PROSPER_Harvey!$61:$61,""),"")))))))="","",
IF($C43="Christopher Lobo",_xlfn.XLOOKUP($B43,PROSPER_Lobo!$1:$1,PROSPER_Lobo!$61:$61,""),
IF($C43="Naren Baliga",_xlfn.XLOOKUP($B43,PROSPER_Baliga!$1:$1,PROSPER_Baliga!$61:$61,""),
IF($C43="Thorsten Huhn",_xlfn.XLOOKUP($B43,PROSPER_Huhn!$1:$1,PROSPER_Huhn!$61:$61,""),
IF($C43="Nick Hull",_xlfn.XLOOKUP($B43,PROSPER_Hull!$1:$1,PROSPER_Hull!$61:$61,""),
IF($C43="Monika Kotwani",_xlfn.XLOOKUP($B43,PROSPER_Kotwani!$1:$1,PROSPER_Kotwani!$61:$61,""),
IF($C43="Jonathan Wellner",_xlfn.XLOOKUP($B43,PROSPER_Wellner!$1:$1,PROSPER_Wellner!$61:$61,""),
IF($C43="Travis Harvey",_xlfn.XLOOKUP($B43,PROSPER_Harvey!$1:$1,PROSPER_Harvey!$61:$61,""),"")))))))))</f>
        <v>No Comment</v>
      </c>
      <c r="HQ43" s="188" t="str">
        <f t="shared" si="325"/>
        <v>N/A</v>
      </c>
      <c r="HR43" s="135" t="str">
        <f>_xlfn.XLOOKUP(B43,PROSPERInitial_Query!$E:$E,PROSPERInitial_Query!$AM:$AM,"",,-1)</f>
        <v/>
      </c>
      <c r="HS43" s="136" t="str">
        <f t="shared" si="326"/>
        <v>Rajesh Khandelwal4 - SuccessExpanding / Renewing the Business</v>
      </c>
      <c r="HT43" s="136" t="str">
        <f>_xlfn.XLOOKUP(HS43,PROSPERDelta_Query!BK:BK,PROSPERDelta_Query!AZ:AZ,"",,-1)</f>
        <v/>
      </c>
      <c r="HU43" s="137" t="str">
        <f t="shared" si="327"/>
        <v>N/A</v>
      </c>
      <c r="HV43" s="137" t="str">
        <f>IF(IF(IF($C43="Christopher Lobo",_xlfn.XLOOKUP($B43,PROSPER_Lobo!$1:$1,PROSPER_Lobo!$62:$62,""),
IF($C43="Naren Baliga",_xlfn.XLOOKUP($B43,PROSPER_Baliga!$1:$1,PROSPER_Baliga!$62:$62,""),
IF($C43="Thorsten Huhn",_xlfn.XLOOKUP($B43,PROSPER_Huhn!$1:$1,PROSPER_Huhn!$62:$62,""),
IF($C43="Nick Hull",_xlfn.XLOOKUP($B43,PROSPER_Hull!$1:$1,PROSPER_Hull!$62:$62,""),
IF($C43="Monika Kotwani",_xlfn.XLOOKUP($B43,PROSPER_Kotwani!$1:$1,PROSPER_Kotwani!$62:$62,""),
IF($C43="Jonathan Wellner",_xlfn.XLOOKUP($B43,PROSPER_Wellner!$1:$1,PROSPER_Wellner!$62:$62,""),
IF($C43="Travis Harvey",_xlfn.XLOOKUP($B43,PROSPER_Harvey!$1:$1,PROSPER_Harvey!$62:$62,""),"")))))))="","",
IF($C43="Christopher Lobo",_xlfn.XLOOKUP($B43,PROSPER_Lobo!$1:$1,PROSPER_Lobo!$62:$62,""),
IF($C43="Naren Baliga",_xlfn.XLOOKUP($B43,PROSPER_Baliga!$1:$1,PROSPER_Baliga!$62:$62,""),
IF($C43="Thorsten Huhn",_xlfn.XLOOKUP($B43,PROSPER_Huhn!$1:$1,PROSPER_Huhn!$62:$62,""),
IF($C43="Nick Hull",_xlfn.XLOOKUP($B43,PROSPER_Hull!$1:$1,PROSPER_Hull!$62:$62,""),
IF($C43="Monika Kotwani",_xlfn.XLOOKUP($B43,PROSPER_Kotwani!$1:$1,PROSPER_Kotwani!$62:$62,""),
IF($C43="Jonathan Wellner",_xlfn.XLOOKUP($B43,PROSPER_Wellner!$1:$1,PROSPER_Wellner!$62:$62,""),
IF($C43="Travis Harvey",_xlfn.XLOOKUP($B43,PROSPER_Harvey!$1:$1,PROSPER_Harvey!$62:$62,""),""))))))))="","No Score",IF(IF($C43="Christopher Lobo",_xlfn.XLOOKUP($B43,PROSPER_Lobo!$1:$1,PROSPER_Lobo!$62:$62,""),
IF($C43="Naren Baliga",_xlfn.XLOOKUP($B43,PROSPER_Baliga!$1:$1,PROSPER_Baliga!$62:$62,""),
IF($C43="Thorsten Huhn",_xlfn.XLOOKUP($B43,PROSPER_Huhn!$1:$1,PROSPER_Huhn!$62:$62,""),
IF($C43="Nick Hull",_xlfn.XLOOKUP($B43,PROSPER_Hull!$1:$1,PROSPER_Hull!$62:$62,""),
IF($C43="Monika Kotwani",_xlfn.XLOOKUP($B43,PROSPER_Kotwani!$1:$1,PROSPER_Kotwani!$62:$62,""),
IF($C43="Jonathan Wellner",_xlfn.XLOOKUP($B43,PROSPER_Wellner!$1:$1,PROSPER_Wellner!$62:$62,""),
IF($C43="Travis Harvey",_xlfn.XLOOKUP($B43,PROSPER_Harvey!$1:$1,PROSPER_Harvey!$62:$62,""),"")))))))="","",
IF($C43="Christopher Lobo",_xlfn.XLOOKUP($B43,PROSPER_Lobo!$1:$1,PROSPER_Lobo!$62:$62,""),
IF($C43="Naren Baliga",_xlfn.XLOOKUP($B43,PROSPER_Baliga!$1:$1,PROSPER_Baliga!$62:$62,""),
IF($C43="Thorsten Huhn",_xlfn.XLOOKUP($B43,PROSPER_Huhn!$1:$1,PROSPER_Huhn!$62:$62,""),
IF($C43="Nick Hull",_xlfn.XLOOKUP($B43,PROSPER_Hull!$1:$1,PROSPER_Hull!$62:$62,""),
IF($C43="Monika Kotwani",_xlfn.XLOOKUP($B43,PROSPER_Kotwani!$1:$1,PROSPER_Kotwani!$62:$62,""),
IF($C43="Jonathan Wellner",_xlfn.XLOOKUP($B43,PROSPER_Wellner!$1:$1,PROSPER_Wellner!$62:$62,""),
IF($C43="Travis Harvey",_xlfn.XLOOKUP($B43,PROSPER_Harvey!$1:$1,PROSPER_Harvey!$62:$62,""),"")))))))))</f>
        <v>No Score</v>
      </c>
      <c r="HW43" s="138" t="str">
        <f>IF(IF(IF($C43="Christopher Lobo",_xlfn.XLOOKUP($B43,PROSPER_Lobo!$1:$1,PROSPER_Lobo!$63:$63,""),
IF($C43="Naren Baliga",_xlfn.XLOOKUP($B43,PROSPER_Baliga!$1:$1,PROSPER_Baliga!$63:$63,""),
IF($C43="Thorsten Huhn",_xlfn.XLOOKUP($B43,PROSPER_Huhn!$1:$1,PROSPER_Huhn!$63:$63,""),
IF($C43="Nick Hull",_xlfn.XLOOKUP($B43,PROSPER_Hull!$1:$1,PROSPER_Hull!$63:$63,""),
IF($C43="Monika Kotwani",_xlfn.XLOOKUP($B43,PROSPER_Kotwani!$1:$1,PROSPER_Kotwani!$63:$63,""),
IF($C43="Jonathan Wellner",_xlfn.XLOOKUP($B43,PROSPER_Wellner!$1:$1,PROSPER_Wellner!$63:$63,""),
IF($C43="Travis Harvey",_xlfn.XLOOKUP($B43,PROSPER_Harvey!$1:$1,PROSPER_Harvey!$63:$63,""),"")))))))="","",
IF($C43="Christopher Lobo",_xlfn.XLOOKUP($B43,PROSPER_Lobo!$1:$1,PROSPER_Lobo!$63:$63,""),
IF($C43="Naren Baliga",_xlfn.XLOOKUP($B43,PROSPER_Baliga!$1:$1,PROSPER_Baliga!$63:$63,""),
IF($C43="Thorsten Huhn",_xlfn.XLOOKUP($B43,PROSPER_Huhn!$1:$1,PROSPER_Huhn!$63:$63,""),
IF($C43="Nick Hull",_xlfn.XLOOKUP($B43,PROSPER_Hull!$1:$1,PROSPER_Hull!$63:$63,""),
IF($C43="Monika Kotwani",_xlfn.XLOOKUP($B43,PROSPER_Kotwani!$1:$1,PROSPER_Kotwani!$63:$63,""),
IF($C43="Jonathan Wellner",_xlfn.XLOOKUP($B43,PROSPER_Wellner!$1:$1,PROSPER_Wellner!$63:$63,""),
IF($C43="Travis Harvey",_xlfn.XLOOKUP($B43,PROSPER_Harvey!$1:$1,PROSPER_Harvey!$63:$63,""),""))))))))="","No Comment",IF(IF($C43="Christopher Lobo",_xlfn.XLOOKUP($B43,PROSPER_Lobo!$1:$1,PROSPER_Lobo!$63:$63,""),
IF($C43="Naren Baliga",_xlfn.XLOOKUP($B43,PROSPER_Baliga!$1:$1,PROSPER_Baliga!$63:$63,""),
IF($C43="Thorsten Huhn",_xlfn.XLOOKUP($B43,PROSPER_Huhn!$1:$1,PROSPER_Huhn!$63:$63,""),
IF($C43="Nick Hull",_xlfn.XLOOKUP($B43,PROSPER_Hull!$1:$1,PROSPER_Hull!$63:$63,""),
IF($C43="Monika Kotwani",_xlfn.XLOOKUP($B43,PROSPER_Kotwani!$1:$1,PROSPER_Kotwani!$63:$63,""),
IF($C43="Jonathan Wellner",_xlfn.XLOOKUP($B43,PROSPER_Wellner!$1:$1,PROSPER_Wellner!$63:$63,""),
IF($C43="Travis Harvey",_xlfn.XLOOKUP($B43,PROSPER_Harvey!$1:$1,PROSPER_Harvey!$63:$63,""),"")))))))="","",
IF($C43="Christopher Lobo",_xlfn.XLOOKUP($B43,PROSPER_Lobo!$1:$1,PROSPER_Lobo!$63:$63,""),
IF($C43="Naren Baliga",_xlfn.XLOOKUP($B43,PROSPER_Baliga!$1:$1,PROSPER_Baliga!$63:$63,""),
IF($C43="Thorsten Huhn",_xlfn.XLOOKUP($B43,PROSPER_Huhn!$1:$1,PROSPER_Huhn!$63:$63,""),
IF($C43="Nick Hull",_xlfn.XLOOKUP($B43,PROSPER_Hull!$1:$1,PROSPER_Hull!$63:$63,""),
IF($C43="Monika Kotwani",_xlfn.XLOOKUP($B43,PROSPER_Kotwani!$1:$1,PROSPER_Kotwani!$63:$63,""),
IF($C43="Jonathan Wellner",_xlfn.XLOOKUP($B43,PROSPER_Wellner!$1:$1,PROSPER_Wellner!$63:$63,""),
IF($C43="Travis Harvey",_xlfn.XLOOKUP($B43,PROSPER_Harvey!$1:$1,PROSPER_Harvey!$63:$63,""),"")))))))))</f>
        <v>No Comment</v>
      </c>
      <c r="HX43" s="188" t="str">
        <f t="shared" si="328"/>
        <v>N/A</v>
      </c>
      <c r="HY43" s="135" t="str">
        <f>_xlfn.XLOOKUP(B43,PROSPERInitial_Query!$E:$E,PROSPERInitial_Query!$AN:$AN,"",,-1)</f>
        <v/>
      </c>
      <c r="HZ43" s="136" t="str">
        <f t="shared" si="329"/>
        <v>Rajesh Khandelwal4 - SuccessPre-Sales Participation</v>
      </c>
      <c r="IA43" s="136" t="str">
        <f>_xlfn.XLOOKUP(HZ43,PROSPERDelta_Query!BK:BK,PROSPERDelta_Query!BA:BA,"",,-1)</f>
        <v/>
      </c>
      <c r="IB43" s="137" t="str">
        <f t="shared" si="330"/>
        <v>N/A</v>
      </c>
      <c r="IC43" s="137" t="str">
        <f>IF(IF(IF($C43="Christopher Lobo",_xlfn.XLOOKUP($B43,PROSPER_Lobo!$1:$1,PROSPER_Lobo!$64:$64,""),
IF($C43="Naren Baliga",_xlfn.XLOOKUP($B43,PROSPER_Baliga!$1:$1,PROSPER_Baliga!$64:$64,""),
IF($C43="Thorsten Huhn",_xlfn.XLOOKUP($B43,PROSPER_Huhn!$1:$1,PROSPER_Huhn!$64:$64,""),
IF($C43="Nick Hull",_xlfn.XLOOKUP($B43,PROSPER_Hull!$1:$1,PROSPER_Hull!$64:$64,""),
IF($C43="Monika Kotwani",_xlfn.XLOOKUP($B43,PROSPER_Kotwani!$1:$1,PROSPER_Kotwani!$64:$64,""),
IF($C43="Jonathan Wellner",_xlfn.XLOOKUP($B43,PROSPER_Wellner!$1:$1,PROSPER_Wellner!$64:$64,""),
IF($C43="Travis Harvey",_xlfn.XLOOKUP($B43,PROSPER_Harvey!$1:$1,PROSPER_Harvey!$64:$64,""),"")))))))="","",
IF($C43="Christopher Lobo",_xlfn.XLOOKUP($B43,PROSPER_Lobo!$1:$1,PROSPER_Lobo!$64:$64,""),
IF($C43="Naren Baliga",_xlfn.XLOOKUP($B43,PROSPER_Baliga!$1:$1,PROSPER_Baliga!$64:$64,""),
IF($C43="Thorsten Huhn",_xlfn.XLOOKUP($B43,PROSPER_Huhn!$1:$1,PROSPER_Huhn!$64:$64,""),
IF($C43="Nick Hull",_xlfn.XLOOKUP($B43,PROSPER_Hull!$1:$1,PROSPER_Hull!$64:$64,""),
IF($C43="Monika Kotwani",_xlfn.XLOOKUP($B43,PROSPER_Kotwani!$1:$1,PROSPER_Kotwani!$64:$64,""),
IF($C43="Jonathan Wellner",_xlfn.XLOOKUP($B43,PROSPER_Wellner!$1:$1,PROSPER_Wellner!$64:$64,""),
IF($C43="Travis Harvey",_xlfn.XLOOKUP($B43,PROSPER_Harvey!$1:$1,PROSPER_Harvey!$64:$64,""),""))))))))="","No Score",IF(IF($C43="Christopher Lobo",_xlfn.XLOOKUP($B43,PROSPER_Lobo!$1:$1,PROSPER_Lobo!$64:$64,""),
IF($C43="Naren Baliga",_xlfn.XLOOKUP($B43,PROSPER_Baliga!$1:$1,PROSPER_Baliga!$64:$64,""),
IF($C43="Thorsten Huhn",_xlfn.XLOOKUP($B43,PROSPER_Huhn!$1:$1,PROSPER_Huhn!$64:$64,""),
IF($C43="Nick Hull",_xlfn.XLOOKUP($B43,PROSPER_Hull!$1:$1,PROSPER_Hull!$64:$64,""),
IF($C43="Monika Kotwani",_xlfn.XLOOKUP($B43,PROSPER_Kotwani!$1:$1,PROSPER_Kotwani!$64:$64,""),
IF($C43="Jonathan Wellner",_xlfn.XLOOKUP($B43,PROSPER_Wellner!$1:$1,PROSPER_Wellner!$64:$64,""),
IF($C43="Travis Harvey",_xlfn.XLOOKUP($B43,PROSPER_Harvey!$1:$1,PROSPER_Harvey!$64:$64,""),"")))))))="","",
IF($C43="Christopher Lobo",_xlfn.XLOOKUP($B43,PROSPER_Lobo!$1:$1,PROSPER_Lobo!$64:$64,""),
IF($C43="Naren Baliga",_xlfn.XLOOKUP($B43,PROSPER_Baliga!$1:$1,PROSPER_Baliga!$64:$64,""),
IF($C43="Thorsten Huhn",_xlfn.XLOOKUP($B43,PROSPER_Huhn!$1:$1,PROSPER_Huhn!$64:$64,""),
IF($C43="Nick Hull",_xlfn.XLOOKUP($B43,PROSPER_Hull!$1:$1,PROSPER_Hull!$64:$64,""),
IF($C43="Monika Kotwani",_xlfn.XLOOKUP($B43,PROSPER_Kotwani!$1:$1,PROSPER_Kotwani!$64:$64,""),
IF($C43="Jonathan Wellner",_xlfn.XLOOKUP($B43,PROSPER_Wellner!$1:$1,PROSPER_Wellner!$64:$64,""),
IF($C43="Travis Harvey",_xlfn.XLOOKUP($B43,PROSPER_Harvey!$1:$1,PROSPER_Harvey!$64:$64,""),"")))))))))</f>
        <v>No Score</v>
      </c>
      <c r="ID43" s="138" t="str">
        <f>IF(IF(IF($C43="Christopher Lobo",_xlfn.XLOOKUP($B43,PROSPER_Lobo!$1:$1,PROSPER_Lobo!$65:$65,""),
IF($C43="Naren Baliga",_xlfn.XLOOKUP($B43,PROSPER_Baliga!$1:$1,PROSPER_Baliga!$65:$65,""),
IF($C43="Thorsten Huhn",_xlfn.XLOOKUP($B43,PROSPER_Huhn!$1:$1,PROSPER_Huhn!$65:$65,""),
IF($C43="Nick Hull",_xlfn.XLOOKUP($B43,PROSPER_Hull!$1:$1,PROSPER_Hull!$65:$65,""),
IF($C43="Monika Kotwani",_xlfn.XLOOKUP($B43,PROSPER_Kotwani!$1:$1,PROSPER_Kotwani!$65:$65,""),
IF($C43="Jonathan Wellner",_xlfn.XLOOKUP($B43,PROSPER_Wellner!$1:$1,PROSPER_Wellner!$65:$65,""),
IF($C43="Travis Harvey",_xlfn.XLOOKUP($B43,PROSPER_Harvey!$1:$1,PROSPER_Harvey!$65:$65,""),"")))))))="","",
IF($C43="Christopher Lobo",_xlfn.XLOOKUP($B43,PROSPER_Lobo!$1:$1,PROSPER_Lobo!$65:$65,""),
IF($C43="Naren Baliga",_xlfn.XLOOKUP($B43,PROSPER_Baliga!$1:$1,PROSPER_Baliga!$65:$65,""),
IF($C43="Thorsten Huhn",_xlfn.XLOOKUP($B43,PROSPER_Huhn!$1:$1,PROSPER_Huhn!$65:$65,""),
IF($C43="Nick Hull",_xlfn.XLOOKUP($B43,PROSPER_Hull!$1:$1,PROSPER_Hull!$65:$65,""),
IF($C43="Monika Kotwani",_xlfn.XLOOKUP($B43,PROSPER_Kotwani!$1:$1,PROSPER_Kotwani!$65:$65,""),
IF($C43="Jonathan Wellner",_xlfn.XLOOKUP($B43,PROSPER_Wellner!$1:$1,PROSPER_Wellner!$65:$65,""),
IF($C43="Travis Harvey",_xlfn.XLOOKUP($B43,PROSPER_Harvey!$1:$1,PROSPER_Harvey!$65:$65,""),""))))))))="","No Comment",IF(IF($C43="Christopher Lobo",_xlfn.XLOOKUP($B43,PROSPER_Lobo!$1:$1,PROSPER_Lobo!$65:$65,""),
IF($C43="Naren Baliga",_xlfn.XLOOKUP($B43,PROSPER_Baliga!$1:$1,PROSPER_Baliga!$65:$65,""),
IF($C43="Thorsten Huhn",_xlfn.XLOOKUP($B43,PROSPER_Huhn!$1:$1,PROSPER_Huhn!$65:$65,""),
IF($C43="Nick Hull",_xlfn.XLOOKUP($B43,PROSPER_Hull!$1:$1,PROSPER_Hull!$65:$65,""),
IF($C43="Monika Kotwani",_xlfn.XLOOKUP($B43,PROSPER_Kotwani!$1:$1,PROSPER_Kotwani!$65:$65,""),
IF($C43="Jonathan Wellner",_xlfn.XLOOKUP($B43,PROSPER_Wellner!$1:$1,PROSPER_Wellner!$65:$65,""),
IF($C43="Travis Harvey",_xlfn.XLOOKUP($B43,PROSPER_Harvey!$1:$1,PROSPER_Harvey!$65:$65,""),"")))))))="","",
IF($C43="Christopher Lobo",_xlfn.XLOOKUP($B43,PROSPER_Lobo!$1:$1,PROSPER_Lobo!$65:$65,""),
IF($C43="Naren Baliga",_xlfn.XLOOKUP($B43,PROSPER_Baliga!$1:$1,PROSPER_Baliga!$65:$65,""),
IF($C43="Thorsten Huhn",_xlfn.XLOOKUP($B43,PROSPER_Huhn!$1:$1,PROSPER_Huhn!$65:$65,""),
IF($C43="Nick Hull",_xlfn.XLOOKUP($B43,PROSPER_Hull!$1:$1,PROSPER_Hull!$65:$65,""),
IF($C43="Monika Kotwani",_xlfn.XLOOKUP($B43,PROSPER_Kotwani!$1:$1,PROSPER_Kotwani!$65:$65,""),
IF($C43="Jonathan Wellner",_xlfn.XLOOKUP($B43,PROSPER_Wellner!$1:$1,PROSPER_Wellner!$65:$65,""),
IF($C43="Travis Harvey",_xlfn.XLOOKUP($B43,PROSPER_Harvey!$1:$1,PROSPER_Harvey!$65:$65,""),"")))))))))</f>
        <v>No Comment</v>
      </c>
      <c r="IE43" s="188" t="str">
        <f t="shared" si="331"/>
        <v>N/A</v>
      </c>
      <c r="IF43" s="135" t="str">
        <f>_xlfn.XLOOKUP(B43,PROSPERInitial_Query!$E:$E,PROSPERInitial_Query!$AO:$AO,"",,-1)</f>
        <v/>
      </c>
      <c r="IG43" s="136" t="str">
        <f t="shared" si="106"/>
        <v>Rajesh Khandelwal4 - SuccessP&amp;L Management</v>
      </c>
      <c r="IH43" s="136" t="str">
        <f>_xlfn.XLOOKUP(IG43,PROSPERDelta_Query!BK:BK,PROSPERDelta_Query!BB:BB,"",,-1)</f>
        <v/>
      </c>
      <c r="II43" s="137" t="str">
        <f t="shared" si="332"/>
        <v>N/A</v>
      </c>
      <c r="IJ43" s="137" t="str">
        <f>IF(IF(IF($C43="Christopher Lobo",_xlfn.XLOOKUP($B43,PROSPER_Lobo!$1:$1,PROSPER_Lobo!$66:$66,""),
IF($C43="Naren Baliga",_xlfn.XLOOKUP($B43,PROSPER_Baliga!$1:$1,PROSPER_Baliga!$66:$66,""),
IF($C43="Thorsten Huhn",_xlfn.XLOOKUP($B43,PROSPER_Huhn!$1:$1,PROSPER_Huhn!$66:$66,""),
IF($C43="Nick Hull",_xlfn.XLOOKUP($B43,PROSPER_Hull!$1:$1,PROSPER_Hull!$66:$66,""),
IF($C43="Monika Kotwani",_xlfn.XLOOKUP($B43,PROSPER_Kotwani!$1:$1,PROSPER_Kotwani!$66:$66,""),
IF($C43="Jonathan Wellner",_xlfn.XLOOKUP($B43,PROSPER_Wellner!$1:$1,PROSPER_Wellner!$66:$66,""),
IF($C43="Travis Harvey",_xlfn.XLOOKUP($B43,PROSPER_Harvey!$1:$1,PROSPER_Harvey!$66:$66,""),"")))))))="","",
IF($C43="Christopher Lobo",_xlfn.XLOOKUP($B43,PROSPER_Lobo!$1:$1,PROSPER_Lobo!$66:$66,""),
IF($C43="Naren Baliga",_xlfn.XLOOKUP($B43,PROSPER_Baliga!$1:$1,PROSPER_Baliga!$66:$66,""),
IF($C43="Thorsten Huhn",_xlfn.XLOOKUP($B43,PROSPER_Huhn!$1:$1,PROSPER_Huhn!$66:$66,""),
IF($C43="Nick Hull",_xlfn.XLOOKUP($B43,PROSPER_Hull!$1:$1,PROSPER_Hull!$66:$66,""),
IF($C43="Monika Kotwani",_xlfn.XLOOKUP($B43,PROSPER_Kotwani!$1:$1,PROSPER_Kotwani!$66:$66,""),
IF($C43="Jonathan Wellner",_xlfn.XLOOKUP($B43,PROSPER_Wellner!$1:$1,PROSPER_Wellner!$66:$66,""),
IF($C43="Travis Harvey",_xlfn.XLOOKUP($B43,PROSPER_Harvey!$1:$1,PROSPER_Harvey!$66:$66,""),""))))))))="","No Score",IF(IF($C43="Christopher Lobo",_xlfn.XLOOKUP($B43,PROSPER_Lobo!$1:$1,PROSPER_Lobo!$66:$66,""),
IF($C43="Naren Baliga",_xlfn.XLOOKUP($B43,PROSPER_Baliga!$1:$1,PROSPER_Baliga!$66:$66,""),
IF($C43="Thorsten Huhn",_xlfn.XLOOKUP($B43,PROSPER_Huhn!$1:$1,PROSPER_Huhn!$66:$66,""),
IF($C43="Nick Hull",_xlfn.XLOOKUP($B43,PROSPER_Hull!$1:$1,PROSPER_Hull!$66:$66,""),
IF($C43="Monika Kotwani",_xlfn.XLOOKUP($B43,PROSPER_Kotwani!$1:$1,PROSPER_Kotwani!$66:$66,""),
IF($C43="Jonathan Wellner",_xlfn.XLOOKUP($B43,PROSPER_Wellner!$1:$1,PROSPER_Wellner!$66:$66,""),
IF($C43="Travis Harvey",_xlfn.XLOOKUP($B43,PROSPER_Harvey!$1:$1,PROSPER_Harvey!$66:$66,""),"")))))))="","",
IF($C43="Christopher Lobo",_xlfn.XLOOKUP($B43,PROSPER_Lobo!$1:$1,PROSPER_Lobo!$66:$66,""),
IF($C43="Naren Baliga",_xlfn.XLOOKUP($B43,PROSPER_Baliga!$1:$1,PROSPER_Baliga!$66:$66,""),
IF($C43="Thorsten Huhn",_xlfn.XLOOKUP($B43,PROSPER_Huhn!$1:$1,PROSPER_Huhn!$66:$66,""),
IF($C43="Nick Hull",_xlfn.XLOOKUP($B43,PROSPER_Hull!$1:$1,PROSPER_Hull!$66:$66,""),
IF($C43="Monika Kotwani",_xlfn.XLOOKUP($B43,PROSPER_Kotwani!$1:$1,PROSPER_Kotwani!$66:$66,""),
IF($C43="Jonathan Wellner",_xlfn.XLOOKUP($B43,PROSPER_Wellner!$1:$1,PROSPER_Wellner!$66:$66,""),
IF($C43="Travis Harvey",_xlfn.XLOOKUP($B43,PROSPER_Harvey!$1:$1,PROSPER_Harvey!$66:$66,""),"")))))))))</f>
        <v>No Score</v>
      </c>
      <c r="IK43" s="138" t="str">
        <f>IF(IF(IF($C43="Christopher Lobo",_xlfn.XLOOKUP($B43,PROSPER_Lobo!$1:$1,PROSPER_Lobo!$67:$67,""),
IF($C43="Naren Baliga",_xlfn.XLOOKUP($B43,PROSPER_Baliga!$1:$1,PROSPER_Baliga!$67:$67,""),
IF($C43="Thorsten Huhn",_xlfn.XLOOKUP($B43,PROSPER_Huhn!$1:$1,PROSPER_Huhn!$67:$67,""),
IF($C43="Nick Hull",_xlfn.XLOOKUP($B43,PROSPER_Hull!$1:$1,PROSPER_Hull!$67:$67,""),
IF($C43="Monika Kotwani",_xlfn.XLOOKUP($B43,PROSPER_Kotwani!$1:$1,PROSPER_Kotwani!$67:$67,""),
IF($C43="Jonathan Wellner",_xlfn.XLOOKUP($B43,PROSPER_Wellner!$1:$1,PROSPER_Wellner!$67:$67,""),
IF($C43="Travis Harvey",_xlfn.XLOOKUP($B43,PROSPER_Harvey!$1:$1,PROSPER_Harvey!$67:$67,""),"")))))))="","",
IF($C43="Christopher Lobo",_xlfn.XLOOKUP($B43,PROSPER_Lobo!$1:$1,PROSPER_Lobo!$67:$67,""),
IF($C43="Naren Baliga",_xlfn.XLOOKUP($B43,PROSPER_Baliga!$1:$1,PROSPER_Baliga!$67:$67,""),
IF($C43="Thorsten Huhn",_xlfn.XLOOKUP($B43,PROSPER_Huhn!$1:$1,PROSPER_Huhn!$67:$67,""),
IF($C43="Nick Hull",_xlfn.XLOOKUP($B43,PROSPER_Hull!$1:$1,PROSPER_Hull!$67:$67,""),
IF($C43="Monika Kotwani",_xlfn.XLOOKUP($B43,PROSPER_Kotwani!$1:$1,PROSPER_Kotwani!$67:$67,""),
IF($C43="Jonathan Wellner",_xlfn.XLOOKUP($B43,PROSPER_Wellner!$1:$1,PROSPER_Wellner!$67:$67,""),
IF($C43="Travis Harvey",_xlfn.XLOOKUP($B43,PROSPER_Harvey!$1:$1,PROSPER_Harvey!$67:$67,""),""))))))))="","No Comment",IF(IF($C43="Christopher Lobo",_xlfn.XLOOKUP($B43,PROSPER_Lobo!$1:$1,PROSPER_Lobo!$67:$67,""),
IF($C43="Naren Baliga",_xlfn.XLOOKUP($B43,PROSPER_Baliga!$1:$1,PROSPER_Baliga!$67:$67,""),
IF($C43="Thorsten Huhn",_xlfn.XLOOKUP($B43,PROSPER_Huhn!$1:$1,PROSPER_Huhn!$67:$67,""),
IF($C43="Nick Hull",_xlfn.XLOOKUP($B43,PROSPER_Hull!$1:$1,PROSPER_Hull!$67:$67,""),
IF($C43="Monika Kotwani",_xlfn.XLOOKUP($B43,PROSPER_Kotwani!$1:$1,PROSPER_Kotwani!$67:$67,""),
IF($C43="Jonathan Wellner",_xlfn.XLOOKUP($B43,PROSPER_Wellner!$1:$1,PROSPER_Wellner!$67:$67,""),
IF($C43="Travis Harvey",_xlfn.XLOOKUP($B43,PROSPER_Harvey!$1:$1,PROSPER_Harvey!$67:$67,""),"")))))))="","",
IF($C43="Christopher Lobo",_xlfn.XLOOKUP($B43,PROSPER_Lobo!$1:$1,PROSPER_Lobo!$67:$67,""),
IF($C43="Naren Baliga",_xlfn.XLOOKUP($B43,PROSPER_Baliga!$1:$1,PROSPER_Baliga!$67:$67,""),
IF($C43="Thorsten Huhn",_xlfn.XLOOKUP($B43,PROSPER_Huhn!$1:$1,PROSPER_Huhn!$67:$67,""),
IF($C43="Nick Hull",_xlfn.XLOOKUP($B43,PROSPER_Hull!$1:$1,PROSPER_Hull!$67:$67,""),
IF($C43="Monika Kotwani",_xlfn.XLOOKUP($B43,PROSPER_Kotwani!$1:$1,PROSPER_Kotwani!$67:$67,""),
IF($C43="Jonathan Wellner",_xlfn.XLOOKUP($B43,PROSPER_Wellner!$1:$1,PROSPER_Wellner!$67:$67,""),
IF($C43="Travis Harvey",_xlfn.XLOOKUP($B43,PROSPER_Harvey!$1:$1,PROSPER_Harvey!$67:$67,""),"")))))))))</f>
        <v>No Comment</v>
      </c>
      <c r="IL43" s="188" t="str">
        <f t="shared" si="333"/>
        <v>N/A</v>
      </c>
      <c r="IM43" s="135" t="str">
        <f>_xlfn.XLOOKUP(B43,PROSPERInitial_Query!$E:$E,PROSPERInitial_Query!$AP:$AP,"",,-1)</f>
        <v/>
      </c>
      <c r="IN43" s="136" t="str">
        <f t="shared" si="334"/>
        <v>Rajesh Khandelwal4 - SuccessService Plan Management (PE)</v>
      </c>
      <c r="IO43" s="136" t="str">
        <f>_xlfn.XLOOKUP(IN43,PROSPERDelta_Query!BK:BK,PROSPERDelta_Query!BC:BC,"",,-1)</f>
        <v/>
      </c>
      <c r="IP43" s="137" t="str">
        <f t="shared" si="335"/>
        <v>N/A</v>
      </c>
      <c r="IQ43" s="137" t="str">
        <f>IF(IF(IF($C43="Christopher Lobo",_xlfn.XLOOKUP($B43,PROSPER_Lobo!$1:$1,PROSPER_Lobo!$68:$68,""),
IF($C43="Naren Baliga",_xlfn.XLOOKUP($B43,PROSPER_Baliga!$1:$1,PROSPER_Baliga!$68:$68,""),
IF($C43="Thorsten Huhn",_xlfn.XLOOKUP($B43,PROSPER_Huhn!$1:$1,PROSPER_Huhn!$68:$68,""),
IF($C43="Nick Hull",_xlfn.XLOOKUP($B43,PROSPER_Hull!$1:$1,PROSPER_Hull!$68:$68,""),
IF($C43="Monika Kotwani",_xlfn.XLOOKUP($B43,PROSPER_Kotwani!$1:$1,PROSPER_Kotwani!$68:$68,""),
IF($C43="Jonathan Wellner",_xlfn.XLOOKUP($B43,PROSPER_Wellner!$1:$1,PROSPER_Wellner!$68:$68,""),
IF($C43="Travis Harvey",_xlfn.XLOOKUP($B43,PROSPER_Harvey!$1:$1,PROSPER_Harvey!$68:$68,""),"")))))))="","",
IF($C43="Christopher Lobo",_xlfn.XLOOKUP($B43,PROSPER_Lobo!$1:$1,PROSPER_Lobo!$68:$68,""),
IF($C43="Naren Baliga",_xlfn.XLOOKUP($B43,PROSPER_Baliga!$1:$1,PROSPER_Baliga!$68:$68,""),
IF($C43="Thorsten Huhn",_xlfn.XLOOKUP($B43,PROSPER_Huhn!$1:$1,PROSPER_Huhn!$68:$68,""),
IF($C43="Nick Hull",_xlfn.XLOOKUP($B43,PROSPER_Hull!$1:$1,PROSPER_Hull!$68:$68,""),
IF($C43="Monika Kotwani",_xlfn.XLOOKUP($B43,PROSPER_Kotwani!$1:$1,PROSPER_Kotwani!$68:$68,""),
IF($C43="Jonathan Wellner",_xlfn.XLOOKUP($B43,PROSPER_Wellner!$1:$1,PROSPER_Wellner!$68:$68,""),
IF($C43="Travis Harvey",_xlfn.XLOOKUP($B43,PROSPER_Harvey!$1:$1,PROSPER_Harvey!$68:$68,""),""))))))))="","No Score",IF(IF($C43="Christopher Lobo",_xlfn.XLOOKUP($B43,PROSPER_Lobo!$1:$1,PROSPER_Lobo!$68:$68,""),
IF($C43="Naren Baliga",_xlfn.XLOOKUP($B43,PROSPER_Baliga!$1:$1,PROSPER_Baliga!$68:$68,""),
IF($C43="Thorsten Huhn",_xlfn.XLOOKUP($B43,PROSPER_Huhn!$1:$1,PROSPER_Huhn!$68:$68,""),
IF($C43="Nick Hull",_xlfn.XLOOKUP($B43,PROSPER_Hull!$1:$1,PROSPER_Hull!$68:$68,""),
IF($C43="Monika Kotwani",_xlfn.XLOOKUP($B43,PROSPER_Kotwani!$1:$1,PROSPER_Kotwani!$68:$68,""),
IF($C43="Jonathan Wellner",_xlfn.XLOOKUP($B43,PROSPER_Wellner!$1:$1,PROSPER_Wellner!$68:$68,""),
IF($C43="Travis Harvey",_xlfn.XLOOKUP($B43,PROSPER_Harvey!$1:$1,PROSPER_Harvey!$68:$68,""),"")))))))="","",
IF($C43="Christopher Lobo",_xlfn.XLOOKUP($B43,PROSPER_Lobo!$1:$1,PROSPER_Lobo!$68:$68,""),
IF($C43="Naren Baliga",_xlfn.XLOOKUP($B43,PROSPER_Baliga!$1:$1,PROSPER_Baliga!$68:$68,""),
IF($C43="Thorsten Huhn",_xlfn.XLOOKUP($B43,PROSPER_Huhn!$1:$1,PROSPER_Huhn!$68:$68,""),
IF($C43="Nick Hull",_xlfn.XLOOKUP($B43,PROSPER_Hull!$1:$1,PROSPER_Hull!$68:$68,""),
IF($C43="Monika Kotwani",_xlfn.XLOOKUP($B43,PROSPER_Kotwani!$1:$1,PROSPER_Kotwani!$68:$68,""),
IF($C43="Jonathan Wellner",_xlfn.XLOOKUP($B43,PROSPER_Wellner!$1:$1,PROSPER_Wellner!$68:$68,""),
IF($C43="Travis Harvey",_xlfn.XLOOKUP($B43,PROSPER_Harvey!$1:$1,PROSPER_Harvey!$68:$68,""),"")))))))))</f>
        <v>No Score</v>
      </c>
      <c r="IR43" s="138" t="str">
        <f>IF(IF(IF($C43="Christopher Lobo",_xlfn.XLOOKUP($B43,PROSPER_Lobo!$1:$1,PROSPER_Lobo!$69:$69,""),
IF($C43="Naren Baliga",_xlfn.XLOOKUP($B43,PROSPER_Baliga!$1:$1,PROSPER_Baliga!$69:$69,""),
IF($C43="Thorsten Huhn",_xlfn.XLOOKUP($B43,PROSPER_Huhn!$1:$1,PROSPER_Huhn!$69:$69,""),
IF($C43="Nick Hull",_xlfn.XLOOKUP($B43,PROSPER_Hull!$1:$1,PROSPER_Hull!$69:$69,""),
IF($C43="Monika Kotwani",_xlfn.XLOOKUP($B43,PROSPER_Kotwani!$1:$1,PROSPER_Kotwani!$69:$69,""),
IF($C43="Jonathan Wellner",_xlfn.XLOOKUP($B43,PROSPER_Wellner!$1:$1,PROSPER_Wellner!$69:$69,""),
IF($C43="Travis Harvey",_xlfn.XLOOKUP($B43,PROSPER_Harvey!$1:$1,PROSPER_Harvey!$69:$69,""),"")))))))="","",
IF($C43="Christopher Lobo",_xlfn.XLOOKUP($B43,PROSPER_Lobo!$1:$1,PROSPER_Lobo!$69:$69,""),
IF($C43="Naren Baliga",_xlfn.XLOOKUP($B43,PROSPER_Baliga!$1:$1,PROSPER_Baliga!$69:$69,""),
IF($C43="Thorsten Huhn",_xlfn.XLOOKUP($B43,PROSPER_Huhn!$1:$1,PROSPER_Huhn!$69:$69,""),
IF($C43="Nick Hull",_xlfn.XLOOKUP($B43,PROSPER_Hull!$1:$1,PROSPER_Hull!$69:$69,""),
IF($C43="Monika Kotwani",_xlfn.XLOOKUP($B43,PROSPER_Kotwani!$1:$1,PROSPER_Kotwani!$69:$69,""),
IF($C43="Jonathan Wellner",_xlfn.XLOOKUP($B43,PROSPER_Wellner!$1:$1,PROSPER_Wellner!$69:$69,""),
IF($C43="Travis Harvey",_xlfn.XLOOKUP($B43,PROSPER_Harvey!$1:$1,PROSPER_Harvey!$69:$69,""),""))))))))="","No Comment",IF(IF($C43="Christopher Lobo",_xlfn.XLOOKUP($B43,PROSPER_Lobo!$1:$1,PROSPER_Lobo!$69:$69,""),
IF($C43="Naren Baliga",_xlfn.XLOOKUP($B43,PROSPER_Baliga!$1:$1,PROSPER_Baliga!$69:$69,""),
IF($C43="Thorsten Huhn",_xlfn.XLOOKUP($B43,PROSPER_Huhn!$1:$1,PROSPER_Huhn!$69:$69,""),
IF($C43="Nick Hull",_xlfn.XLOOKUP($B43,PROSPER_Hull!$1:$1,PROSPER_Hull!$69:$69,""),
IF($C43="Monika Kotwani",_xlfn.XLOOKUP($B43,PROSPER_Kotwani!$1:$1,PROSPER_Kotwani!$69:$69,""),
IF($C43="Jonathan Wellner",_xlfn.XLOOKUP($B43,PROSPER_Wellner!$1:$1,PROSPER_Wellner!$69:$69,""),
IF($C43="Travis Harvey",_xlfn.XLOOKUP($B43,PROSPER_Harvey!$1:$1,PROSPER_Harvey!$69:$69,""),"")))))))="","",
IF($C43="Christopher Lobo",_xlfn.XLOOKUP($B43,PROSPER_Lobo!$1:$1,PROSPER_Lobo!$69:$69,""),
IF($C43="Naren Baliga",_xlfn.XLOOKUP($B43,PROSPER_Baliga!$1:$1,PROSPER_Baliga!$69:$69,""),
IF($C43="Thorsten Huhn",_xlfn.XLOOKUP($B43,PROSPER_Huhn!$1:$1,PROSPER_Huhn!$69:$69,""),
IF($C43="Nick Hull",_xlfn.XLOOKUP($B43,PROSPER_Hull!$1:$1,PROSPER_Hull!$69:$69,""),
IF($C43="Monika Kotwani",_xlfn.XLOOKUP($B43,PROSPER_Kotwani!$1:$1,PROSPER_Kotwani!$69:$69,""),
IF($C43="Jonathan Wellner",_xlfn.XLOOKUP($B43,PROSPER_Wellner!$1:$1,PROSPER_Wellner!$69:$69,""),
IF($C43="Travis Harvey",_xlfn.XLOOKUP($B43,PROSPER_Harvey!$1:$1,PROSPER_Harvey!$69:$69,""),"")))))))))</f>
        <v>No Comment</v>
      </c>
      <c r="IS43" s="188" t="str">
        <f t="shared" si="336"/>
        <v>N/A</v>
      </c>
      <c r="IT43" s="187" t="str">
        <f t="shared" si="337"/>
        <v>N/A</v>
      </c>
      <c r="IU43" s="128" t="str">
        <f t="shared" si="338"/>
        <v>N/A</v>
      </c>
      <c r="IV43" s="188" t="str">
        <f t="shared" si="339"/>
        <v>N/A</v>
      </c>
      <c r="IW43" s="139">
        <f>_xlfn.XLOOKUP($B43,Vlookups_Local!B:B,Vlookups_Local!F:F)</f>
        <v>0.96875</v>
      </c>
      <c r="IX43" s="140">
        <f>_xlfn.XLOOKUP($B43,Vlookups_Local!B:B,Vlookups_Local!G:G)</f>
        <v>0.96875</v>
      </c>
      <c r="IY43" s="140">
        <f>_xlfn.XLOOKUP($B43,Vlookups_Local!B:B,Vlookups_Local!H:H)</f>
        <v>0</v>
      </c>
      <c r="IZ43" s="141">
        <f t="shared" si="340"/>
        <v>9.6875</v>
      </c>
      <c r="JA43" s="142">
        <f>_xlfn.XLOOKUP($B43,LevelUp_Query!A:A,LevelUp_Query!C:C,"")</f>
        <v>115</v>
      </c>
      <c r="JB43" s="143" t="str">
        <f>_xlfn.XLOOKUP($B43,LevelUp_Query!A:A,LevelUp_Query!F:F,"")</f>
        <v>Peak 2 - Vinson</v>
      </c>
      <c r="JC43" s="143">
        <f>_xlfn.XLOOKUP($B43,LevelUp_Query!A:A,LevelUp_Query!E:E,"")</f>
        <v>10</v>
      </c>
      <c r="JD43" s="141">
        <f t="shared" si="341"/>
        <v>8</v>
      </c>
      <c r="JE43" s="144" t="str">
        <f>_xlfn.XLOOKUP(B43,PROSPERInitial_Query!$E:$E,PROSPERInitial_Query!$AQ:$AQ,"",,-1)</f>
        <v/>
      </c>
      <c r="JF43" s="136" t="str">
        <f t="shared" si="342"/>
        <v>Rajesh Khandelwal7 - ResponsibilityGiving Back (L&amp;L)</v>
      </c>
      <c r="JG43" s="136" t="str">
        <f>_xlfn.XLOOKUP(JF43,PROSPERDelta_Query!BK:BK,PROSPERDelta_Query!BE:BE,"",,-1)</f>
        <v/>
      </c>
      <c r="JH43" s="137" t="str">
        <f t="shared" si="343"/>
        <v>N/A</v>
      </c>
      <c r="JI43" s="137" t="str">
        <f>IF(IF(IF($C43="Christopher Lobo",_xlfn.XLOOKUP($B43,PROSPER_Lobo!$1:$1,PROSPER_Lobo!$70:$70,""),
IF($C43="Naren Baliga",_xlfn.XLOOKUP($B43,PROSPER_Baliga!$1:$1,PROSPER_Baliga!$70:$70,""),
IF($C43="Thorsten Huhn",_xlfn.XLOOKUP($B43,PROSPER_Huhn!$1:$1,PROSPER_Huhn!$70:$70,""),
IF($C43="Nick Hull",_xlfn.XLOOKUP($B43,PROSPER_Hull!$1:$1,PROSPER_Hull!$70:$70,""),
IF($C43="Monika Kotwani",_xlfn.XLOOKUP($B43,PROSPER_Kotwani!$1:$1,PROSPER_Kotwani!$70:$70,""),
IF($C43="Jonathan Wellner",_xlfn.XLOOKUP($B43,PROSPER_Wellner!$1:$1,PROSPER_Wellner!$70:$70,""),
IF($C43="Travis Harvey",_xlfn.XLOOKUP($B43,PROSPER_Harvey!$1:$1,PROSPER_Harvey!$70:$70,""),"")))))))="","",
IF($C43="Christopher Lobo",_xlfn.XLOOKUP($B43,PROSPER_Lobo!$1:$1,PROSPER_Lobo!$70:$70,""),
IF($C43="Naren Baliga",_xlfn.XLOOKUP($B43,PROSPER_Baliga!$1:$1,PROSPER_Baliga!$70:$70,""),
IF($C43="Thorsten Huhn",_xlfn.XLOOKUP($B43,PROSPER_Huhn!$1:$1,PROSPER_Huhn!$70:$70,""),
IF($C43="Nick Hull",_xlfn.XLOOKUP($B43,PROSPER_Hull!$1:$1,PROSPER_Hull!$70:$70,""),
IF($C43="Monika Kotwani",_xlfn.XLOOKUP($B43,PROSPER_Kotwani!$1:$1,PROSPER_Kotwani!$70:$70,""),
IF($C43="Jonathan Wellner",_xlfn.XLOOKUP($B43,PROSPER_Wellner!$1:$1,PROSPER_Wellner!$70:$70,""),
IF($C43="Travis Harvey",_xlfn.XLOOKUP($B43,PROSPER_Harvey!$1:$1,PROSPER_Harvey!$70:$70,""),""))))))))="","No Score",IF(IF($C43="Christopher Lobo",_xlfn.XLOOKUP($B43,PROSPER_Lobo!$1:$1,PROSPER_Lobo!$70:$70,""),
IF($C43="Naren Baliga",_xlfn.XLOOKUP($B43,PROSPER_Baliga!$1:$1,PROSPER_Baliga!$70:$70,""),
IF($C43="Thorsten Huhn",_xlfn.XLOOKUP($B43,PROSPER_Huhn!$1:$1,PROSPER_Huhn!$70:$70,""),
IF($C43="Nick Hull",_xlfn.XLOOKUP($B43,PROSPER_Hull!$1:$1,PROSPER_Hull!$70:$70,""),
IF($C43="Monika Kotwani",_xlfn.XLOOKUP($B43,PROSPER_Kotwani!$1:$1,PROSPER_Kotwani!$70:$70,""),
IF($C43="Jonathan Wellner",_xlfn.XLOOKUP($B43,PROSPER_Wellner!$1:$1,PROSPER_Wellner!$70:$70,""),
IF($C43="Travis Harvey",_xlfn.XLOOKUP($B43,PROSPER_Harvey!$1:$1,PROSPER_Harvey!$70:$70,""),"")))))))="","",
IF($C43="Christopher Lobo",_xlfn.XLOOKUP($B43,PROSPER_Lobo!$1:$1,PROSPER_Lobo!$70:$70,""),
IF($C43="Naren Baliga",_xlfn.XLOOKUP($B43,PROSPER_Baliga!$1:$1,PROSPER_Baliga!$70:$70,""),
IF($C43="Thorsten Huhn",_xlfn.XLOOKUP($B43,PROSPER_Huhn!$1:$1,PROSPER_Huhn!$70:$70,""),
IF($C43="Nick Hull",_xlfn.XLOOKUP($B43,PROSPER_Hull!$1:$1,PROSPER_Hull!$70:$70,""),
IF($C43="Monika Kotwani",_xlfn.XLOOKUP($B43,PROSPER_Kotwani!$1:$1,PROSPER_Kotwani!$70:$70,""),
IF($C43="Jonathan Wellner",_xlfn.XLOOKUP($B43,PROSPER_Wellner!$1:$1,PROSPER_Wellner!$70:$70,""),
IF($C43="Travis Harvey",_xlfn.XLOOKUP($B43,PROSPER_Harvey!$1:$1,PROSPER_Harvey!$70:$70,""),"")))))))))</f>
        <v>No Score</v>
      </c>
      <c r="JJ43" s="138" t="str">
        <f>IF(IF(IF($C43="Christopher Lobo",_xlfn.XLOOKUP($B43,PROSPER_Lobo!$1:$1,PROSPER_Lobo!$71:$71,""),
IF($C43="Naren Baliga",_xlfn.XLOOKUP($B43,PROSPER_Baliga!$1:$1,PROSPER_Baliga!$71:$71,""),
IF($C43="Thorsten Huhn",_xlfn.XLOOKUP($B43,PROSPER_Huhn!$1:$1,PROSPER_Huhn!$71:$71,""),
IF($C43="Nick Hull",_xlfn.XLOOKUP($B43,PROSPER_Hull!$1:$1,PROSPER_Hull!$71:$71,""),
IF($C43="Monika Kotwani",_xlfn.XLOOKUP($B43,PROSPER_Kotwani!$1:$1,PROSPER_Kotwani!$71:$71,""),
IF($C43="Jonathan Wellner",_xlfn.XLOOKUP($B43,PROSPER_Wellner!$1:$1,PROSPER_Wellner!$71:$71,""),
IF($C43="Travis Harvey",_xlfn.XLOOKUP($B43,PROSPER_Harvey!$1:$1,PROSPER_Harvey!$71:$71,""),"")))))))="","",
IF($C43="Christopher Lobo",_xlfn.XLOOKUP($B43,PROSPER_Lobo!$1:$1,PROSPER_Lobo!$71:$71,""),
IF($C43="Naren Baliga",_xlfn.XLOOKUP($B43,PROSPER_Baliga!$1:$1,PROSPER_Baliga!$71:$71,""),
IF($C43="Thorsten Huhn",_xlfn.XLOOKUP($B43,PROSPER_Huhn!$1:$1,PROSPER_Huhn!$71:$71,""),
IF($C43="Nick Hull",_xlfn.XLOOKUP($B43,PROSPER_Hull!$1:$1,PROSPER_Hull!$71:$71,""),
IF($C43="Monika Kotwani",_xlfn.XLOOKUP($B43,PROSPER_Kotwani!$1:$1,PROSPER_Kotwani!$71:$71,""),
IF($C43="Jonathan Wellner",_xlfn.XLOOKUP($B43,PROSPER_Wellner!$1:$1,PROSPER_Wellner!$71:$71,""),
IF($C43="Travis Harvey",_xlfn.XLOOKUP($B43,PROSPER_Harvey!$1:$1,PROSPER_Harvey!$71:$71,""),""))))))))="","No Comment",IF(IF($C43="Christopher Lobo",_xlfn.XLOOKUP($B43,PROSPER_Lobo!$1:$1,PROSPER_Lobo!$71:$71,""),
IF($C43="Naren Baliga",_xlfn.XLOOKUP($B43,PROSPER_Baliga!$1:$1,PROSPER_Baliga!$71:$71,""),
IF($C43="Thorsten Huhn",_xlfn.XLOOKUP($B43,PROSPER_Huhn!$1:$1,PROSPER_Huhn!$71:$71,""),
IF($C43="Nick Hull",_xlfn.XLOOKUP($B43,PROSPER_Hull!$1:$1,PROSPER_Hull!$71:$71,""),
IF($C43="Monika Kotwani",_xlfn.XLOOKUP($B43,PROSPER_Kotwani!$1:$1,PROSPER_Kotwani!$71:$71,""),
IF($C43="Jonathan Wellner",_xlfn.XLOOKUP($B43,PROSPER_Wellner!$1:$1,PROSPER_Wellner!$71:$71,""),
IF($C43="Travis Harvey",_xlfn.XLOOKUP($B43,PROSPER_Harvey!$1:$1,PROSPER_Harvey!$71:$71,""),"")))))))="","",
IF($C43="Christopher Lobo",_xlfn.XLOOKUP($B43,PROSPER_Lobo!$1:$1,PROSPER_Lobo!$71:$71,""),
IF($C43="Naren Baliga",_xlfn.XLOOKUP($B43,PROSPER_Baliga!$1:$1,PROSPER_Baliga!$71:$71,""),
IF($C43="Thorsten Huhn",_xlfn.XLOOKUP($B43,PROSPER_Huhn!$1:$1,PROSPER_Huhn!$71:$71,""),
IF($C43="Nick Hull",_xlfn.XLOOKUP($B43,PROSPER_Hull!$1:$1,PROSPER_Hull!$71:$71,""),
IF($C43="Monika Kotwani",_xlfn.XLOOKUP($B43,PROSPER_Kotwani!$1:$1,PROSPER_Kotwani!$71:$71,""),
IF($C43="Jonathan Wellner",_xlfn.XLOOKUP($B43,PROSPER_Wellner!$1:$1,PROSPER_Wellner!$71:$71,""),
IF($C43="Travis Harvey",_xlfn.XLOOKUP($B43,PROSPER_Harvey!$1:$1,PROSPER_Harvey!$71:$71,""),"")))))))))</f>
        <v>No Comment</v>
      </c>
      <c r="JK43" s="141" t="str">
        <f t="shared" si="344"/>
        <v>N/A</v>
      </c>
      <c r="JL43" s="135" t="str">
        <f>_xlfn.XLOOKUP(B43,PROSPERInitial_Query!$E:$E,PROSPERInitial_Query!$AR:$AR,"",,-1)</f>
        <v/>
      </c>
      <c r="JM43" s="136" t="str">
        <f t="shared" si="345"/>
        <v>Rajesh Khandelwal7 - ResponsibilityExecutive Communication</v>
      </c>
      <c r="JN43" s="136" t="str">
        <f>_xlfn.XLOOKUP(JM43,PROSPERDelta_Query!BK:BK,PROSPERDelta_Query!BF:BF,"",,-1)</f>
        <v/>
      </c>
      <c r="JO43" s="137" t="str">
        <f t="shared" si="346"/>
        <v>N/A</v>
      </c>
      <c r="JP43" s="137" t="str">
        <f>IF(IF(IF($C43="Christopher Lobo",_xlfn.XLOOKUP($B43,PROSPER_Lobo!$1:$1,PROSPER_Lobo!$72:$72,""),
IF($C43="Naren Baliga",_xlfn.XLOOKUP($B43,PROSPER_Baliga!$1:$1,PROSPER_Baliga!$72:$72,""),
IF($C43="Thorsten Huhn",_xlfn.XLOOKUP($B43,PROSPER_Huhn!$1:$1,PROSPER_Huhn!$72:$72,""),
IF($C43="Nick Hull",_xlfn.XLOOKUP($B43,PROSPER_Hull!$1:$1,PROSPER_Hull!$72:$72,""),
IF($C43="Monika Kotwani",_xlfn.XLOOKUP($B43,PROSPER_Kotwani!$1:$1,PROSPER_Kotwani!$72:$72,""),
IF($C43="Jonathan Wellner",_xlfn.XLOOKUP($B43,PROSPER_Wellner!$1:$1,PROSPER_Wellner!$72:$72,""),
IF($C43="Travis Harvey",_xlfn.XLOOKUP($B43,PROSPER_Harvey!$1:$1,PROSPER_Harvey!$72:$72,""),"")))))))="","",
IF($C43="Christopher Lobo",_xlfn.XLOOKUP($B43,PROSPER_Lobo!$1:$1,PROSPER_Lobo!$72:$72,""),
IF($C43="Naren Baliga",_xlfn.XLOOKUP($B43,PROSPER_Baliga!$1:$1,PROSPER_Baliga!$72:$72,""),
IF($C43="Thorsten Huhn",_xlfn.XLOOKUP($B43,PROSPER_Huhn!$1:$1,PROSPER_Huhn!$72:$72,""),
IF($C43="Nick Hull",_xlfn.XLOOKUP($B43,PROSPER_Hull!$1:$1,PROSPER_Hull!$72:$72,""),
IF($C43="Monika Kotwani",_xlfn.XLOOKUP($B43,PROSPER_Kotwani!$1:$1,PROSPER_Kotwani!$72:$72,""),
IF($C43="Jonathan Wellner",_xlfn.XLOOKUP($B43,PROSPER_Wellner!$1:$1,PROSPER_Wellner!$72:$72,""),
IF($C43="Travis Harvey",_xlfn.XLOOKUP($B43,PROSPER_Harvey!$1:$1,PROSPER_Harvey!$72:$72,""),""))))))))="","No Score",IF(IF($C43="Christopher Lobo",_xlfn.XLOOKUP($B43,PROSPER_Lobo!$1:$1,PROSPER_Lobo!$72:$72,""),
IF($C43="Naren Baliga",_xlfn.XLOOKUP($B43,PROSPER_Baliga!$1:$1,PROSPER_Baliga!$72:$72,""),
IF($C43="Thorsten Huhn",_xlfn.XLOOKUP($B43,PROSPER_Huhn!$1:$1,PROSPER_Huhn!$72:$72,""),
IF($C43="Nick Hull",_xlfn.XLOOKUP($B43,PROSPER_Hull!$1:$1,PROSPER_Hull!$72:$72,""),
IF($C43="Monika Kotwani",_xlfn.XLOOKUP($B43,PROSPER_Kotwani!$1:$1,PROSPER_Kotwani!$72:$72,""),
IF($C43="Jonathan Wellner",_xlfn.XLOOKUP($B43,PROSPER_Wellner!$1:$1,PROSPER_Wellner!$72:$72,""),
IF($C43="Travis Harvey",_xlfn.XLOOKUP($B43,PROSPER_Harvey!$1:$1,PROSPER_Harvey!$72:$72,""),"")))))))="","",
IF($C43="Christopher Lobo",_xlfn.XLOOKUP($B43,PROSPER_Lobo!$1:$1,PROSPER_Lobo!$72:$72,""),
IF($C43="Naren Baliga",_xlfn.XLOOKUP($B43,PROSPER_Baliga!$1:$1,PROSPER_Baliga!$72:$72,""),
IF($C43="Thorsten Huhn",_xlfn.XLOOKUP($B43,PROSPER_Huhn!$1:$1,PROSPER_Huhn!$72:$72,""),
IF($C43="Nick Hull",_xlfn.XLOOKUP($B43,PROSPER_Hull!$1:$1,PROSPER_Hull!$72:$72,""),
IF($C43="Monika Kotwani",_xlfn.XLOOKUP($B43,PROSPER_Kotwani!$1:$1,PROSPER_Kotwani!$72:$72,""),
IF($C43="Jonathan Wellner",_xlfn.XLOOKUP($B43,PROSPER_Wellner!$1:$1,PROSPER_Wellner!$72:$72,""),
IF($C43="Travis Harvey",_xlfn.XLOOKUP($B43,PROSPER_Harvey!$1:$1,PROSPER_Harvey!$72:$72,""),"")))))))))</f>
        <v>No Score</v>
      </c>
      <c r="JQ43" s="138" t="str">
        <f>IF(IF(IF($C43="Christopher Lobo",_xlfn.XLOOKUP($B43,PROSPER_Lobo!$1:$1,PROSPER_Lobo!$73:$73,""),
IF($C43="Naren Baliga",_xlfn.XLOOKUP($B43,PROSPER_Baliga!$1:$1,PROSPER_Baliga!$73:$73,""),
IF($C43="Thorsten Huhn",_xlfn.XLOOKUP($B43,PROSPER_Huhn!$1:$1,PROSPER_Huhn!$73:$73,""),
IF($C43="Nick Hull",_xlfn.XLOOKUP($B43,PROSPER_Hull!$1:$1,PROSPER_Hull!$73:$73,""),
IF($C43="Monika Kotwani",_xlfn.XLOOKUP($B43,PROSPER_Kotwani!$1:$1,PROSPER_Kotwani!$73:$73,""),
IF($C43="Jonathan Wellner",_xlfn.XLOOKUP($B43,PROSPER_Wellner!$1:$1,PROSPER_Wellner!$73:$73,""),
IF($C43="Travis Harvey",_xlfn.XLOOKUP($B43,PROSPER_Harvey!$1:$1,PROSPER_Harvey!$73:$73,""),"")))))))="","",
IF($C43="Christopher Lobo",_xlfn.XLOOKUP($B43,PROSPER_Lobo!$1:$1,PROSPER_Lobo!$73:$73,""),
IF($C43="Naren Baliga",_xlfn.XLOOKUP($B43,PROSPER_Baliga!$1:$1,PROSPER_Baliga!$73:$73,""),
IF($C43="Thorsten Huhn",_xlfn.XLOOKUP($B43,PROSPER_Huhn!$1:$1,PROSPER_Huhn!$73:$73,""),
IF($C43="Nick Hull",_xlfn.XLOOKUP($B43,PROSPER_Hull!$1:$1,PROSPER_Hull!$73:$73,""),
IF($C43="Monika Kotwani",_xlfn.XLOOKUP($B43,PROSPER_Kotwani!$1:$1,PROSPER_Kotwani!$73:$73,""),
IF($C43="Jonathan Wellner",_xlfn.XLOOKUP($B43,PROSPER_Wellner!$1:$1,PROSPER_Wellner!$73:$73,""),
IF($C43="Travis Harvey",_xlfn.XLOOKUP($B43,PROSPER_Harvey!$1:$1,PROSPER_Harvey!$73:$73,""),""))))))))="","No Comment",IF(IF($C43="Christopher Lobo",_xlfn.XLOOKUP($B43,PROSPER_Lobo!$1:$1,PROSPER_Lobo!$73:$73,""),
IF($C43="Naren Baliga",_xlfn.XLOOKUP($B43,PROSPER_Baliga!$1:$1,PROSPER_Baliga!$73:$73,""),
IF($C43="Thorsten Huhn",_xlfn.XLOOKUP($B43,PROSPER_Huhn!$1:$1,PROSPER_Huhn!$73:$73,""),
IF($C43="Nick Hull",_xlfn.XLOOKUP($B43,PROSPER_Hull!$1:$1,PROSPER_Hull!$73:$73,""),
IF($C43="Monika Kotwani",_xlfn.XLOOKUP($B43,PROSPER_Kotwani!$1:$1,PROSPER_Kotwani!$73:$73,""),
IF($C43="Jonathan Wellner",_xlfn.XLOOKUP($B43,PROSPER_Wellner!$1:$1,PROSPER_Wellner!$73:$73,""),
IF($C43="Travis Harvey",_xlfn.XLOOKUP($B43,PROSPER_Harvey!$1:$1,PROSPER_Harvey!$73:$73,""),"")))))))="","",
IF($C43="Christopher Lobo",_xlfn.XLOOKUP($B43,PROSPER_Lobo!$1:$1,PROSPER_Lobo!$73:$73,""),
IF($C43="Naren Baliga",_xlfn.XLOOKUP($B43,PROSPER_Baliga!$1:$1,PROSPER_Baliga!$73:$73,""),
IF($C43="Thorsten Huhn",_xlfn.XLOOKUP($B43,PROSPER_Huhn!$1:$1,PROSPER_Huhn!$73:$73,""),
IF($C43="Nick Hull",_xlfn.XLOOKUP($B43,PROSPER_Hull!$1:$1,PROSPER_Hull!$73:$73,""),
IF($C43="Monika Kotwani",_xlfn.XLOOKUP($B43,PROSPER_Kotwani!$1:$1,PROSPER_Kotwani!$73:$73,""),
IF($C43="Jonathan Wellner",_xlfn.XLOOKUP($B43,PROSPER_Wellner!$1:$1,PROSPER_Wellner!$73:$73,""),
IF($C43="Travis Harvey",_xlfn.XLOOKUP($B43,PROSPER_Harvey!$1:$1,PROSPER_Harvey!$73:$73,""),"")))))))))</f>
        <v>No Comment</v>
      </c>
      <c r="JR43" s="141" t="str">
        <f t="shared" si="347"/>
        <v>N/A</v>
      </c>
      <c r="JS43" s="135" t="str">
        <f>_xlfn.XLOOKUP(B43,PROSPERInitial_Query!$E:$E,PROSPERInitial_Query!$AS:$AS,"",,-1)</f>
        <v/>
      </c>
      <c r="JT43" s="136" t="str">
        <f t="shared" si="348"/>
        <v>Rajesh Khandelwal7 - ResponsibilityCulture Champion</v>
      </c>
      <c r="JU43" s="136" t="str">
        <f>_xlfn.XLOOKUP(JT43,PROSPERDelta_Query!BK:BK,PROSPERDelta_Query!BG:BG,"",,-1)</f>
        <v/>
      </c>
      <c r="JV43" s="137" t="str">
        <f t="shared" si="349"/>
        <v>N/A</v>
      </c>
      <c r="JW43" s="137" t="str">
        <f>IF(IF(IF($C43="Christopher Lobo",_xlfn.XLOOKUP($B43,PROSPER_Lobo!$1:$1,PROSPER_Lobo!$74:$74,""),
IF($C43="Naren Baliga",_xlfn.XLOOKUP($B43,PROSPER_Baliga!$1:$1,PROSPER_Baliga!$74:$74,""),
IF($C43="Thorsten Huhn",_xlfn.XLOOKUP($B43,PROSPER_Huhn!$1:$1,PROSPER_Huhn!$74:$74,""),
IF($C43="Nick Hull",_xlfn.XLOOKUP($B43,PROSPER_Hull!$1:$1,PROSPER_Hull!$74:$74,""),
IF($C43="Monika Kotwani",_xlfn.XLOOKUP($B43,PROSPER_Kotwani!$1:$1,PROSPER_Kotwani!$74:$74,""),
IF($C43="Jonathan Wellner",_xlfn.XLOOKUP($B43,PROSPER_Wellner!$1:$1,PROSPER_Wellner!$74:$74,""),
IF($C43="Travis Harvey",_xlfn.XLOOKUP($B43,PROSPER_Harvey!$1:$1,PROSPER_Harvey!$74:$74,""),"")))))))="","",
IF($C43="Christopher Lobo",_xlfn.XLOOKUP($B43,PROSPER_Lobo!$1:$1,PROSPER_Lobo!$74:$74,""),
IF($C43="Naren Baliga",_xlfn.XLOOKUP($B43,PROSPER_Baliga!$1:$1,PROSPER_Baliga!$74:$74,""),
IF($C43="Thorsten Huhn",_xlfn.XLOOKUP($B43,PROSPER_Huhn!$1:$1,PROSPER_Huhn!$74:$74,""),
IF($C43="Nick Hull",_xlfn.XLOOKUP($B43,PROSPER_Hull!$1:$1,PROSPER_Hull!$74:$74,""),
IF($C43="Monika Kotwani",_xlfn.XLOOKUP($B43,PROSPER_Kotwani!$1:$1,PROSPER_Kotwani!$74:$74,""),
IF($C43="Jonathan Wellner",_xlfn.XLOOKUP($B43,PROSPER_Wellner!$1:$1,PROSPER_Wellner!$74:$74,""),
IF($C43="Travis Harvey",_xlfn.XLOOKUP($B43,PROSPER_Harvey!$1:$1,PROSPER_Harvey!$74:$74,""),""))))))))="","No Score",IF(IF($C43="Christopher Lobo",_xlfn.XLOOKUP($B43,PROSPER_Lobo!$1:$1,PROSPER_Lobo!$74:$74,""),
IF($C43="Naren Baliga",_xlfn.XLOOKUP($B43,PROSPER_Baliga!$1:$1,PROSPER_Baliga!$74:$74,""),
IF($C43="Thorsten Huhn",_xlfn.XLOOKUP($B43,PROSPER_Huhn!$1:$1,PROSPER_Huhn!$74:$74,""),
IF($C43="Nick Hull",_xlfn.XLOOKUP($B43,PROSPER_Hull!$1:$1,PROSPER_Hull!$74:$74,""),
IF($C43="Monika Kotwani",_xlfn.XLOOKUP($B43,PROSPER_Kotwani!$1:$1,PROSPER_Kotwani!$74:$74,""),
IF($C43="Jonathan Wellner",_xlfn.XLOOKUP($B43,PROSPER_Wellner!$1:$1,PROSPER_Wellner!$74:$74,""),
IF($C43="Travis Harvey",_xlfn.XLOOKUP($B43,PROSPER_Harvey!$1:$1,PROSPER_Harvey!$74:$74,""),"")))))))="","",
IF($C43="Christopher Lobo",_xlfn.XLOOKUP($B43,PROSPER_Lobo!$1:$1,PROSPER_Lobo!$74:$74,""),
IF($C43="Naren Baliga",_xlfn.XLOOKUP($B43,PROSPER_Baliga!$1:$1,PROSPER_Baliga!$74:$74,""),
IF($C43="Thorsten Huhn",_xlfn.XLOOKUP($B43,PROSPER_Huhn!$1:$1,PROSPER_Huhn!$74:$74,""),
IF($C43="Nick Hull",_xlfn.XLOOKUP($B43,PROSPER_Hull!$1:$1,PROSPER_Hull!$74:$74,""),
IF($C43="Monika Kotwani",_xlfn.XLOOKUP($B43,PROSPER_Kotwani!$1:$1,PROSPER_Kotwani!$74:$74,""),
IF($C43="Jonathan Wellner",_xlfn.XLOOKUP($B43,PROSPER_Wellner!$1:$1,PROSPER_Wellner!$74:$74,""),
IF($C43="Travis Harvey",_xlfn.XLOOKUP($B43,PROSPER_Harvey!$1:$1,PROSPER_Harvey!$74:$74,""),"")))))))))</f>
        <v>No Score</v>
      </c>
      <c r="JX43" s="138" t="str">
        <f>IF(IF(IF($C43="Christopher Lobo",_xlfn.XLOOKUP($B43,PROSPER_Lobo!$1:$1,PROSPER_Lobo!$75:$75,""),
IF($C43="Naren Baliga",_xlfn.XLOOKUP($B43,PROSPER_Baliga!$1:$1,PROSPER_Baliga!$75:$75,""),
IF($C43="Thorsten Huhn",_xlfn.XLOOKUP($B43,PROSPER_Huhn!$1:$1,PROSPER_Huhn!$75:$75,""),
IF($C43="Nick Hull",_xlfn.XLOOKUP($B43,PROSPER_Hull!$1:$1,PROSPER_Hull!$75:$75,""),
IF($C43="Monika Kotwani",_xlfn.XLOOKUP($B43,PROSPER_Kotwani!$1:$1,PROSPER_Kotwani!$75:$75,""),
IF($C43="Jonathan Wellner",_xlfn.XLOOKUP($B43,PROSPER_Wellner!$1:$1,PROSPER_Wellner!$75:$75,""),
IF($C43="Travis Harvey",_xlfn.XLOOKUP($B43,PROSPER_Harvey!$1:$1,PROSPER_Harvey!$75:$75,""),"")))))))="","",
IF($C43="Christopher Lobo",_xlfn.XLOOKUP($B43,PROSPER_Lobo!$1:$1,PROSPER_Lobo!$75:$75,""),
IF($C43="Naren Baliga",_xlfn.XLOOKUP($B43,PROSPER_Baliga!$1:$1,PROSPER_Baliga!$75:$75,""),
IF($C43="Thorsten Huhn",_xlfn.XLOOKUP($B43,PROSPER_Huhn!$1:$1,PROSPER_Huhn!$75:$75,""),
IF($C43="Nick Hull",_xlfn.XLOOKUP($B43,PROSPER_Hull!$1:$1,PROSPER_Hull!$75:$75,""),
IF($C43="Monika Kotwani",_xlfn.XLOOKUP($B43,PROSPER_Kotwani!$1:$1,PROSPER_Kotwani!$75:$75,""),
IF($C43="Jonathan Wellner",_xlfn.XLOOKUP($B43,PROSPER_Wellner!$1:$1,PROSPER_Wellner!$75:$75,""),
IF($C43="Travis Harvey",_xlfn.XLOOKUP($B43,PROSPER_Harvey!$1:$1,PROSPER_Harvey!$75:$75,""),""))))))))="","No Comment",IF(IF($C43="Christopher Lobo",_xlfn.XLOOKUP($B43,PROSPER_Lobo!$1:$1,PROSPER_Lobo!$75:$75,""),
IF($C43="Naren Baliga",_xlfn.XLOOKUP($B43,PROSPER_Baliga!$1:$1,PROSPER_Baliga!$75:$75,""),
IF($C43="Thorsten Huhn",_xlfn.XLOOKUP($B43,PROSPER_Huhn!$1:$1,PROSPER_Huhn!$75:$75,""),
IF($C43="Nick Hull",_xlfn.XLOOKUP($B43,PROSPER_Hull!$1:$1,PROSPER_Hull!$75:$75,""),
IF($C43="Monika Kotwani",_xlfn.XLOOKUP($B43,PROSPER_Kotwani!$1:$1,PROSPER_Kotwani!$75:$75,""),
IF($C43="Jonathan Wellner",_xlfn.XLOOKUP($B43,PROSPER_Wellner!$1:$1,PROSPER_Wellner!$75:$75,""),
IF($C43="Travis Harvey",_xlfn.XLOOKUP($B43,PROSPER_Harvey!$1:$1,PROSPER_Harvey!$75:$75,""),"")))))))="","",
IF($C43="Christopher Lobo",_xlfn.XLOOKUP($B43,PROSPER_Lobo!$1:$1,PROSPER_Lobo!$75:$75,""),
IF($C43="Naren Baliga",_xlfn.XLOOKUP($B43,PROSPER_Baliga!$1:$1,PROSPER_Baliga!$75:$75,""),
IF($C43="Thorsten Huhn",_xlfn.XLOOKUP($B43,PROSPER_Huhn!$1:$1,PROSPER_Huhn!$75:$75,""),
IF($C43="Nick Hull",_xlfn.XLOOKUP($B43,PROSPER_Hull!$1:$1,PROSPER_Hull!$75:$75,""),
IF($C43="Monika Kotwani",_xlfn.XLOOKUP($B43,PROSPER_Kotwani!$1:$1,PROSPER_Kotwani!$75:$75,""),
IF($C43="Jonathan Wellner",_xlfn.XLOOKUP($B43,PROSPER_Wellner!$1:$1,PROSPER_Wellner!$75:$75,""),
IF($C43="Travis Harvey",_xlfn.XLOOKUP($B43,PROSPER_Harvey!$1:$1,PROSPER_Harvey!$75:$75,""),"")))))))))</f>
        <v>No Comment</v>
      </c>
      <c r="JY43" s="141" t="str">
        <f t="shared" si="350"/>
        <v>N/A</v>
      </c>
      <c r="JZ43" s="135" t="str">
        <f>_xlfn.XLOOKUP(B43,PROSPERInitial_Query!$E:$E,PROSPERInitial_Query!$AT:$AT,"",,-1)</f>
        <v/>
      </c>
      <c r="KA43" s="136" t="str">
        <f t="shared" si="351"/>
        <v>Rajesh Khandelwal7 - ResponsibilityPeople Management</v>
      </c>
      <c r="KB43" s="136" t="str">
        <f>_xlfn.XLOOKUP(KA43,PROSPERDelta_Query!BK:BK,PROSPERDelta_Query!BH:BH,"",,-1)</f>
        <v/>
      </c>
      <c r="KC43" s="137" t="str">
        <f t="shared" si="352"/>
        <v>N/A</v>
      </c>
      <c r="KD43" s="137" t="str">
        <f>IF(IF(IF($C43="Christopher Lobo",_xlfn.XLOOKUP($B43,PROSPER_Lobo!$1:$1,PROSPER_Lobo!$76:$76,""),
IF($C43="Naren Baliga",_xlfn.XLOOKUP($B43,PROSPER_Baliga!$1:$1,PROSPER_Baliga!$76:$76,""),
IF($C43="Thorsten Huhn",_xlfn.XLOOKUP($B43,PROSPER_Huhn!$1:$1,PROSPER_Huhn!$76:$76,""),
IF($C43="Nick Hull",_xlfn.XLOOKUP($B43,PROSPER_Hull!$1:$1,PROSPER_Hull!$76:$76,""),
IF($C43="Monika Kotwani",_xlfn.XLOOKUP($B43,PROSPER_Kotwani!$1:$1,PROSPER_Kotwani!$76:$76,""),
IF($C43="Jonathan Wellner",_xlfn.XLOOKUP($B43,PROSPER_Wellner!$1:$1,PROSPER_Wellner!$76:$76,""),
IF($C43="Travis Harvey",_xlfn.XLOOKUP($B43,PROSPER_Harvey!$1:$1,PROSPER_Harvey!$76:$76,""),"")))))))="","",
IF($C43="Christopher Lobo",_xlfn.XLOOKUP($B43,PROSPER_Lobo!$1:$1,PROSPER_Lobo!$76:$76,""),
IF($C43="Naren Baliga",_xlfn.XLOOKUP($B43,PROSPER_Baliga!$1:$1,PROSPER_Baliga!$76:$76,""),
IF($C43="Thorsten Huhn",_xlfn.XLOOKUP($B43,PROSPER_Huhn!$1:$1,PROSPER_Huhn!$76:$76,""),
IF($C43="Nick Hull",_xlfn.XLOOKUP($B43,PROSPER_Hull!$1:$1,PROSPER_Hull!$76:$76,""),
IF($C43="Monika Kotwani",_xlfn.XLOOKUP($B43,PROSPER_Kotwani!$1:$1,PROSPER_Kotwani!$76:$76,""),
IF($C43="Jonathan Wellner",_xlfn.XLOOKUP($B43,PROSPER_Wellner!$1:$1,PROSPER_Wellner!$76:$76,""),
IF($C43="Travis Harvey",_xlfn.XLOOKUP($B43,PROSPER_Harvey!$1:$1,PROSPER_Harvey!$76:$76,""),""))))))))="","No Score",IF(IF($C43="Christopher Lobo",_xlfn.XLOOKUP($B43,PROSPER_Lobo!$1:$1,PROSPER_Lobo!$76:$76,""),
IF($C43="Naren Baliga",_xlfn.XLOOKUP($B43,PROSPER_Baliga!$1:$1,PROSPER_Baliga!$76:$76,""),
IF($C43="Thorsten Huhn",_xlfn.XLOOKUP($B43,PROSPER_Huhn!$1:$1,PROSPER_Huhn!$76:$76,""),
IF($C43="Nick Hull",_xlfn.XLOOKUP($B43,PROSPER_Hull!$1:$1,PROSPER_Hull!$76:$76,""),
IF($C43="Monika Kotwani",_xlfn.XLOOKUP($B43,PROSPER_Kotwani!$1:$1,PROSPER_Kotwani!$76:$76,""),
IF($C43="Jonathan Wellner",_xlfn.XLOOKUP($B43,PROSPER_Wellner!$1:$1,PROSPER_Wellner!$76:$76,""),
IF($C43="Travis Harvey",_xlfn.XLOOKUP($B43,PROSPER_Harvey!$1:$1,PROSPER_Harvey!$76:$76,""),"")))))))="","",
IF($C43="Christopher Lobo",_xlfn.XLOOKUP($B43,PROSPER_Lobo!$1:$1,PROSPER_Lobo!$76:$76,""),
IF($C43="Naren Baliga",_xlfn.XLOOKUP($B43,PROSPER_Baliga!$1:$1,PROSPER_Baliga!$76:$76,""),
IF($C43="Thorsten Huhn",_xlfn.XLOOKUP($B43,PROSPER_Huhn!$1:$1,PROSPER_Huhn!$76:$76,""),
IF($C43="Nick Hull",_xlfn.XLOOKUP($B43,PROSPER_Hull!$1:$1,PROSPER_Hull!$76:$76,""),
IF($C43="Monika Kotwani",_xlfn.XLOOKUP($B43,PROSPER_Kotwani!$1:$1,PROSPER_Kotwani!$76:$76,""),
IF($C43="Jonathan Wellner",_xlfn.XLOOKUP($B43,PROSPER_Wellner!$1:$1,PROSPER_Wellner!$76:$76,""),
IF($C43="Travis Harvey",_xlfn.XLOOKUP($B43,PROSPER_Harvey!$1:$1,PROSPER_Harvey!$76:$76,""),"")))))))))</f>
        <v>No Score</v>
      </c>
      <c r="KE43" s="138" t="str">
        <f>IF(IF(IF($C43="Christopher Lobo",_xlfn.XLOOKUP($B43,PROSPER_Lobo!$1:$1,PROSPER_Lobo!$77:$77,""),
IF($C43="Naren Baliga",_xlfn.XLOOKUP($B43,PROSPER_Baliga!$1:$1,PROSPER_Baliga!$77:$77,""),
IF($C43="Thorsten Huhn",_xlfn.XLOOKUP($B43,PROSPER_Huhn!$1:$1,PROSPER_Huhn!$77:$77,""),
IF($C43="Nick Hull",_xlfn.XLOOKUP($B43,PROSPER_Hull!$1:$1,PROSPER_Hull!$77:$77,""),
IF($C43="Monika Kotwani",_xlfn.XLOOKUP($B43,PROSPER_Kotwani!$1:$1,PROSPER_Kotwani!$77:$77,""),
IF($C43="Jonathan Wellner",_xlfn.XLOOKUP($B43,PROSPER_Wellner!$1:$1,PROSPER_Wellner!$77:$77,""),
IF($C43="Travis Harvey",_xlfn.XLOOKUP($B43,PROSPER_Harvey!$1:$1,PROSPER_Harvey!$77:$77,""),"")))))))="","",
IF($C43="Christopher Lobo",_xlfn.XLOOKUP($B43,PROSPER_Lobo!$1:$1,PROSPER_Lobo!$77:$77,""),
IF($C43="Naren Baliga",_xlfn.XLOOKUP($B43,PROSPER_Baliga!$1:$1,PROSPER_Baliga!$77:$77,""),
IF($C43="Thorsten Huhn",_xlfn.XLOOKUP($B43,PROSPER_Huhn!$1:$1,PROSPER_Huhn!$77:$77,""),
IF($C43="Nick Hull",_xlfn.XLOOKUP($B43,PROSPER_Hull!$1:$1,PROSPER_Hull!$77:$77,""),
IF($C43="Monika Kotwani",_xlfn.XLOOKUP($B43,PROSPER_Kotwani!$1:$1,PROSPER_Kotwani!$77:$77,""),
IF($C43="Jonathan Wellner",_xlfn.XLOOKUP($B43,PROSPER_Wellner!$1:$1,PROSPER_Wellner!$77:$77,""),
IF($C43="Travis Harvey",_xlfn.XLOOKUP($B43,PROSPER_Harvey!$1:$1,PROSPER_Harvey!$77:$77,""),""))))))))="","No Comment",IF(IF($C43="Christopher Lobo",_xlfn.XLOOKUP($B43,PROSPER_Lobo!$1:$1,PROSPER_Lobo!$77:$77,""),
IF($C43="Naren Baliga",_xlfn.XLOOKUP($B43,PROSPER_Baliga!$1:$1,PROSPER_Baliga!$77:$77,""),
IF($C43="Thorsten Huhn",_xlfn.XLOOKUP($B43,PROSPER_Huhn!$1:$1,PROSPER_Huhn!$77:$77,""),
IF($C43="Nick Hull",_xlfn.XLOOKUP($B43,PROSPER_Hull!$1:$1,PROSPER_Hull!$77:$77,""),
IF($C43="Monika Kotwani",_xlfn.XLOOKUP($B43,PROSPER_Kotwani!$1:$1,PROSPER_Kotwani!$77:$77,""),
IF($C43="Jonathan Wellner",_xlfn.XLOOKUP($B43,PROSPER_Wellner!$1:$1,PROSPER_Wellner!$77:$77,""),
IF($C43="Travis Harvey",_xlfn.XLOOKUP($B43,PROSPER_Harvey!$1:$1,PROSPER_Harvey!$77:$77,""),"")))))))="","",
IF($C43="Christopher Lobo",_xlfn.XLOOKUP($B43,PROSPER_Lobo!$1:$1,PROSPER_Lobo!$77:$77,""),
IF($C43="Naren Baliga",_xlfn.XLOOKUP($B43,PROSPER_Baliga!$1:$1,PROSPER_Baliga!$77:$77,""),
IF($C43="Thorsten Huhn",_xlfn.XLOOKUP($B43,PROSPER_Huhn!$1:$1,PROSPER_Huhn!$77:$77,""),
IF($C43="Nick Hull",_xlfn.XLOOKUP($B43,PROSPER_Hull!$1:$1,PROSPER_Hull!$77:$77,""),
IF($C43="Monika Kotwani",_xlfn.XLOOKUP($B43,PROSPER_Kotwani!$1:$1,PROSPER_Kotwani!$77:$77,""),
IF($C43="Jonathan Wellner",_xlfn.XLOOKUP($B43,PROSPER_Wellner!$1:$1,PROSPER_Wellner!$77:$77,""),
IF($C43="Travis Harvey",_xlfn.XLOOKUP($B43,PROSPER_Harvey!$1:$1,PROSPER_Harvey!$77:$77,""),"")))))))))</f>
        <v>No Comment</v>
      </c>
      <c r="KF43" s="141" t="str">
        <f t="shared" si="353"/>
        <v>N/A</v>
      </c>
      <c r="KG43" s="135" t="str">
        <f>_xlfn.XLOOKUP(B43,PROSPERInitial_Query!$E:$E,PROSPERInitial_Query!$AU:$AU,"",,-1)</f>
        <v/>
      </c>
      <c r="KH43" s="136" t="str">
        <f t="shared" si="354"/>
        <v>Rajesh Khandelwal7 - ResponsibilitySelf Sufficiency</v>
      </c>
      <c r="KI43" s="136" t="str">
        <f>_xlfn.XLOOKUP(KH43,PROSPERDelta_Query!BK:BK,PROSPERDelta_Query!BI:BI,"",,-1)</f>
        <v/>
      </c>
      <c r="KJ43" s="137" t="str">
        <f t="shared" si="355"/>
        <v>N/A</v>
      </c>
      <c r="KK43" s="137" t="str">
        <f>IF(IF(IF($C43="Christopher Lobo",_xlfn.XLOOKUP($B43,PROSPER_Lobo!$1:$1,PROSPER_Lobo!$78:$78,""),
IF($C43="Naren Baliga",_xlfn.XLOOKUP($B43,PROSPER_Baliga!$1:$1,PROSPER_Baliga!$78:$78,""),
IF($C43="Thorsten Huhn",_xlfn.XLOOKUP($B43,PROSPER_Huhn!$1:$1,PROSPER_Huhn!$78:$78,""),
IF($C43="Nick Hull",_xlfn.XLOOKUP($B43,PROSPER_Hull!$1:$1,PROSPER_Hull!$78:$78,""),
IF($C43="Monika Kotwani",_xlfn.XLOOKUP($B43,PROSPER_Kotwani!$1:$1,PROSPER_Kotwani!$78:$78,""),
IF($C43="Jonathan Wellner",_xlfn.XLOOKUP($B43,PROSPER_Wellner!$1:$1,PROSPER_Wellner!$78:$78,""),
IF($C43="Travis Harvey",_xlfn.XLOOKUP($B43,PROSPER_Harvey!$1:$1,PROSPER_Harvey!$78:$78,""),"")))))))="","",
IF($C43="Christopher Lobo",_xlfn.XLOOKUP($B43,PROSPER_Lobo!$1:$1,PROSPER_Lobo!$78:$78,""),
IF($C43="Naren Baliga",_xlfn.XLOOKUP($B43,PROSPER_Baliga!$1:$1,PROSPER_Baliga!$78:$78,""),
IF($C43="Thorsten Huhn",_xlfn.XLOOKUP($B43,PROSPER_Huhn!$1:$1,PROSPER_Huhn!$78:$78,""),
IF($C43="Nick Hull",_xlfn.XLOOKUP($B43,PROSPER_Hull!$1:$1,PROSPER_Hull!$78:$78,""),
IF($C43="Monika Kotwani",_xlfn.XLOOKUP($B43,PROSPER_Kotwani!$1:$1,PROSPER_Kotwani!$78:$78,""),
IF($C43="Jonathan Wellner",_xlfn.XLOOKUP($B43,PROSPER_Wellner!$1:$1,PROSPER_Wellner!$78:$78,""),
IF($C43="Travis Harvey",_xlfn.XLOOKUP($B43,PROSPER_Harvey!$1:$1,PROSPER_Harvey!$78:$78,""),""))))))))="","No Score",IF(IF($C43="Christopher Lobo",_xlfn.XLOOKUP($B43,PROSPER_Lobo!$1:$1,PROSPER_Lobo!$78:$78,""),
IF($C43="Naren Baliga",_xlfn.XLOOKUP($B43,PROSPER_Baliga!$1:$1,PROSPER_Baliga!$78:$78,""),
IF($C43="Thorsten Huhn",_xlfn.XLOOKUP($B43,PROSPER_Huhn!$1:$1,PROSPER_Huhn!$78:$78,""),
IF($C43="Nick Hull",_xlfn.XLOOKUP($B43,PROSPER_Hull!$1:$1,PROSPER_Hull!$78:$78,""),
IF($C43="Monika Kotwani",_xlfn.XLOOKUP($B43,PROSPER_Kotwani!$1:$1,PROSPER_Kotwani!$78:$78,""),
IF($C43="Jonathan Wellner",_xlfn.XLOOKUP($B43,PROSPER_Wellner!$1:$1,PROSPER_Wellner!$78:$78,""),
IF($C43="Travis Harvey",_xlfn.XLOOKUP($B43,PROSPER_Harvey!$1:$1,PROSPER_Harvey!$78:$78,""),"")))))))="","",
IF($C43="Christopher Lobo",_xlfn.XLOOKUP($B43,PROSPER_Lobo!$1:$1,PROSPER_Lobo!$78:$78,""),
IF($C43="Naren Baliga",_xlfn.XLOOKUP($B43,PROSPER_Baliga!$1:$1,PROSPER_Baliga!$78:$78,""),
IF($C43="Thorsten Huhn",_xlfn.XLOOKUP($B43,PROSPER_Huhn!$1:$1,PROSPER_Huhn!$78:$78,""),
IF($C43="Nick Hull",_xlfn.XLOOKUP($B43,PROSPER_Hull!$1:$1,PROSPER_Hull!$78:$78,""),
IF($C43="Monika Kotwani",_xlfn.XLOOKUP($B43,PROSPER_Kotwani!$1:$1,PROSPER_Kotwani!$78:$78,""),
IF($C43="Jonathan Wellner",_xlfn.XLOOKUP($B43,PROSPER_Wellner!$1:$1,PROSPER_Wellner!$78:$78,""),
IF($C43="Travis Harvey",_xlfn.XLOOKUP($B43,PROSPER_Harvey!$1:$1,PROSPER_Harvey!$78:$78,""),"")))))))))</f>
        <v>No Score</v>
      </c>
      <c r="KL43" s="138" t="str">
        <f>IF(IF(IF($C43="Christopher Lobo",_xlfn.XLOOKUP($B43,PROSPER_Lobo!$1:$1,PROSPER_Lobo!$79:$79,""),
IF($C43="Naren Baliga",_xlfn.XLOOKUP($B43,PROSPER_Baliga!$1:$1,PROSPER_Baliga!$79:$79,""),
IF($C43="Thorsten Huhn",_xlfn.XLOOKUP($B43,PROSPER_Huhn!$1:$1,PROSPER_Huhn!$79:$79,""),
IF($C43="Nick Hull",_xlfn.XLOOKUP($B43,PROSPER_Hull!$1:$1,PROSPER_Hull!$79:$79,""),
IF($C43="Monika Kotwani",_xlfn.XLOOKUP($B43,PROSPER_Kotwani!$1:$1,PROSPER_Kotwani!$79:$79,""),
IF($C43="Jonathan Wellner",_xlfn.XLOOKUP($B43,PROSPER_Wellner!$1:$1,PROSPER_Wellner!$79:$79,""),
IF($C43="Travis Harvey",_xlfn.XLOOKUP($B43,PROSPER_Harvey!$1:$1,PROSPER_Harvey!$79:$79,""),"")))))))="","",
IF($C43="Christopher Lobo",_xlfn.XLOOKUP($B43,PROSPER_Lobo!$1:$1,PROSPER_Lobo!$79:$79,""),
IF($C43="Naren Baliga",_xlfn.XLOOKUP($B43,PROSPER_Baliga!$1:$1,PROSPER_Baliga!$79:$79,""),
IF($C43="Thorsten Huhn",_xlfn.XLOOKUP($B43,PROSPER_Huhn!$1:$1,PROSPER_Huhn!$79:$79,""),
IF($C43="Nick Hull",_xlfn.XLOOKUP($B43,PROSPER_Hull!$1:$1,PROSPER_Hull!$79:$79,""),
IF($C43="Monika Kotwani",_xlfn.XLOOKUP($B43,PROSPER_Kotwani!$1:$1,PROSPER_Kotwani!$79:$79,""),
IF($C43="Jonathan Wellner",_xlfn.XLOOKUP($B43,PROSPER_Wellner!$1:$1,PROSPER_Wellner!$79:$79,""),
IF($C43="Travis Harvey",_xlfn.XLOOKUP($B43,PROSPER_Harvey!$1:$1,PROSPER_Harvey!$79:$79,""),""))))))))="","No Comment",IF(IF($C43="Christopher Lobo",_xlfn.XLOOKUP($B43,PROSPER_Lobo!$1:$1,PROSPER_Lobo!$79:$79,""),
IF($C43="Naren Baliga",_xlfn.XLOOKUP($B43,PROSPER_Baliga!$1:$1,PROSPER_Baliga!$79:$79,""),
IF($C43="Thorsten Huhn",_xlfn.XLOOKUP($B43,PROSPER_Huhn!$1:$1,PROSPER_Huhn!$79:$79,""),
IF($C43="Nick Hull",_xlfn.XLOOKUP($B43,PROSPER_Hull!$1:$1,PROSPER_Hull!$79:$79,""),
IF($C43="Monika Kotwani",_xlfn.XLOOKUP($B43,PROSPER_Kotwani!$1:$1,PROSPER_Kotwani!$79:$79,""),
IF($C43="Jonathan Wellner",_xlfn.XLOOKUP($B43,PROSPER_Wellner!$1:$1,PROSPER_Wellner!$79:$79,""),
IF($C43="Travis Harvey",_xlfn.XLOOKUP($B43,PROSPER_Harvey!$1:$1,PROSPER_Harvey!$79:$79,""),"")))))))="","",
IF($C43="Christopher Lobo",_xlfn.XLOOKUP($B43,PROSPER_Lobo!$1:$1,PROSPER_Lobo!$79:$79,""),
IF($C43="Naren Baliga",_xlfn.XLOOKUP($B43,PROSPER_Baliga!$1:$1,PROSPER_Baliga!$79:$79,""),
IF($C43="Thorsten Huhn",_xlfn.XLOOKUP($B43,PROSPER_Huhn!$1:$1,PROSPER_Huhn!$79:$79,""),
IF($C43="Nick Hull",_xlfn.XLOOKUP($B43,PROSPER_Hull!$1:$1,PROSPER_Hull!$79:$79,""),
IF($C43="Monika Kotwani",_xlfn.XLOOKUP($B43,PROSPER_Kotwani!$1:$1,PROSPER_Kotwani!$79:$79,""),
IF($C43="Jonathan Wellner",_xlfn.XLOOKUP($B43,PROSPER_Wellner!$1:$1,PROSPER_Wellner!$79:$79,""),
IF($C43="Travis Harvey",_xlfn.XLOOKUP($B43,PROSPER_Harvey!$1:$1,PROSPER_Harvey!$79:$79,""),"")))))))))</f>
        <v>No Comment</v>
      </c>
      <c r="KM43" s="141" t="str">
        <f t="shared" si="356"/>
        <v>N/A</v>
      </c>
      <c r="KN43" s="145" t="str">
        <f t="shared" si="357"/>
        <v>N/A</v>
      </c>
      <c r="KO43" s="146" t="str">
        <f t="shared" si="358"/>
        <v>N/A</v>
      </c>
      <c r="KP43" s="194" t="str">
        <f t="shared" si="359"/>
        <v>N/A</v>
      </c>
      <c r="KQ43" s="147">
        <f t="shared" si="360"/>
        <v>8.3958333333333339</v>
      </c>
      <c r="KR43" s="148"/>
      <c r="KS43" s="148"/>
      <c r="KT43" s="148"/>
      <c r="KU43" s="149"/>
    </row>
    <row r="44" spans="2:307" x14ac:dyDescent="0.25">
      <c r="B44" s="118" t="s">
        <v>172</v>
      </c>
      <c r="C44" s="119" t="s">
        <v>491</v>
      </c>
      <c r="D44" s="120" t="str">
        <f>_xlfn.XLOOKUP(B44,PROSPERInitial_Query!E:E,PROSPERInitial_Query!G:G,"",,-1)</f>
        <v/>
      </c>
      <c r="E44" s="121" t="str">
        <f t="shared" si="234"/>
        <v>Raviraj N Tilwani1 - PortfolioDesign Success</v>
      </c>
      <c r="F44" s="122" t="str">
        <f>_xlfn.XLOOKUP(E44,PROSPERDelta_Query!BK:BK,PROSPERDelta_Query!I:I,"",,-1)</f>
        <v/>
      </c>
      <c r="G44" s="123" t="str">
        <f t="shared" si="235"/>
        <v>N/A</v>
      </c>
      <c r="H44" s="124" t="str">
        <f>IF(IF(IF($C44="Christopher Lobo",_xlfn.XLOOKUP($B44,PROSPER_Lobo!$1:$1,PROSPER_Lobo!$2:$2,""),
IF($C44="Naren Baliga",_xlfn.XLOOKUP($B44,PROSPER_Baliga!$1:$1,PROSPER_Baliga!$2:$2,""),
IF($C44="Thorsten Huhn",_xlfn.XLOOKUP($B44,PROSPER_Huhn!$1:$1,PROSPER_Huhn!$2:$2,""),
IF($C44="Nick Hull",_xlfn.XLOOKUP($B44,PROSPER_Hull!$1:$1,PROSPER_Hull!$2:$2,""),
IF($C44="Monika Kotwani",_xlfn.XLOOKUP($B44,PROSPER_Kotwani!$1:$1,PROSPER_Kotwani!$2:$2,""),
IF($C44="Jonathan Wellner",_xlfn.XLOOKUP($B44,PROSPER_Wellner!$1:$1,PROSPER_Wellner!$2:$2,""),
IF($C44="Travis Harvey",_xlfn.XLOOKUP($B44,PROSPER_Harvey!$1:$1,PROSPER_Harvey!$2:$2,""),"")))))))="","",
IF($C44="Christopher Lobo",_xlfn.XLOOKUP($B44,PROSPER_Lobo!$1:$1,PROSPER_Lobo!$2:$2,""),
IF($C44="Naren Baliga",_xlfn.XLOOKUP($B44,PROSPER_Baliga!$1:$1,PROSPER_Baliga!$2:$2,""),
IF($C44="Thorsten Huhn",_xlfn.XLOOKUP($B44,PROSPER_Huhn!$1:$1,PROSPER_Huhn!$2:$2,""),
IF($C44="Nick Hull",_xlfn.XLOOKUP($B44,PROSPER_Hull!$1:$1,PROSPER_Hull!$2:$2,""),
IF($C44="Monika Kotwani",_xlfn.XLOOKUP($B44,PROSPER_Kotwani!$1:$1,PROSPER_Kotwani!$2:$2,""),
IF($C44="Jonathan Wellner",_xlfn.XLOOKUP($B44,PROSPER_Wellner!$1:$1,PROSPER_Wellner!$2:$2,""),
IF($C44="Travis Harvey",_xlfn.XLOOKUP($B44,PROSPER_Harvey!$1:$1,PROSPER_Harvey!$2:$2,""),""))))))))="","No Score",(IF(IF($C44="Christopher Lobo",_xlfn.XLOOKUP($B44,PROSPER_Lobo!$1:$1,PROSPER_Lobo!$2:$2,""),
IF($C44="Naren Baliga",_xlfn.XLOOKUP($B44,PROSPER_Baliga!$1:$1,PROSPER_Baliga!$2:$2,""),
IF($C44="Thorsten Huhn",_xlfn.XLOOKUP($B44,PROSPER_Huhn!$1:$1,PROSPER_Huhn!$2:$2,""),
IF($C44="Nick Hull",_xlfn.XLOOKUP($B44,PROSPER_Hull!$1:$1,PROSPER_Hull!$2:$2,""),
IF($C44="Monika Kotwani",_xlfn.XLOOKUP($B44,PROSPER_Kotwani!$1:$1,PROSPER_Kotwani!$2:$2,""),
IF($C44="Jonathan Wellner",_xlfn.XLOOKUP($B44,PROSPER_Wellner!$1:$1,PROSPER_Wellner!$2:$2,""),
IF($C44="Travis Harvey",_xlfn.XLOOKUP($B44,PROSPER_Harvey!$1:$1,PROSPER_Harvey!$2:$2,""),"")))))))="","",
IF($C44="Christopher Lobo",_xlfn.XLOOKUP($B44,PROSPER_Lobo!$1:$1,PROSPER_Lobo!$2:$2,""),
IF($C44="Naren Baliga",_xlfn.XLOOKUP($B44,PROSPER_Baliga!$1:$1,PROSPER_Baliga!$2:$2,""),
IF($C44="Thorsten Huhn",_xlfn.XLOOKUP($B44,PROSPER_Huhn!$1:$1,PROSPER_Huhn!$2:$2,""),
IF($C44="Nick Hull",_xlfn.XLOOKUP($B44,PROSPER_Hull!$1:$1,PROSPER_Hull!$2:$2,""),
IF($C44="Monika Kotwani",_xlfn.XLOOKUP($B44,PROSPER_Kotwani!$1:$1,PROSPER_Kotwani!$2:$2,""),
IF($C44="Jonathan Wellner",_xlfn.XLOOKUP($B44,PROSPER_Wellner!$1:$1,PROSPER_Wellner!$2:$2,""),
IF($C44="Travis Harvey",_xlfn.XLOOKUP($B44,PROSPER_Harvey!$1:$1,PROSPER_Harvey!$2:$2,""),""))))))))))</f>
        <v>No Score</v>
      </c>
      <c r="I44" s="125" t="str">
        <f>IF(IF(IF($C44="Christopher Lobo",_xlfn.XLOOKUP($B44,PROSPER_Lobo!$1:$1,PROSPER_Lobo!$3:$3,""),
IF($C44="Naren Baliga",_xlfn.XLOOKUP($B44,PROSPER_Baliga!$1:$1,PROSPER_Baliga!$3:$3,""),
IF($C44="Thorsten Huhn",_xlfn.XLOOKUP($B44,PROSPER_Huhn!$1:$1,PROSPER_Huhn!$3:$3,""),
IF($C44="Nick Hull",_xlfn.XLOOKUP($B44,PROSPER_Hull!$1:$1,PROSPER_Hull!$3:$3,""),
IF($C44="Monika Kotwani",_xlfn.XLOOKUP($B44,PROSPER_Kotwani!$1:$1,PROSPER_Kotwani!$3:$3,""),
IF($C44="Jonathan Wellner",_xlfn.XLOOKUP($B44,PROSPER_Wellner!$1:$1,PROSPER_Wellner!$3:$3,""),
IF($C44="Travis Harvey",_xlfn.XLOOKUP($B44,PROSPER_Harvey!$1:$1,PROSPER_Harvey!$3:$3,""),"")))))))="","",
IF($C44="Christopher Lobo",_xlfn.XLOOKUP($B44,PROSPER_Lobo!$1:$1,PROSPER_Lobo!$3:$3,""),
IF($C44="Naren Baliga",_xlfn.XLOOKUP($B44,PROSPER_Baliga!$1:$1,PROSPER_Baliga!$3:$3,""),
IF($C44="Thorsten Huhn",_xlfn.XLOOKUP($B44,PROSPER_Huhn!$1:$1,PROSPER_Huhn!$3:$3,""),
IF($C44="Nick Hull",_xlfn.XLOOKUP($B44,PROSPER_Hull!$1:$1,PROSPER_Hull!$3:$3,""),
IF($C44="Monika Kotwani",_xlfn.XLOOKUP($B44,PROSPER_Kotwani!$1:$1,PROSPER_Kotwani!$3:$3,""),
IF($C44="Jonathan Wellner",_xlfn.XLOOKUP($B44,PROSPER_Wellner!$1:$1,PROSPER_Wellner!$3:$3,""),
IF($C44="Travis Harvey",_xlfn.XLOOKUP($B44,PROSPER_Harvey!$1:$1,PROSPER_Harvey!$3:$3,""),""))))))))="","No Comment",IF(IF($C44="Christopher Lobo",_xlfn.XLOOKUP($B44,PROSPER_Lobo!$1:$1,PROSPER_Lobo!$3:$3,""),
IF($C44="Naren Baliga",_xlfn.XLOOKUP($B44,PROSPER_Baliga!$1:$1,PROSPER_Baliga!$3:$3,""),
IF($C44="Thorsten Huhn",_xlfn.XLOOKUP($B44,PROSPER_Huhn!$1:$1,PROSPER_Huhn!$3:$3,""),
IF($C44="Nick Hull",_xlfn.XLOOKUP($B44,PROSPER_Hull!$1:$1,PROSPER_Hull!$3:$3,""),
IF($C44="Monika Kotwani",_xlfn.XLOOKUP($B44,PROSPER_Kotwani!$1:$1,PROSPER_Kotwani!$3:$3,""),
IF($C44="Jonathan Wellner",_xlfn.XLOOKUP($B44,PROSPER_Wellner!$1:$1,PROSPER_Wellner!$3:$3,""),
IF($C44="Travis Harvey",_xlfn.XLOOKUP($B44,PROSPER_Harvey!$1:$1,PROSPER_Harvey!$3:$3,""),"")))))))="","",
IF($C44="Christopher Lobo",_xlfn.XLOOKUP($B44,PROSPER_Lobo!$1:$1,PROSPER_Lobo!$3:$3,""),
IF($C44="Naren Baliga",_xlfn.XLOOKUP($B44,PROSPER_Baliga!$1:$1,PROSPER_Baliga!$3:$3,""),
IF($C44="Thorsten Huhn",_xlfn.XLOOKUP($B44,PROSPER_Huhn!$1:$1,PROSPER_Huhn!$3:$3,""),
IF($C44="Nick Hull",_xlfn.XLOOKUP($B44,PROSPER_Hull!$1:$1,PROSPER_Hull!$3:$3,""),
IF($C44="Monika Kotwani",_xlfn.XLOOKUP($B44,PROSPER_Kotwani!$1:$1,PROSPER_Kotwani!$3:$3,""),
IF($C44="Jonathan Wellner",_xlfn.XLOOKUP($B44,PROSPER_Wellner!$1:$1,PROSPER_Wellner!$3:$3,""),
IF($C44="Travis Harvey",_xlfn.XLOOKUP($B44,PROSPER_Harvey!$1:$1,PROSPER_Harvey!$3:$3,""),"")))))))))</f>
        <v>No Comment</v>
      </c>
      <c r="J44" s="124">
        <f>IFERROR(ROUND(_xlfn.XLOOKUP(B44,DesignSuccessChallenge_Query!$E:$E,DesignSuccessChallenge_Query!$F:$F)/4.7,0),"Not Taken")</f>
        <v>6</v>
      </c>
      <c r="K44" s="150">
        <f t="shared" si="236"/>
        <v>6</v>
      </c>
      <c r="L44" s="120" t="str">
        <f>_xlfn.XLOOKUP(B44,PROSPERInitial_Query!$E:$E,PROSPERInitial_Query!$H:$H,"",,-1)</f>
        <v/>
      </c>
      <c r="M44" s="121" t="str">
        <f t="shared" si="237"/>
        <v>Raviraj N Tilwani1 - PortfolioPremium Engagement</v>
      </c>
      <c r="N44" s="126" t="str">
        <f>_xlfn.XLOOKUP(M44,PROSPERDelta_Query!BK:BK,PROSPERDelta_Query!J:J,"",,-1)</f>
        <v/>
      </c>
      <c r="O44" s="124" t="str">
        <f t="shared" si="238"/>
        <v>N/A</v>
      </c>
      <c r="P44" s="124" t="str">
        <f>IF(IF(IF($C44="Christopher Lobo",_xlfn.XLOOKUP($B44,PROSPER_Lobo!$1:$1,PROSPER_Lobo!$4:$4,""),
IF($C44="Naren Baliga",_xlfn.XLOOKUP($B44,PROSPER_Baliga!$1:$1,PROSPER_Baliga!$4:$4,""),
IF($C44="Thorsten Huhn",_xlfn.XLOOKUP($B44,PROSPER_Huhn!$1:$1,PROSPER_Huhn!$4:$4,""),
IF($C44="Nick Hull",_xlfn.XLOOKUP($B44,PROSPER_Hull!$1:$1,PROSPER_Hull!$4:$4,""),
IF($C44="Monika Kotwani",_xlfn.XLOOKUP($B44,PROSPER_Kotwani!$1:$1,PROSPER_Kotwani!$4:$4,""),
IF($C44="Jonathan Wellner",_xlfn.XLOOKUP($B44,PROSPER_Wellner!$1:$1,PROSPER_Wellner!$4:$4,""),
IF($C44="Travis Harvey",_xlfn.XLOOKUP($B44,PROSPER_Harvey!$1:$1,PROSPER_Harvey!$4:$4,""),"")))))))="","",
IF($C44="Christopher Lobo",_xlfn.XLOOKUP($B44,PROSPER_Lobo!$1:$1,PROSPER_Lobo!$4:$4,""),
IF($C44="Naren Baliga",_xlfn.XLOOKUP($B44,PROSPER_Baliga!$1:$1,PROSPER_Baliga!$4:$4,""),
IF($C44="Thorsten Huhn",_xlfn.XLOOKUP($B44,PROSPER_Huhn!$1:$1,PROSPER_Huhn!$4:$4,""),
IF($C44="Nick Hull",_xlfn.XLOOKUP($B44,PROSPER_Hull!$1:$1,PROSPER_Hull!$4:$4,""),
IF($C44="Monika Kotwani",_xlfn.XLOOKUP($B44,PROSPER_Kotwani!$1:$1,PROSPER_Kotwani!$4:$4,""),
IF($C44="Jonathan Wellner",_xlfn.XLOOKUP($B44,PROSPER_Wellner!$1:$1,PROSPER_Wellner!$4:$4,""),
IF($C44="Travis Harvey",_xlfn.XLOOKUP($B44,PROSPER_Harvey!$1:$1,PROSPER_Harvey!$4:$4,""),""))))))))="","No Score",IF(IF($C44="Christopher Lobo",_xlfn.XLOOKUP($B44,PROSPER_Lobo!$1:$1,PROSPER_Lobo!$4:$4,""),
IF($C44="Naren Baliga",_xlfn.XLOOKUP($B44,PROSPER_Baliga!$1:$1,PROSPER_Baliga!$4:$4,""),
IF($C44="Thorsten Huhn",_xlfn.XLOOKUP($B44,PROSPER_Huhn!$1:$1,PROSPER_Huhn!$4:$4,""),
IF($C44="Nick Hull",_xlfn.XLOOKUP($B44,PROSPER_Hull!$1:$1,PROSPER_Hull!$4:$4,""),
IF($C44="Monika Kotwani",_xlfn.XLOOKUP($B44,PROSPER_Kotwani!$1:$1,PROSPER_Kotwani!$4:$4,""),
IF($C44="Jonathan Wellner",_xlfn.XLOOKUP($B44,PROSPER_Wellner!$1:$1,PROSPER_Wellner!$4:$4,""),
IF($C44="Travis Harvey",_xlfn.XLOOKUP($B44,PROSPER_Harvey!$1:$1,PROSPER_Harvey!$4:$4,""),"")))))))="","",
IF($C44="Christopher Lobo",_xlfn.XLOOKUP($B44,PROSPER_Lobo!$1:$1,PROSPER_Lobo!$4:$4,""),
IF($C44="Naren Baliga",_xlfn.XLOOKUP($B44,PROSPER_Baliga!$1:$1,PROSPER_Baliga!$4:$4,""),
IF($C44="Thorsten Huhn",_xlfn.XLOOKUP($B44,PROSPER_Huhn!$1:$1,PROSPER_Huhn!$4:$4,""),
IF($C44="Nick Hull",_xlfn.XLOOKUP($B44,PROSPER_Hull!$1:$1,PROSPER_Hull!$4:$4,""),
IF($C44="Monika Kotwani",_xlfn.XLOOKUP($B44,PROSPER_Kotwani!$1:$1,PROSPER_Kotwani!$4:$4,""),
IF($C44="Jonathan Wellner",_xlfn.XLOOKUP($B44,PROSPER_Wellner!$1:$1,PROSPER_Wellner!$4:$4,""),
IF($C44="Travis Harvey",_xlfn.XLOOKUP($B44,PROSPER_Harvey!$1:$1,PROSPER_Harvey!$4:$4,""),"")))))))))</f>
        <v>No Score</v>
      </c>
      <c r="Q44" s="125" t="str">
        <f>IF(IF(IF($C44="Christopher Lobo",_xlfn.XLOOKUP($B44,PROSPER_Lobo!$1:$1,PROSPER_Lobo!$5:$5,""),
IF($C44="Naren Baliga",_xlfn.XLOOKUP($B44,PROSPER_Baliga!$1:$1,PROSPER_Baliga!$5:$5,""),
IF($C44="Thorsten Huhn",_xlfn.XLOOKUP($B44,PROSPER_Huhn!$1:$1,PROSPER_Huhn!$5:$5,""),
IF($C44="Nick Hull",_xlfn.XLOOKUP($B44,PROSPER_Hull!$1:$1,PROSPER_Hull!$5:$5,""),
IF($C44="Monika Kotwani",_xlfn.XLOOKUP($B44,PROSPER_Kotwani!$1:$1,PROSPER_Kotwani!$5:$5,""),
IF($C44="Jonathan Wellner",_xlfn.XLOOKUP($B44,PROSPER_Wellner!$1:$1,PROSPER_Wellner!$5:$5,""),
IF($C44="Travis Harvey",_xlfn.XLOOKUP($B44,PROSPER_Harvey!$1:$1,PROSPER_Harvey!$5:$5,""),"")))))))="","",
IF($C44="Christopher Lobo",_xlfn.XLOOKUP($B44,PROSPER_Lobo!$1:$1,PROSPER_Lobo!$5:$5,""),
IF($C44="Naren Baliga",_xlfn.XLOOKUP($B44,PROSPER_Baliga!$1:$1,PROSPER_Baliga!$5:$5,""),
IF($C44="Thorsten Huhn",_xlfn.XLOOKUP($B44,PROSPER_Huhn!$1:$1,PROSPER_Huhn!$5:$5,""),
IF($C44="Nick Hull",_xlfn.XLOOKUP($B44,PROSPER_Hull!$1:$1,PROSPER_Hull!$5:$5,""),
IF($C44="Monika Kotwani",_xlfn.XLOOKUP($B44,PROSPER_Kotwani!$1:$1,PROSPER_Kotwani!$5:$5,""),
IF($C44="Jonathan Wellner",_xlfn.XLOOKUP($B44,PROSPER_Wellner!$1:$1,PROSPER_Wellner!$5:$5,""),
IF($C44="Travis Harvey",_xlfn.XLOOKUP($B44,PROSPER_Harvey!$1:$1,PROSPER_Harvey!$5:$5,""),""))))))))="","No Comment",IF(IF($C44="Christopher Lobo",_xlfn.XLOOKUP($B44,PROSPER_Lobo!$1:$1,PROSPER_Lobo!$5:$5,""),
IF($C44="Naren Baliga",_xlfn.XLOOKUP($B44,PROSPER_Baliga!$1:$1,PROSPER_Baliga!$5:$5,""),
IF($C44="Thorsten Huhn",_xlfn.XLOOKUP($B44,PROSPER_Huhn!$1:$1,PROSPER_Huhn!$5:$5,""),
IF($C44="Nick Hull",_xlfn.XLOOKUP($B44,PROSPER_Hull!$1:$1,PROSPER_Hull!$5:$5,""),
IF($C44="Monika Kotwani",_xlfn.XLOOKUP($B44,PROSPER_Kotwani!$1:$1,PROSPER_Kotwani!$5:$5,""),
IF($C44="Jonathan Wellner",_xlfn.XLOOKUP($B44,PROSPER_Wellner!$1:$1,PROSPER_Wellner!$5:$5,""),
IF($C44="Travis Harvey",_xlfn.XLOOKUP($B44,PROSPER_Harvey!$1:$1,PROSPER_Harvey!$5:$5,""),"")))))))="","",
IF($C44="Christopher Lobo",_xlfn.XLOOKUP($B44,PROSPER_Lobo!$1:$1,PROSPER_Lobo!$5:$5,""),
IF($C44="Naren Baliga",_xlfn.XLOOKUP($B44,PROSPER_Baliga!$1:$1,PROSPER_Baliga!$5:$5,""),
IF($C44="Thorsten Huhn",_xlfn.XLOOKUP($B44,PROSPER_Huhn!$1:$1,PROSPER_Huhn!$5:$5,""),
IF($C44="Nick Hull",_xlfn.XLOOKUP($B44,PROSPER_Hull!$1:$1,PROSPER_Hull!$5:$5,""),
IF($C44="Monika Kotwani",_xlfn.XLOOKUP($B44,PROSPER_Kotwani!$1:$1,PROSPER_Kotwani!$5:$5,""),
IF($C44="Jonathan Wellner",_xlfn.XLOOKUP($B44,PROSPER_Wellner!$1:$1,PROSPER_Wellner!$5:$5,""),
IF($C44="Travis Harvey",_xlfn.XLOOKUP($B44,PROSPER_Harvey!$1:$1,PROSPER_Harvey!$5:$5,""),"")))))))))</f>
        <v>No Comment</v>
      </c>
      <c r="R44" s="124" t="s">
        <v>89</v>
      </c>
      <c r="S44" s="150" t="str">
        <f t="shared" si="239"/>
        <v>N/A</v>
      </c>
      <c r="T44" s="120" t="str">
        <f>_xlfn.XLOOKUP(B44,PROSPERInitial_Query!$E:$E,PROSPERInitial_Query!$I:$I,"",,-1)</f>
        <v/>
      </c>
      <c r="U44" s="121" t="str">
        <f t="shared" si="240"/>
        <v>Raviraj N Tilwani1 - PortfolioCloud Application Services</v>
      </c>
      <c r="V44" s="126" t="str">
        <f>_xlfn.XLOOKUP(U44,PROSPERDelta_Query!BK:BK,PROSPERDelta_Query!K:K,"",,-1)</f>
        <v/>
      </c>
      <c r="W44" s="124" t="str">
        <f t="shared" si="241"/>
        <v>N/A</v>
      </c>
      <c r="X44" s="124" t="str">
        <f>IF(IF(IF($C44="Christopher Lobo",_xlfn.XLOOKUP($B44,PROSPER_Lobo!$1:$1,PROSPER_Lobo!$6:$6,""),
IF($C44="Naren Baliga",_xlfn.XLOOKUP($B44,PROSPER_Baliga!$1:$1,PROSPER_Baliga!$6:$6,""),
IF($C44="Thorsten Huhn",_xlfn.XLOOKUP($B44,PROSPER_Huhn!$1:$1,PROSPER_Huhn!$6:$6,""),
IF($C44="Nick Hull",_xlfn.XLOOKUP($B44,PROSPER_Hull!$1:$1,PROSPER_Hull!$6:$6,""),
IF($C44="Monika Kotwani",_xlfn.XLOOKUP($B44,PROSPER_Kotwani!$1:$1,PROSPER_Kotwani!$6:$6,""),
IF($C44="Jonathan Wellner",_xlfn.XLOOKUP($B44,PROSPER_Wellner!$1:$1,PROSPER_Wellner!$6:$6,""),
IF($C44="Travis Harvey",_xlfn.XLOOKUP($B44,PROSPER_Harvey!$1:$1,PROSPER_Harvey!$6:$6,""),"")))))))="","",
IF($C44="Christopher Lobo",_xlfn.XLOOKUP($B44,PROSPER_Lobo!$1:$1,PROSPER_Lobo!$6:$6,""),
IF($C44="Naren Baliga",_xlfn.XLOOKUP($B44,PROSPER_Baliga!$1:$1,PROSPER_Baliga!$6:$6,""),
IF($C44="Thorsten Huhn",_xlfn.XLOOKUP($B44,PROSPER_Huhn!$1:$1,PROSPER_Huhn!$6:$6,""),
IF($C44="Nick Hull",_xlfn.XLOOKUP($B44,PROSPER_Hull!$1:$1,PROSPER_Hull!$6:$6,""),
IF($C44="Monika Kotwani",_xlfn.XLOOKUP($B44,PROSPER_Kotwani!$1:$1,PROSPER_Kotwani!$6:$6,""),
IF($C44="Jonathan Wellner",_xlfn.XLOOKUP($B44,PROSPER_Wellner!$1:$1,PROSPER_Wellner!$6:$6,""),
IF($C44="Travis Harvey",_xlfn.XLOOKUP($B44,PROSPER_Harvey!$1:$1,PROSPER_Harvey!$6:$6,""),""))))))))="","No Score",IF(IF($C44="Christopher Lobo",_xlfn.XLOOKUP($B44,PROSPER_Lobo!$1:$1,PROSPER_Lobo!$6:$6,""),
IF($C44="Naren Baliga",_xlfn.XLOOKUP($B44,PROSPER_Baliga!$1:$1,PROSPER_Baliga!$6:$6,""),
IF($C44="Thorsten Huhn",_xlfn.XLOOKUP($B44,PROSPER_Huhn!$1:$1,PROSPER_Huhn!$6:$6,""),
IF($C44="Nick Hull",_xlfn.XLOOKUP($B44,PROSPER_Hull!$1:$1,PROSPER_Hull!$6:$6,""),
IF($C44="Monika Kotwani",_xlfn.XLOOKUP($B44,PROSPER_Kotwani!$1:$1,PROSPER_Kotwani!$6:$6,""),
IF($C44="Jonathan Wellner",_xlfn.XLOOKUP($B44,PROSPER_Wellner!$1:$1,PROSPER_Wellner!$6:$6,""),
IF($C44="Travis Harvey",_xlfn.XLOOKUP($B44,PROSPER_Harvey!$1:$1,PROSPER_Harvey!$6:$6,""),"")))))))="","",
IF($C44="Christopher Lobo",_xlfn.XLOOKUP($B44,PROSPER_Lobo!$1:$1,PROSPER_Lobo!$6:$6,""),
IF($C44="Naren Baliga",_xlfn.XLOOKUP($B44,PROSPER_Baliga!$1:$1,PROSPER_Baliga!$6:$6,""),
IF($C44="Thorsten Huhn",_xlfn.XLOOKUP($B44,PROSPER_Huhn!$1:$1,PROSPER_Huhn!$6:$6,""),
IF($C44="Nick Hull",_xlfn.XLOOKUP($B44,PROSPER_Hull!$1:$1,PROSPER_Hull!$6:$6,""),
IF($C44="Monika Kotwani",_xlfn.XLOOKUP($B44,PROSPER_Kotwani!$1:$1,PROSPER_Kotwani!$6:$6,""),
IF($C44="Jonathan Wellner",_xlfn.XLOOKUP($B44,PROSPER_Wellner!$1:$1,PROSPER_Wellner!$6:$6,""),
IF($C44="Travis Harvey",_xlfn.XLOOKUP($B44,PROSPER_Harvey!$1:$1,PROSPER_Harvey!$6:$6,""),"")))))))))</f>
        <v>No Score</v>
      </c>
      <c r="Y44" s="125" t="str">
        <f>IF(IF(IF($C44="Christopher Lobo",_xlfn.XLOOKUP($B44,PROSPER_Lobo!$1:$1,PROSPER_Lobo!$7:$7,""),
IF($C44="Naren Baliga",_xlfn.XLOOKUP($B44,PROSPER_Baliga!$1:$1,PROSPER_Baliga!$7:$7,""),
IF($C44="Thorsten Huhn",_xlfn.XLOOKUP($B44,PROSPER_Huhn!$1:$1,PROSPER_Huhn!$7:$7,""),
IF($C44="Nick Hull",_xlfn.XLOOKUP($B44,PROSPER_Hull!$1:$1,PROSPER_Hull!$7:$7,""),
IF($C44="Monika Kotwani",_xlfn.XLOOKUP($B44,PROSPER_Kotwani!$1:$1,PROSPER_Kotwani!$7:$7,""),
IF($C44="Jonathan Wellner",_xlfn.XLOOKUP($B44,PROSPER_Wellner!$1:$1,PROSPER_Wellner!$7:$7,""),
IF($C44="Travis Harvey",_xlfn.XLOOKUP($B44,PROSPER_Harvey!$1:$1,PROSPER_Harvey!$7:$7,""),"")))))))="","",
IF($C44="Christopher Lobo",_xlfn.XLOOKUP($B44,PROSPER_Lobo!$1:$1,PROSPER_Lobo!$7:$7,""),
IF($C44="Naren Baliga",_xlfn.XLOOKUP($B44,PROSPER_Baliga!$1:$1,PROSPER_Baliga!$7:$7,""),
IF($C44="Thorsten Huhn",_xlfn.XLOOKUP($B44,PROSPER_Huhn!$1:$1,PROSPER_Huhn!$7:$7,""),
IF($C44="Nick Hull",_xlfn.XLOOKUP($B44,PROSPER_Hull!$1:$1,PROSPER_Hull!$7:$7,""),
IF($C44="Monika Kotwani",_xlfn.XLOOKUP($B44,PROSPER_Kotwani!$1:$1,PROSPER_Kotwani!$7:$7,""),
IF($C44="Jonathan Wellner",_xlfn.XLOOKUP($B44,PROSPER_Wellner!$1:$1,PROSPER_Wellner!$7:$7,""),
IF($C44="Travis Harvey",_xlfn.XLOOKUP($B44,PROSPER_Harvey!$1:$1,PROSPER_Harvey!$7:$7,""),""))))))))="","No Comment",IF(IF($C44="Christopher Lobo",_xlfn.XLOOKUP($B44,PROSPER_Lobo!$1:$1,PROSPER_Lobo!$7:$7,""),
IF($C44="Naren Baliga",_xlfn.XLOOKUP($B44,PROSPER_Baliga!$1:$1,PROSPER_Baliga!$7:$7,""),
IF($C44="Thorsten Huhn",_xlfn.XLOOKUP($B44,PROSPER_Huhn!$1:$1,PROSPER_Huhn!$7:$7,""),
IF($C44="Nick Hull",_xlfn.XLOOKUP($B44,PROSPER_Hull!$1:$1,PROSPER_Hull!$7:$7,""),
IF($C44="Monika Kotwani",_xlfn.XLOOKUP($B44,PROSPER_Kotwani!$1:$1,PROSPER_Kotwani!$7:$7,""),
IF($C44="Jonathan Wellner",_xlfn.XLOOKUP($B44,PROSPER_Wellner!$1:$1,PROSPER_Wellner!$7:$7,""),
IF($C44="Travis Harvey",_xlfn.XLOOKUP($B44,PROSPER_Harvey!$1:$1,PROSPER_Harvey!$7:$7,""),"")))))))="","",
IF($C44="Christopher Lobo",_xlfn.XLOOKUP($B44,PROSPER_Lobo!$1:$1,PROSPER_Lobo!$7:$7,""),
IF($C44="Naren Baliga",_xlfn.XLOOKUP($B44,PROSPER_Baliga!$1:$1,PROSPER_Baliga!$7:$7,""),
IF($C44="Thorsten Huhn",_xlfn.XLOOKUP($B44,PROSPER_Huhn!$1:$1,PROSPER_Huhn!$7:$7,""),
IF($C44="Nick Hull",_xlfn.XLOOKUP($B44,PROSPER_Hull!$1:$1,PROSPER_Hull!$7:$7,""),
IF($C44="Monika Kotwani",_xlfn.XLOOKUP($B44,PROSPER_Kotwani!$1:$1,PROSPER_Kotwani!$7:$7,""),
IF($C44="Jonathan Wellner",_xlfn.XLOOKUP($B44,PROSPER_Wellner!$1:$1,PROSPER_Wellner!$7:$7,""),
IF($C44="Travis Harvey",_xlfn.XLOOKUP($B44,PROSPER_Harvey!$1:$1,PROSPER_Harvey!$7:$7,""),"")))))))))</f>
        <v>No Comment</v>
      </c>
      <c r="Z44" s="124" t="s">
        <v>89</v>
      </c>
      <c r="AA44" s="150" t="str">
        <f t="shared" si="242"/>
        <v>N/A</v>
      </c>
      <c r="AB44" s="120" t="str">
        <f>_xlfn.XLOOKUP(B44,PROSPERInitial_Query!$E:$E,PROSPERInitial_Query!$J:$J,"",,-1)</f>
        <v/>
      </c>
      <c r="AC44" s="121" t="str">
        <f t="shared" si="243"/>
        <v>Raviraj N Tilwani1 - PortfolioPreferred Success</v>
      </c>
      <c r="AD44" s="126" t="str">
        <f>_xlfn.XLOOKUP(AC44,PROSPERDelta_Query!BK:BK,PROSPERDelta_Query!L:L,"",,-1)</f>
        <v/>
      </c>
      <c r="AE44" s="124" t="str">
        <f t="shared" si="244"/>
        <v>N/A</v>
      </c>
      <c r="AF44" s="124" t="str">
        <f>IF(IF(IF($C44="Christopher Lobo",_xlfn.XLOOKUP($B44,PROSPER_Lobo!$1:$1,PROSPER_Lobo!$8:$8,""),
IF($C44="Naren Baliga",_xlfn.XLOOKUP($B44,PROSPER_Baliga!$1:$1,PROSPER_Baliga!$8:$8,""),
IF($C44="Thorsten Huhn",_xlfn.XLOOKUP($B44,PROSPER_Huhn!$1:$1,PROSPER_Huhn!$8:$8,""),
IF($C44="Nick Hull",_xlfn.XLOOKUP($B44,PROSPER_Hull!$1:$1,PROSPER_Hull!$8:$8,""),
IF($C44="Monika Kotwani",_xlfn.XLOOKUP($B44,PROSPER_Kotwani!$1:$1,PROSPER_Kotwani!$8:$8,""),
IF($C44="Jonathan Wellner",_xlfn.XLOOKUP($B44,PROSPER_Wellner!$1:$1,PROSPER_Wellner!$8:$8,""),
IF($C44="Travis Harvey",_xlfn.XLOOKUP($B44,PROSPER_Harvey!$1:$1,PROSPER_Harvey!$8:$8,""),"")))))))="","",
IF($C44="Christopher Lobo",_xlfn.XLOOKUP($B44,PROSPER_Lobo!$1:$1,PROSPER_Lobo!$8:$8,""),
IF($C44="Naren Baliga",_xlfn.XLOOKUP($B44,PROSPER_Baliga!$1:$1,PROSPER_Baliga!$8:$8,""),
IF($C44="Thorsten Huhn",_xlfn.XLOOKUP($B44,PROSPER_Huhn!$1:$1,PROSPER_Huhn!$8:$8,""),
IF($C44="Nick Hull",_xlfn.XLOOKUP($B44,PROSPER_Hull!$1:$1,PROSPER_Hull!$8:$8,""),
IF($C44="Monika Kotwani",_xlfn.XLOOKUP($B44,PROSPER_Kotwani!$1:$1,PROSPER_Kotwani!$8:$8,""),
IF($C44="Jonathan Wellner",_xlfn.XLOOKUP($B44,PROSPER_Wellner!$1:$1,PROSPER_Wellner!$8:$8,""),
IF($C44="Travis Harvey",_xlfn.XLOOKUP($B44,PROSPER_Harvey!$1:$1,PROSPER_Harvey!$8:$8,""),""))))))))="","No Score",IF(IF($C44="Christopher Lobo",_xlfn.XLOOKUP($B44,PROSPER_Lobo!$1:$1,PROSPER_Lobo!$8:$8,""),
IF($C44="Naren Baliga",_xlfn.XLOOKUP($B44,PROSPER_Baliga!$1:$1,PROSPER_Baliga!$8:$8,""),
IF($C44="Thorsten Huhn",_xlfn.XLOOKUP($B44,PROSPER_Huhn!$1:$1,PROSPER_Huhn!$8:$8,""),
IF($C44="Nick Hull",_xlfn.XLOOKUP($B44,PROSPER_Hull!$1:$1,PROSPER_Hull!$8:$8,""),
IF($C44="Monika Kotwani",_xlfn.XLOOKUP($B44,PROSPER_Kotwani!$1:$1,PROSPER_Kotwani!$8:$8,""),
IF($C44="Jonathan Wellner",_xlfn.XLOOKUP($B44,PROSPER_Wellner!$1:$1,PROSPER_Wellner!$8:$8,""),
IF($C44="Travis Harvey",_xlfn.XLOOKUP($B44,PROSPER_Harvey!$1:$1,PROSPER_Harvey!$8:$8,""),"")))))))="","",
IF($C44="Christopher Lobo",_xlfn.XLOOKUP($B44,PROSPER_Lobo!$1:$1,PROSPER_Lobo!$8:$8,""),
IF($C44="Naren Baliga",_xlfn.XLOOKUP($B44,PROSPER_Baliga!$1:$1,PROSPER_Baliga!$8:$8,""),
IF($C44="Thorsten Huhn",_xlfn.XLOOKUP($B44,PROSPER_Huhn!$1:$1,PROSPER_Huhn!$8:$8,""),
IF($C44="Nick Hull",_xlfn.XLOOKUP($B44,PROSPER_Hull!$1:$1,PROSPER_Hull!$8:$8,""),
IF($C44="Monika Kotwani",_xlfn.XLOOKUP($B44,PROSPER_Kotwani!$1:$1,PROSPER_Kotwani!$8:$8,""),
IF($C44="Jonathan Wellner",_xlfn.XLOOKUP($B44,PROSPER_Wellner!$1:$1,PROSPER_Wellner!$8:$8,""),
IF($C44="Travis Harvey",_xlfn.XLOOKUP($B44,PROSPER_Harvey!$1:$1,PROSPER_Harvey!$8:$8,""),"")))))))))</f>
        <v>No Score</v>
      </c>
      <c r="AG44" s="125" t="str">
        <f>IF(IF(IF($C44="Christopher Lobo",_xlfn.XLOOKUP($B44,PROSPER_Lobo!$1:$1,PROSPER_Lobo!$9:$9,""),
IF($C44="Naren Baliga",_xlfn.XLOOKUP($B44,PROSPER_Baliga!$1:$1,PROSPER_Baliga!$9:$9,""),
IF($C44="Thorsten Huhn",_xlfn.XLOOKUP($B44,PROSPER_Huhn!$1:$1,PROSPER_Huhn!$9:$9,""),
IF($C44="Nick Hull",_xlfn.XLOOKUP($B44,PROSPER_Hull!$1:$1,PROSPER_Hull!$9:$9,""),
IF($C44="Monika Kotwani",_xlfn.XLOOKUP($B44,PROSPER_Kotwani!$1:$1,PROSPER_Kotwani!$9:$9,""),
IF($C44="Jonathan Wellner",_xlfn.XLOOKUP($B44,PROSPER_Wellner!$1:$1,PROSPER_Wellner!$9:$9,""),
IF($C44="Travis Harvey",_xlfn.XLOOKUP($B44,PROSPER_Harvey!$1:$1,PROSPER_Harvey!$9:$9,""),"")))))))="","",
IF($C44="Christopher Lobo",_xlfn.XLOOKUP($B44,PROSPER_Lobo!$1:$1,PROSPER_Lobo!$9:$9,""),
IF($C44="Naren Baliga",_xlfn.XLOOKUP($B44,PROSPER_Baliga!$1:$1,PROSPER_Baliga!$9:$9,""),
IF($C44="Thorsten Huhn",_xlfn.XLOOKUP($B44,PROSPER_Huhn!$1:$1,PROSPER_Huhn!$9:$9,""),
IF($C44="Nick Hull",_xlfn.XLOOKUP($B44,PROSPER_Hull!$1:$1,PROSPER_Hull!$9:$9,""),
IF($C44="Monika Kotwani",_xlfn.XLOOKUP($B44,PROSPER_Kotwani!$1:$1,PROSPER_Kotwani!$9:$9,""),
IF($C44="Jonathan Wellner",_xlfn.XLOOKUP($B44,PROSPER_Wellner!$1:$1,PROSPER_Wellner!$9:$9,""),
IF($C44="Travis Harvey",_xlfn.XLOOKUP($B44,PROSPER_Harvey!$1:$1,PROSPER_Harvey!$9:$9,""),""))))))))="","No Comment",IF(IF($C44="Christopher Lobo",_xlfn.XLOOKUP($B44,PROSPER_Lobo!$1:$1,PROSPER_Lobo!$9:$9,""),
IF($C44="Naren Baliga",_xlfn.XLOOKUP($B44,PROSPER_Baliga!$1:$1,PROSPER_Baliga!$9:$9,""),
IF($C44="Thorsten Huhn",_xlfn.XLOOKUP($B44,PROSPER_Huhn!$1:$1,PROSPER_Huhn!$9:$9,""),
IF($C44="Nick Hull",_xlfn.XLOOKUP($B44,PROSPER_Hull!$1:$1,PROSPER_Hull!$9:$9,""),
IF($C44="Monika Kotwani",_xlfn.XLOOKUP($B44,PROSPER_Kotwani!$1:$1,PROSPER_Kotwani!$9:$9,""),
IF($C44="Jonathan Wellner",_xlfn.XLOOKUP($B44,PROSPER_Wellner!$1:$1,PROSPER_Wellner!$9:$9,""),
IF($C44="Travis Harvey",_xlfn.XLOOKUP($B44,PROSPER_Harvey!$1:$1,PROSPER_Harvey!$9:$9,""),"")))))))="","",
IF($C44="Christopher Lobo",_xlfn.XLOOKUP($B44,PROSPER_Lobo!$1:$1,PROSPER_Lobo!$9:$9,""),
IF($C44="Naren Baliga",_xlfn.XLOOKUP($B44,PROSPER_Baliga!$1:$1,PROSPER_Baliga!$9:$9,""),
IF($C44="Thorsten Huhn",_xlfn.XLOOKUP($B44,PROSPER_Huhn!$1:$1,PROSPER_Huhn!$9:$9,""),
IF($C44="Nick Hull",_xlfn.XLOOKUP($B44,PROSPER_Hull!$1:$1,PROSPER_Hull!$9:$9,""),
IF($C44="Monika Kotwani",_xlfn.XLOOKUP($B44,PROSPER_Kotwani!$1:$1,PROSPER_Kotwani!$9:$9,""),
IF($C44="Jonathan Wellner",_xlfn.XLOOKUP($B44,PROSPER_Wellner!$1:$1,PROSPER_Wellner!$9:$9,""),
IF($C44="Travis Harvey",_xlfn.XLOOKUP($B44,PROSPER_Harvey!$1:$1,PROSPER_Harvey!$9:$9,""),"")))))))))</f>
        <v>No Comment</v>
      </c>
      <c r="AH44" s="124" t="s">
        <v>89</v>
      </c>
      <c r="AI44" s="150" t="str">
        <f t="shared" si="245"/>
        <v>N/A</v>
      </c>
      <c r="AJ44" s="120" t="str">
        <f>_xlfn.XLOOKUP(B44,PROSPERInitial_Query!$E:$E,PROSPERInitial_Query!$K:$K,"",,-1)</f>
        <v/>
      </c>
      <c r="AK44" s="121" t="str">
        <f t="shared" si="246"/>
        <v>Raviraj N Tilwani1 - PortfolioBrownfield</v>
      </c>
      <c r="AL44" s="126" t="str">
        <f>_xlfn.XLOOKUP(AK44,PROSPERDelta_Query!BK:BK,PROSPERDelta_Query!M:M,"",,-1)</f>
        <v/>
      </c>
      <c r="AM44" s="124" t="str">
        <f t="shared" si="247"/>
        <v>N/A</v>
      </c>
      <c r="AN44" s="124" t="str">
        <f>IF(IF(IF($C44="Christopher Lobo",_xlfn.XLOOKUP($B44,PROSPER_Lobo!$1:$1,PROSPER_Lobo!$10:$10,""),
IF($C44="Naren Baliga",_xlfn.XLOOKUP($B44,PROSPER_Baliga!$1:$1,PROSPER_Baliga!$10:$10,""),
IF($C44="Thorsten Huhn",_xlfn.XLOOKUP($B44,PROSPER_Huhn!$1:$1,PROSPER_Huhn!$10:$10,""),
IF($C44="Nick Hull",_xlfn.XLOOKUP($B44,PROSPER_Hull!$1:$1,PROSPER_Hull!$10:$10,""),
IF($C44="Monika Kotwani",_xlfn.XLOOKUP($B44,PROSPER_Kotwani!$1:$1,PROSPER_Kotwani!$10:$10,""),
IF($C44="Jonathan Wellner",_xlfn.XLOOKUP($B44,PROSPER_Wellner!$1:$1,PROSPER_Wellner!$10:$10,""),
IF($C44="Travis Harvey",_xlfn.XLOOKUP($B44,PROSPER_Harvey!$1:$1,PROSPER_Harvey!$10:$10,""),"")))))))="","",
IF($C44="Christopher Lobo",_xlfn.XLOOKUP($B44,PROSPER_Lobo!$1:$1,PROSPER_Lobo!$10:$10,""),
IF($C44="Naren Baliga",_xlfn.XLOOKUP($B44,PROSPER_Baliga!$1:$1,PROSPER_Baliga!$10:$10,""),
IF($C44="Thorsten Huhn",_xlfn.XLOOKUP($B44,PROSPER_Huhn!$1:$1,PROSPER_Huhn!$10:$10,""),
IF($C44="Nick Hull",_xlfn.XLOOKUP($B44,PROSPER_Hull!$1:$1,PROSPER_Hull!$10:$10,""),
IF($C44="Monika Kotwani",_xlfn.XLOOKUP($B44,PROSPER_Kotwani!$1:$1,PROSPER_Kotwani!$10:$10,""),
IF($C44="Jonathan Wellner",_xlfn.XLOOKUP($B44,PROSPER_Wellner!$1:$1,PROSPER_Wellner!$10:$10,""),
IF($C44="Travis Harvey",_xlfn.XLOOKUP($B44,PROSPER_Harvey!$1:$1,PROSPER_Harvey!$10:$10,""),""))))))))="","No Score",IF(IF($C44="Christopher Lobo",_xlfn.XLOOKUP($B44,PROSPER_Lobo!$1:$1,PROSPER_Lobo!$10:$10,""),
IF($C44="Naren Baliga",_xlfn.XLOOKUP($B44,PROSPER_Baliga!$1:$1,PROSPER_Baliga!$10:$10,""),
IF($C44="Thorsten Huhn",_xlfn.XLOOKUP($B44,PROSPER_Huhn!$1:$1,PROSPER_Huhn!$10:$10,""),
IF($C44="Nick Hull",_xlfn.XLOOKUP($B44,PROSPER_Hull!$1:$1,PROSPER_Hull!$10:$10,""),
IF($C44="Monika Kotwani",_xlfn.XLOOKUP($B44,PROSPER_Kotwani!$1:$1,PROSPER_Kotwani!$10:$10,""),
IF($C44="Jonathan Wellner",_xlfn.XLOOKUP($B44,PROSPER_Wellner!$1:$1,PROSPER_Wellner!$10:$10,""),
IF($C44="Travis Harvey",_xlfn.XLOOKUP($B44,PROSPER_Harvey!$1:$1,PROSPER_Harvey!$10:$10,""),"")))))))="","",
IF($C44="Christopher Lobo",_xlfn.XLOOKUP($B44,PROSPER_Lobo!$1:$1,PROSPER_Lobo!$10:$10,""),
IF($C44="Naren Baliga",_xlfn.XLOOKUP($B44,PROSPER_Baliga!$1:$1,PROSPER_Baliga!$10:$10,""),
IF($C44="Thorsten Huhn",_xlfn.XLOOKUP($B44,PROSPER_Huhn!$1:$1,PROSPER_Huhn!$10:$10,""),
IF($C44="Nick Hull",_xlfn.XLOOKUP($B44,PROSPER_Hull!$1:$1,PROSPER_Hull!$10:$10,""),
IF($C44="Monika Kotwani",_xlfn.XLOOKUP($B44,PROSPER_Kotwani!$1:$1,PROSPER_Kotwani!$10:$10,""),
IF($C44="Jonathan Wellner",_xlfn.XLOOKUP($B44,PROSPER_Wellner!$1:$1,PROSPER_Wellner!$10:$10,""),
IF($C44="Travis Harvey",_xlfn.XLOOKUP($B44,PROSPER_Harvey!$1:$1,PROSPER_Harvey!$10:$10,""),"")))))))))</f>
        <v>No Score</v>
      </c>
      <c r="AO44" s="125" t="str">
        <f>IF(IF(IF($C44="Christopher Lobo",_xlfn.XLOOKUP($B44,PROSPER_Lobo!$1:$1,PROSPER_Lobo!$11:$11,""),
IF($C44="Naren Baliga",_xlfn.XLOOKUP($B44,PROSPER_Baliga!$1:$1,PROSPER_Baliga!$11:$11,""),
IF($C44="Thorsten Huhn",_xlfn.XLOOKUP($B44,PROSPER_Huhn!$1:$1,PROSPER_Huhn!$11:$11,""),
IF($C44="Nick Hull",_xlfn.XLOOKUP($B44,PROSPER_Hull!$1:$1,PROSPER_Hull!$11:$11,""),
IF($C44="Monika Kotwani",_xlfn.XLOOKUP($B44,PROSPER_Kotwani!$1:$1,PROSPER_Kotwani!$11:$11,""),
IF($C44="Jonathan Wellner",_xlfn.XLOOKUP($B44,PROSPER_Wellner!$1:$1,PROSPER_Wellner!$11:$11,""),
IF($C44="Travis Harvey",_xlfn.XLOOKUP($B44,PROSPER_Harvey!$1:$1,PROSPER_Harvey!$11:$11,""),"")))))))="","",
IF($C44="Christopher Lobo",_xlfn.XLOOKUP($B44,PROSPER_Lobo!$1:$1,PROSPER_Lobo!$11:$11,""),
IF($C44="Naren Baliga",_xlfn.XLOOKUP($B44,PROSPER_Baliga!$1:$1,PROSPER_Baliga!$11:$11,""),
IF($C44="Thorsten Huhn",_xlfn.XLOOKUP($B44,PROSPER_Huhn!$1:$1,PROSPER_Huhn!$11:$11,""),
IF($C44="Nick Hull",_xlfn.XLOOKUP($B44,PROSPER_Hull!$1:$1,PROSPER_Hull!$11:$11,""),
IF($C44="Monika Kotwani",_xlfn.XLOOKUP($B44,PROSPER_Kotwani!$1:$1,PROSPER_Kotwani!$11:$11,""),
IF($C44="Jonathan Wellner",_xlfn.XLOOKUP($B44,PROSPER_Wellner!$1:$1,PROSPER_Wellner!$11:$11,""),
IF($C44="Travis Harvey",_xlfn.XLOOKUP($B44,PROSPER_Harvey!$1:$1,PROSPER_Harvey!$11:$11,""),""))))))))="","No Comment",IF(IF($C44="Christopher Lobo",_xlfn.XLOOKUP($B44,PROSPER_Lobo!$1:$1,PROSPER_Lobo!$11:$11,""),
IF($C44="Naren Baliga",_xlfn.XLOOKUP($B44,PROSPER_Baliga!$1:$1,PROSPER_Baliga!$11:$11,""),
IF($C44="Thorsten Huhn",_xlfn.XLOOKUP($B44,PROSPER_Huhn!$1:$1,PROSPER_Huhn!$11:$11,""),
IF($C44="Nick Hull",_xlfn.XLOOKUP($B44,PROSPER_Hull!$1:$1,PROSPER_Hull!$11:$11,""),
IF($C44="Monika Kotwani",_xlfn.XLOOKUP($B44,PROSPER_Kotwani!$1:$1,PROSPER_Kotwani!$11:$11,""),
IF($C44="Jonathan Wellner",_xlfn.XLOOKUP($B44,PROSPER_Wellner!$1:$1,PROSPER_Wellner!$11:$11,""),
IF($C44="Travis Harvey",_xlfn.XLOOKUP($B44,PROSPER_Harvey!$1:$1,PROSPER_Harvey!$11:$11,""),"")))))))="","",
IF($C44="Christopher Lobo",_xlfn.XLOOKUP($B44,PROSPER_Lobo!$1:$1,PROSPER_Lobo!$11:$11,""),
IF($C44="Naren Baliga",_xlfn.XLOOKUP($B44,PROSPER_Baliga!$1:$1,PROSPER_Baliga!$11:$11,""),
IF($C44="Thorsten Huhn",_xlfn.XLOOKUP($B44,PROSPER_Huhn!$1:$1,PROSPER_Huhn!$11:$11,""),
IF($C44="Nick Hull",_xlfn.XLOOKUP($B44,PROSPER_Hull!$1:$1,PROSPER_Hull!$11:$11,""),
IF($C44="Monika Kotwani",_xlfn.XLOOKUP($B44,PROSPER_Kotwani!$1:$1,PROSPER_Kotwani!$11:$11,""),
IF($C44="Jonathan Wellner",_xlfn.XLOOKUP($B44,PROSPER_Wellner!$1:$1,PROSPER_Wellner!$11:$11,""),
IF($C44="Travis Harvey",_xlfn.XLOOKUP($B44,PROSPER_Harvey!$1:$1,PROSPER_Harvey!$11:$11,""),"")))))))))</f>
        <v>No Comment</v>
      </c>
      <c r="AP44" s="124" t="s">
        <v>89</v>
      </c>
      <c r="AQ44" s="150" t="str">
        <f t="shared" si="248"/>
        <v>N/A</v>
      </c>
      <c r="AR44" s="120" t="str">
        <f>_xlfn.XLOOKUP(B44,PROSPERInitial_Query!$E:$E,PROSPERInitial_Query!$L:$L,"",,-1)</f>
        <v/>
      </c>
      <c r="AS44" s="121" t="str">
        <f t="shared" si="249"/>
        <v>Raviraj N Tilwani1 - PortfolioTraining &amp; Adoption</v>
      </c>
      <c r="AT44" s="126" t="str">
        <f>_xlfn.XLOOKUP(AS44,PROSPERDelta_Query!BK:BK,PROSPERDelta_Query!N:N,"",,-1)</f>
        <v/>
      </c>
      <c r="AU44" s="124" t="str">
        <f t="shared" si="250"/>
        <v>N/A</v>
      </c>
      <c r="AV44" s="124" t="str">
        <f>IF(IF(IF($C44="Christopher Lobo",_xlfn.XLOOKUP($B44,PROSPER_Lobo!$1:$1,PROSPER_Lobo!$12:$12,""),
IF($C44="Naren Baliga",_xlfn.XLOOKUP($B44,PROSPER_Baliga!$1:$1,PROSPER_Baliga!$12:$12,""),
IF($C44="Thorsten Huhn",_xlfn.XLOOKUP($B44,PROSPER_Huhn!$1:$1,PROSPER_Huhn!$12:$12,""),
IF($C44="Nick Hull",_xlfn.XLOOKUP($B44,PROSPER_Hull!$1:$1,PROSPER_Hull!$12:$12,""),
IF($C44="Monika Kotwani",_xlfn.XLOOKUP($B44,PROSPER_Kotwani!$1:$1,PROSPER_Kotwani!$12:$12,""),
IF($C44="Jonathan Wellner",_xlfn.XLOOKUP($B44,PROSPER_Wellner!$1:$1,PROSPER_Wellner!$12:$12,""),
IF($C44="Travis Harvey",_xlfn.XLOOKUP($B44,PROSPER_Harvey!$1:$1,PROSPER_Harvey!$12:$12,""),"")))))))="","",
IF($C44="Christopher Lobo",_xlfn.XLOOKUP($B44,PROSPER_Lobo!$1:$1,PROSPER_Lobo!$12:$12,""),
IF($C44="Naren Baliga",_xlfn.XLOOKUP($B44,PROSPER_Baliga!$1:$1,PROSPER_Baliga!$12:$12,""),
IF($C44="Thorsten Huhn",_xlfn.XLOOKUP($B44,PROSPER_Huhn!$1:$1,PROSPER_Huhn!$12:$12,""),
IF($C44="Nick Hull",_xlfn.XLOOKUP($B44,PROSPER_Hull!$1:$1,PROSPER_Hull!$12:$12,""),
IF($C44="Monika Kotwani",_xlfn.XLOOKUP($B44,PROSPER_Kotwani!$1:$1,PROSPER_Kotwani!$12:$12,""),
IF($C44="Jonathan Wellner",_xlfn.XLOOKUP($B44,PROSPER_Wellner!$1:$1,PROSPER_Wellner!$12:$12,""),
IF($C44="Travis Harvey",_xlfn.XLOOKUP($B44,PROSPER_Harvey!$1:$1,PROSPER_Harvey!$12:$12,""),""))))))))="","No Score",IF(IF($C44="Christopher Lobo",_xlfn.XLOOKUP($B44,PROSPER_Lobo!$1:$1,PROSPER_Lobo!$12:$12,""),
IF($C44="Naren Baliga",_xlfn.XLOOKUP($B44,PROSPER_Baliga!$1:$1,PROSPER_Baliga!$12:$12,""),
IF($C44="Thorsten Huhn",_xlfn.XLOOKUP($B44,PROSPER_Huhn!$1:$1,PROSPER_Huhn!$12:$12,""),
IF($C44="Nick Hull",_xlfn.XLOOKUP($B44,PROSPER_Hull!$1:$1,PROSPER_Hull!$12:$12,""),
IF($C44="Monika Kotwani",_xlfn.XLOOKUP($B44,PROSPER_Kotwani!$1:$1,PROSPER_Kotwani!$12:$12,""),
IF($C44="Jonathan Wellner",_xlfn.XLOOKUP($B44,PROSPER_Wellner!$1:$1,PROSPER_Wellner!$12:$12,""),
IF($C44="Travis Harvey",_xlfn.XLOOKUP($B44,PROSPER_Harvey!$1:$1,PROSPER_Harvey!$12:$12,""),"")))))))="","",
IF($C44="Christopher Lobo",_xlfn.XLOOKUP($B44,PROSPER_Lobo!$1:$1,PROSPER_Lobo!$12:$12,""),
IF($C44="Naren Baliga",_xlfn.XLOOKUP($B44,PROSPER_Baliga!$1:$1,PROSPER_Baliga!$12:$12,""),
IF($C44="Thorsten Huhn",_xlfn.XLOOKUP($B44,PROSPER_Huhn!$1:$1,PROSPER_Huhn!$12:$12,""),
IF($C44="Nick Hull",_xlfn.XLOOKUP($B44,PROSPER_Hull!$1:$1,PROSPER_Hull!$12:$12,""),
IF($C44="Monika Kotwani",_xlfn.XLOOKUP($B44,PROSPER_Kotwani!$1:$1,PROSPER_Kotwani!$12:$12,""),
IF($C44="Jonathan Wellner",_xlfn.XLOOKUP($B44,PROSPER_Wellner!$1:$1,PROSPER_Wellner!$12:$12,""),
IF($C44="Travis Harvey",_xlfn.XLOOKUP($B44,PROSPER_Harvey!$1:$1,PROSPER_Harvey!$12:$12,""),"")))))))))</f>
        <v>No Score</v>
      </c>
      <c r="AW44" s="125" t="str">
        <f>IF(IF(IF($C44="Christopher Lobo",_xlfn.XLOOKUP($B44,PROSPER_Lobo!$1:$1,PROSPER_Lobo!$13:$13,""),
IF($C44="Naren Baliga",_xlfn.XLOOKUP($B44,PROSPER_Baliga!$1:$1,PROSPER_Baliga!$13:$13,""),
IF($C44="Thorsten Huhn",_xlfn.XLOOKUP($B44,PROSPER_Huhn!$1:$1,PROSPER_Huhn!$13:$13,""),
IF($C44="Nick Hull",_xlfn.XLOOKUP($B44,PROSPER_Hull!$1:$1,PROSPER_Hull!$13:$13,""),
IF($C44="Monika Kotwani",_xlfn.XLOOKUP($B44,PROSPER_Kotwani!$1:$1,PROSPER_Kotwani!$13:$13,""),
IF($C44="Jonathan Wellner",_xlfn.XLOOKUP($B44,PROSPER_Wellner!$1:$1,PROSPER_Wellner!$13:$13,""),
IF($C44="Travis Harvey",_xlfn.XLOOKUP($B44,PROSPER_Harvey!$1:$1,PROSPER_Harvey!$13:$13,""),"")))))))="","",
IF($C44="Christopher Lobo",_xlfn.XLOOKUP($B44,PROSPER_Lobo!$1:$1,PROSPER_Lobo!$13:$13,""),
IF($C44="Naren Baliga",_xlfn.XLOOKUP($B44,PROSPER_Baliga!$1:$1,PROSPER_Baliga!$13:$13,""),
IF($C44="Thorsten Huhn",_xlfn.XLOOKUP($B44,PROSPER_Huhn!$1:$1,PROSPER_Huhn!$13:$13,""),
IF($C44="Nick Hull",_xlfn.XLOOKUP($B44,PROSPER_Hull!$1:$1,PROSPER_Hull!$13:$13,""),
IF($C44="Monika Kotwani",_xlfn.XLOOKUP($B44,PROSPER_Kotwani!$1:$1,PROSPER_Kotwani!$13:$13,""),
IF($C44="Jonathan Wellner",_xlfn.XLOOKUP($B44,PROSPER_Wellner!$1:$1,PROSPER_Wellner!$13:$13,""),
IF($C44="Travis Harvey",_xlfn.XLOOKUP($B44,PROSPER_Harvey!$1:$1,PROSPER_Harvey!$13:$13,""),""))))))))="","No Comment",IF(IF($C44="Christopher Lobo",_xlfn.XLOOKUP($B44,PROSPER_Lobo!$1:$1,PROSPER_Lobo!$13:$13,""),
IF($C44="Naren Baliga",_xlfn.XLOOKUP($B44,PROSPER_Baliga!$1:$1,PROSPER_Baliga!$13:$13,""),
IF($C44="Thorsten Huhn",_xlfn.XLOOKUP($B44,PROSPER_Huhn!$1:$1,PROSPER_Huhn!$13:$13,""),
IF($C44="Nick Hull",_xlfn.XLOOKUP($B44,PROSPER_Hull!$1:$1,PROSPER_Hull!$13:$13,""),
IF($C44="Monika Kotwani",_xlfn.XLOOKUP($B44,PROSPER_Kotwani!$1:$1,PROSPER_Kotwani!$13:$13,""),
IF($C44="Jonathan Wellner",_xlfn.XLOOKUP($B44,PROSPER_Wellner!$1:$1,PROSPER_Wellner!$13:$13,""),
IF($C44="Travis Harvey",_xlfn.XLOOKUP($B44,PROSPER_Harvey!$1:$1,PROSPER_Harvey!$13:$13,""),"")))))))="","",
IF($C44="Christopher Lobo",_xlfn.XLOOKUP($B44,PROSPER_Lobo!$1:$1,PROSPER_Lobo!$13:$13,""),
IF($C44="Naren Baliga",_xlfn.XLOOKUP($B44,PROSPER_Baliga!$1:$1,PROSPER_Baliga!$13:$13,""),
IF($C44="Thorsten Huhn",_xlfn.XLOOKUP($B44,PROSPER_Huhn!$1:$1,PROSPER_Huhn!$13:$13,""),
IF($C44="Nick Hull",_xlfn.XLOOKUP($B44,PROSPER_Hull!$1:$1,PROSPER_Hull!$13:$13,""),
IF($C44="Monika Kotwani",_xlfn.XLOOKUP($B44,PROSPER_Kotwani!$1:$1,PROSPER_Kotwani!$13:$13,""),
IF($C44="Jonathan Wellner",_xlfn.XLOOKUP($B44,PROSPER_Wellner!$1:$1,PROSPER_Wellner!$13:$13,""),
IF($C44="Travis Harvey",_xlfn.XLOOKUP($B44,PROSPER_Harvey!$1:$1,PROSPER_Harvey!$13:$13,""),"")))))))))</f>
        <v>No Comment</v>
      </c>
      <c r="AX44" s="124" t="s">
        <v>89</v>
      </c>
      <c r="AY44" s="150" t="str">
        <f t="shared" si="251"/>
        <v>N/A</v>
      </c>
      <c r="AZ44" s="120" t="str">
        <f>_xlfn.XLOOKUP(B44,PROSPERInitial_Query!$E:$E,PROSPERInitial_Query!$M:$M,"",,-1)</f>
        <v/>
      </c>
      <c r="BA44" s="121" t="str">
        <f t="shared" si="252"/>
        <v>Raviraj N Tilwani1 - PortfolioDMLT</v>
      </c>
      <c r="BB44" s="126" t="str">
        <f>_xlfn.XLOOKUP(BA44,PROSPERDelta_Query!BK:BK,PROSPERDelta_Query!O:O,"",,-1)</f>
        <v/>
      </c>
      <c r="BC44" s="124" t="str">
        <f t="shared" si="253"/>
        <v>N/A</v>
      </c>
      <c r="BD44" s="124" t="str">
        <f>IF(IF(IF($C44="Christopher Lobo",_xlfn.XLOOKUP($B44,PROSPER_Lobo!$1:$1,PROSPER_Lobo!$14:$14,""),
IF($C44="Naren Baliga",_xlfn.XLOOKUP($B44,PROSPER_Baliga!$1:$1,PROSPER_Baliga!$14:$14,""),
IF($C44="Thorsten Huhn",_xlfn.XLOOKUP($B44,PROSPER_Huhn!$1:$1,PROSPER_Huhn!$14:$14,""),
IF($C44="Nick Hull",_xlfn.XLOOKUP($B44,PROSPER_Hull!$1:$1,PROSPER_Hull!$14:$14,""),
IF($C44="Monika Kotwani",_xlfn.XLOOKUP($B44,PROSPER_Kotwani!$1:$1,PROSPER_Kotwani!$14:$14,""),
IF($C44="Jonathan Wellner",_xlfn.XLOOKUP($B44,PROSPER_Wellner!$1:$1,PROSPER_Wellner!$14:$14,""),
IF($C44="Travis Harvey",_xlfn.XLOOKUP($B44,PROSPER_Harvey!$1:$1,PROSPER_Harvey!$14:$14,""),"")))))))="","",
IF($C44="Christopher Lobo",_xlfn.XLOOKUP($B44,PROSPER_Lobo!$1:$1,PROSPER_Lobo!$14:$14,""),
IF($C44="Naren Baliga",_xlfn.XLOOKUP($B44,PROSPER_Baliga!$1:$1,PROSPER_Baliga!$14:$14,""),
IF($C44="Thorsten Huhn",_xlfn.XLOOKUP($B44,PROSPER_Huhn!$1:$1,PROSPER_Huhn!$14:$14,""),
IF($C44="Nick Hull",_xlfn.XLOOKUP($B44,PROSPER_Hull!$1:$1,PROSPER_Hull!$14:$14,""),
IF($C44="Monika Kotwani",_xlfn.XLOOKUP($B44,PROSPER_Kotwani!$1:$1,PROSPER_Kotwani!$14:$14,""),
IF($C44="Jonathan Wellner",_xlfn.XLOOKUP($B44,PROSPER_Wellner!$1:$1,PROSPER_Wellner!$14:$14,""),
IF($C44="Travis Harvey",_xlfn.XLOOKUP($B44,PROSPER_Harvey!$1:$1,PROSPER_Harvey!$14:$14,""),""))))))))="","No Score",IF(IF($C44="Christopher Lobo",_xlfn.XLOOKUP($B44,PROSPER_Lobo!$1:$1,PROSPER_Lobo!$14:$14,""),
IF($C44="Naren Baliga",_xlfn.XLOOKUP($B44,PROSPER_Baliga!$1:$1,PROSPER_Baliga!$14:$14,""),
IF($C44="Thorsten Huhn",_xlfn.XLOOKUP($B44,PROSPER_Huhn!$1:$1,PROSPER_Huhn!$14:$14,""),
IF($C44="Nick Hull",_xlfn.XLOOKUP($B44,PROSPER_Hull!$1:$1,PROSPER_Hull!$14:$14,""),
IF($C44="Monika Kotwani",_xlfn.XLOOKUP($B44,PROSPER_Kotwani!$1:$1,PROSPER_Kotwani!$14:$14,""),
IF($C44="Jonathan Wellner",_xlfn.XLOOKUP($B44,PROSPER_Wellner!$1:$1,PROSPER_Wellner!$14:$14,""),
IF($C44="Travis Harvey",_xlfn.XLOOKUP($B44,PROSPER_Harvey!$1:$1,PROSPER_Harvey!$14:$14,""),"")))))))="","",
IF($C44="Christopher Lobo",_xlfn.XLOOKUP($B44,PROSPER_Lobo!$1:$1,PROSPER_Lobo!$14:$14,""),
IF($C44="Naren Baliga",_xlfn.XLOOKUP($B44,PROSPER_Baliga!$1:$1,PROSPER_Baliga!$14:$14,""),
IF($C44="Thorsten Huhn",_xlfn.XLOOKUP($B44,PROSPER_Huhn!$1:$1,PROSPER_Huhn!$14:$14,""),
IF($C44="Nick Hull",_xlfn.XLOOKUP($B44,PROSPER_Hull!$1:$1,PROSPER_Hull!$14:$14,""),
IF($C44="Monika Kotwani",_xlfn.XLOOKUP($B44,PROSPER_Kotwani!$1:$1,PROSPER_Kotwani!$14:$14,""),
IF($C44="Jonathan Wellner",_xlfn.XLOOKUP($B44,PROSPER_Wellner!$1:$1,PROSPER_Wellner!$14:$14,""),
IF($C44="Travis Harvey",_xlfn.XLOOKUP($B44,PROSPER_Harvey!$1:$1,PROSPER_Harvey!$14:$14,""),"")))))))))</f>
        <v>No Score</v>
      </c>
      <c r="BE44" s="125" t="str">
        <f>IF(IF(IF($C44="Christopher Lobo",_xlfn.XLOOKUP($B44,PROSPER_Lobo!$1:$1,PROSPER_Lobo!$15:$15,""),
IF($C44="Naren Baliga",_xlfn.XLOOKUP($B44,PROSPER_Baliga!$1:$1,PROSPER_Baliga!$15:$15,""),
IF($C44="Thorsten Huhn",_xlfn.XLOOKUP($B44,PROSPER_Huhn!$1:$1,PROSPER_Huhn!$15:$15,""),
IF($C44="Nick Hull",_xlfn.XLOOKUP($B44,PROSPER_Hull!$1:$1,PROSPER_Hull!$15:$15,""),
IF($C44="Monika Kotwani",_xlfn.XLOOKUP($B44,PROSPER_Kotwani!$1:$1,PROSPER_Kotwani!$15:$15,""),
IF($C44="Jonathan Wellner",_xlfn.XLOOKUP($B44,PROSPER_Wellner!$1:$1,PROSPER_Wellner!$15:$15,""),
IF($C44="Travis Harvey",_xlfn.XLOOKUP($B44,PROSPER_Harvey!$1:$1,PROSPER_Harvey!$15:$15,""),"")))))))="","",
IF($C44="Christopher Lobo",_xlfn.XLOOKUP($B44,PROSPER_Lobo!$1:$1,PROSPER_Lobo!$15:$15,""),
IF($C44="Naren Baliga",_xlfn.XLOOKUP($B44,PROSPER_Baliga!$1:$1,PROSPER_Baliga!$15:$15,""),
IF($C44="Thorsten Huhn",_xlfn.XLOOKUP($B44,PROSPER_Huhn!$1:$1,PROSPER_Huhn!$15:$15,""),
IF($C44="Nick Hull",_xlfn.XLOOKUP($B44,PROSPER_Hull!$1:$1,PROSPER_Hull!$15:$15,""),
IF($C44="Monika Kotwani",_xlfn.XLOOKUP($B44,PROSPER_Kotwani!$1:$1,PROSPER_Kotwani!$15:$15,""),
IF($C44="Jonathan Wellner",_xlfn.XLOOKUP($B44,PROSPER_Wellner!$1:$1,PROSPER_Wellner!$15:$15,""),
IF($C44="Travis Harvey",_xlfn.XLOOKUP($B44,PROSPER_Harvey!$1:$1,PROSPER_Harvey!$15:$15,""),""))))))))="","No Comment",IF(IF($C44="Christopher Lobo",_xlfn.XLOOKUP($B44,PROSPER_Lobo!$1:$1,PROSPER_Lobo!$15:$15,""),
IF($C44="Naren Baliga",_xlfn.XLOOKUP($B44,PROSPER_Baliga!$1:$1,PROSPER_Baliga!$15:$15,""),
IF($C44="Thorsten Huhn",_xlfn.XLOOKUP($B44,PROSPER_Huhn!$1:$1,PROSPER_Huhn!$15:$15,""),
IF($C44="Nick Hull",_xlfn.XLOOKUP($B44,PROSPER_Hull!$1:$1,PROSPER_Hull!$15:$15,""),
IF($C44="Monika Kotwani",_xlfn.XLOOKUP($B44,PROSPER_Kotwani!$1:$1,PROSPER_Kotwani!$15:$15,""),
IF($C44="Jonathan Wellner",_xlfn.XLOOKUP($B44,PROSPER_Wellner!$1:$1,PROSPER_Wellner!$15:$15,""),
IF($C44="Travis Harvey",_xlfn.XLOOKUP($B44,PROSPER_Harvey!$1:$1,PROSPER_Harvey!$15:$15,""),"")))))))="","",
IF($C44="Christopher Lobo",_xlfn.XLOOKUP($B44,PROSPER_Lobo!$1:$1,PROSPER_Lobo!$15:$15,""),
IF($C44="Naren Baliga",_xlfn.XLOOKUP($B44,PROSPER_Baliga!$1:$1,PROSPER_Baliga!$15:$15,""),
IF($C44="Thorsten Huhn",_xlfn.XLOOKUP($B44,PROSPER_Huhn!$1:$1,PROSPER_Huhn!$15:$15,""),
IF($C44="Nick Hull",_xlfn.XLOOKUP($B44,PROSPER_Hull!$1:$1,PROSPER_Hull!$15:$15,""),
IF($C44="Monika Kotwani",_xlfn.XLOOKUP($B44,PROSPER_Kotwani!$1:$1,PROSPER_Kotwani!$15:$15,""),
IF($C44="Jonathan Wellner",_xlfn.XLOOKUP($B44,PROSPER_Wellner!$1:$1,PROSPER_Wellner!$15:$15,""),
IF($C44="Travis Harvey",_xlfn.XLOOKUP($B44,PROSPER_Harvey!$1:$1,PROSPER_Harvey!$15:$15,""),"")))))))))</f>
        <v>No Comment</v>
      </c>
      <c r="BF44" s="124" t="s">
        <v>89</v>
      </c>
      <c r="BG44" s="150" t="str">
        <f t="shared" si="254"/>
        <v>N/A</v>
      </c>
      <c r="BH44" s="120" t="str">
        <f>_xlfn.XLOOKUP(B44,PROSPERInitial_Query!$E:$E,PROSPERInitial_Query!$N:$N,"",,-1)</f>
        <v/>
      </c>
      <c r="BI44" s="121" t="str">
        <f t="shared" si="255"/>
        <v>Raviraj N Tilwani1 - PortfolioRevenue Management</v>
      </c>
      <c r="BJ44" s="126" t="str">
        <f>_xlfn.XLOOKUP(BI44,PROSPERDelta_Query!BK:BK,PROSPERDelta_Query!P:P,"",,-1)</f>
        <v/>
      </c>
      <c r="BK44" s="124" t="str">
        <f t="shared" si="256"/>
        <v>N/A</v>
      </c>
      <c r="BL44" s="124" t="str">
        <f>IF(IF(IF($C44="Christopher Lobo",_xlfn.XLOOKUP($B44,PROSPER_Lobo!$1:$1,PROSPER_Lobo!$16:$16,""),
IF($C44="Naren Baliga",_xlfn.XLOOKUP($B44,PROSPER_Baliga!$1:$1,PROSPER_Baliga!$16:$16,""),
IF($C44="Thorsten Huhn",_xlfn.XLOOKUP($B44,PROSPER_Huhn!$1:$1,PROSPER_Huhn!$16:$16,""),
IF($C44="Nick Hull",_xlfn.XLOOKUP($B44,PROSPER_Hull!$1:$1,PROSPER_Hull!$16:$16,""),
IF($C44="Monika Kotwani",_xlfn.XLOOKUP($B44,PROSPER_Kotwani!$1:$1,PROSPER_Kotwani!$16:$16,""),
IF($C44="Jonathan Wellner",_xlfn.XLOOKUP($B44,PROSPER_Wellner!$1:$1,PROSPER_Wellner!$16:$16,""),
IF($C44="Travis Harvey",_xlfn.XLOOKUP($B44,PROSPER_Harvey!$1:$1,PROSPER_Harvey!$16:$16,""),"")))))))="","",
IF($C44="Christopher Lobo",_xlfn.XLOOKUP($B44,PROSPER_Lobo!$1:$1,PROSPER_Lobo!$16:$16,""),
IF($C44="Naren Baliga",_xlfn.XLOOKUP($B44,PROSPER_Baliga!$1:$1,PROSPER_Baliga!$16:$16,""),
IF($C44="Thorsten Huhn",_xlfn.XLOOKUP($B44,PROSPER_Huhn!$1:$1,PROSPER_Huhn!$16:$16,""),
IF($C44="Nick Hull",_xlfn.XLOOKUP($B44,PROSPER_Hull!$1:$1,PROSPER_Hull!$16:$16,""),
IF($C44="Monika Kotwani",_xlfn.XLOOKUP($B44,PROSPER_Kotwani!$1:$1,PROSPER_Kotwani!$16:$16,""),
IF($C44="Jonathan Wellner",_xlfn.XLOOKUP($B44,PROSPER_Wellner!$1:$1,PROSPER_Wellner!$16:$16,""),
IF($C44="Travis Harvey",_xlfn.XLOOKUP($B44,PROSPER_Harvey!$1:$1,PROSPER_Harvey!$16:$16,""),""))))))))="","No Score",IF(IF($C44="Christopher Lobo",_xlfn.XLOOKUP($B44,PROSPER_Lobo!$1:$1,PROSPER_Lobo!$16:$16,""),
IF($C44="Naren Baliga",_xlfn.XLOOKUP($B44,PROSPER_Baliga!$1:$1,PROSPER_Baliga!$16:$16,""),
IF($C44="Thorsten Huhn",_xlfn.XLOOKUP($B44,PROSPER_Huhn!$1:$1,PROSPER_Huhn!$16:$16,""),
IF($C44="Nick Hull",_xlfn.XLOOKUP($B44,PROSPER_Hull!$1:$1,PROSPER_Hull!$16:$16,""),
IF($C44="Monika Kotwani",_xlfn.XLOOKUP($B44,PROSPER_Kotwani!$1:$1,PROSPER_Kotwani!$16:$16,""),
IF($C44="Jonathan Wellner",_xlfn.XLOOKUP($B44,PROSPER_Wellner!$1:$1,PROSPER_Wellner!$16:$16,""),
IF($C44="Travis Harvey",_xlfn.XLOOKUP($B44,PROSPER_Harvey!$1:$1,PROSPER_Harvey!$16:$16,""),"")))))))="","",
IF($C44="Christopher Lobo",_xlfn.XLOOKUP($B44,PROSPER_Lobo!$1:$1,PROSPER_Lobo!$16:$16,""),
IF($C44="Naren Baliga",_xlfn.XLOOKUP($B44,PROSPER_Baliga!$1:$1,PROSPER_Baliga!$16:$16,""),
IF($C44="Thorsten Huhn",_xlfn.XLOOKUP($B44,PROSPER_Huhn!$1:$1,PROSPER_Huhn!$16:$16,""),
IF($C44="Nick Hull",_xlfn.XLOOKUP($B44,PROSPER_Hull!$1:$1,PROSPER_Hull!$16:$16,""),
IF($C44="Monika Kotwani",_xlfn.XLOOKUP($B44,PROSPER_Kotwani!$1:$1,PROSPER_Kotwani!$16:$16,""),
IF($C44="Jonathan Wellner",_xlfn.XLOOKUP($B44,PROSPER_Wellner!$1:$1,PROSPER_Wellner!$16:$16,""),
IF($C44="Travis Harvey",_xlfn.XLOOKUP($B44,PROSPER_Harvey!$1:$1,PROSPER_Harvey!$16:$16,""),"")))))))))</f>
        <v>No Score</v>
      </c>
      <c r="BM44" s="125" t="str">
        <f>IF(IF(IF($C44="Christopher Lobo",_xlfn.XLOOKUP($B44,PROSPER_Lobo!$1:$1,PROSPER_Lobo!$17:$17,""),
IF($C44="Naren Baliga",_xlfn.XLOOKUP($B44,PROSPER_Baliga!$1:$1,PROSPER_Baliga!$17:$17,""),
IF($C44="Thorsten Huhn",_xlfn.XLOOKUP($B44,PROSPER_Huhn!$1:$1,PROSPER_Huhn!$17:$17,""),
IF($C44="Nick Hull",_xlfn.XLOOKUP($B44,PROSPER_Hull!$1:$1,PROSPER_Hull!$17:$17,""),
IF($C44="Monika Kotwani",_xlfn.XLOOKUP($B44,PROSPER_Kotwani!$1:$1,PROSPER_Kotwani!$17:$17,""),
IF($C44="Jonathan Wellner",_xlfn.XLOOKUP($B44,PROSPER_Wellner!$1:$1,PROSPER_Wellner!$17:$17,""),
IF($C44="Travis Harvey",_xlfn.XLOOKUP($B44,PROSPER_Harvey!$1:$1,PROSPER_Harvey!$17:$17,""),"")))))))="","",
IF($C44="Christopher Lobo",_xlfn.XLOOKUP($B44,PROSPER_Lobo!$1:$1,PROSPER_Lobo!$17:$17,""),
IF($C44="Naren Baliga",_xlfn.XLOOKUP($B44,PROSPER_Baliga!$1:$1,PROSPER_Baliga!$17:$17,""),
IF($C44="Thorsten Huhn",_xlfn.XLOOKUP($B44,PROSPER_Huhn!$1:$1,PROSPER_Huhn!$17:$17,""),
IF($C44="Nick Hull",_xlfn.XLOOKUP($B44,PROSPER_Hull!$1:$1,PROSPER_Hull!$17:$17,""),
IF($C44="Monika Kotwani",_xlfn.XLOOKUP($B44,PROSPER_Kotwani!$1:$1,PROSPER_Kotwani!$17:$17,""),
IF($C44="Jonathan Wellner",_xlfn.XLOOKUP($B44,PROSPER_Wellner!$1:$1,PROSPER_Wellner!$17:$17,""),
IF($C44="Travis Harvey",_xlfn.XLOOKUP($B44,PROSPER_Harvey!$1:$1,PROSPER_Harvey!$17:$17,""),""))))))))="","No Comment",IF(IF($C44="Christopher Lobo",_xlfn.XLOOKUP($B44,PROSPER_Lobo!$1:$1,PROSPER_Lobo!$17:$17,""),
IF($C44="Naren Baliga",_xlfn.XLOOKUP($B44,PROSPER_Baliga!$1:$1,PROSPER_Baliga!$17:$17,""),
IF($C44="Thorsten Huhn",_xlfn.XLOOKUP($B44,PROSPER_Huhn!$1:$1,PROSPER_Huhn!$17:$17,""),
IF($C44="Nick Hull",_xlfn.XLOOKUP($B44,PROSPER_Hull!$1:$1,PROSPER_Hull!$17:$17,""),
IF($C44="Monika Kotwani",_xlfn.XLOOKUP($B44,PROSPER_Kotwani!$1:$1,PROSPER_Kotwani!$17:$17,""),
IF($C44="Jonathan Wellner",_xlfn.XLOOKUP($B44,PROSPER_Wellner!$1:$1,PROSPER_Wellner!$17:$17,""),
IF($C44="Travis Harvey",_xlfn.XLOOKUP($B44,PROSPER_Harvey!$1:$1,PROSPER_Harvey!$17:$17,""),"")))))))="","",
IF($C44="Christopher Lobo",_xlfn.XLOOKUP($B44,PROSPER_Lobo!$1:$1,PROSPER_Lobo!$17:$17,""),
IF($C44="Naren Baliga",_xlfn.XLOOKUP($B44,PROSPER_Baliga!$1:$1,PROSPER_Baliga!$17:$17,""),
IF($C44="Thorsten Huhn",_xlfn.XLOOKUP($B44,PROSPER_Huhn!$1:$1,PROSPER_Huhn!$17:$17,""),
IF($C44="Nick Hull",_xlfn.XLOOKUP($B44,PROSPER_Hull!$1:$1,PROSPER_Hull!$17:$17,""),
IF($C44="Monika Kotwani",_xlfn.XLOOKUP($B44,PROSPER_Kotwani!$1:$1,PROSPER_Kotwani!$17:$17,""),
IF($C44="Jonathan Wellner",_xlfn.XLOOKUP($B44,PROSPER_Wellner!$1:$1,PROSPER_Wellner!$17:$17,""),
IF($C44="Travis Harvey",_xlfn.XLOOKUP($B44,PROSPER_Harvey!$1:$1,PROSPER_Harvey!$17:$17,""),"")))))))))</f>
        <v>No Comment</v>
      </c>
      <c r="BN44" s="124">
        <f>IFERROR(ROUND(_xlfn.XLOOKUP(B44,'RevenueChallenge_Query'!$E:$E,'RevenueChallenge_Query'!$F:$F)/3.2,0),"Not Taken")</f>
        <v>8</v>
      </c>
      <c r="BO44" s="150">
        <f t="shared" si="257"/>
        <v>8</v>
      </c>
      <c r="BP44" s="120" t="str">
        <f>_xlfn.XLOOKUP(B44,PROSPERInitial_Query!$E:$E,PROSPERInitial_Query!$O:$O,"",,-1)</f>
        <v/>
      </c>
      <c r="BQ44" s="121" t="str">
        <f t="shared" si="258"/>
        <v>Raviraj N Tilwani1 - PortfolioArtificial Intelligence</v>
      </c>
      <c r="BR44" s="126" t="str">
        <f>_xlfn.XLOOKUP(BQ44,PROSPERDelta_Query!BK:BK,PROSPERDelta_Query!Q:Q,"",,-1)</f>
        <v/>
      </c>
      <c r="BS44" s="124" t="str">
        <f t="shared" si="259"/>
        <v>N/A</v>
      </c>
      <c r="BT44" s="124" t="str">
        <f>IF(IF(IF($C44="Christopher Lobo",_xlfn.XLOOKUP($B44,PROSPER_Lobo!$1:$1,PROSPER_Lobo!$18:$18,""),
IF($C44="Naren Baliga",_xlfn.XLOOKUP($B44,PROSPER_Baliga!$1:$1,PROSPER_Baliga!$18:$18,""),
IF($C44="Thorsten Huhn",_xlfn.XLOOKUP($B44,PROSPER_Huhn!$1:$1,PROSPER_Huhn!$18:$18,""),
IF($C44="Nick Hull",_xlfn.XLOOKUP($B44,PROSPER_Hull!$1:$1,PROSPER_Hull!$18:$18,""),
IF($C44="Monika Kotwani",_xlfn.XLOOKUP($B44,PROSPER_Kotwani!$1:$1,PROSPER_Kotwani!$18:$18,""),
IF($C44="Jonathan Wellner",_xlfn.XLOOKUP($B44,PROSPER_Wellner!$1:$1,PROSPER_Wellner!$18:$18,""),
IF($C44="Travis Harvey",_xlfn.XLOOKUP($B44,PROSPER_Harvey!$1:$1,PROSPER_Harvey!$18:$18,""),"")))))))="","",
IF($C44="Christopher Lobo",_xlfn.XLOOKUP($B44,PROSPER_Lobo!$1:$1,PROSPER_Lobo!$18:$18,""),
IF($C44="Naren Baliga",_xlfn.XLOOKUP($B44,PROSPER_Baliga!$1:$1,PROSPER_Baliga!$18:$18,""),
IF($C44="Thorsten Huhn",_xlfn.XLOOKUP($B44,PROSPER_Huhn!$1:$1,PROSPER_Huhn!$18:$18,""),
IF($C44="Nick Hull",_xlfn.XLOOKUP($B44,PROSPER_Hull!$1:$1,PROSPER_Hull!$18:$18,""),
IF($C44="Monika Kotwani",_xlfn.XLOOKUP($B44,PROSPER_Kotwani!$1:$1,PROSPER_Kotwani!$18:$18,""),
IF($C44="Jonathan Wellner",_xlfn.XLOOKUP($B44,PROSPER_Wellner!$1:$1,PROSPER_Wellner!$18:$18,""),
IF($C44="Travis Harvey",_xlfn.XLOOKUP($B44,PROSPER_Harvey!$1:$1,PROSPER_Harvey!$18:$18,""),""))))))))="","No Score",IF(IF($C44="Christopher Lobo",_xlfn.XLOOKUP($B44,PROSPER_Lobo!$1:$1,PROSPER_Lobo!$18:$18,""),
IF($C44="Naren Baliga",_xlfn.XLOOKUP($B44,PROSPER_Baliga!$1:$1,PROSPER_Baliga!$18:$18,""),
IF($C44="Thorsten Huhn",_xlfn.XLOOKUP($B44,PROSPER_Huhn!$1:$1,PROSPER_Huhn!$18:$18,""),
IF($C44="Nick Hull",_xlfn.XLOOKUP($B44,PROSPER_Hull!$1:$1,PROSPER_Hull!$18:$18,""),
IF($C44="Monika Kotwani",_xlfn.XLOOKUP($B44,PROSPER_Kotwani!$1:$1,PROSPER_Kotwani!$18:$18,""),
IF($C44="Jonathan Wellner",_xlfn.XLOOKUP($B44,PROSPER_Wellner!$1:$1,PROSPER_Wellner!$18:$18,""),
IF($C44="Travis Harvey",_xlfn.XLOOKUP($B44,PROSPER_Harvey!$1:$1,PROSPER_Harvey!$18:$18,""),"")))))))="","",
IF($C44="Christopher Lobo",_xlfn.XLOOKUP($B44,PROSPER_Lobo!$1:$1,PROSPER_Lobo!$18:$18,""),
IF($C44="Naren Baliga",_xlfn.XLOOKUP($B44,PROSPER_Baliga!$1:$1,PROSPER_Baliga!$18:$18,""),
IF($C44="Thorsten Huhn",_xlfn.XLOOKUP($B44,PROSPER_Huhn!$1:$1,PROSPER_Huhn!$18:$18,""),
IF($C44="Nick Hull",_xlfn.XLOOKUP($B44,PROSPER_Hull!$1:$1,PROSPER_Hull!$18:$18,""),
IF($C44="Monika Kotwani",_xlfn.XLOOKUP($B44,PROSPER_Kotwani!$1:$1,PROSPER_Kotwani!$18:$18,""),
IF($C44="Jonathan Wellner",_xlfn.XLOOKUP($B44,PROSPER_Wellner!$1:$1,PROSPER_Wellner!$18:$18,""),
IF($C44="Travis Harvey",_xlfn.XLOOKUP($B44,PROSPER_Harvey!$1:$1,PROSPER_Harvey!$18:$18,""),"")))))))))</f>
        <v>No Score</v>
      </c>
      <c r="BU44" s="125" t="str">
        <f>IF(IF(IF($C44="Christopher Lobo",_xlfn.XLOOKUP($B44,PROSPER_Lobo!$1:$1,PROSPER_Lobo!$19:$19,""),
IF($C44="Naren Baliga",_xlfn.XLOOKUP($B44,PROSPER_Baliga!$1:$1,PROSPER_Baliga!$19:$19,""),
IF($C44="Thorsten Huhn",_xlfn.XLOOKUP($B44,PROSPER_Huhn!$1:$1,PROSPER_Huhn!$19:$19,""),
IF($C44="Nick Hull",_xlfn.XLOOKUP($B44,PROSPER_Hull!$1:$1,PROSPER_Hull!$19:$19,""),
IF($C44="Monika Kotwani",_xlfn.XLOOKUP($B44,PROSPER_Kotwani!$1:$1,PROSPER_Kotwani!$19:$19,""),
IF($C44="Jonathan Wellner",_xlfn.XLOOKUP($B44,PROSPER_Wellner!$1:$1,PROSPER_Wellner!$19:$19,""),
IF($C44="Travis Harvey",_xlfn.XLOOKUP($B44,PROSPER_Harvey!$1:$1,PROSPER_Harvey!$19:$19,""),"")))))))="","",
IF($C44="Christopher Lobo",_xlfn.XLOOKUP($B44,PROSPER_Lobo!$1:$1,PROSPER_Lobo!$19:$19,""),
IF($C44="Naren Baliga",_xlfn.XLOOKUP($B44,PROSPER_Baliga!$1:$1,PROSPER_Baliga!$19:$19,""),
IF($C44="Thorsten Huhn",_xlfn.XLOOKUP($B44,PROSPER_Huhn!$1:$1,PROSPER_Huhn!$19:$19,""),
IF($C44="Nick Hull",_xlfn.XLOOKUP($B44,PROSPER_Hull!$1:$1,PROSPER_Hull!$19:$19,""),
IF($C44="Monika Kotwani",_xlfn.XLOOKUP($B44,PROSPER_Kotwani!$1:$1,PROSPER_Kotwani!$19:$19,""),
IF($C44="Jonathan Wellner",_xlfn.XLOOKUP($B44,PROSPER_Wellner!$1:$1,PROSPER_Wellner!$19:$19,""),
IF($C44="Travis Harvey",_xlfn.XLOOKUP($B44,PROSPER_Harvey!$1:$1,PROSPER_Harvey!$19:$19,""),""))))))))="","No Comment",IF(IF($C44="Christopher Lobo",_xlfn.XLOOKUP($B44,PROSPER_Lobo!$1:$1,PROSPER_Lobo!$19:$19,""),
IF($C44="Naren Baliga",_xlfn.XLOOKUP($B44,PROSPER_Baliga!$1:$1,PROSPER_Baliga!$19:$19,""),
IF($C44="Thorsten Huhn",_xlfn.XLOOKUP($B44,PROSPER_Huhn!$1:$1,PROSPER_Huhn!$19:$19,""),
IF($C44="Nick Hull",_xlfn.XLOOKUP($B44,PROSPER_Hull!$1:$1,PROSPER_Hull!$19:$19,""),
IF($C44="Monika Kotwani",_xlfn.XLOOKUP($B44,PROSPER_Kotwani!$1:$1,PROSPER_Kotwani!$19:$19,""),
IF($C44="Jonathan Wellner",_xlfn.XLOOKUP($B44,PROSPER_Wellner!$1:$1,PROSPER_Wellner!$19:$19,""),
IF($C44="Travis Harvey",_xlfn.XLOOKUP($B44,PROSPER_Harvey!$1:$1,PROSPER_Harvey!$19:$19,""),"")))))))="","",
IF($C44="Christopher Lobo",_xlfn.XLOOKUP($B44,PROSPER_Lobo!$1:$1,PROSPER_Lobo!$19:$19,""),
IF($C44="Naren Baliga",_xlfn.XLOOKUP($B44,PROSPER_Baliga!$1:$1,PROSPER_Baliga!$19:$19,""),
IF($C44="Thorsten Huhn",_xlfn.XLOOKUP($B44,PROSPER_Huhn!$1:$1,PROSPER_Huhn!$19:$19,""),
IF($C44="Nick Hull",_xlfn.XLOOKUP($B44,PROSPER_Hull!$1:$1,PROSPER_Hull!$19:$19,""),
IF($C44="Monika Kotwani",_xlfn.XLOOKUP($B44,PROSPER_Kotwani!$1:$1,PROSPER_Kotwani!$19:$19,""),
IF($C44="Jonathan Wellner",_xlfn.XLOOKUP($B44,PROSPER_Wellner!$1:$1,PROSPER_Wellner!$19:$19,""),
IF($C44="Travis Harvey",_xlfn.XLOOKUP($B44,PROSPER_Harvey!$1:$1,PROSPER_Harvey!$19:$19,""),"")))))))))</f>
        <v>No Comment</v>
      </c>
      <c r="BV44" s="124" t="s">
        <v>89</v>
      </c>
      <c r="BW44" s="150" t="str">
        <f t="shared" si="260"/>
        <v>N/A</v>
      </c>
      <c r="BX44" s="127" t="str">
        <f t="shared" si="261"/>
        <v>N/A</v>
      </c>
      <c r="BY44" s="128" t="str">
        <f t="shared" si="262"/>
        <v>N/A</v>
      </c>
      <c r="BZ44" s="128">
        <f t="shared" si="263"/>
        <v>7</v>
      </c>
      <c r="CA44" s="129">
        <f t="shared" si="264"/>
        <v>7</v>
      </c>
      <c r="CB44" s="130" t="str">
        <f>_xlfn.XLOOKUP(B44,PROSPERInitial_Query!$E:$E,PROSPERInitial_Query!$AA:$AA,"",,-1)</f>
        <v/>
      </c>
      <c r="CC44" s="121" t="str">
        <f t="shared" si="265"/>
        <v>Raviraj N Tilwani2 - RelationshipAccount / Stakeholder 1Name</v>
      </c>
      <c r="CD44" s="121" t="str">
        <f>_xlfn.XLOOKUP(CC44,PROSPERDelta_Query!BK:BK,PROSPERDelta_Query!AC:AC,"",,-1)</f>
        <v/>
      </c>
      <c r="CE44" s="126" t="str">
        <f>_xlfn.XLOOKUP(B44,PROSPERInitial_Query!$E:$E,PROSPERInitial_Query!$Q:$Q,"",,-1)</f>
        <v/>
      </c>
      <c r="CF44" s="121" t="str">
        <f t="shared" si="266"/>
        <v>Raviraj N Tilwani2 - RelationshipAccount / Stakeholder 1Self Score</v>
      </c>
      <c r="CG44" s="126" t="str">
        <f>_xlfn.XLOOKUP(CF44,PROSPERDelta_Query!BK:BK,PROSPERDelta_Query!AM:AM,"",,-1)</f>
        <v/>
      </c>
      <c r="CH44" s="131" t="str">
        <f t="shared" si="159"/>
        <v/>
      </c>
      <c r="CI44" s="131" t="str">
        <f t="shared" si="267"/>
        <v>N/A</v>
      </c>
      <c r="CJ44" s="132" t="str">
        <f t="shared" si="268"/>
        <v>N/A</v>
      </c>
      <c r="CK44" s="132" t="str">
        <f>IF(IF(IF($C44="Christopher Lobo",_xlfn.XLOOKUP($B44,PROSPER_Lobo!$1:$1,PROSPER_Lobo!$21:$21,""),
IF($C44="Naren Baliga",_xlfn.XLOOKUP($B44,PROSPER_Baliga!$1:$1,PROSPER_Baliga!$21:$21,""),
IF($C44="Thorsten Huhn",_xlfn.XLOOKUP($B44,PROSPER_Huhn!$1:$1,PROSPER_Huhn!$21:$21,""),
IF($C44="Nick Hull",_xlfn.XLOOKUP($B44,PROSPER_Hull!$1:$1,PROSPER_Hull!$21:$21,""),
IF($C44="Monika Kotwani",_xlfn.XLOOKUP($B44,PROSPER_Kotwani!$1:$1,PROSPER_Kotwani!$21:$21,""),
IF($C44="Jonathan Wellner",_xlfn.XLOOKUP($B44,PROSPER_Wellner!$1:$1,PROSPER_Wellner!$21:$21,""),
IF($C44="Travis Harvey",_xlfn.XLOOKUP($B44,PROSPER_Harvey!$1:$1,PROSPER_Harvey!$21:$21,""),"")))))))="","",
IF($C44="Christopher Lobo",_xlfn.XLOOKUP($B44,PROSPER_Lobo!$1:$1,PROSPER_Lobo!$21:$21,""),
IF($C44="Naren Baliga",_xlfn.XLOOKUP($B44,PROSPER_Baliga!$1:$1,PROSPER_Baliga!$21:$21,""),
IF($C44="Thorsten Huhn",_xlfn.XLOOKUP($B44,PROSPER_Huhn!$1:$1,PROSPER_Huhn!$21:$21,""),
IF($C44="Nick Hull",_xlfn.XLOOKUP($B44,PROSPER_Hull!$1:$1,PROSPER_Hull!$21:$21,""),
IF($C44="Monika Kotwani",_xlfn.XLOOKUP($B44,PROSPER_Kotwani!$1:$1,PROSPER_Kotwani!$21:$21,""),
IF($C44="Jonathan Wellner",_xlfn.XLOOKUP($B44,PROSPER_Wellner!$1:$1,PROSPER_Wellner!$21:$21,""),
IF($C44="Travis Harvey",_xlfn.XLOOKUP($B44,PROSPER_Harvey!$1:$1,PROSPER_Harvey!$21:$21,""),""))))))))="","No Score",IF(IF($C44="Christopher Lobo",_xlfn.XLOOKUP($B44,PROSPER_Lobo!$1:$1,PROSPER_Lobo!$21:$21,""),
IF($C44="Naren Baliga",_xlfn.XLOOKUP($B44,PROSPER_Baliga!$1:$1,PROSPER_Baliga!$21:$21,""),
IF($C44="Thorsten Huhn",_xlfn.XLOOKUP($B44,PROSPER_Huhn!$1:$1,PROSPER_Huhn!$21:$21,""),
IF($C44="Nick Hull",_xlfn.XLOOKUP($B44,PROSPER_Hull!$1:$1,PROSPER_Hull!$21:$21,""),
IF($C44="Monika Kotwani",_xlfn.XLOOKUP($B44,PROSPER_Kotwani!$1:$1,PROSPER_Kotwani!$21:$21,""),
IF($C44="Jonathan Wellner",_xlfn.XLOOKUP($B44,PROSPER_Wellner!$1:$1,PROSPER_Wellner!$21:$21,""),
IF($C44="Travis Harvey",_xlfn.XLOOKUP($B44,PROSPER_Harvey!$1:$1,PROSPER_Harvey!$21:$21,""),"")))))))="","",
IF($C44="Christopher Lobo",_xlfn.XLOOKUP($B44,PROSPER_Lobo!$1:$1,PROSPER_Lobo!$21:$21,""),
IF($C44="Naren Baliga",_xlfn.XLOOKUP($B44,PROSPER_Baliga!$1:$1,PROSPER_Baliga!$21:$21,""),
IF($C44="Thorsten Huhn",_xlfn.XLOOKUP($B44,PROSPER_Huhn!$1:$1,PROSPER_Huhn!$21:$21,""),
IF($C44="Nick Hull",_xlfn.XLOOKUP($B44,PROSPER_Hull!$1:$1,PROSPER_Hull!$21:$21,""),
IF($C44="Monika Kotwani",_xlfn.XLOOKUP($B44,PROSPER_Kotwani!$1:$1,PROSPER_Kotwani!$21:$21,""),
IF($C44="Jonathan Wellner",_xlfn.XLOOKUP($B44,PROSPER_Wellner!$1:$1,PROSPER_Wellner!$21:$21,""),
IF($C44="Travis Harvey",_xlfn.XLOOKUP($B44,PROSPER_Harvey!$1:$1,PROSPER_Harvey!$21:$21,""),"")))))))))</f>
        <v>N/A</v>
      </c>
      <c r="CL44" s="131" t="str">
        <f>IF(IF(IF($C44="Christopher Lobo",_xlfn.XLOOKUP($B44,PROSPER_Lobo!$1:$1,PROSPER_Lobo!$22:$22,""),
IF($C44="Naren Baliga",_xlfn.XLOOKUP($B44,PROSPER_Baliga!$1:$1,PROSPER_Baliga!$22:$22,""),
IF($C44="Thorsten Huhn",_xlfn.XLOOKUP($B44,PROSPER_Huhn!$1:$1,PROSPER_Huhn!$22:$22,""),
IF($C44="Nick Hull",_xlfn.XLOOKUP($B44,PROSPER_Hull!$1:$1,PROSPER_Hull!$22:$22,""),
IF($C44="Monika Kotwani",_xlfn.XLOOKUP($B44,PROSPER_Kotwani!$1:$1,PROSPER_Kotwani!$22:$22,""),
IF($C44="Jonathan Wellner",_xlfn.XLOOKUP($B44,PROSPER_Wellner!$1:$1,PROSPER_Wellner!$22:$22,""),
IF($C44="Travis Harvey",_xlfn.XLOOKUP($B44,PROSPER_Harvey!$1:$1,PROSPER_Harvey!$22:$22,""),"")))))))="","",
IF($C44="Christopher Lobo",_xlfn.XLOOKUP($B44,PROSPER_Lobo!$1:$1,PROSPER_Lobo!$22:$22,""),
IF($C44="Naren Baliga",_xlfn.XLOOKUP($B44,PROSPER_Baliga!$1:$1,PROSPER_Baliga!$22:$22,""),
IF($C44="Thorsten Huhn",_xlfn.XLOOKUP($B44,PROSPER_Huhn!$1:$1,PROSPER_Huhn!$22:$22,""),
IF($C44="Nick Hull",_xlfn.XLOOKUP($B44,PROSPER_Hull!$1:$1,PROSPER_Hull!$22:$22,""),
IF($C44="Monika Kotwani",_xlfn.XLOOKUP($B44,PROSPER_Kotwani!$1:$1,PROSPER_Kotwani!$22:$22,""),
IF($C44="Jonathan Wellner",_xlfn.XLOOKUP($B44,PROSPER_Wellner!$1:$1,PROSPER_Wellner!$22:$22,""),
IF($C44="Travis Harvey",_xlfn.XLOOKUP($B44,PROSPER_Harvey!$1:$1,PROSPER_Harvey!$22:$22,""),""))))))))="","No Comment",IF(IF($C44="Christopher Lobo",_xlfn.XLOOKUP($B44,PROSPER_Lobo!$1:$1,PROSPER_Lobo!$22:$22,""),
IF($C44="Naren Baliga",_xlfn.XLOOKUP($B44,PROSPER_Baliga!$1:$1,PROSPER_Baliga!$22:$22,""),
IF($C44="Thorsten Huhn",_xlfn.XLOOKUP($B44,PROSPER_Huhn!$1:$1,PROSPER_Huhn!$22:$22,""),
IF($C44="Nick Hull",_xlfn.XLOOKUP($B44,PROSPER_Hull!$1:$1,PROSPER_Hull!$22:$22,""),
IF($C44="Monika Kotwani",_xlfn.XLOOKUP($B44,PROSPER_Kotwani!$1:$1,PROSPER_Kotwani!$22:$22,""),
IF($C44="Jonathan Wellner",_xlfn.XLOOKUP($B44,PROSPER_Wellner!$1:$1,PROSPER_Wellner!$22:$22,""),
IF($C44="Travis Harvey",_xlfn.XLOOKUP($B44,PROSPER_Harvey!$1:$1,PROSPER_Harvey!$22:$22,""),"")))))))="","",
IF($C44="Christopher Lobo",_xlfn.XLOOKUP($B44,PROSPER_Lobo!$1:$1,PROSPER_Lobo!$22:$22,""),
IF($C44="Naren Baliga",_xlfn.XLOOKUP($B44,PROSPER_Baliga!$1:$1,PROSPER_Baliga!$22:$22,""),
IF($C44="Thorsten Huhn",_xlfn.XLOOKUP($B44,PROSPER_Huhn!$1:$1,PROSPER_Huhn!$22:$22,""),
IF($C44="Nick Hull",_xlfn.XLOOKUP($B44,PROSPER_Hull!$1:$1,PROSPER_Hull!$22:$22,""),
IF($C44="Monika Kotwani",_xlfn.XLOOKUP($B44,PROSPER_Kotwani!$1:$1,PROSPER_Kotwani!$22:$22,""),
IF($C44="Jonathan Wellner",_xlfn.XLOOKUP($B44,PROSPER_Wellner!$1:$1,PROSPER_Wellner!$22:$22,""),
IF($C44="Travis Harvey",_xlfn.XLOOKUP($B44,PROSPER_Harvey!$1:$1,PROSPER_Harvey!$22:$22,""),"")))))))))</f>
        <v>N/A</v>
      </c>
      <c r="CM44" s="150" t="str">
        <f t="shared" si="269"/>
        <v>N/A</v>
      </c>
      <c r="CN44" s="130" t="str">
        <f>_xlfn.XLOOKUP(B44,PROSPERInitial_Query!$E:$E,PROSPERInitial_Query!$AB:$AB,"",,-1)</f>
        <v/>
      </c>
      <c r="CO44" s="121" t="str">
        <f t="shared" si="270"/>
        <v>Raviraj N Tilwani2 - RelationshipAccount / Stakeholder 2Name</v>
      </c>
      <c r="CP44" s="121" t="str">
        <f>_xlfn.XLOOKUP(CO44,PROSPERDelta_Query!BK:BK,PROSPERDelta_Query!AD:AD,"",,-1)</f>
        <v/>
      </c>
      <c r="CQ44" s="126" t="str">
        <f>_xlfn.XLOOKUP(B44,PROSPERInitial_Query!$E:$E,PROSPERInitial_Query!$R:$R,"",,-1)</f>
        <v/>
      </c>
      <c r="CR44" s="121" t="str">
        <f t="shared" si="271"/>
        <v>Raviraj N Tilwani2 - RelationshipAccount / Stakeholder 2Self Score</v>
      </c>
      <c r="CS44" s="126" t="str">
        <f>_xlfn.XLOOKUP(CR44,PROSPERDelta_Query!BK:BK,PROSPERDelta_Query!AN:AN,"",,-1)</f>
        <v/>
      </c>
      <c r="CT44" s="131" t="str">
        <f t="shared" si="163"/>
        <v/>
      </c>
      <c r="CU44" s="131" t="str">
        <f t="shared" si="272"/>
        <v>N/A</v>
      </c>
      <c r="CV44" s="132" t="str">
        <f t="shared" si="273"/>
        <v>N/A</v>
      </c>
      <c r="CW44" s="132" t="str">
        <f>IF(IF(IF($C44="Christopher Lobo",_xlfn.XLOOKUP($B44,PROSPER_Lobo!$1:$1,PROSPER_Lobo!$24:$24,""),
IF($C44="Naren Baliga",_xlfn.XLOOKUP($B44,PROSPER_Baliga!$1:$1,PROSPER_Baliga!$24:$24,""),
IF($C44="Thorsten Huhn",_xlfn.XLOOKUP($B44,PROSPER_Huhn!$1:$1,PROSPER_Huhn!$24:$24,""),
IF($C44="Nick Hull",_xlfn.XLOOKUP($B44,PROSPER_Hull!$1:$1,PROSPER_Hull!$24:$24,""),
IF($C44="Monika Kotwani",_xlfn.XLOOKUP($B44,PROSPER_Kotwani!$1:$1,PROSPER_Kotwani!$24:$24,""),
IF($C44="Jonathan Wellner",_xlfn.XLOOKUP($B44,PROSPER_Wellner!$1:$1,PROSPER_Wellner!$24:$24,""),
IF($C44="Travis Harvey",_xlfn.XLOOKUP($B44,PROSPER_Harvey!$1:$1,PROSPER_Harvey!$24:$24,""),"")))))))="","",
IF($C44="Christopher Lobo",_xlfn.XLOOKUP($B44,PROSPER_Lobo!$1:$1,PROSPER_Lobo!$24:$24,""),
IF($C44="Naren Baliga",_xlfn.XLOOKUP($B44,PROSPER_Baliga!$1:$1,PROSPER_Baliga!$24:$24,""),
IF($C44="Thorsten Huhn",_xlfn.XLOOKUP($B44,PROSPER_Huhn!$1:$1,PROSPER_Huhn!$24:$24,""),
IF($C44="Nick Hull",_xlfn.XLOOKUP($B44,PROSPER_Hull!$1:$1,PROSPER_Hull!$24:$24,""),
IF($C44="Monika Kotwani",_xlfn.XLOOKUP($B44,PROSPER_Kotwani!$1:$1,PROSPER_Kotwani!$24:$24,""),
IF($C44="Jonathan Wellner",_xlfn.XLOOKUP($B44,PROSPER_Wellner!$1:$1,PROSPER_Wellner!$24:$24,""),
IF($C44="Travis Harvey",_xlfn.XLOOKUP($B44,PROSPER_Harvey!$1:$1,PROSPER_Harvey!$24:$24,""),""))))))))="","No Score",IF(IF($C44="Christopher Lobo",_xlfn.XLOOKUP($B44,PROSPER_Lobo!$1:$1,PROSPER_Lobo!$24:$24,""),
IF($C44="Naren Baliga",_xlfn.XLOOKUP($B44,PROSPER_Baliga!$1:$1,PROSPER_Baliga!$24:$24,""),
IF($C44="Thorsten Huhn",_xlfn.XLOOKUP($B44,PROSPER_Huhn!$1:$1,PROSPER_Huhn!$24:$24,""),
IF($C44="Nick Hull",_xlfn.XLOOKUP($B44,PROSPER_Hull!$1:$1,PROSPER_Hull!$24:$24,""),
IF($C44="Monika Kotwani",_xlfn.XLOOKUP($B44,PROSPER_Kotwani!$1:$1,PROSPER_Kotwani!$24:$24,""),
IF($C44="Jonathan Wellner",_xlfn.XLOOKUP($B44,PROSPER_Wellner!$1:$1,PROSPER_Wellner!$24:$24,""),
IF($C44="Travis Harvey",_xlfn.XLOOKUP($B44,PROSPER_Harvey!$1:$1,PROSPER_Harvey!$24:$24,""),"")))))))="","",
IF($C44="Christopher Lobo",_xlfn.XLOOKUP($B44,PROSPER_Lobo!$1:$1,PROSPER_Lobo!$24:$24,""),
IF($C44="Naren Baliga",_xlfn.XLOOKUP($B44,PROSPER_Baliga!$1:$1,PROSPER_Baliga!$24:$24,""),
IF($C44="Thorsten Huhn",_xlfn.XLOOKUP($B44,PROSPER_Huhn!$1:$1,PROSPER_Huhn!$24:$24,""),
IF($C44="Nick Hull",_xlfn.XLOOKUP($B44,PROSPER_Hull!$1:$1,PROSPER_Hull!$24:$24,""),
IF($C44="Monika Kotwani",_xlfn.XLOOKUP($B44,PROSPER_Kotwani!$1:$1,PROSPER_Kotwani!$24:$24,""),
IF($C44="Jonathan Wellner",_xlfn.XLOOKUP($B44,PROSPER_Wellner!$1:$1,PROSPER_Wellner!$24:$24,""),
IF($C44="Travis Harvey",_xlfn.XLOOKUP($B44,PROSPER_Harvey!$1:$1,PROSPER_Harvey!$24:$24,""),"")))))))))</f>
        <v>N/A</v>
      </c>
      <c r="CX44" s="131" t="str">
        <f>IF(IF(IF($C44="Christopher Lobo",_xlfn.XLOOKUP($B44,PROSPER_Lobo!$1:$1,PROSPER_Lobo!$25:$25,""),
IF($C44="Naren Baliga",_xlfn.XLOOKUP($B44,PROSPER_Baliga!$1:$1,PROSPER_Baliga!$25:$25,""),
IF($C44="Thorsten Huhn",_xlfn.XLOOKUP($B44,PROSPER_Huhn!$1:$1,PROSPER_Huhn!$25:$25,""),
IF($C44="Nick Hull",_xlfn.XLOOKUP($B44,PROSPER_Hull!$1:$1,PROSPER_Hull!$25:$25,""),
IF($C44="Monika Kotwani",_xlfn.XLOOKUP($B44,PROSPER_Kotwani!$1:$1,PROSPER_Kotwani!$25:$25,""),
IF($C44="Jonathan Wellner",_xlfn.XLOOKUP($B44,PROSPER_Wellner!$1:$1,PROSPER_Wellner!$25:$25,""),
IF($C44="Travis Harvey",_xlfn.XLOOKUP($B44,PROSPER_Harvey!$1:$1,PROSPER_Harvey!$25:$25,""),"")))))))="","",
IF($C44="Christopher Lobo",_xlfn.XLOOKUP($B44,PROSPER_Lobo!$1:$1,PROSPER_Lobo!$25:$25,""),
IF($C44="Naren Baliga",_xlfn.XLOOKUP($B44,PROSPER_Baliga!$1:$1,PROSPER_Baliga!$25:$25,""),
IF($C44="Thorsten Huhn",_xlfn.XLOOKUP($B44,PROSPER_Huhn!$1:$1,PROSPER_Huhn!$25:$25,""),
IF($C44="Nick Hull",_xlfn.XLOOKUP($B44,PROSPER_Hull!$1:$1,PROSPER_Hull!$25:$25,""),
IF($C44="Monika Kotwani",_xlfn.XLOOKUP($B44,PROSPER_Kotwani!$1:$1,PROSPER_Kotwani!$25:$25,""),
IF($C44="Jonathan Wellner",_xlfn.XLOOKUP($B44,PROSPER_Wellner!$1:$1,PROSPER_Wellner!$25:$25,""),
IF($C44="Travis Harvey",_xlfn.XLOOKUP($B44,PROSPER_Harvey!$1:$1,PROSPER_Harvey!$25:$25,""),""))))))))="","No Comment",IF(IF($C44="Christopher Lobo",_xlfn.XLOOKUP($B44,PROSPER_Lobo!$1:$1,PROSPER_Lobo!$25:$25,""),
IF($C44="Naren Baliga",_xlfn.XLOOKUP($B44,PROSPER_Baliga!$1:$1,PROSPER_Baliga!$25:$25,""),
IF($C44="Thorsten Huhn",_xlfn.XLOOKUP($B44,PROSPER_Huhn!$1:$1,PROSPER_Huhn!$25:$25,""),
IF($C44="Nick Hull",_xlfn.XLOOKUP($B44,PROSPER_Hull!$1:$1,PROSPER_Hull!$25:$25,""),
IF($C44="Monika Kotwani",_xlfn.XLOOKUP($B44,PROSPER_Kotwani!$1:$1,PROSPER_Kotwani!$25:$25,""),
IF($C44="Jonathan Wellner",_xlfn.XLOOKUP($B44,PROSPER_Wellner!$1:$1,PROSPER_Wellner!$25:$25,""),
IF($C44="Travis Harvey",_xlfn.XLOOKUP($B44,PROSPER_Harvey!$1:$1,PROSPER_Harvey!$25:$25,""),"")))))))="","",
IF($C44="Christopher Lobo",_xlfn.XLOOKUP($B44,PROSPER_Lobo!$1:$1,PROSPER_Lobo!$25:$25,""),
IF($C44="Naren Baliga",_xlfn.XLOOKUP($B44,PROSPER_Baliga!$1:$1,PROSPER_Baliga!$25:$25,""),
IF($C44="Thorsten Huhn",_xlfn.XLOOKUP($B44,PROSPER_Huhn!$1:$1,PROSPER_Huhn!$25:$25,""),
IF($C44="Nick Hull",_xlfn.XLOOKUP($B44,PROSPER_Hull!$1:$1,PROSPER_Hull!$25:$25,""),
IF($C44="Monika Kotwani",_xlfn.XLOOKUP($B44,PROSPER_Kotwani!$1:$1,PROSPER_Kotwani!$25:$25,""),
IF($C44="Jonathan Wellner",_xlfn.XLOOKUP($B44,PROSPER_Wellner!$1:$1,PROSPER_Wellner!$25:$25,""),
IF($C44="Travis Harvey",_xlfn.XLOOKUP($B44,PROSPER_Harvey!$1:$1,PROSPER_Harvey!$25:$25,""),"")))))))))</f>
        <v>N/A</v>
      </c>
      <c r="CY44" s="150" t="str">
        <f t="shared" si="274"/>
        <v>N/A</v>
      </c>
      <c r="CZ44" s="130" t="str">
        <f>_xlfn.XLOOKUP(B44,PROSPERInitial_Query!$E:$E,PROSPERInitial_Query!$AC:$AC,"",,-1)</f>
        <v/>
      </c>
      <c r="DA44" s="121" t="str">
        <f t="shared" si="275"/>
        <v>Raviraj N Tilwani2 - RelationshipAccount / Stakeholder 3Name</v>
      </c>
      <c r="DB44" s="121" t="str">
        <f>_xlfn.XLOOKUP(DA44,PROSPERDelta_Query!BK:BK,PROSPERDelta_Query!AE:AE,"",,-1)</f>
        <v/>
      </c>
      <c r="DC44" s="126" t="str">
        <f>_xlfn.XLOOKUP(B44,PROSPERInitial_Query!$E:$E,PROSPERInitial_Query!$S:$S,"",,-1)</f>
        <v/>
      </c>
      <c r="DD44" s="121" t="str">
        <f t="shared" si="276"/>
        <v>Raviraj N Tilwani2 - RelationshipAccount / Stakeholder 3Self Score</v>
      </c>
      <c r="DE44" s="126" t="str">
        <f>_xlfn.XLOOKUP(DD44,PROSPERDelta_Query!BK:BK,PROSPERDelta_Query!AO:AO,"",,-1)</f>
        <v/>
      </c>
      <c r="DF44" s="131" t="str">
        <f t="shared" si="167"/>
        <v/>
      </c>
      <c r="DG44" s="131" t="str">
        <f t="shared" si="277"/>
        <v>N/A</v>
      </c>
      <c r="DH44" s="132" t="str">
        <f t="shared" si="278"/>
        <v>N/A</v>
      </c>
      <c r="DI44" s="132" t="str">
        <f>IF(IF(IF($C44="Christopher Lobo",_xlfn.XLOOKUP($B44,PROSPER_Lobo!$1:$1,PROSPER_Lobo!$27:$27,""),
IF($C44="Naren Baliga",_xlfn.XLOOKUP($B44,PROSPER_Baliga!$1:$1,PROSPER_Baliga!$27:$27,""),
IF($C44="Thorsten Huhn",_xlfn.XLOOKUP($B44,PROSPER_Huhn!$1:$1,PROSPER_Huhn!$27:$27,""),
IF($C44="Nick Hull",_xlfn.XLOOKUP($B44,PROSPER_Hull!$1:$1,PROSPER_Hull!$27:$27,""),
IF($C44="Monika Kotwani",_xlfn.XLOOKUP($B44,PROSPER_Kotwani!$1:$1,PROSPER_Kotwani!$27:$27,""),
IF($C44="Jonathan Wellner",_xlfn.XLOOKUP($B44,PROSPER_Wellner!$1:$1,PROSPER_Wellner!$27:$27,""),
IF($C44="Travis Harvey",_xlfn.XLOOKUP($B44,PROSPER_Harvey!$1:$1,PROSPER_Harvey!$27:$27,""),"")))))))="","",
IF($C44="Christopher Lobo",_xlfn.XLOOKUP($B44,PROSPER_Lobo!$1:$1,PROSPER_Lobo!$27:$27,""),
IF($C44="Naren Baliga",_xlfn.XLOOKUP($B44,PROSPER_Baliga!$1:$1,PROSPER_Baliga!$27:$27,""),
IF($C44="Thorsten Huhn",_xlfn.XLOOKUP($B44,PROSPER_Huhn!$1:$1,PROSPER_Huhn!$27:$27,""),
IF($C44="Nick Hull",_xlfn.XLOOKUP($B44,PROSPER_Hull!$1:$1,PROSPER_Hull!$27:$27,""),
IF($C44="Monika Kotwani",_xlfn.XLOOKUP($B44,PROSPER_Kotwani!$1:$1,PROSPER_Kotwani!$27:$27,""),
IF($C44="Jonathan Wellner",_xlfn.XLOOKUP($B44,PROSPER_Wellner!$1:$1,PROSPER_Wellner!$27:$27,""),
IF($C44="Travis Harvey",_xlfn.XLOOKUP($B44,PROSPER_Harvey!$1:$1,PROSPER_Harvey!$27:$27,""),""))))))))="","No Score",IF(IF($C44="Christopher Lobo",_xlfn.XLOOKUP($B44,PROSPER_Lobo!$1:$1,PROSPER_Lobo!$27:$27,""),
IF($C44="Naren Baliga",_xlfn.XLOOKUP($B44,PROSPER_Baliga!$1:$1,PROSPER_Baliga!$27:$27,""),
IF($C44="Thorsten Huhn",_xlfn.XLOOKUP($B44,PROSPER_Huhn!$1:$1,PROSPER_Huhn!$27:$27,""),
IF($C44="Nick Hull",_xlfn.XLOOKUP($B44,PROSPER_Hull!$1:$1,PROSPER_Hull!$27:$27,""),
IF($C44="Monika Kotwani",_xlfn.XLOOKUP($B44,PROSPER_Kotwani!$1:$1,PROSPER_Kotwani!$27:$27,""),
IF($C44="Jonathan Wellner",_xlfn.XLOOKUP($B44,PROSPER_Wellner!$1:$1,PROSPER_Wellner!$27:$27,""),
IF($C44="Travis Harvey",_xlfn.XLOOKUP($B44,PROSPER_Harvey!$1:$1,PROSPER_Harvey!$27:$27,""),"")))))))="","",
IF($C44="Christopher Lobo",_xlfn.XLOOKUP($B44,PROSPER_Lobo!$1:$1,PROSPER_Lobo!$27:$27,""),
IF($C44="Naren Baliga",_xlfn.XLOOKUP($B44,PROSPER_Baliga!$1:$1,PROSPER_Baliga!$27:$27,""),
IF($C44="Thorsten Huhn",_xlfn.XLOOKUP($B44,PROSPER_Huhn!$1:$1,PROSPER_Huhn!$27:$27,""),
IF($C44="Nick Hull",_xlfn.XLOOKUP($B44,PROSPER_Hull!$1:$1,PROSPER_Hull!$27:$27,""),
IF($C44="Monika Kotwani",_xlfn.XLOOKUP($B44,PROSPER_Kotwani!$1:$1,PROSPER_Kotwani!$27:$27,""),
IF($C44="Jonathan Wellner",_xlfn.XLOOKUP($B44,PROSPER_Wellner!$1:$1,PROSPER_Wellner!$27:$27,""),
IF($C44="Travis Harvey",_xlfn.XLOOKUP($B44,PROSPER_Harvey!$1:$1,PROSPER_Harvey!$27:$27,""),"")))))))))</f>
        <v>N/A</v>
      </c>
      <c r="DJ44" s="131" t="str">
        <f>IF(IF(IF($C44="Christopher Lobo",_xlfn.XLOOKUP($B44,PROSPER_Lobo!$1:$1,PROSPER_Lobo!$28:$28,""),
IF($C44="Naren Baliga",_xlfn.XLOOKUP($B44,PROSPER_Baliga!$1:$1,PROSPER_Baliga!$28:$28,""),
IF($C44="Thorsten Huhn",_xlfn.XLOOKUP($B44,PROSPER_Huhn!$1:$1,PROSPER_Huhn!$28:$28,""),
IF($C44="Nick Hull",_xlfn.XLOOKUP($B44,PROSPER_Hull!$1:$1,PROSPER_Hull!$28:$28,""),
IF($C44="Monika Kotwani",_xlfn.XLOOKUP($B44,PROSPER_Kotwani!$1:$1,PROSPER_Kotwani!$28:$28,""),
IF($C44="Jonathan Wellner",_xlfn.XLOOKUP($B44,PROSPER_Wellner!$1:$1,PROSPER_Wellner!$28:$28,""),
IF($C44="Travis Harvey",_xlfn.XLOOKUP($B44,PROSPER_Harvey!$1:$1,PROSPER_Harvey!$28:$28,""),"")))))))="","",
IF($C44="Christopher Lobo",_xlfn.XLOOKUP($B44,PROSPER_Lobo!$1:$1,PROSPER_Lobo!$28:$28,""),
IF($C44="Naren Baliga",_xlfn.XLOOKUP($B44,PROSPER_Baliga!$1:$1,PROSPER_Baliga!$28:$28,""),
IF($C44="Thorsten Huhn",_xlfn.XLOOKUP($B44,PROSPER_Huhn!$1:$1,PROSPER_Huhn!$28:$28,""),
IF($C44="Nick Hull",_xlfn.XLOOKUP($B44,PROSPER_Hull!$1:$1,PROSPER_Hull!$28:$28,""),
IF($C44="Monika Kotwani",_xlfn.XLOOKUP($B44,PROSPER_Kotwani!$1:$1,PROSPER_Kotwani!$28:$28,""),
IF($C44="Jonathan Wellner",_xlfn.XLOOKUP($B44,PROSPER_Wellner!$1:$1,PROSPER_Wellner!$28:$28,""),
IF($C44="Travis Harvey",_xlfn.XLOOKUP($B44,PROSPER_Harvey!$1:$1,PROSPER_Harvey!$28:$28,""),""))))))))="","No Comment",IF(IF($C44="Christopher Lobo",_xlfn.XLOOKUP($B44,PROSPER_Lobo!$1:$1,PROSPER_Lobo!$28:$28,""),
IF($C44="Naren Baliga",_xlfn.XLOOKUP($B44,PROSPER_Baliga!$1:$1,PROSPER_Baliga!$28:$28,""),
IF($C44="Thorsten Huhn",_xlfn.XLOOKUP($B44,PROSPER_Huhn!$1:$1,PROSPER_Huhn!$28:$28,""),
IF($C44="Nick Hull",_xlfn.XLOOKUP($B44,PROSPER_Hull!$1:$1,PROSPER_Hull!$28:$28,""),
IF($C44="Monika Kotwani",_xlfn.XLOOKUP($B44,PROSPER_Kotwani!$1:$1,PROSPER_Kotwani!$28:$28,""),
IF($C44="Jonathan Wellner",_xlfn.XLOOKUP($B44,PROSPER_Wellner!$1:$1,PROSPER_Wellner!$28:$28,""),
IF($C44="Travis Harvey",_xlfn.XLOOKUP($B44,PROSPER_Harvey!$1:$1,PROSPER_Harvey!$28:$28,""),"")))))))="","",
IF($C44="Christopher Lobo",_xlfn.XLOOKUP($B44,PROSPER_Lobo!$1:$1,PROSPER_Lobo!$28:$28,""),
IF($C44="Naren Baliga",_xlfn.XLOOKUP($B44,PROSPER_Baliga!$1:$1,PROSPER_Baliga!$28:$28,""),
IF($C44="Thorsten Huhn",_xlfn.XLOOKUP($B44,PROSPER_Huhn!$1:$1,PROSPER_Huhn!$28:$28,""),
IF($C44="Nick Hull",_xlfn.XLOOKUP($B44,PROSPER_Hull!$1:$1,PROSPER_Hull!$28:$28,""),
IF($C44="Monika Kotwani",_xlfn.XLOOKUP($B44,PROSPER_Kotwani!$1:$1,PROSPER_Kotwani!$28:$28,""),
IF($C44="Jonathan Wellner",_xlfn.XLOOKUP($B44,PROSPER_Wellner!$1:$1,PROSPER_Wellner!$28:$28,""),
IF($C44="Travis Harvey",_xlfn.XLOOKUP($B44,PROSPER_Harvey!$1:$1,PROSPER_Harvey!$28:$28,""),"")))))))))</f>
        <v>N/A</v>
      </c>
      <c r="DK44" s="150" t="str">
        <f t="shared" si="279"/>
        <v>N/A</v>
      </c>
      <c r="DL44" s="130" t="str">
        <f>_xlfn.XLOOKUP(B44,PROSPERInitial_Query!$E:$E,PROSPERInitial_Query!$AD:$AD,"",,-1)</f>
        <v/>
      </c>
      <c r="DM44" s="121" t="str">
        <f t="shared" si="280"/>
        <v>Raviraj N Tilwani2 - RelationshipAccount / Stakeholder 4Name</v>
      </c>
      <c r="DN44" s="121" t="str">
        <f>_xlfn.XLOOKUP(DM44,PROSPERDelta_Query!BK:BK,PROSPERDelta_Query!AF:AF,"",,-1)</f>
        <v/>
      </c>
      <c r="DO44" s="126" t="str">
        <f>_xlfn.XLOOKUP(B44,PROSPERInitial_Query!$E:$E,PROSPERInitial_Query!$T:$T,"",,-1)</f>
        <v/>
      </c>
      <c r="DP44" s="121" t="str">
        <f t="shared" si="281"/>
        <v>Raviraj N Tilwani2 - RelationshipAccount / Stakeholder 4Self Score</v>
      </c>
      <c r="DQ44" s="126" t="str">
        <f>_xlfn.XLOOKUP(DP44,PROSPERDelta_Query!BK:BK,PROSPERDelta_Query!AP:AP,"",,-1)</f>
        <v/>
      </c>
      <c r="DR44" s="131" t="str">
        <f t="shared" si="171"/>
        <v/>
      </c>
      <c r="DS44" s="131" t="str">
        <f t="shared" si="282"/>
        <v>N/A</v>
      </c>
      <c r="DT44" s="132" t="str">
        <f t="shared" si="283"/>
        <v>N/A</v>
      </c>
      <c r="DU44" s="132" t="str">
        <f>IF(IF(IF($C44="Christopher Lobo",_xlfn.XLOOKUP($B44,PROSPER_Lobo!$1:$1,PROSPER_Lobo!$30:$30,""),
IF($C44="Naren Baliga",_xlfn.XLOOKUP($B44,PROSPER_Baliga!$1:$1,PROSPER_Baliga!$30:$30,""),
IF($C44="Thorsten Huhn",_xlfn.XLOOKUP($B44,PROSPER_Huhn!$1:$1,PROSPER_Huhn!$30:$30,""),
IF($C44="Nick Hull",_xlfn.XLOOKUP($B44,PROSPER_Hull!$1:$1,PROSPER_Hull!$30:$30,""),
IF($C44="Monika Kotwani",_xlfn.XLOOKUP($B44,PROSPER_Kotwani!$1:$1,PROSPER_Kotwani!$30:$30,""),
IF($C44="Jonathan Wellner",_xlfn.XLOOKUP($B44,PROSPER_Wellner!$1:$1,PROSPER_Wellner!$30:$30,""),
IF($C44="Travis Harvey",_xlfn.XLOOKUP($B44,PROSPER_Harvey!$1:$1,PROSPER_Harvey!$30:$30,""),"")))))))="","",
IF($C44="Christopher Lobo",_xlfn.XLOOKUP($B44,PROSPER_Lobo!$1:$1,PROSPER_Lobo!$30:$30,""),
IF($C44="Naren Baliga",_xlfn.XLOOKUP($B44,PROSPER_Baliga!$1:$1,PROSPER_Baliga!$30:$30,""),
IF($C44="Thorsten Huhn",_xlfn.XLOOKUP($B44,PROSPER_Huhn!$1:$1,PROSPER_Huhn!$30:$30,""),
IF($C44="Nick Hull",_xlfn.XLOOKUP($B44,PROSPER_Hull!$1:$1,PROSPER_Hull!$30:$30,""),
IF($C44="Monika Kotwani",_xlfn.XLOOKUP($B44,PROSPER_Kotwani!$1:$1,PROSPER_Kotwani!$30:$30,""),
IF($C44="Jonathan Wellner",_xlfn.XLOOKUP($B44,PROSPER_Wellner!$1:$1,PROSPER_Wellner!$30:$30,""),
IF($C44="Travis Harvey",_xlfn.XLOOKUP($B44,PROSPER_Harvey!$1:$1,PROSPER_Harvey!$30:$30,""),""))))))))="","No Score",IF(IF($C44="Christopher Lobo",_xlfn.XLOOKUP($B44,PROSPER_Lobo!$1:$1,PROSPER_Lobo!$30:$30,""),
IF($C44="Naren Baliga",_xlfn.XLOOKUP($B44,PROSPER_Baliga!$1:$1,PROSPER_Baliga!$30:$30,""),
IF($C44="Thorsten Huhn",_xlfn.XLOOKUP($B44,PROSPER_Huhn!$1:$1,PROSPER_Huhn!$30:$30,""),
IF($C44="Nick Hull",_xlfn.XLOOKUP($B44,PROSPER_Hull!$1:$1,PROSPER_Hull!$30:$30,""),
IF($C44="Monika Kotwani",_xlfn.XLOOKUP($B44,PROSPER_Kotwani!$1:$1,PROSPER_Kotwani!$30:$30,""),
IF($C44="Jonathan Wellner",_xlfn.XLOOKUP($B44,PROSPER_Wellner!$1:$1,PROSPER_Wellner!$30:$30,""),
IF($C44="Travis Harvey",_xlfn.XLOOKUP($B44,PROSPER_Harvey!$1:$1,PROSPER_Harvey!$30:$30,""),"")))))))="","",
IF($C44="Christopher Lobo",_xlfn.XLOOKUP($B44,PROSPER_Lobo!$1:$1,PROSPER_Lobo!$30:$30,""),
IF($C44="Naren Baliga",_xlfn.XLOOKUP($B44,PROSPER_Baliga!$1:$1,PROSPER_Baliga!$30:$30,""),
IF($C44="Thorsten Huhn",_xlfn.XLOOKUP($B44,PROSPER_Huhn!$1:$1,PROSPER_Huhn!$30:$30,""),
IF($C44="Nick Hull",_xlfn.XLOOKUP($B44,PROSPER_Hull!$1:$1,PROSPER_Hull!$30:$30,""),
IF($C44="Monika Kotwani",_xlfn.XLOOKUP($B44,PROSPER_Kotwani!$1:$1,PROSPER_Kotwani!$30:$30,""),
IF($C44="Jonathan Wellner",_xlfn.XLOOKUP($B44,PROSPER_Wellner!$1:$1,PROSPER_Wellner!$30:$30,""),
IF($C44="Travis Harvey",_xlfn.XLOOKUP($B44,PROSPER_Harvey!$1:$1,PROSPER_Harvey!$30:$30,""),"")))))))))</f>
        <v>N/A</v>
      </c>
      <c r="DV44" s="131" t="str">
        <f>IF(IF(IF($C44="Christopher Lobo",_xlfn.XLOOKUP($B44,PROSPER_Lobo!$1:$1,PROSPER_Lobo!$31:$31,""),
IF($C44="Naren Baliga",_xlfn.XLOOKUP($B44,PROSPER_Baliga!$1:$1,PROSPER_Baliga!$31:$31,""),
IF($C44="Thorsten Huhn",_xlfn.XLOOKUP($B44,PROSPER_Huhn!$1:$1,PROSPER_Huhn!$31:$31,""),
IF($C44="Nick Hull",_xlfn.XLOOKUP($B44,PROSPER_Hull!$1:$1,PROSPER_Hull!$31:$31,""),
IF($C44="Monika Kotwani",_xlfn.XLOOKUP($B44,PROSPER_Kotwani!$1:$1,PROSPER_Kotwani!$31:$31,""),
IF($C44="Jonathan Wellner",_xlfn.XLOOKUP($B44,PROSPER_Wellner!$1:$1,PROSPER_Wellner!$31:$31,""),
IF($C44="Travis Harvey",_xlfn.XLOOKUP($B44,PROSPER_Harvey!$1:$1,PROSPER_Harvey!$31:$31,""),"")))))))="","",
IF($C44="Christopher Lobo",_xlfn.XLOOKUP($B44,PROSPER_Lobo!$1:$1,PROSPER_Lobo!$31:$31,""),
IF($C44="Naren Baliga",_xlfn.XLOOKUP($B44,PROSPER_Baliga!$1:$1,PROSPER_Baliga!$31:$31,""),
IF($C44="Thorsten Huhn",_xlfn.XLOOKUP($B44,PROSPER_Huhn!$1:$1,PROSPER_Huhn!$31:$31,""),
IF($C44="Nick Hull",_xlfn.XLOOKUP($B44,PROSPER_Hull!$1:$1,PROSPER_Hull!$31:$31,""),
IF($C44="Monika Kotwani",_xlfn.XLOOKUP($B44,PROSPER_Kotwani!$1:$1,PROSPER_Kotwani!$31:$31,""),
IF($C44="Jonathan Wellner",_xlfn.XLOOKUP($B44,PROSPER_Wellner!$1:$1,PROSPER_Wellner!$31:$31,""),
IF($C44="Travis Harvey",_xlfn.XLOOKUP($B44,PROSPER_Harvey!$1:$1,PROSPER_Harvey!$31:$31,""),""))))))))="","No Comment",IF(IF($C44="Christopher Lobo",_xlfn.XLOOKUP($B44,PROSPER_Lobo!$1:$1,PROSPER_Lobo!$31:$31,""),
IF($C44="Naren Baliga",_xlfn.XLOOKUP($B44,PROSPER_Baliga!$1:$1,PROSPER_Baliga!$31:$31,""),
IF($C44="Thorsten Huhn",_xlfn.XLOOKUP($B44,PROSPER_Huhn!$1:$1,PROSPER_Huhn!$31:$31,""),
IF($C44="Nick Hull",_xlfn.XLOOKUP($B44,PROSPER_Hull!$1:$1,PROSPER_Hull!$31:$31,""),
IF($C44="Monika Kotwani",_xlfn.XLOOKUP($B44,PROSPER_Kotwani!$1:$1,PROSPER_Kotwani!$31:$31,""),
IF($C44="Jonathan Wellner",_xlfn.XLOOKUP($B44,PROSPER_Wellner!$1:$1,PROSPER_Wellner!$31:$31,""),
IF($C44="Travis Harvey",_xlfn.XLOOKUP($B44,PROSPER_Harvey!$1:$1,PROSPER_Harvey!$31:$31,""),"")))))))="","",
IF($C44="Christopher Lobo",_xlfn.XLOOKUP($B44,PROSPER_Lobo!$1:$1,PROSPER_Lobo!$31:$31,""),
IF($C44="Naren Baliga",_xlfn.XLOOKUP($B44,PROSPER_Baliga!$1:$1,PROSPER_Baliga!$31:$31,""),
IF($C44="Thorsten Huhn",_xlfn.XLOOKUP($B44,PROSPER_Huhn!$1:$1,PROSPER_Huhn!$31:$31,""),
IF($C44="Nick Hull",_xlfn.XLOOKUP($B44,PROSPER_Hull!$1:$1,PROSPER_Hull!$31:$31,""),
IF($C44="Monika Kotwani",_xlfn.XLOOKUP($B44,PROSPER_Kotwani!$1:$1,PROSPER_Kotwani!$31:$31,""),
IF($C44="Jonathan Wellner",_xlfn.XLOOKUP($B44,PROSPER_Wellner!$1:$1,PROSPER_Wellner!$31:$31,""),
IF($C44="Travis Harvey",_xlfn.XLOOKUP($B44,PROSPER_Harvey!$1:$1,PROSPER_Harvey!$31:$31,""),"")))))))))</f>
        <v>N/A</v>
      </c>
      <c r="DW44" s="150" t="str">
        <f t="shared" si="284"/>
        <v>N/A</v>
      </c>
      <c r="DX44" s="130" t="str">
        <f>_xlfn.XLOOKUP(B44,PROSPERInitial_Query!$E:$E,PROSPERInitial_Query!$AE:$AE,"",,-1)</f>
        <v/>
      </c>
      <c r="DY44" s="121" t="str">
        <f t="shared" si="285"/>
        <v>Raviraj N Tilwani2 - RelationshipAccount / Stakeholder 5Name</v>
      </c>
      <c r="DZ44" s="121" t="str">
        <f>_xlfn.XLOOKUP(DY44,PROSPERDelta_Query!BK:BK,PROSPERDelta_Query!AG:AG,"",,-1)</f>
        <v/>
      </c>
      <c r="EA44" s="126" t="str">
        <f>_xlfn.XLOOKUP(B44,PROSPERInitial_Query!$E:$E,PROSPERInitial_Query!$U:$U,"",,-1)</f>
        <v/>
      </c>
      <c r="EB44" s="121" t="str">
        <f t="shared" si="286"/>
        <v>Raviraj N Tilwani2 - RelationshipAccount / Stakeholder 5Self Score</v>
      </c>
      <c r="EC44" s="126" t="str">
        <f>_xlfn.XLOOKUP(EB44,PROSPERDelta_Query!BK:BK,PROSPERDelta_Query!AQ:AQ,"",,-1)</f>
        <v/>
      </c>
      <c r="ED44" s="131" t="str">
        <f t="shared" si="175"/>
        <v/>
      </c>
      <c r="EE44" s="131" t="str">
        <f t="shared" si="287"/>
        <v>N/A</v>
      </c>
      <c r="EF44" s="132" t="str">
        <f t="shared" si="288"/>
        <v>N/A</v>
      </c>
      <c r="EG44" s="132" t="str">
        <f>IF(IF(IF($C44="Christopher Lobo",_xlfn.XLOOKUP($B44,PROSPER_Lobo!$1:$1,PROSPER_Lobo!$33:$33,""),
IF($C44="Naren Baliga",_xlfn.XLOOKUP($B44,PROSPER_Baliga!$1:$1,PROSPER_Baliga!$33:$33,""),
IF($C44="Thorsten Huhn",_xlfn.XLOOKUP($B44,PROSPER_Huhn!$1:$1,PROSPER_Huhn!$33:$33,""),
IF($C44="Nick Hull",_xlfn.XLOOKUP($B44,PROSPER_Hull!$1:$1,PROSPER_Hull!$33:$33,""),
IF($C44="Monika Kotwani",_xlfn.XLOOKUP($B44,PROSPER_Kotwani!$1:$1,PROSPER_Kotwani!$33:$33,""),
IF($C44="Jonathan Wellner",_xlfn.XLOOKUP($B44,PROSPER_Wellner!$1:$1,PROSPER_Wellner!$33:$33,""),
IF($C44="Travis Harvey",_xlfn.XLOOKUP($B44,PROSPER_Harvey!$1:$1,PROSPER_Harvey!$33:$33,""),"")))))))="","",
IF($C44="Christopher Lobo",_xlfn.XLOOKUP($B44,PROSPER_Lobo!$1:$1,PROSPER_Lobo!$33:$33,""),
IF($C44="Naren Baliga",_xlfn.XLOOKUP($B44,PROSPER_Baliga!$1:$1,PROSPER_Baliga!$33:$33,""),
IF($C44="Thorsten Huhn",_xlfn.XLOOKUP($B44,PROSPER_Huhn!$1:$1,PROSPER_Huhn!$33:$33,""),
IF($C44="Nick Hull",_xlfn.XLOOKUP($B44,PROSPER_Hull!$1:$1,PROSPER_Hull!$33:$33,""),
IF($C44="Monika Kotwani",_xlfn.XLOOKUP($B44,PROSPER_Kotwani!$1:$1,PROSPER_Kotwani!$33:$33,""),
IF($C44="Jonathan Wellner",_xlfn.XLOOKUP($B44,PROSPER_Wellner!$1:$1,PROSPER_Wellner!$33:$33,""),
IF($C44="Travis Harvey",_xlfn.XLOOKUP($B44,PROSPER_Harvey!$1:$1,PROSPER_Harvey!$33:$33,""),""))))))))="","No Score",IF(IF($C44="Christopher Lobo",_xlfn.XLOOKUP($B44,PROSPER_Lobo!$1:$1,PROSPER_Lobo!$33:$33,""),
IF($C44="Naren Baliga",_xlfn.XLOOKUP($B44,PROSPER_Baliga!$1:$1,PROSPER_Baliga!$33:$33,""),
IF($C44="Thorsten Huhn",_xlfn.XLOOKUP($B44,PROSPER_Huhn!$1:$1,PROSPER_Huhn!$33:$33,""),
IF($C44="Nick Hull",_xlfn.XLOOKUP($B44,PROSPER_Hull!$1:$1,PROSPER_Hull!$33:$33,""),
IF($C44="Monika Kotwani",_xlfn.XLOOKUP($B44,PROSPER_Kotwani!$1:$1,PROSPER_Kotwani!$33:$33,""),
IF($C44="Jonathan Wellner",_xlfn.XLOOKUP($B44,PROSPER_Wellner!$1:$1,PROSPER_Wellner!$33:$33,""),
IF($C44="Travis Harvey",_xlfn.XLOOKUP($B44,PROSPER_Harvey!$1:$1,PROSPER_Harvey!$33:$33,""),"")))))))="","",
IF($C44="Christopher Lobo",_xlfn.XLOOKUP($B44,PROSPER_Lobo!$1:$1,PROSPER_Lobo!$33:$33,""),
IF($C44="Naren Baliga",_xlfn.XLOOKUP($B44,PROSPER_Baliga!$1:$1,PROSPER_Baliga!$33:$33,""),
IF($C44="Thorsten Huhn",_xlfn.XLOOKUP($B44,PROSPER_Huhn!$1:$1,PROSPER_Huhn!$33:$33,""),
IF($C44="Nick Hull",_xlfn.XLOOKUP($B44,PROSPER_Hull!$1:$1,PROSPER_Hull!$33:$33,""),
IF($C44="Monika Kotwani",_xlfn.XLOOKUP($B44,PROSPER_Kotwani!$1:$1,PROSPER_Kotwani!$33:$33,""),
IF($C44="Jonathan Wellner",_xlfn.XLOOKUP($B44,PROSPER_Wellner!$1:$1,PROSPER_Wellner!$33:$33,""),
IF($C44="Travis Harvey",_xlfn.XLOOKUP($B44,PROSPER_Harvey!$1:$1,PROSPER_Harvey!$33:$33,""),"")))))))))</f>
        <v>N/A</v>
      </c>
      <c r="EH44" s="131" t="str">
        <f>IF(IF(IF($C44="Christopher Lobo",_xlfn.XLOOKUP($B44,PROSPER_Lobo!$1:$1,PROSPER_Lobo!$34:$34,""),
IF($C44="Naren Baliga",_xlfn.XLOOKUP($B44,PROSPER_Baliga!$1:$1,PROSPER_Baliga!$34:$34,""),
IF($C44="Thorsten Huhn",_xlfn.XLOOKUP($B44,PROSPER_Huhn!$1:$1,PROSPER_Huhn!$34:$34,""),
IF($C44="Nick Hull",_xlfn.XLOOKUP($B44,PROSPER_Hull!$1:$1,PROSPER_Hull!$34:$34,""),
IF($C44="Monika Kotwani",_xlfn.XLOOKUP($B44,PROSPER_Kotwani!$1:$1,PROSPER_Kotwani!$34:$34,""),
IF($C44="Jonathan Wellner",_xlfn.XLOOKUP($B44,PROSPER_Wellner!$1:$1,PROSPER_Wellner!$34:$34,""),
IF($C44="Travis Harvey",_xlfn.XLOOKUP($B44,PROSPER_Harvey!$1:$1,PROSPER_Harvey!$34:$34,""),"")))))))="","",
IF($C44="Christopher Lobo",_xlfn.XLOOKUP($B44,PROSPER_Lobo!$1:$1,PROSPER_Lobo!$34:$34,""),
IF($C44="Naren Baliga",_xlfn.XLOOKUP($B44,PROSPER_Baliga!$1:$1,PROSPER_Baliga!$34:$34,""),
IF($C44="Thorsten Huhn",_xlfn.XLOOKUP($B44,PROSPER_Huhn!$1:$1,PROSPER_Huhn!$34:$34,""),
IF($C44="Nick Hull",_xlfn.XLOOKUP($B44,PROSPER_Hull!$1:$1,PROSPER_Hull!$34:$34,""),
IF($C44="Monika Kotwani",_xlfn.XLOOKUP($B44,PROSPER_Kotwani!$1:$1,PROSPER_Kotwani!$34:$34,""),
IF($C44="Jonathan Wellner",_xlfn.XLOOKUP($B44,PROSPER_Wellner!$1:$1,PROSPER_Wellner!$34:$34,""),
IF($C44="Travis Harvey",_xlfn.XLOOKUP($B44,PROSPER_Harvey!$1:$1,PROSPER_Harvey!$34:$34,""),""))))))))="","No Comment",IF(IF($C44="Christopher Lobo",_xlfn.XLOOKUP($B44,PROSPER_Lobo!$1:$1,PROSPER_Lobo!$34:$34,""),
IF($C44="Naren Baliga",_xlfn.XLOOKUP($B44,PROSPER_Baliga!$1:$1,PROSPER_Baliga!$34:$34,""),
IF($C44="Thorsten Huhn",_xlfn.XLOOKUP($B44,PROSPER_Huhn!$1:$1,PROSPER_Huhn!$34:$34,""),
IF($C44="Nick Hull",_xlfn.XLOOKUP($B44,PROSPER_Hull!$1:$1,PROSPER_Hull!$34:$34,""),
IF($C44="Monika Kotwani",_xlfn.XLOOKUP($B44,PROSPER_Kotwani!$1:$1,PROSPER_Kotwani!$34:$34,""),
IF($C44="Jonathan Wellner",_xlfn.XLOOKUP($B44,PROSPER_Wellner!$1:$1,PROSPER_Wellner!$34:$34,""),
IF($C44="Travis Harvey",_xlfn.XLOOKUP($B44,PROSPER_Harvey!$1:$1,PROSPER_Harvey!$34:$34,""),"")))))))="","",
IF($C44="Christopher Lobo",_xlfn.XLOOKUP($B44,PROSPER_Lobo!$1:$1,PROSPER_Lobo!$34:$34,""),
IF($C44="Naren Baliga",_xlfn.XLOOKUP($B44,PROSPER_Baliga!$1:$1,PROSPER_Baliga!$34:$34,""),
IF($C44="Thorsten Huhn",_xlfn.XLOOKUP($B44,PROSPER_Huhn!$1:$1,PROSPER_Huhn!$34:$34,""),
IF($C44="Nick Hull",_xlfn.XLOOKUP($B44,PROSPER_Hull!$1:$1,PROSPER_Hull!$34:$34,""),
IF($C44="Monika Kotwani",_xlfn.XLOOKUP($B44,PROSPER_Kotwani!$1:$1,PROSPER_Kotwani!$34:$34,""),
IF($C44="Jonathan Wellner",_xlfn.XLOOKUP($B44,PROSPER_Wellner!$1:$1,PROSPER_Wellner!$34:$34,""),
IF($C44="Travis Harvey",_xlfn.XLOOKUP($B44,PROSPER_Harvey!$1:$1,PROSPER_Harvey!$34:$34,""),"")))))))))</f>
        <v>N/A</v>
      </c>
      <c r="EI44" s="150" t="str">
        <f t="shared" si="289"/>
        <v>N/A</v>
      </c>
      <c r="EJ44" s="130" t="str">
        <f>_xlfn.XLOOKUP(B44,PROSPERInitial_Query!$E:$E,PROSPERInitial_Query!$AF:$AF,"",,-1)</f>
        <v/>
      </c>
      <c r="EK44" s="121" t="str">
        <f t="shared" si="290"/>
        <v>Raviraj N Tilwani2 - RelationshipAccount / Stakeholder 6Name</v>
      </c>
      <c r="EL44" s="121" t="str">
        <f>_xlfn.XLOOKUP(EK44,PROSPERDelta_Query!BK:BK,PROSPERDelta_Query!AH:AH,"",,-1)</f>
        <v/>
      </c>
      <c r="EM44" s="126" t="str">
        <f>_xlfn.XLOOKUP(B44,PROSPERInitial_Query!$E:$E,PROSPERInitial_Query!$V:$V,"",,-1)</f>
        <v/>
      </c>
      <c r="EN44" s="121" t="str">
        <f t="shared" si="291"/>
        <v>Raviraj N Tilwani2 - RelationshipAccount / Stakeholder 6Self Score</v>
      </c>
      <c r="EO44" s="126" t="str">
        <f>_xlfn.XLOOKUP(EN44,PROSPERDelta_Query!BK:BK,PROSPERDelta_Query!AR:AR,"",,-1)</f>
        <v/>
      </c>
      <c r="EP44" s="131" t="str">
        <f t="shared" si="179"/>
        <v/>
      </c>
      <c r="EQ44" s="131" t="str">
        <f t="shared" si="292"/>
        <v>N/A</v>
      </c>
      <c r="ER44" s="132" t="str">
        <f t="shared" si="293"/>
        <v>N/A</v>
      </c>
      <c r="ES44" s="132" t="str">
        <f>IF(IF(IF($C44="Christopher Lobo",_xlfn.XLOOKUP($B44,PROSPER_Lobo!$1:$1,PROSPER_Lobo!$36:$36,""),
IF($C44="Naren Baliga",_xlfn.XLOOKUP($B44,PROSPER_Baliga!$1:$1,PROSPER_Baliga!$36:$36,""),
IF($C44="Thorsten Huhn",_xlfn.XLOOKUP($B44,PROSPER_Huhn!$1:$1,PROSPER_Huhn!$36:$36,""),
IF($C44="Nick Hull",_xlfn.XLOOKUP($B44,PROSPER_Hull!$1:$1,PROSPER_Hull!$36:$36,""),
IF($C44="Monika Kotwani",_xlfn.XLOOKUP($B44,PROSPER_Kotwani!$1:$1,PROSPER_Kotwani!$36:$36,""),
IF($C44="Jonathan Wellner",_xlfn.XLOOKUP($B44,PROSPER_Wellner!$1:$1,PROSPER_Wellner!$36:$36,""),
IF($C44="Travis Harvey",_xlfn.XLOOKUP($B44,PROSPER_Harvey!$1:$1,PROSPER_Harvey!$36:$36,""),"")))))))="","",
IF($C44="Christopher Lobo",_xlfn.XLOOKUP($B44,PROSPER_Lobo!$1:$1,PROSPER_Lobo!$36:$36,""),
IF($C44="Naren Baliga",_xlfn.XLOOKUP($B44,PROSPER_Baliga!$1:$1,PROSPER_Baliga!$36:$36,""),
IF($C44="Thorsten Huhn",_xlfn.XLOOKUP($B44,PROSPER_Huhn!$1:$1,PROSPER_Huhn!$36:$36,""),
IF($C44="Nick Hull",_xlfn.XLOOKUP($B44,PROSPER_Hull!$1:$1,PROSPER_Hull!$36:$36,""),
IF($C44="Monika Kotwani",_xlfn.XLOOKUP($B44,PROSPER_Kotwani!$1:$1,PROSPER_Kotwani!$36:$36,""),
IF($C44="Jonathan Wellner",_xlfn.XLOOKUP($B44,PROSPER_Wellner!$1:$1,PROSPER_Wellner!$36:$36,""),
IF($C44="Travis Harvey",_xlfn.XLOOKUP($B44,PROSPER_Harvey!$1:$1,PROSPER_Harvey!$36:$36,""),""))))))))="","No Score",IF(IF($C44="Christopher Lobo",_xlfn.XLOOKUP($B44,PROSPER_Lobo!$1:$1,PROSPER_Lobo!$36:$36,""),
IF($C44="Naren Baliga",_xlfn.XLOOKUP($B44,PROSPER_Baliga!$1:$1,PROSPER_Baliga!$36:$36,""),
IF($C44="Thorsten Huhn",_xlfn.XLOOKUP($B44,PROSPER_Huhn!$1:$1,PROSPER_Huhn!$36:$36,""),
IF($C44="Nick Hull",_xlfn.XLOOKUP($B44,PROSPER_Hull!$1:$1,PROSPER_Hull!$36:$36,""),
IF($C44="Monika Kotwani",_xlfn.XLOOKUP($B44,PROSPER_Kotwani!$1:$1,PROSPER_Kotwani!$36:$36,""),
IF($C44="Jonathan Wellner",_xlfn.XLOOKUP($B44,PROSPER_Wellner!$1:$1,PROSPER_Wellner!$36:$36,""),
IF($C44="Travis Harvey",_xlfn.XLOOKUP($B44,PROSPER_Harvey!$1:$1,PROSPER_Harvey!$36:$36,""),"")))))))="","",
IF($C44="Christopher Lobo",_xlfn.XLOOKUP($B44,PROSPER_Lobo!$1:$1,PROSPER_Lobo!$36:$36,""),
IF($C44="Naren Baliga",_xlfn.XLOOKUP($B44,PROSPER_Baliga!$1:$1,PROSPER_Baliga!$36:$36,""),
IF($C44="Thorsten Huhn",_xlfn.XLOOKUP($B44,PROSPER_Huhn!$1:$1,PROSPER_Huhn!$36:$36,""),
IF($C44="Nick Hull",_xlfn.XLOOKUP($B44,PROSPER_Hull!$1:$1,PROSPER_Hull!$36:$36,""),
IF($C44="Monika Kotwani",_xlfn.XLOOKUP($B44,PROSPER_Kotwani!$1:$1,PROSPER_Kotwani!$36:$36,""),
IF($C44="Jonathan Wellner",_xlfn.XLOOKUP($B44,PROSPER_Wellner!$1:$1,PROSPER_Wellner!$36:$36,""),
IF($C44="Travis Harvey",_xlfn.XLOOKUP($B44,PROSPER_Harvey!$1:$1,PROSPER_Harvey!$36:$36,""),"")))))))))</f>
        <v>N/A</v>
      </c>
      <c r="ET44" s="131" t="str">
        <f>IF(IF(IF($C44="Christopher Lobo",_xlfn.XLOOKUP($B44,PROSPER_Lobo!$1:$1,PROSPER_Lobo!$37:$37,""),
IF($C44="Naren Baliga",_xlfn.XLOOKUP($B44,PROSPER_Baliga!$1:$1,PROSPER_Baliga!$37:$37,""),
IF($C44="Thorsten Huhn",_xlfn.XLOOKUP($B44,PROSPER_Huhn!$1:$1,PROSPER_Huhn!$37:$37,""),
IF($C44="Nick Hull",_xlfn.XLOOKUP($B44,PROSPER_Hull!$1:$1,PROSPER_Hull!$37:$37,""),
IF($C44="Monika Kotwani",_xlfn.XLOOKUP($B44,PROSPER_Kotwani!$1:$1,PROSPER_Kotwani!$37:$37,""),
IF($C44="Jonathan Wellner",_xlfn.XLOOKUP($B44,PROSPER_Wellner!$1:$1,PROSPER_Wellner!$37:$37,""),
IF($C44="Travis Harvey",_xlfn.XLOOKUP($B44,PROSPER_Harvey!$1:$1,PROSPER_Harvey!$37:$37,""),"")))))))="","",
IF($C44="Christopher Lobo",_xlfn.XLOOKUP($B44,PROSPER_Lobo!$1:$1,PROSPER_Lobo!$37:$37,""),
IF($C44="Naren Baliga",_xlfn.XLOOKUP($B44,PROSPER_Baliga!$1:$1,PROSPER_Baliga!$37:$37,""),
IF($C44="Thorsten Huhn",_xlfn.XLOOKUP($B44,PROSPER_Huhn!$1:$1,PROSPER_Huhn!$37:$37,""),
IF($C44="Nick Hull",_xlfn.XLOOKUP($B44,PROSPER_Hull!$1:$1,PROSPER_Hull!$37:$37,""),
IF($C44="Monika Kotwani",_xlfn.XLOOKUP($B44,PROSPER_Kotwani!$1:$1,PROSPER_Kotwani!$37:$37,""),
IF($C44="Jonathan Wellner",_xlfn.XLOOKUP($B44,PROSPER_Wellner!$1:$1,PROSPER_Wellner!$37:$37,""),
IF($C44="Travis Harvey",_xlfn.XLOOKUP($B44,PROSPER_Harvey!$1:$1,PROSPER_Harvey!$37:$37,""),""))))))))="","No Comment",IF(IF($C44="Christopher Lobo",_xlfn.XLOOKUP($B44,PROSPER_Lobo!$1:$1,PROSPER_Lobo!$37:$37,""),
IF($C44="Naren Baliga",_xlfn.XLOOKUP($B44,PROSPER_Baliga!$1:$1,PROSPER_Baliga!$37:$37,""),
IF($C44="Thorsten Huhn",_xlfn.XLOOKUP($B44,PROSPER_Huhn!$1:$1,PROSPER_Huhn!$37:$37,""),
IF($C44="Nick Hull",_xlfn.XLOOKUP($B44,PROSPER_Hull!$1:$1,PROSPER_Hull!$37:$37,""),
IF($C44="Monika Kotwani",_xlfn.XLOOKUP($B44,PROSPER_Kotwani!$1:$1,PROSPER_Kotwani!$37:$37,""),
IF($C44="Jonathan Wellner",_xlfn.XLOOKUP($B44,PROSPER_Wellner!$1:$1,PROSPER_Wellner!$37:$37,""),
IF($C44="Travis Harvey",_xlfn.XLOOKUP($B44,PROSPER_Harvey!$1:$1,PROSPER_Harvey!$37:$37,""),"")))))))="","",
IF($C44="Christopher Lobo",_xlfn.XLOOKUP($B44,PROSPER_Lobo!$1:$1,PROSPER_Lobo!$37:$37,""),
IF($C44="Naren Baliga",_xlfn.XLOOKUP($B44,PROSPER_Baliga!$1:$1,PROSPER_Baliga!$37:$37,""),
IF($C44="Thorsten Huhn",_xlfn.XLOOKUP($B44,PROSPER_Huhn!$1:$1,PROSPER_Huhn!$37:$37,""),
IF($C44="Nick Hull",_xlfn.XLOOKUP($B44,PROSPER_Hull!$1:$1,PROSPER_Hull!$37:$37,""),
IF($C44="Monika Kotwani",_xlfn.XLOOKUP($B44,PROSPER_Kotwani!$1:$1,PROSPER_Kotwani!$37:$37,""),
IF($C44="Jonathan Wellner",_xlfn.XLOOKUP($B44,PROSPER_Wellner!$1:$1,PROSPER_Wellner!$37:$37,""),
IF($C44="Travis Harvey",_xlfn.XLOOKUP($B44,PROSPER_Harvey!$1:$1,PROSPER_Harvey!$37:$37,""),"")))))))))</f>
        <v>N/A</v>
      </c>
      <c r="EU44" s="150" t="str">
        <f t="shared" si="294"/>
        <v>N/A</v>
      </c>
      <c r="EV44" s="130" t="str">
        <f>_xlfn.XLOOKUP(B44,PROSPERInitial_Query!$E:$E,PROSPERInitial_Query!$AG:$AG,"",,-1)</f>
        <v/>
      </c>
      <c r="EW44" s="121" t="str">
        <f t="shared" si="295"/>
        <v>Raviraj N Tilwani2 - RelationshipAccount / Stakeholder 7Name</v>
      </c>
      <c r="EX44" s="121" t="str">
        <f>_xlfn.XLOOKUP(EW44,PROSPERDelta_Query!BK:BK,PROSPERDelta_Query!AI:AI,"",,-1)</f>
        <v/>
      </c>
      <c r="EY44" s="126" t="str">
        <f>_xlfn.XLOOKUP(B44,PROSPERInitial_Query!$E:$E,PROSPERInitial_Query!$W:$W,"",,-1)</f>
        <v/>
      </c>
      <c r="EZ44" s="121" t="str">
        <f t="shared" si="296"/>
        <v>Raviraj N Tilwani2 - RelationshipAccount / Stakeholder 7Self Score</v>
      </c>
      <c r="FA44" s="126" t="str">
        <f>_xlfn.XLOOKUP(EZ44,PROSPERDelta_Query!BK:BK,PROSPERDelta_Query!AS:AS,"",,-1)</f>
        <v/>
      </c>
      <c r="FB44" s="131" t="str">
        <f t="shared" si="183"/>
        <v/>
      </c>
      <c r="FC44" s="131" t="str">
        <f t="shared" si="297"/>
        <v>N/A</v>
      </c>
      <c r="FD44" s="132" t="str">
        <f t="shared" si="298"/>
        <v>N/A</v>
      </c>
      <c r="FE44" s="132" t="str">
        <f>IF(IF(IF($C44="Christopher Lobo",_xlfn.XLOOKUP($B44,PROSPER_Lobo!$1:$1,PROSPER_Lobo!$39:$39,""),
IF($C44="Naren Baliga",_xlfn.XLOOKUP($B44,PROSPER_Baliga!$1:$1,PROSPER_Baliga!$39:$39,""),
IF($C44="Thorsten Huhn",_xlfn.XLOOKUP($B44,PROSPER_Huhn!$1:$1,PROSPER_Huhn!$39:$39,""),
IF($C44="Nick Hull",_xlfn.XLOOKUP($B44,PROSPER_Hull!$1:$1,PROSPER_Hull!$39:$39,""),
IF($C44="Monika Kotwani",_xlfn.XLOOKUP($B44,PROSPER_Kotwani!$1:$1,PROSPER_Kotwani!$39:$39,""),
IF($C44="Jonathan Wellner",_xlfn.XLOOKUP($B44,PROSPER_Wellner!$1:$1,PROSPER_Wellner!$39:$39,""),
IF($C44="Travis Harvey",_xlfn.XLOOKUP($B44,PROSPER_Harvey!$1:$1,PROSPER_Harvey!$39:$39,""),"")))))))="","",
IF($C44="Christopher Lobo",_xlfn.XLOOKUP($B44,PROSPER_Lobo!$1:$1,PROSPER_Lobo!$39:$39,""),
IF($C44="Naren Baliga",_xlfn.XLOOKUP($B44,PROSPER_Baliga!$1:$1,PROSPER_Baliga!$39:$39,""),
IF($C44="Thorsten Huhn",_xlfn.XLOOKUP($B44,PROSPER_Huhn!$1:$1,PROSPER_Huhn!$39:$39,""),
IF($C44="Nick Hull",_xlfn.XLOOKUP($B44,PROSPER_Hull!$1:$1,PROSPER_Hull!$39:$39,""),
IF($C44="Monika Kotwani",_xlfn.XLOOKUP($B44,PROSPER_Kotwani!$1:$1,PROSPER_Kotwani!$39:$39,""),
IF($C44="Jonathan Wellner",_xlfn.XLOOKUP($B44,PROSPER_Wellner!$1:$1,PROSPER_Wellner!$39:$39,""),
IF($C44="Travis Harvey",_xlfn.XLOOKUP($B44,PROSPER_Harvey!$1:$1,PROSPER_Harvey!$39:$39,""),""))))))))="","No Score",IF(IF($C44="Christopher Lobo",_xlfn.XLOOKUP($B44,PROSPER_Lobo!$1:$1,PROSPER_Lobo!$39:$39,""),
IF($C44="Naren Baliga",_xlfn.XLOOKUP($B44,PROSPER_Baliga!$1:$1,PROSPER_Baliga!$39:$39,""),
IF($C44="Thorsten Huhn",_xlfn.XLOOKUP($B44,PROSPER_Huhn!$1:$1,PROSPER_Huhn!$39:$39,""),
IF($C44="Nick Hull",_xlfn.XLOOKUP($B44,PROSPER_Hull!$1:$1,PROSPER_Hull!$39:$39,""),
IF($C44="Monika Kotwani",_xlfn.XLOOKUP($B44,PROSPER_Kotwani!$1:$1,PROSPER_Kotwani!$39:$39,""),
IF($C44="Jonathan Wellner",_xlfn.XLOOKUP($B44,PROSPER_Wellner!$1:$1,PROSPER_Wellner!$39:$39,""),
IF($C44="Travis Harvey",_xlfn.XLOOKUP($B44,PROSPER_Harvey!$1:$1,PROSPER_Harvey!$39:$39,""),"")))))))="","",
IF($C44="Christopher Lobo",_xlfn.XLOOKUP($B44,PROSPER_Lobo!$1:$1,PROSPER_Lobo!$39:$39,""),
IF($C44="Naren Baliga",_xlfn.XLOOKUP($B44,PROSPER_Baliga!$1:$1,PROSPER_Baliga!$39:$39,""),
IF($C44="Thorsten Huhn",_xlfn.XLOOKUP($B44,PROSPER_Huhn!$1:$1,PROSPER_Huhn!$39:$39,""),
IF($C44="Nick Hull",_xlfn.XLOOKUP($B44,PROSPER_Hull!$1:$1,PROSPER_Hull!$39:$39,""),
IF($C44="Monika Kotwani",_xlfn.XLOOKUP($B44,PROSPER_Kotwani!$1:$1,PROSPER_Kotwani!$39:$39,""),
IF($C44="Jonathan Wellner",_xlfn.XLOOKUP($B44,PROSPER_Wellner!$1:$1,PROSPER_Wellner!$39:$39,""),
IF($C44="Travis Harvey",_xlfn.XLOOKUP($B44,PROSPER_Harvey!$1:$1,PROSPER_Harvey!$39:$39,""),"")))))))))</f>
        <v>N/A</v>
      </c>
      <c r="FF44" s="131" t="str">
        <f>IF(IF(IF($C44="Christopher Lobo",_xlfn.XLOOKUP($B44,PROSPER_Lobo!$1:$1,PROSPER_Lobo!$40:$40,""),
IF($C44="Naren Baliga",_xlfn.XLOOKUP($B44,PROSPER_Baliga!$1:$1,PROSPER_Baliga!$40:$40,""),
IF($C44="Thorsten Huhn",_xlfn.XLOOKUP($B44,PROSPER_Huhn!$1:$1,PROSPER_Huhn!$40:$40,""),
IF($C44="Nick Hull",_xlfn.XLOOKUP($B44,PROSPER_Hull!$1:$1,PROSPER_Hull!$40:$40,""),
IF($C44="Monika Kotwani",_xlfn.XLOOKUP($B44,PROSPER_Kotwani!$1:$1,PROSPER_Kotwani!$40:$40,""),
IF($C44="Jonathan Wellner",_xlfn.XLOOKUP($B44,PROSPER_Wellner!$1:$1,PROSPER_Wellner!$40:$40,""),
IF($C44="Travis Harvey",_xlfn.XLOOKUP($B44,PROSPER_Harvey!$1:$1,PROSPER_Harvey!$40:$40,""),"")))))))="","",
IF($C44="Christopher Lobo",_xlfn.XLOOKUP($B44,PROSPER_Lobo!$1:$1,PROSPER_Lobo!$40:$40,""),
IF($C44="Naren Baliga",_xlfn.XLOOKUP($B44,PROSPER_Baliga!$1:$1,PROSPER_Baliga!$40:$40,""),
IF($C44="Thorsten Huhn",_xlfn.XLOOKUP($B44,PROSPER_Huhn!$1:$1,PROSPER_Huhn!$40:$40,""),
IF($C44="Nick Hull",_xlfn.XLOOKUP($B44,PROSPER_Hull!$1:$1,PROSPER_Hull!$40:$40,""),
IF($C44="Monika Kotwani",_xlfn.XLOOKUP($B44,PROSPER_Kotwani!$1:$1,PROSPER_Kotwani!$40:$40,""),
IF($C44="Jonathan Wellner",_xlfn.XLOOKUP($B44,PROSPER_Wellner!$1:$1,PROSPER_Wellner!$40:$40,""),
IF($C44="Travis Harvey",_xlfn.XLOOKUP($B44,PROSPER_Harvey!$1:$1,PROSPER_Harvey!$40:$40,""),""))))))))="","No Comment",IF(IF($C44="Christopher Lobo",_xlfn.XLOOKUP($B44,PROSPER_Lobo!$1:$1,PROSPER_Lobo!$40:$40,""),
IF($C44="Naren Baliga",_xlfn.XLOOKUP($B44,PROSPER_Baliga!$1:$1,PROSPER_Baliga!$40:$40,""),
IF($C44="Thorsten Huhn",_xlfn.XLOOKUP($B44,PROSPER_Huhn!$1:$1,PROSPER_Huhn!$40:$40,""),
IF($C44="Nick Hull",_xlfn.XLOOKUP($B44,PROSPER_Hull!$1:$1,PROSPER_Hull!$40:$40,""),
IF($C44="Monika Kotwani",_xlfn.XLOOKUP($B44,PROSPER_Kotwani!$1:$1,PROSPER_Kotwani!$40:$40,""),
IF($C44="Jonathan Wellner",_xlfn.XLOOKUP($B44,PROSPER_Wellner!$1:$1,PROSPER_Wellner!$40:$40,""),
IF($C44="Travis Harvey",_xlfn.XLOOKUP($B44,PROSPER_Harvey!$1:$1,PROSPER_Harvey!$40:$40,""),"")))))))="","",
IF($C44="Christopher Lobo",_xlfn.XLOOKUP($B44,PROSPER_Lobo!$1:$1,PROSPER_Lobo!$40:$40,""),
IF($C44="Naren Baliga",_xlfn.XLOOKUP($B44,PROSPER_Baliga!$1:$1,PROSPER_Baliga!$40:$40,""),
IF($C44="Thorsten Huhn",_xlfn.XLOOKUP($B44,PROSPER_Huhn!$1:$1,PROSPER_Huhn!$40:$40,""),
IF($C44="Nick Hull",_xlfn.XLOOKUP($B44,PROSPER_Hull!$1:$1,PROSPER_Hull!$40:$40,""),
IF($C44="Monika Kotwani",_xlfn.XLOOKUP($B44,PROSPER_Kotwani!$1:$1,PROSPER_Kotwani!$40:$40,""),
IF($C44="Jonathan Wellner",_xlfn.XLOOKUP($B44,PROSPER_Wellner!$1:$1,PROSPER_Wellner!$40:$40,""),
IF($C44="Travis Harvey",_xlfn.XLOOKUP($B44,PROSPER_Harvey!$1:$1,PROSPER_Harvey!$40:$40,""),"")))))))))</f>
        <v>N/A</v>
      </c>
      <c r="FG44" s="150" t="str">
        <f t="shared" si="299"/>
        <v>N/A</v>
      </c>
      <c r="FH44" s="130" t="str">
        <f>_xlfn.XLOOKUP(B44,PROSPERInitial_Query!$E:$E,PROSPERInitial_Query!$AH:$AH,"",,-1)</f>
        <v/>
      </c>
      <c r="FI44" s="121" t="str">
        <f t="shared" si="300"/>
        <v>Raviraj N Tilwani2 - RelationshipAccount / Stakeholder 8Name</v>
      </c>
      <c r="FJ44" s="121" t="str">
        <f>_xlfn.XLOOKUP(FI44,PROSPERDelta_Query!BK:BK,PROSPERDelta_Query!AJ:AJ,"",,-1)</f>
        <v/>
      </c>
      <c r="FK44" s="126" t="str">
        <f>_xlfn.XLOOKUP(B44,PROSPERInitial_Query!$E:$E,PROSPERInitial_Query!$X:$X,"",,-1)</f>
        <v/>
      </c>
      <c r="FL44" s="121" t="str">
        <f t="shared" si="301"/>
        <v>Raviraj N Tilwani2 - RelationshipAccount / Stakeholder 8Self Score</v>
      </c>
      <c r="FM44" s="126" t="str">
        <f>_xlfn.XLOOKUP(FL44,PROSPERDelta_Query!BK:BK,PROSPERDelta_Query!AT:AT,"",,-1)</f>
        <v/>
      </c>
      <c r="FN44" s="131" t="str">
        <f t="shared" si="187"/>
        <v/>
      </c>
      <c r="FO44" s="131" t="str">
        <f t="shared" si="302"/>
        <v>N/A</v>
      </c>
      <c r="FP44" s="132" t="str">
        <f t="shared" si="303"/>
        <v>N/A</v>
      </c>
      <c r="FQ44" s="132" t="str">
        <f>IF(IF(IF($C44="Christopher Lobo",_xlfn.XLOOKUP($B44,PROSPER_Lobo!$1:$1,PROSPER_Lobo!$42:$42,""),
IF($C44="Naren Baliga",_xlfn.XLOOKUP($B44,PROSPER_Baliga!$1:$1,PROSPER_Baliga!$42:$42,""),
IF($C44="Thorsten Huhn",_xlfn.XLOOKUP($B44,PROSPER_Huhn!$1:$1,PROSPER_Huhn!$42:$42,""),
IF($C44="Nick Hull",_xlfn.XLOOKUP($B44,PROSPER_Hull!$1:$1,PROSPER_Hull!$42:$42,""),
IF($C44="Monika Kotwani",_xlfn.XLOOKUP($B44,PROSPER_Kotwani!$1:$1,PROSPER_Kotwani!$42:$42,""),
IF($C44="Jonathan Wellner",_xlfn.XLOOKUP($B44,PROSPER_Wellner!$1:$1,PROSPER_Wellner!$42:$42,""),
IF($C44="Travis Harvey",_xlfn.XLOOKUP($B44,PROSPER_Harvey!$1:$1,PROSPER_Harvey!$42:$42,""),"")))))))="","",
IF($C44="Christopher Lobo",_xlfn.XLOOKUP($B44,PROSPER_Lobo!$1:$1,PROSPER_Lobo!$42:$42,""),
IF($C44="Naren Baliga",_xlfn.XLOOKUP($B44,PROSPER_Baliga!$1:$1,PROSPER_Baliga!$42:$42,""),
IF($C44="Thorsten Huhn",_xlfn.XLOOKUP($B44,PROSPER_Huhn!$1:$1,PROSPER_Huhn!$42:$42,""),
IF($C44="Nick Hull",_xlfn.XLOOKUP($B44,PROSPER_Hull!$1:$1,PROSPER_Hull!$42:$42,""),
IF($C44="Monika Kotwani",_xlfn.XLOOKUP($B44,PROSPER_Kotwani!$1:$1,PROSPER_Kotwani!$42:$42,""),
IF($C44="Jonathan Wellner",_xlfn.XLOOKUP($B44,PROSPER_Wellner!$1:$1,PROSPER_Wellner!$42:$42,""),
IF($C44="Travis Harvey",_xlfn.XLOOKUP($B44,PROSPER_Harvey!$1:$1,PROSPER_Harvey!$42:$42,""),""))))))))="","No Score",IF(IF($C44="Christopher Lobo",_xlfn.XLOOKUP($B44,PROSPER_Lobo!$1:$1,PROSPER_Lobo!$42:$42,""),
IF($C44="Naren Baliga",_xlfn.XLOOKUP($B44,PROSPER_Baliga!$1:$1,PROSPER_Baliga!$42:$42,""),
IF($C44="Thorsten Huhn",_xlfn.XLOOKUP($B44,PROSPER_Huhn!$1:$1,PROSPER_Huhn!$42:$42,""),
IF($C44="Nick Hull",_xlfn.XLOOKUP($B44,PROSPER_Hull!$1:$1,PROSPER_Hull!$42:$42,""),
IF($C44="Monika Kotwani",_xlfn.XLOOKUP($B44,PROSPER_Kotwani!$1:$1,PROSPER_Kotwani!$42:$42,""),
IF($C44="Jonathan Wellner",_xlfn.XLOOKUP($B44,PROSPER_Wellner!$1:$1,PROSPER_Wellner!$42:$42,""),
IF($C44="Travis Harvey",_xlfn.XLOOKUP($B44,PROSPER_Harvey!$1:$1,PROSPER_Harvey!$42:$42,""),"")))))))="","",
IF($C44="Christopher Lobo",_xlfn.XLOOKUP($B44,PROSPER_Lobo!$1:$1,PROSPER_Lobo!$42:$42,""),
IF($C44="Naren Baliga",_xlfn.XLOOKUP($B44,PROSPER_Baliga!$1:$1,PROSPER_Baliga!$42:$42,""),
IF($C44="Thorsten Huhn",_xlfn.XLOOKUP($B44,PROSPER_Huhn!$1:$1,PROSPER_Huhn!$42:$42,""),
IF($C44="Nick Hull",_xlfn.XLOOKUP($B44,PROSPER_Hull!$1:$1,PROSPER_Hull!$42:$42,""),
IF($C44="Monika Kotwani",_xlfn.XLOOKUP($B44,PROSPER_Kotwani!$1:$1,PROSPER_Kotwani!$42:$42,""),
IF($C44="Jonathan Wellner",_xlfn.XLOOKUP($B44,PROSPER_Wellner!$1:$1,PROSPER_Wellner!$42:$42,""),
IF($C44="Travis Harvey",_xlfn.XLOOKUP($B44,PROSPER_Harvey!$1:$1,PROSPER_Harvey!$42:$42,""),"")))))))))</f>
        <v>N/A</v>
      </c>
      <c r="FR44" s="131" t="str">
        <f>IF(IF(IF($C44="Christopher Lobo",_xlfn.XLOOKUP($B44,PROSPER_Lobo!$1:$1,PROSPER_Lobo!$43:$43,""),
IF($C44="Naren Baliga",_xlfn.XLOOKUP($B44,PROSPER_Baliga!$1:$1,PROSPER_Baliga!$43:$43,""),
IF($C44="Thorsten Huhn",_xlfn.XLOOKUP($B44,PROSPER_Huhn!$1:$1,PROSPER_Huhn!$43:$43,""),
IF($C44="Nick Hull",_xlfn.XLOOKUP($B44,PROSPER_Hull!$1:$1,PROSPER_Hull!$43:$43,""),
IF($C44="Monika Kotwani",_xlfn.XLOOKUP($B44,PROSPER_Kotwani!$1:$1,PROSPER_Kotwani!$43:$43,""),
IF($C44="Jonathan Wellner",_xlfn.XLOOKUP($B44,PROSPER_Wellner!$1:$1,PROSPER_Wellner!$43:$43,""),
IF($C44="Travis Harvey",_xlfn.XLOOKUP($B44,PROSPER_Harvey!$1:$1,PROSPER_Harvey!$43:$43,""),"")))))))="","",
IF($C44="Christopher Lobo",_xlfn.XLOOKUP($B44,PROSPER_Lobo!$1:$1,PROSPER_Lobo!$43:$43,""),
IF($C44="Naren Baliga",_xlfn.XLOOKUP($B44,PROSPER_Baliga!$1:$1,PROSPER_Baliga!$43:$43,""),
IF($C44="Thorsten Huhn",_xlfn.XLOOKUP($B44,PROSPER_Huhn!$1:$1,PROSPER_Huhn!$43:$43,""),
IF($C44="Nick Hull",_xlfn.XLOOKUP($B44,PROSPER_Hull!$1:$1,PROSPER_Hull!$43:$43,""),
IF($C44="Monika Kotwani",_xlfn.XLOOKUP($B44,PROSPER_Kotwani!$1:$1,PROSPER_Kotwani!$43:$43,""),
IF($C44="Jonathan Wellner",_xlfn.XLOOKUP($B44,PROSPER_Wellner!$1:$1,PROSPER_Wellner!$43:$43,""),
IF($C44="Travis Harvey",_xlfn.XLOOKUP($B44,PROSPER_Harvey!$1:$1,PROSPER_Harvey!$43:$43,""),""))))))))="","No Comment",IF(IF($C44="Christopher Lobo",_xlfn.XLOOKUP($B44,PROSPER_Lobo!$1:$1,PROSPER_Lobo!$43:$43,""),
IF($C44="Naren Baliga",_xlfn.XLOOKUP($B44,PROSPER_Baliga!$1:$1,PROSPER_Baliga!$43:$43,""),
IF($C44="Thorsten Huhn",_xlfn.XLOOKUP($B44,PROSPER_Huhn!$1:$1,PROSPER_Huhn!$43:$43,""),
IF($C44="Nick Hull",_xlfn.XLOOKUP($B44,PROSPER_Hull!$1:$1,PROSPER_Hull!$43:$43,""),
IF($C44="Monika Kotwani",_xlfn.XLOOKUP($B44,PROSPER_Kotwani!$1:$1,PROSPER_Kotwani!$43:$43,""),
IF($C44="Jonathan Wellner",_xlfn.XLOOKUP($B44,PROSPER_Wellner!$1:$1,PROSPER_Wellner!$43:$43,""),
IF($C44="Travis Harvey",_xlfn.XLOOKUP($B44,PROSPER_Harvey!$1:$1,PROSPER_Harvey!$43:$43,""),"")))))))="","",
IF($C44="Christopher Lobo",_xlfn.XLOOKUP($B44,PROSPER_Lobo!$1:$1,PROSPER_Lobo!$43:$43,""),
IF($C44="Naren Baliga",_xlfn.XLOOKUP($B44,PROSPER_Baliga!$1:$1,PROSPER_Baliga!$43:$43,""),
IF($C44="Thorsten Huhn",_xlfn.XLOOKUP($B44,PROSPER_Huhn!$1:$1,PROSPER_Huhn!$43:$43,""),
IF($C44="Nick Hull",_xlfn.XLOOKUP($B44,PROSPER_Hull!$1:$1,PROSPER_Hull!$43:$43,""),
IF($C44="Monika Kotwani",_xlfn.XLOOKUP($B44,PROSPER_Kotwani!$1:$1,PROSPER_Kotwani!$43:$43,""),
IF($C44="Jonathan Wellner",_xlfn.XLOOKUP($B44,PROSPER_Wellner!$1:$1,PROSPER_Wellner!$43:$43,""),
IF($C44="Travis Harvey",_xlfn.XLOOKUP($B44,PROSPER_Harvey!$1:$1,PROSPER_Harvey!$43:$43,""),"")))))))))</f>
        <v>N/A</v>
      </c>
      <c r="FS44" s="150" t="str">
        <f t="shared" si="304"/>
        <v>N/A</v>
      </c>
      <c r="FT44" s="130" t="str">
        <f>_xlfn.XLOOKUP(B44,PROSPERInitial_Query!$E:$E,PROSPERInitial_Query!$AI:$AI,"",,-1)</f>
        <v/>
      </c>
      <c r="FU44" s="121" t="str">
        <f t="shared" si="305"/>
        <v>Raviraj N Tilwani2 - RelationshipAccount / Stakeholder 9Name</v>
      </c>
      <c r="FV44" s="121" t="str">
        <f>_xlfn.XLOOKUP(FU44,PROSPERDelta_Query!BK:BK,PROSPERDelta_Query!AK:AK,"",,-1)</f>
        <v/>
      </c>
      <c r="FW44" s="126" t="str">
        <f>_xlfn.XLOOKUP(B44,PROSPERInitial_Query!$E:$E,PROSPERInitial_Query!$Y:$Y,"",,-1)</f>
        <v/>
      </c>
      <c r="FX44" s="121" t="str">
        <f t="shared" si="306"/>
        <v>Raviraj N Tilwani2 - RelationshipAccount / Stakeholder 9Self Score</v>
      </c>
      <c r="FY44" s="126" t="str">
        <f>_xlfn.XLOOKUP(FX44,PROSPERDelta_Query!BK:BK,PROSPERDelta_Query!AU:AU,"",,-1)</f>
        <v/>
      </c>
      <c r="FZ44" s="131" t="str">
        <f t="shared" si="191"/>
        <v/>
      </c>
      <c r="GA44" s="131" t="str">
        <f t="shared" si="307"/>
        <v>N/A</v>
      </c>
      <c r="GB44" s="132" t="str">
        <f t="shared" si="308"/>
        <v>N/A</v>
      </c>
      <c r="GC44" s="132" t="str">
        <f>IF(IF(IF($C44="Christopher Lobo",_xlfn.XLOOKUP($B44,PROSPER_Lobo!$1:$1,PROSPER_Lobo!$45:$45,""),
IF($C44="Naren Baliga",_xlfn.XLOOKUP($B44,PROSPER_Baliga!$1:$1,PROSPER_Baliga!$45:$45,""),
IF($C44="Thorsten Huhn",_xlfn.XLOOKUP($B44,PROSPER_Huhn!$1:$1,PROSPER_Huhn!$45:$45,""),
IF($C44="Nick Hull",_xlfn.XLOOKUP($B44,PROSPER_Hull!$1:$1,PROSPER_Hull!$45:$45,""),
IF($C44="Monika Kotwani",_xlfn.XLOOKUP($B44,PROSPER_Kotwani!$1:$1,PROSPER_Kotwani!$45:$45,""),
IF($C44="Jonathan Wellner",_xlfn.XLOOKUP($B44,PROSPER_Wellner!$1:$1,PROSPER_Wellner!$45:$45,""),
IF($C44="Travis Harvey",_xlfn.XLOOKUP($B44,PROSPER_Harvey!$1:$1,PROSPER_Harvey!$45:$45,""),"")))))))="","",
IF($C44="Christopher Lobo",_xlfn.XLOOKUP($B44,PROSPER_Lobo!$1:$1,PROSPER_Lobo!$45:$45,""),
IF($C44="Naren Baliga",_xlfn.XLOOKUP($B44,PROSPER_Baliga!$1:$1,PROSPER_Baliga!$45:$45,""),
IF($C44="Thorsten Huhn",_xlfn.XLOOKUP($B44,PROSPER_Huhn!$1:$1,PROSPER_Huhn!$45:$45,""),
IF($C44="Nick Hull",_xlfn.XLOOKUP($B44,PROSPER_Hull!$1:$1,PROSPER_Hull!$45:$45,""),
IF($C44="Monika Kotwani",_xlfn.XLOOKUP($B44,PROSPER_Kotwani!$1:$1,PROSPER_Kotwani!$45:$45,""),
IF($C44="Jonathan Wellner",_xlfn.XLOOKUP($B44,PROSPER_Wellner!$1:$1,PROSPER_Wellner!$45:$45,""),
IF($C44="Travis Harvey",_xlfn.XLOOKUP($B44,PROSPER_Harvey!$1:$1,PROSPER_Harvey!$45:$45,""),""))))))))="","No Score",IF(IF($C44="Christopher Lobo",_xlfn.XLOOKUP($B44,PROSPER_Lobo!$1:$1,PROSPER_Lobo!$45:$45,""),
IF($C44="Naren Baliga",_xlfn.XLOOKUP($B44,PROSPER_Baliga!$1:$1,PROSPER_Baliga!$45:$45,""),
IF($C44="Thorsten Huhn",_xlfn.XLOOKUP($B44,PROSPER_Huhn!$1:$1,PROSPER_Huhn!$45:$45,""),
IF($C44="Nick Hull",_xlfn.XLOOKUP($B44,PROSPER_Hull!$1:$1,PROSPER_Hull!$45:$45,""),
IF($C44="Monika Kotwani",_xlfn.XLOOKUP($B44,PROSPER_Kotwani!$1:$1,PROSPER_Kotwani!$45:$45,""),
IF($C44="Jonathan Wellner",_xlfn.XLOOKUP($B44,PROSPER_Wellner!$1:$1,PROSPER_Wellner!$45:$45,""),
IF($C44="Travis Harvey",_xlfn.XLOOKUP($B44,PROSPER_Harvey!$1:$1,PROSPER_Harvey!$45:$45,""),"")))))))="","",
IF($C44="Christopher Lobo",_xlfn.XLOOKUP($B44,PROSPER_Lobo!$1:$1,PROSPER_Lobo!$45:$45,""),
IF($C44="Naren Baliga",_xlfn.XLOOKUP($B44,PROSPER_Baliga!$1:$1,PROSPER_Baliga!$45:$45,""),
IF($C44="Thorsten Huhn",_xlfn.XLOOKUP($B44,PROSPER_Huhn!$1:$1,PROSPER_Huhn!$45:$45,""),
IF($C44="Nick Hull",_xlfn.XLOOKUP($B44,PROSPER_Hull!$1:$1,PROSPER_Hull!$45:$45,""),
IF($C44="Monika Kotwani",_xlfn.XLOOKUP($B44,PROSPER_Kotwani!$1:$1,PROSPER_Kotwani!$45:$45,""),
IF($C44="Jonathan Wellner",_xlfn.XLOOKUP($B44,PROSPER_Wellner!$1:$1,PROSPER_Wellner!$45:$45,""),
IF($C44="Travis Harvey",_xlfn.XLOOKUP($B44,PROSPER_Harvey!$1:$1,PROSPER_Harvey!$45:$45,""),"")))))))))</f>
        <v>N/A</v>
      </c>
      <c r="GD44" s="131" t="str">
        <f>IF(IF(IF($C44="Christopher Lobo",_xlfn.XLOOKUP($B44,PROSPER_Lobo!$1:$1,PROSPER_Lobo!$46:$46,""),
IF($C44="Naren Baliga",_xlfn.XLOOKUP($B44,PROSPER_Baliga!$1:$1,PROSPER_Baliga!$46:$46,""),
IF($C44="Thorsten Huhn",_xlfn.XLOOKUP($B44,PROSPER_Huhn!$1:$1,PROSPER_Huhn!$46:$46,""),
IF($C44="Nick Hull",_xlfn.XLOOKUP($B44,PROSPER_Hull!$1:$1,PROSPER_Hull!$46:$46,""),
IF($C44="Monika Kotwani",_xlfn.XLOOKUP($B44,PROSPER_Kotwani!$1:$1,PROSPER_Kotwani!$46:$46,""),
IF($C44="Jonathan Wellner",_xlfn.XLOOKUP($B44,PROSPER_Wellner!$1:$1,PROSPER_Wellner!$46:$46,""),
IF($C44="Travis Harvey",_xlfn.XLOOKUP($B44,PROSPER_Harvey!$1:$1,PROSPER_Harvey!$46:$46,""),"")))))))="","",
IF($C44="Christopher Lobo",_xlfn.XLOOKUP($B44,PROSPER_Lobo!$1:$1,PROSPER_Lobo!$46:$46,""),
IF($C44="Naren Baliga",_xlfn.XLOOKUP($B44,PROSPER_Baliga!$1:$1,PROSPER_Baliga!$46:$46,""),
IF($C44="Thorsten Huhn",_xlfn.XLOOKUP($B44,PROSPER_Huhn!$1:$1,PROSPER_Huhn!$46:$46,""),
IF($C44="Nick Hull",_xlfn.XLOOKUP($B44,PROSPER_Hull!$1:$1,PROSPER_Hull!$46:$46,""),
IF($C44="Monika Kotwani",_xlfn.XLOOKUP($B44,PROSPER_Kotwani!$1:$1,PROSPER_Kotwani!$46:$46,""),
IF($C44="Jonathan Wellner",_xlfn.XLOOKUP($B44,PROSPER_Wellner!$1:$1,PROSPER_Wellner!$46:$46,""),
IF($C44="Travis Harvey",_xlfn.XLOOKUP($B44,PROSPER_Harvey!$1:$1,PROSPER_Harvey!$46:$46,""),""))))))))="","No Comment",IF(IF($C44="Christopher Lobo",_xlfn.XLOOKUP($B44,PROSPER_Lobo!$1:$1,PROSPER_Lobo!$46:$46,""),
IF($C44="Naren Baliga",_xlfn.XLOOKUP($B44,PROSPER_Baliga!$1:$1,PROSPER_Baliga!$46:$46,""),
IF($C44="Thorsten Huhn",_xlfn.XLOOKUP($B44,PROSPER_Huhn!$1:$1,PROSPER_Huhn!$46:$46,""),
IF($C44="Nick Hull",_xlfn.XLOOKUP($B44,PROSPER_Hull!$1:$1,PROSPER_Hull!$46:$46,""),
IF($C44="Monika Kotwani",_xlfn.XLOOKUP($B44,PROSPER_Kotwani!$1:$1,PROSPER_Kotwani!$46:$46,""),
IF($C44="Jonathan Wellner",_xlfn.XLOOKUP($B44,PROSPER_Wellner!$1:$1,PROSPER_Wellner!$46:$46,""),
IF($C44="Travis Harvey",_xlfn.XLOOKUP($B44,PROSPER_Harvey!$1:$1,PROSPER_Harvey!$46:$46,""),"")))))))="","",
IF($C44="Christopher Lobo",_xlfn.XLOOKUP($B44,PROSPER_Lobo!$1:$1,PROSPER_Lobo!$46:$46,""),
IF($C44="Naren Baliga",_xlfn.XLOOKUP($B44,PROSPER_Baliga!$1:$1,PROSPER_Baliga!$46:$46,""),
IF($C44="Thorsten Huhn",_xlfn.XLOOKUP($B44,PROSPER_Huhn!$1:$1,PROSPER_Huhn!$46:$46,""),
IF($C44="Nick Hull",_xlfn.XLOOKUP($B44,PROSPER_Hull!$1:$1,PROSPER_Hull!$46:$46,""),
IF($C44="Monika Kotwani",_xlfn.XLOOKUP($B44,PROSPER_Kotwani!$1:$1,PROSPER_Kotwani!$46:$46,""),
IF($C44="Jonathan Wellner",_xlfn.XLOOKUP($B44,PROSPER_Wellner!$1:$1,PROSPER_Wellner!$46:$46,""),
IF($C44="Travis Harvey",_xlfn.XLOOKUP($B44,PROSPER_Harvey!$1:$1,PROSPER_Harvey!$46:$46,""),"")))))))))</f>
        <v>N/A</v>
      </c>
      <c r="GE44" s="150" t="str">
        <f t="shared" si="309"/>
        <v>N/A</v>
      </c>
      <c r="GF44" s="130" t="str">
        <f>_xlfn.XLOOKUP(B44,PROSPERInitial_Query!$E:$E,PROSPERInitial_Query!$AJ:$AJ,"",,-1)</f>
        <v/>
      </c>
      <c r="GG44" s="121" t="str">
        <f t="shared" si="310"/>
        <v>Raviraj N Tilwani2 - RelationshipAccount / Stakeholder 10Name</v>
      </c>
      <c r="GH44" s="121" t="str">
        <f>_xlfn.XLOOKUP(GG44,PROSPERDelta_Query!BK:BK,PROSPERDelta_Query!AL:AL,"",,-1)</f>
        <v/>
      </c>
      <c r="GI44" s="126" t="str">
        <f>_xlfn.XLOOKUP(B44,PROSPERInitial_Query!$E:$E,PROSPERInitial_Query!$Z:$Z,"",,-1)</f>
        <v/>
      </c>
      <c r="GJ44" s="121" t="str">
        <f t="shared" si="311"/>
        <v>Raviraj N Tilwani2 - RelationshipAccount / Stakeholder 10Self Score</v>
      </c>
      <c r="GK44" s="126" t="str">
        <f>_xlfn.XLOOKUP(GJ44,PROSPERDelta_Query!BK:BK,PROSPERDelta_Query!AV:AV,"",,-1)</f>
        <v/>
      </c>
      <c r="GL44" s="131" t="str">
        <f t="shared" si="312"/>
        <v/>
      </c>
      <c r="GM44" s="131" t="str">
        <f t="shared" si="313"/>
        <v>N/A</v>
      </c>
      <c r="GN44" s="132" t="str">
        <f t="shared" si="314"/>
        <v>N/A</v>
      </c>
      <c r="GO44" s="132" t="str">
        <f>IF(IF(IF($C44="Christopher Lobo",_xlfn.XLOOKUP($B44,PROSPER_Lobo!$1:$1,PROSPER_Lobo!$48:$48,""),
IF($C44="Naren Baliga",_xlfn.XLOOKUP($B44,PROSPER_Baliga!$1:$1,PROSPER_Baliga!$48:$48,""),
IF($C44="Thorsten Huhn",_xlfn.XLOOKUP($B44,PROSPER_Huhn!$1:$1,PROSPER_Huhn!$48:$48,""),
IF($C44="Nick Hull",_xlfn.XLOOKUP($B44,PROSPER_Hull!$1:$1,PROSPER_Hull!$48:$48,""),
IF($C44="Monika Kotwani",_xlfn.XLOOKUP($B44,PROSPER_Kotwani!$1:$1,PROSPER_Kotwani!$48:$48,""),
IF($C44="Jonathan Wellner",_xlfn.XLOOKUP($B44,PROSPER_Wellner!$1:$1,PROSPER_Wellner!$48:$48,""),
IF($C44="Travis Harvey",_xlfn.XLOOKUP($B44,PROSPER_Harvey!$1:$1,PROSPER_Harvey!$48:$48,""),"")))))))="","",
IF($C44="Christopher Lobo",_xlfn.XLOOKUP($B44,PROSPER_Lobo!$1:$1,PROSPER_Lobo!$48:$48,""),
IF($C44="Naren Baliga",_xlfn.XLOOKUP($B44,PROSPER_Baliga!$1:$1,PROSPER_Baliga!$48:$48,""),
IF($C44="Thorsten Huhn",_xlfn.XLOOKUP($B44,PROSPER_Huhn!$1:$1,PROSPER_Huhn!$48:$48,""),
IF($C44="Nick Hull",_xlfn.XLOOKUP($B44,PROSPER_Hull!$1:$1,PROSPER_Hull!$48:$48,""),
IF($C44="Monika Kotwani",_xlfn.XLOOKUP($B44,PROSPER_Kotwani!$1:$1,PROSPER_Kotwani!$48:$48,""),
IF($C44="Jonathan Wellner",_xlfn.XLOOKUP($B44,PROSPER_Wellner!$1:$1,PROSPER_Wellner!$48:$48,""),
IF($C44="Travis Harvey",_xlfn.XLOOKUP($B44,PROSPER_Harvey!$1:$1,PROSPER_Harvey!$48:$48,""),""))))))))="","No Score",IF(IF($C44="Christopher Lobo",_xlfn.XLOOKUP($B44,PROSPER_Lobo!$1:$1,PROSPER_Lobo!$48:$48,""),
IF($C44="Naren Baliga",_xlfn.XLOOKUP($B44,PROSPER_Baliga!$1:$1,PROSPER_Baliga!$48:$48,""),
IF($C44="Thorsten Huhn",_xlfn.XLOOKUP($B44,PROSPER_Huhn!$1:$1,PROSPER_Huhn!$48:$48,""),
IF($C44="Nick Hull",_xlfn.XLOOKUP($B44,PROSPER_Hull!$1:$1,PROSPER_Hull!$48:$48,""),
IF($C44="Monika Kotwani",_xlfn.XLOOKUP($B44,PROSPER_Kotwani!$1:$1,PROSPER_Kotwani!$48:$48,""),
IF($C44="Jonathan Wellner",_xlfn.XLOOKUP($B44,PROSPER_Wellner!$1:$1,PROSPER_Wellner!$48:$48,""),
IF($C44="Travis Harvey",_xlfn.XLOOKUP($B44,PROSPER_Harvey!$1:$1,PROSPER_Harvey!$48:$48,""),"")))))))="","",
IF($C44="Christopher Lobo",_xlfn.XLOOKUP($B44,PROSPER_Lobo!$1:$1,PROSPER_Lobo!$48:$48,""),
IF($C44="Naren Baliga",_xlfn.XLOOKUP($B44,PROSPER_Baliga!$1:$1,PROSPER_Baliga!$48:$48,""),
IF($C44="Thorsten Huhn",_xlfn.XLOOKUP($B44,PROSPER_Huhn!$1:$1,PROSPER_Huhn!$48:$48,""),
IF($C44="Nick Hull",_xlfn.XLOOKUP($B44,PROSPER_Hull!$1:$1,PROSPER_Hull!$48:$48,""),
IF($C44="Monika Kotwani",_xlfn.XLOOKUP($B44,PROSPER_Kotwani!$1:$1,PROSPER_Kotwani!$48:$48,""),
IF($C44="Jonathan Wellner",_xlfn.XLOOKUP($B44,PROSPER_Wellner!$1:$1,PROSPER_Wellner!$48:$48,""),
IF($C44="Travis Harvey",_xlfn.XLOOKUP($B44,PROSPER_Harvey!$1:$1,PROSPER_Harvey!$48:$48,""),"")))))))))</f>
        <v>N/A</v>
      </c>
      <c r="GP44" s="131" t="str">
        <f>IF(IF(IF($C44="Christopher Lobo",_xlfn.XLOOKUP($B44,PROSPER_Lobo!$1:$1,PROSPER_Lobo!$49:$49,""),
IF($C44="Naren Baliga",_xlfn.XLOOKUP($B44,PROSPER_Baliga!$1:$1,PROSPER_Baliga!$49:$49,""),
IF($C44="Thorsten Huhn",_xlfn.XLOOKUP($B44,PROSPER_Huhn!$1:$1,PROSPER_Huhn!$49:$49,""),
IF($C44="Nick Hull",_xlfn.XLOOKUP($B44,PROSPER_Hull!$1:$1,PROSPER_Hull!$49:$49,""),
IF($C44="Monika Kotwani",_xlfn.XLOOKUP($B44,PROSPER_Kotwani!$1:$1,PROSPER_Kotwani!$49:$49,""),
IF($C44="Jonathan Wellner",_xlfn.XLOOKUP($B44,PROSPER_Wellner!$1:$1,PROSPER_Wellner!$49:$49,""),
IF($C44="Travis Harvey",_xlfn.XLOOKUP($B44,PROSPER_Harvey!$1:$1,PROSPER_Harvey!$49:$49,""),"")))))))="","",
IF($C44="Christopher Lobo",_xlfn.XLOOKUP($B44,PROSPER_Lobo!$1:$1,PROSPER_Lobo!$49:$49,""),
IF($C44="Naren Baliga",_xlfn.XLOOKUP($B44,PROSPER_Baliga!$1:$1,PROSPER_Baliga!$49:$49,""),
IF($C44="Thorsten Huhn",_xlfn.XLOOKUP($B44,PROSPER_Huhn!$1:$1,PROSPER_Huhn!$49:$49,""),
IF($C44="Nick Hull",_xlfn.XLOOKUP($B44,PROSPER_Hull!$1:$1,PROSPER_Hull!$49:$49,""),
IF($C44="Monika Kotwani",_xlfn.XLOOKUP($B44,PROSPER_Kotwani!$1:$1,PROSPER_Kotwani!$49:$49,""),
IF($C44="Jonathan Wellner",_xlfn.XLOOKUP($B44,PROSPER_Wellner!$1:$1,PROSPER_Wellner!$49:$49,""),
IF($C44="Travis Harvey",_xlfn.XLOOKUP($B44,PROSPER_Harvey!$1:$1,PROSPER_Harvey!$49:$49,""),""))))))))="","No Comment",IF(IF($C44="Christopher Lobo",_xlfn.XLOOKUP($B44,PROSPER_Lobo!$1:$1,PROSPER_Lobo!$49:$49,""),
IF($C44="Naren Baliga",_xlfn.XLOOKUP($B44,PROSPER_Baliga!$1:$1,PROSPER_Baliga!$49:$49,""),
IF($C44="Thorsten Huhn",_xlfn.XLOOKUP($B44,PROSPER_Huhn!$1:$1,PROSPER_Huhn!$49:$49,""),
IF($C44="Nick Hull",_xlfn.XLOOKUP($B44,PROSPER_Hull!$1:$1,PROSPER_Hull!$49:$49,""),
IF($C44="Monika Kotwani",_xlfn.XLOOKUP($B44,PROSPER_Kotwani!$1:$1,PROSPER_Kotwani!$49:$49,""),
IF($C44="Jonathan Wellner",_xlfn.XLOOKUP($B44,PROSPER_Wellner!$1:$1,PROSPER_Wellner!$49:$49,""),
IF($C44="Travis Harvey",_xlfn.XLOOKUP($B44,PROSPER_Harvey!$1:$1,PROSPER_Harvey!$49:$49,""),"")))))))="","",
IF($C44="Christopher Lobo",_xlfn.XLOOKUP($B44,PROSPER_Lobo!$1:$1,PROSPER_Lobo!$49:$49,""),
IF($C44="Naren Baliga",_xlfn.XLOOKUP($B44,PROSPER_Baliga!$1:$1,PROSPER_Baliga!$49:$49,""),
IF($C44="Thorsten Huhn",_xlfn.XLOOKUP($B44,PROSPER_Huhn!$1:$1,PROSPER_Huhn!$49:$49,""),
IF($C44="Nick Hull",_xlfn.XLOOKUP($B44,PROSPER_Hull!$1:$1,PROSPER_Hull!$49:$49,""),
IF($C44="Monika Kotwani",_xlfn.XLOOKUP($B44,PROSPER_Kotwani!$1:$1,PROSPER_Kotwani!$49:$49,""),
IF($C44="Jonathan Wellner",_xlfn.XLOOKUP($B44,PROSPER_Wellner!$1:$1,PROSPER_Wellner!$49:$49,""),
IF($C44="Travis Harvey",_xlfn.XLOOKUP($B44,PROSPER_Harvey!$1:$1,PROSPER_Harvey!$49:$49,""),"")))))))))</f>
        <v>N/A</v>
      </c>
      <c r="GQ44" s="150" t="str">
        <f t="shared" si="315"/>
        <v>N/A</v>
      </c>
      <c r="GR44" s="187" t="str">
        <f t="shared" si="316"/>
        <v>N/A</v>
      </c>
      <c r="GS44" s="128" t="str">
        <f t="shared" si="317"/>
        <v>N/A</v>
      </c>
      <c r="GT44" s="188" t="str">
        <f t="shared" si="318"/>
        <v>N/A</v>
      </c>
      <c r="GU44" s="133" t="str">
        <f>IF(IF(IF($C44="Christopher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Kotwani",_xlfn.XLOOKUP($B44,PROSPER_Kotwani!$1:$1,PROSPER_Kotwani!$54:$54,""),
IF($C44="Jonathan Wellner",_xlfn.XLOOKUP($B44,PROSPER_Wellner!$1:$1,PROSPER_Wellner!$54:$54,""),
IF($C44="Travis Harvey",_xlfn.XLOOKUP($B44,PROSPER_Harvey!$1:$1,PROSPER_Harvey!$54:$54,""),"")))))))="","",
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Kotwani",_xlfn.XLOOKUP($B44,PROSPER_Kotwani!$1:$1,PROSPER_Kotwani!$50:$50,""),
IF($C44="Jonathan Wellner",_xlfn.XLOOKUP($B44,PROSPER_Wellner!$1:$1,PROSPER_Wellner!$50:$50,""),
IF($C44="Travis Harvey",_xlfn.XLOOKUP($B44,PROSPER_Harvey!$1:$1,PROSPER_Harvey!$50:$50,""),""))))))))="","No Score",IF(IF($C44="Christopher Lobo",_xlfn.XLOOKUP($B44,PROSPER_Lobo!$1:$1,PROSPER_Lobo!$50:$50,""),
IF($C44="Naren Baliga",_xlfn.XLOOKUP($B44,PROSPER_Baliga!$1:$1,PROSPER_Baliga!$50:$50,""),
IF($C44="Thorsten Huhn",_xlfn.XLOOKUP($B44,PROSPER_Huhn!$1:$1,PROSPER_Huhn!$50:$50,""),
IF($C44="Nick Hull",_xlfn.XLOOKUP($B44,PROSPER_Hull!$1:$1,PROSPER_Hull!$50:$50,""),
IF($C44="Monika Kotwani",_xlfn.XLOOKUP($B44,PROSPER_Kotwani!$1:$1,PROSPER_Kotwani!$50:$50,""),
IF($C44="Jonathan Wellner",_xlfn.XLOOKUP($B44,PROSPER_Wellner!$1:$1,PROSPER_Wellner!$50:$50,""),
IF($C44="Travis Harvey",_xlfn.XLOOKUP($B44,PROSPER_Harvey!$1:$1,PROSPER_Harvey!$50:$50,""),"")))))))="","",
IF($C44="Christopher Lobo",_xlfn.XLOOKUP($B44,PROSPER_Lobo!$1:$1,PROSPER_Lobo!$50:$50,""),
IF($C44="Naren Baliga",_xlfn.XLOOKUP($B44,PROSPER_Baliga!$1:$1,PROSPER_Baliga!$50:$50,""),
IF($C44="Thorsten Huhn",_xlfn.XLOOKUP($B44,PROSPER_Huhn!$1:$1,PROSPER_Huhn!$50:$50,""),
IF($C44="Nick Hull",_xlfn.XLOOKUP($B44,PROSPER_Hull!$1:$1,PROSPER_Hull!$50:$50,""),
IF($C44="Monika Kotwani",_xlfn.XLOOKUP($B44,PROSPER_Kotwani!$1:$1,PROSPER_Kotwani!$50:$50,""),
IF($C44="Jonathan Wellner",_xlfn.XLOOKUP($B44,PROSPER_Wellner!$1:$1,PROSPER_Wellner!$50:$50,""),
IF($C44="Travis Harvey",_xlfn.XLOOKUP($B44,PROSPER_Harvey!$1:$1,PROSPER_Harvey!$50:$50,""),"")))))))))</f>
        <v>No Score</v>
      </c>
      <c r="GV44" s="134" t="str">
        <f>IF(IF(IF($C44="Christopher Lobo",_xlfn.XLOOKUP($B44,PROSPER_Lobo!$1:$1,PROSPER_Lobo!$51:$51,""),
IF($C44="Naren Baliga",_xlfn.XLOOKUP($B44,PROSPER_Baliga!$1:$1,PROSPER_Baliga!$51:$51,""),
IF($C44="Thorsten Huhn",_xlfn.XLOOKUP($B44,PROSPER_Huhn!$1:$1,PROSPER_Huhn!$51:$51,""),
IF($C44="Nick Hull",_xlfn.XLOOKUP($B44,PROSPER_Hull!$1:$1,PROSPER_Hull!$51:$51,""),
IF($C44="Monika Kotwani",_xlfn.XLOOKUP($B44,PROSPER_Kotwani!$1:$1,PROSPER_Kotwani!$51:$51,""),
IF($C44="Jonathan Wellner",_xlfn.XLOOKUP($B44,PROSPER_Wellner!$1:$1,PROSPER_Wellner!$51:$51,""),
IF($C44="Travis Harvey",_xlfn.XLOOKUP($B44,PROSPER_Harvey!$1:$1,PROSPER_Harvey!$51:$51,""),"")))))))="","",
IF($C44="Christopher Lobo",_xlfn.XLOOKUP($B44,PROSPER_Lobo!$1:$1,PROSPER_Lobo!$51:$51,""),
IF($C44="Naren Baliga",_xlfn.XLOOKUP($B44,PROSPER_Baliga!$1:$1,PROSPER_Baliga!$51:$51,""),
IF($C44="Thorsten Huhn",_xlfn.XLOOKUP($B44,PROSPER_Huhn!$1:$1,PROSPER_Huhn!$51:$51,""),
IF($C44="Nick Hull",_xlfn.XLOOKUP($B44,PROSPER_Hull!$1:$1,PROSPER_Hull!$51:$51,""),
IF($C44="Monika Kotwani",_xlfn.XLOOKUP($B44,PROSPER_Kotwani!$1:$1,PROSPER_Kotwani!$51:$51,""),
IF($C44="Jonathan Wellner",_xlfn.XLOOKUP($B44,PROSPER_Wellner!$1:$1,PROSPER_Wellner!$51:$51,""),
IF($C44="Travis Harvey",_xlfn.XLOOKUP($B44,PROSPER_Harvey!$1:$1,PROSPER_Harvey!$51:$51,""),""))))))))="","No Comment",IF(IF($C44="Christopher Lobo",_xlfn.XLOOKUP($B44,PROSPER_Lobo!$1:$1,PROSPER_Lobo!$51:$51,""),
IF($C44="Naren Baliga",_xlfn.XLOOKUP($B44,PROSPER_Baliga!$1:$1,PROSPER_Baliga!$51:$51,""),
IF($C44="Thorsten Huhn",_xlfn.XLOOKUP($B44,PROSPER_Huhn!$1:$1,PROSPER_Huhn!$51:$51,""),
IF($C44="Nick Hull",_xlfn.XLOOKUP($B44,PROSPER_Hull!$1:$1,PROSPER_Hull!$51:$51,""),
IF($C44="Monika Kotwani",_xlfn.XLOOKUP($B44,PROSPER_Kotwani!$1:$1,PROSPER_Kotwani!$51:$51,""),
IF($C44="Jonathan Wellner",_xlfn.XLOOKUP($B44,PROSPER_Wellner!$1:$1,PROSPER_Wellner!$51:$51,""),
IF($C44="Travis Harvey",_xlfn.XLOOKUP($B44,PROSPER_Harvey!$1:$1,PROSPER_Harvey!$51:$51,""),"")))))))="","",
IF($C44="Christopher Lobo",_xlfn.XLOOKUP($B44,PROSPER_Lobo!$1:$1,PROSPER_Lobo!$51:$51,""),
IF($C44="Naren Baliga",_xlfn.XLOOKUP($B44,PROSPER_Baliga!$1:$1,PROSPER_Baliga!$51:$51,""),
IF($C44="Thorsten Huhn",_xlfn.XLOOKUP($B44,PROSPER_Huhn!$1:$1,PROSPER_Huhn!$51:$51,""),
IF($C44="Nick Hull",_xlfn.XLOOKUP($B44,PROSPER_Hull!$1:$1,PROSPER_Hull!$51:$51,""),
IF($C44="Monika Kotwani",_xlfn.XLOOKUP($B44,PROSPER_Kotwani!$1:$1,PROSPER_Kotwani!$51:$51,""),
IF($C44="Jonathan Wellner",_xlfn.XLOOKUP($B44,PROSPER_Wellner!$1:$1,PROSPER_Wellner!$51:$51,""),
IF($C44="Travis Harvey",_xlfn.XLOOKUP($B44,PROSPER_Harvey!$1:$1,PROSPER_Harvey!$51:$51,""),"")))))))))</f>
        <v>No Comment</v>
      </c>
      <c r="GW44" s="133">
        <f>_xlfn.XLOOKUP($B44,Vlookups_Local!B:B,Vlookups_Local!E:E,"N/A")</f>
        <v>6</v>
      </c>
      <c r="GX44" s="134" t="str">
        <f>IF(IF(IF($C44="Christopher Lobo",_xlfn.XLOOKUP($B44,PROSPER_Lobo!$1:$1,PROSPER_Lobo!$53:$53,""),
IF($C44="Naren Baliga",_xlfn.XLOOKUP($B44,PROSPER_Baliga!$1:$1,PROSPER_Baliga!$53:$53,""),
IF($C44="Thorsten Huhn",_xlfn.XLOOKUP($B44,PROSPER_Huhn!$1:$1,PROSPER_Huhn!$53:$53,""),
IF($C44="Nick Hull",_xlfn.XLOOKUP($B44,PROSPER_Hull!$1:$1,PROSPER_Hull!$53:$53,""),
IF($C44="Monika Kotwani",_xlfn.XLOOKUP($B44,PROSPER_Kotwani!$1:$1,PROSPER_Kotwani!$53:$53,""),
IF($C44="Jonathan Wellner",_xlfn.XLOOKUP($B44,PROSPER_Wellner!$1:$1,PROSPER_Wellner!$53:$53,""),
IF($C44="Travis Harvey",_xlfn.XLOOKUP($B44,PROSPER_Harvey!$1:$1,PROSPER_Harvey!$53:$53,""),"")))))))="","",
IF($C44="Christopher Lobo",_xlfn.XLOOKUP($B44,PROSPER_Lobo!$1:$1,PROSPER_Lobo!$53:$53,""),
IF($C44="Naren Baliga",_xlfn.XLOOKUP($B44,PROSPER_Baliga!$1:$1,PROSPER_Baliga!$53:$53,""),
IF($C44="Thorsten Huhn",_xlfn.XLOOKUP($B44,PROSPER_Huhn!$1:$1,PROSPER_Huhn!$53:$53,""),
IF($C44="Nick Hull",_xlfn.XLOOKUP($B44,PROSPER_Hull!$1:$1,PROSPER_Hull!$53:$53,""),
IF($C44="Monika Kotwani",_xlfn.XLOOKUP($B44,PROSPER_Kotwani!$1:$1,PROSPER_Kotwani!$53:$53,""),
IF($C44="Jonathan Wellner",_xlfn.XLOOKUP($B44,PROSPER_Wellner!$1:$1,PROSPER_Wellner!$53:$53,""),
IF($C44="Travis Harvey",_xlfn.XLOOKUP($B44,PROSPER_Harvey!$1:$1,PROSPER_Harvey!$53:$53,""),""))))))))="","No Comment",IF(IF($C44="Christopher Lobo",_xlfn.XLOOKUP($B44,PROSPER_Lobo!$1:$1,PROSPER_Lobo!$53:$53,""),
IF($C44="Naren Baliga",_xlfn.XLOOKUP($B44,PROSPER_Baliga!$1:$1,PROSPER_Baliga!$53:$53,""),
IF($C44="Thorsten Huhn",_xlfn.XLOOKUP($B44,PROSPER_Huhn!$1:$1,PROSPER_Huhn!$53:$53,""),
IF($C44="Nick Hull",_xlfn.XLOOKUP($B44,PROSPER_Hull!$1:$1,PROSPER_Hull!$53:$53,""),
IF($C44="Monika Kotwani",_xlfn.XLOOKUP($B44,PROSPER_Kotwani!$1:$1,PROSPER_Kotwani!$53:$53,""),
IF($C44="Jonathan Wellner",_xlfn.XLOOKUP($B44,PROSPER_Wellner!$1:$1,PROSPER_Wellner!$53:$53,""),
IF($C44="Travis Harvey",_xlfn.XLOOKUP($B44,PROSPER_Harvey!$1:$1,PROSPER_Harvey!$53:$53,""),"")))))))="","",
IF($C44="Christopher Lobo",_xlfn.XLOOKUP($B44,PROSPER_Lobo!$1:$1,PROSPER_Lobo!$53:$53,""),
IF($C44="Naren Baliga",_xlfn.XLOOKUP($B44,PROSPER_Baliga!$1:$1,PROSPER_Baliga!$53:$53,""),
IF($C44="Thorsten Huhn",_xlfn.XLOOKUP($B44,PROSPER_Huhn!$1:$1,PROSPER_Huhn!$53:$53,""),
IF($C44="Nick Hull",_xlfn.XLOOKUP($B44,PROSPER_Hull!$1:$1,PROSPER_Hull!$53:$53,""),
IF($C44="Monika Kotwani",_xlfn.XLOOKUP($B44,PROSPER_Kotwani!$1:$1,PROSPER_Kotwani!$53:$53,""),
IF($C44="Jonathan Wellner",_xlfn.XLOOKUP($B44,PROSPER_Wellner!$1:$1,PROSPER_Wellner!$53:$53,""),
IF($C44="Travis Harvey",_xlfn.XLOOKUP($B44,PROSPER_Harvey!$1:$1,PROSPER_Harvey!$53:$53,""),"")))))))))</f>
        <v>No Comment</v>
      </c>
      <c r="GY44" s="133" t="str">
        <f>IF(IF(IF($C44="Christopher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Kotwani",_xlfn.XLOOKUP($B44,PROSPER_Kotwani!$1:$1,PROSPER_Kotwani!$54:$54,""),
IF($C44="Jonathan Wellner",_xlfn.XLOOKUP($B44,PROSPER_Wellner!$1:$1,PROSPER_Wellner!$54:$54,""),
IF($C44="Travis Harvey",_xlfn.XLOOKUP($B44,PROSPER_Harvey!$1:$1,PROSPER_Harvey!$54:$54,""),"")))))))="","",
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Kotwani",_xlfn.XLOOKUP($B44,PROSPER_Kotwani!$1:$1,PROSPER_Kotwani!$54:$54,""),
IF($C44="Jonathan Wellner",_xlfn.XLOOKUP($B44,PROSPER_Wellner!$1:$1,PROSPER_Wellner!$54:$54,""),
IF($C44="Travis Harvey",_xlfn.XLOOKUP($B44,PROSPER_Harvey!$1:$1,PROSPER_Harvey!$54:$54,""),""))))))))="","No Score",IF(IF($C44="Christopher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Kotwani",_xlfn.XLOOKUP($B44,PROSPER_Kotwani!$1:$1,PROSPER_Kotwani!$54:$54,""),
IF($C44="Jonathan Wellner",_xlfn.XLOOKUP($B44,PROSPER_Wellner!$1:$1,PROSPER_Wellner!$54:$54,""),
IF($C44="Travis Harvey",_xlfn.XLOOKUP($B44,PROSPER_Harvey!$1:$1,PROSPER_Harvey!$54:$54,""),"")))))))="","",
IF($C44="Christopher Lobo",_xlfn.XLOOKUP($B44,PROSPER_Lobo!$1:$1,PROSPER_Lobo!$54:$54,""),
IF($C44="Naren Baliga",_xlfn.XLOOKUP($B44,PROSPER_Baliga!$1:$1,PROSPER_Baliga!$54:$54,""),
IF($C44="Thorsten Huhn",_xlfn.XLOOKUP($B44,PROSPER_Huhn!$1:$1,PROSPER_Huhn!$54:$54,""),
IF($C44="Nick Hull",_xlfn.XLOOKUP($B44,PROSPER_Hull!$1:$1,PROSPER_Hull!$54:$54,""),
IF($C44="Monika Kotwani",_xlfn.XLOOKUP($B44,PROSPER_Kotwani!$1:$1,PROSPER_Kotwani!$54:$54,""),
IF($C44="Jonathan Wellner",_xlfn.XLOOKUP($B44,PROSPER_Wellner!$1:$1,PROSPER_Wellner!$54:$54,""),
IF($C44="Travis Harvey",_xlfn.XLOOKUP($B44,PROSPER_Harvey!$1:$1,PROSPER_Harvey!$54:$54,""),"")))))))))</f>
        <v>No Score</v>
      </c>
      <c r="GZ44" s="134" t="str">
        <f>IF(IF(IF($C44="Christopher Lobo",_xlfn.XLOOKUP($B44,PROSPER_Lobo!$1:$1,PROSPER_Lobo!$55:$55,""),
IF($C44="Naren Baliga",_xlfn.XLOOKUP($B44,PROSPER_Baliga!$1:$1,PROSPER_Baliga!$55:$55,""),
IF($C44="Thorsten Huhn",_xlfn.XLOOKUP($B44,PROSPER_Huhn!$1:$1,PROSPER_Huhn!$55:$55,""),
IF($C44="Nick Hull",_xlfn.XLOOKUP($B44,PROSPER_Hull!$1:$1,PROSPER_Hull!$55:$55,""),
IF($C44="Monika Kotwani",_xlfn.XLOOKUP($B44,PROSPER_Kotwani!$1:$1,PROSPER_Kotwani!$55:$55,""),
IF($C44="Jonathan Wellner",_xlfn.XLOOKUP($B44,PROSPER_Wellner!$1:$1,PROSPER_Wellner!$55:$55,""),
IF($C44="Travis Harvey",_xlfn.XLOOKUP($B44,PROSPER_Harvey!$1:$1,PROSPER_Harvey!$55:$55,""),"")))))))="","",
IF($C44="Christopher Lobo",_xlfn.XLOOKUP($B44,PROSPER_Lobo!$1:$1,PROSPER_Lobo!$55:$55,""),
IF($C44="Naren Baliga",_xlfn.XLOOKUP($B44,PROSPER_Baliga!$1:$1,PROSPER_Baliga!$55:$55,""),
IF($C44="Thorsten Huhn",_xlfn.XLOOKUP($B44,PROSPER_Huhn!$1:$1,PROSPER_Huhn!$55:$55,""),
IF($C44="Nick Hull",_xlfn.XLOOKUP($B44,PROSPER_Hull!$1:$1,PROSPER_Hull!$55:$55,""),
IF($C44="Monika Kotwani",_xlfn.XLOOKUP($B44,PROSPER_Kotwani!$1:$1,PROSPER_Kotwani!$55:$55,""),
IF($C44="Jonathan Wellner",_xlfn.XLOOKUP($B44,PROSPER_Wellner!$1:$1,PROSPER_Wellner!$55:$55,""),
IF($C44="Travis Harvey",_xlfn.XLOOKUP($B44,PROSPER_Harvey!$1:$1,PROSPER_Harvey!$55:$55,""),""))))))))="","No Comment",IF(IF($C44="Christopher Lobo",_xlfn.XLOOKUP($B44,PROSPER_Lobo!$1:$1,PROSPER_Lobo!$55:$55,""),
IF($C44="Naren Baliga",_xlfn.XLOOKUP($B44,PROSPER_Baliga!$1:$1,PROSPER_Baliga!$55:$55,""),
IF($C44="Thorsten Huhn",_xlfn.XLOOKUP($B44,PROSPER_Huhn!$1:$1,PROSPER_Huhn!$55:$55,""),
IF($C44="Nick Hull",_xlfn.XLOOKUP($B44,PROSPER_Hull!$1:$1,PROSPER_Hull!$55:$55,""),
IF($C44="Monika Kotwani",_xlfn.XLOOKUP($B44,PROSPER_Kotwani!$1:$1,PROSPER_Kotwani!$55:$55,""),
IF($C44="Jonathan Wellner",_xlfn.XLOOKUP($B44,PROSPER_Wellner!$1:$1,PROSPER_Wellner!$55:$55,""),
IF($C44="Travis Harvey",_xlfn.XLOOKUP($B44,PROSPER_Harvey!$1:$1,PROSPER_Harvey!$55:$55,""),"")))))))="","",
IF($C44="Christopher Lobo",_xlfn.XLOOKUP($B44,PROSPER_Lobo!$1:$1,PROSPER_Lobo!$55:$55,""),
IF($C44="Naren Baliga",_xlfn.XLOOKUP($B44,PROSPER_Baliga!$1:$1,PROSPER_Baliga!$55:$55,""),
IF($C44="Thorsten Huhn",_xlfn.XLOOKUP($B44,PROSPER_Huhn!$1:$1,PROSPER_Huhn!$55:$55,""),
IF($C44="Nick Hull",_xlfn.XLOOKUP($B44,PROSPER_Hull!$1:$1,PROSPER_Hull!$55:$55,""),
IF($C44="Monika Kotwani",_xlfn.XLOOKUP($B44,PROSPER_Kotwani!$1:$1,PROSPER_Kotwani!$55:$55,""),
IF($C44="Jonathan Wellner",_xlfn.XLOOKUP($B44,PROSPER_Wellner!$1:$1,PROSPER_Wellner!$55:$55,""),
IF($C44="Travis Harvey",_xlfn.XLOOKUP($B44,PROSPER_Harvey!$1:$1,PROSPER_Harvey!$55:$55,""),"")))))))))</f>
        <v>No Comment</v>
      </c>
      <c r="HA44" s="133" t="str">
        <f>IF(IF(IF($C44="Christopher Lobo",_xlfn.XLOOKUP($B44,PROSPER_Lobo!$1:$1,PROSPER_Lobo!$56:$56,""),
IF($C44="Naren Baliga",_xlfn.XLOOKUP($B44,PROSPER_Baliga!$1:$1,PROSPER_Baliga!$56:$56,""),
IF($C44="Thorsten Huhn",_xlfn.XLOOKUP($B44,PROSPER_Huhn!$1:$1,PROSPER_Huhn!$56:$56,""),
IF($C44="Nick Hull",_xlfn.XLOOKUP($B44,PROSPER_Hull!$1:$1,PROSPER_Hull!$56:$56,""),
IF($C44="Monika Kotwani",_xlfn.XLOOKUP($B44,PROSPER_Kotwani!$1:$1,PROSPER_Kotwani!$56:$56,""),
IF($C44="Jonathan Wellner",_xlfn.XLOOKUP($B44,PROSPER_Wellner!$1:$1,PROSPER_Wellner!$56:$56,""),
IF($C44="Travis Harvey",_xlfn.XLOOKUP($B44,PROSPER_Harvey!$1:$1,PROSPER_Harvey!$56:$56,""),"")))))))="","",
IF($C44="Christopher Lobo",_xlfn.XLOOKUP($B44,PROSPER_Lobo!$1:$1,PROSPER_Lobo!$56:$56,""),
IF($C44="Naren Baliga",_xlfn.XLOOKUP($B44,PROSPER_Baliga!$1:$1,PROSPER_Baliga!$56:$56,""),
IF($C44="Thorsten Huhn",_xlfn.XLOOKUP($B44,PROSPER_Huhn!$1:$1,PROSPER_Huhn!$56:$56,""),
IF($C44="Nick Hull",_xlfn.XLOOKUP($B44,PROSPER_Hull!$1:$1,PROSPER_Hull!$56:$56,""),
IF($C44="Monika Kotwani",_xlfn.XLOOKUP($B44,PROSPER_Kotwani!$1:$1,PROSPER_Kotwani!$56:$56,""),
IF($C44="Jonathan Wellner",_xlfn.XLOOKUP($B44,PROSPER_Wellner!$1:$1,PROSPER_Wellner!$56:$56,""),
IF($C44="Travis Harvey",_xlfn.XLOOKUP($B44,PROSPER_Harvey!$1:$1,PROSPER_Harvey!$56:$56,""),""))))))))="","No Score",IF(IF($C44="Christopher Lobo",_xlfn.XLOOKUP($B44,PROSPER_Lobo!$1:$1,PROSPER_Lobo!$56:$56,""),
IF($C44="Naren Baliga",_xlfn.XLOOKUP($B44,PROSPER_Baliga!$1:$1,PROSPER_Baliga!$56:$56,""),
IF($C44="Thorsten Huhn",_xlfn.XLOOKUP($B44,PROSPER_Huhn!$1:$1,PROSPER_Huhn!$56:$56,""),
IF($C44="Nick Hull",_xlfn.XLOOKUP($B44,PROSPER_Hull!$1:$1,PROSPER_Hull!$56:$56,""),
IF($C44="Monika Kotwani",_xlfn.XLOOKUP($B44,PROSPER_Kotwani!$1:$1,PROSPER_Kotwani!$56:$56,""),
IF($C44="Jonathan Wellner",_xlfn.XLOOKUP($B44,PROSPER_Wellner!$1:$1,PROSPER_Wellner!$56:$56,""),
IF($C44="Travis Harvey",_xlfn.XLOOKUP($B44,PROSPER_Harvey!$1:$1,PROSPER_Harvey!$56:$56,""),"")))))))="","",
IF($C44="Christopher Lobo",_xlfn.XLOOKUP($B44,PROSPER_Lobo!$1:$1,PROSPER_Lobo!$56:$56,""),
IF($C44="Naren Baliga",_xlfn.XLOOKUP($B44,PROSPER_Baliga!$1:$1,PROSPER_Baliga!$56:$56,""),
IF($C44="Thorsten Huhn",_xlfn.XLOOKUP($B44,PROSPER_Huhn!$1:$1,PROSPER_Huhn!$56:$56,""),
IF($C44="Nick Hull",_xlfn.XLOOKUP($B44,PROSPER_Hull!$1:$1,PROSPER_Hull!$56:$56,""),
IF($C44="Monika Kotwani",_xlfn.XLOOKUP($B44,PROSPER_Kotwani!$1:$1,PROSPER_Kotwani!$56:$56,""),
IF($C44="Jonathan Wellner",_xlfn.XLOOKUP($B44,PROSPER_Wellner!$1:$1,PROSPER_Wellner!$56:$56,""),
IF($C44="Travis Harvey",_xlfn.XLOOKUP($B44,PROSPER_Harvey!$1:$1,PROSPER_Harvey!$56:$56,""),"")))))))))</f>
        <v>No Score</v>
      </c>
      <c r="HB44" s="134" t="str">
        <f>IF(IF(IF($C44="Christopher Lobo",_xlfn.XLOOKUP($B44,PROSPER_Lobo!$1:$1,PROSPER_Lobo!$57:$57,""),
IF($C44="Naren Baliga",_xlfn.XLOOKUP($B44,PROSPER_Baliga!$1:$1,PROSPER_Baliga!$57:$57,""),
IF($C44="Thorsten Huhn",_xlfn.XLOOKUP($B44,PROSPER_Huhn!$1:$1,PROSPER_Huhn!$57:$57,""),
IF($C44="Nick Hull",_xlfn.XLOOKUP($B44,PROSPER_Hull!$1:$1,PROSPER_Hull!$57:$57,""),
IF($C44="Monika Kotwani",_xlfn.XLOOKUP($B44,PROSPER_Kotwani!$1:$1,PROSPER_Kotwani!$57:$57,""),
IF($C44="Jonathan Wellner",_xlfn.XLOOKUP($B44,PROSPER_Wellner!$1:$1,PROSPER_Wellner!$57:$57,""),
IF($C44="Travis Harvey",_xlfn.XLOOKUP($B44,PROSPER_Harvey!$1:$1,PROSPER_Harvey!$57:$57,""),"")))))))="","",
IF($C44="Christopher Lobo",_xlfn.XLOOKUP($B44,PROSPER_Lobo!$1:$1,PROSPER_Lobo!$57:$57,""),
IF($C44="Naren Baliga",_xlfn.XLOOKUP($B44,PROSPER_Baliga!$1:$1,PROSPER_Baliga!$57:$57,""),
IF($C44="Thorsten Huhn",_xlfn.XLOOKUP($B44,PROSPER_Huhn!$1:$1,PROSPER_Huhn!$57:$57,""),
IF($C44="Nick Hull",_xlfn.XLOOKUP($B44,PROSPER_Hull!$1:$1,PROSPER_Hull!$57:$57,""),
IF($C44="Monika Kotwani",_xlfn.XLOOKUP($B44,PROSPER_Kotwani!$1:$1,PROSPER_Kotwani!$57:$57,""),
IF($C44="Jonathan Wellner",_xlfn.XLOOKUP($B44,PROSPER_Wellner!$1:$1,PROSPER_Wellner!$57:$57,""),
IF($C44="Travis Harvey",_xlfn.XLOOKUP($B44,PROSPER_Harvey!$1:$1,PROSPER_Harvey!$57:$57,""),""))))))))="","No Comment",IF(IF($C44="Christopher Lobo",_xlfn.XLOOKUP($B44,PROSPER_Lobo!$1:$1,PROSPER_Lobo!$57:$57,""),
IF($C44="Naren Baliga",_xlfn.XLOOKUP($B44,PROSPER_Baliga!$1:$1,PROSPER_Baliga!$57:$57,""),
IF($C44="Thorsten Huhn",_xlfn.XLOOKUP($B44,PROSPER_Huhn!$1:$1,PROSPER_Huhn!$57:$57,""),
IF($C44="Nick Hull",_xlfn.XLOOKUP($B44,PROSPER_Hull!$1:$1,PROSPER_Hull!$57:$57,""),
IF($C44="Monika Kotwani",_xlfn.XLOOKUP($B44,PROSPER_Kotwani!$1:$1,PROSPER_Kotwani!$57:$57,""),
IF($C44="Jonathan Wellner",_xlfn.XLOOKUP($B44,PROSPER_Wellner!$1:$1,PROSPER_Wellner!$57:$57,""),
IF($C44="Travis Harvey",_xlfn.XLOOKUP($B44,PROSPER_Harvey!$1:$1,PROSPER_Harvey!$57:$57,""),"")))))))="","",
IF($C44="Christopher Lobo",_xlfn.XLOOKUP($B44,PROSPER_Lobo!$1:$1,PROSPER_Lobo!$57:$57,""),
IF($C44="Naren Baliga",_xlfn.XLOOKUP($B44,PROSPER_Baliga!$1:$1,PROSPER_Baliga!$57:$57,""),
IF($C44="Thorsten Huhn",_xlfn.XLOOKUP($B44,PROSPER_Huhn!$1:$1,PROSPER_Huhn!$57:$57,""),
IF($C44="Nick Hull",_xlfn.XLOOKUP($B44,PROSPER_Hull!$1:$1,PROSPER_Hull!$57:$57,""),
IF($C44="Monika Kotwani",_xlfn.XLOOKUP($B44,PROSPER_Kotwani!$1:$1,PROSPER_Kotwani!$57:$57,""),
IF($C44="Jonathan Wellner",_xlfn.XLOOKUP($B44,PROSPER_Wellner!$1:$1,PROSPER_Wellner!$57:$57,""),
IF($C44="Travis Harvey",_xlfn.XLOOKUP($B44,PROSPER_Harvey!$1:$1,PROSPER_Harvey!$57:$57,""),"")))))))))</f>
        <v>No Comment</v>
      </c>
      <c r="HC44" s="192">
        <f t="shared" si="319"/>
        <v>6</v>
      </c>
      <c r="HD44" s="135" t="str">
        <f>_xlfn.XLOOKUP(B44,PROSPERInitial_Query!$E:$E,PROSPERInitial_Query!$AK:$AK,"",,-1)</f>
        <v/>
      </c>
      <c r="HE44" s="136" t="str">
        <f t="shared" si="320"/>
        <v>Raviraj N Tilwani4 - SuccessServices Quality</v>
      </c>
      <c r="HF44" s="136" t="str">
        <f>_xlfn.XLOOKUP(HE44,PROSPERDelta_Query!BK:BK,PROSPERDelta_Query!AX:AX,"",,-1)</f>
        <v/>
      </c>
      <c r="HG44" s="137" t="str">
        <f t="shared" si="321"/>
        <v>N/A</v>
      </c>
      <c r="HH44" s="137" t="str">
        <f>IF(IF(IF($C44="Christopher Lobo",_xlfn.XLOOKUP($B44,PROSPER_Lobo!$1:$1,PROSPER_Lobo!$58:$58,""),
IF($C44="Naren Baliga",_xlfn.XLOOKUP($B44,PROSPER_Baliga!$1:$1,PROSPER_Baliga!$58:$58,""),
IF($C44="Thorsten Huhn",_xlfn.XLOOKUP($B44,PROSPER_Huhn!$1:$1,PROSPER_Huhn!$58:$58,""),
IF($C44="Nick Hull",_xlfn.XLOOKUP($B44,PROSPER_Hull!$1:$1,PROSPER_Hull!$58:$58,""),
IF($C44="Monika Kotwani",_xlfn.XLOOKUP($B44,PROSPER_Kotwani!$1:$1,PROSPER_Kotwani!$58:$58,""),
IF($C44="Jonathan Wellner",_xlfn.XLOOKUP($B44,PROSPER_Wellner!$1:$1,PROSPER_Wellner!$58:$58,""),
IF($C44="Travis Harvey",_xlfn.XLOOKUP($B44,PROSPER_Harvey!$1:$1,PROSPER_Harvey!$58:$58,""),"")))))))="","",
IF($C44="Christopher Lobo",_xlfn.XLOOKUP($B44,PROSPER_Lobo!$1:$1,PROSPER_Lobo!$58:$58,""),
IF($C44="Naren Baliga",_xlfn.XLOOKUP($B44,PROSPER_Baliga!$1:$1,PROSPER_Baliga!$58:$58,""),
IF($C44="Thorsten Huhn",_xlfn.XLOOKUP($B44,PROSPER_Huhn!$1:$1,PROSPER_Huhn!$58:$58,""),
IF($C44="Nick Hull",_xlfn.XLOOKUP($B44,PROSPER_Hull!$1:$1,PROSPER_Hull!$58:$58,""),
IF($C44="Monika Kotwani",_xlfn.XLOOKUP($B44,PROSPER_Kotwani!$1:$1,PROSPER_Kotwani!$58:$58,""),
IF($C44="Jonathan Wellner",_xlfn.XLOOKUP($B44,PROSPER_Wellner!$1:$1,PROSPER_Wellner!$58:$58,""),
IF($C44="Travis Harvey",_xlfn.XLOOKUP($B44,PROSPER_Harvey!$1:$1,PROSPER_Harvey!$58:$58,""),""))))))))="","No Score",IF(IF($C44="Christopher Lobo",_xlfn.XLOOKUP($B44,PROSPER_Lobo!$1:$1,PROSPER_Lobo!$58:$58,""),
IF($C44="Naren Baliga",_xlfn.XLOOKUP($B44,PROSPER_Baliga!$1:$1,PROSPER_Baliga!$58:$58,""),
IF($C44="Thorsten Huhn",_xlfn.XLOOKUP($B44,PROSPER_Huhn!$1:$1,PROSPER_Huhn!$58:$58,""),
IF($C44="Nick Hull",_xlfn.XLOOKUP($B44,PROSPER_Hull!$1:$1,PROSPER_Hull!$58:$58,""),
IF($C44="Monika Kotwani",_xlfn.XLOOKUP($B44,PROSPER_Kotwani!$1:$1,PROSPER_Kotwani!$58:$58,""),
IF($C44="Jonathan Wellner",_xlfn.XLOOKUP($B44,PROSPER_Wellner!$1:$1,PROSPER_Wellner!$58:$58,""),
IF($C44="Travis Harvey",_xlfn.XLOOKUP($B44,PROSPER_Harvey!$1:$1,PROSPER_Harvey!$58:$58,""),"")))))))="","",
IF($C44="Christopher Lobo",_xlfn.XLOOKUP($B44,PROSPER_Lobo!$1:$1,PROSPER_Lobo!$58:$58,""),
IF($C44="Naren Baliga",_xlfn.XLOOKUP($B44,PROSPER_Baliga!$1:$1,PROSPER_Baliga!$58:$58,""),
IF($C44="Thorsten Huhn",_xlfn.XLOOKUP($B44,PROSPER_Huhn!$1:$1,PROSPER_Huhn!$58:$58,""),
IF($C44="Nick Hull",_xlfn.XLOOKUP($B44,PROSPER_Hull!$1:$1,PROSPER_Hull!$58:$58,""),
IF($C44="Monika Kotwani",_xlfn.XLOOKUP($B44,PROSPER_Kotwani!$1:$1,PROSPER_Kotwani!$58:$58,""),
IF($C44="Jonathan Wellner",_xlfn.XLOOKUP($B44,PROSPER_Wellner!$1:$1,PROSPER_Wellner!$58:$58,""),
IF($C44="Travis Harvey",_xlfn.XLOOKUP($B44,PROSPER_Harvey!$1:$1,PROSPER_Harvey!$58:$58,""),"")))))))))</f>
        <v>No Score</v>
      </c>
      <c r="HI44" s="138" t="str">
        <f>IF(IF(IF($C44="Christopher Lobo",_xlfn.XLOOKUP($B44,PROSPER_Lobo!$1:$1,PROSPER_Lobo!$59:$59,""),
IF($C44="Naren Baliga",_xlfn.XLOOKUP($B44,PROSPER_Baliga!$1:$1,PROSPER_Baliga!$59:$59,""),
IF($C44="Thorsten Huhn",_xlfn.XLOOKUP($B44,PROSPER_Huhn!$1:$1,PROSPER_Huhn!$59:$59,""),
IF($C44="Nick Hull",_xlfn.XLOOKUP($B44,PROSPER_Hull!$1:$1,PROSPER_Hull!$59:$59,""),
IF($C44="Monika Kotwani",_xlfn.XLOOKUP($B44,PROSPER_Kotwani!$1:$1,PROSPER_Kotwani!$59:$59,""),
IF($C44="Jonathan Wellner",_xlfn.XLOOKUP($B44,PROSPER_Wellner!$1:$1,PROSPER_Wellner!$59:$59,""),
IF($C44="Travis Harvey",_xlfn.XLOOKUP($B44,PROSPER_Harvey!$1:$1,PROSPER_Harvey!$59:$59,""),"")))))))="","",
IF($C44="Christopher Lobo",_xlfn.XLOOKUP($B44,PROSPER_Lobo!$1:$1,PROSPER_Lobo!$59:$59,""),
IF($C44="Naren Baliga",_xlfn.XLOOKUP($B44,PROSPER_Baliga!$1:$1,PROSPER_Baliga!$59:$59,""),
IF($C44="Thorsten Huhn",_xlfn.XLOOKUP($B44,PROSPER_Huhn!$1:$1,PROSPER_Huhn!$59:$59,""),
IF($C44="Nick Hull",_xlfn.XLOOKUP($B44,PROSPER_Hull!$1:$1,PROSPER_Hull!$59:$59,""),
IF($C44="Monika Kotwani",_xlfn.XLOOKUP($B44,PROSPER_Kotwani!$1:$1,PROSPER_Kotwani!$59:$59,""),
IF($C44="Jonathan Wellner",_xlfn.XLOOKUP($B44,PROSPER_Wellner!$1:$1,PROSPER_Wellner!$59:$59,""),
IF($C44="Travis Harvey",_xlfn.XLOOKUP($B44,PROSPER_Harvey!$1:$1,PROSPER_Harvey!$59:$59,""),""))))))))="","No Comment",IF(IF($C44="Christopher Lobo",_xlfn.XLOOKUP($B44,PROSPER_Lobo!$1:$1,PROSPER_Lobo!$59:$59,""),
IF($C44="Naren Baliga",_xlfn.XLOOKUP($B44,PROSPER_Baliga!$1:$1,PROSPER_Baliga!$59:$59,""),
IF($C44="Thorsten Huhn",_xlfn.XLOOKUP($B44,PROSPER_Huhn!$1:$1,PROSPER_Huhn!$59:$59,""),
IF($C44="Nick Hull",_xlfn.XLOOKUP($B44,PROSPER_Hull!$1:$1,PROSPER_Hull!$59:$59,""),
IF($C44="Monika Kotwani",_xlfn.XLOOKUP($B44,PROSPER_Kotwani!$1:$1,PROSPER_Kotwani!$59:$59,""),
IF($C44="Jonathan Wellner",_xlfn.XLOOKUP($B44,PROSPER_Wellner!$1:$1,PROSPER_Wellner!$59:$59,""),
IF($C44="Travis Harvey",_xlfn.XLOOKUP($B44,PROSPER_Harvey!$1:$1,PROSPER_Harvey!$59:$59,""),"")))))))="","",
IF($C44="Christopher Lobo",_xlfn.XLOOKUP($B44,PROSPER_Lobo!$1:$1,PROSPER_Lobo!$59:$59,""),
IF($C44="Naren Baliga",_xlfn.XLOOKUP($B44,PROSPER_Baliga!$1:$1,PROSPER_Baliga!$59:$59,""),
IF($C44="Thorsten Huhn",_xlfn.XLOOKUP($B44,PROSPER_Huhn!$1:$1,PROSPER_Huhn!$59:$59,""),
IF($C44="Nick Hull",_xlfn.XLOOKUP($B44,PROSPER_Hull!$1:$1,PROSPER_Hull!$59:$59,""),
IF($C44="Monika Kotwani",_xlfn.XLOOKUP($B44,PROSPER_Kotwani!$1:$1,PROSPER_Kotwani!$59:$59,""),
IF($C44="Jonathan Wellner",_xlfn.XLOOKUP($B44,PROSPER_Wellner!$1:$1,PROSPER_Wellner!$59:$59,""),
IF($C44="Travis Harvey",_xlfn.XLOOKUP($B44,PROSPER_Harvey!$1:$1,PROSPER_Harvey!$59:$59,""),"")))))))))</f>
        <v>No Comment</v>
      </c>
      <c r="HJ44" s="188" t="str">
        <f t="shared" si="322"/>
        <v>N/A</v>
      </c>
      <c r="HK44" s="135" t="str">
        <f>_xlfn.XLOOKUP(B44,PROSPERInitial_Query!$E:$E,PROSPERInitial_Query!$AL:$AL,"",,-1)</f>
        <v/>
      </c>
      <c r="HL44" s="136" t="str">
        <f t="shared" si="323"/>
        <v>Raviraj N Tilwani4 - SuccessEscalation Management</v>
      </c>
      <c r="HM44" s="136" t="str">
        <f>_xlfn.XLOOKUP(HL44,PROSPERDelta_Query!BK:BK,PROSPERDelta_Query!AY:AY,"",,-1)</f>
        <v/>
      </c>
      <c r="HN44" s="137" t="str">
        <f t="shared" si="324"/>
        <v>N/A</v>
      </c>
      <c r="HO44" s="137" t="str">
        <f>IF(IF(IF($C44="Christopher Lobo",_xlfn.XLOOKUP($B44,PROSPER_Lobo!$1:$1,PROSPER_Lobo!$60:$60,""),
IF($C44="Naren Baliga",_xlfn.XLOOKUP($B44,PROSPER_Baliga!$1:$1,PROSPER_Baliga!$60:$60,""),
IF($C44="Thorsten Huhn",_xlfn.XLOOKUP($B44,PROSPER_Huhn!$1:$1,PROSPER_Huhn!$60:$60,""),
IF($C44="Nick Hull",_xlfn.XLOOKUP($B44,PROSPER_Hull!$1:$1,PROSPER_Hull!$60:$60,""),
IF($C44="Monika Kotwani",_xlfn.XLOOKUP($B44,PROSPER_Kotwani!$1:$1,PROSPER_Kotwani!$60:$60,""),
IF($C44="Jonathan Wellner",_xlfn.XLOOKUP($B44,PROSPER_Wellner!$1:$1,PROSPER_Wellner!$60:$60,""),
IF($C44="Travis Harvey",_xlfn.XLOOKUP($B44,PROSPER_Harvey!$1:$1,PROSPER_Harvey!$60:$60,""),"")))))))="","",
IF($C44="Christopher Lobo",_xlfn.XLOOKUP($B44,PROSPER_Lobo!$1:$1,PROSPER_Lobo!$60:$60,""),
IF($C44="Naren Baliga",_xlfn.XLOOKUP($B44,PROSPER_Baliga!$1:$1,PROSPER_Baliga!$60:$60,""),
IF($C44="Thorsten Huhn",_xlfn.XLOOKUP($B44,PROSPER_Huhn!$1:$1,PROSPER_Huhn!$60:$60,""),
IF($C44="Nick Hull",_xlfn.XLOOKUP($B44,PROSPER_Hull!$1:$1,PROSPER_Hull!$60:$60,""),
IF($C44="Monika Kotwani",_xlfn.XLOOKUP($B44,PROSPER_Kotwani!$1:$1,PROSPER_Kotwani!$60:$60,""),
IF($C44="Jonathan Wellner",_xlfn.XLOOKUP($B44,PROSPER_Wellner!$1:$1,PROSPER_Wellner!$60:$60,""),
IF($C44="Travis Harvey",_xlfn.XLOOKUP($B44,PROSPER_Harvey!$1:$1,PROSPER_Harvey!$60:$60,""),""))))))))="","No Score",IF(IF($C44="Christopher Lobo",_xlfn.XLOOKUP($B44,PROSPER_Lobo!$1:$1,PROSPER_Lobo!$60:$60,""),
IF($C44="Naren Baliga",_xlfn.XLOOKUP($B44,PROSPER_Baliga!$1:$1,PROSPER_Baliga!$60:$60,""),
IF($C44="Thorsten Huhn",_xlfn.XLOOKUP($B44,PROSPER_Huhn!$1:$1,PROSPER_Huhn!$60:$60,""),
IF($C44="Nick Hull",_xlfn.XLOOKUP($B44,PROSPER_Hull!$1:$1,PROSPER_Hull!$60:$60,""),
IF($C44="Monika Kotwani",_xlfn.XLOOKUP($B44,PROSPER_Kotwani!$1:$1,PROSPER_Kotwani!$60:$60,""),
IF($C44="Jonathan Wellner",_xlfn.XLOOKUP($B44,PROSPER_Wellner!$1:$1,PROSPER_Wellner!$60:$60,""),
IF($C44="Travis Harvey",_xlfn.XLOOKUP($B44,PROSPER_Harvey!$1:$1,PROSPER_Harvey!$60:$60,""),"")))))))="","",
IF($C44="Christopher Lobo",_xlfn.XLOOKUP($B44,PROSPER_Lobo!$1:$1,PROSPER_Lobo!$60:$60,""),
IF($C44="Naren Baliga",_xlfn.XLOOKUP($B44,PROSPER_Baliga!$1:$1,PROSPER_Baliga!$60:$60,""),
IF($C44="Thorsten Huhn",_xlfn.XLOOKUP($B44,PROSPER_Huhn!$1:$1,PROSPER_Huhn!$60:$60,""),
IF($C44="Nick Hull",_xlfn.XLOOKUP($B44,PROSPER_Hull!$1:$1,PROSPER_Hull!$60:$60,""),
IF($C44="Monika Kotwani",_xlfn.XLOOKUP($B44,PROSPER_Kotwani!$1:$1,PROSPER_Kotwani!$60:$60,""),
IF($C44="Jonathan Wellner",_xlfn.XLOOKUP($B44,PROSPER_Wellner!$1:$1,PROSPER_Wellner!$60:$60,""),
IF($C44="Travis Harvey",_xlfn.XLOOKUP($B44,PROSPER_Harvey!$1:$1,PROSPER_Harvey!$60:$60,""),"")))))))))</f>
        <v>No Score</v>
      </c>
      <c r="HP44" s="138" t="str">
        <f>IF(IF(IF($C44="Christopher Lobo",_xlfn.XLOOKUP($B44,PROSPER_Lobo!$1:$1,PROSPER_Lobo!$61:$61,""),
IF($C44="Naren Baliga",_xlfn.XLOOKUP($B44,PROSPER_Baliga!$1:$1,PROSPER_Baliga!$61:$61,""),
IF($C44="Thorsten Huhn",_xlfn.XLOOKUP($B44,PROSPER_Huhn!$1:$1,PROSPER_Huhn!$61:$61,""),
IF($C44="Nick Hull",_xlfn.XLOOKUP($B44,PROSPER_Hull!$1:$1,PROSPER_Hull!$61:$61,""),
IF($C44="Monika Kotwani",_xlfn.XLOOKUP($B44,PROSPER_Kotwani!$1:$1,PROSPER_Kotwani!$61:$61,""),
IF($C44="Jonathan Wellner",_xlfn.XLOOKUP($B44,PROSPER_Wellner!$1:$1,PROSPER_Wellner!$61:$61,""),
IF($C44="Travis Harvey",_xlfn.XLOOKUP($B44,PROSPER_Harvey!$1:$1,PROSPER_Harvey!$61:$61,""),"")))))))="","",
IF($C44="Christopher Lobo",_xlfn.XLOOKUP($B44,PROSPER_Lobo!$1:$1,PROSPER_Lobo!$61:$61,""),
IF($C44="Naren Baliga",_xlfn.XLOOKUP($B44,PROSPER_Baliga!$1:$1,PROSPER_Baliga!$61:$61,""),
IF($C44="Thorsten Huhn",_xlfn.XLOOKUP($B44,PROSPER_Huhn!$1:$1,PROSPER_Huhn!$61:$61,""),
IF($C44="Nick Hull",_xlfn.XLOOKUP($B44,PROSPER_Hull!$1:$1,PROSPER_Hull!$61:$61,""),
IF($C44="Monika Kotwani",_xlfn.XLOOKUP($B44,PROSPER_Kotwani!$1:$1,PROSPER_Kotwani!$61:$61,""),
IF($C44="Jonathan Wellner",_xlfn.XLOOKUP($B44,PROSPER_Wellner!$1:$1,PROSPER_Wellner!$61:$61,""),
IF($C44="Travis Harvey",_xlfn.XLOOKUP($B44,PROSPER_Harvey!$1:$1,PROSPER_Harvey!$61:$61,""),""))))))))="","No Comment",IF(IF($C44="Christopher Lobo",_xlfn.XLOOKUP($B44,PROSPER_Lobo!$1:$1,PROSPER_Lobo!$61:$61,""),
IF($C44="Naren Baliga",_xlfn.XLOOKUP($B44,PROSPER_Baliga!$1:$1,PROSPER_Baliga!$61:$61,""),
IF($C44="Thorsten Huhn",_xlfn.XLOOKUP($B44,PROSPER_Huhn!$1:$1,PROSPER_Huhn!$61:$61,""),
IF($C44="Nick Hull",_xlfn.XLOOKUP($B44,PROSPER_Hull!$1:$1,PROSPER_Hull!$61:$61,""),
IF($C44="Monika Kotwani",_xlfn.XLOOKUP($B44,PROSPER_Kotwani!$1:$1,PROSPER_Kotwani!$61:$61,""),
IF($C44="Jonathan Wellner",_xlfn.XLOOKUP($B44,PROSPER_Wellner!$1:$1,PROSPER_Wellner!$61:$61,""),
IF($C44="Travis Harvey",_xlfn.XLOOKUP($B44,PROSPER_Harvey!$1:$1,PROSPER_Harvey!$61:$61,""),"")))))))="","",
IF($C44="Christopher Lobo",_xlfn.XLOOKUP($B44,PROSPER_Lobo!$1:$1,PROSPER_Lobo!$61:$61,""),
IF($C44="Naren Baliga",_xlfn.XLOOKUP($B44,PROSPER_Baliga!$1:$1,PROSPER_Baliga!$61:$61,""),
IF($C44="Thorsten Huhn",_xlfn.XLOOKUP($B44,PROSPER_Huhn!$1:$1,PROSPER_Huhn!$61:$61,""),
IF($C44="Nick Hull",_xlfn.XLOOKUP($B44,PROSPER_Hull!$1:$1,PROSPER_Hull!$61:$61,""),
IF($C44="Monika Kotwani",_xlfn.XLOOKUP($B44,PROSPER_Kotwani!$1:$1,PROSPER_Kotwani!$61:$61,""),
IF($C44="Jonathan Wellner",_xlfn.XLOOKUP($B44,PROSPER_Wellner!$1:$1,PROSPER_Wellner!$61:$61,""),
IF($C44="Travis Harvey",_xlfn.XLOOKUP($B44,PROSPER_Harvey!$1:$1,PROSPER_Harvey!$61:$61,""),"")))))))))</f>
        <v>No Comment</v>
      </c>
      <c r="HQ44" s="188" t="str">
        <f t="shared" si="325"/>
        <v>N/A</v>
      </c>
      <c r="HR44" s="135" t="str">
        <f>_xlfn.XLOOKUP(B44,PROSPERInitial_Query!$E:$E,PROSPERInitial_Query!$AM:$AM,"",,-1)</f>
        <v/>
      </c>
      <c r="HS44" s="136" t="str">
        <f t="shared" si="326"/>
        <v>Raviraj N Tilwani4 - SuccessExpanding / Renewing the Business</v>
      </c>
      <c r="HT44" s="136" t="str">
        <f>_xlfn.XLOOKUP(HS44,PROSPERDelta_Query!BK:BK,PROSPERDelta_Query!AZ:AZ,"",,-1)</f>
        <v/>
      </c>
      <c r="HU44" s="137" t="str">
        <f t="shared" si="327"/>
        <v>N/A</v>
      </c>
      <c r="HV44" s="137" t="str">
        <f>IF(IF(IF($C44="Christopher Lobo",_xlfn.XLOOKUP($B44,PROSPER_Lobo!$1:$1,PROSPER_Lobo!$62:$62,""),
IF($C44="Naren Baliga",_xlfn.XLOOKUP($B44,PROSPER_Baliga!$1:$1,PROSPER_Baliga!$62:$62,""),
IF($C44="Thorsten Huhn",_xlfn.XLOOKUP($B44,PROSPER_Huhn!$1:$1,PROSPER_Huhn!$62:$62,""),
IF($C44="Nick Hull",_xlfn.XLOOKUP($B44,PROSPER_Hull!$1:$1,PROSPER_Hull!$62:$62,""),
IF($C44="Monika Kotwani",_xlfn.XLOOKUP($B44,PROSPER_Kotwani!$1:$1,PROSPER_Kotwani!$62:$62,""),
IF($C44="Jonathan Wellner",_xlfn.XLOOKUP($B44,PROSPER_Wellner!$1:$1,PROSPER_Wellner!$62:$62,""),
IF($C44="Travis Harvey",_xlfn.XLOOKUP($B44,PROSPER_Harvey!$1:$1,PROSPER_Harvey!$62:$62,""),"")))))))="","",
IF($C44="Christopher Lobo",_xlfn.XLOOKUP($B44,PROSPER_Lobo!$1:$1,PROSPER_Lobo!$62:$62,""),
IF($C44="Naren Baliga",_xlfn.XLOOKUP($B44,PROSPER_Baliga!$1:$1,PROSPER_Baliga!$62:$62,""),
IF($C44="Thorsten Huhn",_xlfn.XLOOKUP($B44,PROSPER_Huhn!$1:$1,PROSPER_Huhn!$62:$62,""),
IF($C44="Nick Hull",_xlfn.XLOOKUP($B44,PROSPER_Hull!$1:$1,PROSPER_Hull!$62:$62,""),
IF($C44="Monika Kotwani",_xlfn.XLOOKUP($B44,PROSPER_Kotwani!$1:$1,PROSPER_Kotwani!$62:$62,""),
IF($C44="Jonathan Wellner",_xlfn.XLOOKUP($B44,PROSPER_Wellner!$1:$1,PROSPER_Wellner!$62:$62,""),
IF($C44="Travis Harvey",_xlfn.XLOOKUP($B44,PROSPER_Harvey!$1:$1,PROSPER_Harvey!$62:$62,""),""))))))))="","No Score",IF(IF($C44="Christopher Lobo",_xlfn.XLOOKUP($B44,PROSPER_Lobo!$1:$1,PROSPER_Lobo!$62:$62,""),
IF($C44="Naren Baliga",_xlfn.XLOOKUP($B44,PROSPER_Baliga!$1:$1,PROSPER_Baliga!$62:$62,""),
IF($C44="Thorsten Huhn",_xlfn.XLOOKUP($B44,PROSPER_Huhn!$1:$1,PROSPER_Huhn!$62:$62,""),
IF($C44="Nick Hull",_xlfn.XLOOKUP($B44,PROSPER_Hull!$1:$1,PROSPER_Hull!$62:$62,""),
IF($C44="Monika Kotwani",_xlfn.XLOOKUP($B44,PROSPER_Kotwani!$1:$1,PROSPER_Kotwani!$62:$62,""),
IF($C44="Jonathan Wellner",_xlfn.XLOOKUP($B44,PROSPER_Wellner!$1:$1,PROSPER_Wellner!$62:$62,""),
IF($C44="Travis Harvey",_xlfn.XLOOKUP($B44,PROSPER_Harvey!$1:$1,PROSPER_Harvey!$62:$62,""),"")))))))="","",
IF($C44="Christopher Lobo",_xlfn.XLOOKUP($B44,PROSPER_Lobo!$1:$1,PROSPER_Lobo!$62:$62,""),
IF($C44="Naren Baliga",_xlfn.XLOOKUP($B44,PROSPER_Baliga!$1:$1,PROSPER_Baliga!$62:$62,""),
IF($C44="Thorsten Huhn",_xlfn.XLOOKUP($B44,PROSPER_Huhn!$1:$1,PROSPER_Huhn!$62:$62,""),
IF($C44="Nick Hull",_xlfn.XLOOKUP($B44,PROSPER_Hull!$1:$1,PROSPER_Hull!$62:$62,""),
IF($C44="Monika Kotwani",_xlfn.XLOOKUP($B44,PROSPER_Kotwani!$1:$1,PROSPER_Kotwani!$62:$62,""),
IF($C44="Jonathan Wellner",_xlfn.XLOOKUP($B44,PROSPER_Wellner!$1:$1,PROSPER_Wellner!$62:$62,""),
IF($C44="Travis Harvey",_xlfn.XLOOKUP($B44,PROSPER_Harvey!$1:$1,PROSPER_Harvey!$62:$62,""),"")))))))))</f>
        <v>No Score</v>
      </c>
      <c r="HW44" s="138" t="str">
        <f>IF(IF(IF($C44="Christopher Lobo",_xlfn.XLOOKUP($B44,PROSPER_Lobo!$1:$1,PROSPER_Lobo!$63:$63,""),
IF($C44="Naren Baliga",_xlfn.XLOOKUP($B44,PROSPER_Baliga!$1:$1,PROSPER_Baliga!$63:$63,""),
IF($C44="Thorsten Huhn",_xlfn.XLOOKUP($B44,PROSPER_Huhn!$1:$1,PROSPER_Huhn!$63:$63,""),
IF($C44="Nick Hull",_xlfn.XLOOKUP($B44,PROSPER_Hull!$1:$1,PROSPER_Hull!$63:$63,""),
IF($C44="Monika Kotwani",_xlfn.XLOOKUP($B44,PROSPER_Kotwani!$1:$1,PROSPER_Kotwani!$63:$63,""),
IF($C44="Jonathan Wellner",_xlfn.XLOOKUP($B44,PROSPER_Wellner!$1:$1,PROSPER_Wellner!$63:$63,""),
IF($C44="Travis Harvey",_xlfn.XLOOKUP($B44,PROSPER_Harvey!$1:$1,PROSPER_Harvey!$63:$63,""),"")))))))="","",
IF($C44="Christopher Lobo",_xlfn.XLOOKUP($B44,PROSPER_Lobo!$1:$1,PROSPER_Lobo!$63:$63,""),
IF($C44="Naren Baliga",_xlfn.XLOOKUP($B44,PROSPER_Baliga!$1:$1,PROSPER_Baliga!$63:$63,""),
IF($C44="Thorsten Huhn",_xlfn.XLOOKUP($B44,PROSPER_Huhn!$1:$1,PROSPER_Huhn!$63:$63,""),
IF($C44="Nick Hull",_xlfn.XLOOKUP($B44,PROSPER_Hull!$1:$1,PROSPER_Hull!$63:$63,""),
IF($C44="Monika Kotwani",_xlfn.XLOOKUP($B44,PROSPER_Kotwani!$1:$1,PROSPER_Kotwani!$63:$63,""),
IF($C44="Jonathan Wellner",_xlfn.XLOOKUP($B44,PROSPER_Wellner!$1:$1,PROSPER_Wellner!$63:$63,""),
IF($C44="Travis Harvey",_xlfn.XLOOKUP($B44,PROSPER_Harvey!$1:$1,PROSPER_Harvey!$63:$63,""),""))))))))="","No Comment",IF(IF($C44="Christopher Lobo",_xlfn.XLOOKUP($B44,PROSPER_Lobo!$1:$1,PROSPER_Lobo!$63:$63,""),
IF($C44="Naren Baliga",_xlfn.XLOOKUP($B44,PROSPER_Baliga!$1:$1,PROSPER_Baliga!$63:$63,""),
IF($C44="Thorsten Huhn",_xlfn.XLOOKUP($B44,PROSPER_Huhn!$1:$1,PROSPER_Huhn!$63:$63,""),
IF($C44="Nick Hull",_xlfn.XLOOKUP($B44,PROSPER_Hull!$1:$1,PROSPER_Hull!$63:$63,""),
IF($C44="Monika Kotwani",_xlfn.XLOOKUP($B44,PROSPER_Kotwani!$1:$1,PROSPER_Kotwani!$63:$63,""),
IF($C44="Jonathan Wellner",_xlfn.XLOOKUP($B44,PROSPER_Wellner!$1:$1,PROSPER_Wellner!$63:$63,""),
IF($C44="Travis Harvey",_xlfn.XLOOKUP($B44,PROSPER_Harvey!$1:$1,PROSPER_Harvey!$63:$63,""),"")))))))="","",
IF($C44="Christopher Lobo",_xlfn.XLOOKUP($B44,PROSPER_Lobo!$1:$1,PROSPER_Lobo!$63:$63,""),
IF($C44="Naren Baliga",_xlfn.XLOOKUP($B44,PROSPER_Baliga!$1:$1,PROSPER_Baliga!$63:$63,""),
IF($C44="Thorsten Huhn",_xlfn.XLOOKUP($B44,PROSPER_Huhn!$1:$1,PROSPER_Huhn!$63:$63,""),
IF($C44="Nick Hull",_xlfn.XLOOKUP($B44,PROSPER_Hull!$1:$1,PROSPER_Hull!$63:$63,""),
IF($C44="Monika Kotwani",_xlfn.XLOOKUP($B44,PROSPER_Kotwani!$1:$1,PROSPER_Kotwani!$63:$63,""),
IF($C44="Jonathan Wellner",_xlfn.XLOOKUP($B44,PROSPER_Wellner!$1:$1,PROSPER_Wellner!$63:$63,""),
IF($C44="Travis Harvey",_xlfn.XLOOKUP($B44,PROSPER_Harvey!$1:$1,PROSPER_Harvey!$63:$63,""),"")))))))))</f>
        <v>No Comment</v>
      </c>
      <c r="HX44" s="188" t="str">
        <f t="shared" si="328"/>
        <v>N/A</v>
      </c>
      <c r="HY44" s="135" t="str">
        <f>_xlfn.XLOOKUP(B44,PROSPERInitial_Query!$E:$E,PROSPERInitial_Query!$AN:$AN,"",,-1)</f>
        <v/>
      </c>
      <c r="HZ44" s="136" t="str">
        <f t="shared" si="329"/>
        <v>Raviraj N Tilwani4 - SuccessPre-Sales Participation</v>
      </c>
      <c r="IA44" s="136" t="str">
        <f>_xlfn.XLOOKUP(HZ44,PROSPERDelta_Query!BK:BK,PROSPERDelta_Query!BA:BA,"",,-1)</f>
        <v/>
      </c>
      <c r="IB44" s="137" t="str">
        <f t="shared" si="330"/>
        <v>N/A</v>
      </c>
      <c r="IC44" s="137" t="str">
        <f>IF(IF(IF($C44="Christopher Lobo",_xlfn.XLOOKUP($B44,PROSPER_Lobo!$1:$1,PROSPER_Lobo!$64:$64,""),
IF($C44="Naren Baliga",_xlfn.XLOOKUP($B44,PROSPER_Baliga!$1:$1,PROSPER_Baliga!$64:$64,""),
IF($C44="Thorsten Huhn",_xlfn.XLOOKUP($B44,PROSPER_Huhn!$1:$1,PROSPER_Huhn!$64:$64,""),
IF($C44="Nick Hull",_xlfn.XLOOKUP($B44,PROSPER_Hull!$1:$1,PROSPER_Hull!$64:$64,""),
IF($C44="Monika Kotwani",_xlfn.XLOOKUP($B44,PROSPER_Kotwani!$1:$1,PROSPER_Kotwani!$64:$64,""),
IF($C44="Jonathan Wellner",_xlfn.XLOOKUP($B44,PROSPER_Wellner!$1:$1,PROSPER_Wellner!$64:$64,""),
IF($C44="Travis Harvey",_xlfn.XLOOKUP($B44,PROSPER_Harvey!$1:$1,PROSPER_Harvey!$64:$64,""),"")))))))="","",
IF($C44="Christopher Lobo",_xlfn.XLOOKUP($B44,PROSPER_Lobo!$1:$1,PROSPER_Lobo!$64:$64,""),
IF($C44="Naren Baliga",_xlfn.XLOOKUP($B44,PROSPER_Baliga!$1:$1,PROSPER_Baliga!$64:$64,""),
IF($C44="Thorsten Huhn",_xlfn.XLOOKUP($B44,PROSPER_Huhn!$1:$1,PROSPER_Huhn!$64:$64,""),
IF($C44="Nick Hull",_xlfn.XLOOKUP($B44,PROSPER_Hull!$1:$1,PROSPER_Hull!$64:$64,""),
IF($C44="Monika Kotwani",_xlfn.XLOOKUP($B44,PROSPER_Kotwani!$1:$1,PROSPER_Kotwani!$64:$64,""),
IF($C44="Jonathan Wellner",_xlfn.XLOOKUP($B44,PROSPER_Wellner!$1:$1,PROSPER_Wellner!$64:$64,""),
IF($C44="Travis Harvey",_xlfn.XLOOKUP($B44,PROSPER_Harvey!$1:$1,PROSPER_Harvey!$64:$64,""),""))))))))="","No Score",IF(IF($C44="Christopher Lobo",_xlfn.XLOOKUP($B44,PROSPER_Lobo!$1:$1,PROSPER_Lobo!$64:$64,""),
IF($C44="Naren Baliga",_xlfn.XLOOKUP($B44,PROSPER_Baliga!$1:$1,PROSPER_Baliga!$64:$64,""),
IF($C44="Thorsten Huhn",_xlfn.XLOOKUP($B44,PROSPER_Huhn!$1:$1,PROSPER_Huhn!$64:$64,""),
IF($C44="Nick Hull",_xlfn.XLOOKUP($B44,PROSPER_Hull!$1:$1,PROSPER_Hull!$64:$64,""),
IF($C44="Monika Kotwani",_xlfn.XLOOKUP($B44,PROSPER_Kotwani!$1:$1,PROSPER_Kotwani!$64:$64,""),
IF($C44="Jonathan Wellner",_xlfn.XLOOKUP($B44,PROSPER_Wellner!$1:$1,PROSPER_Wellner!$64:$64,""),
IF($C44="Travis Harvey",_xlfn.XLOOKUP($B44,PROSPER_Harvey!$1:$1,PROSPER_Harvey!$64:$64,""),"")))))))="","",
IF($C44="Christopher Lobo",_xlfn.XLOOKUP($B44,PROSPER_Lobo!$1:$1,PROSPER_Lobo!$64:$64,""),
IF($C44="Naren Baliga",_xlfn.XLOOKUP($B44,PROSPER_Baliga!$1:$1,PROSPER_Baliga!$64:$64,""),
IF($C44="Thorsten Huhn",_xlfn.XLOOKUP($B44,PROSPER_Huhn!$1:$1,PROSPER_Huhn!$64:$64,""),
IF($C44="Nick Hull",_xlfn.XLOOKUP($B44,PROSPER_Hull!$1:$1,PROSPER_Hull!$64:$64,""),
IF($C44="Monika Kotwani",_xlfn.XLOOKUP($B44,PROSPER_Kotwani!$1:$1,PROSPER_Kotwani!$64:$64,""),
IF($C44="Jonathan Wellner",_xlfn.XLOOKUP($B44,PROSPER_Wellner!$1:$1,PROSPER_Wellner!$64:$64,""),
IF($C44="Travis Harvey",_xlfn.XLOOKUP($B44,PROSPER_Harvey!$1:$1,PROSPER_Harvey!$64:$64,""),"")))))))))</f>
        <v>No Score</v>
      </c>
      <c r="ID44" s="138" t="str">
        <f>IF(IF(IF($C44="Christopher Lobo",_xlfn.XLOOKUP($B44,PROSPER_Lobo!$1:$1,PROSPER_Lobo!$65:$65,""),
IF($C44="Naren Baliga",_xlfn.XLOOKUP($B44,PROSPER_Baliga!$1:$1,PROSPER_Baliga!$65:$65,""),
IF($C44="Thorsten Huhn",_xlfn.XLOOKUP($B44,PROSPER_Huhn!$1:$1,PROSPER_Huhn!$65:$65,""),
IF($C44="Nick Hull",_xlfn.XLOOKUP($B44,PROSPER_Hull!$1:$1,PROSPER_Hull!$65:$65,""),
IF($C44="Monika Kotwani",_xlfn.XLOOKUP($B44,PROSPER_Kotwani!$1:$1,PROSPER_Kotwani!$65:$65,""),
IF($C44="Jonathan Wellner",_xlfn.XLOOKUP($B44,PROSPER_Wellner!$1:$1,PROSPER_Wellner!$65:$65,""),
IF($C44="Travis Harvey",_xlfn.XLOOKUP($B44,PROSPER_Harvey!$1:$1,PROSPER_Harvey!$65:$65,""),"")))))))="","",
IF($C44="Christopher Lobo",_xlfn.XLOOKUP($B44,PROSPER_Lobo!$1:$1,PROSPER_Lobo!$65:$65,""),
IF($C44="Naren Baliga",_xlfn.XLOOKUP($B44,PROSPER_Baliga!$1:$1,PROSPER_Baliga!$65:$65,""),
IF($C44="Thorsten Huhn",_xlfn.XLOOKUP($B44,PROSPER_Huhn!$1:$1,PROSPER_Huhn!$65:$65,""),
IF($C44="Nick Hull",_xlfn.XLOOKUP($B44,PROSPER_Hull!$1:$1,PROSPER_Hull!$65:$65,""),
IF($C44="Monika Kotwani",_xlfn.XLOOKUP($B44,PROSPER_Kotwani!$1:$1,PROSPER_Kotwani!$65:$65,""),
IF($C44="Jonathan Wellner",_xlfn.XLOOKUP($B44,PROSPER_Wellner!$1:$1,PROSPER_Wellner!$65:$65,""),
IF($C44="Travis Harvey",_xlfn.XLOOKUP($B44,PROSPER_Harvey!$1:$1,PROSPER_Harvey!$65:$65,""),""))))))))="","No Comment",IF(IF($C44="Christopher Lobo",_xlfn.XLOOKUP($B44,PROSPER_Lobo!$1:$1,PROSPER_Lobo!$65:$65,""),
IF($C44="Naren Baliga",_xlfn.XLOOKUP($B44,PROSPER_Baliga!$1:$1,PROSPER_Baliga!$65:$65,""),
IF($C44="Thorsten Huhn",_xlfn.XLOOKUP($B44,PROSPER_Huhn!$1:$1,PROSPER_Huhn!$65:$65,""),
IF($C44="Nick Hull",_xlfn.XLOOKUP($B44,PROSPER_Hull!$1:$1,PROSPER_Hull!$65:$65,""),
IF($C44="Monika Kotwani",_xlfn.XLOOKUP($B44,PROSPER_Kotwani!$1:$1,PROSPER_Kotwani!$65:$65,""),
IF($C44="Jonathan Wellner",_xlfn.XLOOKUP($B44,PROSPER_Wellner!$1:$1,PROSPER_Wellner!$65:$65,""),
IF($C44="Travis Harvey",_xlfn.XLOOKUP($B44,PROSPER_Harvey!$1:$1,PROSPER_Harvey!$65:$65,""),"")))))))="","",
IF($C44="Christopher Lobo",_xlfn.XLOOKUP($B44,PROSPER_Lobo!$1:$1,PROSPER_Lobo!$65:$65,""),
IF($C44="Naren Baliga",_xlfn.XLOOKUP($B44,PROSPER_Baliga!$1:$1,PROSPER_Baliga!$65:$65,""),
IF($C44="Thorsten Huhn",_xlfn.XLOOKUP($B44,PROSPER_Huhn!$1:$1,PROSPER_Huhn!$65:$65,""),
IF($C44="Nick Hull",_xlfn.XLOOKUP($B44,PROSPER_Hull!$1:$1,PROSPER_Hull!$65:$65,""),
IF($C44="Monika Kotwani",_xlfn.XLOOKUP($B44,PROSPER_Kotwani!$1:$1,PROSPER_Kotwani!$65:$65,""),
IF($C44="Jonathan Wellner",_xlfn.XLOOKUP($B44,PROSPER_Wellner!$1:$1,PROSPER_Wellner!$65:$65,""),
IF($C44="Travis Harvey",_xlfn.XLOOKUP($B44,PROSPER_Harvey!$1:$1,PROSPER_Harvey!$65:$65,""),"")))))))))</f>
        <v>No Comment</v>
      </c>
      <c r="IE44" s="188" t="str">
        <f t="shared" si="331"/>
        <v>N/A</v>
      </c>
      <c r="IF44" s="135" t="str">
        <f>_xlfn.XLOOKUP(B44,PROSPERInitial_Query!$E:$E,PROSPERInitial_Query!$AO:$AO,"",,-1)</f>
        <v/>
      </c>
      <c r="IG44" s="136" t="str">
        <f t="shared" si="106"/>
        <v>Raviraj N Tilwani4 - SuccessP&amp;L Management</v>
      </c>
      <c r="IH44" s="136" t="str">
        <f>_xlfn.XLOOKUP(IG44,PROSPERDelta_Query!BK:BK,PROSPERDelta_Query!BB:BB,"",,-1)</f>
        <v/>
      </c>
      <c r="II44" s="137" t="str">
        <f t="shared" si="332"/>
        <v>N/A</v>
      </c>
      <c r="IJ44" s="137" t="str">
        <f>IF(IF(IF($C44="Christopher Lobo",_xlfn.XLOOKUP($B44,PROSPER_Lobo!$1:$1,PROSPER_Lobo!$66:$66,""),
IF($C44="Naren Baliga",_xlfn.XLOOKUP($B44,PROSPER_Baliga!$1:$1,PROSPER_Baliga!$66:$66,""),
IF($C44="Thorsten Huhn",_xlfn.XLOOKUP($B44,PROSPER_Huhn!$1:$1,PROSPER_Huhn!$66:$66,""),
IF($C44="Nick Hull",_xlfn.XLOOKUP($B44,PROSPER_Hull!$1:$1,PROSPER_Hull!$66:$66,""),
IF($C44="Monika Kotwani",_xlfn.XLOOKUP($B44,PROSPER_Kotwani!$1:$1,PROSPER_Kotwani!$66:$66,""),
IF($C44="Jonathan Wellner",_xlfn.XLOOKUP($B44,PROSPER_Wellner!$1:$1,PROSPER_Wellner!$66:$66,""),
IF($C44="Travis Harvey",_xlfn.XLOOKUP($B44,PROSPER_Harvey!$1:$1,PROSPER_Harvey!$66:$66,""),"")))))))="","",
IF($C44="Christopher Lobo",_xlfn.XLOOKUP($B44,PROSPER_Lobo!$1:$1,PROSPER_Lobo!$66:$66,""),
IF($C44="Naren Baliga",_xlfn.XLOOKUP($B44,PROSPER_Baliga!$1:$1,PROSPER_Baliga!$66:$66,""),
IF($C44="Thorsten Huhn",_xlfn.XLOOKUP($B44,PROSPER_Huhn!$1:$1,PROSPER_Huhn!$66:$66,""),
IF($C44="Nick Hull",_xlfn.XLOOKUP($B44,PROSPER_Hull!$1:$1,PROSPER_Hull!$66:$66,""),
IF($C44="Monika Kotwani",_xlfn.XLOOKUP($B44,PROSPER_Kotwani!$1:$1,PROSPER_Kotwani!$66:$66,""),
IF($C44="Jonathan Wellner",_xlfn.XLOOKUP($B44,PROSPER_Wellner!$1:$1,PROSPER_Wellner!$66:$66,""),
IF($C44="Travis Harvey",_xlfn.XLOOKUP($B44,PROSPER_Harvey!$1:$1,PROSPER_Harvey!$66:$66,""),""))))))))="","No Score",IF(IF($C44="Christopher Lobo",_xlfn.XLOOKUP($B44,PROSPER_Lobo!$1:$1,PROSPER_Lobo!$66:$66,""),
IF($C44="Naren Baliga",_xlfn.XLOOKUP($B44,PROSPER_Baliga!$1:$1,PROSPER_Baliga!$66:$66,""),
IF($C44="Thorsten Huhn",_xlfn.XLOOKUP($B44,PROSPER_Huhn!$1:$1,PROSPER_Huhn!$66:$66,""),
IF($C44="Nick Hull",_xlfn.XLOOKUP($B44,PROSPER_Hull!$1:$1,PROSPER_Hull!$66:$66,""),
IF($C44="Monika Kotwani",_xlfn.XLOOKUP($B44,PROSPER_Kotwani!$1:$1,PROSPER_Kotwani!$66:$66,""),
IF($C44="Jonathan Wellner",_xlfn.XLOOKUP($B44,PROSPER_Wellner!$1:$1,PROSPER_Wellner!$66:$66,""),
IF($C44="Travis Harvey",_xlfn.XLOOKUP($B44,PROSPER_Harvey!$1:$1,PROSPER_Harvey!$66:$66,""),"")))))))="","",
IF($C44="Christopher Lobo",_xlfn.XLOOKUP($B44,PROSPER_Lobo!$1:$1,PROSPER_Lobo!$66:$66,""),
IF($C44="Naren Baliga",_xlfn.XLOOKUP($B44,PROSPER_Baliga!$1:$1,PROSPER_Baliga!$66:$66,""),
IF($C44="Thorsten Huhn",_xlfn.XLOOKUP($B44,PROSPER_Huhn!$1:$1,PROSPER_Huhn!$66:$66,""),
IF($C44="Nick Hull",_xlfn.XLOOKUP($B44,PROSPER_Hull!$1:$1,PROSPER_Hull!$66:$66,""),
IF($C44="Monika Kotwani",_xlfn.XLOOKUP($B44,PROSPER_Kotwani!$1:$1,PROSPER_Kotwani!$66:$66,""),
IF($C44="Jonathan Wellner",_xlfn.XLOOKUP($B44,PROSPER_Wellner!$1:$1,PROSPER_Wellner!$66:$66,""),
IF($C44="Travis Harvey",_xlfn.XLOOKUP($B44,PROSPER_Harvey!$1:$1,PROSPER_Harvey!$66:$66,""),"")))))))))</f>
        <v>No Score</v>
      </c>
      <c r="IK44" s="138" t="str">
        <f>IF(IF(IF($C44="Christopher Lobo",_xlfn.XLOOKUP($B44,PROSPER_Lobo!$1:$1,PROSPER_Lobo!$67:$67,""),
IF($C44="Naren Baliga",_xlfn.XLOOKUP($B44,PROSPER_Baliga!$1:$1,PROSPER_Baliga!$67:$67,""),
IF($C44="Thorsten Huhn",_xlfn.XLOOKUP($B44,PROSPER_Huhn!$1:$1,PROSPER_Huhn!$67:$67,""),
IF($C44="Nick Hull",_xlfn.XLOOKUP($B44,PROSPER_Hull!$1:$1,PROSPER_Hull!$67:$67,""),
IF($C44="Monika Kotwani",_xlfn.XLOOKUP($B44,PROSPER_Kotwani!$1:$1,PROSPER_Kotwani!$67:$67,""),
IF($C44="Jonathan Wellner",_xlfn.XLOOKUP($B44,PROSPER_Wellner!$1:$1,PROSPER_Wellner!$67:$67,""),
IF($C44="Travis Harvey",_xlfn.XLOOKUP($B44,PROSPER_Harvey!$1:$1,PROSPER_Harvey!$67:$67,""),"")))))))="","",
IF($C44="Christopher Lobo",_xlfn.XLOOKUP($B44,PROSPER_Lobo!$1:$1,PROSPER_Lobo!$67:$67,""),
IF($C44="Naren Baliga",_xlfn.XLOOKUP($B44,PROSPER_Baliga!$1:$1,PROSPER_Baliga!$67:$67,""),
IF($C44="Thorsten Huhn",_xlfn.XLOOKUP($B44,PROSPER_Huhn!$1:$1,PROSPER_Huhn!$67:$67,""),
IF($C44="Nick Hull",_xlfn.XLOOKUP($B44,PROSPER_Hull!$1:$1,PROSPER_Hull!$67:$67,""),
IF($C44="Monika Kotwani",_xlfn.XLOOKUP($B44,PROSPER_Kotwani!$1:$1,PROSPER_Kotwani!$67:$67,""),
IF($C44="Jonathan Wellner",_xlfn.XLOOKUP($B44,PROSPER_Wellner!$1:$1,PROSPER_Wellner!$67:$67,""),
IF($C44="Travis Harvey",_xlfn.XLOOKUP($B44,PROSPER_Harvey!$1:$1,PROSPER_Harvey!$67:$67,""),""))))))))="","No Comment",IF(IF($C44="Christopher Lobo",_xlfn.XLOOKUP($B44,PROSPER_Lobo!$1:$1,PROSPER_Lobo!$67:$67,""),
IF($C44="Naren Baliga",_xlfn.XLOOKUP($B44,PROSPER_Baliga!$1:$1,PROSPER_Baliga!$67:$67,""),
IF($C44="Thorsten Huhn",_xlfn.XLOOKUP($B44,PROSPER_Huhn!$1:$1,PROSPER_Huhn!$67:$67,""),
IF($C44="Nick Hull",_xlfn.XLOOKUP($B44,PROSPER_Hull!$1:$1,PROSPER_Hull!$67:$67,""),
IF($C44="Monika Kotwani",_xlfn.XLOOKUP($B44,PROSPER_Kotwani!$1:$1,PROSPER_Kotwani!$67:$67,""),
IF($C44="Jonathan Wellner",_xlfn.XLOOKUP($B44,PROSPER_Wellner!$1:$1,PROSPER_Wellner!$67:$67,""),
IF($C44="Travis Harvey",_xlfn.XLOOKUP($B44,PROSPER_Harvey!$1:$1,PROSPER_Harvey!$67:$67,""),"")))))))="","",
IF($C44="Christopher Lobo",_xlfn.XLOOKUP($B44,PROSPER_Lobo!$1:$1,PROSPER_Lobo!$67:$67,""),
IF($C44="Naren Baliga",_xlfn.XLOOKUP($B44,PROSPER_Baliga!$1:$1,PROSPER_Baliga!$67:$67,""),
IF($C44="Thorsten Huhn",_xlfn.XLOOKUP($B44,PROSPER_Huhn!$1:$1,PROSPER_Huhn!$67:$67,""),
IF($C44="Nick Hull",_xlfn.XLOOKUP($B44,PROSPER_Hull!$1:$1,PROSPER_Hull!$67:$67,""),
IF($C44="Monika Kotwani",_xlfn.XLOOKUP($B44,PROSPER_Kotwani!$1:$1,PROSPER_Kotwani!$67:$67,""),
IF($C44="Jonathan Wellner",_xlfn.XLOOKUP($B44,PROSPER_Wellner!$1:$1,PROSPER_Wellner!$67:$67,""),
IF($C44="Travis Harvey",_xlfn.XLOOKUP($B44,PROSPER_Harvey!$1:$1,PROSPER_Harvey!$67:$67,""),"")))))))))</f>
        <v>No Comment</v>
      </c>
      <c r="IL44" s="188" t="str">
        <f t="shared" si="333"/>
        <v>N/A</v>
      </c>
      <c r="IM44" s="135" t="str">
        <f>_xlfn.XLOOKUP(B44,PROSPERInitial_Query!$E:$E,PROSPERInitial_Query!$AP:$AP,"",,-1)</f>
        <v/>
      </c>
      <c r="IN44" s="136" t="str">
        <f t="shared" si="334"/>
        <v>Raviraj N Tilwani4 - SuccessService Plan Management (PE)</v>
      </c>
      <c r="IO44" s="136" t="str">
        <f>_xlfn.XLOOKUP(IN44,PROSPERDelta_Query!BK:BK,PROSPERDelta_Query!BC:BC,"",,-1)</f>
        <v/>
      </c>
      <c r="IP44" s="137" t="str">
        <f t="shared" si="335"/>
        <v>N/A</v>
      </c>
      <c r="IQ44" s="137" t="str">
        <f>IF(IF(IF($C44="Christopher Lobo",_xlfn.XLOOKUP($B44,PROSPER_Lobo!$1:$1,PROSPER_Lobo!$68:$68,""),
IF($C44="Naren Baliga",_xlfn.XLOOKUP($B44,PROSPER_Baliga!$1:$1,PROSPER_Baliga!$68:$68,""),
IF($C44="Thorsten Huhn",_xlfn.XLOOKUP($B44,PROSPER_Huhn!$1:$1,PROSPER_Huhn!$68:$68,""),
IF($C44="Nick Hull",_xlfn.XLOOKUP($B44,PROSPER_Hull!$1:$1,PROSPER_Hull!$68:$68,""),
IF($C44="Monika Kotwani",_xlfn.XLOOKUP($B44,PROSPER_Kotwani!$1:$1,PROSPER_Kotwani!$68:$68,""),
IF($C44="Jonathan Wellner",_xlfn.XLOOKUP($B44,PROSPER_Wellner!$1:$1,PROSPER_Wellner!$68:$68,""),
IF($C44="Travis Harvey",_xlfn.XLOOKUP($B44,PROSPER_Harvey!$1:$1,PROSPER_Harvey!$68:$68,""),"")))))))="","",
IF($C44="Christopher Lobo",_xlfn.XLOOKUP($B44,PROSPER_Lobo!$1:$1,PROSPER_Lobo!$68:$68,""),
IF($C44="Naren Baliga",_xlfn.XLOOKUP($B44,PROSPER_Baliga!$1:$1,PROSPER_Baliga!$68:$68,""),
IF($C44="Thorsten Huhn",_xlfn.XLOOKUP($B44,PROSPER_Huhn!$1:$1,PROSPER_Huhn!$68:$68,""),
IF($C44="Nick Hull",_xlfn.XLOOKUP($B44,PROSPER_Hull!$1:$1,PROSPER_Hull!$68:$68,""),
IF($C44="Monika Kotwani",_xlfn.XLOOKUP($B44,PROSPER_Kotwani!$1:$1,PROSPER_Kotwani!$68:$68,""),
IF($C44="Jonathan Wellner",_xlfn.XLOOKUP($B44,PROSPER_Wellner!$1:$1,PROSPER_Wellner!$68:$68,""),
IF($C44="Travis Harvey",_xlfn.XLOOKUP($B44,PROSPER_Harvey!$1:$1,PROSPER_Harvey!$68:$68,""),""))))))))="","No Score",IF(IF($C44="Christopher Lobo",_xlfn.XLOOKUP($B44,PROSPER_Lobo!$1:$1,PROSPER_Lobo!$68:$68,""),
IF($C44="Naren Baliga",_xlfn.XLOOKUP($B44,PROSPER_Baliga!$1:$1,PROSPER_Baliga!$68:$68,""),
IF($C44="Thorsten Huhn",_xlfn.XLOOKUP($B44,PROSPER_Huhn!$1:$1,PROSPER_Huhn!$68:$68,""),
IF($C44="Nick Hull",_xlfn.XLOOKUP($B44,PROSPER_Hull!$1:$1,PROSPER_Hull!$68:$68,""),
IF($C44="Monika Kotwani",_xlfn.XLOOKUP($B44,PROSPER_Kotwani!$1:$1,PROSPER_Kotwani!$68:$68,""),
IF($C44="Jonathan Wellner",_xlfn.XLOOKUP($B44,PROSPER_Wellner!$1:$1,PROSPER_Wellner!$68:$68,""),
IF($C44="Travis Harvey",_xlfn.XLOOKUP($B44,PROSPER_Harvey!$1:$1,PROSPER_Harvey!$68:$68,""),"")))))))="","",
IF($C44="Christopher Lobo",_xlfn.XLOOKUP($B44,PROSPER_Lobo!$1:$1,PROSPER_Lobo!$68:$68,""),
IF($C44="Naren Baliga",_xlfn.XLOOKUP($B44,PROSPER_Baliga!$1:$1,PROSPER_Baliga!$68:$68,""),
IF($C44="Thorsten Huhn",_xlfn.XLOOKUP($B44,PROSPER_Huhn!$1:$1,PROSPER_Huhn!$68:$68,""),
IF($C44="Nick Hull",_xlfn.XLOOKUP($B44,PROSPER_Hull!$1:$1,PROSPER_Hull!$68:$68,""),
IF($C44="Monika Kotwani",_xlfn.XLOOKUP($B44,PROSPER_Kotwani!$1:$1,PROSPER_Kotwani!$68:$68,""),
IF($C44="Jonathan Wellner",_xlfn.XLOOKUP($B44,PROSPER_Wellner!$1:$1,PROSPER_Wellner!$68:$68,""),
IF($C44="Travis Harvey",_xlfn.XLOOKUP($B44,PROSPER_Harvey!$1:$1,PROSPER_Harvey!$68:$68,""),"")))))))))</f>
        <v>No Score</v>
      </c>
      <c r="IR44" s="138" t="str">
        <f>IF(IF(IF($C44="Christopher Lobo",_xlfn.XLOOKUP($B44,PROSPER_Lobo!$1:$1,PROSPER_Lobo!$69:$69,""),
IF($C44="Naren Baliga",_xlfn.XLOOKUP($B44,PROSPER_Baliga!$1:$1,PROSPER_Baliga!$69:$69,""),
IF($C44="Thorsten Huhn",_xlfn.XLOOKUP($B44,PROSPER_Huhn!$1:$1,PROSPER_Huhn!$69:$69,""),
IF($C44="Nick Hull",_xlfn.XLOOKUP($B44,PROSPER_Hull!$1:$1,PROSPER_Hull!$69:$69,""),
IF($C44="Monika Kotwani",_xlfn.XLOOKUP($B44,PROSPER_Kotwani!$1:$1,PROSPER_Kotwani!$69:$69,""),
IF($C44="Jonathan Wellner",_xlfn.XLOOKUP($B44,PROSPER_Wellner!$1:$1,PROSPER_Wellner!$69:$69,""),
IF($C44="Travis Harvey",_xlfn.XLOOKUP($B44,PROSPER_Harvey!$1:$1,PROSPER_Harvey!$69:$69,""),"")))))))="","",
IF($C44="Christopher Lobo",_xlfn.XLOOKUP($B44,PROSPER_Lobo!$1:$1,PROSPER_Lobo!$69:$69,""),
IF($C44="Naren Baliga",_xlfn.XLOOKUP($B44,PROSPER_Baliga!$1:$1,PROSPER_Baliga!$69:$69,""),
IF($C44="Thorsten Huhn",_xlfn.XLOOKUP($B44,PROSPER_Huhn!$1:$1,PROSPER_Huhn!$69:$69,""),
IF($C44="Nick Hull",_xlfn.XLOOKUP($B44,PROSPER_Hull!$1:$1,PROSPER_Hull!$69:$69,""),
IF($C44="Monika Kotwani",_xlfn.XLOOKUP($B44,PROSPER_Kotwani!$1:$1,PROSPER_Kotwani!$69:$69,""),
IF($C44="Jonathan Wellner",_xlfn.XLOOKUP($B44,PROSPER_Wellner!$1:$1,PROSPER_Wellner!$69:$69,""),
IF($C44="Travis Harvey",_xlfn.XLOOKUP($B44,PROSPER_Harvey!$1:$1,PROSPER_Harvey!$69:$69,""),""))))))))="","No Comment",IF(IF($C44="Christopher Lobo",_xlfn.XLOOKUP($B44,PROSPER_Lobo!$1:$1,PROSPER_Lobo!$69:$69,""),
IF($C44="Naren Baliga",_xlfn.XLOOKUP($B44,PROSPER_Baliga!$1:$1,PROSPER_Baliga!$69:$69,""),
IF($C44="Thorsten Huhn",_xlfn.XLOOKUP($B44,PROSPER_Huhn!$1:$1,PROSPER_Huhn!$69:$69,""),
IF($C44="Nick Hull",_xlfn.XLOOKUP($B44,PROSPER_Hull!$1:$1,PROSPER_Hull!$69:$69,""),
IF($C44="Monika Kotwani",_xlfn.XLOOKUP($B44,PROSPER_Kotwani!$1:$1,PROSPER_Kotwani!$69:$69,""),
IF($C44="Jonathan Wellner",_xlfn.XLOOKUP($B44,PROSPER_Wellner!$1:$1,PROSPER_Wellner!$69:$69,""),
IF($C44="Travis Harvey",_xlfn.XLOOKUP($B44,PROSPER_Harvey!$1:$1,PROSPER_Harvey!$69:$69,""),"")))))))="","",
IF($C44="Christopher Lobo",_xlfn.XLOOKUP($B44,PROSPER_Lobo!$1:$1,PROSPER_Lobo!$69:$69,""),
IF($C44="Naren Baliga",_xlfn.XLOOKUP($B44,PROSPER_Baliga!$1:$1,PROSPER_Baliga!$69:$69,""),
IF($C44="Thorsten Huhn",_xlfn.XLOOKUP($B44,PROSPER_Huhn!$1:$1,PROSPER_Huhn!$69:$69,""),
IF($C44="Nick Hull",_xlfn.XLOOKUP($B44,PROSPER_Hull!$1:$1,PROSPER_Hull!$69:$69,""),
IF($C44="Monika Kotwani",_xlfn.XLOOKUP($B44,PROSPER_Kotwani!$1:$1,PROSPER_Kotwani!$69:$69,""),
IF($C44="Jonathan Wellner",_xlfn.XLOOKUP($B44,PROSPER_Wellner!$1:$1,PROSPER_Wellner!$69:$69,""),
IF($C44="Travis Harvey",_xlfn.XLOOKUP($B44,PROSPER_Harvey!$1:$1,PROSPER_Harvey!$69:$69,""),"")))))))))</f>
        <v>No Comment</v>
      </c>
      <c r="IS44" s="188" t="str">
        <f t="shared" si="336"/>
        <v>N/A</v>
      </c>
      <c r="IT44" s="187" t="str">
        <f t="shared" si="337"/>
        <v>N/A</v>
      </c>
      <c r="IU44" s="128" t="str">
        <f t="shared" si="338"/>
        <v>N/A</v>
      </c>
      <c r="IV44" s="188" t="str">
        <f t="shared" si="339"/>
        <v>N/A</v>
      </c>
      <c r="IW44" s="139">
        <f>_xlfn.XLOOKUP($B44,Vlookups_Local!B:B,Vlookups_Local!F:F)</f>
        <v>1.1164021164021165</v>
      </c>
      <c r="IX44" s="140">
        <f>_xlfn.XLOOKUP($B44,Vlookups_Local!B:B,Vlookups_Local!G:G)</f>
        <v>1.0211640211640212</v>
      </c>
      <c r="IY44" s="140">
        <f>_xlfn.XLOOKUP($B44,Vlookups_Local!B:B,Vlookups_Local!H:H)</f>
        <v>9.5238095238095233E-2</v>
      </c>
      <c r="IZ44" s="141">
        <f t="shared" si="340"/>
        <v>10</v>
      </c>
      <c r="JA44" s="142">
        <f>_xlfn.XLOOKUP($B44,LevelUp_Query!A:A,LevelUp_Query!C:C,"")</f>
        <v>198</v>
      </c>
      <c r="JB44" s="143" t="str">
        <f>_xlfn.XLOOKUP($B44,LevelUp_Query!A:A,LevelUp_Query!F:F,"")</f>
        <v>Peak 4 - Kilimanjaro</v>
      </c>
      <c r="JC44" s="143">
        <f>_xlfn.XLOOKUP($B44,LevelUp_Query!A:A,LevelUp_Query!E:E,"")</f>
        <v>6</v>
      </c>
      <c r="JD44" s="141">
        <f t="shared" si="341"/>
        <v>6</v>
      </c>
      <c r="JE44" s="144" t="str">
        <f>_xlfn.XLOOKUP(B44,PROSPERInitial_Query!$E:$E,PROSPERInitial_Query!$AQ:$AQ,"",,-1)</f>
        <v/>
      </c>
      <c r="JF44" s="136" t="str">
        <f t="shared" si="342"/>
        <v>Raviraj N Tilwani7 - ResponsibilityGiving Back (L&amp;L)</v>
      </c>
      <c r="JG44" s="136" t="str">
        <f>_xlfn.XLOOKUP(JF44,PROSPERDelta_Query!BK:BK,PROSPERDelta_Query!BE:BE,"",,-1)</f>
        <v/>
      </c>
      <c r="JH44" s="137" t="str">
        <f t="shared" si="343"/>
        <v>N/A</v>
      </c>
      <c r="JI44" s="137" t="str">
        <f>IF(IF(IF($C44="Christopher Lobo",_xlfn.XLOOKUP($B44,PROSPER_Lobo!$1:$1,PROSPER_Lobo!$70:$70,""),
IF($C44="Naren Baliga",_xlfn.XLOOKUP($B44,PROSPER_Baliga!$1:$1,PROSPER_Baliga!$70:$70,""),
IF($C44="Thorsten Huhn",_xlfn.XLOOKUP($B44,PROSPER_Huhn!$1:$1,PROSPER_Huhn!$70:$70,""),
IF($C44="Nick Hull",_xlfn.XLOOKUP($B44,PROSPER_Hull!$1:$1,PROSPER_Hull!$70:$70,""),
IF($C44="Monika Kotwani",_xlfn.XLOOKUP($B44,PROSPER_Kotwani!$1:$1,PROSPER_Kotwani!$70:$70,""),
IF($C44="Jonathan Wellner",_xlfn.XLOOKUP($B44,PROSPER_Wellner!$1:$1,PROSPER_Wellner!$70:$70,""),
IF($C44="Travis Harvey",_xlfn.XLOOKUP($B44,PROSPER_Harvey!$1:$1,PROSPER_Harvey!$70:$70,""),"")))))))="","",
IF($C44="Christopher Lobo",_xlfn.XLOOKUP($B44,PROSPER_Lobo!$1:$1,PROSPER_Lobo!$70:$70,""),
IF($C44="Naren Baliga",_xlfn.XLOOKUP($B44,PROSPER_Baliga!$1:$1,PROSPER_Baliga!$70:$70,""),
IF($C44="Thorsten Huhn",_xlfn.XLOOKUP($B44,PROSPER_Huhn!$1:$1,PROSPER_Huhn!$70:$70,""),
IF($C44="Nick Hull",_xlfn.XLOOKUP($B44,PROSPER_Hull!$1:$1,PROSPER_Hull!$70:$70,""),
IF($C44="Monika Kotwani",_xlfn.XLOOKUP($B44,PROSPER_Kotwani!$1:$1,PROSPER_Kotwani!$70:$70,""),
IF($C44="Jonathan Wellner",_xlfn.XLOOKUP($B44,PROSPER_Wellner!$1:$1,PROSPER_Wellner!$70:$70,""),
IF($C44="Travis Harvey",_xlfn.XLOOKUP($B44,PROSPER_Harvey!$1:$1,PROSPER_Harvey!$70:$70,""),""))))))))="","No Score",IF(IF($C44="Christopher Lobo",_xlfn.XLOOKUP($B44,PROSPER_Lobo!$1:$1,PROSPER_Lobo!$70:$70,""),
IF($C44="Naren Baliga",_xlfn.XLOOKUP($B44,PROSPER_Baliga!$1:$1,PROSPER_Baliga!$70:$70,""),
IF($C44="Thorsten Huhn",_xlfn.XLOOKUP($B44,PROSPER_Huhn!$1:$1,PROSPER_Huhn!$70:$70,""),
IF($C44="Nick Hull",_xlfn.XLOOKUP($B44,PROSPER_Hull!$1:$1,PROSPER_Hull!$70:$70,""),
IF($C44="Monika Kotwani",_xlfn.XLOOKUP($B44,PROSPER_Kotwani!$1:$1,PROSPER_Kotwani!$70:$70,""),
IF($C44="Jonathan Wellner",_xlfn.XLOOKUP($B44,PROSPER_Wellner!$1:$1,PROSPER_Wellner!$70:$70,""),
IF($C44="Travis Harvey",_xlfn.XLOOKUP($B44,PROSPER_Harvey!$1:$1,PROSPER_Harvey!$70:$70,""),"")))))))="","",
IF($C44="Christopher Lobo",_xlfn.XLOOKUP($B44,PROSPER_Lobo!$1:$1,PROSPER_Lobo!$70:$70,""),
IF($C44="Naren Baliga",_xlfn.XLOOKUP($B44,PROSPER_Baliga!$1:$1,PROSPER_Baliga!$70:$70,""),
IF($C44="Thorsten Huhn",_xlfn.XLOOKUP($B44,PROSPER_Huhn!$1:$1,PROSPER_Huhn!$70:$70,""),
IF($C44="Nick Hull",_xlfn.XLOOKUP($B44,PROSPER_Hull!$1:$1,PROSPER_Hull!$70:$70,""),
IF($C44="Monika Kotwani",_xlfn.XLOOKUP($B44,PROSPER_Kotwani!$1:$1,PROSPER_Kotwani!$70:$70,""),
IF($C44="Jonathan Wellner",_xlfn.XLOOKUP($B44,PROSPER_Wellner!$1:$1,PROSPER_Wellner!$70:$70,""),
IF($C44="Travis Harvey",_xlfn.XLOOKUP($B44,PROSPER_Harvey!$1:$1,PROSPER_Harvey!$70:$70,""),"")))))))))</f>
        <v>No Score</v>
      </c>
      <c r="JJ44" s="138" t="str">
        <f>IF(IF(IF($C44="Christopher Lobo",_xlfn.XLOOKUP($B44,PROSPER_Lobo!$1:$1,PROSPER_Lobo!$71:$71,""),
IF($C44="Naren Baliga",_xlfn.XLOOKUP($B44,PROSPER_Baliga!$1:$1,PROSPER_Baliga!$71:$71,""),
IF($C44="Thorsten Huhn",_xlfn.XLOOKUP($B44,PROSPER_Huhn!$1:$1,PROSPER_Huhn!$71:$71,""),
IF($C44="Nick Hull",_xlfn.XLOOKUP($B44,PROSPER_Hull!$1:$1,PROSPER_Hull!$71:$71,""),
IF($C44="Monika Kotwani",_xlfn.XLOOKUP($B44,PROSPER_Kotwani!$1:$1,PROSPER_Kotwani!$71:$71,""),
IF($C44="Jonathan Wellner",_xlfn.XLOOKUP($B44,PROSPER_Wellner!$1:$1,PROSPER_Wellner!$71:$71,""),
IF($C44="Travis Harvey",_xlfn.XLOOKUP($B44,PROSPER_Harvey!$1:$1,PROSPER_Harvey!$71:$71,""),"")))))))="","",
IF($C44="Christopher Lobo",_xlfn.XLOOKUP($B44,PROSPER_Lobo!$1:$1,PROSPER_Lobo!$71:$71,""),
IF($C44="Naren Baliga",_xlfn.XLOOKUP($B44,PROSPER_Baliga!$1:$1,PROSPER_Baliga!$71:$71,""),
IF($C44="Thorsten Huhn",_xlfn.XLOOKUP($B44,PROSPER_Huhn!$1:$1,PROSPER_Huhn!$71:$71,""),
IF($C44="Nick Hull",_xlfn.XLOOKUP($B44,PROSPER_Hull!$1:$1,PROSPER_Hull!$71:$71,""),
IF($C44="Monika Kotwani",_xlfn.XLOOKUP($B44,PROSPER_Kotwani!$1:$1,PROSPER_Kotwani!$71:$71,""),
IF($C44="Jonathan Wellner",_xlfn.XLOOKUP($B44,PROSPER_Wellner!$1:$1,PROSPER_Wellner!$71:$71,""),
IF($C44="Travis Harvey",_xlfn.XLOOKUP($B44,PROSPER_Harvey!$1:$1,PROSPER_Harvey!$71:$71,""),""))))))))="","No Comment",IF(IF($C44="Christopher Lobo",_xlfn.XLOOKUP($B44,PROSPER_Lobo!$1:$1,PROSPER_Lobo!$71:$71,""),
IF($C44="Naren Baliga",_xlfn.XLOOKUP($B44,PROSPER_Baliga!$1:$1,PROSPER_Baliga!$71:$71,""),
IF($C44="Thorsten Huhn",_xlfn.XLOOKUP($B44,PROSPER_Huhn!$1:$1,PROSPER_Huhn!$71:$71,""),
IF($C44="Nick Hull",_xlfn.XLOOKUP($B44,PROSPER_Hull!$1:$1,PROSPER_Hull!$71:$71,""),
IF($C44="Monika Kotwani",_xlfn.XLOOKUP($B44,PROSPER_Kotwani!$1:$1,PROSPER_Kotwani!$71:$71,""),
IF($C44="Jonathan Wellner",_xlfn.XLOOKUP($B44,PROSPER_Wellner!$1:$1,PROSPER_Wellner!$71:$71,""),
IF($C44="Travis Harvey",_xlfn.XLOOKUP($B44,PROSPER_Harvey!$1:$1,PROSPER_Harvey!$71:$71,""),"")))))))="","",
IF($C44="Christopher Lobo",_xlfn.XLOOKUP($B44,PROSPER_Lobo!$1:$1,PROSPER_Lobo!$71:$71,""),
IF($C44="Naren Baliga",_xlfn.XLOOKUP($B44,PROSPER_Baliga!$1:$1,PROSPER_Baliga!$71:$71,""),
IF($C44="Thorsten Huhn",_xlfn.XLOOKUP($B44,PROSPER_Huhn!$1:$1,PROSPER_Huhn!$71:$71,""),
IF($C44="Nick Hull",_xlfn.XLOOKUP($B44,PROSPER_Hull!$1:$1,PROSPER_Hull!$71:$71,""),
IF($C44="Monika Kotwani",_xlfn.XLOOKUP($B44,PROSPER_Kotwani!$1:$1,PROSPER_Kotwani!$71:$71,""),
IF($C44="Jonathan Wellner",_xlfn.XLOOKUP($B44,PROSPER_Wellner!$1:$1,PROSPER_Wellner!$71:$71,""),
IF($C44="Travis Harvey",_xlfn.XLOOKUP($B44,PROSPER_Harvey!$1:$1,PROSPER_Harvey!$71:$71,""),"")))))))))</f>
        <v>No Comment</v>
      </c>
      <c r="JK44" s="141" t="str">
        <f t="shared" si="344"/>
        <v>N/A</v>
      </c>
      <c r="JL44" s="135" t="str">
        <f>_xlfn.XLOOKUP(B44,PROSPERInitial_Query!$E:$E,PROSPERInitial_Query!$AR:$AR,"",,-1)</f>
        <v/>
      </c>
      <c r="JM44" s="136" t="str">
        <f t="shared" si="345"/>
        <v>Raviraj N Tilwani7 - ResponsibilityExecutive Communication</v>
      </c>
      <c r="JN44" s="136" t="str">
        <f>_xlfn.XLOOKUP(JM44,PROSPERDelta_Query!BK:BK,PROSPERDelta_Query!BF:BF,"",,-1)</f>
        <v/>
      </c>
      <c r="JO44" s="137" t="str">
        <f t="shared" si="346"/>
        <v>N/A</v>
      </c>
      <c r="JP44" s="137" t="str">
        <f>IF(IF(IF($C44="Christopher Lobo",_xlfn.XLOOKUP($B44,PROSPER_Lobo!$1:$1,PROSPER_Lobo!$72:$72,""),
IF($C44="Naren Baliga",_xlfn.XLOOKUP($B44,PROSPER_Baliga!$1:$1,PROSPER_Baliga!$72:$72,""),
IF($C44="Thorsten Huhn",_xlfn.XLOOKUP($B44,PROSPER_Huhn!$1:$1,PROSPER_Huhn!$72:$72,""),
IF($C44="Nick Hull",_xlfn.XLOOKUP($B44,PROSPER_Hull!$1:$1,PROSPER_Hull!$72:$72,""),
IF($C44="Monika Kotwani",_xlfn.XLOOKUP($B44,PROSPER_Kotwani!$1:$1,PROSPER_Kotwani!$72:$72,""),
IF($C44="Jonathan Wellner",_xlfn.XLOOKUP($B44,PROSPER_Wellner!$1:$1,PROSPER_Wellner!$72:$72,""),
IF($C44="Travis Harvey",_xlfn.XLOOKUP($B44,PROSPER_Harvey!$1:$1,PROSPER_Harvey!$72:$72,""),"")))))))="","",
IF($C44="Christopher Lobo",_xlfn.XLOOKUP($B44,PROSPER_Lobo!$1:$1,PROSPER_Lobo!$72:$72,""),
IF($C44="Naren Baliga",_xlfn.XLOOKUP($B44,PROSPER_Baliga!$1:$1,PROSPER_Baliga!$72:$72,""),
IF($C44="Thorsten Huhn",_xlfn.XLOOKUP($B44,PROSPER_Huhn!$1:$1,PROSPER_Huhn!$72:$72,""),
IF($C44="Nick Hull",_xlfn.XLOOKUP($B44,PROSPER_Hull!$1:$1,PROSPER_Hull!$72:$72,""),
IF($C44="Monika Kotwani",_xlfn.XLOOKUP($B44,PROSPER_Kotwani!$1:$1,PROSPER_Kotwani!$72:$72,""),
IF($C44="Jonathan Wellner",_xlfn.XLOOKUP($B44,PROSPER_Wellner!$1:$1,PROSPER_Wellner!$72:$72,""),
IF($C44="Travis Harvey",_xlfn.XLOOKUP($B44,PROSPER_Harvey!$1:$1,PROSPER_Harvey!$72:$72,""),""))))))))="","No Score",IF(IF($C44="Christopher Lobo",_xlfn.XLOOKUP($B44,PROSPER_Lobo!$1:$1,PROSPER_Lobo!$72:$72,""),
IF($C44="Naren Baliga",_xlfn.XLOOKUP($B44,PROSPER_Baliga!$1:$1,PROSPER_Baliga!$72:$72,""),
IF($C44="Thorsten Huhn",_xlfn.XLOOKUP($B44,PROSPER_Huhn!$1:$1,PROSPER_Huhn!$72:$72,""),
IF($C44="Nick Hull",_xlfn.XLOOKUP($B44,PROSPER_Hull!$1:$1,PROSPER_Hull!$72:$72,""),
IF($C44="Monika Kotwani",_xlfn.XLOOKUP($B44,PROSPER_Kotwani!$1:$1,PROSPER_Kotwani!$72:$72,""),
IF($C44="Jonathan Wellner",_xlfn.XLOOKUP($B44,PROSPER_Wellner!$1:$1,PROSPER_Wellner!$72:$72,""),
IF($C44="Travis Harvey",_xlfn.XLOOKUP($B44,PROSPER_Harvey!$1:$1,PROSPER_Harvey!$72:$72,""),"")))))))="","",
IF($C44="Christopher Lobo",_xlfn.XLOOKUP($B44,PROSPER_Lobo!$1:$1,PROSPER_Lobo!$72:$72,""),
IF($C44="Naren Baliga",_xlfn.XLOOKUP($B44,PROSPER_Baliga!$1:$1,PROSPER_Baliga!$72:$72,""),
IF($C44="Thorsten Huhn",_xlfn.XLOOKUP($B44,PROSPER_Huhn!$1:$1,PROSPER_Huhn!$72:$72,""),
IF($C44="Nick Hull",_xlfn.XLOOKUP($B44,PROSPER_Hull!$1:$1,PROSPER_Hull!$72:$72,""),
IF($C44="Monika Kotwani",_xlfn.XLOOKUP($B44,PROSPER_Kotwani!$1:$1,PROSPER_Kotwani!$72:$72,""),
IF($C44="Jonathan Wellner",_xlfn.XLOOKUP($B44,PROSPER_Wellner!$1:$1,PROSPER_Wellner!$72:$72,""),
IF($C44="Travis Harvey",_xlfn.XLOOKUP($B44,PROSPER_Harvey!$1:$1,PROSPER_Harvey!$72:$72,""),"")))))))))</f>
        <v>No Score</v>
      </c>
      <c r="JQ44" s="138" t="str">
        <f>IF(IF(IF($C44="Christopher Lobo",_xlfn.XLOOKUP($B44,PROSPER_Lobo!$1:$1,PROSPER_Lobo!$73:$73,""),
IF($C44="Naren Baliga",_xlfn.XLOOKUP($B44,PROSPER_Baliga!$1:$1,PROSPER_Baliga!$73:$73,""),
IF($C44="Thorsten Huhn",_xlfn.XLOOKUP($B44,PROSPER_Huhn!$1:$1,PROSPER_Huhn!$73:$73,""),
IF($C44="Nick Hull",_xlfn.XLOOKUP($B44,PROSPER_Hull!$1:$1,PROSPER_Hull!$73:$73,""),
IF($C44="Monika Kotwani",_xlfn.XLOOKUP($B44,PROSPER_Kotwani!$1:$1,PROSPER_Kotwani!$73:$73,""),
IF($C44="Jonathan Wellner",_xlfn.XLOOKUP($B44,PROSPER_Wellner!$1:$1,PROSPER_Wellner!$73:$73,""),
IF($C44="Travis Harvey",_xlfn.XLOOKUP($B44,PROSPER_Harvey!$1:$1,PROSPER_Harvey!$73:$73,""),"")))))))="","",
IF($C44="Christopher Lobo",_xlfn.XLOOKUP($B44,PROSPER_Lobo!$1:$1,PROSPER_Lobo!$73:$73,""),
IF($C44="Naren Baliga",_xlfn.XLOOKUP($B44,PROSPER_Baliga!$1:$1,PROSPER_Baliga!$73:$73,""),
IF($C44="Thorsten Huhn",_xlfn.XLOOKUP($B44,PROSPER_Huhn!$1:$1,PROSPER_Huhn!$73:$73,""),
IF($C44="Nick Hull",_xlfn.XLOOKUP($B44,PROSPER_Hull!$1:$1,PROSPER_Hull!$73:$73,""),
IF($C44="Monika Kotwani",_xlfn.XLOOKUP($B44,PROSPER_Kotwani!$1:$1,PROSPER_Kotwani!$73:$73,""),
IF($C44="Jonathan Wellner",_xlfn.XLOOKUP($B44,PROSPER_Wellner!$1:$1,PROSPER_Wellner!$73:$73,""),
IF($C44="Travis Harvey",_xlfn.XLOOKUP($B44,PROSPER_Harvey!$1:$1,PROSPER_Harvey!$73:$73,""),""))))))))="","No Comment",IF(IF($C44="Christopher Lobo",_xlfn.XLOOKUP($B44,PROSPER_Lobo!$1:$1,PROSPER_Lobo!$73:$73,""),
IF($C44="Naren Baliga",_xlfn.XLOOKUP($B44,PROSPER_Baliga!$1:$1,PROSPER_Baliga!$73:$73,""),
IF($C44="Thorsten Huhn",_xlfn.XLOOKUP($B44,PROSPER_Huhn!$1:$1,PROSPER_Huhn!$73:$73,""),
IF($C44="Nick Hull",_xlfn.XLOOKUP($B44,PROSPER_Hull!$1:$1,PROSPER_Hull!$73:$73,""),
IF($C44="Monika Kotwani",_xlfn.XLOOKUP($B44,PROSPER_Kotwani!$1:$1,PROSPER_Kotwani!$73:$73,""),
IF($C44="Jonathan Wellner",_xlfn.XLOOKUP($B44,PROSPER_Wellner!$1:$1,PROSPER_Wellner!$73:$73,""),
IF($C44="Travis Harvey",_xlfn.XLOOKUP($B44,PROSPER_Harvey!$1:$1,PROSPER_Harvey!$73:$73,""),"")))))))="","",
IF($C44="Christopher Lobo",_xlfn.XLOOKUP($B44,PROSPER_Lobo!$1:$1,PROSPER_Lobo!$73:$73,""),
IF($C44="Naren Baliga",_xlfn.XLOOKUP($B44,PROSPER_Baliga!$1:$1,PROSPER_Baliga!$73:$73,""),
IF($C44="Thorsten Huhn",_xlfn.XLOOKUP($B44,PROSPER_Huhn!$1:$1,PROSPER_Huhn!$73:$73,""),
IF($C44="Nick Hull",_xlfn.XLOOKUP($B44,PROSPER_Hull!$1:$1,PROSPER_Hull!$73:$73,""),
IF($C44="Monika Kotwani",_xlfn.XLOOKUP($B44,PROSPER_Kotwani!$1:$1,PROSPER_Kotwani!$73:$73,""),
IF($C44="Jonathan Wellner",_xlfn.XLOOKUP($B44,PROSPER_Wellner!$1:$1,PROSPER_Wellner!$73:$73,""),
IF($C44="Travis Harvey",_xlfn.XLOOKUP($B44,PROSPER_Harvey!$1:$1,PROSPER_Harvey!$73:$73,""),"")))))))))</f>
        <v>No Comment</v>
      </c>
      <c r="JR44" s="141" t="str">
        <f t="shared" si="347"/>
        <v>N/A</v>
      </c>
      <c r="JS44" s="135" t="str">
        <f>_xlfn.XLOOKUP(B44,PROSPERInitial_Query!$E:$E,PROSPERInitial_Query!$AS:$AS,"",,-1)</f>
        <v/>
      </c>
      <c r="JT44" s="136" t="str">
        <f t="shared" si="348"/>
        <v>Raviraj N Tilwani7 - ResponsibilityCulture Champion</v>
      </c>
      <c r="JU44" s="136" t="str">
        <f>_xlfn.XLOOKUP(JT44,PROSPERDelta_Query!BK:BK,PROSPERDelta_Query!BG:BG,"",,-1)</f>
        <v/>
      </c>
      <c r="JV44" s="137" t="str">
        <f t="shared" si="349"/>
        <v>N/A</v>
      </c>
      <c r="JW44" s="137" t="str">
        <f>IF(IF(IF($C44="Christopher Lobo",_xlfn.XLOOKUP($B44,PROSPER_Lobo!$1:$1,PROSPER_Lobo!$74:$74,""),
IF($C44="Naren Baliga",_xlfn.XLOOKUP($B44,PROSPER_Baliga!$1:$1,PROSPER_Baliga!$74:$74,""),
IF($C44="Thorsten Huhn",_xlfn.XLOOKUP($B44,PROSPER_Huhn!$1:$1,PROSPER_Huhn!$74:$74,""),
IF($C44="Nick Hull",_xlfn.XLOOKUP($B44,PROSPER_Hull!$1:$1,PROSPER_Hull!$74:$74,""),
IF($C44="Monika Kotwani",_xlfn.XLOOKUP($B44,PROSPER_Kotwani!$1:$1,PROSPER_Kotwani!$74:$74,""),
IF($C44="Jonathan Wellner",_xlfn.XLOOKUP($B44,PROSPER_Wellner!$1:$1,PROSPER_Wellner!$74:$74,""),
IF($C44="Travis Harvey",_xlfn.XLOOKUP($B44,PROSPER_Harvey!$1:$1,PROSPER_Harvey!$74:$74,""),"")))))))="","",
IF($C44="Christopher Lobo",_xlfn.XLOOKUP($B44,PROSPER_Lobo!$1:$1,PROSPER_Lobo!$74:$74,""),
IF($C44="Naren Baliga",_xlfn.XLOOKUP($B44,PROSPER_Baliga!$1:$1,PROSPER_Baliga!$74:$74,""),
IF($C44="Thorsten Huhn",_xlfn.XLOOKUP($B44,PROSPER_Huhn!$1:$1,PROSPER_Huhn!$74:$74,""),
IF($C44="Nick Hull",_xlfn.XLOOKUP($B44,PROSPER_Hull!$1:$1,PROSPER_Hull!$74:$74,""),
IF($C44="Monika Kotwani",_xlfn.XLOOKUP($B44,PROSPER_Kotwani!$1:$1,PROSPER_Kotwani!$74:$74,""),
IF($C44="Jonathan Wellner",_xlfn.XLOOKUP($B44,PROSPER_Wellner!$1:$1,PROSPER_Wellner!$74:$74,""),
IF($C44="Travis Harvey",_xlfn.XLOOKUP($B44,PROSPER_Harvey!$1:$1,PROSPER_Harvey!$74:$74,""),""))))))))="","No Score",IF(IF($C44="Christopher Lobo",_xlfn.XLOOKUP($B44,PROSPER_Lobo!$1:$1,PROSPER_Lobo!$74:$74,""),
IF($C44="Naren Baliga",_xlfn.XLOOKUP($B44,PROSPER_Baliga!$1:$1,PROSPER_Baliga!$74:$74,""),
IF($C44="Thorsten Huhn",_xlfn.XLOOKUP($B44,PROSPER_Huhn!$1:$1,PROSPER_Huhn!$74:$74,""),
IF($C44="Nick Hull",_xlfn.XLOOKUP($B44,PROSPER_Hull!$1:$1,PROSPER_Hull!$74:$74,""),
IF($C44="Monika Kotwani",_xlfn.XLOOKUP($B44,PROSPER_Kotwani!$1:$1,PROSPER_Kotwani!$74:$74,""),
IF($C44="Jonathan Wellner",_xlfn.XLOOKUP($B44,PROSPER_Wellner!$1:$1,PROSPER_Wellner!$74:$74,""),
IF($C44="Travis Harvey",_xlfn.XLOOKUP($B44,PROSPER_Harvey!$1:$1,PROSPER_Harvey!$74:$74,""),"")))))))="","",
IF($C44="Christopher Lobo",_xlfn.XLOOKUP($B44,PROSPER_Lobo!$1:$1,PROSPER_Lobo!$74:$74,""),
IF($C44="Naren Baliga",_xlfn.XLOOKUP($B44,PROSPER_Baliga!$1:$1,PROSPER_Baliga!$74:$74,""),
IF($C44="Thorsten Huhn",_xlfn.XLOOKUP($B44,PROSPER_Huhn!$1:$1,PROSPER_Huhn!$74:$74,""),
IF($C44="Nick Hull",_xlfn.XLOOKUP($B44,PROSPER_Hull!$1:$1,PROSPER_Hull!$74:$74,""),
IF($C44="Monika Kotwani",_xlfn.XLOOKUP($B44,PROSPER_Kotwani!$1:$1,PROSPER_Kotwani!$74:$74,""),
IF($C44="Jonathan Wellner",_xlfn.XLOOKUP($B44,PROSPER_Wellner!$1:$1,PROSPER_Wellner!$74:$74,""),
IF($C44="Travis Harvey",_xlfn.XLOOKUP($B44,PROSPER_Harvey!$1:$1,PROSPER_Harvey!$74:$74,""),"")))))))))</f>
        <v>No Score</v>
      </c>
      <c r="JX44" s="138" t="str">
        <f>IF(IF(IF($C44="Christopher Lobo",_xlfn.XLOOKUP($B44,PROSPER_Lobo!$1:$1,PROSPER_Lobo!$75:$75,""),
IF($C44="Naren Baliga",_xlfn.XLOOKUP($B44,PROSPER_Baliga!$1:$1,PROSPER_Baliga!$75:$75,""),
IF($C44="Thorsten Huhn",_xlfn.XLOOKUP($B44,PROSPER_Huhn!$1:$1,PROSPER_Huhn!$75:$75,""),
IF($C44="Nick Hull",_xlfn.XLOOKUP($B44,PROSPER_Hull!$1:$1,PROSPER_Hull!$75:$75,""),
IF($C44="Monika Kotwani",_xlfn.XLOOKUP($B44,PROSPER_Kotwani!$1:$1,PROSPER_Kotwani!$75:$75,""),
IF($C44="Jonathan Wellner",_xlfn.XLOOKUP($B44,PROSPER_Wellner!$1:$1,PROSPER_Wellner!$75:$75,""),
IF($C44="Travis Harvey",_xlfn.XLOOKUP($B44,PROSPER_Harvey!$1:$1,PROSPER_Harvey!$75:$75,""),"")))))))="","",
IF($C44="Christopher Lobo",_xlfn.XLOOKUP($B44,PROSPER_Lobo!$1:$1,PROSPER_Lobo!$75:$75,""),
IF($C44="Naren Baliga",_xlfn.XLOOKUP($B44,PROSPER_Baliga!$1:$1,PROSPER_Baliga!$75:$75,""),
IF($C44="Thorsten Huhn",_xlfn.XLOOKUP($B44,PROSPER_Huhn!$1:$1,PROSPER_Huhn!$75:$75,""),
IF($C44="Nick Hull",_xlfn.XLOOKUP($B44,PROSPER_Hull!$1:$1,PROSPER_Hull!$75:$75,""),
IF($C44="Monika Kotwani",_xlfn.XLOOKUP($B44,PROSPER_Kotwani!$1:$1,PROSPER_Kotwani!$75:$75,""),
IF($C44="Jonathan Wellner",_xlfn.XLOOKUP($B44,PROSPER_Wellner!$1:$1,PROSPER_Wellner!$75:$75,""),
IF($C44="Travis Harvey",_xlfn.XLOOKUP($B44,PROSPER_Harvey!$1:$1,PROSPER_Harvey!$75:$75,""),""))))))))="","No Comment",IF(IF($C44="Christopher Lobo",_xlfn.XLOOKUP($B44,PROSPER_Lobo!$1:$1,PROSPER_Lobo!$75:$75,""),
IF($C44="Naren Baliga",_xlfn.XLOOKUP($B44,PROSPER_Baliga!$1:$1,PROSPER_Baliga!$75:$75,""),
IF($C44="Thorsten Huhn",_xlfn.XLOOKUP($B44,PROSPER_Huhn!$1:$1,PROSPER_Huhn!$75:$75,""),
IF($C44="Nick Hull",_xlfn.XLOOKUP($B44,PROSPER_Hull!$1:$1,PROSPER_Hull!$75:$75,""),
IF($C44="Monika Kotwani",_xlfn.XLOOKUP($B44,PROSPER_Kotwani!$1:$1,PROSPER_Kotwani!$75:$75,""),
IF($C44="Jonathan Wellner",_xlfn.XLOOKUP($B44,PROSPER_Wellner!$1:$1,PROSPER_Wellner!$75:$75,""),
IF($C44="Travis Harvey",_xlfn.XLOOKUP($B44,PROSPER_Harvey!$1:$1,PROSPER_Harvey!$75:$75,""),"")))))))="","",
IF($C44="Christopher Lobo",_xlfn.XLOOKUP($B44,PROSPER_Lobo!$1:$1,PROSPER_Lobo!$75:$75,""),
IF($C44="Naren Baliga",_xlfn.XLOOKUP($B44,PROSPER_Baliga!$1:$1,PROSPER_Baliga!$75:$75,""),
IF($C44="Thorsten Huhn",_xlfn.XLOOKUP($B44,PROSPER_Huhn!$1:$1,PROSPER_Huhn!$75:$75,""),
IF($C44="Nick Hull",_xlfn.XLOOKUP($B44,PROSPER_Hull!$1:$1,PROSPER_Hull!$75:$75,""),
IF($C44="Monika Kotwani",_xlfn.XLOOKUP($B44,PROSPER_Kotwani!$1:$1,PROSPER_Kotwani!$75:$75,""),
IF($C44="Jonathan Wellner",_xlfn.XLOOKUP($B44,PROSPER_Wellner!$1:$1,PROSPER_Wellner!$75:$75,""),
IF($C44="Travis Harvey",_xlfn.XLOOKUP($B44,PROSPER_Harvey!$1:$1,PROSPER_Harvey!$75:$75,""),"")))))))))</f>
        <v>No Comment</v>
      </c>
      <c r="JY44" s="141" t="str">
        <f t="shared" si="350"/>
        <v>N/A</v>
      </c>
      <c r="JZ44" s="135" t="str">
        <f>_xlfn.XLOOKUP(B44,PROSPERInitial_Query!$E:$E,PROSPERInitial_Query!$AT:$AT,"",,-1)</f>
        <v/>
      </c>
      <c r="KA44" s="136" t="str">
        <f t="shared" si="351"/>
        <v>Raviraj N Tilwani7 - ResponsibilityPeople Management</v>
      </c>
      <c r="KB44" s="136" t="str">
        <f>_xlfn.XLOOKUP(KA44,PROSPERDelta_Query!BK:BK,PROSPERDelta_Query!BH:BH,"",,-1)</f>
        <v/>
      </c>
      <c r="KC44" s="137" t="str">
        <f t="shared" si="352"/>
        <v>N/A</v>
      </c>
      <c r="KD44" s="137" t="str">
        <f>IF(IF(IF($C44="Christopher Lobo",_xlfn.XLOOKUP($B44,PROSPER_Lobo!$1:$1,PROSPER_Lobo!$76:$76,""),
IF($C44="Naren Baliga",_xlfn.XLOOKUP($B44,PROSPER_Baliga!$1:$1,PROSPER_Baliga!$76:$76,""),
IF($C44="Thorsten Huhn",_xlfn.XLOOKUP($B44,PROSPER_Huhn!$1:$1,PROSPER_Huhn!$76:$76,""),
IF($C44="Nick Hull",_xlfn.XLOOKUP($B44,PROSPER_Hull!$1:$1,PROSPER_Hull!$76:$76,""),
IF($C44="Monika Kotwani",_xlfn.XLOOKUP($B44,PROSPER_Kotwani!$1:$1,PROSPER_Kotwani!$76:$76,""),
IF($C44="Jonathan Wellner",_xlfn.XLOOKUP($B44,PROSPER_Wellner!$1:$1,PROSPER_Wellner!$76:$76,""),
IF($C44="Travis Harvey",_xlfn.XLOOKUP($B44,PROSPER_Harvey!$1:$1,PROSPER_Harvey!$76:$76,""),"")))))))="","",
IF($C44="Christopher Lobo",_xlfn.XLOOKUP($B44,PROSPER_Lobo!$1:$1,PROSPER_Lobo!$76:$76,""),
IF($C44="Naren Baliga",_xlfn.XLOOKUP($B44,PROSPER_Baliga!$1:$1,PROSPER_Baliga!$76:$76,""),
IF($C44="Thorsten Huhn",_xlfn.XLOOKUP($B44,PROSPER_Huhn!$1:$1,PROSPER_Huhn!$76:$76,""),
IF($C44="Nick Hull",_xlfn.XLOOKUP($B44,PROSPER_Hull!$1:$1,PROSPER_Hull!$76:$76,""),
IF($C44="Monika Kotwani",_xlfn.XLOOKUP($B44,PROSPER_Kotwani!$1:$1,PROSPER_Kotwani!$76:$76,""),
IF($C44="Jonathan Wellner",_xlfn.XLOOKUP($B44,PROSPER_Wellner!$1:$1,PROSPER_Wellner!$76:$76,""),
IF($C44="Travis Harvey",_xlfn.XLOOKUP($B44,PROSPER_Harvey!$1:$1,PROSPER_Harvey!$76:$76,""),""))))))))="","No Score",IF(IF($C44="Christopher Lobo",_xlfn.XLOOKUP($B44,PROSPER_Lobo!$1:$1,PROSPER_Lobo!$76:$76,""),
IF($C44="Naren Baliga",_xlfn.XLOOKUP($B44,PROSPER_Baliga!$1:$1,PROSPER_Baliga!$76:$76,""),
IF($C44="Thorsten Huhn",_xlfn.XLOOKUP($B44,PROSPER_Huhn!$1:$1,PROSPER_Huhn!$76:$76,""),
IF($C44="Nick Hull",_xlfn.XLOOKUP($B44,PROSPER_Hull!$1:$1,PROSPER_Hull!$76:$76,""),
IF($C44="Monika Kotwani",_xlfn.XLOOKUP($B44,PROSPER_Kotwani!$1:$1,PROSPER_Kotwani!$76:$76,""),
IF($C44="Jonathan Wellner",_xlfn.XLOOKUP($B44,PROSPER_Wellner!$1:$1,PROSPER_Wellner!$76:$76,""),
IF($C44="Travis Harvey",_xlfn.XLOOKUP($B44,PROSPER_Harvey!$1:$1,PROSPER_Harvey!$76:$76,""),"")))))))="","",
IF($C44="Christopher Lobo",_xlfn.XLOOKUP($B44,PROSPER_Lobo!$1:$1,PROSPER_Lobo!$76:$76,""),
IF($C44="Naren Baliga",_xlfn.XLOOKUP($B44,PROSPER_Baliga!$1:$1,PROSPER_Baliga!$76:$76,""),
IF($C44="Thorsten Huhn",_xlfn.XLOOKUP($B44,PROSPER_Huhn!$1:$1,PROSPER_Huhn!$76:$76,""),
IF($C44="Nick Hull",_xlfn.XLOOKUP($B44,PROSPER_Hull!$1:$1,PROSPER_Hull!$76:$76,""),
IF($C44="Monika Kotwani",_xlfn.XLOOKUP($B44,PROSPER_Kotwani!$1:$1,PROSPER_Kotwani!$76:$76,""),
IF($C44="Jonathan Wellner",_xlfn.XLOOKUP($B44,PROSPER_Wellner!$1:$1,PROSPER_Wellner!$76:$76,""),
IF($C44="Travis Harvey",_xlfn.XLOOKUP($B44,PROSPER_Harvey!$1:$1,PROSPER_Harvey!$76:$76,""),"")))))))))</f>
        <v>No Score</v>
      </c>
      <c r="KE44" s="138" t="str">
        <f>IF(IF(IF($C44="Christopher Lobo",_xlfn.XLOOKUP($B44,PROSPER_Lobo!$1:$1,PROSPER_Lobo!$77:$77,""),
IF($C44="Naren Baliga",_xlfn.XLOOKUP($B44,PROSPER_Baliga!$1:$1,PROSPER_Baliga!$77:$77,""),
IF($C44="Thorsten Huhn",_xlfn.XLOOKUP($B44,PROSPER_Huhn!$1:$1,PROSPER_Huhn!$77:$77,""),
IF($C44="Nick Hull",_xlfn.XLOOKUP($B44,PROSPER_Hull!$1:$1,PROSPER_Hull!$77:$77,""),
IF($C44="Monika Kotwani",_xlfn.XLOOKUP($B44,PROSPER_Kotwani!$1:$1,PROSPER_Kotwani!$77:$77,""),
IF($C44="Jonathan Wellner",_xlfn.XLOOKUP($B44,PROSPER_Wellner!$1:$1,PROSPER_Wellner!$77:$77,""),
IF($C44="Travis Harvey",_xlfn.XLOOKUP($B44,PROSPER_Harvey!$1:$1,PROSPER_Harvey!$77:$77,""),"")))))))="","",
IF($C44="Christopher Lobo",_xlfn.XLOOKUP($B44,PROSPER_Lobo!$1:$1,PROSPER_Lobo!$77:$77,""),
IF($C44="Naren Baliga",_xlfn.XLOOKUP($B44,PROSPER_Baliga!$1:$1,PROSPER_Baliga!$77:$77,""),
IF($C44="Thorsten Huhn",_xlfn.XLOOKUP($B44,PROSPER_Huhn!$1:$1,PROSPER_Huhn!$77:$77,""),
IF($C44="Nick Hull",_xlfn.XLOOKUP($B44,PROSPER_Hull!$1:$1,PROSPER_Hull!$77:$77,""),
IF($C44="Monika Kotwani",_xlfn.XLOOKUP($B44,PROSPER_Kotwani!$1:$1,PROSPER_Kotwani!$77:$77,""),
IF($C44="Jonathan Wellner",_xlfn.XLOOKUP($B44,PROSPER_Wellner!$1:$1,PROSPER_Wellner!$77:$77,""),
IF($C44="Travis Harvey",_xlfn.XLOOKUP($B44,PROSPER_Harvey!$1:$1,PROSPER_Harvey!$77:$77,""),""))))))))="","No Comment",IF(IF($C44="Christopher Lobo",_xlfn.XLOOKUP($B44,PROSPER_Lobo!$1:$1,PROSPER_Lobo!$77:$77,""),
IF($C44="Naren Baliga",_xlfn.XLOOKUP($B44,PROSPER_Baliga!$1:$1,PROSPER_Baliga!$77:$77,""),
IF($C44="Thorsten Huhn",_xlfn.XLOOKUP($B44,PROSPER_Huhn!$1:$1,PROSPER_Huhn!$77:$77,""),
IF($C44="Nick Hull",_xlfn.XLOOKUP($B44,PROSPER_Hull!$1:$1,PROSPER_Hull!$77:$77,""),
IF($C44="Monika Kotwani",_xlfn.XLOOKUP($B44,PROSPER_Kotwani!$1:$1,PROSPER_Kotwani!$77:$77,""),
IF($C44="Jonathan Wellner",_xlfn.XLOOKUP($B44,PROSPER_Wellner!$1:$1,PROSPER_Wellner!$77:$77,""),
IF($C44="Travis Harvey",_xlfn.XLOOKUP($B44,PROSPER_Harvey!$1:$1,PROSPER_Harvey!$77:$77,""),"")))))))="","",
IF($C44="Christopher Lobo",_xlfn.XLOOKUP($B44,PROSPER_Lobo!$1:$1,PROSPER_Lobo!$77:$77,""),
IF($C44="Naren Baliga",_xlfn.XLOOKUP($B44,PROSPER_Baliga!$1:$1,PROSPER_Baliga!$77:$77,""),
IF($C44="Thorsten Huhn",_xlfn.XLOOKUP($B44,PROSPER_Huhn!$1:$1,PROSPER_Huhn!$77:$77,""),
IF($C44="Nick Hull",_xlfn.XLOOKUP($B44,PROSPER_Hull!$1:$1,PROSPER_Hull!$77:$77,""),
IF($C44="Monika Kotwani",_xlfn.XLOOKUP($B44,PROSPER_Kotwani!$1:$1,PROSPER_Kotwani!$77:$77,""),
IF($C44="Jonathan Wellner",_xlfn.XLOOKUP($B44,PROSPER_Wellner!$1:$1,PROSPER_Wellner!$77:$77,""),
IF($C44="Travis Harvey",_xlfn.XLOOKUP($B44,PROSPER_Harvey!$1:$1,PROSPER_Harvey!$77:$77,""),"")))))))))</f>
        <v>No Comment</v>
      </c>
      <c r="KF44" s="141" t="str">
        <f t="shared" si="353"/>
        <v>N/A</v>
      </c>
      <c r="KG44" s="135" t="str">
        <f>_xlfn.XLOOKUP(B44,PROSPERInitial_Query!$E:$E,PROSPERInitial_Query!$AU:$AU,"",,-1)</f>
        <v/>
      </c>
      <c r="KH44" s="136" t="str">
        <f t="shared" si="354"/>
        <v>Raviraj N Tilwani7 - ResponsibilitySelf Sufficiency</v>
      </c>
      <c r="KI44" s="136" t="str">
        <f>_xlfn.XLOOKUP(KH44,PROSPERDelta_Query!BK:BK,PROSPERDelta_Query!BI:BI,"",,-1)</f>
        <v/>
      </c>
      <c r="KJ44" s="137" t="str">
        <f t="shared" si="355"/>
        <v>N/A</v>
      </c>
      <c r="KK44" s="137" t="str">
        <f>IF(IF(IF($C44="Christopher Lobo",_xlfn.XLOOKUP($B44,PROSPER_Lobo!$1:$1,PROSPER_Lobo!$78:$78,""),
IF($C44="Naren Baliga",_xlfn.XLOOKUP($B44,PROSPER_Baliga!$1:$1,PROSPER_Baliga!$78:$78,""),
IF($C44="Thorsten Huhn",_xlfn.XLOOKUP($B44,PROSPER_Huhn!$1:$1,PROSPER_Huhn!$78:$78,""),
IF($C44="Nick Hull",_xlfn.XLOOKUP($B44,PROSPER_Hull!$1:$1,PROSPER_Hull!$78:$78,""),
IF($C44="Monika Kotwani",_xlfn.XLOOKUP($B44,PROSPER_Kotwani!$1:$1,PROSPER_Kotwani!$78:$78,""),
IF($C44="Jonathan Wellner",_xlfn.XLOOKUP($B44,PROSPER_Wellner!$1:$1,PROSPER_Wellner!$78:$78,""),
IF($C44="Travis Harvey",_xlfn.XLOOKUP($B44,PROSPER_Harvey!$1:$1,PROSPER_Harvey!$78:$78,""),"")))))))="","",
IF($C44="Christopher Lobo",_xlfn.XLOOKUP($B44,PROSPER_Lobo!$1:$1,PROSPER_Lobo!$78:$78,""),
IF($C44="Naren Baliga",_xlfn.XLOOKUP($B44,PROSPER_Baliga!$1:$1,PROSPER_Baliga!$78:$78,""),
IF($C44="Thorsten Huhn",_xlfn.XLOOKUP($B44,PROSPER_Huhn!$1:$1,PROSPER_Huhn!$78:$78,""),
IF($C44="Nick Hull",_xlfn.XLOOKUP($B44,PROSPER_Hull!$1:$1,PROSPER_Hull!$78:$78,""),
IF($C44="Monika Kotwani",_xlfn.XLOOKUP($B44,PROSPER_Kotwani!$1:$1,PROSPER_Kotwani!$78:$78,""),
IF($C44="Jonathan Wellner",_xlfn.XLOOKUP($B44,PROSPER_Wellner!$1:$1,PROSPER_Wellner!$78:$78,""),
IF($C44="Travis Harvey",_xlfn.XLOOKUP($B44,PROSPER_Harvey!$1:$1,PROSPER_Harvey!$78:$78,""),""))))))))="","No Score",IF(IF($C44="Christopher Lobo",_xlfn.XLOOKUP($B44,PROSPER_Lobo!$1:$1,PROSPER_Lobo!$78:$78,""),
IF($C44="Naren Baliga",_xlfn.XLOOKUP($B44,PROSPER_Baliga!$1:$1,PROSPER_Baliga!$78:$78,""),
IF($C44="Thorsten Huhn",_xlfn.XLOOKUP($B44,PROSPER_Huhn!$1:$1,PROSPER_Huhn!$78:$78,""),
IF($C44="Nick Hull",_xlfn.XLOOKUP($B44,PROSPER_Hull!$1:$1,PROSPER_Hull!$78:$78,""),
IF($C44="Monika Kotwani",_xlfn.XLOOKUP($B44,PROSPER_Kotwani!$1:$1,PROSPER_Kotwani!$78:$78,""),
IF($C44="Jonathan Wellner",_xlfn.XLOOKUP($B44,PROSPER_Wellner!$1:$1,PROSPER_Wellner!$78:$78,""),
IF($C44="Travis Harvey",_xlfn.XLOOKUP($B44,PROSPER_Harvey!$1:$1,PROSPER_Harvey!$78:$78,""),"")))))))="","",
IF($C44="Christopher Lobo",_xlfn.XLOOKUP($B44,PROSPER_Lobo!$1:$1,PROSPER_Lobo!$78:$78,""),
IF($C44="Naren Baliga",_xlfn.XLOOKUP($B44,PROSPER_Baliga!$1:$1,PROSPER_Baliga!$78:$78,""),
IF($C44="Thorsten Huhn",_xlfn.XLOOKUP($B44,PROSPER_Huhn!$1:$1,PROSPER_Huhn!$78:$78,""),
IF($C44="Nick Hull",_xlfn.XLOOKUP($B44,PROSPER_Hull!$1:$1,PROSPER_Hull!$78:$78,""),
IF($C44="Monika Kotwani",_xlfn.XLOOKUP($B44,PROSPER_Kotwani!$1:$1,PROSPER_Kotwani!$78:$78,""),
IF($C44="Jonathan Wellner",_xlfn.XLOOKUP($B44,PROSPER_Wellner!$1:$1,PROSPER_Wellner!$78:$78,""),
IF($C44="Travis Harvey",_xlfn.XLOOKUP($B44,PROSPER_Harvey!$1:$1,PROSPER_Harvey!$78:$78,""),"")))))))))</f>
        <v>No Score</v>
      </c>
      <c r="KL44" s="138" t="str">
        <f>IF(IF(IF($C44="Christopher Lobo",_xlfn.XLOOKUP($B44,PROSPER_Lobo!$1:$1,PROSPER_Lobo!$79:$79,""),
IF($C44="Naren Baliga",_xlfn.XLOOKUP($B44,PROSPER_Baliga!$1:$1,PROSPER_Baliga!$79:$79,""),
IF($C44="Thorsten Huhn",_xlfn.XLOOKUP($B44,PROSPER_Huhn!$1:$1,PROSPER_Huhn!$79:$79,""),
IF($C44="Nick Hull",_xlfn.XLOOKUP($B44,PROSPER_Hull!$1:$1,PROSPER_Hull!$79:$79,""),
IF($C44="Monika Kotwani",_xlfn.XLOOKUP($B44,PROSPER_Kotwani!$1:$1,PROSPER_Kotwani!$79:$79,""),
IF($C44="Jonathan Wellner",_xlfn.XLOOKUP($B44,PROSPER_Wellner!$1:$1,PROSPER_Wellner!$79:$79,""),
IF($C44="Travis Harvey",_xlfn.XLOOKUP($B44,PROSPER_Harvey!$1:$1,PROSPER_Harvey!$79:$79,""),"")))))))="","",
IF($C44="Christopher Lobo",_xlfn.XLOOKUP($B44,PROSPER_Lobo!$1:$1,PROSPER_Lobo!$79:$79,""),
IF($C44="Naren Baliga",_xlfn.XLOOKUP($B44,PROSPER_Baliga!$1:$1,PROSPER_Baliga!$79:$79,""),
IF($C44="Thorsten Huhn",_xlfn.XLOOKUP($B44,PROSPER_Huhn!$1:$1,PROSPER_Huhn!$79:$79,""),
IF($C44="Nick Hull",_xlfn.XLOOKUP($B44,PROSPER_Hull!$1:$1,PROSPER_Hull!$79:$79,""),
IF($C44="Monika Kotwani",_xlfn.XLOOKUP($B44,PROSPER_Kotwani!$1:$1,PROSPER_Kotwani!$79:$79,""),
IF($C44="Jonathan Wellner",_xlfn.XLOOKUP($B44,PROSPER_Wellner!$1:$1,PROSPER_Wellner!$79:$79,""),
IF($C44="Travis Harvey",_xlfn.XLOOKUP($B44,PROSPER_Harvey!$1:$1,PROSPER_Harvey!$79:$79,""),""))))))))="","No Comment",IF(IF($C44="Christopher Lobo",_xlfn.XLOOKUP($B44,PROSPER_Lobo!$1:$1,PROSPER_Lobo!$79:$79,""),
IF($C44="Naren Baliga",_xlfn.XLOOKUP($B44,PROSPER_Baliga!$1:$1,PROSPER_Baliga!$79:$79,""),
IF($C44="Thorsten Huhn",_xlfn.XLOOKUP($B44,PROSPER_Huhn!$1:$1,PROSPER_Huhn!$79:$79,""),
IF($C44="Nick Hull",_xlfn.XLOOKUP($B44,PROSPER_Hull!$1:$1,PROSPER_Hull!$79:$79,""),
IF($C44="Monika Kotwani",_xlfn.XLOOKUP($B44,PROSPER_Kotwani!$1:$1,PROSPER_Kotwani!$79:$79,""),
IF($C44="Jonathan Wellner",_xlfn.XLOOKUP($B44,PROSPER_Wellner!$1:$1,PROSPER_Wellner!$79:$79,""),
IF($C44="Travis Harvey",_xlfn.XLOOKUP($B44,PROSPER_Harvey!$1:$1,PROSPER_Harvey!$79:$79,""),"")))))))="","",
IF($C44="Christopher Lobo",_xlfn.XLOOKUP($B44,PROSPER_Lobo!$1:$1,PROSPER_Lobo!$79:$79,""),
IF($C44="Naren Baliga",_xlfn.XLOOKUP($B44,PROSPER_Baliga!$1:$1,PROSPER_Baliga!$79:$79,""),
IF($C44="Thorsten Huhn",_xlfn.XLOOKUP($B44,PROSPER_Huhn!$1:$1,PROSPER_Huhn!$79:$79,""),
IF($C44="Nick Hull",_xlfn.XLOOKUP($B44,PROSPER_Hull!$1:$1,PROSPER_Hull!$79:$79,""),
IF($C44="Monika Kotwani",_xlfn.XLOOKUP($B44,PROSPER_Kotwani!$1:$1,PROSPER_Kotwani!$79:$79,""),
IF($C44="Jonathan Wellner",_xlfn.XLOOKUP($B44,PROSPER_Wellner!$1:$1,PROSPER_Wellner!$79:$79,""),
IF($C44="Travis Harvey",_xlfn.XLOOKUP($B44,PROSPER_Harvey!$1:$1,PROSPER_Harvey!$79:$79,""),"")))))))))</f>
        <v>No Comment</v>
      </c>
      <c r="KM44" s="141" t="str">
        <f t="shared" si="356"/>
        <v>N/A</v>
      </c>
      <c r="KN44" s="145" t="str">
        <f t="shared" si="357"/>
        <v>N/A</v>
      </c>
      <c r="KO44" s="146" t="str">
        <f t="shared" si="358"/>
        <v>N/A</v>
      </c>
      <c r="KP44" s="194" t="str">
        <f t="shared" si="359"/>
        <v>N/A</v>
      </c>
      <c r="KQ44" s="147">
        <f t="shared" si="360"/>
        <v>7.25</v>
      </c>
      <c r="KR44" s="148"/>
      <c r="KS44" s="148"/>
      <c r="KT44" s="148"/>
      <c r="KU44" s="149"/>
    </row>
    <row r="45" spans="2:307" x14ac:dyDescent="0.25">
      <c r="B45" s="118" t="s">
        <v>173</v>
      </c>
      <c r="C45" s="119" t="s">
        <v>491</v>
      </c>
      <c r="D45" s="120" t="str">
        <f>_xlfn.XLOOKUP(B45,PROSPERInitial_Query!E:E,PROSPERInitial_Query!G:G,"",,-1)</f>
        <v/>
      </c>
      <c r="E45" s="121" t="str">
        <f t="shared" si="234"/>
        <v>Rohit Venkataraman Balu1 - PortfolioDesign Success</v>
      </c>
      <c r="F45" s="122" t="str">
        <f>_xlfn.XLOOKUP(E45,PROSPERDelta_Query!BK:BK,PROSPERDelta_Query!I:I,"",,-1)</f>
        <v/>
      </c>
      <c r="G45" s="123" t="str">
        <f t="shared" si="235"/>
        <v>N/A</v>
      </c>
      <c r="H45" s="124" t="str">
        <f>IF(IF(IF($C45="Christopher Lobo",_xlfn.XLOOKUP($B45,PROSPER_Lobo!$1:$1,PROSPER_Lobo!$2:$2,""),
IF($C45="Naren Baliga",_xlfn.XLOOKUP($B45,PROSPER_Baliga!$1:$1,PROSPER_Baliga!$2:$2,""),
IF($C45="Thorsten Huhn",_xlfn.XLOOKUP($B45,PROSPER_Huhn!$1:$1,PROSPER_Huhn!$2:$2,""),
IF($C45="Nick Hull",_xlfn.XLOOKUP($B45,PROSPER_Hull!$1:$1,PROSPER_Hull!$2:$2,""),
IF($C45="Monika Kotwani",_xlfn.XLOOKUP($B45,PROSPER_Kotwani!$1:$1,PROSPER_Kotwani!$2:$2,""),
IF($C45="Jonathan Wellner",_xlfn.XLOOKUP($B45,PROSPER_Wellner!$1:$1,PROSPER_Wellner!$2:$2,""),
IF($C45="Travis Harvey",_xlfn.XLOOKUP($B45,PROSPER_Harvey!$1:$1,PROSPER_Harvey!$2:$2,""),"")))))))="","",
IF($C45="Christopher Lobo",_xlfn.XLOOKUP($B45,PROSPER_Lobo!$1:$1,PROSPER_Lobo!$2:$2,""),
IF($C45="Naren Baliga",_xlfn.XLOOKUP($B45,PROSPER_Baliga!$1:$1,PROSPER_Baliga!$2:$2,""),
IF($C45="Thorsten Huhn",_xlfn.XLOOKUP($B45,PROSPER_Huhn!$1:$1,PROSPER_Huhn!$2:$2,""),
IF($C45="Nick Hull",_xlfn.XLOOKUP($B45,PROSPER_Hull!$1:$1,PROSPER_Hull!$2:$2,""),
IF($C45="Monika Kotwani",_xlfn.XLOOKUP($B45,PROSPER_Kotwani!$1:$1,PROSPER_Kotwani!$2:$2,""),
IF($C45="Jonathan Wellner",_xlfn.XLOOKUP($B45,PROSPER_Wellner!$1:$1,PROSPER_Wellner!$2:$2,""),
IF($C45="Travis Harvey",_xlfn.XLOOKUP($B45,PROSPER_Harvey!$1:$1,PROSPER_Harvey!$2:$2,""),""))))))))="","No Score",(IF(IF($C45="Christopher Lobo",_xlfn.XLOOKUP($B45,PROSPER_Lobo!$1:$1,PROSPER_Lobo!$2:$2,""),
IF($C45="Naren Baliga",_xlfn.XLOOKUP($B45,PROSPER_Baliga!$1:$1,PROSPER_Baliga!$2:$2,""),
IF($C45="Thorsten Huhn",_xlfn.XLOOKUP($B45,PROSPER_Huhn!$1:$1,PROSPER_Huhn!$2:$2,""),
IF($C45="Nick Hull",_xlfn.XLOOKUP($B45,PROSPER_Hull!$1:$1,PROSPER_Hull!$2:$2,""),
IF($C45="Monika Kotwani",_xlfn.XLOOKUP($B45,PROSPER_Kotwani!$1:$1,PROSPER_Kotwani!$2:$2,""),
IF($C45="Jonathan Wellner",_xlfn.XLOOKUP($B45,PROSPER_Wellner!$1:$1,PROSPER_Wellner!$2:$2,""),
IF($C45="Travis Harvey",_xlfn.XLOOKUP($B45,PROSPER_Harvey!$1:$1,PROSPER_Harvey!$2:$2,""),"")))))))="","",
IF($C45="Christopher Lobo",_xlfn.XLOOKUP($B45,PROSPER_Lobo!$1:$1,PROSPER_Lobo!$2:$2,""),
IF($C45="Naren Baliga",_xlfn.XLOOKUP($B45,PROSPER_Baliga!$1:$1,PROSPER_Baliga!$2:$2,""),
IF($C45="Thorsten Huhn",_xlfn.XLOOKUP($B45,PROSPER_Huhn!$1:$1,PROSPER_Huhn!$2:$2,""),
IF($C45="Nick Hull",_xlfn.XLOOKUP($B45,PROSPER_Hull!$1:$1,PROSPER_Hull!$2:$2,""),
IF($C45="Monika Kotwani",_xlfn.XLOOKUP($B45,PROSPER_Kotwani!$1:$1,PROSPER_Kotwani!$2:$2,""),
IF($C45="Jonathan Wellner",_xlfn.XLOOKUP($B45,PROSPER_Wellner!$1:$1,PROSPER_Wellner!$2:$2,""),
IF($C45="Travis Harvey",_xlfn.XLOOKUP($B45,PROSPER_Harvey!$1:$1,PROSPER_Harvey!$2:$2,""),""))))))))))</f>
        <v>No Score</v>
      </c>
      <c r="I45" s="125" t="str">
        <f>IF(IF(IF($C45="Christopher Lobo",_xlfn.XLOOKUP($B45,PROSPER_Lobo!$1:$1,PROSPER_Lobo!$3:$3,""),
IF($C45="Naren Baliga",_xlfn.XLOOKUP($B45,PROSPER_Baliga!$1:$1,PROSPER_Baliga!$3:$3,""),
IF($C45="Thorsten Huhn",_xlfn.XLOOKUP($B45,PROSPER_Huhn!$1:$1,PROSPER_Huhn!$3:$3,""),
IF($C45="Nick Hull",_xlfn.XLOOKUP($B45,PROSPER_Hull!$1:$1,PROSPER_Hull!$3:$3,""),
IF($C45="Monika Kotwani",_xlfn.XLOOKUP($B45,PROSPER_Kotwani!$1:$1,PROSPER_Kotwani!$3:$3,""),
IF($C45="Jonathan Wellner",_xlfn.XLOOKUP($B45,PROSPER_Wellner!$1:$1,PROSPER_Wellner!$3:$3,""),
IF($C45="Travis Harvey",_xlfn.XLOOKUP($B45,PROSPER_Harvey!$1:$1,PROSPER_Harvey!$3:$3,""),"")))))))="","",
IF($C45="Christopher Lobo",_xlfn.XLOOKUP($B45,PROSPER_Lobo!$1:$1,PROSPER_Lobo!$3:$3,""),
IF($C45="Naren Baliga",_xlfn.XLOOKUP($B45,PROSPER_Baliga!$1:$1,PROSPER_Baliga!$3:$3,""),
IF($C45="Thorsten Huhn",_xlfn.XLOOKUP($B45,PROSPER_Huhn!$1:$1,PROSPER_Huhn!$3:$3,""),
IF($C45="Nick Hull",_xlfn.XLOOKUP($B45,PROSPER_Hull!$1:$1,PROSPER_Hull!$3:$3,""),
IF($C45="Monika Kotwani",_xlfn.XLOOKUP($B45,PROSPER_Kotwani!$1:$1,PROSPER_Kotwani!$3:$3,""),
IF($C45="Jonathan Wellner",_xlfn.XLOOKUP($B45,PROSPER_Wellner!$1:$1,PROSPER_Wellner!$3:$3,""),
IF($C45="Travis Harvey",_xlfn.XLOOKUP($B45,PROSPER_Harvey!$1:$1,PROSPER_Harvey!$3:$3,""),""))))))))="","No Comment",IF(IF($C45="Christopher Lobo",_xlfn.XLOOKUP($B45,PROSPER_Lobo!$1:$1,PROSPER_Lobo!$3:$3,""),
IF($C45="Naren Baliga",_xlfn.XLOOKUP($B45,PROSPER_Baliga!$1:$1,PROSPER_Baliga!$3:$3,""),
IF($C45="Thorsten Huhn",_xlfn.XLOOKUP($B45,PROSPER_Huhn!$1:$1,PROSPER_Huhn!$3:$3,""),
IF($C45="Nick Hull",_xlfn.XLOOKUP($B45,PROSPER_Hull!$1:$1,PROSPER_Hull!$3:$3,""),
IF($C45="Monika Kotwani",_xlfn.XLOOKUP($B45,PROSPER_Kotwani!$1:$1,PROSPER_Kotwani!$3:$3,""),
IF($C45="Jonathan Wellner",_xlfn.XLOOKUP($B45,PROSPER_Wellner!$1:$1,PROSPER_Wellner!$3:$3,""),
IF($C45="Travis Harvey",_xlfn.XLOOKUP($B45,PROSPER_Harvey!$1:$1,PROSPER_Harvey!$3:$3,""),"")))))))="","",
IF($C45="Christopher Lobo",_xlfn.XLOOKUP($B45,PROSPER_Lobo!$1:$1,PROSPER_Lobo!$3:$3,""),
IF($C45="Naren Baliga",_xlfn.XLOOKUP($B45,PROSPER_Baliga!$1:$1,PROSPER_Baliga!$3:$3,""),
IF($C45="Thorsten Huhn",_xlfn.XLOOKUP($B45,PROSPER_Huhn!$1:$1,PROSPER_Huhn!$3:$3,""),
IF($C45="Nick Hull",_xlfn.XLOOKUP($B45,PROSPER_Hull!$1:$1,PROSPER_Hull!$3:$3,""),
IF($C45="Monika Kotwani",_xlfn.XLOOKUP($B45,PROSPER_Kotwani!$1:$1,PROSPER_Kotwani!$3:$3,""),
IF($C45="Jonathan Wellner",_xlfn.XLOOKUP($B45,PROSPER_Wellner!$1:$1,PROSPER_Wellner!$3:$3,""),
IF($C45="Travis Harvey",_xlfn.XLOOKUP($B45,PROSPER_Harvey!$1:$1,PROSPER_Harvey!$3:$3,""),"")))))))))</f>
        <v>No Comment</v>
      </c>
      <c r="J45" s="124">
        <f>IFERROR(ROUND(_xlfn.XLOOKUP(B45,DesignSuccessChallenge_Query!$E:$E,DesignSuccessChallenge_Query!$F:$F)/4.7,0),"Not Taken")</f>
        <v>5</v>
      </c>
      <c r="K45" s="150">
        <f t="shared" si="236"/>
        <v>5</v>
      </c>
      <c r="L45" s="120" t="str">
        <f>_xlfn.XLOOKUP(B45,PROSPERInitial_Query!$E:$E,PROSPERInitial_Query!$H:$H,"",,-1)</f>
        <v/>
      </c>
      <c r="M45" s="121" t="str">
        <f t="shared" si="237"/>
        <v>Rohit Venkataraman Balu1 - PortfolioPremium Engagement</v>
      </c>
      <c r="N45" s="126" t="str">
        <f>_xlfn.XLOOKUP(M45,PROSPERDelta_Query!BK:BK,PROSPERDelta_Query!J:J,"",,-1)</f>
        <v/>
      </c>
      <c r="O45" s="124" t="str">
        <f t="shared" si="238"/>
        <v>N/A</v>
      </c>
      <c r="P45" s="124" t="str">
        <f>IF(IF(IF($C45="Christopher Lobo",_xlfn.XLOOKUP($B45,PROSPER_Lobo!$1:$1,PROSPER_Lobo!$4:$4,""),
IF($C45="Naren Baliga",_xlfn.XLOOKUP($B45,PROSPER_Baliga!$1:$1,PROSPER_Baliga!$4:$4,""),
IF($C45="Thorsten Huhn",_xlfn.XLOOKUP($B45,PROSPER_Huhn!$1:$1,PROSPER_Huhn!$4:$4,""),
IF($C45="Nick Hull",_xlfn.XLOOKUP($B45,PROSPER_Hull!$1:$1,PROSPER_Hull!$4:$4,""),
IF($C45="Monika Kotwani",_xlfn.XLOOKUP($B45,PROSPER_Kotwani!$1:$1,PROSPER_Kotwani!$4:$4,""),
IF($C45="Jonathan Wellner",_xlfn.XLOOKUP($B45,PROSPER_Wellner!$1:$1,PROSPER_Wellner!$4:$4,""),
IF($C45="Travis Harvey",_xlfn.XLOOKUP($B45,PROSPER_Harvey!$1:$1,PROSPER_Harvey!$4:$4,""),"")))))))="","",
IF($C45="Christopher Lobo",_xlfn.XLOOKUP($B45,PROSPER_Lobo!$1:$1,PROSPER_Lobo!$4:$4,""),
IF($C45="Naren Baliga",_xlfn.XLOOKUP($B45,PROSPER_Baliga!$1:$1,PROSPER_Baliga!$4:$4,""),
IF($C45="Thorsten Huhn",_xlfn.XLOOKUP($B45,PROSPER_Huhn!$1:$1,PROSPER_Huhn!$4:$4,""),
IF($C45="Nick Hull",_xlfn.XLOOKUP($B45,PROSPER_Hull!$1:$1,PROSPER_Hull!$4:$4,""),
IF($C45="Monika Kotwani",_xlfn.XLOOKUP($B45,PROSPER_Kotwani!$1:$1,PROSPER_Kotwani!$4:$4,""),
IF($C45="Jonathan Wellner",_xlfn.XLOOKUP($B45,PROSPER_Wellner!$1:$1,PROSPER_Wellner!$4:$4,""),
IF($C45="Travis Harvey",_xlfn.XLOOKUP($B45,PROSPER_Harvey!$1:$1,PROSPER_Harvey!$4:$4,""),""))))))))="","No Score",IF(IF($C45="Christopher Lobo",_xlfn.XLOOKUP($B45,PROSPER_Lobo!$1:$1,PROSPER_Lobo!$4:$4,""),
IF($C45="Naren Baliga",_xlfn.XLOOKUP($B45,PROSPER_Baliga!$1:$1,PROSPER_Baliga!$4:$4,""),
IF($C45="Thorsten Huhn",_xlfn.XLOOKUP($B45,PROSPER_Huhn!$1:$1,PROSPER_Huhn!$4:$4,""),
IF($C45="Nick Hull",_xlfn.XLOOKUP($B45,PROSPER_Hull!$1:$1,PROSPER_Hull!$4:$4,""),
IF($C45="Monika Kotwani",_xlfn.XLOOKUP($B45,PROSPER_Kotwani!$1:$1,PROSPER_Kotwani!$4:$4,""),
IF($C45="Jonathan Wellner",_xlfn.XLOOKUP($B45,PROSPER_Wellner!$1:$1,PROSPER_Wellner!$4:$4,""),
IF($C45="Travis Harvey",_xlfn.XLOOKUP($B45,PROSPER_Harvey!$1:$1,PROSPER_Harvey!$4:$4,""),"")))))))="","",
IF($C45="Christopher Lobo",_xlfn.XLOOKUP($B45,PROSPER_Lobo!$1:$1,PROSPER_Lobo!$4:$4,""),
IF($C45="Naren Baliga",_xlfn.XLOOKUP($B45,PROSPER_Baliga!$1:$1,PROSPER_Baliga!$4:$4,""),
IF($C45="Thorsten Huhn",_xlfn.XLOOKUP($B45,PROSPER_Huhn!$1:$1,PROSPER_Huhn!$4:$4,""),
IF($C45="Nick Hull",_xlfn.XLOOKUP($B45,PROSPER_Hull!$1:$1,PROSPER_Hull!$4:$4,""),
IF($C45="Monika Kotwani",_xlfn.XLOOKUP($B45,PROSPER_Kotwani!$1:$1,PROSPER_Kotwani!$4:$4,""),
IF($C45="Jonathan Wellner",_xlfn.XLOOKUP($B45,PROSPER_Wellner!$1:$1,PROSPER_Wellner!$4:$4,""),
IF($C45="Travis Harvey",_xlfn.XLOOKUP($B45,PROSPER_Harvey!$1:$1,PROSPER_Harvey!$4:$4,""),"")))))))))</f>
        <v>No Score</v>
      </c>
      <c r="Q45" s="125" t="str">
        <f>IF(IF(IF($C45="Christopher Lobo",_xlfn.XLOOKUP($B45,PROSPER_Lobo!$1:$1,PROSPER_Lobo!$5:$5,""),
IF($C45="Naren Baliga",_xlfn.XLOOKUP($B45,PROSPER_Baliga!$1:$1,PROSPER_Baliga!$5:$5,""),
IF($C45="Thorsten Huhn",_xlfn.XLOOKUP($B45,PROSPER_Huhn!$1:$1,PROSPER_Huhn!$5:$5,""),
IF($C45="Nick Hull",_xlfn.XLOOKUP($B45,PROSPER_Hull!$1:$1,PROSPER_Hull!$5:$5,""),
IF($C45="Monika Kotwani",_xlfn.XLOOKUP($B45,PROSPER_Kotwani!$1:$1,PROSPER_Kotwani!$5:$5,""),
IF($C45="Jonathan Wellner",_xlfn.XLOOKUP($B45,PROSPER_Wellner!$1:$1,PROSPER_Wellner!$5:$5,""),
IF($C45="Travis Harvey",_xlfn.XLOOKUP($B45,PROSPER_Harvey!$1:$1,PROSPER_Harvey!$5:$5,""),"")))))))="","",
IF($C45="Christopher Lobo",_xlfn.XLOOKUP($B45,PROSPER_Lobo!$1:$1,PROSPER_Lobo!$5:$5,""),
IF($C45="Naren Baliga",_xlfn.XLOOKUP($B45,PROSPER_Baliga!$1:$1,PROSPER_Baliga!$5:$5,""),
IF($C45="Thorsten Huhn",_xlfn.XLOOKUP($B45,PROSPER_Huhn!$1:$1,PROSPER_Huhn!$5:$5,""),
IF($C45="Nick Hull",_xlfn.XLOOKUP($B45,PROSPER_Hull!$1:$1,PROSPER_Hull!$5:$5,""),
IF($C45="Monika Kotwani",_xlfn.XLOOKUP($B45,PROSPER_Kotwani!$1:$1,PROSPER_Kotwani!$5:$5,""),
IF($C45="Jonathan Wellner",_xlfn.XLOOKUP($B45,PROSPER_Wellner!$1:$1,PROSPER_Wellner!$5:$5,""),
IF($C45="Travis Harvey",_xlfn.XLOOKUP($B45,PROSPER_Harvey!$1:$1,PROSPER_Harvey!$5:$5,""),""))))))))="","No Comment",IF(IF($C45="Christopher Lobo",_xlfn.XLOOKUP($B45,PROSPER_Lobo!$1:$1,PROSPER_Lobo!$5:$5,""),
IF($C45="Naren Baliga",_xlfn.XLOOKUP($B45,PROSPER_Baliga!$1:$1,PROSPER_Baliga!$5:$5,""),
IF($C45="Thorsten Huhn",_xlfn.XLOOKUP($B45,PROSPER_Huhn!$1:$1,PROSPER_Huhn!$5:$5,""),
IF($C45="Nick Hull",_xlfn.XLOOKUP($B45,PROSPER_Hull!$1:$1,PROSPER_Hull!$5:$5,""),
IF($C45="Monika Kotwani",_xlfn.XLOOKUP($B45,PROSPER_Kotwani!$1:$1,PROSPER_Kotwani!$5:$5,""),
IF($C45="Jonathan Wellner",_xlfn.XLOOKUP($B45,PROSPER_Wellner!$1:$1,PROSPER_Wellner!$5:$5,""),
IF($C45="Travis Harvey",_xlfn.XLOOKUP($B45,PROSPER_Harvey!$1:$1,PROSPER_Harvey!$5:$5,""),"")))))))="","",
IF($C45="Christopher Lobo",_xlfn.XLOOKUP($B45,PROSPER_Lobo!$1:$1,PROSPER_Lobo!$5:$5,""),
IF($C45="Naren Baliga",_xlfn.XLOOKUP($B45,PROSPER_Baliga!$1:$1,PROSPER_Baliga!$5:$5,""),
IF($C45="Thorsten Huhn",_xlfn.XLOOKUP($B45,PROSPER_Huhn!$1:$1,PROSPER_Huhn!$5:$5,""),
IF($C45="Nick Hull",_xlfn.XLOOKUP($B45,PROSPER_Hull!$1:$1,PROSPER_Hull!$5:$5,""),
IF($C45="Monika Kotwani",_xlfn.XLOOKUP($B45,PROSPER_Kotwani!$1:$1,PROSPER_Kotwani!$5:$5,""),
IF($C45="Jonathan Wellner",_xlfn.XLOOKUP($B45,PROSPER_Wellner!$1:$1,PROSPER_Wellner!$5:$5,""),
IF($C45="Travis Harvey",_xlfn.XLOOKUP($B45,PROSPER_Harvey!$1:$1,PROSPER_Harvey!$5:$5,""),"")))))))))</f>
        <v>No Comment</v>
      </c>
      <c r="R45" s="124" t="s">
        <v>89</v>
      </c>
      <c r="S45" s="150" t="str">
        <f t="shared" si="239"/>
        <v>N/A</v>
      </c>
      <c r="T45" s="120" t="str">
        <f>_xlfn.XLOOKUP(B45,PROSPERInitial_Query!$E:$E,PROSPERInitial_Query!$I:$I,"",,-1)</f>
        <v/>
      </c>
      <c r="U45" s="121" t="str">
        <f t="shared" si="240"/>
        <v>Rohit Venkataraman Balu1 - PortfolioCloud Application Services</v>
      </c>
      <c r="V45" s="126" t="str">
        <f>_xlfn.XLOOKUP(U45,PROSPERDelta_Query!BK:BK,PROSPERDelta_Query!K:K,"",,-1)</f>
        <v/>
      </c>
      <c r="W45" s="124" t="str">
        <f t="shared" si="241"/>
        <v>N/A</v>
      </c>
      <c r="X45" s="124" t="str">
        <f>IF(IF(IF($C45="Christopher Lobo",_xlfn.XLOOKUP($B45,PROSPER_Lobo!$1:$1,PROSPER_Lobo!$6:$6,""),
IF($C45="Naren Baliga",_xlfn.XLOOKUP($B45,PROSPER_Baliga!$1:$1,PROSPER_Baliga!$6:$6,""),
IF($C45="Thorsten Huhn",_xlfn.XLOOKUP($B45,PROSPER_Huhn!$1:$1,PROSPER_Huhn!$6:$6,""),
IF($C45="Nick Hull",_xlfn.XLOOKUP($B45,PROSPER_Hull!$1:$1,PROSPER_Hull!$6:$6,""),
IF($C45="Monika Kotwani",_xlfn.XLOOKUP($B45,PROSPER_Kotwani!$1:$1,PROSPER_Kotwani!$6:$6,""),
IF($C45="Jonathan Wellner",_xlfn.XLOOKUP($B45,PROSPER_Wellner!$1:$1,PROSPER_Wellner!$6:$6,""),
IF($C45="Travis Harvey",_xlfn.XLOOKUP($B45,PROSPER_Harvey!$1:$1,PROSPER_Harvey!$6:$6,""),"")))))))="","",
IF($C45="Christopher Lobo",_xlfn.XLOOKUP($B45,PROSPER_Lobo!$1:$1,PROSPER_Lobo!$6:$6,""),
IF($C45="Naren Baliga",_xlfn.XLOOKUP($B45,PROSPER_Baliga!$1:$1,PROSPER_Baliga!$6:$6,""),
IF($C45="Thorsten Huhn",_xlfn.XLOOKUP($B45,PROSPER_Huhn!$1:$1,PROSPER_Huhn!$6:$6,""),
IF($C45="Nick Hull",_xlfn.XLOOKUP($B45,PROSPER_Hull!$1:$1,PROSPER_Hull!$6:$6,""),
IF($C45="Monika Kotwani",_xlfn.XLOOKUP($B45,PROSPER_Kotwani!$1:$1,PROSPER_Kotwani!$6:$6,""),
IF($C45="Jonathan Wellner",_xlfn.XLOOKUP($B45,PROSPER_Wellner!$1:$1,PROSPER_Wellner!$6:$6,""),
IF($C45="Travis Harvey",_xlfn.XLOOKUP($B45,PROSPER_Harvey!$1:$1,PROSPER_Harvey!$6:$6,""),""))))))))="","No Score",IF(IF($C45="Christopher Lobo",_xlfn.XLOOKUP($B45,PROSPER_Lobo!$1:$1,PROSPER_Lobo!$6:$6,""),
IF($C45="Naren Baliga",_xlfn.XLOOKUP($B45,PROSPER_Baliga!$1:$1,PROSPER_Baliga!$6:$6,""),
IF($C45="Thorsten Huhn",_xlfn.XLOOKUP($B45,PROSPER_Huhn!$1:$1,PROSPER_Huhn!$6:$6,""),
IF($C45="Nick Hull",_xlfn.XLOOKUP($B45,PROSPER_Hull!$1:$1,PROSPER_Hull!$6:$6,""),
IF($C45="Monika Kotwani",_xlfn.XLOOKUP($B45,PROSPER_Kotwani!$1:$1,PROSPER_Kotwani!$6:$6,""),
IF($C45="Jonathan Wellner",_xlfn.XLOOKUP($B45,PROSPER_Wellner!$1:$1,PROSPER_Wellner!$6:$6,""),
IF($C45="Travis Harvey",_xlfn.XLOOKUP($B45,PROSPER_Harvey!$1:$1,PROSPER_Harvey!$6:$6,""),"")))))))="","",
IF($C45="Christopher Lobo",_xlfn.XLOOKUP($B45,PROSPER_Lobo!$1:$1,PROSPER_Lobo!$6:$6,""),
IF($C45="Naren Baliga",_xlfn.XLOOKUP($B45,PROSPER_Baliga!$1:$1,PROSPER_Baliga!$6:$6,""),
IF($C45="Thorsten Huhn",_xlfn.XLOOKUP($B45,PROSPER_Huhn!$1:$1,PROSPER_Huhn!$6:$6,""),
IF($C45="Nick Hull",_xlfn.XLOOKUP($B45,PROSPER_Hull!$1:$1,PROSPER_Hull!$6:$6,""),
IF($C45="Monika Kotwani",_xlfn.XLOOKUP($B45,PROSPER_Kotwani!$1:$1,PROSPER_Kotwani!$6:$6,""),
IF($C45="Jonathan Wellner",_xlfn.XLOOKUP($B45,PROSPER_Wellner!$1:$1,PROSPER_Wellner!$6:$6,""),
IF($C45="Travis Harvey",_xlfn.XLOOKUP($B45,PROSPER_Harvey!$1:$1,PROSPER_Harvey!$6:$6,""),"")))))))))</f>
        <v>No Score</v>
      </c>
      <c r="Y45" s="125" t="str">
        <f>IF(IF(IF($C45="Christopher Lobo",_xlfn.XLOOKUP($B45,PROSPER_Lobo!$1:$1,PROSPER_Lobo!$7:$7,""),
IF($C45="Naren Baliga",_xlfn.XLOOKUP($B45,PROSPER_Baliga!$1:$1,PROSPER_Baliga!$7:$7,""),
IF($C45="Thorsten Huhn",_xlfn.XLOOKUP($B45,PROSPER_Huhn!$1:$1,PROSPER_Huhn!$7:$7,""),
IF($C45="Nick Hull",_xlfn.XLOOKUP($B45,PROSPER_Hull!$1:$1,PROSPER_Hull!$7:$7,""),
IF($C45="Monika Kotwani",_xlfn.XLOOKUP($B45,PROSPER_Kotwani!$1:$1,PROSPER_Kotwani!$7:$7,""),
IF($C45="Jonathan Wellner",_xlfn.XLOOKUP($B45,PROSPER_Wellner!$1:$1,PROSPER_Wellner!$7:$7,""),
IF($C45="Travis Harvey",_xlfn.XLOOKUP($B45,PROSPER_Harvey!$1:$1,PROSPER_Harvey!$7:$7,""),"")))))))="","",
IF($C45="Christopher Lobo",_xlfn.XLOOKUP($B45,PROSPER_Lobo!$1:$1,PROSPER_Lobo!$7:$7,""),
IF($C45="Naren Baliga",_xlfn.XLOOKUP($B45,PROSPER_Baliga!$1:$1,PROSPER_Baliga!$7:$7,""),
IF($C45="Thorsten Huhn",_xlfn.XLOOKUP($B45,PROSPER_Huhn!$1:$1,PROSPER_Huhn!$7:$7,""),
IF($C45="Nick Hull",_xlfn.XLOOKUP($B45,PROSPER_Hull!$1:$1,PROSPER_Hull!$7:$7,""),
IF($C45="Monika Kotwani",_xlfn.XLOOKUP($B45,PROSPER_Kotwani!$1:$1,PROSPER_Kotwani!$7:$7,""),
IF($C45="Jonathan Wellner",_xlfn.XLOOKUP($B45,PROSPER_Wellner!$1:$1,PROSPER_Wellner!$7:$7,""),
IF($C45="Travis Harvey",_xlfn.XLOOKUP($B45,PROSPER_Harvey!$1:$1,PROSPER_Harvey!$7:$7,""),""))))))))="","No Comment",IF(IF($C45="Christopher Lobo",_xlfn.XLOOKUP($B45,PROSPER_Lobo!$1:$1,PROSPER_Lobo!$7:$7,""),
IF($C45="Naren Baliga",_xlfn.XLOOKUP($B45,PROSPER_Baliga!$1:$1,PROSPER_Baliga!$7:$7,""),
IF($C45="Thorsten Huhn",_xlfn.XLOOKUP($B45,PROSPER_Huhn!$1:$1,PROSPER_Huhn!$7:$7,""),
IF($C45="Nick Hull",_xlfn.XLOOKUP($B45,PROSPER_Hull!$1:$1,PROSPER_Hull!$7:$7,""),
IF($C45="Monika Kotwani",_xlfn.XLOOKUP($B45,PROSPER_Kotwani!$1:$1,PROSPER_Kotwani!$7:$7,""),
IF($C45="Jonathan Wellner",_xlfn.XLOOKUP($B45,PROSPER_Wellner!$1:$1,PROSPER_Wellner!$7:$7,""),
IF($C45="Travis Harvey",_xlfn.XLOOKUP($B45,PROSPER_Harvey!$1:$1,PROSPER_Harvey!$7:$7,""),"")))))))="","",
IF($C45="Christopher Lobo",_xlfn.XLOOKUP($B45,PROSPER_Lobo!$1:$1,PROSPER_Lobo!$7:$7,""),
IF($C45="Naren Baliga",_xlfn.XLOOKUP($B45,PROSPER_Baliga!$1:$1,PROSPER_Baliga!$7:$7,""),
IF($C45="Thorsten Huhn",_xlfn.XLOOKUP($B45,PROSPER_Huhn!$1:$1,PROSPER_Huhn!$7:$7,""),
IF($C45="Nick Hull",_xlfn.XLOOKUP($B45,PROSPER_Hull!$1:$1,PROSPER_Hull!$7:$7,""),
IF($C45="Monika Kotwani",_xlfn.XLOOKUP($B45,PROSPER_Kotwani!$1:$1,PROSPER_Kotwani!$7:$7,""),
IF($C45="Jonathan Wellner",_xlfn.XLOOKUP($B45,PROSPER_Wellner!$1:$1,PROSPER_Wellner!$7:$7,""),
IF($C45="Travis Harvey",_xlfn.XLOOKUP($B45,PROSPER_Harvey!$1:$1,PROSPER_Harvey!$7:$7,""),"")))))))))</f>
        <v>No Comment</v>
      </c>
      <c r="Z45" s="124" t="s">
        <v>89</v>
      </c>
      <c r="AA45" s="150" t="str">
        <f t="shared" si="242"/>
        <v>N/A</v>
      </c>
      <c r="AB45" s="120" t="str">
        <f>_xlfn.XLOOKUP(B45,PROSPERInitial_Query!$E:$E,PROSPERInitial_Query!$J:$J,"",,-1)</f>
        <v/>
      </c>
      <c r="AC45" s="121" t="str">
        <f t="shared" si="243"/>
        <v>Rohit Venkataraman Balu1 - PortfolioPreferred Success</v>
      </c>
      <c r="AD45" s="126" t="str">
        <f>_xlfn.XLOOKUP(AC45,PROSPERDelta_Query!BK:BK,PROSPERDelta_Query!L:L,"",,-1)</f>
        <v/>
      </c>
      <c r="AE45" s="124" t="str">
        <f t="shared" si="244"/>
        <v>N/A</v>
      </c>
      <c r="AF45" s="124" t="str">
        <f>IF(IF(IF($C45="Christopher Lobo",_xlfn.XLOOKUP($B45,PROSPER_Lobo!$1:$1,PROSPER_Lobo!$8:$8,""),
IF($C45="Naren Baliga",_xlfn.XLOOKUP($B45,PROSPER_Baliga!$1:$1,PROSPER_Baliga!$8:$8,""),
IF($C45="Thorsten Huhn",_xlfn.XLOOKUP($B45,PROSPER_Huhn!$1:$1,PROSPER_Huhn!$8:$8,""),
IF($C45="Nick Hull",_xlfn.XLOOKUP($B45,PROSPER_Hull!$1:$1,PROSPER_Hull!$8:$8,""),
IF($C45="Monika Kotwani",_xlfn.XLOOKUP($B45,PROSPER_Kotwani!$1:$1,PROSPER_Kotwani!$8:$8,""),
IF($C45="Jonathan Wellner",_xlfn.XLOOKUP($B45,PROSPER_Wellner!$1:$1,PROSPER_Wellner!$8:$8,""),
IF($C45="Travis Harvey",_xlfn.XLOOKUP($B45,PROSPER_Harvey!$1:$1,PROSPER_Harvey!$8:$8,""),"")))))))="","",
IF($C45="Christopher Lobo",_xlfn.XLOOKUP($B45,PROSPER_Lobo!$1:$1,PROSPER_Lobo!$8:$8,""),
IF($C45="Naren Baliga",_xlfn.XLOOKUP($B45,PROSPER_Baliga!$1:$1,PROSPER_Baliga!$8:$8,""),
IF($C45="Thorsten Huhn",_xlfn.XLOOKUP($B45,PROSPER_Huhn!$1:$1,PROSPER_Huhn!$8:$8,""),
IF($C45="Nick Hull",_xlfn.XLOOKUP($B45,PROSPER_Hull!$1:$1,PROSPER_Hull!$8:$8,""),
IF($C45="Monika Kotwani",_xlfn.XLOOKUP($B45,PROSPER_Kotwani!$1:$1,PROSPER_Kotwani!$8:$8,""),
IF($C45="Jonathan Wellner",_xlfn.XLOOKUP($B45,PROSPER_Wellner!$1:$1,PROSPER_Wellner!$8:$8,""),
IF($C45="Travis Harvey",_xlfn.XLOOKUP($B45,PROSPER_Harvey!$1:$1,PROSPER_Harvey!$8:$8,""),""))))))))="","No Score",IF(IF($C45="Christopher Lobo",_xlfn.XLOOKUP($B45,PROSPER_Lobo!$1:$1,PROSPER_Lobo!$8:$8,""),
IF($C45="Naren Baliga",_xlfn.XLOOKUP($B45,PROSPER_Baliga!$1:$1,PROSPER_Baliga!$8:$8,""),
IF($C45="Thorsten Huhn",_xlfn.XLOOKUP($B45,PROSPER_Huhn!$1:$1,PROSPER_Huhn!$8:$8,""),
IF($C45="Nick Hull",_xlfn.XLOOKUP($B45,PROSPER_Hull!$1:$1,PROSPER_Hull!$8:$8,""),
IF($C45="Monika Kotwani",_xlfn.XLOOKUP($B45,PROSPER_Kotwani!$1:$1,PROSPER_Kotwani!$8:$8,""),
IF($C45="Jonathan Wellner",_xlfn.XLOOKUP($B45,PROSPER_Wellner!$1:$1,PROSPER_Wellner!$8:$8,""),
IF($C45="Travis Harvey",_xlfn.XLOOKUP($B45,PROSPER_Harvey!$1:$1,PROSPER_Harvey!$8:$8,""),"")))))))="","",
IF($C45="Christopher Lobo",_xlfn.XLOOKUP($B45,PROSPER_Lobo!$1:$1,PROSPER_Lobo!$8:$8,""),
IF($C45="Naren Baliga",_xlfn.XLOOKUP($B45,PROSPER_Baliga!$1:$1,PROSPER_Baliga!$8:$8,""),
IF($C45="Thorsten Huhn",_xlfn.XLOOKUP($B45,PROSPER_Huhn!$1:$1,PROSPER_Huhn!$8:$8,""),
IF($C45="Nick Hull",_xlfn.XLOOKUP($B45,PROSPER_Hull!$1:$1,PROSPER_Hull!$8:$8,""),
IF($C45="Monika Kotwani",_xlfn.XLOOKUP($B45,PROSPER_Kotwani!$1:$1,PROSPER_Kotwani!$8:$8,""),
IF($C45="Jonathan Wellner",_xlfn.XLOOKUP($B45,PROSPER_Wellner!$1:$1,PROSPER_Wellner!$8:$8,""),
IF($C45="Travis Harvey",_xlfn.XLOOKUP($B45,PROSPER_Harvey!$1:$1,PROSPER_Harvey!$8:$8,""),"")))))))))</f>
        <v>No Score</v>
      </c>
      <c r="AG45" s="125" t="str">
        <f>IF(IF(IF($C45="Christopher Lobo",_xlfn.XLOOKUP($B45,PROSPER_Lobo!$1:$1,PROSPER_Lobo!$9:$9,""),
IF($C45="Naren Baliga",_xlfn.XLOOKUP($B45,PROSPER_Baliga!$1:$1,PROSPER_Baliga!$9:$9,""),
IF($C45="Thorsten Huhn",_xlfn.XLOOKUP($B45,PROSPER_Huhn!$1:$1,PROSPER_Huhn!$9:$9,""),
IF($C45="Nick Hull",_xlfn.XLOOKUP($B45,PROSPER_Hull!$1:$1,PROSPER_Hull!$9:$9,""),
IF($C45="Monika Kotwani",_xlfn.XLOOKUP($B45,PROSPER_Kotwani!$1:$1,PROSPER_Kotwani!$9:$9,""),
IF($C45="Jonathan Wellner",_xlfn.XLOOKUP($B45,PROSPER_Wellner!$1:$1,PROSPER_Wellner!$9:$9,""),
IF($C45="Travis Harvey",_xlfn.XLOOKUP($B45,PROSPER_Harvey!$1:$1,PROSPER_Harvey!$9:$9,""),"")))))))="","",
IF($C45="Christopher Lobo",_xlfn.XLOOKUP($B45,PROSPER_Lobo!$1:$1,PROSPER_Lobo!$9:$9,""),
IF($C45="Naren Baliga",_xlfn.XLOOKUP($B45,PROSPER_Baliga!$1:$1,PROSPER_Baliga!$9:$9,""),
IF($C45="Thorsten Huhn",_xlfn.XLOOKUP($B45,PROSPER_Huhn!$1:$1,PROSPER_Huhn!$9:$9,""),
IF($C45="Nick Hull",_xlfn.XLOOKUP($B45,PROSPER_Hull!$1:$1,PROSPER_Hull!$9:$9,""),
IF($C45="Monika Kotwani",_xlfn.XLOOKUP($B45,PROSPER_Kotwani!$1:$1,PROSPER_Kotwani!$9:$9,""),
IF($C45="Jonathan Wellner",_xlfn.XLOOKUP($B45,PROSPER_Wellner!$1:$1,PROSPER_Wellner!$9:$9,""),
IF($C45="Travis Harvey",_xlfn.XLOOKUP($B45,PROSPER_Harvey!$1:$1,PROSPER_Harvey!$9:$9,""),""))))))))="","No Comment",IF(IF($C45="Christopher Lobo",_xlfn.XLOOKUP($B45,PROSPER_Lobo!$1:$1,PROSPER_Lobo!$9:$9,""),
IF($C45="Naren Baliga",_xlfn.XLOOKUP($B45,PROSPER_Baliga!$1:$1,PROSPER_Baliga!$9:$9,""),
IF($C45="Thorsten Huhn",_xlfn.XLOOKUP($B45,PROSPER_Huhn!$1:$1,PROSPER_Huhn!$9:$9,""),
IF($C45="Nick Hull",_xlfn.XLOOKUP($B45,PROSPER_Hull!$1:$1,PROSPER_Hull!$9:$9,""),
IF($C45="Monika Kotwani",_xlfn.XLOOKUP($B45,PROSPER_Kotwani!$1:$1,PROSPER_Kotwani!$9:$9,""),
IF($C45="Jonathan Wellner",_xlfn.XLOOKUP($B45,PROSPER_Wellner!$1:$1,PROSPER_Wellner!$9:$9,""),
IF($C45="Travis Harvey",_xlfn.XLOOKUP($B45,PROSPER_Harvey!$1:$1,PROSPER_Harvey!$9:$9,""),"")))))))="","",
IF($C45="Christopher Lobo",_xlfn.XLOOKUP($B45,PROSPER_Lobo!$1:$1,PROSPER_Lobo!$9:$9,""),
IF($C45="Naren Baliga",_xlfn.XLOOKUP($B45,PROSPER_Baliga!$1:$1,PROSPER_Baliga!$9:$9,""),
IF($C45="Thorsten Huhn",_xlfn.XLOOKUP($B45,PROSPER_Huhn!$1:$1,PROSPER_Huhn!$9:$9,""),
IF($C45="Nick Hull",_xlfn.XLOOKUP($B45,PROSPER_Hull!$1:$1,PROSPER_Hull!$9:$9,""),
IF($C45="Monika Kotwani",_xlfn.XLOOKUP($B45,PROSPER_Kotwani!$1:$1,PROSPER_Kotwani!$9:$9,""),
IF($C45="Jonathan Wellner",_xlfn.XLOOKUP($B45,PROSPER_Wellner!$1:$1,PROSPER_Wellner!$9:$9,""),
IF($C45="Travis Harvey",_xlfn.XLOOKUP($B45,PROSPER_Harvey!$1:$1,PROSPER_Harvey!$9:$9,""),"")))))))))</f>
        <v>No Comment</v>
      </c>
      <c r="AH45" s="124" t="s">
        <v>89</v>
      </c>
      <c r="AI45" s="150" t="str">
        <f t="shared" si="245"/>
        <v>N/A</v>
      </c>
      <c r="AJ45" s="120" t="str">
        <f>_xlfn.XLOOKUP(B45,PROSPERInitial_Query!$E:$E,PROSPERInitial_Query!$K:$K,"",,-1)</f>
        <v/>
      </c>
      <c r="AK45" s="121" t="str">
        <f t="shared" si="246"/>
        <v>Rohit Venkataraman Balu1 - PortfolioBrownfield</v>
      </c>
      <c r="AL45" s="126" t="str">
        <f>_xlfn.XLOOKUP(AK45,PROSPERDelta_Query!BK:BK,PROSPERDelta_Query!M:M,"",,-1)</f>
        <v/>
      </c>
      <c r="AM45" s="124" t="str">
        <f t="shared" si="247"/>
        <v>N/A</v>
      </c>
      <c r="AN45" s="124" t="str">
        <f>IF(IF(IF($C45="Christopher Lobo",_xlfn.XLOOKUP($B45,PROSPER_Lobo!$1:$1,PROSPER_Lobo!$10:$10,""),
IF($C45="Naren Baliga",_xlfn.XLOOKUP($B45,PROSPER_Baliga!$1:$1,PROSPER_Baliga!$10:$10,""),
IF($C45="Thorsten Huhn",_xlfn.XLOOKUP($B45,PROSPER_Huhn!$1:$1,PROSPER_Huhn!$10:$10,""),
IF($C45="Nick Hull",_xlfn.XLOOKUP($B45,PROSPER_Hull!$1:$1,PROSPER_Hull!$10:$10,""),
IF($C45="Monika Kotwani",_xlfn.XLOOKUP($B45,PROSPER_Kotwani!$1:$1,PROSPER_Kotwani!$10:$10,""),
IF($C45="Jonathan Wellner",_xlfn.XLOOKUP($B45,PROSPER_Wellner!$1:$1,PROSPER_Wellner!$10:$10,""),
IF($C45="Travis Harvey",_xlfn.XLOOKUP($B45,PROSPER_Harvey!$1:$1,PROSPER_Harvey!$10:$10,""),"")))))))="","",
IF($C45="Christopher Lobo",_xlfn.XLOOKUP($B45,PROSPER_Lobo!$1:$1,PROSPER_Lobo!$10:$10,""),
IF($C45="Naren Baliga",_xlfn.XLOOKUP($B45,PROSPER_Baliga!$1:$1,PROSPER_Baliga!$10:$10,""),
IF($C45="Thorsten Huhn",_xlfn.XLOOKUP($B45,PROSPER_Huhn!$1:$1,PROSPER_Huhn!$10:$10,""),
IF($C45="Nick Hull",_xlfn.XLOOKUP($B45,PROSPER_Hull!$1:$1,PROSPER_Hull!$10:$10,""),
IF($C45="Monika Kotwani",_xlfn.XLOOKUP($B45,PROSPER_Kotwani!$1:$1,PROSPER_Kotwani!$10:$10,""),
IF($C45="Jonathan Wellner",_xlfn.XLOOKUP($B45,PROSPER_Wellner!$1:$1,PROSPER_Wellner!$10:$10,""),
IF($C45="Travis Harvey",_xlfn.XLOOKUP($B45,PROSPER_Harvey!$1:$1,PROSPER_Harvey!$10:$10,""),""))))))))="","No Score",IF(IF($C45="Christopher Lobo",_xlfn.XLOOKUP($B45,PROSPER_Lobo!$1:$1,PROSPER_Lobo!$10:$10,""),
IF($C45="Naren Baliga",_xlfn.XLOOKUP($B45,PROSPER_Baliga!$1:$1,PROSPER_Baliga!$10:$10,""),
IF($C45="Thorsten Huhn",_xlfn.XLOOKUP($B45,PROSPER_Huhn!$1:$1,PROSPER_Huhn!$10:$10,""),
IF($C45="Nick Hull",_xlfn.XLOOKUP($B45,PROSPER_Hull!$1:$1,PROSPER_Hull!$10:$10,""),
IF($C45="Monika Kotwani",_xlfn.XLOOKUP($B45,PROSPER_Kotwani!$1:$1,PROSPER_Kotwani!$10:$10,""),
IF($C45="Jonathan Wellner",_xlfn.XLOOKUP($B45,PROSPER_Wellner!$1:$1,PROSPER_Wellner!$10:$10,""),
IF($C45="Travis Harvey",_xlfn.XLOOKUP($B45,PROSPER_Harvey!$1:$1,PROSPER_Harvey!$10:$10,""),"")))))))="","",
IF($C45="Christopher Lobo",_xlfn.XLOOKUP($B45,PROSPER_Lobo!$1:$1,PROSPER_Lobo!$10:$10,""),
IF($C45="Naren Baliga",_xlfn.XLOOKUP($B45,PROSPER_Baliga!$1:$1,PROSPER_Baliga!$10:$10,""),
IF($C45="Thorsten Huhn",_xlfn.XLOOKUP($B45,PROSPER_Huhn!$1:$1,PROSPER_Huhn!$10:$10,""),
IF($C45="Nick Hull",_xlfn.XLOOKUP($B45,PROSPER_Hull!$1:$1,PROSPER_Hull!$10:$10,""),
IF($C45="Monika Kotwani",_xlfn.XLOOKUP($B45,PROSPER_Kotwani!$1:$1,PROSPER_Kotwani!$10:$10,""),
IF($C45="Jonathan Wellner",_xlfn.XLOOKUP($B45,PROSPER_Wellner!$1:$1,PROSPER_Wellner!$10:$10,""),
IF($C45="Travis Harvey",_xlfn.XLOOKUP($B45,PROSPER_Harvey!$1:$1,PROSPER_Harvey!$10:$10,""),"")))))))))</f>
        <v>No Score</v>
      </c>
      <c r="AO45" s="125" t="str">
        <f>IF(IF(IF($C45="Christopher Lobo",_xlfn.XLOOKUP($B45,PROSPER_Lobo!$1:$1,PROSPER_Lobo!$11:$11,""),
IF($C45="Naren Baliga",_xlfn.XLOOKUP($B45,PROSPER_Baliga!$1:$1,PROSPER_Baliga!$11:$11,""),
IF($C45="Thorsten Huhn",_xlfn.XLOOKUP($B45,PROSPER_Huhn!$1:$1,PROSPER_Huhn!$11:$11,""),
IF($C45="Nick Hull",_xlfn.XLOOKUP($B45,PROSPER_Hull!$1:$1,PROSPER_Hull!$11:$11,""),
IF($C45="Monika Kotwani",_xlfn.XLOOKUP($B45,PROSPER_Kotwani!$1:$1,PROSPER_Kotwani!$11:$11,""),
IF($C45="Jonathan Wellner",_xlfn.XLOOKUP($B45,PROSPER_Wellner!$1:$1,PROSPER_Wellner!$11:$11,""),
IF($C45="Travis Harvey",_xlfn.XLOOKUP($B45,PROSPER_Harvey!$1:$1,PROSPER_Harvey!$11:$11,""),"")))))))="","",
IF($C45="Christopher Lobo",_xlfn.XLOOKUP($B45,PROSPER_Lobo!$1:$1,PROSPER_Lobo!$11:$11,""),
IF($C45="Naren Baliga",_xlfn.XLOOKUP($B45,PROSPER_Baliga!$1:$1,PROSPER_Baliga!$11:$11,""),
IF($C45="Thorsten Huhn",_xlfn.XLOOKUP($B45,PROSPER_Huhn!$1:$1,PROSPER_Huhn!$11:$11,""),
IF($C45="Nick Hull",_xlfn.XLOOKUP($B45,PROSPER_Hull!$1:$1,PROSPER_Hull!$11:$11,""),
IF($C45="Monika Kotwani",_xlfn.XLOOKUP($B45,PROSPER_Kotwani!$1:$1,PROSPER_Kotwani!$11:$11,""),
IF($C45="Jonathan Wellner",_xlfn.XLOOKUP($B45,PROSPER_Wellner!$1:$1,PROSPER_Wellner!$11:$11,""),
IF($C45="Travis Harvey",_xlfn.XLOOKUP($B45,PROSPER_Harvey!$1:$1,PROSPER_Harvey!$11:$11,""),""))))))))="","No Comment",IF(IF($C45="Christopher Lobo",_xlfn.XLOOKUP($B45,PROSPER_Lobo!$1:$1,PROSPER_Lobo!$11:$11,""),
IF($C45="Naren Baliga",_xlfn.XLOOKUP($B45,PROSPER_Baliga!$1:$1,PROSPER_Baliga!$11:$11,""),
IF($C45="Thorsten Huhn",_xlfn.XLOOKUP($B45,PROSPER_Huhn!$1:$1,PROSPER_Huhn!$11:$11,""),
IF($C45="Nick Hull",_xlfn.XLOOKUP($B45,PROSPER_Hull!$1:$1,PROSPER_Hull!$11:$11,""),
IF($C45="Monika Kotwani",_xlfn.XLOOKUP($B45,PROSPER_Kotwani!$1:$1,PROSPER_Kotwani!$11:$11,""),
IF($C45="Jonathan Wellner",_xlfn.XLOOKUP($B45,PROSPER_Wellner!$1:$1,PROSPER_Wellner!$11:$11,""),
IF($C45="Travis Harvey",_xlfn.XLOOKUP($B45,PROSPER_Harvey!$1:$1,PROSPER_Harvey!$11:$11,""),"")))))))="","",
IF($C45="Christopher Lobo",_xlfn.XLOOKUP($B45,PROSPER_Lobo!$1:$1,PROSPER_Lobo!$11:$11,""),
IF($C45="Naren Baliga",_xlfn.XLOOKUP($B45,PROSPER_Baliga!$1:$1,PROSPER_Baliga!$11:$11,""),
IF($C45="Thorsten Huhn",_xlfn.XLOOKUP($B45,PROSPER_Huhn!$1:$1,PROSPER_Huhn!$11:$11,""),
IF($C45="Nick Hull",_xlfn.XLOOKUP($B45,PROSPER_Hull!$1:$1,PROSPER_Hull!$11:$11,""),
IF($C45="Monika Kotwani",_xlfn.XLOOKUP($B45,PROSPER_Kotwani!$1:$1,PROSPER_Kotwani!$11:$11,""),
IF($C45="Jonathan Wellner",_xlfn.XLOOKUP($B45,PROSPER_Wellner!$1:$1,PROSPER_Wellner!$11:$11,""),
IF($C45="Travis Harvey",_xlfn.XLOOKUP($B45,PROSPER_Harvey!$1:$1,PROSPER_Harvey!$11:$11,""),"")))))))))</f>
        <v>No Comment</v>
      </c>
      <c r="AP45" s="124" t="s">
        <v>89</v>
      </c>
      <c r="AQ45" s="150" t="str">
        <f t="shared" si="248"/>
        <v>N/A</v>
      </c>
      <c r="AR45" s="120" t="str">
        <f>_xlfn.XLOOKUP(B45,PROSPERInitial_Query!$E:$E,PROSPERInitial_Query!$L:$L,"",,-1)</f>
        <v/>
      </c>
      <c r="AS45" s="121" t="str">
        <f t="shared" si="249"/>
        <v>Rohit Venkataraman Balu1 - PortfolioTraining &amp; Adoption</v>
      </c>
      <c r="AT45" s="126" t="str">
        <f>_xlfn.XLOOKUP(AS45,PROSPERDelta_Query!BK:BK,PROSPERDelta_Query!N:N,"",,-1)</f>
        <v/>
      </c>
      <c r="AU45" s="124" t="str">
        <f t="shared" si="250"/>
        <v>N/A</v>
      </c>
      <c r="AV45" s="124" t="str">
        <f>IF(IF(IF($C45="Christopher Lobo",_xlfn.XLOOKUP($B45,PROSPER_Lobo!$1:$1,PROSPER_Lobo!$12:$12,""),
IF($C45="Naren Baliga",_xlfn.XLOOKUP($B45,PROSPER_Baliga!$1:$1,PROSPER_Baliga!$12:$12,""),
IF($C45="Thorsten Huhn",_xlfn.XLOOKUP($B45,PROSPER_Huhn!$1:$1,PROSPER_Huhn!$12:$12,""),
IF($C45="Nick Hull",_xlfn.XLOOKUP($B45,PROSPER_Hull!$1:$1,PROSPER_Hull!$12:$12,""),
IF($C45="Monika Kotwani",_xlfn.XLOOKUP($B45,PROSPER_Kotwani!$1:$1,PROSPER_Kotwani!$12:$12,""),
IF($C45="Jonathan Wellner",_xlfn.XLOOKUP($B45,PROSPER_Wellner!$1:$1,PROSPER_Wellner!$12:$12,""),
IF($C45="Travis Harvey",_xlfn.XLOOKUP($B45,PROSPER_Harvey!$1:$1,PROSPER_Harvey!$12:$12,""),"")))))))="","",
IF($C45="Christopher Lobo",_xlfn.XLOOKUP($B45,PROSPER_Lobo!$1:$1,PROSPER_Lobo!$12:$12,""),
IF($C45="Naren Baliga",_xlfn.XLOOKUP($B45,PROSPER_Baliga!$1:$1,PROSPER_Baliga!$12:$12,""),
IF($C45="Thorsten Huhn",_xlfn.XLOOKUP($B45,PROSPER_Huhn!$1:$1,PROSPER_Huhn!$12:$12,""),
IF($C45="Nick Hull",_xlfn.XLOOKUP($B45,PROSPER_Hull!$1:$1,PROSPER_Hull!$12:$12,""),
IF($C45="Monika Kotwani",_xlfn.XLOOKUP($B45,PROSPER_Kotwani!$1:$1,PROSPER_Kotwani!$12:$12,""),
IF($C45="Jonathan Wellner",_xlfn.XLOOKUP($B45,PROSPER_Wellner!$1:$1,PROSPER_Wellner!$12:$12,""),
IF($C45="Travis Harvey",_xlfn.XLOOKUP($B45,PROSPER_Harvey!$1:$1,PROSPER_Harvey!$12:$12,""),""))))))))="","No Score",IF(IF($C45="Christopher Lobo",_xlfn.XLOOKUP($B45,PROSPER_Lobo!$1:$1,PROSPER_Lobo!$12:$12,""),
IF($C45="Naren Baliga",_xlfn.XLOOKUP($B45,PROSPER_Baliga!$1:$1,PROSPER_Baliga!$12:$12,""),
IF($C45="Thorsten Huhn",_xlfn.XLOOKUP($B45,PROSPER_Huhn!$1:$1,PROSPER_Huhn!$12:$12,""),
IF($C45="Nick Hull",_xlfn.XLOOKUP($B45,PROSPER_Hull!$1:$1,PROSPER_Hull!$12:$12,""),
IF($C45="Monika Kotwani",_xlfn.XLOOKUP($B45,PROSPER_Kotwani!$1:$1,PROSPER_Kotwani!$12:$12,""),
IF($C45="Jonathan Wellner",_xlfn.XLOOKUP($B45,PROSPER_Wellner!$1:$1,PROSPER_Wellner!$12:$12,""),
IF($C45="Travis Harvey",_xlfn.XLOOKUP($B45,PROSPER_Harvey!$1:$1,PROSPER_Harvey!$12:$12,""),"")))))))="","",
IF($C45="Christopher Lobo",_xlfn.XLOOKUP($B45,PROSPER_Lobo!$1:$1,PROSPER_Lobo!$12:$12,""),
IF($C45="Naren Baliga",_xlfn.XLOOKUP($B45,PROSPER_Baliga!$1:$1,PROSPER_Baliga!$12:$12,""),
IF($C45="Thorsten Huhn",_xlfn.XLOOKUP($B45,PROSPER_Huhn!$1:$1,PROSPER_Huhn!$12:$12,""),
IF($C45="Nick Hull",_xlfn.XLOOKUP($B45,PROSPER_Hull!$1:$1,PROSPER_Hull!$12:$12,""),
IF($C45="Monika Kotwani",_xlfn.XLOOKUP($B45,PROSPER_Kotwani!$1:$1,PROSPER_Kotwani!$12:$12,""),
IF($C45="Jonathan Wellner",_xlfn.XLOOKUP($B45,PROSPER_Wellner!$1:$1,PROSPER_Wellner!$12:$12,""),
IF($C45="Travis Harvey",_xlfn.XLOOKUP($B45,PROSPER_Harvey!$1:$1,PROSPER_Harvey!$12:$12,""),"")))))))))</f>
        <v>No Score</v>
      </c>
      <c r="AW45" s="125" t="str">
        <f>IF(IF(IF($C45="Christopher Lobo",_xlfn.XLOOKUP($B45,PROSPER_Lobo!$1:$1,PROSPER_Lobo!$13:$13,""),
IF($C45="Naren Baliga",_xlfn.XLOOKUP($B45,PROSPER_Baliga!$1:$1,PROSPER_Baliga!$13:$13,""),
IF($C45="Thorsten Huhn",_xlfn.XLOOKUP($B45,PROSPER_Huhn!$1:$1,PROSPER_Huhn!$13:$13,""),
IF($C45="Nick Hull",_xlfn.XLOOKUP($B45,PROSPER_Hull!$1:$1,PROSPER_Hull!$13:$13,""),
IF($C45="Monika Kotwani",_xlfn.XLOOKUP($B45,PROSPER_Kotwani!$1:$1,PROSPER_Kotwani!$13:$13,""),
IF($C45="Jonathan Wellner",_xlfn.XLOOKUP($B45,PROSPER_Wellner!$1:$1,PROSPER_Wellner!$13:$13,""),
IF($C45="Travis Harvey",_xlfn.XLOOKUP($B45,PROSPER_Harvey!$1:$1,PROSPER_Harvey!$13:$13,""),"")))))))="","",
IF($C45="Christopher Lobo",_xlfn.XLOOKUP($B45,PROSPER_Lobo!$1:$1,PROSPER_Lobo!$13:$13,""),
IF($C45="Naren Baliga",_xlfn.XLOOKUP($B45,PROSPER_Baliga!$1:$1,PROSPER_Baliga!$13:$13,""),
IF($C45="Thorsten Huhn",_xlfn.XLOOKUP($B45,PROSPER_Huhn!$1:$1,PROSPER_Huhn!$13:$13,""),
IF($C45="Nick Hull",_xlfn.XLOOKUP($B45,PROSPER_Hull!$1:$1,PROSPER_Hull!$13:$13,""),
IF($C45="Monika Kotwani",_xlfn.XLOOKUP($B45,PROSPER_Kotwani!$1:$1,PROSPER_Kotwani!$13:$13,""),
IF($C45="Jonathan Wellner",_xlfn.XLOOKUP($B45,PROSPER_Wellner!$1:$1,PROSPER_Wellner!$13:$13,""),
IF($C45="Travis Harvey",_xlfn.XLOOKUP($B45,PROSPER_Harvey!$1:$1,PROSPER_Harvey!$13:$13,""),""))))))))="","No Comment",IF(IF($C45="Christopher Lobo",_xlfn.XLOOKUP($B45,PROSPER_Lobo!$1:$1,PROSPER_Lobo!$13:$13,""),
IF($C45="Naren Baliga",_xlfn.XLOOKUP($B45,PROSPER_Baliga!$1:$1,PROSPER_Baliga!$13:$13,""),
IF($C45="Thorsten Huhn",_xlfn.XLOOKUP($B45,PROSPER_Huhn!$1:$1,PROSPER_Huhn!$13:$13,""),
IF($C45="Nick Hull",_xlfn.XLOOKUP($B45,PROSPER_Hull!$1:$1,PROSPER_Hull!$13:$13,""),
IF($C45="Monika Kotwani",_xlfn.XLOOKUP($B45,PROSPER_Kotwani!$1:$1,PROSPER_Kotwani!$13:$13,""),
IF($C45="Jonathan Wellner",_xlfn.XLOOKUP($B45,PROSPER_Wellner!$1:$1,PROSPER_Wellner!$13:$13,""),
IF($C45="Travis Harvey",_xlfn.XLOOKUP($B45,PROSPER_Harvey!$1:$1,PROSPER_Harvey!$13:$13,""),"")))))))="","",
IF($C45="Christopher Lobo",_xlfn.XLOOKUP($B45,PROSPER_Lobo!$1:$1,PROSPER_Lobo!$13:$13,""),
IF($C45="Naren Baliga",_xlfn.XLOOKUP($B45,PROSPER_Baliga!$1:$1,PROSPER_Baliga!$13:$13,""),
IF($C45="Thorsten Huhn",_xlfn.XLOOKUP($B45,PROSPER_Huhn!$1:$1,PROSPER_Huhn!$13:$13,""),
IF($C45="Nick Hull",_xlfn.XLOOKUP($B45,PROSPER_Hull!$1:$1,PROSPER_Hull!$13:$13,""),
IF($C45="Monika Kotwani",_xlfn.XLOOKUP($B45,PROSPER_Kotwani!$1:$1,PROSPER_Kotwani!$13:$13,""),
IF($C45="Jonathan Wellner",_xlfn.XLOOKUP($B45,PROSPER_Wellner!$1:$1,PROSPER_Wellner!$13:$13,""),
IF($C45="Travis Harvey",_xlfn.XLOOKUP($B45,PROSPER_Harvey!$1:$1,PROSPER_Harvey!$13:$13,""),"")))))))))</f>
        <v>No Comment</v>
      </c>
      <c r="AX45" s="124" t="s">
        <v>89</v>
      </c>
      <c r="AY45" s="150" t="str">
        <f t="shared" si="251"/>
        <v>N/A</v>
      </c>
      <c r="AZ45" s="120" t="str">
        <f>_xlfn.XLOOKUP(B45,PROSPERInitial_Query!$E:$E,PROSPERInitial_Query!$M:$M,"",,-1)</f>
        <v/>
      </c>
      <c r="BA45" s="121" t="str">
        <f t="shared" si="252"/>
        <v>Rohit Venkataraman Balu1 - PortfolioDMLT</v>
      </c>
      <c r="BB45" s="126" t="str">
        <f>_xlfn.XLOOKUP(BA45,PROSPERDelta_Query!BK:BK,PROSPERDelta_Query!O:O,"",,-1)</f>
        <v/>
      </c>
      <c r="BC45" s="124" t="str">
        <f t="shared" si="253"/>
        <v>N/A</v>
      </c>
      <c r="BD45" s="124" t="str">
        <f>IF(IF(IF($C45="Christopher Lobo",_xlfn.XLOOKUP($B45,PROSPER_Lobo!$1:$1,PROSPER_Lobo!$14:$14,""),
IF($C45="Naren Baliga",_xlfn.XLOOKUP($B45,PROSPER_Baliga!$1:$1,PROSPER_Baliga!$14:$14,""),
IF($C45="Thorsten Huhn",_xlfn.XLOOKUP($B45,PROSPER_Huhn!$1:$1,PROSPER_Huhn!$14:$14,""),
IF($C45="Nick Hull",_xlfn.XLOOKUP($B45,PROSPER_Hull!$1:$1,PROSPER_Hull!$14:$14,""),
IF($C45="Monika Kotwani",_xlfn.XLOOKUP($B45,PROSPER_Kotwani!$1:$1,PROSPER_Kotwani!$14:$14,""),
IF($C45="Jonathan Wellner",_xlfn.XLOOKUP($B45,PROSPER_Wellner!$1:$1,PROSPER_Wellner!$14:$14,""),
IF($C45="Travis Harvey",_xlfn.XLOOKUP($B45,PROSPER_Harvey!$1:$1,PROSPER_Harvey!$14:$14,""),"")))))))="","",
IF($C45="Christopher Lobo",_xlfn.XLOOKUP($B45,PROSPER_Lobo!$1:$1,PROSPER_Lobo!$14:$14,""),
IF($C45="Naren Baliga",_xlfn.XLOOKUP($B45,PROSPER_Baliga!$1:$1,PROSPER_Baliga!$14:$14,""),
IF($C45="Thorsten Huhn",_xlfn.XLOOKUP($B45,PROSPER_Huhn!$1:$1,PROSPER_Huhn!$14:$14,""),
IF($C45="Nick Hull",_xlfn.XLOOKUP($B45,PROSPER_Hull!$1:$1,PROSPER_Hull!$14:$14,""),
IF($C45="Monika Kotwani",_xlfn.XLOOKUP($B45,PROSPER_Kotwani!$1:$1,PROSPER_Kotwani!$14:$14,""),
IF($C45="Jonathan Wellner",_xlfn.XLOOKUP($B45,PROSPER_Wellner!$1:$1,PROSPER_Wellner!$14:$14,""),
IF($C45="Travis Harvey",_xlfn.XLOOKUP($B45,PROSPER_Harvey!$1:$1,PROSPER_Harvey!$14:$14,""),""))))))))="","No Score",IF(IF($C45="Christopher Lobo",_xlfn.XLOOKUP($B45,PROSPER_Lobo!$1:$1,PROSPER_Lobo!$14:$14,""),
IF($C45="Naren Baliga",_xlfn.XLOOKUP($B45,PROSPER_Baliga!$1:$1,PROSPER_Baliga!$14:$14,""),
IF($C45="Thorsten Huhn",_xlfn.XLOOKUP($B45,PROSPER_Huhn!$1:$1,PROSPER_Huhn!$14:$14,""),
IF($C45="Nick Hull",_xlfn.XLOOKUP($B45,PROSPER_Hull!$1:$1,PROSPER_Hull!$14:$14,""),
IF($C45="Monika Kotwani",_xlfn.XLOOKUP($B45,PROSPER_Kotwani!$1:$1,PROSPER_Kotwani!$14:$14,""),
IF($C45="Jonathan Wellner",_xlfn.XLOOKUP($B45,PROSPER_Wellner!$1:$1,PROSPER_Wellner!$14:$14,""),
IF($C45="Travis Harvey",_xlfn.XLOOKUP($B45,PROSPER_Harvey!$1:$1,PROSPER_Harvey!$14:$14,""),"")))))))="","",
IF($C45="Christopher Lobo",_xlfn.XLOOKUP($B45,PROSPER_Lobo!$1:$1,PROSPER_Lobo!$14:$14,""),
IF($C45="Naren Baliga",_xlfn.XLOOKUP($B45,PROSPER_Baliga!$1:$1,PROSPER_Baliga!$14:$14,""),
IF($C45="Thorsten Huhn",_xlfn.XLOOKUP($B45,PROSPER_Huhn!$1:$1,PROSPER_Huhn!$14:$14,""),
IF($C45="Nick Hull",_xlfn.XLOOKUP($B45,PROSPER_Hull!$1:$1,PROSPER_Hull!$14:$14,""),
IF($C45="Monika Kotwani",_xlfn.XLOOKUP($B45,PROSPER_Kotwani!$1:$1,PROSPER_Kotwani!$14:$14,""),
IF($C45="Jonathan Wellner",_xlfn.XLOOKUP($B45,PROSPER_Wellner!$1:$1,PROSPER_Wellner!$14:$14,""),
IF($C45="Travis Harvey",_xlfn.XLOOKUP($B45,PROSPER_Harvey!$1:$1,PROSPER_Harvey!$14:$14,""),"")))))))))</f>
        <v>No Score</v>
      </c>
      <c r="BE45" s="125" t="str">
        <f>IF(IF(IF($C45="Christopher Lobo",_xlfn.XLOOKUP($B45,PROSPER_Lobo!$1:$1,PROSPER_Lobo!$15:$15,""),
IF($C45="Naren Baliga",_xlfn.XLOOKUP($B45,PROSPER_Baliga!$1:$1,PROSPER_Baliga!$15:$15,""),
IF($C45="Thorsten Huhn",_xlfn.XLOOKUP($B45,PROSPER_Huhn!$1:$1,PROSPER_Huhn!$15:$15,""),
IF($C45="Nick Hull",_xlfn.XLOOKUP($B45,PROSPER_Hull!$1:$1,PROSPER_Hull!$15:$15,""),
IF($C45="Monika Kotwani",_xlfn.XLOOKUP($B45,PROSPER_Kotwani!$1:$1,PROSPER_Kotwani!$15:$15,""),
IF($C45="Jonathan Wellner",_xlfn.XLOOKUP($B45,PROSPER_Wellner!$1:$1,PROSPER_Wellner!$15:$15,""),
IF($C45="Travis Harvey",_xlfn.XLOOKUP($B45,PROSPER_Harvey!$1:$1,PROSPER_Harvey!$15:$15,""),"")))))))="","",
IF($C45="Christopher Lobo",_xlfn.XLOOKUP($B45,PROSPER_Lobo!$1:$1,PROSPER_Lobo!$15:$15,""),
IF($C45="Naren Baliga",_xlfn.XLOOKUP($B45,PROSPER_Baliga!$1:$1,PROSPER_Baliga!$15:$15,""),
IF($C45="Thorsten Huhn",_xlfn.XLOOKUP($B45,PROSPER_Huhn!$1:$1,PROSPER_Huhn!$15:$15,""),
IF($C45="Nick Hull",_xlfn.XLOOKUP($B45,PROSPER_Hull!$1:$1,PROSPER_Hull!$15:$15,""),
IF($C45="Monika Kotwani",_xlfn.XLOOKUP($B45,PROSPER_Kotwani!$1:$1,PROSPER_Kotwani!$15:$15,""),
IF($C45="Jonathan Wellner",_xlfn.XLOOKUP($B45,PROSPER_Wellner!$1:$1,PROSPER_Wellner!$15:$15,""),
IF($C45="Travis Harvey",_xlfn.XLOOKUP($B45,PROSPER_Harvey!$1:$1,PROSPER_Harvey!$15:$15,""),""))))))))="","No Comment",IF(IF($C45="Christopher Lobo",_xlfn.XLOOKUP($B45,PROSPER_Lobo!$1:$1,PROSPER_Lobo!$15:$15,""),
IF($C45="Naren Baliga",_xlfn.XLOOKUP($B45,PROSPER_Baliga!$1:$1,PROSPER_Baliga!$15:$15,""),
IF($C45="Thorsten Huhn",_xlfn.XLOOKUP($B45,PROSPER_Huhn!$1:$1,PROSPER_Huhn!$15:$15,""),
IF($C45="Nick Hull",_xlfn.XLOOKUP($B45,PROSPER_Hull!$1:$1,PROSPER_Hull!$15:$15,""),
IF($C45="Monika Kotwani",_xlfn.XLOOKUP($B45,PROSPER_Kotwani!$1:$1,PROSPER_Kotwani!$15:$15,""),
IF($C45="Jonathan Wellner",_xlfn.XLOOKUP($B45,PROSPER_Wellner!$1:$1,PROSPER_Wellner!$15:$15,""),
IF($C45="Travis Harvey",_xlfn.XLOOKUP($B45,PROSPER_Harvey!$1:$1,PROSPER_Harvey!$15:$15,""),"")))))))="","",
IF($C45="Christopher Lobo",_xlfn.XLOOKUP($B45,PROSPER_Lobo!$1:$1,PROSPER_Lobo!$15:$15,""),
IF($C45="Naren Baliga",_xlfn.XLOOKUP($B45,PROSPER_Baliga!$1:$1,PROSPER_Baliga!$15:$15,""),
IF($C45="Thorsten Huhn",_xlfn.XLOOKUP($B45,PROSPER_Huhn!$1:$1,PROSPER_Huhn!$15:$15,""),
IF($C45="Nick Hull",_xlfn.XLOOKUP($B45,PROSPER_Hull!$1:$1,PROSPER_Hull!$15:$15,""),
IF($C45="Monika Kotwani",_xlfn.XLOOKUP($B45,PROSPER_Kotwani!$1:$1,PROSPER_Kotwani!$15:$15,""),
IF($C45="Jonathan Wellner",_xlfn.XLOOKUP($B45,PROSPER_Wellner!$1:$1,PROSPER_Wellner!$15:$15,""),
IF($C45="Travis Harvey",_xlfn.XLOOKUP($B45,PROSPER_Harvey!$1:$1,PROSPER_Harvey!$15:$15,""),"")))))))))</f>
        <v>No Comment</v>
      </c>
      <c r="BF45" s="124" t="s">
        <v>89</v>
      </c>
      <c r="BG45" s="150" t="str">
        <f t="shared" si="254"/>
        <v>N/A</v>
      </c>
      <c r="BH45" s="120" t="str">
        <f>_xlfn.XLOOKUP(B45,PROSPERInitial_Query!$E:$E,PROSPERInitial_Query!$N:$N,"",,-1)</f>
        <v/>
      </c>
      <c r="BI45" s="121" t="str">
        <f t="shared" si="255"/>
        <v>Rohit Venkataraman Balu1 - PortfolioRevenue Management</v>
      </c>
      <c r="BJ45" s="126" t="str">
        <f>_xlfn.XLOOKUP(BI45,PROSPERDelta_Query!BK:BK,PROSPERDelta_Query!P:P,"",,-1)</f>
        <v/>
      </c>
      <c r="BK45" s="124" t="str">
        <f t="shared" si="256"/>
        <v>N/A</v>
      </c>
      <c r="BL45" s="124" t="str">
        <f>IF(IF(IF($C45="Christopher Lobo",_xlfn.XLOOKUP($B45,PROSPER_Lobo!$1:$1,PROSPER_Lobo!$16:$16,""),
IF($C45="Naren Baliga",_xlfn.XLOOKUP($B45,PROSPER_Baliga!$1:$1,PROSPER_Baliga!$16:$16,""),
IF($C45="Thorsten Huhn",_xlfn.XLOOKUP($B45,PROSPER_Huhn!$1:$1,PROSPER_Huhn!$16:$16,""),
IF($C45="Nick Hull",_xlfn.XLOOKUP($B45,PROSPER_Hull!$1:$1,PROSPER_Hull!$16:$16,""),
IF($C45="Monika Kotwani",_xlfn.XLOOKUP($B45,PROSPER_Kotwani!$1:$1,PROSPER_Kotwani!$16:$16,""),
IF($C45="Jonathan Wellner",_xlfn.XLOOKUP($B45,PROSPER_Wellner!$1:$1,PROSPER_Wellner!$16:$16,""),
IF($C45="Travis Harvey",_xlfn.XLOOKUP($B45,PROSPER_Harvey!$1:$1,PROSPER_Harvey!$16:$16,""),"")))))))="","",
IF($C45="Christopher Lobo",_xlfn.XLOOKUP($B45,PROSPER_Lobo!$1:$1,PROSPER_Lobo!$16:$16,""),
IF($C45="Naren Baliga",_xlfn.XLOOKUP($B45,PROSPER_Baliga!$1:$1,PROSPER_Baliga!$16:$16,""),
IF($C45="Thorsten Huhn",_xlfn.XLOOKUP($B45,PROSPER_Huhn!$1:$1,PROSPER_Huhn!$16:$16,""),
IF($C45="Nick Hull",_xlfn.XLOOKUP($B45,PROSPER_Hull!$1:$1,PROSPER_Hull!$16:$16,""),
IF($C45="Monika Kotwani",_xlfn.XLOOKUP($B45,PROSPER_Kotwani!$1:$1,PROSPER_Kotwani!$16:$16,""),
IF($C45="Jonathan Wellner",_xlfn.XLOOKUP($B45,PROSPER_Wellner!$1:$1,PROSPER_Wellner!$16:$16,""),
IF($C45="Travis Harvey",_xlfn.XLOOKUP($B45,PROSPER_Harvey!$1:$1,PROSPER_Harvey!$16:$16,""),""))))))))="","No Score",IF(IF($C45="Christopher Lobo",_xlfn.XLOOKUP($B45,PROSPER_Lobo!$1:$1,PROSPER_Lobo!$16:$16,""),
IF($C45="Naren Baliga",_xlfn.XLOOKUP($B45,PROSPER_Baliga!$1:$1,PROSPER_Baliga!$16:$16,""),
IF($C45="Thorsten Huhn",_xlfn.XLOOKUP($B45,PROSPER_Huhn!$1:$1,PROSPER_Huhn!$16:$16,""),
IF($C45="Nick Hull",_xlfn.XLOOKUP($B45,PROSPER_Hull!$1:$1,PROSPER_Hull!$16:$16,""),
IF($C45="Monika Kotwani",_xlfn.XLOOKUP($B45,PROSPER_Kotwani!$1:$1,PROSPER_Kotwani!$16:$16,""),
IF($C45="Jonathan Wellner",_xlfn.XLOOKUP($B45,PROSPER_Wellner!$1:$1,PROSPER_Wellner!$16:$16,""),
IF($C45="Travis Harvey",_xlfn.XLOOKUP($B45,PROSPER_Harvey!$1:$1,PROSPER_Harvey!$16:$16,""),"")))))))="","",
IF($C45="Christopher Lobo",_xlfn.XLOOKUP($B45,PROSPER_Lobo!$1:$1,PROSPER_Lobo!$16:$16,""),
IF($C45="Naren Baliga",_xlfn.XLOOKUP($B45,PROSPER_Baliga!$1:$1,PROSPER_Baliga!$16:$16,""),
IF($C45="Thorsten Huhn",_xlfn.XLOOKUP($B45,PROSPER_Huhn!$1:$1,PROSPER_Huhn!$16:$16,""),
IF($C45="Nick Hull",_xlfn.XLOOKUP($B45,PROSPER_Hull!$1:$1,PROSPER_Hull!$16:$16,""),
IF($C45="Monika Kotwani",_xlfn.XLOOKUP($B45,PROSPER_Kotwani!$1:$1,PROSPER_Kotwani!$16:$16,""),
IF($C45="Jonathan Wellner",_xlfn.XLOOKUP($B45,PROSPER_Wellner!$1:$1,PROSPER_Wellner!$16:$16,""),
IF($C45="Travis Harvey",_xlfn.XLOOKUP($B45,PROSPER_Harvey!$1:$1,PROSPER_Harvey!$16:$16,""),"")))))))))</f>
        <v>No Score</v>
      </c>
      <c r="BM45" s="125" t="str">
        <f>IF(IF(IF($C45="Christopher Lobo",_xlfn.XLOOKUP($B45,PROSPER_Lobo!$1:$1,PROSPER_Lobo!$17:$17,""),
IF($C45="Naren Baliga",_xlfn.XLOOKUP($B45,PROSPER_Baliga!$1:$1,PROSPER_Baliga!$17:$17,""),
IF($C45="Thorsten Huhn",_xlfn.XLOOKUP($B45,PROSPER_Huhn!$1:$1,PROSPER_Huhn!$17:$17,""),
IF($C45="Nick Hull",_xlfn.XLOOKUP($B45,PROSPER_Hull!$1:$1,PROSPER_Hull!$17:$17,""),
IF($C45="Monika Kotwani",_xlfn.XLOOKUP($B45,PROSPER_Kotwani!$1:$1,PROSPER_Kotwani!$17:$17,""),
IF($C45="Jonathan Wellner",_xlfn.XLOOKUP($B45,PROSPER_Wellner!$1:$1,PROSPER_Wellner!$17:$17,""),
IF($C45="Travis Harvey",_xlfn.XLOOKUP($B45,PROSPER_Harvey!$1:$1,PROSPER_Harvey!$17:$17,""),"")))))))="","",
IF($C45="Christopher Lobo",_xlfn.XLOOKUP($B45,PROSPER_Lobo!$1:$1,PROSPER_Lobo!$17:$17,""),
IF($C45="Naren Baliga",_xlfn.XLOOKUP($B45,PROSPER_Baliga!$1:$1,PROSPER_Baliga!$17:$17,""),
IF($C45="Thorsten Huhn",_xlfn.XLOOKUP($B45,PROSPER_Huhn!$1:$1,PROSPER_Huhn!$17:$17,""),
IF($C45="Nick Hull",_xlfn.XLOOKUP($B45,PROSPER_Hull!$1:$1,PROSPER_Hull!$17:$17,""),
IF($C45="Monika Kotwani",_xlfn.XLOOKUP($B45,PROSPER_Kotwani!$1:$1,PROSPER_Kotwani!$17:$17,""),
IF($C45="Jonathan Wellner",_xlfn.XLOOKUP($B45,PROSPER_Wellner!$1:$1,PROSPER_Wellner!$17:$17,""),
IF($C45="Travis Harvey",_xlfn.XLOOKUP($B45,PROSPER_Harvey!$1:$1,PROSPER_Harvey!$17:$17,""),""))))))))="","No Comment",IF(IF($C45="Christopher Lobo",_xlfn.XLOOKUP($B45,PROSPER_Lobo!$1:$1,PROSPER_Lobo!$17:$17,""),
IF($C45="Naren Baliga",_xlfn.XLOOKUP($B45,PROSPER_Baliga!$1:$1,PROSPER_Baliga!$17:$17,""),
IF($C45="Thorsten Huhn",_xlfn.XLOOKUP($B45,PROSPER_Huhn!$1:$1,PROSPER_Huhn!$17:$17,""),
IF($C45="Nick Hull",_xlfn.XLOOKUP($B45,PROSPER_Hull!$1:$1,PROSPER_Hull!$17:$17,""),
IF($C45="Monika Kotwani",_xlfn.XLOOKUP($B45,PROSPER_Kotwani!$1:$1,PROSPER_Kotwani!$17:$17,""),
IF($C45="Jonathan Wellner",_xlfn.XLOOKUP($B45,PROSPER_Wellner!$1:$1,PROSPER_Wellner!$17:$17,""),
IF($C45="Travis Harvey",_xlfn.XLOOKUP($B45,PROSPER_Harvey!$1:$1,PROSPER_Harvey!$17:$17,""),"")))))))="","",
IF($C45="Christopher Lobo",_xlfn.XLOOKUP($B45,PROSPER_Lobo!$1:$1,PROSPER_Lobo!$17:$17,""),
IF($C45="Naren Baliga",_xlfn.XLOOKUP($B45,PROSPER_Baliga!$1:$1,PROSPER_Baliga!$17:$17,""),
IF($C45="Thorsten Huhn",_xlfn.XLOOKUP($B45,PROSPER_Huhn!$1:$1,PROSPER_Huhn!$17:$17,""),
IF($C45="Nick Hull",_xlfn.XLOOKUP($B45,PROSPER_Hull!$1:$1,PROSPER_Hull!$17:$17,""),
IF($C45="Monika Kotwani",_xlfn.XLOOKUP($B45,PROSPER_Kotwani!$1:$1,PROSPER_Kotwani!$17:$17,""),
IF($C45="Jonathan Wellner",_xlfn.XLOOKUP($B45,PROSPER_Wellner!$1:$1,PROSPER_Wellner!$17:$17,""),
IF($C45="Travis Harvey",_xlfn.XLOOKUP($B45,PROSPER_Harvey!$1:$1,PROSPER_Harvey!$17:$17,""),"")))))))))</f>
        <v>No Comment</v>
      </c>
      <c r="BN45" s="124">
        <f>IFERROR(ROUND(_xlfn.XLOOKUP(B45,'RevenueChallenge_Query'!$E:$E,'RevenueChallenge_Query'!$F:$F)/3.2,0),"Not Taken")</f>
        <v>5</v>
      </c>
      <c r="BO45" s="150">
        <f t="shared" si="257"/>
        <v>5</v>
      </c>
      <c r="BP45" s="120" t="str">
        <f>_xlfn.XLOOKUP(B45,PROSPERInitial_Query!$E:$E,PROSPERInitial_Query!$O:$O,"",,-1)</f>
        <v/>
      </c>
      <c r="BQ45" s="121" t="str">
        <f t="shared" si="258"/>
        <v>Rohit Venkataraman Balu1 - PortfolioArtificial Intelligence</v>
      </c>
      <c r="BR45" s="126" t="str">
        <f>_xlfn.XLOOKUP(BQ45,PROSPERDelta_Query!BK:BK,PROSPERDelta_Query!Q:Q,"",,-1)</f>
        <v/>
      </c>
      <c r="BS45" s="124" t="str">
        <f t="shared" si="259"/>
        <v>N/A</v>
      </c>
      <c r="BT45" s="124" t="str">
        <f>IF(IF(IF($C45="Christopher Lobo",_xlfn.XLOOKUP($B45,PROSPER_Lobo!$1:$1,PROSPER_Lobo!$18:$18,""),
IF($C45="Naren Baliga",_xlfn.XLOOKUP($B45,PROSPER_Baliga!$1:$1,PROSPER_Baliga!$18:$18,""),
IF($C45="Thorsten Huhn",_xlfn.XLOOKUP($B45,PROSPER_Huhn!$1:$1,PROSPER_Huhn!$18:$18,""),
IF($C45="Nick Hull",_xlfn.XLOOKUP($B45,PROSPER_Hull!$1:$1,PROSPER_Hull!$18:$18,""),
IF($C45="Monika Kotwani",_xlfn.XLOOKUP($B45,PROSPER_Kotwani!$1:$1,PROSPER_Kotwani!$18:$18,""),
IF($C45="Jonathan Wellner",_xlfn.XLOOKUP($B45,PROSPER_Wellner!$1:$1,PROSPER_Wellner!$18:$18,""),
IF($C45="Travis Harvey",_xlfn.XLOOKUP($B45,PROSPER_Harvey!$1:$1,PROSPER_Harvey!$18:$18,""),"")))))))="","",
IF($C45="Christopher Lobo",_xlfn.XLOOKUP($B45,PROSPER_Lobo!$1:$1,PROSPER_Lobo!$18:$18,""),
IF($C45="Naren Baliga",_xlfn.XLOOKUP($B45,PROSPER_Baliga!$1:$1,PROSPER_Baliga!$18:$18,""),
IF($C45="Thorsten Huhn",_xlfn.XLOOKUP($B45,PROSPER_Huhn!$1:$1,PROSPER_Huhn!$18:$18,""),
IF($C45="Nick Hull",_xlfn.XLOOKUP($B45,PROSPER_Hull!$1:$1,PROSPER_Hull!$18:$18,""),
IF($C45="Monika Kotwani",_xlfn.XLOOKUP($B45,PROSPER_Kotwani!$1:$1,PROSPER_Kotwani!$18:$18,""),
IF($C45="Jonathan Wellner",_xlfn.XLOOKUP($B45,PROSPER_Wellner!$1:$1,PROSPER_Wellner!$18:$18,""),
IF($C45="Travis Harvey",_xlfn.XLOOKUP($B45,PROSPER_Harvey!$1:$1,PROSPER_Harvey!$18:$18,""),""))))))))="","No Score",IF(IF($C45="Christopher Lobo",_xlfn.XLOOKUP($B45,PROSPER_Lobo!$1:$1,PROSPER_Lobo!$18:$18,""),
IF($C45="Naren Baliga",_xlfn.XLOOKUP($B45,PROSPER_Baliga!$1:$1,PROSPER_Baliga!$18:$18,""),
IF($C45="Thorsten Huhn",_xlfn.XLOOKUP($B45,PROSPER_Huhn!$1:$1,PROSPER_Huhn!$18:$18,""),
IF($C45="Nick Hull",_xlfn.XLOOKUP($B45,PROSPER_Hull!$1:$1,PROSPER_Hull!$18:$18,""),
IF($C45="Monika Kotwani",_xlfn.XLOOKUP($B45,PROSPER_Kotwani!$1:$1,PROSPER_Kotwani!$18:$18,""),
IF($C45="Jonathan Wellner",_xlfn.XLOOKUP($B45,PROSPER_Wellner!$1:$1,PROSPER_Wellner!$18:$18,""),
IF($C45="Travis Harvey",_xlfn.XLOOKUP($B45,PROSPER_Harvey!$1:$1,PROSPER_Harvey!$18:$18,""),"")))))))="","",
IF($C45="Christopher Lobo",_xlfn.XLOOKUP($B45,PROSPER_Lobo!$1:$1,PROSPER_Lobo!$18:$18,""),
IF($C45="Naren Baliga",_xlfn.XLOOKUP($B45,PROSPER_Baliga!$1:$1,PROSPER_Baliga!$18:$18,""),
IF($C45="Thorsten Huhn",_xlfn.XLOOKUP($B45,PROSPER_Huhn!$1:$1,PROSPER_Huhn!$18:$18,""),
IF($C45="Nick Hull",_xlfn.XLOOKUP($B45,PROSPER_Hull!$1:$1,PROSPER_Hull!$18:$18,""),
IF($C45="Monika Kotwani",_xlfn.XLOOKUP($B45,PROSPER_Kotwani!$1:$1,PROSPER_Kotwani!$18:$18,""),
IF($C45="Jonathan Wellner",_xlfn.XLOOKUP($B45,PROSPER_Wellner!$1:$1,PROSPER_Wellner!$18:$18,""),
IF($C45="Travis Harvey",_xlfn.XLOOKUP($B45,PROSPER_Harvey!$1:$1,PROSPER_Harvey!$18:$18,""),"")))))))))</f>
        <v>No Score</v>
      </c>
      <c r="BU45" s="125" t="str">
        <f>IF(IF(IF($C45="Christopher Lobo",_xlfn.XLOOKUP($B45,PROSPER_Lobo!$1:$1,PROSPER_Lobo!$19:$19,""),
IF($C45="Naren Baliga",_xlfn.XLOOKUP($B45,PROSPER_Baliga!$1:$1,PROSPER_Baliga!$19:$19,""),
IF($C45="Thorsten Huhn",_xlfn.XLOOKUP($B45,PROSPER_Huhn!$1:$1,PROSPER_Huhn!$19:$19,""),
IF($C45="Nick Hull",_xlfn.XLOOKUP($B45,PROSPER_Hull!$1:$1,PROSPER_Hull!$19:$19,""),
IF($C45="Monika Kotwani",_xlfn.XLOOKUP($B45,PROSPER_Kotwani!$1:$1,PROSPER_Kotwani!$19:$19,""),
IF($C45="Jonathan Wellner",_xlfn.XLOOKUP($B45,PROSPER_Wellner!$1:$1,PROSPER_Wellner!$19:$19,""),
IF($C45="Travis Harvey",_xlfn.XLOOKUP($B45,PROSPER_Harvey!$1:$1,PROSPER_Harvey!$19:$19,""),"")))))))="","",
IF($C45="Christopher Lobo",_xlfn.XLOOKUP($B45,PROSPER_Lobo!$1:$1,PROSPER_Lobo!$19:$19,""),
IF($C45="Naren Baliga",_xlfn.XLOOKUP($B45,PROSPER_Baliga!$1:$1,PROSPER_Baliga!$19:$19,""),
IF($C45="Thorsten Huhn",_xlfn.XLOOKUP($B45,PROSPER_Huhn!$1:$1,PROSPER_Huhn!$19:$19,""),
IF($C45="Nick Hull",_xlfn.XLOOKUP($B45,PROSPER_Hull!$1:$1,PROSPER_Hull!$19:$19,""),
IF($C45="Monika Kotwani",_xlfn.XLOOKUP($B45,PROSPER_Kotwani!$1:$1,PROSPER_Kotwani!$19:$19,""),
IF($C45="Jonathan Wellner",_xlfn.XLOOKUP($B45,PROSPER_Wellner!$1:$1,PROSPER_Wellner!$19:$19,""),
IF($C45="Travis Harvey",_xlfn.XLOOKUP($B45,PROSPER_Harvey!$1:$1,PROSPER_Harvey!$19:$19,""),""))))))))="","No Comment",IF(IF($C45="Christopher Lobo",_xlfn.XLOOKUP($B45,PROSPER_Lobo!$1:$1,PROSPER_Lobo!$19:$19,""),
IF($C45="Naren Baliga",_xlfn.XLOOKUP($B45,PROSPER_Baliga!$1:$1,PROSPER_Baliga!$19:$19,""),
IF($C45="Thorsten Huhn",_xlfn.XLOOKUP($B45,PROSPER_Huhn!$1:$1,PROSPER_Huhn!$19:$19,""),
IF($C45="Nick Hull",_xlfn.XLOOKUP($B45,PROSPER_Hull!$1:$1,PROSPER_Hull!$19:$19,""),
IF($C45="Monika Kotwani",_xlfn.XLOOKUP($B45,PROSPER_Kotwani!$1:$1,PROSPER_Kotwani!$19:$19,""),
IF($C45="Jonathan Wellner",_xlfn.XLOOKUP($B45,PROSPER_Wellner!$1:$1,PROSPER_Wellner!$19:$19,""),
IF($C45="Travis Harvey",_xlfn.XLOOKUP($B45,PROSPER_Harvey!$1:$1,PROSPER_Harvey!$19:$19,""),"")))))))="","",
IF($C45="Christopher Lobo",_xlfn.XLOOKUP($B45,PROSPER_Lobo!$1:$1,PROSPER_Lobo!$19:$19,""),
IF($C45="Naren Baliga",_xlfn.XLOOKUP($B45,PROSPER_Baliga!$1:$1,PROSPER_Baliga!$19:$19,""),
IF($C45="Thorsten Huhn",_xlfn.XLOOKUP($B45,PROSPER_Huhn!$1:$1,PROSPER_Huhn!$19:$19,""),
IF($C45="Nick Hull",_xlfn.XLOOKUP($B45,PROSPER_Hull!$1:$1,PROSPER_Hull!$19:$19,""),
IF($C45="Monika Kotwani",_xlfn.XLOOKUP($B45,PROSPER_Kotwani!$1:$1,PROSPER_Kotwani!$19:$19,""),
IF($C45="Jonathan Wellner",_xlfn.XLOOKUP($B45,PROSPER_Wellner!$1:$1,PROSPER_Wellner!$19:$19,""),
IF($C45="Travis Harvey",_xlfn.XLOOKUP($B45,PROSPER_Harvey!$1:$1,PROSPER_Harvey!$19:$19,""),"")))))))))</f>
        <v>No Comment</v>
      </c>
      <c r="BV45" s="124" t="s">
        <v>89</v>
      </c>
      <c r="BW45" s="150" t="str">
        <f t="shared" si="260"/>
        <v>N/A</v>
      </c>
      <c r="BX45" s="127" t="str">
        <f t="shared" si="261"/>
        <v>N/A</v>
      </c>
      <c r="BY45" s="128" t="str">
        <f t="shared" si="262"/>
        <v>N/A</v>
      </c>
      <c r="BZ45" s="128">
        <f t="shared" si="263"/>
        <v>5</v>
      </c>
      <c r="CA45" s="129">
        <f t="shared" si="264"/>
        <v>5</v>
      </c>
      <c r="CB45" s="130" t="str">
        <f>_xlfn.XLOOKUP(B45,PROSPERInitial_Query!$E:$E,PROSPERInitial_Query!$AA:$AA,"",,-1)</f>
        <v/>
      </c>
      <c r="CC45" s="121" t="str">
        <f t="shared" si="265"/>
        <v>Rohit Venkataraman Balu2 - RelationshipAccount / Stakeholder 1Name</v>
      </c>
      <c r="CD45" s="121" t="str">
        <f>_xlfn.XLOOKUP(CC45,PROSPERDelta_Query!BK:BK,PROSPERDelta_Query!AC:AC,"",,-1)</f>
        <v/>
      </c>
      <c r="CE45" s="126" t="str">
        <f>_xlfn.XLOOKUP(B45,PROSPERInitial_Query!$E:$E,PROSPERInitial_Query!$Q:$Q,"",,-1)</f>
        <v/>
      </c>
      <c r="CF45" s="121" t="str">
        <f t="shared" si="266"/>
        <v>Rohit Venkataraman Balu2 - RelationshipAccount / Stakeholder 1Self Score</v>
      </c>
      <c r="CG45" s="126" t="str">
        <f>_xlfn.XLOOKUP(CF45,PROSPERDelta_Query!BK:BK,PROSPERDelta_Query!AM:AM,"",,-1)</f>
        <v/>
      </c>
      <c r="CH45" s="131" t="str">
        <f t="shared" si="159"/>
        <v/>
      </c>
      <c r="CI45" s="131" t="str">
        <f t="shared" si="267"/>
        <v>N/A</v>
      </c>
      <c r="CJ45" s="132" t="str">
        <f t="shared" si="268"/>
        <v>N/A</v>
      </c>
      <c r="CK45" s="132" t="str">
        <f>IF(IF(IF($C45="Christopher Lobo",_xlfn.XLOOKUP($B45,PROSPER_Lobo!$1:$1,PROSPER_Lobo!$21:$21,""),
IF($C45="Naren Baliga",_xlfn.XLOOKUP($B45,PROSPER_Baliga!$1:$1,PROSPER_Baliga!$21:$21,""),
IF($C45="Thorsten Huhn",_xlfn.XLOOKUP($B45,PROSPER_Huhn!$1:$1,PROSPER_Huhn!$21:$21,""),
IF($C45="Nick Hull",_xlfn.XLOOKUP($B45,PROSPER_Hull!$1:$1,PROSPER_Hull!$21:$21,""),
IF($C45="Monika Kotwani",_xlfn.XLOOKUP($B45,PROSPER_Kotwani!$1:$1,PROSPER_Kotwani!$21:$21,""),
IF($C45="Jonathan Wellner",_xlfn.XLOOKUP($B45,PROSPER_Wellner!$1:$1,PROSPER_Wellner!$21:$21,""),
IF($C45="Travis Harvey",_xlfn.XLOOKUP($B45,PROSPER_Harvey!$1:$1,PROSPER_Harvey!$21:$21,""),"")))))))="","",
IF($C45="Christopher Lobo",_xlfn.XLOOKUP($B45,PROSPER_Lobo!$1:$1,PROSPER_Lobo!$21:$21,""),
IF($C45="Naren Baliga",_xlfn.XLOOKUP($B45,PROSPER_Baliga!$1:$1,PROSPER_Baliga!$21:$21,""),
IF($C45="Thorsten Huhn",_xlfn.XLOOKUP($B45,PROSPER_Huhn!$1:$1,PROSPER_Huhn!$21:$21,""),
IF($C45="Nick Hull",_xlfn.XLOOKUP($B45,PROSPER_Hull!$1:$1,PROSPER_Hull!$21:$21,""),
IF($C45="Monika Kotwani",_xlfn.XLOOKUP($B45,PROSPER_Kotwani!$1:$1,PROSPER_Kotwani!$21:$21,""),
IF($C45="Jonathan Wellner",_xlfn.XLOOKUP($B45,PROSPER_Wellner!$1:$1,PROSPER_Wellner!$21:$21,""),
IF($C45="Travis Harvey",_xlfn.XLOOKUP($B45,PROSPER_Harvey!$1:$1,PROSPER_Harvey!$21:$21,""),""))))))))="","No Score",IF(IF($C45="Christopher Lobo",_xlfn.XLOOKUP($B45,PROSPER_Lobo!$1:$1,PROSPER_Lobo!$21:$21,""),
IF($C45="Naren Baliga",_xlfn.XLOOKUP($B45,PROSPER_Baliga!$1:$1,PROSPER_Baliga!$21:$21,""),
IF($C45="Thorsten Huhn",_xlfn.XLOOKUP($B45,PROSPER_Huhn!$1:$1,PROSPER_Huhn!$21:$21,""),
IF($C45="Nick Hull",_xlfn.XLOOKUP($B45,PROSPER_Hull!$1:$1,PROSPER_Hull!$21:$21,""),
IF($C45="Monika Kotwani",_xlfn.XLOOKUP($B45,PROSPER_Kotwani!$1:$1,PROSPER_Kotwani!$21:$21,""),
IF($C45="Jonathan Wellner",_xlfn.XLOOKUP($B45,PROSPER_Wellner!$1:$1,PROSPER_Wellner!$21:$21,""),
IF($C45="Travis Harvey",_xlfn.XLOOKUP($B45,PROSPER_Harvey!$1:$1,PROSPER_Harvey!$21:$21,""),"")))))))="","",
IF($C45="Christopher Lobo",_xlfn.XLOOKUP($B45,PROSPER_Lobo!$1:$1,PROSPER_Lobo!$21:$21,""),
IF($C45="Naren Baliga",_xlfn.XLOOKUP($B45,PROSPER_Baliga!$1:$1,PROSPER_Baliga!$21:$21,""),
IF($C45="Thorsten Huhn",_xlfn.XLOOKUP($B45,PROSPER_Huhn!$1:$1,PROSPER_Huhn!$21:$21,""),
IF($C45="Nick Hull",_xlfn.XLOOKUP($B45,PROSPER_Hull!$1:$1,PROSPER_Hull!$21:$21,""),
IF($C45="Monika Kotwani",_xlfn.XLOOKUP($B45,PROSPER_Kotwani!$1:$1,PROSPER_Kotwani!$21:$21,""),
IF($C45="Jonathan Wellner",_xlfn.XLOOKUP($B45,PROSPER_Wellner!$1:$1,PROSPER_Wellner!$21:$21,""),
IF($C45="Travis Harvey",_xlfn.XLOOKUP($B45,PROSPER_Harvey!$1:$1,PROSPER_Harvey!$21:$21,""),"")))))))))</f>
        <v>N/A</v>
      </c>
      <c r="CL45" s="131" t="str">
        <f>IF(IF(IF($C45="Christopher Lobo",_xlfn.XLOOKUP($B45,PROSPER_Lobo!$1:$1,PROSPER_Lobo!$22:$22,""),
IF($C45="Naren Baliga",_xlfn.XLOOKUP($B45,PROSPER_Baliga!$1:$1,PROSPER_Baliga!$22:$22,""),
IF($C45="Thorsten Huhn",_xlfn.XLOOKUP($B45,PROSPER_Huhn!$1:$1,PROSPER_Huhn!$22:$22,""),
IF($C45="Nick Hull",_xlfn.XLOOKUP($B45,PROSPER_Hull!$1:$1,PROSPER_Hull!$22:$22,""),
IF($C45="Monika Kotwani",_xlfn.XLOOKUP($B45,PROSPER_Kotwani!$1:$1,PROSPER_Kotwani!$22:$22,""),
IF($C45="Jonathan Wellner",_xlfn.XLOOKUP($B45,PROSPER_Wellner!$1:$1,PROSPER_Wellner!$22:$22,""),
IF($C45="Travis Harvey",_xlfn.XLOOKUP($B45,PROSPER_Harvey!$1:$1,PROSPER_Harvey!$22:$22,""),"")))))))="","",
IF($C45="Christopher Lobo",_xlfn.XLOOKUP($B45,PROSPER_Lobo!$1:$1,PROSPER_Lobo!$22:$22,""),
IF($C45="Naren Baliga",_xlfn.XLOOKUP($B45,PROSPER_Baliga!$1:$1,PROSPER_Baliga!$22:$22,""),
IF($C45="Thorsten Huhn",_xlfn.XLOOKUP($B45,PROSPER_Huhn!$1:$1,PROSPER_Huhn!$22:$22,""),
IF($C45="Nick Hull",_xlfn.XLOOKUP($B45,PROSPER_Hull!$1:$1,PROSPER_Hull!$22:$22,""),
IF($C45="Monika Kotwani",_xlfn.XLOOKUP($B45,PROSPER_Kotwani!$1:$1,PROSPER_Kotwani!$22:$22,""),
IF($C45="Jonathan Wellner",_xlfn.XLOOKUP($B45,PROSPER_Wellner!$1:$1,PROSPER_Wellner!$22:$22,""),
IF($C45="Travis Harvey",_xlfn.XLOOKUP($B45,PROSPER_Harvey!$1:$1,PROSPER_Harvey!$22:$22,""),""))))))))="","No Comment",IF(IF($C45="Christopher Lobo",_xlfn.XLOOKUP($B45,PROSPER_Lobo!$1:$1,PROSPER_Lobo!$22:$22,""),
IF($C45="Naren Baliga",_xlfn.XLOOKUP($B45,PROSPER_Baliga!$1:$1,PROSPER_Baliga!$22:$22,""),
IF($C45="Thorsten Huhn",_xlfn.XLOOKUP($B45,PROSPER_Huhn!$1:$1,PROSPER_Huhn!$22:$22,""),
IF($C45="Nick Hull",_xlfn.XLOOKUP($B45,PROSPER_Hull!$1:$1,PROSPER_Hull!$22:$22,""),
IF($C45="Monika Kotwani",_xlfn.XLOOKUP($B45,PROSPER_Kotwani!$1:$1,PROSPER_Kotwani!$22:$22,""),
IF($C45="Jonathan Wellner",_xlfn.XLOOKUP($B45,PROSPER_Wellner!$1:$1,PROSPER_Wellner!$22:$22,""),
IF($C45="Travis Harvey",_xlfn.XLOOKUP($B45,PROSPER_Harvey!$1:$1,PROSPER_Harvey!$22:$22,""),"")))))))="","",
IF($C45="Christopher Lobo",_xlfn.XLOOKUP($B45,PROSPER_Lobo!$1:$1,PROSPER_Lobo!$22:$22,""),
IF($C45="Naren Baliga",_xlfn.XLOOKUP($B45,PROSPER_Baliga!$1:$1,PROSPER_Baliga!$22:$22,""),
IF($C45="Thorsten Huhn",_xlfn.XLOOKUP($B45,PROSPER_Huhn!$1:$1,PROSPER_Huhn!$22:$22,""),
IF($C45="Nick Hull",_xlfn.XLOOKUP($B45,PROSPER_Hull!$1:$1,PROSPER_Hull!$22:$22,""),
IF($C45="Monika Kotwani",_xlfn.XLOOKUP($B45,PROSPER_Kotwani!$1:$1,PROSPER_Kotwani!$22:$22,""),
IF($C45="Jonathan Wellner",_xlfn.XLOOKUP($B45,PROSPER_Wellner!$1:$1,PROSPER_Wellner!$22:$22,""),
IF($C45="Travis Harvey",_xlfn.XLOOKUP($B45,PROSPER_Harvey!$1:$1,PROSPER_Harvey!$22:$22,""),"")))))))))</f>
        <v>N/A</v>
      </c>
      <c r="CM45" s="150" t="str">
        <f t="shared" si="269"/>
        <v>N/A</v>
      </c>
      <c r="CN45" s="130" t="str">
        <f>_xlfn.XLOOKUP(B45,PROSPERInitial_Query!$E:$E,PROSPERInitial_Query!$AB:$AB,"",,-1)</f>
        <v/>
      </c>
      <c r="CO45" s="121" t="str">
        <f t="shared" si="270"/>
        <v>Rohit Venkataraman Balu2 - RelationshipAccount / Stakeholder 2Name</v>
      </c>
      <c r="CP45" s="121" t="str">
        <f>_xlfn.XLOOKUP(CO45,PROSPERDelta_Query!BK:BK,PROSPERDelta_Query!AD:AD,"",,-1)</f>
        <v/>
      </c>
      <c r="CQ45" s="126" t="str">
        <f>_xlfn.XLOOKUP(B45,PROSPERInitial_Query!$E:$E,PROSPERInitial_Query!$R:$R,"",,-1)</f>
        <v/>
      </c>
      <c r="CR45" s="121" t="str">
        <f t="shared" si="271"/>
        <v>Rohit Venkataraman Balu2 - RelationshipAccount / Stakeholder 2Self Score</v>
      </c>
      <c r="CS45" s="126" t="str">
        <f>_xlfn.XLOOKUP(CR45,PROSPERDelta_Query!BK:BK,PROSPERDelta_Query!AN:AN,"",,-1)</f>
        <v/>
      </c>
      <c r="CT45" s="131" t="str">
        <f t="shared" si="163"/>
        <v/>
      </c>
      <c r="CU45" s="131" t="str">
        <f t="shared" si="272"/>
        <v>N/A</v>
      </c>
      <c r="CV45" s="132" t="str">
        <f t="shared" si="273"/>
        <v>N/A</v>
      </c>
      <c r="CW45" s="132" t="str">
        <f>IF(IF(IF($C45="Christopher Lobo",_xlfn.XLOOKUP($B45,PROSPER_Lobo!$1:$1,PROSPER_Lobo!$24:$24,""),
IF($C45="Naren Baliga",_xlfn.XLOOKUP($B45,PROSPER_Baliga!$1:$1,PROSPER_Baliga!$24:$24,""),
IF($C45="Thorsten Huhn",_xlfn.XLOOKUP($B45,PROSPER_Huhn!$1:$1,PROSPER_Huhn!$24:$24,""),
IF($C45="Nick Hull",_xlfn.XLOOKUP($B45,PROSPER_Hull!$1:$1,PROSPER_Hull!$24:$24,""),
IF($C45="Monika Kotwani",_xlfn.XLOOKUP($B45,PROSPER_Kotwani!$1:$1,PROSPER_Kotwani!$24:$24,""),
IF($C45="Jonathan Wellner",_xlfn.XLOOKUP($B45,PROSPER_Wellner!$1:$1,PROSPER_Wellner!$24:$24,""),
IF($C45="Travis Harvey",_xlfn.XLOOKUP($B45,PROSPER_Harvey!$1:$1,PROSPER_Harvey!$24:$24,""),"")))))))="","",
IF($C45="Christopher Lobo",_xlfn.XLOOKUP($B45,PROSPER_Lobo!$1:$1,PROSPER_Lobo!$24:$24,""),
IF($C45="Naren Baliga",_xlfn.XLOOKUP($B45,PROSPER_Baliga!$1:$1,PROSPER_Baliga!$24:$24,""),
IF($C45="Thorsten Huhn",_xlfn.XLOOKUP($B45,PROSPER_Huhn!$1:$1,PROSPER_Huhn!$24:$24,""),
IF($C45="Nick Hull",_xlfn.XLOOKUP($B45,PROSPER_Hull!$1:$1,PROSPER_Hull!$24:$24,""),
IF($C45="Monika Kotwani",_xlfn.XLOOKUP($B45,PROSPER_Kotwani!$1:$1,PROSPER_Kotwani!$24:$24,""),
IF($C45="Jonathan Wellner",_xlfn.XLOOKUP($B45,PROSPER_Wellner!$1:$1,PROSPER_Wellner!$24:$24,""),
IF($C45="Travis Harvey",_xlfn.XLOOKUP($B45,PROSPER_Harvey!$1:$1,PROSPER_Harvey!$24:$24,""),""))))))))="","No Score",IF(IF($C45="Christopher Lobo",_xlfn.XLOOKUP($B45,PROSPER_Lobo!$1:$1,PROSPER_Lobo!$24:$24,""),
IF($C45="Naren Baliga",_xlfn.XLOOKUP($B45,PROSPER_Baliga!$1:$1,PROSPER_Baliga!$24:$24,""),
IF($C45="Thorsten Huhn",_xlfn.XLOOKUP($B45,PROSPER_Huhn!$1:$1,PROSPER_Huhn!$24:$24,""),
IF($C45="Nick Hull",_xlfn.XLOOKUP($B45,PROSPER_Hull!$1:$1,PROSPER_Hull!$24:$24,""),
IF($C45="Monika Kotwani",_xlfn.XLOOKUP($B45,PROSPER_Kotwani!$1:$1,PROSPER_Kotwani!$24:$24,""),
IF($C45="Jonathan Wellner",_xlfn.XLOOKUP($B45,PROSPER_Wellner!$1:$1,PROSPER_Wellner!$24:$24,""),
IF($C45="Travis Harvey",_xlfn.XLOOKUP($B45,PROSPER_Harvey!$1:$1,PROSPER_Harvey!$24:$24,""),"")))))))="","",
IF($C45="Christopher Lobo",_xlfn.XLOOKUP($B45,PROSPER_Lobo!$1:$1,PROSPER_Lobo!$24:$24,""),
IF($C45="Naren Baliga",_xlfn.XLOOKUP($B45,PROSPER_Baliga!$1:$1,PROSPER_Baliga!$24:$24,""),
IF($C45="Thorsten Huhn",_xlfn.XLOOKUP($B45,PROSPER_Huhn!$1:$1,PROSPER_Huhn!$24:$24,""),
IF($C45="Nick Hull",_xlfn.XLOOKUP($B45,PROSPER_Hull!$1:$1,PROSPER_Hull!$24:$24,""),
IF($C45="Monika Kotwani",_xlfn.XLOOKUP($B45,PROSPER_Kotwani!$1:$1,PROSPER_Kotwani!$24:$24,""),
IF($C45="Jonathan Wellner",_xlfn.XLOOKUP($B45,PROSPER_Wellner!$1:$1,PROSPER_Wellner!$24:$24,""),
IF($C45="Travis Harvey",_xlfn.XLOOKUP($B45,PROSPER_Harvey!$1:$1,PROSPER_Harvey!$24:$24,""),"")))))))))</f>
        <v>N/A</v>
      </c>
      <c r="CX45" s="131" t="str">
        <f>IF(IF(IF($C45="Christopher Lobo",_xlfn.XLOOKUP($B45,PROSPER_Lobo!$1:$1,PROSPER_Lobo!$25:$25,""),
IF($C45="Naren Baliga",_xlfn.XLOOKUP($B45,PROSPER_Baliga!$1:$1,PROSPER_Baliga!$25:$25,""),
IF($C45="Thorsten Huhn",_xlfn.XLOOKUP($B45,PROSPER_Huhn!$1:$1,PROSPER_Huhn!$25:$25,""),
IF($C45="Nick Hull",_xlfn.XLOOKUP($B45,PROSPER_Hull!$1:$1,PROSPER_Hull!$25:$25,""),
IF($C45="Monika Kotwani",_xlfn.XLOOKUP($B45,PROSPER_Kotwani!$1:$1,PROSPER_Kotwani!$25:$25,""),
IF($C45="Jonathan Wellner",_xlfn.XLOOKUP($B45,PROSPER_Wellner!$1:$1,PROSPER_Wellner!$25:$25,""),
IF($C45="Travis Harvey",_xlfn.XLOOKUP($B45,PROSPER_Harvey!$1:$1,PROSPER_Harvey!$25:$25,""),"")))))))="","",
IF($C45="Christopher Lobo",_xlfn.XLOOKUP($B45,PROSPER_Lobo!$1:$1,PROSPER_Lobo!$25:$25,""),
IF($C45="Naren Baliga",_xlfn.XLOOKUP($B45,PROSPER_Baliga!$1:$1,PROSPER_Baliga!$25:$25,""),
IF($C45="Thorsten Huhn",_xlfn.XLOOKUP($B45,PROSPER_Huhn!$1:$1,PROSPER_Huhn!$25:$25,""),
IF($C45="Nick Hull",_xlfn.XLOOKUP($B45,PROSPER_Hull!$1:$1,PROSPER_Hull!$25:$25,""),
IF($C45="Monika Kotwani",_xlfn.XLOOKUP($B45,PROSPER_Kotwani!$1:$1,PROSPER_Kotwani!$25:$25,""),
IF($C45="Jonathan Wellner",_xlfn.XLOOKUP($B45,PROSPER_Wellner!$1:$1,PROSPER_Wellner!$25:$25,""),
IF($C45="Travis Harvey",_xlfn.XLOOKUP($B45,PROSPER_Harvey!$1:$1,PROSPER_Harvey!$25:$25,""),""))))))))="","No Comment",IF(IF($C45="Christopher Lobo",_xlfn.XLOOKUP($B45,PROSPER_Lobo!$1:$1,PROSPER_Lobo!$25:$25,""),
IF($C45="Naren Baliga",_xlfn.XLOOKUP($B45,PROSPER_Baliga!$1:$1,PROSPER_Baliga!$25:$25,""),
IF($C45="Thorsten Huhn",_xlfn.XLOOKUP($B45,PROSPER_Huhn!$1:$1,PROSPER_Huhn!$25:$25,""),
IF($C45="Nick Hull",_xlfn.XLOOKUP($B45,PROSPER_Hull!$1:$1,PROSPER_Hull!$25:$25,""),
IF($C45="Monika Kotwani",_xlfn.XLOOKUP($B45,PROSPER_Kotwani!$1:$1,PROSPER_Kotwani!$25:$25,""),
IF($C45="Jonathan Wellner",_xlfn.XLOOKUP($B45,PROSPER_Wellner!$1:$1,PROSPER_Wellner!$25:$25,""),
IF($C45="Travis Harvey",_xlfn.XLOOKUP($B45,PROSPER_Harvey!$1:$1,PROSPER_Harvey!$25:$25,""),"")))))))="","",
IF($C45="Christopher Lobo",_xlfn.XLOOKUP($B45,PROSPER_Lobo!$1:$1,PROSPER_Lobo!$25:$25,""),
IF($C45="Naren Baliga",_xlfn.XLOOKUP($B45,PROSPER_Baliga!$1:$1,PROSPER_Baliga!$25:$25,""),
IF($C45="Thorsten Huhn",_xlfn.XLOOKUP($B45,PROSPER_Huhn!$1:$1,PROSPER_Huhn!$25:$25,""),
IF($C45="Nick Hull",_xlfn.XLOOKUP($B45,PROSPER_Hull!$1:$1,PROSPER_Hull!$25:$25,""),
IF($C45="Monika Kotwani",_xlfn.XLOOKUP($B45,PROSPER_Kotwani!$1:$1,PROSPER_Kotwani!$25:$25,""),
IF($C45="Jonathan Wellner",_xlfn.XLOOKUP($B45,PROSPER_Wellner!$1:$1,PROSPER_Wellner!$25:$25,""),
IF($C45="Travis Harvey",_xlfn.XLOOKUP($B45,PROSPER_Harvey!$1:$1,PROSPER_Harvey!$25:$25,""),"")))))))))</f>
        <v>N/A</v>
      </c>
      <c r="CY45" s="150" t="str">
        <f t="shared" si="274"/>
        <v>N/A</v>
      </c>
      <c r="CZ45" s="130" t="str">
        <f>_xlfn.XLOOKUP(B45,PROSPERInitial_Query!$E:$E,PROSPERInitial_Query!$AC:$AC,"",,-1)</f>
        <v/>
      </c>
      <c r="DA45" s="121" t="str">
        <f t="shared" si="275"/>
        <v>Rohit Venkataraman Balu2 - RelationshipAccount / Stakeholder 3Name</v>
      </c>
      <c r="DB45" s="121" t="str">
        <f>_xlfn.XLOOKUP(DA45,PROSPERDelta_Query!BK:BK,PROSPERDelta_Query!AE:AE,"",,-1)</f>
        <v/>
      </c>
      <c r="DC45" s="126" t="str">
        <f>_xlfn.XLOOKUP(B45,PROSPERInitial_Query!$E:$E,PROSPERInitial_Query!$S:$S,"",,-1)</f>
        <v/>
      </c>
      <c r="DD45" s="121" t="str">
        <f t="shared" si="276"/>
        <v>Rohit Venkataraman Balu2 - RelationshipAccount / Stakeholder 3Self Score</v>
      </c>
      <c r="DE45" s="126" t="str">
        <f>_xlfn.XLOOKUP(DD45,PROSPERDelta_Query!BK:BK,PROSPERDelta_Query!AO:AO,"",,-1)</f>
        <v/>
      </c>
      <c r="DF45" s="131" t="str">
        <f t="shared" si="167"/>
        <v/>
      </c>
      <c r="DG45" s="131" t="str">
        <f t="shared" si="277"/>
        <v>N/A</v>
      </c>
      <c r="DH45" s="132" t="str">
        <f t="shared" si="278"/>
        <v>N/A</v>
      </c>
      <c r="DI45" s="132" t="str">
        <f>IF(IF(IF($C45="Christopher Lobo",_xlfn.XLOOKUP($B45,PROSPER_Lobo!$1:$1,PROSPER_Lobo!$27:$27,""),
IF($C45="Naren Baliga",_xlfn.XLOOKUP($B45,PROSPER_Baliga!$1:$1,PROSPER_Baliga!$27:$27,""),
IF($C45="Thorsten Huhn",_xlfn.XLOOKUP($B45,PROSPER_Huhn!$1:$1,PROSPER_Huhn!$27:$27,""),
IF($C45="Nick Hull",_xlfn.XLOOKUP($B45,PROSPER_Hull!$1:$1,PROSPER_Hull!$27:$27,""),
IF($C45="Monika Kotwani",_xlfn.XLOOKUP($B45,PROSPER_Kotwani!$1:$1,PROSPER_Kotwani!$27:$27,""),
IF($C45="Jonathan Wellner",_xlfn.XLOOKUP($B45,PROSPER_Wellner!$1:$1,PROSPER_Wellner!$27:$27,""),
IF($C45="Travis Harvey",_xlfn.XLOOKUP($B45,PROSPER_Harvey!$1:$1,PROSPER_Harvey!$27:$27,""),"")))))))="","",
IF($C45="Christopher Lobo",_xlfn.XLOOKUP($B45,PROSPER_Lobo!$1:$1,PROSPER_Lobo!$27:$27,""),
IF($C45="Naren Baliga",_xlfn.XLOOKUP($B45,PROSPER_Baliga!$1:$1,PROSPER_Baliga!$27:$27,""),
IF($C45="Thorsten Huhn",_xlfn.XLOOKUP($B45,PROSPER_Huhn!$1:$1,PROSPER_Huhn!$27:$27,""),
IF($C45="Nick Hull",_xlfn.XLOOKUP($B45,PROSPER_Hull!$1:$1,PROSPER_Hull!$27:$27,""),
IF($C45="Monika Kotwani",_xlfn.XLOOKUP($B45,PROSPER_Kotwani!$1:$1,PROSPER_Kotwani!$27:$27,""),
IF($C45="Jonathan Wellner",_xlfn.XLOOKUP($B45,PROSPER_Wellner!$1:$1,PROSPER_Wellner!$27:$27,""),
IF($C45="Travis Harvey",_xlfn.XLOOKUP($B45,PROSPER_Harvey!$1:$1,PROSPER_Harvey!$27:$27,""),""))))))))="","No Score",IF(IF($C45="Christopher Lobo",_xlfn.XLOOKUP($B45,PROSPER_Lobo!$1:$1,PROSPER_Lobo!$27:$27,""),
IF($C45="Naren Baliga",_xlfn.XLOOKUP($B45,PROSPER_Baliga!$1:$1,PROSPER_Baliga!$27:$27,""),
IF($C45="Thorsten Huhn",_xlfn.XLOOKUP($B45,PROSPER_Huhn!$1:$1,PROSPER_Huhn!$27:$27,""),
IF($C45="Nick Hull",_xlfn.XLOOKUP($B45,PROSPER_Hull!$1:$1,PROSPER_Hull!$27:$27,""),
IF($C45="Monika Kotwani",_xlfn.XLOOKUP($B45,PROSPER_Kotwani!$1:$1,PROSPER_Kotwani!$27:$27,""),
IF($C45="Jonathan Wellner",_xlfn.XLOOKUP($B45,PROSPER_Wellner!$1:$1,PROSPER_Wellner!$27:$27,""),
IF($C45="Travis Harvey",_xlfn.XLOOKUP($B45,PROSPER_Harvey!$1:$1,PROSPER_Harvey!$27:$27,""),"")))))))="","",
IF($C45="Christopher Lobo",_xlfn.XLOOKUP($B45,PROSPER_Lobo!$1:$1,PROSPER_Lobo!$27:$27,""),
IF($C45="Naren Baliga",_xlfn.XLOOKUP($B45,PROSPER_Baliga!$1:$1,PROSPER_Baliga!$27:$27,""),
IF($C45="Thorsten Huhn",_xlfn.XLOOKUP($B45,PROSPER_Huhn!$1:$1,PROSPER_Huhn!$27:$27,""),
IF($C45="Nick Hull",_xlfn.XLOOKUP($B45,PROSPER_Hull!$1:$1,PROSPER_Hull!$27:$27,""),
IF($C45="Monika Kotwani",_xlfn.XLOOKUP($B45,PROSPER_Kotwani!$1:$1,PROSPER_Kotwani!$27:$27,""),
IF($C45="Jonathan Wellner",_xlfn.XLOOKUP($B45,PROSPER_Wellner!$1:$1,PROSPER_Wellner!$27:$27,""),
IF($C45="Travis Harvey",_xlfn.XLOOKUP($B45,PROSPER_Harvey!$1:$1,PROSPER_Harvey!$27:$27,""),"")))))))))</f>
        <v>N/A</v>
      </c>
      <c r="DJ45" s="131" t="str">
        <f>IF(IF(IF($C45="Christopher Lobo",_xlfn.XLOOKUP($B45,PROSPER_Lobo!$1:$1,PROSPER_Lobo!$28:$28,""),
IF($C45="Naren Baliga",_xlfn.XLOOKUP($B45,PROSPER_Baliga!$1:$1,PROSPER_Baliga!$28:$28,""),
IF($C45="Thorsten Huhn",_xlfn.XLOOKUP($B45,PROSPER_Huhn!$1:$1,PROSPER_Huhn!$28:$28,""),
IF($C45="Nick Hull",_xlfn.XLOOKUP($B45,PROSPER_Hull!$1:$1,PROSPER_Hull!$28:$28,""),
IF($C45="Monika Kotwani",_xlfn.XLOOKUP($B45,PROSPER_Kotwani!$1:$1,PROSPER_Kotwani!$28:$28,""),
IF($C45="Jonathan Wellner",_xlfn.XLOOKUP($B45,PROSPER_Wellner!$1:$1,PROSPER_Wellner!$28:$28,""),
IF($C45="Travis Harvey",_xlfn.XLOOKUP($B45,PROSPER_Harvey!$1:$1,PROSPER_Harvey!$28:$28,""),"")))))))="","",
IF($C45="Christopher Lobo",_xlfn.XLOOKUP($B45,PROSPER_Lobo!$1:$1,PROSPER_Lobo!$28:$28,""),
IF($C45="Naren Baliga",_xlfn.XLOOKUP($B45,PROSPER_Baliga!$1:$1,PROSPER_Baliga!$28:$28,""),
IF($C45="Thorsten Huhn",_xlfn.XLOOKUP($B45,PROSPER_Huhn!$1:$1,PROSPER_Huhn!$28:$28,""),
IF($C45="Nick Hull",_xlfn.XLOOKUP($B45,PROSPER_Hull!$1:$1,PROSPER_Hull!$28:$28,""),
IF($C45="Monika Kotwani",_xlfn.XLOOKUP($B45,PROSPER_Kotwani!$1:$1,PROSPER_Kotwani!$28:$28,""),
IF($C45="Jonathan Wellner",_xlfn.XLOOKUP($B45,PROSPER_Wellner!$1:$1,PROSPER_Wellner!$28:$28,""),
IF($C45="Travis Harvey",_xlfn.XLOOKUP($B45,PROSPER_Harvey!$1:$1,PROSPER_Harvey!$28:$28,""),""))))))))="","No Comment",IF(IF($C45="Christopher Lobo",_xlfn.XLOOKUP($B45,PROSPER_Lobo!$1:$1,PROSPER_Lobo!$28:$28,""),
IF($C45="Naren Baliga",_xlfn.XLOOKUP($B45,PROSPER_Baliga!$1:$1,PROSPER_Baliga!$28:$28,""),
IF($C45="Thorsten Huhn",_xlfn.XLOOKUP($B45,PROSPER_Huhn!$1:$1,PROSPER_Huhn!$28:$28,""),
IF($C45="Nick Hull",_xlfn.XLOOKUP($B45,PROSPER_Hull!$1:$1,PROSPER_Hull!$28:$28,""),
IF($C45="Monika Kotwani",_xlfn.XLOOKUP($B45,PROSPER_Kotwani!$1:$1,PROSPER_Kotwani!$28:$28,""),
IF($C45="Jonathan Wellner",_xlfn.XLOOKUP($B45,PROSPER_Wellner!$1:$1,PROSPER_Wellner!$28:$28,""),
IF($C45="Travis Harvey",_xlfn.XLOOKUP($B45,PROSPER_Harvey!$1:$1,PROSPER_Harvey!$28:$28,""),"")))))))="","",
IF($C45="Christopher Lobo",_xlfn.XLOOKUP($B45,PROSPER_Lobo!$1:$1,PROSPER_Lobo!$28:$28,""),
IF($C45="Naren Baliga",_xlfn.XLOOKUP($B45,PROSPER_Baliga!$1:$1,PROSPER_Baliga!$28:$28,""),
IF($C45="Thorsten Huhn",_xlfn.XLOOKUP($B45,PROSPER_Huhn!$1:$1,PROSPER_Huhn!$28:$28,""),
IF($C45="Nick Hull",_xlfn.XLOOKUP($B45,PROSPER_Hull!$1:$1,PROSPER_Hull!$28:$28,""),
IF($C45="Monika Kotwani",_xlfn.XLOOKUP($B45,PROSPER_Kotwani!$1:$1,PROSPER_Kotwani!$28:$28,""),
IF($C45="Jonathan Wellner",_xlfn.XLOOKUP($B45,PROSPER_Wellner!$1:$1,PROSPER_Wellner!$28:$28,""),
IF($C45="Travis Harvey",_xlfn.XLOOKUP($B45,PROSPER_Harvey!$1:$1,PROSPER_Harvey!$28:$28,""),"")))))))))</f>
        <v>N/A</v>
      </c>
      <c r="DK45" s="150" t="str">
        <f t="shared" si="279"/>
        <v>N/A</v>
      </c>
      <c r="DL45" s="130" t="str">
        <f>_xlfn.XLOOKUP(B45,PROSPERInitial_Query!$E:$E,PROSPERInitial_Query!$AD:$AD,"",,-1)</f>
        <v/>
      </c>
      <c r="DM45" s="121" t="str">
        <f t="shared" si="280"/>
        <v>Rohit Venkataraman Balu2 - RelationshipAccount / Stakeholder 4Name</v>
      </c>
      <c r="DN45" s="121" t="str">
        <f>_xlfn.XLOOKUP(DM45,PROSPERDelta_Query!BK:BK,PROSPERDelta_Query!AF:AF,"",,-1)</f>
        <v/>
      </c>
      <c r="DO45" s="126" t="str">
        <f>_xlfn.XLOOKUP(B45,PROSPERInitial_Query!$E:$E,PROSPERInitial_Query!$T:$T,"",,-1)</f>
        <v/>
      </c>
      <c r="DP45" s="121" t="str">
        <f t="shared" si="281"/>
        <v>Rohit Venkataraman Balu2 - RelationshipAccount / Stakeholder 4Self Score</v>
      </c>
      <c r="DQ45" s="126" t="str">
        <f>_xlfn.XLOOKUP(DP45,PROSPERDelta_Query!BK:BK,PROSPERDelta_Query!AP:AP,"",,-1)</f>
        <v/>
      </c>
      <c r="DR45" s="131" t="str">
        <f t="shared" si="171"/>
        <v/>
      </c>
      <c r="DS45" s="131" t="str">
        <f t="shared" si="282"/>
        <v>N/A</v>
      </c>
      <c r="DT45" s="132" t="str">
        <f t="shared" si="283"/>
        <v>N/A</v>
      </c>
      <c r="DU45" s="132" t="str">
        <f>IF(IF(IF($C45="Christopher Lobo",_xlfn.XLOOKUP($B45,PROSPER_Lobo!$1:$1,PROSPER_Lobo!$30:$30,""),
IF($C45="Naren Baliga",_xlfn.XLOOKUP($B45,PROSPER_Baliga!$1:$1,PROSPER_Baliga!$30:$30,""),
IF($C45="Thorsten Huhn",_xlfn.XLOOKUP($B45,PROSPER_Huhn!$1:$1,PROSPER_Huhn!$30:$30,""),
IF($C45="Nick Hull",_xlfn.XLOOKUP($B45,PROSPER_Hull!$1:$1,PROSPER_Hull!$30:$30,""),
IF($C45="Monika Kotwani",_xlfn.XLOOKUP($B45,PROSPER_Kotwani!$1:$1,PROSPER_Kotwani!$30:$30,""),
IF($C45="Jonathan Wellner",_xlfn.XLOOKUP($B45,PROSPER_Wellner!$1:$1,PROSPER_Wellner!$30:$30,""),
IF($C45="Travis Harvey",_xlfn.XLOOKUP($B45,PROSPER_Harvey!$1:$1,PROSPER_Harvey!$30:$30,""),"")))))))="","",
IF($C45="Christopher Lobo",_xlfn.XLOOKUP($B45,PROSPER_Lobo!$1:$1,PROSPER_Lobo!$30:$30,""),
IF($C45="Naren Baliga",_xlfn.XLOOKUP($B45,PROSPER_Baliga!$1:$1,PROSPER_Baliga!$30:$30,""),
IF($C45="Thorsten Huhn",_xlfn.XLOOKUP($B45,PROSPER_Huhn!$1:$1,PROSPER_Huhn!$30:$30,""),
IF($C45="Nick Hull",_xlfn.XLOOKUP($B45,PROSPER_Hull!$1:$1,PROSPER_Hull!$30:$30,""),
IF($C45="Monika Kotwani",_xlfn.XLOOKUP($B45,PROSPER_Kotwani!$1:$1,PROSPER_Kotwani!$30:$30,""),
IF($C45="Jonathan Wellner",_xlfn.XLOOKUP($B45,PROSPER_Wellner!$1:$1,PROSPER_Wellner!$30:$30,""),
IF($C45="Travis Harvey",_xlfn.XLOOKUP($B45,PROSPER_Harvey!$1:$1,PROSPER_Harvey!$30:$30,""),""))))))))="","No Score",IF(IF($C45="Christopher Lobo",_xlfn.XLOOKUP($B45,PROSPER_Lobo!$1:$1,PROSPER_Lobo!$30:$30,""),
IF($C45="Naren Baliga",_xlfn.XLOOKUP($B45,PROSPER_Baliga!$1:$1,PROSPER_Baliga!$30:$30,""),
IF($C45="Thorsten Huhn",_xlfn.XLOOKUP($B45,PROSPER_Huhn!$1:$1,PROSPER_Huhn!$30:$30,""),
IF($C45="Nick Hull",_xlfn.XLOOKUP($B45,PROSPER_Hull!$1:$1,PROSPER_Hull!$30:$30,""),
IF($C45="Monika Kotwani",_xlfn.XLOOKUP($B45,PROSPER_Kotwani!$1:$1,PROSPER_Kotwani!$30:$30,""),
IF($C45="Jonathan Wellner",_xlfn.XLOOKUP($B45,PROSPER_Wellner!$1:$1,PROSPER_Wellner!$30:$30,""),
IF($C45="Travis Harvey",_xlfn.XLOOKUP($B45,PROSPER_Harvey!$1:$1,PROSPER_Harvey!$30:$30,""),"")))))))="","",
IF($C45="Christopher Lobo",_xlfn.XLOOKUP($B45,PROSPER_Lobo!$1:$1,PROSPER_Lobo!$30:$30,""),
IF($C45="Naren Baliga",_xlfn.XLOOKUP($B45,PROSPER_Baliga!$1:$1,PROSPER_Baliga!$30:$30,""),
IF($C45="Thorsten Huhn",_xlfn.XLOOKUP($B45,PROSPER_Huhn!$1:$1,PROSPER_Huhn!$30:$30,""),
IF($C45="Nick Hull",_xlfn.XLOOKUP($B45,PROSPER_Hull!$1:$1,PROSPER_Hull!$30:$30,""),
IF($C45="Monika Kotwani",_xlfn.XLOOKUP($B45,PROSPER_Kotwani!$1:$1,PROSPER_Kotwani!$30:$30,""),
IF($C45="Jonathan Wellner",_xlfn.XLOOKUP($B45,PROSPER_Wellner!$1:$1,PROSPER_Wellner!$30:$30,""),
IF($C45="Travis Harvey",_xlfn.XLOOKUP($B45,PROSPER_Harvey!$1:$1,PROSPER_Harvey!$30:$30,""),"")))))))))</f>
        <v>N/A</v>
      </c>
      <c r="DV45" s="131" t="str">
        <f>IF(IF(IF($C45="Christopher Lobo",_xlfn.XLOOKUP($B45,PROSPER_Lobo!$1:$1,PROSPER_Lobo!$31:$31,""),
IF($C45="Naren Baliga",_xlfn.XLOOKUP($B45,PROSPER_Baliga!$1:$1,PROSPER_Baliga!$31:$31,""),
IF($C45="Thorsten Huhn",_xlfn.XLOOKUP($B45,PROSPER_Huhn!$1:$1,PROSPER_Huhn!$31:$31,""),
IF($C45="Nick Hull",_xlfn.XLOOKUP($B45,PROSPER_Hull!$1:$1,PROSPER_Hull!$31:$31,""),
IF($C45="Monika Kotwani",_xlfn.XLOOKUP($B45,PROSPER_Kotwani!$1:$1,PROSPER_Kotwani!$31:$31,""),
IF($C45="Jonathan Wellner",_xlfn.XLOOKUP($B45,PROSPER_Wellner!$1:$1,PROSPER_Wellner!$31:$31,""),
IF($C45="Travis Harvey",_xlfn.XLOOKUP($B45,PROSPER_Harvey!$1:$1,PROSPER_Harvey!$31:$31,""),"")))))))="","",
IF($C45="Christopher Lobo",_xlfn.XLOOKUP($B45,PROSPER_Lobo!$1:$1,PROSPER_Lobo!$31:$31,""),
IF($C45="Naren Baliga",_xlfn.XLOOKUP($B45,PROSPER_Baliga!$1:$1,PROSPER_Baliga!$31:$31,""),
IF($C45="Thorsten Huhn",_xlfn.XLOOKUP($B45,PROSPER_Huhn!$1:$1,PROSPER_Huhn!$31:$31,""),
IF($C45="Nick Hull",_xlfn.XLOOKUP($B45,PROSPER_Hull!$1:$1,PROSPER_Hull!$31:$31,""),
IF($C45="Monika Kotwani",_xlfn.XLOOKUP($B45,PROSPER_Kotwani!$1:$1,PROSPER_Kotwani!$31:$31,""),
IF($C45="Jonathan Wellner",_xlfn.XLOOKUP($B45,PROSPER_Wellner!$1:$1,PROSPER_Wellner!$31:$31,""),
IF($C45="Travis Harvey",_xlfn.XLOOKUP($B45,PROSPER_Harvey!$1:$1,PROSPER_Harvey!$31:$31,""),""))))))))="","No Comment",IF(IF($C45="Christopher Lobo",_xlfn.XLOOKUP($B45,PROSPER_Lobo!$1:$1,PROSPER_Lobo!$31:$31,""),
IF($C45="Naren Baliga",_xlfn.XLOOKUP($B45,PROSPER_Baliga!$1:$1,PROSPER_Baliga!$31:$31,""),
IF($C45="Thorsten Huhn",_xlfn.XLOOKUP($B45,PROSPER_Huhn!$1:$1,PROSPER_Huhn!$31:$31,""),
IF($C45="Nick Hull",_xlfn.XLOOKUP($B45,PROSPER_Hull!$1:$1,PROSPER_Hull!$31:$31,""),
IF($C45="Monika Kotwani",_xlfn.XLOOKUP($B45,PROSPER_Kotwani!$1:$1,PROSPER_Kotwani!$31:$31,""),
IF($C45="Jonathan Wellner",_xlfn.XLOOKUP($B45,PROSPER_Wellner!$1:$1,PROSPER_Wellner!$31:$31,""),
IF($C45="Travis Harvey",_xlfn.XLOOKUP($B45,PROSPER_Harvey!$1:$1,PROSPER_Harvey!$31:$31,""),"")))))))="","",
IF($C45="Christopher Lobo",_xlfn.XLOOKUP($B45,PROSPER_Lobo!$1:$1,PROSPER_Lobo!$31:$31,""),
IF($C45="Naren Baliga",_xlfn.XLOOKUP($B45,PROSPER_Baliga!$1:$1,PROSPER_Baliga!$31:$31,""),
IF($C45="Thorsten Huhn",_xlfn.XLOOKUP($B45,PROSPER_Huhn!$1:$1,PROSPER_Huhn!$31:$31,""),
IF($C45="Nick Hull",_xlfn.XLOOKUP($B45,PROSPER_Hull!$1:$1,PROSPER_Hull!$31:$31,""),
IF($C45="Monika Kotwani",_xlfn.XLOOKUP($B45,PROSPER_Kotwani!$1:$1,PROSPER_Kotwani!$31:$31,""),
IF($C45="Jonathan Wellner",_xlfn.XLOOKUP($B45,PROSPER_Wellner!$1:$1,PROSPER_Wellner!$31:$31,""),
IF($C45="Travis Harvey",_xlfn.XLOOKUP($B45,PROSPER_Harvey!$1:$1,PROSPER_Harvey!$31:$31,""),"")))))))))</f>
        <v>N/A</v>
      </c>
      <c r="DW45" s="150" t="str">
        <f t="shared" si="284"/>
        <v>N/A</v>
      </c>
      <c r="DX45" s="130" t="str">
        <f>_xlfn.XLOOKUP(B45,PROSPERInitial_Query!$E:$E,PROSPERInitial_Query!$AE:$AE,"",,-1)</f>
        <v/>
      </c>
      <c r="DY45" s="121" t="str">
        <f t="shared" si="285"/>
        <v>Rohit Venkataraman Balu2 - RelationshipAccount / Stakeholder 5Name</v>
      </c>
      <c r="DZ45" s="121" t="str">
        <f>_xlfn.XLOOKUP(DY45,PROSPERDelta_Query!BK:BK,PROSPERDelta_Query!AG:AG,"",,-1)</f>
        <v/>
      </c>
      <c r="EA45" s="126" t="str">
        <f>_xlfn.XLOOKUP(B45,PROSPERInitial_Query!$E:$E,PROSPERInitial_Query!$U:$U,"",,-1)</f>
        <v/>
      </c>
      <c r="EB45" s="121" t="str">
        <f t="shared" si="286"/>
        <v>Rohit Venkataraman Balu2 - RelationshipAccount / Stakeholder 5Self Score</v>
      </c>
      <c r="EC45" s="126" t="str">
        <f>_xlfn.XLOOKUP(EB45,PROSPERDelta_Query!BK:BK,PROSPERDelta_Query!AQ:AQ,"",,-1)</f>
        <v/>
      </c>
      <c r="ED45" s="131" t="str">
        <f t="shared" si="175"/>
        <v/>
      </c>
      <c r="EE45" s="131" t="str">
        <f t="shared" si="287"/>
        <v>N/A</v>
      </c>
      <c r="EF45" s="132" t="str">
        <f t="shared" si="288"/>
        <v>N/A</v>
      </c>
      <c r="EG45" s="132" t="str">
        <f>IF(IF(IF($C45="Christopher Lobo",_xlfn.XLOOKUP($B45,PROSPER_Lobo!$1:$1,PROSPER_Lobo!$33:$33,""),
IF($C45="Naren Baliga",_xlfn.XLOOKUP($B45,PROSPER_Baliga!$1:$1,PROSPER_Baliga!$33:$33,""),
IF($C45="Thorsten Huhn",_xlfn.XLOOKUP($B45,PROSPER_Huhn!$1:$1,PROSPER_Huhn!$33:$33,""),
IF($C45="Nick Hull",_xlfn.XLOOKUP($B45,PROSPER_Hull!$1:$1,PROSPER_Hull!$33:$33,""),
IF($C45="Monika Kotwani",_xlfn.XLOOKUP($B45,PROSPER_Kotwani!$1:$1,PROSPER_Kotwani!$33:$33,""),
IF($C45="Jonathan Wellner",_xlfn.XLOOKUP($B45,PROSPER_Wellner!$1:$1,PROSPER_Wellner!$33:$33,""),
IF($C45="Travis Harvey",_xlfn.XLOOKUP($B45,PROSPER_Harvey!$1:$1,PROSPER_Harvey!$33:$33,""),"")))))))="","",
IF($C45="Christopher Lobo",_xlfn.XLOOKUP($B45,PROSPER_Lobo!$1:$1,PROSPER_Lobo!$33:$33,""),
IF($C45="Naren Baliga",_xlfn.XLOOKUP($B45,PROSPER_Baliga!$1:$1,PROSPER_Baliga!$33:$33,""),
IF($C45="Thorsten Huhn",_xlfn.XLOOKUP($B45,PROSPER_Huhn!$1:$1,PROSPER_Huhn!$33:$33,""),
IF($C45="Nick Hull",_xlfn.XLOOKUP($B45,PROSPER_Hull!$1:$1,PROSPER_Hull!$33:$33,""),
IF($C45="Monika Kotwani",_xlfn.XLOOKUP($B45,PROSPER_Kotwani!$1:$1,PROSPER_Kotwani!$33:$33,""),
IF($C45="Jonathan Wellner",_xlfn.XLOOKUP($B45,PROSPER_Wellner!$1:$1,PROSPER_Wellner!$33:$33,""),
IF($C45="Travis Harvey",_xlfn.XLOOKUP($B45,PROSPER_Harvey!$1:$1,PROSPER_Harvey!$33:$33,""),""))))))))="","No Score",IF(IF($C45="Christopher Lobo",_xlfn.XLOOKUP($B45,PROSPER_Lobo!$1:$1,PROSPER_Lobo!$33:$33,""),
IF($C45="Naren Baliga",_xlfn.XLOOKUP($B45,PROSPER_Baliga!$1:$1,PROSPER_Baliga!$33:$33,""),
IF($C45="Thorsten Huhn",_xlfn.XLOOKUP($B45,PROSPER_Huhn!$1:$1,PROSPER_Huhn!$33:$33,""),
IF($C45="Nick Hull",_xlfn.XLOOKUP($B45,PROSPER_Hull!$1:$1,PROSPER_Hull!$33:$33,""),
IF($C45="Monika Kotwani",_xlfn.XLOOKUP($B45,PROSPER_Kotwani!$1:$1,PROSPER_Kotwani!$33:$33,""),
IF($C45="Jonathan Wellner",_xlfn.XLOOKUP($B45,PROSPER_Wellner!$1:$1,PROSPER_Wellner!$33:$33,""),
IF($C45="Travis Harvey",_xlfn.XLOOKUP($B45,PROSPER_Harvey!$1:$1,PROSPER_Harvey!$33:$33,""),"")))))))="","",
IF($C45="Christopher Lobo",_xlfn.XLOOKUP($B45,PROSPER_Lobo!$1:$1,PROSPER_Lobo!$33:$33,""),
IF($C45="Naren Baliga",_xlfn.XLOOKUP($B45,PROSPER_Baliga!$1:$1,PROSPER_Baliga!$33:$33,""),
IF($C45="Thorsten Huhn",_xlfn.XLOOKUP($B45,PROSPER_Huhn!$1:$1,PROSPER_Huhn!$33:$33,""),
IF($C45="Nick Hull",_xlfn.XLOOKUP($B45,PROSPER_Hull!$1:$1,PROSPER_Hull!$33:$33,""),
IF($C45="Monika Kotwani",_xlfn.XLOOKUP($B45,PROSPER_Kotwani!$1:$1,PROSPER_Kotwani!$33:$33,""),
IF($C45="Jonathan Wellner",_xlfn.XLOOKUP($B45,PROSPER_Wellner!$1:$1,PROSPER_Wellner!$33:$33,""),
IF($C45="Travis Harvey",_xlfn.XLOOKUP($B45,PROSPER_Harvey!$1:$1,PROSPER_Harvey!$33:$33,""),"")))))))))</f>
        <v>N/A</v>
      </c>
      <c r="EH45" s="131" t="str">
        <f>IF(IF(IF($C45="Christopher Lobo",_xlfn.XLOOKUP($B45,PROSPER_Lobo!$1:$1,PROSPER_Lobo!$34:$34,""),
IF($C45="Naren Baliga",_xlfn.XLOOKUP($B45,PROSPER_Baliga!$1:$1,PROSPER_Baliga!$34:$34,""),
IF($C45="Thorsten Huhn",_xlfn.XLOOKUP($B45,PROSPER_Huhn!$1:$1,PROSPER_Huhn!$34:$34,""),
IF($C45="Nick Hull",_xlfn.XLOOKUP($B45,PROSPER_Hull!$1:$1,PROSPER_Hull!$34:$34,""),
IF($C45="Monika Kotwani",_xlfn.XLOOKUP($B45,PROSPER_Kotwani!$1:$1,PROSPER_Kotwani!$34:$34,""),
IF($C45="Jonathan Wellner",_xlfn.XLOOKUP($B45,PROSPER_Wellner!$1:$1,PROSPER_Wellner!$34:$34,""),
IF($C45="Travis Harvey",_xlfn.XLOOKUP($B45,PROSPER_Harvey!$1:$1,PROSPER_Harvey!$34:$34,""),"")))))))="","",
IF($C45="Christopher Lobo",_xlfn.XLOOKUP($B45,PROSPER_Lobo!$1:$1,PROSPER_Lobo!$34:$34,""),
IF($C45="Naren Baliga",_xlfn.XLOOKUP($B45,PROSPER_Baliga!$1:$1,PROSPER_Baliga!$34:$34,""),
IF($C45="Thorsten Huhn",_xlfn.XLOOKUP($B45,PROSPER_Huhn!$1:$1,PROSPER_Huhn!$34:$34,""),
IF($C45="Nick Hull",_xlfn.XLOOKUP($B45,PROSPER_Hull!$1:$1,PROSPER_Hull!$34:$34,""),
IF($C45="Monika Kotwani",_xlfn.XLOOKUP($B45,PROSPER_Kotwani!$1:$1,PROSPER_Kotwani!$34:$34,""),
IF($C45="Jonathan Wellner",_xlfn.XLOOKUP($B45,PROSPER_Wellner!$1:$1,PROSPER_Wellner!$34:$34,""),
IF($C45="Travis Harvey",_xlfn.XLOOKUP($B45,PROSPER_Harvey!$1:$1,PROSPER_Harvey!$34:$34,""),""))))))))="","No Comment",IF(IF($C45="Christopher Lobo",_xlfn.XLOOKUP($B45,PROSPER_Lobo!$1:$1,PROSPER_Lobo!$34:$34,""),
IF($C45="Naren Baliga",_xlfn.XLOOKUP($B45,PROSPER_Baliga!$1:$1,PROSPER_Baliga!$34:$34,""),
IF($C45="Thorsten Huhn",_xlfn.XLOOKUP($B45,PROSPER_Huhn!$1:$1,PROSPER_Huhn!$34:$34,""),
IF($C45="Nick Hull",_xlfn.XLOOKUP($B45,PROSPER_Hull!$1:$1,PROSPER_Hull!$34:$34,""),
IF($C45="Monika Kotwani",_xlfn.XLOOKUP($B45,PROSPER_Kotwani!$1:$1,PROSPER_Kotwani!$34:$34,""),
IF($C45="Jonathan Wellner",_xlfn.XLOOKUP($B45,PROSPER_Wellner!$1:$1,PROSPER_Wellner!$34:$34,""),
IF($C45="Travis Harvey",_xlfn.XLOOKUP($B45,PROSPER_Harvey!$1:$1,PROSPER_Harvey!$34:$34,""),"")))))))="","",
IF($C45="Christopher Lobo",_xlfn.XLOOKUP($B45,PROSPER_Lobo!$1:$1,PROSPER_Lobo!$34:$34,""),
IF($C45="Naren Baliga",_xlfn.XLOOKUP($B45,PROSPER_Baliga!$1:$1,PROSPER_Baliga!$34:$34,""),
IF($C45="Thorsten Huhn",_xlfn.XLOOKUP($B45,PROSPER_Huhn!$1:$1,PROSPER_Huhn!$34:$34,""),
IF($C45="Nick Hull",_xlfn.XLOOKUP($B45,PROSPER_Hull!$1:$1,PROSPER_Hull!$34:$34,""),
IF($C45="Monika Kotwani",_xlfn.XLOOKUP($B45,PROSPER_Kotwani!$1:$1,PROSPER_Kotwani!$34:$34,""),
IF($C45="Jonathan Wellner",_xlfn.XLOOKUP($B45,PROSPER_Wellner!$1:$1,PROSPER_Wellner!$34:$34,""),
IF($C45="Travis Harvey",_xlfn.XLOOKUP($B45,PROSPER_Harvey!$1:$1,PROSPER_Harvey!$34:$34,""),"")))))))))</f>
        <v>N/A</v>
      </c>
      <c r="EI45" s="150" t="str">
        <f t="shared" si="289"/>
        <v>N/A</v>
      </c>
      <c r="EJ45" s="130" t="str">
        <f>_xlfn.XLOOKUP(B45,PROSPERInitial_Query!$E:$E,PROSPERInitial_Query!$AF:$AF,"",,-1)</f>
        <v/>
      </c>
      <c r="EK45" s="121" t="str">
        <f t="shared" si="290"/>
        <v>Rohit Venkataraman Balu2 - RelationshipAccount / Stakeholder 6Name</v>
      </c>
      <c r="EL45" s="121" t="str">
        <f>_xlfn.XLOOKUP(EK45,PROSPERDelta_Query!BK:BK,PROSPERDelta_Query!AH:AH,"",,-1)</f>
        <v/>
      </c>
      <c r="EM45" s="126" t="str">
        <f>_xlfn.XLOOKUP(B45,PROSPERInitial_Query!$E:$E,PROSPERInitial_Query!$V:$V,"",,-1)</f>
        <v/>
      </c>
      <c r="EN45" s="121" t="str">
        <f t="shared" si="291"/>
        <v>Rohit Venkataraman Balu2 - RelationshipAccount / Stakeholder 6Self Score</v>
      </c>
      <c r="EO45" s="126" t="str">
        <f>_xlfn.XLOOKUP(EN45,PROSPERDelta_Query!BK:BK,PROSPERDelta_Query!AR:AR,"",,-1)</f>
        <v/>
      </c>
      <c r="EP45" s="131" t="str">
        <f t="shared" si="179"/>
        <v/>
      </c>
      <c r="EQ45" s="131" t="str">
        <f t="shared" si="292"/>
        <v>N/A</v>
      </c>
      <c r="ER45" s="132" t="str">
        <f t="shared" si="293"/>
        <v>N/A</v>
      </c>
      <c r="ES45" s="132" t="str">
        <f>IF(IF(IF($C45="Christopher Lobo",_xlfn.XLOOKUP($B45,PROSPER_Lobo!$1:$1,PROSPER_Lobo!$36:$36,""),
IF($C45="Naren Baliga",_xlfn.XLOOKUP($B45,PROSPER_Baliga!$1:$1,PROSPER_Baliga!$36:$36,""),
IF($C45="Thorsten Huhn",_xlfn.XLOOKUP($B45,PROSPER_Huhn!$1:$1,PROSPER_Huhn!$36:$36,""),
IF($C45="Nick Hull",_xlfn.XLOOKUP($B45,PROSPER_Hull!$1:$1,PROSPER_Hull!$36:$36,""),
IF($C45="Monika Kotwani",_xlfn.XLOOKUP($B45,PROSPER_Kotwani!$1:$1,PROSPER_Kotwani!$36:$36,""),
IF($C45="Jonathan Wellner",_xlfn.XLOOKUP($B45,PROSPER_Wellner!$1:$1,PROSPER_Wellner!$36:$36,""),
IF($C45="Travis Harvey",_xlfn.XLOOKUP($B45,PROSPER_Harvey!$1:$1,PROSPER_Harvey!$36:$36,""),"")))))))="","",
IF($C45="Christopher Lobo",_xlfn.XLOOKUP($B45,PROSPER_Lobo!$1:$1,PROSPER_Lobo!$36:$36,""),
IF($C45="Naren Baliga",_xlfn.XLOOKUP($B45,PROSPER_Baliga!$1:$1,PROSPER_Baliga!$36:$36,""),
IF($C45="Thorsten Huhn",_xlfn.XLOOKUP($B45,PROSPER_Huhn!$1:$1,PROSPER_Huhn!$36:$36,""),
IF($C45="Nick Hull",_xlfn.XLOOKUP($B45,PROSPER_Hull!$1:$1,PROSPER_Hull!$36:$36,""),
IF($C45="Monika Kotwani",_xlfn.XLOOKUP($B45,PROSPER_Kotwani!$1:$1,PROSPER_Kotwani!$36:$36,""),
IF($C45="Jonathan Wellner",_xlfn.XLOOKUP($B45,PROSPER_Wellner!$1:$1,PROSPER_Wellner!$36:$36,""),
IF($C45="Travis Harvey",_xlfn.XLOOKUP($B45,PROSPER_Harvey!$1:$1,PROSPER_Harvey!$36:$36,""),""))))))))="","No Score",IF(IF($C45="Christopher Lobo",_xlfn.XLOOKUP($B45,PROSPER_Lobo!$1:$1,PROSPER_Lobo!$36:$36,""),
IF($C45="Naren Baliga",_xlfn.XLOOKUP($B45,PROSPER_Baliga!$1:$1,PROSPER_Baliga!$36:$36,""),
IF($C45="Thorsten Huhn",_xlfn.XLOOKUP($B45,PROSPER_Huhn!$1:$1,PROSPER_Huhn!$36:$36,""),
IF($C45="Nick Hull",_xlfn.XLOOKUP($B45,PROSPER_Hull!$1:$1,PROSPER_Hull!$36:$36,""),
IF($C45="Monika Kotwani",_xlfn.XLOOKUP($B45,PROSPER_Kotwani!$1:$1,PROSPER_Kotwani!$36:$36,""),
IF($C45="Jonathan Wellner",_xlfn.XLOOKUP($B45,PROSPER_Wellner!$1:$1,PROSPER_Wellner!$36:$36,""),
IF($C45="Travis Harvey",_xlfn.XLOOKUP($B45,PROSPER_Harvey!$1:$1,PROSPER_Harvey!$36:$36,""),"")))))))="","",
IF($C45="Christopher Lobo",_xlfn.XLOOKUP($B45,PROSPER_Lobo!$1:$1,PROSPER_Lobo!$36:$36,""),
IF($C45="Naren Baliga",_xlfn.XLOOKUP($B45,PROSPER_Baliga!$1:$1,PROSPER_Baliga!$36:$36,""),
IF($C45="Thorsten Huhn",_xlfn.XLOOKUP($B45,PROSPER_Huhn!$1:$1,PROSPER_Huhn!$36:$36,""),
IF($C45="Nick Hull",_xlfn.XLOOKUP($B45,PROSPER_Hull!$1:$1,PROSPER_Hull!$36:$36,""),
IF($C45="Monika Kotwani",_xlfn.XLOOKUP($B45,PROSPER_Kotwani!$1:$1,PROSPER_Kotwani!$36:$36,""),
IF($C45="Jonathan Wellner",_xlfn.XLOOKUP($B45,PROSPER_Wellner!$1:$1,PROSPER_Wellner!$36:$36,""),
IF($C45="Travis Harvey",_xlfn.XLOOKUP($B45,PROSPER_Harvey!$1:$1,PROSPER_Harvey!$36:$36,""),"")))))))))</f>
        <v>N/A</v>
      </c>
      <c r="ET45" s="131" t="str">
        <f>IF(IF(IF($C45="Christopher Lobo",_xlfn.XLOOKUP($B45,PROSPER_Lobo!$1:$1,PROSPER_Lobo!$37:$37,""),
IF($C45="Naren Baliga",_xlfn.XLOOKUP($B45,PROSPER_Baliga!$1:$1,PROSPER_Baliga!$37:$37,""),
IF($C45="Thorsten Huhn",_xlfn.XLOOKUP($B45,PROSPER_Huhn!$1:$1,PROSPER_Huhn!$37:$37,""),
IF($C45="Nick Hull",_xlfn.XLOOKUP($B45,PROSPER_Hull!$1:$1,PROSPER_Hull!$37:$37,""),
IF($C45="Monika Kotwani",_xlfn.XLOOKUP($B45,PROSPER_Kotwani!$1:$1,PROSPER_Kotwani!$37:$37,""),
IF($C45="Jonathan Wellner",_xlfn.XLOOKUP($B45,PROSPER_Wellner!$1:$1,PROSPER_Wellner!$37:$37,""),
IF($C45="Travis Harvey",_xlfn.XLOOKUP($B45,PROSPER_Harvey!$1:$1,PROSPER_Harvey!$37:$37,""),"")))))))="","",
IF($C45="Christopher Lobo",_xlfn.XLOOKUP($B45,PROSPER_Lobo!$1:$1,PROSPER_Lobo!$37:$37,""),
IF($C45="Naren Baliga",_xlfn.XLOOKUP($B45,PROSPER_Baliga!$1:$1,PROSPER_Baliga!$37:$37,""),
IF($C45="Thorsten Huhn",_xlfn.XLOOKUP($B45,PROSPER_Huhn!$1:$1,PROSPER_Huhn!$37:$37,""),
IF($C45="Nick Hull",_xlfn.XLOOKUP($B45,PROSPER_Hull!$1:$1,PROSPER_Hull!$37:$37,""),
IF($C45="Monika Kotwani",_xlfn.XLOOKUP($B45,PROSPER_Kotwani!$1:$1,PROSPER_Kotwani!$37:$37,""),
IF($C45="Jonathan Wellner",_xlfn.XLOOKUP($B45,PROSPER_Wellner!$1:$1,PROSPER_Wellner!$37:$37,""),
IF($C45="Travis Harvey",_xlfn.XLOOKUP($B45,PROSPER_Harvey!$1:$1,PROSPER_Harvey!$37:$37,""),""))))))))="","No Comment",IF(IF($C45="Christopher Lobo",_xlfn.XLOOKUP($B45,PROSPER_Lobo!$1:$1,PROSPER_Lobo!$37:$37,""),
IF($C45="Naren Baliga",_xlfn.XLOOKUP($B45,PROSPER_Baliga!$1:$1,PROSPER_Baliga!$37:$37,""),
IF($C45="Thorsten Huhn",_xlfn.XLOOKUP($B45,PROSPER_Huhn!$1:$1,PROSPER_Huhn!$37:$37,""),
IF($C45="Nick Hull",_xlfn.XLOOKUP($B45,PROSPER_Hull!$1:$1,PROSPER_Hull!$37:$37,""),
IF($C45="Monika Kotwani",_xlfn.XLOOKUP($B45,PROSPER_Kotwani!$1:$1,PROSPER_Kotwani!$37:$37,""),
IF($C45="Jonathan Wellner",_xlfn.XLOOKUP($B45,PROSPER_Wellner!$1:$1,PROSPER_Wellner!$37:$37,""),
IF($C45="Travis Harvey",_xlfn.XLOOKUP($B45,PROSPER_Harvey!$1:$1,PROSPER_Harvey!$37:$37,""),"")))))))="","",
IF($C45="Christopher Lobo",_xlfn.XLOOKUP($B45,PROSPER_Lobo!$1:$1,PROSPER_Lobo!$37:$37,""),
IF($C45="Naren Baliga",_xlfn.XLOOKUP($B45,PROSPER_Baliga!$1:$1,PROSPER_Baliga!$37:$37,""),
IF($C45="Thorsten Huhn",_xlfn.XLOOKUP($B45,PROSPER_Huhn!$1:$1,PROSPER_Huhn!$37:$37,""),
IF($C45="Nick Hull",_xlfn.XLOOKUP($B45,PROSPER_Hull!$1:$1,PROSPER_Hull!$37:$37,""),
IF($C45="Monika Kotwani",_xlfn.XLOOKUP($B45,PROSPER_Kotwani!$1:$1,PROSPER_Kotwani!$37:$37,""),
IF($C45="Jonathan Wellner",_xlfn.XLOOKUP($B45,PROSPER_Wellner!$1:$1,PROSPER_Wellner!$37:$37,""),
IF($C45="Travis Harvey",_xlfn.XLOOKUP($B45,PROSPER_Harvey!$1:$1,PROSPER_Harvey!$37:$37,""),"")))))))))</f>
        <v>N/A</v>
      </c>
      <c r="EU45" s="150" t="str">
        <f t="shared" si="294"/>
        <v>N/A</v>
      </c>
      <c r="EV45" s="130" t="str">
        <f>_xlfn.XLOOKUP(B45,PROSPERInitial_Query!$E:$E,PROSPERInitial_Query!$AG:$AG,"",,-1)</f>
        <v/>
      </c>
      <c r="EW45" s="121" t="str">
        <f t="shared" si="295"/>
        <v>Rohit Venkataraman Balu2 - RelationshipAccount / Stakeholder 7Name</v>
      </c>
      <c r="EX45" s="121" t="str">
        <f>_xlfn.XLOOKUP(EW45,PROSPERDelta_Query!BK:BK,PROSPERDelta_Query!AI:AI,"",,-1)</f>
        <v/>
      </c>
      <c r="EY45" s="126" t="str">
        <f>_xlfn.XLOOKUP(B45,PROSPERInitial_Query!$E:$E,PROSPERInitial_Query!$W:$W,"",,-1)</f>
        <v/>
      </c>
      <c r="EZ45" s="121" t="str">
        <f t="shared" si="296"/>
        <v>Rohit Venkataraman Balu2 - RelationshipAccount / Stakeholder 7Self Score</v>
      </c>
      <c r="FA45" s="126" t="str">
        <f>_xlfn.XLOOKUP(EZ45,PROSPERDelta_Query!BK:BK,PROSPERDelta_Query!AS:AS,"",,-1)</f>
        <v/>
      </c>
      <c r="FB45" s="131" t="str">
        <f t="shared" si="183"/>
        <v/>
      </c>
      <c r="FC45" s="131" t="str">
        <f t="shared" si="297"/>
        <v>N/A</v>
      </c>
      <c r="FD45" s="132" t="str">
        <f t="shared" si="298"/>
        <v>N/A</v>
      </c>
      <c r="FE45" s="132" t="str">
        <f>IF(IF(IF($C45="Christopher Lobo",_xlfn.XLOOKUP($B45,PROSPER_Lobo!$1:$1,PROSPER_Lobo!$39:$39,""),
IF($C45="Naren Baliga",_xlfn.XLOOKUP($B45,PROSPER_Baliga!$1:$1,PROSPER_Baliga!$39:$39,""),
IF($C45="Thorsten Huhn",_xlfn.XLOOKUP($B45,PROSPER_Huhn!$1:$1,PROSPER_Huhn!$39:$39,""),
IF($C45="Nick Hull",_xlfn.XLOOKUP($B45,PROSPER_Hull!$1:$1,PROSPER_Hull!$39:$39,""),
IF($C45="Monika Kotwani",_xlfn.XLOOKUP($B45,PROSPER_Kotwani!$1:$1,PROSPER_Kotwani!$39:$39,""),
IF($C45="Jonathan Wellner",_xlfn.XLOOKUP($B45,PROSPER_Wellner!$1:$1,PROSPER_Wellner!$39:$39,""),
IF($C45="Travis Harvey",_xlfn.XLOOKUP($B45,PROSPER_Harvey!$1:$1,PROSPER_Harvey!$39:$39,""),"")))))))="","",
IF($C45="Christopher Lobo",_xlfn.XLOOKUP($B45,PROSPER_Lobo!$1:$1,PROSPER_Lobo!$39:$39,""),
IF($C45="Naren Baliga",_xlfn.XLOOKUP($B45,PROSPER_Baliga!$1:$1,PROSPER_Baliga!$39:$39,""),
IF($C45="Thorsten Huhn",_xlfn.XLOOKUP($B45,PROSPER_Huhn!$1:$1,PROSPER_Huhn!$39:$39,""),
IF($C45="Nick Hull",_xlfn.XLOOKUP($B45,PROSPER_Hull!$1:$1,PROSPER_Hull!$39:$39,""),
IF($C45="Monika Kotwani",_xlfn.XLOOKUP($B45,PROSPER_Kotwani!$1:$1,PROSPER_Kotwani!$39:$39,""),
IF($C45="Jonathan Wellner",_xlfn.XLOOKUP($B45,PROSPER_Wellner!$1:$1,PROSPER_Wellner!$39:$39,""),
IF($C45="Travis Harvey",_xlfn.XLOOKUP($B45,PROSPER_Harvey!$1:$1,PROSPER_Harvey!$39:$39,""),""))))))))="","No Score",IF(IF($C45="Christopher Lobo",_xlfn.XLOOKUP($B45,PROSPER_Lobo!$1:$1,PROSPER_Lobo!$39:$39,""),
IF($C45="Naren Baliga",_xlfn.XLOOKUP($B45,PROSPER_Baliga!$1:$1,PROSPER_Baliga!$39:$39,""),
IF($C45="Thorsten Huhn",_xlfn.XLOOKUP($B45,PROSPER_Huhn!$1:$1,PROSPER_Huhn!$39:$39,""),
IF($C45="Nick Hull",_xlfn.XLOOKUP($B45,PROSPER_Hull!$1:$1,PROSPER_Hull!$39:$39,""),
IF($C45="Monika Kotwani",_xlfn.XLOOKUP($B45,PROSPER_Kotwani!$1:$1,PROSPER_Kotwani!$39:$39,""),
IF($C45="Jonathan Wellner",_xlfn.XLOOKUP($B45,PROSPER_Wellner!$1:$1,PROSPER_Wellner!$39:$39,""),
IF($C45="Travis Harvey",_xlfn.XLOOKUP($B45,PROSPER_Harvey!$1:$1,PROSPER_Harvey!$39:$39,""),"")))))))="","",
IF($C45="Christopher Lobo",_xlfn.XLOOKUP($B45,PROSPER_Lobo!$1:$1,PROSPER_Lobo!$39:$39,""),
IF($C45="Naren Baliga",_xlfn.XLOOKUP($B45,PROSPER_Baliga!$1:$1,PROSPER_Baliga!$39:$39,""),
IF($C45="Thorsten Huhn",_xlfn.XLOOKUP($B45,PROSPER_Huhn!$1:$1,PROSPER_Huhn!$39:$39,""),
IF($C45="Nick Hull",_xlfn.XLOOKUP($B45,PROSPER_Hull!$1:$1,PROSPER_Hull!$39:$39,""),
IF($C45="Monika Kotwani",_xlfn.XLOOKUP($B45,PROSPER_Kotwani!$1:$1,PROSPER_Kotwani!$39:$39,""),
IF($C45="Jonathan Wellner",_xlfn.XLOOKUP($B45,PROSPER_Wellner!$1:$1,PROSPER_Wellner!$39:$39,""),
IF($C45="Travis Harvey",_xlfn.XLOOKUP($B45,PROSPER_Harvey!$1:$1,PROSPER_Harvey!$39:$39,""),"")))))))))</f>
        <v>N/A</v>
      </c>
      <c r="FF45" s="131" t="str">
        <f>IF(IF(IF($C45="Christopher Lobo",_xlfn.XLOOKUP($B45,PROSPER_Lobo!$1:$1,PROSPER_Lobo!$40:$40,""),
IF($C45="Naren Baliga",_xlfn.XLOOKUP($B45,PROSPER_Baliga!$1:$1,PROSPER_Baliga!$40:$40,""),
IF($C45="Thorsten Huhn",_xlfn.XLOOKUP($B45,PROSPER_Huhn!$1:$1,PROSPER_Huhn!$40:$40,""),
IF($C45="Nick Hull",_xlfn.XLOOKUP($B45,PROSPER_Hull!$1:$1,PROSPER_Hull!$40:$40,""),
IF($C45="Monika Kotwani",_xlfn.XLOOKUP($B45,PROSPER_Kotwani!$1:$1,PROSPER_Kotwani!$40:$40,""),
IF($C45="Jonathan Wellner",_xlfn.XLOOKUP($B45,PROSPER_Wellner!$1:$1,PROSPER_Wellner!$40:$40,""),
IF($C45="Travis Harvey",_xlfn.XLOOKUP($B45,PROSPER_Harvey!$1:$1,PROSPER_Harvey!$40:$40,""),"")))))))="","",
IF($C45="Christopher Lobo",_xlfn.XLOOKUP($B45,PROSPER_Lobo!$1:$1,PROSPER_Lobo!$40:$40,""),
IF($C45="Naren Baliga",_xlfn.XLOOKUP($B45,PROSPER_Baliga!$1:$1,PROSPER_Baliga!$40:$40,""),
IF($C45="Thorsten Huhn",_xlfn.XLOOKUP($B45,PROSPER_Huhn!$1:$1,PROSPER_Huhn!$40:$40,""),
IF($C45="Nick Hull",_xlfn.XLOOKUP($B45,PROSPER_Hull!$1:$1,PROSPER_Hull!$40:$40,""),
IF($C45="Monika Kotwani",_xlfn.XLOOKUP($B45,PROSPER_Kotwani!$1:$1,PROSPER_Kotwani!$40:$40,""),
IF($C45="Jonathan Wellner",_xlfn.XLOOKUP($B45,PROSPER_Wellner!$1:$1,PROSPER_Wellner!$40:$40,""),
IF($C45="Travis Harvey",_xlfn.XLOOKUP($B45,PROSPER_Harvey!$1:$1,PROSPER_Harvey!$40:$40,""),""))))))))="","No Comment",IF(IF($C45="Christopher Lobo",_xlfn.XLOOKUP($B45,PROSPER_Lobo!$1:$1,PROSPER_Lobo!$40:$40,""),
IF($C45="Naren Baliga",_xlfn.XLOOKUP($B45,PROSPER_Baliga!$1:$1,PROSPER_Baliga!$40:$40,""),
IF($C45="Thorsten Huhn",_xlfn.XLOOKUP($B45,PROSPER_Huhn!$1:$1,PROSPER_Huhn!$40:$40,""),
IF($C45="Nick Hull",_xlfn.XLOOKUP($B45,PROSPER_Hull!$1:$1,PROSPER_Hull!$40:$40,""),
IF($C45="Monika Kotwani",_xlfn.XLOOKUP($B45,PROSPER_Kotwani!$1:$1,PROSPER_Kotwani!$40:$40,""),
IF($C45="Jonathan Wellner",_xlfn.XLOOKUP($B45,PROSPER_Wellner!$1:$1,PROSPER_Wellner!$40:$40,""),
IF($C45="Travis Harvey",_xlfn.XLOOKUP($B45,PROSPER_Harvey!$1:$1,PROSPER_Harvey!$40:$40,""),"")))))))="","",
IF($C45="Christopher Lobo",_xlfn.XLOOKUP($B45,PROSPER_Lobo!$1:$1,PROSPER_Lobo!$40:$40,""),
IF($C45="Naren Baliga",_xlfn.XLOOKUP($B45,PROSPER_Baliga!$1:$1,PROSPER_Baliga!$40:$40,""),
IF($C45="Thorsten Huhn",_xlfn.XLOOKUP($B45,PROSPER_Huhn!$1:$1,PROSPER_Huhn!$40:$40,""),
IF($C45="Nick Hull",_xlfn.XLOOKUP($B45,PROSPER_Hull!$1:$1,PROSPER_Hull!$40:$40,""),
IF($C45="Monika Kotwani",_xlfn.XLOOKUP($B45,PROSPER_Kotwani!$1:$1,PROSPER_Kotwani!$40:$40,""),
IF($C45="Jonathan Wellner",_xlfn.XLOOKUP($B45,PROSPER_Wellner!$1:$1,PROSPER_Wellner!$40:$40,""),
IF($C45="Travis Harvey",_xlfn.XLOOKUP($B45,PROSPER_Harvey!$1:$1,PROSPER_Harvey!$40:$40,""),"")))))))))</f>
        <v>N/A</v>
      </c>
      <c r="FG45" s="150" t="str">
        <f t="shared" si="299"/>
        <v>N/A</v>
      </c>
      <c r="FH45" s="130" t="str">
        <f>_xlfn.XLOOKUP(B45,PROSPERInitial_Query!$E:$E,PROSPERInitial_Query!$AH:$AH,"",,-1)</f>
        <v/>
      </c>
      <c r="FI45" s="121" t="str">
        <f t="shared" si="300"/>
        <v>Rohit Venkataraman Balu2 - RelationshipAccount / Stakeholder 8Name</v>
      </c>
      <c r="FJ45" s="121" t="str">
        <f>_xlfn.XLOOKUP(FI45,PROSPERDelta_Query!BK:BK,PROSPERDelta_Query!AJ:AJ,"",,-1)</f>
        <v/>
      </c>
      <c r="FK45" s="126" t="str">
        <f>_xlfn.XLOOKUP(B45,PROSPERInitial_Query!$E:$E,PROSPERInitial_Query!$X:$X,"",,-1)</f>
        <v/>
      </c>
      <c r="FL45" s="121" t="str">
        <f t="shared" si="301"/>
        <v>Rohit Venkataraman Balu2 - RelationshipAccount / Stakeholder 8Self Score</v>
      </c>
      <c r="FM45" s="126" t="str">
        <f>_xlfn.XLOOKUP(FL45,PROSPERDelta_Query!BK:BK,PROSPERDelta_Query!AT:AT,"",,-1)</f>
        <v/>
      </c>
      <c r="FN45" s="131" t="str">
        <f t="shared" si="187"/>
        <v/>
      </c>
      <c r="FO45" s="131" t="str">
        <f t="shared" si="302"/>
        <v>N/A</v>
      </c>
      <c r="FP45" s="132" t="str">
        <f t="shared" si="303"/>
        <v>N/A</v>
      </c>
      <c r="FQ45" s="132" t="str">
        <f>IF(IF(IF($C45="Christopher Lobo",_xlfn.XLOOKUP($B45,PROSPER_Lobo!$1:$1,PROSPER_Lobo!$42:$42,""),
IF($C45="Naren Baliga",_xlfn.XLOOKUP($B45,PROSPER_Baliga!$1:$1,PROSPER_Baliga!$42:$42,""),
IF($C45="Thorsten Huhn",_xlfn.XLOOKUP($B45,PROSPER_Huhn!$1:$1,PROSPER_Huhn!$42:$42,""),
IF($C45="Nick Hull",_xlfn.XLOOKUP($B45,PROSPER_Hull!$1:$1,PROSPER_Hull!$42:$42,""),
IF($C45="Monika Kotwani",_xlfn.XLOOKUP($B45,PROSPER_Kotwani!$1:$1,PROSPER_Kotwani!$42:$42,""),
IF($C45="Jonathan Wellner",_xlfn.XLOOKUP($B45,PROSPER_Wellner!$1:$1,PROSPER_Wellner!$42:$42,""),
IF($C45="Travis Harvey",_xlfn.XLOOKUP($B45,PROSPER_Harvey!$1:$1,PROSPER_Harvey!$42:$42,""),"")))))))="","",
IF($C45="Christopher Lobo",_xlfn.XLOOKUP($B45,PROSPER_Lobo!$1:$1,PROSPER_Lobo!$42:$42,""),
IF($C45="Naren Baliga",_xlfn.XLOOKUP($B45,PROSPER_Baliga!$1:$1,PROSPER_Baliga!$42:$42,""),
IF($C45="Thorsten Huhn",_xlfn.XLOOKUP($B45,PROSPER_Huhn!$1:$1,PROSPER_Huhn!$42:$42,""),
IF($C45="Nick Hull",_xlfn.XLOOKUP($B45,PROSPER_Hull!$1:$1,PROSPER_Hull!$42:$42,""),
IF($C45="Monika Kotwani",_xlfn.XLOOKUP($B45,PROSPER_Kotwani!$1:$1,PROSPER_Kotwani!$42:$42,""),
IF($C45="Jonathan Wellner",_xlfn.XLOOKUP($B45,PROSPER_Wellner!$1:$1,PROSPER_Wellner!$42:$42,""),
IF($C45="Travis Harvey",_xlfn.XLOOKUP($B45,PROSPER_Harvey!$1:$1,PROSPER_Harvey!$42:$42,""),""))))))))="","No Score",IF(IF($C45="Christopher Lobo",_xlfn.XLOOKUP($B45,PROSPER_Lobo!$1:$1,PROSPER_Lobo!$42:$42,""),
IF($C45="Naren Baliga",_xlfn.XLOOKUP($B45,PROSPER_Baliga!$1:$1,PROSPER_Baliga!$42:$42,""),
IF($C45="Thorsten Huhn",_xlfn.XLOOKUP($B45,PROSPER_Huhn!$1:$1,PROSPER_Huhn!$42:$42,""),
IF($C45="Nick Hull",_xlfn.XLOOKUP($B45,PROSPER_Hull!$1:$1,PROSPER_Hull!$42:$42,""),
IF($C45="Monika Kotwani",_xlfn.XLOOKUP($B45,PROSPER_Kotwani!$1:$1,PROSPER_Kotwani!$42:$42,""),
IF($C45="Jonathan Wellner",_xlfn.XLOOKUP($B45,PROSPER_Wellner!$1:$1,PROSPER_Wellner!$42:$42,""),
IF($C45="Travis Harvey",_xlfn.XLOOKUP($B45,PROSPER_Harvey!$1:$1,PROSPER_Harvey!$42:$42,""),"")))))))="","",
IF($C45="Christopher Lobo",_xlfn.XLOOKUP($B45,PROSPER_Lobo!$1:$1,PROSPER_Lobo!$42:$42,""),
IF($C45="Naren Baliga",_xlfn.XLOOKUP($B45,PROSPER_Baliga!$1:$1,PROSPER_Baliga!$42:$42,""),
IF($C45="Thorsten Huhn",_xlfn.XLOOKUP($B45,PROSPER_Huhn!$1:$1,PROSPER_Huhn!$42:$42,""),
IF($C45="Nick Hull",_xlfn.XLOOKUP($B45,PROSPER_Hull!$1:$1,PROSPER_Hull!$42:$42,""),
IF($C45="Monika Kotwani",_xlfn.XLOOKUP($B45,PROSPER_Kotwani!$1:$1,PROSPER_Kotwani!$42:$42,""),
IF($C45="Jonathan Wellner",_xlfn.XLOOKUP($B45,PROSPER_Wellner!$1:$1,PROSPER_Wellner!$42:$42,""),
IF($C45="Travis Harvey",_xlfn.XLOOKUP($B45,PROSPER_Harvey!$1:$1,PROSPER_Harvey!$42:$42,""),"")))))))))</f>
        <v>N/A</v>
      </c>
      <c r="FR45" s="131" t="str">
        <f>IF(IF(IF($C45="Christopher Lobo",_xlfn.XLOOKUP($B45,PROSPER_Lobo!$1:$1,PROSPER_Lobo!$43:$43,""),
IF($C45="Naren Baliga",_xlfn.XLOOKUP($B45,PROSPER_Baliga!$1:$1,PROSPER_Baliga!$43:$43,""),
IF($C45="Thorsten Huhn",_xlfn.XLOOKUP($B45,PROSPER_Huhn!$1:$1,PROSPER_Huhn!$43:$43,""),
IF($C45="Nick Hull",_xlfn.XLOOKUP($B45,PROSPER_Hull!$1:$1,PROSPER_Hull!$43:$43,""),
IF($C45="Monika Kotwani",_xlfn.XLOOKUP($B45,PROSPER_Kotwani!$1:$1,PROSPER_Kotwani!$43:$43,""),
IF($C45="Jonathan Wellner",_xlfn.XLOOKUP($B45,PROSPER_Wellner!$1:$1,PROSPER_Wellner!$43:$43,""),
IF($C45="Travis Harvey",_xlfn.XLOOKUP($B45,PROSPER_Harvey!$1:$1,PROSPER_Harvey!$43:$43,""),"")))))))="","",
IF($C45="Christopher Lobo",_xlfn.XLOOKUP($B45,PROSPER_Lobo!$1:$1,PROSPER_Lobo!$43:$43,""),
IF($C45="Naren Baliga",_xlfn.XLOOKUP($B45,PROSPER_Baliga!$1:$1,PROSPER_Baliga!$43:$43,""),
IF($C45="Thorsten Huhn",_xlfn.XLOOKUP($B45,PROSPER_Huhn!$1:$1,PROSPER_Huhn!$43:$43,""),
IF($C45="Nick Hull",_xlfn.XLOOKUP($B45,PROSPER_Hull!$1:$1,PROSPER_Hull!$43:$43,""),
IF($C45="Monika Kotwani",_xlfn.XLOOKUP($B45,PROSPER_Kotwani!$1:$1,PROSPER_Kotwani!$43:$43,""),
IF($C45="Jonathan Wellner",_xlfn.XLOOKUP($B45,PROSPER_Wellner!$1:$1,PROSPER_Wellner!$43:$43,""),
IF($C45="Travis Harvey",_xlfn.XLOOKUP($B45,PROSPER_Harvey!$1:$1,PROSPER_Harvey!$43:$43,""),""))))))))="","No Comment",IF(IF($C45="Christopher Lobo",_xlfn.XLOOKUP($B45,PROSPER_Lobo!$1:$1,PROSPER_Lobo!$43:$43,""),
IF($C45="Naren Baliga",_xlfn.XLOOKUP($B45,PROSPER_Baliga!$1:$1,PROSPER_Baliga!$43:$43,""),
IF($C45="Thorsten Huhn",_xlfn.XLOOKUP($B45,PROSPER_Huhn!$1:$1,PROSPER_Huhn!$43:$43,""),
IF($C45="Nick Hull",_xlfn.XLOOKUP($B45,PROSPER_Hull!$1:$1,PROSPER_Hull!$43:$43,""),
IF($C45="Monika Kotwani",_xlfn.XLOOKUP($B45,PROSPER_Kotwani!$1:$1,PROSPER_Kotwani!$43:$43,""),
IF($C45="Jonathan Wellner",_xlfn.XLOOKUP($B45,PROSPER_Wellner!$1:$1,PROSPER_Wellner!$43:$43,""),
IF($C45="Travis Harvey",_xlfn.XLOOKUP($B45,PROSPER_Harvey!$1:$1,PROSPER_Harvey!$43:$43,""),"")))))))="","",
IF($C45="Christopher Lobo",_xlfn.XLOOKUP($B45,PROSPER_Lobo!$1:$1,PROSPER_Lobo!$43:$43,""),
IF($C45="Naren Baliga",_xlfn.XLOOKUP($B45,PROSPER_Baliga!$1:$1,PROSPER_Baliga!$43:$43,""),
IF($C45="Thorsten Huhn",_xlfn.XLOOKUP($B45,PROSPER_Huhn!$1:$1,PROSPER_Huhn!$43:$43,""),
IF($C45="Nick Hull",_xlfn.XLOOKUP($B45,PROSPER_Hull!$1:$1,PROSPER_Hull!$43:$43,""),
IF($C45="Monika Kotwani",_xlfn.XLOOKUP($B45,PROSPER_Kotwani!$1:$1,PROSPER_Kotwani!$43:$43,""),
IF($C45="Jonathan Wellner",_xlfn.XLOOKUP($B45,PROSPER_Wellner!$1:$1,PROSPER_Wellner!$43:$43,""),
IF($C45="Travis Harvey",_xlfn.XLOOKUP($B45,PROSPER_Harvey!$1:$1,PROSPER_Harvey!$43:$43,""),"")))))))))</f>
        <v>N/A</v>
      </c>
      <c r="FS45" s="150" t="str">
        <f t="shared" si="304"/>
        <v>N/A</v>
      </c>
      <c r="FT45" s="130" t="str">
        <f>_xlfn.XLOOKUP(B45,PROSPERInitial_Query!$E:$E,PROSPERInitial_Query!$AI:$AI,"",,-1)</f>
        <v/>
      </c>
      <c r="FU45" s="121" t="str">
        <f t="shared" si="305"/>
        <v>Rohit Venkataraman Balu2 - RelationshipAccount / Stakeholder 9Name</v>
      </c>
      <c r="FV45" s="121" t="str">
        <f>_xlfn.XLOOKUP(FU45,PROSPERDelta_Query!BK:BK,PROSPERDelta_Query!AK:AK,"",,-1)</f>
        <v/>
      </c>
      <c r="FW45" s="126" t="str">
        <f>_xlfn.XLOOKUP(B45,PROSPERInitial_Query!$E:$E,PROSPERInitial_Query!$Y:$Y,"",,-1)</f>
        <v/>
      </c>
      <c r="FX45" s="121" t="str">
        <f t="shared" si="306"/>
        <v>Rohit Venkataraman Balu2 - RelationshipAccount / Stakeholder 9Self Score</v>
      </c>
      <c r="FY45" s="126" t="str">
        <f>_xlfn.XLOOKUP(FX45,PROSPERDelta_Query!BK:BK,PROSPERDelta_Query!AU:AU,"",,-1)</f>
        <v/>
      </c>
      <c r="FZ45" s="131" t="str">
        <f t="shared" si="191"/>
        <v/>
      </c>
      <c r="GA45" s="131" t="str">
        <f t="shared" si="307"/>
        <v>N/A</v>
      </c>
      <c r="GB45" s="132" t="str">
        <f t="shared" si="308"/>
        <v>N/A</v>
      </c>
      <c r="GC45" s="132" t="str">
        <f>IF(IF(IF($C45="Christopher Lobo",_xlfn.XLOOKUP($B45,PROSPER_Lobo!$1:$1,PROSPER_Lobo!$45:$45,""),
IF($C45="Naren Baliga",_xlfn.XLOOKUP($B45,PROSPER_Baliga!$1:$1,PROSPER_Baliga!$45:$45,""),
IF($C45="Thorsten Huhn",_xlfn.XLOOKUP($B45,PROSPER_Huhn!$1:$1,PROSPER_Huhn!$45:$45,""),
IF($C45="Nick Hull",_xlfn.XLOOKUP($B45,PROSPER_Hull!$1:$1,PROSPER_Hull!$45:$45,""),
IF($C45="Monika Kotwani",_xlfn.XLOOKUP($B45,PROSPER_Kotwani!$1:$1,PROSPER_Kotwani!$45:$45,""),
IF($C45="Jonathan Wellner",_xlfn.XLOOKUP($B45,PROSPER_Wellner!$1:$1,PROSPER_Wellner!$45:$45,""),
IF($C45="Travis Harvey",_xlfn.XLOOKUP($B45,PROSPER_Harvey!$1:$1,PROSPER_Harvey!$45:$45,""),"")))))))="","",
IF($C45="Christopher Lobo",_xlfn.XLOOKUP($B45,PROSPER_Lobo!$1:$1,PROSPER_Lobo!$45:$45,""),
IF($C45="Naren Baliga",_xlfn.XLOOKUP($B45,PROSPER_Baliga!$1:$1,PROSPER_Baliga!$45:$45,""),
IF($C45="Thorsten Huhn",_xlfn.XLOOKUP($B45,PROSPER_Huhn!$1:$1,PROSPER_Huhn!$45:$45,""),
IF($C45="Nick Hull",_xlfn.XLOOKUP($B45,PROSPER_Hull!$1:$1,PROSPER_Hull!$45:$45,""),
IF($C45="Monika Kotwani",_xlfn.XLOOKUP($B45,PROSPER_Kotwani!$1:$1,PROSPER_Kotwani!$45:$45,""),
IF($C45="Jonathan Wellner",_xlfn.XLOOKUP($B45,PROSPER_Wellner!$1:$1,PROSPER_Wellner!$45:$45,""),
IF($C45="Travis Harvey",_xlfn.XLOOKUP($B45,PROSPER_Harvey!$1:$1,PROSPER_Harvey!$45:$45,""),""))))))))="","No Score",IF(IF($C45="Christopher Lobo",_xlfn.XLOOKUP($B45,PROSPER_Lobo!$1:$1,PROSPER_Lobo!$45:$45,""),
IF($C45="Naren Baliga",_xlfn.XLOOKUP($B45,PROSPER_Baliga!$1:$1,PROSPER_Baliga!$45:$45,""),
IF($C45="Thorsten Huhn",_xlfn.XLOOKUP($B45,PROSPER_Huhn!$1:$1,PROSPER_Huhn!$45:$45,""),
IF($C45="Nick Hull",_xlfn.XLOOKUP($B45,PROSPER_Hull!$1:$1,PROSPER_Hull!$45:$45,""),
IF($C45="Monika Kotwani",_xlfn.XLOOKUP($B45,PROSPER_Kotwani!$1:$1,PROSPER_Kotwani!$45:$45,""),
IF($C45="Jonathan Wellner",_xlfn.XLOOKUP($B45,PROSPER_Wellner!$1:$1,PROSPER_Wellner!$45:$45,""),
IF($C45="Travis Harvey",_xlfn.XLOOKUP($B45,PROSPER_Harvey!$1:$1,PROSPER_Harvey!$45:$45,""),"")))))))="","",
IF($C45="Christopher Lobo",_xlfn.XLOOKUP($B45,PROSPER_Lobo!$1:$1,PROSPER_Lobo!$45:$45,""),
IF($C45="Naren Baliga",_xlfn.XLOOKUP($B45,PROSPER_Baliga!$1:$1,PROSPER_Baliga!$45:$45,""),
IF($C45="Thorsten Huhn",_xlfn.XLOOKUP($B45,PROSPER_Huhn!$1:$1,PROSPER_Huhn!$45:$45,""),
IF($C45="Nick Hull",_xlfn.XLOOKUP($B45,PROSPER_Hull!$1:$1,PROSPER_Hull!$45:$45,""),
IF($C45="Monika Kotwani",_xlfn.XLOOKUP($B45,PROSPER_Kotwani!$1:$1,PROSPER_Kotwani!$45:$45,""),
IF($C45="Jonathan Wellner",_xlfn.XLOOKUP($B45,PROSPER_Wellner!$1:$1,PROSPER_Wellner!$45:$45,""),
IF($C45="Travis Harvey",_xlfn.XLOOKUP($B45,PROSPER_Harvey!$1:$1,PROSPER_Harvey!$45:$45,""),"")))))))))</f>
        <v>N/A</v>
      </c>
      <c r="GD45" s="131" t="str">
        <f>IF(IF(IF($C45="Christopher Lobo",_xlfn.XLOOKUP($B45,PROSPER_Lobo!$1:$1,PROSPER_Lobo!$46:$46,""),
IF($C45="Naren Baliga",_xlfn.XLOOKUP($B45,PROSPER_Baliga!$1:$1,PROSPER_Baliga!$46:$46,""),
IF($C45="Thorsten Huhn",_xlfn.XLOOKUP($B45,PROSPER_Huhn!$1:$1,PROSPER_Huhn!$46:$46,""),
IF($C45="Nick Hull",_xlfn.XLOOKUP($B45,PROSPER_Hull!$1:$1,PROSPER_Hull!$46:$46,""),
IF($C45="Monika Kotwani",_xlfn.XLOOKUP($B45,PROSPER_Kotwani!$1:$1,PROSPER_Kotwani!$46:$46,""),
IF($C45="Jonathan Wellner",_xlfn.XLOOKUP($B45,PROSPER_Wellner!$1:$1,PROSPER_Wellner!$46:$46,""),
IF($C45="Travis Harvey",_xlfn.XLOOKUP($B45,PROSPER_Harvey!$1:$1,PROSPER_Harvey!$46:$46,""),"")))))))="","",
IF($C45="Christopher Lobo",_xlfn.XLOOKUP($B45,PROSPER_Lobo!$1:$1,PROSPER_Lobo!$46:$46,""),
IF($C45="Naren Baliga",_xlfn.XLOOKUP($B45,PROSPER_Baliga!$1:$1,PROSPER_Baliga!$46:$46,""),
IF($C45="Thorsten Huhn",_xlfn.XLOOKUP($B45,PROSPER_Huhn!$1:$1,PROSPER_Huhn!$46:$46,""),
IF($C45="Nick Hull",_xlfn.XLOOKUP($B45,PROSPER_Hull!$1:$1,PROSPER_Hull!$46:$46,""),
IF($C45="Monika Kotwani",_xlfn.XLOOKUP($B45,PROSPER_Kotwani!$1:$1,PROSPER_Kotwani!$46:$46,""),
IF($C45="Jonathan Wellner",_xlfn.XLOOKUP($B45,PROSPER_Wellner!$1:$1,PROSPER_Wellner!$46:$46,""),
IF($C45="Travis Harvey",_xlfn.XLOOKUP($B45,PROSPER_Harvey!$1:$1,PROSPER_Harvey!$46:$46,""),""))))))))="","No Comment",IF(IF($C45="Christopher Lobo",_xlfn.XLOOKUP($B45,PROSPER_Lobo!$1:$1,PROSPER_Lobo!$46:$46,""),
IF($C45="Naren Baliga",_xlfn.XLOOKUP($B45,PROSPER_Baliga!$1:$1,PROSPER_Baliga!$46:$46,""),
IF($C45="Thorsten Huhn",_xlfn.XLOOKUP($B45,PROSPER_Huhn!$1:$1,PROSPER_Huhn!$46:$46,""),
IF($C45="Nick Hull",_xlfn.XLOOKUP($B45,PROSPER_Hull!$1:$1,PROSPER_Hull!$46:$46,""),
IF($C45="Monika Kotwani",_xlfn.XLOOKUP($B45,PROSPER_Kotwani!$1:$1,PROSPER_Kotwani!$46:$46,""),
IF($C45="Jonathan Wellner",_xlfn.XLOOKUP($B45,PROSPER_Wellner!$1:$1,PROSPER_Wellner!$46:$46,""),
IF($C45="Travis Harvey",_xlfn.XLOOKUP($B45,PROSPER_Harvey!$1:$1,PROSPER_Harvey!$46:$46,""),"")))))))="","",
IF($C45="Christopher Lobo",_xlfn.XLOOKUP($B45,PROSPER_Lobo!$1:$1,PROSPER_Lobo!$46:$46,""),
IF($C45="Naren Baliga",_xlfn.XLOOKUP($B45,PROSPER_Baliga!$1:$1,PROSPER_Baliga!$46:$46,""),
IF($C45="Thorsten Huhn",_xlfn.XLOOKUP($B45,PROSPER_Huhn!$1:$1,PROSPER_Huhn!$46:$46,""),
IF($C45="Nick Hull",_xlfn.XLOOKUP($B45,PROSPER_Hull!$1:$1,PROSPER_Hull!$46:$46,""),
IF($C45="Monika Kotwani",_xlfn.XLOOKUP($B45,PROSPER_Kotwani!$1:$1,PROSPER_Kotwani!$46:$46,""),
IF($C45="Jonathan Wellner",_xlfn.XLOOKUP($B45,PROSPER_Wellner!$1:$1,PROSPER_Wellner!$46:$46,""),
IF($C45="Travis Harvey",_xlfn.XLOOKUP($B45,PROSPER_Harvey!$1:$1,PROSPER_Harvey!$46:$46,""),"")))))))))</f>
        <v>N/A</v>
      </c>
      <c r="GE45" s="150" t="str">
        <f t="shared" si="309"/>
        <v>N/A</v>
      </c>
      <c r="GF45" s="130" t="str">
        <f>_xlfn.XLOOKUP(B45,PROSPERInitial_Query!$E:$E,PROSPERInitial_Query!$AJ:$AJ,"",,-1)</f>
        <v/>
      </c>
      <c r="GG45" s="121" t="str">
        <f t="shared" si="310"/>
        <v>Rohit Venkataraman Balu2 - RelationshipAccount / Stakeholder 10Name</v>
      </c>
      <c r="GH45" s="121" t="str">
        <f>_xlfn.XLOOKUP(GG45,PROSPERDelta_Query!BK:BK,PROSPERDelta_Query!AL:AL,"",,-1)</f>
        <v/>
      </c>
      <c r="GI45" s="126" t="str">
        <f>_xlfn.XLOOKUP(B45,PROSPERInitial_Query!$E:$E,PROSPERInitial_Query!$Z:$Z,"",,-1)</f>
        <v/>
      </c>
      <c r="GJ45" s="121" t="str">
        <f t="shared" si="311"/>
        <v>Rohit Venkataraman Balu2 - RelationshipAccount / Stakeholder 10Self Score</v>
      </c>
      <c r="GK45" s="126" t="str">
        <f>_xlfn.XLOOKUP(GJ45,PROSPERDelta_Query!BK:BK,PROSPERDelta_Query!AV:AV,"",,-1)</f>
        <v/>
      </c>
      <c r="GL45" s="131" t="str">
        <f t="shared" si="312"/>
        <v/>
      </c>
      <c r="GM45" s="131" t="str">
        <f t="shared" si="313"/>
        <v>N/A</v>
      </c>
      <c r="GN45" s="132" t="str">
        <f t="shared" si="314"/>
        <v>N/A</v>
      </c>
      <c r="GO45" s="132" t="str">
        <f>IF(IF(IF($C45="Christopher Lobo",_xlfn.XLOOKUP($B45,PROSPER_Lobo!$1:$1,PROSPER_Lobo!$48:$48,""),
IF($C45="Naren Baliga",_xlfn.XLOOKUP($B45,PROSPER_Baliga!$1:$1,PROSPER_Baliga!$48:$48,""),
IF($C45="Thorsten Huhn",_xlfn.XLOOKUP($B45,PROSPER_Huhn!$1:$1,PROSPER_Huhn!$48:$48,""),
IF($C45="Nick Hull",_xlfn.XLOOKUP($B45,PROSPER_Hull!$1:$1,PROSPER_Hull!$48:$48,""),
IF($C45="Monika Kotwani",_xlfn.XLOOKUP($B45,PROSPER_Kotwani!$1:$1,PROSPER_Kotwani!$48:$48,""),
IF($C45="Jonathan Wellner",_xlfn.XLOOKUP($B45,PROSPER_Wellner!$1:$1,PROSPER_Wellner!$48:$48,""),
IF($C45="Travis Harvey",_xlfn.XLOOKUP($B45,PROSPER_Harvey!$1:$1,PROSPER_Harvey!$48:$48,""),"")))))))="","",
IF($C45="Christopher Lobo",_xlfn.XLOOKUP($B45,PROSPER_Lobo!$1:$1,PROSPER_Lobo!$48:$48,""),
IF($C45="Naren Baliga",_xlfn.XLOOKUP($B45,PROSPER_Baliga!$1:$1,PROSPER_Baliga!$48:$48,""),
IF($C45="Thorsten Huhn",_xlfn.XLOOKUP($B45,PROSPER_Huhn!$1:$1,PROSPER_Huhn!$48:$48,""),
IF($C45="Nick Hull",_xlfn.XLOOKUP($B45,PROSPER_Hull!$1:$1,PROSPER_Hull!$48:$48,""),
IF($C45="Monika Kotwani",_xlfn.XLOOKUP($B45,PROSPER_Kotwani!$1:$1,PROSPER_Kotwani!$48:$48,""),
IF($C45="Jonathan Wellner",_xlfn.XLOOKUP($B45,PROSPER_Wellner!$1:$1,PROSPER_Wellner!$48:$48,""),
IF($C45="Travis Harvey",_xlfn.XLOOKUP($B45,PROSPER_Harvey!$1:$1,PROSPER_Harvey!$48:$48,""),""))))))))="","No Score",IF(IF($C45="Christopher Lobo",_xlfn.XLOOKUP($B45,PROSPER_Lobo!$1:$1,PROSPER_Lobo!$48:$48,""),
IF($C45="Naren Baliga",_xlfn.XLOOKUP($B45,PROSPER_Baliga!$1:$1,PROSPER_Baliga!$48:$48,""),
IF($C45="Thorsten Huhn",_xlfn.XLOOKUP($B45,PROSPER_Huhn!$1:$1,PROSPER_Huhn!$48:$48,""),
IF($C45="Nick Hull",_xlfn.XLOOKUP($B45,PROSPER_Hull!$1:$1,PROSPER_Hull!$48:$48,""),
IF($C45="Monika Kotwani",_xlfn.XLOOKUP($B45,PROSPER_Kotwani!$1:$1,PROSPER_Kotwani!$48:$48,""),
IF($C45="Jonathan Wellner",_xlfn.XLOOKUP($B45,PROSPER_Wellner!$1:$1,PROSPER_Wellner!$48:$48,""),
IF($C45="Travis Harvey",_xlfn.XLOOKUP($B45,PROSPER_Harvey!$1:$1,PROSPER_Harvey!$48:$48,""),"")))))))="","",
IF($C45="Christopher Lobo",_xlfn.XLOOKUP($B45,PROSPER_Lobo!$1:$1,PROSPER_Lobo!$48:$48,""),
IF($C45="Naren Baliga",_xlfn.XLOOKUP($B45,PROSPER_Baliga!$1:$1,PROSPER_Baliga!$48:$48,""),
IF($C45="Thorsten Huhn",_xlfn.XLOOKUP($B45,PROSPER_Huhn!$1:$1,PROSPER_Huhn!$48:$48,""),
IF($C45="Nick Hull",_xlfn.XLOOKUP($B45,PROSPER_Hull!$1:$1,PROSPER_Hull!$48:$48,""),
IF($C45="Monika Kotwani",_xlfn.XLOOKUP($B45,PROSPER_Kotwani!$1:$1,PROSPER_Kotwani!$48:$48,""),
IF($C45="Jonathan Wellner",_xlfn.XLOOKUP($B45,PROSPER_Wellner!$1:$1,PROSPER_Wellner!$48:$48,""),
IF($C45="Travis Harvey",_xlfn.XLOOKUP($B45,PROSPER_Harvey!$1:$1,PROSPER_Harvey!$48:$48,""),"")))))))))</f>
        <v>N/A</v>
      </c>
      <c r="GP45" s="131" t="str">
        <f>IF(IF(IF($C45="Christopher Lobo",_xlfn.XLOOKUP($B45,PROSPER_Lobo!$1:$1,PROSPER_Lobo!$49:$49,""),
IF($C45="Naren Baliga",_xlfn.XLOOKUP($B45,PROSPER_Baliga!$1:$1,PROSPER_Baliga!$49:$49,""),
IF($C45="Thorsten Huhn",_xlfn.XLOOKUP($B45,PROSPER_Huhn!$1:$1,PROSPER_Huhn!$49:$49,""),
IF($C45="Nick Hull",_xlfn.XLOOKUP($B45,PROSPER_Hull!$1:$1,PROSPER_Hull!$49:$49,""),
IF($C45="Monika Kotwani",_xlfn.XLOOKUP($B45,PROSPER_Kotwani!$1:$1,PROSPER_Kotwani!$49:$49,""),
IF($C45="Jonathan Wellner",_xlfn.XLOOKUP($B45,PROSPER_Wellner!$1:$1,PROSPER_Wellner!$49:$49,""),
IF($C45="Travis Harvey",_xlfn.XLOOKUP($B45,PROSPER_Harvey!$1:$1,PROSPER_Harvey!$49:$49,""),"")))))))="","",
IF($C45="Christopher Lobo",_xlfn.XLOOKUP($B45,PROSPER_Lobo!$1:$1,PROSPER_Lobo!$49:$49,""),
IF($C45="Naren Baliga",_xlfn.XLOOKUP($B45,PROSPER_Baliga!$1:$1,PROSPER_Baliga!$49:$49,""),
IF($C45="Thorsten Huhn",_xlfn.XLOOKUP($B45,PROSPER_Huhn!$1:$1,PROSPER_Huhn!$49:$49,""),
IF($C45="Nick Hull",_xlfn.XLOOKUP($B45,PROSPER_Hull!$1:$1,PROSPER_Hull!$49:$49,""),
IF($C45="Monika Kotwani",_xlfn.XLOOKUP($B45,PROSPER_Kotwani!$1:$1,PROSPER_Kotwani!$49:$49,""),
IF($C45="Jonathan Wellner",_xlfn.XLOOKUP($B45,PROSPER_Wellner!$1:$1,PROSPER_Wellner!$49:$49,""),
IF($C45="Travis Harvey",_xlfn.XLOOKUP($B45,PROSPER_Harvey!$1:$1,PROSPER_Harvey!$49:$49,""),""))))))))="","No Comment",IF(IF($C45="Christopher Lobo",_xlfn.XLOOKUP($B45,PROSPER_Lobo!$1:$1,PROSPER_Lobo!$49:$49,""),
IF($C45="Naren Baliga",_xlfn.XLOOKUP($B45,PROSPER_Baliga!$1:$1,PROSPER_Baliga!$49:$49,""),
IF($C45="Thorsten Huhn",_xlfn.XLOOKUP($B45,PROSPER_Huhn!$1:$1,PROSPER_Huhn!$49:$49,""),
IF($C45="Nick Hull",_xlfn.XLOOKUP($B45,PROSPER_Hull!$1:$1,PROSPER_Hull!$49:$49,""),
IF($C45="Monika Kotwani",_xlfn.XLOOKUP($B45,PROSPER_Kotwani!$1:$1,PROSPER_Kotwani!$49:$49,""),
IF($C45="Jonathan Wellner",_xlfn.XLOOKUP($B45,PROSPER_Wellner!$1:$1,PROSPER_Wellner!$49:$49,""),
IF($C45="Travis Harvey",_xlfn.XLOOKUP($B45,PROSPER_Harvey!$1:$1,PROSPER_Harvey!$49:$49,""),"")))))))="","",
IF($C45="Christopher Lobo",_xlfn.XLOOKUP($B45,PROSPER_Lobo!$1:$1,PROSPER_Lobo!$49:$49,""),
IF($C45="Naren Baliga",_xlfn.XLOOKUP($B45,PROSPER_Baliga!$1:$1,PROSPER_Baliga!$49:$49,""),
IF($C45="Thorsten Huhn",_xlfn.XLOOKUP($B45,PROSPER_Huhn!$1:$1,PROSPER_Huhn!$49:$49,""),
IF($C45="Nick Hull",_xlfn.XLOOKUP($B45,PROSPER_Hull!$1:$1,PROSPER_Hull!$49:$49,""),
IF($C45="Monika Kotwani",_xlfn.XLOOKUP($B45,PROSPER_Kotwani!$1:$1,PROSPER_Kotwani!$49:$49,""),
IF($C45="Jonathan Wellner",_xlfn.XLOOKUP($B45,PROSPER_Wellner!$1:$1,PROSPER_Wellner!$49:$49,""),
IF($C45="Travis Harvey",_xlfn.XLOOKUP($B45,PROSPER_Harvey!$1:$1,PROSPER_Harvey!$49:$49,""),"")))))))))</f>
        <v>N/A</v>
      </c>
      <c r="GQ45" s="150" t="str">
        <f t="shared" si="315"/>
        <v>N/A</v>
      </c>
      <c r="GR45" s="187" t="str">
        <f t="shared" si="316"/>
        <v>N/A</v>
      </c>
      <c r="GS45" s="128" t="str">
        <f t="shared" si="317"/>
        <v>N/A</v>
      </c>
      <c r="GT45" s="188" t="str">
        <f t="shared" si="318"/>
        <v>N/A</v>
      </c>
      <c r="GU45" s="133" t="str">
        <f>IF(IF(IF($C45="Christopher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Kotwani",_xlfn.XLOOKUP($B45,PROSPER_Kotwani!$1:$1,PROSPER_Kotwani!$54:$54,""),
IF($C45="Jonathan Wellner",_xlfn.XLOOKUP($B45,PROSPER_Wellner!$1:$1,PROSPER_Wellner!$54:$54,""),
IF($C45="Travis Harvey",_xlfn.XLOOKUP($B45,PROSPER_Harvey!$1:$1,PROSPER_Harvey!$54:$54,""),"")))))))="","",
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Kotwani",_xlfn.XLOOKUP($B45,PROSPER_Kotwani!$1:$1,PROSPER_Kotwani!$50:$50,""),
IF($C45="Jonathan Wellner",_xlfn.XLOOKUP($B45,PROSPER_Wellner!$1:$1,PROSPER_Wellner!$50:$50,""),
IF($C45="Travis Harvey",_xlfn.XLOOKUP($B45,PROSPER_Harvey!$1:$1,PROSPER_Harvey!$50:$50,""),""))))))))="","No Score",IF(IF($C45="Christopher Lobo",_xlfn.XLOOKUP($B45,PROSPER_Lobo!$1:$1,PROSPER_Lobo!$50:$50,""),
IF($C45="Naren Baliga",_xlfn.XLOOKUP($B45,PROSPER_Baliga!$1:$1,PROSPER_Baliga!$50:$50,""),
IF($C45="Thorsten Huhn",_xlfn.XLOOKUP($B45,PROSPER_Huhn!$1:$1,PROSPER_Huhn!$50:$50,""),
IF($C45="Nick Hull",_xlfn.XLOOKUP($B45,PROSPER_Hull!$1:$1,PROSPER_Hull!$50:$50,""),
IF($C45="Monika Kotwani",_xlfn.XLOOKUP($B45,PROSPER_Kotwani!$1:$1,PROSPER_Kotwani!$50:$50,""),
IF($C45="Jonathan Wellner",_xlfn.XLOOKUP($B45,PROSPER_Wellner!$1:$1,PROSPER_Wellner!$50:$50,""),
IF($C45="Travis Harvey",_xlfn.XLOOKUP($B45,PROSPER_Harvey!$1:$1,PROSPER_Harvey!$50:$50,""),"")))))))="","",
IF($C45="Christopher Lobo",_xlfn.XLOOKUP($B45,PROSPER_Lobo!$1:$1,PROSPER_Lobo!$50:$50,""),
IF($C45="Naren Baliga",_xlfn.XLOOKUP($B45,PROSPER_Baliga!$1:$1,PROSPER_Baliga!$50:$50,""),
IF($C45="Thorsten Huhn",_xlfn.XLOOKUP($B45,PROSPER_Huhn!$1:$1,PROSPER_Huhn!$50:$50,""),
IF($C45="Nick Hull",_xlfn.XLOOKUP($B45,PROSPER_Hull!$1:$1,PROSPER_Hull!$50:$50,""),
IF($C45="Monika Kotwani",_xlfn.XLOOKUP($B45,PROSPER_Kotwani!$1:$1,PROSPER_Kotwani!$50:$50,""),
IF($C45="Jonathan Wellner",_xlfn.XLOOKUP($B45,PROSPER_Wellner!$1:$1,PROSPER_Wellner!$50:$50,""),
IF($C45="Travis Harvey",_xlfn.XLOOKUP($B45,PROSPER_Harvey!$1:$1,PROSPER_Harvey!$50:$50,""),"")))))))))</f>
        <v>No Score</v>
      </c>
      <c r="GV45" s="134" t="str">
        <f>IF(IF(IF($C45="Christopher Lobo",_xlfn.XLOOKUP($B45,PROSPER_Lobo!$1:$1,PROSPER_Lobo!$51:$51,""),
IF($C45="Naren Baliga",_xlfn.XLOOKUP($B45,PROSPER_Baliga!$1:$1,PROSPER_Baliga!$51:$51,""),
IF($C45="Thorsten Huhn",_xlfn.XLOOKUP($B45,PROSPER_Huhn!$1:$1,PROSPER_Huhn!$51:$51,""),
IF($C45="Nick Hull",_xlfn.XLOOKUP($B45,PROSPER_Hull!$1:$1,PROSPER_Hull!$51:$51,""),
IF($C45="Monika Kotwani",_xlfn.XLOOKUP($B45,PROSPER_Kotwani!$1:$1,PROSPER_Kotwani!$51:$51,""),
IF($C45="Jonathan Wellner",_xlfn.XLOOKUP($B45,PROSPER_Wellner!$1:$1,PROSPER_Wellner!$51:$51,""),
IF($C45="Travis Harvey",_xlfn.XLOOKUP($B45,PROSPER_Harvey!$1:$1,PROSPER_Harvey!$51:$51,""),"")))))))="","",
IF($C45="Christopher Lobo",_xlfn.XLOOKUP($B45,PROSPER_Lobo!$1:$1,PROSPER_Lobo!$51:$51,""),
IF($C45="Naren Baliga",_xlfn.XLOOKUP($B45,PROSPER_Baliga!$1:$1,PROSPER_Baliga!$51:$51,""),
IF($C45="Thorsten Huhn",_xlfn.XLOOKUP($B45,PROSPER_Huhn!$1:$1,PROSPER_Huhn!$51:$51,""),
IF($C45="Nick Hull",_xlfn.XLOOKUP($B45,PROSPER_Hull!$1:$1,PROSPER_Hull!$51:$51,""),
IF($C45="Monika Kotwani",_xlfn.XLOOKUP($B45,PROSPER_Kotwani!$1:$1,PROSPER_Kotwani!$51:$51,""),
IF($C45="Jonathan Wellner",_xlfn.XLOOKUP($B45,PROSPER_Wellner!$1:$1,PROSPER_Wellner!$51:$51,""),
IF($C45="Travis Harvey",_xlfn.XLOOKUP($B45,PROSPER_Harvey!$1:$1,PROSPER_Harvey!$51:$51,""),""))))))))="","No Comment",IF(IF($C45="Christopher Lobo",_xlfn.XLOOKUP($B45,PROSPER_Lobo!$1:$1,PROSPER_Lobo!$51:$51,""),
IF($C45="Naren Baliga",_xlfn.XLOOKUP($B45,PROSPER_Baliga!$1:$1,PROSPER_Baliga!$51:$51,""),
IF($C45="Thorsten Huhn",_xlfn.XLOOKUP($B45,PROSPER_Huhn!$1:$1,PROSPER_Huhn!$51:$51,""),
IF($C45="Nick Hull",_xlfn.XLOOKUP($B45,PROSPER_Hull!$1:$1,PROSPER_Hull!$51:$51,""),
IF($C45="Monika Kotwani",_xlfn.XLOOKUP($B45,PROSPER_Kotwani!$1:$1,PROSPER_Kotwani!$51:$51,""),
IF($C45="Jonathan Wellner",_xlfn.XLOOKUP($B45,PROSPER_Wellner!$1:$1,PROSPER_Wellner!$51:$51,""),
IF($C45="Travis Harvey",_xlfn.XLOOKUP($B45,PROSPER_Harvey!$1:$1,PROSPER_Harvey!$51:$51,""),"")))))))="","",
IF($C45="Christopher Lobo",_xlfn.XLOOKUP($B45,PROSPER_Lobo!$1:$1,PROSPER_Lobo!$51:$51,""),
IF($C45="Naren Baliga",_xlfn.XLOOKUP($B45,PROSPER_Baliga!$1:$1,PROSPER_Baliga!$51:$51,""),
IF($C45="Thorsten Huhn",_xlfn.XLOOKUP($B45,PROSPER_Huhn!$1:$1,PROSPER_Huhn!$51:$51,""),
IF($C45="Nick Hull",_xlfn.XLOOKUP($B45,PROSPER_Hull!$1:$1,PROSPER_Hull!$51:$51,""),
IF($C45="Monika Kotwani",_xlfn.XLOOKUP($B45,PROSPER_Kotwani!$1:$1,PROSPER_Kotwani!$51:$51,""),
IF($C45="Jonathan Wellner",_xlfn.XLOOKUP($B45,PROSPER_Wellner!$1:$1,PROSPER_Wellner!$51:$51,""),
IF($C45="Travis Harvey",_xlfn.XLOOKUP($B45,PROSPER_Harvey!$1:$1,PROSPER_Harvey!$51:$51,""),"")))))))))</f>
        <v>No Comment</v>
      </c>
      <c r="GW45" s="133" t="str">
        <f>_xlfn.XLOOKUP($B45,Vlookups_Local!B:B,Vlookups_Local!E:E,"N/A")</f>
        <v>No Data</v>
      </c>
      <c r="GX45" s="134" t="str">
        <f>IF(IF(IF($C45="Christopher Lobo",_xlfn.XLOOKUP($B45,PROSPER_Lobo!$1:$1,PROSPER_Lobo!$53:$53,""),
IF($C45="Naren Baliga",_xlfn.XLOOKUP($B45,PROSPER_Baliga!$1:$1,PROSPER_Baliga!$53:$53,""),
IF($C45="Thorsten Huhn",_xlfn.XLOOKUP($B45,PROSPER_Huhn!$1:$1,PROSPER_Huhn!$53:$53,""),
IF($C45="Nick Hull",_xlfn.XLOOKUP($B45,PROSPER_Hull!$1:$1,PROSPER_Hull!$53:$53,""),
IF($C45="Monika Kotwani",_xlfn.XLOOKUP($B45,PROSPER_Kotwani!$1:$1,PROSPER_Kotwani!$53:$53,""),
IF($C45="Jonathan Wellner",_xlfn.XLOOKUP($B45,PROSPER_Wellner!$1:$1,PROSPER_Wellner!$53:$53,""),
IF($C45="Travis Harvey",_xlfn.XLOOKUP($B45,PROSPER_Harvey!$1:$1,PROSPER_Harvey!$53:$53,""),"")))))))="","",
IF($C45="Christopher Lobo",_xlfn.XLOOKUP($B45,PROSPER_Lobo!$1:$1,PROSPER_Lobo!$53:$53,""),
IF($C45="Naren Baliga",_xlfn.XLOOKUP($B45,PROSPER_Baliga!$1:$1,PROSPER_Baliga!$53:$53,""),
IF($C45="Thorsten Huhn",_xlfn.XLOOKUP($B45,PROSPER_Huhn!$1:$1,PROSPER_Huhn!$53:$53,""),
IF($C45="Nick Hull",_xlfn.XLOOKUP($B45,PROSPER_Hull!$1:$1,PROSPER_Hull!$53:$53,""),
IF($C45="Monika Kotwani",_xlfn.XLOOKUP($B45,PROSPER_Kotwani!$1:$1,PROSPER_Kotwani!$53:$53,""),
IF($C45="Jonathan Wellner",_xlfn.XLOOKUP($B45,PROSPER_Wellner!$1:$1,PROSPER_Wellner!$53:$53,""),
IF($C45="Travis Harvey",_xlfn.XLOOKUP($B45,PROSPER_Harvey!$1:$1,PROSPER_Harvey!$53:$53,""),""))))))))="","No Comment",IF(IF($C45="Christopher Lobo",_xlfn.XLOOKUP($B45,PROSPER_Lobo!$1:$1,PROSPER_Lobo!$53:$53,""),
IF($C45="Naren Baliga",_xlfn.XLOOKUP($B45,PROSPER_Baliga!$1:$1,PROSPER_Baliga!$53:$53,""),
IF($C45="Thorsten Huhn",_xlfn.XLOOKUP($B45,PROSPER_Huhn!$1:$1,PROSPER_Huhn!$53:$53,""),
IF($C45="Nick Hull",_xlfn.XLOOKUP($B45,PROSPER_Hull!$1:$1,PROSPER_Hull!$53:$53,""),
IF($C45="Monika Kotwani",_xlfn.XLOOKUP($B45,PROSPER_Kotwani!$1:$1,PROSPER_Kotwani!$53:$53,""),
IF($C45="Jonathan Wellner",_xlfn.XLOOKUP($B45,PROSPER_Wellner!$1:$1,PROSPER_Wellner!$53:$53,""),
IF($C45="Travis Harvey",_xlfn.XLOOKUP($B45,PROSPER_Harvey!$1:$1,PROSPER_Harvey!$53:$53,""),"")))))))="","",
IF($C45="Christopher Lobo",_xlfn.XLOOKUP($B45,PROSPER_Lobo!$1:$1,PROSPER_Lobo!$53:$53,""),
IF($C45="Naren Baliga",_xlfn.XLOOKUP($B45,PROSPER_Baliga!$1:$1,PROSPER_Baliga!$53:$53,""),
IF($C45="Thorsten Huhn",_xlfn.XLOOKUP($B45,PROSPER_Huhn!$1:$1,PROSPER_Huhn!$53:$53,""),
IF($C45="Nick Hull",_xlfn.XLOOKUP($B45,PROSPER_Hull!$1:$1,PROSPER_Hull!$53:$53,""),
IF($C45="Monika Kotwani",_xlfn.XLOOKUP($B45,PROSPER_Kotwani!$1:$1,PROSPER_Kotwani!$53:$53,""),
IF($C45="Jonathan Wellner",_xlfn.XLOOKUP($B45,PROSPER_Wellner!$1:$1,PROSPER_Wellner!$53:$53,""),
IF($C45="Travis Harvey",_xlfn.XLOOKUP($B45,PROSPER_Harvey!$1:$1,PROSPER_Harvey!$53:$53,""),"")))))))))</f>
        <v>No Comment</v>
      </c>
      <c r="GY45" s="133" t="str">
        <f>IF(IF(IF($C45="Christopher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Kotwani",_xlfn.XLOOKUP($B45,PROSPER_Kotwani!$1:$1,PROSPER_Kotwani!$54:$54,""),
IF($C45="Jonathan Wellner",_xlfn.XLOOKUP($B45,PROSPER_Wellner!$1:$1,PROSPER_Wellner!$54:$54,""),
IF($C45="Travis Harvey",_xlfn.XLOOKUP($B45,PROSPER_Harvey!$1:$1,PROSPER_Harvey!$54:$54,""),"")))))))="","",
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Kotwani",_xlfn.XLOOKUP($B45,PROSPER_Kotwani!$1:$1,PROSPER_Kotwani!$54:$54,""),
IF($C45="Jonathan Wellner",_xlfn.XLOOKUP($B45,PROSPER_Wellner!$1:$1,PROSPER_Wellner!$54:$54,""),
IF($C45="Travis Harvey",_xlfn.XLOOKUP($B45,PROSPER_Harvey!$1:$1,PROSPER_Harvey!$54:$54,""),""))))))))="","No Score",IF(IF($C45="Christopher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Kotwani",_xlfn.XLOOKUP($B45,PROSPER_Kotwani!$1:$1,PROSPER_Kotwani!$54:$54,""),
IF($C45="Jonathan Wellner",_xlfn.XLOOKUP($B45,PROSPER_Wellner!$1:$1,PROSPER_Wellner!$54:$54,""),
IF($C45="Travis Harvey",_xlfn.XLOOKUP($B45,PROSPER_Harvey!$1:$1,PROSPER_Harvey!$54:$54,""),"")))))))="","",
IF($C45="Christopher Lobo",_xlfn.XLOOKUP($B45,PROSPER_Lobo!$1:$1,PROSPER_Lobo!$54:$54,""),
IF($C45="Naren Baliga",_xlfn.XLOOKUP($B45,PROSPER_Baliga!$1:$1,PROSPER_Baliga!$54:$54,""),
IF($C45="Thorsten Huhn",_xlfn.XLOOKUP($B45,PROSPER_Huhn!$1:$1,PROSPER_Huhn!$54:$54,""),
IF($C45="Nick Hull",_xlfn.XLOOKUP($B45,PROSPER_Hull!$1:$1,PROSPER_Hull!$54:$54,""),
IF($C45="Monika Kotwani",_xlfn.XLOOKUP($B45,PROSPER_Kotwani!$1:$1,PROSPER_Kotwani!$54:$54,""),
IF($C45="Jonathan Wellner",_xlfn.XLOOKUP($B45,PROSPER_Wellner!$1:$1,PROSPER_Wellner!$54:$54,""),
IF($C45="Travis Harvey",_xlfn.XLOOKUP($B45,PROSPER_Harvey!$1:$1,PROSPER_Harvey!$54:$54,""),"")))))))))</f>
        <v>No Score</v>
      </c>
      <c r="GZ45" s="134" t="str">
        <f>IF(IF(IF($C45="Christopher Lobo",_xlfn.XLOOKUP($B45,PROSPER_Lobo!$1:$1,PROSPER_Lobo!$55:$55,""),
IF($C45="Naren Baliga",_xlfn.XLOOKUP($B45,PROSPER_Baliga!$1:$1,PROSPER_Baliga!$55:$55,""),
IF($C45="Thorsten Huhn",_xlfn.XLOOKUP($B45,PROSPER_Huhn!$1:$1,PROSPER_Huhn!$55:$55,""),
IF($C45="Nick Hull",_xlfn.XLOOKUP($B45,PROSPER_Hull!$1:$1,PROSPER_Hull!$55:$55,""),
IF($C45="Monika Kotwani",_xlfn.XLOOKUP($B45,PROSPER_Kotwani!$1:$1,PROSPER_Kotwani!$55:$55,""),
IF($C45="Jonathan Wellner",_xlfn.XLOOKUP($B45,PROSPER_Wellner!$1:$1,PROSPER_Wellner!$55:$55,""),
IF($C45="Travis Harvey",_xlfn.XLOOKUP($B45,PROSPER_Harvey!$1:$1,PROSPER_Harvey!$55:$55,""),"")))))))="","",
IF($C45="Christopher Lobo",_xlfn.XLOOKUP($B45,PROSPER_Lobo!$1:$1,PROSPER_Lobo!$55:$55,""),
IF($C45="Naren Baliga",_xlfn.XLOOKUP($B45,PROSPER_Baliga!$1:$1,PROSPER_Baliga!$55:$55,""),
IF($C45="Thorsten Huhn",_xlfn.XLOOKUP($B45,PROSPER_Huhn!$1:$1,PROSPER_Huhn!$55:$55,""),
IF($C45="Nick Hull",_xlfn.XLOOKUP($B45,PROSPER_Hull!$1:$1,PROSPER_Hull!$55:$55,""),
IF($C45="Monika Kotwani",_xlfn.XLOOKUP($B45,PROSPER_Kotwani!$1:$1,PROSPER_Kotwani!$55:$55,""),
IF($C45="Jonathan Wellner",_xlfn.XLOOKUP($B45,PROSPER_Wellner!$1:$1,PROSPER_Wellner!$55:$55,""),
IF($C45="Travis Harvey",_xlfn.XLOOKUP($B45,PROSPER_Harvey!$1:$1,PROSPER_Harvey!$55:$55,""),""))))))))="","No Comment",IF(IF($C45="Christopher Lobo",_xlfn.XLOOKUP($B45,PROSPER_Lobo!$1:$1,PROSPER_Lobo!$55:$55,""),
IF($C45="Naren Baliga",_xlfn.XLOOKUP($B45,PROSPER_Baliga!$1:$1,PROSPER_Baliga!$55:$55,""),
IF($C45="Thorsten Huhn",_xlfn.XLOOKUP($B45,PROSPER_Huhn!$1:$1,PROSPER_Huhn!$55:$55,""),
IF($C45="Nick Hull",_xlfn.XLOOKUP($B45,PROSPER_Hull!$1:$1,PROSPER_Hull!$55:$55,""),
IF($C45="Monika Kotwani",_xlfn.XLOOKUP($B45,PROSPER_Kotwani!$1:$1,PROSPER_Kotwani!$55:$55,""),
IF($C45="Jonathan Wellner",_xlfn.XLOOKUP($B45,PROSPER_Wellner!$1:$1,PROSPER_Wellner!$55:$55,""),
IF($C45="Travis Harvey",_xlfn.XLOOKUP($B45,PROSPER_Harvey!$1:$1,PROSPER_Harvey!$55:$55,""),"")))))))="","",
IF($C45="Christopher Lobo",_xlfn.XLOOKUP($B45,PROSPER_Lobo!$1:$1,PROSPER_Lobo!$55:$55,""),
IF($C45="Naren Baliga",_xlfn.XLOOKUP($B45,PROSPER_Baliga!$1:$1,PROSPER_Baliga!$55:$55,""),
IF($C45="Thorsten Huhn",_xlfn.XLOOKUP($B45,PROSPER_Huhn!$1:$1,PROSPER_Huhn!$55:$55,""),
IF($C45="Nick Hull",_xlfn.XLOOKUP($B45,PROSPER_Hull!$1:$1,PROSPER_Hull!$55:$55,""),
IF($C45="Monika Kotwani",_xlfn.XLOOKUP($B45,PROSPER_Kotwani!$1:$1,PROSPER_Kotwani!$55:$55,""),
IF($C45="Jonathan Wellner",_xlfn.XLOOKUP($B45,PROSPER_Wellner!$1:$1,PROSPER_Wellner!$55:$55,""),
IF($C45="Travis Harvey",_xlfn.XLOOKUP($B45,PROSPER_Harvey!$1:$1,PROSPER_Harvey!$55:$55,""),"")))))))))</f>
        <v>No Comment</v>
      </c>
      <c r="HA45" s="133" t="str">
        <f>IF(IF(IF($C45="Christopher Lobo",_xlfn.XLOOKUP($B45,PROSPER_Lobo!$1:$1,PROSPER_Lobo!$56:$56,""),
IF($C45="Naren Baliga",_xlfn.XLOOKUP($B45,PROSPER_Baliga!$1:$1,PROSPER_Baliga!$56:$56,""),
IF($C45="Thorsten Huhn",_xlfn.XLOOKUP($B45,PROSPER_Huhn!$1:$1,PROSPER_Huhn!$56:$56,""),
IF($C45="Nick Hull",_xlfn.XLOOKUP($B45,PROSPER_Hull!$1:$1,PROSPER_Hull!$56:$56,""),
IF($C45="Monika Kotwani",_xlfn.XLOOKUP($B45,PROSPER_Kotwani!$1:$1,PROSPER_Kotwani!$56:$56,""),
IF($C45="Jonathan Wellner",_xlfn.XLOOKUP($B45,PROSPER_Wellner!$1:$1,PROSPER_Wellner!$56:$56,""),
IF($C45="Travis Harvey",_xlfn.XLOOKUP($B45,PROSPER_Harvey!$1:$1,PROSPER_Harvey!$56:$56,""),"")))))))="","",
IF($C45="Christopher Lobo",_xlfn.XLOOKUP($B45,PROSPER_Lobo!$1:$1,PROSPER_Lobo!$56:$56,""),
IF($C45="Naren Baliga",_xlfn.XLOOKUP($B45,PROSPER_Baliga!$1:$1,PROSPER_Baliga!$56:$56,""),
IF($C45="Thorsten Huhn",_xlfn.XLOOKUP($B45,PROSPER_Huhn!$1:$1,PROSPER_Huhn!$56:$56,""),
IF($C45="Nick Hull",_xlfn.XLOOKUP($B45,PROSPER_Hull!$1:$1,PROSPER_Hull!$56:$56,""),
IF($C45="Monika Kotwani",_xlfn.XLOOKUP($B45,PROSPER_Kotwani!$1:$1,PROSPER_Kotwani!$56:$56,""),
IF($C45="Jonathan Wellner",_xlfn.XLOOKUP($B45,PROSPER_Wellner!$1:$1,PROSPER_Wellner!$56:$56,""),
IF($C45="Travis Harvey",_xlfn.XLOOKUP($B45,PROSPER_Harvey!$1:$1,PROSPER_Harvey!$56:$56,""),""))))))))="","No Score",IF(IF($C45="Christopher Lobo",_xlfn.XLOOKUP($B45,PROSPER_Lobo!$1:$1,PROSPER_Lobo!$56:$56,""),
IF($C45="Naren Baliga",_xlfn.XLOOKUP($B45,PROSPER_Baliga!$1:$1,PROSPER_Baliga!$56:$56,""),
IF($C45="Thorsten Huhn",_xlfn.XLOOKUP($B45,PROSPER_Huhn!$1:$1,PROSPER_Huhn!$56:$56,""),
IF($C45="Nick Hull",_xlfn.XLOOKUP($B45,PROSPER_Hull!$1:$1,PROSPER_Hull!$56:$56,""),
IF($C45="Monika Kotwani",_xlfn.XLOOKUP($B45,PROSPER_Kotwani!$1:$1,PROSPER_Kotwani!$56:$56,""),
IF($C45="Jonathan Wellner",_xlfn.XLOOKUP($B45,PROSPER_Wellner!$1:$1,PROSPER_Wellner!$56:$56,""),
IF($C45="Travis Harvey",_xlfn.XLOOKUP($B45,PROSPER_Harvey!$1:$1,PROSPER_Harvey!$56:$56,""),"")))))))="","",
IF($C45="Christopher Lobo",_xlfn.XLOOKUP($B45,PROSPER_Lobo!$1:$1,PROSPER_Lobo!$56:$56,""),
IF($C45="Naren Baliga",_xlfn.XLOOKUP($B45,PROSPER_Baliga!$1:$1,PROSPER_Baliga!$56:$56,""),
IF($C45="Thorsten Huhn",_xlfn.XLOOKUP($B45,PROSPER_Huhn!$1:$1,PROSPER_Huhn!$56:$56,""),
IF($C45="Nick Hull",_xlfn.XLOOKUP($B45,PROSPER_Hull!$1:$1,PROSPER_Hull!$56:$56,""),
IF($C45="Monika Kotwani",_xlfn.XLOOKUP($B45,PROSPER_Kotwani!$1:$1,PROSPER_Kotwani!$56:$56,""),
IF($C45="Jonathan Wellner",_xlfn.XLOOKUP($B45,PROSPER_Wellner!$1:$1,PROSPER_Wellner!$56:$56,""),
IF($C45="Travis Harvey",_xlfn.XLOOKUP($B45,PROSPER_Harvey!$1:$1,PROSPER_Harvey!$56:$56,""),"")))))))))</f>
        <v>No Score</v>
      </c>
      <c r="HB45" s="134" t="str">
        <f>IF(IF(IF($C45="Christopher Lobo",_xlfn.XLOOKUP($B45,PROSPER_Lobo!$1:$1,PROSPER_Lobo!$57:$57,""),
IF($C45="Naren Baliga",_xlfn.XLOOKUP($B45,PROSPER_Baliga!$1:$1,PROSPER_Baliga!$57:$57,""),
IF($C45="Thorsten Huhn",_xlfn.XLOOKUP($B45,PROSPER_Huhn!$1:$1,PROSPER_Huhn!$57:$57,""),
IF($C45="Nick Hull",_xlfn.XLOOKUP($B45,PROSPER_Hull!$1:$1,PROSPER_Hull!$57:$57,""),
IF($C45="Monika Kotwani",_xlfn.XLOOKUP($B45,PROSPER_Kotwani!$1:$1,PROSPER_Kotwani!$57:$57,""),
IF($C45="Jonathan Wellner",_xlfn.XLOOKUP($B45,PROSPER_Wellner!$1:$1,PROSPER_Wellner!$57:$57,""),
IF($C45="Travis Harvey",_xlfn.XLOOKUP($B45,PROSPER_Harvey!$1:$1,PROSPER_Harvey!$57:$57,""),"")))))))="","",
IF($C45="Christopher Lobo",_xlfn.XLOOKUP($B45,PROSPER_Lobo!$1:$1,PROSPER_Lobo!$57:$57,""),
IF($C45="Naren Baliga",_xlfn.XLOOKUP($B45,PROSPER_Baliga!$1:$1,PROSPER_Baliga!$57:$57,""),
IF($C45="Thorsten Huhn",_xlfn.XLOOKUP($B45,PROSPER_Huhn!$1:$1,PROSPER_Huhn!$57:$57,""),
IF($C45="Nick Hull",_xlfn.XLOOKUP($B45,PROSPER_Hull!$1:$1,PROSPER_Hull!$57:$57,""),
IF($C45="Monika Kotwani",_xlfn.XLOOKUP($B45,PROSPER_Kotwani!$1:$1,PROSPER_Kotwani!$57:$57,""),
IF($C45="Jonathan Wellner",_xlfn.XLOOKUP($B45,PROSPER_Wellner!$1:$1,PROSPER_Wellner!$57:$57,""),
IF($C45="Travis Harvey",_xlfn.XLOOKUP($B45,PROSPER_Harvey!$1:$1,PROSPER_Harvey!$57:$57,""),""))))))))="","No Comment",IF(IF($C45="Christopher Lobo",_xlfn.XLOOKUP($B45,PROSPER_Lobo!$1:$1,PROSPER_Lobo!$57:$57,""),
IF($C45="Naren Baliga",_xlfn.XLOOKUP($B45,PROSPER_Baliga!$1:$1,PROSPER_Baliga!$57:$57,""),
IF($C45="Thorsten Huhn",_xlfn.XLOOKUP($B45,PROSPER_Huhn!$1:$1,PROSPER_Huhn!$57:$57,""),
IF($C45="Nick Hull",_xlfn.XLOOKUP($B45,PROSPER_Hull!$1:$1,PROSPER_Hull!$57:$57,""),
IF($C45="Monika Kotwani",_xlfn.XLOOKUP($B45,PROSPER_Kotwani!$1:$1,PROSPER_Kotwani!$57:$57,""),
IF($C45="Jonathan Wellner",_xlfn.XLOOKUP($B45,PROSPER_Wellner!$1:$1,PROSPER_Wellner!$57:$57,""),
IF($C45="Travis Harvey",_xlfn.XLOOKUP($B45,PROSPER_Harvey!$1:$1,PROSPER_Harvey!$57:$57,""),"")))))))="","",
IF($C45="Christopher Lobo",_xlfn.XLOOKUP($B45,PROSPER_Lobo!$1:$1,PROSPER_Lobo!$57:$57,""),
IF($C45="Naren Baliga",_xlfn.XLOOKUP($B45,PROSPER_Baliga!$1:$1,PROSPER_Baliga!$57:$57,""),
IF($C45="Thorsten Huhn",_xlfn.XLOOKUP($B45,PROSPER_Huhn!$1:$1,PROSPER_Huhn!$57:$57,""),
IF($C45="Nick Hull",_xlfn.XLOOKUP($B45,PROSPER_Hull!$1:$1,PROSPER_Hull!$57:$57,""),
IF($C45="Monika Kotwani",_xlfn.XLOOKUP($B45,PROSPER_Kotwani!$1:$1,PROSPER_Kotwani!$57:$57,""),
IF($C45="Jonathan Wellner",_xlfn.XLOOKUP($B45,PROSPER_Wellner!$1:$1,PROSPER_Wellner!$57:$57,""),
IF($C45="Travis Harvey",_xlfn.XLOOKUP($B45,PROSPER_Harvey!$1:$1,PROSPER_Harvey!$57:$57,""),"")))))))))</f>
        <v>No Comment</v>
      </c>
      <c r="HC45" s="192" t="str">
        <f t="shared" si="319"/>
        <v>N/A</v>
      </c>
      <c r="HD45" s="135" t="str">
        <f>_xlfn.XLOOKUP(B45,PROSPERInitial_Query!$E:$E,PROSPERInitial_Query!$AK:$AK,"",,-1)</f>
        <v/>
      </c>
      <c r="HE45" s="136" t="str">
        <f t="shared" si="320"/>
        <v>Rohit Venkataraman Balu4 - SuccessServices Quality</v>
      </c>
      <c r="HF45" s="136" t="str">
        <f>_xlfn.XLOOKUP(HE45,PROSPERDelta_Query!BK:BK,PROSPERDelta_Query!AX:AX,"",,-1)</f>
        <v/>
      </c>
      <c r="HG45" s="137" t="str">
        <f t="shared" si="321"/>
        <v>N/A</v>
      </c>
      <c r="HH45" s="137" t="str">
        <f>IF(IF(IF($C45="Christopher Lobo",_xlfn.XLOOKUP($B45,PROSPER_Lobo!$1:$1,PROSPER_Lobo!$58:$58,""),
IF($C45="Naren Baliga",_xlfn.XLOOKUP($B45,PROSPER_Baliga!$1:$1,PROSPER_Baliga!$58:$58,""),
IF($C45="Thorsten Huhn",_xlfn.XLOOKUP($B45,PROSPER_Huhn!$1:$1,PROSPER_Huhn!$58:$58,""),
IF($C45="Nick Hull",_xlfn.XLOOKUP($B45,PROSPER_Hull!$1:$1,PROSPER_Hull!$58:$58,""),
IF($C45="Monika Kotwani",_xlfn.XLOOKUP($B45,PROSPER_Kotwani!$1:$1,PROSPER_Kotwani!$58:$58,""),
IF($C45="Jonathan Wellner",_xlfn.XLOOKUP($B45,PROSPER_Wellner!$1:$1,PROSPER_Wellner!$58:$58,""),
IF($C45="Travis Harvey",_xlfn.XLOOKUP($B45,PROSPER_Harvey!$1:$1,PROSPER_Harvey!$58:$58,""),"")))))))="","",
IF($C45="Christopher Lobo",_xlfn.XLOOKUP($B45,PROSPER_Lobo!$1:$1,PROSPER_Lobo!$58:$58,""),
IF($C45="Naren Baliga",_xlfn.XLOOKUP($B45,PROSPER_Baliga!$1:$1,PROSPER_Baliga!$58:$58,""),
IF($C45="Thorsten Huhn",_xlfn.XLOOKUP($B45,PROSPER_Huhn!$1:$1,PROSPER_Huhn!$58:$58,""),
IF($C45="Nick Hull",_xlfn.XLOOKUP($B45,PROSPER_Hull!$1:$1,PROSPER_Hull!$58:$58,""),
IF($C45="Monika Kotwani",_xlfn.XLOOKUP($B45,PROSPER_Kotwani!$1:$1,PROSPER_Kotwani!$58:$58,""),
IF($C45="Jonathan Wellner",_xlfn.XLOOKUP($B45,PROSPER_Wellner!$1:$1,PROSPER_Wellner!$58:$58,""),
IF($C45="Travis Harvey",_xlfn.XLOOKUP($B45,PROSPER_Harvey!$1:$1,PROSPER_Harvey!$58:$58,""),""))))))))="","No Score",IF(IF($C45="Christopher Lobo",_xlfn.XLOOKUP($B45,PROSPER_Lobo!$1:$1,PROSPER_Lobo!$58:$58,""),
IF($C45="Naren Baliga",_xlfn.XLOOKUP($B45,PROSPER_Baliga!$1:$1,PROSPER_Baliga!$58:$58,""),
IF($C45="Thorsten Huhn",_xlfn.XLOOKUP($B45,PROSPER_Huhn!$1:$1,PROSPER_Huhn!$58:$58,""),
IF($C45="Nick Hull",_xlfn.XLOOKUP($B45,PROSPER_Hull!$1:$1,PROSPER_Hull!$58:$58,""),
IF($C45="Monika Kotwani",_xlfn.XLOOKUP($B45,PROSPER_Kotwani!$1:$1,PROSPER_Kotwani!$58:$58,""),
IF($C45="Jonathan Wellner",_xlfn.XLOOKUP($B45,PROSPER_Wellner!$1:$1,PROSPER_Wellner!$58:$58,""),
IF($C45="Travis Harvey",_xlfn.XLOOKUP($B45,PROSPER_Harvey!$1:$1,PROSPER_Harvey!$58:$58,""),"")))))))="","",
IF($C45="Christopher Lobo",_xlfn.XLOOKUP($B45,PROSPER_Lobo!$1:$1,PROSPER_Lobo!$58:$58,""),
IF($C45="Naren Baliga",_xlfn.XLOOKUP($B45,PROSPER_Baliga!$1:$1,PROSPER_Baliga!$58:$58,""),
IF($C45="Thorsten Huhn",_xlfn.XLOOKUP($B45,PROSPER_Huhn!$1:$1,PROSPER_Huhn!$58:$58,""),
IF($C45="Nick Hull",_xlfn.XLOOKUP($B45,PROSPER_Hull!$1:$1,PROSPER_Hull!$58:$58,""),
IF($C45="Monika Kotwani",_xlfn.XLOOKUP($B45,PROSPER_Kotwani!$1:$1,PROSPER_Kotwani!$58:$58,""),
IF($C45="Jonathan Wellner",_xlfn.XLOOKUP($B45,PROSPER_Wellner!$1:$1,PROSPER_Wellner!$58:$58,""),
IF($C45="Travis Harvey",_xlfn.XLOOKUP($B45,PROSPER_Harvey!$1:$1,PROSPER_Harvey!$58:$58,""),"")))))))))</f>
        <v>No Score</v>
      </c>
      <c r="HI45" s="138" t="str">
        <f>IF(IF(IF($C45="Christopher Lobo",_xlfn.XLOOKUP($B45,PROSPER_Lobo!$1:$1,PROSPER_Lobo!$59:$59,""),
IF($C45="Naren Baliga",_xlfn.XLOOKUP($B45,PROSPER_Baliga!$1:$1,PROSPER_Baliga!$59:$59,""),
IF($C45="Thorsten Huhn",_xlfn.XLOOKUP($B45,PROSPER_Huhn!$1:$1,PROSPER_Huhn!$59:$59,""),
IF($C45="Nick Hull",_xlfn.XLOOKUP($B45,PROSPER_Hull!$1:$1,PROSPER_Hull!$59:$59,""),
IF($C45="Monika Kotwani",_xlfn.XLOOKUP($B45,PROSPER_Kotwani!$1:$1,PROSPER_Kotwani!$59:$59,""),
IF($C45="Jonathan Wellner",_xlfn.XLOOKUP($B45,PROSPER_Wellner!$1:$1,PROSPER_Wellner!$59:$59,""),
IF($C45="Travis Harvey",_xlfn.XLOOKUP($B45,PROSPER_Harvey!$1:$1,PROSPER_Harvey!$59:$59,""),"")))))))="","",
IF($C45="Christopher Lobo",_xlfn.XLOOKUP($B45,PROSPER_Lobo!$1:$1,PROSPER_Lobo!$59:$59,""),
IF($C45="Naren Baliga",_xlfn.XLOOKUP($B45,PROSPER_Baliga!$1:$1,PROSPER_Baliga!$59:$59,""),
IF($C45="Thorsten Huhn",_xlfn.XLOOKUP($B45,PROSPER_Huhn!$1:$1,PROSPER_Huhn!$59:$59,""),
IF($C45="Nick Hull",_xlfn.XLOOKUP($B45,PROSPER_Hull!$1:$1,PROSPER_Hull!$59:$59,""),
IF($C45="Monika Kotwani",_xlfn.XLOOKUP($B45,PROSPER_Kotwani!$1:$1,PROSPER_Kotwani!$59:$59,""),
IF($C45="Jonathan Wellner",_xlfn.XLOOKUP($B45,PROSPER_Wellner!$1:$1,PROSPER_Wellner!$59:$59,""),
IF($C45="Travis Harvey",_xlfn.XLOOKUP($B45,PROSPER_Harvey!$1:$1,PROSPER_Harvey!$59:$59,""),""))))))))="","No Comment",IF(IF($C45="Christopher Lobo",_xlfn.XLOOKUP($B45,PROSPER_Lobo!$1:$1,PROSPER_Lobo!$59:$59,""),
IF($C45="Naren Baliga",_xlfn.XLOOKUP($B45,PROSPER_Baliga!$1:$1,PROSPER_Baliga!$59:$59,""),
IF($C45="Thorsten Huhn",_xlfn.XLOOKUP($B45,PROSPER_Huhn!$1:$1,PROSPER_Huhn!$59:$59,""),
IF($C45="Nick Hull",_xlfn.XLOOKUP($B45,PROSPER_Hull!$1:$1,PROSPER_Hull!$59:$59,""),
IF($C45="Monika Kotwani",_xlfn.XLOOKUP($B45,PROSPER_Kotwani!$1:$1,PROSPER_Kotwani!$59:$59,""),
IF($C45="Jonathan Wellner",_xlfn.XLOOKUP($B45,PROSPER_Wellner!$1:$1,PROSPER_Wellner!$59:$59,""),
IF($C45="Travis Harvey",_xlfn.XLOOKUP($B45,PROSPER_Harvey!$1:$1,PROSPER_Harvey!$59:$59,""),"")))))))="","",
IF($C45="Christopher Lobo",_xlfn.XLOOKUP($B45,PROSPER_Lobo!$1:$1,PROSPER_Lobo!$59:$59,""),
IF($C45="Naren Baliga",_xlfn.XLOOKUP($B45,PROSPER_Baliga!$1:$1,PROSPER_Baliga!$59:$59,""),
IF($C45="Thorsten Huhn",_xlfn.XLOOKUP($B45,PROSPER_Huhn!$1:$1,PROSPER_Huhn!$59:$59,""),
IF($C45="Nick Hull",_xlfn.XLOOKUP($B45,PROSPER_Hull!$1:$1,PROSPER_Hull!$59:$59,""),
IF($C45="Monika Kotwani",_xlfn.XLOOKUP($B45,PROSPER_Kotwani!$1:$1,PROSPER_Kotwani!$59:$59,""),
IF($C45="Jonathan Wellner",_xlfn.XLOOKUP($B45,PROSPER_Wellner!$1:$1,PROSPER_Wellner!$59:$59,""),
IF($C45="Travis Harvey",_xlfn.XLOOKUP($B45,PROSPER_Harvey!$1:$1,PROSPER_Harvey!$59:$59,""),"")))))))))</f>
        <v>No Comment</v>
      </c>
      <c r="HJ45" s="188" t="str">
        <f t="shared" si="322"/>
        <v>N/A</v>
      </c>
      <c r="HK45" s="135" t="str">
        <f>_xlfn.XLOOKUP(B45,PROSPERInitial_Query!$E:$E,PROSPERInitial_Query!$AL:$AL,"",,-1)</f>
        <v/>
      </c>
      <c r="HL45" s="136" t="str">
        <f t="shared" si="323"/>
        <v>Rohit Venkataraman Balu4 - SuccessEscalation Management</v>
      </c>
      <c r="HM45" s="136" t="str">
        <f>_xlfn.XLOOKUP(HL45,PROSPERDelta_Query!BK:BK,PROSPERDelta_Query!AY:AY,"",,-1)</f>
        <v/>
      </c>
      <c r="HN45" s="137" t="str">
        <f t="shared" si="324"/>
        <v>N/A</v>
      </c>
      <c r="HO45" s="137" t="str">
        <f>IF(IF(IF($C45="Christopher Lobo",_xlfn.XLOOKUP($B45,PROSPER_Lobo!$1:$1,PROSPER_Lobo!$60:$60,""),
IF($C45="Naren Baliga",_xlfn.XLOOKUP($B45,PROSPER_Baliga!$1:$1,PROSPER_Baliga!$60:$60,""),
IF($C45="Thorsten Huhn",_xlfn.XLOOKUP($B45,PROSPER_Huhn!$1:$1,PROSPER_Huhn!$60:$60,""),
IF($C45="Nick Hull",_xlfn.XLOOKUP($B45,PROSPER_Hull!$1:$1,PROSPER_Hull!$60:$60,""),
IF($C45="Monika Kotwani",_xlfn.XLOOKUP($B45,PROSPER_Kotwani!$1:$1,PROSPER_Kotwani!$60:$60,""),
IF($C45="Jonathan Wellner",_xlfn.XLOOKUP($B45,PROSPER_Wellner!$1:$1,PROSPER_Wellner!$60:$60,""),
IF($C45="Travis Harvey",_xlfn.XLOOKUP($B45,PROSPER_Harvey!$1:$1,PROSPER_Harvey!$60:$60,""),"")))))))="","",
IF($C45="Christopher Lobo",_xlfn.XLOOKUP($B45,PROSPER_Lobo!$1:$1,PROSPER_Lobo!$60:$60,""),
IF($C45="Naren Baliga",_xlfn.XLOOKUP($B45,PROSPER_Baliga!$1:$1,PROSPER_Baliga!$60:$60,""),
IF($C45="Thorsten Huhn",_xlfn.XLOOKUP($B45,PROSPER_Huhn!$1:$1,PROSPER_Huhn!$60:$60,""),
IF($C45="Nick Hull",_xlfn.XLOOKUP($B45,PROSPER_Hull!$1:$1,PROSPER_Hull!$60:$60,""),
IF($C45="Monika Kotwani",_xlfn.XLOOKUP($B45,PROSPER_Kotwani!$1:$1,PROSPER_Kotwani!$60:$60,""),
IF($C45="Jonathan Wellner",_xlfn.XLOOKUP($B45,PROSPER_Wellner!$1:$1,PROSPER_Wellner!$60:$60,""),
IF($C45="Travis Harvey",_xlfn.XLOOKUP($B45,PROSPER_Harvey!$1:$1,PROSPER_Harvey!$60:$60,""),""))))))))="","No Score",IF(IF($C45="Christopher Lobo",_xlfn.XLOOKUP($B45,PROSPER_Lobo!$1:$1,PROSPER_Lobo!$60:$60,""),
IF($C45="Naren Baliga",_xlfn.XLOOKUP($B45,PROSPER_Baliga!$1:$1,PROSPER_Baliga!$60:$60,""),
IF($C45="Thorsten Huhn",_xlfn.XLOOKUP($B45,PROSPER_Huhn!$1:$1,PROSPER_Huhn!$60:$60,""),
IF($C45="Nick Hull",_xlfn.XLOOKUP($B45,PROSPER_Hull!$1:$1,PROSPER_Hull!$60:$60,""),
IF($C45="Monika Kotwani",_xlfn.XLOOKUP($B45,PROSPER_Kotwani!$1:$1,PROSPER_Kotwani!$60:$60,""),
IF($C45="Jonathan Wellner",_xlfn.XLOOKUP($B45,PROSPER_Wellner!$1:$1,PROSPER_Wellner!$60:$60,""),
IF($C45="Travis Harvey",_xlfn.XLOOKUP($B45,PROSPER_Harvey!$1:$1,PROSPER_Harvey!$60:$60,""),"")))))))="","",
IF($C45="Christopher Lobo",_xlfn.XLOOKUP($B45,PROSPER_Lobo!$1:$1,PROSPER_Lobo!$60:$60,""),
IF($C45="Naren Baliga",_xlfn.XLOOKUP($B45,PROSPER_Baliga!$1:$1,PROSPER_Baliga!$60:$60,""),
IF($C45="Thorsten Huhn",_xlfn.XLOOKUP($B45,PROSPER_Huhn!$1:$1,PROSPER_Huhn!$60:$60,""),
IF($C45="Nick Hull",_xlfn.XLOOKUP($B45,PROSPER_Hull!$1:$1,PROSPER_Hull!$60:$60,""),
IF($C45="Monika Kotwani",_xlfn.XLOOKUP($B45,PROSPER_Kotwani!$1:$1,PROSPER_Kotwani!$60:$60,""),
IF($C45="Jonathan Wellner",_xlfn.XLOOKUP($B45,PROSPER_Wellner!$1:$1,PROSPER_Wellner!$60:$60,""),
IF($C45="Travis Harvey",_xlfn.XLOOKUP($B45,PROSPER_Harvey!$1:$1,PROSPER_Harvey!$60:$60,""),"")))))))))</f>
        <v>No Score</v>
      </c>
      <c r="HP45" s="138" t="str">
        <f>IF(IF(IF($C45="Christopher Lobo",_xlfn.XLOOKUP($B45,PROSPER_Lobo!$1:$1,PROSPER_Lobo!$61:$61,""),
IF($C45="Naren Baliga",_xlfn.XLOOKUP($B45,PROSPER_Baliga!$1:$1,PROSPER_Baliga!$61:$61,""),
IF($C45="Thorsten Huhn",_xlfn.XLOOKUP($B45,PROSPER_Huhn!$1:$1,PROSPER_Huhn!$61:$61,""),
IF($C45="Nick Hull",_xlfn.XLOOKUP($B45,PROSPER_Hull!$1:$1,PROSPER_Hull!$61:$61,""),
IF($C45="Monika Kotwani",_xlfn.XLOOKUP($B45,PROSPER_Kotwani!$1:$1,PROSPER_Kotwani!$61:$61,""),
IF($C45="Jonathan Wellner",_xlfn.XLOOKUP($B45,PROSPER_Wellner!$1:$1,PROSPER_Wellner!$61:$61,""),
IF($C45="Travis Harvey",_xlfn.XLOOKUP($B45,PROSPER_Harvey!$1:$1,PROSPER_Harvey!$61:$61,""),"")))))))="","",
IF($C45="Christopher Lobo",_xlfn.XLOOKUP($B45,PROSPER_Lobo!$1:$1,PROSPER_Lobo!$61:$61,""),
IF($C45="Naren Baliga",_xlfn.XLOOKUP($B45,PROSPER_Baliga!$1:$1,PROSPER_Baliga!$61:$61,""),
IF($C45="Thorsten Huhn",_xlfn.XLOOKUP($B45,PROSPER_Huhn!$1:$1,PROSPER_Huhn!$61:$61,""),
IF($C45="Nick Hull",_xlfn.XLOOKUP($B45,PROSPER_Hull!$1:$1,PROSPER_Hull!$61:$61,""),
IF($C45="Monika Kotwani",_xlfn.XLOOKUP($B45,PROSPER_Kotwani!$1:$1,PROSPER_Kotwani!$61:$61,""),
IF($C45="Jonathan Wellner",_xlfn.XLOOKUP($B45,PROSPER_Wellner!$1:$1,PROSPER_Wellner!$61:$61,""),
IF($C45="Travis Harvey",_xlfn.XLOOKUP($B45,PROSPER_Harvey!$1:$1,PROSPER_Harvey!$61:$61,""),""))))))))="","No Comment",IF(IF($C45="Christopher Lobo",_xlfn.XLOOKUP($B45,PROSPER_Lobo!$1:$1,PROSPER_Lobo!$61:$61,""),
IF($C45="Naren Baliga",_xlfn.XLOOKUP($B45,PROSPER_Baliga!$1:$1,PROSPER_Baliga!$61:$61,""),
IF($C45="Thorsten Huhn",_xlfn.XLOOKUP($B45,PROSPER_Huhn!$1:$1,PROSPER_Huhn!$61:$61,""),
IF($C45="Nick Hull",_xlfn.XLOOKUP($B45,PROSPER_Hull!$1:$1,PROSPER_Hull!$61:$61,""),
IF($C45="Monika Kotwani",_xlfn.XLOOKUP($B45,PROSPER_Kotwani!$1:$1,PROSPER_Kotwani!$61:$61,""),
IF($C45="Jonathan Wellner",_xlfn.XLOOKUP($B45,PROSPER_Wellner!$1:$1,PROSPER_Wellner!$61:$61,""),
IF($C45="Travis Harvey",_xlfn.XLOOKUP($B45,PROSPER_Harvey!$1:$1,PROSPER_Harvey!$61:$61,""),"")))))))="","",
IF($C45="Christopher Lobo",_xlfn.XLOOKUP($B45,PROSPER_Lobo!$1:$1,PROSPER_Lobo!$61:$61,""),
IF($C45="Naren Baliga",_xlfn.XLOOKUP($B45,PROSPER_Baliga!$1:$1,PROSPER_Baliga!$61:$61,""),
IF($C45="Thorsten Huhn",_xlfn.XLOOKUP($B45,PROSPER_Huhn!$1:$1,PROSPER_Huhn!$61:$61,""),
IF($C45="Nick Hull",_xlfn.XLOOKUP($B45,PROSPER_Hull!$1:$1,PROSPER_Hull!$61:$61,""),
IF($C45="Monika Kotwani",_xlfn.XLOOKUP($B45,PROSPER_Kotwani!$1:$1,PROSPER_Kotwani!$61:$61,""),
IF($C45="Jonathan Wellner",_xlfn.XLOOKUP($B45,PROSPER_Wellner!$1:$1,PROSPER_Wellner!$61:$61,""),
IF($C45="Travis Harvey",_xlfn.XLOOKUP($B45,PROSPER_Harvey!$1:$1,PROSPER_Harvey!$61:$61,""),"")))))))))</f>
        <v>No Comment</v>
      </c>
      <c r="HQ45" s="188" t="str">
        <f t="shared" si="325"/>
        <v>N/A</v>
      </c>
      <c r="HR45" s="135" t="str">
        <f>_xlfn.XLOOKUP(B45,PROSPERInitial_Query!$E:$E,PROSPERInitial_Query!$AM:$AM,"",,-1)</f>
        <v/>
      </c>
      <c r="HS45" s="136" t="str">
        <f t="shared" si="326"/>
        <v>Rohit Venkataraman Balu4 - SuccessExpanding / Renewing the Business</v>
      </c>
      <c r="HT45" s="136" t="str">
        <f>_xlfn.XLOOKUP(HS45,PROSPERDelta_Query!BK:BK,PROSPERDelta_Query!AZ:AZ,"",,-1)</f>
        <v/>
      </c>
      <c r="HU45" s="137" t="str">
        <f t="shared" si="327"/>
        <v>N/A</v>
      </c>
      <c r="HV45" s="137" t="str">
        <f>IF(IF(IF($C45="Christopher Lobo",_xlfn.XLOOKUP($B45,PROSPER_Lobo!$1:$1,PROSPER_Lobo!$62:$62,""),
IF($C45="Naren Baliga",_xlfn.XLOOKUP($B45,PROSPER_Baliga!$1:$1,PROSPER_Baliga!$62:$62,""),
IF($C45="Thorsten Huhn",_xlfn.XLOOKUP($B45,PROSPER_Huhn!$1:$1,PROSPER_Huhn!$62:$62,""),
IF($C45="Nick Hull",_xlfn.XLOOKUP($B45,PROSPER_Hull!$1:$1,PROSPER_Hull!$62:$62,""),
IF($C45="Monika Kotwani",_xlfn.XLOOKUP($B45,PROSPER_Kotwani!$1:$1,PROSPER_Kotwani!$62:$62,""),
IF($C45="Jonathan Wellner",_xlfn.XLOOKUP($B45,PROSPER_Wellner!$1:$1,PROSPER_Wellner!$62:$62,""),
IF($C45="Travis Harvey",_xlfn.XLOOKUP($B45,PROSPER_Harvey!$1:$1,PROSPER_Harvey!$62:$62,""),"")))))))="","",
IF($C45="Christopher Lobo",_xlfn.XLOOKUP($B45,PROSPER_Lobo!$1:$1,PROSPER_Lobo!$62:$62,""),
IF($C45="Naren Baliga",_xlfn.XLOOKUP($B45,PROSPER_Baliga!$1:$1,PROSPER_Baliga!$62:$62,""),
IF($C45="Thorsten Huhn",_xlfn.XLOOKUP($B45,PROSPER_Huhn!$1:$1,PROSPER_Huhn!$62:$62,""),
IF($C45="Nick Hull",_xlfn.XLOOKUP($B45,PROSPER_Hull!$1:$1,PROSPER_Hull!$62:$62,""),
IF($C45="Monika Kotwani",_xlfn.XLOOKUP($B45,PROSPER_Kotwani!$1:$1,PROSPER_Kotwani!$62:$62,""),
IF($C45="Jonathan Wellner",_xlfn.XLOOKUP($B45,PROSPER_Wellner!$1:$1,PROSPER_Wellner!$62:$62,""),
IF($C45="Travis Harvey",_xlfn.XLOOKUP($B45,PROSPER_Harvey!$1:$1,PROSPER_Harvey!$62:$62,""),""))))))))="","No Score",IF(IF($C45="Christopher Lobo",_xlfn.XLOOKUP($B45,PROSPER_Lobo!$1:$1,PROSPER_Lobo!$62:$62,""),
IF($C45="Naren Baliga",_xlfn.XLOOKUP($B45,PROSPER_Baliga!$1:$1,PROSPER_Baliga!$62:$62,""),
IF($C45="Thorsten Huhn",_xlfn.XLOOKUP($B45,PROSPER_Huhn!$1:$1,PROSPER_Huhn!$62:$62,""),
IF($C45="Nick Hull",_xlfn.XLOOKUP($B45,PROSPER_Hull!$1:$1,PROSPER_Hull!$62:$62,""),
IF($C45="Monika Kotwani",_xlfn.XLOOKUP($B45,PROSPER_Kotwani!$1:$1,PROSPER_Kotwani!$62:$62,""),
IF($C45="Jonathan Wellner",_xlfn.XLOOKUP($B45,PROSPER_Wellner!$1:$1,PROSPER_Wellner!$62:$62,""),
IF($C45="Travis Harvey",_xlfn.XLOOKUP($B45,PROSPER_Harvey!$1:$1,PROSPER_Harvey!$62:$62,""),"")))))))="","",
IF($C45="Christopher Lobo",_xlfn.XLOOKUP($B45,PROSPER_Lobo!$1:$1,PROSPER_Lobo!$62:$62,""),
IF($C45="Naren Baliga",_xlfn.XLOOKUP($B45,PROSPER_Baliga!$1:$1,PROSPER_Baliga!$62:$62,""),
IF($C45="Thorsten Huhn",_xlfn.XLOOKUP($B45,PROSPER_Huhn!$1:$1,PROSPER_Huhn!$62:$62,""),
IF($C45="Nick Hull",_xlfn.XLOOKUP($B45,PROSPER_Hull!$1:$1,PROSPER_Hull!$62:$62,""),
IF($C45="Monika Kotwani",_xlfn.XLOOKUP($B45,PROSPER_Kotwani!$1:$1,PROSPER_Kotwani!$62:$62,""),
IF($C45="Jonathan Wellner",_xlfn.XLOOKUP($B45,PROSPER_Wellner!$1:$1,PROSPER_Wellner!$62:$62,""),
IF($C45="Travis Harvey",_xlfn.XLOOKUP($B45,PROSPER_Harvey!$1:$1,PROSPER_Harvey!$62:$62,""),"")))))))))</f>
        <v>No Score</v>
      </c>
      <c r="HW45" s="138" t="str">
        <f>IF(IF(IF($C45="Christopher Lobo",_xlfn.XLOOKUP($B45,PROSPER_Lobo!$1:$1,PROSPER_Lobo!$63:$63,""),
IF($C45="Naren Baliga",_xlfn.XLOOKUP($B45,PROSPER_Baliga!$1:$1,PROSPER_Baliga!$63:$63,""),
IF($C45="Thorsten Huhn",_xlfn.XLOOKUP($B45,PROSPER_Huhn!$1:$1,PROSPER_Huhn!$63:$63,""),
IF($C45="Nick Hull",_xlfn.XLOOKUP($B45,PROSPER_Hull!$1:$1,PROSPER_Hull!$63:$63,""),
IF($C45="Monika Kotwani",_xlfn.XLOOKUP($B45,PROSPER_Kotwani!$1:$1,PROSPER_Kotwani!$63:$63,""),
IF($C45="Jonathan Wellner",_xlfn.XLOOKUP($B45,PROSPER_Wellner!$1:$1,PROSPER_Wellner!$63:$63,""),
IF($C45="Travis Harvey",_xlfn.XLOOKUP($B45,PROSPER_Harvey!$1:$1,PROSPER_Harvey!$63:$63,""),"")))))))="","",
IF($C45="Christopher Lobo",_xlfn.XLOOKUP($B45,PROSPER_Lobo!$1:$1,PROSPER_Lobo!$63:$63,""),
IF($C45="Naren Baliga",_xlfn.XLOOKUP($B45,PROSPER_Baliga!$1:$1,PROSPER_Baliga!$63:$63,""),
IF($C45="Thorsten Huhn",_xlfn.XLOOKUP($B45,PROSPER_Huhn!$1:$1,PROSPER_Huhn!$63:$63,""),
IF($C45="Nick Hull",_xlfn.XLOOKUP($B45,PROSPER_Hull!$1:$1,PROSPER_Hull!$63:$63,""),
IF($C45="Monika Kotwani",_xlfn.XLOOKUP($B45,PROSPER_Kotwani!$1:$1,PROSPER_Kotwani!$63:$63,""),
IF($C45="Jonathan Wellner",_xlfn.XLOOKUP($B45,PROSPER_Wellner!$1:$1,PROSPER_Wellner!$63:$63,""),
IF($C45="Travis Harvey",_xlfn.XLOOKUP($B45,PROSPER_Harvey!$1:$1,PROSPER_Harvey!$63:$63,""),""))))))))="","No Comment",IF(IF($C45="Christopher Lobo",_xlfn.XLOOKUP($B45,PROSPER_Lobo!$1:$1,PROSPER_Lobo!$63:$63,""),
IF($C45="Naren Baliga",_xlfn.XLOOKUP($B45,PROSPER_Baliga!$1:$1,PROSPER_Baliga!$63:$63,""),
IF($C45="Thorsten Huhn",_xlfn.XLOOKUP($B45,PROSPER_Huhn!$1:$1,PROSPER_Huhn!$63:$63,""),
IF($C45="Nick Hull",_xlfn.XLOOKUP($B45,PROSPER_Hull!$1:$1,PROSPER_Hull!$63:$63,""),
IF($C45="Monika Kotwani",_xlfn.XLOOKUP($B45,PROSPER_Kotwani!$1:$1,PROSPER_Kotwani!$63:$63,""),
IF($C45="Jonathan Wellner",_xlfn.XLOOKUP($B45,PROSPER_Wellner!$1:$1,PROSPER_Wellner!$63:$63,""),
IF($C45="Travis Harvey",_xlfn.XLOOKUP($B45,PROSPER_Harvey!$1:$1,PROSPER_Harvey!$63:$63,""),"")))))))="","",
IF($C45="Christopher Lobo",_xlfn.XLOOKUP($B45,PROSPER_Lobo!$1:$1,PROSPER_Lobo!$63:$63,""),
IF($C45="Naren Baliga",_xlfn.XLOOKUP($B45,PROSPER_Baliga!$1:$1,PROSPER_Baliga!$63:$63,""),
IF($C45="Thorsten Huhn",_xlfn.XLOOKUP($B45,PROSPER_Huhn!$1:$1,PROSPER_Huhn!$63:$63,""),
IF($C45="Nick Hull",_xlfn.XLOOKUP($B45,PROSPER_Hull!$1:$1,PROSPER_Hull!$63:$63,""),
IF($C45="Monika Kotwani",_xlfn.XLOOKUP($B45,PROSPER_Kotwani!$1:$1,PROSPER_Kotwani!$63:$63,""),
IF($C45="Jonathan Wellner",_xlfn.XLOOKUP($B45,PROSPER_Wellner!$1:$1,PROSPER_Wellner!$63:$63,""),
IF($C45="Travis Harvey",_xlfn.XLOOKUP($B45,PROSPER_Harvey!$1:$1,PROSPER_Harvey!$63:$63,""),"")))))))))</f>
        <v>No Comment</v>
      </c>
      <c r="HX45" s="188" t="str">
        <f t="shared" si="328"/>
        <v>N/A</v>
      </c>
      <c r="HY45" s="135" t="str">
        <f>_xlfn.XLOOKUP(B45,PROSPERInitial_Query!$E:$E,PROSPERInitial_Query!$AN:$AN,"",,-1)</f>
        <v/>
      </c>
      <c r="HZ45" s="136" t="str">
        <f t="shared" si="329"/>
        <v>Rohit Venkataraman Balu4 - SuccessPre-Sales Participation</v>
      </c>
      <c r="IA45" s="136" t="str">
        <f>_xlfn.XLOOKUP(HZ45,PROSPERDelta_Query!BK:BK,PROSPERDelta_Query!BA:BA,"",,-1)</f>
        <v/>
      </c>
      <c r="IB45" s="137" t="str">
        <f t="shared" si="330"/>
        <v>N/A</v>
      </c>
      <c r="IC45" s="137" t="str">
        <f>IF(IF(IF($C45="Christopher Lobo",_xlfn.XLOOKUP($B45,PROSPER_Lobo!$1:$1,PROSPER_Lobo!$64:$64,""),
IF($C45="Naren Baliga",_xlfn.XLOOKUP($B45,PROSPER_Baliga!$1:$1,PROSPER_Baliga!$64:$64,""),
IF($C45="Thorsten Huhn",_xlfn.XLOOKUP($B45,PROSPER_Huhn!$1:$1,PROSPER_Huhn!$64:$64,""),
IF($C45="Nick Hull",_xlfn.XLOOKUP($B45,PROSPER_Hull!$1:$1,PROSPER_Hull!$64:$64,""),
IF($C45="Monika Kotwani",_xlfn.XLOOKUP($B45,PROSPER_Kotwani!$1:$1,PROSPER_Kotwani!$64:$64,""),
IF($C45="Jonathan Wellner",_xlfn.XLOOKUP($B45,PROSPER_Wellner!$1:$1,PROSPER_Wellner!$64:$64,""),
IF($C45="Travis Harvey",_xlfn.XLOOKUP($B45,PROSPER_Harvey!$1:$1,PROSPER_Harvey!$64:$64,""),"")))))))="","",
IF($C45="Christopher Lobo",_xlfn.XLOOKUP($B45,PROSPER_Lobo!$1:$1,PROSPER_Lobo!$64:$64,""),
IF($C45="Naren Baliga",_xlfn.XLOOKUP($B45,PROSPER_Baliga!$1:$1,PROSPER_Baliga!$64:$64,""),
IF($C45="Thorsten Huhn",_xlfn.XLOOKUP($B45,PROSPER_Huhn!$1:$1,PROSPER_Huhn!$64:$64,""),
IF($C45="Nick Hull",_xlfn.XLOOKUP($B45,PROSPER_Hull!$1:$1,PROSPER_Hull!$64:$64,""),
IF($C45="Monika Kotwani",_xlfn.XLOOKUP($B45,PROSPER_Kotwani!$1:$1,PROSPER_Kotwani!$64:$64,""),
IF($C45="Jonathan Wellner",_xlfn.XLOOKUP($B45,PROSPER_Wellner!$1:$1,PROSPER_Wellner!$64:$64,""),
IF($C45="Travis Harvey",_xlfn.XLOOKUP($B45,PROSPER_Harvey!$1:$1,PROSPER_Harvey!$64:$64,""),""))))))))="","No Score",IF(IF($C45="Christopher Lobo",_xlfn.XLOOKUP($B45,PROSPER_Lobo!$1:$1,PROSPER_Lobo!$64:$64,""),
IF($C45="Naren Baliga",_xlfn.XLOOKUP($B45,PROSPER_Baliga!$1:$1,PROSPER_Baliga!$64:$64,""),
IF($C45="Thorsten Huhn",_xlfn.XLOOKUP($B45,PROSPER_Huhn!$1:$1,PROSPER_Huhn!$64:$64,""),
IF($C45="Nick Hull",_xlfn.XLOOKUP($B45,PROSPER_Hull!$1:$1,PROSPER_Hull!$64:$64,""),
IF($C45="Monika Kotwani",_xlfn.XLOOKUP($B45,PROSPER_Kotwani!$1:$1,PROSPER_Kotwani!$64:$64,""),
IF($C45="Jonathan Wellner",_xlfn.XLOOKUP($B45,PROSPER_Wellner!$1:$1,PROSPER_Wellner!$64:$64,""),
IF($C45="Travis Harvey",_xlfn.XLOOKUP($B45,PROSPER_Harvey!$1:$1,PROSPER_Harvey!$64:$64,""),"")))))))="","",
IF($C45="Christopher Lobo",_xlfn.XLOOKUP($B45,PROSPER_Lobo!$1:$1,PROSPER_Lobo!$64:$64,""),
IF($C45="Naren Baliga",_xlfn.XLOOKUP($B45,PROSPER_Baliga!$1:$1,PROSPER_Baliga!$64:$64,""),
IF($C45="Thorsten Huhn",_xlfn.XLOOKUP($B45,PROSPER_Huhn!$1:$1,PROSPER_Huhn!$64:$64,""),
IF($C45="Nick Hull",_xlfn.XLOOKUP($B45,PROSPER_Hull!$1:$1,PROSPER_Hull!$64:$64,""),
IF($C45="Monika Kotwani",_xlfn.XLOOKUP($B45,PROSPER_Kotwani!$1:$1,PROSPER_Kotwani!$64:$64,""),
IF($C45="Jonathan Wellner",_xlfn.XLOOKUP($B45,PROSPER_Wellner!$1:$1,PROSPER_Wellner!$64:$64,""),
IF($C45="Travis Harvey",_xlfn.XLOOKUP($B45,PROSPER_Harvey!$1:$1,PROSPER_Harvey!$64:$64,""),"")))))))))</f>
        <v>No Score</v>
      </c>
      <c r="ID45" s="138" t="str">
        <f>IF(IF(IF($C45="Christopher Lobo",_xlfn.XLOOKUP($B45,PROSPER_Lobo!$1:$1,PROSPER_Lobo!$65:$65,""),
IF($C45="Naren Baliga",_xlfn.XLOOKUP($B45,PROSPER_Baliga!$1:$1,PROSPER_Baliga!$65:$65,""),
IF($C45="Thorsten Huhn",_xlfn.XLOOKUP($B45,PROSPER_Huhn!$1:$1,PROSPER_Huhn!$65:$65,""),
IF($C45="Nick Hull",_xlfn.XLOOKUP($B45,PROSPER_Hull!$1:$1,PROSPER_Hull!$65:$65,""),
IF($C45="Monika Kotwani",_xlfn.XLOOKUP($B45,PROSPER_Kotwani!$1:$1,PROSPER_Kotwani!$65:$65,""),
IF($C45="Jonathan Wellner",_xlfn.XLOOKUP($B45,PROSPER_Wellner!$1:$1,PROSPER_Wellner!$65:$65,""),
IF($C45="Travis Harvey",_xlfn.XLOOKUP($B45,PROSPER_Harvey!$1:$1,PROSPER_Harvey!$65:$65,""),"")))))))="","",
IF($C45="Christopher Lobo",_xlfn.XLOOKUP($B45,PROSPER_Lobo!$1:$1,PROSPER_Lobo!$65:$65,""),
IF($C45="Naren Baliga",_xlfn.XLOOKUP($B45,PROSPER_Baliga!$1:$1,PROSPER_Baliga!$65:$65,""),
IF($C45="Thorsten Huhn",_xlfn.XLOOKUP($B45,PROSPER_Huhn!$1:$1,PROSPER_Huhn!$65:$65,""),
IF($C45="Nick Hull",_xlfn.XLOOKUP($B45,PROSPER_Hull!$1:$1,PROSPER_Hull!$65:$65,""),
IF($C45="Monika Kotwani",_xlfn.XLOOKUP($B45,PROSPER_Kotwani!$1:$1,PROSPER_Kotwani!$65:$65,""),
IF($C45="Jonathan Wellner",_xlfn.XLOOKUP($B45,PROSPER_Wellner!$1:$1,PROSPER_Wellner!$65:$65,""),
IF($C45="Travis Harvey",_xlfn.XLOOKUP($B45,PROSPER_Harvey!$1:$1,PROSPER_Harvey!$65:$65,""),""))))))))="","No Comment",IF(IF($C45="Christopher Lobo",_xlfn.XLOOKUP($B45,PROSPER_Lobo!$1:$1,PROSPER_Lobo!$65:$65,""),
IF($C45="Naren Baliga",_xlfn.XLOOKUP($B45,PROSPER_Baliga!$1:$1,PROSPER_Baliga!$65:$65,""),
IF($C45="Thorsten Huhn",_xlfn.XLOOKUP($B45,PROSPER_Huhn!$1:$1,PROSPER_Huhn!$65:$65,""),
IF($C45="Nick Hull",_xlfn.XLOOKUP($B45,PROSPER_Hull!$1:$1,PROSPER_Hull!$65:$65,""),
IF($C45="Monika Kotwani",_xlfn.XLOOKUP($B45,PROSPER_Kotwani!$1:$1,PROSPER_Kotwani!$65:$65,""),
IF($C45="Jonathan Wellner",_xlfn.XLOOKUP($B45,PROSPER_Wellner!$1:$1,PROSPER_Wellner!$65:$65,""),
IF($C45="Travis Harvey",_xlfn.XLOOKUP($B45,PROSPER_Harvey!$1:$1,PROSPER_Harvey!$65:$65,""),"")))))))="","",
IF($C45="Christopher Lobo",_xlfn.XLOOKUP($B45,PROSPER_Lobo!$1:$1,PROSPER_Lobo!$65:$65,""),
IF($C45="Naren Baliga",_xlfn.XLOOKUP($B45,PROSPER_Baliga!$1:$1,PROSPER_Baliga!$65:$65,""),
IF($C45="Thorsten Huhn",_xlfn.XLOOKUP($B45,PROSPER_Huhn!$1:$1,PROSPER_Huhn!$65:$65,""),
IF($C45="Nick Hull",_xlfn.XLOOKUP($B45,PROSPER_Hull!$1:$1,PROSPER_Hull!$65:$65,""),
IF($C45="Monika Kotwani",_xlfn.XLOOKUP($B45,PROSPER_Kotwani!$1:$1,PROSPER_Kotwani!$65:$65,""),
IF($C45="Jonathan Wellner",_xlfn.XLOOKUP($B45,PROSPER_Wellner!$1:$1,PROSPER_Wellner!$65:$65,""),
IF($C45="Travis Harvey",_xlfn.XLOOKUP($B45,PROSPER_Harvey!$1:$1,PROSPER_Harvey!$65:$65,""),"")))))))))</f>
        <v>No Comment</v>
      </c>
      <c r="IE45" s="188" t="str">
        <f t="shared" si="331"/>
        <v>N/A</v>
      </c>
      <c r="IF45" s="135" t="str">
        <f>_xlfn.XLOOKUP(B45,PROSPERInitial_Query!$E:$E,PROSPERInitial_Query!$AO:$AO,"",,-1)</f>
        <v/>
      </c>
      <c r="IG45" s="136" t="str">
        <f t="shared" si="106"/>
        <v>Rohit Venkataraman Balu4 - SuccessP&amp;L Management</v>
      </c>
      <c r="IH45" s="136" t="str">
        <f>_xlfn.XLOOKUP(IG45,PROSPERDelta_Query!BK:BK,PROSPERDelta_Query!BB:BB,"",,-1)</f>
        <v/>
      </c>
      <c r="II45" s="137" t="str">
        <f t="shared" si="332"/>
        <v>N/A</v>
      </c>
      <c r="IJ45" s="137" t="str">
        <f>IF(IF(IF($C45="Christopher Lobo",_xlfn.XLOOKUP($B45,PROSPER_Lobo!$1:$1,PROSPER_Lobo!$66:$66,""),
IF($C45="Naren Baliga",_xlfn.XLOOKUP($B45,PROSPER_Baliga!$1:$1,PROSPER_Baliga!$66:$66,""),
IF($C45="Thorsten Huhn",_xlfn.XLOOKUP($B45,PROSPER_Huhn!$1:$1,PROSPER_Huhn!$66:$66,""),
IF($C45="Nick Hull",_xlfn.XLOOKUP($B45,PROSPER_Hull!$1:$1,PROSPER_Hull!$66:$66,""),
IF($C45="Monika Kotwani",_xlfn.XLOOKUP($B45,PROSPER_Kotwani!$1:$1,PROSPER_Kotwani!$66:$66,""),
IF($C45="Jonathan Wellner",_xlfn.XLOOKUP($B45,PROSPER_Wellner!$1:$1,PROSPER_Wellner!$66:$66,""),
IF($C45="Travis Harvey",_xlfn.XLOOKUP($B45,PROSPER_Harvey!$1:$1,PROSPER_Harvey!$66:$66,""),"")))))))="","",
IF($C45="Christopher Lobo",_xlfn.XLOOKUP($B45,PROSPER_Lobo!$1:$1,PROSPER_Lobo!$66:$66,""),
IF($C45="Naren Baliga",_xlfn.XLOOKUP($B45,PROSPER_Baliga!$1:$1,PROSPER_Baliga!$66:$66,""),
IF($C45="Thorsten Huhn",_xlfn.XLOOKUP($B45,PROSPER_Huhn!$1:$1,PROSPER_Huhn!$66:$66,""),
IF($C45="Nick Hull",_xlfn.XLOOKUP($B45,PROSPER_Hull!$1:$1,PROSPER_Hull!$66:$66,""),
IF($C45="Monika Kotwani",_xlfn.XLOOKUP($B45,PROSPER_Kotwani!$1:$1,PROSPER_Kotwani!$66:$66,""),
IF($C45="Jonathan Wellner",_xlfn.XLOOKUP($B45,PROSPER_Wellner!$1:$1,PROSPER_Wellner!$66:$66,""),
IF($C45="Travis Harvey",_xlfn.XLOOKUP($B45,PROSPER_Harvey!$1:$1,PROSPER_Harvey!$66:$66,""),""))))))))="","No Score",IF(IF($C45="Christopher Lobo",_xlfn.XLOOKUP($B45,PROSPER_Lobo!$1:$1,PROSPER_Lobo!$66:$66,""),
IF($C45="Naren Baliga",_xlfn.XLOOKUP($B45,PROSPER_Baliga!$1:$1,PROSPER_Baliga!$66:$66,""),
IF($C45="Thorsten Huhn",_xlfn.XLOOKUP($B45,PROSPER_Huhn!$1:$1,PROSPER_Huhn!$66:$66,""),
IF($C45="Nick Hull",_xlfn.XLOOKUP($B45,PROSPER_Hull!$1:$1,PROSPER_Hull!$66:$66,""),
IF($C45="Monika Kotwani",_xlfn.XLOOKUP($B45,PROSPER_Kotwani!$1:$1,PROSPER_Kotwani!$66:$66,""),
IF($C45="Jonathan Wellner",_xlfn.XLOOKUP($B45,PROSPER_Wellner!$1:$1,PROSPER_Wellner!$66:$66,""),
IF($C45="Travis Harvey",_xlfn.XLOOKUP($B45,PROSPER_Harvey!$1:$1,PROSPER_Harvey!$66:$66,""),"")))))))="","",
IF($C45="Christopher Lobo",_xlfn.XLOOKUP($B45,PROSPER_Lobo!$1:$1,PROSPER_Lobo!$66:$66,""),
IF($C45="Naren Baliga",_xlfn.XLOOKUP($B45,PROSPER_Baliga!$1:$1,PROSPER_Baliga!$66:$66,""),
IF($C45="Thorsten Huhn",_xlfn.XLOOKUP($B45,PROSPER_Huhn!$1:$1,PROSPER_Huhn!$66:$66,""),
IF($C45="Nick Hull",_xlfn.XLOOKUP($B45,PROSPER_Hull!$1:$1,PROSPER_Hull!$66:$66,""),
IF($C45="Monika Kotwani",_xlfn.XLOOKUP($B45,PROSPER_Kotwani!$1:$1,PROSPER_Kotwani!$66:$66,""),
IF($C45="Jonathan Wellner",_xlfn.XLOOKUP($B45,PROSPER_Wellner!$1:$1,PROSPER_Wellner!$66:$66,""),
IF($C45="Travis Harvey",_xlfn.XLOOKUP($B45,PROSPER_Harvey!$1:$1,PROSPER_Harvey!$66:$66,""),"")))))))))</f>
        <v>No Score</v>
      </c>
      <c r="IK45" s="138" t="str">
        <f>IF(IF(IF($C45="Christopher Lobo",_xlfn.XLOOKUP($B45,PROSPER_Lobo!$1:$1,PROSPER_Lobo!$67:$67,""),
IF($C45="Naren Baliga",_xlfn.XLOOKUP($B45,PROSPER_Baliga!$1:$1,PROSPER_Baliga!$67:$67,""),
IF($C45="Thorsten Huhn",_xlfn.XLOOKUP($B45,PROSPER_Huhn!$1:$1,PROSPER_Huhn!$67:$67,""),
IF($C45="Nick Hull",_xlfn.XLOOKUP($B45,PROSPER_Hull!$1:$1,PROSPER_Hull!$67:$67,""),
IF($C45="Monika Kotwani",_xlfn.XLOOKUP($B45,PROSPER_Kotwani!$1:$1,PROSPER_Kotwani!$67:$67,""),
IF($C45="Jonathan Wellner",_xlfn.XLOOKUP($B45,PROSPER_Wellner!$1:$1,PROSPER_Wellner!$67:$67,""),
IF($C45="Travis Harvey",_xlfn.XLOOKUP($B45,PROSPER_Harvey!$1:$1,PROSPER_Harvey!$67:$67,""),"")))))))="","",
IF($C45="Christopher Lobo",_xlfn.XLOOKUP($B45,PROSPER_Lobo!$1:$1,PROSPER_Lobo!$67:$67,""),
IF($C45="Naren Baliga",_xlfn.XLOOKUP($B45,PROSPER_Baliga!$1:$1,PROSPER_Baliga!$67:$67,""),
IF($C45="Thorsten Huhn",_xlfn.XLOOKUP($B45,PROSPER_Huhn!$1:$1,PROSPER_Huhn!$67:$67,""),
IF($C45="Nick Hull",_xlfn.XLOOKUP($B45,PROSPER_Hull!$1:$1,PROSPER_Hull!$67:$67,""),
IF($C45="Monika Kotwani",_xlfn.XLOOKUP($B45,PROSPER_Kotwani!$1:$1,PROSPER_Kotwani!$67:$67,""),
IF($C45="Jonathan Wellner",_xlfn.XLOOKUP($B45,PROSPER_Wellner!$1:$1,PROSPER_Wellner!$67:$67,""),
IF($C45="Travis Harvey",_xlfn.XLOOKUP($B45,PROSPER_Harvey!$1:$1,PROSPER_Harvey!$67:$67,""),""))))))))="","No Comment",IF(IF($C45="Christopher Lobo",_xlfn.XLOOKUP($B45,PROSPER_Lobo!$1:$1,PROSPER_Lobo!$67:$67,""),
IF($C45="Naren Baliga",_xlfn.XLOOKUP($B45,PROSPER_Baliga!$1:$1,PROSPER_Baliga!$67:$67,""),
IF($C45="Thorsten Huhn",_xlfn.XLOOKUP($B45,PROSPER_Huhn!$1:$1,PROSPER_Huhn!$67:$67,""),
IF($C45="Nick Hull",_xlfn.XLOOKUP($B45,PROSPER_Hull!$1:$1,PROSPER_Hull!$67:$67,""),
IF($C45="Monika Kotwani",_xlfn.XLOOKUP($B45,PROSPER_Kotwani!$1:$1,PROSPER_Kotwani!$67:$67,""),
IF($C45="Jonathan Wellner",_xlfn.XLOOKUP($B45,PROSPER_Wellner!$1:$1,PROSPER_Wellner!$67:$67,""),
IF($C45="Travis Harvey",_xlfn.XLOOKUP($B45,PROSPER_Harvey!$1:$1,PROSPER_Harvey!$67:$67,""),"")))))))="","",
IF($C45="Christopher Lobo",_xlfn.XLOOKUP($B45,PROSPER_Lobo!$1:$1,PROSPER_Lobo!$67:$67,""),
IF($C45="Naren Baliga",_xlfn.XLOOKUP($B45,PROSPER_Baliga!$1:$1,PROSPER_Baliga!$67:$67,""),
IF($C45="Thorsten Huhn",_xlfn.XLOOKUP($B45,PROSPER_Huhn!$1:$1,PROSPER_Huhn!$67:$67,""),
IF($C45="Nick Hull",_xlfn.XLOOKUP($B45,PROSPER_Hull!$1:$1,PROSPER_Hull!$67:$67,""),
IF($C45="Monika Kotwani",_xlfn.XLOOKUP($B45,PROSPER_Kotwani!$1:$1,PROSPER_Kotwani!$67:$67,""),
IF($C45="Jonathan Wellner",_xlfn.XLOOKUP($B45,PROSPER_Wellner!$1:$1,PROSPER_Wellner!$67:$67,""),
IF($C45="Travis Harvey",_xlfn.XLOOKUP($B45,PROSPER_Harvey!$1:$1,PROSPER_Harvey!$67:$67,""),"")))))))))</f>
        <v>No Comment</v>
      </c>
      <c r="IL45" s="188" t="str">
        <f t="shared" si="333"/>
        <v>N/A</v>
      </c>
      <c r="IM45" s="135" t="str">
        <f>_xlfn.XLOOKUP(B45,PROSPERInitial_Query!$E:$E,PROSPERInitial_Query!$AP:$AP,"",,-1)</f>
        <v/>
      </c>
      <c r="IN45" s="136" t="str">
        <f t="shared" si="334"/>
        <v>Rohit Venkataraman Balu4 - SuccessService Plan Management (PE)</v>
      </c>
      <c r="IO45" s="136" t="str">
        <f>_xlfn.XLOOKUP(IN45,PROSPERDelta_Query!BK:BK,PROSPERDelta_Query!BC:BC,"",,-1)</f>
        <v/>
      </c>
      <c r="IP45" s="137" t="str">
        <f t="shared" si="335"/>
        <v>N/A</v>
      </c>
      <c r="IQ45" s="137" t="str">
        <f>IF(IF(IF($C45="Christopher Lobo",_xlfn.XLOOKUP($B45,PROSPER_Lobo!$1:$1,PROSPER_Lobo!$68:$68,""),
IF($C45="Naren Baliga",_xlfn.XLOOKUP($B45,PROSPER_Baliga!$1:$1,PROSPER_Baliga!$68:$68,""),
IF($C45="Thorsten Huhn",_xlfn.XLOOKUP($B45,PROSPER_Huhn!$1:$1,PROSPER_Huhn!$68:$68,""),
IF($C45="Nick Hull",_xlfn.XLOOKUP($B45,PROSPER_Hull!$1:$1,PROSPER_Hull!$68:$68,""),
IF($C45="Monika Kotwani",_xlfn.XLOOKUP($B45,PROSPER_Kotwani!$1:$1,PROSPER_Kotwani!$68:$68,""),
IF($C45="Jonathan Wellner",_xlfn.XLOOKUP($B45,PROSPER_Wellner!$1:$1,PROSPER_Wellner!$68:$68,""),
IF($C45="Travis Harvey",_xlfn.XLOOKUP($B45,PROSPER_Harvey!$1:$1,PROSPER_Harvey!$68:$68,""),"")))))))="","",
IF($C45="Christopher Lobo",_xlfn.XLOOKUP($B45,PROSPER_Lobo!$1:$1,PROSPER_Lobo!$68:$68,""),
IF($C45="Naren Baliga",_xlfn.XLOOKUP($B45,PROSPER_Baliga!$1:$1,PROSPER_Baliga!$68:$68,""),
IF($C45="Thorsten Huhn",_xlfn.XLOOKUP($B45,PROSPER_Huhn!$1:$1,PROSPER_Huhn!$68:$68,""),
IF($C45="Nick Hull",_xlfn.XLOOKUP($B45,PROSPER_Hull!$1:$1,PROSPER_Hull!$68:$68,""),
IF($C45="Monika Kotwani",_xlfn.XLOOKUP($B45,PROSPER_Kotwani!$1:$1,PROSPER_Kotwani!$68:$68,""),
IF($C45="Jonathan Wellner",_xlfn.XLOOKUP($B45,PROSPER_Wellner!$1:$1,PROSPER_Wellner!$68:$68,""),
IF($C45="Travis Harvey",_xlfn.XLOOKUP($B45,PROSPER_Harvey!$1:$1,PROSPER_Harvey!$68:$68,""),""))))))))="","No Score",IF(IF($C45="Christopher Lobo",_xlfn.XLOOKUP($B45,PROSPER_Lobo!$1:$1,PROSPER_Lobo!$68:$68,""),
IF($C45="Naren Baliga",_xlfn.XLOOKUP($B45,PROSPER_Baliga!$1:$1,PROSPER_Baliga!$68:$68,""),
IF($C45="Thorsten Huhn",_xlfn.XLOOKUP($B45,PROSPER_Huhn!$1:$1,PROSPER_Huhn!$68:$68,""),
IF($C45="Nick Hull",_xlfn.XLOOKUP($B45,PROSPER_Hull!$1:$1,PROSPER_Hull!$68:$68,""),
IF($C45="Monika Kotwani",_xlfn.XLOOKUP($B45,PROSPER_Kotwani!$1:$1,PROSPER_Kotwani!$68:$68,""),
IF($C45="Jonathan Wellner",_xlfn.XLOOKUP($B45,PROSPER_Wellner!$1:$1,PROSPER_Wellner!$68:$68,""),
IF($C45="Travis Harvey",_xlfn.XLOOKUP($B45,PROSPER_Harvey!$1:$1,PROSPER_Harvey!$68:$68,""),"")))))))="","",
IF($C45="Christopher Lobo",_xlfn.XLOOKUP($B45,PROSPER_Lobo!$1:$1,PROSPER_Lobo!$68:$68,""),
IF($C45="Naren Baliga",_xlfn.XLOOKUP($B45,PROSPER_Baliga!$1:$1,PROSPER_Baliga!$68:$68,""),
IF($C45="Thorsten Huhn",_xlfn.XLOOKUP($B45,PROSPER_Huhn!$1:$1,PROSPER_Huhn!$68:$68,""),
IF($C45="Nick Hull",_xlfn.XLOOKUP($B45,PROSPER_Hull!$1:$1,PROSPER_Hull!$68:$68,""),
IF($C45="Monika Kotwani",_xlfn.XLOOKUP($B45,PROSPER_Kotwani!$1:$1,PROSPER_Kotwani!$68:$68,""),
IF($C45="Jonathan Wellner",_xlfn.XLOOKUP($B45,PROSPER_Wellner!$1:$1,PROSPER_Wellner!$68:$68,""),
IF($C45="Travis Harvey",_xlfn.XLOOKUP($B45,PROSPER_Harvey!$1:$1,PROSPER_Harvey!$68:$68,""),"")))))))))</f>
        <v>No Score</v>
      </c>
      <c r="IR45" s="138" t="str">
        <f>IF(IF(IF($C45="Christopher Lobo",_xlfn.XLOOKUP($B45,PROSPER_Lobo!$1:$1,PROSPER_Lobo!$69:$69,""),
IF($C45="Naren Baliga",_xlfn.XLOOKUP($B45,PROSPER_Baliga!$1:$1,PROSPER_Baliga!$69:$69,""),
IF($C45="Thorsten Huhn",_xlfn.XLOOKUP($B45,PROSPER_Huhn!$1:$1,PROSPER_Huhn!$69:$69,""),
IF($C45="Nick Hull",_xlfn.XLOOKUP($B45,PROSPER_Hull!$1:$1,PROSPER_Hull!$69:$69,""),
IF($C45="Monika Kotwani",_xlfn.XLOOKUP($B45,PROSPER_Kotwani!$1:$1,PROSPER_Kotwani!$69:$69,""),
IF($C45="Jonathan Wellner",_xlfn.XLOOKUP($B45,PROSPER_Wellner!$1:$1,PROSPER_Wellner!$69:$69,""),
IF($C45="Travis Harvey",_xlfn.XLOOKUP($B45,PROSPER_Harvey!$1:$1,PROSPER_Harvey!$69:$69,""),"")))))))="","",
IF($C45="Christopher Lobo",_xlfn.XLOOKUP($B45,PROSPER_Lobo!$1:$1,PROSPER_Lobo!$69:$69,""),
IF($C45="Naren Baliga",_xlfn.XLOOKUP($B45,PROSPER_Baliga!$1:$1,PROSPER_Baliga!$69:$69,""),
IF($C45="Thorsten Huhn",_xlfn.XLOOKUP($B45,PROSPER_Huhn!$1:$1,PROSPER_Huhn!$69:$69,""),
IF($C45="Nick Hull",_xlfn.XLOOKUP($B45,PROSPER_Hull!$1:$1,PROSPER_Hull!$69:$69,""),
IF($C45="Monika Kotwani",_xlfn.XLOOKUP($B45,PROSPER_Kotwani!$1:$1,PROSPER_Kotwani!$69:$69,""),
IF($C45="Jonathan Wellner",_xlfn.XLOOKUP($B45,PROSPER_Wellner!$1:$1,PROSPER_Wellner!$69:$69,""),
IF($C45="Travis Harvey",_xlfn.XLOOKUP($B45,PROSPER_Harvey!$1:$1,PROSPER_Harvey!$69:$69,""),""))))))))="","No Comment",IF(IF($C45="Christopher Lobo",_xlfn.XLOOKUP($B45,PROSPER_Lobo!$1:$1,PROSPER_Lobo!$69:$69,""),
IF($C45="Naren Baliga",_xlfn.XLOOKUP($B45,PROSPER_Baliga!$1:$1,PROSPER_Baliga!$69:$69,""),
IF($C45="Thorsten Huhn",_xlfn.XLOOKUP($B45,PROSPER_Huhn!$1:$1,PROSPER_Huhn!$69:$69,""),
IF($C45="Nick Hull",_xlfn.XLOOKUP($B45,PROSPER_Hull!$1:$1,PROSPER_Hull!$69:$69,""),
IF($C45="Monika Kotwani",_xlfn.XLOOKUP($B45,PROSPER_Kotwani!$1:$1,PROSPER_Kotwani!$69:$69,""),
IF($C45="Jonathan Wellner",_xlfn.XLOOKUP($B45,PROSPER_Wellner!$1:$1,PROSPER_Wellner!$69:$69,""),
IF($C45="Travis Harvey",_xlfn.XLOOKUP($B45,PROSPER_Harvey!$1:$1,PROSPER_Harvey!$69:$69,""),"")))))))="","",
IF($C45="Christopher Lobo",_xlfn.XLOOKUP($B45,PROSPER_Lobo!$1:$1,PROSPER_Lobo!$69:$69,""),
IF($C45="Naren Baliga",_xlfn.XLOOKUP($B45,PROSPER_Baliga!$1:$1,PROSPER_Baliga!$69:$69,""),
IF($C45="Thorsten Huhn",_xlfn.XLOOKUP($B45,PROSPER_Huhn!$1:$1,PROSPER_Huhn!$69:$69,""),
IF($C45="Nick Hull",_xlfn.XLOOKUP($B45,PROSPER_Hull!$1:$1,PROSPER_Hull!$69:$69,""),
IF($C45="Monika Kotwani",_xlfn.XLOOKUP($B45,PROSPER_Kotwani!$1:$1,PROSPER_Kotwani!$69:$69,""),
IF($C45="Jonathan Wellner",_xlfn.XLOOKUP($B45,PROSPER_Wellner!$1:$1,PROSPER_Wellner!$69:$69,""),
IF($C45="Travis Harvey",_xlfn.XLOOKUP($B45,PROSPER_Harvey!$1:$1,PROSPER_Harvey!$69:$69,""),"")))))))))</f>
        <v>No Comment</v>
      </c>
      <c r="IS45" s="188" t="str">
        <f t="shared" si="336"/>
        <v>N/A</v>
      </c>
      <c r="IT45" s="187" t="str">
        <f t="shared" si="337"/>
        <v>N/A</v>
      </c>
      <c r="IU45" s="128" t="str">
        <f t="shared" si="338"/>
        <v>N/A</v>
      </c>
      <c r="IV45" s="188" t="str">
        <f t="shared" si="339"/>
        <v>N/A</v>
      </c>
      <c r="IW45" s="139">
        <f>_xlfn.XLOOKUP($B45,Vlookups_Local!B:B,Vlookups_Local!F:F)</f>
        <v>0.94583850931677016</v>
      </c>
      <c r="IX45" s="140">
        <f>_xlfn.XLOOKUP($B45,Vlookups_Local!B:B,Vlookups_Local!G:G)</f>
        <v>0.94583850931677016</v>
      </c>
      <c r="IY45" s="140">
        <f>_xlfn.XLOOKUP($B45,Vlookups_Local!B:B,Vlookups_Local!H:H)</f>
        <v>0</v>
      </c>
      <c r="IZ45" s="141">
        <f t="shared" si="340"/>
        <v>9.4583850931677009</v>
      </c>
      <c r="JA45" s="142">
        <f>_xlfn.XLOOKUP($B45,LevelUp_Query!A:A,LevelUp_Query!C:C,"")</f>
        <v>6</v>
      </c>
      <c r="JB45" s="143" t="str">
        <f>_xlfn.XLOOKUP($B45,LevelUp_Query!A:A,LevelUp_Query!F:F,"")</f>
        <v>Unranked</v>
      </c>
      <c r="JC45" s="143">
        <f>_xlfn.XLOOKUP($B45,LevelUp_Query!A:A,LevelUp_Query!E:E,"")</f>
        <v>0</v>
      </c>
      <c r="JD45" s="141">
        <f t="shared" si="341"/>
        <v>0</v>
      </c>
      <c r="JE45" s="144" t="str">
        <f>_xlfn.XLOOKUP(B45,PROSPERInitial_Query!$E:$E,PROSPERInitial_Query!$AQ:$AQ,"",,-1)</f>
        <v/>
      </c>
      <c r="JF45" s="136" t="str">
        <f t="shared" si="342"/>
        <v>Rohit Venkataraman Balu7 - ResponsibilityGiving Back (L&amp;L)</v>
      </c>
      <c r="JG45" s="136" t="str">
        <f>_xlfn.XLOOKUP(JF45,PROSPERDelta_Query!BK:BK,PROSPERDelta_Query!BE:BE,"",,-1)</f>
        <v/>
      </c>
      <c r="JH45" s="137" t="str">
        <f t="shared" si="343"/>
        <v>N/A</v>
      </c>
      <c r="JI45" s="137" t="str">
        <f>IF(IF(IF($C45="Christopher Lobo",_xlfn.XLOOKUP($B45,PROSPER_Lobo!$1:$1,PROSPER_Lobo!$70:$70,""),
IF($C45="Naren Baliga",_xlfn.XLOOKUP($B45,PROSPER_Baliga!$1:$1,PROSPER_Baliga!$70:$70,""),
IF($C45="Thorsten Huhn",_xlfn.XLOOKUP($B45,PROSPER_Huhn!$1:$1,PROSPER_Huhn!$70:$70,""),
IF($C45="Nick Hull",_xlfn.XLOOKUP($B45,PROSPER_Hull!$1:$1,PROSPER_Hull!$70:$70,""),
IF($C45="Monika Kotwani",_xlfn.XLOOKUP($B45,PROSPER_Kotwani!$1:$1,PROSPER_Kotwani!$70:$70,""),
IF($C45="Jonathan Wellner",_xlfn.XLOOKUP($B45,PROSPER_Wellner!$1:$1,PROSPER_Wellner!$70:$70,""),
IF($C45="Travis Harvey",_xlfn.XLOOKUP($B45,PROSPER_Harvey!$1:$1,PROSPER_Harvey!$70:$70,""),"")))))))="","",
IF($C45="Christopher Lobo",_xlfn.XLOOKUP($B45,PROSPER_Lobo!$1:$1,PROSPER_Lobo!$70:$70,""),
IF($C45="Naren Baliga",_xlfn.XLOOKUP($B45,PROSPER_Baliga!$1:$1,PROSPER_Baliga!$70:$70,""),
IF($C45="Thorsten Huhn",_xlfn.XLOOKUP($B45,PROSPER_Huhn!$1:$1,PROSPER_Huhn!$70:$70,""),
IF($C45="Nick Hull",_xlfn.XLOOKUP($B45,PROSPER_Hull!$1:$1,PROSPER_Hull!$70:$70,""),
IF($C45="Monika Kotwani",_xlfn.XLOOKUP($B45,PROSPER_Kotwani!$1:$1,PROSPER_Kotwani!$70:$70,""),
IF($C45="Jonathan Wellner",_xlfn.XLOOKUP($B45,PROSPER_Wellner!$1:$1,PROSPER_Wellner!$70:$70,""),
IF($C45="Travis Harvey",_xlfn.XLOOKUP($B45,PROSPER_Harvey!$1:$1,PROSPER_Harvey!$70:$70,""),""))))))))="","No Score",IF(IF($C45="Christopher Lobo",_xlfn.XLOOKUP($B45,PROSPER_Lobo!$1:$1,PROSPER_Lobo!$70:$70,""),
IF($C45="Naren Baliga",_xlfn.XLOOKUP($B45,PROSPER_Baliga!$1:$1,PROSPER_Baliga!$70:$70,""),
IF($C45="Thorsten Huhn",_xlfn.XLOOKUP($B45,PROSPER_Huhn!$1:$1,PROSPER_Huhn!$70:$70,""),
IF($C45="Nick Hull",_xlfn.XLOOKUP($B45,PROSPER_Hull!$1:$1,PROSPER_Hull!$70:$70,""),
IF($C45="Monika Kotwani",_xlfn.XLOOKUP($B45,PROSPER_Kotwani!$1:$1,PROSPER_Kotwani!$70:$70,""),
IF($C45="Jonathan Wellner",_xlfn.XLOOKUP($B45,PROSPER_Wellner!$1:$1,PROSPER_Wellner!$70:$70,""),
IF($C45="Travis Harvey",_xlfn.XLOOKUP($B45,PROSPER_Harvey!$1:$1,PROSPER_Harvey!$70:$70,""),"")))))))="","",
IF($C45="Christopher Lobo",_xlfn.XLOOKUP($B45,PROSPER_Lobo!$1:$1,PROSPER_Lobo!$70:$70,""),
IF($C45="Naren Baliga",_xlfn.XLOOKUP($B45,PROSPER_Baliga!$1:$1,PROSPER_Baliga!$70:$70,""),
IF($C45="Thorsten Huhn",_xlfn.XLOOKUP($B45,PROSPER_Huhn!$1:$1,PROSPER_Huhn!$70:$70,""),
IF($C45="Nick Hull",_xlfn.XLOOKUP($B45,PROSPER_Hull!$1:$1,PROSPER_Hull!$70:$70,""),
IF($C45="Monika Kotwani",_xlfn.XLOOKUP($B45,PROSPER_Kotwani!$1:$1,PROSPER_Kotwani!$70:$70,""),
IF($C45="Jonathan Wellner",_xlfn.XLOOKUP($B45,PROSPER_Wellner!$1:$1,PROSPER_Wellner!$70:$70,""),
IF($C45="Travis Harvey",_xlfn.XLOOKUP($B45,PROSPER_Harvey!$1:$1,PROSPER_Harvey!$70:$70,""),"")))))))))</f>
        <v>No Score</v>
      </c>
      <c r="JJ45" s="138" t="str">
        <f>IF(IF(IF($C45="Christopher Lobo",_xlfn.XLOOKUP($B45,PROSPER_Lobo!$1:$1,PROSPER_Lobo!$71:$71,""),
IF($C45="Naren Baliga",_xlfn.XLOOKUP($B45,PROSPER_Baliga!$1:$1,PROSPER_Baliga!$71:$71,""),
IF($C45="Thorsten Huhn",_xlfn.XLOOKUP($B45,PROSPER_Huhn!$1:$1,PROSPER_Huhn!$71:$71,""),
IF($C45="Nick Hull",_xlfn.XLOOKUP($B45,PROSPER_Hull!$1:$1,PROSPER_Hull!$71:$71,""),
IF($C45="Monika Kotwani",_xlfn.XLOOKUP($B45,PROSPER_Kotwani!$1:$1,PROSPER_Kotwani!$71:$71,""),
IF($C45="Jonathan Wellner",_xlfn.XLOOKUP($B45,PROSPER_Wellner!$1:$1,PROSPER_Wellner!$71:$71,""),
IF($C45="Travis Harvey",_xlfn.XLOOKUP($B45,PROSPER_Harvey!$1:$1,PROSPER_Harvey!$71:$71,""),"")))))))="","",
IF($C45="Christopher Lobo",_xlfn.XLOOKUP($B45,PROSPER_Lobo!$1:$1,PROSPER_Lobo!$71:$71,""),
IF($C45="Naren Baliga",_xlfn.XLOOKUP($B45,PROSPER_Baliga!$1:$1,PROSPER_Baliga!$71:$71,""),
IF($C45="Thorsten Huhn",_xlfn.XLOOKUP($B45,PROSPER_Huhn!$1:$1,PROSPER_Huhn!$71:$71,""),
IF($C45="Nick Hull",_xlfn.XLOOKUP($B45,PROSPER_Hull!$1:$1,PROSPER_Hull!$71:$71,""),
IF($C45="Monika Kotwani",_xlfn.XLOOKUP($B45,PROSPER_Kotwani!$1:$1,PROSPER_Kotwani!$71:$71,""),
IF($C45="Jonathan Wellner",_xlfn.XLOOKUP($B45,PROSPER_Wellner!$1:$1,PROSPER_Wellner!$71:$71,""),
IF($C45="Travis Harvey",_xlfn.XLOOKUP($B45,PROSPER_Harvey!$1:$1,PROSPER_Harvey!$71:$71,""),""))))))))="","No Comment",IF(IF($C45="Christopher Lobo",_xlfn.XLOOKUP($B45,PROSPER_Lobo!$1:$1,PROSPER_Lobo!$71:$71,""),
IF($C45="Naren Baliga",_xlfn.XLOOKUP($B45,PROSPER_Baliga!$1:$1,PROSPER_Baliga!$71:$71,""),
IF($C45="Thorsten Huhn",_xlfn.XLOOKUP($B45,PROSPER_Huhn!$1:$1,PROSPER_Huhn!$71:$71,""),
IF($C45="Nick Hull",_xlfn.XLOOKUP($B45,PROSPER_Hull!$1:$1,PROSPER_Hull!$71:$71,""),
IF($C45="Monika Kotwani",_xlfn.XLOOKUP($B45,PROSPER_Kotwani!$1:$1,PROSPER_Kotwani!$71:$71,""),
IF($C45="Jonathan Wellner",_xlfn.XLOOKUP($B45,PROSPER_Wellner!$1:$1,PROSPER_Wellner!$71:$71,""),
IF($C45="Travis Harvey",_xlfn.XLOOKUP($B45,PROSPER_Harvey!$1:$1,PROSPER_Harvey!$71:$71,""),"")))))))="","",
IF($C45="Christopher Lobo",_xlfn.XLOOKUP($B45,PROSPER_Lobo!$1:$1,PROSPER_Lobo!$71:$71,""),
IF($C45="Naren Baliga",_xlfn.XLOOKUP($B45,PROSPER_Baliga!$1:$1,PROSPER_Baliga!$71:$71,""),
IF($C45="Thorsten Huhn",_xlfn.XLOOKUP($B45,PROSPER_Huhn!$1:$1,PROSPER_Huhn!$71:$71,""),
IF($C45="Nick Hull",_xlfn.XLOOKUP($B45,PROSPER_Hull!$1:$1,PROSPER_Hull!$71:$71,""),
IF($C45="Monika Kotwani",_xlfn.XLOOKUP($B45,PROSPER_Kotwani!$1:$1,PROSPER_Kotwani!$71:$71,""),
IF($C45="Jonathan Wellner",_xlfn.XLOOKUP($B45,PROSPER_Wellner!$1:$1,PROSPER_Wellner!$71:$71,""),
IF($C45="Travis Harvey",_xlfn.XLOOKUP($B45,PROSPER_Harvey!$1:$1,PROSPER_Harvey!$71:$71,""),"")))))))))</f>
        <v>No Comment</v>
      </c>
      <c r="JK45" s="141" t="str">
        <f t="shared" si="344"/>
        <v>N/A</v>
      </c>
      <c r="JL45" s="135" t="str">
        <f>_xlfn.XLOOKUP(B45,PROSPERInitial_Query!$E:$E,PROSPERInitial_Query!$AR:$AR,"",,-1)</f>
        <v/>
      </c>
      <c r="JM45" s="136" t="str">
        <f t="shared" si="345"/>
        <v>Rohit Venkataraman Balu7 - ResponsibilityExecutive Communication</v>
      </c>
      <c r="JN45" s="136" t="str">
        <f>_xlfn.XLOOKUP(JM45,PROSPERDelta_Query!BK:BK,PROSPERDelta_Query!BF:BF,"",,-1)</f>
        <v/>
      </c>
      <c r="JO45" s="137" t="str">
        <f t="shared" si="346"/>
        <v>N/A</v>
      </c>
      <c r="JP45" s="137" t="str">
        <f>IF(IF(IF($C45="Christopher Lobo",_xlfn.XLOOKUP($B45,PROSPER_Lobo!$1:$1,PROSPER_Lobo!$72:$72,""),
IF($C45="Naren Baliga",_xlfn.XLOOKUP($B45,PROSPER_Baliga!$1:$1,PROSPER_Baliga!$72:$72,""),
IF($C45="Thorsten Huhn",_xlfn.XLOOKUP($B45,PROSPER_Huhn!$1:$1,PROSPER_Huhn!$72:$72,""),
IF($C45="Nick Hull",_xlfn.XLOOKUP($B45,PROSPER_Hull!$1:$1,PROSPER_Hull!$72:$72,""),
IF($C45="Monika Kotwani",_xlfn.XLOOKUP($B45,PROSPER_Kotwani!$1:$1,PROSPER_Kotwani!$72:$72,""),
IF($C45="Jonathan Wellner",_xlfn.XLOOKUP($B45,PROSPER_Wellner!$1:$1,PROSPER_Wellner!$72:$72,""),
IF($C45="Travis Harvey",_xlfn.XLOOKUP($B45,PROSPER_Harvey!$1:$1,PROSPER_Harvey!$72:$72,""),"")))))))="","",
IF($C45="Christopher Lobo",_xlfn.XLOOKUP($B45,PROSPER_Lobo!$1:$1,PROSPER_Lobo!$72:$72,""),
IF($C45="Naren Baliga",_xlfn.XLOOKUP($B45,PROSPER_Baliga!$1:$1,PROSPER_Baliga!$72:$72,""),
IF($C45="Thorsten Huhn",_xlfn.XLOOKUP($B45,PROSPER_Huhn!$1:$1,PROSPER_Huhn!$72:$72,""),
IF($C45="Nick Hull",_xlfn.XLOOKUP($B45,PROSPER_Hull!$1:$1,PROSPER_Hull!$72:$72,""),
IF($C45="Monika Kotwani",_xlfn.XLOOKUP($B45,PROSPER_Kotwani!$1:$1,PROSPER_Kotwani!$72:$72,""),
IF($C45="Jonathan Wellner",_xlfn.XLOOKUP($B45,PROSPER_Wellner!$1:$1,PROSPER_Wellner!$72:$72,""),
IF($C45="Travis Harvey",_xlfn.XLOOKUP($B45,PROSPER_Harvey!$1:$1,PROSPER_Harvey!$72:$72,""),""))))))))="","No Score",IF(IF($C45="Christopher Lobo",_xlfn.XLOOKUP($B45,PROSPER_Lobo!$1:$1,PROSPER_Lobo!$72:$72,""),
IF($C45="Naren Baliga",_xlfn.XLOOKUP($B45,PROSPER_Baliga!$1:$1,PROSPER_Baliga!$72:$72,""),
IF($C45="Thorsten Huhn",_xlfn.XLOOKUP($B45,PROSPER_Huhn!$1:$1,PROSPER_Huhn!$72:$72,""),
IF($C45="Nick Hull",_xlfn.XLOOKUP($B45,PROSPER_Hull!$1:$1,PROSPER_Hull!$72:$72,""),
IF($C45="Monika Kotwani",_xlfn.XLOOKUP($B45,PROSPER_Kotwani!$1:$1,PROSPER_Kotwani!$72:$72,""),
IF($C45="Jonathan Wellner",_xlfn.XLOOKUP($B45,PROSPER_Wellner!$1:$1,PROSPER_Wellner!$72:$72,""),
IF($C45="Travis Harvey",_xlfn.XLOOKUP($B45,PROSPER_Harvey!$1:$1,PROSPER_Harvey!$72:$72,""),"")))))))="","",
IF($C45="Christopher Lobo",_xlfn.XLOOKUP($B45,PROSPER_Lobo!$1:$1,PROSPER_Lobo!$72:$72,""),
IF($C45="Naren Baliga",_xlfn.XLOOKUP($B45,PROSPER_Baliga!$1:$1,PROSPER_Baliga!$72:$72,""),
IF($C45="Thorsten Huhn",_xlfn.XLOOKUP($B45,PROSPER_Huhn!$1:$1,PROSPER_Huhn!$72:$72,""),
IF($C45="Nick Hull",_xlfn.XLOOKUP($B45,PROSPER_Hull!$1:$1,PROSPER_Hull!$72:$72,""),
IF($C45="Monika Kotwani",_xlfn.XLOOKUP($B45,PROSPER_Kotwani!$1:$1,PROSPER_Kotwani!$72:$72,""),
IF($C45="Jonathan Wellner",_xlfn.XLOOKUP($B45,PROSPER_Wellner!$1:$1,PROSPER_Wellner!$72:$72,""),
IF($C45="Travis Harvey",_xlfn.XLOOKUP($B45,PROSPER_Harvey!$1:$1,PROSPER_Harvey!$72:$72,""),"")))))))))</f>
        <v>No Score</v>
      </c>
      <c r="JQ45" s="138" t="str">
        <f>IF(IF(IF($C45="Christopher Lobo",_xlfn.XLOOKUP($B45,PROSPER_Lobo!$1:$1,PROSPER_Lobo!$73:$73,""),
IF($C45="Naren Baliga",_xlfn.XLOOKUP($B45,PROSPER_Baliga!$1:$1,PROSPER_Baliga!$73:$73,""),
IF($C45="Thorsten Huhn",_xlfn.XLOOKUP($B45,PROSPER_Huhn!$1:$1,PROSPER_Huhn!$73:$73,""),
IF($C45="Nick Hull",_xlfn.XLOOKUP($B45,PROSPER_Hull!$1:$1,PROSPER_Hull!$73:$73,""),
IF($C45="Monika Kotwani",_xlfn.XLOOKUP($B45,PROSPER_Kotwani!$1:$1,PROSPER_Kotwani!$73:$73,""),
IF($C45="Jonathan Wellner",_xlfn.XLOOKUP($B45,PROSPER_Wellner!$1:$1,PROSPER_Wellner!$73:$73,""),
IF($C45="Travis Harvey",_xlfn.XLOOKUP($B45,PROSPER_Harvey!$1:$1,PROSPER_Harvey!$73:$73,""),"")))))))="","",
IF($C45="Christopher Lobo",_xlfn.XLOOKUP($B45,PROSPER_Lobo!$1:$1,PROSPER_Lobo!$73:$73,""),
IF($C45="Naren Baliga",_xlfn.XLOOKUP($B45,PROSPER_Baliga!$1:$1,PROSPER_Baliga!$73:$73,""),
IF($C45="Thorsten Huhn",_xlfn.XLOOKUP($B45,PROSPER_Huhn!$1:$1,PROSPER_Huhn!$73:$73,""),
IF($C45="Nick Hull",_xlfn.XLOOKUP($B45,PROSPER_Hull!$1:$1,PROSPER_Hull!$73:$73,""),
IF($C45="Monika Kotwani",_xlfn.XLOOKUP($B45,PROSPER_Kotwani!$1:$1,PROSPER_Kotwani!$73:$73,""),
IF($C45="Jonathan Wellner",_xlfn.XLOOKUP($B45,PROSPER_Wellner!$1:$1,PROSPER_Wellner!$73:$73,""),
IF($C45="Travis Harvey",_xlfn.XLOOKUP($B45,PROSPER_Harvey!$1:$1,PROSPER_Harvey!$73:$73,""),""))))))))="","No Comment",IF(IF($C45="Christopher Lobo",_xlfn.XLOOKUP($B45,PROSPER_Lobo!$1:$1,PROSPER_Lobo!$73:$73,""),
IF($C45="Naren Baliga",_xlfn.XLOOKUP($B45,PROSPER_Baliga!$1:$1,PROSPER_Baliga!$73:$73,""),
IF($C45="Thorsten Huhn",_xlfn.XLOOKUP($B45,PROSPER_Huhn!$1:$1,PROSPER_Huhn!$73:$73,""),
IF($C45="Nick Hull",_xlfn.XLOOKUP($B45,PROSPER_Hull!$1:$1,PROSPER_Hull!$73:$73,""),
IF($C45="Monika Kotwani",_xlfn.XLOOKUP($B45,PROSPER_Kotwani!$1:$1,PROSPER_Kotwani!$73:$73,""),
IF($C45="Jonathan Wellner",_xlfn.XLOOKUP($B45,PROSPER_Wellner!$1:$1,PROSPER_Wellner!$73:$73,""),
IF($C45="Travis Harvey",_xlfn.XLOOKUP($B45,PROSPER_Harvey!$1:$1,PROSPER_Harvey!$73:$73,""),"")))))))="","",
IF($C45="Christopher Lobo",_xlfn.XLOOKUP($B45,PROSPER_Lobo!$1:$1,PROSPER_Lobo!$73:$73,""),
IF($C45="Naren Baliga",_xlfn.XLOOKUP($B45,PROSPER_Baliga!$1:$1,PROSPER_Baliga!$73:$73,""),
IF($C45="Thorsten Huhn",_xlfn.XLOOKUP($B45,PROSPER_Huhn!$1:$1,PROSPER_Huhn!$73:$73,""),
IF($C45="Nick Hull",_xlfn.XLOOKUP($B45,PROSPER_Hull!$1:$1,PROSPER_Hull!$73:$73,""),
IF($C45="Monika Kotwani",_xlfn.XLOOKUP($B45,PROSPER_Kotwani!$1:$1,PROSPER_Kotwani!$73:$73,""),
IF($C45="Jonathan Wellner",_xlfn.XLOOKUP($B45,PROSPER_Wellner!$1:$1,PROSPER_Wellner!$73:$73,""),
IF($C45="Travis Harvey",_xlfn.XLOOKUP($B45,PROSPER_Harvey!$1:$1,PROSPER_Harvey!$73:$73,""),"")))))))))</f>
        <v>No Comment</v>
      </c>
      <c r="JR45" s="141" t="str">
        <f t="shared" si="347"/>
        <v>N/A</v>
      </c>
      <c r="JS45" s="135" t="str">
        <f>_xlfn.XLOOKUP(B45,PROSPERInitial_Query!$E:$E,PROSPERInitial_Query!$AS:$AS,"",,-1)</f>
        <v/>
      </c>
      <c r="JT45" s="136" t="str">
        <f t="shared" si="348"/>
        <v>Rohit Venkataraman Balu7 - ResponsibilityCulture Champion</v>
      </c>
      <c r="JU45" s="136" t="str">
        <f>_xlfn.XLOOKUP(JT45,PROSPERDelta_Query!BK:BK,PROSPERDelta_Query!BG:BG,"",,-1)</f>
        <v/>
      </c>
      <c r="JV45" s="137" t="str">
        <f t="shared" si="349"/>
        <v>N/A</v>
      </c>
      <c r="JW45" s="137" t="str">
        <f>IF(IF(IF($C45="Christopher Lobo",_xlfn.XLOOKUP($B45,PROSPER_Lobo!$1:$1,PROSPER_Lobo!$74:$74,""),
IF($C45="Naren Baliga",_xlfn.XLOOKUP($B45,PROSPER_Baliga!$1:$1,PROSPER_Baliga!$74:$74,""),
IF($C45="Thorsten Huhn",_xlfn.XLOOKUP($B45,PROSPER_Huhn!$1:$1,PROSPER_Huhn!$74:$74,""),
IF($C45="Nick Hull",_xlfn.XLOOKUP($B45,PROSPER_Hull!$1:$1,PROSPER_Hull!$74:$74,""),
IF($C45="Monika Kotwani",_xlfn.XLOOKUP($B45,PROSPER_Kotwani!$1:$1,PROSPER_Kotwani!$74:$74,""),
IF($C45="Jonathan Wellner",_xlfn.XLOOKUP($B45,PROSPER_Wellner!$1:$1,PROSPER_Wellner!$74:$74,""),
IF($C45="Travis Harvey",_xlfn.XLOOKUP($B45,PROSPER_Harvey!$1:$1,PROSPER_Harvey!$74:$74,""),"")))))))="","",
IF($C45="Christopher Lobo",_xlfn.XLOOKUP($B45,PROSPER_Lobo!$1:$1,PROSPER_Lobo!$74:$74,""),
IF($C45="Naren Baliga",_xlfn.XLOOKUP($B45,PROSPER_Baliga!$1:$1,PROSPER_Baliga!$74:$74,""),
IF($C45="Thorsten Huhn",_xlfn.XLOOKUP($B45,PROSPER_Huhn!$1:$1,PROSPER_Huhn!$74:$74,""),
IF($C45="Nick Hull",_xlfn.XLOOKUP($B45,PROSPER_Hull!$1:$1,PROSPER_Hull!$74:$74,""),
IF($C45="Monika Kotwani",_xlfn.XLOOKUP($B45,PROSPER_Kotwani!$1:$1,PROSPER_Kotwani!$74:$74,""),
IF($C45="Jonathan Wellner",_xlfn.XLOOKUP($B45,PROSPER_Wellner!$1:$1,PROSPER_Wellner!$74:$74,""),
IF($C45="Travis Harvey",_xlfn.XLOOKUP($B45,PROSPER_Harvey!$1:$1,PROSPER_Harvey!$74:$74,""),""))))))))="","No Score",IF(IF($C45="Christopher Lobo",_xlfn.XLOOKUP($B45,PROSPER_Lobo!$1:$1,PROSPER_Lobo!$74:$74,""),
IF($C45="Naren Baliga",_xlfn.XLOOKUP($B45,PROSPER_Baliga!$1:$1,PROSPER_Baliga!$74:$74,""),
IF($C45="Thorsten Huhn",_xlfn.XLOOKUP($B45,PROSPER_Huhn!$1:$1,PROSPER_Huhn!$74:$74,""),
IF($C45="Nick Hull",_xlfn.XLOOKUP($B45,PROSPER_Hull!$1:$1,PROSPER_Hull!$74:$74,""),
IF($C45="Monika Kotwani",_xlfn.XLOOKUP($B45,PROSPER_Kotwani!$1:$1,PROSPER_Kotwani!$74:$74,""),
IF($C45="Jonathan Wellner",_xlfn.XLOOKUP($B45,PROSPER_Wellner!$1:$1,PROSPER_Wellner!$74:$74,""),
IF($C45="Travis Harvey",_xlfn.XLOOKUP($B45,PROSPER_Harvey!$1:$1,PROSPER_Harvey!$74:$74,""),"")))))))="","",
IF($C45="Christopher Lobo",_xlfn.XLOOKUP($B45,PROSPER_Lobo!$1:$1,PROSPER_Lobo!$74:$74,""),
IF($C45="Naren Baliga",_xlfn.XLOOKUP($B45,PROSPER_Baliga!$1:$1,PROSPER_Baliga!$74:$74,""),
IF($C45="Thorsten Huhn",_xlfn.XLOOKUP($B45,PROSPER_Huhn!$1:$1,PROSPER_Huhn!$74:$74,""),
IF($C45="Nick Hull",_xlfn.XLOOKUP($B45,PROSPER_Hull!$1:$1,PROSPER_Hull!$74:$74,""),
IF($C45="Monika Kotwani",_xlfn.XLOOKUP($B45,PROSPER_Kotwani!$1:$1,PROSPER_Kotwani!$74:$74,""),
IF($C45="Jonathan Wellner",_xlfn.XLOOKUP($B45,PROSPER_Wellner!$1:$1,PROSPER_Wellner!$74:$74,""),
IF($C45="Travis Harvey",_xlfn.XLOOKUP($B45,PROSPER_Harvey!$1:$1,PROSPER_Harvey!$74:$74,""),"")))))))))</f>
        <v>No Score</v>
      </c>
      <c r="JX45" s="138" t="str">
        <f>IF(IF(IF($C45="Christopher Lobo",_xlfn.XLOOKUP($B45,PROSPER_Lobo!$1:$1,PROSPER_Lobo!$75:$75,""),
IF($C45="Naren Baliga",_xlfn.XLOOKUP($B45,PROSPER_Baliga!$1:$1,PROSPER_Baliga!$75:$75,""),
IF($C45="Thorsten Huhn",_xlfn.XLOOKUP($B45,PROSPER_Huhn!$1:$1,PROSPER_Huhn!$75:$75,""),
IF($C45="Nick Hull",_xlfn.XLOOKUP($B45,PROSPER_Hull!$1:$1,PROSPER_Hull!$75:$75,""),
IF($C45="Monika Kotwani",_xlfn.XLOOKUP($B45,PROSPER_Kotwani!$1:$1,PROSPER_Kotwani!$75:$75,""),
IF($C45="Jonathan Wellner",_xlfn.XLOOKUP($B45,PROSPER_Wellner!$1:$1,PROSPER_Wellner!$75:$75,""),
IF($C45="Travis Harvey",_xlfn.XLOOKUP($B45,PROSPER_Harvey!$1:$1,PROSPER_Harvey!$75:$75,""),"")))))))="","",
IF($C45="Christopher Lobo",_xlfn.XLOOKUP($B45,PROSPER_Lobo!$1:$1,PROSPER_Lobo!$75:$75,""),
IF($C45="Naren Baliga",_xlfn.XLOOKUP($B45,PROSPER_Baliga!$1:$1,PROSPER_Baliga!$75:$75,""),
IF($C45="Thorsten Huhn",_xlfn.XLOOKUP($B45,PROSPER_Huhn!$1:$1,PROSPER_Huhn!$75:$75,""),
IF($C45="Nick Hull",_xlfn.XLOOKUP($B45,PROSPER_Hull!$1:$1,PROSPER_Hull!$75:$75,""),
IF($C45="Monika Kotwani",_xlfn.XLOOKUP($B45,PROSPER_Kotwani!$1:$1,PROSPER_Kotwani!$75:$75,""),
IF($C45="Jonathan Wellner",_xlfn.XLOOKUP($B45,PROSPER_Wellner!$1:$1,PROSPER_Wellner!$75:$75,""),
IF($C45="Travis Harvey",_xlfn.XLOOKUP($B45,PROSPER_Harvey!$1:$1,PROSPER_Harvey!$75:$75,""),""))))))))="","No Comment",IF(IF($C45="Christopher Lobo",_xlfn.XLOOKUP($B45,PROSPER_Lobo!$1:$1,PROSPER_Lobo!$75:$75,""),
IF($C45="Naren Baliga",_xlfn.XLOOKUP($B45,PROSPER_Baliga!$1:$1,PROSPER_Baliga!$75:$75,""),
IF($C45="Thorsten Huhn",_xlfn.XLOOKUP($B45,PROSPER_Huhn!$1:$1,PROSPER_Huhn!$75:$75,""),
IF($C45="Nick Hull",_xlfn.XLOOKUP($B45,PROSPER_Hull!$1:$1,PROSPER_Hull!$75:$75,""),
IF($C45="Monika Kotwani",_xlfn.XLOOKUP($B45,PROSPER_Kotwani!$1:$1,PROSPER_Kotwani!$75:$75,""),
IF($C45="Jonathan Wellner",_xlfn.XLOOKUP($B45,PROSPER_Wellner!$1:$1,PROSPER_Wellner!$75:$75,""),
IF($C45="Travis Harvey",_xlfn.XLOOKUP($B45,PROSPER_Harvey!$1:$1,PROSPER_Harvey!$75:$75,""),"")))))))="","",
IF($C45="Christopher Lobo",_xlfn.XLOOKUP($B45,PROSPER_Lobo!$1:$1,PROSPER_Lobo!$75:$75,""),
IF($C45="Naren Baliga",_xlfn.XLOOKUP($B45,PROSPER_Baliga!$1:$1,PROSPER_Baliga!$75:$75,""),
IF($C45="Thorsten Huhn",_xlfn.XLOOKUP($B45,PROSPER_Huhn!$1:$1,PROSPER_Huhn!$75:$75,""),
IF($C45="Nick Hull",_xlfn.XLOOKUP($B45,PROSPER_Hull!$1:$1,PROSPER_Hull!$75:$75,""),
IF($C45="Monika Kotwani",_xlfn.XLOOKUP($B45,PROSPER_Kotwani!$1:$1,PROSPER_Kotwani!$75:$75,""),
IF($C45="Jonathan Wellner",_xlfn.XLOOKUP($B45,PROSPER_Wellner!$1:$1,PROSPER_Wellner!$75:$75,""),
IF($C45="Travis Harvey",_xlfn.XLOOKUP($B45,PROSPER_Harvey!$1:$1,PROSPER_Harvey!$75:$75,""),"")))))))))</f>
        <v>No Comment</v>
      </c>
      <c r="JY45" s="141" t="str">
        <f t="shared" si="350"/>
        <v>N/A</v>
      </c>
      <c r="JZ45" s="135" t="str">
        <f>_xlfn.XLOOKUP(B45,PROSPERInitial_Query!$E:$E,PROSPERInitial_Query!$AT:$AT,"",,-1)</f>
        <v/>
      </c>
      <c r="KA45" s="136" t="str">
        <f t="shared" si="351"/>
        <v>Rohit Venkataraman Balu7 - ResponsibilityPeople Management</v>
      </c>
      <c r="KB45" s="136" t="str">
        <f>_xlfn.XLOOKUP(KA45,PROSPERDelta_Query!BK:BK,PROSPERDelta_Query!BH:BH,"",,-1)</f>
        <v/>
      </c>
      <c r="KC45" s="137" t="str">
        <f t="shared" si="352"/>
        <v>N/A</v>
      </c>
      <c r="KD45" s="137" t="str">
        <f>IF(IF(IF($C45="Christopher Lobo",_xlfn.XLOOKUP($B45,PROSPER_Lobo!$1:$1,PROSPER_Lobo!$76:$76,""),
IF($C45="Naren Baliga",_xlfn.XLOOKUP($B45,PROSPER_Baliga!$1:$1,PROSPER_Baliga!$76:$76,""),
IF($C45="Thorsten Huhn",_xlfn.XLOOKUP($B45,PROSPER_Huhn!$1:$1,PROSPER_Huhn!$76:$76,""),
IF($C45="Nick Hull",_xlfn.XLOOKUP($B45,PROSPER_Hull!$1:$1,PROSPER_Hull!$76:$76,""),
IF($C45="Monika Kotwani",_xlfn.XLOOKUP($B45,PROSPER_Kotwani!$1:$1,PROSPER_Kotwani!$76:$76,""),
IF($C45="Jonathan Wellner",_xlfn.XLOOKUP($B45,PROSPER_Wellner!$1:$1,PROSPER_Wellner!$76:$76,""),
IF($C45="Travis Harvey",_xlfn.XLOOKUP($B45,PROSPER_Harvey!$1:$1,PROSPER_Harvey!$76:$76,""),"")))))))="","",
IF($C45="Christopher Lobo",_xlfn.XLOOKUP($B45,PROSPER_Lobo!$1:$1,PROSPER_Lobo!$76:$76,""),
IF($C45="Naren Baliga",_xlfn.XLOOKUP($B45,PROSPER_Baliga!$1:$1,PROSPER_Baliga!$76:$76,""),
IF($C45="Thorsten Huhn",_xlfn.XLOOKUP($B45,PROSPER_Huhn!$1:$1,PROSPER_Huhn!$76:$76,""),
IF($C45="Nick Hull",_xlfn.XLOOKUP($B45,PROSPER_Hull!$1:$1,PROSPER_Hull!$76:$76,""),
IF($C45="Monika Kotwani",_xlfn.XLOOKUP($B45,PROSPER_Kotwani!$1:$1,PROSPER_Kotwani!$76:$76,""),
IF($C45="Jonathan Wellner",_xlfn.XLOOKUP($B45,PROSPER_Wellner!$1:$1,PROSPER_Wellner!$76:$76,""),
IF($C45="Travis Harvey",_xlfn.XLOOKUP($B45,PROSPER_Harvey!$1:$1,PROSPER_Harvey!$76:$76,""),""))))))))="","No Score",IF(IF($C45="Christopher Lobo",_xlfn.XLOOKUP($B45,PROSPER_Lobo!$1:$1,PROSPER_Lobo!$76:$76,""),
IF($C45="Naren Baliga",_xlfn.XLOOKUP($B45,PROSPER_Baliga!$1:$1,PROSPER_Baliga!$76:$76,""),
IF($C45="Thorsten Huhn",_xlfn.XLOOKUP($B45,PROSPER_Huhn!$1:$1,PROSPER_Huhn!$76:$76,""),
IF($C45="Nick Hull",_xlfn.XLOOKUP($B45,PROSPER_Hull!$1:$1,PROSPER_Hull!$76:$76,""),
IF($C45="Monika Kotwani",_xlfn.XLOOKUP($B45,PROSPER_Kotwani!$1:$1,PROSPER_Kotwani!$76:$76,""),
IF($C45="Jonathan Wellner",_xlfn.XLOOKUP($B45,PROSPER_Wellner!$1:$1,PROSPER_Wellner!$76:$76,""),
IF($C45="Travis Harvey",_xlfn.XLOOKUP($B45,PROSPER_Harvey!$1:$1,PROSPER_Harvey!$76:$76,""),"")))))))="","",
IF($C45="Christopher Lobo",_xlfn.XLOOKUP($B45,PROSPER_Lobo!$1:$1,PROSPER_Lobo!$76:$76,""),
IF($C45="Naren Baliga",_xlfn.XLOOKUP($B45,PROSPER_Baliga!$1:$1,PROSPER_Baliga!$76:$76,""),
IF($C45="Thorsten Huhn",_xlfn.XLOOKUP($B45,PROSPER_Huhn!$1:$1,PROSPER_Huhn!$76:$76,""),
IF($C45="Nick Hull",_xlfn.XLOOKUP($B45,PROSPER_Hull!$1:$1,PROSPER_Hull!$76:$76,""),
IF($C45="Monika Kotwani",_xlfn.XLOOKUP($B45,PROSPER_Kotwani!$1:$1,PROSPER_Kotwani!$76:$76,""),
IF($C45="Jonathan Wellner",_xlfn.XLOOKUP($B45,PROSPER_Wellner!$1:$1,PROSPER_Wellner!$76:$76,""),
IF($C45="Travis Harvey",_xlfn.XLOOKUP($B45,PROSPER_Harvey!$1:$1,PROSPER_Harvey!$76:$76,""),"")))))))))</f>
        <v>No Score</v>
      </c>
      <c r="KE45" s="138" t="str">
        <f>IF(IF(IF($C45="Christopher Lobo",_xlfn.XLOOKUP($B45,PROSPER_Lobo!$1:$1,PROSPER_Lobo!$77:$77,""),
IF($C45="Naren Baliga",_xlfn.XLOOKUP($B45,PROSPER_Baliga!$1:$1,PROSPER_Baliga!$77:$77,""),
IF($C45="Thorsten Huhn",_xlfn.XLOOKUP($B45,PROSPER_Huhn!$1:$1,PROSPER_Huhn!$77:$77,""),
IF($C45="Nick Hull",_xlfn.XLOOKUP($B45,PROSPER_Hull!$1:$1,PROSPER_Hull!$77:$77,""),
IF($C45="Monika Kotwani",_xlfn.XLOOKUP($B45,PROSPER_Kotwani!$1:$1,PROSPER_Kotwani!$77:$77,""),
IF($C45="Jonathan Wellner",_xlfn.XLOOKUP($B45,PROSPER_Wellner!$1:$1,PROSPER_Wellner!$77:$77,""),
IF($C45="Travis Harvey",_xlfn.XLOOKUP($B45,PROSPER_Harvey!$1:$1,PROSPER_Harvey!$77:$77,""),"")))))))="","",
IF($C45="Christopher Lobo",_xlfn.XLOOKUP($B45,PROSPER_Lobo!$1:$1,PROSPER_Lobo!$77:$77,""),
IF($C45="Naren Baliga",_xlfn.XLOOKUP($B45,PROSPER_Baliga!$1:$1,PROSPER_Baliga!$77:$77,""),
IF($C45="Thorsten Huhn",_xlfn.XLOOKUP($B45,PROSPER_Huhn!$1:$1,PROSPER_Huhn!$77:$77,""),
IF($C45="Nick Hull",_xlfn.XLOOKUP($B45,PROSPER_Hull!$1:$1,PROSPER_Hull!$77:$77,""),
IF($C45="Monika Kotwani",_xlfn.XLOOKUP($B45,PROSPER_Kotwani!$1:$1,PROSPER_Kotwani!$77:$77,""),
IF($C45="Jonathan Wellner",_xlfn.XLOOKUP($B45,PROSPER_Wellner!$1:$1,PROSPER_Wellner!$77:$77,""),
IF($C45="Travis Harvey",_xlfn.XLOOKUP($B45,PROSPER_Harvey!$1:$1,PROSPER_Harvey!$77:$77,""),""))))))))="","No Comment",IF(IF($C45="Christopher Lobo",_xlfn.XLOOKUP($B45,PROSPER_Lobo!$1:$1,PROSPER_Lobo!$77:$77,""),
IF($C45="Naren Baliga",_xlfn.XLOOKUP($B45,PROSPER_Baliga!$1:$1,PROSPER_Baliga!$77:$77,""),
IF($C45="Thorsten Huhn",_xlfn.XLOOKUP($B45,PROSPER_Huhn!$1:$1,PROSPER_Huhn!$77:$77,""),
IF($C45="Nick Hull",_xlfn.XLOOKUP($B45,PROSPER_Hull!$1:$1,PROSPER_Hull!$77:$77,""),
IF($C45="Monika Kotwani",_xlfn.XLOOKUP($B45,PROSPER_Kotwani!$1:$1,PROSPER_Kotwani!$77:$77,""),
IF($C45="Jonathan Wellner",_xlfn.XLOOKUP($B45,PROSPER_Wellner!$1:$1,PROSPER_Wellner!$77:$77,""),
IF($C45="Travis Harvey",_xlfn.XLOOKUP($B45,PROSPER_Harvey!$1:$1,PROSPER_Harvey!$77:$77,""),"")))))))="","",
IF($C45="Christopher Lobo",_xlfn.XLOOKUP($B45,PROSPER_Lobo!$1:$1,PROSPER_Lobo!$77:$77,""),
IF($C45="Naren Baliga",_xlfn.XLOOKUP($B45,PROSPER_Baliga!$1:$1,PROSPER_Baliga!$77:$77,""),
IF($C45="Thorsten Huhn",_xlfn.XLOOKUP($B45,PROSPER_Huhn!$1:$1,PROSPER_Huhn!$77:$77,""),
IF($C45="Nick Hull",_xlfn.XLOOKUP($B45,PROSPER_Hull!$1:$1,PROSPER_Hull!$77:$77,""),
IF($C45="Monika Kotwani",_xlfn.XLOOKUP($B45,PROSPER_Kotwani!$1:$1,PROSPER_Kotwani!$77:$77,""),
IF($C45="Jonathan Wellner",_xlfn.XLOOKUP($B45,PROSPER_Wellner!$1:$1,PROSPER_Wellner!$77:$77,""),
IF($C45="Travis Harvey",_xlfn.XLOOKUP($B45,PROSPER_Harvey!$1:$1,PROSPER_Harvey!$77:$77,""),"")))))))))</f>
        <v>No Comment</v>
      </c>
      <c r="KF45" s="141" t="str">
        <f t="shared" si="353"/>
        <v>N/A</v>
      </c>
      <c r="KG45" s="135" t="str">
        <f>_xlfn.XLOOKUP(B45,PROSPERInitial_Query!$E:$E,PROSPERInitial_Query!$AU:$AU,"",,-1)</f>
        <v/>
      </c>
      <c r="KH45" s="136" t="str">
        <f t="shared" si="354"/>
        <v>Rohit Venkataraman Balu7 - ResponsibilitySelf Sufficiency</v>
      </c>
      <c r="KI45" s="136" t="str">
        <f>_xlfn.XLOOKUP(KH45,PROSPERDelta_Query!BK:BK,PROSPERDelta_Query!BI:BI,"",,-1)</f>
        <v/>
      </c>
      <c r="KJ45" s="137" t="str">
        <f t="shared" si="355"/>
        <v>N/A</v>
      </c>
      <c r="KK45" s="137" t="str">
        <f>IF(IF(IF($C45="Christopher Lobo",_xlfn.XLOOKUP($B45,PROSPER_Lobo!$1:$1,PROSPER_Lobo!$78:$78,""),
IF($C45="Naren Baliga",_xlfn.XLOOKUP($B45,PROSPER_Baliga!$1:$1,PROSPER_Baliga!$78:$78,""),
IF($C45="Thorsten Huhn",_xlfn.XLOOKUP($B45,PROSPER_Huhn!$1:$1,PROSPER_Huhn!$78:$78,""),
IF($C45="Nick Hull",_xlfn.XLOOKUP($B45,PROSPER_Hull!$1:$1,PROSPER_Hull!$78:$78,""),
IF($C45="Monika Kotwani",_xlfn.XLOOKUP($B45,PROSPER_Kotwani!$1:$1,PROSPER_Kotwani!$78:$78,""),
IF($C45="Jonathan Wellner",_xlfn.XLOOKUP($B45,PROSPER_Wellner!$1:$1,PROSPER_Wellner!$78:$78,""),
IF($C45="Travis Harvey",_xlfn.XLOOKUP($B45,PROSPER_Harvey!$1:$1,PROSPER_Harvey!$78:$78,""),"")))))))="","",
IF($C45="Christopher Lobo",_xlfn.XLOOKUP($B45,PROSPER_Lobo!$1:$1,PROSPER_Lobo!$78:$78,""),
IF($C45="Naren Baliga",_xlfn.XLOOKUP($B45,PROSPER_Baliga!$1:$1,PROSPER_Baliga!$78:$78,""),
IF($C45="Thorsten Huhn",_xlfn.XLOOKUP($B45,PROSPER_Huhn!$1:$1,PROSPER_Huhn!$78:$78,""),
IF($C45="Nick Hull",_xlfn.XLOOKUP($B45,PROSPER_Hull!$1:$1,PROSPER_Hull!$78:$78,""),
IF($C45="Monika Kotwani",_xlfn.XLOOKUP($B45,PROSPER_Kotwani!$1:$1,PROSPER_Kotwani!$78:$78,""),
IF($C45="Jonathan Wellner",_xlfn.XLOOKUP($B45,PROSPER_Wellner!$1:$1,PROSPER_Wellner!$78:$78,""),
IF($C45="Travis Harvey",_xlfn.XLOOKUP($B45,PROSPER_Harvey!$1:$1,PROSPER_Harvey!$78:$78,""),""))))))))="","No Score",IF(IF($C45="Christopher Lobo",_xlfn.XLOOKUP($B45,PROSPER_Lobo!$1:$1,PROSPER_Lobo!$78:$78,""),
IF($C45="Naren Baliga",_xlfn.XLOOKUP($B45,PROSPER_Baliga!$1:$1,PROSPER_Baliga!$78:$78,""),
IF($C45="Thorsten Huhn",_xlfn.XLOOKUP($B45,PROSPER_Huhn!$1:$1,PROSPER_Huhn!$78:$78,""),
IF($C45="Nick Hull",_xlfn.XLOOKUP($B45,PROSPER_Hull!$1:$1,PROSPER_Hull!$78:$78,""),
IF($C45="Monika Kotwani",_xlfn.XLOOKUP($B45,PROSPER_Kotwani!$1:$1,PROSPER_Kotwani!$78:$78,""),
IF($C45="Jonathan Wellner",_xlfn.XLOOKUP($B45,PROSPER_Wellner!$1:$1,PROSPER_Wellner!$78:$78,""),
IF($C45="Travis Harvey",_xlfn.XLOOKUP($B45,PROSPER_Harvey!$1:$1,PROSPER_Harvey!$78:$78,""),"")))))))="","",
IF($C45="Christopher Lobo",_xlfn.XLOOKUP($B45,PROSPER_Lobo!$1:$1,PROSPER_Lobo!$78:$78,""),
IF($C45="Naren Baliga",_xlfn.XLOOKUP($B45,PROSPER_Baliga!$1:$1,PROSPER_Baliga!$78:$78,""),
IF($C45="Thorsten Huhn",_xlfn.XLOOKUP($B45,PROSPER_Huhn!$1:$1,PROSPER_Huhn!$78:$78,""),
IF($C45="Nick Hull",_xlfn.XLOOKUP($B45,PROSPER_Hull!$1:$1,PROSPER_Hull!$78:$78,""),
IF($C45="Monika Kotwani",_xlfn.XLOOKUP($B45,PROSPER_Kotwani!$1:$1,PROSPER_Kotwani!$78:$78,""),
IF($C45="Jonathan Wellner",_xlfn.XLOOKUP($B45,PROSPER_Wellner!$1:$1,PROSPER_Wellner!$78:$78,""),
IF($C45="Travis Harvey",_xlfn.XLOOKUP($B45,PROSPER_Harvey!$1:$1,PROSPER_Harvey!$78:$78,""),"")))))))))</f>
        <v>No Score</v>
      </c>
      <c r="KL45" s="138" t="str">
        <f>IF(IF(IF($C45="Christopher Lobo",_xlfn.XLOOKUP($B45,PROSPER_Lobo!$1:$1,PROSPER_Lobo!$79:$79,""),
IF($C45="Naren Baliga",_xlfn.XLOOKUP($B45,PROSPER_Baliga!$1:$1,PROSPER_Baliga!$79:$79,""),
IF($C45="Thorsten Huhn",_xlfn.XLOOKUP($B45,PROSPER_Huhn!$1:$1,PROSPER_Huhn!$79:$79,""),
IF($C45="Nick Hull",_xlfn.XLOOKUP($B45,PROSPER_Hull!$1:$1,PROSPER_Hull!$79:$79,""),
IF($C45="Monika Kotwani",_xlfn.XLOOKUP($B45,PROSPER_Kotwani!$1:$1,PROSPER_Kotwani!$79:$79,""),
IF($C45="Jonathan Wellner",_xlfn.XLOOKUP($B45,PROSPER_Wellner!$1:$1,PROSPER_Wellner!$79:$79,""),
IF($C45="Travis Harvey",_xlfn.XLOOKUP($B45,PROSPER_Harvey!$1:$1,PROSPER_Harvey!$79:$79,""),"")))))))="","",
IF($C45="Christopher Lobo",_xlfn.XLOOKUP($B45,PROSPER_Lobo!$1:$1,PROSPER_Lobo!$79:$79,""),
IF($C45="Naren Baliga",_xlfn.XLOOKUP($B45,PROSPER_Baliga!$1:$1,PROSPER_Baliga!$79:$79,""),
IF($C45="Thorsten Huhn",_xlfn.XLOOKUP($B45,PROSPER_Huhn!$1:$1,PROSPER_Huhn!$79:$79,""),
IF($C45="Nick Hull",_xlfn.XLOOKUP($B45,PROSPER_Hull!$1:$1,PROSPER_Hull!$79:$79,""),
IF($C45="Monika Kotwani",_xlfn.XLOOKUP($B45,PROSPER_Kotwani!$1:$1,PROSPER_Kotwani!$79:$79,""),
IF($C45="Jonathan Wellner",_xlfn.XLOOKUP($B45,PROSPER_Wellner!$1:$1,PROSPER_Wellner!$79:$79,""),
IF($C45="Travis Harvey",_xlfn.XLOOKUP($B45,PROSPER_Harvey!$1:$1,PROSPER_Harvey!$79:$79,""),""))))))))="","No Comment",IF(IF($C45="Christopher Lobo",_xlfn.XLOOKUP($B45,PROSPER_Lobo!$1:$1,PROSPER_Lobo!$79:$79,""),
IF($C45="Naren Baliga",_xlfn.XLOOKUP($B45,PROSPER_Baliga!$1:$1,PROSPER_Baliga!$79:$79,""),
IF($C45="Thorsten Huhn",_xlfn.XLOOKUP($B45,PROSPER_Huhn!$1:$1,PROSPER_Huhn!$79:$79,""),
IF($C45="Nick Hull",_xlfn.XLOOKUP($B45,PROSPER_Hull!$1:$1,PROSPER_Hull!$79:$79,""),
IF($C45="Monika Kotwani",_xlfn.XLOOKUP($B45,PROSPER_Kotwani!$1:$1,PROSPER_Kotwani!$79:$79,""),
IF($C45="Jonathan Wellner",_xlfn.XLOOKUP($B45,PROSPER_Wellner!$1:$1,PROSPER_Wellner!$79:$79,""),
IF($C45="Travis Harvey",_xlfn.XLOOKUP($B45,PROSPER_Harvey!$1:$1,PROSPER_Harvey!$79:$79,""),"")))))))="","",
IF($C45="Christopher Lobo",_xlfn.XLOOKUP($B45,PROSPER_Lobo!$1:$1,PROSPER_Lobo!$79:$79,""),
IF($C45="Naren Baliga",_xlfn.XLOOKUP($B45,PROSPER_Baliga!$1:$1,PROSPER_Baliga!$79:$79,""),
IF($C45="Thorsten Huhn",_xlfn.XLOOKUP($B45,PROSPER_Huhn!$1:$1,PROSPER_Huhn!$79:$79,""),
IF($C45="Nick Hull",_xlfn.XLOOKUP($B45,PROSPER_Hull!$1:$1,PROSPER_Hull!$79:$79,""),
IF($C45="Monika Kotwani",_xlfn.XLOOKUP($B45,PROSPER_Kotwani!$1:$1,PROSPER_Kotwani!$79:$79,""),
IF($C45="Jonathan Wellner",_xlfn.XLOOKUP($B45,PROSPER_Wellner!$1:$1,PROSPER_Wellner!$79:$79,""),
IF($C45="Travis Harvey",_xlfn.XLOOKUP($B45,PROSPER_Harvey!$1:$1,PROSPER_Harvey!$79:$79,""),"")))))))))</f>
        <v>No Comment</v>
      </c>
      <c r="KM45" s="141" t="str">
        <f t="shared" si="356"/>
        <v>N/A</v>
      </c>
      <c r="KN45" s="145" t="str">
        <f t="shared" si="357"/>
        <v>N/A</v>
      </c>
      <c r="KO45" s="146" t="str">
        <f t="shared" si="358"/>
        <v>N/A</v>
      </c>
      <c r="KP45" s="194" t="str">
        <f t="shared" si="359"/>
        <v>N/A</v>
      </c>
      <c r="KQ45" s="147">
        <f t="shared" si="360"/>
        <v>4.8194616977225673</v>
      </c>
      <c r="KR45" s="148"/>
      <c r="KS45" s="148"/>
      <c r="KT45" s="148"/>
      <c r="KU45" s="149"/>
    </row>
    <row r="46" spans="2:307" x14ac:dyDescent="0.25">
      <c r="B46" s="118" t="s">
        <v>141</v>
      </c>
      <c r="C46" s="119" t="s">
        <v>486</v>
      </c>
      <c r="D46" s="120" t="str">
        <f>_xlfn.XLOOKUP(B46,PROSPERInitial_Query!E:E,PROSPERInitial_Query!G:G,"",,-1)</f>
        <v/>
      </c>
      <c r="E46" s="121" t="str">
        <f t="shared" ref="E46:E57" si="361">_xlfn.CONCAT(B46,"1 - PortfolioDesign Success")</f>
        <v>Ryan Bitoon1 - PortfolioDesign Success</v>
      </c>
      <c r="F46" s="122" t="str">
        <f>_xlfn.XLOOKUP(E46,PROSPERDelta_Query!BK:BK,PROSPERDelta_Query!I:I,"",,-1)</f>
        <v/>
      </c>
      <c r="G46" s="123" t="str">
        <f t="shared" si="235"/>
        <v>N/A</v>
      </c>
      <c r="H46" s="124" t="str">
        <f>IF(IF(IF($C46="Christopher Lobo",_xlfn.XLOOKUP($B46,PROSPER_Lobo!$1:$1,PROSPER_Lobo!$2:$2,""),
IF($C46="Naren Baliga",_xlfn.XLOOKUP($B46,PROSPER_Baliga!$1:$1,PROSPER_Baliga!$2:$2,""),
IF($C46="Thorsten Huhn",_xlfn.XLOOKUP($B46,PROSPER_Huhn!$1:$1,PROSPER_Huhn!$2:$2,""),
IF($C46="Nick Hull",_xlfn.XLOOKUP($B46,PROSPER_Hull!$1:$1,PROSPER_Hull!$2:$2,""),
IF($C46="Monika Kotwani",_xlfn.XLOOKUP($B46,PROSPER_Kotwani!$1:$1,PROSPER_Kotwani!$2:$2,""),
IF($C46="Jonathan Wellner",_xlfn.XLOOKUP($B46,PROSPER_Wellner!$1:$1,PROSPER_Wellner!$2:$2,""),
IF($C46="Travis Harvey",_xlfn.XLOOKUP($B46,PROSPER_Harvey!$1:$1,PROSPER_Harvey!$2:$2,""),"")))))))="","",
IF($C46="Christopher Lobo",_xlfn.XLOOKUP($B46,PROSPER_Lobo!$1:$1,PROSPER_Lobo!$2:$2,""),
IF($C46="Naren Baliga",_xlfn.XLOOKUP($B46,PROSPER_Baliga!$1:$1,PROSPER_Baliga!$2:$2,""),
IF($C46="Thorsten Huhn",_xlfn.XLOOKUP($B46,PROSPER_Huhn!$1:$1,PROSPER_Huhn!$2:$2,""),
IF($C46="Nick Hull",_xlfn.XLOOKUP($B46,PROSPER_Hull!$1:$1,PROSPER_Hull!$2:$2,""),
IF($C46="Monika Kotwani",_xlfn.XLOOKUP($B46,PROSPER_Kotwani!$1:$1,PROSPER_Kotwani!$2:$2,""),
IF($C46="Jonathan Wellner",_xlfn.XLOOKUP($B46,PROSPER_Wellner!$1:$1,PROSPER_Wellner!$2:$2,""),
IF($C46="Travis Harvey",_xlfn.XLOOKUP($B46,PROSPER_Harvey!$1:$1,PROSPER_Harvey!$2:$2,""),""))))))))="","No Score",(IF(IF($C46="Christopher Lobo",_xlfn.XLOOKUP($B46,PROSPER_Lobo!$1:$1,PROSPER_Lobo!$2:$2,""),
IF($C46="Naren Baliga",_xlfn.XLOOKUP($B46,PROSPER_Baliga!$1:$1,PROSPER_Baliga!$2:$2,""),
IF($C46="Thorsten Huhn",_xlfn.XLOOKUP($B46,PROSPER_Huhn!$1:$1,PROSPER_Huhn!$2:$2,""),
IF($C46="Nick Hull",_xlfn.XLOOKUP($B46,PROSPER_Hull!$1:$1,PROSPER_Hull!$2:$2,""),
IF($C46="Monika Kotwani",_xlfn.XLOOKUP($B46,PROSPER_Kotwani!$1:$1,PROSPER_Kotwani!$2:$2,""),
IF($C46="Jonathan Wellner",_xlfn.XLOOKUP($B46,PROSPER_Wellner!$1:$1,PROSPER_Wellner!$2:$2,""),
IF($C46="Travis Harvey",_xlfn.XLOOKUP($B46,PROSPER_Harvey!$1:$1,PROSPER_Harvey!$2:$2,""),"")))))))="","",
IF($C46="Christopher Lobo",_xlfn.XLOOKUP($B46,PROSPER_Lobo!$1:$1,PROSPER_Lobo!$2:$2,""),
IF($C46="Naren Baliga",_xlfn.XLOOKUP($B46,PROSPER_Baliga!$1:$1,PROSPER_Baliga!$2:$2,""),
IF($C46="Thorsten Huhn",_xlfn.XLOOKUP($B46,PROSPER_Huhn!$1:$1,PROSPER_Huhn!$2:$2,""),
IF($C46="Nick Hull",_xlfn.XLOOKUP($B46,PROSPER_Hull!$1:$1,PROSPER_Hull!$2:$2,""),
IF($C46="Monika Kotwani",_xlfn.XLOOKUP($B46,PROSPER_Kotwani!$1:$1,PROSPER_Kotwani!$2:$2,""),
IF($C46="Jonathan Wellner",_xlfn.XLOOKUP($B46,PROSPER_Wellner!$1:$1,PROSPER_Wellner!$2:$2,""),
IF($C46="Travis Harvey",_xlfn.XLOOKUP($B46,PROSPER_Harvey!$1:$1,PROSPER_Harvey!$2:$2,""),""))))))))))</f>
        <v>No Score</v>
      </c>
      <c r="I46" s="125" t="str">
        <f>IF(IF(IF($C46="Christopher Lobo",_xlfn.XLOOKUP($B46,PROSPER_Lobo!$1:$1,PROSPER_Lobo!$3:$3,""),
IF($C46="Naren Baliga",_xlfn.XLOOKUP($B46,PROSPER_Baliga!$1:$1,PROSPER_Baliga!$3:$3,""),
IF($C46="Thorsten Huhn",_xlfn.XLOOKUP($B46,PROSPER_Huhn!$1:$1,PROSPER_Huhn!$3:$3,""),
IF($C46="Nick Hull",_xlfn.XLOOKUP($B46,PROSPER_Hull!$1:$1,PROSPER_Hull!$3:$3,""),
IF($C46="Monika Kotwani",_xlfn.XLOOKUP($B46,PROSPER_Kotwani!$1:$1,PROSPER_Kotwani!$3:$3,""),
IF($C46="Jonathan Wellner",_xlfn.XLOOKUP($B46,PROSPER_Wellner!$1:$1,PROSPER_Wellner!$3:$3,""),
IF($C46="Travis Harvey",_xlfn.XLOOKUP($B46,PROSPER_Harvey!$1:$1,PROSPER_Harvey!$3:$3,""),"")))))))="","",
IF($C46="Christopher Lobo",_xlfn.XLOOKUP($B46,PROSPER_Lobo!$1:$1,PROSPER_Lobo!$3:$3,""),
IF($C46="Naren Baliga",_xlfn.XLOOKUP($B46,PROSPER_Baliga!$1:$1,PROSPER_Baliga!$3:$3,""),
IF($C46="Thorsten Huhn",_xlfn.XLOOKUP($B46,PROSPER_Huhn!$1:$1,PROSPER_Huhn!$3:$3,""),
IF($C46="Nick Hull",_xlfn.XLOOKUP($B46,PROSPER_Hull!$1:$1,PROSPER_Hull!$3:$3,""),
IF($C46="Monika Kotwani",_xlfn.XLOOKUP($B46,PROSPER_Kotwani!$1:$1,PROSPER_Kotwani!$3:$3,""),
IF($C46="Jonathan Wellner",_xlfn.XLOOKUP($B46,PROSPER_Wellner!$1:$1,PROSPER_Wellner!$3:$3,""),
IF($C46="Travis Harvey",_xlfn.XLOOKUP($B46,PROSPER_Harvey!$1:$1,PROSPER_Harvey!$3:$3,""),""))))))))="","No Comment",IF(IF($C46="Christopher Lobo",_xlfn.XLOOKUP($B46,PROSPER_Lobo!$1:$1,PROSPER_Lobo!$3:$3,""),
IF($C46="Naren Baliga",_xlfn.XLOOKUP($B46,PROSPER_Baliga!$1:$1,PROSPER_Baliga!$3:$3,""),
IF($C46="Thorsten Huhn",_xlfn.XLOOKUP($B46,PROSPER_Huhn!$1:$1,PROSPER_Huhn!$3:$3,""),
IF($C46="Nick Hull",_xlfn.XLOOKUP($B46,PROSPER_Hull!$1:$1,PROSPER_Hull!$3:$3,""),
IF($C46="Monika Kotwani",_xlfn.XLOOKUP($B46,PROSPER_Kotwani!$1:$1,PROSPER_Kotwani!$3:$3,""),
IF($C46="Jonathan Wellner",_xlfn.XLOOKUP($B46,PROSPER_Wellner!$1:$1,PROSPER_Wellner!$3:$3,""),
IF($C46="Travis Harvey",_xlfn.XLOOKUP($B46,PROSPER_Harvey!$1:$1,PROSPER_Harvey!$3:$3,""),"")))))))="","",
IF($C46="Christopher Lobo",_xlfn.XLOOKUP($B46,PROSPER_Lobo!$1:$1,PROSPER_Lobo!$3:$3,""),
IF($C46="Naren Baliga",_xlfn.XLOOKUP($B46,PROSPER_Baliga!$1:$1,PROSPER_Baliga!$3:$3,""),
IF($C46="Thorsten Huhn",_xlfn.XLOOKUP($B46,PROSPER_Huhn!$1:$1,PROSPER_Huhn!$3:$3,""),
IF($C46="Nick Hull",_xlfn.XLOOKUP($B46,PROSPER_Hull!$1:$1,PROSPER_Hull!$3:$3,""),
IF($C46="Monika Kotwani",_xlfn.XLOOKUP($B46,PROSPER_Kotwani!$1:$1,PROSPER_Kotwani!$3:$3,""),
IF($C46="Jonathan Wellner",_xlfn.XLOOKUP($B46,PROSPER_Wellner!$1:$1,PROSPER_Wellner!$3:$3,""),
IF($C46="Travis Harvey",_xlfn.XLOOKUP($B46,PROSPER_Harvey!$1:$1,PROSPER_Harvey!$3:$3,""),"")))))))))</f>
        <v>No Comment</v>
      </c>
      <c r="J46" s="124">
        <f>IFERROR(ROUND(_xlfn.XLOOKUP(B46,DesignSuccessChallenge_Query!$E:$E,DesignSuccessChallenge_Query!$F:$F)/4.7,0),"Not Taken")</f>
        <v>6</v>
      </c>
      <c r="K46" s="150">
        <f t="shared" si="236"/>
        <v>6</v>
      </c>
      <c r="L46" s="120" t="str">
        <f>_xlfn.XLOOKUP(B46,PROSPERInitial_Query!$E:$E,PROSPERInitial_Query!$H:$H,"",,-1)</f>
        <v/>
      </c>
      <c r="M46" s="121" t="str">
        <f t="shared" ref="M46:M57" si="362">_xlfn.CONCAT($B46,"1 - PortfolioPremium Engagement")</f>
        <v>Ryan Bitoon1 - PortfolioPremium Engagement</v>
      </c>
      <c r="N46" s="126" t="str">
        <f>_xlfn.XLOOKUP(M46,PROSPERDelta_Query!BK:BK,PROSPERDelta_Query!J:J,"",,-1)</f>
        <v/>
      </c>
      <c r="O46" s="124" t="str">
        <f t="shared" si="238"/>
        <v>N/A</v>
      </c>
      <c r="P46" s="124" t="str">
        <f>IF(IF(IF($C46="Christopher Lobo",_xlfn.XLOOKUP($B46,PROSPER_Lobo!$1:$1,PROSPER_Lobo!$4:$4,""),
IF($C46="Naren Baliga",_xlfn.XLOOKUP($B46,PROSPER_Baliga!$1:$1,PROSPER_Baliga!$4:$4,""),
IF($C46="Thorsten Huhn",_xlfn.XLOOKUP($B46,PROSPER_Huhn!$1:$1,PROSPER_Huhn!$4:$4,""),
IF($C46="Nick Hull",_xlfn.XLOOKUP($B46,PROSPER_Hull!$1:$1,PROSPER_Hull!$4:$4,""),
IF($C46="Monika Kotwani",_xlfn.XLOOKUP($B46,PROSPER_Kotwani!$1:$1,PROSPER_Kotwani!$4:$4,""),
IF($C46="Jonathan Wellner",_xlfn.XLOOKUP($B46,PROSPER_Wellner!$1:$1,PROSPER_Wellner!$4:$4,""),
IF($C46="Travis Harvey",_xlfn.XLOOKUP($B46,PROSPER_Harvey!$1:$1,PROSPER_Harvey!$4:$4,""),"")))))))="","",
IF($C46="Christopher Lobo",_xlfn.XLOOKUP($B46,PROSPER_Lobo!$1:$1,PROSPER_Lobo!$4:$4,""),
IF($C46="Naren Baliga",_xlfn.XLOOKUP($B46,PROSPER_Baliga!$1:$1,PROSPER_Baliga!$4:$4,""),
IF($C46="Thorsten Huhn",_xlfn.XLOOKUP($B46,PROSPER_Huhn!$1:$1,PROSPER_Huhn!$4:$4,""),
IF($C46="Nick Hull",_xlfn.XLOOKUP($B46,PROSPER_Hull!$1:$1,PROSPER_Hull!$4:$4,""),
IF($C46="Monika Kotwani",_xlfn.XLOOKUP($B46,PROSPER_Kotwani!$1:$1,PROSPER_Kotwani!$4:$4,""),
IF($C46="Jonathan Wellner",_xlfn.XLOOKUP($B46,PROSPER_Wellner!$1:$1,PROSPER_Wellner!$4:$4,""),
IF($C46="Travis Harvey",_xlfn.XLOOKUP($B46,PROSPER_Harvey!$1:$1,PROSPER_Harvey!$4:$4,""),""))))))))="","No Score",IF(IF($C46="Christopher Lobo",_xlfn.XLOOKUP($B46,PROSPER_Lobo!$1:$1,PROSPER_Lobo!$4:$4,""),
IF($C46="Naren Baliga",_xlfn.XLOOKUP($B46,PROSPER_Baliga!$1:$1,PROSPER_Baliga!$4:$4,""),
IF($C46="Thorsten Huhn",_xlfn.XLOOKUP($B46,PROSPER_Huhn!$1:$1,PROSPER_Huhn!$4:$4,""),
IF($C46="Nick Hull",_xlfn.XLOOKUP($B46,PROSPER_Hull!$1:$1,PROSPER_Hull!$4:$4,""),
IF($C46="Monika Kotwani",_xlfn.XLOOKUP($B46,PROSPER_Kotwani!$1:$1,PROSPER_Kotwani!$4:$4,""),
IF($C46="Jonathan Wellner",_xlfn.XLOOKUP($B46,PROSPER_Wellner!$1:$1,PROSPER_Wellner!$4:$4,""),
IF($C46="Travis Harvey",_xlfn.XLOOKUP($B46,PROSPER_Harvey!$1:$1,PROSPER_Harvey!$4:$4,""),"")))))))="","",
IF($C46="Christopher Lobo",_xlfn.XLOOKUP($B46,PROSPER_Lobo!$1:$1,PROSPER_Lobo!$4:$4,""),
IF($C46="Naren Baliga",_xlfn.XLOOKUP($B46,PROSPER_Baliga!$1:$1,PROSPER_Baliga!$4:$4,""),
IF($C46="Thorsten Huhn",_xlfn.XLOOKUP($B46,PROSPER_Huhn!$1:$1,PROSPER_Huhn!$4:$4,""),
IF($C46="Nick Hull",_xlfn.XLOOKUP($B46,PROSPER_Hull!$1:$1,PROSPER_Hull!$4:$4,""),
IF($C46="Monika Kotwani",_xlfn.XLOOKUP($B46,PROSPER_Kotwani!$1:$1,PROSPER_Kotwani!$4:$4,""),
IF($C46="Jonathan Wellner",_xlfn.XLOOKUP($B46,PROSPER_Wellner!$1:$1,PROSPER_Wellner!$4:$4,""),
IF($C46="Travis Harvey",_xlfn.XLOOKUP($B46,PROSPER_Harvey!$1:$1,PROSPER_Harvey!$4:$4,""),"")))))))))</f>
        <v>No Score</v>
      </c>
      <c r="Q46" s="125" t="str">
        <f>IF(IF(IF($C46="Christopher Lobo",_xlfn.XLOOKUP($B46,PROSPER_Lobo!$1:$1,PROSPER_Lobo!$5:$5,""),
IF($C46="Naren Baliga",_xlfn.XLOOKUP($B46,PROSPER_Baliga!$1:$1,PROSPER_Baliga!$5:$5,""),
IF($C46="Thorsten Huhn",_xlfn.XLOOKUP($B46,PROSPER_Huhn!$1:$1,PROSPER_Huhn!$5:$5,""),
IF($C46="Nick Hull",_xlfn.XLOOKUP($B46,PROSPER_Hull!$1:$1,PROSPER_Hull!$5:$5,""),
IF($C46="Monika Kotwani",_xlfn.XLOOKUP($B46,PROSPER_Kotwani!$1:$1,PROSPER_Kotwani!$5:$5,""),
IF($C46="Jonathan Wellner",_xlfn.XLOOKUP($B46,PROSPER_Wellner!$1:$1,PROSPER_Wellner!$5:$5,""),
IF($C46="Travis Harvey",_xlfn.XLOOKUP($B46,PROSPER_Harvey!$1:$1,PROSPER_Harvey!$5:$5,""),"")))))))="","",
IF($C46="Christopher Lobo",_xlfn.XLOOKUP($B46,PROSPER_Lobo!$1:$1,PROSPER_Lobo!$5:$5,""),
IF($C46="Naren Baliga",_xlfn.XLOOKUP($B46,PROSPER_Baliga!$1:$1,PROSPER_Baliga!$5:$5,""),
IF($C46="Thorsten Huhn",_xlfn.XLOOKUP($B46,PROSPER_Huhn!$1:$1,PROSPER_Huhn!$5:$5,""),
IF($C46="Nick Hull",_xlfn.XLOOKUP($B46,PROSPER_Hull!$1:$1,PROSPER_Hull!$5:$5,""),
IF($C46="Monika Kotwani",_xlfn.XLOOKUP($B46,PROSPER_Kotwani!$1:$1,PROSPER_Kotwani!$5:$5,""),
IF($C46="Jonathan Wellner",_xlfn.XLOOKUP($B46,PROSPER_Wellner!$1:$1,PROSPER_Wellner!$5:$5,""),
IF($C46="Travis Harvey",_xlfn.XLOOKUP($B46,PROSPER_Harvey!$1:$1,PROSPER_Harvey!$5:$5,""),""))))))))="","No Comment",IF(IF($C46="Christopher Lobo",_xlfn.XLOOKUP($B46,PROSPER_Lobo!$1:$1,PROSPER_Lobo!$5:$5,""),
IF($C46="Naren Baliga",_xlfn.XLOOKUP($B46,PROSPER_Baliga!$1:$1,PROSPER_Baliga!$5:$5,""),
IF($C46="Thorsten Huhn",_xlfn.XLOOKUP($B46,PROSPER_Huhn!$1:$1,PROSPER_Huhn!$5:$5,""),
IF($C46="Nick Hull",_xlfn.XLOOKUP($B46,PROSPER_Hull!$1:$1,PROSPER_Hull!$5:$5,""),
IF($C46="Monika Kotwani",_xlfn.XLOOKUP($B46,PROSPER_Kotwani!$1:$1,PROSPER_Kotwani!$5:$5,""),
IF($C46="Jonathan Wellner",_xlfn.XLOOKUP($B46,PROSPER_Wellner!$1:$1,PROSPER_Wellner!$5:$5,""),
IF($C46="Travis Harvey",_xlfn.XLOOKUP($B46,PROSPER_Harvey!$1:$1,PROSPER_Harvey!$5:$5,""),"")))))))="","",
IF($C46="Christopher Lobo",_xlfn.XLOOKUP($B46,PROSPER_Lobo!$1:$1,PROSPER_Lobo!$5:$5,""),
IF($C46="Naren Baliga",_xlfn.XLOOKUP($B46,PROSPER_Baliga!$1:$1,PROSPER_Baliga!$5:$5,""),
IF($C46="Thorsten Huhn",_xlfn.XLOOKUP($B46,PROSPER_Huhn!$1:$1,PROSPER_Huhn!$5:$5,""),
IF($C46="Nick Hull",_xlfn.XLOOKUP($B46,PROSPER_Hull!$1:$1,PROSPER_Hull!$5:$5,""),
IF($C46="Monika Kotwani",_xlfn.XLOOKUP($B46,PROSPER_Kotwani!$1:$1,PROSPER_Kotwani!$5:$5,""),
IF($C46="Jonathan Wellner",_xlfn.XLOOKUP($B46,PROSPER_Wellner!$1:$1,PROSPER_Wellner!$5:$5,""),
IF($C46="Travis Harvey",_xlfn.XLOOKUP($B46,PROSPER_Harvey!$1:$1,PROSPER_Harvey!$5:$5,""),"")))))))))</f>
        <v>No Comment</v>
      </c>
      <c r="R46" s="124" t="s">
        <v>89</v>
      </c>
      <c r="S46" s="150" t="str">
        <f t="shared" si="239"/>
        <v>N/A</v>
      </c>
      <c r="T46" s="120" t="str">
        <f>_xlfn.XLOOKUP(B46,PROSPERInitial_Query!$E:$E,PROSPERInitial_Query!$I:$I,"",,-1)</f>
        <v/>
      </c>
      <c r="U46" s="121" t="str">
        <f t="shared" ref="U46:U57" si="363">_xlfn.CONCAT($B46,"1 - PortfolioCloud Application Services")</f>
        <v>Ryan Bitoon1 - PortfolioCloud Application Services</v>
      </c>
      <c r="V46" s="126" t="str">
        <f>_xlfn.XLOOKUP(U46,PROSPERDelta_Query!BK:BK,PROSPERDelta_Query!K:K,"",,-1)</f>
        <v/>
      </c>
      <c r="W46" s="124" t="str">
        <f t="shared" si="241"/>
        <v>N/A</v>
      </c>
      <c r="X46" s="124" t="str">
        <f>IF(IF(IF($C46="Christopher Lobo",_xlfn.XLOOKUP($B46,PROSPER_Lobo!$1:$1,PROSPER_Lobo!$6:$6,""),
IF($C46="Naren Baliga",_xlfn.XLOOKUP($B46,PROSPER_Baliga!$1:$1,PROSPER_Baliga!$6:$6,""),
IF($C46="Thorsten Huhn",_xlfn.XLOOKUP($B46,PROSPER_Huhn!$1:$1,PROSPER_Huhn!$6:$6,""),
IF($C46="Nick Hull",_xlfn.XLOOKUP($B46,PROSPER_Hull!$1:$1,PROSPER_Hull!$6:$6,""),
IF($C46="Monika Kotwani",_xlfn.XLOOKUP($B46,PROSPER_Kotwani!$1:$1,PROSPER_Kotwani!$6:$6,""),
IF($C46="Jonathan Wellner",_xlfn.XLOOKUP($B46,PROSPER_Wellner!$1:$1,PROSPER_Wellner!$6:$6,""),
IF($C46="Travis Harvey",_xlfn.XLOOKUP($B46,PROSPER_Harvey!$1:$1,PROSPER_Harvey!$6:$6,""),"")))))))="","",
IF($C46="Christopher Lobo",_xlfn.XLOOKUP($B46,PROSPER_Lobo!$1:$1,PROSPER_Lobo!$6:$6,""),
IF($C46="Naren Baliga",_xlfn.XLOOKUP($B46,PROSPER_Baliga!$1:$1,PROSPER_Baliga!$6:$6,""),
IF($C46="Thorsten Huhn",_xlfn.XLOOKUP($B46,PROSPER_Huhn!$1:$1,PROSPER_Huhn!$6:$6,""),
IF($C46="Nick Hull",_xlfn.XLOOKUP($B46,PROSPER_Hull!$1:$1,PROSPER_Hull!$6:$6,""),
IF($C46="Monika Kotwani",_xlfn.XLOOKUP($B46,PROSPER_Kotwani!$1:$1,PROSPER_Kotwani!$6:$6,""),
IF($C46="Jonathan Wellner",_xlfn.XLOOKUP($B46,PROSPER_Wellner!$1:$1,PROSPER_Wellner!$6:$6,""),
IF($C46="Travis Harvey",_xlfn.XLOOKUP($B46,PROSPER_Harvey!$1:$1,PROSPER_Harvey!$6:$6,""),""))))))))="","No Score",IF(IF($C46="Christopher Lobo",_xlfn.XLOOKUP($B46,PROSPER_Lobo!$1:$1,PROSPER_Lobo!$6:$6,""),
IF($C46="Naren Baliga",_xlfn.XLOOKUP($B46,PROSPER_Baliga!$1:$1,PROSPER_Baliga!$6:$6,""),
IF($C46="Thorsten Huhn",_xlfn.XLOOKUP($B46,PROSPER_Huhn!$1:$1,PROSPER_Huhn!$6:$6,""),
IF($C46="Nick Hull",_xlfn.XLOOKUP($B46,PROSPER_Hull!$1:$1,PROSPER_Hull!$6:$6,""),
IF($C46="Monika Kotwani",_xlfn.XLOOKUP($B46,PROSPER_Kotwani!$1:$1,PROSPER_Kotwani!$6:$6,""),
IF($C46="Jonathan Wellner",_xlfn.XLOOKUP($B46,PROSPER_Wellner!$1:$1,PROSPER_Wellner!$6:$6,""),
IF($C46="Travis Harvey",_xlfn.XLOOKUP($B46,PROSPER_Harvey!$1:$1,PROSPER_Harvey!$6:$6,""),"")))))))="","",
IF($C46="Christopher Lobo",_xlfn.XLOOKUP($B46,PROSPER_Lobo!$1:$1,PROSPER_Lobo!$6:$6,""),
IF($C46="Naren Baliga",_xlfn.XLOOKUP($B46,PROSPER_Baliga!$1:$1,PROSPER_Baliga!$6:$6,""),
IF($C46="Thorsten Huhn",_xlfn.XLOOKUP($B46,PROSPER_Huhn!$1:$1,PROSPER_Huhn!$6:$6,""),
IF($C46="Nick Hull",_xlfn.XLOOKUP($B46,PROSPER_Hull!$1:$1,PROSPER_Hull!$6:$6,""),
IF($C46="Monika Kotwani",_xlfn.XLOOKUP($B46,PROSPER_Kotwani!$1:$1,PROSPER_Kotwani!$6:$6,""),
IF($C46="Jonathan Wellner",_xlfn.XLOOKUP($B46,PROSPER_Wellner!$1:$1,PROSPER_Wellner!$6:$6,""),
IF($C46="Travis Harvey",_xlfn.XLOOKUP($B46,PROSPER_Harvey!$1:$1,PROSPER_Harvey!$6:$6,""),"")))))))))</f>
        <v>No Score</v>
      </c>
      <c r="Y46" s="125" t="str">
        <f>IF(IF(IF($C46="Christopher Lobo",_xlfn.XLOOKUP($B46,PROSPER_Lobo!$1:$1,PROSPER_Lobo!$7:$7,""),
IF($C46="Naren Baliga",_xlfn.XLOOKUP($B46,PROSPER_Baliga!$1:$1,PROSPER_Baliga!$7:$7,""),
IF($C46="Thorsten Huhn",_xlfn.XLOOKUP($B46,PROSPER_Huhn!$1:$1,PROSPER_Huhn!$7:$7,""),
IF($C46="Nick Hull",_xlfn.XLOOKUP($B46,PROSPER_Hull!$1:$1,PROSPER_Hull!$7:$7,""),
IF($C46="Monika Kotwani",_xlfn.XLOOKUP($B46,PROSPER_Kotwani!$1:$1,PROSPER_Kotwani!$7:$7,""),
IF($C46="Jonathan Wellner",_xlfn.XLOOKUP($B46,PROSPER_Wellner!$1:$1,PROSPER_Wellner!$7:$7,""),
IF($C46="Travis Harvey",_xlfn.XLOOKUP($B46,PROSPER_Harvey!$1:$1,PROSPER_Harvey!$7:$7,""),"")))))))="","",
IF($C46="Christopher Lobo",_xlfn.XLOOKUP($B46,PROSPER_Lobo!$1:$1,PROSPER_Lobo!$7:$7,""),
IF($C46="Naren Baliga",_xlfn.XLOOKUP($B46,PROSPER_Baliga!$1:$1,PROSPER_Baliga!$7:$7,""),
IF($C46="Thorsten Huhn",_xlfn.XLOOKUP($B46,PROSPER_Huhn!$1:$1,PROSPER_Huhn!$7:$7,""),
IF($C46="Nick Hull",_xlfn.XLOOKUP($B46,PROSPER_Hull!$1:$1,PROSPER_Hull!$7:$7,""),
IF($C46="Monika Kotwani",_xlfn.XLOOKUP($B46,PROSPER_Kotwani!$1:$1,PROSPER_Kotwani!$7:$7,""),
IF($C46="Jonathan Wellner",_xlfn.XLOOKUP($B46,PROSPER_Wellner!$1:$1,PROSPER_Wellner!$7:$7,""),
IF($C46="Travis Harvey",_xlfn.XLOOKUP($B46,PROSPER_Harvey!$1:$1,PROSPER_Harvey!$7:$7,""),""))))))))="","No Comment",IF(IF($C46="Christopher Lobo",_xlfn.XLOOKUP($B46,PROSPER_Lobo!$1:$1,PROSPER_Lobo!$7:$7,""),
IF($C46="Naren Baliga",_xlfn.XLOOKUP($B46,PROSPER_Baliga!$1:$1,PROSPER_Baliga!$7:$7,""),
IF($C46="Thorsten Huhn",_xlfn.XLOOKUP($B46,PROSPER_Huhn!$1:$1,PROSPER_Huhn!$7:$7,""),
IF($C46="Nick Hull",_xlfn.XLOOKUP($B46,PROSPER_Hull!$1:$1,PROSPER_Hull!$7:$7,""),
IF($C46="Monika Kotwani",_xlfn.XLOOKUP($B46,PROSPER_Kotwani!$1:$1,PROSPER_Kotwani!$7:$7,""),
IF($C46="Jonathan Wellner",_xlfn.XLOOKUP($B46,PROSPER_Wellner!$1:$1,PROSPER_Wellner!$7:$7,""),
IF($C46="Travis Harvey",_xlfn.XLOOKUP($B46,PROSPER_Harvey!$1:$1,PROSPER_Harvey!$7:$7,""),"")))))))="","",
IF($C46="Christopher Lobo",_xlfn.XLOOKUP($B46,PROSPER_Lobo!$1:$1,PROSPER_Lobo!$7:$7,""),
IF($C46="Naren Baliga",_xlfn.XLOOKUP($B46,PROSPER_Baliga!$1:$1,PROSPER_Baliga!$7:$7,""),
IF($C46="Thorsten Huhn",_xlfn.XLOOKUP($B46,PROSPER_Huhn!$1:$1,PROSPER_Huhn!$7:$7,""),
IF($C46="Nick Hull",_xlfn.XLOOKUP($B46,PROSPER_Hull!$1:$1,PROSPER_Hull!$7:$7,""),
IF($C46="Monika Kotwani",_xlfn.XLOOKUP($B46,PROSPER_Kotwani!$1:$1,PROSPER_Kotwani!$7:$7,""),
IF($C46="Jonathan Wellner",_xlfn.XLOOKUP($B46,PROSPER_Wellner!$1:$1,PROSPER_Wellner!$7:$7,""),
IF($C46="Travis Harvey",_xlfn.XLOOKUP($B46,PROSPER_Harvey!$1:$1,PROSPER_Harvey!$7:$7,""),"")))))))))</f>
        <v>No Comment</v>
      </c>
      <c r="Z46" s="124" t="s">
        <v>89</v>
      </c>
      <c r="AA46" s="150" t="str">
        <f t="shared" si="242"/>
        <v>N/A</v>
      </c>
      <c r="AB46" s="120" t="str">
        <f>_xlfn.XLOOKUP(B46,PROSPERInitial_Query!$E:$E,PROSPERInitial_Query!$J:$J,"",,-1)</f>
        <v/>
      </c>
      <c r="AC46" s="121" t="str">
        <f t="shared" ref="AC46:AC57" si="364">_xlfn.CONCAT($B46,"1 - PortfolioPreferred Success")</f>
        <v>Ryan Bitoon1 - PortfolioPreferred Success</v>
      </c>
      <c r="AD46" s="126" t="str">
        <f>_xlfn.XLOOKUP(AC46,PROSPERDelta_Query!BK:BK,PROSPERDelta_Query!L:L,"",,-1)</f>
        <v/>
      </c>
      <c r="AE46" s="124" t="str">
        <f t="shared" si="244"/>
        <v>N/A</v>
      </c>
      <c r="AF46" s="124" t="str">
        <f>IF(IF(IF($C46="Christopher Lobo",_xlfn.XLOOKUP($B46,PROSPER_Lobo!$1:$1,PROSPER_Lobo!$8:$8,""),
IF($C46="Naren Baliga",_xlfn.XLOOKUP($B46,PROSPER_Baliga!$1:$1,PROSPER_Baliga!$8:$8,""),
IF($C46="Thorsten Huhn",_xlfn.XLOOKUP($B46,PROSPER_Huhn!$1:$1,PROSPER_Huhn!$8:$8,""),
IF($C46="Nick Hull",_xlfn.XLOOKUP($B46,PROSPER_Hull!$1:$1,PROSPER_Hull!$8:$8,""),
IF($C46="Monika Kotwani",_xlfn.XLOOKUP($B46,PROSPER_Kotwani!$1:$1,PROSPER_Kotwani!$8:$8,""),
IF($C46="Jonathan Wellner",_xlfn.XLOOKUP($B46,PROSPER_Wellner!$1:$1,PROSPER_Wellner!$8:$8,""),
IF($C46="Travis Harvey",_xlfn.XLOOKUP($B46,PROSPER_Harvey!$1:$1,PROSPER_Harvey!$8:$8,""),"")))))))="","",
IF($C46="Christopher Lobo",_xlfn.XLOOKUP($B46,PROSPER_Lobo!$1:$1,PROSPER_Lobo!$8:$8,""),
IF($C46="Naren Baliga",_xlfn.XLOOKUP($B46,PROSPER_Baliga!$1:$1,PROSPER_Baliga!$8:$8,""),
IF($C46="Thorsten Huhn",_xlfn.XLOOKUP($B46,PROSPER_Huhn!$1:$1,PROSPER_Huhn!$8:$8,""),
IF($C46="Nick Hull",_xlfn.XLOOKUP($B46,PROSPER_Hull!$1:$1,PROSPER_Hull!$8:$8,""),
IF($C46="Monika Kotwani",_xlfn.XLOOKUP($B46,PROSPER_Kotwani!$1:$1,PROSPER_Kotwani!$8:$8,""),
IF($C46="Jonathan Wellner",_xlfn.XLOOKUP($B46,PROSPER_Wellner!$1:$1,PROSPER_Wellner!$8:$8,""),
IF($C46="Travis Harvey",_xlfn.XLOOKUP($B46,PROSPER_Harvey!$1:$1,PROSPER_Harvey!$8:$8,""),""))))))))="","No Score",IF(IF($C46="Christopher Lobo",_xlfn.XLOOKUP($B46,PROSPER_Lobo!$1:$1,PROSPER_Lobo!$8:$8,""),
IF($C46="Naren Baliga",_xlfn.XLOOKUP($B46,PROSPER_Baliga!$1:$1,PROSPER_Baliga!$8:$8,""),
IF($C46="Thorsten Huhn",_xlfn.XLOOKUP($B46,PROSPER_Huhn!$1:$1,PROSPER_Huhn!$8:$8,""),
IF($C46="Nick Hull",_xlfn.XLOOKUP($B46,PROSPER_Hull!$1:$1,PROSPER_Hull!$8:$8,""),
IF($C46="Monika Kotwani",_xlfn.XLOOKUP($B46,PROSPER_Kotwani!$1:$1,PROSPER_Kotwani!$8:$8,""),
IF($C46="Jonathan Wellner",_xlfn.XLOOKUP($B46,PROSPER_Wellner!$1:$1,PROSPER_Wellner!$8:$8,""),
IF($C46="Travis Harvey",_xlfn.XLOOKUP($B46,PROSPER_Harvey!$1:$1,PROSPER_Harvey!$8:$8,""),"")))))))="","",
IF($C46="Christopher Lobo",_xlfn.XLOOKUP($B46,PROSPER_Lobo!$1:$1,PROSPER_Lobo!$8:$8,""),
IF($C46="Naren Baliga",_xlfn.XLOOKUP($B46,PROSPER_Baliga!$1:$1,PROSPER_Baliga!$8:$8,""),
IF($C46="Thorsten Huhn",_xlfn.XLOOKUP($B46,PROSPER_Huhn!$1:$1,PROSPER_Huhn!$8:$8,""),
IF($C46="Nick Hull",_xlfn.XLOOKUP($B46,PROSPER_Hull!$1:$1,PROSPER_Hull!$8:$8,""),
IF($C46="Monika Kotwani",_xlfn.XLOOKUP($B46,PROSPER_Kotwani!$1:$1,PROSPER_Kotwani!$8:$8,""),
IF($C46="Jonathan Wellner",_xlfn.XLOOKUP($B46,PROSPER_Wellner!$1:$1,PROSPER_Wellner!$8:$8,""),
IF($C46="Travis Harvey",_xlfn.XLOOKUP($B46,PROSPER_Harvey!$1:$1,PROSPER_Harvey!$8:$8,""),"")))))))))</f>
        <v>No Score</v>
      </c>
      <c r="AG46" s="125" t="str">
        <f>IF(IF(IF($C46="Christopher Lobo",_xlfn.XLOOKUP($B46,PROSPER_Lobo!$1:$1,PROSPER_Lobo!$9:$9,""),
IF($C46="Naren Baliga",_xlfn.XLOOKUP($B46,PROSPER_Baliga!$1:$1,PROSPER_Baliga!$9:$9,""),
IF($C46="Thorsten Huhn",_xlfn.XLOOKUP($B46,PROSPER_Huhn!$1:$1,PROSPER_Huhn!$9:$9,""),
IF($C46="Nick Hull",_xlfn.XLOOKUP($B46,PROSPER_Hull!$1:$1,PROSPER_Hull!$9:$9,""),
IF($C46="Monika Kotwani",_xlfn.XLOOKUP($B46,PROSPER_Kotwani!$1:$1,PROSPER_Kotwani!$9:$9,""),
IF($C46="Jonathan Wellner",_xlfn.XLOOKUP($B46,PROSPER_Wellner!$1:$1,PROSPER_Wellner!$9:$9,""),
IF($C46="Travis Harvey",_xlfn.XLOOKUP($B46,PROSPER_Harvey!$1:$1,PROSPER_Harvey!$9:$9,""),"")))))))="","",
IF($C46="Christopher Lobo",_xlfn.XLOOKUP($B46,PROSPER_Lobo!$1:$1,PROSPER_Lobo!$9:$9,""),
IF($C46="Naren Baliga",_xlfn.XLOOKUP($B46,PROSPER_Baliga!$1:$1,PROSPER_Baliga!$9:$9,""),
IF($C46="Thorsten Huhn",_xlfn.XLOOKUP($B46,PROSPER_Huhn!$1:$1,PROSPER_Huhn!$9:$9,""),
IF($C46="Nick Hull",_xlfn.XLOOKUP($B46,PROSPER_Hull!$1:$1,PROSPER_Hull!$9:$9,""),
IF($C46="Monika Kotwani",_xlfn.XLOOKUP($B46,PROSPER_Kotwani!$1:$1,PROSPER_Kotwani!$9:$9,""),
IF($C46="Jonathan Wellner",_xlfn.XLOOKUP($B46,PROSPER_Wellner!$1:$1,PROSPER_Wellner!$9:$9,""),
IF($C46="Travis Harvey",_xlfn.XLOOKUP($B46,PROSPER_Harvey!$1:$1,PROSPER_Harvey!$9:$9,""),""))))))))="","No Comment",IF(IF($C46="Christopher Lobo",_xlfn.XLOOKUP($B46,PROSPER_Lobo!$1:$1,PROSPER_Lobo!$9:$9,""),
IF($C46="Naren Baliga",_xlfn.XLOOKUP($B46,PROSPER_Baliga!$1:$1,PROSPER_Baliga!$9:$9,""),
IF($C46="Thorsten Huhn",_xlfn.XLOOKUP($B46,PROSPER_Huhn!$1:$1,PROSPER_Huhn!$9:$9,""),
IF($C46="Nick Hull",_xlfn.XLOOKUP($B46,PROSPER_Hull!$1:$1,PROSPER_Hull!$9:$9,""),
IF($C46="Monika Kotwani",_xlfn.XLOOKUP($B46,PROSPER_Kotwani!$1:$1,PROSPER_Kotwani!$9:$9,""),
IF($C46="Jonathan Wellner",_xlfn.XLOOKUP($B46,PROSPER_Wellner!$1:$1,PROSPER_Wellner!$9:$9,""),
IF($C46="Travis Harvey",_xlfn.XLOOKUP($B46,PROSPER_Harvey!$1:$1,PROSPER_Harvey!$9:$9,""),"")))))))="","",
IF($C46="Christopher Lobo",_xlfn.XLOOKUP($B46,PROSPER_Lobo!$1:$1,PROSPER_Lobo!$9:$9,""),
IF($C46="Naren Baliga",_xlfn.XLOOKUP($B46,PROSPER_Baliga!$1:$1,PROSPER_Baliga!$9:$9,""),
IF($C46="Thorsten Huhn",_xlfn.XLOOKUP($B46,PROSPER_Huhn!$1:$1,PROSPER_Huhn!$9:$9,""),
IF($C46="Nick Hull",_xlfn.XLOOKUP($B46,PROSPER_Hull!$1:$1,PROSPER_Hull!$9:$9,""),
IF($C46="Monika Kotwani",_xlfn.XLOOKUP($B46,PROSPER_Kotwani!$1:$1,PROSPER_Kotwani!$9:$9,""),
IF($C46="Jonathan Wellner",_xlfn.XLOOKUP($B46,PROSPER_Wellner!$1:$1,PROSPER_Wellner!$9:$9,""),
IF($C46="Travis Harvey",_xlfn.XLOOKUP($B46,PROSPER_Harvey!$1:$1,PROSPER_Harvey!$9:$9,""),"")))))))))</f>
        <v>No Comment</v>
      </c>
      <c r="AH46" s="124" t="s">
        <v>89</v>
      </c>
      <c r="AI46" s="150" t="str">
        <f t="shared" si="245"/>
        <v>N/A</v>
      </c>
      <c r="AJ46" s="120" t="str">
        <f>_xlfn.XLOOKUP(B46,PROSPERInitial_Query!$E:$E,PROSPERInitial_Query!$K:$K,"",,-1)</f>
        <v/>
      </c>
      <c r="AK46" s="121" t="str">
        <f t="shared" ref="AK46:AK57" si="365">_xlfn.CONCAT($B46,"1 - PortfolioBrownfield")</f>
        <v>Ryan Bitoon1 - PortfolioBrownfield</v>
      </c>
      <c r="AL46" s="126" t="str">
        <f>_xlfn.XLOOKUP(AK46,PROSPERDelta_Query!BK:BK,PROSPERDelta_Query!M:M,"",,-1)</f>
        <v/>
      </c>
      <c r="AM46" s="124" t="str">
        <f t="shared" si="247"/>
        <v>N/A</v>
      </c>
      <c r="AN46" s="124" t="str">
        <f>IF(IF(IF($C46="Christopher Lobo",_xlfn.XLOOKUP($B46,PROSPER_Lobo!$1:$1,PROSPER_Lobo!$10:$10,""),
IF($C46="Naren Baliga",_xlfn.XLOOKUP($B46,PROSPER_Baliga!$1:$1,PROSPER_Baliga!$10:$10,""),
IF($C46="Thorsten Huhn",_xlfn.XLOOKUP($B46,PROSPER_Huhn!$1:$1,PROSPER_Huhn!$10:$10,""),
IF($C46="Nick Hull",_xlfn.XLOOKUP($B46,PROSPER_Hull!$1:$1,PROSPER_Hull!$10:$10,""),
IF($C46="Monika Kotwani",_xlfn.XLOOKUP($B46,PROSPER_Kotwani!$1:$1,PROSPER_Kotwani!$10:$10,""),
IF($C46="Jonathan Wellner",_xlfn.XLOOKUP($B46,PROSPER_Wellner!$1:$1,PROSPER_Wellner!$10:$10,""),
IF($C46="Travis Harvey",_xlfn.XLOOKUP($B46,PROSPER_Harvey!$1:$1,PROSPER_Harvey!$10:$10,""),"")))))))="","",
IF($C46="Christopher Lobo",_xlfn.XLOOKUP($B46,PROSPER_Lobo!$1:$1,PROSPER_Lobo!$10:$10,""),
IF($C46="Naren Baliga",_xlfn.XLOOKUP($B46,PROSPER_Baliga!$1:$1,PROSPER_Baliga!$10:$10,""),
IF($C46="Thorsten Huhn",_xlfn.XLOOKUP($B46,PROSPER_Huhn!$1:$1,PROSPER_Huhn!$10:$10,""),
IF($C46="Nick Hull",_xlfn.XLOOKUP($B46,PROSPER_Hull!$1:$1,PROSPER_Hull!$10:$10,""),
IF($C46="Monika Kotwani",_xlfn.XLOOKUP($B46,PROSPER_Kotwani!$1:$1,PROSPER_Kotwani!$10:$10,""),
IF($C46="Jonathan Wellner",_xlfn.XLOOKUP($B46,PROSPER_Wellner!$1:$1,PROSPER_Wellner!$10:$10,""),
IF($C46="Travis Harvey",_xlfn.XLOOKUP($B46,PROSPER_Harvey!$1:$1,PROSPER_Harvey!$10:$10,""),""))))))))="","No Score",IF(IF($C46="Christopher Lobo",_xlfn.XLOOKUP($B46,PROSPER_Lobo!$1:$1,PROSPER_Lobo!$10:$10,""),
IF($C46="Naren Baliga",_xlfn.XLOOKUP($B46,PROSPER_Baliga!$1:$1,PROSPER_Baliga!$10:$10,""),
IF($C46="Thorsten Huhn",_xlfn.XLOOKUP($B46,PROSPER_Huhn!$1:$1,PROSPER_Huhn!$10:$10,""),
IF($C46="Nick Hull",_xlfn.XLOOKUP($B46,PROSPER_Hull!$1:$1,PROSPER_Hull!$10:$10,""),
IF($C46="Monika Kotwani",_xlfn.XLOOKUP($B46,PROSPER_Kotwani!$1:$1,PROSPER_Kotwani!$10:$10,""),
IF($C46="Jonathan Wellner",_xlfn.XLOOKUP($B46,PROSPER_Wellner!$1:$1,PROSPER_Wellner!$10:$10,""),
IF($C46="Travis Harvey",_xlfn.XLOOKUP($B46,PROSPER_Harvey!$1:$1,PROSPER_Harvey!$10:$10,""),"")))))))="","",
IF($C46="Christopher Lobo",_xlfn.XLOOKUP($B46,PROSPER_Lobo!$1:$1,PROSPER_Lobo!$10:$10,""),
IF($C46="Naren Baliga",_xlfn.XLOOKUP($B46,PROSPER_Baliga!$1:$1,PROSPER_Baliga!$10:$10,""),
IF($C46="Thorsten Huhn",_xlfn.XLOOKUP($B46,PROSPER_Huhn!$1:$1,PROSPER_Huhn!$10:$10,""),
IF($C46="Nick Hull",_xlfn.XLOOKUP($B46,PROSPER_Hull!$1:$1,PROSPER_Hull!$10:$10,""),
IF($C46="Monika Kotwani",_xlfn.XLOOKUP($B46,PROSPER_Kotwani!$1:$1,PROSPER_Kotwani!$10:$10,""),
IF($C46="Jonathan Wellner",_xlfn.XLOOKUP($B46,PROSPER_Wellner!$1:$1,PROSPER_Wellner!$10:$10,""),
IF($C46="Travis Harvey",_xlfn.XLOOKUP($B46,PROSPER_Harvey!$1:$1,PROSPER_Harvey!$10:$10,""),"")))))))))</f>
        <v>No Score</v>
      </c>
      <c r="AO46" s="125" t="str">
        <f>IF(IF(IF($C46="Christopher Lobo",_xlfn.XLOOKUP($B46,PROSPER_Lobo!$1:$1,PROSPER_Lobo!$11:$11,""),
IF($C46="Naren Baliga",_xlfn.XLOOKUP($B46,PROSPER_Baliga!$1:$1,PROSPER_Baliga!$11:$11,""),
IF($C46="Thorsten Huhn",_xlfn.XLOOKUP($B46,PROSPER_Huhn!$1:$1,PROSPER_Huhn!$11:$11,""),
IF($C46="Nick Hull",_xlfn.XLOOKUP($B46,PROSPER_Hull!$1:$1,PROSPER_Hull!$11:$11,""),
IF($C46="Monika Kotwani",_xlfn.XLOOKUP($B46,PROSPER_Kotwani!$1:$1,PROSPER_Kotwani!$11:$11,""),
IF($C46="Jonathan Wellner",_xlfn.XLOOKUP($B46,PROSPER_Wellner!$1:$1,PROSPER_Wellner!$11:$11,""),
IF($C46="Travis Harvey",_xlfn.XLOOKUP($B46,PROSPER_Harvey!$1:$1,PROSPER_Harvey!$11:$11,""),"")))))))="","",
IF($C46="Christopher Lobo",_xlfn.XLOOKUP($B46,PROSPER_Lobo!$1:$1,PROSPER_Lobo!$11:$11,""),
IF($C46="Naren Baliga",_xlfn.XLOOKUP($B46,PROSPER_Baliga!$1:$1,PROSPER_Baliga!$11:$11,""),
IF($C46="Thorsten Huhn",_xlfn.XLOOKUP($B46,PROSPER_Huhn!$1:$1,PROSPER_Huhn!$11:$11,""),
IF($C46="Nick Hull",_xlfn.XLOOKUP($B46,PROSPER_Hull!$1:$1,PROSPER_Hull!$11:$11,""),
IF($C46="Monika Kotwani",_xlfn.XLOOKUP($B46,PROSPER_Kotwani!$1:$1,PROSPER_Kotwani!$11:$11,""),
IF($C46="Jonathan Wellner",_xlfn.XLOOKUP($B46,PROSPER_Wellner!$1:$1,PROSPER_Wellner!$11:$11,""),
IF($C46="Travis Harvey",_xlfn.XLOOKUP($B46,PROSPER_Harvey!$1:$1,PROSPER_Harvey!$11:$11,""),""))))))))="","No Comment",IF(IF($C46="Christopher Lobo",_xlfn.XLOOKUP($B46,PROSPER_Lobo!$1:$1,PROSPER_Lobo!$11:$11,""),
IF($C46="Naren Baliga",_xlfn.XLOOKUP($B46,PROSPER_Baliga!$1:$1,PROSPER_Baliga!$11:$11,""),
IF($C46="Thorsten Huhn",_xlfn.XLOOKUP($B46,PROSPER_Huhn!$1:$1,PROSPER_Huhn!$11:$11,""),
IF($C46="Nick Hull",_xlfn.XLOOKUP($B46,PROSPER_Hull!$1:$1,PROSPER_Hull!$11:$11,""),
IF($C46="Monika Kotwani",_xlfn.XLOOKUP($B46,PROSPER_Kotwani!$1:$1,PROSPER_Kotwani!$11:$11,""),
IF($C46="Jonathan Wellner",_xlfn.XLOOKUP($B46,PROSPER_Wellner!$1:$1,PROSPER_Wellner!$11:$11,""),
IF($C46="Travis Harvey",_xlfn.XLOOKUP($B46,PROSPER_Harvey!$1:$1,PROSPER_Harvey!$11:$11,""),"")))))))="","",
IF($C46="Christopher Lobo",_xlfn.XLOOKUP($B46,PROSPER_Lobo!$1:$1,PROSPER_Lobo!$11:$11,""),
IF($C46="Naren Baliga",_xlfn.XLOOKUP($B46,PROSPER_Baliga!$1:$1,PROSPER_Baliga!$11:$11,""),
IF($C46="Thorsten Huhn",_xlfn.XLOOKUP($B46,PROSPER_Huhn!$1:$1,PROSPER_Huhn!$11:$11,""),
IF($C46="Nick Hull",_xlfn.XLOOKUP($B46,PROSPER_Hull!$1:$1,PROSPER_Hull!$11:$11,""),
IF($C46="Monika Kotwani",_xlfn.XLOOKUP($B46,PROSPER_Kotwani!$1:$1,PROSPER_Kotwani!$11:$11,""),
IF($C46="Jonathan Wellner",_xlfn.XLOOKUP($B46,PROSPER_Wellner!$1:$1,PROSPER_Wellner!$11:$11,""),
IF($C46="Travis Harvey",_xlfn.XLOOKUP($B46,PROSPER_Harvey!$1:$1,PROSPER_Harvey!$11:$11,""),"")))))))))</f>
        <v>No Comment</v>
      </c>
      <c r="AP46" s="124" t="s">
        <v>89</v>
      </c>
      <c r="AQ46" s="150" t="str">
        <f t="shared" si="248"/>
        <v>N/A</v>
      </c>
      <c r="AR46" s="120" t="str">
        <f>_xlfn.XLOOKUP(B46,PROSPERInitial_Query!$E:$E,PROSPERInitial_Query!$L:$L,"",,-1)</f>
        <v/>
      </c>
      <c r="AS46" s="121" t="str">
        <f t="shared" ref="AS46:AS57" si="366">_xlfn.CONCAT($B46,"1 - PortfolioTraining &amp; Adoption")</f>
        <v>Ryan Bitoon1 - PortfolioTraining &amp; Adoption</v>
      </c>
      <c r="AT46" s="126" t="str">
        <f>_xlfn.XLOOKUP(AS46,PROSPERDelta_Query!BK:BK,PROSPERDelta_Query!N:N,"",,-1)</f>
        <v/>
      </c>
      <c r="AU46" s="124" t="str">
        <f t="shared" si="250"/>
        <v>N/A</v>
      </c>
      <c r="AV46" s="124" t="str">
        <f>IF(IF(IF($C46="Christopher Lobo",_xlfn.XLOOKUP($B46,PROSPER_Lobo!$1:$1,PROSPER_Lobo!$12:$12,""),
IF($C46="Naren Baliga",_xlfn.XLOOKUP($B46,PROSPER_Baliga!$1:$1,PROSPER_Baliga!$12:$12,""),
IF($C46="Thorsten Huhn",_xlfn.XLOOKUP($B46,PROSPER_Huhn!$1:$1,PROSPER_Huhn!$12:$12,""),
IF($C46="Nick Hull",_xlfn.XLOOKUP($B46,PROSPER_Hull!$1:$1,PROSPER_Hull!$12:$12,""),
IF($C46="Monika Kotwani",_xlfn.XLOOKUP($B46,PROSPER_Kotwani!$1:$1,PROSPER_Kotwani!$12:$12,""),
IF($C46="Jonathan Wellner",_xlfn.XLOOKUP($B46,PROSPER_Wellner!$1:$1,PROSPER_Wellner!$12:$12,""),
IF($C46="Travis Harvey",_xlfn.XLOOKUP($B46,PROSPER_Harvey!$1:$1,PROSPER_Harvey!$12:$12,""),"")))))))="","",
IF($C46="Christopher Lobo",_xlfn.XLOOKUP($B46,PROSPER_Lobo!$1:$1,PROSPER_Lobo!$12:$12,""),
IF($C46="Naren Baliga",_xlfn.XLOOKUP($B46,PROSPER_Baliga!$1:$1,PROSPER_Baliga!$12:$12,""),
IF($C46="Thorsten Huhn",_xlfn.XLOOKUP($B46,PROSPER_Huhn!$1:$1,PROSPER_Huhn!$12:$12,""),
IF($C46="Nick Hull",_xlfn.XLOOKUP($B46,PROSPER_Hull!$1:$1,PROSPER_Hull!$12:$12,""),
IF($C46="Monika Kotwani",_xlfn.XLOOKUP($B46,PROSPER_Kotwani!$1:$1,PROSPER_Kotwani!$12:$12,""),
IF($C46="Jonathan Wellner",_xlfn.XLOOKUP($B46,PROSPER_Wellner!$1:$1,PROSPER_Wellner!$12:$12,""),
IF($C46="Travis Harvey",_xlfn.XLOOKUP($B46,PROSPER_Harvey!$1:$1,PROSPER_Harvey!$12:$12,""),""))))))))="","No Score",IF(IF($C46="Christopher Lobo",_xlfn.XLOOKUP($B46,PROSPER_Lobo!$1:$1,PROSPER_Lobo!$12:$12,""),
IF($C46="Naren Baliga",_xlfn.XLOOKUP($B46,PROSPER_Baliga!$1:$1,PROSPER_Baliga!$12:$12,""),
IF($C46="Thorsten Huhn",_xlfn.XLOOKUP($B46,PROSPER_Huhn!$1:$1,PROSPER_Huhn!$12:$12,""),
IF($C46="Nick Hull",_xlfn.XLOOKUP($B46,PROSPER_Hull!$1:$1,PROSPER_Hull!$12:$12,""),
IF($C46="Monika Kotwani",_xlfn.XLOOKUP($B46,PROSPER_Kotwani!$1:$1,PROSPER_Kotwani!$12:$12,""),
IF($C46="Jonathan Wellner",_xlfn.XLOOKUP($B46,PROSPER_Wellner!$1:$1,PROSPER_Wellner!$12:$12,""),
IF($C46="Travis Harvey",_xlfn.XLOOKUP($B46,PROSPER_Harvey!$1:$1,PROSPER_Harvey!$12:$12,""),"")))))))="","",
IF($C46="Christopher Lobo",_xlfn.XLOOKUP($B46,PROSPER_Lobo!$1:$1,PROSPER_Lobo!$12:$12,""),
IF($C46="Naren Baliga",_xlfn.XLOOKUP($B46,PROSPER_Baliga!$1:$1,PROSPER_Baliga!$12:$12,""),
IF($C46="Thorsten Huhn",_xlfn.XLOOKUP($B46,PROSPER_Huhn!$1:$1,PROSPER_Huhn!$12:$12,""),
IF($C46="Nick Hull",_xlfn.XLOOKUP($B46,PROSPER_Hull!$1:$1,PROSPER_Hull!$12:$12,""),
IF($C46="Monika Kotwani",_xlfn.XLOOKUP($B46,PROSPER_Kotwani!$1:$1,PROSPER_Kotwani!$12:$12,""),
IF($C46="Jonathan Wellner",_xlfn.XLOOKUP($B46,PROSPER_Wellner!$1:$1,PROSPER_Wellner!$12:$12,""),
IF($C46="Travis Harvey",_xlfn.XLOOKUP($B46,PROSPER_Harvey!$1:$1,PROSPER_Harvey!$12:$12,""),"")))))))))</f>
        <v>No Score</v>
      </c>
      <c r="AW46" s="125" t="str">
        <f>IF(IF(IF($C46="Christopher Lobo",_xlfn.XLOOKUP($B46,PROSPER_Lobo!$1:$1,PROSPER_Lobo!$13:$13,""),
IF($C46="Naren Baliga",_xlfn.XLOOKUP($B46,PROSPER_Baliga!$1:$1,PROSPER_Baliga!$13:$13,""),
IF($C46="Thorsten Huhn",_xlfn.XLOOKUP($B46,PROSPER_Huhn!$1:$1,PROSPER_Huhn!$13:$13,""),
IF($C46="Nick Hull",_xlfn.XLOOKUP($B46,PROSPER_Hull!$1:$1,PROSPER_Hull!$13:$13,""),
IF($C46="Monika Kotwani",_xlfn.XLOOKUP($B46,PROSPER_Kotwani!$1:$1,PROSPER_Kotwani!$13:$13,""),
IF($C46="Jonathan Wellner",_xlfn.XLOOKUP($B46,PROSPER_Wellner!$1:$1,PROSPER_Wellner!$13:$13,""),
IF($C46="Travis Harvey",_xlfn.XLOOKUP($B46,PROSPER_Harvey!$1:$1,PROSPER_Harvey!$13:$13,""),"")))))))="","",
IF($C46="Christopher Lobo",_xlfn.XLOOKUP($B46,PROSPER_Lobo!$1:$1,PROSPER_Lobo!$13:$13,""),
IF($C46="Naren Baliga",_xlfn.XLOOKUP($B46,PROSPER_Baliga!$1:$1,PROSPER_Baliga!$13:$13,""),
IF($C46="Thorsten Huhn",_xlfn.XLOOKUP($B46,PROSPER_Huhn!$1:$1,PROSPER_Huhn!$13:$13,""),
IF($C46="Nick Hull",_xlfn.XLOOKUP($B46,PROSPER_Hull!$1:$1,PROSPER_Hull!$13:$13,""),
IF($C46="Monika Kotwani",_xlfn.XLOOKUP($B46,PROSPER_Kotwani!$1:$1,PROSPER_Kotwani!$13:$13,""),
IF($C46="Jonathan Wellner",_xlfn.XLOOKUP($B46,PROSPER_Wellner!$1:$1,PROSPER_Wellner!$13:$13,""),
IF($C46="Travis Harvey",_xlfn.XLOOKUP($B46,PROSPER_Harvey!$1:$1,PROSPER_Harvey!$13:$13,""),""))))))))="","No Comment",IF(IF($C46="Christopher Lobo",_xlfn.XLOOKUP($B46,PROSPER_Lobo!$1:$1,PROSPER_Lobo!$13:$13,""),
IF($C46="Naren Baliga",_xlfn.XLOOKUP($B46,PROSPER_Baliga!$1:$1,PROSPER_Baliga!$13:$13,""),
IF($C46="Thorsten Huhn",_xlfn.XLOOKUP($B46,PROSPER_Huhn!$1:$1,PROSPER_Huhn!$13:$13,""),
IF($C46="Nick Hull",_xlfn.XLOOKUP($B46,PROSPER_Hull!$1:$1,PROSPER_Hull!$13:$13,""),
IF($C46="Monika Kotwani",_xlfn.XLOOKUP($B46,PROSPER_Kotwani!$1:$1,PROSPER_Kotwani!$13:$13,""),
IF($C46="Jonathan Wellner",_xlfn.XLOOKUP($B46,PROSPER_Wellner!$1:$1,PROSPER_Wellner!$13:$13,""),
IF($C46="Travis Harvey",_xlfn.XLOOKUP($B46,PROSPER_Harvey!$1:$1,PROSPER_Harvey!$13:$13,""),"")))))))="","",
IF($C46="Christopher Lobo",_xlfn.XLOOKUP($B46,PROSPER_Lobo!$1:$1,PROSPER_Lobo!$13:$13,""),
IF($C46="Naren Baliga",_xlfn.XLOOKUP($B46,PROSPER_Baliga!$1:$1,PROSPER_Baliga!$13:$13,""),
IF($C46="Thorsten Huhn",_xlfn.XLOOKUP($B46,PROSPER_Huhn!$1:$1,PROSPER_Huhn!$13:$13,""),
IF($C46="Nick Hull",_xlfn.XLOOKUP($B46,PROSPER_Hull!$1:$1,PROSPER_Hull!$13:$13,""),
IF($C46="Monika Kotwani",_xlfn.XLOOKUP($B46,PROSPER_Kotwani!$1:$1,PROSPER_Kotwani!$13:$13,""),
IF($C46="Jonathan Wellner",_xlfn.XLOOKUP($B46,PROSPER_Wellner!$1:$1,PROSPER_Wellner!$13:$13,""),
IF($C46="Travis Harvey",_xlfn.XLOOKUP($B46,PROSPER_Harvey!$1:$1,PROSPER_Harvey!$13:$13,""),"")))))))))</f>
        <v>No Comment</v>
      </c>
      <c r="AX46" s="124" t="s">
        <v>89</v>
      </c>
      <c r="AY46" s="150" t="str">
        <f t="shared" si="251"/>
        <v>N/A</v>
      </c>
      <c r="AZ46" s="120" t="str">
        <f>_xlfn.XLOOKUP(B46,PROSPERInitial_Query!$E:$E,PROSPERInitial_Query!$M:$M,"",,-1)</f>
        <v/>
      </c>
      <c r="BA46" s="121" t="str">
        <f t="shared" ref="BA46:BA57" si="367">_xlfn.CONCAT($B46,"1 - PortfolioDMLT")</f>
        <v>Ryan Bitoon1 - PortfolioDMLT</v>
      </c>
      <c r="BB46" s="126" t="str">
        <f>_xlfn.XLOOKUP(BA46,PROSPERDelta_Query!BK:BK,PROSPERDelta_Query!O:O,"",,-1)</f>
        <v/>
      </c>
      <c r="BC46" s="124" t="str">
        <f t="shared" si="253"/>
        <v>N/A</v>
      </c>
      <c r="BD46" s="124" t="str">
        <f>IF(IF(IF($C46="Christopher Lobo",_xlfn.XLOOKUP($B46,PROSPER_Lobo!$1:$1,PROSPER_Lobo!$14:$14,""),
IF($C46="Naren Baliga",_xlfn.XLOOKUP($B46,PROSPER_Baliga!$1:$1,PROSPER_Baliga!$14:$14,""),
IF($C46="Thorsten Huhn",_xlfn.XLOOKUP($B46,PROSPER_Huhn!$1:$1,PROSPER_Huhn!$14:$14,""),
IF($C46="Nick Hull",_xlfn.XLOOKUP($B46,PROSPER_Hull!$1:$1,PROSPER_Hull!$14:$14,""),
IF($C46="Monika Kotwani",_xlfn.XLOOKUP($B46,PROSPER_Kotwani!$1:$1,PROSPER_Kotwani!$14:$14,""),
IF($C46="Jonathan Wellner",_xlfn.XLOOKUP($B46,PROSPER_Wellner!$1:$1,PROSPER_Wellner!$14:$14,""),
IF($C46="Travis Harvey",_xlfn.XLOOKUP($B46,PROSPER_Harvey!$1:$1,PROSPER_Harvey!$14:$14,""),"")))))))="","",
IF($C46="Christopher Lobo",_xlfn.XLOOKUP($B46,PROSPER_Lobo!$1:$1,PROSPER_Lobo!$14:$14,""),
IF($C46="Naren Baliga",_xlfn.XLOOKUP($B46,PROSPER_Baliga!$1:$1,PROSPER_Baliga!$14:$14,""),
IF($C46="Thorsten Huhn",_xlfn.XLOOKUP($B46,PROSPER_Huhn!$1:$1,PROSPER_Huhn!$14:$14,""),
IF($C46="Nick Hull",_xlfn.XLOOKUP($B46,PROSPER_Hull!$1:$1,PROSPER_Hull!$14:$14,""),
IF($C46="Monika Kotwani",_xlfn.XLOOKUP($B46,PROSPER_Kotwani!$1:$1,PROSPER_Kotwani!$14:$14,""),
IF($C46="Jonathan Wellner",_xlfn.XLOOKUP($B46,PROSPER_Wellner!$1:$1,PROSPER_Wellner!$14:$14,""),
IF($C46="Travis Harvey",_xlfn.XLOOKUP($B46,PROSPER_Harvey!$1:$1,PROSPER_Harvey!$14:$14,""),""))))))))="","No Score",IF(IF($C46="Christopher Lobo",_xlfn.XLOOKUP($B46,PROSPER_Lobo!$1:$1,PROSPER_Lobo!$14:$14,""),
IF($C46="Naren Baliga",_xlfn.XLOOKUP($B46,PROSPER_Baliga!$1:$1,PROSPER_Baliga!$14:$14,""),
IF($C46="Thorsten Huhn",_xlfn.XLOOKUP($B46,PROSPER_Huhn!$1:$1,PROSPER_Huhn!$14:$14,""),
IF($C46="Nick Hull",_xlfn.XLOOKUP($B46,PROSPER_Hull!$1:$1,PROSPER_Hull!$14:$14,""),
IF($C46="Monika Kotwani",_xlfn.XLOOKUP($B46,PROSPER_Kotwani!$1:$1,PROSPER_Kotwani!$14:$14,""),
IF($C46="Jonathan Wellner",_xlfn.XLOOKUP($B46,PROSPER_Wellner!$1:$1,PROSPER_Wellner!$14:$14,""),
IF($C46="Travis Harvey",_xlfn.XLOOKUP($B46,PROSPER_Harvey!$1:$1,PROSPER_Harvey!$14:$14,""),"")))))))="","",
IF($C46="Christopher Lobo",_xlfn.XLOOKUP($B46,PROSPER_Lobo!$1:$1,PROSPER_Lobo!$14:$14,""),
IF($C46="Naren Baliga",_xlfn.XLOOKUP($B46,PROSPER_Baliga!$1:$1,PROSPER_Baliga!$14:$14,""),
IF($C46="Thorsten Huhn",_xlfn.XLOOKUP($B46,PROSPER_Huhn!$1:$1,PROSPER_Huhn!$14:$14,""),
IF($C46="Nick Hull",_xlfn.XLOOKUP($B46,PROSPER_Hull!$1:$1,PROSPER_Hull!$14:$14,""),
IF($C46="Monika Kotwani",_xlfn.XLOOKUP($B46,PROSPER_Kotwani!$1:$1,PROSPER_Kotwani!$14:$14,""),
IF($C46="Jonathan Wellner",_xlfn.XLOOKUP($B46,PROSPER_Wellner!$1:$1,PROSPER_Wellner!$14:$14,""),
IF($C46="Travis Harvey",_xlfn.XLOOKUP($B46,PROSPER_Harvey!$1:$1,PROSPER_Harvey!$14:$14,""),"")))))))))</f>
        <v>No Score</v>
      </c>
      <c r="BE46" s="125" t="str">
        <f>IF(IF(IF($C46="Christopher Lobo",_xlfn.XLOOKUP($B46,PROSPER_Lobo!$1:$1,PROSPER_Lobo!$15:$15,""),
IF($C46="Naren Baliga",_xlfn.XLOOKUP($B46,PROSPER_Baliga!$1:$1,PROSPER_Baliga!$15:$15,""),
IF($C46="Thorsten Huhn",_xlfn.XLOOKUP($B46,PROSPER_Huhn!$1:$1,PROSPER_Huhn!$15:$15,""),
IF($C46="Nick Hull",_xlfn.XLOOKUP($B46,PROSPER_Hull!$1:$1,PROSPER_Hull!$15:$15,""),
IF($C46="Monika Kotwani",_xlfn.XLOOKUP($B46,PROSPER_Kotwani!$1:$1,PROSPER_Kotwani!$15:$15,""),
IF($C46="Jonathan Wellner",_xlfn.XLOOKUP($B46,PROSPER_Wellner!$1:$1,PROSPER_Wellner!$15:$15,""),
IF($C46="Travis Harvey",_xlfn.XLOOKUP($B46,PROSPER_Harvey!$1:$1,PROSPER_Harvey!$15:$15,""),"")))))))="","",
IF($C46="Christopher Lobo",_xlfn.XLOOKUP($B46,PROSPER_Lobo!$1:$1,PROSPER_Lobo!$15:$15,""),
IF($C46="Naren Baliga",_xlfn.XLOOKUP($B46,PROSPER_Baliga!$1:$1,PROSPER_Baliga!$15:$15,""),
IF($C46="Thorsten Huhn",_xlfn.XLOOKUP($B46,PROSPER_Huhn!$1:$1,PROSPER_Huhn!$15:$15,""),
IF($C46="Nick Hull",_xlfn.XLOOKUP($B46,PROSPER_Hull!$1:$1,PROSPER_Hull!$15:$15,""),
IF($C46="Monika Kotwani",_xlfn.XLOOKUP($B46,PROSPER_Kotwani!$1:$1,PROSPER_Kotwani!$15:$15,""),
IF($C46="Jonathan Wellner",_xlfn.XLOOKUP($B46,PROSPER_Wellner!$1:$1,PROSPER_Wellner!$15:$15,""),
IF($C46="Travis Harvey",_xlfn.XLOOKUP($B46,PROSPER_Harvey!$1:$1,PROSPER_Harvey!$15:$15,""),""))))))))="","No Comment",IF(IF($C46="Christopher Lobo",_xlfn.XLOOKUP($B46,PROSPER_Lobo!$1:$1,PROSPER_Lobo!$15:$15,""),
IF($C46="Naren Baliga",_xlfn.XLOOKUP($B46,PROSPER_Baliga!$1:$1,PROSPER_Baliga!$15:$15,""),
IF($C46="Thorsten Huhn",_xlfn.XLOOKUP($B46,PROSPER_Huhn!$1:$1,PROSPER_Huhn!$15:$15,""),
IF($C46="Nick Hull",_xlfn.XLOOKUP($B46,PROSPER_Hull!$1:$1,PROSPER_Hull!$15:$15,""),
IF($C46="Monika Kotwani",_xlfn.XLOOKUP($B46,PROSPER_Kotwani!$1:$1,PROSPER_Kotwani!$15:$15,""),
IF($C46="Jonathan Wellner",_xlfn.XLOOKUP($B46,PROSPER_Wellner!$1:$1,PROSPER_Wellner!$15:$15,""),
IF($C46="Travis Harvey",_xlfn.XLOOKUP($B46,PROSPER_Harvey!$1:$1,PROSPER_Harvey!$15:$15,""),"")))))))="","",
IF($C46="Christopher Lobo",_xlfn.XLOOKUP($B46,PROSPER_Lobo!$1:$1,PROSPER_Lobo!$15:$15,""),
IF($C46="Naren Baliga",_xlfn.XLOOKUP($B46,PROSPER_Baliga!$1:$1,PROSPER_Baliga!$15:$15,""),
IF($C46="Thorsten Huhn",_xlfn.XLOOKUP($B46,PROSPER_Huhn!$1:$1,PROSPER_Huhn!$15:$15,""),
IF($C46="Nick Hull",_xlfn.XLOOKUP($B46,PROSPER_Hull!$1:$1,PROSPER_Hull!$15:$15,""),
IF($C46="Monika Kotwani",_xlfn.XLOOKUP($B46,PROSPER_Kotwani!$1:$1,PROSPER_Kotwani!$15:$15,""),
IF($C46="Jonathan Wellner",_xlfn.XLOOKUP($B46,PROSPER_Wellner!$1:$1,PROSPER_Wellner!$15:$15,""),
IF($C46="Travis Harvey",_xlfn.XLOOKUP($B46,PROSPER_Harvey!$1:$1,PROSPER_Harvey!$15:$15,""),"")))))))))</f>
        <v>No Comment</v>
      </c>
      <c r="BF46" s="124" t="s">
        <v>89</v>
      </c>
      <c r="BG46" s="150" t="str">
        <f t="shared" si="254"/>
        <v>N/A</v>
      </c>
      <c r="BH46" s="120" t="str">
        <f>_xlfn.XLOOKUP(B46,PROSPERInitial_Query!$E:$E,PROSPERInitial_Query!$N:$N,"",,-1)</f>
        <v/>
      </c>
      <c r="BI46" s="121" t="str">
        <f t="shared" ref="BI46:BI57" si="368">_xlfn.CONCAT($B46,"1 - PortfolioRevenue Management")</f>
        <v>Ryan Bitoon1 - PortfolioRevenue Management</v>
      </c>
      <c r="BJ46" s="126" t="str">
        <f>_xlfn.XLOOKUP(BI46,PROSPERDelta_Query!BK:BK,PROSPERDelta_Query!P:P,"",,-1)</f>
        <v/>
      </c>
      <c r="BK46" s="124" t="str">
        <f t="shared" si="256"/>
        <v>N/A</v>
      </c>
      <c r="BL46" s="124" t="str">
        <f>IF(IF(IF($C46="Christopher Lobo",_xlfn.XLOOKUP($B46,PROSPER_Lobo!$1:$1,PROSPER_Lobo!$16:$16,""),
IF($C46="Naren Baliga",_xlfn.XLOOKUP($B46,PROSPER_Baliga!$1:$1,PROSPER_Baliga!$16:$16,""),
IF($C46="Thorsten Huhn",_xlfn.XLOOKUP($B46,PROSPER_Huhn!$1:$1,PROSPER_Huhn!$16:$16,""),
IF($C46="Nick Hull",_xlfn.XLOOKUP($B46,PROSPER_Hull!$1:$1,PROSPER_Hull!$16:$16,""),
IF($C46="Monika Kotwani",_xlfn.XLOOKUP($B46,PROSPER_Kotwani!$1:$1,PROSPER_Kotwani!$16:$16,""),
IF($C46="Jonathan Wellner",_xlfn.XLOOKUP($B46,PROSPER_Wellner!$1:$1,PROSPER_Wellner!$16:$16,""),
IF($C46="Travis Harvey",_xlfn.XLOOKUP($B46,PROSPER_Harvey!$1:$1,PROSPER_Harvey!$16:$16,""),"")))))))="","",
IF($C46="Christopher Lobo",_xlfn.XLOOKUP($B46,PROSPER_Lobo!$1:$1,PROSPER_Lobo!$16:$16,""),
IF($C46="Naren Baliga",_xlfn.XLOOKUP($B46,PROSPER_Baliga!$1:$1,PROSPER_Baliga!$16:$16,""),
IF($C46="Thorsten Huhn",_xlfn.XLOOKUP($B46,PROSPER_Huhn!$1:$1,PROSPER_Huhn!$16:$16,""),
IF($C46="Nick Hull",_xlfn.XLOOKUP($B46,PROSPER_Hull!$1:$1,PROSPER_Hull!$16:$16,""),
IF($C46="Monika Kotwani",_xlfn.XLOOKUP($B46,PROSPER_Kotwani!$1:$1,PROSPER_Kotwani!$16:$16,""),
IF($C46="Jonathan Wellner",_xlfn.XLOOKUP($B46,PROSPER_Wellner!$1:$1,PROSPER_Wellner!$16:$16,""),
IF($C46="Travis Harvey",_xlfn.XLOOKUP($B46,PROSPER_Harvey!$1:$1,PROSPER_Harvey!$16:$16,""),""))))))))="","No Score",IF(IF($C46="Christopher Lobo",_xlfn.XLOOKUP($B46,PROSPER_Lobo!$1:$1,PROSPER_Lobo!$16:$16,""),
IF($C46="Naren Baliga",_xlfn.XLOOKUP($B46,PROSPER_Baliga!$1:$1,PROSPER_Baliga!$16:$16,""),
IF($C46="Thorsten Huhn",_xlfn.XLOOKUP($B46,PROSPER_Huhn!$1:$1,PROSPER_Huhn!$16:$16,""),
IF($C46="Nick Hull",_xlfn.XLOOKUP($B46,PROSPER_Hull!$1:$1,PROSPER_Hull!$16:$16,""),
IF($C46="Monika Kotwani",_xlfn.XLOOKUP($B46,PROSPER_Kotwani!$1:$1,PROSPER_Kotwani!$16:$16,""),
IF($C46="Jonathan Wellner",_xlfn.XLOOKUP($B46,PROSPER_Wellner!$1:$1,PROSPER_Wellner!$16:$16,""),
IF($C46="Travis Harvey",_xlfn.XLOOKUP($B46,PROSPER_Harvey!$1:$1,PROSPER_Harvey!$16:$16,""),"")))))))="","",
IF($C46="Christopher Lobo",_xlfn.XLOOKUP($B46,PROSPER_Lobo!$1:$1,PROSPER_Lobo!$16:$16,""),
IF($C46="Naren Baliga",_xlfn.XLOOKUP($B46,PROSPER_Baliga!$1:$1,PROSPER_Baliga!$16:$16,""),
IF($C46="Thorsten Huhn",_xlfn.XLOOKUP($B46,PROSPER_Huhn!$1:$1,PROSPER_Huhn!$16:$16,""),
IF($C46="Nick Hull",_xlfn.XLOOKUP($B46,PROSPER_Hull!$1:$1,PROSPER_Hull!$16:$16,""),
IF($C46="Monika Kotwani",_xlfn.XLOOKUP($B46,PROSPER_Kotwani!$1:$1,PROSPER_Kotwani!$16:$16,""),
IF($C46="Jonathan Wellner",_xlfn.XLOOKUP($B46,PROSPER_Wellner!$1:$1,PROSPER_Wellner!$16:$16,""),
IF($C46="Travis Harvey",_xlfn.XLOOKUP($B46,PROSPER_Harvey!$1:$1,PROSPER_Harvey!$16:$16,""),"")))))))))</f>
        <v>No Score</v>
      </c>
      <c r="BM46" s="125" t="str">
        <f>IF(IF(IF($C46="Christopher Lobo",_xlfn.XLOOKUP($B46,PROSPER_Lobo!$1:$1,PROSPER_Lobo!$17:$17,""),
IF($C46="Naren Baliga",_xlfn.XLOOKUP($B46,PROSPER_Baliga!$1:$1,PROSPER_Baliga!$17:$17,""),
IF($C46="Thorsten Huhn",_xlfn.XLOOKUP($B46,PROSPER_Huhn!$1:$1,PROSPER_Huhn!$17:$17,""),
IF($C46="Nick Hull",_xlfn.XLOOKUP($B46,PROSPER_Hull!$1:$1,PROSPER_Hull!$17:$17,""),
IF($C46="Monika Kotwani",_xlfn.XLOOKUP($B46,PROSPER_Kotwani!$1:$1,PROSPER_Kotwani!$17:$17,""),
IF($C46="Jonathan Wellner",_xlfn.XLOOKUP($B46,PROSPER_Wellner!$1:$1,PROSPER_Wellner!$17:$17,""),
IF($C46="Travis Harvey",_xlfn.XLOOKUP($B46,PROSPER_Harvey!$1:$1,PROSPER_Harvey!$17:$17,""),"")))))))="","",
IF($C46="Christopher Lobo",_xlfn.XLOOKUP($B46,PROSPER_Lobo!$1:$1,PROSPER_Lobo!$17:$17,""),
IF($C46="Naren Baliga",_xlfn.XLOOKUP($B46,PROSPER_Baliga!$1:$1,PROSPER_Baliga!$17:$17,""),
IF($C46="Thorsten Huhn",_xlfn.XLOOKUP($B46,PROSPER_Huhn!$1:$1,PROSPER_Huhn!$17:$17,""),
IF($C46="Nick Hull",_xlfn.XLOOKUP($B46,PROSPER_Hull!$1:$1,PROSPER_Hull!$17:$17,""),
IF($C46="Monika Kotwani",_xlfn.XLOOKUP($B46,PROSPER_Kotwani!$1:$1,PROSPER_Kotwani!$17:$17,""),
IF($C46="Jonathan Wellner",_xlfn.XLOOKUP($B46,PROSPER_Wellner!$1:$1,PROSPER_Wellner!$17:$17,""),
IF($C46="Travis Harvey",_xlfn.XLOOKUP($B46,PROSPER_Harvey!$1:$1,PROSPER_Harvey!$17:$17,""),""))))))))="","No Comment",IF(IF($C46="Christopher Lobo",_xlfn.XLOOKUP($B46,PROSPER_Lobo!$1:$1,PROSPER_Lobo!$17:$17,""),
IF($C46="Naren Baliga",_xlfn.XLOOKUP($B46,PROSPER_Baliga!$1:$1,PROSPER_Baliga!$17:$17,""),
IF($C46="Thorsten Huhn",_xlfn.XLOOKUP($B46,PROSPER_Huhn!$1:$1,PROSPER_Huhn!$17:$17,""),
IF($C46="Nick Hull",_xlfn.XLOOKUP($B46,PROSPER_Hull!$1:$1,PROSPER_Hull!$17:$17,""),
IF($C46="Monika Kotwani",_xlfn.XLOOKUP($B46,PROSPER_Kotwani!$1:$1,PROSPER_Kotwani!$17:$17,""),
IF($C46="Jonathan Wellner",_xlfn.XLOOKUP($B46,PROSPER_Wellner!$1:$1,PROSPER_Wellner!$17:$17,""),
IF($C46="Travis Harvey",_xlfn.XLOOKUP($B46,PROSPER_Harvey!$1:$1,PROSPER_Harvey!$17:$17,""),"")))))))="","",
IF($C46="Christopher Lobo",_xlfn.XLOOKUP($B46,PROSPER_Lobo!$1:$1,PROSPER_Lobo!$17:$17,""),
IF($C46="Naren Baliga",_xlfn.XLOOKUP($B46,PROSPER_Baliga!$1:$1,PROSPER_Baliga!$17:$17,""),
IF($C46="Thorsten Huhn",_xlfn.XLOOKUP($B46,PROSPER_Huhn!$1:$1,PROSPER_Huhn!$17:$17,""),
IF($C46="Nick Hull",_xlfn.XLOOKUP($B46,PROSPER_Hull!$1:$1,PROSPER_Hull!$17:$17,""),
IF($C46="Monika Kotwani",_xlfn.XLOOKUP($B46,PROSPER_Kotwani!$1:$1,PROSPER_Kotwani!$17:$17,""),
IF($C46="Jonathan Wellner",_xlfn.XLOOKUP($B46,PROSPER_Wellner!$1:$1,PROSPER_Wellner!$17:$17,""),
IF($C46="Travis Harvey",_xlfn.XLOOKUP($B46,PROSPER_Harvey!$1:$1,PROSPER_Harvey!$17:$17,""),"")))))))))</f>
        <v>No Comment</v>
      </c>
      <c r="BN46" s="124">
        <f>IFERROR(ROUND(_xlfn.XLOOKUP(B46,'RevenueChallenge_Query'!$E:$E,'RevenueChallenge_Query'!$F:$F)/3.2,0),"Not Taken")</f>
        <v>8</v>
      </c>
      <c r="BO46" s="150">
        <f t="shared" si="257"/>
        <v>8</v>
      </c>
      <c r="BP46" s="120" t="str">
        <f>_xlfn.XLOOKUP(B46,PROSPERInitial_Query!$E:$E,PROSPERInitial_Query!$O:$O,"",,-1)</f>
        <v/>
      </c>
      <c r="BQ46" s="121" t="str">
        <f t="shared" ref="BQ46:BQ57" si="369">_xlfn.CONCAT($B46,"1 - PortfolioArtificial Intelligence")</f>
        <v>Ryan Bitoon1 - PortfolioArtificial Intelligence</v>
      </c>
      <c r="BR46" s="126" t="str">
        <f>_xlfn.XLOOKUP(BQ46,PROSPERDelta_Query!BK:BK,PROSPERDelta_Query!Q:Q,"",,-1)</f>
        <v/>
      </c>
      <c r="BS46" s="124" t="str">
        <f t="shared" si="259"/>
        <v>N/A</v>
      </c>
      <c r="BT46" s="124" t="str">
        <f>IF(IF(IF($C46="Christopher Lobo",_xlfn.XLOOKUP($B46,PROSPER_Lobo!$1:$1,PROSPER_Lobo!$18:$18,""),
IF($C46="Naren Baliga",_xlfn.XLOOKUP($B46,PROSPER_Baliga!$1:$1,PROSPER_Baliga!$18:$18,""),
IF($C46="Thorsten Huhn",_xlfn.XLOOKUP($B46,PROSPER_Huhn!$1:$1,PROSPER_Huhn!$18:$18,""),
IF($C46="Nick Hull",_xlfn.XLOOKUP($B46,PROSPER_Hull!$1:$1,PROSPER_Hull!$18:$18,""),
IF($C46="Monika Kotwani",_xlfn.XLOOKUP($B46,PROSPER_Kotwani!$1:$1,PROSPER_Kotwani!$18:$18,""),
IF($C46="Jonathan Wellner",_xlfn.XLOOKUP($B46,PROSPER_Wellner!$1:$1,PROSPER_Wellner!$18:$18,""),
IF($C46="Travis Harvey",_xlfn.XLOOKUP($B46,PROSPER_Harvey!$1:$1,PROSPER_Harvey!$18:$18,""),"")))))))="","",
IF($C46="Christopher Lobo",_xlfn.XLOOKUP($B46,PROSPER_Lobo!$1:$1,PROSPER_Lobo!$18:$18,""),
IF($C46="Naren Baliga",_xlfn.XLOOKUP($B46,PROSPER_Baliga!$1:$1,PROSPER_Baliga!$18:$18,""),
IF($C46="Thorsten Huhn",_xlfn.XLOOKUP($B46,PROSPER_Huhn!$1:$1,PROSPER_Huhn!$18:$18,""),
IF($C46="Nick Hull",_xlfn.XLOOKUP($B46,PROSPER_Hull!$1:$1,PROSPER_Hull!$18:$18,""),
IF($C46="Monika Kotwani",_xlfn.XLOOKUP($B46,PROSPER_Kotwani!$1:$1,PROSPER_Kotwani!$18:$18,""),
IF($C46="Jonathan Wellner",_xlfn.XLOOKUP($B46,PROSPER_Wellner!$1:$1,PROSPER_Wellner!$18:$18,""),
IF($C46="Travis Harvey",_xlfn.XLOOKUP($B46,PROSPER_Harvey!$1:$1,PROSPER_Harvey!$18:$18,""),""))))))))="","No Score",IF(IF($C46="Christopher Lobo",_xlfn.XLOOKUP($B46,PROSPER_Lobo!$1:$1,PROSPER_Lobo!$18:$18,""),
IF($C46="Naren Baliga",_xlfn.XLOOKUP($B46,PROSPER_Baliga!$1:$1,PROSPER_Baliga!$18:$18,""),
IF($C46="Thorsten Huhn",_xlfn.XLOOKUP($B46,PROSPER_Huhn!$1:$1,PROSPER_Huhn!$18:$18,""),
IF($C46="Nick Hull",_xlfn.XLOOKUP($B46,PROSPER_Hull!$1:$1,PROSPER_Hull!$18:$18,""),
IF($C46="Monika Kotwani",_xlfn.XLOOKUP($B46,PROSPER_Kotwani!$1:$1,PROSPER_Kotwani!$18:$18,""),
IF($C46="Jonathan Wellner",_xlfn.XLOOKUP($B46,PROSPER_Wellner!$1:$1,PROSPER_Wellner!$18:$18,""),
IF($C46="Travis Harvey",_xlfn.XLOOKUP($B46,PROSPER_Harvey!$1:$1,PROSPER_Harvey!$18:$18,""),"")))))))="","",
IF($C46="Christopher Lobo",_xlfn.XLOOKUP($B46,PROSPER_Lobo!$1:$1,PROSPER_Lobo!$18:$18,""),
IF($C46="Naren Baliga",_xlfn.XLOOKUP($B46,PROSPER_Baliga!$1:$1,PROSPER_Baliga!$18:$18,""),
IF($C46="Thorsten Huhn",_xlfn.XLOOKUP($B46,PROSPER_Huhn!$1:$1,PROSPER_Huhn!$18:$18,""),
IF($C46="Nick Hull",_xlfn.XLOOKUP($B46,PROSPER_Hull!$1:$1,PROSPER_Hull!$18:$18,""),
IF($C46="Monika Kotwani",_xlfn.XLOOKUP($B46,PROSPER_Kotwani!$1:$1,PROSPER_Kotwani!$18:$18,""),
IF($C46="Jonathan Wellner",_xlfn.XLOOKUP($B46,PROSPER_Wellner!$1:$1,PROSPER_Wellner!$18:$18,""),
IF($C46="Travis Harvey",_xlfn.XLOOKUP($B46,PROSPER_Harvey!$1:$1,PROSPER_Harvey!$18:$18,""),"")))))))))</f>
        <v>No Score</v>
      </c>
      <c r="BU46" s="125" t="str">
        <f>IF(IF(IF($C46="Christopher Lobo",_xlfn.XLOOKUP($B46,PROSPER_Lobo!$1:$1,PROSPER_Lobo!$19:$19,""),
IF($C46="Naren Baliga",_xlfn.XLOOKUP($B46,PROSPER_Baliga!$1:$1,PROSPER_Baliga!$19:$19,""),
IF($C46="Thorsten Huhn",_xlfn.XLOOKUP($B46,PROSPER_Huhn!$1:$1,PROSPER_Huhn!$19:$19,""),
IF($C46="Nick Hull",_xlfn.XLOOKUP($B46,PROSPER_Hull!$1:$1,PROSPER_Hull!$19:$19,""),
IF($C46="Monika Kotwani",_xlfn.XLOOKUP($B46,PROSPER_Kotwani!$1:$1,PROSPER_Kotwani!$19:$19,""),
IF($C46="Jonathan Wellner",_xlfn.XLOOKUP($B46,PROSPER_Wellner!$1:$1,PROSPER_Wellner!$19:$19,""),
IF($C46="Travis Harvey",_xlfn.XLOOKUP($B46,PROSPER_Harvey!$1:$1,PROSPER_Harvey!$19:$19,""),"")))))))="","",
IF($C46="Christopher Lobo",_xlfn.XLOOKUP($B46,PROSPER_Lobo!$1:$1,PROSPER_Lobo!$19:$19,""),
IF($C46="Naren Baliga",_xlfn.XLOOKUP($B46,PROSPER_Baliga!$1:$1,PROSPER_Baliga!$19:$19,""),
IF($C46="Thorsten Huhn",_xlfn.XLOOKUP($B46,PROSPER_Huhn!$1:$1,PROSPER_Huhn!$19:$19,""),
IF($C46="Nick Hull",_xlfn.XLOOKUP($B46,PROSPER_Hull!$1:$1,PROSPER_Hull!$19:$19,""),
IF($C46="Monika Kotwani",_xlfn.XLOOKUP($B46,PROSPER_Kotwani!$1:$1,PROSPER_Kotwani!$19:$19,""),
IF($C46="Jonathan Wellner",_xlfn.XLOOKUP($B46,PROSPER_Wellner!$1:$1,PROSPER_Wellner!$19:$19,""),
IF($C46="Travis Harvey",_xlfn.XLOOKUP($B46,PROSPER_Harvey!$1:$1,PROSPER_Harvey!$19:$19,""),""))))))))="","No Comment",IF(IF($C46="Christopher Lobo",_xlfn.XLOOKUP($B46,PROSPER_Lobo!$1:$1,PROSPER_Lobo!$19:$19,""),
IF($C46="Naren Baliga",_xlfn.XLOOKUP($B46,PROSPER_Baliga!$1:$1,PROSPER_Baliga!$19:$19,""),
IF($C46="Thorsten Huhn",_xlfn.XLOOKUP($B46,PROSPER_Huhn!$1:$1,PROSPER_Huhn!$19:$19,""),
IF($C46="Nick Hull",_xlfn.XLOOKUP($B46,PROSPER_Hull!$1:$1,PROSPER_Hull!$19:$19,""),
IF($C46="Monika Kotwani",_xlfn.XLOOKUP($B46,PROSPER_Kotwani!$1:$1,PROSPER_Kotwani!$19:$19,""),
IF($C46="Jonathan Wellner",_xlfn.XLOOKUP($B46,PROSPER_Wellner!$1:$1,PROSPER_Wellner!$19:$19,""),
IF($C46="Travis Harvey",_xlfn.XLOOKUP($B46,PROSPER_Harvey!$1:$1,PROSPER_Harvey!$19:$19,""),"")))))))="","",
IF($C46="Christopher Lobo",_xlfn.XLOOKUP($B46,PROSPER_Lobo!$1:$1,PROSPER_Lobo!$19:$19,""),
IF($C46="Naren Baliga",_xlfn.XLOOKUP($B46,PROSPER_Baliga!$1:$1,PROSPER_Baliga!$19:$19,""),
IF($C46="Thorsten Huhn",_xlfn.XLOOKUP($B46,PROSPER_Huhn!$1:$1,PROSPER_Huhn!$19:$19,""),
IF($C46="Nick Hull",_xlfn.XLOOKUP($B46,PROSPER_Hull!$1:$1,PROSPER_Hull!$19:$19,""),
IF($C46="Monika Kotwani",_xlfn.XLOOKUP($B46,PROSPER_Kotwani!$1:$1,PROSPER_Kotwani!$19:$19,""),
IF($C46="Jonathan Wellner",_xlfn.XLOOKUP($B46,PROSPER_Wellner!$1:$1,PROSPER_Wellner!$19:$19,""),
IF($C46="Travis Harvey",_xlfn.XLOOKUP($B46,PROSPER_Harvey!$1:$1,PROSPER_Harvey!$19:$19,""),"")))))))))</f>
        <v>No Comment</v>
      </c>
      <c r="BV46" s="124" t="s">
        <v>89</v>
      </c>
      <c r="BW46" s="150" t="str">
        <f t="shared" si="260"/>
        <v>N/A</v>
      </c>
      <c r="BX46" s="127" t="str">
        <f t="shared" si="261"/>
        <v>N/A</v>
      </c>
      <c r="BY46" s="128" t="str">
        <f t="shared" si="262"/>
        <v>N/A</v>
      </c>
      <c r="BZ46" s="128">
        <f t="shared" si="263"/>
        <v>7</v>
      </c>
      <c r="CA46" s="129">
        <f t="shared" si="264"/>
        <v>7</v>
      </c>
      <c r="CB46" s="130" t="str">
        <f>_xlfn.XLOOKUP(B46,PROSPERInitial_Query!$E:$E,PROSPERInitial_Query!$AA:$AA,"",,-1)</f>
        <v/>
      </c>
      <c r="CC46" s="121" t="str">
        <f t="shared" ref="CC46:CC57" si="370">_xlfn.CONCAT($B46,"2 - RelationshipAccount / Stakeholder 1Name")</f>
        <v>Ryan Bitoon2 - RelationshipAccount / Stakeholder 1Name</v>
      </c>
      <c r="CD46" s="121" t="str">
        <f>_xlfn.XLOOKUP(CC46,PROSPERDelta_Query!BK:BK,PROSPERDelta_Query!AC:AC,"",,-1)</f>
        <v/>
      </c>
      <c r="CE46" s="126" t="str">
        <f>_xlfn.XLOOKUP(B46,PROSPERInitial_Query!$E:$E,PROSPERInitial_Query!$Q:$Q,"",,-1)</f>
        <v/>
      </c>
      <c r="CF46" s="121" t="str">
        <f t="shared" ref="CF46:CF57" si="371">_xlfn.CONCAT($B46,"2 - RelationshipAccount / Stakeholder 1Self Score")</f>
        <v>Ryan Bitoon2 - RelationshipAccount / Stakeholder 1Self Score</v>
      </c>
      <c r="CG46" s="126" t="str">
        <f>_xlfn.XLOOKUP(CF46,PROSPERDelta_Query!BK:BK,PROSPERDelta_Query!AM:AM,"",,-1)</f>
        <v/>
      </c>
      <c r="CH46" s="131" t="str">
        <f t="shared" ref="CH46:CH56" si="372">IF(CD46="", IF(CB46="", "", CB46), CD46)</f>
        <v/>
      </c>
      <c r="CI46" s="131" t="str">
        <f t="shared" si="267"/>
        <v>N/A</v>
      </c>
      <c r="CJ46" s="132" t="str">
        <f t="shared" si="268"/>
        <v>N/A</v>
      </c>
      <c r="CK46" s="132" t="str">
        <f>IF(IF(IF($C46="Christopher Lobo",_xlfn.XLOOKUP($B46,PROSPER_Lobo!$1:$1,PROSPER_Lobo!$21:$21,""),
IF($C46="Naren Baliga",_xlfn.XLOOKUP($B46,PROSPER_Baliga!$1:$1,PROSPER_Baliga!$21:$21,""),
IF($C46="Thorsten Huhn",_xlfn.XLOOKUP($B46,PROSPER_Huhn!$1:$1,PROSPER_Huhn!$21:$21,""),
IF($C46="Nick Hull",_xlfn.XLOOKUP($B46,PROSPER_Hull!$1:$1,PROSPER_Hull!$21:$21,""),
IF($C46="Monika Kotwani",_xlfn.XLOOKUP($B46,PROSPER_Kotwani!$1:$1,PROSPER_Kotwani!$21:$21,""),
IF($C46="Jonathan Wellner",_xlfn.XLOOKUP($B46,PROSPER_Wellner!$1:$1,PROSPER_Wellner!$21:$21,""),
IF($C46="Travis Harvey",_xlfn.XLOOKUP($B46,PROSPER_Harvey!$1:$1,PROSPER_Harvey!$21:$21,""),"")))))))="","",
IF($C46="Christopher Lobo",_xlfn.XLOOKUP($B46,PROSPER_Lobo!$1:$1,PROSPER_Lobo!$21:$21,""),
IF($C46="Naren Baliga",_xlfn.XLOOKUP($B46,PROSPER_Baliga!$1:$1,PROSPER_Baliga!$21:$21,""),
IF($C46="Thorsten Huhn",_xlfn.XLOOKUP($B46,PROSPER_Huhn!$1:$1,PROSPER_Huhn!$21:$21,""),
IF($C46="Nick Hull",_xlfn.XLOOKUP($B46,PROSPER_Hull!$1:$1,PROSPER_Hull!$21:$21,""),
IF($C46="Monika Kotwani",_xlfn.XLOOKUP($B46,PROSPER_Kotwani!$1:$1,PROSPER_Kotwani!$21:$21,""),
IF($C46="Jonathan Wellner",_xlfn.XLOOKUP($B46,PROSPER_Wellner!$1:$1,PROSPER_Wellner!$21:$21,""),
IF($C46="Travis Harvey",_xlfn.XLOOKUP($B46,PROSPER_Harvey!$1:$1,PROSPER_Harvey!$21:$21,""),""))))))))="","No Score",IF(IF($C46="Christopher Lobo",_xlfn.XLOOKUP($B46,PROSPER_Lobo!$1:$1,PROSPER_Lobo!$21:$21,""),
IF($C46="Naren Baliga",_xlfn.XLOOKUP($B46,PROSPER_Baliga!$1:$1,PROSPER_Baliga!$21:$21,""),
IF($C46="Thorsten Huhn",_xlfn.XLOOKUP($B46,PROSPER_Huhn!$1:$1,PROSPER_Huhn!$21:$21,""),
IF($C46="Nick Hull",_xlfn.XLOOKUP($B46,PROSPER_Hull!$1:$1,PROSPER_Hull!$21:$21,""),
IF($C46="Monika Kotwani",_xlfn.XLOOKUP($B46,PROSPER_Kotwani!$1:$1,PROSPER_Kotwani!$21:$21,""),
IF($C46="Jonathan Wellner",_xlfn.XLOOKUP($B46,PROSPER_Wellner!$1:$1,PROSPER_Wellner!$21:$21,""),
IF($C46="Travis Harvey",_xlfn.XLOOKUP($B46,PROSPER_Harvey!$1:$1,PROSPER_Harvey!$21:$21,""),"")))))))="","",
IF($C46="Christopher Lobo",_xlfn.XLOOKUP($B46,PROSPER_Lobo!$1:$1,PROSPER_Lobo!$21:$21,""),
IF($C46="Naren Baliga",_xlfn.XLOOKUP($B46,PROSPER_Baliga!$1:$1,PROSPER_Baliga!$21:$21,""),
IF($C46="Thorsten Huhn",_xlfn.XLOOKUP($B46,PROSPER_Huhn!$1:$1,PROSPER_Huhn!$21:$21,""),
IF($C46="Nick Hull",_xlfn.XLOOKUP($B46,PROSPER_Hull!$1:$1,PROSPER_Hull!$21:$21,""),
IF($C46="Monika Kotwani",_xlfn.XLOOKUP($B46,PROSPER_Kotwani!$1:$1,PROSPER_Kotwani!$21:$21,""),
IF($C46="Jonathan Wellner",_xlfn.XLOOKUP($B46,PROSPER_Wellner!$1:$1,PROSPER_Wellner!$21:$21,""),
IF($C46="Travis Harvey",_xlfn.XLOOKUP($B46,PROSPER_Harvey!$1:$1,PROSPER_Harvey!$21:$21,""),"")))))))))</f>
        <v>N/A</v>
      </c>
      <c r="CL46" s="131" t="str">
        <f>IF(IF(IF($C46="Christopher Lobo",_xlfn.XLOOKUP($B46,PROSPER_Lobo!$1:$1,PROSPER_Lobo!$22:$22,""),
IF($C46="Naren Baliga",_xlfn.XLOOKUP($B46,PROSPER_Baliga!$1:$1,PROSPER_Baliga!$22:$22,""),
IF($C46="Thorsten Huhn",_xlfn.XLOOKUP($B46,PROSPER_Huhn!$1:$1,PROSPER_Huhn!$22:$22,""),
IF($C46="Nick Hull",_xlfn.XLOOKUP($B46,PROSPER_Hull!$1:$1,PROSPER_Hull!$22:$22,""),
IF($C46="Monika Kotwani",_xlfn.XLOOKUP($B46,PROSPER_Kotwani!$1:$1,PROSPER_Kotwani!$22:$22,""),
IF($C46="Jonathan Wellner",_xlfn.XLOOKUP($B46,PROSPER_Wellner!$1:$1,PROSPER_Wellner!$22:$22,""),
IF($C46="Travis Harvey",_xlfn.XLOOKUP($B46,PROSPER_Harvey!$1:$1,PROSPER_Harvey!$22:$22,""),"")))))))="","",
IF($C46="Christopher Lobo",_xlfn.XLOOKUP($B46,PROSPER_Lobo!$1:$1,PROSPER_Lobo!$22:$22,""),
IF($C46="Naren Baliga",_xlfn.XLOOKUP($B46,PROSPER_Baliga!$1:$1,PROSPER_Baliga!$22:$22,""),
IF($C46="Thorsten Huhn",_xlfn.XLOOKUP($B46,PROSPER_Huhn!$1:$1,PROSPER_Huhn!$22:$22,""),
IF($C46="Nick Hull",_xlfn.XLOOKUP($B46,PROSPER_Hull!$1:$1,PROSPER_Hull!$22:$22,""),
IF($C46="Monika Kotwani",_xlfn.XLOOKUP($B46,PROSPER_Kotwani!$1:$1,PROSPER_Kotwani!$22:$22,""),
IF($C46="Jonathan Wellner",_xlfn.XLOOKUP($B46,PROSPER_Wellner!$1:$1,PROSPER_Wellner!$22:$22,""),
IF($C46="Travis Harvey",_xlfn.XLOOKUP($B46,PROSPER_Harvey!$1:$1,PROSPER_Harvey!$22:$22,""),""))))))))="","No Comment",IF(IF($C46="Christopher Lobo",_xlfn.XLOOKUP($B46,PROSPER_Lobo!$1:$1,PROSPER_Lobo!$22:$22,""),
IF($C46="Naren Baliga",_xlfn.XLOOKUP($B46,PROSPER_Baliga!$1:$1,PROSPER_Baliga!$22:$22,""),
IF($C46="Thorsten Huhn",_xlfn.XLOOKUP($B46,PROSPER_Huhn!$1:$1,PROSPER_Huhn!$22:$22,""),
IF($C46="Nick Hull",_xlfn.XLOOKUP($B46,PROSPER_Hull!$1:$1,PROSPER_Hull!$22:$22,""),
IF($C46="Monika Kotwani",_xlfn.XLOOKUP($B46,PROSPER_Kotwani!$1:$1,PROSPER_Kotwani!$22:$22,""),
IF($C46="Jonathan Wellner",_xlfn.XLOOKUP($B46,PROSPER_Wellner!$1:$1,PROSPER_Wellner!$22:$22,""),
IF($C46="Travis Harvey",_xlfn.XLOOKUP($B46,PROSPER_Harvey!$1:$1,PROSPER_Harvey!$22:$22,""),"")))))))="","",
IF($C46="Christopher Lobo",_xlfn.XLOOKUP($B46,PROSPER_Lobo!$1:$1,PROSPER_Lobo!$22:$22,""),
IF($C46="Naren Baliga",_xlfn.XLOOKUP($B46,PROSPER_Baliga!$1:$1,PROSPER_Baliga!$22:$22,""),
IF($C46="Thorsten Huhn",_xlfn.XLOOKUP($B46,PROSPER_Huhn!$1:$1,PROSPER_Huhn!$22:$22,""),
IF($C46="Nick Hull",_xlfn.XLOOKUP($B46,PROSPER_Hull!$1:$1,PROSPER_Hull!$22:$22,""),
IF($C46="Monika Kotwani",_xlfn.XLOOKUP($B46,PROSPER_Kotwani!$1:$1,PROSPER_Kotwani!$22:$22,""),
IF($C46="Jonathan Wellner",_xlfn.XLOOKUP($B46,PROSPER_Wellner!$1:$1,PROSPER_Wellner!$22:$22,""),
IF($C46="Travis Harvey",_xlfn.XLOOKUP($B46,PROSPER_Harvey!$1:$1,PROSPER_Harvey!$22:$22,""),"")))))))))</f>
        <v>N/A</v>
      </c>
      <c r="CM46" s="150" t="str">
        <f t="shared" si="269"/>
        <v>N/A</v>
      </c>
      <c r="CN46" s="130" t="str">
        <f>_xlfn.XLOOKUP(B46,PROSPERInitial_Query!$E:$E,PROSPERInitial_Query!$AB:$AB,"",,-1)</f>
        <v/>
      </c>
      <c r="CO46" s="121" t="str">
        <f t="shared" ref="CO46:CO57" si="373">_xlfn.CONCAT($B46,"2 - RelationshipAccount / Stakeholder 2Name")</f>
        <v>Ryan Bitoon2 - RelationshipAccount / Stakeholder 2Name</v>
      </c>
      <c r="CP46" s="121" t="str">
        <f>_xlfn.XLOOKUP(CO46,PROSPERDelta_Query!BK:BK,PROSPERDelta_Query!AD:AD,"",,-1)</f>
        <v/>
      </c>
      <c r="CQ46" s="126" t="str">
        <f>_xlfn.XLOOKUP(B46,PROSPERInitial_Query!$E:$E,PROSPERInitial_Query!$R:$R,"",,-1)</f>
        <v/>
      </c>
      <c r="CR46" s="121" t="str">
        <f t="shared" ref="CR46:CR57" si="374">_xlfn.CONCAT($B46,"2 - RelationshipAccount / Stakeholder 2Self Score")</f>
        <v>Ryan Bitoon2 - RelationshipAccount / Stakeholder 2Self Score</v>
      </c>
      <c r="CS46" s="126" t="str">
        <f>_xlfn.XLOOKUP(CR46,PROSPERDelta_Query!BK:BK,PROSPERDelta_Query!AN:AN,"",,-1)</f>
        <v/>
      </c>
      <c r="CT46" s="131" t="str">
        <f t="shared" ref="CT46:CT56" si="375">IF(CP46="", IF(CN46="", "", CN46), CP46)</f>
        <v/>
      </c>
      <c r="CU46" s="131" t="str">
        <f t="shared" si="272"/>
        <v>N/A</v>
      </c>
      <c r="CV46" s="132" t="str">
        <f t="shared" si="273"/>
        <v>N/A</v>
      </c>
      <c r="CW46" s="132" t="str">
        <f>IF(IF(IF($C46="Christopher Lobo",_xlfn.XLOOKUP($B46,PROSPER_Lobo!$1:$1,PROSPER_Lobo!$24:$24,""),
IF($C46="Naren Baliga",_xlfn.XLOOKUP($B46,PROSPER_Baliga!$1:$1,PROSPER_Baliga!$24:$24,""),
IF($C46="Thorsten Huhn",_xlfn.XLOOKUP($B46,PROSPER_Huhn!$1:$1,PROSPER_Huhn!$24:$24,""),
IF($C46="Nick Hull",_xlfn.XLOOKUP($B46,PROSPER_Hull!$1:$1,PROSPER_Hull!$24:$24,""),
IF($C46="Monika Kotwani",_xlfn.XLOOKUP($B46,PROSPER_Kotwani!$1:$1,PROSPER_Kotwani!$24:$24,""),
IF($C46="Jonathan Wellner",_xlfn.XLOOKUP($B46,PROSPER_Wellner!$1:$1,PROSPER_Wellner!$24:$24,""),
IF($C46="Travis Harvey",_xlfn.XLOOKUP($B46,PROSPER_Harvey!$1:$1,PROSPER_Harvey!$24:$24,""),"")))))))="","",
IF($C46="Christopher Lobo",_xlfn.XLOOKUP($B46,PROSPER_Lobo!$1:$1,PROSPER_Lobo!$24:$24,""),
IF($C46="Naren Baliga",_xlfn.XLOOKUP($B46,PROSPER_Baliga!$1:$1,PROSPER_Baliga!$24:$24,""),
IF($C46="Thorsten Huhn",_xlfn.XLOOKUP($B46,PROSPER_Huhn!$1:$1,PROSPER_Huhn!$24:$24,""),
IF($C46="Nick Hull",_xlfn.XLOOKUP($B46,PROSPER_Hull!$1:$1,PROSPER_Hull!$24:$24,""),
IF($C46="Monika Kotwani",_xlfn.XLOOKUP($B46,PROSPER_Kotwani!$1:$1,PROSPER_Kotwani!$24:$24,""),
IF($C46="Jonathan Wellner",_xlfn.XLOOKUP($B46,PROSPER_Wellner!$1:$1,PROSPER_Wellner!$24:$24,""),
IF($C46="Travis Harvey",_xlfn.XLOOKUP($B46,PROSPER_Harvey!$1:$1,PROSPER_Harvey!$24:$24,""),""))))))))="","No Score",IF(IF($C46="Christopher Lobo",_xlfn.XLOOKUP($B46,PROSPER_Lobo!$1:$1,PROSPER_Lobo!$24:$24,""),
IF($C46="Naren Baliga",_xlfn.XLOOKUP($B46,PROSPER_Baliga!$1:$1,PROSPER_Baliga!$24:$24,""),
IF($C46="Thorsten Huhn",_xlfn.XLOOKUP($B46,PROSPER_Huhn!$1:$1,PROSPER_Huhn!$24:$24,""),
IF($C46="Nick Hull",_xlfn.XLOOKUP($B46,PROSPER_Hull!$1:$1,PROSPER_Hull!$24:$24,""),
IF($C46="Monika Kotwani",_xlfn.XLOOKUP($B46,PROSPER_Kotwani!$1:$1,PROSPER_Kotwani!$24:$24,""),
IF($C46="Jonathan Wellner",_xlfn.XLOOKUP($B46,PROSPER_Wellner!$1:$1,PROSPER_Wellner!$24:$24,""),
IF($C46="Travis Harvey",_xlfn.XLOOKUP($B46,PROSPER_Harvey!$1:$1,PROSPER_Harvey!$24:$24,""),"")))))))="","",
IF($C46="Christopher Lobo",_xlfn.XLOOKUP($B46,PROSPER_Lobo!$1:$1,PROSPER_Lobo!$24:$24,""),
IF($C46="Naren Baliga",_xlfn.XLOOKUP($B46,PROSPER_Baliga!$1:$1,PROSPER_Baliga!$24:$24,""),
IF($C46="Thorsten Huhn",_xlfn.XLOOKUP($B46,PROSPER_Huhn!$1:$1,PROSPER_Huhn!$24:$24,""),
IF($C46="Nick Hull",_xlfn.XLOOKUP($B46,PROSPER_Hull!$1:$1,PROSPER_Hull!$24:$24,""),
IF($C46="Monika Kotwani",_xlfn.XLOOKUP($B46,PROSPER_Kotwani!$1:$1,PROSPER_Kotwani!$24:$24,""),
IF($C46="Jonathan Wellner",_xlfn.XLOOKUP($B46,PROSPER_Wellner!$1:$1,PROSPER_Wellner!$24:$24,""),
IF($C46="Travis Harvey",_xlfn.XLOOKUP($B46,PROSPER_Harvey!$1:$1,PROSPER_Harvey!$24:$24,""),"")))))))))</f>
        <v>N/A</v>
      </c>
      <c r="CX46" s="131" t="str">
        <f>IF(IF(IF($C46="Christopher Lobo",_xlfn.XLOOKUP($B46,PROSPER_Lobo!$1:$1,PROSPER_Lobo!$25:$25,""),
IF($C46="Naren Baliga",_xlfn.XLOOKUP($B46,PROSPER_Baliga!$1:$1,PROSPER_Baliga!$25:$25,""),
IF($C46="Thorsten Huhn",_xlfn.XLOOKUP($B46,PROSPER_Huhn!$1:$1,PROSPER_Huhn!$25:$25,""),
IF($C46="Nick Hull",_xlfn.XLOOKUP($B46,PROSPER_Hull!$1:$1,PROSPER_Hull!$25:$25,""),
IF($C46="Monika Kotwani",_xlfn.XLOOKUP($B46,PROSPER_Kotwani!$1:$1,PROSPER_Kotwani!$25:$25,""),
IF($C46="Jonathan Wellner",_xlfn.XLOOKUP($B46,PROSPER_Wellner!$1:$1,PROSPER_Wellner!$25:$25,""),
IF($C46="Travis Harvey",_xlfn.XLOOKUP($B46,PROSPER_Harvey!$1:$1,PROSPER_Harvey!$25:$25,""),"")))))))="","",
IF($C46="Christopher Lobo",_xlfn.XLOOKUP($B46,PROSPER_Lobo!$1:$1,PROSPER_Lobo!$25:$25,""),
IF($C46="Naren Baliga",_xlfn.XLOOKUP($B46,PROSPER_Baliga!$1:$1,PROSPER_Baliga!$25:$25,""),
IF($C46="Thorsten Huhn",_xlfn.XLOOKUP($B46,PROSPER_Huhn!$1:$1,PROSPER_Huhn!$25:$25,""),
IF($C46="Nick Hull",_xlfn.XLOOKUP($B46,PROSPER_Hull!$1:$1,PROSPER_Hull!$25:$25,""),
IF($C46="Monika Kotwani",_xlfn.XLOOKUP($B46,PROSPER_Kotwani!$1:$1,PROSPER_Kotwani!$25:$25,""),
IF($C46="Jonathan Wellner",_xlfn.XLOOKUP($B46,PROSPER_Wellner!$1:$1,PROSPER_Wellner!$25:$25,""),
IF($C46="Travis Harvey",_xlfn.XLOOKUP($B46,PROSPER_Harvey!$1:$1,PROSPER_Harvey!$25:$25,""),""))))))))="","No Comment",IF(IF($C46="Christopher Lobo",_xlfn.XLOOKUP($B46,PROSPER_Lobo!$1:$1,PROSPER_Lobo!$25:$25,""),
IF($C46="Naren Baliga",_xlfn.XLOOKUP($B46,PROSPER_Baliga!$1:$1,PROSPER_Baliga!$25:$25,""),
IF($C46="Thorsten Huhn",_xlfn.XLOOKUP($B46,PROSPER_Huhn!$1:$1,PROSPER_Huhn!$25:$25,""),
IF($C46="Nick Hull",_xlfn.XLOOKUP($B46,PROSPER_Hull!$1:$1,PROSPER_Hull!$25:$25,""),
IF($C46="Monika Kotwani",_xlfn.XLOOKUP($B46,PROSPER_Kotwani!$1:$1,PROSPER_Kotwani!$25:$25,""),
IF($C46="Jonathan Wellner",_xlfn.XLOOKUP($B46,PROSPER_Wellner!$1:$1,PROSPER_Wellner!$25:$25,""),
IF($C46="Travis Harvey",_xlfn.XLOOKUP($B46,PROSPER_Harvey!$1:$1,PROSPER_Harvey!$25:$25,""),"")))))))="","",
IF($C46="Christopher Lobo",_xlfn.XLOOKUP($B46,PROSPER_Lobo!$1:$1,PROSPER_Lobo!$25:$25,""),
IF($C46="Naren Baliga",_xlfn.XLOOKUP($B46,PROSPER_Baliga!$1:$1,PROSPER_Baliga!$25:$25,""),
IF($C46="Thorsten Huhn",_xlfn.XLOOKUP($B46,PROSPER_Huhn!$1:$1,PROSPER_Huhn!$25:$25,""),
IF($C46="Nick Hull",_xlfn.XLOOKUP($B46,PROSPER_Hull!$1:$1,PROSPER_Hull!$25:$25,""),
IF($C46="Monika Kotwani",_xlfn.XLOOKUP($B46,PROSPER_Kotwani!$1:$1,PROSPER_Kotwani!$25:$25,""),
IF($C46="Jonathan Wellner",_xlfn.XLOOKUP($B46,PROSPER_Wellner!$1:$1,PROSPER_Wellner!$25:$25,""),
IF($C46="Travis Harvey",_xlfn.XLOOKUP($B46,PROSPER_Harvey!$1:$1,PROSPER_Harvey!$25:$25,""),"")))))))))</f>
        <v>N/A</v>
      </c>
      <c r="CY46" s="150" t="str">
        <f t="shared" si="274"/>
        <v>N/A</v>
      </c>
      <c r="CZ46" s="130" t="str">
        <f>_xlfn.XLOOKUP(B46,PROSPERInitial_Query!$E:$E,PROSPERInitial_Query!$AC:$AC,"",,-1)</f>
        <v/>
      </c>
      <c r="DA46" s="121" t="str">
        <f t="shared" ref="DA46:DA57" si="376">_xlfn.CONCAT($B46,"2 - RelationshipAccount / Stakeholder 3Name")</f>
        <v>Ryan Bitoon2 - RelationshipAccount / Stakeholder 3Name</v>
      </c>
      <c r="DB46" s="121" t="str">
        <f>_xlfn.XLOOKUP(DA46,PROSPERDelta_Query!BK:BK,PROSPERDelta_Query!AE:AE,"",,-1)</f>
        <v/>
      </c>
      <c r="DC46" s="126" t="str">
        <f>_xlfn.XLOOKUP(B46,PROSPERInitial_Query!$E:$E,PROSPERInitial_Query!$S:$S,"",,-1)</f>
        <v/>
      </c>
      <c r="DD46" s="121" t="str">
        <f t="shared" ref="DD46:DD57" si="377">_xlfn.CONCAT($B46,"2 - RelationshipAccount / Stakeholder 3Self Score")</f>
        <v>Ryan Bitoon2 - RelationshipAccount / Stakeholder 3Self Score</v>
      </c>
      <c r="DE46" s="126" t="str">
        <f>_xlfn.XLOOKUP(DD46,PROSPERDelta_Query!BK:BK,PROSPERDelta_Query!AO:AO,"",,-1)</f>
        <v/>
      </c>
      <c r="DF46" s="131" t="str">
        <f t="shared" ref="DF46:DF56" si="378">IF(DB46="", IF(CZ46="", "", CZ46), DB46)</f>
        <v/>
      </c>
      <c r="DG46" s="131" t="str">
        <f t="shared" si="277"/>
        <v>N/A</v>
      </c>
      <c r="DH46" s="132" t="str">
        <f t="shared" si="278"/>
        <v>N/A</v>
      </c>
      <c r="DI46" s="132" t="str">
        <f>IF(IF(IF($C46="Christopher Lobo",_xlfn.XLOOKUP($B46,PROSPER_Lobo!$1:$1,PROSPER_Lobo!$27:$27,""),
IF($C46="Naren Baliga",_xlfn.XLOOKUP($B46,PROSPER_Baliga!$1:$1,PROSPER_Baliga!$27:$27,""),
IF($C46="Thorsten Huhn",_xlfn.XLOOKUP($B46,PROSPER_Huhn!$1:$1,PROSPER_Huhn!$27:$27,""),
IF($C46="Nick Hull",_xlfn.XLOOKUP($B46,PROSPER_Hull!$1:$1,PROSPER_Hull!$27:$27,""),
IF($C46="Monika Kotwani",_xlfn.XLOOKUP($B46,PROSPER_Kotwani!$1:$1,PROSPER_Kotwani!$27:$27,""),
IF($C46="Jonathan Wellner",_xlfn.XLOOKUP($B46,PROSPER_Wellner!$1:$1,PROSPER_Wellner!$27:$27,""),
IF($C46="Travis Harvey",_xlfn.XLOOKUP($B46,PROSPER_Harvey!$1:$1,PROSPER_Harvey!$27:$27,""),"")))))))="","",
IF($C46="Christopher Lobo",_xlfn.XLOOKUP($B46,PROSPER_Lobo!$1:$1,PROSPER_Lobo!$27:$27,""),
IF($C46="Naren Baliga",_xlfn.XLOOKUP($B46,PROSPER_Baliga!$1:$1,PROSPER_Baliga!$27:$27,""),
IF($C46="Thorsten Huhn",_xlfn.XLOOKUP($B46,PROSPER_Huhn!$1:$1,PROSPER_Huhn!$27:$27,""),
IF($C46="Nick Hull",_xlfn.XLOOKUP($B46,PROSPER_Hull!$1:$1,PROSPER_Hull!$27:$27,""),
IF($C46="Monika Kotwani",_xlfn.XLOOKUP($B46,PROSPER_Kotwani!$1:$1,PROSPER_Kotwani!$27:$27,""),
IF($C46="Jonathan Wellner",_xlfn.XLOOKUP($B46,PROSPER_Wellner!$1:$1,PROSPER_Wellner!$27:$27,""),
IF($C46="Travis Harvey",_xlfn.XLOOKUP($B46,PROSPER_Harvey!$1:$1,PROSPER_Harvey!$27:$27,""),""))))))))="","No Score",IF(IF($C46="Christopher Lobo",_xlfn.XLOOKUP($B46,PROSPER_Lobo!$1:$1,PROSPER_Lobo!$27:$27,""),
IF($C46="Naren Baliga",_xlfn.XLOOKUP($B46,PROSPER_Baliga!$1:$1,PROSPER_Baliga!$27:$27,""),
IF($C46="Thorsten Huhn",_xlfn.XLOOKUP($B46,PROSPER_Huhn!$1:$1,PROSPER_Huhn!$27:$27,""),
IF($C46="Nick Hull",_xlfn.XLOOKUP($B46,PROSPER_Hull!$1:$1,PROSPER_Hull!$27:$27,""),
IF($C46="Monika Kotwani",_xlfn.XLOOKUP($B46,PROSPER_Kotwani!$1:$1,PROSPER_Kotwani!$27:$27,""),
IF($C46="Jonathan Wellner",_xlfn.XLOOKUP($B46,PROSPER_Wellner!$1:$1,PROSPER_Wellner!$27:$27,""),
IF($C46="Travis Harvey",_xlfn.XLOOKUP($B46,PROSPER_Harvey!$1:$1,PROSPER_Harvey!$27:$27,""),"")))))))="","",
IF($C46="Christopher Lobo",_xlfn.XLOOKUP($B46,PROSPER_Lobo!$1:$1,PROSPER_Lobo!$27:$27,""),
IF($C46="Naren Baliga",_xlfn.XLOOKUP($B46,PROSPER_Baliga!$1:$1,PROSPER_Baliga!$27:$27,""),
IF($C46="Thorsten Huhn",_xlfn.XLOOKUP($B46,PROSPER_Huhn!$1:$1,PROSPER_Huhn!$27:$27,""),
IF($C46="Nick Hull",_xlfn.XLOOKUP($B46,PROSPER_Hull!$1:$1,PROSPER_Hull!$27:$27,""),
IF($C46="Monika Kotwani",_xlfn.XLOOKUP($B46,PROSPER_Kotwani!$1:$1,PROSPER_Kotwani!$27:$27,""),
IF($C46="Jonathan Wellner",_xlfn.XLOOKUP($B46,PROSPER_Wellner!$1:$1,PROSPER_Wellner!$27:$27,""),
IF($C46="Travis Harvey",_xlfn.XLOOKUP($B46,PROSPER_Harvey!$1:$1,PROSPER_Harvey!$27:$27,""),"")))))))))</f>
        <v>N/A</v>
      </c>
      <c r="DJ46" s="131" t="str">
        <f>IF(IF(IF($C46="Christopher Lobo",_xlfn.XLOOKUP($B46,PROSPER_Lobo!$1:$1,PROSPER_Lobo!$28:$28,""),
IF($C46="Naren Baliga",_xlfn.XLOOKUP($B46,PROSPER_Baliga!$1:$1,PROSPER_Baliga!$28:$28,""),
IF($C46="Thorsten Huhn",_xlfn.XLOOKUP($B46,PROSPER_Huhn!$1:$1,PROSPER_Huhn!$28:$28,""),
IF($C46="Nick Hull",_xlfn.XLOOKUP($B46,PROSPER_Hull!$1:$1,PROSPER_Hull!$28:$28,""),
IF($C46="Monika Kotwani",_xlfn.XLOOKUP($B46,PROSPER_Kotwani!$1:$1,PROSPER_Kotwani!$28:$28,""),
IF($C46="Jonathan Wellner",_xlfn.XLOOKUP($B46,PROSPER_Wellner!$1:$1,PROSPER_Wellner!$28:$28,""),
IF($C46="Travis Harvey",_xlfn.XLOOKUP($B46,PROSPER_Harvey!$1:$1,PROSPER_Harvey!$28:$28,""),"")))))))="","",
IF($C46="Christopher Lobo",_xlfn.XLOOKUP($B46,PROSPER_Lobo!$1:$1,PROSPER_Lobo!$28:$28,""),
IF($C46="Naren Baliga",_xlfn.XLOOKUP($B46,PROSPER_Baliga!$1:$1,PROSPER_Baliga!$28:$28,""),
IF($C46="Thorsten Huhn",_xlfn.XLOOKUP($B46,PROSPER_Huhn!$1:$1,PROSPER_Huhn!$28:$28,""),
IF($C46="Nick Hull",_xlfn.XLOOKUP($B46,PROSPER_Hull!$1:$1,PROSPER_Hull!$28:$28,""),
IF($C46="Monika Kotwani",_xlfn.XLOOKUP($B46,PROSPER_Kotwani!$1:$1,PROSPER_Kotwani!$28:$28,""),
IF($C46="Jonathan Wellner",_xlfn.XLOOKUP($B46,PROSPER_Wellner!$1:$1,PROSPER_Wellner!$28:$28,""),
IF($C46="Travis Harvey",_xlfn.XLOOKUP($B46,PROSPER_Harvey!$1:$1,PROSPER_Harvey!$28:$28,""),""))))))))="","No Comment",IF(IF($C46="Christopher Lobo",_xlfn.XLOOKUP($B46,PROSPER_Lobo!$1:$1,PROSPER_Lobo!$28:$28,""),
IF($C46="Naren Baliga",_xlfn.XLOOKUP($B46,PROSPER_Baliga!$1:$1,PROSPER_Baliga!$28:$28,""),
IF($C46="Thorsten Huhn",_xlfn.XLOOKUP($B46,PROSPER_Huhn!$1:$1,PROSPER_Huhn!$28:$28,""),
IF($C46="Nick Hull",_xlfn.XLOOKUP($B46,PROSPER_Hull!$1:$1,PROSPER_Hull!$28:$28,""),
IF($C46="Monika Kotwani",_xlfn.XLOOKUP($B46,PROSPER_Kotwani!$1:$1,PROSPER_Kotwani!$28:$28,""),
IF($C46="Jonathan Wellner",_xlfn.XLOOKUP($B46,PROSPER_Wellner!$1:$1,PROSPER_Wellner!$28:$28,""),
IF($C46="Travis Harvey",_xlfn.XLOOKUP($B46,PROSPER_Harvey!$1:$1,PROSPER_Harvey!$28:$28,""),"")))))))="","",
IF($C46="Christopher Lobo",_xlfn.XLOOKUP($B46,PROSPER_Lobo!$1:$1,PROSPER_Lobo!$28:$28,""),
IF($C46="Naren Baliga",_xlfn.XLOOKUP($B46,PROSPER_Baliga!$1:$1,PROSPER_Baliga!$28:$28,""),
IF($C46="Thorsten Huhn",_xlfn.XLOOKUP($B46,PROSPER_Huhn!$1:$1,PROSPER_Huhn!$28:$28,""),
IF($C46="Nick Hull",_xlfn.XLOOKUP($B46,PROSPER_Hull!$1:$1,PROSPER_Hull!$28:$28,""),
IF($C46="Monika Kotwani",_xlfn.XLOOKUP($B46,PROSPER_Kotwani!$1:$1,PROSPER_Kotwani!$28:$28,""),
IF($C46="Jonathan Wellner",_xlfn.XLOOKUP($B46,PROSPER_Wellner!$1:$1,PROSPER_Wellner!$28:$28,""),
IF($C46="Travis Harvey",_xlfn.XLOOKUP($B46,PROSPER_Harvey!$1:$1,PROSPER_Harvey!$28:$28,""),"")))))))))</f>
        <v>N/A</v>
      </c>
      <c r="DK46" s="150" t="str">
        <f t="shared" si="279"/>
        <v>N/A</v>
      </c>
      <c r="DL46" s="130" t="str">
        <f>_xlfn.XLOOKUP(B46,PROSPERInitial_Query!$E:$E,PROSPERInitial_Query!$AD:$AD,"",,-1)</f>
        <v/>
      </c>
      <c r="DM46" s="121" t="str">
        <f t="shared" ref="DM46:DM57" si="379">_xlfn.CONCAT($B46,"2 - RelationshipAccount / Stakeholder 4Name")</f>
        <v>Ryan Bitoon2 - RelationshipAccount / Stakeholder 4Name</v>
      </c>
      <c r="DN46" s="121" t="str">
        <f>_xlfn.XLOOKUP(DM46,PROSPERDelta_Query!BK:BK,PROSPERDelta_Query!AF:AF,"",,-1)</f>
        <v/>
      </c>
      <c r="DO46" s="126" t="str">
        <f>_xlfn.XLOOKUP(B46,PROSPERInitial_Query!$E:$E,PROSPERInitial_Query!$T:$T,"",,-1)</f>
        <v/>
      </c>
      <c r="DP46" s="121" t="str">
        <f t="shared" ref="DP46:DP57" si="380">_xlfn.CONCAT($B46,"2 - RelationshipAccount / Stakeholder 4Self Score")</f>
        <v>Ryan Bitoon2 - RelationshipAccount / Stakeholder 4Self Score</v>
      </c>
      <c r="DQ46" s="126" t="str">
        <f>_xlfn.XLOOKUP(DP46,PROSPERDelta_Query!BK:BK,PROSPERDelta_Query!AP:AP,"",,-1)</f>
        <v/>
      </c>
      <c r="DR46" s="131" t="str">
        <f t="shared" ref="DR46:DR56" si="381">IF(DN46="", IF(DL46="", "", DL46), DN46)</f>
        <v/>
      </c>
      <c r="DS46" s="131" t="str">
        <f t="shared" si="282"/>
        <v>N/A</v>
      </c>
      <c r="DT46" s="132" t="str">
        <f t="shared" si="283"/>
        <v>N/A</v>
      </c>
      <c r="DU46" s="132" t="str">
        <f>IF(IF(IF($C46="Christopher Lobo",_xlfn.XLOOKUP($B46,PROSPER_Lobo!$1:$1,PROSPER_Lobo!$30:$30,""),
IF($C46="Naren Baliga",_xlfn.XLOOKUP($B46,PROSPER_Baliga!$1:$1,PROSPER_Baliga!$30:$30,""),
IF($C46="Thorsten Huhn",_xlfn.XLOOKUP($B46,PROSPER_Huhn!$1:$1,PROSPER_Huhn!$30:$30,""),
IF($C46="Nick Hull",_xlfn.XLOOKUP($B46,PROSPER_Hull!$1:$1,PROSPER_Hull!$30:$30,""),
IF($C46="Monika Kotwani",_xlfn.XLOOKUP($B46,PROSPER_Kotwani!$1:$1,PROSPER_Kotwani!$30:$30,""),
IF($C46="Jonathan Wellner",_xlfn.XLOOKUP($B46,PROSPER_Wellner!$1:$1,PROSPER_Wellner!$30:$30,""),
IF($C46="Travis Harvey",_xlfn.XLOOKUP($B46,PROSPER_Harvey!$1:$1,PROSPER_Harvey!$30:$30,""),"")))))))="","",
IF($C46="Christopher Lobo",_xlfn.XLOOKUP($B46,PROSPER_Lobo!$1:$1,PROSPER_Lobo!$30:$30,""),
IF($C46="Naren Baliga",_xlfn.XLOOKUP($B46,PROSPER_Baliga!$1:$1,PROSPER_Baliga!$30:$30,""),
IF($C46="Thorsten Huhn",_xlfn.XLOOKUP($B46,PROSPER_Huhn!$1:$1,PROSPER_Huhn!$30:$30,""),
IF($C46="Nick Hull",_xlfn.XLOOKUP($B46,PROSPER_Hull!$1:$1,PROSPER_Hull!$30:$30,""),
IF($C46="Monika Kotwani",_xlfn.XLOOKUP($B46,PROSPER_Kotwani!$1:$1,PROSPER_Kotwani!$30:$30,""),
IF($C46="Jonathan Wellner",_xlfn.XLOOKUP($B46,PROSPER_Wellner!$1:$1,PROSPER_Wellner!$30:$30,""),
IF($C46="Travis Harvey",_xlfn.XLOOKUP($B46,PROSPER_Harvey!$1:$1,PROSPER_Harvey!$30:$30,""),""))))))))="","No Score",IF(IF($C46="Christopher Lobo",_xlfn.XLOOKUP($B46,PROSPER_Lobo!$1:$1,PROSPER_Lobo!$30:$30,""),
IF($C46="Naren Baliga",_xlfn.XLOOKUP($B46,PROSPER_Baliga!$1:$1,PROSPER_Baliga!$30:$30,""),
IF($C46="Thorsten Huhn",_xlfn.XLOOKUP($B46,PROSPER_Huhn!$1:$1,PROSPER_Huhn!$30:$30,""),
IF($C46="Nick Hull",_xlfn.XLOOKUP($B46,PROSPER_Hull!$1:$1,PROSPER_Hull!$30:$30,""),
IF($C46="Monika Kotwani",_xlfn.XLOOKUP($B46,PROSPER_Kotwani!$1:$1,PROSPER_Kotwani!$30:$30,""),
IF($C46="Jonathan Wellner",_xlfn.XLOOKUP($B46,PROSPER_Wellner!$1:$1,PROSPER_Wellner!$30:$30,""),
IF($C46="Travis Harvey",_xlfn.XLOOKUP($B46,PROSPER_Harvey!$1:$1,PROSPER_Harvey!$30:$30,""),"")))))))="","",
IF($C46="Christopher Lobo",_xlfn.XLOOKUP($B46,PROSPER_Lobo!$1:$1,PROSPER_Lobo!$30:$30,""),
IF($C46="Naren Baliga",_xlfn.XLOOKUP($B46,PROSPER_Baliga!$1:$1,PROSPER_Baliga!$30:$30,""),
IF($C46="Thorsten Huhn",_xlfn.XLOOKUP($B46,PROSPER_Huhn!$1:$1,PROSPER_Huhn!$30:$30,""),
IF($C46="Nick Hull",_xlfn.XLOOKUP($B46,PROSPER_Hull!$1:$1,PROSPER_Hull!$30:$30,""),
IF($C46="Monika Kotwani",_xlfn.XLOOKUP($B46,PROSPER_Kotwani!$1:$1,PROSPER_Kotwani!$30:$30,""),
IF($C46="Jonathan Wellner",_xlfn.XLOOKUP($B46,PROSPER_Wellner!$1:$1,PROSPER_Wellner!$30:$30,""),
IF($C46="Travis Harvey",_xlfn.XLOOKUP($B46,PROSPER_Harvey!$1:$1,PROSPER_Harvey!$30:$30,""),"")))))))))</f>
        <v>N/A</v>
      </c>
      <c r="DV46" s="131" t="str">
        <f>IF(IF(IF($C46="Christopher Lobo",_xlfn.XLOOKUP($B46,PROSPER_Lobo!$1:$1,PROSPER_Lobo!$31:$31,""),
IF($C46="Naren Baliga",_xlfn.XLOOKUP($B46,PROSPER_Baliga!$1:$1,PROSPER_Baliga!$31:$31,""),
IF($C46="Thorsten Huhn",_xlfn.XLOOKUP($B46,PROSPER_Huhn!$1:$1,PROSPER_Huhn!$31:$31,""),
IF($C46="Nick Hull",_xlfn.XLOOKUP($B46,PROSPER_Hull!$1:$1,PROSPER_Hull!$31:$31,""),
IF($C46="Monika Kotwani",_xlfn.XLOOKUP($B46,PROSPER_Kotwani!$1:$1,PROSPER_Kotwani!$31:$31,""),
IF($C46="Jonathan Wellner",_xlfn.XLOOKUP($B46,PROSPER_Wellner!$1:$1,PROSPER_Wellner!$31:$31,""),
IF($C46="Travis Harvey",_xlfn.XLOOKUP($B46,PROSPER_Harvey!$1:$1,PROSPER_Harvey!$31:$31,""),"")))))))="","",
IF($C46="Christopher Lobo",_xlfn.XLOOKUP($B46,PROSPER_Lobo!$1:$1,PROSPER_Lobo!$31:$31,""),
IF($C46="Naren Baliga",_xlfn.XLOOKUP($B46,PROSPER_Baliga!$1:$1,PROSPER_Baliga!$31:$31,""),
IF($C46="Thorsten Huhn",_xlfn.XLOOKUP($B46,PROSPER_Huhn!$1:$1,PROSPER_Huhn!$31:$31,""),
IF($C46="Nick Hull",_xlfn.XLOOKUP($B46,PROSPER_Hull!$1:$1,PROSPER_Hull!$31:$31,""),
IF($C46="Monika Kotwani",_xlfn.XLOOKUP($B46,PROSPER_Kotwani!$1:$1,PROSPER_Kotwani!$31:$31,""),
IF($C46="Jonathan Wellner",_xlfn.XLOOKUP($B46,PROSPER_Wellner!$1:$1,PROSPER_Wellner!$31:$31,""),
IF($C46="Travis Harvey",_xlfn.XLOOKUP($B46,PROSPER_Harvey!$1:$1,PROSPER_Harvey!$31:$31,""),""))))))))="","No Comment",IF(IF($C46="Christopher Lobo",_xlfn.XLOOKUP($B46,PROSPER_Lobo!$1:$1,PROSPER_Lobo!$31:$31,""),
IF($C46="Naren Baliga",_xlfn.XLOOKUP($B46,PROSPER_Baliga!$1:$1,PROSPER_Baliga!$31:$31,""),
IF($C46="Thorsten Huhn",_xlfn.XLOOKUP($B46,PROSPER_Huhn!$1:$1,PROSPER_Huhn!$31:$31,""),
IF($C46="Nick Hull",_xlfn.XLOOKUP($B46,PROSPER_Hull!$1:$1,PROSPER_Hull!$31:$31,""),
IF($C46="Monika Kotwani",_xlfn.XLOOKUP($B46,PROSPER_Kotwani!$1:$1,PROSPER_Kotwani!$31:$31,""),
IF($C46="Jonathan Wellner",_xlfn.XLOOKUP($B46,PROSPER_Wellner!$1:$1,PROSPER_Wellner!$31:$31,""),
IF($C46="Travis Harvey",_xlfn.XLOOKUP($B46,PROSPER_Harvey!$1:$1,PROSPER_Harvey!$31:$31,""),"")))))))="","",
IF($C46="Christopher Lobo",_xlfn.XLOOKUP($B46,PROSPER_Lobo!$1:$1,PROSPER_Lobo!$31:$31,""),
IF($C46="Naren Baliga",_xlfn.XLOOKUP($B46,PROSPER_Baliga!$1:$1,PROSPER_Baliga!$31:$31,""),
IF($C46="Thorsten Huhn",_xlfn.XLOOKUP($B46,PROSPER_Huhn!$1:$1,PROSPER_Huhn!$31:$31,""),
IF($C46="Nick Hull",_xlfn.XLOOKUP($B46,PROSPER_Hull!$1:$1,PROSPER_Hull!$31:$31,""),
IF($C46="Monika Kotwani",_xlfn.XLOOKUP($B46,PROSPER_Kotwani!$1:$1,PROSPER_Kotwani!$31:$31,""),
IF($C46="Jonathan Wellner",_xlfn.XLOOKUP($B46,PROSPER_Wellner!$1:$1,PROSPER_Wellner!$31:$31,""),
IF($C46="Travis Harvey",_xlfn.XLOOKUP($B46,PROSPER_Harvey!$1:$1,PROSPER_Harvey!$31:$31,""),"")))))))))</f>
        <v>N/A</v>
      </c>
      <c r="DW46" s="150" t="str">
        <f t="shared" si="284"/>
        <v>N/A</v>
      </c>
      <c r="DX46" s="130" t="str">
        <f>_xlfn.XLOOKUP(B46,PROSPERInitial_Query!$E:$E,PROSPERInitial_Query!$AE:$AE,"",,-1)</f>
        <v/>
      </c>
      <c r="DY46" s="121" t="str">
        <f t="shared" ref="DY46:DY57" si="382">_xlfn.CONCAT($B46,"2 - RelationshipAccount / Stakeholder 5Name")</f>
        <v>Ryan Bitoon2 - RelationshipAccount / Stakeholder 5Name</v>
      </c>
      <c r="DZ46" s="121" t="str">
        <f>_xlfn.XLOOKUP(DY46,PROSPERDelta_Query!BK:BK,PROSPERDelta_Query!AG:AG,"",,-1)</f>
        <v/>
      </c>
      <c r="EA46" s="126" t="str">
        <f>_xlfn.XLOOKUP(B46,PROSPERInitial_Query!$E:$E,PROSPERInitial_Query!$U:$U,"",,-1)</f>
        <v/>
      </c>
      <c r="EB46" s="121" t="str">
        <f t="shared" ref="EB46:EB57" si="383">_xlfn.CONCAT($B46,"2 - RelationshipAccount / Stakeholder 5Self Score")</f>
        <v>Ryan Bitoon2 - RelationshipAccount / Stakeholder 5Self Score</v>
      </c>
      <c r="EC46" s="126" t="str">
        <f>_xlfn.XLOOKUP(EB46,PROSPERDelta_Query!BK:BK,PROSPERDelta_Query!AQ:AQ,"",,-1)</f>
        <v/>
      </c>
      <c r="ED46" s="131" t="str">
        <f t="shared" ref="ED46:ED56" si="384">IF(DZ46="", IF(DX46="", "", DX46), DZ46)</f>
        <v/>
      </c>
      <c r="EE46" s="131" t="str">
        <f t="shared" si="287"/>
        <v>N/A</v>
      </c>
      <c r="EF46" s="132" t="str">
        <f t="shared" si="288"/>
        <v>N/A</v>
      </c>
      <c r="EG46" s="132" t="str">
        <f>IF(IF(IF($C46="Christopher Lobo",_xlfn.XLOOKUP($B46,PROSPER_Lobo!$1:$1,PROSPER_Lobo!$33:$33,""),
IF($C46="Naren Baliga",_xlfn.XLOOKUP($B46,PROSPER_Baliga!$1:$1,PROSPER_Baliga!$33:$33,""),
IF($C46="Thorsten Huhn",_xlfn.XLOOKUP($B46,PROSPER_Huhn!$1:$1,PROSPER_Huhn!$33:$33,""),
IF($C46="Nick Hull",_xlfn.XLOOKUP($B46,PROSPER_Hull!$1:$1,PROSPER_Hull!$33:$33,""),
IF($C46="Monika Kotwani",_xlfn.XLOOKUP($B46,PROSPER_Kotwani!$1:$1,PROSPER_Kotwani!$33:$33,""),
IF($C46="Jonathan Wellner",_xlfn.XLOOKUP($B46,PROSPER_Wellner!$1:$1,PROSPER_Wellner!$33:$33,""),
IF($C46="Travis Harvey",_xlfn.XLOOKUP($B46,PROSPER_Harvey!$1:$1,PROSPER_Harvey!$33:$33,""),"")))))))="","",
IF($C46="Christopher Lobo",_xlfn.XLOOKUP($B46,PROSPER_Lobo!$1:$1,PROSPER_Lobo!$33:$33,""),
IF($C46="Naren Baliga",_xlfn.XLOOKUP($B46,PROSPER_Baliga!$1:$1,PROSPER_Baliga!$33:$33,""),
IF($C46="Thorsten Huhn",_xlfn.XLOOKUP($B46,PROSPER_Huhn!$1:$1,PROSPER_Huhn!$33:$33,""),
IF($C46="Nick Hull",_xlfn.XLOOKUP($B46,PROSPER_Hull!$1:$1,PROSPER_Hull!$33:$33,""),
IF($C46="Monika Kotwani",_xlfn.XLOOKUP($B46,PROSPER_Kotwani!$1:$1,PROSPER_Kotwani!$33:$33,""),
IF($C46="Jonathan Wellner",_xlfn.XLOOKUP($B46,PROSPER_Wellner!$1:$1,PROSPER_Wellner!$33:$33,""),
IF($C46="Travis Harvey",_xlfn.XLOOKUP($B46,PROSPER_Harvey!$1:$1,PROSPER_Harvey!$33:$33,""),""))))))))="","No Score",IF(IF($C46="Christopher Lobo",_xlfn.XLOOKUP($B46,PROSPER_Lobo!$1:$1,PROSPER_Lobo!$33:$33,""),
IF($C46="Naren Baliga",_xlfn.XLOOKUP($B46,PROSPER_Baliga!$1:$1,PROSPER_Baliga!$33:$33,""),
IF($C46="Thorsten Huhn",_xlfn.XLOOKUP($B46,PROSPER_Huhn!$1:$1,PROSPER_Huhn!$33:$33,""),
IF($C46="Nick Hull",_xlfn.XLOOKUP($B46,PROSPER_Hull!$1:$1,PROSPER_Hull!$33:$33,""),
IF($C46="Monika Kotwani",_xlfn.XLOOKUP($B46,PROSPER_Kotwani!$1:$1,PROSPER_Kotwani!$33:$33,""),
IF($C46="Jonathan Wellner",_xlfn.XLOOKUP($B46,PROSPER_Wellner!$1:$1,PROSPER_Wellner!$33:$33,""),
IF($C46="Travis Harvey",_xlfn.XLOOKUP($B46,PROSPER_Harvey!$1:$1,PROSPER_Harvey!$33:$33,""),"")))))))="","",
IF($C46="Christopher Lobo",_xlfn.XLOOKUP($B46,PROSPER_Lobo!$1:$1,PROSPER_Lobo!$33:$33,""),
IF($C46="Naren Baliga",_xlfn.XLOOKUP($B46,PROSPER_Baliga!$1:$1,PROSPER_Baliga!$33:$33,""),
IF($C46="Thorsten Huhn",_xlfn.XLOOKUP($B46,PROSPER_Huhn!$1:$1,PROSPER_Huhn!$33:$33,""),
IF($C46="Nick Hull",_xlfn.XLOOKUP($B46,PROSPER_Hull!$1:$1,PROSPER_Hull!$33:$33,""),
IF($C46="Monika Kotwani",_xlfn.XLOOKUP($B46,PROSPER_Kotwani!$1:$1,PROSPER_Kotwani!$33:$33,""),
IF($C46="Jonathan Wellner",_xlfn.XLOOKUP($B46,PROSPER_Wellner!$1:$1,PROSPER_Wellner!$33:$33,""),
IF($C46="Travis Harvey",_xlfn.XLOOKUP($B46,PROSPER_Harvey!$1:$1,PROSPER_Harvey!$33:$33,""),"")))))))))</f>
        <v>N/A</v>
      </c>
      <c r="EH46" s="131" t="str">
        <f>IF(IF(IF($C46="Christopher Lobo",_xlfn.XLOOKUP($B46,PROSPER_Lobo!$1:$1,PROSPER_Lobo!$34:$34,""),
IF($C46="Naren Baliga",_xlfn.XLOOKUP($B46,PROSPER_Baliga!$1:$1,PROSPER_Baliga!$34:$34,""),
IF($C46="Thorsten Huhn",_xlfn.XLOOKUP($B46,PROSPER_Huhn!$1:$1,PROSPER_Huhn!$34:$34,""),
IF($C46="Nick Hull",_xlfn.XLOOKUP($B46,PROSPER_Hull!$1:$1,PROSPER_Hull!$34:$34,""),
IF($C46="Monika Kotwani",_xlfn.XLOOKUP($B46,PROSPER_Kotwani!$1:$1,PROSPER_Kotwani!$34:$34,""),
IF($C46="Jonathan Wellner",_xlfn.XLOOKUP($B46,PROSPER_Wellner!$1:$1,PROSPER_Wellner!$34:$34,""),
IF($C46="Travis Harvey",_xlfn.XLOOKUP($B46,PROSPER_Harvey!$1:$1,PROSPER_Harvey!$34:$34,""),"")))))))="","",
IF($C46="Christopher Lobo",_xlfn.XLOOKUP($B46,PROSPER_Lobo!$1:$1,PROSPER_Lobo!$34:$34,""),
IF($C46="Naren Baliga",_xlfn.XLOOKUP($B46,PROSPER_Baliga!$1:$1,PROSPER_Baliga!$34:$34,""),
IF($C46="Thorsten Huhn",_xlfn.XLOOKUP($B46,PROSPER_Huhn!$1:$1,PROSPER_Huhn!$34:$34,""),
IF($C46="Nick Hull",_xlfn.XLOOKUP($B46,PROSPER_Hull!$1:$1,PROSPER_Hull!$34:$34,""),
IF($C46="Monika Kotwani",_xlfn.XLOOKUP($B46,PROSPER_Kotwani!$1:$1,PROSPER_Kotwani!$34:$34,""),
IF($C46="Jonathan Wellner",_xlfn.XLOOKUP($B46,PROSPER_Wellner!$1:$1,PROSPER_Wellner!$34:$34,""),
IF($C46="Travis Harvey",_xlfn.XLOOKUP($B46,PROSPER_Harvey!$1:$1,PROSPER_Harvey!$34:$34,""),""))))))))="","No Comment",IF(IF($C46="Christopher Lobo",_xlfn.XLOOKUP($B46,PROSPER_Lobo!$1:$1,PROSPER_Lobo!$34:$34,""),
IF($C46="Naren Baliga",_xlfn.XLOOKUP($B46,PROSPER_Baliga!$1:$1,PROSPER_Baliga!$34:$34,""),
IF($C46="Thorsten Huhn",_xlfn.XLOOKUP($B46,PROSPER_Huhn!$1:$1,PROSPER_Huhn!$34:$34,""),
IF($C46="Nick Hull",_xlfn.XLOOKUP($B46,PROSPER_Hull!$1:$1,PROSPER_Hull!$34:$34,""),
IF($C46="Monika Kotwani",_xlfn.XLOOKUP($B46,PROSPER_Kotwani!$1:$1,PROSPER_Kotwani!$34:$34,""),
IF($C46="Jonathan Wellner",_xlfn.XLOOKUP($B46,PROSPER_Wellner!$1:$1,PROSPER_Wellner!$34:$34,""),
IF($C46="Travis Harvey",_xlfn.XLOOKUP($B46,PROSPER_Harvey!$1:$1,PROSPER_Harvey!$34:$34,""),"")))))))="","",
IF($C46="Christopher Lobo",_xlfn.XLOOKUP($B46,PROSPER_Lobo!$1:$1,PROSPER_Lobo!$34:$34,""),
IF($C46="Naren Baliga",_xlfn.XLOOKUP($B46,PROSPER_Baliga!$1:$1,PROSPER_Baliga!$34:$34,""),
IF($C46="Thorsten Huhn",_xlfn.XLOOKUP($B46,PROSPER_Huhn!$1:$1,PROSPER_Huhn!$34:$34,""),
IF($C46="Nick Hull",_xlfn.XLOOKUP($B46,PROSPER_Hull!$1:$1,PROSPER_Hull!$34:$34,""),
IF($C46="Monika Kotwani",_xlfn.XLOOKUP($B46,PROSPER_Kotwani!$1:$1,PROSPER_Kotwani!$34:$34,""),
IF($C46="Jonathan Wellner",_xlfn.XLOOKUP($B46,PROSPER_Wellner!$1:$1,PROSPER_Wellner!$34:$34,""),
IF($C46="Travis Harvey",_xlfn.XLOOKUP($B46,PROSPER_Harvey!$1:$1,PROSPER_Harvey!$34:$34,""),"")))))))))</f>
        <v>N/A</v>
      </c>
      <c r="EI46" s="150" t="str">
        <f t="shared" si="289"/>
        <v>N/A</v>
      </c>
      <c r="EJ46" s="130" t="str">
        <f>_xlfn.XLOOKUP(B46,PROSPERInitial_Query!$E:$E,PROSPERInitial_Query!$AF:$AF,"",,-1)</f>
        <v/>
      </c>
      <c r="EK46" s="121" t="str">
        <f t="shared" ref="EK46:EK57" si="385">_xlfn.CONCAT($B46,"2 - RelationshipAccount / Stakeholder 6Name")</f>
        <v>Ryan Bitoon2 - RelationshipAccount / Stakeholder 6Name</v>
      </c>
      <c r="EL46" s="121" t="str">
        <f>_xlfn.XLOOKUP(EK46,PROSPERDelta_Query!BK:BK,PROSPERDelta_Query!AH:AH,"",,-1)</f>
        <v/>
      </c>
      <c r="EM46" s="126" t="str">
        <f>_xlfn.XLOOKUP(B46,PROSPERInitial_Query!$E:$E,PROSPERInitial_Query!$V:$V,"",,-1)</f>
        <v/>
      </c>
      <c r="EN46" s="121" t="str">
        <f t="shared" ref="EN46:EN57" si="386">_xlfn.CONCAT($B46,"2 - RelationshipAccount / Stakeholder 6Self Score")</f>
        <v>Ryan Bitoon2 - RelationshipAccount / Stakeholder 6Self Score</v>
      </c>
      <c r="EO46" s="126" t="str">
        <f>_xlfn.XLOOKUP(EN46,PROSPERDelta_Query!BK:BK,PROSPERDelta_Query!AR:AR,"",,-1)</f>
        <v/>
      </c>
      <c r="EP46" s="131" t="str">
        <f t="shared" ref="EP46:EP56" si="387">IF(EL46="", IF(EJ46="", "", EJ46), EL46)</f>
        <v/>
      </c>
      <c r="EQ46" s="131" t="str">
        <f t="shared" si="292"/>
        <v>N/A</v>
      </c>
      <c r="ER46" s="132" t="str">
        <f t="shared" si="293"/>
        <v>N/A</v>
      </c>
      <c r="ES46" s="132" t="str">
        <f>IF(IF(IF($C46="Christopher Lobo",_xlfn.XLOOKUP($B46,PROSPER_Lobo!$1:$1,PROSPER_Lobo!$36:$36,""),
IF($C46="Naren Baliga",_xlfn.XLOOKUP($B46,PROSPER_Baliga!$1:$1,PROSPER_Baliga!$36:$36,""),
IF($C46="Thorsten Huhn",_xlfn.XLOOKUP($B46,PROSPER_Huhn!$1:$1,PROSPER_Huhn!$36:$36,""),
IF($C46="Nick Hull",_xlfn.XLOOKUP($B46,PROSPER_Hull!$1:$1,PROSPER_Hull!$36:$36,""),
IF($C46="Monika Kotwani",_xlfn.XLOOKUP($B46,PROSPER_Kotwani!$1:$1,PROSPER_Kotwani!$36:$36,""),
IF($C46="Jonathan Wellner",_xlfn.XLOOKUP($B46,PROSPER_Wellner!$1:$1,PROSPER_Wellner!$36:$36,""),
IF($C46="Travis Harvey",_xlfn.XLOOKUP($B46,PROSPER_Harvey!$1:$1,PROSPER_Harvey!$36:$36,""),"")))))))="","",
IF($C46="Christopher Lobo",_xlfn.XLOOKUP($B46,PROSPER_Lobo!$1:$1,PROSPER_Lobo!$36:$36,""),
IF($C46="Naren Baliga",_xlfn.XLOOKUP($B46,PROSPER_Baliga!$1:$1,PROSPER_Baliga!$36:$36,""),
IF($C46="Thorsten Huhn",_xlfn.XLOOKUP($B46,PROSPER_Huhn!$1:$1,PROSPER_Huhn!$36:$36,""),
IF($C46="Nick Hull",_xlfn.XLOOKUP($B46,PROSPER_Hull!$1:$1,PROSPER_Hull!$36:$36,""),
IF($C46="Monika Kotwani",_xlfn.XLOOKUP($B46,PROSPER_Kotwani!$1:$1,PROSPER_Kotwani!$36:$36,""),
IF($C46="Jonathan Wellner",_xlfn.XLOOKUP($B46,PROSPER_Wellner!$1:$1,PROSPER_Wellner!$36:$36,""),
IF($C46="Travis Harvey",_xlfn.XLOOKUP($B46,PROSPER_Harvey!$1:$1,PROSPER_Harvey!$36:$36,""),""))))))))="","No Score",IF(IF($C46="Christopher Lobo",_xlfn.XLOOKUP($B46,PROSPER_Lobo!$1:$1,PROSPER_Lobo!$36:$36,""),
IF($C46="Naren Baliga",_xlfn.XLOOKUP($B46,PROSPER_Baliga!$1:$1,PROSPER_Baliga!$36:$36,""),
IF($C46="Thorsten Huhn",_xlfn.XLOOKUP($B46,PROSPER_Huhn!$1:$1,PROSPER_Huhn!$36:$36,""),
IF($C46="Nick Hull",_xlfn.XLOOKUP($B46,PROSPER_Hull!$1:$1,PROSPER_Hull!$36:$36,""),
IF($C46="Monika Kotwani",_xlfn.XLOOKUP($B46,PROSPER_Kotwani!$1:$1,PROSPER_Kotwani!$36:$36,""),
IF($C46="Jonathan Wellner",_xlfn.XLOOKUP($B46,PROSPER_Wellner!$1:$1,PROSPER_Wellner!$36:$36,""),
IF($C46="Travis Harvey",_xlfn.XLOOKUP($B46,PROSPER_Harvey!$1:$1,PROSPER_Harvey!$36:$36,""),"")))))))="","",
IF($C46="Christopher Lobo",_xlfn.XLOOKUP($B46,PROSPER_Lobo!$1:$1,PROSPER_Lobo!$36:$36,""),
IF($C46="Naren Baliga",_xlfn.XLOOKUP($B46,PROSPER_Baliga!$1:$1,PROSPER_Baliga!$36:$36,""),
IF($C46="Thorsten Huhn",_xlfn.XLOOKUP($B46,PROSPER_Huhn!$1:$1,PROSPER_Huhn!$36:$36,""),
IF($C46="Nick Hull",_xlfn.XLOOKUP($B46,PROSPER_Hull!$1:$1,PROSPER_Hull!$36:$36,""),
IF($C46="Monika Kotwani",_xlfn.XLOOKUP($B46,PROSPER_Kotwani!$1:$1,PROSPER_Kotwani!$36:$36,""),
IF($C46="Jonathan Wellner",_xlfn.XLOOKUP($B46,PROSPER_Wellner!$1:$1,PROSPER_Wellner!$36:$36,""),
IF($C46="Travis Harvey",_xlfn.XLOOKUP($B46,PROSPER_Harvey!$1:$1,PROSPER_Harvey!$36:$36,""),"")))))))))</f>
        <v>N/A</v>
      </c>
      <c r="ET46" s="131" t="str">
        <f>IF(IF(IF($C46="Christopher Lobo",_xlfn.XLOOKUP($B46,PROSPER_Lobo!$1:$1,PROSPER_Lobo!$37:$37,""),
IF($C46="Naren Baliga",_xlfn.XLOOKUP($B46,PROSPER_Baliga!$1:$1,PROSPER_Baliga!$37:$37,""),
IF($C46="Thorsten Huhn",_xlfn.XLOOKUP($B46,PROSPER_Huhn!$1:$1,PROSPER_Huhn!$37:$37,""),
IF($C46="Nick Hull",_xlfn.XLOOKUP($B46,PROSPER_Hull!$1:$1,PROSPER_Hull!$37:$37,""),
IF($C46="Monika Kotwani",_xlfn.XLOOKUP($B46,PROSPER_Kotwani!$1:$1,PROSPER_Kotwani!$37:$37,""),
IF($C46="Jonathan Wellner",_xlfn.XLOOKUP($B46,PROSPER_Wellner!$1:$1,PROSPER_Wellner!$37:$37,""),
IF($C46="Travis Harvey",_xlfn.XLOOKUP($B46,PROSPER_Harvey!$1:$1,PROSPER_Harvey!$37:$37,""),"")))))))="","",
IF($C46="Christopher Lobo",_xlfn.XLOOKUP($B46,PROSPER_Lobo!$1:$1,PROSPER_Lobo!$37:$37,""),
IF($C46="Naren Baliga",_xlfn.XLOOKUP($B46,PROSPER_Baliga!$1:$1,PROSPER_Baliga!$37:$37,""),
IF($C46="Thorsten Huhn",_xlfn.XLOOKUP($B46,PROSPER_Huhn!$1:$1,PROSPER_Huhn!$37:$37,""),
IF($C46="Nick Hull",_xlfn.XLOOKUP($B46,PROSPER_Hull!$1:$1,PROSPER_Hull!$37:$37,""),
IF($C46="Monika Kotwani",_xlfn.XLOOKUP($B46,PROSPER_Kotwani!$1:$1,PROSPER_Kotwani!$37:$37,""),
IF($C46="Jonathan Wellner",_xlfn.XLOOKUP($B46,PROSPER_Wellner!$1:$1,PROSPER_Wellner!$37:$37,""),
IF($C46="Travis Harvey",_xlfn.XLOOKUP($B46,PROSPER_Harvey!$1:$1,PROSPER_Harvey!$37:$37,""),""))))))))="","No Comment",IF(IF($C46="Christopher Lobo",_xlfn.XLOOKUP($B46,PROSPER_Lobo!$1:$1,PROSPER_Lobo!$37:$37,""),
IF($C46="Naren Baliga",_xlfn.XLOOKUP($B46,PROSPER_Baliga!$1:$1,PROSPER_Baliga!$37:$37,""),
IF($C46="Thorsten Huhn",_xlfn.XLOOKUP($B46,PROSPER_Huhn!$1:$1,PROSPER_Huhn!$37:$37,""),
IF($C46="Nick Hull",_xlfn.XLOOKUP($B46,PROSPER_Hull!$1:$1,PROSPER_Hull!$37:$37,""),
IF($C46="Monika Kotwani",_xlfn.XLOOKUP($B46,PROSPER_Kotwani!$1:$1,PROSPER_Kotwani!$37:$37,""),
IF($C46="Jonathan Wellner",_xlfn.XLOOKUP($B46,PROSPER_Wellner!$1:$1,PROSPER_Wellner!$37:$37,""),
IF($C46="Travis Harvey",_xlfn.XLOOKUP($B46,PROSPER_Harvey!$1:$1,PROSPER_Harvey!$37:$37,""),"")))))))="","",
IF($C46="Christopher Lobo",_xlfn.XLOOKUP($B46,PROSPER_Lobo!$1:$1,PROSPER_Lobo!$37:$37,""),
IF($C46="Naren Baliga",_xlfn.XLOOKUP($B46,PROSPER_Baliga!$1:$1,PROSPER_Baliga!$37:$37,""),
IF($C46="Thorsten Huhn",_xlfn.XLOOKUP($B46,PROSPER_Huhn!$1:$1,PROSPER_Huhn!$37:$37,""),
IF($C46="Nick Hull",_xlfn.XLOOKUP($B46,PROSPER_Hull!$1:$1,PROSPER_Hull!$37:$37,""),
IF($C46="Monika Kotwani",_xlfn.XLOOKUP($B46,PROSPER_Kotwani!$1:$1,PROSPER_Kotwani!$37:$37,""),
IF($C46="Jonathan Wellner",_xlfn.XLOOKUP($B46,PROSPER_Wellner!$1:$1,PROSPER_Wellner!$37:$37,""),
IF($C46="Travis Harvey",_xlfn.XLOOKUP($B46,PROSPER_Harvey!$1:$1,PROSPER_Harvey!$37:$37,""),"")))))))))</f>
        <v>N/A</v>
      </c>
      <c r="EU46" s="150" t="str">
        <f t="shared" si="294"/>
        <v>N/A</v>
      </c>
      <c r="EV46" s="130" t="str">
        <f>_xlfn.XLOOKUP(B46,PROSPERInitial_Query!$E:$E,PROSPERInitial_Query!$AG:$AG,"",,-1)</f>
        <v/>
      </c>
      <c r="EW46" s="121" t="str">
        <f t="shared" ref="EW46:EW57" si="388">_xlfn.CONCAT($B46,"2 - RelationshipAccount / Stakeholder 7Name")</f>
        <v>Ryan Bitoon2 - RelationshipAccount / Stakeholder 7Name</v>
      </c>
      <c r="EX46" s="121" t="str">
        <f>_xlfn.XLOOKUP(EW46,PROSPERDelta_Query!BK:BK,PROSPERDelta_Query!AI:AI,"",,-1)</f>
        <v/>
      </c>
      <c r="EY46" s="126" t="str">
        <f>_xlfn.XLOOKUP(B46,PROSPERInitial_Query!$E:$E,PROSPERInitial_Query!$W:$W,"",,-1)</f>
        <v/>
      </c>
      <c r="EZ46" s="121" t="str">
        <f t="shared" ref="EZ46:EZ57" si="389">_xlfn.CONCAT($B46,"2 - RelationshipAccount / Stakeholder 7Self Score")</f>
        <v>Ryan Bitoon2 - RelationshipAccount / Stakeholder 7Self Score</v>
      </c>
      <c r="FA46" s="126" t="str">
        <f>_xlfn.XLOOKUP(EZ46,PROSPERDelta_Query!BK:BK,PROSPERDelta_Query!AS:AS,"",,-1)</f>
        <v/>
      </c>
      <c r="FB46" s="131" t="str">
        <f t="shared" ref="FB46:FB56" si="390">IF(EX46="", IF(EV46="", "", EV46), EX46)</f>
        <v/>
      </c>
      <c r="FC46" s="131" t="str">
        <f t="shared" si="297"/>
        <v>N/A</v>
      </c>
      <c r="FD46" s="132" t="str">
        <f t="shared" si="298"/>
        <v>N/A</v>
      </c>
      <c r="FE46" s="132" t="str">
        <f>IF(IF(IF($C46="Christopher Lobo",_xlfn.XLOOKUP($B46,PROSPER_Lobo!$1:$1,PROSPER_Lobo!$39:$39,""),
IF($C46="Naren Baliga",_xlfn.XLOOKUP($B46,PROSPER_Baliga!$1:$1,PROSPER_Baliga!$39:$39,""),
IF($C46="Thorsten Huhn",_xlfn.XLOOKUP($B46,PROSPER_Huhn!$1:$1,PROSPER_Huhn!$39:$39,""),
IF($C46="Nick Hull",_xlfn.XLOOKUP($B46,PROSPER_Hull!$1:$1,PROSPER_Hull!$39:$39,""),
IF($C46="Monika Kotwani",_xlfn.XLOOKUP($B46,PROSPER_Kotwani!$1:$1,PROSPER_Kotwani!$39:$39,""),
IF($C46="Jonathan Wellner",_xlfn.XLOOKUP($B46,PROSPER_Wellner!$1:$1,PROSPER_Wellner!$39:$39,""),
IF($C46="Travis Harvey",_xlfn.XLOOKUP($B46,PROSPER_Harvey!$1:$1,PROSPER_Harvey!$39:$39,""),"")))))))="","",
IF($C46="Christopher Lobo",_xlfn.XLOOKUP($B46,PROSPER_Lobo!$1:$1,PROSPER_Lobo!$39:$39,""),
IF($C46="Naren Baliga",_xlfn.XLOOKUP($B46,PROSPER_Baliga!$1:$1,PROSPER_Baliga!$39:$39,""),
IF($C46="Thorsten Huhn",_xlfn.XLOOKUP($B46,PROSPER_Huhn!$1:$1,PROSPER_Huhn!$39:$39,""),
IF($C46="Nick Hull",_xlfn.XLOOKUP($B46,PROSPER_Hull!$1:$1,PROSPER_Hull!$39:$39,""),
IF($C46="Monika Kotwani",_xlfn.XLOOKUP($B46,PROSPER_Kotwani!$1:$1,PROSPER_Kotwani!$39:$39,""),
IF($C46="Jonathan Wellner",_xlfn.XLOOKUP($B46,PROSPER_Wellner!$1:$1,PROSPER_Wellner!$39:$39,""),
IF($C46="Travis Harvey",_xlfn.XLOOKUP($B46,PROSPER_Harvey!$1:$1,PROSPER_Harvey!$39:$39,""),""))))))))="","No Score",IF(IF($C46="Christopher Lobo",_xlfn.XLOOKUP($B46,PROSPER_Lobo!$1:$1,PROSPER_Lobo!$39:$39,""),
IF($C46="Naren Baliga",_xlfn.XLOOKUP($B46,PROSPER_Baliga!$1:$1,PROSPER_Baliga!$39:$39,""),
IF($C46="Thorsten Huhn",_xlfn.XLOOKUP($B46,PROSPER_Huhn!$1:$1,PROSPER_Huhn!$39:$39,""),
IF($C46="Nick Hull",_xlfn.XLOOKUP($B46,PROSPER_Hull!$1:$1,PROSPER_Hull!$39:$39,""),
IF($C46="Monika Kotwani",_xlfn.XLOOKUP($B46,PROSPER_Kotwani!$1:$1,PROSPER_Kotwani!$39:$39,""),
IF($C46="Jonathan Wellner",_xlfn.XLOOKUP($B46,PROSPER_Wellner!$1:$1,PROSPER_Wellner!$39:$39,""),
IF($C46="Travis Harvey",_xlfn.XLOOKUP($B46,PROSPER_Harvey!$1:$1,PROSPER_Harvey!$39:$39,""),"")))))))="","",
IF($C46="Christopher Lobo",_xlfn.XLOOKUP($B46,PROSPER_Lobo!$1:$1,PROSPER_Lobo!$39:$39,""),
IF($C46="Naren Baliga",_xlfn.XLOOKUP($B46,PROSPER_Baliga!$1:$1,PROSPER_Baliga!$39:$39,""),
IF($C46="Thorsten Huhn",_xlfn.XLOOKUP($B46,PROSPER_Huhn!$1:$1,PROSPER_Huhn!$39:$39,""),
IF($C46="Nick Hull",_xlfn.XLOOKUP($B46,PROSPER_Hull!$1:$1,PROSPER_Hull!$39:$39,""),
IF($C46="Monika Kotwani",_xlfn.XLOOKUP($B46,PROSPER_Kotwani!$1:$1,PROSPER_Kotwani!$39:$39,""),
IF($C46="Jonathan Wellner",_xlfn.XLOOKUP($B46,PROSPER_Wellner!$1:$1,PROSPER_Wellner!$39:$39,""),
IF($C46="Travis Harvey",_xlfn.XLOOKUP($B46,PROSPER_Harvey!$1:$1,PROSPER_Harvey!$39:$39,""),"")))))))))</f>
        <v>N/A</v>
      </c>
      <c r="FF46" s="131" t="str">
        <f>IF(IF(IF($C46="Christopher Lobo",_xlfn.XLOOKUP($B46,PROSPER_Lobo!$1:$1,PROSPER_Lobo!$40:$40,""),
IF($C46="Naren Baliga",_xlfn.XLOOKUP($B46,PROSPER_Baliga!$1:$1,PROSPER_Baliga!$40:$40,""),
IF($C46="Thorsten Huhn",_xlfn.XLOOKUP($B46,PROSPER_Huhn!$1:$1,PROSPER_Huhn!$40:$40,""),
IF($C46="Nick Hull",_xlfn.XLOOKUP($B46,PROSPER_Hull!$1:$1,PROSPER_Hull!$40:$40,""),
IF($C46="Monika Kotwani",_xlfn.XLOOKUP($B46,PROSPER_Kotwani!$1:$1,PROSPER_Kotwani!$40:$40,""),
IF($C46="Jonathan Wellner",_xlfn.XLOOKUP($B46,PROSPER_Wellner!$1:$1,PROSPER_Wellner!$40:$40,""),
IF($C46="Travis Harvey",_xlfn.XLOOKUP($B46,PROSPER_Harvey!$1:$1,PROSPER_Harvey!$40:$40,""),"")))))))="","",
IF($C46="Christopher Lobo",_xlfn.XLOOKUP($B46,PROSPER_Lobo!$1:$1,PROSPER_Lobo!$40:$40,""),
IF($C46="Naren Baliga",_xlfn.XLOOKUP($B46,PROSPER_Baliga!$1:$1,PROSPER_Baliga!$40:$40,""),
IF($C46="Thorsten Huhn",_xlfn.XLOOKUP($B46,PROSPER_Huhn!$1:$1,PROSPER_Huhn!$40:$40,""),
IF($C46="Nick Hull",_xlfn.XLOOKUP($B46,PROSPER_Hull!$1:$1,PROSPER_Hull!$40:$40,""),
IF($C46="Monika Kotwani",_xlfn.XLOOKUP($B46,PROSPER_Kotwani!$1:$1,PROSPER_Kotwani!$40:$40,""),
IF($C46="Jonathan Wellner",_xlfn.XLOOKUP($B46,PROSPER_Wellner!$1:$1,PROSPER_Wellner!$40:$40,""),
IF($C46="Travis Harvey",_xlfn.XLOOKUP($B46,PROSPER_Harvey!$1:$1,PROSPER_Harvey!$40:$40,""),""))))))))="","No Comment",IF(IF($C46="Christopher Lobo",_xlfn.XLOOKUP($B46,PROSPER_Lobo!$1:$1,PROSPER_Lobo!$40:$40,""),
IF($C46="Naren Baliga",_xlfn.XLOOKUP($B46,PROSPER_Baliga!$1:$1,PROSPER_Baliga!$40:$40,""),
IF($C46="Thorsten Huhn",_xlfn.XLOOKUP($B46,PROSPER_Huhn!$1:$1,PROSPER_Huhn!$40:$40,""),
IF($C46="Nick Hull",_xlfn.XLOOKUP($B46,PROSPER_Hull!$1:$1,PROSPER_Hull!$40:$40,""),
IF($C46="Monika Kotwani",_xlfn.XLOOKUP($B46,PROSPER_Kotwani!$1:$1,PROSPER_Kotwani!$40:$40,""),
IF($C46="Jonathan Wellner",_xlfn.XLOOKUP($B46,PROSPER_Wellner!$1:$1,PROSPER_Wellner!$40:$40,""),
IF($C46="Travis Harvey",_xlfn.XLOOKUP($B46,PROSPER_Harvey!$1:$1,PROSPER_Harvey!$40:$40,""),"")))))))="","",
IF($C46="Christopher Lobo",_xlfn.XLOOKUP($B46,PROSPER_Lobo!$1:$1,PROSPER_Lobo!$40:$40,""),
IF($C46="Naren Baliga",_xlfn.XLOOKUP($B46,PROSPER_Baliga!$1:$1,PROSPER_Baliga!$40:$40,""),
IF($C46="Thorsten Huhn",_xlfn.XLOOKUP($B46,PROSPER_Huhn!$1:$1,PROSPER_Huhn!$40:$40,""),
IF($C46="Nick Hull",_xlfn.XLOOKUP($B46,PROSPER_Hull!$1:$1,PROSPER_Hull!$40:$40,""),
IF($C46="Monika Kotwani",_xlfn.XLOOKUP($B46,PROSPER_Kotwani!$1:$1,PROSPER_Kotwani!$40:$40,""),
IF($C46="Jonathan Wellner",_xlfn.XLOOKUP($B46,PROSPER_Wellner!$1:$1,PROSPER_Wellner!$40:$40,""),
IF($C46="Travis Harvey",_xlfn.XLOOKUP($B46,PROSPER_Harvey!$1:$1,PROSPER_Harvey!$40:$40,""),"")))))))))</f>
        <v>N/A</v>
      </c>
      <c r="FG46" s="150" t="str">
        <f t="shared" si="299"/>
        <v>N/A</v>
      </c>
      <c r="FH46" s="130" t="str">
        <f>_xlfn.XLOOKUP(B46,PROSPERInitial_Query!$E:$E,PROSPERInitial_Query!$AH:$AH,"",,-1)</f>
        <v/>
      </c>
      <c r="FI46" s="121" t="str">
        <f t="shared" ref="FI46:FI57" si="391">_xlfn.CONCAT($B46,"2 - RelationshipAccount / Stakeholder 8Name")</f>
        <v>Ryan Bitoon2 - RelationshipAccount / Stakeholder 8Name</v>
      </c>
      <c r="FJ46" s="121" t="str">
        <f>_xlfn.XLOOKUP(FI46,PROSPERDelta_Query!BK:BK,PROSPERDelta_Query!AJ:AJ,"",,-1)</f>
        <v/>
      </c>
      <c r="FK46" s="126" t="str">
        <f>_xlfn.XLOOKUP(B46,PROSPERInitial_Query!$E:$E,PROSPERInitial_Query!$X:$X,"",,-1)</f>
        <v/>
      </c>
      <c r="FL46" s="121" t="str">
        <f t="shared" ref="FL46:FL57" si="392">_xlfn.CONCAT($B46,"2 - RelationshipAccount / Stakeholder 8Self Score")</f>
        <v>Ryan Bitoon2 - RelationshipAccount / Stakeholder 8Self Score</v>
      </c>
      <c r="FM46" s="126" t="str">
        <f>_xlfn.XLOOKUP(FL46,PROSPERDelta_Query!BK:BK,PROSPERDelta_Query!AT:AT,"",,-1)</f>
        <v/>
      </c>
      <c r="FN46" s="131" t="str">
        <f t="shared" ref="FN46:FN56" si="393">IF(FJ46="", IF(FH46="", "", FH46), FJ46)</f>
        <v/>
      </c>
      <c r="FO46" s="131" t="str">
        <f t="shared" si="302"/>
        <v>N/A</v>
      </c>
      <c r="FP46" s="132" t="str">
        <f t="shared" si="303"/>
        <v>N/A</v>
      </c>
      <c r="FQ46" s="132" t="str">
        <f>IF(IF(IF($C46="Christopher Lobo",_xlfn.XLOOKUP($B46,PROSPER_Lobo!$1:$1,PROSPER_Lobo!$42:$42,""),
IF($C46="Naren Baliga",_xlfn.XLOOKUP($B46,PROSPER_Baliga!$1:$1,PROSPER_Baliga!$42:$42,""),
IF($C46="Thorsten Huhn",_xlfn.XLOOKUP($B46,PROSPER_Huhn!$1:$1,PROSPER_Huhn!$42:$42,""),
IF($C46="Nick Hull",_xlfn.XLOOKUP($B46,PROSPER_Hull!$1:$1,PROSPER_Hull!$42:$42,""),
IF($C46="Monika Kotwani",_xlfn.XLOOKUP($B46,PROSPER_Kotwani!$1:$1,PROSPER_Kotwani!$42:$42,""),
IF($C46="Jonathan Wellner",_xlfn.XLOOKUP($B46,PROSPER_Wellner!$1:$1,PROSPER_Wellner!$42:$42,""),
IF($C46="Travis Harvey",_xlfn.XLOOKUP($B46,PROSPER_Harvey!$1:$1,PROSPER_Harvey!$42:$42,""),"")))))))="","",
IF($C46="Christopher Lobo",_xlfn.XLOOKUP($B46,PROSPER_Lobo!$1:$1,PROSPER_Lobo!$42:$42,""),
IF($C46="Naren Baliga",_xlfn.XLOOKUP($B46,PROSPER_Baliga!$1:$1,PROSPER_Baliga!$42:$42,""),
IF($C46="Thorsten Huhn",_xlfn.XLOOKUP($B46,PROSPER_Huhn!$1:$1,PROSPER_Huhn!$42:$42,""),
IF($C46="Nick Hull",_xlfn.XLOOKUP($B46,PROSPER_Hull!$1:$1,PROSPER_Hull!$42:$42,""),
IF($C46="Monika Kotwani",_xlfn.XLOOKUP($B46,PROSPER_Kotwani!$1:$1,PROSPER_Kotwani!$42:$42,""),
IF($C46="Jonathan Wellner",_xlfn.XLOOKUP($B46,PROSPER_Wellner!$1:$1,PROSPER_Wellner!$42:$42,""),
IF($C46="Travis Harvey",_xlfn.XLOOKUP($B46,PROSPER_Harvey!$1:$1,PROSPER_Harvey!$42:$42,""),""))))))))="","No Score",IF(IF($C46="Christopher Lobo",_xlfn.XLOOKUP($B46,PROSPER_Lobo!$1:$1,PROSPER_Lobo!$42:$42,""),
IF($C46="Naren Baliga",_xlfn.XLOOKUP($B46,PROSPER_Baliga!$1:$1,PROSPER_Baliga!$42:$42,""),
IF($C46="Thorsten Huhn",_xlfn.XLOOKUP($B46,PROSPER_Huhn!$1:$1,PROSPER_Huhn!$42:$42,""),
IF($C46="Nick Hull",_xlfn.XLOOKUP($B46,PROSPER_Hull!$1:$1,PROSPER_Hull!$42:$42,""),
IF($C46="Monika Kotwani",_xlfn.XLOOKUP($B46,PROSPER_Kotwani!$1:$1,PROSPER_Kotwani!$42:$42,""),
IF($C46="Jonathan Wellner",_xlfn.XLOOKUP($B46,PROSPER_Wellner!$1:$1,PROSPER_Wellner!$42:$42,""),
IF($C46="Travis Harvey",_xlfn.XLOOKUP($B46,PROSPER_Harvey!$1:$1,PROSPER_Harvey!$42:$42,""),"")))))))="","",
IF($C46="Christopher Lobo",_xlfn.XLOOKUP($B46,PROSPER_Lobo!$1:$1,PROSPER_Lobo!$42:$42,""),
IF($C46="Naren Baliga",_xlfn.XLOOKUP($B46,PROSPER_Baliga!$1:$1,PROSPER_Baliga!$42:$42,""),
IF($C46="Thorsten Huhn",_xlfn.XLOOKUP($B46,PROSPER_Huhn!$1:$1,PROSPER_Huhn!$42:$42,""),
IF($C46="Nick Hull",_xlfn.XLOOKUP($B46,PROSPER_Hull!$1:$1,PROSPER_Hull!$42:$42,""),
IF($C46="Monika Kotwani",_xlfn.XLOOKUP($B46,PROSPER_Kotwani!$1:$1,PROSPER_Kotwani!$42:$42,""),
IF($C46="Jonathan Wellner",_xlfn.XLOOKUP($B46,PROSPER_Wellner!$1:$1,PROSPER_Wellner!$42:$42,""),
IF($C46="Travis Harvey",_xlfn.XLOOKUP($B46,PROSPER_Harvey!$1:$1,PROSPER_Harvey!$42:$42,""),"")))))))))</f>
        <v>N/A</v>
      </c>
      <c r="FR46" s="131" t="str">
        <f>IF(IF(IF($C46="Christopher Lobo",_xlfn.XLOOKUP($B46,PROSPER_Lobo!$1:$1,PROSPER_Lobo!$43:$43,""),
IF($C46="Naren Baliga",_xlfn.XLOOKUP($B46,PROSPER_Baliga!$1:$1,PROSPER_Baliga!$43:$43,""),
IF($C46="Thorsten Huhn",_xlfn.XLOOKUP($B46,PROSPER_Huhn!$1:$1,PROSPER_Huhn!$43:$43,""),
IF($C46="Nick Hull",_xlfn.XLOOKUP($B46,PROSPER_Hull!$1:$1,PROSPER_Hull!$43:$43,""),
IF($C46="Monika Kotwani",_xlfn.XLOOKUP($B46,PROSPER_Kotwani!$1:$1,PROSPER_Kotwani!$43:$43,""),
IF($C46="Jonathan Wellner",_xlfn.XLOOKUP($B46,PROSPER_Wellner!$1:$1,PROSPER_Wellner!$43:$43,""),
IF($C46="Travis Harvey",_xlfn.XLOOKUP($B46,PROSPER_Harvey!$1:$1,PROSPER_Harvey!$43:$43,""),"")))))))="","",
IF($C46="Christopher Lobo",_xlfn.XLOOKUP($B46,PROSPER_Lobo!$1:$1,PROSPER_Lobo!$43:$43,""),
IF($C46="Naren Baliga",_xlfn.XLOOKUP($B46,PROSPER_Baliga!$1:$1,PROSPER_Baliga!$43:$43,""),
IF($C46="Thorsten Huhn",_xlfn.XLOOKUP($B46,PROSPER_Huhn!$1:$1,PROSPER_Huhn!$43:$43,""),
IF($C46="Nick Hull",_xlfn.XLOOKUP($B46,PROSPER_Hull!$1:$1,PROSPER_Hull!$43:$43,""),
IF($C46="Monika Kotwani",_xlfn.XLOOKUP($B46,PROSPER_Kotwani!$1:$1,PROSPER_Kotwani!$43:$43,""),
IF($C46="Jonathan Wellner",_xlfn.XLOOKUP($B46,PROSPER_Wellner!$1:$1,PROSPER_Wellner!$43:$43,""),
IF($C46="Travis Harvey",_xlfn.XLOOKUP($B46,PROSPER_Harvey!$1:$1,PROSPER_Harvey!$43:$43,""),""))))))))="","No Comment",IF(IF($C46="Christopher Lobo",_xlfn.XLOOKUP($B46,PROSPER_Lobo!$1:$1,PROSPER_Lobo!$43:$43,""),
IF($C46="Naren Baliga",_xlfn.XLOOKUP($B46,PROSPER_Baliga!$1:$1,PROSPER_Baliga!$43:$43,""),
IF($C46="Thorsten Huhn",_xlfn.XLOOKUP($B46,PROSPER_Huhn!$1:$1,PROSPER_Huhn!$43:$43,""),
IF($C46="Nick Hull",_xlfn.XLOOKUP($B46,PROSPER_Hull!$1:$1,PROSPER_Hull!$43:$43,""),
IF($C46="Monika Kotwani",_xlfn.XLOOKUP($B46,PROSPER_Kotwani!$1:$1,PROSPER_Kotwani!$43:$43,""),
IF($C46="Jonathan Wellner",_xlfn.XLOOKUP($B46,PROSPER_Wellner!$1:$1,PROSPER_Wellner!$43:$43,""),
IF($C46="Travis Harvey",_xlfn.XLOOKUP($B46,PROSPER_Harvey!$1:$1,PROSPER_Harvey!$43:$43,""),"")))))))="","",
IF($C46="Christopher Lobo",_xlfn.XLOOKUP($B46,PROSPER_Lobo!$1:$1,PROSPER_Lobo!$43:$43,""),
IF($C46="Naren Baliga",_xlfn.XLOOKUP($B46,PROSPER_Baliga!$1:$1,PROSPER_Baliga!$43:$43,""),
IF($C46="Thorsten Huhn",_xlfn.XLOOKUP($B46,PROSPER_Huhn!$1:$1,PROSPER_Huhn!$43:$43,""),
IF($C46="Nick Hull",_xlfn.XLOOKUP($B46,PROSPER_Hull!$1:$1,PROSPER_Hull!$43:$43,""),
IF($C46="Monika Kotwani",_xlfn.XLOOKUP($B46,PROSPER_Kotwani!$1:$1,PROSPER_Kotwani!$43:$43,""),
IF($C46="Jonathan Wellner",_xlfn.XLOOKUP($B46,PROSPER_Wellner!$1:$1,PROSPER_Wellner!$43:$43,""),
IF($C46="Travis Harvey",_xlfn.XLOOKUP($B46,PROSPER_Harvey!$1:$1,PROSPER_Harvey!$43:$43,""),"")))))))))</f>
        <v>N/A</v>
      </c>
      <c r="FS46" s="150" t="str">
        <f t="shared" si="304"/>
        <v>N/A</v>
      </c>
      <c r="FT46" s="130" t="str">
        <f>_xlfn.XLOOKUP(B46,PROSPERInitial_Query!$E:$E,PROSPERInitial_Query!$AI:$AI,"",,-1)</f>
        <v/>
      </c>
      <c r="FU46" s="121" t="str">
        <f t="shared" ref="FU46:FU57" si="394">_xlfn.CONCAT($B46,"2 - RelationshipAccount / Stakeholder 9Name")</f>
        <v>Ryan Bitoon2 - RelationshipAccount / Stakeholder 9Name</v>
      </c>
      <c r="FV46" s="121" t="str">
        <f>_xlfn.XLOOKUP(FU46,PROSPERDelta_Query!BK:BK,PROSPERDelta_Query!AK:AK,"",,-1)</f>
        <v/>
      </c>
      <c r="FW46" s="126" t="str">
        <f>_xlfn.XLOOKUP(B46,PROSPERInitial_Query!$E:$E,PROSPERInitial_Query!$Y:$Y,"",,-1)</f>
        <v/>
      </c>
      <c r="FX46" s="121" t="str">
        <f t="shared" ref="FX46:FX57" si="395">_xlfn.CONCAT($B46,"2 - RelationshipAccount / Stakeholder 9Self Score")</f>
        <v>Ryan Bitoon2 - RelationshipAccount / Stakeholder 9Self Score</v>
      </c>
      <c r="FY46" s="126" t="str">
        <f>_xlfn.XLOOKUP(FX46,PROSPERDelta_Query!BK:BK,PROSPERDelta_Query!AU:AU,"",,-1)</f>
        <v/>
      </c>
      <c r="FZ46" s="131" t="str">
        <f t="shared" ref="FZ46:FZ56" si="396">IF(FV46="", IF(FT46="", "", FT46), FV46)</f>
        <v/>
      </c>
      <c r="GA46" s="131" t="str">
        <f t="shared" si="307"/>
        <v>N/A</v>
      </c>
      <c r="GB46" s="132" t="str">
        <f t="shared" si="308"/>
        <v>N/A</v>
      </c>
      <c r="GC46" s="132" t="str">
        <f>IF(IF(IF($C46="Christopher Lobo",_xlfn.XLOOKUP($B46,PROSPER_Lobo!$1:$1,PROSPER_Lobo!$45:$45,""),
IF($C46="Naren Baliga",_xlfn.XLOOKUP($B46,PROSPER_Baliga!$1:$1,PROSPER_Baliga!$45:$45,""),
IF($C46="Thorsten Huhn",_xlfn.XLOOKUP($B46,PROSPER_Huhn!$1:$1,PROSPER_Huhn!$45:$45,""),
IF($C46="Nick Hull",_xlfn.XLOOKUP($B46,PROSPER_Hull!$1:$1,PROSPER_Hull!$45:$45,""),
IF($C46="Monika Kotwani",_xlfn.XLOOKUP($B46,PROSPER_Kotwani!$1:$1,PROSPER_Kotwani!$45:$45,""),
IF($C46="Jonathan Wellner",_xlfn.XLOOKUP($B46,PROSPER_Wellner!$1:$1,PROSPER_Wellner!$45:$45,""),
IF($C46="Travis Harvey",_xlfn.XLOOKUP($B46,PROSPER_Harvey!$1:$1,PROSPER_Harvey!$45:$45,""),"")))))))="","",
IF($C46="Christopher Lobo",_xlfn.XLOOKUP($B46,PROSPER_Lobo!$1:$1,PROSPER_Lobo!$45:$45,""),
IF($C46="Naren Baliga",_xlfn.XLOOKUP($B46,PROSPER_Baliga!$1:$1,PROSPER_Baliga!$45:$45,""),
IF($C46="Thorsten Huhn",_xlfn.XLOOKUP($B46,PROSPER_Huhn!$1:$1,PROSPER_Huhn!$45:$45,""),
IF($C46="Nick Hull",_xlfn.XLOOKUP($B46,PROSPER_Hull!$1:$1,PROSPER_Hull!$45:$45,""),
IF($C46="Monika Kotwani",_xlfn.XLOOKUP($B46,PROSPER_Kotwani!$1:$1,PROSPER_Kotwani!$45:$45,""),
IF($C46="Jonathan Wellner",_xlfn.XLOOKUP($B46,PROSPER_Wellner!$1:$1,PROSPER_Wellner!$45:$45,""),
IF($C46="Travis Harvey",_xlfn.XLOOKUP($B46,PROSPER_Harvey!$1:$1,PROSPER_Harvey!$45:$45,""),""))))))))="","No Score",IF(IF($C46="Christopher Lobo",_xlfn.XLOOKUP($B46,PROSPER_Lobo!$1:$1,PROSPER_Lobo!$45:$45,""),
IF($C46="Naren Baliga",_xlfn.XLOOKUP($B46,PROSPER_Baliga!$1:$1,PROSPER_Baliga!$45:$45,""),
IF($C46="Thorsten Huhn",_xlfn.XLOOKUP($B46,PROSPER_Huhn!$1:$1,PROSPER_Huhn!$45:$45,""),
IF($C46="Nick Hull",_xlfn.XLOOKUP($B46,PROSPER_Hull!$1:$1,PROSPER_Hull!$45:$45,""),
IF($C46="Monika Kotwani",_xlfn.XLOOKUP($B46,PROSPER_Kotwani!$1:$1,PROSPER_Kotwani!$45:$45,""),
IF($C46="Jonathan Wellner",_xlfn.XLOOKUP($B46,PROSPER_Wellner!$1:$1,PROSPER_Wellner!$45:$45,""),
IF($C46="Travis Harvey",_xlfn.XLOOKUP($B46,PROSPER_Harvey!$1:$1,PROSPER_Harvey!$45:$45,""),"")))))))="","",
IF($C46="Christopher Lobo",_xlfn.XLOOKUP($B46,PROSPER_Lobo!$1:$1,PROSPER_Lobo!$45:$45,""),
IF($C46="Naren Baliga",_xlfn.XLOOKUP($B46,PROSPER_Baliga!$1:$1,PROSPER_Baliga!$45:$45,""),
IF($C46="Thorsten Huhn",_xlfn.XLOOKUP($B46,PROSPER_Huhn!$1:$1,PROSPER_Huhn!$45:$45,""),
IF($C46="Nick Hull",_xlfn.XLOOKUP($B46,PROSPER_Hull!$1:$1,PROSPER_Hull!$45:$45,""),
IF($C46="Monika Kotwani",_xlfn.XLOOKUP($B46,PROSPER_Kotwani!$1:$1,PROSPER_Kotwani!$45:$45,""),
IF($C46="Jonathan Wellner",_xlfn.XLOOKUP($B46,PROSPER_Wellner!$1:$1,PROSPER_Wellner!$45:$45,""),
IF($C46="Travis Harvey",_xlfn.XLOOKUP($B46,PROSPER_Harvey!$1:$1,PROSPER_Harvey!$45:$45,""),"")))))))))</f>
        <v>N/A</v>
      </c>
      <c r="GD46" s="131" t="str">
        <f>IF(IF(IF($C46="Christopher Lobo",_xlfn.XLOOKUP($B46,PROSPER_Lobo!$1:$1,PROSPER_Lobo!$46:$46,""),
IF($C46="Naren Baliga",_xlfn.XLOOKUP($B46,PROSPER_Baliga!$1:$1,PROSPER_Baliga!$46:$46,""),
IF($C46="Thorsten Huhn",_xlfn.XLOOKUP($B46,PROSPER_Huhn!$1:$1,PROSPER_Huhn!$46:$46,""),
IF($C46="Nick Hull",_xlfn.XLOOKUP($B46,PROSPER_Hull!$1:$1,PROSPER_Hull!$46:$46,""),
IF($C46="Monika Kotwani",_xlfn.XLOOKUP($B46,PROSPER_Kotwani!$1:$1,PROSPER_Kotwani!$46:$46,""),
IF($C46="Jonathan Wellner",_xlfn.XLOOKUP($B46,PROSPER_Wellner!$1:$1,PROSPER_Wellner!$46:$46,""),
IF($C46="Travis Harvey",_xlfn.XLOOKUP($B46,PROSPER_Harvey!$1:$1,PROSPER_Harvey!$46:$46,""),"")))))))="","",
IF($C46="Christopher Lobo",_xlfn.XLOOKUP($B46,PROSPER_Lobo!$1:$1,PROSPER_Lobo!$46:$46,""),
IF($C46="Naren Baliga",_xlfn.XLOOKUP($B46,PROSPER_Baliga!$1:$1,PROSPER_Baliga!$46:$46,""),
IF($C46="Thorsten Huhn",_xlfn.XLOOKUP($B46,PROSPER_Huhn!$1:$1,PROSPER_Huhn!$46:$46,""),
IF($C46="Nick Hull",_xlfn.XLOOKUP($B46,PROSPER_Hull!$1:$1,PROSPER_Hull!$46:$46,""),
IF($C46="Monika Kotwani",_xlfn.XLOOKUP($B46,PROSPER_Kotwani!$1:$1,PROSPER_Kotwani!$46:$46,""),
IF($C46="Jonathan Wellner",_xlfn.XLOOKUP($B46,PROSPER_Wellner!$1:$1,PROSPER_Wellner!$46:$46,""),
IF($C46="Travis Harvey",_xlfn.XLOOKUP($B46,PROSPER_Harvey!$1:$1,PROSPER_Harvey!$46:$46,""),""))))))))="","No Comment",IF(IF($C46="Christopher Lobo",_xlfn.XLOOKUP($B46,PROSPER_Lobo!$1:$1,PROSPER_Lobo!$46:$46,""),
IF($C46="Naren Baliga",_xlfn.XLOOKUP($B46,PROSPER_Baliga!$1:$1,PROSPER_Baliga!$46:$46,""),
IF($C46="Thorsten Huhn",_xlfn.XLOOKUP($B46,PROSPER_Huhn!$1:$1,PROSPER_Huhn!$46:$46,""),
IF($C46="Nick Hull",_xlfn.XLOOKUP($B46,PROSPER_Hull!$1:$1,PROSPER_Hull!$46:$46,""),
IF($C46="Monika Kotwani",_xlfn.XLOOKUP($B46,PROSPER_Kotwani!$1:$1,PROSPER_Kotwani!$46:$46,""),
IF($C46="Jonathan Wellner",_xlfn.XLOOKUP($B46,PROSPER_Wellner!$1:$1,PROSPER_Wellner!$46:$46,""),
IF($C46="Travis Harvey",_xlfn.XLOOKUP($B46,PROSPER_Harvey!$1:$1,PROSPER_Harvey!$46:$46,""),"")))))))="","",
IF($C46="Christopher Lobo",_xlfn.XLOOKUP($B46,PROSPER_Lobo!$1:$1,PROSPER_Lobo!$46:$46,""),
IF($C46="Naren Baliga",_xlfn.XLOOKUP($B46,PROSPER_Baliga!$1:$1,PROSPER_Baliga!$46:$46,""),
IF($C46="Thorsten Huhn",_xlfn.XLOOKUP($B46,PROSPER_Huhn!$1:$1,PROSPER_Huhn!$46:$46,""),
IF($C46="Nick Hull",_xlfn.XLOOKUP($B46,PROSPER_Hull!$1:$1,PROSPER_Hull!$46:$46,""),
IF($C46="Monika Kotwani",_xlfn.XLOOKUP($B46,PROSPER_Kotwani!$1:$1,PROSPER_Kotwani!$46:$46,""),
IF($C46="Jonathan Wellner",_xlfn.XLOOKUP($B46,PROSPER_Wellner!$1:$1,PROSPER_Wellner!$46:$46,""),
IF($C46="Travis Harvey",_xlfn.XLOOKUP($B46,PROSPER_Harvey!$1:$1,PROSPER_Harvey!$46:$46,""),"")))))))))</f>
        <v>N/A</v>
      </c>
      <c r="GE46" s="150" t="str">
        <f t="shared" si="309"/>
        <v>N/A</v>
      </c>
      <c r="GF46" s="130" t="str">
        <f>_xlfn.XLOOKUP(B46,PROSPERInitial_Query!$E:$E,PROSPERInitial_Query!$AJ:$AJ,"",,-1)</f>
        <v/>
      </c>
      <c r="GG46" s="121" t="str">
        <f t="shared" ref="GG46:GG57" si="397">_xlfn.CONCAT($B46,"2 - RelationshipAccount / Stakeholder 10Name")</f>
        <v>Ryan Bitoon2 - RelationshipAccount / Stakeholder 10Name</v>
      </c>
      <c r="GH46" s="121" t="str">
        <f>_xlfn.XLOOKUP(GG46,PROSPERDelta_Query!BK:BK,PROSPERDelta_Query!AL:AL,"",,-1)</f>
        <v/>
      </c>
      <c r="GI46" s="126" t="str">
        <f>_xlfn.XLOOKUP(B46,PROSPERInitial_Query!$E:$E,PROSPERInitial_Query!$Z:$Z,"",,-1)</f>
        <v/>
      </c>
      <c r="GJ46" s="121" t="str">
        <f t="shared" ref="GJ46:GJ57" si="398">_xlfn.CONCAT($B46,"2 - RelationshipAccount / Stakeholder 10Self Score")</f>
        <v>Ryan Bitoon2 - RelationshipAccount / Stakeholder 10Self Score</v>
      </c>
      <c r="GK46" s="126" t="str">
        <f>_xlfn.XLOOKUP(GJ46,PROSPERDelta_Query!BK:BK,PROSPERDelta_Query!AV:AV,"",,-1)</f>
        <v/>
      </c>
      <c r="GL46" s="131" t="str">
        <f t="shared" ref="GL46:GL57" si="399">IF(GH46="", IF(GF46="", "", GF46), GH46)</f>
        <v/>
      </c>
      <c r="GM46" s="131" t="str">
        <f t="shared" si="313"/>
        <v>N/A</v>
      </c>
      <c r="GN46" s="132" t="str">
        <f t="shared" si="314"/>
        <v>N/A</v>
      </c>
      <c r="GO46" s="132" t="str">
        <f>IF(IF(IF($C46="Christopher Lobo",_xlfn.XLOOKUP($B46,PROSPER_Lobo!$1:$1,PROSPER_Lobo!$48:$48,""),
IF($C46="Naren Baliga",_xlfn.XLOOKUP($B46,PROSPER_Baliga!$1:$1,PROSPER_Baliga!$48:$48,""),
IF($C46="Thorsten Huhn",_xlfn.XLOOKUP($B46,PROSPER_Huhn!$1:$1,PROSPER_Huhn!$48:$48,""),
IF($C46="Nick Hull",_xlfn.XLOOKUP($B46,PROSPER_Hull!$1:$1,PROSPER_Hull!$48:$48,""),
IF($C46="Monika Kotwani",_xlfn.XLOOKUP($B46,PROSPER_Kotwani!$1:$1,PROSPER_Kotwani!$48:$48,""),
IF($C46="Jonathan Wellner",_xlfn.XLOOKUP($B46,PROSPER_Wellner!$1:$1,PROSPER_Wellner!$48:$48,""),
IF($C46="Travis Harvey",_xlfn.XLOOKUP($B46,PROSPER_Harvey!$1:$1,PROSPER_Harvey!$48:$48,""),"")))))))="","",
IF($C46="Christopher Lobo",_xlfn.XLOOKUP($B46,PROSPER_Lobo!$1:$1,PROSPER_Lobo!$48:$48,""),
IF($C46="Naren Baliga",_xlfn.XLOOKUP($B46,PROSPER_Baliga!$1:$1,PROSPER_Baliga!$48:$48,""),
IF($C46="Thorsten Huhn",_xlfn.XLOOKUP($B46,PROSPER_Huhn!$1:$1,PROSPER_Huhn!$48:$48,""),
IF($C46="Nick Hull",_xlfn.XLOOKUP($B46,PROSPER_Hull!$1:$1,PROSPER_Hull!$48:$48,""),
IF($C46="Monika Kotwani",_xlfn.XLOOKUP($B46,PROSPER_Kotwani!$1:$1,PROSPER_Kotwani!$48:$48,""),
IF($C46="Jonathan Wellner",_xlfn.XLOOKUP($B46,PROSPER_Wellner!$1:$1,PROSPER_Wellner!$48:$48,""),
IF($C46="Travis Harvey",_xlfn.XLOOKUP($B46,PROSPER_Harvey!$1:$1,PROSPER_Harvey!$48:$48,""),""))))))))="","No Score",IF(IF($C46="Christopher Lobo",_xlfn.XLOOKUP($B46,PROSPER_Lobo!$1:$1,PROSPER_Lobo!$48:$48,""),
IF($C46="Naren Baliga",_xlfn.XLOOKUP($B46,PROSPER_Baliga!$1:$1,PROSPER_Baliga!$48:$48,""),
IF($C46="Thorsten Huhn",_xlfn.XLOOKUP($B46,PROSPER_Huhn!$1:$1,PROSPER_Huhn!$48:$48,""),
IF($C46="Nick Hull",_xlfn.XLOOKUP($B46,PROSPER_Hull!$1:$1,PROSPER_Hull!$48:$48,""),
IF($C46="Monika Kotwani",_xlfn.XLOOKUP($B46,PROSPER_Kotwani!$1:$1,PROSPER_Kotwani!$48:$48,""),
IF($C46="Jonathan Wellner",_xlfn.XLOOKUP($B46,PROSPER_Wellner!$1:$1,PROSPER_Wellner!$48:$48,""),
IF($C46="Travis Harvey",_xlfn.XLOOKUP($B46,PROSPER_Harvey!$1:$1,PROSPER_Harvey!$48:$48,""),"")))))))="","",
IF($C46="Christopher Lobo",_xlfn.XLOOKUP($B46,PROSPER_Lobo!$1:$1,PROSPER_Lobo!$48:$48,""),
IF($C46="Naren Baliga",_xlfn.XLOOKUP($B46,PROSPER_Baliga!$1:$1,PROSPER_Baliga!$48:$48,""),
IF($C46="Thorsten Huhn",_xlfn.XLOOKUP($B46,PROSPER_Huhn!$1:$1,PROSPER_Huhn!$48:$48,""),
IF($C46="Nick Hull",_xlfn.XLOOKUP($B46,PROSPER_Hull!$1:$1,PROSPER_Hull!$48:$48,""),
IF($C46="Monika Kotwani",_xlfn.XLOOKUP($B46,PROSPER_Kotwani!$1:$1,PROSPER_Kotwani!$48:$48,""),
IF($C46="Jonathan Wellner",_xlfn.XLOOKUP($B46,PROSPER_Wellner!$1:$1,PROSPER_Wellner!$48:$48,""),
IF($C46="Travis Harvey",_xlfn.XLOOKUP($B46,PROSPER_Harvey!$1:$1,PROSPER_Harvey!$48:$48,""),"")))))))))</f>
        <v>N/A</v>
      </c>
      <c r="GP46" s="131" t="str">
        <f>IF(IF(IF($C46="Christopher Lobo",_xlfn.XLOOKUP($B46,PROSPER_Lobo!$1:$1,PROSPER_Lobo!$49:$49,""),
IF($C46="Naren Baliga",_xlfn.XLOOKUP($B46,PROSPER_Baliga!$1:$1,PROSPER_Baliga!$49:$49,""),
IF($C46="Thorsten Huhn",_xlfn.XLOOKUP($B46,PROSPER_Huhn!$1:$1,PROSPER_Huhn!$49:$49,""),
IF($C46="Nick Hull",_xlfn.XLOOKUP($B46,PROSPER_Hull!$1:$1,PROSPER_Hull!$49:$49,""),
IF($C46="Monika Kotwani",_xlfn.XLOOKUP($B46,PROSPER_Kotwani!$1:$1,PROSPER_Kotwani!$49:$49,""),
IF($C46="Jonathan Wellner",_xlfn.XLOOKUP($B46,PROSPER_Wellner!$1:$1,PROSPER_Wellner!$49:$49,""),
IF($C46="Travis Harvey",_xlfn.XLOOKUP($B46,PROSPER_Harvey!$1:$1,PROSPER_Harvey!$49:$49,""),"")))))))="","",
IF($C46="Christopher Lobo",_xlfn.XLOOKUP($B46,PROSPER_Lobo!$1:$1,PROSPER_Lobo!$49:$49,""),
IF($C46="Naren Baliga",_xlfn.XLOOKUP($B46,PROSPER_Baliga!$1:$1,PROSPER_Baliga!$49:$49,""),
IF($C46="Thorsten Huhn",_xlfn.XLOOKUP($B46,PROSPER_Huhn!$1:$1,PROSPER_Huhn!$49:$49,""),
IF($C46="Nick Hull",_xlfn.XLOOKUP($B46,PROSPER_Hull!$1:$1,PROSPER_Hull!$49:$49,""),
IF($C46="Monika Kotwani",_xlfn.XLOOKUP($B46,PROSPER_Kotwani!$1:$1,PROSPER_Kotwani!$49:$49,""),
IF($C46="Jonathan Wellner",_xlfn.XLOOKUP($B46,PROSPER_Wellner!$1:$1,PROSPER_Wellner!$49:$49,""),
IF($C46="Travis Harvey",_xlfn.XLOOKUP($B46,PROSPER_Harvey!$1:$1,PROSPER_Harvey!$49:$49,""),""))))))))="","No Comment",IF(IF($C46="Christopher Lobo",_xlfn.XLOOKUP($B46,PROSPER_Lobo!$1:$1,PROSPER_Lobo!$49:$49,""),
IF($C46="Naren Baliga",_xlfn.XLOOKUP($B46,PROSPER_Baliga!$1:$1,PROSPER_Baliga!$49:$49,""),
IF($C46="Thorsten Huhn",_xlfn.XLOOKUP($B46,PROSPER_Huhn!$1:$1,PROSPER_Huhn!$49:$49,""),
IF($C46="Nick Hull",_xlfn.XLOOKUP($B46,PROSPER_Hull!$1:$1,PROSPER_Hull!$49:$49,""),
IF($C46="Monika Kotwani",_xlfn.XLOOKUP($B46,PROSPER_Kotwani!$1:$1,PROSPER_Kotwani!$49:$49,""),
IF($C46="Jonathan Wellner",_xlfn.XLOOKUP($B46,PROSPER_Wellner!$1:$1,PROSPER_Wellner!$49:$49,""),
IF($C46="Travis Harvey",_xlfn.XLOOKUP($B46,PROSPER_Harvey!$1:$1,PROSPER_Harvey!$49:$49,""),"")))))))="","",
IF($C46="Christopher Lobo",_xlfn.XLOOKUP($B46,PROSPER_Lobo!$1:$1,PROSPER_Lobo!$49:$49,""),
IF($C46="Naren Baliga",_xlfn.XLOOKUP($B46,PROSPER_Baliga!$1:$1,PROSPER_Baliga!$49:$49,""),
IF($C46="Thorsten Huhn",_xlfn.XLOOKUP($B46,PROSPER_Huhn!$1:$1,PROSPER_Huhn!$49:$49,""),
IF($C46="Nick Hull",_xlfn.XLOOKUP($B46,PROSPER_Hull!$1:$1,PROSPER_Hull!$49:$49,""),
IF($C46="Monika Kotwani",_xlfn.XLOOKUP($B46,PROSPER_Kotwani!$1:$1,PROSPER_Kotwani!$49:$49,""),
IF($C46="Jonathan Wellner",_xlfn.XLOOKUP($B46,PROSPER_Wellner!$1:$1,PROSPER_Wellner!$49:$49,""),
IF($C46="Travis Harvey",_xlfn.XLOOKUP($B46,PROSPER_Harvey!$1:$1,PROSPER_Harvey!$49:$49,""),"")))))))))</f>
        <v>N/A</v>
      </c>
      <c r="GQ46" s="150" t="str">
        <f t="shared" si="315"/>
        <v>N/A</v>
      </c>
      <c r="GR46" s="187" t="str">
        <f t="shared" si="316"/>
        <v>N/A</v>
      </c>
      <c r="GS46" s="128" t="str">
        <f t="shared" si="317"/>
        <v>N/A</v>
      </c>
      <c r="GT46" s="188" t="str">
        <f t="shared" si="318"/>
        <v>N/A</v>
      </c>
      <c r="GU46" s="133" t="str">
        <f>IF(IF(IF($C46="Christopher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Kotwani",_xlfn.XLOOKUP($B46,PROSPER_Kotwani!$1:$1,PROSPER_Kotwani!$54:$54,""),
IF($C46="Jonathan Wellner",_xlfn.XLOOKUP($B46,PROSPER_Wellner!$1:$1,PROSPER_Wellner!$54:$54,""),
IF($C46="Travis Harvey",_xlfn.XLOOKUP($B46,PROSPER_Harvey!$1:$1,PROSPER_Harvey!$54:$54,""),"")))))))="","",
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Kotwani",_xlfn.XLOOKUP($B46,PROSPER_Kotwani!$1:$1,PROSPER_Kotwani!$50:$50,""),
IF($C46="Jonathan Wellner",_xlfn.XLOOKUP($B46,PROSPER_Wellner!$1:$1,PROSPER_Wellner!$50:$50,""),
IF($C46="Travis Harvey",_xlfn.XLOOKUP($B46,PROSPER_Harvey!$1:$1,PROSPER_Harvey!$50:$50,""),""))))))))="","No Score",IF(IF($C46="Christopher Lobo",_xlfn.XLOOKUP($B46,PROSPER_Lobo!$1:$1,PROSPER_Lobo!$50:$50,""),
IF($C46="Naren Baliga",_xlfn.XLOOKUP($B46,PROSPER_Baliga!$1:$1,PROSPER_Baliga!$50:$50,""),
IF($C46="Thorsten Huhn",_xlfn.XLOOKUP($B46,PROSPER_Huhn!$1:$1,PROSPER_Huhn!$50:$50,""),
IF($C46="Nick Hull",_xlfn.XLOOKUP($B46,PROSPER_Hull!$1:$1,PROSPER_Hull!$50:$50,""),
IF($C46="Monika Kotwani",_xlfn.XLOOKUP($B46,PROSPER_Kotwani!$1:$1,PROSPER_Kotwani!$50:$50,""),
IF($C46="Jonathan Wellner",_xlfn.XLOOKUP($B46,PROSPER_Wellner!$1:$1,PROSPER_Wellner!$50:$50,""),
IF($C46="Travis Harvey",_xlfn.XLOOKUP($B46,PROSPER_Harvey!$1:$1,PROSPER_Harvey!$50:$50,""),"")))))))="","",
IF($C46="Christopher Lobo",_xlfn.XLOOKUP($B46,PROSPER_Lobo!$1:$1,PROSPER_Lobo!$50:$50,""),
IF($C46="Naren Baliga",_xlfn.XLOOKUP($B46,PROSPER_Baliga!$1:$1,PROSPER_Baliga!$50:$50,""),
IF($C46="Thorsten Huhn",_xlfn.XLOOKUP($B46,PROSPER_Huhn!$1:$1,PROSPER_Huhn!$50:$50,""),
IF($C46="Nick Hull",_xlfn.XLOOKUP($B46,PROSPER_Hull!$1:$1,PROSPER_Hull!$50:$50,""),
IF($C46="Monika Kotwani",_xlfn.XLOOKUP($B46,PROSPER_Kotwani!$1:$1,PROSPER_Kotwani!$50:$50,""),
IF($C46="Jonathan Wellner",_xlfn.XLOOKUP($B46,PROSPER_Wellner!$1:$1,PROSPER_Wellner!$50:$50,""),
IF($C46="Travis Harvey",_xlfn.XLOOKUP($B46,PROSPER_Harvey!$1:$1,PROSPER_Harvey!$50:$50,""),"")))))))))</f>
        <v>No Score</v>
      </c>
      <c r="GV46" s="134" t="str">
        <f>IF(IF(IF($C46="Christopher Lobo",_xlfn.XLOOKUP($B46,PROSPER_Lobo!$1:$1,PROSPER_Lobo!$51:$51,""),
IF($C46="Naren Baliga",_xlfn.XLOOKUP($B46,PROSPER_Baliga!$1:$1,PROSPER_Baliga!$51:$51,""),
IF($C46="Thorsten Huhn",_xlfn.XLOOKUP($B46,PROSPER_Huhn!$1:$1,PROSPER_Huhn!$51:$51,""),
IF($C46="Nick Hull",_xlfn.XLOOKUP($B46,PROSPER_Hull!$1:$1,PROSPER_Hull!$51:$51,""),
IF($C46="Monika Kotwani",_xlfn.XLOOKUP($B46,PROSPER_Kotwani!$1:$1,PROSPER_Kotwani!$51:$51,""),
IF($C46="Jonathan Wellner",_xlfn.XLOOKUP($B46,PROSPER_Wellner!$1:$1,PROSPER_Wellner!$51:$51,""),
IF($C46="Travis Harvey",_xlfn.XLOOKUP($B46,PROSPER_Harvey!$1:$1,PROSPER_Harvey!$51:$51,""),"")))))))="","",
IF($C46="Christopher Lobo",_xlfn.XLOOKUP($B46,PROSPER_Lobo!$1:$1,PROSPER_Lobo!$51:$51,""),
IF($C46="Naren Baliga",_xlfn.XLOOKUP($B46,PROSPER_Baliga!$1:$1,PROSPER_Baliga!$51:$51,""),
IF($C46="Thorsten Huhn",_xlfn.XLOOKUP($B46,PROSPER_Huhn!$1:$1,PROSPER_Huhn!$51:$51,""),
IF($C46="Nick Hull",_xlfn.XLOOKUP($B46,PROSPER_Hull!$1:$1,PROSPER_Hull!$51:$51,""),
IF($C46="Monika Kotwani",_xlfn.XLOOKUP($B46,PROSPER_Kotwani!$1:$1,PROSPER_Kotwani!$51:$51,""),
IF($C46="Jonathan Wellner",_xlfn.XLOOKUP($B46,PROSPER_Wellner!$1:$1,PROSPER_Wellner!$51:$51,""),
IF($C46="Travis Harvey",_xlfn.XLOOKUP($B46,PROSPER_Harvey!$1:$1,PROSPER_Harvey!$51:$51,""),""))))))))="","No Comment",IF(IF($C46="Christopher Lobo",_xlfn.XLOOKUP($B46,PROSPER_Lobo!$1:$1,PROSPER_Lobo!$51:$51,""),
IF($C46="Naren Baliga",_xlfn.XLOOKUP($B46,PROSPER_Baliga!$1:$1,PROSPER_Baliga!$51:$51,""),
IF($C46="Thorsten Huhn",_xlfn.XLOOKUP($B46,PROSPER_Huhn!$1:$1,PROSPER_Huhn!$51:$51,""),
IF($C46="Nick Hull",_xlfn.XLOOKUP($B46,PROSPER_Hull!$1:$1,PROSPER_Hull!$51:$51,""),
IF($C46="Monika Kotwani",_xlfn.XLOOKUP($B46,PROSPER_Kotwani!$1:$1,PROSPER_Kotwani!$51:$51,""),
IF($C46="Jonathan Wellner",_xlfn.XLOOKUP($B46,PROSPER_Wellner!$1:$1,PROSPER_Wellner!$51:$51,""),
IF($C46="Travis Harvey",_xlfn.XLOOKUP($B46,PROSPER_Harvey!$1:$1,PROSPER_Harvey!$51:$51,""),"")))))))="","",
IF($C46="Christopher Lobo",_xlfn.XLOOKUP($B46,PROSPER_Lobo!$1:$1,PROSPER_Lobo!$51:$51,""),
IF($C46="Naren Baliga",_xlfn.XLOOKUP($B46,PROSPER_Baliga!$1:$1,PROSPER_Baliga!$51:$51,""),
IF($C46="Thorsten Huhn",_xlfn.XLOOKUP($B46,PROSPER_Huhn!$1:$1,PROSPER_Huhn!$51:$51,""),
IF($C46="Nick Hull",_xlfn.XLOOKUP($B46,PROSPER_Hull!$1:$1,PROSPER_Hull!$51:$51,""),
IF($C46="Monika Kotwani",_xlfn.XLOOKUP($B46,PROSPER_Kotwani!$1:$1,PROSPER_Kotwani!$51:$51,""),
IF($C46="Jonathan Wellner",_xlfn.XLOOKUP($B46,PROSPER_Wellner!$1:$1,PROSPER_Wellner!$51:$51,""),
IF($C46="Travis Harvey",_xlfn.XLOOKUP($B46,PROSPER_Harvey!$1:$1,PROSPER_Harvey!$51:$51,""),"")))))))))</f>
        <v>No Comment</v>
      </c>
      <c r="GW46" s="133">
        <f>_xlfn.XLOOKUP($B46,Vlookups_Local!B:B,Vlookups_Local!E:E,"N/A")</f>
        <v>0</v>
      </c>
      <c r="GX46" s="134" t="str">
        <f>IF(IF(IF($C46="Christopher Lobo",_xlfn.XLOOKUP($B46,PROSPER_Lobo!$1:$1,PROSPER_Lobo!$53:$53,""),
IF($C46="Naren Baliga",_xlfn.XLOOKUP($B46,PROSPER_Baliga!$1:$1,PROSPER_Baliga!$53:$53,""),
IF($C46="Thorsten Huhn",_xlfn.XLOOKUP($B46,PROSPER_Huhn!$1:$1,PROSPER_Huhn!$53:$53,""),
IF($C46="Nick Hull",_xlfn.XLOOKUP($B46,PROSPER_Hull!$1:$1,PROSPER_Hull!$53:$53,""),
IF($C46="Monika Kotwani",_xlfn.XLOOKUP($B46,PROSPER_Kotwani!$1:$1,PROSPER_Kotwani!$53:$53,""),
IF($C46="Jonathan Wellner",_xlfn.XLOOKUP($B46,PROSPER_Wellner!$1:$1,PROSPER_Wellner!$53:$53,""),
IF($C46="Travis Harvey",_xlfn.XLOOKUP($B46,PROSPER_Harvey!$1:$1,PROSPER_Harvey!$53:$53,""),"")))))))="","",
IF($C46="Christopher Lobo",_xlfn.XLOOKUP($B46,PROSPER_Lobo!$1:$1,PROSPER_Lobo!$53:$53,""),
IF($C46="Naren Baliga",_xlfn.XLOOKUP($B46,PROSPER_Baliga!$1:$1,PROSPER_Baliga!$53:$53,""),
IF($C46="Thorsten Huhn",_xlfn.XLOOKUP($B46,PROSPER_Huhn!$1:$1,PROSPER_Huhn!$53:$53,""),
IF($C46="Nick Hull",_xlfn.XLOOKUP($B46,PROSPER_Hull!$1:$1,PROSPER_Hull!$53:$53,""),
IF($C46="Monika Kotwani",_xlfn.XLOOKUP($B46,PROSPER_Kotwani!$1:$1,PROSPER_Kotwani!$53:$53,""),
IF($C46="Jonathan Wellner",_xlfn.XLOOKUP($B46,PROSPER_Wellner!$1:$1,PROSPER_Wellner!$53:$53,""),
IF($C46="Travis Harvey",_xlfn.XLOOKUP($B46,PROSPER_Harvey!$1:$1,PROSPER_Harvey!$53:$53,""),""))))))))="","No Comment",IF(IF($C46="Christopher Lobo",_xlfn.XLOOKUP($B46,PROSPER_Lobo!$1:$1,PROSPER_Lobo!$53:$53,""),
IF($C46="Naren Baliga",_xlfn.XLOOKUP($B46,PROSPER_Baliga!$1:$1,PROSPER_Baliga!$53:$53,""),
IF($C46="Thorsten Huhn",_xlfn.XLOOKUP($B46,PROSPER_Huhn!$1:$1,PROSPER_Huhn!$53:$53,""),
IF($C46="Nick Hull",_xlfn.XLOOKUP($B46,PROSPER_Hull!$1:$1,PROSPER_Hull!$53:$53,""),
IF($C46="Monika Kotwani",_xlfn.XLOOKUP($B46,PROSPER_Kotwani!$1:$1,PROSPER_Kotwani!$53:$53,""),
IF($C46="Jonathan Wellner",_xlfn.XLOOKUP($B46,PROSPER_Wellner!$1:$1,PROSPER_Wellner!$53:$53,""),
IF($C46="Travis Harvey",_xlfn.XLOOKUP($B46,PROSPER_Harvey!$1:$1,PROSPER_Harvey!$53:$53,""),"")))))))="","",
IF($C46="Christopher Lobo",_xlfn.XLOOKUP($B46,PROSPER_Lobo!$1:$1,PROSPER_Lobo!$53:$53,""),
IF($C46="Naren Baliga",_xlfn.XLOOKUP($B46,PROSPER_Baliga!$1:$1,PROSPER_Baliga!$53:$53,""),
IF($C46="Thorsten Huhn",_xlfn.XLOOKUP($B46,PROSPER_Huhn!$1:$1,PROSPER_Huhn!$53:$53,""),
IF($C46="Nick Hull",_xlfn.XLOOKUP($B46,PROSPER_Hull!$1:$1,PROSPER_Hull!$53:$53,""),
IF($C46="Monika Kotwani",_xlfn.XLOOKUP($B46,PROSPER_Kotwani!$1:$1,PROSPER_Kotwani!$53:$53,""),
IF($C46="Jonathan Wellner",_xlfn.XLOOKUP($B46,PROSPER_Wellner!$1:$1,PROSPER_Wellner!$53:$53,""),
IF($C46="Travis Harvey",_xlfn.XLOOKUP($B46,PROSPER_Harvey!$1:$1,PROSPER_Harvey!$53:$53,""),"")))))))))</f>
        <v>No Comment</v>
      </c>
      <c r="GY46" s="133" t="str">
        <f>IF(IF(IF($C46="Christopher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Kotwani",_xlfn.XLOOKUP($B46,PROSPER_Kotwani!$1:$1,PROSPER_Kotwani!$54:$54,""),
IF($C46="Jonathan Wellner",_xlfn.XLOOKUP($B46,PROSPER_Wellner!$1:$1,PROSPER_Wellner!$54:$54,""),
IF($C46="Travis Harvey",_xlfn.XLOOKUP($B46,PROSPER_Harvey!$1:$1,PROSPER_Harvey!$54:$54,""),"")))))))="","",
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Kotwani",_xlfn.XLOOKUP($B46,PROSPER_Kotwani!$1:$1,PROSPER_Kotwani!$54:$54,""),
IF($C46="Jonathan Wellner",_xlfn.XLOOKUP($B46,PROSPER_Wellner!$1:$1,PROSPER_Wellner!$54:$54,""),
IF($C46="Travis Harvey",_xlfn.XLOOKUP($B46,PROSPER_Harvey!$1:$1,PROSPER_Harvey!$54:$54,""),""))))))))="","No Score",IF(IF($C46="Christopher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Kotwani",_xlfn.XLOOKUP($B46,PROSPER_Kotwani!$1:$1,PROSPER_Kotwani!$54:$54,""),
IF($C46="Jonathan Wellner",_xlfn.XLOOKUP($B46,PROSPER_Wellner!$1:$1,PROSPER_Wellner!$54:$54,""),
IF($C46="Travis Harvey",_xlfn.XLOOKUP($B46,PROSPER_Harvey!$1:$1,PROSPER_Harvey!$54:$54,""),"")))))))="","",
IF($C46="Christopher Lobo",_xlfn.XLOOKUP($B46,PROSPER_Lobo!$1:$1,PROSPER_Lobo!$54:$54,""),
IF($C46="Naren Baliga",_xlfn.XLOOKUP($B46,PROSPER_Baliga!$1:$1,PROSPER_Baliga!$54:$54,""),
IF($C46="Thorsten Huhn",_xlfn.XLOOKUP($B46,PROSPER_Huhn!$1:$1,PROSPER_Huhn!$54:$54,""),
IF($C46="Nick Hull",_xlfn.XLOOKUP($B46,PROSPER_Hull!$1:$1,PROSPER_Hull!$54:$54,""),
IF($C46="Monika Kotwani",_xlfn.XLOOKUP($B46,PROSPER_Kotwani!$1:$1,PROSPER_Kotwani!$54:$54,""),
IF($C46="Jonathan Wellner",_xlfn.XLOOKUP($B46,PROSPER_Wellner!$1:$1,PROSPER_Wellner!$54:$54,""),
IF($C46="Travis Harvey",_xlfn.XLOOKUP($B46,PROSPER_Harvey!$1:$1,PROSPER_Harvey!$54:$54,""),"")))))))))</f>
        <v>No Score</v>
      </c>
      <c r="GZ46" s="134" t="str">
        <f>IF(IF(IF($C46="Christopher Lobo",_xlfn.XLOOKUP($B46,PROSPER_Lobo!$1:$1,PROSPER_Lobo!$55:$55,""),
IF($C46="Naren Baliga",_xlfn.XLOOKUP($B46,PROSPER_Baliga!$1:$1,PROSPER_Baliga!$55:$55,""),
IF($C46="Thorsten Huhn",_xlfn.XLOOKUP($B46,PROSPER_Huhn!$1:$1,PROSPER_Huhn!$55:$55,""),
IF($C46="Nick Hull",_xlfn.XLOOKUP($B46,PROSPER_Hull!$1:$1,PROSPER_Hull!$55:$55,""),
IF($C46="Monika Kotwani",_xlfn.XLOOKUP($B46,PROSPER_Kotwani!$1:$1,PROSPER_Kotwani!$55:$55,""),
IF($C46="Jonathan Wellner",_xlfn.XLOOKUP($B46,PROSPER_Wellner!$1:$1,PROSPER_Wellner!$55:$55,""),
IF($C46="Travis Harvey",_xlfn.XLOOKUP($B46,PROSPER_Harvey!$1:$1,PROSPER_Harvey!$55:$55,""),"")))))))="","",
IF($C46="Christopher Lobo",_xlfn.XLOOKUP($B46,PROSPER_Lobo!$1:$1,PROSPER_Lobo!$55:$55,""),
IF($C46="Naren Baliga",_xlfn.XLOOKUP($B46,PROSPER_Baliga!$1:$1,PROSPER_Baliga!$55:$55,""),
IF($C46="Thorsten Huhn",_xlfn.XLOOKUP($B46,PROSPER_Huhn!$1:$1,PROSPER_Huhn!$55:$55,""),
IF($C46="Nick Hull",_xlfn.XLOOKUP($B46,PROSPER_Hull!$1:$1,PROSPER_Hull!$55:$55,""),
IF($C46="Monika Kotwani",_xlfn.XLOOKUP($B46,PROSPER_Kotwani!$1:$1,PROSPER_Kotwani!$55:$55,""),
IF($C46="Jonathan Wellner",_xlfn.XLOOKUP($B46,PROSPER_Wellner!$1:$1,PROSPER_Wellner!$55:$55,""),
IF($C46="Travis Harvey",_xlfn.XLOOKUP($B46,PROSPER_Harvey!$1:$1,PROSPER_Harvey!$55:$55,""),""))))))))="","No Comment",IF(IF($C46="Christopher Lobo",_xlfn.XLOOKUP($B46,PROSPER_Lobo!$1:$1,PROSPER_Lobo!$55:$55,""),
IF($C46="Naren Baliga",_xlfn.XLOOKUP($B46,PROSPER_Baliga!$1:$1,PROSPER_Baliga!$55:$55,""),
IF($C46="Thorsten Huhn",_xlfn.XLOOKUP($B46,PROSPER_Huhn!$1:$1,PROSPER_Huhn!$55:$55,""),
IF($C46="Nick Hull",_xlfn.XLOOKUP($B46,PROSPER_Hull!$1:$1,PROSPER_Hull!$55:$55,""),
IF($C46="Monika Kotwani",_xlfn.XLOOKUP($B46,PROSPER_Kotwani!$1:$1,PROSPER_Kotwani!$55:$55,""),
IF($C46="Jonathan Wellner",_xlfn.XLOOKUP($B46,PROSPER_Wellner!$1:$1,PROSPER_Wellner!$55:$55,""),
IF($C46="Travis Harvey",_xlfn.XLOOKUP($B46,PROSPER_Harvey!$1:$1,PROSPER_Harvey!$55:$55,""),"")))))))="","",
IF($C46="Christopher Lobo",_xlfn.XLOOKUP($B46,PROSPER_Lobo!$1:$1,PROSPER_Lobo!$55:$55,""),
IF($C46="Naren Baliga",_xlfn.XLOOKUP($B46,PROSPER_Baliga!$1:$1,PROSPER_Baliga!$55:$55,""),
IF($C46="Thorsten Huhn",_xlfn.XLOOKUP($B46,PROSPER_Huhn!$1:$1,PROSPER_Huhn!$55:$55,""),
IF($C46="Nick Hull",_xlfn.XLOOKUP($B46,PROSPER_Hull!$1:$1,PROSPER_Hull!$55:$55,""),
IF($C46="Monika Kotwani",_xlfn.XLOOKUP($B46,PROSPER_Kotwani!$1:$1,PROSPER_Kotwani!$55:$55,""),
IF($C46="Jonathan Wellner",_xlfn.XLOOKUP($B46,PROSPER_Wellner!$1:$1,PROSPER_Wellner!$55:$55,""),
IF($C46="Travis Harvey",_xlfn.XLOOKUP($B46,PROSPER_Harvey!$1:$1,PROSPER_Harvey!$55:$55,""),"")))))))))</f>
        <v>No Comment</v>
      </c>
      <c r="HA46" s="133" t="str">
        <f>IF(IF(IF($C46="Christopher Lobo",_xlfn.XLOOKUP($B46,PROSPER_Lobo!$1:$1,PROSPER_Lobo!$56:$56,""),
IF($C46="Naren Baliga",_xlfn.XLOOKUP($B46,PROSPER_Baliga!$1:$1,PROSPER_Baliga!$56:$56,""),
IF($C46="Thorsten Huhn",_xlfn.XLOOKUP($B46,PROSPER_Huhn!$1:$1,PROSPER_Huhn!$56:$56,""),
IF($C46="Nick Hull",_xlfn.XLOOKUP($B46,PROSPER_Hull!$1:$1,PROSPER_Hull!$56:$56,""),
IF($C46="Monika Kotwani",_xlfn.XLOOKUP($B46,PROSPER_Kotwani!$1:$1,PROSPER_Kotwani!$56:$56,""),
IF($C46="Jonathan Wellner",_xlfn.XLOOKUP($B46,PROSPER_Wellner!$1:$1,PROSPER_Wellner!$56:$56,""),
IF($C46="Travis Harvey",_xlfn.XLOOKUP($B46,PROSPER_Harvey!$1:$1,PROSPER_Harvey!$56:$56,""),"")))))))="","",
IF($C46="Christopher Lobo",_xlfn.XLOOKUP($B46,PROSPER_Lobo!$1:$1,PROSPER_Lobo!$56:$56,""),
IF($C46="Naren Baliga",_xlfn.XLOOKUP($B46,PROSPER_Baliga!$1:$1,PROSPER_Baliga!$56:$56,""),
IF($C46="Thorsten Huhn",_xlfn.XLOOKUP($B46,PROSPER_Huhn!$1:$1,PROSPER_Huhn!$56:$56,""),
IF($C46="Nick Hull",_xlfn.XLOOKUP($B46,PROSPER_Hull!$1:$1,PROSPER_Hull!$56:$56,""),
IF($C46="Monika Kotwani",_xlfn.XLOOKUP($B46,PROSPER_Kotwani!$1:$1,PROSPER_Kotwani!$56:$56,""),
IF($C46="Jonathan Wellner",_xlfn.XLOOKUP($B46,PROSPER_Wellner!$1:$1,PROSPER_Wellner!$56:$56,""),
IF($C46="Travis Harvey",_xlfn.XLOOKUP($B46,PROSPER_Harvey!$1:$1,PROSPER_Harvey!$56:$56,""),""))))))))="","No Score",IF(IF($C46="Christopher Lobo",_xlfn.XLOOKUP($B46,PROSPER_Lobo!$1:$1,PROSPER_Lobo!$56:$56,""),
IF($C46="Naren Baliga",_xlfn.XLOOKUP($B46,PROSPER_Baliga!$1:$1,PROSPER_Baliga!$56:$56,""),
IF($C46="Thorsten Huhn",_xlfn.XLOOKUP($B46,PROSPER_Huhn!$1:$1,PROSPER_Huhn!$56:$56,""),
IF($C46="Nick Hull",_xlfn.XLOOKUP($B46,PROSPER_Hull!$1:$1,PROSPER_Hull!$56:$56,""),
IF($C46="Monika Kotwani",_xlfn.XLOOKUP($B46,PROSPER_Kotwani!$1:$1,PROSPER_Kotwani!$56:$56,""),
IF($C46="Jonathan Wellner",_xlfn.XLOOKUP($B46,PROSPER_Wellner!$1:$1,PROSPER_Wellner!$56:$56,""),
IF($C46="Travis Harvey",_xlfn.XLOOKUP($B46,PROSPER_Harvey!$1:$1,PROSPER_Harvey!$56:$56,""),"")))))))="","",
IF($C46="Christopher Lobo",_xlfn.XLOOKUP($B46,PROSPER_Lobo!$1:$1,PROSPER_Lobo!$56:$56,""),
IF($C46="Naren Baliga",_xlfn.XLOOKUP($B46,PROSPER_Baliga!$1:$1,PROSPER_Baliga!$56:$56,""),
IF($C46="Thorsten Huhn",_xlfn.XLOOKUP($B46,PROSPER_Huhn!$1:$1,PROSPER_Huhn!$56:$56,""),
IF($C46="Nick Hull",_xlfn.XLOOKUP($B46,PROSPER_Hull!$1:$1,PROSPER_Hull!$56:$56,""),
IF($C46="Monika Kotwani",_xlfn.XLOOKUP($B46,PROSPER_Kotwani!$1:$1,PROSPER_Kotwani!$56:$56,""),
IF($C46="Jonathan Wellner",_xlfn.XLOOKUP($B46,PROSPER_Wellner!$1:$1,PROSPER_Wellner!$56:$56,""),
IF($C46="Travis Harvey",_xlfn.XLOOKUP($B46,PROSPER_Harvey!$1:$1,PROSPER_Harvey!$56:$56,""),"")))))))))</f>
        <v>No Score</v>
      </c>
      <c r="HB46" s="134" t="str">
        <f>IF(IF(IF($C46="Christopher Lobo",_xlfn.XLOOKUP($B46,PROSPER_Lobo!$1:$1,PROSPER_Lobo!$57:$57,""),
IF($C46="Naren Baliga",_xlfn.XLOOKUP($B46,PROSPER_Baliga!$1:$1,PROSPER_Baliga!$57:$57,""),
IF($C46="Thorsten Huhn",_xlfn.XLOOKUP($B46,PROSPER_Huhn!$1:$1,PROSPER_Huhn!$57:$57,""),
IF($C46="Nick Hull",_xlfn.XLOOKUP($B46,PROSPER_Hull!$1:$1,PROSPER_Hull!$57:$57,""),
IF($C46="Monika Kotwani",_xlfn.XLOOKUP($B46,PROSPER_Kotwani!$1:$1,PROSPER_Kotwani!$57:$57,""),
IF($C46="Jonathan Wellner",_xlfn.XLOOKUP($B46,PROSPER_Wellner!$1:$1,PROSPER_Wellner!$57:$57,""),
IF($C46="Travis Harvey",_xlfn.XLOOKUP($B46,PROSPER_Harvey!$1:$1,PROSPER_Harvey!$57:$57,""),"")))))))="","",
IF($C46="Christopher Lobo",_xlfn.XLOOKUP($B46,PROSPER_Lobo!$1:$1,PROSPER_Lobo!$57:$57,""),
IF($C46="Naren Baliga",_xlfn.XLOOKUP($B46,PROSPER_Baliga!$1:$1,PROSPER_Baliga!$57:$57,""),
IF($C46="Thorsten Huhn",_xlfn.XLOOKUP($B46,PROSPER_Huhn!$1:$1,PROSPER_Huhn!$57:$57,""),
IF($C46="Nick Hull",_xlfn.XLOOKUP($B46,PROSPER_Hull!$1:$1,PROSPER_Hull!$57:$57,""),
IF($C46="Monika Kotwani",_xlfn.XLOOKUP($B46,PROSPER_Kotwani!$1:$1,PROSPER_Kotwani!$57:$57,""),
IF($C46="Jonathan Wellner",_xlfn.XLOOKUP($B46,PROSPER_Wellner!$1:$1,PROSPER_Wellner!$57:$57,""),
IF($C46="Travis Harvey",_xlfn.XLOOKUP($B46,PROSPER_Harvey!$1:$1,PROSPER_Harvey!$57:$57,""),""))))))))="","No Comment",IF(IF($C46="Christopher Lobo",_xlfn.XLOOKUP($B46,PROSPER_Lobo!$1:$1,PROSPER_Lobo!$57:$57,""),
IF($C46="Naren Baliga",_xlfn.XLOOKUP($B46,PROSPER_Baliga!$1:$1,PROSPER_Baliga!$57:$57,""),
IF($C46="Thorsten Huhn",_xlfn.XLOOKUP($B46,PROSPER_Huhn!$1:$1,PROSPER_Huhn!$57:$57,""),
IF($C46="Nick Hull",_xlfn.XLOOKUP($B46,PROSPER_Hull!$1:$1,PROSPER_Hull!$57:$57,""),
IF($C46="Monika Kotwani",_xlfn.XLOOKUP($B46,PROSPER_Kotwani!$1:$1,PROSPER_Kotwani!$57:$57,""),
IF($C46="Jonathan Wellner",_xlfn.XLOOKUP($B46,PROSPER_Wellner!$1:$1,PROSPER_Wellner!$57:$57,""),
IF($C46="Travis Harvey",_xlfn.XLOOKUP($B46,PROSPER_Harvey!$1:$1,PROSPER_Harvey!$57:$57,""),"")))))))="","",
IF($C46="Christopher Lobo",_xlfn.XLOOKUP($B46,PROSPER_Lobo!$1:$1,PROSPER_Lobo!$57:$57,""),
IF($C46="Naren Baliga",_xlfn.XLOOKUP($B46,PROSPER_Baliga!$1:$1,PROSPER_Baliga!$57:$57,""),
IF($C46="Thorsten Huhn",_xlfn.XLOOKUP($B46,PROSPER_Huhn!$1:$1,PROSPER_Huhn!$57:$57,""),
IF($C46="Nick Hull",_xlfn.XLOOKUP($B46,PROSPER_Hull!$1:$1,PROSPER_Hull!$57:$57,""),
IF($C46="Monika Kotwani",_xlfn.XLOOKUP($B46,PROSPER_Kotwani!$1:$1,PROSPER_Kotwani!$57:$57,""),
IF($C46="Jonathan Wellner",_xlfn.XLOOKUP($B46,PROSPER_Wellner!$1:$1,PROSPER_Wellner!$57:$57,""),
IF($C46="Travis Harvey",_xlfn.XLOOKUP($B46,PROSPER_Harvey!$1:$1,PROSPER_Harvey!$57:$57,""),"")))))))))</f>
        <v>No Comment</v>
      </c>
      <c r="HC46" s="192">
        <f t="shared" si="319"/>
        <v>0</v>
      </c>
      <c r="HD46" s="135" t="str">
        <f>_xlfn.XLOOKUP(B46,PROSPERInitial_Query!$E:$E,PROSPERInitial_Query!$AK:$AK,"",,-1)</f>
        <v/>
      </c>
      <c r="HE46" s="136" t="str">
        <f t="shared" ref="HE46:HE57" si="400">_xlfn.CONCAT($B46,"4 - SuccessServices Quality")</f>
        <v>Ryan Bitoon4 - SuccessServices Quality</v>
      </c>
      <c r="HF46" s="136" t="str">
        <f>_xlfn.XLOOKUP(HE46,PROSPERDelta_Query!BK:BK,PROSPERDelta_Query!AX:AX,"",,-1)</f>
        <v/>
      </c>
      <c r="HG46" s="137" t="str">
        <f t="shared" si="321"/>
        <v>N/A</v>
      </c>
      <c r="HH46" s="137" t="str">
        <f>IF(IF(IF($C46="Christopher Lobo",_xlfn.XLOOKUP($B46,PROSPER_Lobo!$1:$1,PROSPER_Lobo!$58:$58,""),
IF($C46="Naren Baliga",_xlfn.XLOOKUP($B46,PROSPER_Baliga!$1:$1,PROSPER_Baliga!$58:$58,""),
IF($C46="Thorsten Huhn",_xlfn.XLOOKUP($B46,PROSPER_Huhn!$1:$1,PROSPER_Huhn!$58:$58,""),
IF($C46="Nick Hull",_xlfn.XLOOKUP($B46,PROSPER_Hull!$1:$1,PROSPER_Hull!$58:$58,""),
IF($C46="Monika Kotwani",_xlfn.XLOOKUP($B46,PROSPER_Kotwani!$1:$1,PROSPER_Kotwani!$58:$58,""),
IF($C46="Jonathan Wellner",_xlfn.XLOOKUP($B46,PROSPER_Wellner!$1:$1,PROSPER_Wellner!$58:$58,""),
IF($C46="Travis Harvey",_xlfn.XLOOKUP($B46,PROSPER_Harvey!$1:$1,PROSPER_Harvey!$58:$58,""),"")))))))="","",
IF($C46="Christopher Lobo",_xlfn.XLOOKUP($B46,PROSPER_Lobo!$1:$1,PROSPER_Lobo!$58:$58,""),
IF($C46="Naren Baliga",_xlfn.XLOOKUP($B46,PROSPER_Baliga!$1:$1,PROSPER_Baliga!$58:$58,""),
IF($C46="Thorsten Huhn",_xlfn.XLOOKUP($B46,PROSPER_Huhn!$1:$1,PROSPER_Huhn!$58:$58,""),
IF($C46="Nick Hull",_xlfn.XLOOKUP($B46,PROSPER_Hull!$1:$1,PROSPER_Hull!$58:$58,""),
IF($C46="Monika Kotwani",_xlfn.XLOOKUP($B46,PROSPER_Kotwani!$1:$1,PROSPER_Kotwani!$58:$58,""),
IF($C46="Jonathan Wellner",_xlfn.XLOOKUP($B46,PROSPER_Wellner!$1:$1,PROSPER_Wellner!$58:$58,""),
IF($C46="Travis Harvey",_xlfn.XLOOKUP($B46,PROSPER_Harvey!$1:$1,PROSPER_Harvey!$58:$58,""),""))))))))="","No Score",IF(IF($C46="Christopher Lobo",_xlfn.XLOOKUP($B46,PROSPER_Lobo!$1:$1,PROSPER_Lobo!$58:$58,""),
IF($C46="Naren Baliga",_xlfn.XLOOKUP($B46,PROSPER_Baliga!$1:$1,PROSPER_Baliga!$58:$58,""),
IF($C46="Thorsten Huhn",_xlfn.XLOOKUP($B46,PROSPER_Huhn!$1:$1,PROSPER_Huhn!$58:$58,""),
IF($C46="Nick Hull",_xlfn.XLOOKUP($B46,PROSPER_Hull!$1:$1,PROSPER_Hull!$58:$58,""),
IF($C46="Monika Kotwani",_xlfn.XLOOKUP($B46,PROSPER_Kotwani!$1:$1,PROSPER_Kotwani!$58:$58,""),
IF($C46="Jonathan Wellner",_xlfn.XLOOKUP($B46,PROSPER_Wellner!$1:$1,PROSPER_Wellner!$58:$58,""),
IF($C46="Travis Harvey",_xlfn.XLOOKUP($B46,PROSPER_Harvey!$1:$1,PROSPER_Harvey!$58:$58,""),"")))))))="","",
IF($C46="Christopher Lobo",_xlfn.XLOOKUP($B46,PROSPER_Lobo!$1:$1,PROSPER_Lobo!$58:$58,""),
IF($C46="Naren Baliga",_xlfn.XLOOKUP($B46,PROSPER_Baliga!$1:$1,PROSPER_Baliga!$58:$58,""),
IF($C46="Thorsten Huhn",_xlfn.XLOOKUP($B46,PROSPER_Huhn!$1:$1,PROSPER_Huhn!$58:$58,""),
IF($C46="Nick Hull",_xlfn.XLOOKUP($B46,PROSPER_Hull!$1:$1,PROSPER_Hull!$58:$58,""),
IF($C46="Monika Kotwani",_xlfn.XLOOKUP($B46,PROSPER_Kotwani!$1:$1,PROSPER_Kotwani!$58:$58,""),
IF($C46="Jonathan Wellner",_xlfn.XLOOKUP($B46,PROSPER_Wellner!$1:$1,PROSPER_Wellner!$58:$58,""),
IF($C46="Travis Harvey",_xlfn.XLOOKUP($B46,PROSPER_Harvey!$1:$1,PROSPER_Harvey!$58:$58,""),"")))))))))</f>
        <v>No Score</v>
      </c>
      <c r="HI46" s="138" t="str">
        <f>IF(IF(IF($C46="Christopher Lobo",_xlfn.XLOOKUP($B46,PROSPER_Lobo!$1:$1,PROSPER_Lobo!$59:$59,""),
IF($C46="Naren Baliga",_xlfn.XLOOKUP($B46,PROSPER_Baliga!$1:$1,PROSPER_Baliga!$59:$59,""),
IF($C46="Thorsten Huhn",_xlfn.XLOOKUP($B46,PROSPER_Huhn!$1:$1,PROSPER_Huhn!$59:$59,""),
IF($C46="Nick Hull",_xlfn.XLOOKUP($B46,PROSPER_Hull!$1:$1,PROSPER_Hull!$59:$59,""),
IF($C46="Monika Kotwani",_xlfn.XLOOKUP($B46,PROSPER_Kotwani!$1:$1,PROSPER_Kotwani!$59:$59,""),
IF($C46="Jonathan Wellner",_xlfn.XLOOKUP($B46,PROSPER_Wellner!$1:$1,PROSPER_Wellner!$59:$59,""),
IF($C46="Travis Harvey",_xlfn.XLOOKUP($B46,PROSPER_Harvey!$1:$1,PROSPER_Harvey!$59:$59,""),"")))))))="","",
IF($C46="Christopher Lobo",_xlfn.XLOOKUP($B46,PROSPER_Lobo!$1:$1,PROSPER_Lobo!$59:$59,""),
IF($C46="Naren Baliga",_xlfn.XLOOKUP($B46,PROSPER_Baliga!$1:$1,PROSPER_Baliga!$59:$59,""),
IF($C46="Thorsten Huhn",_xlfn.XLOOKUP($B46,PROSPER_Huhn!$1:$1,PROSPER_Huhn!$59:$59,""),
IF($C46="Nick Hull",_xlfn.XLOOKUP($B46,PROSPER_Hull!$1:$1,PROSPER_Hull!$59:$59,""),
IF($C46="Monika Kotwani",_xlfn.XLOOKUP($B46,PROSPER_Kotwani!$1:$1,PROSPER_Kotwani!$59:$59,""),
IF($C46="Jonathan Wellner",_xlfn.XLOOKUP($B46,PROSPER_Wellner!$1:$1,PROSPER_Wellner!$59:$59,""),
IF($C46="Travis Harvey",_xlfn.XLOOKUP($B46,PROSPER_Harvey!$1:$1,PROSPER_Harvey!$59:$59,""),""))))))))="","No Comment",IF(IF($C46="Christopher Lobo",_xlfn.XLOOKUP($B46,PROSPER_Lobo!$1:$1,PROSPER_Lobo!$59:$59,""),
IF($C46="Naren Baliga",_xlfn.XLOOKUP($B46,PROSPER_Baliga!$1:$1,PROSPER_Baliga!$59:$59,""),
IF($C46="Thorsten Huhn",_xlfn.XLOOKUP($B46,PROSPER_Huhn!$1:$1,PROSPER_Huhn!$59:$59,""),
IF($C46="Nick Hull",_xlfn.XLOOKUP($B46,PROSPER_Hull!$1:$1,PROSPER_Hull!$59:$59,""),
IF($C46="Monika Kotwani",_xlfn.XLOOKUP($B46,PROSPER_Kotwani!$1:$1,PROSPER_Kotwani!$59:$59,""),
IF($C46="Jonathan Wellner",_xlfn.XLOOKUP($B46,PROSPER_Wellner!$1:$1,PROSPER_Wellner!$59:$59,""),
IF($C46="Travis Harvey",_xlfn.XLOOKUP($B46,PROSPER_Harvey!$1:$1,PROSPER_Harvey!$59:$59,""),"")))))))="","",
IF($C46="Christopher Lobo",_xlfn.XLOOKUP($B46,PROSPER_Lobo!$1:$1,PROSPER_Lobo!$59:$59,""),
IF($C46="Naren Baliga",_xlfn.XLOOKUP($B46,PROSPER_Baliga!$1:$1,PROSPER_Baliga!$59:$59,""),
IF($C46="Thorsten Huhn",_xlfn.XLOOKUP($B46,PROSPER_Huhn!$1:$1,PROSPER_Huhn!$59:$59,""),
IF($C46="Nick Hull",_xlfn.XLOOKUP($B46,PROSPER_Hull!$1:$1,PROSPER_Hull!$59:$59,""),
IF($C46="Monika Kotwani",_xlfn.XLOOKUP($B46,PROSPER_Kotwani!$1:$1,PROSPER_Kotwani!$59:$59,""),
IF($C46="Jonathan Wellner",_xlfn.XLOOKUP($B46,PROSPER_Wellner!$1:$1,PROSPER_Wellner!$59:$59,""),
IF($C46="Travis Harvey",_xlfn.XLOOKUP($B46,PROSPER_Harvey!$1:$1,PROSPER_Harvey!$59:$59,""),"")))))))))</f>
        <v>No Comment</v>
      </c>
      <c r="HJ46" s="188" t="str">
        <f t="shared" si="322"/>
        <v>N/A</v>
      </c>
      <c r="HK46" s="135" t="str">
        <f>_xlfn.XLOOKUP(B46,PROSPERInitial_Query!$E:$E,PROSPERInitial_Query!$AL:$AL,"",,-1)</f>
        <v/>
      </c>
      <c r="HL46" s="136" t="str">
        <f t="shared" ref="HL46:HL57" si="401">_xlfn.CONCAT($B46,"4 - SuccessEscalation Management")</f>
        <v>Ryan Bitoon4 - SuccessEscalation Management</v>
      </c>
      <c r="HM46" s="136" t="str">
        <f>_xlfn.XLOOKUP(HL46,PROSPERDelta_Query!BK:BK,PROSPERDelta_Query!AY:AY,"",,-1)</f>
        <v/>
      </c>
      <c r="HN46" s="137" t="str">
        <f t="shared" si="324"/>
        <v>N/A</v>
      </c>
      <c r="HO46" s="137" t="str">
        <f>IF(IF(IF($C46="Christopher Lobo",_xlfn.XLOOKUP($B46,PROSPER_Lobo!$1:$1,PROSPER_Lobo!$60:$60,""),
IF($C46="Naren Baliga",_xlfn.XLOOKUP($B46,PROSPER_Baliga!$1:$1,PROSPER_Baliga!$60:$60,""),
IF($C46="Thorsten Huhn",_xlfn.XLOOKUP($B46,PROSPER_Huhn!$1:$1,PROSPER_Huhn!$60:$60,""),
IF($C46="Nick Hull",_xlfn.XLOOKUP($B46,PROSPER_Hull!$1:$1,PROSPER_Hull!$60:$60,""),
IF($C46="Monika Kotwani",_xlfn.XLOOKUP($B46,PROSPER_Kotwani!$1:$1,PROSPER_Kotwani!$60:$60,""),
IF($C46="Jonathan Wellner",_xlfn.XLOOKUP($B46,PROSPER_Wellner!$1:$1,PROSPER_Wellner!$60:$60,""),
IF($C46="Travis Harvey",_xlfn.XLOOKUP($B46,PROSPER_Harvey!$1:$1,PROSPER_Harvey!$60:$60,""),"")))))))="","",
IF($C46="Christopher Lobo",_xlfn.XLOOKUP($B46,PROSPER_Lobo!$1:$1,PROSPER_Lobo!$60:$60,""),
IF($C46="Naren Baliga",_xlfn.XLOOKUP($B46,PROSPER_Baliga!$1:$1,PROSPER_Baliga!$60:$60,""),
IF($C46="Thorsten Huhn",_xlfn.XLOOKUP($B46,PROSPER_Huhn!$1:$1,PROSPER_Huhn!$60:$60,""),
IF($C46="Nick Hull",_xlfn.XLOOKUP($B46,PROSPER_Hull!$1:$1,PROSPER_Hull!$60:$60,""),
IF($C46="Monika Kotwani",_xlfn.XLOOKUP($B46,PROSPER_Kotwani!$1:$1,PROSPER_Kotwani!$60:$60,""),
IF($C46="Jonathan Wellner",_xlfn.XLOOKUP($B46,PROSPER_Wellner!$1:$1,PROSPER_Wellner!$60:$60,""),
IF($C46="Travis Harvey",_xlfn.XLOOKUP($B46,PROSPER_Harvey!$1:$1,PROSPER_Harvey!$60:$60,""),""))))))))="","No Score",IF(IF($C46="Christopher Lobo",_xlfn.XLOOKUP($B46,PROSPER_Lobo!$1:$1,PROSPER_Lobo!$60:$60,""),
IF($C46="Naren Baliga",_xlfn.XLOOKUP($B46,PROSPER_Baliga!$1:$1,PROSPER_Baliga!$60:$60,""),
IF($C46="Thorsten Huhn",_xlfn.XLOOKUP($B46,PROSPER_Huhn!$1:$1,PROSPER_Huhn!$60:$60,""),
IF($C46="Nick Hull",_xlfn.XLOOKUP($B46,PROSPER_Hull!$1:$1,PROSPER_Hull!$60:$60,""),
IF($C46="Monika Kotwani",_xlfn.XLOOKUP($B46,PROSPER_Kotwani!$1:$1,PROSPER_Kotwani!$60:$60,""),
IF($C46="Jonathan Wellner",_xlfn.XLOOKUP($B46,PROSPER_Wellner!$1:$1,PROSPER_Wellner!$60:$60,""),
IF($C46="Travis Harvey",_xlfn.XLOOKUP($B46,PROSPER_Harvey!$1:$1,PROSPER_Harvey!$60:$60,""),"")))))))="","",
IF($C46="Christopher Lobo",_xlfn.XLOOKUP($B46,PROSPER_Lobo!$1:$1,PROSPER_Lobo!$60:$60,""),
IF($C46="Naren Baliga",_xlfn.XLOOKUP($B46,PROSPER_Baliga!$1:$1,PROSPER_Baliga!$60:$60,""),
IF($C46="Thorsten Huhn",_xlfn.XLOOKUP($B46,PROSPER_Huhn!$1:$1,PROSPER_Huhn!$60:$60,""),
IF($C46="Nick Hull",_xlfn.XLOOKUP($B46,PROSPER_Hull!$1:$1,PROSPER_Hull!$60:$60,""),
IF($C46="Monika Kotwani",_xlfn.XLOOKUP($B46,PROSPER_Kotwani!$1:$1,PROSPER_Kotwani!$60:$60,""),
IF($C46="Jonathan Wellner",_xlfn.XLOOKUP($B46,PROSPER_Wellner!$1:$1,PROSPER_Wellner!$60:$60,""),
IF($C46="Travis Harvey",_xlfn.XLOOKUP($B46,PROSPER_Harvey!$1:$1,PROSPER_Harvey!$60:$60,""),"")))))))))</f>
        <v>No Score</v>
      </c>
      <c r="HP46" s="138" t="str">
        <f>IF(IF(IF($C46="Christopher Lobo",_xlfn.XLOOKUP($B46,PROSPER_Lobo!$1:$1,PROSPER_Lobo!$61:$61,""),
IF($C46="Naren Baliga",_xlfn.XLOOKUP($B46,PROSPER_Baliga!$1:$1,PROSPER_Baliga!$61:$61,""),
IF($C46="Thorsten Huhn",_xlfn.XLOOKUP($B46,PROSPER_Huhn!$1:$1,PROSPER_Huhn!$61:$61,""),
IF($C46="Nick Hull",_xlfn.XLOOKUP($B46,PROSPER_Hull!$1:$1,PROSPER_Hull!$61:$61,""),
IF($C46="Monika Kotwani",_xlfn.XLOOKUP($B46,PROSPER_Kotwani!$1:$1,PROSPER_Kotwani!$61:$61,""),
IF($C46="Jonathan Wellner",_xlfn.XLOOKUP($B46,PROSPER_Wellner!$1:$1,PROSPER_Wellner!$61:$61,""),
IF($C46="Travis Harvey",_xlfn.XLOOKUP($B46,PROSPER_Harvey!$1:$1,PROSPER_Harvey!$61:$61,""),"")))))))="","",
IF($C46="Christopher Lobo",_xlfn.XLOOKUP($B46,PROSPER_Lobo!$1:$1,PROSPER_Lobo!$61:$61,""),
IF($C46="Naren Baliga",_xlfn.XLOOKUP($B46,PROSPER_Baliga!$1:$1,PROSPER_Baliga!$61:$61,""),
IF($C46="Thorsten Huhn",_xlfn.XLOOKUP($B46,PROSPER_Huhn!$1:$1,PROSPER_Huhn!$61:$61,""),
IF($C46="Nick Hull",_xlfn.XLOOKUP($B46,PROSPER_Hull!$1:$1,PROSPER_Hull!$61:$61,""),
IF($C46="Monika Kotwani",_xlfn.XLOOKUP($B46,PROSPER_Kotwani!$1:$1,PROSPER_Kotwani!$61:$61,""),
IF($C46="Jonathan Wellner",_xlfn.XLOOKUP($B46,PROSPER_Wellner!$1:$1,PROSPER_Wellner!$61:$61,""),
IF($C46="Travis Harvey",_xlfn.XLOOKUP($B46,PROSPER_Harvey!$1:$1,PROSPER_Harvey!$61:$61,""),""))))))))="","No Comment",IF(IF($C46="Christopher Lobo",_xlfn.XLOOKUP($B46,PROSPER_Lobo!$1:$1,PROSPER_Lobo!$61:$61,""),
IF($C46="Naren Baliga",_xlfn.XLOOKUP($B46,PROSPER_Baliga!$1:$1,PROSPER_Baliga!$61:$61,""),
IF($C46="Thorsten Huhn",_xlfn.XLOOKUP($B46,PROSPER_Huhn!$1:$1,PROSPER_Huhn!$61:$61,""),
IF($C46="Nick Hull",_xlfn.XLOOKUP($B46,PROSPER_Hull!$1:$1,PROSPER_Hull!$61:$61,""),
IF($C46="Monika Kotwani",_xlfn.XLOOKUP($B46,PROSPER_Kotwani!$1:$1,PROSPER_Kotwani!$61:$61,""),
IF($C46="Jonathan Wellner",_xlfn.XLOOKUP($B46,PROSPER_Wellner!$1:$1,PROSPER_Wellner!$61:$61,""),
IF($C46="Travis Harvey",_xlfn.XLOOKUP($B46,PROSPER_Harvey!$1:$1,PROSPER_Harvey!$61:$61,""),"")))))))="","",
IF($C46="Christopher Lobo",_xlfn.XLOOKUP($B46,PROSPER_Lobo!$1:$1,PROSPER_Lobo!$61:$61,""),
IF($C46="Naren Baliga",_xlfn.XLOOKUP($B46,PROSPER_Baliga!$1:$1,PROSPER_Baliga!$61:$61,""),
IF($C46="Thorsten Huhn",_xlfn.XLOOKUP($B46,PROSPER_Huhn!$1:$1,PROSPER_Huhn!$61:$61,""),
IF($C46="Nick Hull",_xlfn.XLOOKUP($B46,PROSPER_Hull!$1:$1,PROSPER_Hull!$61:$61,""),
IF($C46="Monika Kotwani",_xlfn.XLOOKUP($B46,PROSPER_Kotwani!$1:$1,PROSPER_Kotwani!$61:$61,""),
IF($C46="Jonathan Wellner",_xlfn.XLOOKUP($B46,PROSPER_Wellner!$1:$1,PROSPER_Wellner!$61:$61,""),
IF($C46="Travis Harvey",_xlfn.XLOOKUP($B46,PROSPER_Harvey!$1:$1,PROSPER_Harvey!$61:$61,""),"")))))))))</f>
        <v>No Comment</v>
      </c>
      <c r="HQ46" s="188" t="str">
        <f t="shared" si="325"/>
        <v>N/A</v>
      </c>
      <c r="HR46" s="135" t="str">
        <f>_xlfn.XLOOKUP(B46,PROSPERInitial_Query!$E:$E,PROSPERInitial_Query!$AM:$AM,"",,-1)</f>
        <v/>
      </c>
      <c r="HS46" s="136" t="str">
        <f t="shared" ref="HS46:HS57" si="402">_xlfn.CONCAT($B46,"4 - SuccessExpanding / Renewing the Business")</f>
        <v>Ryan Bitoon4 - SuccessExpanding / Renewing the Business</v>
      </c>
      <c r="HT46" s="136" t="str">
        <f>_xlfn.XLOOKUP(HS46,PROSPERDelta_Query!BK:BK,PROSPERDelta_Query!AZ:AZ,"",,-1)</f>
        <v/>
      </c>
      <c r="HU46" s="137" t="str">
        <f t="shared" si="327"/>
        <v>N/A</v>
      </c>
      <c r="HV46" s="137" t="str">
        <f>IF(IF(IF($C46="Christopher Lobo",_xlfn.XLOOKUP($B46,PROSPER_Lobo!$1:$1,PROSPER_Lobo!$62:$62,""),
IF($C46="Naren Baliga",_xlfn.XLOOKUP($B46,PROSPER_Baliga!$1:$1,PROSPER_Baliga!$62:$62,""),
IF($C46="Thorsten Huhn",_xlfn.XLOOKUP($B46,PROSPER_Huhn!$1:$1,PROSPER_Huhn!$62:$62,""),
IF($C46="Nick Hull",_xlfn.XLOOKUP($B46,PROSPER_Hull!$1:$1,PROSPER_Hull!$62:$62,""),
IF($C46="Monika Kotwani",_xlfn.XLOOKUP($B46,PROSPER_Kotwani!$1:$1,PROSPER_Kotwani!$62:$62,""),
IF($C46="Jonathan Wellner",_xlfn.XLOOKUP($B46,PROSPER_Wellner!$1:$1,PROSPER_Wellner!$62:$62,""),
IF($C46="Travis Harvey",_xlfn.XLOOKUP($B46,PROSPER_Harvey!$1:$1,PROSPER_Harvey!$62:$62,""),"")))))))="","",
IF($C46="Christopher Lobo",_xlfn.XLOOKUP($B46,PROSPER_Lobo!$1:$1,PROSPER_Lobo!$62:$62,""),
IF($C46="Naren Baliga",_xlfn.XLOOKUP($B46,PROSPER_Baliga!$1:$1,PROSPER_Baliga!$62:$62,""),
IF($C46="Thorsten Huhn",_xlfn.XLOOKUP($B46,PROSPER_Huhn!$1:$1,PROSPER_Huhn!$62:$62,""),
IF($C46="Nick Hull",_xlfn.XLOOKUP($B46,PROSPER_Hull!$1:$1,PROSPER_Hull!$62:$62,""),
IF($C46="Monika Kotwani",_xlfn.XLOOKUP($B46,PROSPER_Kotwani!$1:$1,PROSPER_Kotwani!$62:$62,""),
IF($C46="Jonathan Wellner",_xlfn.XLOOKUP($B46,PROSPER_Wellner!$1:$1,PROSPER_Wellner!$62:$62,""),
IF($C46="Travis Harvey",_xlfn.XLOOKUP($B46,PROSPER_Harvey!$1:$1,PROSPER_Harvey!$62:$62,""),""))))))))="","No Score",IF(IF($C46="Christopher Lobo",_xlfn.XLOOKUP($B46,PROSPER_Lobo!$1:$1,PROSPER_Lobo!$62:$62,""),
IF($C46="Naren Baliga",_xlfn.XLOOKUP($B46,PROSPER_Baliga!$1:$1,PROSPER_Baliga!$62:$62,""),
IF($C46="Thorsten Huhn",_xlfn.XLOOKUP($B46,PROSPER_Huhn!$1:$1,PROSPER_Huhn!$62:$62,""),
IF($C46="Nick Hull",_xlfn.XLOOKUP($B46,PROSPER_Hull!$1:$1,PROSPER_Hull!$62:$62,""),
IF($C46="Monika Kotwani",_xlfn.XLOOKUP($B46,PROSPER_Kotwani!$1:$1,PROSPER_Kotwani!$62:$62,""),
IF($C46="Jonathan Wellner",_xlfn.XLOOKUP($B46,PROSPER_Wellner!$1:$1,PROSPER_Wellner!$62:$62,""),
IF($C46="Travis Harvey",_xlfn.XLOOKUP($B46,PROSPER_Harvey!$1:$1,PROSPER_Harvey!$62:$62,""),"")))))))="","",
IF($C46="Christopher Lobo",_xlfn.XLOOKUP($B46,PROSPER_Lobo!$1:$1,PROSPER_Lobo!$62:$62,""),
IF($C46="Naren Baliga",_xlfn.XLOOKUP($B46,PROSPER_Baliga!$1:$1,PROSPER_Baliga!$62:$62,""),
IF($C46="Thorsten Huhn",_xlfn.XLOOKUP($B46,PROSPER_Huhn!$1:$1,PROSPER_Huhn!$62:$62,""),
IF($C46="Nick Hull",_xlfn.XLOOKUP($B46,PROSPER_Hull!$1:$1,PROSPER_Hull!$62:$62,""),
IF($C46="Monika Kotwani",_xlfn.XLOOKUP($B46,PROSPER_Kotwani!$1:$1,PROSPER_Kotwani!$62:$62,""),
IF($C46="Jonathan Wellner",_xlfn.XLOOKUP($B46,PROSPER_Wellner!$1:$1,PROSPER_Wellner!$62:$62,""),
IF($C46="Travis Harvey",_xlfn.XLOOKUP($B46,PROSPER_Harvey!$1:$1,PROSPER_Harvey!$62:$62,""),"")))))))))</f>
        <v>No Score</v>
      </c>
      <c r="HW46" s="138" t="str">
        <f>IF(IF(IF($C46="Christopher Lobo",_xlfn.XLOOKUP($B46,PROSPER_Lobo!$1:$1,PROSPER_Lobo!$63:$63,""),
IF($C46="Naren Baliga",_xlfn.XLOOKUP($B46,PROSPER_Baliga!$1:$1,PROSPER_Baliga!$63:$63,""),
IF($C46="Thorsten Huhn",_xlfn.XLOOKUP($B46,PROSPER_Huhn!$1:$1,PROSPER_Huhn!$63:$63,""),
IF($C46="Nick Hull",_xlfn.XLOOKUP($B46,PROSPER_Hull!$1:$1,PROSPER_Hull!$63:$63,""),
IF($C46="Monika Kotwani",_xlfn.XLOOKUP($B46,PROSPER_Kotwani!$1:$1,PROSPER_Kotwani!$63:$63,""),
IF($C46="Jonathan Wellner",_xlfn.XLOOKUP($B46,PROSPER_Wellner!$1:$1,PROSPER_Wellner!$63:$63,""),
IF($C46="Travis Harvey",_xlfn.XLOOKUP($B46,PROSPER_Harvey!$1:$1,PROSPER_Harvey!$63:$63,""),"")))))))="","",
IF($C46="Christopher Lobo",_xlfn.XLOOKUP($B46,PROSPER_Lobo!$1:$1,PROSPER_Lobo!$63:$63,""),
IF($C46="Naren Baliga",_xlfn.XLOOKUP($B46,PROSPER_Baliga!$1:$1,PROSPER_Baliga!$63:$63,""),
IF($C46="Thorsten Huhn",_xlfn.XLOOKUP($B46,PROSPER_Huhn!$1:$1,PROSPER_Huhn!$63:$63,""),
IF($C46="Nick Hull",_xlfn.XLOOKUP($B46,PROSPER_Hull!$1:$1,PROSPER_Hull!$63:$63,""),
IF($C46="Monika Kotwani",_xlfn.XLOOKUP($B46,PROSPER_Kotwani!$1:$1,PROSPER_Kotwani!$63:$63,""),
IF($C46="Jonathan Wellner",_xlfn.XLOOKUP($B46,PROSPER_Wellner!$1:$1,PROSPER_Wellner!$63:$63,""),
IF($C46="Travis Harvey",_xlfn.XLOOKUP($B46,PROSPER_Harvey!$1:$1,PROSPER_Harvey!$63:$63,""),""))))))))="","No Comment",IF(IF($C46="Christopher Lobo",_xlfn.XLOOKUP($B46,PROSPER_Lobo!$1:$1,PROSPER_Lobo!$63:$63,""),
IF($C46="Naren Baliga",_xlfn.XLOOKUP($B46,PROSPER_Baliga!$1:$1,PROSPER_Baliga!$63:$63,""),
IF($C46="Thorsten Huhn",_xlfn.XLOOKUP($B46,PROSPER_Huhn!$1:$1,PROSPER_Huhn!$63:$63,""),
IF($C46="Nick Hull",_xlfn.XLOOKUP($B46,PROSPER_Hull!$1:$1,PROSPER_Hull!$63:$63,""),
IF($C46="Monika Kotwani",_xlfn.XLOOKUP($B46,PROSPER_Kotwani!$1:$1,PROSPER_Kotwani!$63:$63,""),
IF($C46="Jonathan Wellner",_xlfn.XLOOKUP($B46,PROSPER_Wellner!$1:$1,PROSPER_Wellner!$63:$63,""),
IF($C46="Travis Harvey",_xlfn.XLOOKUP($B46,PROSPER_Harvey!$1:$1,PROSPER_Harvey!$63:$63,""),"")))))))="","",
IF($C46="Christopher Lobo",_xlfn.XLOOKUP($B46,PROSPER_Lobo!$1:$1,PROSPER_Lobo!$63:$63,""),
IF($C46="Naren Baliga",_xlfn.XLOOKUP($B46,PROSPER_Baliga!$1:$1,PROSPER_Baliga!$63:$63,""),
IF($C46="Thorsten Huhn",_xlfn.XLOOKUP($B46,PROSPER_Huhn!$1:$1,PROSPER_Huhn!$63:$63,""),
IF($C46="Nick Hull",_xlfn.XLOOKUP($B46,PROSPER_Hull!$1:$1,PROSPER_Hull!$63:$63,""),
IF($C46="Monika Kotwani",_xlfn.XLOOKUP($B46,PROSPER_Kotwani!$1:$1,PROSPER_Kotwani!$63:$63,""),
IF($C46="Jonathan Wellner",_xlfn.XLOOKUP($B46,PROSPER_Wellner!$1:$1,PROSPER_Wellner!$63:$63,""),
IF($C46="Travis Harvey",_xlfn.XLOOKUP($B46,PROSPER_Harvey!$1:$1,PROSPER_Harvey!$63:$63,""),"")))))))))</f>
        <v>No Comment</v>
      </c>
      <c r="HX46" s="188" t="str">
        <f t="shared" si="328"/>
        <v>N/A</v>
      </c>
      <c r="HY46" s="135" t="str">
        <f>_xlfn.XLOOKUP(B46,PROSPERInitial_Query!$E:$E,PROSPERInitial_Query!$AN:$AN,"",,-1)</f>
        <v/>
      </c>
      <c r="HZ46" s="136" t="str">
        <f t="shared" ref="HZ46:HZ57" si="403">_xlfn.CONCAT($B46,"4 - SuccessPre-Sales Participation")</f>
        <v>Ryan Bitoon4 - SuccessPre-Sales Participation</v>
      </c>
      <c r="IA46" s="136" t="str">
        <f>_xlfn.XLOOKUP(HZ46,PROSPERDelta_Query!BK:BK,PROSPERDelta_Query!BA:BA,"",,-1)</f>
        <v/>
      </c>
      <c r="IB46" s="137" t="str">
        <f t="shared" si="330"/>
        <v>N/A</v>
      </c>
      <c r="IC46" s="137" t="str">
        <f>IF(IF(IF($C46="Christopher Lobo",_xlfn.XLOOKUP($B46,PROSPER_Lobo!$1:$1,PROSPER_Lobo!$64:$64,""),
IF($C46="Naren Baliga",_xlfn.XLOOKUP($B46,PROSPER_Baliga!$1:$1,PROSPER_Baliga!$64:$64,""),
IF($C46="Thorsten Huhn",_xlfn.XLOOKUP($B46,PROSPER_Huhn!$1:$1,PROSPER_Huhn!$64:$64,""),
IF($C46="Nick Hull",_xlfn.XLOOKUP($B46,PROSPER_Hull!$1:$1,PROSPER_Hull!$64:$64,""),
IF($C46="Monika Kotwani",_xlfn.XLOOKUP($B46,PROSPER_Kotwani!$1:$1,PROSPER_Kotwani!$64:$64,""),
IF($C46="Jonathan Wellner",_xlfn.XLOOKUP($B46,PROSPER_Wellner!$1:$1,PROSPER_Wellner!$64:$64,""),
IF($C46="Travis Harvey",_xlfn.XLOOKUP($B46,PROSPER_Harvey!$1:$1,PROSPER_Harvey!$64:$64,""),"")))))))="","",
IF($C46="Christopher Lobo",_xlfn.XLOOKUP($B46,PROSPER_Lobo!$1:$1,PROSPER_Lobo!$64:$64,""),
IF($C46="Naren Baliga",_xlfn.XLOOKUP($B46,PROSPER_Baliga!$1:$1,PROSPER_Baliga!$64:$64,""),
IF($C46="Thorsten Huhn",_xlfn.XLOOKUP($B46,PROSPER_Huhn!$1:$1,PROSPER_Huhn!$64:$64,""),
IF($C46="Nick Hull",_xlfn.XLOOKUP($B46,PROSPER_Hull!$1:$1,PROSPER_Hull!$64:$64,""),
IF($C46="Monika Kotwani",_xlfn.XLOOKUP($B46,PROSPER_Kotwani!$1:$1,PROSPER_Kotwani!$64:$64,""),
IF($C46="Jonathan Wellner",_xlfn.XLOOKUP($B46,PROSPER_Wellner!$1:$1,PROSPER_Wellner!$64:$64,""),
IF($C46="Travis Harvey",_xlfn.XLOOKUP($B46,PROSPER_Harvey!$1:$1,PROSPER_Harvey!$64:$64,""),""))))))))="","No Score",IF(IF($C46="Christopher Lobo",_xlfn.XLOOKUP($B46,PROSPER_Lobo!$1:$1,PROSPER_Lobo!$64:$64,""),
IF($C46="Naren Baliga",_xlfn.XLOOKUP($B46,PROSPER_Baliga!$1:$1,PROSPER_Baliga!$64:$64,""),
IF($C46="Thorsten Huhn",_xlfn.XLOOKUP($B46,PROSPER_Huhn!$1:$1,PROSPER_Huhn!$64:$64,""),
IF($C46="Nick Hull",_xlfn.XLOOKUP($B46,PROSPER_Hull!$1:$1,PROSPER_Hull!$64:$64,""),
IF($C46="Monika Kotwani",_xlfn.XLOOKUP($B46,PROSPER_Kotwani!$1:$1,PROSPER_Kotwani!$64:$64,""),
IF($C46="Jonathan Wellner",_xlfn.XLOOKUP($B46,PROSPER_Wellner!$1:$1,PROSPER_Wellner!$64:$64,""),
IF($C46="Travis Harvey",_xlfn.XLOOKUP($B46,PROSPER_Harvey!$1:$1,PROSPER_Harvey!$64:$64,""),"")))))))="","",
IF($C46="Christopher Lobo",_xlfn.XLOOKUP($B46,PROSPER_Lobo!$1:$1,PROSPER_Lobo!$64:$64,""),
IF($C46="Naren Baliga",_xlfn.XLOOKUP($B46,PROSPER_Baliga!$1:$1,PROSPER_Baliga!$64:$64,""),
IF($C46="Thorsten Huhn",_xlfn.XLOOKUP($B46,PROSPER_Huhn!$1:$1,PROSPER_Huhn!$64:$64,""),
IF($C46="Nick Hull",_xlfn.XLOOKUP($B46,PROSPER_Hull!$1:$1,PROSPER_Hull!$64:$64,""),
IF($C46="Monika Kotwani",_xlfn.XLOOKUP($B46,PROSPER_Kotwani!$1:$1,PROSPER_Kotwani!$64:$64,""),
IF($C46="Jonathan Wellner",_xlfn.XLOOKUP($B46,PROSPER_Wellner!$1:$1,PROSPER_Wellner!$64:$64,""),
IF($C46="Travis Harvey",_xlfn.XLOOKUP($B46,PROSPER_Harvey!$1:$1,PROSPER_Harvey!$64:$64,""),"")))))))))</f>
        <v>No Score</v>
      </c>
      <c r="ID46" s="138" t="str">
        <f>IF(IF(IF($C46="Christopher Lobo",_xlfn.XLOOKUP($B46,PROSPER_Lobo!$1:$1,PROSPER_Lobo!$65:$65,""),
IF($C46="Naren Baliga",_xlfn.XLOOKUP($B46,PROSPER_Baliga!$1:$1,PROSPER_Baliga!$65:$65,""),
IF($C46="Thorsten Huhn",_xlfn.XLOOKUP($B46,PROSPER_Huhn!$1:$1,PROSPER_Huhn!$65:$65,""),
IF($C46="Nick Hull",_xlfn.XLOOKUP($B46,PROSPER_Hull!$1:$1,PROSPER_Hull!$65:$65,""),
IF($C46="Monika Kotwani",_xlfn.XLOOKUP($B46,PROSPER_Kotwani!$1:$1,PROSPER_Kotwani!$65:$65,""),
IF($C46="Jonathan Wellner",_xlfn.XLOOKUP($B46,PROSPER_Wellner!$1:$1,PROSPER_Wellner!$65:$65,""),
IF($C46="Travis Harvey",_xlfn.XLOOKUP($B46,PROSPER_Harvey!$1:$1,PROSPER_Harvey!$65:$65,""),"")))))))="","",
IF($C46="Christopher Lobo",_xlfn.XLOOKUP($B46,PROSPER_Lobo!$1:$1,PROSPER_Lobo!$65:$65,""),
IF($C46="Naren Baliga",_xlfn.XLOOKUP($B46,PROSPER_Baliga!$1:$1,PROSPER_Baliga!$65:$65,""),
IF($C46="Thorsten Huhn",_xlfn.XLOOKUP($B46,PROSPER_Huhn!$1:$1,PROSPER_Huhn!$65:$65,""),
IF($C46="Nick Hull",_xlfn.XLOOKUP($B46,PROSPER_Hull!$1:$1,PROSPER_Hull!$65:$65,""),
IF($C46="Monika Kotwani",_xlfn.XLOOKUP($B46,PROSPER_Kotwani!$1:$1,PROSPER_Kotwani!$65:$65,""),
IF($C46="Jonathan Wellner",_xlfn.XLOOKUP($B46,PROSPER_Wellner!$1:$1,PROSPER_Wellner!$65:$65,""),
IF($C46="Travis Harvey",_xlfn.XLOOKUP($B46,PROSPER_Harvey!$1:$1,PROSPER_Harvey!$65:$65,""),""))))))))="","No Comment",IF(IF($C46="Christopher Lobo",_xlfn.XLOOKUP($B46,PROSPER_Lobo!$1:$1,PROSPER_Lobo!$65:$65,""),
IF($C46="Naren Baliga",_xlfn.XLOOKUP($B46,PROSPER_Baliga!$1:$1,PROSPER_Baliga!$65:$65,""),
IF($C46="Thorsten Huhn",_xlfn.XLOOKUP($B46,PROSPER_Huhn!$1:$1,PROSPER_Huhn!$65:$65,""),
IF($C46="Nick Hull",_xlfn.XLOOKUP($B46,PROSPER_Hull!$1:$1,PROSPER_Hull!$65:$65,""),
IF($C46="Monika Kotwani",_xlfn.XLOOKUP($B46,PROSPER_Kotwani!$1:$1,PROSPER_Kotwani!$65:$65,""),
IF($C46="Jonathan Wellner",_xlfn.XLOOKUP($B46,PROSPER_Wellner!$1:$1,PROSPER_Wellner!$65:$65,""),
IF($C46="Travis Harvey",_xlfn.XLOOKUP($B46,PROSPER_Harvey!$1:$1,PROSPER_Harvey!$65:$65,""),"")))))))="","",
IF($C46="Christopher Lobo",_xlfn.XLOOKUP($B46,PROSPER_Lobo!$1:$1,PROSPER_Lobo!$65:$65,""),
IF($C46="Naren Baliga",_xlfn.XLOOKUP($B46,PROSPER_Baliga!$1:$1,PROSPER_Baliga!$65:$65,""),
IF($C46="Thorsten Huhn",_xlfn.XLOOKUP($B46,PROSPER_Huhn!$1:$1,PROSPER_Huhn!$65:$65,""),
IF($C46="Nick Hull",_xlfn.XLOOKUP($B46,PROSPER_Hull!$1:$1,PROSPER_Hull!$65:$65,""),
IF($C46="Monika Kotwani",_xlfn.XLOOKUP($B46,PROSPER_Kotwani!$1:$1,PROSPER_Kotwani!$65:$65,""),
IF($C46="Jonathan Wellner",_xlfn.XLOOKUP($B46,PROSPER_Wellner!$1:$1,PROSPER_Wellner!$65:$65,""),
IF($C46="Travis Harvey",_xlfn.XLOOKUP($B46,PROSPER_Harvey!$1:$1,PROSPER_Harvey!$65:$65,""),"")))))))))</f>
        <v>No Comment</v>
      </c>
      <c r="IE46" s="188" t="str">
        <f t="shared" si="331"/>
        <v>N/A</v>
      </c>
      <c r="IF46" s="135" t="str">
        <f>_xlfn.XLOOKUP(B46,PROSPERInitial_Query!$E:$E,PROSPERInitial_Query!$AO:$AO,"",,-1)</f>
        <v/>
      </c>
      <c r="IG46" s="136" t="str">
        <f t="shared" si="106"/>
        <v>Ryan Bitoon4 - SuccessP&amp;L Management</v>
      </c>
      <c r="IH46" s="136" t="str">
        <f>_xlfn.XLOOKUP(IG46,PROSPERDelta_Query!BK:BK,PROSPERDelta_Query!BB:BB,"",,-1)</f>
        <v/>
      </c>
      <c r="II46" s="137" t="str">
        <f t="shared" si="332"/>
        <v>N/A</v>
      </c>
      <c r="IJ46" s="137" t="str">
        <f>IF(IF(IF($C46="Christopher Lobo",_xlfn.XLOOKUP($B46,PROSPER_Lobo!$1:$1,PROSPER_Lobo!$66:$66,""),
IF($C46="Naren Baliga",_xlfn.XLOOKUP($B46,PROSPER_Baliga!$1:$1,PROSPER_Baliga!$66:$66,""),
IF($C46="Thorsten Huhn",_xlfn.XLOOKUP($B46,PROSPER_Huhn!$1:$1,PROSPER_Huhn!$66:$66,""),
IF($C46="Nick Hull",_xlfn.XLOOKUP($B46,PROSPER_Hull!$1:$1,PROSPER_Hull!$66:$66,""),
IF($C46="Monika Kotwani",_xlfn.XLOOKUP($B46,PROSPER_Kotwani!$1:$1,PROSPER_Kotwani!$66:$66,""),
IF($C46="Jonathan Wellner",_xlfn.XLOOKUP($B46,PROSPER_Wellner!$1:$1,PROSPER_Wellner!$66:$66,""),
IF($C46="Travis Harvey",_xlfn.XLOOKUP($B46,PROSPER_Harvey!$1:$1,PROSPER_Harvey!$66:$66,""),"")))))))="","",
IF($C46="Christopher Lobo",_xlfn.XLOOKUP($B46,PROSPER_Lobo!$1:$1,PROSPER_Lobo!$66:$66,""),
IF($C46="Naren Baliga",_xlfn.XLOOKUP($B46,PROSPER_Baliga!$1:$1,PROSPER_Baliga!$66:$66,""),
IF($C46="Thorsten Huhn",_xlfn.XLOOKUP($B46,PROSPER_Huhn!$1:$1,PROSPER_Huhn!$66:$66,""),
IF($C46="Nick Hull",_xlfn.XLOOKUP($B46,PROSPER_Hull!$1:$1,PROSPER_Hull!$66:$66,""),
IF($C46="Monika Kotwani",_xlfn.XLOOKUP($B46,PROSPER_Kotwani!$1:$1,PROSPER_Kotwani!$66:$66,""),
IF($C46="Jonathan Wellner",_xlfn.XLOOKUP($B46,PROSPER_Wellner!$1:$1,PROSPER_Wellner!$66:$66,""),
IF($C46="Travis Harvey",_xlfn.XLOOKUP($B46,PROSPER_Harvey!$1:$1,PROSPER_Harvey!$66:$66,""),""))))))))="","No Score",IF(IF($C46="Christopher Lobo",_xlfn.XLOOKUP($B46,PROSPER_Lobo!$1:$1,PROSPER_Lobo!$66:$66,""),
IF($C46="Naren Baliga",_xlfn.XLOOKUP($B46,PROSPER_Baliga!$1:$1,PROSPER_Baliga!$66:$66,""),
IF($C46="Thorsten Huhn",_xlfn.XLOOKUP($B46,PROSPER_Huhn!$1:$1,PROSPER_Huhn!$66:$66,""),
IF($C46="Nick Hull",_xlfn.XLOOKUP($B46,PROSPER_Hull!$1:$1,PROSPER_Hull!$66:$66,""),
IF($C46="Monika Kotwani",_xlfn.XLOOKUP($B46,PROSPER_Kotwani!$1:$1,PROSPER_Kotwani!$66:$66,""),
IF($C46="Jonathan Wellner",_xlfn.XLOOKUP($B46,PROSPER_Wellner!$1:$1,PROSPER_Wellner!$66:$66,""),
IF($C46="Travis Harvey",_xlfn.XLOOKUP($B46,PROSPER_Harvey!$1:$1,PROSPER_Harvey!$66:$66,""),"")))))))="","",
IF($C46="Christopher Lobo",_xlfn.XLOOKUP($B46,PROSPER_Lobo!$1:$1,PROSPER_Lobo!$66:$66,""),
IF($C46="Naren Baliga",_xlfn.XLOOKUP($B46,PROSPER_Baliga!$1:$1,PROSPER_Baliga!$66:$66,""),
IF($C46="Thorsten Huhn",_xlfn.XLOOKUP($B46,PROSPER_Huhn!$1:$1,PROSPER_Huhn!$66:$66,""),
IF($C46="Nick Hull",_xlfn.XLOOKUP($B46,PROSPER_Hull!$1:$1,PROSPER_Hull!$66:$66,""),
IF($C46="Monika Kotwani",_xlfn.XLOOKUP($B46,PROSPER_Kotwani!$1:$1,PROSPER_Kotwani!$66:$66,""),
IF($C46="Jonathan Wellner",_xlfn.XLOOKUP($B46,PROSPER_Wellner!$1:$1,PROSPER_Wellner!$66:$66,""),
IF($C46="Travis Harvey",_xlfn.XLOOKUP($B46,PROSPER_Harvey!$1:$1,PROSPER_Harvey!$66:$66,""),"")))))))))</f>
        <v>No Score</v>
      </c>
      <c r="IK46" s="138" t="str">
        <f>IF(IF(IF($C46="Christopher Lobo",_xlfn.XLOOKUP($B46,PROSPER_Lobo!$1:$1,PROSPER_Lobo!$67:$67,""),
IF($C46="Naren Baliga",_xlfn.XLOOKUP($B46,PROSPER_Baliga!$1:$1,PROSPER_Baliga!$67:$67,""),
IF($C46="Thorsten Huhn",_xlfn.XLOOKUP($B46,PROSPER_Huhn!$1:$1,PROSPER_Huhn!$67:$67,""),
IF($C46="Nick Hull",_xlfn.XLOOKUP($B46,PROSPER_Hull!$1:$1,PROSPER_Hull!$67:$67,""),
IF($C46="Monika Kotwani",_xlfn.XLOOKUP($B46,PROSPER_Kotwani!$1:$1,PROSPER_Kotwani!$67:$67,""),
IF($C46="Jonathan Wellner",_xlfn.XLOOKUP($B46,PROSPER_Wellner!$1:$1,PROSPER_Wellner!$67:$67,""),
IF($C46="Travis Harvey",_xlfn.XLOOKUP($B46,PROSPER_Harvey!$1:$1,PROSPER_Harvey!$67:$67,""),"")))))))="","",
IF($C46="Christopher Lobo",_xlfn.XLOOKUP($B46,PROSPER_Lobo!$1:$1,PROSPER_Lobo!$67:$67,""),
IF($C46="Naren Baliga",_xlfn.XLOOKUP($B46,PROSPER_Baliga!$1:$1,PROSPER_Baliga!$67:$67,""),
IF($C46="Thorsten Huhn",_xlfn.XLOOKUP($B46,PROSPER_Huhn!$1:$1,PROSPER_Huhn!$67:$67,""),
IF($C46="Nick Hull",_xlfn.XLOOKUP($B46,PROSPER_Hull!$1:$1,PROSPER_Hull!$67:$67,""),
IF($C46="Monika Kotwani",_xlfn.XLOOKUP($B46,PROSPER_Kotwani!$1:$1,PROSPER_Kotwani!$67:$67,""),
IF($C46="Jonathan Wellner",_xlfn.XLOOKUP($B46,PROSPER_Wellner!$1:$1,PROSPER_Wellner!$67:$67,""),
IF($C46="Travis Harvey",_xlfn.XLOOKUP($B46,PROSPER_Harvey!$1:$1,PROSPER_Harvey!$67:$67,""),""))))))))="","No Comment",IF(IF($C46="Christopher Lobo",_xlfn.XLOOKUP($B46,PROSPER_Lobo!$1:$1,PROSPER_Lobo!$67:$67,""),
IF($C46="Naren Baliga",_xlfn.XLOOKUP($B46,PROSPER_Baliga!$1:$1,PROSPER_Baliga!$67:$67,""),
IF($C46="Thorsten Huhn",_xlfn.XLOOKUP($B46,PROSPER_Huhn!$1:$1,PROSPER_Huhn!$67:$67,""),
IF($C46="Nick Hull",_xlfn.XLOOKUP($B46,PROSPER_Hull!$1:$1,PROSPER_Hull!$67:$67,""),
IF($C46="Monika Kotwani",_xlfn.XLOOKUP($B46,PROSPER_Kotwani!$1:$1,PROSPER_Kotwani!$67:$67,""),
IF($C46="Jonathan Wellner",_xlfn.XLOOKUP($B46,PROSPER_Wellner!$1:$1,PROSPER_Wellner!$67:$67,""),
IF($C46="Travis Harvey",_xlfn.XLOOKUP($B46,PROSPER_Harvey!$1:$1,PROSPER_Harvey!$67:$67,""),"")))))))="","",
IF($C46="Christopher Lobo",_xlfn.XLOOKUP($B46,PROSPER_Lobo!$1:$1,PROSPER_Lobo!$67:$67,""),
IF($C46="Naren Baliga",_xlfn.XLOOKUP($B46,PROSPER_Baliga!$1:$1,PROSPER_Baliga!$67:$67,""),
IF($C46="Thorsten Huhn",_xlfn.XLOOKUP($B46,PROSPER_Huhn!$1:$1,PROSPER_Huhn!$67:$67,""),
IF($C46="Nick Hull",_xlfn.XLOOKUP($B46,PROSPER_Hull!$1:$1,PROSPER_Hull!$67:$67,""),
IF($C46="Monika Kotwani",_xlfn.XLOOKUP($B46,PROSPER_Kotwani!$1:$1,PROSPER_Kotwani!$67:$67,""),
IF($C46="Jonathan Wellner",_xlfn.XLOOKUP($B46,PROSPER_Wellner!$1:$1,PROSPER_Wellner!$67:$67,""),
IF($C46="Travis Harvey",_xlfn.XLOOKUP($B46,PROSPER_Harvey!$1:$1,PROSPER_Harvey!$67:$67,""),"")))))))))</f>
        <v>No Comment</v>
      </c>
      <c r="IL46" s="188" t="str">
        <f t="shared" si="333"/>
        <v>N/A</v>
      </c>
      <c r="IM46" s="135" t="str">
        <f>_xlfn.XLOOKUP(B46,PROSPERInitial_Query!$E:$E,PROSPERInitial_Query!$AP:$AP,"",,-1)</f>
        <v/>
      </c>
      <c r="IN46" s="136" t="str">
        <f t="shared" ref="IN46:IN57" si="404">_xlfn.CONCAT($B46,"4 - SuccessService Plan Management (PE)")</f>
        <v>Ryan Bitoon4 - SuccessService Plan Management (PE)</v>
      </c>
      <c r="IO46" s="136" t="str">
        <f>_xlfn.XLOOKUP(IN46,PROSPERDelta_Query!BK:BK,PROSPERDelta_Query!BC:BC,"",,-1)</f>
        <v/>
      </c>
      <c r="IP46" s="137" t="str">
        <f t="shared" si="335"/>
        <v>N/A</v>
      </c>
      <c r="IQ46" s="137" t="str">
        <f>IF(IF(IF($C46="Christopher Lobo",_xlfn.XLOOKUP($B46,PROSPER_Lobo!$1:$1,PROSPER_Lobo!$68:$68,""),
IF($C46="Naren Baliga",_xlfn.XLOOKUP($B46,PROSPER_Baliga!$1:$1,PROSPER_Baliga!$68:$68,""),
IF($C46="Thorsten Huhn",_xlfn.XLOOKUP($B46,PROSPER_Huhn!$1:$1,PROSPER_Huhn!$68:$68,""),
IF($C46="Nick Hull",_xlfn.XLOOKUP($B46,PROSPER_Hull!$1:$1,PROSPER_Hull!$68:$68,""),
IF($C46="Monika Kotwani",_xlfn.XLOOKUP($B46,PROSPER_Kotwani!$1:$1,PROSPER_Kotwani!$68:$68,""),
IF($C46="Jonathan Wellner",_xlfn.XLOOKUP($B46,PROSPER_Wellner!$1:$1,PROSPER_Wellner!$68:$68,""),
IF($C46="Travis Harvey",_xlfn.XLOOKUP($B46,PROSPER_Harvey!$1:$1,PROSPER_Harvey!$68:$68,""),"")))))))="","",
IF($C46="Christopher Lobo",_xlfn.XLOOKUP($B46,PROSPER_Lobo!$1:$1,PROSPER_Lobo!$68:$68,""),
IF($C46="Naren Baliga",_xlfn.XLOOKUP($B46,PROSPER_Baliga!$1:$1,PROSPER_Baliga!$68:$68,""),
IF($C46="Thorsten Huhn",_xlfn.XLOOKUP($B46,PROSPER_Huhn!$1:$1,PROSPER_Huhn!$68:$68,""),
IF($C46="Nick Hull",_xlfn.XLOOKUP($B46,PROSPER_Hull!$1:$1,PROSPER_Hull!$68:$68,""),
IF($C46="Monika Kotwani",_xlfn.XLOOKUP($B46,PROSPER_Kotwani!$1:$1,PROSPER_Kotwani!$68:$68,""),
IF($C46="Jonathan Wellner",_xlfn.XLOOKUP($B46,PROSPER_Wellner!$1:$1,PROSPER_Wellner!$68:$68,""),
IF($C46="Travis Harvey",_xlfn.XLOOKUP($B46,PROSPER_Harvey!$1:$1,PROSPER_Harvey!$68:$68,""),""))))))))="","No Score",IF(IF($C46="Christopher Lobo",_xlfn.XLOOKUP($B46,PROSPER_Lobo!$1:$1,PROSPER_Lobo!$68:$68,""),
IF($C46="Naren Baliga",_xlfn.XLOOKUP($B46,PROSPER_Baliga!$1:$1,PROSPER_Baliga!$68:$68,""),
IF($C46="Thorsten Huhn",_xlfn.XLOOKUP($B46,PROSPER_Huhn!$1:$1,PROSPER_Huhn!$68:$68,""),
IF($C46="Nick Hull",_xlfn.XLOOKUP($B46,PROSPER_Hull!$1:$1,PROSPER_Hull!$68:$68,""),
IF($C46="Monika Kotwani",_xlfn.XLOOKUP($B46,PROSPER_Kotwani!$1:$1,PROSPER_Kotwani!$68:$68,""),
IF($C46="Jonathan Wellner",_xlfn.XLOOKUP($B46,PROSPER_Wellner!$1:$1,PROSPER_Wellner!$68:$68,""),
IF($C46="Travis Harvey",_xlfn.XLOOKUP($B46,PROSPER_Harvey!$1:$1,PROSPER_Harvey!$68:$68,""),"")))))))="","",
IF($C46="Christopher Lobo",_xlfn.XLOOKUP($B46,PROSPER_Lobo!$1:$1,PROSPER_Lobo!$68:$68,""),
IF($C46="Naren Baliga",_xlfn.XLOOKUP($B46,PROSPER_Baliga!$1:$1,PROSPER_Baliga!$68:$68,""),
IF($C46="Thorsten Huhn",_xlfn.XLOOKUP($B46,PROSPER_Huhn!$1:$1,PROSPER_Huhn!$68:$68,""),
IF($C46="Nick Hull",_xlfn.XLOOKUP($B46,PROSPER_Hull!$1:$1,PROSPER_Hull!$68:$68,""),
IF($C46="Monika Kotwani",_xlfn.XLOOKUP($B46,PROSPER_Kotwani!$1:$1,PROSPER_Kotwani!$68:$68,""),
IF($C46="Jonathan Wellner",_xlfn.XLOOKUP($B46,PROSPER_Wellner!$1:$1,PROSPER_Wellner!$68:$68,""),
IF($C46="Travis Harvey",_xlfn.XLOOKUP($B46,PROSPER_Harvey!$1:$1,PROSPER_Harvey!$68:$68,""),"")))))))))</f>
        <v>No Score</v>
      </c>
      <c r="IR46" s="138" t="str">
        <f>IF(IF(IF($C46="Christopher Lobo",_xlfn.XLOOKUP($B46,PROSPER_Lobo!$1:$1,PROSPER_Lobo!$69:$69,""),
IF($C46="Naren Baliga",_xlfn.XLOOKUP($B46,PROSPER_Baliga!$1:$1,PROSPER_Baliga!$69:$69,""),
IF($C46="Thorsten Huhn",_xlfn.XLOOKUP($B46,PROSPER_Huhn!$1:$1,PROSPER_Huhn!$69:$69,""),
IF($C46="Nick Hull",_xlfn.XLOOKUP($B46,PROSPER_Hull!$1:$1,PROSPER_Hull!$69:$69,""),
IF($C46="Monika Kotwani",_xlfn.XLOOKUP($B46,PROSPER_Kotwani!$1:$1,PROSPER_Kotwani!$69:$69,""),
IF($C46="Jonathan Wellner",_xlfn.XLOOKUP($B46,PROSPER_Wellner!$1:$1,PROSPER_Wellner!$69:$69,""),
IF($C46="Travis Harvey",_xlfn.XLOOKUP($B46,PROSPER_Harvey!$1:$1,PROSPER_Harvey!$69:$69,""),"")))))))="","",
IF($C46="Christopher Lobo",_xlfn.XLOOKUP($B46,PROSPER_Lobo!$1:$1,PROSPER_Lobo!$69:$69,""),
IF($C46="Naren Baliga",_xlfn.XLOOKUP($B46,PROSPER_Baliga!$1:$1,PROSPER_Baliga!$69:$69,""),
IF($C46="Thorsten Huhn",_xlfn.XLOOKUP($B46,PROSPER_Huhn!$1:$1,PROSPER_Huhn!$69:$69,""),
IF($C46="Nick Hull",_xlfn.XLOOKUP($B46,PROSPER_Hull!$1:$1,PROSPER_Hull!$69:$69,""),
IF($C46="Monika Kotwani",_xlfn.XLOOKUP($B46,PROSPER_Kotwani!$1:$1,PROSPER_Kotwani!$69:$69,""),
IF($C46="Jonathan Wellner",_xlfn.XLOOKUP($B46,PROSPER_Wellner!$1:$1,PROSPER_Wellner!$69:$69,""),
IF($C46="Travis Harvey",_xlfn.XLOOKUP($B46,PROSPER_Harvey!$1:$1,PROSPER_Harvey!$69:$69,""),""))))))))="","No Comment",IF(IF($C46="Christopher Lobo",_xlfn.XLOOKUP($B46,PROSPER_Lobo!$1:$1,PROSPER_Lobo!$69:$69,""),
IF($C46="Naren Baliga",_xlfn.XLOOKUP($B46,PROSPER_Baliga!$1:$1,PROSPER_Baliga!$69:$69,""),
IF($C46="Thorsten Huhn",_xlfn.XLOOKUP($B46,PROSPER_Huhn!$1:$1,PROSPER_Huhn!$69:$69,""),
IF($C46="Nick Hull",_xlfn.XLOOKUP($B46,PROSPER_Hull!$1:$1,PROSPER_Hull!$69:$69,""),
IF($C46="Monika Kotwani",_xlfn.XLOOKUP($B46,PROSPER_Kotwani!$1:$1,PROSPER_Kotwani!$69:$69,""),
IF($C46="Jonathan Wellner",_xlfn.XLOOKUP($B46,PROSPER_Wellner!$1:$1,PROSPER_Wellner!$69:$69,""),
IF($C46="Travis Harvey",_xlfn.XLOOKUP($B46,PROSPER_Harvey!$1:$1,PROSPER_Harvey!$69:$69,""),"")))))))="","",
IF($C46="Christopher Lobo",_xlfn.XLOOKUP($B46,PROSPER_Lobo!$1:$1,PROSPER_Lobo!$69:$69,""),
IF($C46="Naren Baliga",_xlfn.XLOOKUP($B46,PROSPER_Baliga!$1:$1,PROSPER_Baliga!$69:$69,""),
IF($C46="Thorsten Huhn",_xlfn.XLOOKUP($B46,PROSPER_Huhn!$1:$1,PROSPER_Huhn!$69:$69,""),
IF($C46="Nick Hull",_xlfn.XLOOKUP($B46,PROSPER_Hull!$1:$1,PROSPER_Hull!$69:$69,""),
IF($C46="Monika Kotwani",_xlfn.XLOOKUP($B46,PROSPER_Kotwani!$1:$1,PROSPER_Kotwani!$69:$69,""),
IF($C46="Jonathan Wellner",_xlfn.XLOOKUP($B46,PROSPER_Wellner!$1:$1,PROSPER_Wellner!$69:$69,""),
IF($C46="Travis Harvey",_xlfn.XLOOKUP($B46,PROSPER_Harvey!$1:$1,PROSPER_Harvey!$69:$69,""),"")))))))))</f>
        <v>No Comment</v>
      </c>
      <c r="IS46" s="188" t="str">
        <f t="shared" si="336"/>
        <v>N/A</v>
      </c>
      <c r="IT46" s="187" t="str">
        <f t="shared" si="337"/>
        <v>N/A</v>
      </c>
      <c r="IU46" s="128" t="str">
        <f t="shared" si="338"/>
        <v>N/A</v>
      </c>
      <c r="IV46" s="188" t="str">
        <f t="shared" si="339"/>
        <v>N/A</v>
      </c>
      <c r="IW46" s="139">
        <f>_xlfn.XLOOKUP($B46,Vlookups_Local!B:B,Vlookups_Local!F:F)</f>
        <v>0.82481751824817517</v>
      </c>
      <c r="IX46" s="140">
        <f>_xlfn.XLOOKUP($B46,Vlookups_Local!B:B,Vlookups_Local!G:G)</f>
        <v>0.82481751824817517</v>
      </c>
      <c r="IY46" s="140">
        <f>_xlfn.XLOOKUP($B46,Vlookups_Local!B:B,Vlookups_Local!H:H)</f>
        <v>0</v>
      </c>
      <c r="IZ46" s="141">
        <f t="shared" si="340"/>
        <v>8.2481751824817522</v>
      </c>
      <c r="JA46" s="142">
        <f>_xlfn.XLOOKUP($B46,LevelUp_Query!A:A,LevelUp_Query!C:C,"")</f>
        <v>37</v>
      </c>
      <c r="JB46" s="143" t="str">
        <f>_xlfn.XLOOKUP($B46,LevelUp_Query!A:A,LevelUp_Query!F:F,"")</f>
        <v>T</v>
      </c>
      <c r="JC46" s="143">
        <f>_xlfn.XLOOKUP($B46,LevelUp_Query!A:A,LevelUp_Query!E:E,"")</f>
        <v>7</v>
      </c>
      <c r="JD46" s="141">
        <f t="shared" ref="JD46:JD57" si="405">IF(JC46&gt;=15, 10, IF(JC46&gt;=10, 8, IF(JC46&gt;=5, 6, JC46)))</f>
        <v>6</v>
      </c>
      <c r="JE46" s="144" t="str">
        <f>_xlfn.XLOOKUP(B46,PROSPERInitial_Query!$E:$E,PROSPERInitial_Query!$AQ:$AQ,"",,-1)</f>
        <v/>
      </c>
      <c r="JF46" s="136" t="str">
        <f t="shared" ref="JF46:JF57" si="406">_xlfn.CONCAT($B46,"7 - ResponsibilityGiving Back (L&amp;L)")</f>
        <v>Ryan Bitoon7 - ResponsibilityGiving Back (L&amp;L)</v>
      </c>
      <c r="JG46" s="136" t="str">
        <f>_xlfn.XLOOKUP(JF46,PROSPERDelta_Query!BK:BK,PROSPERDelta_Query!BE:BE,"",,-1)</f>
        <v/>
      </c>
      <c r="JH46" s="137" t="str">
        <f t="shared" si="343"/>
        <v>N/A</v>
      </c>
      <c r="JI46" s="137" t="str">
        <f>IF(IF(IF($C46="Christopher Lobo",_xlfn.XLOOKUP($B46,PROSPER_Lobo!$1:$1,PROSPER_Lobo!$70:$70,""),
IF($C46="Naren Baliga",_xlfn.XLOOKUP($B46,PROSPER_Baliga!$1:$1,PROSPER_Baliga!$70:$70,""),
IF($C46="Thorsten Huhn",_xlfn.XLOOKUP($B46,PROSPER_Huhn!$1:$1,PROSPER_Huhn!$70:$70,""),
IF($C46="Nick Hull",_xlfn.XLOOKUP($B46,PROSPER_Hull!$1:$1,PROSPER_Hull!$70:$70,""),
IF($C46="Monika Kotwani",_xlfn.XLOOKUP($B46,PROSPER_Kotwani!$1:$1,PROSPER_Kotwani!$70:$70,""),
IF($C46="Jonathan Wellner",_xlfn.XLOOKUP($B46,PROSPER_Wellner!$1:$1,PROSPER_Wellner!$70:$70,""),
IF($C46="Travis Harvey",_xlfn.XLOOKUP($B46,PROSPER_Harvey!$1:$1,PROSPER_Harvey!$70:$70,""),"")))))))="","",
IF($C46="Christopher Lobo",_xlfn.XLOOKUP($B46,PROSPER_Lobo!$1:$1,PROSPER_Lobo!$70:$70,""),
IF($C46="Naren Baliga",_xlfn.XLOOKUP($B46,PROSPER_Baliga!$1:$1,PROSPER_Baliga!$70:$70,""),
IF($C46="Thorsten Huhn",_xlfn.XLOOKUP($B46,PROSPER_Huhn!$1:$1,PROSPER_Huhn!$70:$70,""),
IF($C46="Nick Hull",_xlfn.XLOOKUP($B46,PROSPER_Hull!$1:$1,PROSPER_Hull!$70:$70,""),
IF($C46="Monika Kotwani",_xlfn.XLOOKUP($B46,PROSPER_Kotwani!$1:$1,PROSPER_Kotwani!$70:$70,""),
IF($C46="Jonathan Wellner",_xlfn.XLOOKUP($B46,PROSPER_Wellner!$1:$1,PROSPER_Wellner!$70:$70,""),
IF($C46="Travis Harvey",_xlfn.XLOOKUP($B46,PROSPER_Harvey!$1:$1,PROSPER_Harvey!$70:$70,""),""))))))))="","No Score",IF(IF($C46="Christopher Lobo",_xlfn.XLOOKUP($B46,PROSPER_Lobo!$1:$1,PROSPER_Lobo!$70:$70,""),
IF($C46="Naren Baliga",_xlfn.XLOOKUP($B46,PROSPER_Baliga!$1:$1,PROSPER_Baliga!$70:$70,""),
IF($C46="Thorsten Huhn",_xlfn.XLOOKUP($B46,PROSPER_Huhn!$1:$1,PROSPER_Huhn!$70:$70,""),
IF($C46="Nick Hull",_xlfn.XLOOKUP($B46,PROSPER_Hull!$1:$1,PROSPER_Hull!$70:$70,""),
IF($C46="Monika Kotwani",_xlfn.XLOOKUP($B46,PROSPER_Kotwani!$1:$1,PROSPER_Kotwani!$70:$70,""),
IF($C46="Jonathan Wellner",_xlfn.XLOOKUP($B46,PROSPER_Wellner!$1:$1,PROSPER_Wellner!$70:$70,""),
IF($C46="Travis Harvey",_xlfn.XLOOKUP($B46,PROSPER_Harvey!$1:$1,PROSPER_Harvey!$70:$70,""),"")))))))="","",
IF($C46="Christopher Lobo",_xlfn.XLOOKUP($B46,PROSPER_Lobo!$1:$1,PROSPER_Lobo!$70:$70,""),
IF($C46="Naren Baliga",_xlfn.XLOOKUP($B46,PROSPER_Baliga!$1:$1,PROSPER_Baliga!$70:$70,""),
IF($C46="Thorsten Huhn",_xlfn.XLOOKUP($B46,PROSPER_Huhn!$1:$1,PROSPER_Huhn!$70:$70,""),
IF($C46="Nick Hull",_xlfn.XLOOKUP($B46,PROSPER_Hull!$1:$1,PROSPER_Hull!$70:$70,""),
IF($C46="Monika Kotwani",_xlfn.XLOOKUP($B46,PROSPER_Kotwani!$1:$1,PROSPER_Kotwani!$70:$70,""),
IF($C46="Jonathan Wellner",_xlfn.XLOOKUP($B46,PROSPER_Wellner!$1:$1,PROSPER_Wellner!$70:$70,""),
IF($C46="Travis Harvey",_xlfn.XLOOKUP($B46,PROSPER_Harvey!$1:$1,PROSPER_Harvey!$70:$70,""),"")))))))))</f>
        <v>No Score</v>
      </c>
      <c r="JJ46" s="138" t="str">
        <f>IF(IF(IF($C46="Christopher Lobo",_xlfn.XLOOKUP($B46,PROSPER_Lobo!$1:$1,PROSPER_Lobo!$71:$71,""),
IF($C46="Naren Baliga",_xlfn.XLOOKUP($B46,PROSPER_Baliga!$1:$1,PROSPER_Baliga!$71:$71,""),
IF($C46="Thorsten Huhn",_xlfn.XLOOKUP($B46,PROSPER_Huhn!$1:$1,PROSPER_Huhn!$71:$71,""),
IF($C46="Nick Hull",_xlfn.XLOOKUP($B46,PROSPER_Hull!$1:$1,PROSPER_Hull!$71:$71,""),
IF($C46="Monika Kotwani",_xlfn.XLOOKUP($B46,PROSPER_Kotwani!$1:$1,PROSPER_Kotwani!$71:$71,""),
IF($C46="Jonathan Wellner",_xlfn.XLOOKUP($B46,PROSPER_Wellner!$1:$1,PROSPER_Wellner!$71:$71,""),
IF($C46="Travis Harvey",_xlfn.XLOOKUP($B46,PROSPER_Harvey!$1:$1,PROSPER_Harvey!$71:$71,""),"")))))))="","",
IF($C46="Christopher Lobo",_xlfn.XLOOKUP($B46,PROSPER_Lobo!$1:$1,PROSPER_Lobo!$71:$71,""),
IF($C46="Naren Baliga",_xlfn.XLOOKUP($B46,PROSPER_Baliga!$1:$1,PROSPER_Baliga!$71:$71,""),
IF($C46="Thorsten Huhn",_xlfn.XLOOKUP($B46,PROSPER_Huhn!$1:$1,PROSPER_Huhn!$71:$71,""),
IF($C46="Nick Hull",_xlfn.XLOOKUP($B46,PROSPER_Hull!$1:$1,PROSPER_Hull!$71:$71,""),
IF($C46="Monika Kotwani",_xlfn.XLOOKUP($B46,PROSPER_Kotwani!$1:$1,PROSPER_Kotwani!$71:$71,""),
IF($C46="Jonathan Wellner",_xlfn.XLOOKUP($B46,PROSPER_Wellner!$1:$1,PROSPER_Wellner!$71:$71,""),
IF($C46="Travis Harvey",_xlfn.XLOOKUP($B46,PROSPER_Harvey!$1:$1,PROSPER_Harvey!$71:$71,""),""))))))))="","No Comment",IF(IF($C46="Christopher Lobo",_xlfn.XLOOKUP($B46,PROSPER_Lobo!$1:$1,PROSPER_Lobo!$71:$71,""),
IF($C46="Naren Baliga",_xlfn.XLOOKUP($B46,PROSPER_Baliga!$1:$1,PROSPER_Baliga!$71:$71,""),
IF($C46="Thorsten Huhn",_xlfn.XLOOKUP($B46,PROSPER_Huhn!$1:$1,PROSPER_Huhn!$71:$71,""),
IF($C46="Nick Hull",_xlfn.XLOOKUP($B46,PROSPER_Hull!$1:$1,PROSPER_Hull!$71:$71,""),
IF($C46="Monika Kotwani",_xlfn.XLOOKUP($B46,PROSPER_Kotwani!$1:$1,PROSPER_Kotwani!$71:$71,""),
IF($C46="Jonathan Wellner",_xlfn.XLOOKUP($B46,PROSPER_Wellner!$1:$1,PROSPER_Wellner!$71:$71,""),
IF($C46="Travis Harvey",_xlfn.XLOOKUP($B46,PROSPER_Harvey!$1:$1,PROSPER_Harvey!$71:$71,""),"")))))))="","",
IF($C46="Christopher Lobo",_xlfn.XLOOKUP($B46,PROSPER_Lobo!$1:$1,PROSPER_Lobo!$71:$71,""),
IF($C46="Naren Baliga",_xlfn.XLOOKUP($B46,PROSPER_Baliga!$1:$1,PROSPER_Baliga!$71:$71,""),
IF($C46="Thorsten Huhn",_xlfn.XLOOKUP($B46,PROSPER_Huhn!$1:$1,PROSPER_Huhn!$71:$71,""),
IF($C46="Nick Hull",_xlfn.XLOOKUP($B46,PROSPER_Hull!$1:$1,PROSPER_Hull!$71:$71,""),
IF($C46="Monika Kotwani",_xlfn.XLOOKUP($B46,PROSPER_Kotwani!$1:$1,PROSPER_Kotwani!$71:$71,""),
IF($C46="Jonathan Wellner",_xlfn.XLOOKUP($B46,PROSPER_Wellner!$1:$1,PROSPER_Wellner!$71:$71,""),
IF($C46="Travis Harvey",_xlfn.XLOOKUP($B46,PROSPER_Harvey!$1:$1,PROSPER_Harvey!$71:$71,""),"")))))))))</f>
        <v>No Comment</v>
      </c>
      <c r="JK46" s="141" t="str">
        <f t="shared" si="344"/>
        <v>N/A</v>
      </c>
      <c r="JL46" s="135" t="str">
        <f>_xlfn.XLOOKUP(B46,PROSPERInitial_Query!$E:$E,PROSPERInitial_Query!$AR:$AR,"",,-1)</f>
        <v/>
      </c>
      <c r="JM46" s="136" t="str">
        <f t="shared" ref="JM46:JM57" si="407">_xlfn.CONCAT($B46,"7 - ResponsibilityExecutive Communication")</f>
        <v>Ryan Bitoon7 - ResponsibilityExecutive Communication</v>
      </c>
      <c r="JN46" s="136" t="str">
        <f>_xlfn.XLOOKUP(JM46,PROSPERDelta_Query!BK:BK,PROSPERDelta_Query!BF:BF,"",,-1)</f>
        <v/>
      </c>
      <c r="JO46" s="137" t="str">
        <f t="shared" si="346"/>
        <v>N/A</v>
      </c>
      <c r="JP46" s="137" t="str">
        <f>IF(IF(IF($C46="Christopher Lobo",_xlfn.XLOOKUP($B46,PROSPER_Lobo!$1:$1,PROSPER_Lobo!$72:$72,""),
IF($C46="Naren Baliga",_xlfn.XLOOKUP($B46,PROSPER_Baliga!$1:$1,PROSPER_Baliga!$72:$72,""),
IF($C46="Thorsten Huhn",_xlfn.XLOOKUP($B46,PROSPER_Huhn!$1:$1,PROSPER_Huhn!$72:$72,""),
IF($C46="Nick Hull",_xlfn.XLOOKUP($B46,PROSPER_Hull!$1:$1,PROSPER_Hull!$72:$72,""),
IF($C46="Monika Kotwani",_xlfn.XLOOKUP($B46,PROSPER_Kotwani!$1:$1,PROSPER_Kotwani!$72:$72,""),
IF($C46="Jonathan Wellner",_xlfn.XLOOKUP($B46,PROSPER_Wellner!$1:$1,PROSPER_Wellner!$72:$72,""),
IF($C46="Travis Harvey",_xlfn.XLOOKUP($B46,PROSPER_Harvey!$1:$1,PROSPER_Harvey!$72:$72,""),"")))))))="","",
IF($C46="Christopher Lobo",_xlfn.XLOOKUP($B46,PROSPER_Lobo!$1:$1,PROSPER_Lobo!$72:$72,""),
IF($C46="Naren Baliga",_xlfn.XLOOKUP($B46,PROSPER_Baliga!$1:$1,PROSPER_Baliga!$72:$72,""),
IF($C46="Thorsten Huhn",_xlfn.XLOOKUP($B46,PROSPER_Huhn!$1:$1,PROSPER_Huhn!$72:$72,""),
IF($C46="Nick Hull",_xlfn.XLOOKUP($B46,PROSPER_Hull!$1:$1,PROSPER_Hull!$72:$72,""),
IF($C46="Monika Kotwani",_xlfn.XLOOKUP($B46,PROSPER_Kotwani!$1:$1,PROSPER_Kotwani!$72:$72,""),
IF($C46="Jonathan Wellner",_xlfn.XLOOKUP($B46,PROSPER_Wellner!$1:$1,PROSPER_Wellner!$72:$72,""),
IF($C46="Travis Harvey",_xlfn.XLOOKUP($B46,PROSPER_Harvey!$1:$1,PROSPER_Harvey!$72:$72,""),""))))))))="","No Score",IF(IF($C46="Christopher Lobo",_xlfn.XLOOKUP($B46,PROSPER_Lobo!$1:$1,PROSPER_Lobo!$72:$72,""),
IF($C46="Naren Baliga",_xlfn.XLOOKUP($B46,PROSPER_Baliga!$1:$1,PROSPER_Baliga!$72:$72,""),
IF($C46="Thorsten Huhn",_xlfn.XLOOKUP($B46,PROSPER_Huhn!$1:$1,PROSPER_Huhn!$72:$72,""),
IF($C46="Nick Hull",_xlfn.XLOOKUP($B46,PROSPER_Hull!$1:$1,PROSPER_Hull!$72:$72,""),
IF($C46="Monika Kotwani",_xlfn.XLOOKUP($B46,PROSPER_Kotwani!$1:$1,PROSPER_Kotwani!$72:$72,""),
IF($C46="Jonathan Wellner",_xlfn.XLOOKUP($B46,PROSPER_Wellner!$1:$1,PROSPER_Wellner!$72:$72,""),
IF($C46="Travis Harvey",_xlfn.XLOOKUP($B46,PROSPER_Harvey!$1:$1,PROSPER_Harvey!$72:$72,""),"")))))))="","",
IF($C46="Christopher Lobo",_xlfn.XLOOKUP($B46,PROSPER_Lobo!$1:$1,PROSPER_Lobo!$72:$72,""),
IF($C46="Naren Baliga",_xlfn.XLOOKUP($B46,PROSPER_Baliga!$1:$1,PROSPER_Baliga!$72:$72,""),
IF($C46="Thorsten Huhn",_xlfn.XLOOKUP($B46,PROSPER_Huhn!$1:$1,PROSPER_Huhn!$72:$72,""),
IF($C46="Nick Hull",_xlfn.XLOOKUP($B46,PROSPER_Hull!$1:$1,PROSPER_Hull!$72:$72,""),
IF($C46="Monika Kotwani",_xlfn.XLOOKUP($B46,PROSPER_Kotwani!$1:$1,PROSPER_Kotwani!$72:$72,""),
IF($C46="Jonathan Wellner",_xlfn.XLOOKUP($B46,PROSPER_Wellner!$1:$1,PROSPER_Wellner!$72:$72,""),
IF($C46="Travis Harvey",_xlfn.XLOOKUP($B46,PROSPER_Harvey!$1:$1,PROSPER_Harvey!$72:$72,""),"")))))))))</f>
        <v>No Score</v>
      </c>
      <c r="JQ46" s="138" t="str">
        <f>IF(IF(IF($C46="Christopher Lobo",_xlfn.XLOOKUP($B46,PROSPER_Lobo!$1:$1,PROSPER_Lobo!$73:$73,""),
IF($C46="Naren Baliga",_xlfn.XLOOKUP($B46,PROSPER_Baliga!$1:$1,PROSPER_Baliga!$73:$73,""),
IF($C46="Thorsten Huhn",_xlfn.XLOOKUP($B46,PROSPER_Huhn!$1:$1,PROSPER_Huhn!$73:$73,""),
IF($C46="Nick Hull",_xlfn.XLOOKUP($B46,PROSPER_Hull!$1:$1,PROSPER_Hull!$73:$73,""),
IF($C46="Monika Kotwani",_xlfn.XLOOKUP($B46,PROSPER_Kotwani!$1:$1,PROSPER_Kotwani!$73:$73,""),
IF($C46="Jonathan Wellner",_xlfn.XLOOKUP($B46,PROSPER_Wellner!$1:$1,PROSPER_Wellner!$73:$73,""),
IF($C46="Travis Harvey",_xlfn.XLOOKUP($B46,PROSPER_Harvey!$1:$1,PROSPER_Harvey!$73:$73,""),"")))))))="","",
IF($C46="Christopher Lobo",_xlfn.XLOOKUP($B46,PROSPER_Lobo!$1:$1,PROSPER_Lobo!$73:$73,""),
IF($C46="Naren Baliga",_xlfn.XLOOKUP($B46,PROSPER_Baliga!$1:$1,PROSPER_Baliga!$73:$73,""),
IF($C46="Thorsten Huhn",_xlfn.XLOOKUP($B46,PROSPER_Huhn!$1:$1,PROSPER_Huhn!$73:$73,""),
IF($C46="Nick Hull",_xlfn.XLOOKUP($B46,PROSPER_Hull!$1:$1,PROSPER_Hull!$73:$73,""),
IF($C46="Monika Kotwani",_xlfn.XLOOKUP($B46,PROSPER_Kotwani!$1:$1,PROSPER_Kotwani!$73:$73,""),
IF($C46="Jonathan Wellner",_xlfn.XLOOKUP($B46,PROSPER_Wellner!$1:$1,PROSPER_Wellner!$73:$73,""),
IF($C46="Travis Harvey",_xlfn.XLOOKUP($B46,PROSPER_Harvey!$1:$1,PROSPER_Harvey!$73:$73,""),""))))))))="","No Comment",IF(IF($C46="Christopher Lobo",_xlfn.XLOOKUP($B46,PROSPER_Lobo!$1:$1,PROSPER_Lobo!$73:$73,""),
IF($C46="Naren Baliga",_xlfn.XLOOKUP($B46,PROSPER_Baliga!$1:$1,PROSPER_Baliga!$73:$73,""),
IF($C46="Thorsten Huhn",_xlfn.XLOOKUP($B46,PROSPER_Huhn!$1:$1,PROSPER_Huhn!$73:$73,""),
IF($C46="Nick Hull",_xlfn.XLOOKUP($B46,PROSPER_Hull!$1:$1,PROSPER_Hull!$73:$73,""),
IF($C46="Monika Kotwani",_xlfn.XLOOKUP($B46,PROSPER_Kotwani!$1:$1,PROSPER_Kotwani!$73:$73,""),
IF($C46="Jonathan Wellner",_xlfn.XLOOKUP($B46,PROSPER_Wellner!$1:$1,PROSPER_Wellner!$73:$73,""),
IF($C46="Travis Harvey",_xlfn.XLOOKUP($B46,PROSPER_Harvey!$1:$1,PROSPER_Harvey!$73:$73,""),"")))))))="","",
IF($C46="Christopher Lobo",_xlfn.XLOOKUP($B46,PROSPER_Lobo!$1:$1,PROSPER_Lobo!$73:$73,""),
IF($C46="Naren Baliga",_xlfn.XLOOKUP($B46,PROSPER_Baliga!$1:$1,PROSPER_Baliga!$73:$73,""),
IF($C46="Thorsten Huhn",_xlfn.XLOOKUP($B46,PROSPER_Huhn!$1:$1,PROSPER_Huhn!$73:$73,""),
IF($C46="Nick Hull",_xlfn.XLOOKUP($B46,PROSPER_Hull!$1:$1,PROSPER_Hull!$73:$73,""),
IF($C46="Monika Kotwani",_xlfn.XLOOKUP($B46,PROSPER_Kotwani!$1:$1,PROSPER_Kotwani!$73:$73,""),
IF($C46="Jonathan Wellner",_xlfn.XLOOKUP($B46,PROSPER_Wellner!$1:$1,PROSPER_Wellner!$73:$73,""),
IF($C46="Travis Harvey",_xlfn.XLOOKUP($B46,PROSPER_Harvey!$1:$1,PROSPER_Harvey!$73:$73,""),"")))))))))</f>
        <v>No Comment</v>
      </c>
      <c r="JR46" s="141" t="str">
        <f t="shared" si="347"/>
        <v>N/A</v>
      </c>
      <c r="JS46" s="135" t="str">
        <f>_xlfn.XLOOKUP(B46,PROSPERInitial_Query!$E:$E,PROSPERInitial_Query!$AS:$AS,"",,-1)</f>
        <v/>
      </c>
      <c r="JT46" s="136" t="str">
        <f t="shared" ref="JT46:JT57" si="408">_xlfn.CONCAT($B46,"7 - ResponsibilityCulture Champion")</f>
        <v>Ryan Bitoon7 - ResponsibilityCulture Champion</v>
      </c>
      <c r="JU46" s="136" t="str">
        <f>_xlfn.XLOOKUP(JT46,PROSPERDelta_Query!BK:BK,PROSPERDelta_Query!BG:BG,"",,-1)</f>
        <v/>
      </c>
      <c r="JV46" s="137" t="str">
        <f t="shared" si="349"/>
        <v>N/A</v>
      </c>
      <c r="JW46" s="137" t="str">
        <f>IF(IF(IF($C46="Christopher Lobo",_xlfn.XLOOKUP($B46,PROSPER_Lobo!$1:$1,PROSPER_Lobo!$74:$74,""),
IF($C46="Naren Baliga",_xlfn.XLOOKUP($B46,PROSPER_Baliga!$1:$1,PROSPER_Baliga!$74:$74,""),
IF($C46="Thorsten Huhn",_xlfn.XLOOKUP($B46,PROSPER_Huhn!$1:$1,PROSPER_Huhn!$74:$74,""),
IF($C46="Nick Hull",_xlfn.XLOOKUP($B46,PROSPER_Hull!$1:$1,PROSPER_Hull!$74:$74,""),
IF($C46="Monika Kotwani",_xlfn.XLOOKUP($B46,PROSPER_Kotwani!$1:$1,PROSPER_Kotwani!$74:$74,""),
IF($C46="Jonathan Wellner",_xlfn.XLOOKUP($B46,PROSPER_Wellner!$1:$1,PROSPER_Wellner!$74:$74,""),
IF($C46="Travis Harvey",_xlfn.XLOOKUP($B46,PROSPER_Harvey!$1:$1,PROSPER_Harvey!$74:$74,""),"")))))))="","",
IF($C46="Christopher Lobo",_xlfn.XLOOKUP($B46,PROSPER_Lobo!$1:$1,PROSPER_Lobo!$74:$74,""),
IF($C46="Naren Baliga",_xlfn.XLOOKUP($B46,PROSPER_Baliga!$1:$1,PROSPER_Baliga!$74:$74,""),
IF($C46="Thorsten Huhn",_xlfn.XLOOKUP($B46,PROSPER_Huhn!$1:$1,PROSPER_Huhn!$74:$74,""),
IF($C46="Nick Hull",_xlfn.XLOOKUP($B46,PROSPER_Hull!$1:$1,PROSPER_Hull!$74:$74,""),
IF($C46="Monika Kotwani",_xlfn.XLOOKUP($B46,PROSPER_Kotwani!$1:$1,PROSPER_Kotwani!$74:$74,""),
IF($C46="Jonathan Wellner",_xlfn.XLOOKUP($B46,PROSPER_Wellner!$1:$1,PROSPER_Wellner!$74:$74,""),
IF($C46="Travis Harvey",_xlfn.XLOOKUP($B46,PROSPER_Harvey!$1:$1,PROSPER_Harvey!$74:$74,""),""))))))))="","No Score",IF(IF($C46="Christopher Lobo",_xlfn.XLOOKUP($B46,PROSPER_Lobo!$1:$1,PROSPER_Lobo!$74:$74,""),
IF($C46="Naren Baliga",_xlfn.XLOOKUP($B46,PROSPER_Baliga!$1:$1,PROSPER_Baliga!$74:$74,""),
IF($C46="Thorsten Huhn",_xlfn.XLOOKUP($B46,PROSPER_Huhn!$1:$1,PROSPER_Huhn!$74:$74,""),
IF($C46="Nick Hull",_xlfn.XLOOKUP($B46,PROSPER_Hull!$1:$1,PROSPER_Hull!$74:$74,""),
IF($C46="Monika Kotwani",_xlfn.XLOOKUP($B46,PROSPER_Kotwani!$1:$1,PROSPER_Kotwani!$74:$74,""),
IF($C46="Jonathan Wellner",_xlfn.XLOOKUP($B46,PROSPER_Wellner!$1:$1,PROSPER_Wellner!$74:$74,""),
IF($C46="Travis Harvey",_xlfn.XLOOKUP($B46,PROSPER_Harvey!$1:$1,PROSPER_Harvey!$74:$74,""),"")))))))="","",
IF($C46="Christopher Lobo",_xlfn.XLOOKUP($B46,PROSPER_Lobo!$1:$1,PROSPER_Lobo!$74:$74,""),
IF($C46="Naren Baliga",_xlfn.XLOOKUP($B46,PROSPER_Baliga!$1:$1,PROSPER_Baliga!$74:$74,""),
IF($C46="Thorsten Huhn",_xlfn.XLOOKUP($B46,PROSPER_Huhn!$1:$1,PROSPER_Huhn!$74:$74,""),
IF($C46="Nick Hull",_xlfn.XLOOKUP($B46,PROSPER_Hull!$1:$1,PROSPER_Hull!$74:$74,""),
IF($C46="Monika Kotwani",_xlfn.XLOOKUP($B46,PROSPER_Kotwani!$1:$1,PROSPER_Kotwani!$74:$74,""),
IF($C46="Jonathan Wellner",_xlfn.XLOOKUP($B46,PROSPER_Wellner!$1:$1,PROSPER_Wellner!$74:$74,""),
IF($C46="Travis Harvey",_xlfn.XLOOKUP($B46,PROSPER_Harvey!$1:$1,PROSPER_Harvey!$74:$74,""),"")))))))))</f>
        <v>No Score</v>
      </c>
      <c r="JX46" s="138" t="str">
        <f>IF(IF(IF($C46="Christopher Lobo",_xlfn.XLOOKUP($B46,PROSPER_Lobo!$1:$1,PROSPER_Lobo!$75:$75,""),
IF($C46="Naren Baliga",_xlfn.XLOOKUP($B46,PROSPER_Baliga!$1:$1,PROSPER_Baliga!$75:$75,""),
IF($C46="Thorsten Huhn",_xlfn.XLOOKUP($B46,PROSPER_Huhn!$1:$1,PROSPER_Huhn!$75:$75,""),
IF($C46="Nick Hull",_xlfn.XLOOKUP($B46,PROSPER_Hull!$1:$1,PROSPER_Hull!$75:$75,""),
IF($C46="Monika Kotwani",_xlfn.XLOOKUP($B46,PROSPER_Kotwani!$1:$1,PROSPER_Kotwani!$75:$75,""),
IF($C46="Jonathan Wellner",_xlfn.XLOOKUP($B46,PROSPER_Wellner!$1:$1,PROSPER_Wellner!$75:$75,""),
IF($C46="Travis Harvey",_xlfn.XLOOKUP($B46,PROSPER_Harvey!$1:$1,PROSPER_Harvey!$75:$75,""),"")))))))="","",
IF($C46="Christopher Lobo",_xlfn.XLOOKUP($B46,PROSPER_Lobo!$1:$1,PROSPER_Lobo!$75:$75,""),
IF($C46="Naren Baliga",_xlfn.XLOOKUP($B46,PROSPER_Baliga!$1:$1,PROSPER_Baliga!$75:$75,""),
IF($C46="Thorsten Huhn",_xlfn.XLOOKUP($B46,PROSPER_Huhn!$1:$1,PROSPER_Huhn!$75:$75,""),
IF($C46="Nick Hull",_xlfn.XLOOKUP($B46,PROSPER_Hull!$1:$1,PROSPER_Hull!$75:$75,""),
IF($C46="Monika Kotwani",_xlfn.XLOOKUP($B46,PROSPER_Kotwani!$1:$1,PROSPER_Kotwani!$75:$75,""),
IF($C46="Jonathan Wellner",_xlfn.XLOOKUP($B46,PROSPER_Wellner!$1:$1,PROSPER_Wellner!$75:$75,""),
IF($C46="Travis Harvey",_xlfn.XLOOKUP($B46,PROSPER_Harvey!$1:$1,PROSPER_Harvey!$75:$75,""),""))))))))="","No Comment",IF(IF($C46="Christopher Lobo",_xlfn.XLOOKUP($B46,PROSPER_Lobo!$1:$1,PROSPER_Lobo!$75:$75,""),
IF($C46="Naren Baliga",_xlfn.XLOOKUP($B46,PROSPER_Baliga!$1:$1,PROSPER_Baliga!$75:$75,""),
IF($C46="Thorsten Huhn",_xlfn.XLOOKUP($B46,PROSPER_Huhn!$1:$1,PROSPER_Huhn!$75:$75,""),
IF($C46="Nick Hull",_xlfn.XLOOKUP($B46,PROSPER_Hull!$1:$1,PROSPER_Hull!$75:$75,""),
IF($C46="Monika Kotwani",_xlfn.XLOOKUP($B46,PROSPER_Kotwani!$1:$1,PROSPER_Kotwani!$75:$75,""),
IF($C46="Jonathan Wellner",_xlfn.XLOOKUP($B46,PROSPER_Wellner!$1:$1,PROSPER_Wellner!$75:$75,""),
IF($C46="Travis Harvey",_xlfn.XLOOKUP($B46,PROSPER_Harvey!$1:$1,PROSPER_Harvey!$75:$75,""),"")))))))="","",
IF($C46="Christopher Lobo",_xlfn.XLOOKUP($B46,PROSPER_Lobo!$1:$1,PROSPER_Lobo!$75:$75,""),
IF($C46="Naren Baliga",_xlfn.XLOOKUP($B46,PROSPER_Baliga!$1:$1,PROSPER_Baliga!$75:$75,""),
IF($C46="Thorsten Huhn",_xlfn.XLOOKUP($B46,PROSPER_Huhn!$1:$1,PROSPER_Huhn!$75:$75,""),
IF($C46="Nick Hull",_xlfn.XLOOKUP($B46,PROSPER_Hull!$1:$1,PROSPER_Hull!$75:$75,""),
IF($C46="Monika Kotwani",_xlfn.XLOOKUP($B46,PROSPER_Kotwani!$1:$1,PROSPER_Kotwani!$75:$75,""),
IF($C46="Jonathan Wellner",_xlfn.XLOOKUP($B46,PROSPER_Wellner!$1:$1,PROSPER_Wellner!$75:$75,""),
IF($C46="Travis Harvey",_xlfn.XLOOKUP($B46,PROSPER_Harvey!$1:$1,PROSPER_Harvey!$75:$75,""),"")))))))))</f>
        <v>No Comment</v>
      </c>
      <c r="JY46" s="141" t="str">
        <f t="shared" si="350"/>
        <v>N/A</v>
      </c>
      <c r="JZ46" s="135" t="str">
        <f>_xlfn.XLOOKUP(B46,PROSPERInitial_Query!$E:$E,PROSPERInitial_Query!$AT:$AT,"",,-1)</f>
        <v/>
      </c>
      <c r="KA46" s="136" t="str">
        <f t="shared" ref="KA46:KA57" si="409">_xlfn.CONCAT($B46,"7 - ResponsibilityPeople Management")</f>
        <v>Ryan Bitoon7 - ResponsibilityPeople Management</v>
      </c>
      <c r="KB46" s="136" t="str">
        <f>_xlfn.XLOOKUP(KA46,PROSPERDelta_Query!BK:BK,PROSPERDelta_Query!BH:BH,"",,-1)</f>
        <v/>
      </c>
      <c r="KC46" s="137" t="str">
        <f t="shared" si="352"/>
        <v>N/A</v>
      </c>
      <c r="KD46" s="137" t="str">
        <f>IF(IF(IF($C46="Christopher Lobo",_xlfn.XLOOKUP($B46,PROSPER_Lobo!$1:$1,PROSPER_Lobo!$76:$76,""),
IF($C46="Naren Baliga",_xlfn.XLOOKUP($B46,PROSPER_Baliga!$1:$1,PROSPER_Baliga!$76:$76,""),
IF($C46="Thorsten Huhn",_xlfn.XLOOKUP($B46,PROSPER_Huhn!$1:$1,PROSPER_Huhn!$76:$76,""),
IF($C46="Nick Hull",_xlfn.XLOOKUP($B46,PROSPER_Hull!$1:$1,PROSPER_Hull!$76:$76,""),
IF($C46="Monika Kotwani",_xlfn.XLOOKUP($B46,PROSPER_Kotwani!$1:$1,PROSPER_Kotwani!$76:$76,""),
IF($C46="Jonathan Wellner",_xlfn.XLOOKUP($B46,PROSPER_Wellner!$1:$1,PROSPER_Wellner!$76:$76,""),
IF($C46="Travis Harvey",_xlfn.XLOOKUP($B46,PROSPER_Harvey!$1:$1,PROSPER_Harvey!$76:$76,""),"")))))))="","",
IF($C46="Christopher Lobo",_xlfn.XLOOKUP($B46,PROSPER_Lobo!$1:$1,PROSPER_Lobo!$76:$76,""),
IF($C46="Naren Baliga",_xlfn.XLOOKUP($B46,PROSPER_Baliga!$1:$1,PROSPER_Baliga!$76:$76,""),
IF($C46="Thorsten Huhn",_xlfn.XLOOKUP($B46,PROSPER_Huhn!$1:$1,PROSPER_Huhn!$76:$76,""),
IF($C46="Nick Hull",_xlfn.XLOOKUP($B46,PROSPER_Hull!$1:$1,PROSPER_Hull!$76:$76,""),
IF($C46="Monika Kotwani",_xlfn.XLOOKUP($B46,PROSPER_Kotwani!$1:$1,PROSPER_Kotwani!$76:$76,""),
IF($C46="Jonathan Wellner",_xlfn.XLOOKUP($B46,PROSPER_Wellner!$1:$1,PROSPER_Wellner!$76:$76,""),
IF($C46="Travis Harvey",_xlfn.XLOOKUP($B46,PROSPER_Harvey!$1:$1,PROSPER_Harvey!$76:$76,""),""))))))))="","No Score",IF(IF($C46="Christopher Lobo",_xlfn.XLOOKUP($B46,PROSPER_Lobo!$1:$1,PROSPER_Lobo!$76:$76,""),
IF($C46="Naren Baliga",_xlfn.XLOOKUP($B46,PROSPER_Baliga!$1:$1,PROSPER_Baliga!$76:$76,""),
IF($C46="Thorsten Huhn",_xlfn.XLOOKUP($B46,PROSPER_Huhn!$1:$1,PROSPER_Huhn!$76:$76,""),
IF($C46="Nick Hull",_xlfn.XLOOKUP($B46,PROSPER_Hull!$1:$1,PROSPER_Hull!$76:$76,""),
IF($C46="Monika Kotwani",_xlfn.XLOOKUP($B46,PROSPER_Kotwani!$1:$1,PROSPER_Kotwani!$76:$76,""),
IF($C46="Jonathan Wellner",_xlfn.XLOOKUP($B46,PROSPER_Wellner!$1:$1,PROSPER_Wellner!$76:$76,""),
IF($C46="Travis Harvey",_xlfn.XLOOKUP($B46,PROSPER_Harvey!$1:$1,PROSPER_Harvey!$76:$76,""),"")))))))="","",
IF($C46="Christopher Lobo",_xlfn.XLOOKUP($B46,PROSPER_Lobo!$1:$1,PROSPER_Lobo!$76:$76,""),
IF($C46="Naren Baliga",_xlfn.XLOOKUP($B46,PROSPER_Baliga!$1:$1,PROSPER_Baliga!$76:$76,""),
IF($C46="Thorsten Huhn",_xlfn.XLOOKUP($B46,PROSPER_Huhn!$1:$1,PROSPER_Huhn!$76:$76,""),
IF($C46="Nick Hull",_xlfn.XLOOKUP($B46,PROSPER_Hull!$1:$1,PROSPER_Hull!$76:$76,""),
IF($C46="Monika Kotwani",_xlfn.XLOOKUP($B46,PROSPER_Kotwani!$1:$1,PROSPER_Kotwani!$76:$76,""),
IF($C46="Jonathan Wellner",_xlfn.XLOOKUP($B46,PROSPER_Wellner!$1:$1,PROSPER_Wellner!$76:$76,""),
IF($C46="Travis Harvey",_xlfn.XLOOKUP($B46,PROSPER_Harvey!$1:$1,PROSPER_Harvey!$76:$76,""),"")))))))))</f>
        <v>No Score</v>
      </c>
      <c r="KE46" s="138" t="str">
        <f>IF(IF(IF($C46="Christopher Lobo",_xlfn.XLOOKUP($B46,PROSPER_Lobo!$1:$1,PROSPER_Lobo!$77:$77,""),
IF($C46="Naren Baliga",_xlfn.XLOOKUP($B46,PROSPER_Baliga!$1:$1,PROSPER_Baliga!$77:$77,""),
IF($C46="Thorsten Huhn",_xlfn.XLOOKUP($B46,PROSPER_Huhn!$1:$1,PROSPER_Huhn!$77:$77,""),
IF($C46="Nick Hull",_xlfn.XLOOKUP($B46,PROSPER_Hull!$1:$1,PROSPER_Hull!$77:$77,""),
IF($C46="Monika Kotwani",_xlfn.XLOOKUP($B46,PROSPER_Kotwani!$1:$1,PROSPER_Kotwani!$77:$77,""),
IF($C46="Jonathan Wellner",_xlfn.XLOOKUP($B46,PROSPER_Wellner!$1:$1,PROSPER_Wellner!$77:$77,""),
IF($C46="Travis Harvey",_xlfn.XLOOKUP($B46,PROSPER_Harvey!$1:$1,PROSPER_Harvey!$77:$77,""),"")))))))="","",
IF($C46="Christopher Lobo",_xlfn.XLOOKUP($B46,PROSPER_Lobo!$1:$1,PROSPER_Lobo!$77:$77,""),
IF($C46="Naren Baliga",_xlfn.XLOOKUP($B46,PROSPER_Baliga!$1:$1,PROSPER_Baliga!$77:$77,""),
IF($C46="Thorsten Huhn",_xlfn.XLOOKUP($B46,PROSPER_Huhn!$1:$1,PROSPER_Huhn!$77:$77,""),
IF($C46="Nick Hull",_xlfn.XLOOKUP($B46,PROSPER_Hull!$1:$1,PROSPER_Hull!$77:$77,""),
IF($C46="Monika Kotwani",_xlfn.XLOOKUP($B46,PROSPER_Kotwani!$1:$1,PROSPER_Kotwani!$77:$77,""),
IF($C46="Jonathan Wellner",_xlfn.XLOOKUP($B46,PROSPER_Wellner!$1:$1,PROSPER_Wellner!$77:$77,""),
IF($C46="Travis Harvey",_xlfn.XLOOKUP($B46,PROSPER_Harvey!$1:$1,PROSPER_Harvey!$77:$77,""),""))))))))="","No Comment",IF(IF($C46="Christopher Lobo",_xlfn.XLOOKUP($B46,PROSPER_Lobo!$1:$1,PROSPER_Lobo!$77:$77,""),
IF($C46="Naren Baliga",_xlfn.XLOOKUP($B46,PROSPER_Baliga!$1:$1,PROSPER_Baliga!$77:$77,""),
IF($C46="Thorsten Huhn",_xlfn.XLOOKUP($B46,PROSPER_Huhn!$1:$1,PROSPER_Huhn!$77:$77,""),
IF($C46="Nick Hull",_xlfn.XLOOKUP($B46,PROSPER_Hull!$1:$1,PROSPER_Hull!$77:$77,""),
IF($C46="Monika Kotwani",_xlfn.XLOOKUP($B46,PROSPER_Kotwani!$1:$1,PROSPER_Kotwani!$77:$77,""),
IF($C46="Jonathan Wellner",_xlfn.XLOOKUP($B46,PROSPER_Wellner!$1:$1,PROSPER_Wellner!$77:$77,""),
IF($C46="Travis Harvey",_xlfn.XLOOKUP($B46,PROSPER_Harvey!$1:$1,PROSPER_Harvey!$77:$77,""),"")))))))="","",
IF($C46="Christopher Lobo",_xlfn.XLOOKUP($B46,PROSPER_Lobo!$1:$1,PROSPER_Lobo!$77:$77,""),
IF($C46="Naren Baliga",_xlfn.XLOOKUP($B46,PROSPER_Baliga!$1:$1,PROSPER_Baliga!$77:$77,""),
IF($C46="Thorsten Huhn",_xlfn.XLOOKUP($B46,PROSPER_Huhn!$1:$1,PROSPER_Huhn!$77:$77,""),
IF($C46="Nick Hull",_xlfn.XLOOKUP($B46,PROSPER_Hull!$1:$1,PROSPER_Hull!$77:$77,""),
IF($C46="Monika Kotwani",_xlfn.XLOOKUP($B46,PROSPER_Kotwani!$1:$1,PROSPER_Kotwani!$77:$77,""),
IF($C46="Jonathan Wellner",_xlfn.XLOOKUP($B46,PROSPER_Wellner!$1:$1,PROSPER_Wellner!$77:$77,""),
IF($C46="Travis Harvey",_xlfn.XLOOKUP($B46,PROSPER_Harvey!$1:$1,PROSPER_Harvey!$77:$77,""),"")))))))))</f>
        <v>No Comment</v>
      </c>
      <c r="KF46" s="141" t="str">
        <f t="shared" si="353"/>
        <v>N/A</v>
      </c>
      <c r="KG46" s="135" t="str">
        <f>_xlfn.XLOOKUP(B46,PROSPERInitial_Query!$E:$E,PROSPERInitial_Query!$AU:$AU,"",,-1)</f>
        <v/>
      </c>
      <c r="KH46" s="136" t="str">
        <f t="shared" ref="KH46:KH57" si="410">_xlfn.CONCAT($B46,"7 - ResponsibilitySelf Sufficiency")</f>
        <v>Ryan Bitoon7 - ResponsibilitySelf Sufficiency</v>
      </c>
      <c r="KI46" s="136" t="str">
        <f>_xlfn.XLOOKUP(KH46,PROSPERDelta_Query!BK:BK,PROSPERDelta_Query!BI:BI,"",,-1)</f>
        <v/>
      </c>
      <c r="KJ46" s="137" t="str">
        <f t="shared" si="355"/>
        <v>N/A</v>
      </c>
      <c r="KK46" s="137" t="str">
        <f>IF(IF(IF($C46="Christopher Lobo",_xlfn.XLOOKUP($B46,PROSPER_Lobo!$1:$1,PROSPER_Lobo!$78:$78,""),
IF($C46="Naren Baliga",_xlfn.XLOOKUP($B46,PROSPER_Baliga!$1:$1,PROSPER_Baliga!$78:$78,""),
IF($C46="Thorsten Huhn",_xlfn.XLOOKUP($B46,PROSPER_Huhn!$1:$1,PROSPER_Huhn!$78:$78,""),
IF($C46="Nick Hull",_xlfn.XLOOKUP($B46,PROSPER_Hull!$1:$1,PROSPER_Hull!$78:$78,""),
IF($C46="Monika Kotwani",_xlfn.XLOOKUP($B46,PROSPER_Kotwani!$1:$1,PROSPER_Kotwani!$78:$78,""),
IF($C46="Jonathan Wellner",_xlfn.XLOOKUP($B46,PROSPER_Wellner!$1:$1,PROSPER_Wellner!$78:$78,""),
IF($C46="Travis Harvey",_xlfn.XLOOKUP($B46,PROSPER_Harvey!$1:$1,PROSPER_Harvey!$78:$78,""),"")))))))="","",
IF($C46="Christopher Lobo",_xlfn.XLOOKUP($B46,PROSPER_Lobo!$1:$1,PROSPER_Lobo!$78:$78,""),
IF($C46="Naren Baliga",_xlfn.XLOOKUP($B46,PROSPER_Baliga!$1:$1,PROSPER_Baliga!$78:$78,""),
IF($C46="Thorsten Huhn",_xlfn.XLOOKUP($B46,PROSPER_Huhn!$1:$1,PROSPER_Huhn!$78:$78,""),
IF($C46="Nick Hull",_xlfn.XLOOKUP($B46,PROSPER_Hull!$1:$1,PROSPER_Hull!$78:$78,""),
IF($C46="Monika Kotwani",_xlfn.XLOOKUP($B46,PROSPER_Kotwani!$1:$1,PROSPER_Kotwani!$78:$78,""),
IF($C46="Jonathan Wellner",_xlfn.XLOOKUP($B46,PROSPER_Wellner!$1:$1,PROSPER_Wellner!$78:$78,""),
IF($C46="Travis Harvey",_xlfn.XLOOKUP($B46,PROSPER_Harvey!$1:$1,PROSPER_Harvey!$78:$78,""),""))))))))="","No Score",IF(IF($C46="Christopher Lobo",_xlfn.XLOOKUP($B46,PROSPER_Lobo!$1:$1,PROSPER_Lobo!$78:$78,""),
IF($C46="Naren Baliga",_xlfn.XLOOKUP($B46,PROSPER_Baliga!$1:$1,PROSPER_Baliga!$78:$78,""),
IF($C46="Thorsten Huhn",_xlfn.XLOOKUP($B46,PROSPER_Huhn!$1:$1,PROSPER_Huhn!$78:$78,""),
IF($C46="Nick Hull",_xlfn.XLOOKUP($B46,PROSPER_Hull!$1:$1,PROSPER_Hull!$78:$78,""),
IF($C46="Monika Kotwani",_xlfn.XLOOKUP($B46,PROSPER_Kotwani!$1:$1,PROSPER_Kotwani!$78:$78,""),
IF($C46="Jonathan Wellner",_xlfn.XLOOKUP($B46,PROSPER_Wellner!$1:$1,PROSPER_Wellner!$78:$78,""),
IF($C46="Travis Harvey",_xlfn.XLOOKUP($B46,PROSPER_Harvey!$1:$1,PROSPER_Harvey!$78:$78,""),"")))))))="","",
IF($C46="Christopher Lobo",_xlfn.XLOOKUP($B46,PROSPER_Lobo!$1:$1,PROSPER_Lobo!$78:$78,""),
IF($C46="Naren Baliga",_xlfn.XLOOKUP($B46,PROSPER_Baliga!$1:$1,PROSPER_Baliga!$78:$78,""),
IF($C46="Thorsten Huhn",_xlfn.XLOOKUP($B46,PROSPER_Huhn!$1:$1,PROSPER_Huhn!$78:$78,""),
IF($C46="Nick Hull",_xlfn.XLOOKUP($B46,PROSPER_Hull!$1:$1,PROSPER_Hull!$78:$78,""),
IF($C46="Monika Kotwani",_xlfn.XLOOKUP($B46,PROSPER_Kotwani!$1:$1,PROSPER_Kotwani!$78:$78,""),
IF($C46="Jonathan Wellner",_xlfn.XLOOKUP($B46,PROSPER_Wellner!$1:$1,PROSPER_Wellner!$78:$78,""),
IF($C46="Travis Harvey",_xlfn.XLOOKUP($B46,PROSPER_Harvey!$1:$1,PROSPER_Harvey!$78:$78,""),"")))))))))</f>
        <v>No Score</v>
      </c>
      <c r="KL46" s="138" t="str">
        <f>IF(IF(IF($C46="Christopher Lobo",_xlfn.XLOOKUP($B46,PROSPER_Lobo!$1:$1,PROSPER_Lobo!$79:$79,""),
IF($C46="Naren Baliga",_xlfn.XLOOKUP($B46,PROSPER_Baliga!$1:$1,PROSPER_Baliga!$79:$79,""),
IF($C46="Thorsten Huhn",_xlfn.XLOOKUP($B46,PROSPER_Huhn!$1:$1,PROSPER_Huhn!$79:$79,""),
IF($C46="Nick Hull",_xlfn.XLOOKUP($B46,PROSPER_Hull!$1:$1,PROSPER_Hull!$79:$79,""),
IF($C46="Monika Kotwani",_xlfn.XLOOKUP($B46,PROSPER_Kotwani!$1:$1,PROSPER_Kotwani!$79:$79,""),
IF($C46="Jonathan Wellner",_xlfn.XLOOKUP($B46,PROSPER_Wellner!$1:$1,PROSPER_Wellner!$79:$79,""),
IF($C46="Travis Harvey",_xlfn.XLOOKUP($B46,PROSPER_Harvey!$1:$1,PROSPER_Harvey!$79:$79,""),"")))))))="","",
IF($C46="Christopher Lobo",_xlfn.XLOOKUP($B46,PROSPER_Lobo!$1:$1,PROSPER_Lobo!$79:$79,""),
IF($C46="Naren Baliga",_xlfn.XLOOKUP($B46,PROSPER_Baliga!$1:$1,PROSPER_Baliga!$79:$79,""),
IF($C46="Thorsten Huhn",_xlfn.XLOOKUP($B46,PROSPER_Huhn!$1:$1,PROSPER_Huhn!$79:$79,""),
IF($C46="Nick Hull",_xlfn.XLOOKUP($B46,PROSPER_Hull!$1:$1,PROSPER_Hull!$79:$79,""),
IF($C46="Monika Kotwani",_xlfn.XLOOKUP($B46,PROSPER_Kotwani!$1:$1,PROSPER_Kotwani!$79:$79,""),
IF($C46="Jonathan Wellner",_xlfn.XLOOKUP($B46,PROSPER_Wellner!$1:$1,PROSPER_Wellner!$79:$79,""),
IF($C46="Travis Harvey",_xlfn.XLOOKUP($B46,PROSPER_Harvey!$1:$1,PROSPER_Harvey!$79:$79,""),""))))))))="","No Comment",IF(IF($C46="Christopher Lobo",_xlfn.XLOOKUP($B46,PROSPER_Lobo!$1:$1,PROSPER_Lobo!$79:$79,""),
IF($C46="Naren Baliga",_xlfn.XLOOKUP($B46,PROSPER_Baliga!$1:$1,PROSPER_Baliga!$79:$79,""),
IF($C46="Thorsten Huhn",_xlfn.XLOOKUP($B46,PROSPER_Huhn!$1:$1,PROSPER_Huhn!$79:$79,""),
IF($C46="Nick Hull",_xlfn.XLOOKUP($B46,PROSPER_Hull!$1:$1,PROSPER_Hull!$79:$79,""),
IF($C46="Monika Kotwani",_xlfn.XLOOKUP($B46,PROSPER_Kotwani!$1:$1,PROSPER_Kotwani!$79:$79,""),
IF($C46="Jonathan Wellner",_xlfn.XLOOKUP($B46,PROSPER_Wellner!$1:$1,PROSPER_Wellner!$79:$79,""),
IF($C46="Travis Harvey",_xlfn.XLOOKUP($B46,PROSPER_Harvey!$1:$1,PROSPER_Harvey!$79:$79,""),"")))))))="","",
IF($C46="Christopher Lobo",_xlfn.XLOOKUP($B46,PROSPER_Lobo!$1:$1,PROSPER_Lobo!$79:$79,""),
IF($C46="Naren Baliga",_xlfn.XLOOKUP($B46,PROSPER_Baliga!$1:$1,PROSPER_Baliga!$79:$79,""),
IF($C46="Thorsten Huhn",_xlfn.XLOOKUP($B46,PROSPER_Huhn!$1:$1,PROSPER_Huhn!$79:$79,""),
IF($C46="Nick Hull",_xlfn.XLOOKUP($B46,PROSPER_Hull!$1:$1,PROSPER_Hull!$79:$79,""),
IF($C46="Monika Kotwani",_xlfn.XLOOKUP($B46,PROSPER_Kotwani!$1:$1,PROSPER_Kotwani!$79:$79,""),
IF($C46="Jonathan Wellner",_xlfn.XLOOKUP($B46,PROSPER_Wellner!$1:$1,PROSPER_Wellner!$79:$79,""),
IF($C46="Travis Harvey",_xlfn.XLOOKUP($B46,PROSPER_Harvey!$1:$1,PROSPER_Harvey!$79:$79,""),"")))))))))</f>
        <v>No Comment</v>
      </c>
      <c r="KM46" s="141" t="str">
        <f t="shared" si="356"/>
        <v>N/A</v>
      </c>
      <c r="KN46" s="145" t="str">
        <f t="shared" si="357"/>
        <v>N/A</v>
      </c>
      <c r="KO46" s="146" t="str">
        <f t="shared" si="358"/>
        <v>N/A</v>
      </c>
      <c r="KP46" s="194" t="str">
        <f t="shared" si="359"/>
        <v>N/A</v>
      </c>
      <c r="KQ46" s="147">
        <f t="shared" si="360"/>
        <v>5.312043795620438</v>
      </c>
      <c r="KR46" s="148"/>
      <c r="KS46" s="148"/>
      <c r="KT46" s="148"/>
      <c r="KU46" s="149"/>
    </row>
    <row r="47" spans="2:307" x14ac:dyDescent="0.25">
      <c r="B47" s="118" t="s">
        <v>142</v>
      </c>
      <c r="C47" s="119" t="s">
        <v>486</v>
      </c>
      <c r="D47" s="120" t="str">
        <f>_xlfn.XLOOKUP(B47,PROSPERInitial_Query!E:E,PROSPERInitial_Query!G:G,"",,-1)</f>
        <v/>
      </c>
      <c r="E47" s="121" t="str">
        <f t="shared" si="361"/>
        <v>Sangwoo Park1 - PortfolioDesign Success</v>
      </c>
      <c r="F47" s="122" t="str">
        <f>_xlfn.XLOOKUP(E47,PROSPERDelta_Query!BK:BK,PROSPERDelta_Query!I:I,"",,-1)</f>
        <v/>
      </c>
      <c r="G47" s="123" t="str">
        <f t="shared" si="235"/>
        <v>N/A</v>
      </c>
      <c r="H47" s="124" t="str">
        <f>IF(IF(IF($C47="Christopher Lobo",_xlfn.XLOOKUP($B47,PROSPER_Lobo!$1:$1,PROSPER_Lobo!$2:$2,""),
IF($C47="Naren Baliga",_xlfn.XLOOKUP($B47,PROSPER_Baliga!$1:$1,PROSPER_Baliga!$2:$2,""),
IF($C47="Thorsten Huhn",_xlfn.XLOOKUP($B47,PROSPER_Huhn!$1:$1,PROSPER_Huhn!$2:$2,""),
IF($C47="Nick Hull",_xlfn.XLOOKUP($B47,PROSPER_Hull!$1:$1,PROSPER_Hull!$2:$2,""),
IF($C47="Monika Kotwani",_xlfn.XLOOKUP($B47,PROSPER_Kotwani!$1:$1,PROSPER_Kotwani!$2:$2,""),
IF($C47="Jonathan Wellner",_xlfn.XLOOKUP($B47,PROSPER_Wellner!$1:$1,PROSPER_Wellner!$2:$2,""),
IF($C47="Travis Harvey",_xlfn.XLOOKUP($B47,PROSPER_Harvey!$1:$1,PROSPER_Harvey!$2:$2,""),"")))))))="","",
IF($C47="Christopher Lobo",_xlfn.XLOOKUP($B47,PROSPER_Lobo!$1:$1,PROSPER_Lobo!$2:$2,""),
IF($C47="Naren Baliga",_xlfn.XLOOKUP($B47,PROSPER_Baliga!$1:$1,PROSPER_Baliga!$2:$2,""),
IF($C47="Thorsten Huhn",_xlfn.XLOOKUP($B47,PROSPER_Huhn!$1:$1,PROSPER_Huhn!$2:$2,""),
IF($C47="Nick Hull",_xlfn.XLOOKUP($B47,PROSPER_Hull!$1:$1,PROSPER_Hull!$2:$2,""),
IF($C47="Monika Kotwani",_xlfn.XLOOKUP($B47,PROSPER_Kotwani!$1:$1,PROSPER_Kotwani!$2:$2,""),
IF($C47="Jonathan Wellner",_xlfn.XLOOKUP($B47,PROSPER_Wellner!$1:$1,PROSPER_Wellner!$2:$2,""),
IF($C47="Travis Harvey",_xlfn.XLOOKUP($B47,PROSPER_Harvey!$1:$1,PROSPER_Harvey!$2:$2,""),""))))))))="","No Score",(IF(IF($C47="Christopher Lobo",_xlfn.XLOOKUP($B47,PROSPER_Lobo!$1:$1,PROSPER_Lobo!$2:$2,""),
IF($C47="Naren Baliga",_xlfn.XLOOKUP($B47,PROSPER_Baliga!$1:$1,PROSPER_Baliga!$2:$2,""),
IF($C47="Thorsten Huhn",_xlfn.XLOOKUP($B47,PROSPER_Huhn!$1:$1,PROSPER_Huhn!$2:$2,""),
IF($C47="Nick Hull",_xlfn.XLOOKUP($B47,PROSPER_Hull!$1:$1,PROSPER_Hull!$2:$2,""),
IF($C47="Monika Kotwani",_xlfn.XLOOKUP($B47,PROSPER_Kotwani!$1:$1,PROSPER_Kotwani!$2:$2,""),
IF($C47="Jonathan Wellner",_xlfn.XLOOKUP($B47,PROSPER_Wellner!$1:$1,PROSPER_Wellner!$2:$2,""),
IF($C47="Travis Harvey",_xlfn.XLOOKUP($B47,PROSPER_Harvey!$1:$1,PROSPER_Harvey!$2:$2,""),"")))))))="","",
IF($C47="Christopher Lobo",_xlfn.XLOOKUP($B47,PROSPER_Lobo!$1:$1,PROSPER_Lobo!$2:$2,""),
IF($C47="Naren Baliga",_xlfn.XLOOKUP($B47,PROSPER_Baliga!$1:$1,PROSPER_Baliga!$2:$2,""),
IF($C47="Thorsten Huhn",_xlfn.XLOOKUP($B47,PROSPER_Huhn!$1:$1,PROSPER_Huhn!$2:$2,""),
IF($C47="Nick Hull",_xlfn.XLOOKUP($B47,PROSPER_Hull!$1:$1,PROSPER_Hull!$2:$2,""),
IF($C47="Monika Kotwani",_xlfn.XLOOKUP($B47,PROSPER_Kotwani!$1:$1,PROSPER_Kotwani!$2:$2,""),
IF($C47="Jonathan Wellner",_xlfn.XLOOKUP($B47,PROSPER_Wellner!$1:$1,PROSPER_Wellner!$2:$2,""),
IF($C47="Travis Harvey",_xlfn.XLOOKUP($B47,PROSPER_Harvey!$1:$1,PROSPER_Harvey!$2:$2,""),""))))))))))</f>
        <v>No Score</v>
      </c>
      <c r="I47" s="125" t="str">
        <f>IF(IF(IF($C47="Christopher Lobo",_xlfn.XLOOKUP($B47,PROSPER_Lobo!$1:$1,PROSPER_Lobo!$3:$3,""),
IF($C47="Naren Baliga",_xlfn.XLOOKUP($B47,PROSPER_Baliga!$1:$1,PROSPER_Baliga!$3:$3,""),
IF($C47="Thorsten Huhn",_xlfn.XLOOKUP($B47,PROSPER_Huhn!$1:$1,PROSPER_Huhn!$3:$3,""),
IF($C47="Nick Hull",_xlfn.XLOOKUP($B47,PROSPER_Hull!$1:$1,PROSPER_Hull!$3:$3,""),
IF($C47="Monika Kotwani",_xlfn.XLOOKUP($B47,PROSPER_Kotwani!$1:$1,PROSPER_Kotwani!$3:$3,""),
IF($C47="Jonathan Wellner",_xlfn.XLOOKUP($B47,PROSPER_Wellner!$1:$1,PROSPER_Wellner!$3:$3,""),
IF($C47="Travis Harvey",_xlfn.XLOOKUP($B47,PROSPER_Harvey!$1:$1,PROSPER_Harvey!$3:$3,""),"")))))))="","",
IF($C47="Christopher Lobo",_xlfn.XLOOKUP($B47,PROSPER_Lobo!$1:$1,PROSPER_Lobo!$3:$3,""),
IF($C47="Naren Baliga",_xlfn.XLOOKUP($B47,PROSPER_Baliga!$1:$1,PROSPER_Baliga!$3:$3,""),
IF($C47="Thorsten Huhn",_xlfn.XLOOKUP($B47,PROSPER_Huhn!$1:$1,PROSPER_Huhn!$3:$3,""),
IF($C47="Nick Hull",_xlfn.XLOOKUP($B47,PROSPER_Hull!$1:$1,PROSPER_Hull!$3:$3,""),
IF($C47="Monika Kotwani",_xlfn.XLOOKUP($B47,PROSPER_Kotwani!$1:$1,PROSPER_Kotwani!$3:$3,""),
IF($C47="Jonathan Wellner",_xlfn.XLOOKUP($B47,PROSPER_Wellner!$1:$1,PROSPER_Wellner!$3:$3,""),
IF($C47="Travis Harvey",_xlfn.XLOOKUP($B47,PROSPER_Harvey!$1:$1,PROSPER_Harvey!$3:$3,""),""))))))))="","No Comment",IF(IF($C47="Christopher Lobo",_xlfn.XLOOKUP($B47,PROSPER_Lobo!$1:$1,PROSPER_Lobo!$3:$3,""),
IF($C47="Naren Baliga",_xlfn.XLOOKUP($B47,PROSPER_Baliga!$1:$1,PROSPER_Baliga!$3:$3,""),
IF($C47="Thorsten Huhn",_xlfn.XLOOKUP($B47,PROSPER_Huhn!$1:$1,PROSPER_Huhn!$3:$3,""),
IF($C47="Nick Hull",_xlfn.XLOOKUP($B47,PROSPER_Hull!$1:$1,PROSPER_Hull!$3:$3,""),
IF($C47="Monika Kotwani",_xlfn.XLOOKUP($B47,PROSPER_Kotwani!$1:$1,PROSPER_Kotwani!$3:$3,""),
IF($C47="Jonathan Wellner",_xlfn.XLOOKUP($B47,PROSPER_Wellner!$1:$1,PROSPER_Wellner!$3:$3,""),
IF($C47="Travis Harvey",_xlfn.XLOOKUP($B47,PROSPER_Harvey!$1:$1,PROSPER_Harvey!$3:$3,""),"")))))))="","",
IF($C47="Christopher Lobo",_xlfn.XLOOKUP($B47,PROSPER_Lobo!$1:$1,PROSPER_Lobo!$3:$3,""),
IF($C47="Naren Baliga",_xlfn.XLOOKUP($B47,PROSPER_Baliga!$1:$1,PROSPER_Baliga!$3:$3,""),
IF($C47="Thorsten Huhn",_xlfn.XLOOKUP($B47,PROSPER_Huhn!$1:$1,PROSPER_Huhn!$3:$3,""),
IF($C47="Nick Hull",_xlfn.XLOOKUP($B47,PROSPER_Hull!$1:$1,PROSPER_Hull!$3:$3,""),
IF($C47="Monika Kotwani",_xlfn.XLOOKUP($B47,PROSPER_Kotwani!$1:$1,PROSPER_Kotwani!$3:$3,""),
IF($C47="Jonathan Wellner",_xlfn.XLOOKUP($B47,PROSPER_Wellner!$1:$1,PROSPER_Wellner!$3:$3,""),
IF($C47="Travis Harvey",_xlfn.XLOOKUP($B47,PROSPER_Harvey!$1:$1,PROSPER_Harvey!$3:$3,""),"")))))))))</f>
        <v>No Comment</v>
      </c>
      <c r="J47" s="124" t="str">
        <f>IFERROR(ROUND(_xlfn.XLOOKUP(B47,DesignSuccessChallenge_Query!$E:$E,DesignSuccessChallenge_Query!$F:$F)/4.7,0),"Not Taken")</f>
        <v>Not Taken</v>
      </c>
      <c r="K47" s="150" t="str">
        <f t="shared" si="236"/>
        <v>N/A</v>
      </c>
      <c r="L47" s="120" t="str">
        <f>_xlfn.XLOOKUP(B47,PROSPERInitial_Query!$E:$E,PROSPERInitial_Query!$H:$H,"",,-1)</f>
        <v/>
      </c>
      <c r="M47" s="121" t="str">
        <f t="shared" si="362"/>
        <v>Sangwoo Park1 - PortfolioPremium Engagement</v>
      </c>
      <c r="N47" s="126" t="str">
        <f>_xlfn.XLOOKUP(M47,PROSPERDelta_Query!BK:BK,PROSPERDelta_Query!J:J,"",,-1)</f>
        <v/>
      </c>
      <c r="O47" s="124" t="str">
        <f t="shared" si="238"/>
        <v>N/A</v>
      </c>
      <c r="P47" s="124" t="str">
        <f>IF(IF(IF($C47="Christopher Lobo",_xlfn.XLOOKUP($B47,PROSPER_Lobo!$1:$1,PROSPER_Lobo!$4:$4,""),
IF($C47="Naren Baliga",_xlfn.XLOOKUP($B47,PROSPER_Baliga!$1:$1,PROSPER_Baliga!$4:$4,""),
IF($C47="Thorsten Huhn",_xlfn.XLOOKUP($B47,PROSPER_Huhn!$1:$1,PROSPER_Huhn!$4:$4,""),
IF($C47="Nick Hull",_xlfn.XLOOKUP($B47,PROSPER_Hull!$1:$1,PROSPER_Hull!$4:$4,""),
IF($C47="Monika Kotwani",_xlfn.XLOOKUP($B47,PROSPER_Kotwani!$1:$1,PROSPER_Kotwani!$4:$4,""),
IF($C47="Jonathan Wellner",_xlfn.XLOOKUP($B47,PROSPER_Wellner!$1:$1,PROSPER_Wellner!$4:$4,""),
IF($C47="Travis Harvey",_xlfn.XLOOKUP($B47,PROSPER_Harvey!$1:$1,PROSPER_Harvey!$4:$4,""),"")))))))="","",
IF($C47="Christopher Lobo",_xlfn.XLOOKUP($B47,PROSPER_Lobo!$1:$1,PROSPER_Lobo!$4:$4,""),
IF($C47="Naren Baliga",_xlfn.XLOOKUP($B47,PROSPER_Baliga!$1:$1,PROSPER_Baliga!$4:$4,""),
IF($C47="Thorsten Huhn",_xlfn.XLOOKUP($B47,PROSPER_Huhn!$1:$1,PROSPER_Huhn!$4:$4,""),
IF($C47="Nick Hull",_xlfn.XLOOKUP($B47,PROSPER_Hull!$1:$1,PROSPER_Hull!$4:$4,""),
IF($C47="Monika Kotwani",_xlfn.XLOOKUP($B47,PROSPER_Kotwani!$1:$1,PROSPER_Kotwani!$4:$4,""),
IF($C47="Jonathan Wellner",_xlfn.XLOOKUP($B47,PROSPER_Wellner!$1:$1,PROSPER_Wellner!$4:$4,""),
IF($C47="Travis Harvey",_xlfn.XLOOKUP($B47,PROSPER_Harvey!$1:$1,PROSPER_Harvey!$4:$4,""),""))))))))="","No Score",IF(IF($C47="Christopher Lobo",_xlfn.XLOOKUP($B47,PROSPER_Lobo!$1:$1,PROSPER_Lobo!$4:$4,""),
IF($C47="Naren Baliga",_xlfn.XLOOKUP($B47,PROSPER_Baliga!$1:$1,PROSPER_Baliga!$4:$4,""),
IF($C47="Thorsten Huhn",_xlfn.XLOOKUP($B47,PROSPER_Huhn!$1:$1,PROSPER_Huhn!$4:$4,""),
IF($C47="Nick Hull",_xlfn.XLOOKUP($B47,PROSPER_Hull!$1:$1,PROSPER_Hull!$4:$4,""),
IF($C47="Monika Kotwani",_xlfn.XLOOKUP($B47,PROSPER_Kotwani!$1:$1,PROSPER_Kotwani!$4:$4,""),
IF($C47="Jonathan Wellner",_xlfn.XLOOKUP($B47,PROSPER_Wellner!$1:$1,PROSPER_Wellner!$4:$4,""),
IF($C47="Travis Harvey",_xlfn.XLOOKUP($B47,PROSPER_Harvey!$1:$1,PROSPER_Harvey!$4:$4,""),"")))))))="","",
IF($C47="Christopher Lobo",_xlfn.XLOOKUP($B47,PROSPER_Lobo!$1:$1,PROSPER_Lobo!$4:$4,""),
IF($C47="Naren Baliga",_xlfn.XLOOKUP($B47,PROSPER_Baliga!$1:$1,PROSPER_Baliga!$4:$4,""),
IF($C47="Thorsten Huhn",_xlfn.XLOOKUP($B47,PROSPER_Huhn!$1:$1,PROSPER_Huhn!$4:$4,""),
IF($C47="Nick Hull",_xlfn.XLOOKUP($B47,PROSPER_Hull!$1:$1,PROSPER_Hull!$4:$4,""),
IF($C47="Monika Kotwani",_xlfn.XLOOKUP($B47,PROSPER_Kotwani!$1:$1,PROSPER_Kotwani!$4:$4,""),
IF($C47="Jonathan Wellner",_xlfn.XLOOKUP($B47,PROSPER_Wellner!$1:$1,PROSPER_Wellner!$4:$4,""),
IF($C47="Travis Harvey",_xlfn.XLOOKUP($B47,PROSPER_Harvey!$1:$1,PROSPER_Harvey!$4:$4,""),"")))))))))</f>
        <v>No Score</v>
      </c>
      <c r="Q47" s="125" t="str">
        <f>IF(IF(IF($C47="Christopher Lobo",_xlfn.XLOOKUP($B47,PROSPER_Lobo!$1:$1,PROSPER_Lobo!$5:$5,""),
IF($C47="Naren Baliga",_xlfn.XLOOKUP($B47,PROSPER_Baliga!$1:$1,PROSPER_Baliga!$5:$5,""),
IF($C47="Thorsten Huhn",_xlfn.XLOOKUP($B47,PROSPER_Huhn!$1:$1,PROSPER_Huhn!$5:$5,""),
IF($C47="Nick Hull",_xlfn.XLOOKUP($B47,PROSPER_Hull!$1:$1,PROSPER_Hull!$5:$5,""),
IF($C47="Monika Kotwani",_xlfn.XLOOKUP($B47,PROSPER_Kotwani!$1:$1,PROSPER_Kotwani!$5:$5,""),
IF($C47="Jonathan Wellner",_xlfn.XLOOKUP($B47,PROSPER_Wellner!$1:$1,PROSPER_Wellner!$5:$5,""),
IF($C47="Travis Harvey",_xlfn.XLOOKUP($B47,PROSPER_Harvey!$1:$1,PROSPER_Harvey!$5:$5,""),"")))))))="","",
IF($C47="Christopher Lobo",_xlfn.XLOOKUP($B47,PROSPER_Lobo!$1:$1,PROSPER_Lobo!$5:$5,""),
IF($C47="Naren Baliga",_xlfn.XLOOKUP($B47,PROSPER_Baliga!$1:$1,PROSPER_Baliga!$5:$5,""),
IF($C47="Thorsten Huhn",_xlfn.XLOOKUP($B47,PROSPER_Huhn!$1:$1,PROSPER_Huhn!$5:$5,""),
IF($C47="Nick Hull",_xlfn.XLOOKUP($B47,PROSPER_Hull!$1:$1,PROSPER_Hull!$5:$5,""),
IF($C47="Monika Kotwani",_xlfn.XLOOKUP($B47,PROSPER_Kotwani!$1:$1,PROSPER_Kotwani!$5:$5,""),
IF($C47="Jonathan Wellner",_xlfn.XLOOKUP($B47,PROSPER_Wellner!$1:$1,PROSPER_Wellner!$5:$5,""),
IF($C47="Travis Harvey",_xlfn.XLOOKUP($B47,PROSPER_Harvey!$1:$1,PROSPER_Harvey!$5:$5,""),""))))))))="","No Comment",IF(IF($C47="Christopher Lobo",_xlfn.XLOOKUP($B47,PROSPER_Lobo!$1:$1,PROSPER_Lobo!$5:$5,""),
IF($C47="Naren Baliga",_xlfn.XLOOKUP($B47,PROSPER_Baliga!$1:$1,PROSPER_Baliga!$5:$5,""),
IF($C47="Thorsten Huhn",_xlfn.XLOOKUP($B47,PROSPER_Huhn!$1:$1,PROSPER_Huhn!$5:$5,""),
IF($C47="Nick Hull",_xlfn.XLOOKUP($B47,PROSPER_Hull!$1:$1,PROSPER_Hull!$5:$5,""),
IF($C47="Monika Kotwani",_xlfn.XLOOKUP($B47,PROSPER_Kotwani!$1:$1,PROSPER_Kotwani!$5:$5,""),
IF($C47="Jonathan Wellner",_xlfn.XLOOKUP($B47,PROSPER_Wellner!$1:$1,PROSPER_Wellner!$5:$5,""),
IF($C47="Travis Harvey",_xlfn.XLOOKUP($B47,PROSPER_Harvey!$1:$1,PROSPER_Harvey!$5:$5,""),"")))))))="","",
IF($C47="Christopher Lobo",_xlfn.XLOOKUP($B47,PROSPER_Lobo!$1:$1,PROSPER_Lobo!$5:$5,""),
IF($C47="Naren Baliga",_xlfn.XLOOKUP($B47,PROSPER_Baliga!$1:$1,PROSPER_Baliga!$5:$5,""),
IF($C47="Thorsten Huhn",_xlfn.XLOOKUP($B47,PROSPER_Huhn!$1:$1,PROSPER_Huhn!$5:$5,""),
IF($C47="Nick Hull",_xlfn.XLOOKUP($B47,PROSPER_Hull!$1:$1,PROSPER_Hull!$5:$5,""),
IF($C47="Monika Kotwani",_xlfn.XLOOKUP($B47,PROSPER_Kotwani!$1:$1,PROSPER_Kotwani!$5:$5,""),
IF($C47="Jonathan Wellner",_xlfn.XLOOKUP($B47,PROSPER_Wellner!$1:$1,PROSPER_Wellner!$5:$5,""),
IF($C47="Travis Harvey",_xlfn.XLOOKUP($B47,PROSPER_Harvey!$1:$1,PROSPER_Harvey!$5:$5,""),"")))))))))</f>
        <v>No Comment</v>
      </c>
      <c r="R47" s="124" t="s">
        <v>89</v>
      </c>
      <c r="S47" s="150" t="str">
        <f t="shared" si="239"/>
        <v>N/A</v>
      </c>
      <c r="T47" s="120" t="str">
        <f>_xlfn.XLOOKUP(B47,PROSPERInitial_Query!$E:$E,PROSPERInitial_Query!$I:$I,"",,-1)</f>
        <v/>
      </c>
      <c r="U47" s="121" t="str">
        <f t="shared" si="363"/>
        <v>Sangwoo Park1 - PortfolioCloud Application Services</v>
      </c>
      <c r="V47" s="126" t="str">
        <f>_xlfn.XLOOKUP(U47,PROSPERDelta_Query!BK:BK,PROSPERDelta_Query!K:K,"",,-1)</f>
        <v/>
      </c>
      <c r="W47" s="124" t="str">
        <f t="shared" si="241"/>
        <v>N/A</v>
      </c>
      <c r="X47" s="124" t="str">
        <f>IF(IF(IF($C47="Christopher Lobo",_xlfn.XLOOKUP($B47,PROSPER_Lobo!$1:$1,PROSPER_Lobo!$6:$6,""),
IF($C47="Naren Baliga",_xlfn.XLOOKUP($B47,PROSPER_Baliga!$1:$1,PROSPER_Baliga!$6:$6,""),
IF($C47="Thorsten Huhn",_xlfn.XLOOKUP($B47,PROSPER_Huhn!$1:$1,PROSPER_Huhn!$6:$6,""),
IF($C47="Nick Hull",_xlfn.XLOOKUP($B47,PROSPER_Hull!$1:$1,PROSPER_Hull!$6:$6,""),
IF($C47="Monika Kotwani",_xlfn.XLOOKUP($B47,PROSPER_Kotwani!$1:$1,PROSPER_Kotwani!$6:$6,""),
IF($C47="Jonathan Wellner",_xlfn.XLOOKUP($B47,PROSPER_Wellner!$1:$1,PROSPER_Wellner!$6:$6,""),
IF($C47="Travis Harvey",_xlfn.XLOOKUP($B47,PROSPER_Harvey!$1:$1,PROSPER_Harvey!$6:$6,""),"")))))))="","",
IF($C47="Christopher Lobo",_xlfn.XLOOKUP($B47,PROSPER_Lobo!$1:$1,PROSPER_Lobo!$6:$6,""),
IF($C47="Naren Baliga",_xlfn.XLOOKUP($B47,PROSPER_Baliga!$1:$1,PROSPER_Baliga!$6:$6,""),
IF($C47="Thorsten Huhn",_xlfn.XLOOKUP($B47,PROSPER_Huhn!$1:$1,PROSPER_Huhn!$6:$6,""),
IF($C47="Nick Hull",_xlfn.XLOOKUP($B47,PROSPER_Hull!$1:$1,PROSPER_Hull!$6:$6,""),
IF($C47="Monika Kotwani",_xlfn.XLOOKUP($B47,PROSPER_Kotwani!$1:$1,PROSPER_Kotwani!$6:$6,""),
IF($C47="Jonathan Wellner",_xlfn.XLOOKUP($B47,PROSPER_Wellner!$1:$1,PROSPER_Wellner!$6:$6,""),
IF($C47="Travis Harvey",_xlfn.XLOOKUP($B47,PROSPER_Harvey!$1:$1,PROSPER_Harvey!$6:$6,""),""))))))))="","No Score",IF(IF($C47="Christopher Lobo",_xlfn.XLOOKUP($B47,PROSPER_Lobo!$1:$1,PROSPER_Lobo!$6:$6,""),
IF($C47="Naren Baliga",_xlfn.XLOOKUP($B47,PROSPER_Baliga!$1:$1,PROSPER_Baliga!$6:$6,""),
IF($C47="Thorsten Huhn",_xlfn.XLOOKUP($B47,PROSPER_Huhn!$1:$1,PROSPER_Huhn!$6:$6,""),
IF($C47="Nick Hull",_xlfn.XLOOKUP($B47,PROSPER_Hull!$1:$1,PROSPER_Hull!$6:$6,""),
IF($C47="Monika Kotwani",_xlfn.XLOOKUP($B47,PROSPER_Kotwani!$1:$1,PROSPER_Kotwani!$6:$6,""),
IF($C47="Jonathan Wellner",_xlfn.XLOOKUP($B47,PROSPER_Wellner!$1:$1,PROSPER_Wellner!$6:$6,""),
IF($C47="Travis Harvey",_xlfn.XLOOKUP($B47,PROSPER_Harvey!$1:$1,PROSPER_Harvey!$6:$6,""),"")))))))="","",
IF($C47="Christopher Lobo",_xlfn.XLOOKUP($B47,PROSPER_Lobo!$1:$1,PROSPER_Lobo!$6:$6,""),
IF($C47="Naren Baliga",_xlfn.XLOOKUP($B47,PROSPER_Baliga!$1:$1,PROSPER_Baliga!$6:$6,""),
IF($C47="Thorsten Huhn",_xlfn.XLOOKUP($B47,PROSPER_Huhn!$1:$1,PROSPER_Huhn!$6:$6,""),
IF($C47="Nick Hull",_xlfn.XLOOKUP($B47,PROSPER_Hull!$1:$1,PROSPER_Hull!$6:$6,""),
IF($C47="Monika Kotwani",_xlfn.XLOOKUP($B47,PROSPER_Kotwani!$1:$1,PROSPER_Kotwani!$6:$6,""),
IF($C47="Jonathan Wellner",_xlfn.XLOOKUP($B47,PROSPER_Wellner!$1:$1,PROSPER_Wellner!$6:$6,""),
IF($C47="Travis Harvey",_xlfn.XLOOKUP($B47,PROSPER_Harvey!$1:$1,PROSPER_Harvey!$6:$6,""),"")))))))))</f>
        <v>No Score</v>
      </c>
      <c r="Y47" s="125" t="str">
        <f>IF(IF(IF($C47="Christopher Lobo",_xlfn.XLOOKUP($B47,PROSPER_Lobo!$1:$1,PROSPER_Lobo!$7:$7,""),
IF($C47="Naren Baliga",_xlfn.XLOOKUP($B47,PROSPER_Baliga!$1:$1,PROSPER_Baliga!$7:$7,""),
IF($C47="Thorsten Huhn",_xlfn.XLOOKUP($B47,PROSPER_Huhn!$1:$1,PROSPER_Huhn!$7:$7,""),
IF($C47="Nick Hull",_xlfn.XLOOKUP($B47,PROSPER_Hull!$1:$1,PROSPER_Hull!$7:$7,""),
IF($C47="Monika Kotwani",_xlfn.XLOOKUP($B47,PROSPER_Kotwani!$1:$1,PROSPER_Kotwani!$7:$7,""),
IF($C47="Jonathan Wellner",_xlfn.XLOOKUP($B47,PROSPER_Wellner!$1:$1,PROSPER_Wellner!$7:$7,""),
IF($C47="Travis Harvey",_xlfn.XLOOKUP($B47,PROSPER_Harvey!$1:$1,PROSPER_Harvey!$7:$7,""),"")))))))="","",
IF($C47="Christopher Lobo",_xlfn.XLOOKUP($B47,PROSPER_Lobo!$1:$1,PROSPER_Lobo!$7:$7,""),
IF($C47="Naren Baliga",_xlfn.XLOOKUP($B47,PROSPER_Baliga!$1:$1,PROSPER_Baliga!$7:$7,""),
IF($C47="Thorsten Huhn",_xlfn.XLOOKUP($B47,PROSPER_Huhn!$1:$1,PROSPER_Huhn!$7:$7,""),
IF($C47="Nick Hull",_xlfn.XLOOKUP($B47,PROSPER_Hull!$1:$1,PROSPER_Hull!$7:$7,""),
IF($C47="Monika Kotwani",_xlfn.XLOOKUP($B47,PROSPER_Kotwani!$1:$1,PROSPER_Kotwani!$7:$7,""),
IF($C47="Jonathan Wellner",_xlfn.XLOOKUP($B47,PROSPER_Wellner!$1:$1,PROSPER_Wellner!$7:$7,""),
IF($C47="Travis Harvey",_xlfn.XLOOKUP($B47,PROSPER_Harvey!$1:$1,PROSPER_Harvey!$7:$7,""),""))))))))="","No Comment",IF(IF($C47="Christopher Lobo",_xlfn.XLOOKUP($B47,PROSPER_Lobo!$1:$1,PROSPER_Lobo!$7:$7,""),
IF($C47="Naren Baliga",_xlfn.XLOOKUP($B47,PROSPER_Baliga!$1:$1,PROSPER_Baliga!$7:$7,""),
IF($C47="Thorsten Huhn",_xlfn.XLOOKUP($B47,PROSPER_Huhn!$1:$1,PROSPER_Huhn!$7:$7,""),
IF($C47="Nick Hull",_xlfn.XLOOKUP($B47,PROSPER_Hull!$1:$1,PROSPER_Hull!$7:$7,""),
IF($C47="Monika Kotwani",_xlfn.XLOOKUP($B47,PROSPER_Kotwani!$1:$1,PROSPER_Kotwani!$7:$7,""),
IF($C47="Jonathan Wellner",_xlfn.XLOOKUP($B47,PROSPER_Wellner!$1:$1,PROSPER_Wellner!$7:$7,""),
IF($C47="Travis Harvey",_xlfn.XLOOKUP($B47,PROSPER_Harvey!$1:$1,PROSPER_Harvey!$7:$7,""),"")))))))="","",
IF($C47="Christopher Lobo",_xlfn.XLOOKUP($B47,PROSPER_Lobo!$1:$1,PROSPER_Lobo!$7:$7,""),
IF($C47="Naren Baliga",_xlfn.XLOOKUP($B47,PROSPER_Baliga!$1:$1,PROSPER_Baliga!$7:$7,""),
IF($C47="Thorsten Huhn",_xlfn.XLOOKUP($B47,PROSPER_Huhn!$1:$1,PROSPER_Huhn!$7:$7,""),
IF($C47="Nick Hull",_xlfn.XLOOKUP($B47,PROSPER_Hull!$1:$1,PROSPER_Hull!$7:$7,""),
IF($C47="Monika Kotwani",_xlfn.XLOOKUP($B47,PROSPER_Kotwani!$1:$1,PROSPER_Kotwani!$7:$7,""),
IF($C47="Jonathan Wellner",_xlfn.XLOOKUP($B47,PROSPER_Wellner!$1:$1,PROSPER_Wellner!$7:$7,""),
IF($C47="Travis Harvey",_xlfn.XLOOKUP($B47,PROSPER_Harvey!$1:$1,PROSPER_Harvey!$7:$7,""),"")))))))))</f>
        <v>No Comment</v>
      </c>
      <c r="Z47" s="124" t="s">
        <v>89</v>
      </c>
      <c r="AA47" s="150" t="str">
        <f t="shared" si="242"/>
        <v>N/A</v>
      </c>
      <c r="AB47" s="120" t="str">
        <f>_xlfn.XLOOKUP(B47,PROSPERInitial_Query!$E:$E,PROSPERInitial_Query!$J:$J,"",,-1)</f>
        <v/>
      </c>
      <c r="AC47" s="121" t="str">
        <f t="shared" si="364"/>
        <v>Sangwoo Park1 - PortfolioPreferred Success</v>
      </c>
      <c r="AD47" s="126" t="str">
        <f>_xlfn.XLOOKUP(AC47,PROSPERDelta_Query!BK:BK,PROSPERDelta_Query!L:L,"",,-1)</f>
        <v/>
      </c>
      <c r="AE47" s="124" t="str">
        <f t="shared" si="244"/>
        <v>N/A</v>
      </c>
      <c r="AF47" s="124" t="str">
        <f>IF(IF(IF($C47="Christopher Lobo",_xlfn.XLOOKUP($B47,PROSPER_Lobo!$1:$1,PROSPER_Lobo!$8:$8,""),
IF($C47="Naren Baliga",_xlfn.XLOOKUP($B47,PROSPER_Baliga!$1:$1,PROSPER_Baliga!$8:$8,""),
IF($C47="Thorsten Huhn",_xlfn.XLOOKUP($B47,PROSPER_Huhn!$1:$1,PROSPER_Huhn!$8:$8,""),
IF($C47="Nick Hull",_xlfn.XLOOKUP($B47,PROSPER_Hull!$1:$1,PROSPER_Hull!$8:$8,""),
IF($C47="Monika Kotwani",_xlfn.XLOOKUP($B47,PROSPER_Kotwani!$1:$1,PROSPER_Kotwani!$8:$8,""),
IF($C47="Jonathan Wellner",_xlfn.XLOOKUP($B47,PROSPER_Wellner!$1:$1,PROSPER_Wellner!$8:$8,""),
IF($C47="Travis Harvey",_xlfn.XLOOKUP($B47,PROSPER_Harvey!$1:$1,PROSPER_Harvey!$8:$8,""),"")))))))="","",
IF($C47="Christopher Lobo",_xlfn.XLOOKUP($B47,PROSPER_Lobo!$1:$1,PROSPER_Lobo!$8:$8,""),
IF($C47="Naren Baliga",_xlfn.XLOOKUP($B47,PROSPER_Baliga!$1:$1,PROSPER_Baliga!$8:$8,""),
IF($C47="Thorsten Huhn",_xlfn.XLOOKUP($B47,PROSPER_Huhn!$1:$1,PROSPER_Huhn!$8:$8,""),
IF($C47="Nick Hull",_xlfn.XLOOKUP($B47,PROSPER_Hull!$1:$1,PROSPER_Hull!$8:$8,""),
IF($C47="Monika Kotwani",_xlfn.XLOOKUP($B47,PROSPER_Kotwani!$1:$1,PROSPER_Kotwani!$8:$8,""),
IF($C47="Jonathan Wellner",_xlfn.XLOOKUP($B47,PROSPER_Wellner!$1:$1,PROSPER_Wellner!$8:$8,""),
IF($C47="Travis Harvey",_xlfn.XLOOKUP($B47,PROSPER_Harvey!$1:$1,PROSPER_Harvey!$8:$8,""),""))))))))="","No Score",IF(IF($C47="Christopher Lobo",_xlfn.XLOOKUP($B47,PROSPER_Lobo!$1:$1,PROSPER_Lobo!$8:$8,""),
IF($C47="Naren Baliga",_xlfn.XLOOKUP($B47,PROSPER_Baliga!$1:$1,PROSPER_Baliga!$8:$8,""),
IF($C47="Thorsten Huhn",_xlfn.XLOOKUP($B47,PROSPER_Huhn!$1:$1,PROSPER_Huhn!$8:$8,""),
IF($C47="Nick Hull",_xlfn.XLOOKUP($B47,PROSPER_Hull!$1:$1,PROSPER_Hull!$8:$8,""),
IF($C47="Monika Kotwani",_xlfn.XLOOKUP($B47,PROSPER_Kotwani!$1:$1,PROSPER_Kotwani!$8:$8,""),
IF($C47="Jonathan Wellner",_xlfn.XLOOKUP($B47,PROSPER_Wellner!$1:$1,PROSPER_Wellner!$8:$8,""),
IF($C47="Travis Harvey",_xlfn.XLOOKUP($B47,PROSPER_Harvey!$1:$1,PROSPER_Harvey!$8:$8,""),"")))))))="","",
IF($C47="Christopher Lobo",_xlfn.XLOOKUP($B47,PROSPER_Lobo!$1:$1,PROSPER_Lobo!$8:$8,""),
IF($C47="Naren Baliga",_xlfn.XLOOKUP($B47,PROSPER_Baliga!$1:$1,PROSPER_Baliga!$8:$8,""),
IF($C47="Thorsten Huhn",_xlfn.XLOOKUP($B47,PROSPER_Huhn!$1:$1,PROSPER_Huhn!$8:$8,""),
IF($C47="Nick Hull",_xlfn.XLOOKUP($B47,PROSPER_Hull!$1:$1,PROSPER_Hull!$8:$8,""),
IF($C47="Monika Kotwani",_xlfn.XLOOKUP($B47,PROSPER_Kotwani!$1:$1,PROSPER_Kotwani!$8:$8,""),
IF($C47="Jonathan Wellner",_xlfn.XLOOKUP($B47,PROSPER_Wellner!$1:$1,PROSPER_Wellner!$8:$8,""),
IF($C47="Travis Harvey",_xlfn.XLOOKUP($B47,PROSPER_Harvey!$1:$1,PROSPER_Harvey!$8:$8,""),"")))))))))</f>
        <v>No Score</v>
      </c>
      <c r="AG47" s="125" t="str">
        <f>IF(IF(IF($C47="Christopher Lobo",_xlfn.XLOOKUP($B47,PROSPER_Lobo!$1:$1,PROSPER_Lobo!$9:$9,""),
IF($C47="Naren Baliga",_xlfn.XLOOKUP($B47,PROSPER_Baliga!$1:$1,PROSPER_Baliga!$9:$9,""),
IF($C47="Thorsten Huhn",_xlfn.XLOOKUP($B47,PROSPER_Huhn!$1:$1,PROSPER_Huhn!$9:$9,""),
IF($C47="Nick Hull",_xlfn.XLOOKUP($B47,PROSPER_Hull!$1:$1,PROSPER_Hull!$9:$9,""),
IF($C47="Monika Kotwani",_xlfn.XLOOKUP($B47,PROSPER_Kotwani!$1:$1,PROSPER_Kotwani!$9:$9,""),
IF($C47="Jonathan Wellner",_xlfn.XLOOKUP($B47,PROSPER_Wellner!$1:$1,PROSPER_Wellner!$9:$9,""),
IF($C47="Travis Harvey",_xlfn.XLOOKUP($B47,PROSPER_Harvey!$1:$1,PROSPER_Harvey!$9:$9,""),"")))))))="","",
IF($C47="Christopher Lobo",_xlfn.XLOOKUP($B47,PROSPER_Lobo!$1:$1,PROSPER_Lobo!$9:$9,""),
IF($C47="Naren Baliga",_xlfn.XLOOKUP($B47,PROSPER_Baliga!$1:$1,PROSPER_Baliga!$9:$9,""),
IF($C47="Thorsten Huhn",_xlfn.XLOOKUP($B47,PROSPER_Huhn!$1:$1,PROSPER_Huhn!$9:$9,""),
IF($C47="Nick Hull",_xlfn.XLOOKUP($B47,PROSPER_Hull!$1:$1,PROSPER_Hull!$9:$9,""),
IF($C47="Monika Kotwani",_xlfn.XLOOKUP($B47,PROSPER_Kotwani!$1:$1,PROSPER_Kotwani!$9:$9,""),
IF($C47="Jonathan Wellner",_xlfn.XLOOKUP($B47,PROSPER_Wellner!$1:$1,PROSPER_Wellner!$9:$9,""),
IF($C47="Travis Harvey",_xlfn.XLOOKUP($B47,PROSPER_Harvey!$1:$1,PROSPER_Harvey!$9:$9,""),""))))))))="","No Comment",IF(IF($C47="Christopher Lobo",_xlfn.XLOOKUP($B47,PROSPER_Lobo!$1:$1,PROSPER_Lobo!$9:$9,""),
IF($C47="Naren Baliga",_xlfn.XLOOKUP($B47,PROSPER_Baliga!$1:$1,PROSPER_Baliga!$9:$9,""),
IF($C47="Thorsten Huhn",_xlfn.XLOOKUP($B47,PROSPER_Huhn!$1:$1,PROSPER_Huhn!$9:$9,""),
IF($C47="Nick Hull",_xlfn.XLOOKUP($B47,PROSPER_Hull!$1:$1,PROSPER_Hull!$9:$9,""),
IF($C47="Monika Kotwani",_xlfn.XLOOKUP($B47,PROSPER_Kotwani!$1:$1,PROSPER_Kotwani!$9:$9,""),
IF($C47="Jonathan Wellner",_xlfn.XLOOKUP($B47,PROSPER_Wellner!$1:$1,PROSPER_Wellner!$9:$9,""),
IF($C47="Travis Harvey",_xlfn.XLOOKUP($B47,PROSPER_Harvey!$1:$1,PROSPER_Harvey!$9:$9,""),"")))))))="","",
IF($C47="Christopher Lobo",_xlfn.XLOOKUP($B47,PROSPER_Lobo!$1:$1,PROSPER_Lobo!$9:$9,""),
IF($C47="Naren Baliga",_xlfn.XLOOKUP($B47,PROSPER_Baliga!$1:$1,PROSPER_Baliga!$9:$9,""),
IF($C47="Thorsten Huhn",_xlfn.XLOOKUP($B47,PROSPER_Huhn!$1:$1,PROSPER_Huhn!$9:$9,""),
IF($C47="Nick Hull",_xlfn.XLOOKUP($B47,PROSPER_Hull!$1:$1,PROSPER_Hull!$9:$9,""),
IF($C47="Monika Kotwani",_xlfn.XLOOKUP($B47,PROSPER_Kotwani!$1:$1,PROSPER_Kotwani!$9:$9,""),
IF($C47="Jonathan Wellner",_xlfn.XLOOKUP($B47,PROSPER_Wellner!$1:$1,PROSPER_Wellner!$9:$9,""),
IF($C47="Travis Harvey",_xlfn.XLOOKUP($B47,PROSPER_Harvey!$1:$1,PROSPER_Harvey!$9:$9,""),"")))))))))</f>
        <v>No Comment</v>
      </c>
      <c r="AH47" s="124" t="s">
        <v>89</v>
      </c>
      <c r="AI47" s="150" t="str">
        <f t="shared" si="245"/>
        <v>N/A</v>
      </c>
      <c r="AJ47" s="120" t="str">
        <f>_xlfn.XLOOKUP(B47,PROSPERInitial_Query!$E:$E,PROSPERInitial_Query!$K:$K,"",,-1)</f>
        <v/>
      </c>
      <c r="AK47" s="121" t="str">
        <f t="shared" si="365"/>
        <v>Sangwoo Park1 - PortfolioBrownfield</v>
      </c>
      <c r="AL47" s="126" t="str">
        <f>_xlfn.XLOOKUP(AK47,PROSPERDelta_Query!BK:BK,PROSPERDelta_Query!M:M,"",,-1)</f>
        <v/>
      </c>
      <c r="AM47" s="124" t="str">
        <f t="shared" si="247"/>
        <v>N/A</v>
      </c>
      <c r="AN47" s="124" t="str">
        <f>IF(IF(IF($C47="Christopher Lobo",_xlfn.XLOOKUP($B47,PROSPER_Lobo!$1:$1,PROSPER_Lobo!$10:$10,""),
IF($C47="Naren Baliga",_xlfn.XLOOKUP($B47,PROSPER_Baliga!$1:$1,PROSPER_Baliga!$10:$10,""),
IF($C47="Thorsten Huhn",_xlfn.XLOOKUP($B47,PROSPER_Huhn!$1:$1,PROSPER_Huhn!$10:$10,""),
IF($C47="Nick Hull",_xlfn.XLOOKUP($B47,PROSPER_Hull!$1:$1,PROSPER_Hull!$10:$10,""),
IF($C47="Monika Kotwani",_xlfn.XLOOKUP($B47,PROSPER_Kotwani!$1:$1,PROSPER_Kotwani!$10:$10,""),
IF($C47="Jonathan Wellner",_xlfn.XLOOKUP($B47,PROSPER_Wellner!$1:$1,PROSPER_Wellner!$10:$10,""),
IF($C47="Travis Harvey",_xlfn.XLOOKUP($B47,PROSPER_Harvey!$1:$1,PROSPER_Harvey!$10:$10,""),"")))))))="","",
IF($C47="Christopher Lobo",_xlfn.XLOOKUP($B47,PROSPER_Lobo!$1:$1,PROSPER_Lobo!$10:$10,""),
IF($C47="Naren Baliga",_xlfn.XLOOKUP($B47,PROSPER_Baliga!$1:$1,PROSPER_Baliga!$10:$10,""),
IF($C47="Thorsten Huhn",_xlfn.XLOOKUP($B47,PROSPER_Huhn!$1:$1,PROSPER_Huhn!$10:$10,""),
IF($C47="Nick Hull",_xlfn.XLOOKUP($B47,PROSPER_Hull!$1:$1,PROSPER_Hull!$10:$10,""),
IF($C47="Monika Kotwani",_xlfn.XLOOKUP($B47,PROSPER_Kotwani!$1:$1,PROSPER_Kotwani!$10:$10,""),
IF($C47="Jonathan Wellner",_xlfn.XLOOKUP($B47,PROSPER_Wellner!$1:$1,PROSPER_Wellner!$10:$10,""),
IF($C47="Travis Harvey",_xlfn.XLOOKUP($B47,PROSPER_Harvey!$1:$1,PROSPER_Harvey!$10:$10,""),""))))))))="","No Score",IF(IF($C47="Christopher Lobo",_xlfn.XLOOKUP($B47,PROSPER_Lobo!$1:$1,PROSPER_Lobo!$10:$10,""),
IF($C47="Naren Baliga",_xlfn.XLOOKUP($B47,PROSPER_Baliga!$1:$1,PROSPER_Baliga!$10:$10,""),
IF($C47="Thorsten Huhn",_xlfn.XLOOKUP($B47,PROSPER_Huhn!$1:$1,PROSPER_Huhn!$10:$10,""),
IF($C47="Nick Hull",_xlfn.XLOOKUP($B47,PROSPER_Hull!$1:$1,PROSPER_Hull!$10:$10,""),
IF($C47="Monika Kotwani",_xlfn.XLOOKUP($B47,PROSPER_Kotwani!$1:$1,PROSPER_Kotwani!$10:$10,""),
IF($C47="Jonathan Wellner",_xlfn.XLOOKUP($B47,PROSPER_Wellner!$1:$1,PROSPER_Wellner!$10:$10,""),
IF($C47="Travis Harvey",_xlfn.XLOOKUP($B47,PROSPER_Harvey!$1:$1,PROSPER_Harvey!$10:$10,""),"")))))))="","",
IF($C47="Christopher Lobo",_xlfn.XLOOKUP($B47,PROSPER_Lobo!$1:$1,PROSPER_Lobo!$10:$10,""),
IF($C47="Naren Baliga",_xlfn.XLOOKUP($B47,PROSPER_Baliga!$1:$1,PROSPER_Baliga!$10:$10,""),
IF($C47="Thorsten Huhn",_xlfn.XLOOKUP($B47,PROSPER_Huhn!$1:$1,PROSPER_Huhn!$10:$10,""),
IF($C47="Nick Hull",_xlfn.XLOOKUP($B47,PROSPER_Hull!$1:$1,PROSPER_Hull!$10:$10,""),
IF($C47="Monika Kotwani",_xlfn.XLOOKUP($B47,PROSPER_Kotwani!$1:$1,PROSPER_Kotwani!$10:$10,""),
IF($C47="Jonathan Wellner",_xlfn.XLOOKUP($B47,PROSPER_Wellner!$1:$1,PROSPER_Wellner!$10:$10,""),
IF($C47="Travis Harvey",_xlfn.XLOOKUP($B47,PROSPER_Harvey!$1:$1,PROSPER_Harvey!$10:$10,""),"")))))))))</f>
        <v>No Score</v>
      </c>
      <c r="AO47" s="125" t="str">
        <f>IF(IF(IF($C47="Christopher Lobo",_xlfn.XLOOKUP($B47,PROSPER_Lobo!$1:$1,PROSPER_Lobo!$11:$11,""),
IF($C47="Naren Baliga",_xlfn.XLOOKUP($B47,PROSPER_Baliga!$1:$1,PROSPER_Baliga!$11:$11,""),
IF($C47="Thorsten Huhn",_xlfn.XLOOKUP($B47,PROSPER_Huhn!$1:$1,PROSPER_Huhn!$11:$11,""),
IF($C47="Nick Hull",_xlfn.XLOOKUP($B47,PROSPER_Hull!$1:$1,PROSPER_Hull!$11:$11,""),
IF($C47="Monika Kotwani",_xlfn.XLOOKUP($B47,PROSPER_Kotwani!$1:$1,PROSPER_Kotwani!$11:$11,""),
IF($C47="Jonathan Wellner",_xlfn.XLOOKUP($B47,PROSPER_Wellner!$1:$1,PROSPER_Wellner!$11:$11,""),
IF($C47="Travis Harvey",_xlfn.XLOOKUP($B47,PROSPER_Harvey!$1:$1,PROSPER_Harvey!$11:$11,""),"")))))))="","",
IF($C47="Christopher Lobo",_xlfn.XLOOKUP($B47,PROSPER_Lobo!$1:$1,PROSPER_Lobo!$11:$11,""),
IF($C47="Naren Baliga",_xlfn.XLOOKUP($B47,PROSPER_Baliga!$1:$1,PROSPER_Baliga!$11:$11,""),
IF($C47="Thorsten Huhn",_xlfn.XLOOKUP($B47,PROSPER_Huhn!$1:$1,PROSPER_Huhn!$11:$11,""),
IF($C47="Nick Hull",_xlfn.XLOOKUP($B47,PROSPER_Hull!$1:$1,PROSPER_Hull!$11:$11,""),
IF($C47="Monika Kotwani",_xlfn.XLOOKUP($B47,PROSPER_Kotwani!$1:$1,PROSPER_Kotwani!$11:$11,""),
IF($C47="Jonathan Wellner",_xlfn.XLOOKUP($B47,PROSPER_Wellner!$1:$1,PROSPER_Wellner!$11:$11,""),
IF($C47="Travis Harvey",_xlfn.XLOOKUP($B47,PROSPER_Harvey!$1:$1,PROSPER_Harvey!$11:$11,""),""))))))))="","No Comment",IF(IF($C47="Christopher Lobo",_xlfn.XLOOKUP($B47,PROSPER_Lobo!$1:$1,PROSPER_Lobo!$11:$11,""),
IF($C47="Naren Baliga",_xlfn.XLOOKUP($B47,PROSPER_Baliga!$1:$1,PROSPER_Baliga!$11:$11,""),
IF($C47="Thorsten Huhn",_xlfn.XLOOKUP($B47,PROSPER_Huhn!$1:$1,PROSPER_Huhn!$11:$11,""),
IF($C47="Nick Hull",_xlfn.XLOOKUP($B47,PROSPER_Hull!$1:$1,PROSPER_Hull!$11:$11,""),
IF($C47="Monika Kotwani",_xlfn.XLOOKUP($B47,PROSPER_Kotwani!$1:$1,PROSPER_Kotwani!$11:$11,""),
IF($C47="Jonathan Wellner",_xlfn.XLOOKUP($B47,PROSPER_Wellner!$1:$1,PROSPER_Wellner!$11:$11,""),
IF($C47="Travis Harvey",_xlfn.XLOOKUP($B47,PROSPER_Harvey!$1:$1,PROSPER_Harvey!$11:$11,""),"")))))))="","",
IF($C47="Christopher Lobo",_xlfn.XLOOKUP($B47,PROSPER_Lobo!$1:$1,PROSPER_Lobo!$11:$11,""),
IF($C47="Naren Baliga",_xlfn.XLOOKUP($B47,PROSPER_Baliga!$1:$1,PROSPER_Baliga!$11:$11,""),
IF($C47="Thorsten Huhn",_xlfn.XLOOKUP($B47,PROSPER_Huhn!$1:$1,PROSPER_Huhn!$11:$11,""),
IF($C47="Nick Hull",_xlfn.XLOOKUP($B47,PROSPER_Hull!$1:$1,PROSPER_Hull!$11:$11,""),
IF($C47="Monika Kotwani",_xlfn.XLOOKUP($B47,PROSPER_Kotwani!$1:$1,PROSPER_Kotwani!$11:$11,""),
IF($C47="Jonathan Wellner",_xlfn.XLOOKUP($B47,PROSPER_Wellner!$1:$1,PROSPER_Wellner!$11:$11,""),
IF($C47="Travis Harvey",_xlfn.XLOOKUP($B47,PROSPER_Harvey!$1:$1,PROSPER_Harvey!$11:$11,""),"")))))))))</f>
        <v>No Comment</v>
      </c>
      <c r="AP47" s="124" t="s">
        <v>89</v>
      </c>
      <c r="AQ47" s="150" t="str">
        <f t="shared" si="248"/>
        <v>N/A</v>
      </c>
      <c r="AR47" s="120" t="str">
        <f>_xlfn.XLOOKUP(B47,PROSPERInitial_Query!$E:$E,PROSPERInitial_Query!$L:$L,"",,-1)</f>
        <v/>
      </c>
      <c r="AS47" s="121" t="str">
        <f t="shared" si="366"/>
        <v>Sangwoo Park1 - PortfolioTraining &amp; Adoption</v>
      </c>
      <c r="AT47" s="126" t="str">
        <f>_xlfn.XLOOKUP(AS47,PROSPERDelta_Query!BK:BK,PROSPERDelta_Query!N:N,"",,-1)</f>
        <v/>
      </c>
      <c r="AU47" s="124" t="str">
        <f t="shared" si="250"/>
        <v>N/A</v>
      </c>
      <c r="AV47" s="124" t="str">
        <f>IF(IF(IF($C47="Christopher Lobo",_xlfn.XLOOKUP($B47,PROSPER_Lobo!$1:$1,PROSPER_Lobo!$12:$12,""),
IF($C47="Naren Baliga",_xlfn.XLOOKUP($B47,PROSPER_Baliga!$1:$1,PROSPER_Baliga!$12:$12,""),
IF($C47="Thorsten Huhn",_xlfn.XLOOKUP($B47,PROSPER_Huhn!$1:$1,PROSPER_Huhn!$12:$12,""),
IF($C47="Nick Hull",_xlfn.XLOOKUP($B47,PROSPER_Hull!$1:$1,PROSPER_Hull!$12:$12,""),
IF($C47="Monika Kotwani",_xlfn.XLOOKUP($B47,PROSPER_Kotwani!$1:$1,PROSPER_Kotwani!$12:$12,""),
IF($C47="Jonathan Wellner",_xlfn.XLOOKUP($B47,PROSPER_Wellner!$1:$1,PROSPER_Wellner!$12:$12,""),
IF($C47="Travis Harvey",_xlfn.XLOOKUP($B47,PROSPER_Harvey!$1:$1,PROSPER_Harvey!$12:$12,""),"")))))))="","",
IF($C47="Christopher Lobo",_xlfn.XLOOKUP($B47,PROSPER_Lobo!$1:$1,PROSPER_Lobo!$12:$12,""),
IF($C47="Naren Baliga",_xlfn.XLOOKUP($B47,PROSPER_Baliga!$1:$1,PROSPER_Baliga!$12:$12,""),
IF($C47="Thorsten Huhn",_xlfn.XLOOKUP($B47,PROSPER_Huhn!$1:$1,PROSPER_Huhn!$12:$12,""),
IF($C47="Nick Hull",_xlfn.XLOOKUP($B47,PROSPER_Hull!$1:$1,PROSPER_Hull!$12:$12,""),
IF($C47="Monika Kotwani",_xlfn.XLOOKUP($B47,PROSPER_Kotwani!$1:$1,PROSPER_Kotwani!$12:$12,""),
IF($C47="Jonathan Wellner",_xlfn.XLOOKUP($B47,PROSPER_Wellner!$1:$1,PROSPER_Wellner!$12:$12,""),
IF($C47="Travis Harvey",_xlfn.XLOOKUP($B47,PROSPER_Harvey!$1:$1,PROSPER_Harvey!$12:$12,""),""))))))))="","No Score",IF(IF($C47="Christopher Lobo",_xlfn.XLOOKUP($B47,PROSPER_Lobo!$1:$1,PROSPER_Lobo!$12:$12,""),
IF($C47="Naren Baliga",_xlfn.XLOOKUP($B47,PROSPER_Baliga!$1:$1,PROSPER_Baliga!$12:$12,""),
IF($C47="Thorsten Huhn",_xlfn.XLOOKUP($B47,PROSPER_Huhn!$1:$1,PROSPER_Huhn!$12:$12,""),
IF($C47="Nick Hull",_xlfn.XLOOKUP($B47,PROSPER_Hull!$1:$1,PROSPER_Hull!$12:$12,""),
IF($C47="Monika Kotwani",_xlfn.XLOOKUP($B47,PROSPER_Kotwani!$1:$1,PROSPER_Kotwani!$12:$12,""),
IF($C47="Jonathan Wellner",_xlfn.XLOOKUP($B47,PROSPER_Wellner!$1:$1,PROSPER_Wellner!$12:$12,""),
IF($C47="Travis Harvey",_xlfn.XLOOKUP($B47,PROSPER_Harvey!$1:$1,PROSPER_Harvey!$12:$12,""),"")))))))="","",
IF($C47="Christopher Lobo",_xlfn.XLOOKUP($B47,PROSPER_Lobo!$1:$1,PROSPER_Lobo!$12:$12,""),
IF($C47="Naren Baliga",_xlfn.XLOOKUP($B47,PROSPER_Baliga!$1:$1,PROSPER_Baliga!$12:$12,""),
IF($C47="Thorsten Huhn",_xlfn.XLOOKUP($B47,PROSPER_Huhn!$1:$1,PROSPER_Huhn!$12:$12,""),
IF($C47="Nick Hull",_xlfn.XLOOKUP($B47,PROSPER_Hull!$1:$1,PROSPER_Hull!$12:$12,""),
IF($C47="Monika Kotwani",_xlfn.XLOOKUP($B47,PROSPER_Kotwani!$1:$1,PROSPER_Kotwani!$12:$12,""),
IF($C47="Jonathan Wellner",_xlfn.XLOOKUP($B47,PROSPER_Wellner!$1:$1,PROSPER_Wellner!$12:$12,""),
IF($C47="Travis Harvey",_xlfn.XLOOKUP($B47,PROSPER_Harvey!$1:$1,PROSPER_Harvey!$12:$12,""),"")))))))))</f>
        <v>No Score</v>
      </c>
      <c r="AW47" s="125" t="str">
        <f>IF(IF(IF($C47="Christopher Lobo",_xlfn.XLOOKUP($B47,PROSPER_Lobo!$1:$1,PROSPER_Lobo!$13:$13,""),
IF($C47="Naren Baliga",_xlfn.XLOOKUP($B47,PROSPER_Baliga!$1:$1,PROSPER_Baliga!$13:$13,""),
IF($C47="Thorsten Huhn",_xlfn.XLOOKUP($B47,PROSPER_Huhn!$1:$1,PROSPER_Huhn!$13:$13,""),
IF($C47="Nick Hull",_xlfn.XLOOKUP($B47,PROSPER_Hull!$1:$1,PROSPER_Hull!$13:$13,""),
IF($C47="Monika Kotwani",_xlfn.XLOOKUP($B47,PROSPER_Kotwani!$1:$1,PROSPER_Kotwani!$13:$13,""),
IF($C47="Jonathan Wellner",_xlfn.XLOOKUP($B47,PROSPER_Wellner!$1:$1,PROSPER_Wellner!$13:$13,""),
IF($C47="Travis Harvey",_xlfn.XLOOKUP($B47,PROSPER_Harvey!$1:$1,PROSPER_Harvey!$13:$13,""),"")))))))="","",
IF($C47="Christopher Lobo",_xlfn.XLOOKUP($B47,PROSPER_Lobo!$1:$1,PROSPER_Lobo!$13:$13,""),
IF($C47="Naren Baliga",_xlfn.XLOOKUP($B47,PROSPER_Baliga!$1:$1,PROSPER_Baliga!$13:$13,""),
IF($C47="Thorsten Huhn",_xlfn.XLOOKUP($B47,PROSPER_Huhn!$1:$1,PROSPER_Huhn!$13:$13,""),
IF($C47="Nick Hull",_xlfn.XLOOKUP($B47,PROSPER_Hull!$1:$1,PROSPER_Hull!$13:$13,""),
IF($C47="Monika Kotwani",_xlfn.XLOOKUP($B47,PROSPER_Kotwani!$1:$1,PROSPER_Kotwani!$13:$13,""),
IF($C47="Jonathan Wellner",_xlfn.XLOOKUP($B47,PROSPER_Wellner!$1:$1,PROSPER_Wellner!$13:$13,""),
IF($C47="Travis Harvey",_xlfn.XLOOKUP($B47,PROSPER_Harvey!$1:$1,PROSPER_Harvey!$13:$13,""),""))))))))="","No Comment",IF(IF($C47="Christopher Lobo",_xlfn.XLOOKUP($B47,PROSPER_Lobo!$1:$1,PROSPER_Lobo!$13:$13,""),
IF($C47="Naren Baliga",_xlfn.XLOOKUP($B47,PROSPER_Baliga!$1:$1,PROSPER_Baliga!$13:$13,""),
IF($C47="Thorsten Huhn",_xlfn.XLOOKUP($B47,PROSPER_Huhn!$1:$1,PROSPER_Huhn!$13:$13,""),
IF($C47="Nick Hull",_xlfn.XLOOKUP($B47,PROSPER_Hull!$1:$1,PROSPER_Hull!$13:$13,""),
IF($C47="Monika Kotwani",_xlfn.XLOOKUP($B47,PROSPER_Kotwani!$1:$1,PROSPER_Kotwani!$13:$13,""),
IF($C47="Jonathan Wellner",_xlfn.XLOOKUP($B47,PROSPER_Wellner!$1:$1,PROSPER_Wellner!$13:$13,""),
IF($C47="Travis Harvey",_xlfn.XLOOKUP($B47,PROSPER_Harvey!$1:$1,PROSPER_Harvey!$13:$13,""),"")))))))="","",
IF($C47="Christopher Lobo",_xlfn.XLOOKUP($B47,PROSPER_Lobo!$1:$1,PROSPER_Lobo!$13:$13,""),
IF($C47="Naren Baliga",_xlfn.XLOOKUP($B47,PROSPER_Baliga!$1:$1,PROSPER_Baliga!$13:$13,""),
IF($C47="Thorsten Huhn",_xlfn.XLOOKUP($B47,PROSPER_Huhn!$1:$1,PROSPER_Huhn!$13:$13,""),
IF($C47="Nick Hull",_xlfn.XLOOKUP($B47,PROSPER_Hull!$1:$1,PROSPER_Hull!$13:$13,""),
IF($C47="Monika Kotwani",_xlfn.XLOOKUP($B47,PROSPER_Kotwani!$1:$1,PROSPER_Kotwani!$13:$13,""),
IF($C47="Jonathan Wellner",_xlfn.XLOOKUP($B47,PROSPER_Wellner!$1:$1,PROSPER_Wellner!$13:$13,""),
IF($C47="Travis Harvey",_xlfn.XLOOKUP($B47,PROSPER_Harvey!$1:$1,PROSPER_Harvey!$13:$13,""),"")))))))))</f>
        <v>No Comment</v>
      </c>
      <c r="AX47" s="124" t="s">
        <v>89</v>
      </c>
      <c r="AY47" s="150" t="str">
        <f t="shared" si="251"/>
        <v>N/A</v>
      </c>
      <c r="AZ47" s="120" t="str">
        <f>_xlfn.XLOOKUP(B47,PROSPERInitial_Query!$E:$E,PROSPERInitial_Query!$M:$M,"",,-1)</f>
        <v/>
      </c>
      <c r="BA47" s="121" t="str">
        <f t="shared" si="367"/>
        <v>Sangwoo Park1 - PortfolioDMLT</v>
      </c>
      <c r="BB47" s="126" t="str">
        <f>_xlfn.XLOOKUP(BA47,PROSPERDelta_Query!BK:BK,PROSPERDelta_Query!O:O,"",,-1)</f>
        <v/>
      </c>
      <c r="BC47" s="124" t="str">
        <f t="shared" si="253"/>
        <v>N/A</v>
      </c>
      <c r="BD47" s="124" t="str">
        <f>IF(IF(IF($C47="Christopher Lobo",_xlfn.XLOOKUP($B47,PROSPER_Lobo!$1:$1,PROSPER_Lobo!$14:$14,""),
IF($C47="Naren Baliga",_xlfn.XLOOKUP($B47,PROSPER_Baliga!$1:$1,PROSPER_Baliga!$14:$14,""),
IF($C47="Thorsten Huhn",_xlfn.XLOOKUP($B47,PROSPER_Huhn!$1:$1,PROSPER_Huhn!$14:$14,""),
IF($C47="Nick Hull",_xlfn.XLOOKUP($B47,PROSPER_Hull!$1:$1,PROSPER_Hull!$14:$14,""),
IF($C47="Monika Kotwani",_xlfn.XLOOKUP($B47,PROSPER_Kotwani!$1:$1,PROSPER_Kotwani!$14:$14,""),
IF($C47="Jonathan Wellner",_xlfn.XLOOKUP($B47,PROSPER_Wellner!$1:$1,PROSPER_Wellner!$14:$14,""),
IF($C47="Travis Harvey",_xlfn.XLOOKUP($B47,PROSPER_Harvey!$1:$1,PROSPER_Harvey!$14:$14,""),"")))))))="","",
IF($C47="Christopher Lobo",_xlfn.XLOOKUP($B47,PROSPER_Lobo!$1:$1,PROSPER_Lobo!$14:$14,""),
IF($C47="Naren Baliga",_xlfn.XLOOKUP($B47,PROSPER_Baliga!$1:$1,PROSPER_Baliga!$14:$14,""),
IF($C47="Thorsten Huhn",_xlfn.XLOOKUP($B47,PROSPER_Huhn!$1:$1,PROSPER_Huhn!$14:$14,""),
IF($C47="Nick Hull",_xlfn.XLOOKUP($B47,PROSPER_Hull!$1:$1,PROSPER_Hull!$14:$14,""),
IF($C47="Monika Kotwani",_xlfn.XLOOKUP($B47,PROSPER_Kotwani!$1:$1,PROSPER_Kotwani!$14:$14,""),
IF($C47="Jonathan Wellner",_xlfn.XLOOKUP($B47,PROSPER_Wellner!$1:$1,PROSPER_Wellner!$14:$14,""),
IF($C47="Travis Harvey",_xlfn.XLOOKUP($B47,PROSPER_Harvey!$1:$1,PROSPER_Harvey!$14:$14,""),""))))))))="","No Score",IF(IF($C47="Christopher Lobo",_xlfn.XLOOKUP($B47,PROSPER_Lobo!$1:$1,PROSPER_Lobo!$14:$14,""),
IF($C47="Naren Baliga",_xlfn.XLOOKUP($B47,PROSPER_Baliga!$1:$1,PROSPER_Baliga!$14:$14,""),
IF($C47="Thorsten Huhn",_xlfn.XLOOKUP($B47,PROSPER_Huhn!$1:$1,PROSPER_Huhn!$14:$14,""),
IF($C47="Nick Hull",_xlfn.XLOOKUP($B47,PROSPER_Hull!$1:$1,PROSPER_Hull!$14:$14,""),
IF($C47="Monika Kotwani",_xlfn.XLOOKUP($B47,PROSPER_Kotwani!$1:$1,PROSPER_Kotwani!$14:$14,""),
IF($C47="Jonathan Wellner",_xlfn.XLOOKUP($B47,PROSPER_Wellner!$1:$1,PROSPER_Wellner!$14:$14,""),
IF($C47="Travis Harvey",_xlfn.XLOOKUP($B47,PROSPER_Harvey!$1:$1,PROSPER_Harvey!$14:$14,""),"")))))))="","",
IF($C47="Christopher Lobo",_xlfn.XLOOKUP($B47,PROSPER_Lobo!$1:$1,PROSPER_Lobo!$14:$14,""),
IF($C47="Naren Baliga",_xlfn.XLOOKUP($B47,PROSPER_Baliga!$1:$1,PROSPER_Baliga!$14:$14,""),
IF($C47="Thorsten Huhn",_xlfn.XLOOKUP($B47,PROSPER_Huhn!$1:$1,PROSPER_Huhn!$14:$14,""),
IF($C47="Nick Hull",_xlfn.XLOOKUP($B47,PROSPER_Hull!$1:$1,PROSPER_Hull!$14:$14,""),
IF($C47="Monika Kotwani",_xlfn.XLOOKUP($B47,PROSPER_Kotwani!$1:$1,PROSPER_Kotwani!$14:$14,""),
IF($C47="Jonathan Wellner",_xlfn.XLOOKUP($B47,PROSPER_Wellner!$1:$1,PROSPER_Wellner!$14:$14,""),
IF($C47="Travis Harvey",_xlfn.XLOOKUP($B47,PROSPER_Harvey!$1:$1,PROSPER_Harvey!$14:$14,""),"")))))))))</f>
        <v>No Score</v>
      </c>
      <c r="BE47" s="125" t="str">
        <f>IF(IF(IF($C47="Christopher Lobo",_xlfn.XLOOKUP($B47,PROSPER_Lobo!$1:$1,PROSPER_Lobo!$15:$15,""),
IF($C47="Naren Baliga",_xlfn.XLOOKUP($B47,PROSPER_Baliga!$1:$1,PROSPER_Baliga!$15:$15,""),
IF($C47="Thorsten Huhn",_xlfn.XLOOKUP($B47,PROSPER_Huhn!$1:$1,PROSPER_Huhn!$15:$15,""),
IF($C47="Nick Hull",_xlfn.XLOOKUP($B47,PROSPER_Hull!$1:$1,PROSPER_Hull!$15:$15,""),
IF($C47="Monika Kotwani",_xlfn.XLOOKUP($B47,PROSPER_Kotwani!$1:$1,PROSPER_Kotwani!$15:$15,""),
IF($C47="Jonathan Wellner",_xlfn.XLOOKUP($B47,PROSPER_Wellner!$1:$1,PROSPER_Wellner!$15:$15,""),
IF($C47="Travis Harvey",_xlfn.XLOOKUP($B47,PROSPER_Harvey!$1:$1,PROSPER_Harvey!$15:$15,""),"")))))))="","",
IF($C47="Christopher Lobo",_xlfn.XLOOKUP($B47,PROSPER_Lobo!$1:$1,PROSPER_Lobo!$15:$15,""),
IF($C47="Naren Baliga",_xlfn.XLOOKUP($B47,PROSPER_Baliga!$1:$1,PROSPER_Baliga!$15:$15,""),
IF($C47="Thorsten Huhn",_xlfn.XLOOKUP($B47,PROSPER_Huhn!$1:$1,PROSPER_Huhn!$15:$15,""),
IF($C47="Nick Hull",_xlfn.XLOOKUP($B47,PROSPER_Hull!$1:$1,PROSPER_Hull!$15:$15,""),
IF($C47="Monika Kotwani",_xlfn.XLOOKUP($B47,PROSPER_Kotwani!$1:$1,PROSPER_Kotwani!$15:$15,""),
IF($C47="Jonathan Wellner",_xlfn.XLOOKUP($B47,PROSPER_Wellner!$1:$1,PROSPER_Wellner!$15:$15,""),
IF($C47="Travis Harvey",_xlfn.XLOOKUP($B47,PROSPER_Harvey!$1:$1,PROSPER_Harvey!$15:$15,""),""))))))))="","No Comment",IF(IF($C47="Christopher Lobo",_xlfn.XLOOKUP($B47,PROSPER_Lobo!$1:$1,PROSPER_Lobo!$15:$15,""),
IF($C47="Naren Baliga",_xlfn.XLOOKUP($B47,PROSPER_Baliga!$1:$1,PROSPER_Baliga!$15:$15,""),
IF($C47="Thorsten Huhn",_xlfn.XLOOKUP($B47,PROSPER_Huhn!$1:$1,PROSPER_Huhn!$15:$15,""),
IF($C47="Nick Hull",_xlfn.XLOOKUP($B47,PROSPER_Hull!$1:$1,PROSPER_Hull!$15:$15,""),
IF($C47="Monika Kotwani",_xlfn.XLOOKUP($B47,PROSPER_Kotwani!$1:$1,PROSPER_Kotwani!$15:$15,""),
IF($C47="Jonathan Wellner",_xlfn.XLOOKUP($B47,PROSPER_Wellner!$1:$1,PROSPER_Wellner!$15:$15,""),
IF($C47="Travis Harvey",_xlfn.XLOOKUP($B47,PROSPER_Harvey!$1:$1,PROSPER_Harvey!$15:$15,""),"")))))))="","",
IF($C47="Christopher Lobo",_xlfn.XLOOKUP($B47,PROSPER_Lobo!$1:$1,PROSPER_Lobo!$15:$15,""),
IF($C47="Naren Baliga",_xlfn.XLOOKUP($B47,PROSPER_Baliga!$1:$1,PROSPER_Baliga!$15:$15,""),
IF($C47="Thorsten Huhn",_xlfn.XLOOKUP($B47,PROSPER_Huhn!$1:$1,PROSPER_Huhn!$15:$15,""),
IF($C47="Nick Hull",_xlfn.XLOOKUP($B47,PROSPER_Hull!$1:$1,PROSPER_Hull!$15:$15,""),
IF($C47="Monika Kotwani",_xlfn.XLOOKUP($B47,PROSPER_Kotwani!$1:$1,PROSPER_Kotwani!$15:$15,""),
IF($C47="Jonathan Wellner",_xlfn.XLOOKUP($B47,PROSPER_Wellner!$1:$1,PROSPER_Wellner!$15:$15,""),
IF($C47="Travis Harvey",_xlfn.XLOOKUP($B47,PROSPER_Harvey!$1:$1,PROSPER_Harvey!$15:$15,""),"")))))))))</f>
        <v>No Comment</v>
      </c>
      <c r="BF47" s="124" t="s">
        <v>89</v>
      </c>
      <c r="BG47" s="150" t="str">
        <f t="shared" si="254"/>
        <v>N/A</v>
      </c>
      <c r="BH47" s="120" t="str">
        <f>_xlfn.XLOOKUP(B47,PROSPERInitial_Query!$E:$E,PROSPERInitial_Query!$N:$N,"",,-1)</f>
        <v/>
      </c>
      <c r="BI47" s="121" t="str">
        <f t="shared" si="368"/>
        <v>Sangwoo Park1 - PortfolioRevenue Management</v>
      </c>
      <c r="BJ47" s="126" t="str">
        <f>_xlfn.XLOOKUP(BI47,PROSPERDelta_Query!BK:BK,PROSPERDelta_Query!P:P,"",,-1)</f>
        <v/>
      </c>
      <c r="BK47" s="124" t="str">
        <f t="shared" si="256"/>
        <v>N/A</v>
      </c>
      <c r="BL47" s="124" t="str">
        <f>IF(IF(IF($C47="Christopher Lobo",_xlfn.XLOOKUP($B47,PROSPER_Lobo!$1:$1,PROSPER_Lobo!$16:$16,""),
IF($C47="Naren Baliga",_xlfn.XLOOKUP($B47,PROSPER_Baliga!$1:$1,PROSPER_Baliga!$16:$16,""),
IF($C47="Thorsten Huhn",_xlfn.XLOOKUP($B47,PROSPER_Huhn!$1:$1,PROSPER_Huhn!$16:$16,""),
IF($C47="Nick Hull",_xlfn.XLOOKUP($B47,PROSPER_Hull!$1:$1,PROSPER_Hull!$16:$16,""),
IF($C47="Monika Kotwani",_xlfn.XLOOKUP($B47,PROSPER_Kotwani!$1:$1,PROSPER_Kotwani!$16:$16,""),
IF($C47="Jonathan Wellner",_xlfn.XLOOKUP($B47,PROSPER_Wellner!$1:$1,PROSPER_Wellner!$16:$16,""),
IF($C47="Travis Harvey",_xlfn.XLOOKUP($B47,PROSPER_Harvey!$1:$1,PROSPER_Harvey!$16:$16,""),"")))))))="","",
IF($C47="Christopher Lobo",_xlfn.XLOOKUP($B47,PROSPER_Lobo!$1:$1,PROSPER_Lobo!$16:$16,""),
IF($C47="Naren Baliga",_xlfn.XLOOKUP($B47,PROSPER_Baliga!$1:$1,PROSPER_Baliga!$16:$16,""),
IF($C47="Thorsten Huhn",_xlfn.XLOOKUP($B47,PROSPER_Huhn!$1:$1,PROSPER_Huhn!$16:$16,""),
IF($C47="Nick Hull",_xlfn.XLOOKUP($B47,PROSPER_Hull!$1:$1,PROSPER_Hull!$16:$16,""),
IF($C47="Monika Kotwani",_xlfn.XLOOKUP($B47,PROSPER_Kotwani!$1:$1,PROSPER_Kotwani!$16:$16,""),
IF($C47="Jonathan Wellner",_xlfn.XLOOKUP($B47,PROSPER_Wellner!$1:$1,PROSPER_Wellner!$16:$16,""),
IF($C47="Travis Harvey",_xlfn.XLOOKUP($B47,PROSPER_Harvey!$1:$1,PROSPER_Harvey!$16:$16,""),""))))))))="","No Score",IF(IF($C47="Christopher Lobo",_xlfn.XLOOKUP($B47,PROSPER_Lobo!$1:$1,PROSPER_Lobo!$16:$16,""),
IF($C47="Naren Baliga",_xlfn.XLOOKUP($B47,PROSPER_Baliga!$1:$1,PROSPER_Baliga!$16:$16,""),
IF($C47="Thorsten Huhn",_xlfn.XLOOKUP($B47,PROSPER_Huhn!$1:$1,PROSPER_Huhn!$16:$16,""),
IF($C47="Nick Hull",_xlfn.XLOOKUP($B47,PROSPER_Hull!$1:$1,PROSPER_Hull!$16:$16,""),
IF($C47="Monika Kotwani",_xlfn.XLOOKUP($B47,PROSPER_Kotwani!$1:$1,PROSPER_Kotwani!$16:$16,""),
IF($C47="Jonathan Wellner",_xlfn.XLOOKUP($B47,PROSPER_Wellner!$1:$1,PROSPER_Wellner!$16:$16,""),
IF($C47="Travis Harvey",_xlfn.XLOOKUP($B47,PROSPER_Harvey!$1:$1,PROSPER_Harvey!$16:$16,""),"")))))))="","",
IF($C47="Christopher Lobo",_xlfn.XLOOKUP($B47,PROSPER_Lobo!$1:$1,PROSPER_Lobo!$16:$16,""),
IF($C47="Naren Baliga",_xlfn.XLOOKUP($B47,PROSPER_Baliga!$1:$1,PROSPER_Baliga!$16:$16,""),
IF($C47="Thorsten Huhn",_xlfn.XLOOKUP($B47,PROSPER_Huhn!$1:$1,PROSPER_Huhn!$16:$16,""),
IF($C47="Nick Hull",_xlfn.XLOOKUP($B47,PROSPER_Hull!$1:$1,PROSPER_Hull!$16:$16,""),
IF($C47="Monika Kotwani",_xlfn.XLOOKUP($B47,PROSPER_Kotwani!$1:$1,PROSPER_Kotwani!$16:$16,""),
IF($C47="Jonathan Wellner",_xlfn.XLOOKUP($B47,PROSPER_Wellner!$1:$1,PROSPER_Wellner!$16:$16,""),
IF($C47="Travis Harvey",_xlfn.XLOOKUP($B47,PROSPER_Harvey!$1:$1,PROSPER_Harvey!$16:$16,""),"")))))))))</f>
        <v>No Score</v>
      </c>
      <c r="BM47" s="125" t="str">
        <f>IF(IF(IF($C47="Christopher Lobo",_xlfn.XLOOKUP($B47,PROSPER_Lobo!$1:$1,PROSPER_Lobo!$17:$17,""),
IF($C47="Naren Baliga",_xlfn.XLOOKUP($B47,PROSPER_Baliga!$1:$1,PROSPER_Baliga!$17:$17,""),
IF($C47="Thorsten Huhn",_xlfn.XLOOKUP($B47,PROSPER_Huhn!$1:$1,PROSPER_Huhn!$17:$17,""),
IF($C47="Nick Hull",_xlfn.XLOOKUP($B47,PROSPER_Hull!$1:$1,PROSPER_Hull!$17:$17,""),
IF($C47="Monika Kotwani",_xlfn.XLOOKUP($B47,PROSPER_Kotwani!$1:$1,PROSPER_Kotwani!$17:$17,""),
IF($C47="Jonathan Wellner",_xlfn.XLOOKUP($B47,PROSPER_Wellner!$1:$1,PROSPER_Wellner!$17:$17,""),
IF($C47="Travis Harvey",_xlfn.XLOOKUP($B47,PROSPER_Harvey!$1:$1,PROSPER_Harvey!$17:$17,""),"")))))))="","",
IF($C47="Christopher Lobo",_xlfn.XLOOKUP($B47,PROSPER_Lobo!$1:$1,PROSPER_Lobo!$17:$17,""),
IF($C47="Naren Baliga",_xlfn.XLOOKUP($B47,PROSPER_Baliga!$1:$1,PROSPER_Baliga!$17:$17,""),
IF($C47="Thorsten Huhn",_xlfn.XLOOKUP($B47,PROSPER_Huhn!$1:$1,PROSPER_Huhn!$17:$17,""),
IF($C47="Nick Hull",_xlfn.XLOOKUP($B47,PROSPER_Hull!$1:$1,PROSPER_Hull!$17:$17,""),
IF($C47="Monika Kotwani",_xlfn.XLOOKUP($B47,PROSPER_Kotwani!$1:$1,PROSPER_Kotwani!$17:$17,""),
IF($C47="Jonathan Wellner",_xlfn.XLOOKUP($B47,PROSPER_Wellner!$1:$1,PROSPER_Wellner!$17:$17,""),
IF($C47="Travis Harvey",_xlfn.XLOOKUP($B47,PROSPER_Harvey!$1:$1,PROSPER_Harvey!$17:$17,""),""))))))))="","No Comment",IF(IF($C47="Christopher Lobo",_xlfn.XLOOKUP($B47,PROSPER_Lobo!$1:$1,PROSPER_Lobo!$17:$17,""),
IF($C47="Naren Baliga",_xlfn.XLOOKUP($B47,PROSPER_Baliga!$1:$1,PROSPER_Baliga!$17:$17,""),
IF($C47="Thorsten Huhn",_xlfn.XLOOKUP($B47,PROSPER_Huhn!$1:$1,PROSPER_Huhn!$17:$17,""),
IF($C47="Nick Hull",_xlfn.XLOOKUP($B47,PROSPER_Hull!$1:$1,PROSPER_Hull!$17:$17,""),
IF($C47="Monika Kotwani",_xlfn.XLOOKUP($B47,PROSPER_Kotwani!$1:$1,PROSPER_Kotwani!$17:$17,""),
IF($C47="Jonathan Wellner",_xlfn.XLOOKUP($B47,PROSPER_Wellner!$1:$1,PROSPER_Wellner!$17:$17,""),
IF($C47="Travis Harvey",_xlfn.XLOOKUP($B47,PROSPER_Harvey!$1:$1,PROSPER_Harvey!$17:$17,""),"")))))))="","",
IF($C47="Christopher Lobo",_xlfn.XLOOKUP($B47,PROSPER_Lobo!$1:$1,PROSPER_Lobo!$17:$17,""),
IF($C47="Naren Baliga",_xlfn.XLOOKUP($B47,PROSPER_Baliga!$1:$1,PROSPER_Baliga!$17:$17,""),
IF($C47="Thorsten Huhn",_xlfn.XLOOKUP($B47,PROSPER_Huhn!$1:$1,PROSPER_Huhn!$17:$17,""),
IF($C47="Nick Hull",_xlfn.XLOOKUP($B47,PROSPER_Hull!$1:$1,PROSPER_Hull!$17:$17,""),
IF($C47="Monika Kotwani",_xlfn.XLOOKUP($B47,PROSPER_Kotwani!$1:$1,PROSPER_Kotwani!$17:$17,""),
IF($C47="Jonathan Wellner",_xlfn.XLOOKUP($B47,PROSPER_Wellner!$1:$1,PROSPER_Wellner!$17:$17,""),
IF($C47="Travis Harvey",_xlfn.XLOOKUP($B47,PROSPER_Harvey!$1:$1,PROSPER_Harvey!$17:$17,""),"")))))))))</f>
        <v>No Comment</v>
      </c>
      <c r="BN47" s="124" t="str">
        <f>IFERROR(ROUND(_xlfn.XLOOKUP(B47,'RevenueChallenge_Query'!$E:$E,'RevenueChallenge_Query'!$F:$F)/3.2,0),"Not Taken")</f>
        <v>Not Taken</v>
      </c>
      <c r="BO47" s="150" t="str">
        <f t="shared" si="257"/>
        <v>N/A</v>
      </c>
      <c r="BP47" s="120" t="str">
        <f>_xlfn.XLOOKUP(B47,PROSPERInitial_Query!$E:$E,PROSPERInitial_Query!$O:$O,"",,-1)</f>
        <v/>
      </c>
      <c r="BQ47" s="121" t="str">
        <f t="shared" si="369"/>
        <v>Sangwoo Park1 - PortfolioArtificial Intelligence</v>
      </c>
      <c r="BR47" s="126" t="str">
        <f>_xlfn.XLOOKUP(BQ47,PROSPERDelta_Query!BK:BK,PROSPERDelta_Query!Q:Q,"",,-1)</f>
        <v/>
      </c>
      <c r="BS47" s="124" t="str">
        <f t="shared" si="259"/>
        <v>N/A</v>
      </c>
      <c r="BT47" s="124" t="str">
        <f>IF(IF(IF($C47="Christopher Lobo",_xlfn.XLOOKUP($B47,PROSPER_Lobo!$1:$1,PROSPER_Lobo!$18:$18,""),
IF($C47="Naren Baliga",_xlfn.XLOOKUP($B47,PROSPER_Baliga!$1:$1,PROSPER_Baliga!$18:$18,""),
IF($C47="Thorsten Huhn",_xlfn.XLOOKUP($B47,PROSPER_Huhn!$1:$1,PROSPER_Huhn!$18:$18,""),
IF($C47="Nick Hull",_xlfn.XLOOKUP($B47,PROSPER_Hull!$1:$1,PROSPER_Hull!$18:$18,""),
IF($C47="Monika Kotwani",_xlfn.XLOOKUP($B47,PROSPER_Kotwani!$1:$1,PROSPER_Kotwani!$18:$18,""),
IF($C47="Jonathan Wellner",_xlfn.XLOOKUP($B47,PROSPER_Wellner!$1:$1,PROSPER_Wellner!$18:$18,""),
IF($C47="Travis Harvey",_xlfn.XLOOKUP($B47,PROSPER_Harvey!$1:$1,PROSPER_Harvey!$18:$18,""),"")))))))="","",
IF($C47="Christopher Lobo",_xlfn.XLOOKUP($B47,PROSPER_Lobo!$1:$1,PROSPER_Lobo!$18:$18,""),
IF($C47="Naren Baliga",_xlfn.XLOOKUP($B47,PROSPER_Baliga!$1:$1,PROSPER_Baliga!$18:$18,""),
IF($C47="Thorsten Huhn",_xlfn.XLOOKUP($B47,PROSPER_Huhn!$1:$1,PROSPER_Huhn!$18:$18,""),
IF($C47="Nick Hull",_xlfn.XLOOKUP($B47,PROSPER_Hull!$1:$1,PROSPER_Hull!$18:$18,""),
IF($C47="Monika Kotwani",_xlfn.XLOOKUP($B47,PROSPER_Kotwani!$1:$1,PROSPER_Kotwani!$18:$18,""),
IF($C47="Jonathan Wellner",_xlfn.XLOOKUP($B47,PROSPER_Wellner!$1:$1,PROSPER_Wellner!$18:$18,""),
IF($C47="Travis Harvey",_xlfn.XLOOKUP($B47,PROSPER_Harvey!$1:$1,PROSPER_Harvey!$18:$18,""),""))))))))="","No Score",IF(IF($C47="Christopher Lobo",_xlfn.XLOOKUP($B47,PROSPER_Lobo!$1:$1,PROSPER_Lobo!$18:$18,""),
IF($C47="Naren Baliga",_xlfn.XLOOKUP($B47,PROSPER_Baliga!$1:$1,PROSPER_Baliga!$18:$18,""),
IF($C47="Thorsten Huhn",_xlfn.XLOOKUP($B47,PROSPER_Huhn!$1:$1,PROSPER_Huhn!$18:$18,""),
IF($C47="Nick Hull",_xlfn.XLOOKUP($B47,PROSPER_Hull!$1:$1,PROSPER_Hull!$18:$18,""),
IF($C47="Monika Kotwani",_xlfn.XLOOKUP($B47,PROSPER_Kotwani!$1:$1,PROSPER_Kotwani!$18:$18,""),
IF($C47="Jonathan Wellner",_xlfn.XLOOKUP($B47,PROSPER_Wellner!$1:$1,PROSPER_Wellner!$18:$18,""),
IF($C47="Travis Harvey",_xlfn.XLOOKUP($B47,PROSPER_Harvey!$1:$1,PROSPER_Harvey!$18:$18,""),"")))))))="","",
IF($C47="Christopher Lobo",_xlfn.XLOOKUP($B47,PROSPER_Lobo!$1:$1,PROSPER_Lobo!$18:$18,""),
IF($C47="Naren Baliga",_xlfn.XLOOKUP($B47,PROSPER_Baliga!$1:$1,PROSPER_Baliga!$18:$18,""),
IF($C47="Thorsten Huhn",_xlfn.XLOOKUP($B47,PROSPER_Huhn!$1:$1,PROSPER_Huhn!$18:$18,""),
IF($C47="Nick Hull",_xlfn.XLOOKUP($B47,PROSPER_Hull!$1:$1,PROSPER_Hull!$18:$18,""),
IF($C47="Monika Kotwani",_xlfn.XLOOKUP($B47,PROSPER_Kotwani!$1:$1,PROSPER_Kotwani!$18:$18,""),
IF($C47="Jonathan Wellner",_xlfn.XLOOKUP($B47,PROSPER_Wellner!$1:$1,PROSPER_Wellner!$18:$18,""),
IF($C47="Travis Harvey",_xlfn.XLOOKUP($B47,PROSPER_Harvey!$1:$1,PROSPER_Harvey!$18:$18,""),"")))))))))</f>
        <v>No Score</v>
      </c>
      <c r="BU47" s="125" t="str">
        <f>IF(IF(IF($C47="Christopher Lobo",_xlfn.XLOOKUP($B47,PROSPER_Lobo!$1:$1,PROSPER_Lobo!$19:$19,""),
IF($C47="Naren Baliga",_xlfn.XLOOKUP($B47,PROSPER_Baliga!$1:$1,PROSPER_Baliga!$19:$19,""),
IF($C47="Thorsten Huhn",_xlfn.XLOOKUP($B47,PROSPER_Huhn!$1:$1,PROSPER_Huhn!$19:$19,""),
IF($C47="Nick Hull",_xlfn.XLOOKUP($B47,PROSPER_Hull!$1:$1,PROSPER_Hull!$19:$19,""),
IF($C47="Monika Kotwani",_xlfn.XLOOKUP($B47,PROSPER_Kotwani!$1:$1,PROSPER_Kotwani!$19:$19,""),
IF($C47="Jonathan Wellner",_xlfn.XLOOKUP($B47,PROSPER_Wellner!$1:$1,PROSPER_Wellner!$19:$19,""),
IF($C47="Travis Harvey",_xlfn.XLOOKUP($B47,PROSPER_Harvey!$1:$1,PROSPER_Harvey!$19:$19,""),"")))))))="","",
IF($C47="Christopher Lobo",_xlfn.XLOOKUP($B47,PROSPER_Lobo!$1:$1,PROSPER_Lobo!$19:$19,""),
IF($C47="Naren Baliga",_xlfn.XLOOKUP($B47,PROSPER_Baliga!$1:$1,PROSPER_Baliga!$19:$19,""),
IF($C47="Thorsten Huhn",_xlfn.XLOOKUP($B47,PROSPER_Huhn!$1:$1,PROSPER_Huhn!$19:$19,""),
IF($C47="Nick Hull",_xlfn.XLOOKUP($B47,PROSPER_Hull!$1:$1,PROSPER_Hull!$19:$19,""),
IF($C47="Monika Kotwani",_xlfn.XLOOKUP($B47,PROSPER_Kotwani!$1:$1,PROSPER_Kotwani!$19:$19,""),
IF($C47="Jonathan Wellner",_xlfn.XLOOKUP($B47,PROSPER_Wellner!$1:$1,PROSPER_Wellner!$19:$19,""),
IF($C47="Travis Harvey",_xlfn.XLOOKUP($B47,PROSPER_Harvey!$1:$1,PROSPER_Harvey!$19:$19,""),""))))))))="","No Comment",IF(IF($C47="Christopher Lobo",_xlfn.XLOOKUP($B47,PROSPER_Lobo!$1:$1,PROSPER_Lobo!$19:$19,""),
IF($C47="Naren Baliga",_xlfn.XLOOKUP($B47,PROSPER_Baliga!$1:$1,PROSPER_Baliga!$19:$19,""),
IF($C47="Thorsten Huhn",_xlfn.XLOOKUP($B47,PROSPER_Huhn!$1:$1,PROSPER_Huhn!$19:$19,""),
IF($C47="Nick Hull",_xlfn.XLOOKUP($B47,PROSPER_Hull!$1:$1,PROSPER_Hull!$19:$19,""),
IF($C47="Monika Kotwani",_xlfn.XLOOKUP($B47,PROSPER_Kotwani!$1:$1,PROSPER_Kotwani!$19:$19,""),
IF($C47="Jonathan Wellner",_xlfn.XLOOKUP($B47,PROSPER_Wellner!$1:$1,PROSPER_Wellner!$19:$19,""),
IF($C47="Travis Harvey",_xlfn.XLOOKUP($B47,PROSPER_Harvey!$1:$1,PROSPER_Harvey!$19:$19,""),"")))))))="","",
IF($C47="Christopher Lobo",_xlfn.XLOOKUP($B47,PROSPER_Lobo!$1:$1,PROSPER_Lobo!$19:$19,""),
IF($C47="Naren Baliga",_xlfn.XLOOKUP($B47,PROSPER_Baliga!$1:$1,PROSPER_Baliga!$19:$19,""),
IF($C47="Thorsten Huhn",_xlfn.XLOOKUP($B47,PROSPER_Huhn!$1:$1,PROSPER_Huhn!$19:$19,""),
IF($C47="Nick Hull",_xlfn.XLOOKUP($B47,PROSPER_Hull!$1:$1,PROSPER_Hull!$19:$19,""),
IF($C47="Monika Kotwani",_xlfn.XLOOKUP($B47,PROSPER_Kotwani!$1:$1,PROSPER_Kotwani!$19:$19,""),
IF($C47="Jonathan Wellner",_xlfn.XLOOKUP($B47,PROSPER_Wellner!$1:$1,PROSPER_Wellner!$19:$19,""),
IF($C47="Travis Harvey",_xlfn.XLOOKUP($B47,PROSPER_Harvey!$1:$1,PROSPER_Harvey!$19:$19,""),"")))))))))</f>
        <v>No Comment</v>
      </c>
      <c r="BV47" s="124" t="s">
        <v>89</v>
      </c>
      <c r="BW47" s="150" t="str">
        <f t="shared" si="260"/>
        <v>N/A</v>
      </c>
      <c r="BX47" s="127" t="str">
        <f t="shared" si="261"/>
        <v>N/A</v>
      </c>
      <c r="BY47" s="128" t="str">
        <f t="shared" si="262"/>
        <v>N/A</v>
      </c>
      <c r="BZ47" s="128" t="str">
        <f t="shared" si="263"/>
        <v>N/A</v>
      </c>
      <c r="CA47" s="129" t="str">
        <f t="shared" si="264"/>
        <v>N/A</v>
      </c>
      <c r="CB47" s="130" t="str">
        <f>_xlfn.XLOOKUP(B47,PROSPERInitial_Query!$E:$E,PROSPERInitial_Query!$AA:$AA,"",,-1)</f>
        <v/>
      </c>
      <c r="CC47" s="121" t="str">
        <f t="shared" si="370"/>
        <v>Sangwoo Park2 - RelationshipAccount / Stakeholder 1Name</v>
      </c>
      <c r="CD47" s="121" t="str">
        <f>_xlfn.XLOOKUP(CC47,PROSPERDelta_Query!BK:BK,PROSPERDelta_Query!AC:AC,"",,-1)</f>
        <v/>
      </c>
      <c r="CE47" s="126" t="str">
        <f>_xlfn.XLOOKUP(B47,PROSPERInitial_Query!$E:$E,PROSPERInitial_Query!$Q:$Q,"",,-1)</f>
        <v/>
      </c>
      <c r="CF47" s="121" t="str">
        <f t="shared" si="371"/>
        <v>Sangwoo Park2 - RelationshipAccount / Stakeholder 1Self Score</v>
      </c>
      <c r="CG47" s="126" t="str">
        <f>_xlfn.XLOOKUP(CF47,PROSPERDelta_Query!BK:BK,PROSPERDelta_Query!AM:AM,"",,-1)</f>
        <v/>
      </c>
      <c r="CH47" s="131" t="str">
        <f t="shared" si="372"/>
        <v/>
      </c>
      <c r="CI47" s="131" t="str">
        <f t="shared" si="267"/>
        <v>N/A</v>
      </c>
      <c r="CJ47" s="132" t="str">
        <f t="shared" si="268"/>
        <v>N/A</v>
      </c>
      <c r="CK47" s="132" t="str">
        <f>IF(IF(IF($C47="Christopher Lobo",_xlfn.XLOOKUP($B47,PROSPER_Lobo!$1:$1,PROSPER_Lobo!$21:$21,""),
IF($C47="Naren Baliga",_xlfn.XLOOKUP($B47,PROSPER_Baliga!$1:$1,PROSPER_Baliga!$21:$21,""),
IF($C47="Thorsten Huhn",_xlfn.XLOOKUP($B47,PROSPER_Huhn!$1:$1,PROSPER_Huhn!$21:$21,""),
IF($C47="Nick Hull",_xlfn.XLOOKUP($B47,PROSPER_Hull!$1:$1,PROSPER_Hull!$21:$21,""),
IF($C47="Monika Kotwani",_xlfn.XLOOKUP($B47,PROSPER_Kotwani!$1:$1,PROSPER_Kotwani!$21:$21,""),
IF($C47="Jonathan Wellner",_xlfn.XLOOKUP($B47,PROSPER_Wellner!$1:$1,PROSPER_Wellner!$21:$21,""),
IF($C47="Travis Harvey",_xlfn.XLOOKUP($B47,PROSPER_Harvey!$1:$1,PROSPER_Harvey!$21:$21,""),"")))))))="","",
IF($C47="Christopher Lobo",_xlfn.XLOOKUP($B47,PROSPER_Lobo!$1:$1,PROSPER_Lobo!$21:$21,""),
IF($C47="Naren Baliga",_xlfn.XLOOKUP($B47,PROSPER_Baliga!$1:$1,PROSPER_Baliga!$21:$21,""),
IF($C47="Thorsten Huhn",_xlfn.XLOOKUP($B47,PROSPER_Huhn!$1:$1,PROSPER_Huhn!$21:$21,""),
IF($C47="Nick Hull",_xlfn.XLOOKUP($B47,PROSPER_Hull!$1:$1,PROSPER_Hull!$21:$21,""),
IF($C47="Monika Kotwani",_xlfn.XLOOKUP($B47,PROSPER_Kotwani!$1:$1,PROSPER_Kotwani!$21:$21,""),
IF($C47="Jonathan Wellner",_xlfn.XLOOKUP($B47,PROSPER_Wellner!$1:$1,PROSPER_Wellner!$21:$21,""),
IF($C47="Travis Harvey",_xlfn.XLOOKUP($B47,PROSPER_Harvey!$1:$1,PROSPER_Harvey!$21:$21,""),""))))))))="","No Score",IF(IF($C47="Christopher Lobo",_xlfn.XLOOKUP($B47,PROSPER_Lobo!$1:$1,PROSPER_Lobo!$21:$21,""),
IF($C47="Naren Baliga",_xlfn.XLOOKUP($B47,PROSPER_Baliga!$1:$1,PROSPER_Baliga!$21:$21,""),
IF($C47="Thorsten Huhn",_xlfn.XLOOKUP($B47,PROSPER_Huhn!$1:$1,PROSPER_Huhn!$21:$21,""),
IF($C47="Nick Hull",_xlfn.XLOOKUP($B47,PROSPER_Hull!$1:$1,PROSPER_Hull!$21:$21,""),
IF($C47="Monika Kotwani",_xlfn.XLOOKUP($B47,PROSPER_Kotwani!$1:$1,PROSPER_Kotwani!$21:$21,""),
IF($C47="Jonathan Wellner",_xlfn.XLOOKUP($B47,PROSPER_Wellner!$1:$1,PROSPER_Wellner!$21:$21,""),
IF($C47="Travis Harvey",_xlfn.XLOOKUP($B47,PROSPER_Harvey!$1:$1,PROSPER_Harvey!$21:$21,""),"")))))))="","",
IF($C47="Christopher Lobo",_xlfn.XLOOKUP($B47,PROSPER_Lobo!$1:$1,PROSPER_Lobo!$21:$21,""),
IF($C47="Naren Baliga",_xlfn.XLOOKUP($B47,PROSPER_Baliga!$1:$1,PROSPER_Baliga!$21:$21,""),
IF($C47="Thorsten Huhn",_xlfn.XLOOKUP($B47,PROSPER_Huhn!$1:$1,PROSPER_Huhn!$21:$21,""),
IF($C47="Nick Hull",_xlfn.XLOOKUP($B47,PROSPER_Hull!$1:$1,PROSPER_Hull!$21:$21,""),
IF($C47="Monika Kotwani",_xlfn.XLOOKUP($B47,PROSPER_Kotwani!$1:$1,PROSPER_Kotwani!$21:$21,""),
IF($C47="Jonathan Wellner",_xlfn.XLOOKUP($B47,PROSPER_Wellner!$1:$1,PROSPER_Wellner!$21:$21,""),
IF($C47="Travis Harvey",_xlfn.XLOOKUP($B47,PROSPER_Harvey!$1:$1,PROSPER_Harvey!$21:$21,""),"")))))))))</f>
        <v>N/A</v>
      </c>
      <c r="CL47" s="131" t="str">
        <f>IF(IF(IF($C47="Christopher Lobo",_xlfn.XLOOKUP($B47,PROSPER_Lobo!$1:$1,PROSPER_Lobo!$22:$22,""),
IF($C47="Naren Baliga",_xlfn.XLOOKUP($B47,PROSPER_Baliga!$1:$1,PROSPER_Baliga!$22:$22,""),
IF($C47="Thorsten Huhn",_xlfn.XLOOKUP($B47,PROSPER_Huhn!$1:$1,PROSPER_Huhn!$22:$22,""),
IF($C47="Nick Hull",_xlfn.XLOOKUP($B47,PROSPER_Hull!$1:$1,PROSPER_Hull!$22:$22,""),
IF($C47="Monika Kotwani",_xlfn.XLOOKUP($B47,PROSPER_Kotwani!$1:$1,PROSPER_Kotwani!$22:$22,""),
IF($C47="Jonathan Wellner",_xlfn.XLOOKUP($B47,PROSPER_Wellner!$1:$1,PROSPER_Wellner!$22:$22,""),
IF($C47="Travis Harvey",_xlfn.XLOOKUP($B47,PROSPER_Harvey!$1:$1,PROSPER_Harvey!$22:$22,""),"")))))))="","",
IF($C47="Christopher Lobo",_xlfn.XLOOKUP($B47,PROSPER_Lobo!$1:$1,PROSPER_Lobo!$22:$22,""),
IF($C47="Naren Baliga",_xlfn.XLOOKUP($B47,PROSPER_Baliga!$1:$1,PROSPER_Baliga!$22:$22,""),
IF($C47="Thorsten Huhn",_xlfn.XLOOKUP($B47,PROSPER_Huhn!$1:$1,PROSPER_Huhn!$22:$22,""),
IF($C47="Nick Hull",_xlfn.XLOOKUP($B47,PROSPER_Hull!$1:$1,PROSPER_Hull!$22:$22,""),
IF($C47="Monika Kotwani",_xlfn.XLOOKUP($B47,PROSPER_Kotwani!$1:$1,PROSPER_Kotwani!$22:$22,""),
IF($C47="Jonathan Wellner",_xlfn.XLOOKUP($B47,PROSPER_Wellner!$1:$1,PROSPER_Wellner!$22:$22,""),
IF($C47="Travis Harvey",_xlfn.XLOOKUP($B47,PROSPER_Harvey!$1:$1,PROSPER_Harvey!$22:$22,""),""))))))))="","No Comment",IF(IF($C47="Christopher Lobo",_xlfn.XLOOKUP($B47,PROSPER_Lobo!$1:$1,PROSPER_Lobo!$22:$22,""),
IF($C47="Naren Baliga",_xlfn.XLOOKUP($B47,PROSPER_Baliga!$1:$1,PROSPER_Baliga!$22:$22,""),
IF($C47="Thorsten Huhn",_xlfn.XLOOKUP($B47,PROSPER_Huhn!$1:$1,PROSPER_Huhn!$22:$22,""),
IF($C47="Nick Hull",_xlfn.XLOOKUP($B47,PROSPER_Hull!$1:$1,PROSPER_Hull!$22:$22,""),
IF($C47="Monika Kotwani",_xlfn.XLOOKUP($B47,PROSPER_Kotwani!$1:$1,PROSPER_Kotwani!$22:$22,""),
IF($C47="Jonathan Wellner",_xlfn.XLOOKUP($B47,PROSPER_Wellner!$1:$1,PROSPER_Wellner!$22:$22,""),
IF($C47="Travis Harvey",_xlfn.XLOOKUP($B47,PROSPER_Harvey!$1:$1,PROSPER_Harvey!$22:$22,""),"")))))))="","",
IF($C47="Christopher Lobo",_xlfn.XLOOKUP($B47,PROSPER_Lobo!$1:$1,PROSPER_Lobo!$22:$22,""),
IF($C47="Naren Baliga",_xlfn.XLOOKUP($B47,PROSPER_Baliga!$1:$1,PROSPER_Baliga!$22:$22,""),
IF($C47="Thorsten Huhn",_xlfn.XLOOKUP($B47,PROSPER_Huhn!$1:$1,PROSPER_Huhn!$22:$22,""),
IF($C47="Nick Hull",_xlfn.XLOOKUP($B47,PROSPER_Hull!$1:$1,PROSPER_Hull!$22:$22,""),
IF($C47="Monika Kotwani",_xlfn.XLOOKUP($B47,PROSPER_Kotwani!$1:$1,PROSPER_Kotwani!$22:$22,""),
IF($C47="Jonathan Wellner",_xlfn.XLOOKUP($B47,PROSPER_Wellner!$1:$1,PROSPER_Wellner!$22:$22,""),
IF($C47="Travis Harvey",_xlfn.XLOOKUP($B47,PROSPER_Harvey!$1:$1,PROSPER_Harvey!$22:$22,""),"")))))))))</f>
        <v>N/A</v>
      </c>
      <c r="CM47" s="150" t="str">
        <f t="shared" si="269"/>
        <v>N/A</v>
      </c>
      <c r="CN47" s="130" t="str">
        <f>_xlfn.XLOOKUP(B47,PROSPERInitial_Query!$E:$E,PROSPERInitial_Query!$AB:$AB,"",,-1)</f>
        <v/>
      </c>
      <c r="CO47" s="121" t="str">
        <f t="shared" si="373"/>
        <v>Sangwoo Park2 - RelationshipAccount / Stakeholder 2Name</v>
      </c>
      <c r="CP47" s="121" t="str">
        <f>_xlfn.XLOOKUP(CO47,PROSPERDelta_Query!BK:BK,PROSPERDelta_Query!AD:AD,"",,-1)</f>
        <v/>
      </c>
      <c r="CQ47" s="126" t="str">
        <f>_xlfn.XLOOKUP(B47,PROSPERInitial_Query!$E:$E,PROSPERInitial_Query!$R:$R,"",,-1)</f>
        <v/>
      </c>
      <c r="CR47" s="121" t="str">
        <f t="shared" si="374"/>
        <v>Sangwoo Park2 - RelationshipAccount / Stakeholder 2Self Score</v>
      </c>
      <c r="CS47" s="126" t="str">
        <f>_xlfn.XLOOKUP(CR47,PROSPERDelta_Query!BK:BK,PROSPERDelta_Query!AN:AN,"",,-1)</f>
        <v/>
      </c>
      <c r="CT47" s="131" t="str">
        <f t="shared" si="375"/>
        <v/>
      </c>
      <c r="CU47" s="131" t="str">
        <f t="shared" si="272"/>
        <v>N/A</v>
      </c>
      <c r="CV47" s="132" t="str">
        <f t="shared" si="273"/>
        <v>N/A</v>
      </c>
      <c r="CW47" s="132" t="str">
        <f>IF(IF(IF($C47="Christopher Lobo",_xlfn.XLOOKUP($B47,PROSPER_Lobo!$1:$1,PROSPER_Lobo!$24:$24,""),
IF($C47="Naren Baliga",_xlfn.XLOOKUP($B47,PROSPER_Baliga!$1:$1,PROSPER_Baliga!$24:$24,""),
IF($C47="Thorsten Huhn",_xlfn.XLOOKUP($B47,PROSPER_Huhn!$1:$1,PROSPER_Huhn!$24:$24,""),
IF($C47="Nick Hull",_xlfn.XLOOKUP($B47,PROSPER_Hull!$1:$1,PROSPER_Hull!$24:$24,""),
IF($C47="Monika Kotwani",_xlfn.XLOOKUP($B47,PROSPER_Kotwani!$1:$1,PROSPER_Kotwani!$24:$24,""),
IF($C47="Jonathan Wellner",_xlfn.XLOOKUP($B47,PROSPER_Wellner!$1:$1,PROSPER_Wellner!$24:$24,""),
IF($C47="Travis Harvey",_xlfn.XLOOKUP($B47,PROSPER_Harvey!$1:$1,PROSPER_Harvey!$24:$24,""),"")))))))="","",
IF($C47="Christopher Lobo",_xlfn.XLOOKUP($B47,PROSPER_Lobo!$1:$1,PROSPER_Lobo!$24:$24,""),
IF($C47="Naren Baliga",_xlfn.XLOOKUP($B47,PROSPER_Baliga!$1:$1,PROSPER_Baliga!$24:$24,""),
IF($C47="Thorsten Huhn",_xlfn.XLOOKUP($B47,PROSPER_Huhn!$1:$1,PROSPER_Huhn!$24:$24,""),
IF($C47="Nick Hull",_xlfn.XLOOKUP($B47,PROSPER_Hull!$1:$1,PROSPER_Hull!$24:$24,""),
IF($C47="Monika Kotwani",_xlfn.XLOOKUP($B47,PROSPER_Kotwani!$1:$1,PROSPER_Kotwani!$24:$24,""),
IF($C47="Jonathan Wellner",_xlfn.XLOOKUP($B47,PROSPER_Wellner!$1:$1,PROSPER_Wellner!$24:$24,""),
IF($C47="Travis Harvey",_xlfn.XLOOKUP($B47,PROSPER_Harvey!$1:$1,PROSPER_Harvey!$24:$24,""),""))))))))="","No Score",IF(IF($C47="Christopher Lobo",_xlfn.XLOOKUP($B47,PROSPER_Lobo!$1:$1,PROSPER_Lobo!$24:$24,""),
IF($C47="Naren Baliga",_xlfn.XLOOKUP($B47,PROSPER_Baliga!$1:$1,PROSPER_Baliga!$24:$24,""),
IF($C47="Thorsten Huhn",_xlfn.XLOOKUP($B47,PROSPER_Huhn!$1:$1,PROSPER_Huhn!$24:$24,""),
IF($C47="Nick Hull",_xlfn.XLOOKUP($B47,PROSPER_Hull!$1:$1,PROSPER_Hull!$24:$24,""),
IF($C47="Monika Kotwani",_xlfn.XLOOKUP($B47,PROSPER_Kotwani!$1:$1,PROSPER_Kotwani!$24:$24,""),
IF($C47="Jonathan Wellner",_xlfn.XLOOKUP($B47,PROSPER_Wellner!$1:$1,PROSPER_Wellner!$24:$24,""),
IF($C47="Travis Harvey",_xlfn.XLOOKUP($B47,PROSPER_Harvey!$1:$1,PROSPER_Harvey!$24:$24,""),"")))))))="","",
IF($C47="Christopher Lobo",_xlfn.XLOOKUP($B47,PROSPER_Lobo!$1:$1,PROSPER_Lobo!$24:$24,""),
IF($C47="Naren Baliga",_xlfn.XLOOKUP($B47,PROSPER_Baliga!$1:$1,PROSPER_Baliga!$24:$24,""),
IF($C47="Thorsten Huhn",_xlfn.XLOOKUP($B47,PROSPER_Huhn!$1:$1,PROSPER_Huhn!$24:$24,""),
IF($C47="Nick Hull",_xlfn.XLOOKUP($B47,PROSPER_Hull!$1:$1,PROSPER_Hull!$24:$24,""),
IF($C47="Monika Kotwani",_xlfn.XLOOKUP($B47,PROSPER_Kotwani!$1:$1,PROSPER_Kotwani!$24:$24,""),
IF($C47="Jonathan Wellner",_xlfn.XLOOKUP($B47,PROSPER_Wellner!$1:$1,PROSPER_Wellner!$24:$24,""),
IF($C47="Travis Harvey",_xlfn.XLOOKUP($B47,PROSPER_Harvey!$1:$1,PROSPER_Harvey!$24:$24,""),"")))))))))</f>
        <v>N/A</v>
      </c>
      <c r="CX47" s="131" t="str">
        <f>IF(IF(IF($C47="Christopher Lobo",_xlfn.XLOOKUP($B47,PROSPER_Lobo!$1:$1,PROSPER_Lobo!$25:$25,""),
IF($C47="Naren Baliga",_xlfn.XLOOKUP($B47,PROSPER_Baliga!$1:$1,PROSPER_Baliga!$25:$25,""),
IF($C47="Thorsten Huhn",_xlfn.XLOOKUP($B47,PROSPER_Huhn!$1:$1,PROSPER_Huhn!$25:$25,""),
IF($C47="Nick Hull",_xlfn.XLOOKUP($B47,PROSPER_Hull!$1:$1,PROSPER_Hull!$25:$25,""),
IF($C47="Monika Kotwani",_xlfn.XLOOKUP($B47,PROSPER_Kotwani!$1:$1,PROSPER_Kotwani!$25:$25,""),
IF($C47="Jonathan Wellner",_xlfn.XLOOKUP($B47,PROSPER_Wellner!$1:$1,PROSPER_Wellner!$25:$25,""),
IF($C47="Travis Harvey",_xlfn.XLOOKUP($B47,PROSPER_Harvey!$1:$1,PROSPER_Harvey!$25:$25,""),"")))))))="","",
IF($C47="Christopher Lobo",_xlfn.XLOOKUP($B47,PROSPER_Lobo!$1:$1,PROSPER_Lobo!$25:$25,""),
IF($C47="Naren Baliga",_xlfn.XLOOKUP($B47,PROSPER_Baliga!$1:$1,PROSPER_Baliga!$25:$25,""),
IF($C47="Thorsten Huhn",_xlfn.XLOOKUP($B47,PROSPER_Huhn!$1:$1,PROSPER_Huhn!$25:$25,""),
IF($C47="Nick Hull",_xlfn.XLOOKUP($B47,PROSPER_Hull!$1:$1,PROSPER_Hull!$25:$25,""),
IF($C47="Monika Kotwani",_xlfn.XLOOKUP($B47,PROSPER_Kotwani!$1:$1,PROSPER_Kotwani!$25:$25,""),
IF($C47="Jonathan Wellner",_xlfn.XLOOKUP($B47,PROSPER_Wellner!$1:$1,PROSPER_Wellner!$25:$25,""),
IF($C47="Travis Harvey",_xlfn.XLOOKUP($B47,PROSPER_Harvey!$1:$1,PROSPER_Harvey!$25:$25,""),""))))))))="","No Comment",IF(IF($C47="Christopher Lobo",_xlfn.XLOOKUP($B47,PROSPER_Lobo!$1:$1,PROSPER_Lobo!$25:$25,""),
IF($C47="Naren Baliga",_xlfn.XLOOKUP($B47,PROSPER_Baliga!$1:$1,PROSPER_Baliga!$25:$25,""),
IF($C47="Thorsten Huhn",_xlfn.XLOOKUP($B47,PROSPER_Huhn!$1:$1,PROSPER_Huhn!$25:$25,""),
IF($C47="Nick Hull",_xlfn.XLOOKUP($B47,PROSPER_Hull!$1:$1,PROSPER_Hull!$25:$25,""),
IF($C47="Monika Kotwani",_xlfn.XLOOKUP($B47,PROSPER_Kotwani!$1:$1,PROSPER_Kotwani!$25:$25,""),
IF($C47="Jonathan Wellner",_xlfn.XLOOKUP($B47,PROSPER_Wellner!$1:$1,PROSPER_Wellner!$25:$25,""),
IF($C47="Travis Harvey",_xlfn.XLOOKUP($B47,PROSPER_Harvey!$1:$1,PROSPER_Harvey!$25:$25,""),"")))))))="","",
IF($C47="Christopher Lobo",_xlfn.XLOOKUP($B47,PROSPER_Lobo!$1:$1,PROSPER_Lobo!$25:$25,""),
IF($C47="Naren Baliga",_xlfn.XLOOKUP($B47,PROSPER_Baliga!$1:$1,PROSPER_Baliga!$25:$25,""),
IF($C47="Thorsten Huhn",_xlfn.XLOOKUP($B47,PROSPER_Huhn!$1:$1,PROSPER_Huhn!$25:$25,""),
IF($C47="Nick Hull",_xlfn.XLOOKUP($B47,PROSPER_Hull!$1:$1,PROSPER_Hull!$25:$25,""),
IF($C47="Monika Kotwani",_xlfn.XLOOKUP($B47,PROSPER_Kotwani!$1:$1,PROSPER_Kotwani!$25:$25,""),
IF($C47="Jonathan Wellner",_xlfn.XLOOKUP($B47,PROSPER_Wellner!$1:$1,PROSPER_Wellner!$25:$25,""),
IF($C47="Travis Harvey",_xlfn.XLOOKUP($B47,PROSPER_Harvey!$1:$1,PROSPER_Harvey!$25:$25,""),"")))))))))</f>
        <v>N/A</v>
      </c>
      <c r="CY47" s="150" t="str">
        <f t="shared" si="274"/>
        <v>N/A</v>
      </c>
      <c r="CZ47" s="130" t="str">
        <f>_xlfn.XLOOKUP(B47,PROSPERInitial_Query!$E:$E,PROSPERInitial_Query!$AC:$AC,"",,-1)</f>
        <v/>
      </c>
      <c r="DA47" s="121" t="str">
        <f t="shared" si="376"/>
        <v>Sangwoo Park2 - RelationshipAccount / Stakeholder 3Name</v>
      </c>
      <c r="DB47" s="121" t="str">
        <f>_xlfn.XLOOKUP(DA47,PROSPERDelta_Query!BK:BK,PROSPERDelta_Query!AE:AE,"",,-1)</f>
        <v/>
      </c>
      <c r="DC47" s="126" t="str">
        <f>_xlfn.XLOOKUP(B47,PROSPERInitial_Query!$E:$E,PROSPERInitial_Query!$S:$S,"",,-1)</f>
        <v/>
      </c>
      <c r="DD47" s="121" t="str">
        <f t="shared" si="377"/>
        <v>Sangwoo Park2 - RelationshipAccount / Stakeholder 3Self Score</v>
      </c>
      <c r="DE47" s="126" t="str">
        <f>_xlfn.XLOOKUP(DD47,PROSPERDelta_Query!BK:BK,PROSPERDelta_Query!AO:AO,"",,-1)</f>
        <v/>
      </c>
      <c r="DF47" s="131" t="str">
        <f t="shared" si="378"/>
        <v/>
      </c>
      <c r="DG47" s="131" t="str">
        <f t="shared" si="277"/>
        <v>N/A</v>
      </c>
      <c r="DH47" s="132" t="str">
        <f t="shared" si="278"/>
        <v>N/A</v>
      </c>
      <c r="DI47" s="132" t="str">
        <f>IF(IF(IF($C47="Christopher Lobo",_xlfn.XLOOKUP($B47,PROSPER_Lobo!$1:$1,PROSPER_Lobo!$27:$27,""),
IF($C47="Naren Baliga",_xlfn.XLOOKUP($B47,PROSPER_Baliga!$1:$1,PROSPER_Baliga!$27:$27,""),
IF($C47="Thorsten Huhn",_xlfn.XLOOKUP($B47,PROSPER_Huhn!$1:$1,PROSPER_Huhn!$27:$27,""),
IF($C47="Nick Hull",_xlfn.XLOOKUP($B47,PROSPER_Hull!$1:$1,PROSPER_Hull!$27:$27,""),
IF($C47="Monika Kotwani",_xlfn.XLOOKUP($B47,PROSPER_Kotwani!$1:$1,PROSPER_Kotwani!$27:$27,""),
IF($C47="Jonathan Wellner",_xlfn.XLOOKUP($B47,PROSPER_Wellner!$1:$1,PROSPER_Wellner!$27:$27,""),
IF($C47="Travis Harvey",_xlfn.XLOOKUP($B47,PROSPER_Harvey!$1:$1,PROSPER_Harvey!$27:$27,""),"")))))))="","",
IF($C47="Christopher Lobo",_xlfn.XLOOKUP($B47,PROSPER_Lobo!$1:$1,PROSPER_Lobo!$27:$27,""),
IF($C47="Naren Baliga",_xlfn.XLOOKUP($B47,PROSPER_Baliga!$1:$1,PROSPER_Baliga!$27:$27,""),
IF($C47="Thorsten Huhn",_xlfn.XLOOKUP($B47,PROSPER_Huhn!$1:$1,PROSPER_Huhn!$27:$27,""),
IF($C47="Nick Hull",_xlfn.XLOOKUP($B47,PROSPER_Hull!$1:$1,PROSPER_Hull!$27:$27,""),
IF($C47="Monika Kotwani",_xlfn.XLOOKUP($B47,PROSPER_Kotwani!$1:$1,PROSPER_Kotwani!$27:$27,""),
IF($C47="Jonathan Wellner",_xlfn.XLOOKUP($B47,PROSPER_Wellner!$1:$1,PROSPER_Wellner!$27:$27,""),
IF($C47="Travis Harvey",_xlfn.XLOOKUP($B47,PROSPER_Harvey!$1:$1,PROSPER_Harvey!$27:$27,""),""))))))))="","No Score",IF(IF($C47="Christopher Lobo",_xlfn.XLOOKUP($B47,PROSPER_Lobo!$1:$1,PROSPER_Lobo!$27:$27,""),
IF($C47="Naren Baliga",_xlfn.XLOOKUP($B47,PROSPER_Baliga!$1:$1,PROSPER_Baliga!$27:$27,""),
IF($C47="Thorsten Huhn",_xlfn.XLOOKUP($B47,PROSPER_Huhn!$1:$1,PROSPER_Huhn!$27:$27,""),
IF($C47="Nick Hull",_xlfn.XLOOKUP($B47,PROSPER_Hull!$1:$1,PROSPER_Hull!$27:$27,""),
IF($C47="Monika Kotwani",_xlfn.XLOOKUP($B47,PROSPER_Kotwani!$1:$1,PROSPER_Kotwani!$27:$27,""),
IF($C47="Jonathan Wellner",_xlfn.XLOOKUP($B47,PROSPER_Wellner!$1:$1,PROSPER_Wellner!$27:$27,""),
IF($C47="Travis Harvey",_xlfn.XLOOKUP($B47,PROSPER_Harvey!$1:$1,PROSPER_Harvey!$27:$27,""),"")))))))="","",
IF($C47="Christopher Lobo",_xlfn.XLOOKUP($B47,PROSPER_Lobo!$1:$1,PROSPER_Lobo!$27:$27,""),
IF($C47="Naren Baliga",_xlfn.XLOOKUP($B47,PROSPER_Baliga!$1:$1,PROSPER_Baliga!$27:$27,""),
IF($C47="Thorsten Huhn",_xlfn.XLOOKUP($B47,PROSPER_Huhn!$1:$1,PROSPER_Huhn!$27:$27,""),
IF($C47="Nick Hull",_xlfn.XLOOKUP($B47,PROSPER_Hull!$1:$1,PROSPER_Hull!$27:$27,""),
IF($C47="Monika Kotwani",_xlfn.XLOOKUP($B47,PROSPER_Kotwani!$1:$1,PROSPER_Kotwani!$27:$27,""),
IF($C47="Jonathan Wellner",_xlfn.XLOOKUP($B47,PROSPER_Wellner!$1:$1,PROSPER_Wellner!$27:$27,""),
IF($C47="Travis Harvey",_xlfn.XLOOKUP($B47,PROSPER_Harvey!$1:$1,PROSPER_Harvey!$27:$27,""),"")))))))))</f>
        <v>N/A</v>
      </c>
      <c r="DJ47" s="131" t="str">
        <f>IF(IF(IF($C47="Christopher Lobo",_xlfn.XLOOKUP($B47,PROSPER_Lobo!$1:$1,PROSPER_Lobo!$28:$28,""),
IF($C47="Naren Baliga",_xlfn.XLOOKUP($B47,PROSPER_Baliga!$1:$1,PROSPER_Baliga!$28:$28,""),
IF($C47="Thorsten Huhn",_xlfn.XLOOKUP($B47,PROSPER_Huhn!$1:$1,PROSPER_Huhn!$28:$28,""),
IF($C47="Nick Hull",_xlfn.XLOOKUP($B47,PROSPER_Hull!$1:$1,PROSPER_Hull!$28:$28,""),
IF($C47="Monika Kotwani",_xlfn.XLOOKUP($B47,PROSPER_Kotwani!$1:$1,PROSPER_Kotwani!$28:$28,""),
IF($C47="Jonathan Wellner",_xlfn.XLOOKUP($B47,PROSPER_Wellner!$1:$1,PROSPER_Wellner!$28:$28,""),
IF($C47="Travis Harvey",_xlfn.XLOOKUP($B47,PROSPER_Harvey!$1:$1,PROSPER_Harvey!$28:$28,""),"")))))))="","",
IF($C47="Christopher Lobo",_xlfn.XLOOKUP($B47,PROSPER_Lobo!$1:$1,PROSPER_Lobo!$28:$28,""),
IF($C47="Naren Baliga",_xlfn.XLOOKUP($B47,PROSPER_Baliga!$1:$1,PROSPER_Baliga!$28:$28,""),
IF($C47="Thorsten Huhn",_xlfn.XLOOKUP($B47,PROSPER_Huhn!$1:$1,PROSPER_Huhn!$28:$28,""),
IF($C47="Nick Hull",_xlfn.XLOOKUP($B47,PROSPER_Hull!$1:$1,PROSPER_Hull!$28:$28,""),
IF($C47="Monika Kotwani",_xlfn.XLOOKUP($B47,PROSPER_Kotwani!$1:$1,PROSPER_Kotwani!$28:$28,""),
IF($C47="Jonathan Wellner",_xlfn.XLOOKUP($B47,PROSPER_Wellner!$1:$1,PROSPER_Wellner!$28:$28,""),
IF($C47="Travis Harvey",_xlfn.XLOOKUP($B47,PROSPER_Harvey!$1:$1,PROSPER_Harvey!$28:$28,""),""))))))))="","No Comment",IF(IF($C47="Christopher Lobo",_xlfn.XLOOKUP($B47,PROSPER_Lobo!$1:$1,PROSPER_Lobo!$28:$28,""),
IF($C47="Naren Baliga",_xlfn.XLOOKUP($B47,PROSPER_Baliga!$1:$1,PROSPER_Baliga!$28:$28,""),
IF($C47="Thorsten Huhn",_xlfn.XLOOKUP($B47,PROSPER_Huhn!$1:$1,PROSPER_Huhn!$28:$28,""),
IF($C47="Nick Hull",_xlfn.XLOOKUP($B47,PROSPER_Hull!$1:$1,PROSPER_Hull!$28:$28,""),
IF($C47="Monika Kotwani",_xlfn.XLOOKUP($B47,PROSPER_Kotwani!$1:$1,PROSPER_Kotwani!$28:$28,""),
IF($C47="Jonathan Wellner",_xlfn.XLOOKUP($B47,PROSPER_Wellner!$1:$1,PROSPER_Wellner!$28:$28,""),
IF($C47="Travis Harvey",_xlfn.XLOOKUP($B47,PROSPER_Harvey!$1:$1,PROSPER_Harvey!$28:$28,""),"")))))))="","",
IF($C47="Christopher Lobo",_xlfn.XLOOKUP($B47,PROSPER_Lobo!$1:$1,PROSPER_Lobo!$28:$28,""),
IF($C47="Naren Baliga",_xlfn.XLOOKUP($B47,PROSPER_Baliga!$1:$1,PROSPER_Baliga!$28:$28,""),
IF($C47="Thorsten Huhn",_xlfn.XLOOKUP($B47,PROSPER_Huhn!$1:$1,PROSPER_Huhn!$28:$28,""),
IF($C47="Nick Hull",_xlfn.XLOOKUP($B47,PROSPER_Hull!$1:$1,PROSPER_Hull!$28:$28,""),
IF($C47="Monika Kotwani",_xlfn.XLOOKUP($B47,PROSPER_Kotwani!$1:$1,PROSPER_Kotwani!$28:$28,""),
IF($C47="Jonathan Wellner",_xlfn.XLOOKUP($B47,PROSPER_Wellner!$1:$1,PROSPER_Wellner!$28:$28,""),
IF($C47="Travis Harvey",_xlfn.XLOOKUP($B47,PROSPER_Harvey!$1:$1,PROSPER_Harvey!$28:$28,""),"")))))))))</f>
        <v>N/A</v>
      </c>
      <c r="DK47" s="150" t="str">
        <f t="shared" si="279"/>
        <v>N/A</v>
      </c>
      <c r="DL47" s="130" t="str">
        <f>_xlfn.XLOOKUP(B47,PROSPERInitial_Query!$E:$E,PROSPERInitial_Query!$AD:$AD,"",,-1)</f>
        <v/>
      </c>
      <c r="DM47" s="121" t="str">
        <f t="shared" si="379"/>
        <v>Sangwoo Park2 - RelationshipAccount / Stakeholder 4Name</v>
      </c>
      <c r="DN47" s="121" t="str">
        <f>_xlfn.XLOOKUP(DM47,PROSPERDelta_Query!BK:BK,PROSPERDelta_Query!AF:AF,"",,-1)</f>
        <v/>
      </c>
      <c r="DO47" s="126" t="str">
        <f>_xlfn.XLOOKUP(B47,PROSPERInitial_Query!$E:$E,PROSPERInitial_Query!$T:$T,"",,-1)</f>
        <v/>
      </c>
      <c r="DP47" s="121" t="str">
        <f t="shared" si="380"/>
        <v>Sangwoo Park2 - RelationshipAccount / Stakeholder 4Self Score</v>
      </c>
      <c r="DQ47" s="126" t="str">
        <f>_xlfn.XLOOKUP(DP47,PROSPERDelta_Query!BK:BK,PROSPERDelta_Query!AP:AP,"",,-1)</f>
        <v/>
      </c>
      <c r="DR47" s="131" t="str">
        <f t="shared" si="381"/>
        <v/>
      </c>
      <c r="DS47" s="131" t="str">
        <f t="shared" si="282"/>
        <v>N/A</v>
      </c>
      <c r="DT47" s="132" t="str">
        <f t="shared" si="283"/>
        <v>N/A</v>
      </c>
      <c r="DU47" s="132" t="str">
        <f>IF(IF(IF($C47="Christopher Lobo",_xlfn.XLOOKUP($B47,PROSPER_Lobo!$1:$1,PROSPER_Lobo!$30:$30,""),
IF($C47="Naren Baliga",_xlfn.XLOOKUP($B47,PROSPER_Baliga!$1:$1,PROSPER_Baliga!$30:$30,""),
IF($C47="Thorsten Huhn",_xlfn.XLOOKUP($B47,PROSPER_Huhn!$1:$1,PROSPER_Huhn!$30:$30,""),
IF($C47="Nick Hull",_xlfn.XLOOKUP($B47,PROSPER_Hull!$1:$1,PROSPER_Hull!$30:$30,""),
IF($C47="Monika Kotwani",_xlfn.XLOOKUP($B47,PROSPER_Kotwani!$1:$1,PROSPER_Kotwani!$30:$30,""),
IF($C47="Jonathan Wellner",_xlfn.XLOOKUP($B47,PROSPER_Wellner!$1:$1,PROSPER_Wellner!$30:$30,""),
IF($C47="Travis Harvey",_xlfn.XLOOKUP($B47,PROSPER_Harvey!$1:$1,PROSPER_Harvey!$30:$30,""),"")))))))="","",
IF($C47="Christopher Lobo",_xlfn.XLOOKUP($B47,PROSPER_Lobo!$1:$1,PROSPER_Lobo!$30:$30,""),
IF($C47="Naren Baliga",_xlfn.XLOOKUP($B47,PROSPER_Baliga!$1:$1,PROSPER_Baliga!$30:$30,""),
IF($C47="Thorsten Huhn",_xlfn.XLOOKUP($B47,PROSPER_Huhn!$1:$1,PROSPER_Huhn!$30:$30,""),
IF($C47="Nick Hull",_xlfn.XLOOKUP($B47,PROSPER_Hull!$1:$1,PROSPER_Hull!$30:$30,""),
IF($C47="Monika Kotwani",_xlfn.XLOOKUP($B47,PROSPER_Kotwani!$1:$1,PROSPER_Kotwani!$30:$30,""),
IF($C47="Jonathan Wellner",_xlfn.XLOOKUP($B47,PROSPER_Wellner!$1:$1,PROSPER_Wellner!$30:$30,""),
IF($C47="Travis Harvey",_xlfn.XLOOKUP($B47,PROSPER_Harvey!$1:$1,PROSPER_Harvey!$30:$30,""),""))))))))="","No Score",IF(IF($C47="Christopher Lobo",_xlfn.XLOOKUP($B47,PROSPER_Lobo!$1:$1,PROSPER_Lobo!$30:$30,""),
IF($C47="Naren Baliga",_xlfn.XLOOKUP($B47,PROSPER_Baliga!$1:$1,PROSPER_Baliga!$30:$30,""),
IF($C47="Thorsten Huhn",_xlfn.XLOOKUP($B47,PROSPER_Huhn!$1:$1,PROSPER_Huhn!$30:$30,""),
IF($C47="Nick Hull",_xlfn.XLOOKUP($B47,PROSPER_Hull!$1:$1,PROSPER_Hull!$30:$30,""),
IF($C47="Monika Kotwani",_xlfn.XLOOKUP($B47,PROSPER_Kotwani!$1:$1,PROSPER_Kotwani!$30:$30,""),
IF($C47="Jonathan Wellner",_xlfn.XLOOKUP($B47,PROSPER_Wellner!$1:$1,PROSPER_Wellner!$30:$30,""),
IF($C47="Travis Harvey",_xlfn.XLOOKUP($B47,PROSPER_Harvey!$1:$1,PROSPER_Harvey!$30:$30,""),"")))))))="","",
IF($C47="Christopher Lobo",_xlfn.XLOOKUP($B47,PROSPER_Lobo!$1:$1,PROSPER_Lobo!$30:$30,""),
IF($C47="Naren Baliga",_xlfn.XLOOKUP($B47,PROSPER_Baliga!$1:$1,PROSPER_Baliga!$30:$30,""),
IF($C47="Thorsten Huhn",_xlfn.XLOOKUP($B47,PROSPER_Huhn!$1:$1,PROSPER_Huhn!$30:$30,""),
IF($C47="Nick Hull",_xlfn.XLOOKUP($B47,PROSPER_Hull!$1:$1,PROSPER_Hull!$30:$30,""),
IF($C47="Monika Kotwani",_xlfn.XLOOKUP($B47,PROSPER_Kotwani!$1:$1,PROSPER_Kotwani!$30:$30,""),
IF($C47="Jonathan Wellner",_xlfn.XLOOKUP($B47,PROSPER_Wellner!$1:$1,PROSPER_Wellner!$30:$30,""),
IF($C47="Travis Harvey",_xlfn.XLOOKUP($B47,PROSPER_Harvey!$1:$1,PROSPER_Harvey!$30:$30,""),"")))))))))</f>
        <v>N/A</v>
      </c>
      <c r="DV47" s="131" t="str">
        <f>IF(IF(IF($C47="Christopher Lobo",_xlfn.XLOOKUP($B47,PROSPER_Lobo!$1:$1,PROSPER_Lobo!$31:$31,""),
IF($C47="Naren Baliga",_xlfn.XLOOKUP($B47,PROSPER_Baliga!$1:$1,PROSPER_Baliga!$31:$31,""),
IF($C47="Thorsten Huhn",_xlfn.XLOOKUP($B47,PROSPER_Huhn!$1:$1,PROSPER_Huhn!$31:$31,""),
IF($C47="Nick Hull",_xlfn.XLOOKUP($B47,PROSPER_Hull!$1:$1,PROSPER_Hull!$31:$31,""),
IF($C47="Monika Kotwani",_xlfn.XLOOKUP($B47,PROSPER_Kotwani!$1:$1,PROSPER_Kotwani!$31:$31,""),
IF($C47="Jonathan Wellner",_xlfn.XLOOKUP($B47,PROSPER_Wellner!$1:$1,PROSPER_Wellner!$31:$31,""),
IF($C47="Travis Harvey",_xlfn.XLOOKUP($B47,PROSPER_Harvey!$1:$1,PROSPER_Harvey!$31:$31,""),"")))))))="","",
IF($C47="Christopher Lobo",_xlfn.XLOOKUP($B47,PROSPER_Lobo!$1:$1,PROSPER_Lobo!$31:$31,""),
IF($C47="Naren Baliga",_xlfn.XLOOKUP($B47,PROSPER_Baliga!$1:$1,PROSPER_Baliga!$31:$31,""),
IF($C47="Thorsten Huhn",_xlfn.XLOOKUP($B47,PROSPER_Huhn!$1:$1,PROSPER_Huhn!$31:$31,""),
IF($C47="Nick Hull",_xlfn.XLOOKUP($B47,PROSPER_Hull!$1:$1,PROSPER_Hull!$31:$31,""),
IF($C47="Monika Kotwani",_xlfn.XLOOKUP($B47,PROSPER_Kotwani!$1:$1,PROSPER_Kotwani!$31:$31,""),
IF($C47="Jonathan Wellner",_xlfn.XLOOKUP($B47,PROSPER_Wellner!$1:$1,PROSPER_Wellner!$31:$31,""),
IF($C47="Travis Harvey",_xlfn.XLOOKUP($B47,PROSPER_Harvey!$1:$1,PROSPER_Harvey!$31:$31,""),""))))))))="","No Comment",IF(IF($C47="Christopher Lobo",_xlfn.XLOOKUP($B47,PROSPER_Lobo!$1:$1,PROSPER_Lobo!$31:$31,""),
IF($C47="Naren Baliga",_xlfn.XLOOKUP($B47,PROSPER_Baliga!$1:$1,PROSPER_Baliga!$31:$31,""),
IF($C47="Thorsten Huhn",_xlfn.XLOOKUP($B47,PROSPER_Huhn!$1:$1,PROSPER_Huhn!$31:$31,""),
IF($C47="Nick Hull",_xlfn.XLOOKUP($B47,PROSPER_Hull!$1:$1,PROSPER_Hull!$31:$31,""),
IF($C47="Monika Kotwani",_xlfn.XLOOKUP($B47,PROSPER_Kotwani!$1:$1,PROSPER_Kotwani!$31:$31,""),
IF($C47="Jonathan Wellner",_xlfn.XLOOKUP($B47,PROSPER_Wellner!$1:$1,PROSPER_Wellner!$31:$31,""),
IF($C47="Travis Harvey",_xlfn.XLOOKUP($B47,PROSPER_Harvey!$1:$1,PROSPER_Harvey!$31:$31,""),"")))))))="","",
IF($C47="Christopher Lobo",_xlfn.XLOOKUP($B47,PROSPER_Lobo!$1:$1,PROSPER_Lobo!$31:$31,""),
IF($C47="Naren Baliga",_xlfn.XLOOKUP($B47,PROSPER_Baliga!$1:$1,PROSPER_Baliga!$31:$31,""),
IF($C47="Thorsten Huhn",_xlfn.XLOOKUP($B47,PROSPER_Huhn!$1:$1,PROSPER_Huhn!$31:$31,""),
IF($C47="Nick Hull",_xlfn.XLOOKUP($B47,PROSPER_Hull!$1:$1,PROSPER_Hull!$31:$31,""),
IF($C47="Monika Kotwani",_xlfn.XLOOKUP($B47,PROSPER_Kotwani!$1:$1,PROSPER_Kotwani!$31:$31,""),
IF($C47="Jonathan Wellner",_xlfn.XLOOKUP($B47,PROSPER_Wellner!$1:$1,PROSPER_Wellner!$31:$31,""),
IF($C47="Travis Harvey",_xlfn.XLOOKUP($B47,PROSPER_Harvey!$1:$1,PROSPER_Harvey!$31:$31,""),"")))))))))</f>
        <v>N/A</v>
      </c>
      <c r="DW47" s="150" t="str">
        <f t="shared" si="284"/>
        <v>N/A</v>
      </c>
      <c r="DX47" s="130" t="str">
        <f>_xlfn.XLOOKUP(B47,PROSPERInitial_Query!$E:$E,PROSPERInitial_Query!$AE:$AE,"",,-1)</f>
        <v/>
      </c>
      <c r="DY47" s="121" t="str">
        <f t="shared" si="382"/>
        <v>Sangwoo Park2 - RelationshipAccount / Stakeholder 5Name</v>
      </c>
      <c r="DZ47" s="121" t="str">
        <f>_xlfn.XLOOKUP(DY47,PROSPERDelta_Query!BK:BK,PROSPERDelta_Query!AG:AG,"",,-1)</f>
        <v/>
      </c>
      <c r="EA47" s="126" t="str">
        <f>_xlfn.XLOOKUP(B47,PROSPERInitial_Query!$E:$E,PROSPERInitial_Query!$U:$U,"",,-1)</f>
        <v/>
      </c>
      <c r="EB47" s="121" t="str">
        <f t="shared" si="383"/>
        <v>Sangwoo Park2 - RelationshipAccount / Stakeholder 5Self Score</v>
      </c>
      <c r="EC47" s="126" t="str">
        <f>_xlfn.XLOOKUP(EB47,PROSPERDelta_Query!BK:BK,PROSPERDelta_Query!AQ:AQ,"",,-1)</f>
        <v/>
      </c>
      <c r="ED47" s="131" t="str">
        <f t="shared" si="384"/>
        <v/>
      </c>
      <c r="EE47" s="131" t="str">
        <f t="shared" si="287"/>
        <v>N/A</v>
      </c>
      <c r="EF47" s="132" t="str">
        <f t="shared" si="288"/>
        <v>N/A</v>
      </c>
      <c r="EG47" s="132" t="str">
        <f>IF(IF(IF($C47="Christopher Lobo",_xlfn.XLOOKUP($B47,PROSPER_Lobo!$1:$1,PROSPER_Lobo!$33:$33,""),
IF($C47="Naren Baliga",_xlfn.XLOOKUP($B47,PROSPER_Baliga!$1:$1,PROSPER_Baliga!$33:$33,""),
IF($C47="Thorsten Huhn",_xlfn.XLOOKUP($B47,PROSPER_Huhn!$1:$1,PROSPER_Huhn!$33:$33,""),
IF($C47="Nick Hull",_xlfn.XLOOKUP($B47,PROSPER_Hull!$1:$1,PROSPER_Hull!$33:$33,""),
IF($C47="Monika Kotwani",_xlfn.XLOOKUP($B47,PROSPER_Kotwani!$1:$1,PROSPER_Kotwani!$33:$33,""),
IF($C47="Jonathan Wellner",_xlfn.XLOOKUP($B47,PROSPER_Wellner!$1:$1,PROSPER_Wellner!$33:$33,""),
IF($C47="Travis Harvey",_xlfn.XLOOKUP($B47,PROSPER_Harvey!$1:$1,PROSPER_Harvey!$33:$33,""),"")))))))="","",
IF($C47="Christopher Lobo",_xlfn.XLOOKUP($B47,PROSPER_Lobo!$1:$1,PROSPER_Lobo!$33:$33,""),
IF($C47="Naren Baliga",_xlfn.XLOOKUP($B47,PROSPER_Baliga!$1:$1,PROSPER_Baliga!$33:$33,""),
IF($C47="Thorsten Huhn",_xlfn.XLOOKUP($B47,PROSPER_Huhn!$1:$1,PROSPER_Huhn!$33:$33,""),
IF($C47="Nick Hull",_xlfn.XLOOKUP($B47,PROSPER_Hull!$1:$1,PROSPER_Hull!$33:$33,""),
IF($C47="Monika Kotwani",_xlfn.XLOOKUP($B47,PROSPER_Kotwani!$1:$1,PROSPER_Kotwani!$33:$33,""),
IF($C47="Jonathan Wellner",_xlfn.XLOOKUP($B47,PROSPER_Wellner!$1:$1,PROSPER_Wellner!$33:$33,""),
IF($C47="Travis Harvey",_xlfn.XLOOKUP($B47,PROSPER_Harvey!$1:$1,PROSPER_Harvey!$33:$33,""),""))))))))="","No Score",IF(IF($C47="Christopher Lobo",_xlfn.XLOOKUP($B47,PROSPER_Lobo!$1:$1,PROSPER_Lobo!$33:$33,""),
IF($C47="Naren Baliga",_xlfn.XLOOKUP($B47,PROSPER_Baliga!$1:$1,PROSPER_Baliga!$33:$33,""),
IF($C47="Thorsten Huhn",_xlfn.XLOOKUP($B47,PROSPER_Huhn!$1:$1,PROSPER_Huhn!$33:$33,""),
IF($C47="Nick Hull",_xlfn.XLOOKUP($B47,PROSPER_Hull!$1:$1,PROSPER_Hull!$33:$33,""),
IF($C47="Monika Kotwani",_xlfn.XLOOKUP($B47,PROSPER_Kotwani!$1:$1,PROSPER_Kotwani!$33:$33,""),
IF($C47="Jonathan Wellner",_xlfn.XLOOKUP($B47,PROSPER_Wellner!$1:$1,PROSPER_Wellner!$33:$33,""),
IF($C47="Travis Harvey",_xlfn.XLOOKUP($B47,PROSPER_Harvey!$1:$1,PROSPER_Harvey!$33:$33,""),"")))))))="","",
IF($C47="Christopher Lobo",_xlfn.XLOOKUP($B47,PROSPER_Lobo!$1:$1,PROSPER_Lobo!$33:$33,""),
IF($C47="Naren Baliga",_xlfn.XLOOKUP($B47,PROSPER_Baliga!$1:$1,PROSPER_Baliga!$33:$33,""),
IF($C47="Thorsten Huhn",_xlfn.XLOOKUP($B47,PROSPER_Huhn!$1:$1,PROSPER_Huhn!$33:$33,""),
IF($C47="Nick Hull",_xlfn.XLOOKUP($B47,PROSPER_Hull!$1:$1,PROSPER_Hull!$33:$33,""),
IF($C47="Monika Kotwani",_xlfn.XLOOKUP($B47,PROSPER_Kotwani!$1:$1,PROSPER_Kotwani!$33:$33,""),
IF($C47="Jonathan Wellner",_xlfn.XLOOKUP($B47,PROSPER_Wellner!$1:$1,PROSPER_Wellner!$33:$33,""),
IF($C47="Travis Harvey",_xlfn.XLOOKUP($B47,PROSPER_Harvey!$1:$1,PROSPER_Harvey!$33:$33,""),"")))))))))</f>
        <v>N/A</v>
      </c>
      <c r="EH47" s="131" t="str">
        <f>IF(IF(IF($C47="Christopher Lobo",_xlfn.XLOOKUP($B47,PROSPER_Lobo!$1:$1,PROSPER_Lobo!$34:$34,""),
IF($C47="Naren Baliga",_xlfn.XLOOKUP($B47,PROSPER_Baliga!$1:$1,PROSPER_Baliga!$34:$34,""),
IF($C47="Thorsten Huhn",_xlfn.XLOOKUP($B47,PROSPER_Huhn!$1:$1,PROSPER_Huhn!$34:$34,""),
IF($C47="Nick Hull",_xlfn.XLOOKUP($B47,PROSPER_Hull!$1:$1,PROSPER_Hull!$34:$34,""),
IF($C47="Monika Kotwani",_xlfn.XLOOKUP($B47,PROSPER_Kotwani!$1:$1,PROSPER_Kotwani!$34:$34,""),
IF($C47="Jonathan Wellner",_xlfn.XLOOKUP($B47,PROSPER_Wellner!$1:$1,PROSPER_Wellner!$34:$34,""),
IF($C47="Travis Harvey",_xlfn.XLOOKUP($B47,PROSPER_Harvey!$1:$1,PROSPER_Harvey!$34:$34,""),"")))))))="","",
IF($C47="Christopher Lobo",_xlfn.XLOOKUP($B47,PROSPER_Lobo!$1:$1,PROSPER_Lobo!$34:$34,""),
IF($C47="Naren Baliga",_xlfn.XLOOKUP($B47,PROSPER_Baliga!$1:$1,PROSPER_Baliga!$34:$34,""),
IF($C47="Thorsten Huhn",_xlfn.XLOOKUP($B47,PROSPER_Huhn!$1:$1,PROSPER_Huhn!$34:$34,""),
IF($C47="Nick Hull",_xlfn.XLOOKUP($B47,PROSPER_Hull!$1:$1,PROSPER_Hull!$34:$34,""),
IF($C47="Monika Kotwani",_xlfn.XLOOKUP($B47,PROSPER_Kotwani!$1:$1,PROSPER_Kotwani!$34:$34,""),
IF($C47="Jonathan Wellner",_xlfn.XLOOKUP($B47,PROSPER_Wellner!$1:$1,PROSPER_Wellner!$34:$34,""),
IF($C47="Travis Harvey",_xlfn.XLOOKUP($B47,PROSPER_Harvey!$1:$1,PROSPER_Harvey!$34:$34,""),""))))))))="","No Comment",IF(IF($C47="Christopher Lobo",_xlfn.XLOOKUP($B47,PROSPER_Lobo!$1:$1,PROSPER_Lobo!$34:$34,""),
IF($C47="Naren Baliga",_xlfn.XLOOKUP($B47,PROSPER_Baliga!$1:$1,PROSPER_Baliga!$34:$34,""),
IF($C47="Thorsten Huhn",_xlfn.XLOOKUP($B47,PROSPER_Huhn!$1:$1,PROSPER_Huhn!$34:$34,""),
IF($C47="Nick Hull",_xlfn.XLOOKUP($B47,PROSPER_Hull!$1:$1,PROSPER_Hull!$34:$34,""),
IF($C47="Monika Kotwani",_xlfn.XLOOKUP($B47,PROSPER_Kotwani!$1:$1,PROSPER_Kotwani!$34:$34,""),
IF($C47="Jonathan Wellner",_xlfn.XLOOKUP($B47,PROSPER_Wellner!$1:$1,PROSPER_Wellner!$34:$34,""),
IF($C47="Travis Harvey",_xlfn.XLOOKUP($B47,PROSPER_Harvey!$1:$1,PROSPER_Harvey!$34:$34,""),"")))))))="","",
IF($C47="Christopher Lobo",_xlfn.XLOOKUP($B47,PROSPER_Lobo!$1:$1,PROSPER_Lobo!$34:$34,""),
IF($C47="Naren Baliga",_xlfn.XLOOKUP($B47,PROSPER_Baliga!$1:$1,PROSPER_Baliga!$34:$34,""),
IF($C47="Thorsten Huhn",_xlfn.XLOOKUP($B47,PROSPER_Huhn!$1:$1,PROSPER_Huhn!$34:$34,""),
IF($C47="Nick Hull",_xlfn.XLOOKUP($B47,PROSPER_Hull!$1:$1,PROSPER_Hull!$34:$34,""),
IF($C47="Monika Kotwani",_xlfn.XLOOKUP($B47,PROSPER_Kotwani!$1:$1,PROSPER_Kotwani!$34:$34,""),
IF($C47="Jonathan Wellner",_xlfn.XLOOKUP($B47,PROSPER_Wellner!$1:$1,PROSPER_Wellner!$34:$34,""),
IF($C47="Travis Harvey",_xlfn.XLOOKUP($B47,PROSPER_Harvey!$1:$1,PROSPER_Harvey!$34:$34,""),"")))))))))</f>
        <v>N/A</v>
      </c>
      <c r="EI47" s="150" t="str">
        <f t="shared" si="289"/>
        <v>N/A</v>
      </c>
      <c r="EJ47" s="130" t="str">
        <f>_xlfn.XLOOKUP(B47,PROSPERInitial_Query!$E:$E,PROSPERInitial_Query!$AF:$AF,"",,-1)</f>
        <v/>
      </c>
      <c r="EK47" s="121" t="str">
        <f t="shared" si="385"/>
        <v>Sangwoo Park2 - RelationshipAccount / Stakeholder 6Name</v>
      </c>
      <c r="EL47" s="121" t="str">
        <f>_xlfn.XLOOKUP(EK47,PROSPERDelta_Query!BK:BK,PROSPERDelta_Query!AH:AH,"",,-1)</f>
        <v/>
      </c>
      <c r="EM47" s="126" t="str">
        <f>_xlfn.XLOOKUP(B47,PROSPERInitial_Query!$E:$E,PROSPERInitial_Query!$V:$V,"",,-1)</f>
        <v/>
      </c>
      <c r="EN47" s="121" t="str">
        <f t="shared" si="386"/>
        <v>Sangwoo Park2 - RelationshipAccount / Stakeholder 6Self Score</v>
      </c>
      <c r="EO47" s="126" t="str">
        <f>_xlfn.XLOOKUP(EN47,PROSPERDelta_Query!BK:BK,PROSPERDelta_Query!AR:AR,"",,-1)</f>
        <v/>
      </c>
      <c r="EP47" s="131" t="str">
        <f t="shared" si="387"/>
        <v/>
      </c>
      <c r="EQ47" s="131" t="str">
        <f t="shared" si="292"/>
        <v>N/A</v>
      </c>
      <c r="ER47" s="132" t="str">
        <f t="shared" si="293"/>
        <v>N/A</v>
      </c>
      <c r="ES47" s="132" t="str">
        <f>IF(IF(IF($C47="Christopher Lobo",_xlfn.XLOOKUP($B47,PROSPER_Lobo!$1:$1,PROSPER_Lobo!$36:$36,""),
IF($C47="Naren Baliga",_xlfn.XLOOKUP($B47,PROSPER_Baliga!$1:$1,PROSPER_Baliga!$36:$36,""),
IF($C47="Thorsten Huhn",_xlfn.XLOOKUP($B47,PROSPER_Huhn!$1:$1,PROSPER_Huhn!$36:$36,""),
IF($C47="Nick Hull",_xlfn.XLOOKUP($B47,PROSPER_Hull!$1:$1,PROSPER_Hull!$36:$36,""),
IF($C47="Monika Kotwani",_xlfn.XLOOKUP($B47,PROSPER_Kotwani!$1:$1,PROSPER_Kotwani!$36:$36,""),
IF($C47="Jonathan Wellner",_xlfn.XLOOKUP($B47,PROSPER_Wellner!$1:$1,PROSPER_Wellner!$36:$36,""),
IF($C47="Travis Harvey",_xlfn.XLOOKUP($B47,PROSPER_Harvey!$1:$1,PROSPER_Harvey!$36:$36,""),"")))))))="","",
IF($C47="Christopher Lobo",_xlfn.XLOOKUP($B47,PROSPER_Lobo!$1:$1,PROSPER_Lobo!$36:$36,""),
IF($C47="Naren Baliga",_xlfn.XLOOKUP($B47,PROSPER_Baliga!$1:$1,PROSPER_Baliga!$36:$36,""),
IF($C47="Thorsten Huhn",_xlfn.XLOOKUP($B47,PROSPER_Huhn!$1:$1,PROSPER_Huhn!$36:$36,""),
IF($C47="Nick Hull",_xlfn.XLOOKUP($B47,PROSPER_Hull!$1:$1,PROSPER_Hull!$36:$36,""),
IF($C47="Monika Kotwani",_xlfn.XLOOKUP($B47,PROSPER_Kotwani!$1:$1,PROSPER_Kotwani!$36:$36,""),
IF($C47="Jonathan Wellner",_xlfn.XLOOKUP($B47,PROSPER_Wellner!$1:$1,PROSPER_Wellner!$36:$36,""),
IF($C47="Travis Harvey",_xlfn.XLOOKUP($B47,PROSPER_Harvey!$1:$1,PROSPER_Harvey!$36:$36,""),""))))))))="","No Score",IF(IF($C47="Christopher Lobo",_xlfn.XLOOKUP($B47,PROSPER_Lobo!$1:$1,PROSPER_Lobo!$36:$36,""),
IF($C47="Naren Baliga",_xlfn.XLOOKUP($B47,PROSPER_Baliga!$1:$1,PROSPER_Baliga!$36:$36,""),
IF($C47="Thorsten Huhn",_xlfn.XLOOKUP($B47,PROSPER_Huhn!$1:$1,PROSPER_Huhn!$36:$36,""),
IF($C47="Nick Hull",_xlfn.XLOOKUP($B47,PROSPER_Hull!$1:$1,PROSPER_Hull!$36:$36,""),
IF($C47="Monika Kotwani",_xlfn.XLOOKUP($B47,PROSPER_Kotwani!$1:$1,PROSPER_Kotwani!$36:$36,""),
IF($C47="Jonathan Wellner",_xlfn.XLOOKUP($B47,PROSPER_Wellner!$1:$1,PROSPER_Wellner!$36:$36,""),
IF($C47="Travis Harvey",_xlfn.XLOOKUP($B47,PROSPER_Harvey!$1:$1,PROSPER_Harvey!$36:$36,""),"")))))))="","",
IF($C47="Christopher Lobo",_xlfn.XLOOKUP($B47,PROSPER_Lobo!$1:$1,PROSPER_Lobo!$36:$36,""),
IF($C47="Naren Baliga",_xlfn.XLOOKUP($B47,PROSPER_Baliga!$1:$1,PROSPER_Baliga!$36:$36,""),
IF($C47="Thorsten Huhn",_xlfn.XLOOKUP($B47,PROSPER_Huhn!$1:$1,PROSPER_Huhn!$36:$36,""),
IF($C47="Nick Hull",_xlfn.XLOOKUP($B47,PROSPER_Hull!$1:$1,PROSPER_Hull!$36:$36,""),
IF($C47="Monika Kotwani",_xlfn.XLOOKUP($B47,PROSPER_Kotwani!$1:$1,PROSPER_Kotwani!$36:$36,""),
IF($C47="Jonathan Wellner",_xlfn.XLOOKUP($B47,PROSPER_Wellner!$1:$1,PROSPER_Wellner!$36:$36,""),
IF($C47="Travis Harvey",_xlfn.XLOOKUP($B47,PROSPER_Harvey!$1:$1,PROSPER_Harvey!$36:$36,""),"")))))))))</f>
        <v>N/A</v>
      </c>
      <c r="ET47" s="131" t="str">
        <f>IF(IF(IF($C47="Christopher Lobo",_xlfn.XLOOKUP($B47,PROSPER_Lobo!$1:$1,PROSPER_Lobo!$37:$37,""),
IF($C47="Naren Baliga",_xlfn.XLOOKUP($B47,PROSPER_Baliga!$1:$1,PROSPER_Baliga!$37:$37,""),
IF($C47="Thorsten Huhn",_xlfn.XLOOKUP($B47,PROSPER_Huhn!$1:$1,PROSPER_Huhn!$37:$37,""),
IF($C47="Nick Hull",_xlfn.XLOOKUP($B47,PROSPER_Hull!$1:$1,PROSPER_Hull!$37:$37,""),
IF($C47="Monika Kotwani",_xlfn.XLOOKUP($B47,PROSPER_Kotwani!$1:$1,PROSPER_Kotwani!$37:$37,""),
IF($C47="Jonathan Wellner",_xlfn.XLOOKUP($B47,PROSPER_Wellner!$1:$1,PROSPER_Wellner!$37:$37,""),
IF($C47="Travis Harvey",_xlfn.XLOOKUP($B47,PROSPER_Harvey!$1:$1,PROSPER_Harvey!$37:$37,""),"")))))))="","",
IF($C47="Christopher Lobo",_xlfn.XLOOKUP($B47,PROSPER_Lobo!$1:$1,PROSPER_Lobo!$37:$37,""),
IF($C47="Naren Baliga",_xlfn.XLOOKUP($B47,PROSPER_Baliga!$1:$1,PROSPER_Baliga!$37:$37,""),
IF($C47="Thorsten Huhn",_xlfn.XLOOKUP($B47,PROSPER_Huhn!$1:$1,PROSPER_Huhn!$37:$37,""),
IF($C47="Nick Hull",_xlfn.XLOOKUP($B47,PROSPER_Hull!$1:$1,PROSPER_Hull!$37:$37,""),
IF($C47="Monika Kotwani",_xlfn.XLOOKUP($B47,PROSPER_Kotwani!$1:$1,PROSPER_Kotwani!$37:$37,""),
IF($C47="Jonathan Wellner",_xlfn.XLOOKUP($B47,PROSPER_Wellner!$1:$1,PROSPER_Wellner!$37:$37,""),
IF($C47="Travis Harvey",_xlfn.XLOOKUP($B47,PROSPER_Harvey!$1:$1,PROSPER_Harvey!$37:$37,""),""))))))))="","No Comment",IF(IF($C47="Christopher Lobo",_xlfn.XLOOKUP($B47,PROSPER_Lobo!$1:$1,PROSPER_Lobo!$37:$37,""),
IF($C47="Naren Baliga",_xlfn.XLOOKUP($B47,PROSPER_Baliga!$1:$1,PROSPER_Baliga!$37:$37,""),
IF($C47="Thorsten Huhn",_xlfn.XLOOKUP($B47,PROSPER_Huhn!$1:$1,PROSPER_Huhn!$37:$37,""),
IF($C47="Nick Hull",_xlfn.XLOOKUP($B47,PROSPER_Hull!$1:$1,PROSPER_Hull!$37:$37,""),
IF($C47="Monika Kotwani",_xlfn.XLOOKUP($B47,PROSPER_Kotwani!$1:$1,PROSPER_Kotwani!$37:$37,""),
IF($C47="Jonathan Wellner",_xlfn.XLOOKUP($B47,PROSPER_Wellner!$1:$1,PROSPER_Wellner!$37:$37,""),
IF($C47="Travis Harvey",_xlfn.XLOOKUP($B47,PROSPER_Harvey!$1:$1,PROSPER_Harvey!$37:$37,""),"")))))))="","",
IF($C47="Christopher Lobo",_xlfn.XLOOKUP($B47,PROSPER_Lobo!$1:$1,PROSPER_Lobo!$37:$37,""),
IF($C47="Naren Baliga",_xlfn.XLOOKUP($B47,PROSPER_Baliga!$1:$1,PROSPER_Baliga!$37:$37,""),
IF($C47="Thorsten Huhn",_xlfn.XLOOKUP($B47,PROSPER_Huhn!$1:$1,PROSPER_Huhn!$37:$37,""),
IF($C47="Nick Hull",_xlfn.XLOOKUP($B47,PROSPER_Hull!$1:$1,PROSPER_Hull!$37:$37,""),
IF($C47="Monika Kotwani",_xlfn.XLOOKUP($B47,PROSPER_Kotwani!$1:$1,PROSPER_Kotwani!$37:$37,""),
IF($C47="Jonathan Wellner",_xlfn.XLOOKUP($B47,PROSPER_Wellner!$1:$1,PROSPER_Wellner!$37:$37,""),
IF($C47="Travis Harvey",_xlfn.XLOOKUP($B47,PROSPER_Harvey!$1:$1,PROSPER_Harvey!$37:$37,""),"")))))))))</f>
        <v>N/A</v>
      </c>
      <c r="EU47" s="150" t="str">
        <f t="shared" si="294"/>
        <v>N/A</v>
      </c>
      <c r="EV47" s="130" t="str">
        <f>_xlfn.XLOOKUP(B47,PROSPERInitial_Query!$E:$E,PROSPERInitial_Query!$AG:$AG,"",,-1)</f>
        <v/>
      </c>
      <c r="EW47" s="121" t="str">
        <f t="shared" si="388"/>
        <v>Sangwoo Park2 - RelationshipAccount / Stakeholder 7Name</v>
      </c>
      <c r="EX47" s="121" t="str">
        <f>_xlfn.XLOOKUP(EW47,PROSPERDelta_Query!BK:BK,PROSPERDelta_Query!AI:AI,"",,-1)</f>
        <v/>
      </c>
      <c r="EY47" s="126" t="str">
        <f>_xlfn.XLOOKUP(B47,PROSPERInitial_Query!$E:$E,PROSPERInitial_Query!$W:$W,"",,-1)</f>
        <v/>
      </c>
      <c r="EZ47" s="121" t="str">
        <f t="shared" si="389"/>
        <v>Sangwoo Park2 - RelationshipAccount / Stakeholder 7Self Score</v>
      </c>
      <c r="FA47" s="126" t="str">
        <f>_xlfn.XLOOKUP(EZ47,PROSPERDelta_Query!BK:BK,PROSPERDelta_Query!AS:AS,"",,-1)</f>
        <v/>
      </c>
      <c r="FB47" s="131" t="str">
        <f t="shared" si="390"/>
        <v/>
      </c>
      <c r="FC47" s="131" t="str">
        <f t="shared" si="297"/>
        <v>N/A</v>
      </c>
      <c r="FD47" s="132" t="str">
        <f t="shared" si="298"/>
        <v>N/A</v>
      </c>
      <c r="FE47" s="132" t="str">
        <f>IF(IF(IF($C47="Christopher Lobo",_xlfn.XLOOKUP($B47,PROSPER_Lobo!$1:$1,PROSPER_Lobo!$39:$39,""),
IF($C47="Naren Baliga",_xlfn.XLOOKUP($B47,PROSPER_Baliga!$1:$1,PROSPER_Baliga!$39:$39,""),
IF($C47="Thorsten Huhn",_xlfn.XLOOKUP($B47,PROSPER_Huhn!$1:$1,PROSPER_Huhn!$39:$39,""),
IF($C47="Nick Hull",_xlfn.XLOOKUP($B47,PROSPER_Hull!$1:$1,PROSPER_Hull!$39:$39,""),
IF($C47="Monika Kotwani",_xlfn.XLOOKUP($B47,PROSPER_Kotwani!$1:$1,PROSPER_Kotwani!$39:$39,""),
IF($C47="Jonathan Wellner",_xlfn.XLOOKUP($B47,PROSPER_Wellner!$1:$1,PROSPER_Wellner!$39:$39,""),
IF($C47="Travis Harvey",_xlfn.XLOOKUP($B47,PROSPER_Harvey!$1:$1,PROSPER_Harvey!$39:$39,""),"")))))))="","",
IF($C47="Christopher Lobo",_xlfn.XLOOKUP($B47,PROSPER_Lobo!$1:$1,PROSPER_Lobo!$39:$39,""),
IF($C47="Naren Baliga",_xlfn.XLOOKUP($B47,PROSPER_Baliga!$1:$1,PROSPER_Baliga!$39:$39,""),
IF($C47="Thorsten Huhn",_xlfn.XLOOKUP($B47,PROSPER_Huhn!$1:$1,PROSPER_Huhn!$39:$39,""),
IF($C47="Nick Hull",_xlfn.XLOOKUP($B47,PROSPER_Hull!$1:$1,PROSPER_Hull!$39:$39,""),
IF($C47="Monika Kotwani",_xlfn.XLOOKUP($B47,PROSPER_Kotwani!$1:$1,PROSPER_Kotwani!$39:$39,""),
IF($C47="Jonathan Wellner",_xlfn.XLOOKUP($B47,PROSPER_Wellner!$1:$1,PROSPER_Wellner!$39:$39,""),
IF($C47="Travis Harvey",_xlfn.XLOOKUP($B47,PROSPER_Harvey!$1:$1,PROSPER_Harvey!$39:$39,""),""))))))))="","No Score",IF(IF($C47="Christopher Lobo",_xlfn.XLOOKUP($B47,PROSPER_Lobo!$1:$1,PROSPER_Lobo!$39:$39,""),
IF($C47="Naren Baliga",_xlfn.XLOOKUP($B47,PROSPER_Baliga!$1:$1,PROSPER_Baliga!$39:$39,""),
IF($C47="Thorsten Huhn",_xlfn.XLOOKUP($B47,PROSPER_Huhn!$1:$1,PROSPER_Huhn!$39:$39,""),
IF($C47="Nick Hull",_xlfn.XLOOKUP($B47,PROSPER_Hull!$1:$1,PROSPER_Hull!$39:$39,""),
IF($C47="Monika Kotwani",_xlfn.XLOOKUP($B47,PROSPER_Kotwani!$1:$1,PROSPER_Kotwani!$39:$39,""),
IF($C47="Jonathan Wellner",_xlfn.XLOOKUP($B47,PROSPER_Wellner!$1:$1,PROSPER_Wellner!$39:$39,""),
IF($C47="Travis Harvey",_xlfn.XLOOKUP($B47,PROSPER_Harvey!$1:$1,PROSPER_Harvey!$39:$39,""),"")))))))="","",
IF($C47="Christopher Lobo",_xlfn.XLOOKUP($B47,PROSPER_Lobo!$1:$1,PROSPER_Lobo!$39:$39,""),
IF($C47="Naren Baliga",_xlfn.XLOOKUP($B47,PROSPER_Baliga!$1:$1,PROSPER_Baliga!$39:$39,""),
IF($C47="Thorsten Huhn",_xlfn.XLOOKUP($B47,PROSPER_Huhn!$1:$1,PROSPER_Huhn!$39:$39,""),
IF($C47="Nick Hull",_xlfn.XLOOKUP($B47,PROSPER_Hull!$1:$1,PROSPER_Hull!$39:$39,""),
IF($C47="Monika Kotwani",_xlfn.XLOOKUP($B47,PROSPER_Kotwani!$1:$1,PROSPER_Kotwani!$39:$39,""),
IF($C47="Jonathan Wellner",_xlfn.XLOOKUP($B47,PROSPER_Wellner!$1:$1,PROSPER_Wellner!$39:$39,""),
IF($C47="Travis Harvey",_xlfn.XLOOKUP($B47,PROSPER_Harvey!$1:$1,PROSPER_Harvey!$39:$39,""),"")))))))))</f>
        <v>N/A</v>
      </c>
      <c r="FF47" s="131" t="str">
        <f>IF(IF(IF($C47="Christopher Lobo",_xlfn.XLOOKUP($B47,PROSPER_Lobo!$1:$1,PROSPER_Lobo!$40:$40,""),
IF($C47="Naren Baliga",_xlfn.XLOOKUP($B47,PROSPER_Baliga!$1:$1,PROSPER_Baliga!$40:$40,""),
IF($C47="Thorsten Huhn",_xlfn.XLOOKUP($B47,PROSPER_Huhn!$1:$1,PROSPER_Huhn!$40:$40,""),
IF($C47="Nick Hull",_xlfn.XLOOKUP($B47,PROSPER_Hull!$1:$1,PROSPER_Hull!$40:$40,""),
IF($C47="Monika Kotwani",_xlfn.XLOOKUP($B47,PROSPER_Kotwani!$1:$1,PROSPER_Kotwani!$40:$40,""),
IF($C47="Jonathan Wellner",_xlfn.XLOOKUP($B47,PROSPER_Wellner!$1:$1,PROSPER_Wellner!$40:$40,""),
IF($C47="Travis Harvey",_xlfn.XLOOKUP($B47,PROSPER_Harvey!$1:$1,PROSPER_Harvey!$40:$40,""),"")))))))="","",
IF($C47="Christopher Lobo",_xlfn.XLOOKUP($B47,PROSPER_Lobo!$1:$1,PROSPER_Lobo!$40:$40,""),
IF($C47="Naren Baliga",_xlfn.XLOOKUP($B47,PROSPER_Baliga!$1:$1,PROSPER_Baliga!$40:$40,""),
IF($C47="Thorsten Huhn",_xlfn.XLOOKUP($B47,PROSPER_Huhn!$1:$1,PROSPER_Huhn!$40:$40,""),
IF($C47="Nick Hull",_xlfn.XLOOKUP($B47,PROSPER_Hull!$1:$1,PROSPER_Hull!$40:$40,""),
IF($C47="Monika Kotwani",_xlfn.XLOOKUP($B47,PROSPER_Kotwani!$1:$1,PROSPER_Kotwani!$40:$40,""),
IF($C47="Jonathan Wellner",_xlfn.XLOOKUP($B47,PROSPER_Wellner!$1:$1,PROSPER_Wellner!$40:$40,""),
IF($C47="Travis Harvey",_xlfn.XLOOKUP($B47,PROSPER_Harvey!$1:$1,PROSPER_Harvey!$40:$40,""),""))))))))="","No Comment",IF(IF($C47="Christopher Lobo",_xlfn.XLOOKUP($B47,PROSPER_Lobo!$1:$1,PROSPER_Lobo!$40:$40,""),
IF($C47="Naren Baliga",_xlfn.XLOOKUP($B47,PROSPER_Baliga!$1:$1,PROSPER_Baliga!$40:$40,""),
IF($C47="Thorsten Huhn",_xlfn.XLOOKUP($B47,PROSPER_Huhn!$1:$1,PROSPER_Huhn!$40:$40,""),
IF($C47="Nick Hull",_xlfn.XLOOKUP($B47,PROSPER_Hull!$1:$1,PROSPER_Hull!$40:$40,""),
IF($C47="Monika Kotwani",_xlfn.XLOOKUP($B47,PROSPER_Kotwani!$1:$1,PROSPER_Kotwani!$40:$40,""),
IF($C47="Jonathan Wellner",_xlfn.XLOOKUP($B47,PROSPER_Wellner!$1:$1,PROSPER_Wellner!$40:$40,""),
IF($C47="Travis Harvey",_xlfn.XLOOKUP($B47,PROSPER_Harvey!$1:$1,PROSPER_Harvey!$40:$40,""),"")))))))="","",
IF($C47="Christopher Lobo",_xlfn.XLOOKUP($B47,PROSPER_Lobo!$1:$1,PROSPER_Lobo!$40:$40,""),
IF($C47="Naren Baliga",_xlfn.XLOOKUP($B47,PROSPER_Baliga!$1:$1,PROSPER_Baliga!$40:$40,""),
IF($C47="Thorsten Huhn",_xlfn.XLOOKUP($B47,PROSPER_Huhn!$1:$1,PROSPER_Huhn!$40:$40,""),
IF($C47="Nick Hull",_xlfn.XLOOKUP($B47,PROSPER_Hull!$1:$1,PROSPER_Hull!$40:$40,""),
IF($C47="Monika Kotwani",_xlfn.XLOOKUP($B47,PROSPER_Kotwani!$1:$1,PROSPER_Kotwani!$40:$40,""),
IF($C47="Jonathan Wellner",_xlfn.XLOOKUP($B47,PROSPER_Wellner!$1:$1,PROSPER_Wellner!$40:$40,""),
IF($C47="Travis Harvey",_xlfn.XLOOKUP($B47,PROSPER_Harvey!$1:$1,PROSPER_Harvey!$40:$40,""),"")))))))))</f>
        <v>N/A</v>
      </c>
      <c r="FG47" s="150" t="str">
        <f t="shared" si="299"/>
        <v>N/A</v>
      </c>
      <c r="FH47" s="130" t="str">
        <f>_xlfn.XLOOKUP(B47,PROSPERInitial_Query!$E:$E,PROSPERInitial_Query!$AH:$AH,"",,-1)</f>
        <v/>
      </c>
      <c r="FI47" s="121" t="str">
        <f t="shared" si="391"/>
        <v>Sangwoo Park2 - RelationshipAccount / Stakeholder 8Name</v>
      </c>
      <c r="FJ47" s="121" t="str">
        <f>_xlfn.XLOOKUP(FI47,PROSPERDelta_Query!BK:BK,PROSPERDelta_Query!AJ:AJ,"",,-1)</f>
        <v/>
      </c>
      <c r="FK47" s="126" t="str">
        <f>_xlfn.XLOOKUP(B47,PROSPERInitial_Query!$E:$E,PROSPERInitial_Query!$X:$X,"",,-1)</f>
        <v/>
      </c>
      <c r="FL47" s="121" t="str">
        <f t="shared" si="392"/>
        <v>Sangwoo Park2 - RelationshipAccount / Stakeholder 8Self Score</v>
      </c>
      <c r="FM47" s="126" t="str">
        <f>_xlfn.XLOOKUP(FL47,PROSPERDelta_Query!BK:BK,PROSPERDelta_Query!AT:AT,"",,-1)</f>
        <v/>
      </c>
      <c r="FN47" s="131" t="str">
        <f t="shared" si="393"/>
        <v/>
      </c>
      <c r="FO47" s="131" t="str">
        <f t="shared" si="302"/>
        <v>N/A</v>
      </c>
      <c r="FP47" s="132" t="str">
        <f t="shared" si="303"/>
        <v>N/A</v>
      </c>
      <c r="FQ47" s="132" t="str">
        <f>IF(IF(IF($C47="Christopher Lobo",_xlfn.XLOOKUP($B47,PROSPER_Lobo!$1:$1,PROSPER_Lobo!$42:$42,""),
IF($C47="Naren Baliga",_xlfn.XLOOKUP($B47,PROSPER_Baliga!$1:$1,PROSPER_Baliga!$42:$42,""),
IF($C47="Thorsten Huhn",_xlfn.XLOOKUP($B47,PROSPER_Huhn!$1:$1,PROSPER_Huhn!$42:$42,""),
IF($C47="Nick Hull",_xlfn.XLOOKUP($B47,PROSPER_Hull!$1:$1,PROSPER_Hull!$42:$42,""),
IF($C47="Monika Kotwani",_xlfn.XLOOKUP($B47,PROSPER_Kotwani!$1:$1,PROSPER_Kotwani!$42:$42,""),
IF($C47="Jonathan Wellner",_xlfn.XLOOKUP($B47,PROSPER_Wellner!$1:$1,PROSPER_Wellner!$42:$42,""),
IF($C47="Travis Harvey",_xlfn.XLOOKUP($B47,PROSPER_Harvey!$1:$1,PROSPER_Harvey!$42:$42,""),"")))))))="","",
IF($C47="Christopher Lobo",_xlfn.XLOOKUP($B47,PROSPER_Lobo!$1:$1,PROSPER_Lobo!$42:$42,""),
IF($C47="Naren Baliga",_xlfn.XLOOKUP($B47,PROSPER_Baliga!$1:$1,PROSPER_Baliga!$42:$42,""),
IF($C47="Thorsten Huhn",_xlfn.XLOOKUP($B47,PROSPER_Huhn!$1:$1,PROSPER_Huhn!$42:$42,""),
IF($C47="Nick Hull",_xlfn.XLOOKUP($B47,PROSPER_Hull!$1:$1,PROSPER_Hull!$42:$42,""),
IF($C47="Monika Kotwani",_xlfn.XLOOKUP($B47,PROSPER_Kotwani!$1:$1,PROSPER_Kotwani!$42:$42,""),
IF($C47="Jonathan Wellner",_xlfn.XLOOKUP($B47,PROSPER_Wellner!$1:$1,PROSPER_Wellner!$42:$42,""),
IF($C47="Travis Harvey",_xlfn.XLOOKUP($B47,PROSPER_Harvey!$1:$1,PROSPER_Harvey!$42:$42,""),""))))))))="","No Score",IF(IF($C47="Christopher Lobo",_xlfn.XLOOKUP($B47,PROSPER_Lobo!$1:$1,PROSPER_Lobo!$42:$42,""),
IF($C47="Naren Baliga",_xlfn.XLOOKUP($B47,PROSPER_Baliga!$1:$1,PROSPER_Baliga!$42:$42,""),
IF($C47="Thorsten Huhn",_xlfn.XLOOKUP($B47,PROSPER_Huhn!$1:$1,PROSPER_Huhn!$42:$42,""),
IF($C47="Nick Hull",_xlfn.XLOOKUP($B47,PROSPER_Hull!$1:$1,PROSPER_Hull!$42:$42,""),
IF($C47="Monika Kotwani",_xlfn.XLOOKUP($B47,PROSPER_Kotwani!$1:$1,PROSPER_Kotwani!$42:$42,""),
IF($C47="Jonathan Wellner",_xlfn.XLOOKUP($B47,PROSPER_Wellner!$1:$1,PROSPER_Wellner!$42:$42,""),
IF($C47="Travis Harvey",_xlfn.XLOOKUP($B47,PROSPER_Harvey!$1:$1,PROSPER_Harvey!$42:$42,""),"")))))))="","",
IF($C47="Christopher Lobo",_xlfn.XLOOKUP($B47,PROSPER_Lobo!$1:$1,PROSPER_Lobo!$42:$42,""),
IF($C47="Naren Baliga",_xlfn.XLOOKUP($B47,PROSPER_Baliga!$1:$1,PROSPER_Baliga!$42:$42,""),
IF($C47="Thorsten Huhn",_xlfn.XLOOKUP($B47,PROSPER_Huhn!$1:$1,PROSPER_Huhn!$42:$42,""),
IF($C47="Nick Hull",_xlfn.XLOOKUP($B47,PROSPER_Hull!$1:$1,PROSPER_Hull!$42:$42,""),
IF($C47="Monika Kotwani",_xlfn.XLOOKUP($B47,PROSPER_Kotwani!$1:$1,PROSPER_Kotwani!$42:$42,""),
IF($C47="Jonathan Wellner",_xlfn.XLOOKUP($B47,PROSPER_Wellner!$1:$1,PROSPER_Wellner!$42:$42,""),
IF($C47="Travis Harvey",_xlfn.XLOOKUP($B47,PROSPER_Harvey!$1:$1,PROSPER_Harvey!$42:$42,""),"")))))))))</f>
        <v>N/A</v>
      </c>
      <c r="FR47" s="131" t="str">
        <f>IF(IF(IF($C47="Christopher Lobo",_xlfn.XLOOKUP($B47,PROSPER_Lobo!$1:$1,PROSPER_Lobo!$43:$43,""),
IF($C47="Naren Baliga",_xlfn.XLOOKUP($B47,PROSPER_Baliga!$1:$1,PROSPER_Baliga!$43:$43,""),
IF($C47="Thorsten Huhn",_xlfn.XLOOKUP($B47,PROSPER_Huhn!$1:$1,PROSPER_Huhn!$43:$43,""),
IF($C47="Nick Hull",_xlfn.XLOOKUP($B47,PROSPER_Hull!$1:$1,PROSPER_Hull!$43:$43,""),
IF($C47="Monika Kotwani",_xlfn.XLOOKUP($B47,PROSPER_Kotwani!$1:$1,PROSPER_Kotwani!$43:$43,""),
IF($C47="Jonathan Wellner",_xlfn.XLOOKUP($B47,PROSPER_Wellner!$1:$1,PROSPER_Wellner!$43:$43,""),
IF($C47="Travis Harvey",_xlfn.XLOOKUP($B47,PROSPER_Harvey!$1:$1,PROSPER_Harvey!$43:$43,""),"")))))))="","",
IF($C47="Christopher Lobo",_xlfn.XLOOKUP($B47,PROSPER_Lobo!$1:$1,PROSPER_Lobo!$43:$43,""),
IF($C47="Naren Baliga",_xlfn.XLOOKUP($B47,PROSPER_Baliga!$1:$1,PROSPER_Baliga!$43:$43,""),
IF($C47="Thorsten Huhn",_xlfn.XLOOKUP($B47,PROSPER_Huhn!$1:$1,PROSPER_Huhn!$43:$43,""),
IF($C47="Nick Hull",_xlfn.XLOOKUP($B47,PROSPER_Hull!$1:$1,PROSPER_Hull!$43:$43,""),
IF($C47="Monika Kotwani",_xlfn.XLOOKUP($B47,PROSPER_Kotwani!$1:$1,PROSPER_Kotwani!$43:$43,""),
IF($C47="Jonathan Wellner",_xlfn.XLOOKUP($B47,PROSPER_Wellner!$1:$1,PROSPER_Wellner!$43:$43,""),
IF($C47="Travis Harvey",_xlfn.XLOOKUP($B47,PROSPER_Harvey!$1:$1,PROSPER_Harvey!$43:$43,""),""))))))))="","No Comment",IF(IF($C47="Christopher Lobo",_xlfn.XLOOKUP($B47,PROSPER_Lobo!$1:$1,PROSPER_Lobo!$43:$43,""),
IF($C47="Naren Baliga",_xlfn.XLOOKUP($B47,PROSPER_Baliga!$1:$1,PROSPER_Baliga!$43:$43,""),
IF($C47="Thorsten Huhn",_xlfn.XLOOKUP($B47,PROSPER_Huhn!$1:$1,PROSPER_Huhn!$43:$43,""),
IF($C47="Nick Hull",_xlfn.XLOOKUP($B47,PROSPER_Hull!$1:$1,PROSPER_Hull!$43:$43,""),
IF($C47="Monika Kotwani",_xlfn.XLOOKUP($B47,PROSPER_Kotwani!$1:$1,PROSPER_Kotwani!$43:$43,""),
IF($C47="Jonathan Wellner",_xlfn.XLOOKUP($B47,PROSPER_Wellner!$1:$1,PROSPER_Wellner!$43:$43,""),
IF($C47="Travis Harvey",_xlfn.XLOOKUP($B47,PROSPER_Harvey!$1:$1,PROSPER_Harvey!$43:$43,""),"")))))))="","",
IF($C47="Christopher Lobo",_xlfn.XLOOKUP($B47,PROSPER_Lobo!$1:$1,PROSPER_Lobo!$43:$43,""),
IF($C47="Naren Baliga",_xlfn.XLOOKUP($B47,PROSPER_Baliga!$1:$1,PROSPER_Baliga!$43:$43,""),
IF($C47="Thorsten Huhn",_xlfn.XLOOKUP($B47,PROSPER_Huhn!$1:$1,PROSPER_Huhn!$43:$43,""),
IF($C47="Nick Hull",_xlfn.XLOOKUP($B47,PROSPER_Hull!$1:$1,PROSPER_Hull!$43:$43,""),
IF($C47="Monika Kotwani",_xlfn.XLOOKUP($B47,PROSPER_Kotwani!$1:$1,PROSPER_Kotwani!$43:$43,""),
IF($C47="Jonathan Wellner",_xlfn.XLOOKUP($B47,PROSPER_Wellner!$1:$1,PROSPER_Wellner!$43:$43,""),
IF($C47="Travis Harvey",_xlfn.XLOOKUP($B47,PROSPER_Harvey!$1:$1,PROSPER_Harvey!$43:$43,""),"")))))))))</f>
        <v>N/A</v>
      </c>
      <c r="FS47" s="150" t="str">
        <f t="shared" si="304"/>
        <v>N/A</v>
      </c>
      <c r="FT47" s="130" t="str">
        <f>_xlfn.XLOOKUP(B47,PROSPERInitial_Query!$E:$E,PROSPERInitial_Query!$AI:$AI,"",,-1)</f>
        <v/>
      </c>
      <c r="FU47" s="121" t="str">
        <f t="shared" si="394"/>
        <v>Sangwoo Park2 - RelationshipAccount / Stakeholder 9Name</v>
      </c>
      <c r="FV47" s="121" t="str">
        <f>_xlfn.XLOOKUP(FU47,PROSPERDelta_Query!BK:BK,PROSPERDelta_Query!AK:AK,"",,-1)</f>
        <v/>
      </c>
      <c r="FW47" s="126" t="str">
        <f>_xlfn.XLOOKUP(B47,PROSPERInitial_Query!$E:$E,PROSPERInitial_Query!$Y:$Y,"",,-1)</f>
        <v/>
      </c>
      <c r="FX47" s="121" t="str">
        <f t="shared" si="395"/>
        <v>Sangwoo Park2 - RelationshipAccount / Stakeholder 9Self Score</v>
      </c>
      <c r="FY47" s="126" t="str">
        <f>_xlfn.XLOOKUP(FX47,PROSPERDelta_Query!BK:BK,PROSPERDelta_Query!AU:AU,"",,-1)</f>
        <v/>
      </c>
      <c r="FZ47" s="131" t="str">
        <f t="shared" si="396"/>
        <v/>
      </c>
      <c r="GA47" s="131" t="str">
        <f t="shared" si="307"/>
        <v>N/A</v>
      </c>
      <c r="GB47" s="132" t="str">
        <f t="shared" si="308"/>
        <v>N/A</v>
      </c>
      <c r="GC47" s="132" t="str">
        <f>IF(IF(IF($C47="Christopher Lobo",_xlfn.XLOOKUP($B47,PROSPER_Lobo!$1:$1,PROSPER_Lobo!$45:$45,""),
IF($C47="Naren Baliga",_xlfn.XLOOKUP($B47,PROSPER_Baliga!$1:$1,PROSPER_Baliga!$45:$45,""),
IF($C47="Thorsten Huhn",_xlfn.XLOOKUP($B47,PROSPER_Huhn!$1:$1,PROSPER_Huhn!$45:$45,""),
IF($C47="Nick Hull",_xlfn.XLOOKUP($B47,PROSPER_Hull!$1:$1,PROSPER_Hull!$45:$45,""),
IF($C47="Monika Kotwani",_xlfn.XLOOKUP($B47,PROSPER_Kotwani!$1:$1,PROSPER_Kotwani!$45:$45,""),
IF($C47="Jonathan Wellner",_xlfn.XLOOKUP($B47,PROSPER_Wellner!$1:$1,PROSPER_Wellner!$45:$45,""),
IF($C47="Travis Harvey",_xlfn.XLOOKUP($B47,PROSPER_Harvey!$1:$1,PROSPER_Harvey!$45:$45,""),"")))))))="","",
IF($C47="Christopher Lobo",_xlfn.XLOOKUP($B47,PROSPER_Lobo!$1:$1,PROSPER_Lobo!$45:$45,""),
IF($C47="Naren Baliga",_xlfn.XLOOKUP($B47,PROSPER_Baliga!$1:$1,PROSPER_Baliga!$45:$45,""),
IF($C47="Thorsten Huhn",_xlfn.XLOOKUP($B47,PROSPER_Huhn!$1:$1,PROSPER_Huhn!$45:$45,""),
IF($C47="Nick Hull",_xlfn.XLOOKUP($B47,PROSPER_Hull!$1:$1,PROSPER_Hull!$45:$45,""),
IF($C47="Monika Kotwani",_xlfn.XLOOKUP($B47,PROSPER_Kotwani!$1:$1,PROSPER_Kotwani!$45:$45,""),
IF($C47="Jonathan Wellner",_xlfn.XLOOKUP($B47,PROSPER_Wellner!$1:$1,PROSPER_Wellner!$45:$45,""),
IF($C47="Travis Harvey",_xlfn.XLOOKUP($B47,PROSPER_Harvey!$1:$1,PROSPER_Harvey!$45:$45,""),""))))))))="","No Score",IF(IF($C47="Christopher Lobo",_xlfn.XLOOKUP($B47,PROSPER_Lobo!$1:$1,PROSPER_Lobo!$45:$45,""),
IF($C47="Naren Baliga",_xlfn.XLOOKUP($B47,PROSPER_Baliga!$1:$1,PROSPER_Baliga!$45:$45,""),
IF($C47="Thorsten Huhn",_xlfn.XLOOKUP($B47,PROSPER_Huhn!$1:$1,PROSPER_Huhn!$45:$45,""),
IF($C47="Nick Hull",_xlfn.XLOOKUP($B47,PROSPER_Hull!$1:$1,PROSPER_Hull!$45:$45,""),
IF($C47="Monika Kotwani",_xlfn.XLOOKUP($B47,PROSPER_Kotwani!$1:$1,PROSPER_Kotwani!$45:$45,""),
IF($C47="Jonathan Wellner",_xlfn.XLOOKUP($B47,PROSPER_Wellner!$1:$1,PROSPER_Wellner!$45:$45,""),
IF($C47="Travis Harvey",_xlfn.XLOOKUP($B47,PROSPER_Harvey!$1:$1,PROSPER_Harvey!$45:$45,""),"")))))))="","",
IF($C47="Christopher Lobo",_xlfn.XLOOKUP($B47,PROSPER_Lobo!$1:$1,PROSPER_Lobo!$45:$45,""),
IF($C47="Naren Baliga",_xlfn.XLOOKUP($B47,PROSPER_Baliga!$1:$1,PROSPER_Baliga!$45:$45,""),
IF($C47="Thorsten Huhn",_xlfn.XLOOKUP($B47,PROSPER_Huhn!$1:$1,PROSPER_Huhn!$45:$45,""),
IF($C47="Nick Hull",_xlfn.XLOOKUP($B47,PROSPER_Hull!$1:$1,PROSPER_Hull!$45:$45,""),
IF($C47="Monika Kotwani",_xlfn.XLOOKUP($B47,PROSPER_Kotwani!$1:$1,PROSPER_Kotwani!$45:$45,""),
IF($C47="Jonathan Wellner",_xlfn.XLOOKUP($B47,PROSPER_Wellner!$1:$1,PROSPER_Wellner!$45:$45,""),
IF($C47="Travis Harvey",_xlfn.XLOOKUP($B47,PROSPER_Harvey!$1:$1,PROSPER_Harvey!$45:$45,""),"")))))))))</f>
        <v>N/A</v>
      </c>
      <c r="GD47" s="131" t="str">
        <f>IF(IF(IF($C47="Christopher Lobo",_xlfn.XLOOKUP($B47,PROSPER_Lobo!$1:$1,PROSPER_Lobo!$46:$46,""),
IF($C47="Naren Baliga",_xlfn.XLOOKUP($B47,PROSPER_Baliga!$1:$1,PROSPER_Baliga!$46:$46,""),
IF($C47="Thorsten Huhn",_xlfn.XLOOKUP($B47,PROSPER_Huhn!$1:$1,PROSPER_Huhn!$46:$46,""),
IF($C47="Nick Hull",_xlfn.XLOOKUP($B47,PROSPER_Hull!$1:$1,PROSPER_Hull!$46:$46,""),
IF($C47="Monika Kotwani",_xlfn.XLOOKUP($B47,PROSPER_Kotwani!$1:$1,PROSPER_Kotwani!$46:$46,""),
IF($C47="Jonathan Wellner",_xlfn.XLOOKUP($B47,PROSPER_Wellner!$1:$1,PROSPER_Wellner!$46:$46,""),
IF($C47="Travis Harvey",_xlfn.XLOOKUP($B47,PROSPER_Harvey!$1:$1,PROSPER_Harvey!$46:$46,""),"")))))))="","",
IF($C47="Christopher Lobo",_xlfn.XLOOKUP($B47,PROSPER_Lobo!$1:$1,PROSPER_Lobo!$46:$46,""),
IF($C47="Naren Baliga",_xlfn.XLOOKUP($B47,PROSPER_Baliga!$1:$1,PROSPER_Baliga!$46:$46,""),
IF($C47="Thorsten Huhn",_xlfn.XLOOKUP($B47,PROSPER_Huhn!$1:$1,PROSPER_Huhn!$46:$46,""),
IF($C47="Nick Hull",_xlfn.XLOOKUP($B47,PROSPER_Hull!$1:$1,PROSPER_Hull!$46:$46,""),
IF($C47="Monika Kotwani",_xlfn.XLOOKUP($B47,PROSPER_Kotwani!$1:$1,PROSPER_Kotwani!$46:$46,""),
IF($C47="Jonathan Wellner",_xlfn.XLOOKUP($B47,PROSPER_Wellner!$1:$1,PROSPER_Wellner!$46:$46,""),
IF($C47="Travis Harvey",_xlfn.XLOOKUP($B47,PROSPER_Harvey!$1:$1,PROSPER_Harvey!$46:$46,""),""))))))))="","No Comment",IF(IF($C47="Christopher Lobo",_xlfn.XLOOKUP($B47,PROSPER_Lobo!$1:$1,PROSPER_Lobo!$46:$46,""),
IF($C47="Naren Baliga",_xlfn.XLOOKUP($B47,PROSPER_Baliga!$1:$1,PROSPER_Baliga!$46:$46,""),
IF($C47="Thorsten Huhn",_xlfn.XLOOKUP($B47,PROSPER_Huhn!$1:$1,PROSPER_Huhn!$46:$46,""),
IF($C47="Nick Hull",_xlfn.XLOOKUP($B47,PROSPER_Hull!$1:$1,PROSPER_Hull!$46:$46,""),
IF($C47="Monika Kotwani",_xlfn.XLOOKUP($B47,PROSPER_Kotwani!$1:$1,PROSPER_Kotwani!$46:$46,""),
IF($C47="Jonathan Wellner",_xlfn.XLOOKUP($B47,PROSPER_Wellner!$1:$1,PROSPER_Wellner!$46:$46,""),
IF($C47="Travis Harvey",_xlfn.XLOOKUP($B47,PROSPER_Harvey!$1:$1,PROSPER_Harvey!$46:$46,""),"")))))))="","",
IF($C47="Christopher Lobo",_xlfn.XLOOKUP($B47,PROSPER_Lobo!$1:$1,PROSPER_Lobo!$46:$46,""),
IF($C47="Naren Baliga",_xlfn.XLOOKUP($B47,PROSPER_Baliga!$1:$1,PROSPER_Baliga!$46:$46,""),
IF($C47="Thorsten Huhn",_xlfn.XLOOKUP($B47,PROSPER_Huhn!$1:$1,PROSPER_Huhn!$46:$46,""),
IF($C47="Nick Hull",_xlfn.XLOOKUP($B47,PROSPER_Hull!$1:$1,PROSPER_Hull!$46:$46,""),
IF($C47="Monika Kotwani",_xlfn.XLOOKUP($B47,PROSPER_Kotwani!$1:$1,PROSPER_Kotwani!$46:$46,""),
IF($C47="Jonathan Wellner",_xlfn.XLOOKUP($B47,PROSPER_Wellner!$1:$1,PROSPER_Wellner!$46:$46,""),
IF($C47="Travis Harvey",_xlfn.XLOOKUP($B47,PROSPER_Harvey!$1:$1,PROSPER_Harvey!$46:$46,""),"")))))))))</f>
        <v>N/A</v>
      </c>
      <c r="GE47" s="150" t="str">
        <f t="shared" si="309"/>
        <v>N/A</v>
      </c>
      <c r="GF47" s="130" t="str">
        <f>_xlfn.XLOOKUP(B47,PROSPERInitial_Query!$E:$E,PROSPERInitial_Query!$AJ:$AJ,"",,-1)</f>
        <v/>
      </c>
      <c r="GG47" s="121" t="str">
        <f t="shared" si="397"/>
        <v>Sangwoo Park2 - RelationshipAccount / Stakeholder 10Name</v>
      </c>
      <c r="GH47" s="121" t="str">
        <f>_xlfn.XLOOKUP(GG47,PROSPERDelta_Query!BK:BK,PROSPERDelta_Query!AL:AL,"",,-1)</f>
        <v/>
      </c>
      <c r="GI47" s="126" t="str">
        <f>_xlfn.XLOOKUP(B47,PROSPERInitial_Query!$E:$E,PROSPERInitial_Query!$Z:$Z,"",,-1)</f>
        <v/>
      </c>
      <c r="GJ47" s="121" t="str">
        <f t="shared" si="398"/>
        <v>Sangwoo Park2 - RelationshipAccount / Stakeholder 10Self Score</v>
      </c>
      <c r="GK47" s="126" t="str">
        <f>_xlfn.XLOOKUP(GJ47,PROSPERDelta_Query!BK:BK,PROSPERDelta_Query!AV:AV,"",,-1)</f>
        <v/>
      </c>
      <c r="GL47" s="131" t="str">
        <f t="shared" si="399"/>
        <v/>
      </c>
      <c r="GM47" s="131" t="str">
        <f t="shared" si="313"/>
        <v>N/A</v>
      </c>
      <c r="GN47" s="132" t="str">
        <f t="shared" si="314"/>
        <v>N/A</v>
      </c>
      <c r="GO47" s="132" t="str">
        <f>IF(IF(IF($C47="Christopher Lobo",_xlfn.XLOOKUP($B47,PROSPER_Lobo!$1:$1,PROSPER_Lobo!$48:$48,""),
IF($C47="Naren Baliga",_xlfn.XLOOKUP($B47,PROSPER_Baliga!$1:$1,PROSPER_Baliga!$48:$48,""),
IF($C47="Thorsten Huhn",_xlfn.XLOOKUP($B47,PROSPER_Huhn!$1:$1,PROSPER_Huhn!$48:$48,""),
IF($C47="Nick Hull",_xlfn.XLOOKUP($B47,PROSPER_Hull!$1:$1,PROSPER_Hull!$48:$48,""),
IF($C47="Monika Kotwani",_xlfn.XLOOKUP($B47,PROSPER_Kotwani!$1:$1,PROSPER_Kotwani!$48:$48,""),
IF($C47="Jonathan Wellner",_xlfn.XLOOKUP($B47,PROSPER_Wellner!$1:$1,PROSPER_Wellner!$48:$48,""),
IF($C47="Travis Harvey",_xlfn.XLOOKUP($B47,PROSPER_Harvey!$1:$1,PROSPER_Harvey!$48:$48,""),"")))))))="","",
IF($C47="Christopher Lobo",_xlfn.XLOOKUP($B47,PROSPER_Lobo!$1:$1,PROSPER_Lobo!$48:$48,""),
IF($C47="Naren Baliga",_xlfn.XLOOKUP($B47,PROSPER_Baliga!$1:$1,PROSPER_Baliga!$48:$48,""),
IF($C47="Thorsten Huhn",_xlfn.XLOOKUP($B47,PROSPER_Huhn!$1:$1,PROSPER_Huhn!$48:$48,""),
IF($C47="Nick Hull",_xlfn.XLOOKUP($B47,PROSPER_Hull!$1:$1,PROSPER_Hull!$48:$48,""),
IF($C47="Monika Kotwani",_xlfn.XLOOKUP($B47,PROSPER_Kotwani!$1:$1,PROSPER_Kotwani!$48:$48,""),
IF($C47="Jonathan Wellner",_xlfn.XLOOKUP($B47,PROSPER_Wellner!$1:$1,PROSPER_Wellner!$48:$48,""),
IF($C47="Travis Harvey",_xlfn.XLOOKUP($B47,PROSPER_Harvey!$1:$1,PROSPER_Harvey!$48:$48,""),""))))))))="","No Score",IF(IF($C47="Christopher Lobo",_xlfn.XLOOKUP($B47,PROSPER_Lobo!$1:$1,PROSPER_Lobo!$48:$48,""),
IF($C47="Naren Baliga",_xlfn.XLOOKUP($B47,PROSPER_Baliga!$1:$1,PROSPER_Baliga!$48:$48,""),
IF($C47="Thorsten Huhn",_xlfn.XLOOKUP($B47,PROSPER_Huhn!$1:$1,PROSPER_Huhn!$48:$48,""),
IF($C47="Nick Hull",_xlfn.XLOOKUP($B47,PROSPER_Hull!$1:$1,PROSPER_Hull!$48:$48,""),
IF($C47="Monika Kotwani",_xlfn.XLOOKUP($B47,PROSPER_Kotwani!$1:$1,PROSPER_Kotwani!$48:$48,""),
IF($C47="Jonathan Wellner",_xlfn.XLOOKUP($B47,PROSPER_Wellner!$1:$1,PROSPER_Wellner!$48:$48,""),
IF($C47="Travis Harvey",_xlfn.XLOOKUP($B47,PROSPER_Harvey!$1:$1,PROSPER_Harvey!$48:$48,""),"")))))))="","",
IF($C47="Christopher Lobo",_xlfn.XLOOKUP($B47,PROSPER_Lobo!$1:$1,PROSPER_Lobo!$48:$48,""),
IF($C47="Naren Baliga",_xlfn.XLOOKUP($B47,PROSPER_Baliga!$1:$1,PROSPER_Baliga!$48:$48,""),
IF($C47="Thorsten Huhn",_xlfn.XLOOKUP($B47,PROSPER_Huhn!$1:$1,PROSPER_Huhn!$48:$48,""),
IF($C47="Nick Hull",_xlfn.XLOOKUP($B47,PROSPER_Hull!$1:$1,PROSPER_Hull!$48:$48,""),
IF($C47="Monika Kotwani",_xlfn.XLOOKUP($B47,PROSPER_Kotwani!$1:$1,PROSPER_Kotwani!$48:$48,""),
IF($C47="Jonathan Wellner",_xlfn.XLOOKUP($B47,PROSPER_Wellner!$1:$1,PROSPER_Wellner!$48:$48,""),
IF($C47="Travis Harvey",_xlfn.XLOOKUP($B47,PROSPER_Harvey!$1:$1,PROSPER_Harvey!$48:$48,""),"")))))))))</f>
        <v>N/A</v>
      </c>
      <c r="GP47" s="131" t="str">
        <f>IF(IF(IF($C47="Christopher Lobo",_xlfn.XLOOKUP($B47,PROSPER_Lobo!$1:$1,PROSPER_Lobo!$49:$49,""),
IF($C47="Naren Baliga",_xlfn.XLOOKUP($B47,PROSPER_Baliga!$1:$1,PROSPER_Baliga!$49:$49,""),
IF($C47="Thorsten Huhn",_xlfn.XLOOKUP($B47,PROSPER_Huhn!$1:$1,PROSPER_Huhn!$49:$49,""),
IF($C47="Nick Hull",_xlfn.XLOOKUP($B47,PROSPER_Hull!$1:$1,PROSPER_Hull!$49:$49,""),
IF($C47="Monika Kotwani",_xlfn.XLOOKUP($B47,PROSPER_Kotwani!$1:$1,PROSPER_Kotwani!$49:$49,""),
IF($C47="Jonathan Wellner",_xlfn.XLOOKUP($B47,PROSPER_Wellner!$1:$1,PROSPER_Wellner!$49:$49,""),
IF($C47="Travis Harvey",_xlfn.XLOOKUP($B47,PROSPER_Harvey!$1:$1,PROSPER_Harvey!$49:$49,""),"")))))))="","",
IF($C47="Christopher Lobo",_xlfn.XLOOKUP($B47,PROSPER_Lobo!$1:$1,PROSPER_Lobo!$49:$49,""),
IF($C47="Naren Baliga",_xlfn.XLOOKUP($B47,PROSPER_Baliga!$1:$1,PROSPER_Baliga!$49:$49,""),
IF($C47="Thorsten Huhn",_xlfn.XLOOKUP($B47,PROSPER_Huhn!$1:$1,PROSPER_Huhn!$49:$49,""),
IF($C47="Nick Hull",_xlfn.XLOOKUP($B47,PROSPER_Hull!$1:$1,PROSPER_Hull!$49:$49,""),
IF($C47="Monika Kotwani",_xlfn.XLOOKUP($B47,PROSPER_Kotwani!$1:$1,PROSPER_Kotwani!$49:$49,""),
IF($C47="Jonathan Wellner",_xlfn.XLOOKUP($B47,PROSPER_Wellner!$1:$1,PROSPER_Wellner!$49:$49,""),
IF($C47="Travis Harvey",_xlfn.XLOOKUP($B47,PROSPER_Harvey!$1:$1,PROSPER_Harvey!$49:$49,""),""))))))))="","No Comment",IF(IF($C47="Christopher Lobo",_xlfn.XLOOKUP($B47,PROSPER_Lobo!$1:$1,PROSPER_Lobo!$49:$49,""),
IF($C47="Naren Baliga",_xlfn.XLOOKUP($B47,PROSPER_Baliga!$1:$1,PROSPER_Baliga!$49:$49,""),
IF($C47="Thorsten Huhn",_xlfn.XLOOKUP($B47,PROSPER_Huhn!$1:$1,PROSPER_Huhn!$49:$49,""),
IF($C47="Nick Hull",_xlfn.XLOOKUP($B47,PROSPER_Hull!$1:$1,PROSPER_Hull!$49:$49,""),
IF($C47="Monika Kotwani",_xlfn.XLOOKUP($B47,PROSPER_Kotwani!$1:$1,PROSPER_Kotwani!$49:$49,""),
IF($C47="Jonathan Wellner",_xlfn.XLOOKUP($B47,PROSPER_Wellner!$1:$1,PROSPER_Wellner!$49:$49,""),
IF($C47="Travis Harvey",_xlfn.XLOOKUP($B47,PROSPER_Harvey!$1:$1,PROSPER_Harvey!$49:$49,""),"")))))))="","",
IF($C47="Christopher Lobo",_xlfn.XLOOKUP($B47,PROSPER_Lobo!$1:$1,PROSPER_Lobo!$49:$49,""),
IF($C47="Naren Baliga",_xlfn.XLOOKUP($B47,PROSPER_Baliga!$1:$1,PROSPER_Baliga!$49:$49,""),
IF($C47="Thorsten Huhn",_xlfn.XLOOKUP($B47,PROSPER_Huhn!$1:$1,PROSPER_Huhn!$49:$49,""),
IF($C47="Nick Hull",_xlfn.XLOOKUP($B47,PROSPER_Hull!$1:$1,PROSPER_Hull!$49:$49,""),
IF($C47="Monika Kotwani",_xlfn.XLOOKUP($B47,PROSPER_Kotwani!$1:$1,PROSPER_Kotwani!$49:$49,""),
IF($C47="Jonathan Wellner",_xlfn.XLOOKUP($B47,PROSPER_Wellner!$1:$1,PROSPER_Wellner!$49:$49,""),
IF($C47="Travis Harvey",_xlfn.XLOOKUP($B47,PROSPER_Harvey!$1:$1,PROSPER_Harvey!$49:$49,""),"")))))))))</f>
        <v>N/A</v>
      </c>
      <c r="GQ47" s="150" t="str">
        <f t="shared" si="315"/>
        <v>N/A</v>
      </c>
      <c r="GR47" s="187" t="str">
        <f t="shared" si="316"/>
        <v>N/A</v>
      </c>
      <c r="GS47" s="128" t="str">
        <f t="shared" si="317"/>
        <v>N/A</v>
      </c>
      <c r="GT47" s="188" t="str">
        <f t="shared" si="318"/>
        <v>N/A</v>
      </c>
      <c r="GU47" s="133" t="str">
        <f>IF(IF(IF($C47="Christopher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Kotwani",_xlfn.XLOOKUP($B47,PROSPER_Kotwani!$1:$1,PROSPER_Kotwani!$54:$54,""),
IF($C47="Jonathan Wellner",_xlfn.XLOOKUP($B47,PROSPER_Wellner!$1:$1,PROSPER_Wellner!$54:$54,""),
IF($C47="Travis Harvey",_xlfn.XLOOKUP($B47,PROSPER_Harvey!$1:$1,PROSPER_Harvey!$54:$54,""),"")))))))="","",
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Kotwani",_xlfn.XLOOKUP($B47,PROSPER_Kotwani!$1:$1,PROSPER_Kotwani!$50:$50,""),
IF($C47="Jonathan Wellner",_xlfn.XLOOKUP($B47,PROSPER_Wellner!$1:$1,PROSPER_Wellner!$50:$50,""),
IF($C47="Travis Harvey",_xlfn.XLOOKUP($B47,PROSPER_Harvey!$1:$1,PROSPER_Harvey!$50:$50,""),""))))))))="","No Score",IF(IF($C47="Christopher Lobo",_xlfn.XLOOKUP($B47,PROSPER_Lobo!$1:$1,PROSPER_Lobo!$50:$50,""),
IF($C47="Naren Baliga",_xlfn.XLOOKUP($B47,PROSPER_Baliga!$1:$1,PROSPER_Baliga!$50:$50,""),
IF($C47="Thorsten Huhn",_xlfn.XLOOKUP($B47,PROSPER_Huhn!$1:$1,PROSPER_Huhn!$50:$50,""),
IF($C47="Nick Hull",_xlfn.XLOOKUP($B47,PROSPER_Hull!$1:$1,PROSPER_Hull!$50:$50,""),
IF($C47="Monika Kotwani",_xlfn.XLOOKUP($B47,PROSPER_Kotwani!$1:$1,PROSPER_Kotwani!$50:$50,""),
IF($C47="Jonathan Wellner",_xlfn.XLOOKUP($B47,PROSPER_Wellner!$1:$1,PROSPER_Wellner!$50:$50,""),
IF($C47="Travis Harvey",_xlfn.XLOOKUP($B47,PROSPER_Harvey!$1:$1,PROSPER_Harvey!$50:$50,""),"")))))))="","",
IF($C47="Christopher Lobo",_xlfn.XLOOKUP($B47,PROSPER_Lobo!$1:$1,PROSPER_Lobo!$50:$50,""),
IF($C47="Naren Baliga",_xlfn.XLOOKUP($B47,PROSPER_Baliga!$1:$1,PROSPER_Baliga!$50:$50,""),
IF($C47="Thorsten Huhn",_xlfn.XLOOKUP($B47,PROSPER_Huhn!$1:$1,PROSPER_Huhn!$50:$50,""),
IF($C47="Nick Hull",_xlfn.XLOOKUP($B47,PROSPER_Hull!$1:$1,PROSPER_Hull!$50:$50,""),
IF($C47="Monika Kotwani",_xlfn.XLOOKUP($B47,PROSPER_Kotwani!$1:$1,PROSPER_Kotwani!$50:$50,""),
IF($C47="Jonathan Wellner",_xlfn.XLOOKUP($B47,PROSPER_Wellner!$1:$1,PROSPER_Wellner!$50:$50,""),
IF($C47="Travis Harvey",_xlfn.XLOOKUP($B47,PROSPER_Harvey!$1:$1,PROSPER_Harvey!$50:$50,""),"")))))))))</f>
        <v>No Score</v>
      </c>
      <c r="GV47" s="134" t="str">
        <f>IF(IF(IF($C47="Christopher Lobo",_xlfn.XLOOKUP($B47,PROSPER_Lobo!$1:$1,PROSPER_Lobo!$51:$51,""),
IF($C47="Naren Baliga",_xlfn.XLOOKUP($B47,PROSPER_Baliga!$1:$1,PROSPER_Baliga!$51:$51,""),
IF($C47="Thorsten Huhn",_xlfn.XLOOKUP($B47,PROSPER_Huhn!$1:$1,PROSPER_Huhn!$51:$51,""),
IF($C47="Nick Hull",_xlfn.XLOOKUP($B47,PROSPER_Hull!$1:$1,PROSPER_Hull!$51:$51,""),
IF($C47="Monika Kotwani",_xlfn.XLOOKUP($B47,PROSPER_Kotwani!$1:$1,PROSPER_Kotwani!$51:$51,""),
IF($C47="Jonathan Wellner",_xlfn.XLOOKUP($B47,PROSPER_Wellner!$1:$1,PROSPER_Wellner!$51:$51,""),
IF($C47="Travis Harvey",_xlfn.XLOOKUP($B47,PROSPER_Harvey!$1:$1,PROSPER_Harvey!$51:$51,""),"")))))))="","",
IF($C47="Christopher Lobo",_xlfn.XLOOKUP($B47,PROSPER_Lobo!$1:$1,PROSPER_Lobo!$51:$51,""),
IF($C47="Naren Baliga",_xlfn.XLOOKUP($B47,PROSPER_Baliga!$1:$1,PROSPER_Baliga!$51:$51,""),
IF($C47="Thorsten Huhn",_xlfn.XLOOKUP($B47,PROSPER_Huhn!$1:$1,PROSPER_Huhn!$51:$51,""),
IF($C47="Nick Hull",_xlfn.XLOOKUP($B47,PROSPER_Hull!$1:$1,PROSPER_Hull!$51:$51,""),
IF($C47="Monika Kotwani",_xlfn.XLOOKUP($B47,PROSPER_Kotwani!$1:$1,PROSPER_Kotwani!$51:$51,""),
IF($C47="Jonathan Wellner",_xlfn.XLOOKUP($B47,PROSPER_Wellner!$1:$1,PROSPER_Wellner!$51:$51,""),
IF($C47="Travis Harvey",_xlfn.XLOOKUP($B47,PROSPER_Harvey!$1:$1,PROSPER_Harvey!$51:$51,""),""))))))))="","No Comment",IF(IF($C47="Christopher Lobo",_xlfn.XLOOKUP($B47,PROSPER_Lobo!$1:$1,PROSPER_Lobo!$51:$51,""),
IF($C47="Naren Baliga",_xlfn.XLOOKUP($B47,PROSPER_Baliga!$1:$1,PROSPER_Baliga!$51:$51,""),
IF($C47="Thorsten Huhn",_xlfn.XLOOKUP($B47,PROSPER_Huhn!$1:$1,PROSPER_Huhn!$51:$51,""),
IF($C47="Nick Hull",_xlfn.XLOOKUP($B47,PROSPER_Hull!$1:$1,PROSPER_Hull!$51:$51,""),
IF($C47="Monika Kotwani",_xlfn.XLOOKUP($B47,PROSPER_Kotwani!$1:$1,PROSPER_Kotwani!$51:$51,""),
IF($C47="Jonathan Wellner",_xlfn.XLOOKUP($B47,PROSPER_Wellner!$1:$1,PROSPER_Wellner!$51:$51,""),
IF($C47="Travis Harvey",_xlfn.XLOOKUP($B47,PROSPER_Harvey!$1:$1,PROSPER_Harvey!$51:$51,""),"")))))))="","",
IF($C47="Christopher Lobo",_xlfn.XLOOKUP($B47,PROSPER_Lobo!$1:$1,PROSPER_Lobo!$51:$51,""),
IF($C47="Naren Baliga",_xlfn.XLOOKUP($B47,PROSPER_Baliga!$1:$1,PROSPER_Baliga!$51:$51,""),
IF($C47="Thorsten Huhn",_xlfn.XLOOKUP($B47,PROSPER_Huhn!$1:$1,PROSPER_Huhn!$51:$51,""),
IF($C47="Nick Hull",_xlfn.XLOOKUP($B47,PROSPER_Hull!$1:$1,PROSPER_Hull!$51:$51,""),
IF($C47="Monika Kotwani",_xlfn.XLOOKUP($B47,PROSPER_Kotwani!$1:$1,PROSPER_Kotwani!$51:$51,""),
IF($C47="Jonathan Wellner",_xlfn.XLOOKUP($B47,PROSPER_Wellner!$1:$1,PROSPER_Wellner!$51:$51,""),
IF($C47="Travis Harvey",_xlfn.XLOOKUP($B47,PROSPER_Harvey!$1:$1,PROSPER_Harvey!$51:$51,""),"")))))))))</f>
        <v>No Comment</v>
      </c>
      <c r="GW47" s="133">
        <f>_xlfn.XLOOKUP($B47,Vlookups_Local!B:B,Vlookups_Local!E:E,"N/A")</f>
        <v>4</v>
      </c>
      <c r="GX47" s="134" t="str">
        <f>IF(IF(IF($C47="Christopher Lobo",_xlfn.XLOOKUP($B47,PROSPER_Lobo!$1:$1,PROSPER_Lobo!$53:$53,""),
IF($C47="Naren Baliga",_xlfn.XLOOKUP($B47,PROSPER_Baliga!$1:$1,PROSPER_Baliga!$53:$53,""),
IF($C47="Thorsten Huhn",_xlfn.XLOOKUP($B47,PROSPER_Huhn!$1:$1,PROSPER_Huhn!$53:$53,""),
IF($C47="Nick Hull",_xlfn.XLOOKUP($B47,PROSPER_Hull!$1:$1,PROSPER_Hull!$53:$53,""),
IF($C47="Monika Kotwani",_xlfn.XLOOKUP($B47,PROSPER_Kotwani!$1:$1,PROSPER_Kotwani!$53:$53,""),
IF($C47="Jonathan Wellner",_xlfn.XLOOKUP($B47,PROSPER_Wellner!$1:$1,PROSPER_Wellner!$53:$53,""),
IF($C47="Travis Harvey",_xlfn.XLOOKUP($B47,PROSPER_Harvey!$1:$1,PROSPER_Harvey!$53:$53,""),"")))))))="","",
IF($C47="Christopher Lobo",_xlfn.XLOOKUP($B47,PROSPER_Lobo!$1:$1,PROSPER_Lobo!$53:$53,""),
IF($C47="Naren Baliga",_xlfn.XLOOKUP($B47,PROSPER_Baliga!$1:$1,PROSPER_Baliga!$53:$53,""),
IF($C47="Thorsten Huhn",_xlfn.XLOOKUP($B47,PROSPER_Huhn!$1:$1,PROSPER_Huhn!$53:$53,""),
IF($C47="Nick Hull",_xlfn.XLOOKUP($B47,PROSPER_Hull!$1:$1,PROSPER_Hull!$53:$53,""),
IF($C47="Monika Kotwani",_xlfn.XLOOKUP($B47,PROSPER_Kotwani!$1:$1,PROSPER_Kotwani!$53:$53,""),
IF($C47="Jonathan Wellner",_xlfn.XLOOKUP($B47,PROSPER_Wellner!$1:$1,PROSPER_Wellner!$53:$53,""),
IF($C47="Travis Harvey",_xlfn.XLOOKUP($B47,PROSPER_Harvey!$1:$1,PROSPER_Harvey!$53:$53,""),""))))))))="","No Comment",IF(IF($C47="Christopher Lobo",_xlfn.XLOOKUP($B47,PROSPER_Lobo!$1:$1,PROSPER_Lobo!$53:$53,""),
IF($C47="Naren Baliga",_xlfn.XLOOKUP($B47,PROSPER_Baliga!$1:$1,PROSPER_Baliga!$53:$53,""),
IF($C47="Thorsten Huhn",_xlfn.XLOOKUP($B47,PROSPER_Huhn!$1:$1,PROSPER_Huhn!$53:$53,""),
IF($C47="Nick Hull",_xlfn.XLOOKUP($B47,PROSPER_Hull!$1:$1,PROSPER_Hull!$53:$53,""),
IF($C47="Monika Kotwani",_xlfn.XLOOKUP($B47,PROSPER_Kotwani!$1:$1,PROSPER_Kotwani!$53:$53,""),
IF($C47="Jonathan Wellner",_xlfn.XLOOKUP($B47,PROSPER_Wellner!$1:$1,PROSPER_Wellner!$53:$53,""),
IF($C47="Travis Harvey",_xlfn.XLOOKUP($B47,PROSPER_Harvey!$1:$1,PROSPER_Harvey!$53:$53,""),"")))))))="","",
IF($C47="Christopher Lobo",_xlfn.XLOOKUP($B47,PROSPER_Lobo!$1:$1,PROSPER_Lobo!$53:$53,""),
IF($C47="Naren Baliga",_xlfn.XLOOKUP($B47,PROSPER_Baliga!$1:$1,PROSPER_Baliga!$53:$53,""),
IF($C47="Thorsten Huhn",_xlfn.XLOOKUP($B47,PROSPER_Huhn!$1:$1,PROSPER_Huhn!$53:$53,""),
IF($C47="Nick Hull",_xlfn.XLOOKUP($B47,PROSPER_Hull!$1:$1,PROSPER_Hull!$53:$53,""),
IF($C47="Monika Kotwani",_xlfn.XLOOKUP($B47,PROSPER_Kotwani!$1:$1,PROSPER_Kotwani!$53:$53,""),
IF($C47="Jonathan Wellner",_xlfn.XLOOKUP($B47,PROSPER_Wellner!$1:$1,PROSPER_Wellner!$53:$53,""),
IF($C47="Travis Harvey",_xlfn.XLOOKUP($B47,PROSPER_Harvey!$1:$1,PROSPER_Harvey!$53:$53,""),"")))))))))</f>
        <v>No Comment</v>
      </c>
      <c r="GY47" s="133" t="str">
        <f>IF(IF(IF($C47="Christopher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Kotwani",_xlfn.XLOOKUP($B47,PROSPER_Kotwani!$1:$1,PROSPER_Kotwani!$54:$54,""),
IF($C47="Jonathan Wellner",_xlfn.XLOOKUP($B47,PROSPER_Wellner!$1:$1,PROSPER_Wellner!$54:$54,""),
IF($C47="Travis Harvey",_xlfn.XLOOKUP($B47,PROSPER_Harvey!$1:$1,PROSPER_Harvey!$54:$54,""),"")))))))="","",
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Kotwani",_xlfn.XLOOKUP($B47,PROSPER_Kotwani!$1:$1,PROSPER_Kotwani!$54:$54,""),
IF($C47="Jonathan Wellner",_xlfn.XLOOKUP($B47,PROSPER_Wellner!$1:$1,PROSPER_Wellner!$54:$54,""),
IF($C47="Travis Harvey",_xlfn.XLOOKUP($B47,PROSPER_Harvey!$1:$1,PROSPER_Harvey!$54:$54,""),""))))))))="","No Score",IF(IF($C47="Christopher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Kotwani",_xlfn.XLOOKUP($B47,PROSPER_Kotwani!$1:$1,PROSPER_Kotwani!$54:$54,""),
IF($C47="Jonathan Wellner",_xlfn.XLOOKUP($B47,PROSPER_Wellner!$1:$1,PROSPER_Wellner!$54:$54,""),
IF($C47="Travis Harvey",_xlfn.XLOOKUP($B47,PROSPER_Harvey!$1:$1,PROSPER_Harvey!$54:$54,""),"")))))))="","",
IF($C47="Christopher Lobo",_xlfn.XLOOKUP($B47,PROSPER_Lobo!$1:$1,PROSPER_Lobo!$54:$54,""),
IF($C47="Naren Baliga",_xlfn.XLOOKUP($B47,PROSPER_Baliga!$1:$1,PROSPER_Baliga!$54:$54,""),
IF($C47="Thorsten Huhn",_xlfn.XLOOKUP($B47,PROSPER_Huhn!$1:$1,PROSPER_Huhn!$54:$54,""),
IF($C47="Nick Hull",_xlfn.XLOOKUP($B47,PROSPER_Hull!$1:$1,PROSPER_Hull!$54:$54,""),
IF($C47="Monika Kotwani",_xlfn.XLOOKUP($B47,PROSPER_Kotwani!$1:$1,PROSPER_Kotwani!$54:$54,""),
IF($C47="Jonathan Wellner",_xlfn.XLOOKUP($B47,PROSPER_Wellner!$1:$1,PROSPER_Wellner!$54:$54,""),
IF($C47="Travis Harvey",_xlfn.XLOOKUP($B47,PROSPER_Harvey!$1:$1,PROSPER_Harvey!$54:$54,""),"")))))))))</f>
        <v>No Score</v>
      </c>
      <c r="GZ47" s="134" t="str">
        <f>IF(IF(IF($C47="Christopher Lobo",_xlfn.XLOOKUP($B47,PROSPER_Lobo!$1:$1,PROSPER_Lobo!$55:$55,""),
IF($C47="Naren Baliga",_xlfn.XLOOKUP($B47,PROSPER_Baliga!$1:$1,PROSPER_Baliga!$55:$55,""),
IF($C47="Thorsten Huhn",_xlfn.XLOOKUP($B47,PROSPER_Huhn!$1:$1,PROSPER_Huhn!$55:$55,""),
IF($C47="Nick Hull",_xlfn.XLOOKUP($B47,PROSPER_Hull!$1:$1,PROSPER_Hull!$55:$55,""),
IF($C47="Monika Kotwani",_xlfn.XLOOKUP($B47,PROSPER_Kotwani!$1:$1,PROSPER_Kotwani!$55:$55,""),
IF($C47="Jonathan Wellner",_xlfn.XLOOKUP($B47,PROSPER_Wellner!$1:$1,PROSPER_Wellner!$55:$55,""),
IF($C47="Travis Harvey",_xlfn.XLOOKUP($B47,PROSPER_Harvey!$1:$1,PROSPER_Harvey!$55:$55,""),"")))))))="","",
IF($C47="Christopher Lobo",_xlfn.XLOOKUP($B47,PROSPER_Lobo!$1:$1,PROSPER_Lobo!$55:$55,""),
IF($C47="Naren Baliga",_xlfn.XLOOKUP($B47,PROSPER_Baliga!$1:$1,PROSPER_Baliga!$55:$55,""),
IF($C47="Thorsten Huhn",_xlfn.XLOOKUP($B47,PROSPER_Huhn!$1:$1,PROSPER_Huhn!$55:$55,""),
IF($C47="Nick Hull",_xlfn.XLOOKUP($B47,PROSPER_Hull!$1:$1,PROSPER_Hull!$55:$55,""),
IF($C47="Monika Kotwani",_xlfn.XLOOKUP($B47,PROSPER_Kotwani!$1:$1,PROSPER_Kotwani!$55:$55,""),
IF($C47="Jonathan Wellner",_xlfn.XLOOKUP($B47,PROSPER_Wellner!$1:$1,PROSPER_Wellner!$55:$55,""),
IF($C47="Travis Harvey",_xlfn.XLOOKUP($B47,PROSPER_Harvey!$1:$1,PROSPER_Harvey!$55:$55,""),""))))))))="","No Comment",IF(IF($C47="Christopher Lobo",_xlfn.XLOOKUP($B47,PROSPER_Lobo!$1:$1,PROSPER_Lobo!$55:$55,""),
IF($C47="Naren Baliga",_xlfn.XLOOKUP($B47,PROSPER_Baliga!$1:$1,PROSPER_Baliga!$55:$55,""),
IF($C47="Thorsten Huhn",_xlfn.XLOOKUP($B47,PROSPER_Huhn!$1:$1,PROSPER_Huhn!$55:$55,""),
IF($C47="Nick Hull",_xlfn.XLOOKUP($B47,PROSPER_Hull!$1:$1,PROSPER_Hull!$55:$55,""),
IF($C47="Monika Kotwani",_xlfn.XLOOKUP($B47,PROSPER_Kotwani!$1:$1,PROSPER_Kotwani!$55:$55,""),
IF($C47="Jonathan Wellner",_xlfn.XLOOKUP($B47,PROSPER_Wellner!$1:$1,PROSPER_Wellner!$55:$55,""),
IF($C47="Travis Harvey",_xlfn.XLOOKUP($B47,PROSPER_Harvey!$1:$1,PROSPER_Harvey!$55:$55,""),"")))))))="","",
IF($C47="Christopher Lobo",_xlfn.XLOOKUP($B47,PROSPER_Lobo!$1:$1,PROSPER_Lobo!$55:$55,""),
IF($C47="Naren Baliga",_xlfn.XLOOKUP($B47,PROSPER_Baliga!$1:$1,PROSPER_Baliga!$55:$55,""),
IF($C47="Thorsten Huhn",_xlfn.XLOOKUP($B47,PROSPER_Huhn!$1:$1,PROSPER_Huhn!$55:$55,""),
IF($C47="Nick Hull",_xlfn.XLOOKUP($B47,PROSPER_Hull!$1:$1,PROSPER_Hull!$55:$55,""),
IF($C47="Monika Kotwani",_xlfn.XLOOKUP($B47,PROSPER_Kotwani!$1:$1,PROSPER_Kotwani!$55:$55,""),
IF($C47="Jonathan Wellner",_xlfn.XLOOKUP($B47,PROSPER_Wellner!$1:$1,PROSPER_Wellner!$55:$55,""),
IF($C47="Travis Harvey",_xlfn.XLOOKUP($B47,PROSPER_Harvey!$1:$1,PROSPER_Harvey!$55:$55,""),"")))))))))</f>
        <v>No Comment</v>
      </c>
      <c r="HA47" s="133" t="str">
        <f>IF(IF(IF($C47="Christopher Lobo",_xlfn.XLOOKUP($B47,PROSPER_Lobo!$1:$1,PROSPER_Lobo!$56:$56,""),
IF($C47="Naren Baliga",_xlfn.XLOOKUP($B47,PROSPER_Baliga!$1:$1,PROSPER_Baliga!$56:$56,""),
IF($C47="Thorsten Huhn",_xlfn.XLOOKUP($B47,PROSPER_Huhn!$1:$1,PROSPER_Huhn!$56:$56,""),
IF($C47="Nick Hull",_xlfn.XLOOKUP($B47,PROSPER_Hull!$1:$1,PROSPER_Hull!$56:$56,""),
IF($C47="Monika Kotwani",_xlfn.XLOOKUP($B47,PROSPER_Kotwani!$1:$1,PROSPER_Kotwani!$56:$56,""),
IF($C47="Jonathan Wellner",_xlfn.XLOOKUP($B47,PROSPER_Wellner!$1:$1,PROSPER_Wellner!$56:$56,""),
IF($C47="Travis Harvey",_xlfn.XLOOKUP($B47,PROSPER_Harvey!$1:$1,PROSPER_Harvey!$56:$56,""),"")))))))="","",
IF($C47="Christopher Lobo",_xlfn.XLOOKUP($B47,PROSPER_Lobo!$1:$1,PROSPER_Lobo!$56:$56,""),
IF($C47="Naren Baliga",_xlfn.XLOOKUP($B47,PROSPER_Baliga!$1:$1,PROSPER_Baliga!$56:$56,""),
IF($C47="Thorsten Huhn",_xlfn.XLOOKUP($B47,PROSPER_Huhn!$1:$1,PROSPER_Huhn!$56:$56,""),
IF($C47="Nick Hull",_xlfn.XLOOKUP($B47,PROSPER_Hull!$1:$1,PROSPER_Hull!$56:$56,""),
IF($C47="Monika Kotwani",_xlfn.XLOOKUP($B47,PROSPER_Kotwani!$1:$1,PROSPER_Kotwani!$56:$56,""),
IF($C47="Jonathan Wellner",_xlfn.XLOOKUP($B47,PROSPER_Wellner!$1:$1,PROSPER_Wellner!$56:$56,""),
IF($C47="Travis Harvey",_xlfn.XLOOKUP($B47,PROSPER_Harvey!$1:$1,PROSPER_Harvey!$56:$56,""),""))))))))="","No Score",IF(IF($C47="Christopher Lobo",_xlfn.XLOOKUP($B47,PROSPER_Lobo!$1:$1,PROSPER_Lobo!$56:$56,""),
IF($C47="Naren Baliga",_xlfn.XLOOKUP($B47,PROSPER_Baliga!$1:$1,PROSPER_Baliga!$56:$56,""),
IF($C47="Thorsten Huhn",_xlfn.XLOOKUP($B47,PROSPER_Huhn!$1:$1,PROSPER_Huhn!$56:$56,""),
IF($C47="Nick Hull",_xlfn.XLOOKUP($B47,PROSPER_Hull!$1:$1,PROSPER_Hull!$56:$56,""),
IF($C47="Monika Kotwani",_xlfn.XLOOKUP($B47,PROSPER_Kotwani!$1:$1,PROSPER_Kotwani!$56:$56,""),
IF($C47="Jonathan Wellner",_xlfn.XLOOKUP($B47,PROSPER_Wellner!$1:$1,PROSPER_Wellner!$56:$56,""),
IF($C47="Travis Harvey",_xlfn.XLOOKUP($B47,PROSPER_Harvey!$1:$1,PROSPER_Harvey!$56:$56,""),"")))))))="","",
IF($C47="Christopher Lobo",_xlfn.XLOOKUP($B47,PROSPER_Lobo!$1:$1,PROSPER_Lobo!$56:$56,""),
IF($C47="Naren Baliga",_xlfn.XLOOKUP($B47,PROSPER_Baliga!$1:$1,PROSPER_Baliga!$56:$56,""),
IF($C47="Thorsten Huhn",_xlfn.XLOOKUP($B47,PROSPER_Huhn!$1:$1,PROSPER_Huhn!$56:$56,""),
IF($C47="Nick Hull",_xlfn.XLOOKUP($B47,PROSPER_Hull!$1:$1,PROSPER_Hull!$56:$56,""),
IF($C47="Monika Kotwani",_xlfn.XLOOKUP($B47,PROSPER_Kotwani!$1:$1,PROSPER_Kotwani!$56:$56,""),
IF($C47="Jonathan Wellner",_xlfn.XLOOKUP($B47,PROSPER_Wellner!$1:$1,PROSPER_Wellner!$56:$56,""),
IF($C47="Travis Harvey",_xlfn.XLOOKUP($B47,PROSPER_Harvey!$1:$1,PROSPER_Harvey!$56:$56,""),"")))))))))</f>
        <v>No Score</v>
      </c>
      <c r="HB47" s="134" t="str">
        <f>IF(IF(IF($C47="Christopher Lobo",_xlfn.XLOOKUP($B47,PROSPER_Lobo!$1:$1,PROSPER_Lobo!$57:$57,""),
IF($C47="Naren Baliga",_xlfn.XLOOKUP($B47,PROSPER_Baliga!$1:$1,PROSPER_Baliga!$57:$57,""),
IF($C47="Thorsten Huhn",_xlfn.XLOOKUP($B47,PROSPER_Huhn!$1:$1,PROSPER_Huhn!$57:$57,""),
IF($C47="Nick Hull",_xlfn.XLOOKUP($B47,PROSPER_Hull!$1:$1,PROSPER_Hull!$57:$57,""),
IF($C47="Monika Kotwani",_xlfn.XLOOKUP($B47,PROSPER_Kotwani!$1:$1,PROSPER_Kotwani!$57:$57,""),
IF($C47="Jonathan Wellner",_xlfn.XLOOKUP($B47,PROSPER_Wellner!$1:$1,PROSPER_Wellner!$57:$57,""),
IF($C47="Travis Harvey",_xlfn.XLOOKUP($B47,PROSPER_Harvey!$1:$1,PROSPER_Harvey!$57:$57,""),"")))))))="","",
IF($C47="Christopher Lobo",_xlfn.XLOOKUP($B47,PROSPER_Lobo!$1:$1,PROSPER_Lobo!$57:$57,""),
IF($C47="Naren Baliga",_xlfn.XLOOKUP($B47,PROSPER_Baliga!$1:$1,PROSPER_Baliga!$57:$57,""),
IF($C47="Thorsten Huhn",_xlfn.XLOOKUP($B47,PROSPER_Huhn!$1:$1,PROSPER_Huhn!$57:$57,""),
IF($C47="Nick Hull",_xlfn.XLOOKUP($B47,PROSPER_Hull!$1:$1,PROSPER_Hull!$57:$57,""),
IF($C47="Monika Kotwani",_xlfn.XLOOKUP($B47,PROSPER_Kotwani!$1:$1,PROSPER_Kotwani!$57:$57,""),
IF($C47="Jonathan Wellner",_xlfn.XLOOKUP($B47,PROSPER_Wellner!$1:$1,PROSPER_Wellner!$57:$57,""),
IF($C47="Travis Harvey",_xlfn.XLOOKUP($B47,PROSPER_Harvey!$1:$1,PROSPER_Harvey!$57:$57,""),""))))))))="","No Comment",IF(IF($C47="Christopher Lobo",_xlfn.XLOOKUP($B47,PROSPER_Lobo!$1:$1,PROSPER_Lobo!$57:$57,""),
IF($C47="Naren Baliga",_xlfn.XLOOKUP($B47,PROSPER_Baliga!$1:$1,PROSPER_Baliga!$57:$57,""),
IF($C47="Thorsten Huhn",_xlfn.XLOOKUP($B47,PROSPER_Huhn!$1:$1,PROSPER_Huhn!$57:$57,""),
IF($C47="Nick Hull",_xlfn.XLOOKUP($B47,PROSPER_Hull!$1:$1,PROSPER_Hull!$57:$57,""),
IF($C47="Monika Kotwani",_xlfn.XLOOKUP($B47,PROSPER_Kotwani!$1:$1,PROSPER_Kotwani!$57:$57,""),
IF($C47="Jonathan Wellner",_xlfn.XLOOKUP($B47,PROSPER_Wellner!$1:$1,PROSPER_Wellner!$57:$57,""),
IF($C47="Travis Harvey",_xlfn.XLOOKUP($B47,PROSPER_Harvey!$1:$1,PROSPER_Harvey!$57:$57,""),"")))))))="","",
IF($C47="Christopher Lobo",_xlfn.XLOOKUP($B47,PROSPER_Lobo!$1:$1,PROSPER_Lobo!$57:$57,""),
IF($C47="Naren Baliga",_xlfn.XLOOKUP($B47,PROSPER_Baliga!$1:$1,PROSPER_Baliga!$57:$57,""),
IF($C47="Thorsten Huhn",_xlfn.XLOOKUP($B47,PROSPER_Huhn!$1:$1,PROSPER_Huhn!$57:$57,""),
IF($C47="Nick Hull",_xlfn.XLOOKUP($B47,PROSPER_Hull!$1:$1,PROSPER_Hull!$57:$57,""),
IF($C47="Monika Kotwani",_xlfn.XLOOKUP($B47,PROSPER_Kotwani!$1:$1,PROSPER_Kotwani!$57:$57,""),
IF($C47="Jonathan Wellner",_xlfn.XLOOKUP($B47,PROSPER_Wellner!$1:$1,PROSPER_Wellner!$57:$57,""),
IF($C47="Travis Harvey",_xlfn.XLOOKUP($B47,PROSPER_Harvey!$1:$1,PROSPER_Harvey!$57:$57,""),"")))))))))</f>
        <v>No Comment</v>
      </c>
      <c r="HC47" s="192">
        <f t="shared" si="319"/>
        <v>4</v>
      </c>
      <c r="HD47" s="135" t="str">
        <f>_xlfn.XLOOKUP(B47,PROSPERInitial_Query!$E:$E,PROSPERInitial_Query!$AK:$AK,"",,-1)</f>
        <v/>
      </c>
      <c r="HE47" s="136" t="str">
        <f t="shared" si="400"/>
        <v>Sangwoo Park4 - SuccessServices Quality</v>
      </c>
      <c r="HF47" s="136" t="str">
        <f>_xlfn.XLOOKUP(HE47,PROSPERDelta_Query!BK:BK,PROSPERDelta_Query!AX:AX,"",,-1)</f>
        <v/>
      </c>
      <c r="HG47" s="137" t="str">
        <f t="shared" si="321"/>
        <v>N/A</v>
      </c>
      <c r="HH47" s="137" t="str">
        <f>IF(IF(IF($C47="Christopher Lobo",_xlfn.XLOOKUP($B47,PROSPER_Lobo!$1:$1,PROSPER_Lobo!$58:$58,""),
IF($C47="Naren Baliga",_xlfn.XLOOKUP($B47,PROSPER_Baliga!$1:$1,PROSPER_Baliga!$58:$58,""),
IF($C47="Thorsten Huhn",_xlfn.XLOOKUP($B47,PROSPER_Huhn!$1:$1,PROSPER_Huhn!$58:$58,""),
IF($C47="Nick Hull",_xlfn.XLOOKUP($B47,PROSPER_Hull!$1:$1,PROSPER_Hull!$58:$58,""),
IF($C47="Monika Kotwani",_xlfn.XLOOKUP($B47,PROSPER_Kotwani!$1:$1,PROSPER_Kotwani!$58:$58,""),
IF($C47="Jonathan Wellner",_xlfn.XLOOKUP($B47,PROSPER_Wellner!$1:$1,PROSPER_Wellner!$58:$58,""),
IF($C47="Travis Harvey",_xlfn.XLOOKUP($B47,PROSPER_Harvey!$1:$1,PROSPER_Harvey!$58:$58,""),"")))))))="","",
IF($C47="Christopher Lobo",_xlfn.XLOOKUP($B47,PROSPER_Lobo!$1:$1,PROSPER_Lobo!$58:$58,""),
IF($C47="Naren Baliga",_xlfn.XLOOKUP($B47,PROSPER_Baliga!$1:$1,PROSPER_Baliga!$58:$58,""),
IF($C47="Thorsten Huhn",_xlfn.XLOOKUP($B47,PROSPER_Huhn!$1:$1,PROSPER_Huhn!$58:$58,""),
IF($C47="Nick Hull",_xlfn.XLOOKUP($B47,PROSPER_Hull!$1:$1,PROSPER_Hull!$58:$58,""),
IF($C47="Monika Kotwani",_xlfn.XLOOKUP($B47,PROSPER_Kotwani!$1:$1,PROSPER_Kotwani!$58:$58,""),
IF($C47="Jonathan Wellner",_xlfn.XLOOKUP($B47,PROSPER_Wellner!$1:$1,PROSPER_Wellner!$58:$58,""),
IF($C47="Travis Harvey",_xlfn.XLOOKUP($B47,PROSPER_Harvey!$1:$1,PROSPER_Harvey!$58:$58,""),""))))))))="","No Score",IF(IF($C47="Christopher Lobo",_xlfn.XLOOKUP($B47,PROSPER_Lobo!$1:$1,PROSPER_Lobo!$58:$58,""),
IF($C47="Naren Baliga",_xlfn.XLOOKUP($B47,PROSPER_Baliga!$1:$1,PROSPER_Baliga!$58:$58,""),
IF($C47="Thorsten Huhn",_xlfn.XLOOKUP($B47,PROSPER_Huhn!$1:$1,PROSPER_Huhn!$58:$58,""),
IF($C47="Nick Hull",_xlfn.XLOOKUP($B47,PROSPER_Hull!$1:$1,PROSPER_Hull!$58:$58,""),
IF($C47="Monika Kotwani",_xlfn.XLOOKUP($B47,PROSPER_Kotwani!$1:$1,PROSPER_Kotwani!$58:$58,""),
IF($C47="Jonathan Wellner",_xlfn.XLOOKUP($B47,PROSPER_Wellner!$1:$1,PROSPER_Wellner!$58:$58,""),
IF($C47="Travis Harvey",_xlfn.XLOOKUP($B47,PROSPER_Harvey!$1:$1,PROSPER_Harvey!$58:$58,""),"")))))))="","",
IF($C47="Christopher Lobo",_xlfn.XLOOKUP($B47,PROSPER_Lobo!$1:$1,PROSPER_Lobo!$58:$58,""),
IF($C47="Naren Baliga",_xlfn.XLOOKUP($B47,PROSPER_Baliga!$1:$1,PROSPER_Baliga!$58:$58,""),
IF($C47="Thorsten Huhn",_xlfn.XLOOKUP($B47,PROSPER_Huhn!$1:$1,PROSPER_Huhn!$58:$58,""),
IF($C47="Nick Hull",_xlfn.XLOOKUP($B47,PROSPER_Hull!$1:$1,PROSPER_Hull!$58:$58,""),
IF($C47="Monika Kotwani",_xlfn.XLOOKUP($B47,PROSPER_Kotwani!$1:$1,PROSPER_Kotwani!$58:$58,""),
IF($C47="Jonathan Wellner",_xlfn.XLOOKUP($B47,PROSPER_Wellner!$1:$1,PROSPER_Wellner!$58:$58,""),
IF($C47="Travis Harvey",_xlfn.XLOOKUP($B47,PROSPER_Harvey!$1:$1,PROSPER_Harvey!$58:$58,""),"")))))))))</f>
        <v>No Score</v>
      </c>
      <c r="HI47" s="138" t="str">
        <f>IF(IF(IF($C47="Christopher Lobo",_xlfn.XLOOKUP($B47,PROSPER_Lobo!$1:$1,PROSPER_Lobo!$59:$59,""),
IF($C47="Naren Baliga",_xlfn.XLOOKUP($B47,PROSPER_Baliga!$1:$1,PROSPER_Baliga!$59:$59,""),
IF($C47="Thorsten Huhn",_xlfn.XLOOKUP($B47,PROSPER_Huhn!$1:$1,PROSPER_Huhn!$59:$59,""),
IF($C47="Nick Hull",_xlfn.XLOOKUP($B47,PROSPER_Hull!$1:$1,PROSPER_Hull!$59:$59,""),
IF($C47="Monika Kotwani",_xlfn.XLOOKUP($B47,PROSPER_Kotwani!$1:$1,PROSPER_Kotwani!$59:$59,""),
IF($C47="Jonathan Wellner",_xlfn.XLOOKUP($B47,PROSPER_Wellner!$1:$1,PROSPER_Wellner!$59:$59,""),
IF($C47="Travis Harvey",_xlfn.XLOOKUP($B47,PROSPER_Harvey!$1:$1,PROSPER_Harvey!$59:$59,""),"")))))))="","",
IF($C47="Christopher Lobo",_xlfn.XLOOKUP($B47,PROSPER_Lobo!$1:$1,PROSPER_Lobo!$59:$59,""),
IF($C47="Naren Baliga",_xlfn.XLOOKUP($B47,PROSPER_Baliga!$1:$1,PROSPER_Baliga!$59:$59,""),
IF($C47="Thorsten Huhn",_xlfn.XLOOKUP($B47,PROSPER_Huhn!$1:$1,PROSPER_Huhn!$59:$59,""),
IF($C47="Nick Hull",_xlfn.XLOOKUP($B47,PROSPER_Hull!$1:$1,PROSPER_Hull!$59:$59,""),
IF($C47="Monika Kotwani",_xlfn.XLOOKUP($B47,PROSPER_Kotwani!$1:$1,PROSPER_Kotwani!$59:$59,""),
IF($C47="Jonathan Wellner",_xlfn.XLOOKUP($B47,PROSPER_Wellner!$1:$1,PROSPER_Wellner!$59:$59,""),
IF($C47="Travis Harvey",_xlfn.XLOOKUP($B47,PROSPER_Harvey!$1:$1,PROSPER_Harvey!$59:$59,""),""))))))))="","No Comment",IF(IF($C47="Christopher Lobo",_xlfn.XLOOKUP($B47,PROSPER_Lobo!$1:$1,PROSPER_Lobo!$59:$59,""),
IF($C47="Naren Baliga",_xlfn.XLOOKUP($B47,PROSPER_Baliga!$1:$1,PROSPER_Baliga!$59:$59,""),
IF($C47="Thorsten Huhn",_xlfn.XLOOKUP($B47,PROSPER_Huhn!$1:$1,PROSPER_Huhn!$59:$59,""),
IF($C47="Nick Hull",_xlfn.XLOOKUP($B47,PROSPER_Hull!$1:$1,PROSPER_Hull!$59:$59,""),
IF($C47="Monika Kotwani",_xlfn.XLOOKUP($B47,PROSPER_Kotwani!$1:$1,PROSPER_Kotwani!$59:$59,""),
IF($C47="Jonathan Wellner",_xlfn.XLOOKUP($B47,PROSPER_Wellner!$1:$1,PROSPER_Wellner!$59:$59,""),
IF($C47="Travis Harvey",_xlfn.XLOOKUP($B47,PROSPER_Harvey!$1:$1,PROSPER_Harvey!$59:$59,""),"")))))))="","",
IF($C47="Christopher Lobo",_xlfn.XLOOKUP($B47,PROSPER_Lobo!$1:$1,PROSPER_Lobo!$59:$59,""),
IF($C47="Naren Baliga",_xlfn.XLOOKUP($B47,PROSPER_Baliga!$1:$1,PROSPER_Baliga!$59:$59,""),
IF($C47="Thorsten Huhn",_xlfn.XLOOKUP($B47,PROSPER_Huhn!$1:$1,PROSPER_Huhn!$59:$59,""),
IF($C47="Nick Hull",_xlfn.XLOOKUP($B47,PROSPER_Hull!$1:$1,PROSPER_Hull!$59:$59,""),
IF($C47="Monika Kotwani",_xlfn.XLOOKUP($B47,PROSPER_Kotwani!$1:$1,PROSPER_Kotwani!$59:$59,""),
IF($C47="Jonathan Wellner",_xlfn.XLOOKUP($B47,PROSPER_Wellner!$1:$1,PROSPER_Wellner!$59:$59,""),
IF($C47="Travis Harvey",_xlfn.XLOOKUP($B47,PROSPER_Harvey!$1:$1,PROSPER_Harvey!$59:$59,""),"")))))))))</f>
        <v>No Comment</v>
      </c>
      <c r="HJ47" s="188" t="str">
        <f t="shared" si="322"/>
        <v>N/A</v>
      </c>
      <c r="HK47" s="135" t="str">
        <f>_xlfn.XLOOKUP(B47,PROSPERInitial_Query!$E:$E,PROSPERInitial_Query!$AL:$AL,"",,-1)</f>
        <v/>
      </c>
      <c r="HL47" s="136" t="str">
        <f t="shared" si="401"/>
        <v>Sangwoo Park4 - SuccessEscalation Management</v>
      </c>
      <c r="HM47" s="136" t="str">
        <f>_xlfn.XLOOKUP(HL47,PROSPERDelta_Query!BK:BK,PROSPERDelta_Query!AY:AY,"",,-1)</f>
        <v/>
      </c>
      <c r="HN47" s="137" t="str">
        <f t="shared" si="324"/>
        <v>N/A</v>
      </c>
      <c r="HO47" s="137" t="str">
        <f>IF(IF(IF($C47="Christopher Lobo",_xlfn.XLOOKUP($B47,PROSPER_Lobo!$1:$1,PROSPER_Lobo!$60:$60,""),
IF($C47="Naren Baliga",_xlfn.XLOOKUP($B47,PROSPER_Baliga!$1:$1,PROSPER_Baliga!$60:$60,""),
IF($C47="Thorsten Huhn",_xlfn.XLOOKUP($B47,PROSPER_Huhn!$1:$1,PROSPER_Huhn!$60:$60,""),
IF($C47="Nick Hull",_xlfn.XLOOKUP($B47,PROSPER_Hull!$1:$1,PROSPER_Hull!$60:$60,""),
IF($C47="Monika Kotwani",_xlfn.XLOOKUP($B47,PROSPER_Kotwani!$1:$1,PROSPER_Kotwani!$60:$60,""),
IF($C47="Jonathan Wellner",_xlfn.XLOOKUP($B47,PROSPER_Wellner!$1:$1,PROSPER_Wellner!$60:$60,""),
IF($C47="Travis Harvey",_xlfn.XLOOKUP($B47,PROSPER_Harvey!$1:$1,PROSPER_Harvey!$60:$60,""),"")))))))="","",
IF($C47="Christopher Lobo",_xlfn.XLOOKUP($B47,PROSPER_Lobo!$1:$1,PROSPER_Lobo!$60:$60,""),
IF($C47="Naren Baliga",_xlfn.XLOOKUP($B47,PROSPER_Baliga!$1:$1,PROSPER_Baliga!$60:$60,""),
IF($C47="Thorsten Huhn",_xlfn.XLOOKUP($B47,PROSPER_Huhn!$1:$1,PROSPER_Huhn!$60:$60,""),
IF($C47="Nick Hull",_xlfn.XLOOKUP($B47,PROSPER_Hull!$1:$1,PROSPER_Hull!$60:$60,""),
IF($C47="Monika Kotwani",_xlfn.XLOOKUP($B47,PROSPER_Kotwani!$1:$1,PROSPER_Kotwani!$60:$60,""),
IF($C47="Jonathan Wellner",_xlfn.XLOOKUP($B47,PROSPER_Wellner!$1:$1,PROSPER_Wellner!$60:$60,""),
IF($C47="Travis Harvey",_xlfn.XLOOKUP($B47,PROSPER_Harvey!$1:$1,PROSPER_Harvey!$60:$60,""),""))))))))="","No Score",IF(IF($C47="Christopher Lobo",_xlfn.XLOOKUP($B47,PROSPER_Lobo!$1:$1,PROSPER_Lobo!$60:$60,""),
IF($C47="Naren Baliga",_xlfn.XLOOKUP($B47,PROSPER_Baliga!$1:$1,PROSPER_Baliga!$60:$60,""),
IF($C47="Thorsten Huhn",_xlfn.XLOOKUP($B47,PROSPER_Huhn!$1:$1,PROSPER_Huhn!$60:$60,""),
IF($C47="Nick Hull",_xlfn.XLOOKUP($B47,PROSPER_Hull!$1:$1,PROSPER_Hull!$60:$60,""),
IF($C47="Monika Kotwani",_xlfn.XLOOKUP($B47,PROSPER_Kotwani!$1:$1,PROSPER_Kotwani!$60:$60,""),
IF($C47="Jonathan Wellner",_xlfn.XLOOKUP($B47,PROSPER_Wellner!$1:$1,PROSPER_Wellner!$60:$60,""),
IF($C47="Travis Harvey",_xlfn.XLOOKUP($B47,PROSPER_Harvey!$1:$1,PROSPER_Harvey!$60:$60,""),"")))))))="","",
IF($C47="Christopher Lobo",_xlfn.XLOOKUP($B47,PROSPER_Lobo!$1:$1,PROSPER_Lobo!$60:$60,""),
IF($C47="Naren Baliga",_xlfn.XLOOKUP($B47,PROSPER_Baliga!$1:$1,PROSPER_Baliga!$60:$60,""),
IF($C47="Thorsten Huhn",_xlfn.XLOOKUP($B47,PROSPER_Huhn!$1:$1,PROSPER_Huhn!$60:$60,""),
IF($C47="Nick Hull",_xlfn.XLOOKUP($B47,PROSPER_Hull!$1:$1,PROSPER_Hull!$60:$60,""),
IF($C47="Monika Kotwani",_xlfn.XLOOKUP($B47,PROSPER_Kotwani!$1:$1,PROSPER_Kotwani!$60:$60,""),
IF($C47="Jonathan Wellner",_xlfn.XLOOKUP($B47,PROSPER_Wellner!$1:$1,PROSPER_Wellner!$60:$60,""),
IF($C47="Travis Harvey",_xlfn.XLOOKUP($B47,PROSPER_Harvey!$1:$1,PROSPER_Harvey!$60:$60,""),"")))))))))</f>
        <v>No Score</v>
      </c>
      <c r="HP47" s="138" t="str">
        <f>IF(IF(IF($C47="Christopher Lobo",_xlfn.XLOOKUP($B47,PROSPER_Lobo!$1:$1,PROSPER_Lobo!$61:$61,""),
IF($C47="Naren Baliga",_xlfn.XLOOKUP($B47,PROSPER_Baliga!$1:$1,PROSPER_Baliga!$61:$61,""),
IF($C47="Thorsten Huhn",_xlfn.XLOOKUP($B47,PROSPER_Huhn!$1:$1,PROSPER_Huhn!$61:$61,""),
IF($C47="Nick Hull",_xlfn.XLOOKUP($B47,PROSPER_Hull!$1:$1,PROSPER_Hull!$61:$61,""),
IF($C47="Monika Kotwani",_xlfn.XLOOKUP($B47,PROSPER_Kotwani!$1:$1,PROSPER_Kotwani!$61:$61,""),
IF($C47="Jonathan Wellner",_xlfn.XLOOKUP($B47,PROSPER_Wellner!$1:$1,PROSPER_Wellner!$61:$61,""),
IF($C47="Travis Harvey",_xlfn.XLOOKUP($B47,PROSPER_Harvey!$1:$1,PROSPER_Harvey!$61:$61,""),"")))))))="","",
IF($C47="Christopher Lobo",_xlfn.XLOOKUP($B47,PROSPER_Lobo!$1:$1,PROSPER_Lobo!$61:$61,""),
IF($C47="Naren Baliga",_xlfn.XLOOKUP($B47,PROSPER_Baliga!$1:$1,PROSPER_Baliga!$61:$61,""),
IF($C47="Thorsten Huhn",_xlfn.XLOOKUP($B47,PROSPER_Huhn!$1:$1,PROSPER_Huhn!$61:$61,""),
IF($C47="Nick Hull",_xlfn.XLOOKUP($B47,PROSPER_Hull!$1:$1,PROSPER_Hull!$61:$61,""),
IF($C47="Monika Kotwani",_xlfn.XLOOKUP($B47,PROSPER_Kotwani!$1:$1,PROSPER_Kotwani!$61:$61,""),
IF($C47="Jonathan Wellner",_xlfn.XLOOKUP($B47,PROSPER_Wellner!$1:$1,PROSPER_Wellner!$61:$61,""),
IF($C47="Travis Harvey",_xlfn.XLOOKUP($B47,PROSPER_Harvey!$1:$1,PROSPER_Harvey!$61:$61,""),""))))))))="","No Comment",IF(IF($C47="Christopher Lobo",_xlfn.XLOOKUP($B47,PROSPER_Lobo!$1:$1,PROSPER_Lobo!$61:$61,""),
IF($C47="Naren Baliga",_xlfn.XLOOKUP($B47,PROSPER_Baliga!$1:$1,PROSPER_Baliga!$61:$61,""),
IF($C47="Thorsten Huhn",_xlfn.XLOOKUP($B47,PROSPER_Huhn!$1:$1,PROSPER_Huhn!$61:$61,""),
IF($C47="Nick Hull",_xlfn.XLOOKUP($B47,PROSPER_Hull!$1:$1,PROSPER_Hull!$61:$61,""),
IF($C47="Monika Kotwani",_xlfn.XLOOKUP($B47,PROSPER_Kotwani!$1:$1,PROSPER_Kotwani!$61:$61,""),
IF($C47="Jonathan Wellner",_xlfn.XLOOKUP($B47,PROSPER_Wellner!$1:$1,PROSPER_Wellner!$61:$61,""),
IF($C47="Travis Harvey",_xlfn.XLOOKUP($B47,PROSPER_Harvey!$1:$1,PROSPER_Harvey!$61:$61,""),"")))))))="","",
IF($C47="Christopher Lobo",_xlfn.XLOOKUP($B47,PROSPER_Lobo!$1:$1,PROSPER_Lobo!$61:$61,""),
IF($C47="Naren Baliga",_xlfn.XLOOKUP($B47,PROSPER_Baliga!$1:$1,PROSPER_Baliga!$61:$61,""),
IF($C47="Thorsten Huhn",_xlfn.XLOOKUP($B47,PROSPER_Huhn!$1:$1,PROSPER_Huhn!$61:$61,""),
IF($C47="Nick Hull",_xlfn.XLOOKUP($B47,PROSPER_Hull!$1:$1,PROSPER_Hull!$61:$61,""),
IF($C47="Monika Kotwani",_xlfn.XLOOKUP($B47,PROSPER_Kotwani!$1:$1,PROSPER_Kotwani!$61:$61,""),
IF($C47="Jonathan Wellner",_xlfn.XLOOKUP($B47,PROSPER_Wellner!$1:$1,PROSPER_Wellner!$61:$61,""),
IF($C47="Travis Harvey",_xlfn.XLOOKUP($B47,PROSPER_Harvey!$1:$1,PROSPER_Harvey!$61:$61,""),"")))))))))</f>
        <v>No Comment</v>
      </c>
      <c r="HQ47" s="188" t="str">
        <f t="shared" si="325"/>
        <v>N/A</v>
      </c>
      <c r="HR47" s="135" t="str">
        <f>_xlfn.XLOOKUP(B47,PROSPERInitial_Query!$E:$E,PROSPERInitial_Query!$AM:$AM,"",,-1)</f>
        <v/>
      </c>
      <c r="HS47" s="136" t="str">
        <f t="shared" si="402"/>
        <v>Sangwoo Park4 - SuccessExpanding / Renewing the Business</v>
      </c>
      <c r="HT47" s="136" t="str">
        <f>_xlfn.XLOOKUP(HS47,PROSPERDelta_Query!BK:BK,PROSPERDelta_Query!AZ:AZ,"",,-1)</f>
        <v/>
      </c>
      <c r="HU47" s="137" t="str">
        <f t="shared" si="327"/>
        <v>N/A</v>
      </c>
      <c r="HV47" s="137" t="str">
        <f>IF(IF(IF($C47="Christopher Lobo",_xlfn.XLOOKUP($B47,PROSPER_Lobo!$1:$1,PROSPER_Lobo!$62:$62,""),
IF($C47="Naren Baliga",_xlfn.XLOOKUP($B47,PROSPER_Baliga!$1:$1,PROSPER_Baliga!$62:$62,""),
IF($C47="Thorsten Huhn",_xlfn.XLOOKUP($B47,PROSPER_Huhn!$1:$1,PROSPER_Huhn!$62:$62,""),
IF($C47="Nick Hull",_xlfn.XLOOKUP($B47,PROSPER_Hull!$1:$1,PROSPER_Hull!$62:$62,""),
IF($C47="Monika Kotwani",_xlfn.XLOOKUP($B47,PROSPER_Kotwani!$1:$1,PROSPER_Kotwani!$62:$62,""),
IF($C47="Jonathan Wellner",_xlfn.XLOOKUP($B47,PROSPER_Wellner!$1:$1,PROSPER_Wellner!$62:$62,""),
IF($C47="Travis Harvey",_xlfn.XLOOKUP($B47,PROSPER_Harvey!$1:$1,PROSPER_Harvey!$62:$62,""),"")))))))="","",
IF($C47="Christopher Lobo",_xlfn.XLOOKUP($B47,PROSPER_Lobo!$1:$1,PROSPER_Lobo!$62:$62,""),
IF($C47="Naren Baliga",_xlfn.XLOOKUP($B47,PROSPER_Baliga!$1:$1,PROSPER_Baliga!$62:$62,""),
IF($C47="Thorsten Huhn",_xlfn.XLOOKUP($B47,PROSPER_Huhn!$1:$1,PROSPER_Huhn!$62:$62,""),
IF($C47="Nick Hull",_xlfn.XLOOKUP($B47,PROSPER_Hull!$1:$1,PROSPER_Hull!$62:$62,""),
IF($C47="Monika Kotwani",_xlfn.XLOOKUP($B47,PROSPER_Kotwani!$1:$1,PROSPER_Kotwani!$62:$62,""),
IF($C47="Jonathan Wellner",_xlfn.XLOOKUP($B47,PROSPER_Wellner!$1:$1,PROSPER_Wellner!$62:$62,""),
IF($C47="Travis Harvey",_xlfn.XLOOKUP($B47,PROSPER_Harvey!$1:$1,PROSPER_Harvey!$62:$62,""),""))))))))="","No Score",IF(IF($C47="Christopher Lobo",_xlfn.XLOOKUP($B47,PROSPER_Lobo!$1:$1,PROSPER_Lobo!$62:$62,""),
IF($C47="Naren Baliga",_xlfn.XLOOKUP($B47,PROSPER_Baliga!$1:$1,PROSPER_Baliga!$62:$62,""),
IF($C47="Thorsten Huhn",_xlfn.XLOOKUP($B47,PROSPER_Huhn!$1:$1,PROSPER_Huhn!$62:$62,""),
IF($C47="Nick Hull",_xlfn.XLOOKUP($B47,PROSPER_Hull!$1:$1,PROSPER_Hull!$62:$62,""),
IF($C47="Monika Kotwani",_xlfn.XLOOKUP($B47,PROSPER_Kotwani!$1:$1,PROSPER_Kotwani!$62:$62,""),
IF($C47="Jonathan Wellner",_xlfn.XLOOKUP($B47,PROSPER_Wellner!$1:$1,PROSPER_Wellner!$62:$62,""),
IF($C47="Travis Harvey",_xlfn.XLOOKUP($B47,PROSPER_Harvey!$1:$1,PROSPER_Harvey!$62:$62,""),"")))))))="","",
IF($C47="Christopher Lobo",_xlfn.XLOOKUP($B47,PROSPER_Lobo!$1:$1,PROSPER_Lobo!$62:$62,""),
IF($C47="Naren Baliga",_xlfn.XLOOKUP($B47,PROSPER_Baliga!$1:$1,PROSPER_Baliga!$62:$62,""),
IF($C47="Thorsten Huhn",_xlfn.XLOOKUP($B47,PROSPER_Huhn!$1:$1,PROSPER_Huhn!$62:$62,""),
IF($C47="Nick Hull",_xlfn.XLOOKUP($B47,PROSPER_Hull!$1:$1,PROSPER_Hull!$62:$62,""),
IF($C47="Monika Kotwani",_xlfn.XLOOKUP($B47,PROSPER_Kotwani!$1:$1,PROSPER_Kotwani!$62:$62,""),
IF($C47="Jonathan Wellner",_xlfn.XLOOKUP($B47,PROSPER_Wellner!$1:$1,PROSPER_Wellner!$62:$62,""),
IF($C47="Travis Harvey",_xlfn.XLOOKUP($B47,PROSPER_Harvey!$1:$1,PROSPER_Harvey!$62:$62,""),"")))))))))</f>
        <v>No Score</v>
      </c>
      <c r="HW47" s="138" t="str">
        <f>IF(IF(IF($C47="Christopher Lobo",_xlfn.XLOOKUP($B47,PROSPER_Lobo!$1:$1,PROSPER_Lobo!$63:$63,""),
IF($C47="Naren Baliga",_xlfn.XLOOKUP($B47,PROSPER_Baliga!$1:$1,PROSPER_Baliga!$63:$63,""),
IF($C47="Thorsten Huhn",_xlfn.XLOOKUP($B47,PROSPER_Huhn!$1:$1,PROSPER_Huhn!$63:$63,""),
IF($C47="Nick Hull",_xlfn.XLOOKUP($B47,PROSPER_Hull!$1:$1,PROSPER_Hull!$63:$63,""),
IF($C47="Monika Kotwani",_xlfn.XLOOKUP($B47,PROSPER_Kotwani!$1:$1,PROSPER_Kotwani!$63:$63,""),
IF($C47="Jonathan Wellner",_xlfn.XLOOKUP($B47,PROSPER_Wellner!$1:$1,PROSPER_Wellner!$63:$63,""),
IF($C47="Travis Harvey",_xlfn.XLOOKUP($B47,PROSPER_Harvey!$1:$1,PROSPER_Harvey!$63:$63,""),"")))))))="","",
IF($C47="Christopher Lobo",_xlfn.XLOOKUP($B47,PROSPER_Lobo!$1:$1,PROSPER_Lobo!$63:$63,""),
IF($C47="Naren Baliga",_xlfn.XLOOKUP($B47,PROSPER_Baliga!$1:$1,PROSPER_Baliga!$63:$63,""),
IF($C47="Thorsten Huhn",_xlfn.XLOOKUP($B47,PROSPER_Huhn!$1:$1,PROSPER_Huhn!$63:$63,""),
IF($C47="Nick Hull",_xlfn.XLOOKUP($B47,PROSPER_Hull!$1:$1,PROSPER_Hull!$63:$63,""),
IF($C47="Monika Kotwani",_xlfn.XLOOKUP($B47,PROSPER_Kotwani!$1:$1,PROSPER_Kotwani!$63:$63,""),
IF($C47="Jonathan Wellner",_xlfn.XLOOKUP($B47,PROSPER_Wellner!$1:$1,PROSPER_Wellner!$63:$63,""),
IF($C47="Travis Harvey",_xlfn.XLOOKUP($B47,PROSPER_Harvey!$1:$1,PROSPER_Harvey!$63:$63,""),""))))))))="","No Comment",IF(IF($C47="Christopher Lobo",_xlfn.XLOOKUP($B47,PROSPER_Lobo!$1:$1,PROSPER_Lobo!$63:$63,""),
IF($C47="Naren Baliga",_xlfn.XLOOKUP($B47,PROSPER_Baliga!$1:$1,PROSPER_Baliga!$63:$63,""),
IF($C47="Thorsten Huhn",_xlfn.XLOOKUP($B47,PROSPER_Huhn!$1:$1,PROSPER_Huhn!$63:$63,""),
IF($C47="Nick Hull",_xlfn.XLOOKUP($B47,PROSPER_Hull!$1:$1,PROSPER_Hull!$63:$63,""),
IF($C47="Monika Kotwani",_xlfn.XLOOKUP($B47,PROSPER_Kotwani!$1:$1,PROSPER_Kotwani!$63:$63,""),
IF($C47="Jonathan Wellner",_xlfn.XLOOKUP($B47,PROSPER_Wellner!$1:$1,PROSPER_Wellner!$63:$63,""),
IF($C47="Travis Harvey",_xlfn.XLOOKUP($B47,PROSPER_Harvey!$1:$1,PROSPER_Harvey!$63:$63,""),"")))))))="","",
IF($C47="Christopher Lobo",_xlfn.XLOOKUP($B47,PROSPER_Lobo!$1:$1,PROSPER_Lobo!$63:$63,""),
IF($C47="Naren Baliga",_xlfn.XLOOKUP($B47,PROSPER_Baliga!$1:$1,PROSPER_Baliga!$63:$63,""),
IF($C47="Thorsten Huhn",_xlfn.XLOOKUP($B47,PROSPER_Huhn!$1:$1,PROSPER_Huhn!$63:$63,""),
IF($C47="Nick Hull",_xlfn.XLOOKUP($B47,PROSPER_Hull!$1:$1,PROSPER_Hull!$63:$63,""),
IF($C47="Monika Kotwani",_xlfn.XLOOKUP($B47,PROSPER_Kotwani!$1:$1,PROSPER_Kotwani!$63:$63,""),
IF($C47="Jonathan Wellner",_xlfn.XLOOKUP($B47,PROSPER_Wellner!$1:$1,PROSPER_Wellner!$63:$63,""),
IF($C47="Travis Harvey",_xlfn.XLOOKUP($B47,PROSPER_Harvey!$1:$1,PROSPER_Harvey!$63:$63,""),"")))))))))</f>
        <v>No Comment</v>
      </c>
      <c r="HX47" s="188" t="str">
        <f t="shared" si="328"/>
        <v>N/A</v>
      </c>
      <c r="HY47" s="135" t="str">
        <f>_xlfn.XLOOKUP(B47,PROSPERInitial_Query!$E:$E,PROSPERInitial_Query!$AN:$AN,"",,-1)</f>
        <v/>
      </c>
      <c r="HZ47" s="136" t="str">
        <f t="shared" si="403"/>
        <v>Sangwoo Park4 - SuccessPre-Sales Participation</v>
      </c>
      <c r="IA47" s="136" t="str">
        <f>_xlfn.XLOOKUP(HZ47,PROSPERDelta_Query!BK:BK,PROSPERDelta_Query!BA:BA,"",,-1)</f>
        <v/>
      </c>
      <c r="IB47" s="137" t="str">
        <f t="shared" si="330"/>
        <v>N/A</v>
      </c>
      <c r="IC47" s="137" t="str">
        <f>IF(IF(IF($C47="Christopher Lobo",_xlfn.XLOOKUP($B47,PROSPER_Lobo!$1:$1,PROSPER_Lobo!$64:$64,""),
IF($C47="Naren Baliga",_xlfn.XLOOKUP($B47,PROSPER_Baliga!$1:$1,PROSPER_Baliga!$64:$64,""),
IF($C47="Thorsten Huhn",_xlfn.XLOOKUP($B47,PROSPER_Huhn!$1:$1,PROSPER_Huhn!$64:$64,""),
IF($C47="Nick Hull",_xlfn.XLOOKUP($B47,PROSPER_Hull!$1:$1,PROSPER_Hull!$64:$64,""),
IF($C47="Monika Kotwani",_xlfn.XLOOKUP($B47,PROSPER_Kotwani!$1:$1,PROSPER_Kotwani!$64:$64,""),
IF($C47="Jonathan Wellner",_xlfn.XLOOKUP($B47,PROSPER_Wellner!$1:$1,PROSPER_Wellner!$64:$64,""),
IF($C47="Travis Harvey",_xlfn.XLOOKUP($B47,PROSPER_Harvey!$1:$1,PROSPER_Harvey!$64:$64,""),"")))))))="","",
IF($C47="Christopher Lobo",_xlfn.XLOOKUP($B47,PROSPER_Lobo!$1:$1,PROSPER_Lobo!$64:$64,""),
IF($C47="Naren Baliga",_xlfn.XLOOKUP($B47,PROSPER_Baliga!$1:$1,PROSPER_Baliga!$64:$64,""),
IF($C47="Thorsten Huhn",_xlfn.XLOOKUP($B47,PROSPER_Huhn!$1:$1,PROSPER_Huhn!$64:$64,""),
IF($C47="Nick Hull",_xlfn.XLOOKUP($B47,PROSPER_Hull!$1:$1,PROSPER_Hull!$64:$64,""),
IF($C47="Monika Kotwani",_xlfn.XLOOKUP($B47,PROSPER_Kotwani!$1:$1,PROSPER_Kotwani!$64:$64,""),
IF($C47="Jonathan Wellner",_xlfn.XLOOKUP($B47,PROSPER_Wellner!$1:$1,PROSPER_Wellner!$64:$64,""),
IF($C47="Travis Harvey",_xlfn.XLOOKUP($B47,PROSPER_Harvey!$1:$1,PROSPER_Harvey!$64:$64,""),""))))))))="","No Score",IF(IF($C47="Christopher Lobo",_xlfn.XLOOKUP($B47,PROSPER_Lobo!$1:$1,PROSPER_Lobo!$64:$64,""),
IF($C47="Naren Baliga",_xlfn.XLOOKUP($B47,PROSPER_Baliga!$1:$1,PROSPER_Baliga!$64:$64,""),
IF($C47="Thorsten Huhn",_xlfn.XLOOKUP($B47,PROSPER_Huhn!$1:$1,PROSPER_Huhn!$64:$64,""),
IF($C47="Nick Hull",_xlfn.XLOOKUP($B47,PROSPER_Hull!$1:$1,PROSPER_Hull!$64:$64,""),
IF($C47="Monika Kotwani",_xlfn.XLOOKUP($B47,PROSPER_Kotwani!$1:$1,PROSPER_Kotwani!$64:$64,""),
IF($C47="Jonathan Wellner",_xlfn.XLOOKUP($B47,PROSPER_Wellner!$1:$1,PROSPER_Wellner!$64:$64,""),
IF($C47="Travis Harvey",_xlfn.XLOOKUP($B47,PROSPER_Harvey!$1:$1,PROSPER_Harvey!$64:$64,""),"")))))))="","",
IF($C47="Christopher Lobo",_xlfn.XLOOKUP($B47,PROSPER_Lobo!$1:$1,PROSPER_Lobo!$64:$64,""),
IF($C47="Naren Baliga",_xlfn.XLOOKUP($B47,PROSPER_Baliga!$1:$1,PROSPER_Baliga!$64:$64,""),
IF($C47="Thorsten Huhn",_xlfn.XLOOKUP($B47,PROSPER_Huhn!$1:$1,PROSPER_Huhn!$64:$64,""),
IF($C47="Nick Hull",_xlfn.XLOOKUP($B47,PROSPER_Hull!$1:$1,PROSPER_Hull!$64:$64,""),
IF($C47="Monika Kotwani",_xlfn.XLOOKUP($B47,PROSPER_Kotwani!$1:$1,PROSPER_Kotwani!$64:$64,""),
IF($C47="Jonathan Wellner",_xlfn.XLOOKUP($B47,PROSPER_Wellner!$1:$1,PROSPER_Wellner!$64:$64,""),
IF($C47="Travis Harvey",_xlfn.XLOOKUP($B47,PROSPER_Harvey!$1:$1,PROSPER_Harvey!$64:$64,""),"")))))))))</f>
        <v>No Score</v>
      </c>
      <c r="ID47" s="138" t="str">
        <f>IF(IF(IF($C47="Christopher Lobo",_xlfn.XLOOKUP($B47,PROSPER_Lobo!$1:$1,PROSPER_Lobo!$65:$65,""),
IF($C47="Naren Baliga",_xlfn.XLOOKUP($B47,PROSPER_Baliga!$1:$1,PROSPER_Baliga!$65:$65,""),
IF($C47="Thorsten Huhn",_xlfn.XLOOKUP($B47,PROSPER_Huhn!$1:$1,PROSPER_Huhn!$65:$65,""),
IF($C47="Nick Hull",_xlfn.XLOOKUP($B47,PROSPER_Hull!$1:$1,PROSPER_Hull!$65:$65,""),
IF($C47="Monika Kotwani",_xlfn.XLOOKUP($B47,PROSPER_Kotwani!$1:$1,PROSPER_Kotwani!$65:$65,""),
IF($C47="Jonathan Wellner",_xlfn.XLOOKUP($B47,PROSPER_Wellner!$1:$1,PROSPER_Wellner!$65:$65,""),
IF($C47="Travis Harvey",_xlfn.XLOOKUP($B47,PROSPER_Harvey!$1:$1,PROSPER_Harvey!$65:$65,""),"")))))))="","",
IF($C47="Christopher Lobo",_xlfn.XLOOKUP($B47,PROSPER_Lobo!$1:$1,PROSPER_Lobo!$65:$65,""),
IF($C47="Naren Baliga",_xlfn.XLOOKUP($B47,PROSPER_Baliga!$1:$1,PROSPER_Baliga!$65:$65,""),
IF($C47="Thorsten Huhn",_xlfn.XLOOKUP($B47,PROSPER_Huhn!$1:$1,PROSPER_Huhn!$65:$65,""),
IF($C47="Nick Hull",_xlfn.XLOOKUP($B47,PROSPER_Hull!$1:$1,PROSPER_Hull!$65:$65,""),
IF($C47="Monika Kotwani",_xlfn.XLOOKUP($B47,PROSPER_Kotwani!$1:$1,PROSPER_Kotwani!$65:$65,""),
IF($C47="Jonathan Wellner",_xlfn.XLOOKUP($B47,PROSPER_Wellner!$1:$1,PROSPER_Wellner!$65:$65,""),
IF($C47="Travis Harvey",_xlfn.XLOOKUP($B47,PROSPER_Harvey!$1:$1,PROSPER_Harvey!$65:$65,""),""))))))))="","No Comment",IF(IF($C47="Christopher Lobo",_xlfn.XLOOKUP($B47,PROSPER_Lobo!$1:$1,PROSPER_Lobo!$65:$65,""),
IF($C47="Naren Baliga",_xlfn.XLOOKUP($B47,PROSPER_Baliga!$1:$1,PROSPER_Baliga!$65:$65,""),
IF($C47="Thorsten Huhn",_xlfn.XLOOKUP($B47,PROSPER_Huhn!$1:$1,PROSPER_Huhn!$65:$65,""),
IF($C47="Nick Hull",_xlfn.XLOOKUP($B47,PROSPER_Hull!$1:$1,PROSPER_Hull!$65:$65,""),
IF($C47="Monika Kotwani",_xlfn.XLOOKUP($B47,PROSPER_Kotwani!$1:$1,PROSPER_Kotwani!$65:$65,""),
IF($C47="Jonathan Wellner",_xlfn.XLOOKUP($B47,PROSPER_Wellner!$1:$1,PROSPER_Wellner!$65:$65,""),
IF($C47="Travis Harvey",_xlfn.XLOOKUP($B47,PROSPER_Harvey!$1:$1,PROSPER_Harvey!$65:$65,""),"")))))))="","",
IF($C47="Christopher Lobo",_xlfn.XLOOKUP($B47,PROSPER_Lobo!$1:$1,PROSPER_Lobo!$65:$65,""),
IF($C47="Naren Baliga",_xlfn.XLOOKUP($B47,PROSPER_Baliga!$1:$1,PROSPER_Baliga!$65:$65,""),
IF($C47="Thorsten Huhn",_xlfn.XLOOKUP($B47,PROSPER_Huhn!$1:$1,PROSPER_Huhn!$65:$65,""),
IF($C47="Nick Hull",_xlfn.XLOOKUP($B47,PROSPER_Hull!$1:$1,PROSPER_Hull!$65:$65,""),
IF($C47="Monika Kotwani",_xlfn.XLOOKUP($B47,PROSPER_Kotwani!$1:$1,PROSPER_Kotwani!$65:$65,""),
IF($C47="Jonathan Wellner",_xlfn.XLOOKUP($B47,PROSPER_Wellner!$1:$1,PROSPER_Wellner!$65:$65,""),
IF($C47="Travis Harvey",_xlfn.XLOOKUP($B47,PROSPER_Harvey!$1:$1,PROSPER_Harvey!$65:$65,""),"")))))))))</f>
        <v>No Comment</v>
      </c>
      <c r="IE47" s="188" t="str">
        <f t="shared" si="331"/>
        <v>N/A</v>
      </c>
      <c r="IF47" s="135" t="str">
        <f>_xlfn.XLOOKUP(B47,PROSPERInitial_Query!$E:$E,PROSPERInitial_Query!$AO:$AO,"",,-1)</f>
        <v/>
      </c>
      <c r="IG47" s="136" t="str">
        <f t="shared" si="106"/>
        <v>Sangwoo Park4 - SuccessP&amp;L Management</v>
      </c>
      <c r="IH47" s="136" t="str">
        <f>_xlfn.XLOOKUP(IG47,PROSPERDelta_Query!BK:BK,PROSPERDelta_Query!BB:BB,"",,-1)</f>
        <v/>
      </c>
      <c r="II47" s="137" t="str">
        <f t="shared" si="332"/>
        <v>N/A</v>
      </c>
      <c r="IJ47" s="137" t="str">
        <f>IF(IF(IF($C47="Christopher Lobo",_xlfn.XLOOKUP($B47,PROSPER_Lobo!$1:$1,PROSPER_Lobo!$66:$66,""),
IF($C47="Naren Baliga",_xlfn.XLOOKUP($B47,PROSPER_Baliga!$1:$1,PROSPER_Baliga!$66:$66,""),
IF($C47="Thorsten Huhn",_xlfn.XLOOKUP($B47,PROSPER_Huhn!$1:$1,PROSPER_Huhn!$66:$66,""),
IF($C47="Nick Hull",_xlfn.XLOOKUP($B47,PROSPER_Hull!$1:$1,PROSPER_Hull!$66:$66,""),
IF($C47="Monika Kotwani",_xlfn.XLOOKUP($B47,PROSPER_Kotwani!$1:$1,PROSPER_Kotwani!$66:$66,""),
IF($C47="Jonathan Wellner",_xlfn.XLOOKUP($B47,PROSPER_Wellner!$1:$1,PROSPER_Wellner!$66:$66,""),
IF($C47="Travis Harvey",_xlfn.XLOOKUP($B47,PROSPER_Harvey!$1:$1,PROSPER_Harvey!$66:$66,""),"")))))))="","",
IF($C47="Christopher Lobo",_xlfn.XLOOKUP($B47,PROSPER_Lobo!$1:$1,PROSPER_Lobo!$66:$66,""),
IF($C47="Naren Baliga",_xlfn.XLOOKUP($B47,PROSPER_Baliga!$1:$1,PROSPER_Baliga!$66:$66,""),
IF($C47="Thorsten Huhn",_xlfn.XLOOKUP($B47,PROSPER_Huhn!$1:$1,PROSPER_Huhn!$66:$66,""),
IF($C47="Nick Hull",_xlfn.XLOOKUP($B47,PROSPER_Hull!$1:$1,PROSPER_Hull!$66:$66,""),
IF($C47="Monika Kotwani",_xlfn.XLOOKUP($B47,PROSPER_Kotwani!$1:$1,PROSPER_Kotwani!$66:$66,""),
IF($C47="Jonathan Wellner",_xlfn.XLOOKUP($B47,PROSPER_Wellner!$1:$1,PROSPER_Wellner!$66:$66,""),
IF($C47="Travis Harvey",_xlfn.XLOOKUP($B47,PROSPER_Harvey!$1:$1,PROSPER_Harvey!$66:$66,""),""))))))))="","No Score",IF(IF($C47="Christopher Lobo",_xlfn.XLOOKUP($B47,PROSPER_Lobo!$1:$1,PROSPER_Lobo!$66:$66,""),
IF($C47="Naren Baliga",_xlfn.XLOOKUP($B47,PROSPER_Baliga!$1:$1,PROSPER_Baliga!$66:$66,""),
IF($C47="Thorsten Huhn",_xlfn.XLOOKUP($B47,PROSPER_Huhn!$1:$1,PROSPER_Huhn!$66:$66,""),
IF($C47="Nick Hull",_xlfn.XLOOKUP($B47,PROSPER_Hull!$1:$1,PROSPER_Hull!$66:$66,""),
IF($C47="Monika Kotwani",_xlfn.XLOOKUP($B47,PROSPER_Kotwani!$1:$1,PROSPER_Kotwani!$66:$66,""),
IF($C47="Jonathan Wellner",_xlfn.XLOOKUP($B47,PROSPER_Wellner!$1:$1,PROSPER_Wellner!$66:$66,""),
IF($C47="Travis Harvey",_xlfn.XLOOKUP($B47,PROSPER_Harvey!$1:$1,PROSPER_Harvey!$66:$66,""),"")))))))="","",
IF($C47="Christopher Lobo",_xlfn.XLOOKUP($B47,PROSPER_Lobo!$1:$1,PROSPER_Lobo!$66:$66,""),
IF($C47="Naren Baliga",_xlfn.XLOOKUP($B47,PROSPER_Baliga!$1:$1,PROSPER_Baliga!$66:$66,""),
IF($C47="Thorsten Huhn",_xlfn.XLOOKUP($B47,PROSPER_Huhn!$1:$1,PROSPER_Huhn!$66:$66,""),
IF($C47="Nick Hull",_xlfn.XLOOKUP($B47,PROSPER_Hull!$1:$1,PROSPER_Hull!$66:$66,""),
IF($C47="Monika Kotwani",_xlfn.XLOOKUP($B47,PROSPER_Kotwani!$1:$1,PROSPER_Kotwani!$66:$66,""),
IF($C47="Jonathan Wellner",_xlfn.XLOOKUP($B47,PROSPER_Wellner!$1:$1,PROSPER_Wellner!$66:$66,""),
IF($C47="Travis Harvey",_xlfn.XLOOKUP($B47,PROSPER_Harvey!$1:$1,PROSPER_Harvey!$66:$66,""),"")))))))))</f>
        <v>No Score</v>
      </c>
      <c r="IK47" s="138" t="str">
        <f>IF(IF(IF($C47="Christopher Lobo",_xlfn.XLOOKUP($B47,PROSPER_Lobo!$1:$1,PROSPER_Lobo!$67:$67,""),
IF($C47="Naren Baliga",_xlfn.XLOOKUP($B47,PROSPER_Baliga!$1:$1,PROSPER_Baliga!$67:$67,""),
IF($C47="Thorsten Huhn",_xlfn.XLOOKUP($B47,PROSPER_Huhn!$1:$1,PROSPER_Huhn!$67:$67,""),
IF($C47="Nick Hull",_xlfn.XLOOKUP($B47,PROSPER_Hull!$1:$1,PROSPER_Hull!$67:$67,""),
IF($C47="Monika Kotwani",_xlfn.XLOOKUP($B47,PROSPER_Kotwani!$1:$1,PROSPER_Kotwani!$67:$67,""),
IF($C47="Jonathan Wellner",_xlfn.XLOOKUP($B47,PROSPER_Wellner!$1:$1,PROSPER_Wellner!$67:$67,""),
IF($C47="Travis Harvey",_xlfn.XLOOKUP($B47,PROSPER_Harvey!$1:$1,PROSPER_Harvey!$67:$67,""),"")))))))="","",
IF($C47="Christopher Lobo",_xlfn.XLOOKUP($B47,PROSPER_Lobo!$1:$1,PROSPER_Lobo!$67:$67,""),
IF($C47="Naren Baliga",_xlfn.XLOOKUP($B47,PROSPER_Baliga!$1:$1,PROSPER_Baliga!$67:$67,""),
IF($C47="Thorsten Huhn",_xlfn.XLOOKUP($B47,PROSPER_Huhn!$1:$1,PROSPER_Huhn!$67:$67,""),
IF($C47="Nick Hull",_xlfn.XLOOKUP($B47,PROSPER_Hull!$1:$1,PROSPER_Hull!$67:$67,""),
IF($C47="Monika Kotwani",_xlfn.XLOOKUP($B47,PROSPER_Kotwani!$1:$1,PROSPER_Kotwani!$67:$67,""),
IF($C47="Jonathan Wellner",_xlfn.XLOOKUP($B47,PROSPER_Wellner!$1:$1,PROSPER_Wellner!$67:$67,""),
IF($C47="Travis Harvey",_xlfn.XLOOKUP($B47,PROSPER_Harvey!$1:$1,PROSPER_Harvey!$67:$67,""),""))))))))="","No Comment",IF(IF($C47="Christopher Lobo",_xlfn.XLOOKUP($B47,PROSPER_Lobo!$1:$1,PROSPER_Lobo!$67:$67,""),
IF($C47="Naren Baliga",_xlfn.XLOOKUP($B47,PROSPER_Baliga!$1:$1,PROSPER_Baliga!$67:$67,""),
IF($C47="Thorsten Huhn",_xlfn.XLOOKUP($B47,PROSPER_Huhn!$1:$1,PROSPER_Huhn!$67:$67,""),
IF($C47="Nick Hull",_xlfn.XLOOKUP($B47,PROSPER_Hull!$1:$1,PROSPER_Hull!$67:$67,""),
IF($C47="Monika Kotwani",_xlfn.XLOOKUP($B47,PROSPER_Kotwani!$1:$1,PROSPER_Kotwani!$67:$67,""),
IF($C47="Jonathan Wellner",_xlfn.XLOOKUP($B47,PROSPER_Wellner!$1:$1,PROSPER_Wellner!$67:$67,""),
IF($C47="Travis Harvey",_xlfn.XLOOKUP($B47,PROSPER_Harvey!$1:$1,PROSPER_Harvey!$67:$67,""),"")))))))="","",
IF($C47="Christopher Lobo",_xlfn.XLOOKUP($B47,PROSPER_Lobo!$1:$1,PROSPER_Lobo!$67:$67,""),
IF($C47="Naren Baliga",_xlfn.XLOOKUP($B47,PROSPER_Baliga!$1:$1,PROSPER_Baliga!$67:$67,""),
IF($C47="Thorsten Huhn",_xlfn.XLOOKUP($B47,PROSPER_Huhn!$1:$1,PROSPER_Huhn!$67:$67,""),
IF($C47="Nick Hull",_xlfn.XLOOKUP($B47,PROSPER_Hull!$1:$1,PROSPER_Hull!$67:$67,""),
IF($C47="Monika Kotwani",_xlfn.XLOOKUP($B47,PROSPER_Kotwani!$1:$1,PROSPER_Kotwani!$67:$67,""),
IF($C47="Jonathan Wellner",_xlfn.XLOOKUP($B47,PROSPER_Wellner!$1:$1,PROSPER_Wellner!$67:$67,""),
IF($C47="Travis Harvey",_xlfn.XLOOKUP($B47,PROSPER_Harvey!$1:$1,PROSPER_Harvey!$67:$67,""),"")))))))))</f>
        <v>No Comment</v>
      </c>
      <c r="IL47" s="188" t="str">
        <f t="shared" si="333"/>
        <v>N/A</v>
      </c>
      <c r="IM47" s="135" t="str">
        <f>_xlfn.XLOOKUP(B47,PROSPERInitial_Query!$E:$E,PROSPERInitial_Query!$AP:$AP,"",,-1)</f>
        <v/>
      </c>
      <c r="IN47" s="136" t="str">
        <f t="shared" si="404"/>
        <v>Sangwoo Park4 - SuccessService Plan Management (PE)</v>
      </c>
      <c r="IO47" s="136" t="str">
        <f>_xlfn.XLOOKUP(IN47,PROSPERDelta_Query!BK:BK,PROSPERDelta_Query!BC:BC,"",,-1)</f>
        <v/>
      </c>
      <c r="IP47" s="137" t="str">
        <f t="shared" si="335"/>
        <v>N/A</v>
      </c>
      <c r="IQ47" s="137" t="str">
        <f>IF(IF(IF($C47="Christopher Lobo",_xlfn.XLOOKUP($B47,PROSPER_Lobo!$1:$1,PROSPER_Lobo!$68:$68,""),
IF($C47="Naren Baliga",_xlfn.XLOOKUP($B47,PROSPER_Baliga!$1:$1,PROSPER_Baliga!$68:$68,""),
IF($C47="Thorsten Huhn",_xlfn.XLOOKUP($B47,PROSPER_Huhn!$1:$1,PROSPER_Huhn!$68:$68,""),
IF($C47="Nick Hull",_xlfn.XLOOKUP($B47,PROSPER_Hull!$1:$1,PROSPER_Hull!$68:$68,""),
IF($C47="Monika Kotwani",_xlfn.XLOOKUP($B47,PROSPER_Kotwani!$1:$1,PROSPER_Kotwani!$68:$68,""),
IF($C47="Jonathan Wellner",_xlfn.XLOOKUP($B47,PROSPER_Wellner!$1:$1,PROSPER_Wellner!$68:$68,""),
IF($C47="Travis Harvey",_xlfn.XLOOKUP($B47,PROSPER_Harvey!$1:$1,PROSPER_Harvey!$68:$68,""),"")))))))="","",
IF($C47="Christopher Lobo",_xlfn.XLOOKUP($B47,PROSPER_Lobo!$1:$1,PROSPER_Lobo!$68:$68,""),
IF($C47="Naren Baliga",_xlfn.XLOOKUP($B47,PROSPER_Baliga!$1:$1,PROSPER_Baliga!$68:$68,""),
IF($C47="Thorsten Huhn",_xlfn.XLOOKUP($B47,PROSPER_Huhn!$1:$1,PROSPER_Huhn!$68:$68,""),
IF($C47="Nick Hull",_xlfn.XLOOKUP($B47,PROSPER_Hull!$1:$1,PROSPER_Hull!$68:$68,""),
IF($C47="Monika Kotwani",_xlfn.XLOOKUP($B47,PROSPER_Kotwani!$1:$1,PROSPER_Kotwani!$68:$68,""),
IF($C47="Jonathan Wellner",_xlfn.XLOOKUP($B47,PROSPER_Wellner!$1:$1,PROSPER_Wellner!$68:$68,""),
IF($C47="Travis Harvey",_xlfn.XLOOKUP($B47,PROSPER_Harvey!$1:$1,PROSPER_Harvey!$68:$68,""),""))))))))="","No Score",IF(IF($C47="Christopher Lobo",_xlfn.XLOOKUP($B47,PROSPER_Lobo!$1:$1,PROSPER_Lobo!$68:$68,""),
IF($C47="Naren Baliga",_xlfn.XLOOKUP($B47,PROSPER_Baliga!$1:$1,PROSPER_Baliga!$68:$68,""),
IF($C47="Thorsten Huhn",_xlfn.XLOOKUP($B47,PROSPER_Huhn!$1:$1,PROSPER_Huhn!$68:$68,""),
IF($C47="Nick Hull",_xlfn.XLOOKUP($B47,PROSPER_Hull!$1:$1,PROSPER_Hull!$68:$68,""),
IF($C47="Monika Kotwani",_xlfn.XLOOKUP($B47,PROSPER_Kotwani!$1:$1,PROSPER_Kotwani!$68:$68,""),
IF($C47="Jonathan Wellner",_xlfn.XLOOKUP($B47,PROSPER_Wellner!$1:$1,PROSPER_Wellner!$68:$68,""),
IF($C47="Travis Harvey",_xlfn.XLOOKUP($B47,PROSPER_Harvey!$1:$1,PROSPER_Harvey!$68:$68,""),"")))))))="","",
IF($C47="Christopher Lobo",_xlfn.XLOOKUP($B47,PROSPER_Lobo!$1:$1,PROSPER_Lobo!$68:$68,""),
IF($C47="Naren Baliga",_xlfn.XLOOKUP($B47,PROSPER_Baliga!$1:$1,PROSPER_Baliga!$68:$68,""),
IF($C47="Thorsten Huhn",_xlfn.XLOOKUP($B47,PROSPER_Huhn!$1:$1,PROSPER_Huhn!$68:$68,""),
IF($C47="Nick Hull",_xlfn.XLOOKUP($B47,PROSPER_Hull!$1:$1,PROSPER_Hull!$68:$68,""),
IF($C47="Monika Kotwani",_xlfn.XLOOKUP($B47,PROSPER_Kotwani!$1:$1,PROSPER_Kotwani!$68:$68,""),
IF($C47="Jonathan Wellner",_xlfn.XLOOKUP($B47,PROSPER_Wellner!$1:$1,PROSPER_Wellner!$68:$68,""),
IF($C47="Travis Harvey",_xlfn.XLOOKUP($B47,PROSPER_Harvey!$1:$1,PROSPER_Harvey!$68:$68,""),"")))))))))</f>
        <v>No Score</v>
      </c>
      <c r="IR47" s="138" t="str">
        <f>IF(IF(IF($C47="Christopher Lobo",_xlfn.XLOOKUP($B47,PROSPER_Lobo!$1:$1,PROSPER_Lobo!$69:$69,""),
IF($C47="Naren Baliga",_xlfn.XLOOKUP($B47,PROSPER_Baliga!$1:$1,PROSPER_Baliga!$69:$69,""),
IF($C47="Thorsten Huhn",_xlfn.XLOOKUP($B47,PROSPER_Huhn!$1:$1,PROSPER_Huhn!$69:$69,""),
IF($C47="Nick Hull",_xlfn.XLOOKUP($B47,PROSPER_Hull!$1:$1,PROSPER_Hull!$69:$69,""),
IF($C47="Monika Kotwani",_xlfn.XLOOKUP($B47,PROSPER_Kotwani!$1:$1,PROSPER_Kotwani!$69:$69,""),
IF($C47="Jonathan Wellner",_xlfn.XLOOKUP($B47,PROSPER_Wellner!$1:$1,PROSPER_Wellner!$69:$69,""),
IF($C47="Travis Harvey",_xlfn.XLOOKUP($B47,PROSPER_Harvey!$1:$1,PROSPER_Harvey!$69:$69,""),"")))))))="","",
IF($C47="Christopher Lobo",_xlfn.XLOOKUP($B47,PROSPER_Lobo!$1:$1,PROSPER_Lobo!$69:$69,""),
IF($C47="Naren Baliga",_xlfn.XLOOKUP($B47,PROSPER_Baliga!$1:$1,PROSPER_Baliga!$69:$69,""),
IF($C47="Thorsten Huhn",_xlfn.XLOOKUP($B47,PROSPER_Huhn!$1:$1,PROSPER_Huhn!$69:$69,""),
IF($C47="Nick Hull",_xlfn.XLOOKUP($B47,PROSPER_Hull!$1:$1,PROSPER_Hull!$69:$69,""),
IF($C47="Monika Kotwani",_xlfn.XLOOKUP($B47,PROSPER_Kotwani!$1:$1,PROSPER_Kotwani!$69:$69,""),
IF($C47="Jonathan Wellner",_xlfn.XLOOKUP($B47,PROSPER_Wellner!$1:$1,PROSPER_Wellner!$69:$69,""),
IF($C47="Travis Harvey",_xlfn.XLOOKUP($B47,PROSPER_Harvey!$1:$1,PROSPER_Harvey!$69:$69,""),""))))))))="","No Comment",IF(IF($C47="Christopher Lobo",_xlfn.XLOOKUP($B47,PROSPER_Lobo!$1:$1,PROSPER_Lobo!$69:$69,""),
IF($C47="Naren Baliga",_xlfn.XLOOKUP($B47,PROSPER_Baliga!$1:$1,PROSPER_Baliga!$69:$69,""),
IF($C47="Thorsten Huhn",_xlfn.XLOOKUP($B47,PROSPER_Huhn!$1:$1,PROSPER_Huhn!$69:$69,""),
IF($C47="Nick Hull",_xlfn.XLOOKUP($B47,PROSPER_Hull!$1:$1,PROSPER_Hull!$69:$69,""),
IF($C47="Monika Kotwani",_xlfn.XLOOKUP($B47,PROSPER_Kotwani!$1:$1,PROSPER_Kotwani!$69:$69,""),
IF($C47="Jonathan Wellner",_xlfn.XLOOKUP($B47,PROSPER_Wellner!$1:$1,PROSPER_Wellner!$69:$69,""),
IF($C47="Travis Harvey",_xlfn.XLOOKUP($B47,PROSPER_Harvey!$1:$1,PROSPER_Harvey!$69:$69,""),"")))))))="","",
IF($C47="Christopher Lobo",_xlfn.XLOOKUP($B47,PROSPER_Lobo!$1:$1,PROSPER_Lobo!$69:$69,""),
IF($C47="Naren Baliga",_xlfn.XLOOKUP($B47,PROSPER_Baliga!$1:$1,PROSPER_Baliga!$69:$69,""),
IF($C47="Thorsten Huhn",_xlfn.XLOOKUP($B47,PROSPER_Huhn!$1:$1,PROSPER_Huhn!$69:$69,""),
IF($C47="Nick Hull",_xlfn.XLOOKUP($B47,PROSPER_Hull!$1:$1,PROSPER_Hull!$69:$69,""),
IF($C47="Monika Kotwani",_xlfn.XLOOKUP($B47,PROSPER_Kotwani!$1:$1,PROSPER_Kotwani!$69:$69,""),
IF($C47="Jonathan Wellner",_xlfn.XLOOKUP($B47,PROSPER_Wellner!$1:$1,PROSPER_Wellner!$69:$69,""),
IF($C47="Travis Harvey",_xlfn.XLOOKUP($B47,PROSPER_Harvey!$1:$1,PROSPER_Harvey!$69:$69,""),"")))))))))</f>
        <v>No Comment</v>
      </c>
      <c r="IS47" s="188" t="str">
        <f t="shared" si="336"/>
        <v>N/A</v>
      </c>
      <c r="IT47" s="187" t="str">
        <f t="shared" si="337"/>
        <v>N/A</v>
      </c>
      <c r="IU47" s="128" t="str">
        <f t="shared" si="338"/>
        <v>N/A</v>
      </c>
      <c r="IV47" s="188" t="str">
        <f t="shared" si="339"/>
        <v>N/A</v>
      </c>
      <c r="IW47" s="139">
        <f>_xlfn.XLOOKUP($B47,Vlookups_Local!B:B,Vlookups_Local!F:F)</f>
        <v>0.85272988505747127</v>
      </c>
      <c r="IX47" s="140">
        <f>_xlfn.XLOOKUP($B47,Vlookups_Local!B:B,Vlookups_Local!G:G)</f>
        <v>0.85272988505747127</v>
      </c>
      <c r="IY47" s="140">
        <f>_xlfn.XLOOKUP($B47,Vlookups_Local!B:B,Vlookups_Local!H:H)</f>
        <v>0</v>
      </c>
      <c r="IZ47" s="141">
        <f t="shared" si="340"/>
        <v>8.5272988505747129</v>
      </c>
      <c r="JA47" s="142">
        <f>_xlfn.XLOOKUP($B47,LevelUp_Query!A:A,LevelUp_Query!C:C,"")</f>
        <v>15</v>
      </c>
      <c r="JB47" s="143" t="str">
        <f>_xlfn.XLOOKUP($B47,LevelUp_Query!A:A,LevelUp_Query!F:F,"")</f>
        <v>I</v>
      </c>
      <c r="JC47" s="143">
        <f>_xlfn.XLOOKUP($B47,LevelUp_Query!A:A,LevelUp_Query!E:E,"")</f>
        <v>5</v>
      </c>
      <c r="JD47" s="141">
        <f t="shared" si="405"/>
        <v>6</v>
      </c>
      <c r="JE47" s="144" t="str">
        <f>_xlfn.XLOOKUP(B47,PROSPERInitial_Query!$E:$E,PROSPERInitial_Query!$AQ:$AQ,"",,-1)</f>
        <v/>
      </c>
      <c r="JF47" s="136" t="str">
        <f t="shared" si="406"/>
        <v>Sangwoo Park7 - ResponsibilityGiving Back (L&amp;L)</v>
      </c>
      <c r="JG47" s="136" t="str">
        <f>_xlfn.XLOOKUP(JF47,PROSPERDelta_Query!BK:BK,PROSPERDelta_Query!BE:BE,"",,-1)</f>
        <v/>
      </c>
      <c r="JH47" s="137" t="str">
        <f t="shared" si="343"/>
        <v>N/A</v>
      </c>
      <c r="JI47" s="137" t="str">
        <f>IF(IF(IF($C47="Christopher Lobo",_xlfn.XLOOKUP($B47,PROSPER_Lobo!$1:$1,PROSPER_Lobo!$70:$70,""),
IF($C47="Naren Baliga",_xlfn.XLOOKUP($B47,PROSPER_Baliga!$1:$1,PROSPER_Baliga!$70:$70,""),
IF($C47="Thorsten Huhn",_xlfn.XLOOKUP($B47,PROSPER_Huhn!$1:$1,PROSPER_Huhn!$70:$70,""),
IF($C47="Nick Hull",_xlfn.XLOOKUP($B47,PROSPER_Hull!$1:$1,PROSPER_Hull!$70:$70,""),
IF($C47="Monika Kotwani",_xlfn.XLOOKUP($B47,PROSPER_Kotwani!$1:$1,PROSPER_Kotwani!$70:$70,""),
IF($C47="Jonathan Wellner",_xlfn.XLOOKUP($B47,PROSPER_Wellner!$1:$1,PROSPER_Wellner!$70:$70,""),
IF($C47="Travis Harvey",_xlfn.XLOOKUP($B47,PROSPER_Harvey!$1:$1,PROSPER_Harvey!$70:$70,""),"")))))))="","",
IF($C47="Christopher Lobo",_xlfn.XLOOKUP($B47,PROSPER_Lobo!$1:$1,PROSPER_Lobo!$70:$70,""),
IF($C47="Naren Baliga",_xlfn.XLOOKUP($B47,PROSPER_Baliga!$1:$1,PROSPER_Baliga!$70:$70,""),
IF($C47="Thorsten Huhn",_xlfn.XLOOKUP($B47,PROSPER_Huhn!$1:$1,PROSPER_Huhn!$70:$70,""),
IF($C47="Nick Hull",_xlfn.XLOOKUP($B47,PROSPER_Hull!$1:$1,PROSPER_Hull!$70:$70,""),
IF($C47="Monika Kotwani",_xlfn.XLOOKUP($B47,PROSPER_Kotwani!$1:$1,PROSPER_Kotwani!$70:$70,""),
IF($C47="Jonathan Wellner",_xlfn.XLOOKUP($B47,PROSPER_Wellner!$1:$1,PROSPER_Wellner!$70:$70,""),
IF($C47="Travis Harvey",_xlfn.XLOOKUP($B47,PROSPER_Harvey!$1:$1,PROSPER_Harvey!$70:$70,""),""))))))))="","No Score",IF(IF($C47="Christopher Lobo",_xlfn.XLOOKUP($B47,PROSPER_Lobo!$1:$1,PROSPER_Lobo!$70:$70,""),
IF($C47="Naren Baliga",_xlfn.XLOOKUP($B47,PROSPER_Baliga!$1:$1,PROSPER_Baliga!$70:$70,""),
IF($C47="Thorsten Huhn",_xlfn.XLOOKUP($B47,PROSPER_Huhn!$1:$1,PROSPER_Huhn!$70:$70,""),
IF($C47="Nick Hull",_xlfn.XLOOKUP($B47,PROSPER_Hull!$1:$1,PROSPER_Hull!$70:$70,""),
IF($C47="Monika Kotwani",_xlfn.XLOOKUP($B47,PROSPER_Kotwani!$1:$1,PROSPER_Kotwani!$70:$70,""),
IF($C47="Jonathan Wellner",_xlfn.XLOOKUP($B47,PROSPER_Wellner!$1:$1,PROSPER_Wellner!$70:$70,""),
IF($C47="Travis Harvey",_xlfn.XLOOKUP($B47,PROSPER_Harvey!$1:$1,PROSPER_Harvey!$70:$70,""),"")))))))="","",
IF($C47="Christopher Lobo",_xlfn.XLOOKUP($B47,PROSPER_Lobo!$1:$1,PROSPER_Lobo!$70:$70,""),
IF($C47="Naren Baliga",_xlfn.XLOOKUP($B47,PROSPER_Baliga!$1:$1,PROSPER_Baliga!$70:$70,""),
IF($C47="Thorsten Huhn",_xlfn.XLOOKUP($B47,PROSPER_Huhn!$1:$1,PROSPER_Huhn!$70:$70,""),
IF($C47="Nick Hull",_xlfn.XLOOKUP($B47,PROSPER_Hull!$1:$1,PROSPER_Hull!$70:$70,""),
IF($C47="Monika Kotwani",_xlfn.XLOOKUP($B47,PROSPER_Kotwani!$1:$1,PROSPER_Kotwani!$70:$70,""),
IF($C47="Jonathan Wellner",_xlfn.XLOOKUP($B47,PROSPER_Wellner!$1:$1,PROSPER_Wellner!$70:$70,""),
IF($C47="Travis Harvey",_xlfn.XLOOKUP($B47,PROSPER_Harvey!$1:$1,PROSPER_Harvey!$70:$70,""),"")))))))))</f>
        <v>No Score</v>
      </c>
      <c r="JJ47" s="138" t="str">
        <f>IF(IF(IF($C47="Christopher Lobo",_xlfn.XLOOKUP($B47,PROSPER_Lobo!$1:$1,PROSPER_Lobo!$71:$71,""),
IF($C47="Naren Baliga",_xlfn.XLOOKUP($B47,PROSPER_Baliga!$1:$1,PROSPER_Baliga!$71:$71,""),
IF($C47="Thorsten Huhn",_xlfn.XLOOKUP($B47,PROSPER_Huhn!$1:$1,PROSPER_Huhn!$71:$71,""),
IF($C47="Nick Hull",_xlfn.XLOOKUP($B47,PROSPER_Hull!$1:$1,PROSPER_Hull!$71:$71,""),
IF($C47="Monika Kotwani",_xlfn.XLOOKUP($B47,PROSPER_Kotwani!$1:$1,PROSPER_Kotwani!$71:$71,""),
IF($C47="Jonathan Wellner",_xlfn.XLOOKUP($B47,PROSPER_Wellner!$1:$1,PROSPER_Wellner!$71:$71,""),
IF($C47="Travis Harvey",_xlfn.XLOOKUP($B47,PROSPER_Harvey!$1:$1,PROSPER_Harvey!$71:$71,""),"")))))))="","",
IF($C47="Christopher Lobo",_xlfn.XLOOKUP($B47,PROSPER_Lobo!$1:$1,PROSPER_Lobo!$71:$71,""),
IF($C47="Naren Baliga",_xlfn.XLOOKUP($B47,PROSPER_Baliga!$1:$1,PROSPER_Baliga!$71:$71,""),
IF($C47="Thorsten Huhn",_xlfn.XLOOKUP($B47,PROSPER_Huhn!$1:$1,PROSPER_Huhn!$71:$71,""),
IF($C47="Nick Hull",_xlfn.XLOOKUP($B47,PROSPER_Hull!$1:$1,PROSPER_Hull!$71:$71,""),
IF($C47="Monika Kotwani",_xlfn.XLOOKUP($B47,PROSPER_Kotwani!$1:$1,PROSPER_Kotwani!$71:$71,""),
IF($C47="Jonathan Wellner",_xlfn.XLOOKUP($B47,PROSPER_Wellner!$1:$1,PROSPER_Wellner!$71:$71,""),
IF($C47="Travis Harvey",_xlfn.XLOOKUP($B47,PROSPER_Harvey!$1:$1,PROSPER_Harvey!$71:$71,""),""))))))))="","No Comment",IF(IF($C47="Christopher Lobo",_xlfn.XLOOKUP($B47,PROSPER_Lobo!$1:$1,PROSPER_Lobo!$71:$71,""),
IF($C47="Naren Baliga",_xlfn.XLOOKUP($B47,PROSPER_Baliga!$1:$1,PROSPER_Baliga!$71:$71,""),
IF($C47="Thorsten Huhn",_xlfn.XLOOKUP($B47,PROSPER_Huhn!$1:$1,PROSPER_Huhn!$71:$71,""),
IF($C47="Nick Hull",_xlfn.XLOOKUP($B47,PROSPER_Hull!$1:$1,PROSPER_Hull!$71:$71,""),
IF($C47="Monika Kotwani",_xlfn.XLOOKUP($B47,PROSPER_Kotwani!$1:$1,PROSPER_Kotwani!$71:$71,""),
IF($C47="Jonathan Wellner",_xlfn.XLOOKUP($B47,PROSPER_Wellner!$1:$1,PROSPER_Wellner!$71:$71,""),
IF($C47="Travis Harvey",_xlfn.XLOOKUP($B47,PROSPER_Harvey!$1:$1,PROSPER_Harvey!$71:$71,""),"")))))))="","",
IF($C47="Christopher Lobo",_xlfn.XLOOKUP($B47,PROSPER_Lobo!$1:$1,PROSPER_Lobo!$71:$71,""),
IF($C47="Naren Baliga",_xlfn.XLOOKUP($B47,PROSPER_Baliga!$1:$1,PROSPER_Baliga!$71:$71,""),
IF($C47="Thorsten Huhn",_xlfn.XLOOKUP($B47,PROSPER_Huhn!$1:$1,PROSPER_Huhn!$71:$71,""),
IF($C47="Nick Hull",_xlfn.XLOOKUP($B47,PROSPER_Hull!$1:$1,PROSPER_Hull!$71:$71,""),
IF($C47="Monika Kotwani",_xlfn.XLOOKUP($B47,PROSPER_Kotwani!$1:$1,PROSPER_Kotwani!$71:$71,""),
IF($C47="Jonathan Wellner",_xlfn.XLOOKUP($B47,PROSPER_Wellner!$1:$1,PROSPER_Wellner!$71:$71,""),
IF($C47="Travis Harvey",_xlfn.XLOOKUP($B47,PROSPER_Harvey!$1:$1,PROSPER_Harvey!$71:$71,""),"")))))))))</f>
        <v>No Comment</v>
      </c>
      <c r="JK47" s="141" t="str">
        <f t="shared" si="344"/>
        <v>N/A</v>
      </c>
      <c r="JL47" s="135" t="str">
        <f>_xlfn.XLOOKUP(B47,PROSPERInitial_Query!$E:$E,PROSPERInitial_Query!$AR:$AR,"",,-1)</f>
        <v/>
      </c>
      <c r="JM47" s="136" t="str">
        <f t="shared" si="407"/>
        <v>Sangwoo Park7 - ResponsibilityExecutive Communication</v>
      </c>
      <c r="JN47" s="136" t="str">
        <f>_xlfn.XLOOKUP(JM47,PROSPERDelta_Query!BK:BK,PROSPERDelta_Query!BF:BF,"",,-1)</f>
        <v/>
      </c>
      <c r="JO47" s="137" t="str">
        <f t="shared" si="346"/>
        <v>N/A</v>
      </c>
      <c r="JP47" s="137" t="str">
        <f>IF(IF(IF($C47="Christopher Lobo",_xlfn.XLOOKUP($B47,PROSPER_Lobo!$1:$1,PROSPER_Lobo!$72:$72,""),
IF($C47="Naren Baliga",_xlfn.XLOOKUP($B47,PROSPER_Baliga!$1:$1,PROSPER_Baliga!$72:$72,""),
IF($C47="Thorsten Huhn",_xlfn.XLOOKUP($B47,PROSPER_Huhn!$1:$1,PROSPER_Huhn!$72:$72,""),
IF($C47="Nick Hull",_xlfn.XLOOKUP($B47,PROSPER_Hull!$1:$1,PROSPER_Hull!$72:$72,""),
IF($C47="Monika Kotwani",_xlfn.XLOOKUP($B47,PROSPER_Kotwani!$1:$1,PROSPER_Kotwani!$72:$72,""),
IF($C47="Jonathan Wellner",_xlfn.XLOOKUP($B47,PROSPER_Wellner!$1:$1,PROSPER_Wellner!$72:$72,""),
IF($C47="Travis Harvey",_xlfn.XLOOKUP($B47,PROSPER_Harvey!$1:$1,PROSPER_Harvey!$72:$72,""),"")))))))="","",
IF($C47="Christopher Lobo",_xlfn.XLOOKUP($B47,PROSPER_Lobo!$1:$1,PROSPER_Lobo!$72:$72,""),
IF($C47="Naren Baliga",_xlfn.XLOOKUP($B47,PROSPER_Baliga!$1:$1,PROSPER_Baliga!$72:$72,""),
IF($C47="Thorsten Huhn",_xlfn.XLOOKUP($B47,PROSPER_Huhn!$1:$1,PROSPER_Huhn!$72:$72,""),
IF($C47="Nick Hull",_xlfn.XLOOKUP($B47,PROSPER_Hull!$1:$1,PROSPER_Hull!$72:$72,""),
IF($C47="Monika Kotwani",_xlfn.XLOOKUP($B47,PROSPER_Kotwani!$1:$1,PROSPER_Kotwani!$72:$72,""),
IF($C47="Jonathan Wellner",_xlfn.XLOOKUP($B47,PROSPER_Wellner!$1:$1,PROSPER_Wellner!$72:$72,""),
IF($C47="Travis Harvey",_xlfn.XLOOKUP($B47,PROSPER_Harvey!$1:$1,PROSPER_Harvey!$72:$72,""),""))))))))="","No Score",IF(IF($C47="Christopher Lobo",_xlfn.XLOOKUP($B47,PROSPER_Lobo!$1:$1,PROSPER_Lobo!$72:$72,""),
IF($C47="Naren Baliga",_xlfn.XLOOKUP($B47,PROSPER_Baliga!$1:$1,PROSPER_Baliga!$72:$72,""),
IF($C47="Thorsten Huhn",_xlfn.XLOOKUP($B47,PROSPER_Huhn!$1:$1,PROSPER_Huhn!$72:$72,""),
IF($C47="Nick Hull",_xlfn.XLOOKUP($B47,PROSPER_Hull!$1:$1,PROSPER_Hull!$72:$72,""),
IF($C47="Monika Kotwani",_xlfn.XLOOKUP($B47,PROSPER_Kotwani!$1:$1,PROSPER_Kotwani!$72:$72,""),
IF($C47="Jonathan Wellner",_xlfn.XLOOKUP($B47,PROSPER_Wellner!$1:$1,PROSPER_Wellner!$72:$72,""),
IF($C47="Travis Harvey",_xlfn.XLOOKUP($B47,PROSPER_Harvey!$1:$1,PROSPER_Harvey!$72:$72,""),"")))))))="","",
IF($C47="Christopher Lobo",_xlfn.XLOOKUP($B47,PROSPER_Lobo!$1:$1,PROSPER_Lobo!$72:$72,""),
IF($C47="Naren Baliga",_xlfn.XLOOKUP($B47,PROSPER_Baliga!$1:$1,PROSPER_Baliga!$72:$72,""),
IF($C47="Thorsten Huhn",_xlfn.XLOOKUP($B47,PROSPER_Huhn!$1:$1,PROSPER_Huhn!$72:$72,""),
IF($C47="Nick Hull",_xlfn.XLOOKUP($B47,PROSPER_Hull!$1:$1,PROSPER_Hull!$72:$72,""),
IF($C47="Monika Kotwani",_xlfn.XLOOKUP($B47,PROSPER_Kotwani!$1:$1,PROSPER_Kotwani!$72:$72,""),
IF($C47="Jonathan Wellner",_xlfn.XLOOKUP($B47,PROSPER_Wellner!$1:$1,PROSPER_Wellner!$72:$72,""),
IF($C47="Travis Harvey",_xlfn.XLOOKUP($B47,PROSPER_Harvey!$1:$1,PROSPER_Harvey!$72:$72,""),"")))))))))</f>
        <v>No Score</v>
      </c>
      <c r="JQ47" s="138" t="str">
        <f>IF(IF(IF($C47="Christopher Lobo",_xlfn.XLOOKUP($B47,PROSPER_Lobo!$1:$1,PROSPER_Lobo!$73:$73,""),
IF($C47="Naren Baliga",_xlfn.XLOOKUP($B47,PROSPER_Baliga!$1:$1,PROSPER_Baliga!$73:$73,""),
IF($C47="Thorsten Huhn",_xlfn.XLOOKUP($B47,PROSPER_Huhn!$1:$1,PROSPER_Huhn!$73:$73,""),
IF($C47="Nick Hull",_xlfn.XLOOKUP($B47,PROSPER_Hull!$1:$1,PROSPER_Hull!$73:$73,""),
IF($C47="Monika Kotwani",_xlfn.XLOOKUP($B47,PROSPER_Kotwani!$1:$1,PROSPER_Kotwani!$73:$73,""),
IF($C47="Jonathan Wellner",_xlfn.XLOOKUP($B47,PROSPER_Wellner!$1:$1,PROSPER_Wellner!$73:$73,""),
IF($C47="Travis Harvey",_xlfn.XLOOKUP($B47,PROSPER_Harvey!$1:$1,PROSPER_Harvey!$73:$73,""),"")))))))="","",
IF($C47="Christopher Lobo",_xlfn.XLOOKUP($B47,PROSPER_Lobo!$1:$1,PROSPER_Lobo!$73:$73,""),
IF($C47="Naren Baliga",_xlfn.XLOOKUP($B47,PROSPER_Baliga!$1:$1,PROSPER_Baliga!$73:$73,""),
IF($C47="Thorsten Huhn",_xlfn.XLOOKUP($B47,PROSPER_Huhn!$1:$1,PROSPER_Huhn!$73:$73,""),
IF($C47="Nick Hull",_xlfn.XLOOKUP($B47,PROSPER_Hull!$1:$1,PROSPER_Hull!$73:$73,""),
IF($C47="Monika Kotwani",_xlfn.XLOOKUP($B47,PROSPER_Kotwani!$1:$1,PROSPER_Kotwani!$73:$73,""),
IF($C47="Jonathan Wellner",_xlfn.XLOOKUP($B47,PROSPER_Wellner!$1:$1,PROSPER_Wellner!$73:$73,""),
IF($C47="Travis Harvey",_xlfn.XLOOKUP($B47,PROSPER_Harvey!$1:$1,PROSPER_Harvey!$73:$73,""),""))))))))="","No Comment",IF(IF($C47="Christopher Lobo",_xlfn.XLOOKUP($B47,PROSPER_Lobo!$1:$1,PROSPER_Lobo!$73:$73,""),
IF($C47="Naren Baliga",_xlfn.XLOOKUP($B47,PROSPER_Baliga!$1:$1,PROSPER_Baliga!$73:$73,""),
IF($C47="Thorsten Huhn",_xlfn.XLOOKUP($B47,PROSPER_Huhn!$1:$1,PROSPER_Huhn!$73:$73,""),
IF($C47="Nick Hull",_xlfn.XLOOKUP($B47,PROSPER_Hull!$1:$1,PROSPER_Hull!$73:$73,""),
IF($C47="Monika Kotwani",_xlfn.XLOOKUP($B47,PROSPER_Kotwani!$1:$1,PROSPER_Kotwani!$73:$73,""),
IF($C47="Jonathan Wellner",_xlfn.XLOOKUP($B47,PROSPER_Wellner!$1:$1,PROSPER_Wellner!$73:$73,""),
IF($C47="Travis Harvey",_xlfn.XLOOKUP($B47,PROSPER_Harvey!$1:$1,PROSPER_Harvey!$73:$73,""),"")))))))="","",
IF($C47="Christopher Lobo",_xlfn.XLOOKUP($B47,PROSPER_Lobo!$1:$1,PROSPER_Lobo!$73:$73,""),
IF($C47="Naren Baliga",_xlfn.XLOOKUP($B47,PROSPER_Baliga!$1:$1,PROSPER_Baliga!$73:$73,""),
IF($C47="Thorsten Huhn",_xlfn.XLOOKUP($B47,PROSPER_Huhn!$1:$1,PROSPER_Huhn!$73:$73,""),
IF($C47="Nick Hull",_xlfn.XLOOKUP($B47,PROSPER_Hull!$1:$1,PROSPER_Hull!$73:$73,""),
IF($C47="Monika Kotwani",_xlfn.XLOOKUP($B47,PROSPER_Kotwani!$1:$1,PROSPER_Kotwani!$73:$73,""),
IF($C47="Jonathan Wellner",_xlfn.XLOOKUP($B47,PROSPER_Wellner!$1:$1,PROSPER_Wellner!$73:$73,""),
IF($C47="Travis Harvey",_xlfn.XLOOKUP($B47,PROSPER_Harvey!$1:$1,PROSPER_Harvey!$73:$73,""),"")))))))))</f>
        <v>No Comment</v>
      </c>
      <c r="JR47" s="141" t="str">
        <f t="shared" si="347"/>
        <v>N/A</v>
      </c>
      <c r="JS47" s="135" t="str">
        <f>_xlfn.XLOOKUP(B47,PROSPERInitial_Query!$E:$E,PROSPERInitial_Query!$AS:$AS,"",,-1)</f>
        <v/>
      </c>
      <c r="JT47" s="136" t="str">
        <f t="shared" si="408"/>
        <v>Sangwoo Park7 - ResponsibilityCulture Champion</v>
      </c>
      <c r="JU47" s="136" t="str">
        <f>_xlfn.XLOOKUP(JT47,PROSPERDelta_Query!BK:BK,PROSPERDelta_Query!BG:BG,"",,-1)</f>
        <v/>
      </c>
      <c r="JV47" s="137" t="str">
        <f t="shared" si="349"/>
        <v>N/A</v>
      </c>
      <c r="JW47" s="137" t="str">
        <f>IF(IF(IF($C47="Christopher Lobo",_xlfn.XLOOKUP($B47,PROSPER_Lobo!$1:$1,PROSPER_Lobo!$74:$74,""),
IF($C47="Naren Baliga",_xlfn.XLOOKUP($B47,PROSPER_Baliga!$1:$1,PROSPER_Baliga!$74:$74,""),
IF($C47="Thorsten Huhn",_xlfn.XLOOKUP($B47,PROSPER_Huhn!$1:$1,PROSPER_Huhn!$74:$74,""),
IF($C47="Nick Hull",_xlfn.XLOOKUP($B47,PROSPER_Hull!$1:$1,PROSPER_Hull!$74:$74,""),
IF($C47="Monika Kotwani",_xlfn.XLOOKUP($B47,PROSPER_Kotwani!$1:$1,PROSPER_Kotwani!$74:$74,""),
IF($C47="Jonathan Wellner",_xlfn.XLOOKUP($B47,PROSPER_Wellner!$1:$1,PROSPER_Wellner!$74:$74,""),
IF($C47="Travis Harvey",_xlfn.XLOOKUP($B47,PROSPER_Harvey!$1:$1,PROSPER_Harvey!$74:$74,""),"")))))))="","",
IF($C47="Christopher Lobo",_xlfn.XLOOKUP($B47,PROSPER_Lobo!$1:$1,PROSPER_Lobo!$74:$74,""),
IF($C47="Naren Baliga",_xlfn.XLOOKUP($B47,PROSPER_Baliga!$1:$1,PROSPER_Baliga!$74:$74,""),
IF($C47="Thorsten Huhn",_xlfn.XLOOKUP($B47,PROSPER_Huhn!$1:$1,PROSPER_Huhn!$74:$74,""),
IF($C47="Nick Hull",_xlfn.XLOOKUP($B47,PROSPER_Hull!$1:$1,PROSPER_Hull!$74:$74,""),
IF($C47="Monika Kotwani",_xlfn.XLOOKUP($B47,PROSPER_Kotwani!$1:$1,PROSPER_Kotwani!$74:$74,""),
IF($C47="Jonathan Wellner",_xlfn.XLOOKUP($B47,PROSPER_Wellner!$1:$1,PROSPER_Wellner!$74:$74,""),
IF($C47="Travis Harvey",_xlfn.XLOOKUP($B47,PROSPER_Harvey!$1:$1,PROSPER_Harvey!$74:$74,""),""))))))))="","No Score",IF(IF($C47="Christopher Lobo",_xlfn.XLOOKUP($B47,PROSPER_Lobo!$1:$1,PROSPER_Lobo!$74:$74,""),
IF($C47="Naren Baliga",_xlfn.XLOOKUP($B47,PROSPER_Baliga!$1:$1,PROSPER_Baliga!$74:$74,""),
IF($C47="Thorsten Huhn",_xlfn.XLOOKUP($B47,PROSPER_Huhn!$1:$1,PROSPER_Huhn!$74:$74,""),
IF($C47="Nick Hull",_xlfn.XLOOKUP($B47,PROSPER_Hull!$1:$1,PROSPER_Hull!$74:$74,""),
IF($C47="Monika Kotwani",_xlfn.XLOOKUP($B47,PROSPER_Kotwani!$1:$1,PROSPER_Kotwani!$74:$74,""),
IF($C47="Jonathan Wellner",_xlfn.XLOOKUP($B47,PROSPER_Wellner!$1:$1,PROSPER_Wellner!$74:$74,""),
IF($C47="Travis Harvey",_xlfn.XLOOKUP($B47,PROSPER_Harvey!$1:$1,PROSPER_Harvey!$74:$74,""),"")))))))="","",
IF($C47="Christopher Lobo",_xlfn.XLOOKUP($B47,PROSPER_Lobo!$1:$1,PROSPER_Lobo!$74:$74,""),
IF($C47="Naren Baliga",_xlfn.XLOOKUP($B47,PROSPER_Baliga!$1:$1,PROSPER_Baliga!$74:$74,""),
IF($C47="Thorsten Huhn",_xlfn.XLOOKUP($B47,PROSPER_Huhn!$1:$1,PROSPER_Huhn!$74:$74,""),
IF($C47="Nick Hull",_xlfn.XLOOKUP($B47,PROSPER_Hull!$1:$1,PROSPER_Hull!$74:$74,""),
IF($C47="Monika Kotwani",_xlfn.XLOOKUP($B47,PROSPER_Kotwani!$1:$1,PROSPER_Kotwani!$74:$74,""),
IF($C47="Jonathan Wellner",_xlfn.XLOOKUP($B47,PROSPER_Wellner!$1:$1,PROSPER_Wellner!$74:$74,""),
IF($C47="Travis Harvey",_xlfn.XLOOKUP($B47,PROSPER_Harvey!$1:$1,PROSPER_Harvey!$74:$74,""),"")))))))))</f>
        <v>No Score</v>
      </c>
      <c r="JX47" s="138" t="str">
        <f>IF(IF(IF($C47="Christopher Lobo",_xlfn.XLOOKUP($B47,PROSPER_Lobo!$1:$1,PROSPER_Lobo!$75:$75,""),
IF($C47="Naren Baliga",_xlfn.XLOOKUP($B47,PROSPER_Baliga!$1:$1,PROSPER_Baliga!$75:$75,""),
IF($C47="Thorsten Huhn",_xlfn.XLOOKUP($B47,PROSPER_Huhn!$1:$1,PROSPER_Huhn!$75:$75,""),
IF($C47="Nick Hull",_xlfn.XLOOKUP($B47,PROSPER_Hull!$1:$1,PROSPER_Hull!$75:$75,""),
IF($C47="Monika Kotwani",_xlfn.XLOOKUP($B47,PROSPER_Kotwani!$1:$1,PROSPER_Kotwani!$75:$75,""),
IF($C47="Jonathan Wellner",_xlfn.XLOOKUP($B47,PROSPER_Wellner!$1:$1,PROSPER_Wellner!$75:$75,""),
IF($C47="Travis Harvey",_xlfn.XLOOKUP($B47,PROSPER_Harvey!$1:$1,PROSPER_Harvey!$75:$75,""),"")))))))="","",
IF($C47="Christopher Lobo",_xlfn.XLOOKUP($B47,PROSPER_Lobo!$1:$1,PROSPER_Lobo!$75:$75,""),
IF($C47="Naren Baliga",_xlfn.XLOOKUP($B47,PROSPER_Baliga!$1:$1,PROSPER_Baliga!$75:$75,""),
IF($C47="Thorsten Huhn",_xlfn.XLOOKUP($B47,PROSPER_Huhn!$1:$1,PROSPER_Huhn!$75:$75,""),
IF($C47="Nick Hull",_xlfn.XLOOKUP($B47,PROSPER_Hull!$1:$1,PROSPER_Hull!$75:$75,""),
IF($C47="Monika Kotwani",_xlfn.XLOOKUP($B47,PROSPER_Kotwani!$1:$1,PROSPER_Kotwani!$75:$75,""),
IF($C47="Jonathan Wellner",_xlfn.XLOOKUP($B47,PROSPER_Wellner!$1:$1,PROSPER_Wellner!$75:$75,""),
IF($C47="Travis Harvey",_xlfn.XLOOKUP($B47,PROSPER_Harvey!$1:$1,PROSPER_Harvey!$75:$75,""),""))))))))="","No Comment",IF(IF($C47="Christopher Lobo",_xlfn.XLOOKUP($B47,PROSPER_Lobo!$1:$1,PROSPER_Lobo!$75:$75,""),
IF($C47="Naren Baliga",_xlfn.XLOOKUP($B47,PROSPER_Baliga!$1:$1,PROSPER_Baliga!$75:$75,""),
IF($C47="Thorsten Huhn",_xlfn.XLOOKUP($B47,PROSPER_Huhn!$1:$1,PROSPER_Huhn!$75:$75,""),
IF($C47="Nick Hull",_xlfn.XLOOKUP($B47,PROSPER_Hull!$1:$1,PROSPER_Hull!$75:$75,""),
IF($C47="Monika Kotwani",_xlfn.XLOOKUP($B47,PROSPER_Kotwani!$1:$1,PROSPER_Kotwani!$75:$75,""),
IF($C47="Jonathan Wellner",_xlfn.XLOOKUP($B47,PROSPER_Wellner!$1:$1,PROSPER_Wellner!$75:$75,""),
IF($C47="Travis Harvey",_xlfn.XLOOKUP($B47,PROSPER_Harvey!$1:$1,PROSPER_Harvey!$75:$75,""),"")))))))="","",
IF($C47="Christopher Lobo",_xlfn.XLOOKUP($B47,PROSPER_Lobo!$1:$1,PROSPER_Lobo!$75:$75,""),
IF($C47="Naren Baliga",_xlfn.XLOOKUP($B47,PROSPER_Baliga!$1:$1,PROSPER_Baliga!$75:$75,""),
IF($C47="Thorsten Huhn",_xlfn.XLOOKUP($B47,PROSPER_Huhn!$1:$1,PROSPER_Huhn!$75:$75,""),
IF($C47="Nick Hull",_xlfn.XLOOKUP($B47,PROSPER_Hull!$1:$1,PROSPER_Hull!$75:$75,""),
IF($C47="Monika Kotwani",_xlfn.XLOOKUP($B47,PROSPER_Kotwani!$1:$1,PROSPER_Kotwani!$75:$75,""),
IF($C47="Jonathan Wellner",_xlfn.XLOOKUP($B47,PROSPER_Wellner!$1:$1,PROSPER_Wellner!$75:$75,""),
IF($C47="Travis Harvey",_xlfn.XLOOKUP($B47,PROSPER_Harvey!$1:$1,PROSPER_Harvey!$75:$75,""),"")))))))))</f>
        <v>No Comment</v>
      </c>
      <c r="JY47" s="141" t="str">
        <f t="shared" si="350"/>
        <v>N/A</v>
      </c>
      <c r="JZ47" s="135" t="str">
        <f>_xlfn.XLOOKUP(B47,PROSPERInitial_Query!$E:$E,PROSPERInitial_Query!$AT:$AT,"",,-1)</f>
        <v/>
      </c>
      <c r="KA47" s="136" t="str">
        <f t="shared" si="409"/>
        <v>Sangwoo Park7 - ResponsibilityPeople Management</v>
      </c>
      <c r="KB47" s="136" t="str">
        <f>_xlfn.XLOOKUP(KA47,PROSPERDelta_Query!BK:BK,PROSPERDelta_Query!BH:BH,"",,-1)</f>
        <v/>
      </c>
      <c r="KC47" s="137" t="str">
        <f t="shared" si="352"/>
        <v>N/A</v>
      </c>
      <c r="KD47" s="137" t="str">
        <f>IF(IF(IF($C47="Christopher Lobo",_xlfn.XLOOKUP($B47,PROSPER_Lobo!$1:$1,PROSPER_Lobo!$76:$76,""),
IF($C47="Naren Baliga",_xlfn.XLOOKUP($B47,PROSPER_Baliga!$1:$1,PROSPER_Baliga!$76:$76,""),
IF($C47="Thorsten Huhn",_xlfn.XLOOKUP($B47,PROSPER_Huhn!$1:$1,PROSPER_Huhn!$76:$76,""),
IF($C47="Nick Hull",_xlfn.XLOOKUP($B47,PROSPER_Hull!$1:$1,PROSPER_Hull!$76:$76,""),
IF($C47="Monika Kotwani",_xlfn.XLOOKUP($B47,PROSPER_Kotwani!$1:$1,PROSPER_Kotwani!$76:$76,""),
IF($C47="Jonathan Wellner",_xlfn.XLOOKUP($B47,PROSPER_Wellner!$1:$1,PROSPER_Wellner!$76:$76,""),
IF($C47="Travis Harvey",_xlfn.XLOOKUP($B47,PROSPER_Harvey!$1:$1,PROSPER_Harvey!$76:$76,""),"")))))))="","",
IF($C47="Christopher Lobo",_xlfn.XLOOKUP($B47,PROSPER_Lobo!$1:$1,PROSPER_Lobo!$76:$76,""),
IF($C47="Naren Baliga",_xlfn.XLOOKUP($B47,PROSPER_Baliga!$1:$1,PROSPER_Baliga!$76:$76,""),
IF($C47="Thorsten Huhn",_xlfn.XLOOKUP($B47,PROSPER_Huhn!$1:$1,PROSPER_Huhn!$76:$76,""),
IF($C47="Nick Hull",_xlfn.XLOOKUP($B47,PROSPER_Hull!$1:$1,PROSPER_Hull!$76:$76,""),
IF($C47="Monika Kotwani",_xlfn.XLOOKUP($B47,PROSPER_Kotwani!$1:$1,PROSPER_Kotwani!$76:$76,""),
IF($C47="Jonathan Wellner",_xlfn.XLOOKUP($B47,PROSPER_Wellner!$1:$1,PROSPER_Wellner!$76:$76,""),
IF($C47="Travis Harvey",_xlfn.XLOOKUP($B47,PROSPER_Harvey!$1:$1,PROSPER_Harvey!$76:$76,""),""))))))))="","No Score",IF(IF($C47="Christopher Lobo",_xlfn.XLOOKUP($B47,PROSPER_Lobo!$1:$1,PROSPER_Lobo!$76:$76,""),
IF($C47="Naren Baliga",_xlfn.XLOOKUP($B47,PROSPER_Baliga!$1:$1,PROSPER_Baliga!$76:$76,""),
IF($C47="Thorsten Huhn",_xlfn.XLOOKUP($B47,PROSPER_Huhn!$1:$1,PROSPER_Huhn!$76:$76,""),
IF($C47="Nick Hull",_xlfn.XLOOKUP($B47,PROSPER_Hull!$1:$1,PROSPER_Hull!$76:$76,""),
IF($C47="Monika Kotwani",_xlfn.XLOOKUP($B47,PROSPER_Kotwani!$1:$1,PROSPER_Kotwani!$76:$76,""),
IF($C47="Jonathan Wellner",_xlfn.XLOOKUP($B47,PROSPER_Wellner!$1:$1,PROSPER_Wellner!$76:$76,""),
IF($C47="Travis Harvey",_xlfn.XLOOKUP($B47,PROSPER_Harvey!$1:$1,PROSPER_Harvey!$76:$76,""),"")))))))="","",
IF($C47="Christopher Lobo",_xlfn.XLOOKUP($B47,PROSPER_Lobo!$1:$1,PROSPER_Lobo!$76:$76,""),
IF($C47="Naren Baliga",_xlfn.XLOOKUP($B47,PROSPER_Baliga!$1:$1,PROSPER_Baliga!$76:$76,""),
IF($C47="Thorsten Huhn",_xlfn.XLOOKUP($B47,PROSPER_Huhn!$1:$1,PROSPER_Huhn!$76:$76,""),
IF($C47="Nick Hull",_xlfn.XLOOKUP($B47,PROSPER_Hull!$1:$1,PROSPER_Hull!$76:$76,""),
IF($C47="Monika Kotwani",_xlfn.XLOOKUP($B47,PROSPER_Kotwani!$1:$1,PROSPER_Kotwani!$76:$76,""),
IF($C47="Jonathan Wellner",_xlfn.XLOOKUP($B47,PROSPER_Wellner!$1:$1,PROSPER_Wellner!$76:$76,""),
IF($C47="Travis Harvey",_xlfn.XLOOKUP($B47,PROSPER_Harvey!$1:$1,PROSPER_Harvey!$76:$76,""),"")))))))))</f>
        <v>No Score</v>
      </c>
      <c r="KE47" s="138" t="str">
        <f>IF(IF(IF($C47="Christopher Lobo",_xlfn.XLOOKUP($B47,PROSPER_Lobo!$1:$1,PROSPER_Lobo!$77:$77,""),
IF($C47="Naren Baliga",_xlfn.XLOOKUP($B47,PROSPER_Baliga!$1:$1,PROSPER_Baliga!$77:$77,""),
IF($C47="Thorsten Huhn",_xlfn.XLOOKUP($B47,PROSPER_Huhn!$1:$1,PROSPER_Huhn!$77:$77,""),
IF($C47="Nick Hull",_xlfn.XLOOKUP($B47,PROSPER_Hull!$1:$1,PROSPER_Hull!$77:$77,""),
IF($C47="Monika Kotwani",_xlfn.XLOOKUP($B47,PROSPER_Kotwani!$1:$1,PROSPER_Kotwani!$77:$77,""),
IF($C47="Jonathan Wellner",_xlfn.XLOOKUP($B47,PROSPER_Wellner!$1:$1,PROSPER_Wellner!$77:$77,""),
IF($C47="Travis Harvey",_xlfn.XLOOKUP($B47,PROSPER_Harvey!$1:$1,PROSPER_Harvey!$77:$77,""),"")))))))="","",
IF($C47="Christopher Lobo",_xlfn.XLOOKUP($B47,PROSPER_Lobo!$1:$1,PROSPER_Lobo!$77:$77,""),
IF($C47="Naren Baliga",_xlfn.XLOOKUP($B47,PROSPER_Baliga!$1:$1,PROSPER_Baliga!$77:$77,""),
IF($C47="Thorsten Huhn",_xlfn.XLOOKUP($B47,PROSPER_Huhn!$1:$1,PROSPER_Huhn!$77:$77,""),
IF($C47="Nick Hull",_xlfn.XLOOKUP($B47,PROSPER_Hull!$1:$1,PROSPER_Hull!$77:$77,""),
IF($C47="Monika Kotwani",_xlfn.XLOOKUP($B47,PROSPER_Kotwani!$1:$1,PROSPER_Kotwani!$77:$77,""),
IF($C47="Jonathan Wellner",_xlfn.XLOOKUP($B47,PROSPER_Wellner!$1:$1,PROSPER_Wellner!$77:$77,""),
IF($C47="Travis Harvey",_xlfn.XLOOKUP($B47,PROSPER_Harvey!$1:$1,PROSPER_Harvey!$77:$77,""),""))))))))="","No Comment",IF(IF($C47="Christopher Lobo",_xlfn.XLOOKUP($B47,PROSPER_Lobo!$1:$1,PROSPER_Lobo!$77:$77,""),
IF($C47="Naren Baliga",_xlfn.XLOOKUP($B47,PROSPER_Baliga!$1:$1,PROSPER_Baliga!$77:$77,""),
IF($C47="Thorsten Huhn",_xlfn.XLOOKUP($B47,PROSPER_Huhn!$1:$1,PROSPER_Huhn!$77:$77,""),
IF($C47="Nick Hull",_xlfn.XLOOKUP($B47,PROSPER_Hull!$1:$1,PROSPER_Hull!$77:$77,""),
IF($C47="Monika Kotwani",_xlfn.XLOOKUP($B47,PROSPER_Kotwani!$1:$1,PROSPER_Kotwani!$77:$77,""),
IF($C47="Jonathan Wellner",_xlfn.XLOOKUP($B47,PROSPER_Wellner!$1:$1,PROSPER_Wellner!$77:$77,""),
IF($C47="Travis Harvey",_xlfn.XLOOKUP($B47,PROSPER_Harvey!$1:$1,PROSPER_Harvey!$77:$77,""),"")))))))="","",
IF($C47="Christopher Lobo",_xlfn.XLOOKUP($B47,PROSPER_Lobo!$1:$1,PROSPER_Lobo!$77:$77,""),
IF($C47="Naren Baliga",_xlfn.XLOOKUP($B47,PROSPER_Baliga!$1:$1,PROSPER_Baliga!$77:$77,""),
IF($C47="Thorsten Huhn",_xlfn.XLOOKUP($B47,PROSPER_Huhn!$1:$1,PROSPER_Huhn!$77:$77,""),
IF($C47="Nick Hull",_xlfn.XLOOKUP($B47,PROSPER_Hull!$1:$1,PROSPER_Hull!$77:$77,""),
IF($C47="Monika Kotwani",_xlfn.XLOOKUP($B47,PROSPER_Kotwani!$1:$1,PROSPER_Kotwani!$77:$77,""),
IF($C47="Jonathan Wellner",_xlfn.XLOOKUP($B47,PROSPER_Wellner!$1:$1,PROSPER_Wellner!$77:$77,""),
IF($C47="Travis Harvey",_xlfn.XLOOKUP($B47,PROSPER_Harvey!$1:$1,PROSPER_Harvey!$77:$77,""),"")))))))))</f>
        <v>No Comment</v>
      </c>
      <c r="KF47" s="141" t="str">
        <f t="shared" si="353"/>
        <v>N/A</v>
      </c>
      <c r="KG47" s="135" t="str">
        <f>_xlfn.XLOOKUP(B47,PROSPERInitial_Query!$E:$E,PROSPERInitial_Query!$AU:$AU,"",,-1)</f>
        <v/>
      </c>
      <c r="KH47" s="136" t="str">
        <f t="shared" si="410"/>
        <v>Sangwoo Park7 - ResponsibilitySelf Sufficiency</v>
      </c>
      <c r="KI47" s="136" t="str">
        <f>_xlfn.XLOOKUP(KH47,PROSPERDelta_Query!BK:BK,PROSPERDelta_Query!BI:BI,"",,-1)</f>
        <v/>
      </c>
      <c r="KJ47" s="137" t="str">
        <f t="shared" si="355"/>
        <v>N/A</v>
      </c>
      <c r="KK47" s="137" t="str">
        <f>IF(IF(IF($C47="Christopher Lobo",_xlfn.XLOOKUP($B47,PROSPER_Lobo!$1:$1,PROSPER_Lobo!$78:$78,""),
IF($C47="Naren Baliga",_xlfn.XLOOKUP($B47,PROSPER_Baliga!$1:$1,PROSPER_Baliga!$78:$78,""),
IF($C47="Thorsten Huhn",_xlfn.XLOOKUP($B47,PROSPER_Huhn!$1:$1,PROSPER_Huhn!$78:$78,""),
IF($C47="Nick Hull",_xlfn.XLOOKUP($B47,PROSPER_Hull!$1:$1,PROSPER_Hull!$78:$78,""),
IF($C47="Monika Kotwani",_xlfn.XLOOKUP($B47,PROSPER_Kotwani!$1:$1,PROSPER_Kotwani!$78:$78,""),
IF($C47="Jonathan Wellner",_xlfn.XLOOKUP($B47,PROSPER_Wellner!$1:$1,PROSPER_Wellner!$78:$78,""),
IF($C47="Travis Harvey",_xlfn.XLOOKUP($B47,PROSPER_Harvey!$1:$1,PROSPER_Harvey!$78:$78,""),"")))))))="","",
IF($C47="Christopher Lobo",_xlfn.XLOOKUP($B47,PROSPER_Lobo!$1:$1,PROSPER_Lobo!$78:$78,""),
IF($C47="Naren Baliga",_xlfn.XLOOKUP($B47,PROSPER_Baliga!$1:$1,PROSPER_Baliga!$78:$78,""),
IF($C47="Thorsten Huhn",_xlfn.XLOOKUP($B47,PROSPER_Huhn!$1:$1,PROSPER_Huhn!$78:$78,""),
IF($C47="Nick Hull",_xlfn.XLOOKUP($B47,PROSPER_Hull!$1:$1,PROSPER_Hull!$78:$78,""),
IF($C47="Monika Kotwani",_xlfn.XLOOKUP($B47,PROSPER_Kotwani!$1:$1,PROSPER_Kotwani!$78:$78,""),
IF($C47="Jonathan Wellner",_xlfn.XLOOKUP($B47,PROSPER_Wellner!$1:$1,PROSPER_Wellner!$78:$78,""),
IF($C47="Travis Harvey",_xlfn.XLOOKUP($B47,PROSPER_Harvey!$1:$1,PROSPER_Harvey!$78:$78,""),""))))))))="","No Score",IF(IF($C47="Christopher Lobo",_xlfn.XLOOKUP($B47,PROSPER_Lobo!$1:$1,PROSPER_Lobo!$78:$78,""),
IF($C47="Naren Baliga",_xlfn.XLOOKUP($B47,PROSPER_Baliga!$1:$1,PROSPER_Baliga!$78:$78,""),
IF($C47="Thorsten Huhn",_xlfn.XLOOKUP($B47,PROSPER_Huhn!$1:$1,PROSPER_Huhn!$78:$78,""),
IF($C47="Nick Hull",_xlfn.XLOOKUP($B47,PROSPER_Hull!$1:$1,PROSPER_Hull!$78:$78,""),
IF($C47="Monika Kotwani",_xlfn.XLOOKUP($B47,PROSPER_Kotwani!$1:$1,PROSPER_Kotwani!$78:$78,""),
IF($C47="Jonathan Wellner",_xlfn.XLOOKUP($B47,PROSPER_Wellner!$1:$1,PROSPER_Wellner!$78:$78,""),
IF($C47="Travis Harvey",_xlfn.XLOOKUP($B47,PROSPER_Harvey!$1:$1,PROSPER_Harvey!$78:$78,""),"")))))))="","",
IF($C47="Christopher Lobo",_xlfn.XLOOKUP($B47,PROSPER_Lobo!$1:$1,PROSPER_Lobo!$78:$78,""),
IF($C47="Naren Baliga",_xlfn.XLOOKUP($B47,PROSPER_Baliga!$1:$1,PROSPER_Baliga!$78:$78,""),
IF($C47="Thorsten Huhn",_xlfn.XLOOKUP($B47,PROSPER_Huhn!$1:$1,PROSPER_Huhn!$78:$78,""),
IF($C47="Nick Hull",_xlfn.XLOOKUP($B47,PROSPER_Hull!$1:$1,PROSPER_Hull!$78:$78,""),
IF($C47="Monika Kotwani",_xlfn.XLOOKUP($B47,PROSPER_Kotwani!$1:$1,PROSPER_Kotwani!$78:$78,""),
IF($C47="Jonathan Wellner",_xlfn.XLOOKUP($B47,PROSPER_Wellner!$1:$1,PROSPER_Wellner!$78:$78,""),
IF($C47="Travis Harvey",_xlfn.XLOOKUP($B47,PROSPER_Harvey!$1:$1,PROSPER_Harvey!$78:$78,""),"")))))))))</f>
        <v>No Score</v>
      </c>
      <c r="KL47" s="138" t="str">
        <f>IF(IF(IF($C47="Christopher Lobo",_xlfn.XLOOKUP($B47,PROSPER_Lobo!$1:$1,PROSPER_Lobo!$79:$79,""),
IF($C47="Naren Baliga",_xlfn.XLOOKUP($B47,PROSPER_Baliga!$1:$1,PROSPER_Baliga!$79:$79,""),
IF($C47="Thorsten Huhn",_xlfn.XLOOKUP($B47,PROSPER_Huhn!$1:$1,PROSPER_Huhn!$79:$79,""),
IF($C47="Nick Hull",_xlfn.XLOOKUP($B47,PROSPER_Hull!$1:$1,PROSPER_Hull!$79:$79,""),
IF($C47="Monika Kotwani",_xlfn.XLOOKUP($B47,PROSPER_Kotwani!$1:$1,PROSPER_Kotwani!$79:$79,""),
IF($C47="Jonathan Wellner",_xlfn.XLOOKUP($B47,PROSPER_Wellner!$1:$1,PROSPER_Wellner!$79:$79,""),
IF($C47="Travis Harvey",_xlfn.XLOOKUP($B47,PROSPER_Harvey!$1:$1,PROSPER_Harvey!$79:$79,""),"")))))))="","",
IF($C47="Christopher Lobo",_xlfn.XLOOKUP($B47,PROSPER_Lobo!$1:$1,PROSPER_Lobo!$79:$79,""),
IF($C47="Naren Baliga",_xlfn.XLOOKUP($B47,PROSPER_Baliga!$1:$1,PROSPER_Baliga!$79:$79,""),
IF($C47="Thorsten Huhn",_xlfn.XLOOKUP($B47,PROSPER_Huhn!$1:$1,PROSPER_Huhn!$79:$79,""),
IF($C47="Nick Hull",_xlfn.XLOOKUP($B47,PROSPER_Hull!$1:$1,PROSPER_Hull!$79:$79,""),
IF($C47="Monika Kotwani",_xlfn.XLOOKUP($B47,PROSPER_Kotwani!$1:$1,PROSPER_Kotwani!$79:$79,""),
IF($C47="Jonathan Wellner",_xlfn.XLOOKUP($B47,PROSPER_Wellner!$1:$1,PROSPER_Wellner!$79:$79,""),
IF($C47="Travis Harvey",_xlfn.XLOOKUP($B47,PROSPER_Harvey!$1:$1,PROSPER_Harvey!$79:$79,""),""))))))))="","No Comment",IF(IF($C47="Christopher Lobo",_xlfn.XLOOKUP($B47,PROSPER_Lobo!$1:$1,PROSPER_Lobo!$79:$79,""),
IF($C47="Naren Baliga",_xlfn.XLOOKUP($B47,PROSPER_Baliga!$1:$1,PROSPER_Baliga!$79:$79,""),
IF($C47="Thorsten Huhn",_xlfn.XLOOKUP($B47,PROSPER_Huhn!$1:$1,PROSPER_Huhn!$79:$79,""),
IF($C47="Nick Hull",_xlfn.XLOOKUP($B47,PROSPER_Hull!$1:$1,PROSPER_Hull!$79:$79,""),
IF($C47="Monika Kotwani",_xlfn.XLOOKUP($B47,PROSPER_Kotwani!$1:$1,PROSPER_Kotwani!$79:$79,""),
IF($C47="Jonathan Wellner",_xlfn.XLOOKUP($B47,PROSPER_Wellner!$1:$1,PROSPER_Wellner!$79:$79,""),
IF($C47="Travis Harvey",_xlfn.XLOOKUP($B47,PROSPER_Harvey!$1:$1,PROSPER_Harvey!$79:$79,""),"")))))))="","",
IF($C47="Christopher Lobo",_xlfn.XLOOKUP($B47,PROSPER_Lobo!$1:$1,PROSPER_Lobo!$79:$79,""),
IF($C47="Naren Baliga",_xlfn.XLOOKUP($B47,PROSPER_Baliga!$1:$1,PROSPER_Baliga!$79:$79,""),
IF($C47="Thorsten Huhn",_xlfn.XLOOKUP($B47,PROSPER_Huhn!$1:$1,PROSPER_Huhn!$79:$79,""),
IF($C47="Nick Hull",_xlfn.XLOOKUP($B47,PROSPER_Hull!$1:$1,PROSPER_Hull!$79:$79,""),
IF($C47="Monika Kotwani",_xlfn.XLOOKUP($B47,PROSPER_Kotwani!$1:$1,PROSPER_Kotwani!$79:$79,""),
IF($C47="Jonathan Wellner",_xlfn.XLOOKUP($B47,PROSPER_Wellner!$1:$1,PROSPER_Wellner!$79:$79,""),
IF($C47="Travis Harvey",_xlfn.XLOOKUP($B47,PROSPER_Harvey!$1:$1,PROSPER_Harvey!$79:$79,""),"")))))))))</f>
        <v>No Comment</v>
      </c>
      <c r="KM47" s="141" t="str">
        <f t="shared" si="356"/>
        <v>N/A</v>
      </c>
      <c r="KN47" s="145" t="str">
        <f t="shared" si="357"/>
        <v>N/A</v>
      </c>
      <c r="KO47" s="146" t="str">
        <f t="shared" si="358"/>
        <v>N/A</v>
      </c>
      <c r="KP47" s="194" t="str">
        <f t="shared" si="359"/>
        <v>N/A</v>
      </c>
      <c r="KQ47" s="147">
        <f t="shared" si="360"/>
        <v>6.1757662835249043</v>
      </c>
      <c r="KR47" s="148"/>
      <c r="KS47" s="148"/>
      <c r="KT47" s="148"/>
      <c r="KU47" s="149"/>
    </row>
    <row r="48" spans="2:307" x14ac:dyDescent="0.25">
      <c r="B48" s="118" t="s">
        <v>154</v>
      </c>
      <c r="C48" s="119" t="s">
        <v>488</v>
      </c>
      <c r="D48" s="120" t="str">
        <f>_xlfn.XLOOKUP(B48,PROSPERInitial_Query!E:E,PROSPERInitial_Query!G:G,"",,-1)</f>
        <v/>
      </c>
      <c r="E48" s="121" t="str">
        <f t="shared" si="361"/>
        <v>Sharad Chopra1 - PortfolioDesign Success</v>
      </c>
      <c r="F48" s="122" t="str">
        <f>_xlfn.XLOOKUP(E48,PROSPERDelta_Query!BK:BK,PROSPERDelta_Query!I:I,"",,-1)</f>
        <v/>
      </c>
      <c r="G48" s="123" t="str">
        <f t="shared" ref="G48:G57" si="411">IFERROR(IF(F48="", IF(D48="", "", D48), F48)*1,"N/A")</f>
        <v>N/A</v>
      </c>
      <c r="H48" s="124" t="str">
        <f>IF(IF(IF($C48="Christopher Lobo",_xlfn.XLOOKUP($B48,PROSPER_Lobo!$1:$1,PROSPER_Lobo!$2:$2,""),
IF($C48="Naren Baliga",_xlfn.XLOOKUP($B48,PROSPER_Baliga!$1:$1,PROSPER_Baliga!$2:$2,""),
IF($C48="Thorsten Huhn",_xlfn.XLOOKUP($B48,PROSPER_Huhn!$1:$1,PROSPER_Huhn!$2:$2,""),
IF($C48="Nick Hull",_xlfn.XLOOKUP($B48,PROSPER_Hull!$1:$1,PROSPER_Hull!$2:$2,""),
IF($C48="Monika Kotwani",_xlfn.XLOOKUP($B48,PROSPER_Kotwani!$1:$1,PROSPER_Kotwani!$2:$2,""),
IF($C48="Jonathan Wellner",_xlfn.XLOOKUP($B48,PROSPER_Wellner!$1:$1,PROSPER_Wellner!$2:$2,""),
IF($C48="Travis Harvey",_xlfn.XLOOKUP($B48,PROSPER_Harvey!$1:$1,PROSPER_Harvey!$2:$2,""),"")))))))="","",
IF($C48="Christopher Lobo",_xlfn.XLOOKUP($B48,PROSPER_Lobo!$1:$1,PROSPER_Lobo!$2:$2,""),
IF($C48="Naren Baliga",_xlfn.XLOOKUP($B48,PROSPER_Baliga!$1:$1,PROSPER_Baliga!$2:$2,""),
IF($C48="Thorsten Huhn",_xlfn.XLOOKUP($B48,PROSPER_Huhn!$1:$1,PROSPER_Huhn!$2:$2,""),
IF($C48="Nick Hull",_xlfn.XLOOKUP($B48,PROSPER_Hull!$1:$1,PROSPER_Hull!$2:$2,""),
IF($C48="Monika Kotwani",_xlfn.XLOOKUP($B48,PROSPER_Kotwani!$1:$1,PROSPER_Kotwani!$2:$2,""),
IF($C48="Jonathan Wellner",_xlfn.XLOOKUP($B48,PROSPER_Wellner!$1:$1,PROSPER_Wellner!$2:$2,""),
IF($C48="Travis Harvey",_xlfn.XLOOKUP($B48,PROSPER_Harvey!$1:$1,PROSPER_Harvey!$2:$2,""),""))))))))="","No Score",(IF(IF($C48="Christopher Lobo",_xlfn.XLOOKUP($B48,PROSPER_Lobo!$1:$1,PROSPER_Lobo!$2:$2,""),
IF($C48="Naren Baliga",_xlfn.XLOOKUP($B48,PROSPER_Baliga!$1:$1,PROSPER_Baliga!$2:$2,""),
IF($C48="Thorsten Huhn",_xlfn.XLOOKUP($B48,PROSPER_Huhn!$1:$1,PROSPER_Huhn!$2:$2,""),
IF($C48="Nick Hull",_xlfn.XLOOKUP($B48,PROSPER_Hull!$1:$1,PROSPER_Hull!$2:$2,""),
IF($C48="Monika Kotwani",_xlfn.XLOOKUP($B48,PROSPER_Kotwani!$1:$1,PROSPER_Kotwani!$2:$2,""),
IF($C48="Jonathan Wellner",_xlfn.XLOOKUP($B48,PROSPER_Wellner!$1:$1,PROSPER_Wellner!$2:$2,""),
IF($C48="Travis Harvey",_xlfn.XLOOKUP($B48,PROSPER_Harvey!$1:$1,PROSPER_Harvey!$2:$2,""),"")))))))="","",
IF($C48="Christopher Lobo",_xlfn.XLOOKUP($B48,PROSPER_Lobo!$1:$1,PROSPER_Lobo!$2:$2,""),
IF($C48="Naren Baliga",_xlfn.XLOOKUP($B48,PROSPER_Baliga!$1:$1,PROSPER_Baliga!$2:$2,""),
IF($C48="Thorsten Huhn",_xlfn.XLOOKUP($B48,PROSPER_Huhn!$1:$1,PROSPER_Huhn!$2:$2,""),
IF($C48="Nick Hull",_xlfn.XLOOKUP($B48,PROSPER_Hull!$1:$1,PROSPER_Hull!$2:$2,""),
IF($C48="Monika Kotwani",_xlfn.XLOOKUP($B48,PROSPER_Kotwani!$1:$1,PROSPER_Kotwani!$2:$2,""),
IF($C48="Jonathan Wellner",_xlfn.XLOOKUP($B48,PROSPER_Wellner!$1:$1,PROSPER_Wellner!$2:$2,""),
IF($C48="Travis Harvey",_xlfn.XLOOKUP($B48,PROSPER_Harvey!$1:$1,PROSPER_Harvey!$2:$2,""),""))))))))))</f>
        <v>No Score</v>
      </c>
      <c r="I48" s="125" t="str">
        <f>IF(IF(IF($C48="Christopher Lobo",_xlfn.XLOOKUP($B48,PROSPER_Lobo!$1:$1,PROSPER_Lobo!$3:$3,""),
IF($C48="Naren Baliga",_xlfn.XLOOKUP($B48,PROSPER_Baliga!$1:$1,PROSPER_Baliga!$3:$3,""),
IF($C48="Thorsten Huhn",_xlfn.XLOOKUP($B48,PROSPER_Huhn!$1:$1,PROSPER_Huhn!$3:$3,""),
IF($C48="Nick Hull",_xlfn.XLOOKUP($B48,PROSPER_Hull!$1:$1,PROSPER_Hull!$3:$3,""),
IF($C48="Monika Kotwani",_xlfn.XLOOKUP($B48,PROSPER_Kotwani!$1:$1,PROSPER_Kotwani!$3:$3,""),
IF($C48="Jonathan Wellner",_xlfn.XLOOKUP($B48,PROSPER_Wellner!$1:$1,PROSPER_Wellner!$3:$3,""),
IF($C48="Travis Harvey",_xlfn.XLOOKUP($B48,PROSPER_Harvey!$1:$1,PROSPER_Harvey!$3:$3,""),"")))))))="","",
IF($C48="Christopher Lobo",_xlfn.XLOOKUP($B48,PROSPER_Lobo!$1:$1,PROSPER_Lobo!$3:$3,""),
IF($C48="Naren Baliga",_xlfn.XLOOKUP($B48,PROSPER_Baliga!$1:$1,PROSPER_Baliga!$3:$3,""),
IF($C48="Thorsten Huhn",_xlfn.XLOOKUP($B48,PROSPER_Huhn!$1:$1,PROSPER_Huhn!$3:$3,""),
IF($C48="Nick Hull",_xlfn.XLOOKUP($B48,PROSPER_Hull!$1:$1,PROSPER_Hull!$3:$3,""),
IF($C48="Monika Kotwani",_xlfn.XLOOKUP($B48,PROSPER_Kotwani!$1:$1,PROSPER_Kotwani!$3:$3,""),
IF($C48="Jonathan Wellner",_xlfn.XLOOKUP($B48,PROSPER_Wellner!$1:$1,PROSPER_Wellner!$3:$3,""),
IF($C48="Travis Harvey",_xlfn.XLOOKUP($B48,PROSPER_Harvey!$1:$1,PROSPER_Harvey!$3:$3,""),""))))))))="","No Comment",IF(IF($C48="Christopher Lobo",_xlfn.XLOOKUP($B48,PROSPER_Lobo!$1:$1,PROSPER_Lobo!$3:$3,""),
IF($C48="Naren Baliga",_xlfn.XLOOKUP($B48,PROSPER_Baliga!$1:$1,PROSPER_Baliga!$3:$3,""),
IF($C48="Thorsten Huhn",_xlfn.XLOOKUP($B48,PROSPER_Huhn!$1:$1,PROSPER_Huhn!$3:$3,""),
IF($C48="Nick Hull",_xlfn.XLOOKUP($B48,PROSPER_Hull!$1:$1,PROSPER_Hull!$3:$3,""),
IF($C48="Monika Kotwani",_xlfn.XLOOKUP($B48,PROSPER_Kotwani!$1:$1,PROSPER_Kotwani!$3:$3,""),
IF($C48="Jonathan Wellner",_xlfn.XLOOKUP($B48,PROSPER_Wellner!$1:$1,PROSPER_Wellner!$3:$3,""),
IF($C48="Travis Harvey",_xlfn.XLOOKUP($B48,PROSPER_Harvey!$1:$1,PROSPER_Harvey!$3:$3,""),"")))))))="","",
IF($C48="Christopher Lobo",_xlfn.XLOOKUP($B48,PROSPER_Lobo!$1:$1,PROSPER_Lobo!$3:$3,""),
IF($C48="Naren Baliga",_xlfn.XLOOKUP($B48,PROSPER_Baliga!$1:$1,PROSPER_Baliga!$3:$3,""),
IF($C48="Thorsten Huhn",_xlfn.XLOOKUP($B48,PROSPER_Huhn!$1:$1,PROSPER_Huhn!$3:$3,""),
IF($C48="Nick Hull",_xlfn.XLOOKUP($B48,PROSPER_Hull!$1:$1,PROSPER_Hull!$3:$3,""),
IF($C48="Monika Kotwani",_xlfn.XLOOKUP($B48,PROSPER_Kotwani!$1:$1,PROSPER_Kotwani!$3:$3,""),
IF($C48="Jonathan Wellner",_xlfn.XLOOKUP($B48,PROSPER_Wellner!$1:$1,PROSPER_Wellner!$3:$3,""),
IF($C48="Travis Harvey",_xlfn.XLOOKUP($B48,PROSPER_Harvey!$1:$1,PROSPER_Harvey!$3:$3,""),"")))))))))</f>
        <v>No Comment</v>
      </c>
      <c r="J48" s="124">
        <f>IFERROR(ROUND(_xlfn.XLOOKUP(B48,DesignSuccessChallenge_Query!$E:$E,DesignSuccessChallenge_Query!$F:$F)/4.7,0),"Not Taken")</f>
        <v>7</v>
      </c>
      <c r="K48" s="150">
        <f t="shared" ref="K48:K57" si="412">IFERROR(AVERAGE(G48,H48,J48),"N/A")</f>
        <v>7</v>
      </c>
      <c r="L48" s="120" t="str">
        <f>_xlfn.XLOOKUP(B48,PROSPERInitial_Query!$E:$E,PROSPERInitial_Query!$H:$H,"",,-1)</f>
        <v/>
      </c>
      <c r="M48" s="121" t="str">
        <f t="shared" si="362"/>
        <v>Sharad Chopra1 - PortfolioPremium Engagement</v>
      </c>
      <c r="N48" s="126" t="str">
        <f>_xlfn.XLOOKUP(M48,PROSPERDelta_Query!BK:BK,PROSPERDelta_Query!J:J,"",,-1)</f>
        <v/>
      </c>
      <c r="O48" s="124" t="str">
        <f t="shared" ref="O48:O57" si="413">IFERROR(IF(N48="", IF(L48="", "", L48), N48)*1,"N/A")</f>
        <v>N/A</v>
      </c>
      <c r="P48" s="124" t="str">
        <f>IF(IF(IF($C48="Christopher Lobo",_xlfn.XLOOKUP($B48,PROSPER_Lobo!$1:$1,PROSPER_Lobo!$4:$4,""),
IF($C48="Naren Baliga",_xlfn.XLOOKUP($B48,PROSPER_Baliga!$1:$1,PROSPER_Baliga!$4:$4,""),
IF($C48="Thorsten Huhn",_xlfn.XLOOKUP($B48,PROSPER_Huhn!$1:$1,PROSPER_Huhn!$4:$4,""),
IF($C48="Nick Hull",_xlfn.XLOOKUP($B48,PROSPER_Hull!$1:$1,PROSPER_Hull!$4:$4,""),
IF($C48="Monika Kotwani",_xlfn.XLOOKUP($B48,PROSPER_Kotwani!$1:$1,PROSPER_Kotwani!$4:$4,""),
IF($C48="Jonathan Wellner",_xlfn.XLOOKUP($B48,PROSPER_Wellner!$1:$1,PROSPER_Wellner!$4:$4,""),
IF($C48="Travis Harvey",_xlfn.XLOOKUP($B48,PROSPER_Harvey!$1:$1,PROSPER_Harvey!$4:$4,""),"")))))))="","",
IF($C48="Christopher Lobo",_xlfn.XLOOKUP($B48,PROSPER_Lobo!$1:$1,PROSPER_Lobo!$4:$4,""),
IF($C48="Naren Baliga",_xlfn.XLOOKUP($B48,PROSPER_Baliga!$1:$1,PROSPER_Baliga!$4:$4,""),
IF($C48="Thorsten Huhn",_xlfn.XLOOKUP($B48,PROSPER_Huhn!$1:$1,PROSPER_Huhn!$4:$4,""),
IF($C48="Nick Hull",_xlfn.XLOOKUP($B48,PROSPER_Hull!$1:$1,PROSPER_Hull!$4:$4,""),
IF($C48="Monika Kotwani",_xlfn.XLOOKUP($B48,PROSPER_Kotwani!$1:$1,PROSPER_Kotwani!$4:$4,""),
IF($C48="Jonathan Wellner",_xlfn.XLOOKUP($B48,PROSPER_Wellner!$1:$1,PROSPER_Wellner!$4:$4,""),
IF($C48="Travis Harvey",_xlfn.XLOOKUP($B48,PROSPER_Harvey!$1:$1,PROSPER_Harvey!$4:$4,""),""))))))))="","No Score",IF(IF($C48="Christopher Lobo",_xlfn.XLOOKUP($B48,PROSPER_Lobo!$1:$1,PROSPER_Lobo!$4:$4,""),
IF($C48="Naren Baliga",_xlfn.XLOOKUP($B48,PROSPER_Baliga!$1:$1,PROSPER_Baliga!$4:$4,""),
IF($C48="Thorsten Huhn",_xlfn.XLOOKUP($B48,PROSPER_Huhn!$1:$1,PROSPER_Huhn!$4:$4,""),
IF($C48="Nick Hull",_xlfn.XLOOKUP($B48,PROSPER_Hull!$1:$1,PROSPER_Hull!$4:$4,""),
IF($C48="Monika Kotwani",_xlfn.XLOOKUP($B48,PROSPER_Kotwani!$1:$1,PROSPER_Kotwani!$4:$4,""),
IF($C48="Jonathan Wellner",_xlfn.XLOOKUP($B48,PROSPER_Wellner!$1:$1,PROSPER_Wellner!$4:$4,""),
IF($C48="Travis Harvey",_xlfn.XLOOKUP($B48,PROSPER_Harvey!$1:$1,PROSPER_Harvey!$4:$4,""),"")))))))="","",
IF($C48="Christopher Lobo",_xlfn.XLOOKUP($B48,PROSPER_Lobo!$1:$1,PROSPER_Lobo!$4:$4,""),
IF($C48="Naren Baliga",_xlfn.XLOOKUP($B48,PROSPER_Baliga!$1:$1,PROSPER_Baliga!$4:$4,""),
IF($C48="Thorsten Huhn",_xlfn.XLOOKUP($B48,PROSPER_Huhn!$1:$1,PROSPER_Huhn!$4:$4,""),
IF($C48="Nick Hull",_xlfn.XLOOKUP($B48,PROSPER_Hull!$1:$1,PROSPER_Hull!$4:$4,""),
IF($C48="Monika Kotwani",_xlfn.XLOOKUP($B48,PROSPER_Kotwani!$1:$1,PROSPER_Kotwani!$4:$4,""),
IF($C48="Jonathan Wellner",_xlfn.XLOOKUP($B48,PROSPER_Wellner!$1:$1,PROSPER_Wellner!$4:$4,""),
IF($C48="Travis Harvey",_xlfn.XLOOKUP($B48,PROSPER_Harvey!$1:$1,PROSPER_Harvey!$4:$4,""),"")))))))))</f>
        <v>No Score</v>
      </c>
      <c r="Q48" s="125" t="str">
        <f>IF(IF(IF($C48="Christopher Lobo",_xlfn.XLOOKUP($B48,PROSPER_Lobo!$1:$1,PROSPER_Lobo!$5:$5,""),
IF($C48="Naren Baliga",_xlfn.XLOOKUP($B48,PROSPER_Baliga!$1:$1,PROSPER_Baliga!$5:$5,""),
IF($C48="Thorsten Huhn",_xlfn.XLOOKUP($B48,PROSPER_Huhn!$1:$1,PROSPER_Huhn!$5:$5,""),
IF($C48="Nick Hull",_xlfn.XLOOKUP($B48,PROSPER_Hull!$1:$1,PROSPER_Hull!$5:$5,""),
IF($C48="Monika Kotwani",_xlfn.XLOOKUP($B48,PROSPER_Kotwani!$1:$1,PROSPER_Kotwani!$5:$5,""),
IF($C48="Jonathan Wellner",_xlfn.XLOOKUP($B48,PROSPER_Wellner!$1:$1,PROSPER_Wellner!$5:$5,""),
IF($C48="Travis Harvey",_xlfn.XLOOKUP($B48,PROSPER_Harvey!$1:$1,PROSPER_Harvey!$5:$5,""),"")))))))="","",
IF($C48="Christopher Lobo",_xlfn.XLOOKUP($B48,PROSPER_Lobo!$1:$1,PROSPER_Lobo!$5:$5,""),
IF($C48="Naren Baliga",_xlfn.XLOOKUP($B48,PROSPER_Baliga!$1:$1,PROSPER_Baliga!$5:$5,""),
IF($C48="Thorsten Huhn",_xlfn.XLOOKUP($B48,PROSPER_Huhn!$1:$1,PROSPER_Huhn!$5:$5,""),
IF($C48="Nick Hull",_xlfn.XLOOKUP($B48,PROSPER_Hull!$1:$1,PROSPER_Hull!$5:$5,""),
IF($C48="Monika Kotwani",_xlfn.XLOOKUP($B48,PROSPER_Kotwani!$1:$1,PROSPER_Kotwani!$5:$5,""),
IF($C48="Jonathan Wellner",_xlfn.XLOOKUP($B48,PROSPER_Wellner!$1:$1,PROSPER_Wellner!$5:$5,""),
IF($C48="Travis Harvey",_xlfn.XLOOKUP($B48,PROSPER_Harvey!$1:$1,PROSPER_Harvey!$5:$5,""),""))))))))="","No Comment",IF(IF($C48="Christopher Lobo",_xlfn.XLOOKUP($B48,PROSPER_Lobo!$1:$1,PROSPER_Lobo!$5:$5,""),
IF($C48="Naren Baliga",_xlfn.XLOOKUP($B48,PROSPER_Baliga!$1:$1,PROSPER_Baliga!$5:$5,""),
IF($C48="Thorsten Huhn",_xlfn.XLOOKUP($B48,PROSPER_Huhn!$1:$1,PROSPER_Huhn!$5:$5,""),
IF($C48="Nick Hull",_xlfn.XLOOKUP($B48,PROSPER_Hull!$1:$1,PROSPER_Hull!$5:$5,""),
IF($C48="Monika Kotwani",_xlfn.XLOOKUP($B48,PROSPER_Kotwani!$1:$1,PROSPER_Kotwani!$5:$5,""),
IF($C48="Jonathan Wellner",_xlfn.XLOOKUP($B48,PROSPER_Wellner!$1:$1,PROSPER_Wellner!$5:$5,""),
IF($C48="Travis Harvey",_xlfn.XLOOKUP($B48,PROSPER_Harvey!$1:$1,PROSPER_Harvey!$5:$5,""),"")))))))="","",
IF($C48="Christopher Lobo",_xlfn.XLOOKUP($B48,PROSPER_Lobo!$1:$1,PROSPER_Lobo!$5:$5,""),
IF($C48="Naren Baliga",_xlfn.XLOOKUP($B48,PROSPER_Baliga!$1:$1,PROSPER_Baliga!$5:$5,""),
IF($C48="Thorsten Huhn",_xlfn.XLOOKUP($B48,PROSPER_Huhn!$1:$1,PROSPER_Huhn!$5:$5,""),
IF($C48="Nick Hull",_xlfn.XLOOKUP($B48,PROSPER_Hull!$1:$1,PROSPER_Hull!$5:$5,""),
IF($C48="Monika Kotwani",_xlfn.XLOOKUP($B48,PROSPER_Kotwani!$1:$1,PROSPER_Kotwani!$5:$5,""),
IF($C48="Jonathan Wellner",_xlfn.XLOOKUP($B48,PROSPER_Wellner!$1:$1,PROSPER_Wellner!$5:$5,""),
IF($C48="Travis Harvey",_xlfn.XLOOKUP($B48,PROSPER_Harvey!$1:$1,PROSPER_Harvey!$5:$5,""),"")))))))))</f>
        <v>No Comment</v>
      </c>
      <c r="R48" s="124" t="s">
        <v>89</v>
      </c>
      <c r="S48" s="150" t="str">
        <f t="shared" ref="S48:S57" si="414">IFERROR(AVERAGE(O48,P48,R48),"N/A")</f>
        <v>N/A</v>
      </c>
      <c r="T48" s="120" t="str">
        <f>_xlfn.XLOOKUP(B48,PROSPERInitial_Query!$E:$E,PROSPERInitial_Query!$I:$I,"",,-1)</f>
        <v/>
      </c>
      <c r="U48" s="121" t="str">
        <f t="shared" si="363"/>
        <v>Sharad Chopra1 - PortfolioCloud Application Services</v>
      </c>
      <c r="V48" s="126" t="str">
        <f>_xlfn.XLOOKUP(U48,PROSPERDelta_Query!BK:BK,PROSPERDelta_Query!K:K,"",,-1)</f>
        <v/>
      </c>
      <c r="W48" s="124" t="str">
        <f t="shared" ref="W48:W57" si="415">IFERROR(IF(V48="", IF(T48="", "", T48), V48)*1,"N/A")</f>
        <v>N/A</v>
      </c>
      <c r="X48" s="124" t="str">
        <f>IF(IF(IF($C48="Christopher Lobo",_xlfn.XLOOKUP($B48,PROSPER_Lobo!$1:$1,PROSPER_Lobo!$6:$6,""),
IF($C48="Naren Baliga",_xlfn.XLOOKUP($B48,PROSPER_Baliga!$1:$1,PROSPER_Baliga!$6:$6,""),
IF($C48="Thorsten Huhn",_xlfn.XLOOKUP($B48,PROSPER_Huhn!$1:$1,PROSPER_Huhn!$6:$6,""),
IF($C48="Nick Hull",_xlfn.XLOOKUP($B48,PROSPER_Hull!$1:$1,PROSPER_Hull!$6:$6,""),
IF($C48="Monika Kotwani",_xlfn.XLOOKUP($B48,PROSPER_Kotwani!$1:$1,PROSPER_Kotwani!$6:$6,""),
IF($C48="Jonathan Wellner",_xlfn.XLOOKUP($B48,PROSPER_Wellner!$1:$1,PROSPER_Wellner!$6:$6,""),
IF($C48="Travis Harvey",_xlfn.XLOOKUP($B48,PROSPER_Harvey!$1:$1,PROSPER_Harvey!$6:$6,""),"")))))))="","",
IF($C48="Christopher Lobo",_xlfn.XLOOKUP($B48,PROSPER_Lobo!$1:$1,PROSPER_Lobo!$6:$6,""),
IF($C48="Naren Baliga",_xlfn.XLOOKUP($B48,PROSPER_Baliga!$1:$1,PROSPER_Baliga!$6:$6,""),
IF($C48="Thorsten Huhn",_xlfn.XLOOKUP($B48,PROSPER_Huhn!$1:$1,PROSPER_Huhn!$6:$6,""),
IF($C48="Nick Hull",_xlfn.XLOOKUP($B48,PROSPER_Hull!$1:$1,PROSPER_Hull!$6:$6,""),
IF($C48="Monika Kotwani",_xlfn.XLOOKUP($B48,PROSPER_Kotwani!$1:$1,PROSPER_Kotwani!$6:$6,""),
IF($C48="Jonathan Wellner",_xlfn.XLOOKUP($B48,PROSPER_Wellner!$1:$1,PROSPER_Wellner!$6:$6,""),
IF($C48="Travis Harvey",_xlfn.XLOOKUP($B48,PROSPER_Harvey!$1:$1,PROSPER_Harvey!$6:$6,""),""))))))))="","No Score",IF(IF($C48="Christopher Lobo",_xlfn.XLOOKUP($B48,PROSPER_Lobo!$1:$1,PROSPER_Lobo!$6:$6,""),
IF($C48="Naren Baliga",_xlfn.XLOOKUP($B48,PROSPER_Baliga!$1:$1,PROSPER_Baliga!$6:$6,""),
IF($C48="Thorsten Huhn",_xlfn.XLOOKUP($B48,PROSPER_Huhn!$1:$1,PROSPER_Huhn!$6:$6,""),
IF($C48="Nick Hull",_xlfn.XLOOKUP($B48,PROSPER_Hull!$1:$1,PROSPER_Hull!$6:$6,""),
IF($C48="Monika Kotwani",_xlfn.XLOOKUP($B48,PROSPER_Kotwani!$1:$1,PROSPER_Kotwani!$6:$6,""),
IF($C48="Jonathan Wellner",_xlfn.XLOOKUP($B48,PROSPER_Wellner!$1:$1,PROSPER_Wellner!$6:$6,""),
IF($C48="Travis Harvey",_xlfn.XLOOKUP($B48,PROSPER_Harvey!$1:$1,PROSPER_Harvey!$6:$6,""),"")))))))="","",
IF($C48="Christopher Lobo",_xlfn.XLOOKUP($B48,PROSPER_Lobo!$1:$1,PROSPER_Lobo!$6:$6,""),
IF($C48="Naren Baliga",_xlfn.XLOOKUP($B48,PROSPER_Baliga!$1:$1,PROSPER_Baliga!$6:$6,""),
IF($C48="Thorsten Huhn",_xlfn.XLOOKUP($B48,PROSPER_Huhn!$1:$1,PROSPER_Huhn!$6:$6,""),
IF($C48="Nick Hull",_xlfn.XLOOKUP($B48,PROSPER_Hull!$1:$1,PROSPER_Hull!$6:$6,""),
IF($C48="Monika Kotwani",_xlfn.XLOOKUP($B48,PROSPER_Kotwani!$1:$1,PROSPER_Kotwani!$6:$6,""),
IF($C48="Jonathan Wellner",_xlfn.XLOOKUP($B48,PROSPER_Wellner!$1:$1,PROSPER_Wellner!$6:$6,""),
IF($C48="Travis Harvey",_xlfn.XLOOKUP($B48,PROSPER_Harvey!$1:$1,PROSPER_Harvey!$6:$6,""),"")))))))))</f>
        <v>No Score</v>
      </c>
      <c r="Y48" s="125" t="str">
        <f>IF(IF(IF($C48="Christopher Lobo",_xlfn.XLOOKUP($B48,PROSPER_Lobo!$1:$1,PROSPER_Lobo!$7:$7,""),
IF($C48="Naren Baliga",_xlfn.XLOOKUP($B48,PROSPER_Baliga!$1:$1,PROSPER_Baliga!$7:$7,""),
IF($C48="Thorsten Huhn",_xlfn.XLOOKUP($B48,PROSPER_Huhn!$1:$1,PROSPER_Huhn!$7:$7,""),
IF($C48="Nick Hull",_xlfn.XLOOKUP($B48,PROSPER_Hull!$1:$1,PROSPER_Hull!$7:$7,""),
IF($C48="Monika Kotwani",_xlfn.XLOOKUP($B48,PROSPER_Kotwani!$1:$1,PROSPER_Kotwani!$7:$7,""),
IF($C48="Jonathan Wellner",_xlfn.XLOOKUP($B48,PROSPER_Wellner!$1:$1,PROSPER_Wellner!$7:$7,""),
IF($C48="Travis Harvey",_xlfn.XLOOKUP($B48,PROSPER_Harvey!$1:$1,PROSPER_Harvey!$7:$7,""),"")))))))="","",
IF($C48="Christopher Lobo",_xlfn.XLOOKUP($B48,PROSPER_Lobo!$1:$1,PROSPER_Lobo!$7:$7,""),
IF($C48="Naren Baliga",_xlfn.XLOOKUP($B48,PROSPER_Baliga!$1:$1,PROSPER_Baliga!$7:$7,""),
IF($C48="Thorsten Huhn",_xlfn.XLOOKUP($B48,PROSPER_Huhn!$1:$1,PROSPER_Huhn!$7:$7,""),
IF($C48="Nick Hull",_xlfn.XLOOKUP($B48,PROSPER_Hull!$1:$1,PROSPER_Hull!$7:$7,""),
IF($C48="Monika Kotwani",_xlfn.XLOOKUP($B48,PROSPER_Kotwani!$1:$1,PROSPER_Kotwani!$7:$7,""),
IF($C48="Jonathan Wellner",_xlfn.XLOOKUP($B48,PROSPER_Wellner!$1:$1,PROSPER_Wellner!$7:$7,""),
IF($C48="Travis Harvey",_xlfn.XLOOKUP($B48,PROSPER_Harvey!$1:$1,PROSPER_Harvey!$7:$7,""),""))))))))="","No Comment",IF(IF($C48="Christopher Lobo",_xlfn.XLOOKUP($B48,PROSPER_Lobo!$1:$1,PROSPER_Lobo!$7:$7,""),
IF($C48="Naren Baliga",_xlfn.XLOOKUP($B48,PROSPER_Baliga!$1:$1,PROSPER_Baliga!$7:$7,""),
IF($C48="Thorsten Huhn",_xlfn.XLOOKUP($B48,PROSPER_Huhn!$1:$1,PROSPER_Huhn!$7:$7,""),
IF($C48="Nick Hull",_xlfn.XLOOKUP($B48,PROSPER_Hull!$1:$1,PROSPER_Hull!$7:$7,""),
IF($C48="Monika Kotwani",_xlfn.XLOOKUP($B48,PROSPER_Kotwani!$1:$1,PROSPER_Kotwani!$7:$7,""),
IF($C48="Jonathan Wellner",_xlfn.XLOOKUP($B48,PROSPER_Wellner!$1:$1,PROSPER_Wellner!$7:$7,""),
IF($C48="Travis Harvey",_xlfn.XLOOKUP($B48,PROSPER_Harvey!$1:$1,PROSPER_Harvey!$7:$7,""),"")))))))="","",
IF($C48="Christopher Lobo",_xlfn.XLOOKUP($B48,PROSPER_Lobo!$1:$1,PROSPER_Lobo!$7:$7,""),
IF($C48="Naren Baliga",_xlfn.XLOOKUP($B48,PROSPER_Baliga!$1:$1,PROSPER_Baliga!$7:$7,""),
IF($C48="Thorsten Huhn",_xlfn.XLOOKUP($B48,PROSPER_Huhn!$1:$1,PROSPER_Huhn!$7:$7,""),
IF($C48="Nick Hull",_xlfn.XLOOKUP($B48,PROSPER_Hull!$1:$1,PROSPER_Hull!$7:$7,""),
IF($C48="Monika Kotwani",_xlfn.XLOOKUP($B48,PROSPER_Kotwani!$1:$1,PROSPER_Kotwani!$7:$7,""),
IF($C48="Jonathan Wellner",_xlfn.XLOOKUP($B48,PROSPER_Wellner!$1:$1,PROSPER_Wellner!$7:$7,""),
IF($C48="Travis Harvey",_xlfn.XLOOKUP($B48,PROSPER_Harvey!$1:$1,PROSPER_Harvey!$7:$7,""),"")))))))))</f>
        <v>No Comment</v>
      </c>
      <c r="Z48" s="124" t="s">
        <v>89</v>
      </c>
      <c r="AA48" s="150" t="str">
        <f t="shared" ref="AA48:AA57" si="416">IFERROR(AVERAGE(W48,X48,Z48),"N/A")</f>
        <v>N/A</v>
      </c>
      <c r="AB48" s="120" t="str">
        <f>_xlfn.XLOOKUP(B48,PROSPERInitial_Query!$E:$E,PROSPERInitial_Query!$J:$J,"",,-1)</f>
        <v/>
      </c>
      <c r="AC48" s="121" t="str">
        <f t="shared" si="364"/>
        <v>Sharad Chopra1 - PortfolioPreferred Success</v>
      </c>
      <c r="AD48" s="126" t="str">
        <f>_xlfn.XLOOKUP(AC48,PROSPERDelta_Query!BK:BK,PROSPERDelta_Query!L:L,"",,-1)</f>
        <v/>
      </c>
      <c r="AE48" s="124" t="str">
        <f t="shared" ref="AE48:AE57" si="417">IFERROR(IF(AD48="", IF(AB48="", "", AB48), AD48)*1,"N/A")</f>
        <v>N/A</v>
      </c>
      <c r="AF48" s="124" t="str">
        <f>IF(IF(IF($C48="Christopher Lobo",_xlfn.XLOOKUP($B48,PROSPER_Lobo!$1:$1,PROSPER_Lobo!$8:$8,""),
IF($C48="Naren Baliga",_xlfn.XLOOKUP($B48,PROSPER_Baliga!$1:$1,PROSPER_Baliga!$8:$8,""),
IF($C48="Thorsten Huhn",_xlfn.XLOOKUP($B48,PROSPER_Huhn!$1:$1,PROSPER_Huhn!$8:$8,""),
IF($C48="Nick Hull",_xlfn.XLOOKUP($B48,PROSPER_Hull!$1:$1,PROSPER_Hull!$8:$8,""),
IF($C48="Monika Kotwani",_xlfn.XLOOKUP($B48,PROSPER_Kotwani!$1:$1,PROSPER_Kotwani!$8:$8,""),
IF($C48="Jonathan Wellner",_xlfn.XLOOKUP($B48,PROSPER_Wellner!$1:$1,PROSPER_Wellner!$8:$8,""),
IF($C48="Travis Harvey",_xlfn.XLOOKUP($B48,PROSPER_Harvey!$1:$1,PROSPER_Harvey!$8:$8,""),"")))))))="","",
IF($C48="Christopher Lobo",_xlfn.XLOOKUP($B48,PROSPER_Lobo!$1:$1,PROSPER_Lobo!$8:$8,""),
IF($C48="Naren Baliga",_xlfn.XLOOKUP($B48,PROSPER_Baliga!$1:$1,PROSPER_Baliga!$8:$8,""),
IF($C48="Thorsten Huhn",_xlfn.XLOOKUP($B48,PROSPER_Huhn!$1:$1,PROSPER_Huhn!$8:$8,""),
IF($C48="Nick Hull",_xlfn.XLOOKUP($B48,PROSPER_Hull!$1:$1,PROSPER_Hull!$8:$8,""),
IF($C48="Monika Kotwani",_xlfn.XLOOKUP($B48,PROSPER_Kotwani!$1:$1,PROSPER_Kotwani!$8:$8,""),
IF($C48="Jonathan Wellner",_xlfn.XLOOKUP($B48,PROSPER_Wellner!$1:$1,PROSPER_Wellner!$8:$8,""),
IF($C48="Travis Harvey",_xlfn.XLOOKUP($B48,PROSPER_Harvey!$1:$1,PROSPER_Harvey!$8:$8,""),""))))))))="","No Score",IF(IF($C48="Christopher Lobo",_xlfn.XLOOKUP($B48,PROSPER_Lobo!$1:$1,PROSPER_Lobo!$8:$8,""),
IF($C48="Naren Baliga",_xlfn.XLOOKUP($B48,PROSPER_Baliga!$1:$1,PROSPER_Baliga!$8:$8,""),
IF($C48="Thorsten Huhn",_xlfn.XLOOKUP($B48,PROSPER_Huhn!$1:$1,PROSPER_Huhn!$8:$8,""),
IF($C48="Nick Hull",_xlfn.XLOOKUP($B48,PROSPER_Hull!$1:$1,PROSPER_Hull!$8:$8,""),
IF($C48="Monika Kotwani",_xlfn.XLOOKUP($B48,PROSPER_Kotwani!$1:$1,PROSPER_Kotwani!$8:$8,""),
IF($C48="Jonathan Wellner",_xlfn.XLOOKUP($B48,PROSPER_Wellner!$1:$1,PROSPER_Wellner!$8:$8,""),
IF($C48="Travis Harvey",_xlfn.XLOOKUP($B48,PROSPER_Harvey!$1:$1,PROSPER_Harvey!$8:$8,""),"")))))))="","",
IF($C48="Christopher Lobo",_xlfn.XLOOKUP($B48,PROSPER_Lobo!$1:$1,PROSPER_Lobo!$8:$8,""),
IF($C48="Naren Baliga",_xlfn.XLOOKUP($B48,PROSPER_Baliga!$1:$1,PROSPER_Baliga!$8:$8,""),
IF($C48="Thorsten Huhn",_xlfn.XLOOKUP($B48,PROSPER_Huhn!$1:$1,PROSPER_Huhn!$8:$8,""),
IF($C48="Nick Hull",_xlfn.XLOOKUP($B48,PROSPER_Hull!$1:$1,PROSPER_Hull!$8:$8,""),
IF($C48="Monika Kotwani",_xlfn.XLOOKUP($B48,PROSPER_Kotwani!$1:$1,PROSPER_Kotwani!$8:$8,""),
IF($C48="Jonathan Wellner",_xlfn.XLOOKUP($B48,PROSPER_Wellner!$1:$1,PROSPER_Wellner!$8:$8,""),
IF($C48="Travis Harvey",_xlfn.XLOOKUP($B48,PROSPER_Harvey!$1:$1,PROSPER_Harvey!$8:$8,""),"")))))))))</f>
        <v>No Score</v>
      </c>
      <c r="AG48" s="125" t="str">
        <f>IF(IF(IF($C48="Christopher Lobo",_xlfn.XLOOKUP($B48,PROSPER_Lobo!$1:$1,PROSPER_Lobo!$9:$9,""),
IF($C48="Naren Baliga",_xlfn.XLOOKUP($B48,PROSPER_Baliga!$1:$1,PROSPER_Baliga!$9:$9,""),
IF($C48="Thorsten Huhn",_xlfn.XLOOKUP($B48,PROSPER_Huhn!$1:$1,PROSPER_Huhn!$9:$9,""),
IF($C48="Nick Hull",_xlfn.XLOOKUP($B48,PROSPER_Hull!$1:$1,PROSPER_Hull!$9:$9,""),
IF($C48="Monika Kotwani",_xlfn.XLOOKUP($B48,PROSPER_Kotwani!$1:$1,PROSPER_Kotwani!$9:$9,""),
IF($C48="Jonathan Wellner",_xlfn.XLOOKUP($B48,PROSPER_Wellner!$1:$1,PROSPER_Wellner!$9:$9,""),
IF($C48="Travis Harvey",_xlfn.XLOOKUP($B48,PROSPER_Harvey!$1:$1,PROSPER_Harvey!$9:$9,""),"")))))))="","",
IF($C48="Christopher Lobo",_xlfn.XLOOKUP($B48,PROSPER_Lobo!$1:$1,PROSPER_Lobo!$9:$9,""),
IF($C48="Naren Baliga",_xlfn.XLOOKUP($B48,PROSPER_Baliga!$1:$1,PROSPER_Baliga!$9:$9,""),
IF($C48="Thorsten Huhn",_xlfn.XLOOKUP($B48,PROSPER_Huhn!$1:$1,PROSPER_Huhn!$9:$9,""),
IF($C48="Nick Hull",_xlfn.XLOOKUP($B48,PROSPER_Hull!$1:$1,PROSPER_Hull!$9:$9,""),
IF($C48="Monika Kotwani",_xlfn.XLOOKUP($B48,PROSPER_Kotwani!$1:$1,PROSPER_Kotwani!$9:$9,""),
IF($C48="Jonathan Wellner",_xlfn.XLOOKUP($B48,PROSPER_Wellner!$1:$1,PROSPER_Wellner!$9:$9,""),
IF($C48="Travis Harvey",_xlfn.XLOOKUP($B48,PROSPER_Harvey!$1:$1,PROSPER_Harvey!$9:$9,""),""))))))))="","No Comment",IF(IF($C48="Christopher Lobo",_xlfn.XLOOKUP($B48,PROSPER_Lobo!$1:$1,PROSPER_Lobo!$9:$9,""),
IF($C48="Naren Baliga",_xlfn.XLOOKUP($B48,PROSPER_Baliga!$1:$1,PROSPER_Baliga!$9:$9,""),
IF($C48="Thorsten Huhn",_xlfn.XLOOKUP($B48,PROSPER_Huhn!$1:$1,PROSPER_Huhn!$9:$9,""),
IF($C48="Nick Hull",_xlfn.XLOOKUP($B48,PROSPER_Hull!$1:$1,PROSPER_Hull!$9:$9,""),
IF($C48="Monika Kotwani",_xlfn.XLOOKUP($B48,PROSPER_Kotwani!$1:$1,PROSPER_Kotwani!$9:$9,""),
IF($C48="Jonathan Wellner",_xlfn.XLOOKUP($B48,PROSPER_Wellner!$1:$1,PROSPER_Wellner!$9:$9,""),
IF($C48="Travis Harvey",_xlfn.XLOOKUP($B48,PROSPER_Harvey!$1:$1,PROSPER_Harvey!$9:$9,""),"")))))))="","",
IF($C48="Christopher Lobo",_xlfn.XLOOKUP($B48,PROSPER_Lobo!$1:$1,PROSPER_Lobo!$9:$9,""),
IF($C48="Naren Baliga",_xlfn.XLOOKUP($B48,PROSPER_Baliga!$1:$1,PROSPER_Baliga!$9:$9,""),
IF($C48="Thorsten Huhn",_xlfn.XLOOKUP($B48,PROSPER_Huhn!$1:$1,PROSPER_Huhn!$9:$9,""),
IF($C48="Nick Hull",_xlfn.XLOOKUP($B48,PROSPER_Hull!$1:$1,PROSPER_Hull!$9:$9,""),
IF($C48="Monika Kotwani",_xlfn.XLOOKUP($B48,PROSPER_Kotwani!$1:$1,PROSPER_Kotwani!$9:$9,""),
IF($C48="Jonathan Wellner",_xlfn.XLOOKUP($B48,PROSPER_Wellner!$1:$1,PROSPER_Wellner!$9:$9,""),
IF($C48="Travis Harvey",_xlfn.XLOOKUP($B48,PROSPER_Harvey!$1:$1,PROSPER_Harvey!$9:$9,""),"")))))))))</f>
        <v>No Comment</v>
      </c>
      <c r="AH48" s="124" t="s">
        <v>89</v>
      </c>
      <c r="AI48" s="150" t="str">
        <f t="shared" ref="AI48:AI57" si="418">IFERROR(AVERAGE(AE48,AF48,AH48),"N/A")</f>
        <v>N/A</v>
      </c>
      <c r="AJ48" s="120" t="str">
        <f>_xlfn.XLOOKUP(B48,PROSPERInitial_Query!$E:$E,PROSPERInitial_Query!$K:$K,"",,-1)</f>
        <v/>
      </c>
      <c r="AK48" s="121" t="str">
        <f t="shared" si="365"/>
        <v>Sharad Chopra1 - PortfolioBrownfield</v>
      </c>
      <c r="AL48" s="126" t="str">
        <f>_xlfn.XLOOKUP(AK48,PROSPERDelta_Query!BK:BK,PROSPERDelta_Query!M:M,"",,-1)</f>
        <v/>
      </c>
      <c r="AM48" s="124" t="str">
        <f t="shared" ref="AM48:AM57" si="419">IFERROR(IF(AL48="", IF(AJ48="", "", AJ48), AL48)*1,"N/A")</f>
        <v>N/A</v>
      </c>
      <c r="AN48" s="124" t="str">
        <f>IF(IF(IF($C48="Christopher Lobo",_xlfn.XLOOKUP($B48,PROSPER_Lobo!$1:$1,PROSPER_Lobo!$10:$10,""),
IF($C48="Naren Baliga",_xlfn.XLOOKUP($B48,PROSPER_Baliga!$1:$1,PROSPER_Baliga!$10:$10,""),
IF($C48="Thorsten Huhn",_xlfn.XLOOKUP($B48,PROSPER_Huhn!$1:$1,PROSPER_Huhn!$10:$10,""),
IF($C48="Nick Hull",_xlfn.XLOOKUP($B48,PROSPER_Hull!$1:$1,PROSPER_Hull!$10:$10,""),
IF($C48="Monika Kotwani",_xlfn.XLOOKUP($B48,PROSPER_Kotwani!$1:$1,PROSPER_Kotwani!$10:$10,""),
IF($C48="Jonathan Wellner",_xlfn.XLOOKUP($B48,PROSPER_Wellner!$1:$1,PROSPER_Wellner!$10:$10,""),
IF($C48="Travis Harvey",_xlfn.XLOOKUP($B48,PROSPER_Harvey!$1:$1,PROSPER_Harvey!$10:$10,""),"")))))))="","",
IF($C48="Christopher Lobo",_xlfn.XLOOKUP($B48,PROSPER_Lobo!$1:$1,PROSPER_Lobo!$10:$10,""),
IF($C48="Naren Baliga",_xlfn.XLOOKUP($B48,PROSPER_Baliga!$1:$1,PROSPER_Baliga!$10:$10,""),
IF($C48="Thorsten Huhn",_xlfn.XLOOKUP($B48,PROSPER_Huhn!$1:$1,PROSPER_Huhn!$10:$10,""),
IF($C48="Nick Hull",_xlfn.XLOOKUP($B48,PROSPER_Hull!$1:$1,PROSPER_Hull!$10:$10,""),
IF($C48="Monika Kotwani",_xlfn.XLOOKUP($B48,PROSPER_Kotwani!$1:$1,PROSPER_Kotwani!$10:$10,""),
IF($C48="Jonathan Wellner",_xlfn.XLOOKUP($B48,PROSPER_Wellner!$1:$1,PROSPER_Wellner!$10:$10,""),
IF($C48="Travis Harvey",_xlfn.XLOOKUP($B48,PROSPER_Harvey!$1:$1,PROSPER_Harvey!$10:$10,""),""))))))))="","No Score",IF(IF($C48="Christopher Lobo",_xlfn.XLOOKUP($B48,PROSPER_Lobo!$1:$1,PROSPER_Lobo!$10:$10,""),
IF($C48="Naren Baliga",_xlfn.XLOOKUP($B48,PROSPER_Baliga!$1:$1,PROSPER_Baliga!$10:$10,""),
IF($C48="Thorsten Huhn",_xlfn.XLOOKUP($B48,PROSPER_Huhn!$1:$1,PROSPER_Huhn!$10:$10,""),
IF($C48="Nick Hull",_xlfn.XLOOKUP($B48,PROSPER_Hull!$1:$1,PROSPER_Hull!$10:$10,""),
IF($C48="Monika Kotwani",_xlfn.XLOOKUP($B48,PROSPER_Kotwani!$1:$1,PROSPER_Kotwani!$10:$10,""),
IF($C48="Jonathan Wellner",_xlfn.XLOOKUP($B48,PROSPER_Wellner!$1:$1,PROSPER_Wellner!$10:$10,""),
IF($C48="Travis Harvey",_xlfn.XLOOKUP($B48,PROSPER_Harvey!$1:$1,PROSPER_Harvey!$10:$10,""),"")))))))="","",
IF($C48="Christopher Lobo",_xlfn.XLOOKUP($B48,PROSPER_Lobo!$1:$1,PROSPER_Lobo!$10:$10,""),
IF($C48="Naren Baliga",_xlfn.XLOOKUP($B48,PROSPER_Baliga!$1:$1,PROSPER_Baliga!$10:$10,""),
IF($C48="Thorsten Huhn",_xlfn.XLOOKUP($B48,PROSPER_Huhn!$1:$1,PROSPER_Huhn!$10:$10,""),
IF($C48="Nick Hull",_xlfn.XLOOKUP($B48,PROSPER_Hull!$1:$1,PROSPER_Hull!$10:$10,""),
IF($C48="Monika Kotwani",_xlfn.XLOOKUP($B48,PROSPER_Kotwani!$1:$1,PROSPER_Kotwani!$10:$10,""),
IF($C48="Jonathan Wellner",_xlfn.XLOOKUP($B48,PROSPER_Wellner!$1:$1,PROSPER_Wellner!$10:$10,""),
IF($C48="Travis Harvey",_xlfn.XLOOKUP($B48,PROSPER_Harvey!$1:$1,PROSPER_Harvey!$10:$10,""),"")))))))))</f>
        <v>No Score</v>
      </c>
      <c r="AO48" s="125" t="str">
        <f>IF(IF(IF($C48="Christopher Lobo",_xlfn.XLOOKUP($B48,PROSPER_Lobo!$1:$1,PROSPER_Lobo!$11:$11,""),
IF($C48="Naren Baliga",_xlfn.XLOOKUP($B48,PROSPER_Baliga!$1:$1,PROSPER_Baliga!$11:$11,""),
IF($C48="Thorsten Huhn",_xlfn.XLOOKUP($B48,PROSPER_Huhn!$1:$1,PROSPER_Huhn!$11:$11,""),
IF($C48="Nick Hull",_xlfn.XLOOKUP($B48,PROSPER_Hull!$1:$1,PROSPER_Hull!$11:$11,""),
IF($C48="Monika Kotwani",_xlfn.XLOOKUP($B48,PROSPER_Kotwani!$1:$1,PROSPER_Kotwani!$11:$11,""),
IF($C48="Jonathan Wellner",_xlfn.XLOOKUP($B48,PROSPER_Wellner!$1:$1,PROSPER_Wellner!$11:$11,""),
IF($C48="Travis Harvey",_xlfn.XLOOKUP($B48,PROSPER_Harvey!$1:$1,PROSPER_Harvey!$11:$11,""),"")))))))="","",
IF($C48="Christopher Lobo",_xlfn.XLOOKUP($B48,PROSPER_Lobo!$1:$1,PROSPER_Lobo!$11:$11,""),
IF($C48="Naren Baliga",_xlfn.XLOOKUP($B48,PROSPER_Baliga!$1:$1,PROSPER_Baliga!$11:$11,""),
IF($C48="Thorsten Huhn",_xlfn.XLOOKUP($B48,PROSPER_Huhn!$1:$1,PROSPER_Huhn!$11:$11,""),
IF($C48="Nick Hull",_xlfn.XLOOKUP($B48,PROSPER_Hull!$1:$1,PROSPER_Hull!$11:$11,""),
IF($C48="Monika Kotwani",_xlfn.XLOOKUP($B48,PROSPER_Kotwani!$1:$1,PROSPER_Kotwani!$11:$11,""),
IF($C48="Jonathan Wellner",_xlfn.XLOOKUP($B48,PROSPER_Wellner!$1:$1,PROSPER_Wellner!$11:$11,""),
IF($C48="Travis Harvey",_xlfn.XLOOKUP($B48,PROSPER_Harvey!$1:$1,PROSPER_Harvey!$11:$11,""),""))))))))="","No Comment",IF(IF($C48="Christopher Lobo",_xlfn.XLOOKUP($B48,PROSPER_Lobo!$1:$1,PROSPER_Lobo!$11:$11,""),
IF($C48="Naren Baliga",_xlfn.XLOOKUP($B48,PROSPER_Baliga!$1:$1,PROSPER_Baliga!$11:$11,""),
IF($C48="Thorsten Huhn",_xlfn.XLOOKUP($B48,PROSPER_Huhn!$1:$1,PROSPER_Huhn!$11:$11,""),
IF($C48="Nick Hull",_xlfn.XLOOKUP($B48,PROSPER_Hull!$1:$1,PROSPER_Hull!$11:$11,""),
IF($C48="Monika Kotwani",_xlfn.XLOOKUP($B48,PROSPER_Kotwani!$1:$1,PROSPER_Kotwani!$11:$11,""),
IF($C48="Jonathan Wellner",_xlfn.XLOOKUP($B48,PROSPER_Wellner!$1:$1,PROSPER_Wellner!$11:$11,""),
IF($C48="Travis Harvey",_xlfn.XLOOKUP($B48,PROSPER_Harvey!$1:$1,PROSPER_Harvey!$11:$11,""),"")))))))="","",
IF($C48="Christopher Lobo",_xlfn.XLOOKUP($B48,PROSPER_Lobo!$1:$1,PROSPER_Lobo!$11:$11,""),
IF($C48="Naren Baliga",_xlfn.XLOOKUP($B48,PROSPER_Baliga!$1:$1,PROSPER_Baliga!$11:$11,""),
IF($C48="Thorsten Huhn",_xlfn.XLOOKUP($B48,PROSPER_Huhn!$1:$1,PROSPER_Huhn!$11:$11,""),
IF($C48="Nick Hull",_xlfn.XLOOKUP($B48,PROSPER_Hull!$1:$1,PROSPER_Hull!$11:$11,""),
IF($C48="Monika Kotwani",_xlfn.XLOOKUP($B48,PROSPER_Kotwani!$1:$1,PROSPER_Kotwani!$11:$11,""),
IF($C48="Jonathan Wellner",_xlfn.XLOOKUP($B48,PROSPER_Wellner!$1:$1,PROSPER_Wellner!$11:$11,""),
IF($C48="Travis Harvey",_xlfn.XLOOKUP($B48,PROSPER_Harvey!$1:$1,PROSPER_Harvey!$11:$11,""),"")))))))))</f>
        <v>No Comment</v>
      </c>
      <c r="AP48" s="124" t="s">
        <v>89</v>
      </c>
      <c r="AQ48" s="150" t="str">
        <f t="shared" ref="AQ48:AQ57" si="420">IFERROR(AVERAGE(AM48,AN48,AP48),"N/A")</f>
        <v>N/A</v>
      </c>
      <c r="AR48" s="120" t="str">
        <f>_xlfn.XLOOKUP(B48,PROSPERInitial_Query!$E:$E,PROSPERInitial_Query!$L:$L,"",,-1)</f>
        <v/>
      </c>
      <c r="AS48" s="121" t="str">
        <f t="shared" si="366"/>
        <v>Sharad Chopra1 - PortfolioTraining &amp; Adoption</v>
      </c>
      <c r="AT48" s="126" t="str">
        <f>_xlfn.XLOOKUP(AS48,PROSPERDelta_Query!BK:BK,PROSPERDelta_Query!N:N,"",,-1)</f>
        <v/>
      </c>
      <c r="AU48" s="124" t="str">
        <f t="shared" ref="AU48:AU57" si="421">IFERROR(IF(AT48="", IF(AR48="", "", AR48), AT48)*1,"N/A")</f>
        <v>N/A</v>
      </c>
      <c r="AV48" s="124" t="str">
        <f>IF(IF(IF($C48="Christopher Lobo",_xlfn.XLOOKUP($B48,PROSPER_Lobo!$1:$1,PROSPER_Lobo!$12:$12,""),
IF($C48="Naren Baliga",_xlfn.XLOOKUP($B48,PROSPER_Baliga!$1:$1,PROSPER_Baliga!$12:$12,""),
IF($C48="Thorsten Huhn",_xlfn.XLOOKUP($B48,PROSPER_Huhn!$1:$1,PROSPER_Huhn!$12:$12,""),
IF($C48="Nick Hull",_xlfn.XLOOKUP($B48,PROSPER_Hull!$1:$1,PROSPER_Hull!$12:$12,""),
IF($C48="Monika Kotwani",_xlfn.XLOOKUP($B48,PROSPER_Kotwani!$1:$1,PROSPER_Kotwani!$12:$12,""),
IF($C48="Jonathan Wellner",_xlfn.XLOOKUP($B48,PROSPER_Wellner!$1:$1,PROSPER_Wellner!$12:$12,""),
IF($C48="Travis Harvey",_xlfn.XLOOKUP($B48,PROSPER_Harvey!$1:$1,PROSPER_Harvey!$12:$12,""),"")))))))="","",
IF($C48="Christopher Lobo",_xlfn.XLOOKUP($B48,PROSPER_Lobo!$1:$1,PROSPER_Lobo!$12:$12,""),
IF($C48="Naren Baliga",_xlfn.XLOOKUP($B48,PROSPER_Baliga!$1:$1,PROSPER_Baliga!$12:$12,""),
IF($C48="Thorsten Huhn",_xlfn.XLOOKUP($B48,PROSPER_Huhn!$1:$1,PROSPER_Huhn!$12:$12,""),
IF($C48="Nick Hull",_xlfn.XLOOKUP($B48,PROSPER_Hull!$1:$1,PROSPER_Hull!$12:$12,""),
IF($C48="Monika Kotwani",_xlfn.XLOOKUP($B48,PROSPER_Kotwani!$1:$1,PROSPER_Kotwani!$12:$12,""),
IF($C48="Jonathan Wellner",_xlfn.XLOOKUP($B48,PROSPER_Wellner!$1:$1,PROSPER_Wellner!$12:$12,""),
IF($C48="Travis Harvey",_xlfn.XLOOKUP($B48,PROSPER_Harvey!$1:$1,PROSPER_Harvey!$12:$12,""),""))))))))="","No Score",IF(IF($C48="Christopher Lobo",_xlfn.XLOOKUP($B48,PROSPER_Lobo!$1:$1,PROSPER_Lobo!$12:$12,""),
IF($C48="Naren Baliga",_xlfn.XLOOKUP($B48,PROSPER_Baliga!$1:$1,PROSPER_Baliga!$12:$12,""),
IF($C48="Thorsten Huhn",_xlfn.XLOOKUP($B48,PROSPER_Huhn!$1:$1,PROSPER_Huhn!$12:$12,""),
IF($C48="Nick Hull",_xlfn.XLOOKUP($B48,PROSPER_Hull!$1:$1,PROSPER_Hull!$12:$12,""),
IF($C48="Monika Kotwani",_xlfn.XLOOKUP($B48,PROSPER_Kotwani!$1:$1,PROSPER_Kotwani!$12:$12,""),
IF($C48="Jonathan Wellner",_xlfn.XLOOKUP($B48,PROSPER_Wellner!$1:$1,PROSPER_Wellner!$12:$12,""),
IF($C48="Travis Harvey",_xlfn.XLOOKUP($B48,PROSPER_Harvey!$1:$1,PROSPER_Harvey!$12:$12,""),"")))))))="","",
IF($C48="Christopher Lobo",_xlfn.XLOOKUP($B48,PROSPER_Lobo!$1:$1,PROSPER_Lobo!$12:$12,""),
IF($C48="Naren Baliga",_xlfn.XLOOKUP($B48,PROSPER_Baliga!$1:$1,PROSPER_Baliga!$12:$12,""),
IF($C48="Thorsten Huhn",_xlfn.XLOOKUP($B48,PROSPER_Huhn!$1:$1,PROSPER_Huhn!$12:$12,""),
IF($C48="Nick Hull",_xlfn.XLOOKUP($B48,PROSPER_Hull!$1:$1,PROSPER_Hull!$12:$12,""),
IF($C48="Monika Kotwani",_xlfn.XLOOKUP($B48,PROSPER_Kotwani!$1:$1,PROSPER_Kotwani!$12:$12,""),
IF($C48="Jonathan Wellner",_xlfn.XLOOKUP($B48,PROSPER_Wellner!$1:$1,PROSPER_Wellner!$12:$12,""),
IF($C48="Travis Harvey",_xlfn.XLOOKUP($B48,PROSPER_Harvey!$1:$1,PROSPER_Harvey!$12:$12,""),"")))))))))</f>
        <v>No Score</v>
      </c>
      <c r="AW48" s="125" t="str">
        <f>IF(IF(IF($C48="Christopher Lobo",_xlfn.XLOOKUP($B48,PROSPER_Lobo!$1:$1,PROSPER_Lobo!$13:$13,""),
IF($C48="Naren Baliga",_xlfn.XLOOKUP($B48,PROSPER_Baliga!$1:$1,PROSPER_Baliga!$13:$13,""),
IF($C48="Thorsten Huhn",_xlfn.XLOOKUP($B48,PROSPER_Huhn!$1:$1,PROSPER_Huhn!$13:$13,""),
IF($C48="Nick Hull",_xlfn.XLOOKUP($B48,PROSPER_Hull!$1:$1,PROSPER_Hull!$13:$13,""),
IF($C48="Monika Kotwani",_xlfn.XLOOKUP($B48,PROSPER_Kotwani!$1:$1,PROSPER_Kotwani!$13:$13,""),
IF($C48="Jonathan Wellner",_xlfn.XLOOKUP($B48,PROSPER_Wellner!$1:$1,PROSPER_Wellner!$13:$13,""),
IF($C48="Travis Harvey",_xlfn.XLOOKUP($B48,PROSPER_Harvey!$1:$1,PROSPER_Harvey!$13:$13,""),"")))))))="","",
IF($C48="Christopher Lobo",_xlfn.XLOOKUP($B48,PROSPER_Lobo!$1:$1,PROSPER_Lobo!$13:$13,""),
IF($C48="Naren Baliga",_xlfn.XLOOKUP($B48,PROSPER_Baliga!$1:$1,PROSPER_Baliga!$13:$13,""),
IF($C48="Thorsten Huhn",_xlfn.XLOOKUP($B48,PROSPER_Huhn!$1:$1,PROSPER_Huhn!$13:$13,""),
IF($C48="Nick Hull",_xlfn.XLOOKUP($B48,PROSPER_Hull!$1:$1,PROSPER_Hull!$13:$13,""),
IF($C48="Monika Kotwani",_xlfn.XLOOKUP($B48,PROSPER_Kotwani!$1:$1,PROSPER_Kotwani!$13:$13,""),
IF($C48="Jonathan Wellner",_xlfn.XLOOKUP($B48,PROSPER_Wellner!$1:$1,PROSPER_Wellner!$13:$13,""),
IF($C48="Travis Harvey",_xlfn.XLOOKUP($B48,PROSPER_Harvey!$1:$1,PROSPER_Harvey!$13:$13,""),""))))))))="","No Comment",IF(IF($C48="Christopher Lobo",_xlfn.XLOOKUP($B48,PROSPER_Lobo!$1:$1,PROSPER_Lobo!$13:$13,""),
IF($C48="Naren Baliga",_xlfn.XLOOKUP($B48,PROSPER_Baliga!$1:$1,PROSPER_Baliga!$13:$13,""),
IF($C48="Thorsten Huhn",_xlfn.XLOOKUP($B48,PROSPER_Huhn!$1:$1,PROSPER_Huhn!$13:$13,""),
IF($C48="Nick Hull",_xlfn.XLOOKUP($B48,PROSPER_Hull!$1:$1,PROSPER_Hull!$13:$13,""),
IF($C48="Monika Kotwani",_xlfn.XLOOKUP($B48,PROSPER_Kotwani!$1:$1,PROSPER_Kotwani!$13:$13,""),
IF($C48="Jonathan Wellner",_xlfn.XLOOKUP($B48,PROSPER_Wellner!$1:$1,PROSPER_Wellner!$13:$13,""),
IF($C48="Travis Harvey",_xlfn.XLOOKUP($B48,PROSPER_Harvey!$1:$1,PROSPER_Harvey!$13:$13,""),"")))))))="","",
IF($C48="Christopher Lobo",_xlfn.XLOOKUP($B48,PROSPER_Lobo!$1:$1,PROSPER_Lobo!$13:$13,""),
IF($C48="Naren Baliga",_xlfn.XLOOKUP($B48,PROSPER_Baliga!$1:$1,PROSPER_Baliga!$13:$13,""),
IF($C48="Thorsten Huhn",_xlfn.XLOOKUP($B48,PROSPER_Huhn!$1:$1,PROSPER_Huhn!$13:$13,""),
IF($C48="Nick Hull",_xlfn.XLOOKUP($B48,PROSPER_Hull!$1:$1,PROSPER_Hull!$13:$13,""),
IF($C48="Monika Kotwani",_xlfn.XLOOKUP($B48,PROSPER_Kotwani!$1:$1,PROSPER_Kotwani!$13:$13,""),
IF($C48="Jonathan Wellner",_xlfn.XLOOKUP($B48,PROSPER_Wellner!$1:$1,PROSPER_Wellner!$13:$13,""),
IF($C48="Travis Harvey",_xlfn.XLOOKUP($B48,PROSPER_Harvey!$1:$1,PROSPER_Harvey!$13:$13,""),"")))))))))</f>
        <v>No Comment</v>
      </c>
      <c r="AX48" s="124" t="s">
        <v>89</v>
      </c>
      <c r="AY48" s="150" t="str">
        <f t="shared" ref="AY48:AY57" si="422">IFERROR(AVERAGE(AU48,AV48,AX48),"N/A")</f>
        <v>N/A</v>
      </c>
      <c r="AZ48" s="120" t="str">
        <f>_xlfn.XLOOKUP(B48,PROSPERInitial_Query!$E:$E,PROSPERInitial_Query!$M:$M,"",,-1)</f>
        <v/>
      </c>
      <c r="BA48" s="121" t="str">
        <f t="shared" si="367"/>
        <v>Sharad Chopra1 - PortfolioDMLT</v>
      </c>
      <c r="BB48" s="126" t="str">
        <f>_xlfn.XLOOKUP(BA48,PROSPERDelta_Query!BK:BK,PROSPERDelta_Query!O:O,"",,-1)</f>
        <v/>
      </c>
      <c r="BC48" s="124" t="str">
        <f t="shared" ref="BC48:BC57" si="423">IFERROR(IF(BB48="", IF(AZ48="", "", AZ48), BB48)*1,"N/A")</f>
        <v>N/A</v>
      </c>
      <c r="BD48" s="124" t="str">
        <f>IF(IF(IF($C48="Christopher Lobo",_xlfn.XLOOKUP($B48,PROSPER_Lobo!$1:$1,PROSPER_Lobo!$14:$14,""),
IF($C48="Naren Baliga",_xlfn.XLOOKUP($B48,PROSPER_Baliga!$1:$1,PROSPER_Baliga!$14:$14,""),
IF($C48="Thorsten Huhn",_xlfn.XLOOKUP($B48,PROSPER_Huhn!$1:$1,PROSPER_Huhn!$14:$14,""),
IF($C48="Nick Hull",_xlfn.XLOOKUP($B48,PROSPER_Hull!$1:$1,PROSPER_Hull!$14:$14,""),
IF($C48="Monika Kotwani",_xlfn.XLOOKUP($B48,PROSPER_Kotwani!$1:$1,PROSPER_Kotwani!$14:$14,""),
IF($C48="Jonathan Wellner",_xlfn.XLOOKUP($B48,PROSPER_Wellner!$1:$1,PROSPER_Wellner!$14:$14,""),
IF($C48="Travis Harvey",_xlfn.XLOOKUP($B48,PROSPER_Harvey!$1:$1,PROSPER_Harvey!$14:$14,""),"")))))))="","",
IF($C48="Christopher Lobo",_xlfn.XLOOKUP($B48,PROSPER_Lobo!$1:$1,PROSPER_Lobo!$14:$14,""),
IF($C48="Naren Baliga",_xlfn.XLOOKUP($B48,PROSPER_Baliga!$1:$1,PROSPER_Baliga!$14:$14,""),
IF($C48="Thorsten Huhn",_xlfn.XLOOKUP($B48,PROSPER_Huhn!$1:$1,PROSPER_Huhn!$14:$14,""),
IF($C48="Nick Hull",_xlfn.XLOOKUP($B48,PROSPER_Hull!$1:$1,PROSPER_Hull!$14:$14,""),
IF($C48="Monika Kotwani",_xlfn.XLOOKUP($B48,PROSPER_Kotwani!$1:$1,PROSPER_Kotwani!$14:$14,""),
IF($C48="Jonathan Wellner",_xlfn.XLOOKUP($B48,PROSPER_Wellner!$1:$1,PROSPER_Wellner!$14:$14,""),
IF($C48="Travis Harvey",_xlfn.XLOOKUP($B48,PROSPER_Harvey!$1:$1,PROSPER_Harvey!$14:$14,""),""))))))))="","No Score",IF(IF($C48="Christopher Lobo",_xlfn.XLOOKUP($B48,PROSPER_Lobo!$1:$1,PROSPER_Lobo!$14:$14,""),
IF($C48="Naren Baliga",_xlfn.XLOOKUP($B48,PROSPER_Baliga!$1:$1,PROSPER_Baliga!$14:$14,""),
IF($C48="Thorsten Huhn",_xlfn.XLOOKUP($B48,PROSPER_Huhn!$1:$1,PROSPER_Huhn!$14:$14,""),
IF($C48="Nick Hull",_xlfn.XLOOKUP($B48,PROSPER_Hull!$1:$1,PROSPER_Hull!$14:$14,""),
IF($C48="Monika Kotwani",_xlfn.XLOOKUP($B48,PROSPER_Kotwani!$1:$1,PROSPER_Kotwani!$14:$14,""),
IF($C48="Jonathan Wellner",_xlfn.XLOOKUP($B48,PROSPER_Wellner!$1:$1,PROSPER_Wellner!$14:$14,""),
IF($C48="Travis Harvey",_xlfn.XLOOKUP($B48,PROSPER_Harvey!$1:$1,PROSPER_Harvey!$14:$14,""),"")))))))="","",
IF($C48="Christopher Lobo",_xlfn.XLOOKUP($B48,PROSPER_Lobo!$1:$1,PROSPER_Lobo!$14:$14,""),
IF($C48="Naren Baliga",_xlfn.XLOOKUP($B48,PROSPER_Baliga!$1:$1,PROSPER_Baliga!$14:$14,""),
IF($C48="Thorsten Huhn",_xlfn.XLOOKUP($B48,PROSPER_Huhn!$1:$1,PROSPER_Huhn!$14:$14,""),
IF($C48="Nick Hull",_xlfn.XLOOKUP($B48,PROSPER_Hull!$1:$1,PROSPER_Hull!$14:$14,""),
IF($C48="Monika Kotwani",_xlfn.XLOOKUP($B48,PROSPER_Kotwani!$1:$1,PROSPER_Kotwani!$14:$14,""),
IF($C48="Jonathan Wellner",_xlfn.XLOOKUP($B48,PROSPER_Wellner!$1:$1,PROSPER_Wellner!$14:$14,""),
IF($C48="Travis Harvey",_xlfn.XLOOKUP($B48,PROSPER_Harvey!$1:$1,PROSPER_Harvey!$14:$14,""),"")))))))))</f>
        <v>No Score</v>
      </c>
      <c r="BE48" s="125" t="str">
        <f>IF(IF(IF($C48="Christopher Lobo",_xlfn.XLOOKUP($B48,PROSPER_Lobo!$1:$1,PROSPER_Lobo!$15:$15,""),
IF($C48="Naren Baliga",_xlfn.XLOOKUP($B48,PROSPER_Baliga!$1:$1,PROSPER_Baliga!$15:$15,""),
IF($C48="Thorsten Huhn",_xlfn.XLOOKUP($B48,PROSPER_Huhn!$1:$1,PROSPER_Huhn!$15:$15,""),
IF($C48="Nick Hull",_xlfn.XLOOKUP($B48,PROSPER_Hull!$1:$1,PROSPER_Hull!$15:$15,""),
IF($C48="Monika Kotwani",_xlfn.XLOOKUP($B48,PROSPER_Kotwani!$1:$1,PROSPER_Kotwani!$15:$15,""),
IF($C48="Jonathan Wellner",_xlfn.XLOOKUP($B48,PROSPER_Wellner!$1:$1,PROSPER_Wellner!$15:$15,""),
IF($C48="Travis Harvey",_xlfn.XLOOKUP($B48,PROSPER_Harvey!$1:$1,PROSPER_Harvey!$15:$15,""),"")))))))="","",
IF($C48="Christopher Lobo",_xlfn.XLOOKUP($B48,PROSPER_Lobo!$1:$1,PROSPER_Lobo!$15:$15,""),
IF($C48="Naren Baliga",_xlfn.XLOOKUP($B48,PROSPER_Baliga!$1:$1,PROSPER_Baliga!$15:$15,""),
IF($C48="Thorsten Huhn",_xlfn.XLOOKUP($B48,PROSPER_Huhn!$1:$1,PROSPER_Huhn!$15:$15,""),
IF($C48="Nick Hull",_xlfn.XLOOKUP($B48,PROSPER_Hull!$1:$1,PROSPER_Hull!$15:$15,""),
IF($C48="Monika Kotwani",_xlfn.XLOOKUP($B48,PROSPER_Kotwani!$1:$1,PROSPER_Kotwani!$15:$15,""),
IF($C48="Jonathan Wellner",_xlfn.XLOOKUP($B48,PROSPER_Wellner!$1:$1,PROSPER_Wellner!$15:$15,""),
IF($C48="Travis Harvey",_xlfn.XLOOKUP($B48,PROSPER_Harvey!$1:$1,PROSPER_Harvey!$15:$15,""),""))))))))="","No Comment",IF(IF($C48="Christopher Lobo",_xlfn.XLOOKUP($B48,PROSPER_Lobo!$1:$1,PROSPER_Lobo!$15:$15,""),
IF($C48="Naren Baliga",_xlfn.XLOOKUP($B48,PROSPER_Baliga!$1:$1,PROSPER_Baliga!$15:$15,""),
IF($C48="Thorsten Huhn",_xlfn.XLOOKUP($B48,PROSPER_Huhn!$1:$1,PROSPER_Huhn!$15:$15,""),
IF($C48="Nick Hull",_xlfn.XLOOKUP($B48,PROSPER_Hull!$1:$1,PROSPER_Hull!$15:$15,""),
IF($C48="Monika Kotwani",_xlfn.XLOOKUP($B48,PROSPER_Kotwani!$1:$1,PROSPER_Kotwani!$15:$15,""),
IF($C48="Jonathan Wellner",_xlfn.XLOOKUP($B48,PROSPER_Wellner!$1:$1,PROSPER_Wellner!$15:$15,""),
IF($C48="Travis Harvey",_xlfn.XLOOKUP($B48,PROSPER_Harvey!$1:$1,PROSPER_Harvey!$15:$15,""),"")))))))="","",
IF($C48="Christopher Lobo",_xlfn.XLOOKUP($B48,PROSPER_Lobo!$1:$1,PROSPER_Lobo!$15:$15,""),
IF($C48="Naren Baliga",_xlfn.XLOOKUP($B48,PROSPER_Baliga!$1:$1,PROSPER_Baliga!$15:$15,""),
IF($C48="Thorsten Huhn",_xlfn.XLOOKUP($B48,PROSPER_Huhn!$1:$1,PROSPER_Huhn!$15:$15,""),
IF($C48="Nick Hull",_xlfn.XLOOKUP($B48,PROSPER_Hull!$1:$1,PROSPER_Hull!$15:$15,""),
IF($C48="Monika Kotwani",_xlfn.XLOOKUP($B48,PROSPER_Kotwani!$1:$1,PROSPER_Kotwani!$15:$15,""),
IF($C48="Jonathan Wellner",_xlfn.XLOOKUP($B48,PROSPER_Wellner!$1:$1,PROSPER_Wellner!$15:$15,""),
IF($C48="Travis Harvey",_xlfn.XLOOKUP($B48,PROSPER_Harvey!$1:$1,PROSPER_Harvey!$15:$15,""),"")))))))))</f>
        <v>No Comment</v>
      </c>
      <c r="BF48" s="124" t="s">
        <v>89</v>
      </c>
      <c r="BG48" s="150" t="str">
        <f t="shared" ref="BG48:BG57" si="424">IFERROR(AVERAGE(BC48,BD48,BF48),"N/A")</f>
        <v>N/A</v>
      </c>
      <c r="BH48" s="120" t="str">
        <f>_xlfn.XLOOKUP(B48,PROSPERInitial_Query!$E:$E,PROSPERInitial_Query!$N:$N,"",,-1)</f>
        <v/>
      </c>
      <c r="BI48" s="121" t="str">
        <f t="shared" si="368"/>
        <v>Sharad Chopra1 - PortfolioRevenue Management</v>
      </c>
      <c r="BJ48" s="126" t="str">
        <f>_xlfn.XLOOKUP(BI48,PROSPERDelta_Query!BK:BK,PROSPERDelta_Query!P:P,"",,-1)</f>
        <v/>
      </c>
      <c r="BK48" s="124" t="str">
        <f t="shared" ref="BK48:BK57" si="425">IFERROR(IF(BJ48="", IF(BH48="", "", BH48), BJ48)*1,"N/A")</f>
        <v>N/A</v>
      </c>
      <c r="BL48" s="124" t="str">
        <f>IF(IF(IF($C48="Christopher Lobo",_xlfn.XLOOKUP($B48,PROSPER_Lobo!$1:$1,PROSPER_Lobo!$16:$16,""),
IF($C48="Naren Baliga",_xlfn.XLOOKUP($B48,PROSPER_Baliga!$1:$1,PROSPER_Baliga!$16:$16,""),
IF($C48="Thorsten Huhn",_xlfn.XLOOKUP($B48,PROSPER_Huhn!$1:$1,PROSPER_Huhn!$16:$16,""),
IF($C48="Nick Hull",_xlfn.XLOOKUP($B48,PROSPER_Hull!$1:$1,PROSPER_Hull!$16:$16,""),
IF($C48="Monika Kotwani",_xlfn.XLOOKUP($B48,PROSPER_Kotwani!$1:$1,PROSPER_Kotwani!$16:$16,""),
IF($C48="Jonathan Wellner",_xlfn.XLOOKUP($B48,PROSPER_Wellner!$1:$1,PROSPER_Wellner!$16:$16,""),
IF($C48="Travis Harvey",_xlfn.XLOOKUP($B48,PROSPER_Harvey!$1:$1,PROSPER_Harvey!$16:$16,""),"")))))))="","",
IF($C48="Christopher Lobo",_xlfn.XLOOKUP($B48,PROSPER_Lobo!$1:$1,PROSPER_Lobo!$16:$16,""),
IF($C48="Naren Baliga",_xlfn.XLOOKUP($B48,PROSPER_Baliga!$1:$1,PROSPER_Baliga!$16:$16,""),
IF($C48="Thorsten Huhn",_xlfn.XLOOKUP($B48,PROSPER_Huhn!$1:$1,PROSPER_Huhn!$16:$16,""),
IF($C48="Nick Hull",_xlfn.XLOOKUP($B48,PROSPER_Hull!$1:$1,PROSPER_Hull!$16:$16,""),
IF($C48="Monika Kotwani",_xlfn.XLOOKUP($B48,PROSPER_Kotwani!$1:$1,PROSPER_Kotwani!$16:$16,""),
IF($C48="Jonathan Wellner",_xlfn.XLOOKUP($B48,PROSPER_Wellner!$1:$1,PROSPER_Wellner!$16:$16,""),
IF($C48="Travis Harvey",_xlfn.XLOOKUP($B48,PROSPER_Harvey!$1:$1,PROSPER_Harvey!$16:$16,""),""))))))))="","No Score",IF(IF($C48="Christopher Lobo",_xlfn.XLOOKUP($B48,PROSPER_Lobo!$1:$1,PROSPER_Lobo!$16:$16,""),
IF($C48="Naren Baliga",_xlfn.XLOOKUP($B48,PROSPER_Baliga!$1:$1,PROSPER_Baliga!$16:$16,""),
IF($C48="Thorsten Huhn",_xlfn.XLOOKUP($B48,PROSPER_Huhn!$1:$1,PROSPER_Huhn!$16:$16,""),
IF($C48="Nick Hull",_xlfn.XLOOKUP($B48,PROSPER_Hull!$1:$1,PROSPER_Hull!$16:$16,""),
IF($C48="Monika Kotwani",_xlfn.XLOOKUP($B48,PROSPER_Kotwani!$1:$1,PROSPER_Kotwani!$16:$16,""),
IF($C48="Jonathan Wellner",_xlfn.XLOOKUP($B48,PROSPER_Wellner!$1:$1,PROSPER_Wellner!$16:$16,""),
IF($C48="Travis Harvey",_xlfn.XLOOKUP($B48,PROSPER_Harvey!$1:$1,PROSPER_Harvey!$16:$16,""),"")))))))="","",
IF($C48="Christopher Lobo",_xlfn.XLOOKUP($B48,PROSPER_Lobo!$1:$1,PROSPER_Lobo!$16:$16,""),
IF($C48="Naren Baliga",_xlfn.XLOOKUP($B48,PROSPER_Baliga!$1:$1,PROSPER_Baliga!$16:$16,""),
IF($C48="Thorsten Huhn",_xlfn.XLOOKUP($B48,PROSPER_Huhn!$1:$1,PROSPER_Huhn!$16:$16,""),
IF($C48="Nick Hull",_xlfn.XLOOKUP($B48,PROSPER_Hull!$1:$1,PROSPER_Hull!$16:$16,""),
IF($C48="Monika Kotwani",_xlfn.XLOOKUP($B48,PROSPER_Kotwani!$1:$1,PROSPER_Kotwani!$16:$16,""),
IF($C48="Jonathan Wellner",_xlfn.XLOOKUP($B48,PROSPER_Wellner!$1:$1,PROSPER_Wellner!$16:$16,""),
IF($C48="Travis Harvey",_xlfn.XLOOKUP($B48,PROSPER_Harvey!$1:$1,PROSPER_Harvey!$16:$16,""),"")))))))))</f>
        <v>No Score</v>
      </c>
      <c r="BM48" s="125" t="str">
        <f>IF(IF(IF($C48="Christopher Lobo",_xlfn.XLOOKUP($B48,PROSPER_Lobo!$1:$1,PROSPER_Lobo!$17:$17,""),
IF($C48="Naren Baliga",_xlfn.XLOOKUP($B48,PROSPER_Baliga!$1:$1,PROSPER_Baliga!$17:$17,""),
IF($C48="Thorsten Huhn",_xlfn.XLOOKUP($B48,PROSPER_Huhn!$1:$1,PROSPER_Huhn!$17:$17,""),
IF($C48="Nick Hull",_xlfn.XLOOKUP($B48,PROSPER_Hull!$1:$1,PROSPER_Hull!$17:$17,""),
IF($C48="Monika Kotwani",_xlfn.XLOOKUP($B48,PROSPER_Kotwani!$1:$1,PROSPER_Kotwani!$17:$17,""),
IF($C48="Jonathan Wellner",_xlfn.XLOOKUP($B48,PROSPER_Wellner!$1:$1,PROSPER_Wellner!$17:$17,""),
IF($C48="Travis Harvey",_xlfn.XLOOKUP($B48,PROSPER_Harvey!$1:$1,PROSPER_Harvey!$17:$17,""),"")))))))="","",
IF($C48="Christopher Lobo",_xlfn.XLOOKUP($B48,PROSPER_Lobo!$1:$1,PROSPER_Lobo!$17:$17,""),
IF($C48="Naren Baliga",_xlfn.XLOOKUP($B48,PROSPER_Baliga!$1:$1,PROSPER_Baliga!$17:$17,""),
IF($C48="Thorsten Huhn",_xlfn.XLOOKUP($B48,PROSPER_Huhn!$1:$1,PROSPER_Huhn!$17:$17,""),
IF($C48="Nick Hull",_xlfn.XLOOKUP($B48,PROSPER_Hull!$1:$1,PROSPER_Hull!$17:$17,""),
IF($C48="Monika Kotwani",_xlfn.XLOOKUP($B48,PROSPER_Kotwani!$1:$1,PROSPER_Kotwani!$17:$17,""),
IF($C48="Jonathan Wellner",_xlfn.XLOOKUP($B48,PROSPER_Wellner!$1:$1,PROSPER_Wellner!$17:$17,""),
IF($C48="Travis Harvey",_xlfn.XLOOKUP($B48,PROSPER_Harvey!$1:$1,PROSPER_Harvey!$17:$17,""),""))))))))="","No Comment",IF(IF($C48="Christopher Lobo",_xlfn.XLOOKUP($B48,PROSPER_Lobo!$1:$1,PROSPER_Lobo!$17:$17,""),
IF($C48="Naren Baliga",_xlfn.XLOOKUP($B48,PROSPER_Baliga!$1:$1,PROSPER_Baliga!$17:$17,""),
IF($C48="Thorsten Huhn",_xlfn.XLOOKUP($B48,PROSPER_Huhn!$1:$1,PROSPER_Huhn!$17:$17,""),
IF($C48="Nick Hull",_xlfn.XLOOKUP($B48,PROSPER_Hull!$1:$1,PROSPER_Hull!$17:$17,""),
IF($C48="Monika Kotwani",_xlfn.XLOOKUP($B48,PROSPER_Kotwani!$1:$1,PROSPER_Kotwani!$17:$17,""),
IF($C48="Jonathan Wellner",_xlfn.XLOOKUP($B48,PROSPER_Wellner!$1:$1,PROSPER_Wellner!$17:$17,""),
IF($C48="Travis Harvey",_xlfn.XLOOKUP($B48,PROSPER_Harvey!$1:$1,PROSPER_Harvey!$17:$17,""),"")))))))="","",
IF($C48="Christopher Lobo",_xlfn.XLOOKUP($B48,PROSPER_Lobo!$1:$1,PROSPER_Lobo!$17:$17,""),
IF($C48="Naren Baliga",_xlfn.XLOOKUP($B48,PROSPER_Baliga!$1:$1,PROSPER_Baliga!$17:$17,""),
IF($C48="Thorsten Huhn",_xlfn.XLOOKUP($B48,PROSPER_Huhn!$1:$1,PROSPER_Huhn!$17:$17,""),
IF($C48="Nick Hull",_xlfn.XLOOKUP($B48,PROSPER_Hull!$1:$1,PROSPER_Hull!$17:$17,""),
IF($C48="Monika Kotwani",_xlfn.XLOOKUP($B48,PROSPER_Kotwani!$1:$1,PROSPER_Kotwani!$17:$17,""),
IF($C48="Jonathan Wellner",_xlfn.XLOOKUP($B48,PROSPER_Wellner!$1:$1,PROSPER_Wellner!$17:$17,""),
IF($C48="Travis Harvey",_xlfn.XLOOKUP($B48,PROSPER_Harvey!$1:$1,PROSPER_Harvey!$17:$17,""),"")))))))))</f>
        <v>No Comment</v>
      </c>
      <c r="BN48" s="124">
        <f>IFERROR(ROUND(_xlfn.XLOOKUP(B48,'RevenueChallenge_Query'!$E:$E,'RevenueChallenge_Query'!$F:$F)/3.2,0),"Not Taken")</f>
        <v>7</v>
      </c>
      <c r="BO48" s="150">
        <f t="shared" ref="BO48:BO57" si="426">IFERROR(AVERAGE(BK48,BL48,BN48),"N/A")</f>
        <v>7</v>
      </c>
      <c r="BP48" s="120" t="str">
        <f>_xlfn.XLOOKUP(B48,PROSPERInitial_Query!$E:$E,PROSPERInitial_Query!$O:$O,"",,-1)</f>
        <v/>
      </c>
      <c r="BQ48" s="121" t="str">
        <f t="shared" si="369"/>
        <v>Sharad Chopra1 - PortfolioArtificial Intelligence</v>
      </c>
      <c r="BR48" s="126" t="str">
        <f>_xlfn.XLOOKUP(BQ48,PROSPERDelta_Query!BK:BK,PROSPERDelta_Query!Q:Q,"",,-1)</f>
        <v/>
      </c>
      <c r="BS48" s="124" t="str">
        <f t="shared" ref="BS48:BS57" si="427">IFERROR(IF(BR48="", IF(BP48="", "", BP48), BR48)*1,"N/A")</f>
        <v>N/A</v>
      </c>
      <c r="BT48" s="124" t="str">
        <f>IF(IF(IF($C48="Christopher Lobo",_xlfn.XLOOKUP($B48,PROSPER_Lobo!$1:$1,PROSPER_Lobo!$18:$18,""),
IF($C48="Naren Baliga",_xlfn.XLOOKUP($B48,PROSPER_Baliga!$1:$1,PROSPER_Baliga!$18:$18,""),
IF($C48="Thorsten Huhn",_xlfn.XLOOKUP($B48,PROSPER_Huhn!$1:$1,PROSPER_Huhn!$18:$18,""),
IF($C48="Nick Hull",_xlfn.XLOOKUP($B48,PROSPER_Hull!$1:$1,PROSPER_Hull!$18:$18,""),
IF($C48="Monika Kotwani",_xlfn.XLOOKUP($B48,PROSPER_Kotwani!$1:$1,PROSPER_Kotwani!$18:$18,""),
IF($C48="Jonathan Wellner",_xlfn.XLOOKUP($B48,PROSPER_Wellner!$1:$1,PROSPER_Wellner!$18:$18,""),
IF($C48="Travis Harvey",_xlfn.XLOOKUP($B48,PROSPER_Harvey!$1:$1,PROSPER_Harvey!$18:$18,""),"")))))))="","",
IF($C48="Christopher Lobo",_xlfn.XLOOKUP($B48,PROSPER_Lobo!$1:$1,PROSPER_Lobo!$18:$18,""),
IF($C48="Naren Baliga",_xlfn.XLOOKUP($B48,PROSPER_Baliga!$1:$1,PROSPER_Baliga!$18:$18,""),
IF($C48="Thorsten Huhn",_xlfn.XLOOKUP($B48,PROSPER_Huhn!$1:$1,PROSPER_Huhn!$18:$18,""),
IF($C48="Nick Hull",_xlfn.XLOOKUP($B48,PROSPER_Hull!$1:$1,PROSPER_Hull!$18:$18,""),
IF($C48="Monika Kotwani",_xlfn.XLOOKUP($B48,PROSPER_Kotwani!$1:$1,PROSPER_Kotwani!$18:$18,""),
IF($C48="Jonathan Wellner",_xlfn.XLOOKUP($B48,PROSPER_Wellner!$1:$1,PROSPER_Wellner!$18:$18,""),
IF($C48="Travis Harvey",_xlfn.XLOOKUP($B48,PROSPER_Harvey!$1:$1,PROSPER_Harvey!$18:$18,""),""))))))))="","No Score",IF(IF($C48="Christopher Lobo",_xlfn.XLOOKUP($B48,PROSPER_Lobo!$1:$1,PROSPER_Lobo!$18:$18,""),
IF($C48="Naren Baliga",_xlfn.XLOOKUP($B48,PROSPER_Baliga!$1:$1,PROSPER_Baliga!$18:$18,""),
IF($C48="Thorsten Huhn",_xlfn.XLOOKUP($B48,PROSPER_Huhn!$1:$1,PROSPER_Huhn!$18:$18,""),
IF($C48="Nick Hull",_xlfn.XLOOKUP($B48,PROSPER_Hull!$1:$1,PROSPER_Hull!$18:$18,""),
IF($C48="Monika Kotwani",_xlfn.XLOOKUP($B48,PROSPER_Kotwani!$1:$1,PROSPER_Kotwani!$18:$18,""),
IF($C48="Jonathan Wellner",_xlfn.XLOOKUP($B48,PROSPER_Wellner!$1:$1,PROSPER_Wellner!$18:$18,""),
IF($C48="Travis Harvey",_xlfn.XLOOKUP($B48,PROSPER_Harvey!$1:$1,PROSPER_Harvey!$18:$18,""),"")))))))="","",
IF($C48="Christopher Lobo",_xlfn.XLOOKUP($B48,PROSPER_Lobo!$1:$1,PROSPER_Lobo!$18:$18,""),
IF($C48="Naren Baliga",_xlfn.XLOOKUP($B48,PROSPER_Baliga!$1:$1,PROSPER_Baliga!$18:$18,""),
IF($C48="Thorsten Huhn",_xlfn.XLOOKUP($B48,PROSPER_Huhn!$1:$1,PROSPER_Huhn!$18:$18,""),
IF($C48="Nick Hull",_xlfn.XLOOKUP($B48,PROSPER_Hull!$1:$1,PROSPER_Hull!$18:$18,""),
IF($C48="Monika Kotwani",_xlfn.XLOOKUP($B48,PROSPER_Kotwani!$1:$1,PROSPER_Kotwani!$18:$18,""),
IF($C48="Jonathan Wellner",_xlfn.XLOOKUP($B48,PROSPER_Wellner!$1:$1,PROSPER_Wellner!$18:$18,""),
IF($C48="Travis Harvey",_xlfn.XLOOKUP($B48,PROSPER_Harvey!$1:$1,PROSPER_Harvey!$18:$18,""),"")))))))))</f>
        <v>No Score</v>
      </c>
      <c r="BU48" s="125" t="str">
        <f>IF(IF(IF($C48="Christopher Lobo",_xlfn.XLOOKUP($B48,PROSPER_Lobo!$1:$1,PROSPER_Lobo!$19:$19,""),
IF($C48="Naren Baliga",_xlfn.XLOOKUP($B48,PROSPER_Baliga!$1:$1,PROSPER_Baliga!$19:$19,""),
IF($C48="Thorsten Huhn",_xlfn.XLOOKUP($B48,PROSPER_Huhn!$1:$1,PROSPER_Huhn!$19:$19,""),
IF($C48="Nick Hull",_xlfn.XLOOKUP($B48,PROSPER_Hull!$1:$1,PROSPER_Hull!$19:$19,""),
IF($C48="Monika Kotwani",_xlfn.XLOOKUP($B48,PROSPER_Kotwani!$1:$1,PROSPER_Kotwani!$19:$19,""),
IF($C48="Jonathan Wellner",_xlfn.XLOOKUP($B48,PROSPER_Wellner!$1:$1,PROSPER_Wellner!$19:$19,""),
IF($C48="Travis Harvey",_xlfn.XLOOKUP($B48,PROSPER_Harvey!$1:$1,PROSPER_Harvey!$19:$19,""),"")))))))="","",
IF($C48="Christopher Lobo",_xlfn.XLOOKUP($B48,PROSPER_Lobo!$1:$1,PROSPER_Lobo!$19:$19,""),
IF($C48="Naren Baliga",_xlfn.XLOOKUP($B48,PROSPER_Baliga!$1:$1,PROSPER_Baliga!$19:$19,""),
IF($C48="Thorsten Huhn",_xlfn.XLOOKUP($B48,PROSPER_Huhn!$1:$1,PROSPER_Huhn!$19:$19,""),
IF($C48="Nick Hull",_xlfn.XLOOKUP($B48,PROSPER_Hull!$1:$1,PROSPER_Hull!$19:$19,""),
IF($C48="Monika Kotwani",_xlfn.XLOOKUP($B48,PROSPER_Kotwani!$1:$1,PROSPER_Kotwani!$19:$19,""),
IF($C48="Jonathan Wellner",_xlfn.XLOOKUP($B48,PROSPER_Wellner!$1:$1,PROSPER_Wellner!$19:$19,""),
IF($C48="Travis Harvey",_xlfn.XLOOKUP($B48,PROSPER_Harvey!$1:$1,PROSPER_Harvey!$19:$19,""),""))))))))="","No Comment",IF(IF($C48="Christopher Lobo",_xlfn.XLOOKUP($B48,PROSPER_Lobo!$1:$1,PROSPER_Lobo!$19:$19,""),
IF($C48="Naren Baliga",_xlfn.XLOOKUP($B48,PROSPER_Baliga!$1:$1,PROSPER_Baliga!$19:$19,""),
IF($C48="Thorsten Huhn",_xlfn.XLOOKUP($B48,PROSPER_Huhn!$1:$1,PROSPER_Huhn!$19:$19,""),
IF($C48="Nick Hull",_xlfn.XLOOKUP($B48,PROSPER_Hull!$1:$1,PROSPER_Hull!$19:$19,""),
IF($C48="Monika Kotwani",_xlfn.XLOOKUP($B48,PROSPER_Kotwani!$1:$1,PROSPER_Kotwani!$19:$19,""),
IF($C48="Jonathan Wellner",_xlfn.XLOOKUP($B48,PROSPER_Wellner!$1:$1,PROSPER_Wellner!$19:$19,""),
IF($C48="Travis Harvey",_xlfn.XLOOKUP($B48,PROSPER_Harvey!$1:$1,PROSPER_Harvey!$19:$19,""),"")))))))="","",
IF($C48="Christopher Lobo",_xlfn.XLOOKUP($B48,PROSPER_Lobo!$1:$1,PROSPER_Lobo!$19:$19,""),
IF($C48="Naren Baliga",_xlfn.XLOOKUP($B48,PROSPER_Baliga!$1:$1,PROSPER_Baliga!$19:$19,""),
IF($C48="Thorsten Huhn",_xlfn.XLOOKUP($B48,PROSPER_Huhn!$1:$1,PROSPER_Huhn!$19:$19,""),
IF($C48="Nick Hull",_xlfn.XLOOKUP($B48,PROSPER_Hull!$1:$1,PROSPER_Hull!$19:$19,""),
IF($C48="Monika Kotwani",_xlfn.XLOOKUP($B48,PROSPER_Kotwani!$1:$1,PROSPER_Kotwani!$19:$19,""),
IF($C48="Jonathan Wellner",_xlfn.XLOOKUP($B48,PROSPER_Wellner!$1:$1,PROSPER_Wellner!$19:$19,""),
IF($C48="Travis Harvey",_xlfn.XLOOKUP($B48,PROSPER_Harvey!$1:$1,PROSPER_Harvey!$19:$19,""),"")))))))))</f>
        <v>No Comment</v>
      </c>
      <c r="BV48" s="124" t="s">
        <v>89</v>
      </c>
      <c r="BW48" s="150" t="str">
        <f t="shared" ref="BW48:BW57" si="428">IFERROR(AVERAGE(BS48,BT48,BV48),"N/A")</f>
        <v>N/A</v>
      </c>
      <c r="BX48" s="127" t="str">
        <f t="shared" ref="BX48:BX57" si="429">IFERROR(AVERAGE(G48,O48,W48,AE48,AM48,AU48,BC48,BK48,BS48),"N/A")</f>
        <v>N/A</v>
      </c>
      <c r="BY48" s="128" t="str">
        <f t="shared" ref="BY48:BY57" si="430">IFERROR(AVERAGE(H48,P48,X48,AF48,AN48,AV48,BD48,BL48,BT48),"N/A")</f>
        <v>N/A</v>
      </c>
      <c r="BZ48" s="128">
        <f t="shared" ref="BZ48:BZ57" si="431">IFERROR(AVERAGE(J48,R48,Z48,AH48,AP48,AX48,BF48,BN48,BV48),"N/A")</f>
        <v>7</v>
      </c>
      <c r="CA48" s="129">
        <f t="shared" ref="CA48:CA57" si="432">IFERROR(AVERAGE(K48,S48,AA48,AI48,AQ48,AY48,BG48,BO48,BW48),"N/A")</f>
        <v>7</v>
      </c>
      <c r="CB48" s="130" t="str">
        <f>_xlfn.XLOOKUP(B48,PROSPERInitial_Query!$E:$E,PROSPERInitial_Query!$AA:$AA,"",,-1)</f>
        <v/>
      </c>
      <c r="CC48" s="121" t="str">
        <f t="shared" si="370"/>
        <v>Sharad Chopra2 - RelationshipAccount / Stakeholder 1Name</v>
      </c>
      <c r="CD48" s="121" t="str">
        <f>_xlfn.XLOOKUP(CC48,PROSPERDelta_Query!BK:BK,PROSPERDelta_Query!AC:AC,"",,-1)</f>
        <v/>
      </c>
      <c r="CE48" s="126" t="str">
        <f>_xlfn.XLOOKUP(B48,PROSPERInitial_Query!$E:$E,PROSPERInitial_Query!$Q:$Q,"",,-1)</f>
        <v/>
      </c>
      <c r="CF48" s="121" t="str">
        <f t="shared" si="371"/>
        <v>Sharad Chopra2 - RelationshipAccount / Stakeholder 1Self Score</v>
      </c>
      <c r="CG48" s="126" t="str">
        <f>_xlfn.XLOOKUP(CF48,PROSPERDelta_Query!BK:BK,PROSPERDelta_Query!AM:AM,"",,-1)</f>
        <v/>
      </c>
      <c r="CH48" s="131" t="str">
        <f t="shared" si="372"/>
        <v/>
      </c>
      <c r="CI48" s="131" t="str">
        <f t="shared" ref="CI48:CI57" si="433">IF(OR(CH48="N/A", CH48="n/a", CH48="NA", CH48="na"), "N/A", IF(CH48="", "N/A", CH48))</f>
        <v>N/A</v>
      </c>
      <c r="CJ48" s="132" t="str">
        <f t="shared" ref="CJ48:CJ57" si="434">IF(CI48="N/A","N/A",IFERROR(IF(CG48="",IF(CE48="","",CE48),CG48)*1,"N/A"))</f>
        <v>N/A</v>
      </c>
      <c r="CK48" s="132" t="str">
        <f>IF(IF(IF($C48="Christopher Lobo",_xlfn.XLOOKUP($B48,PROSPER_Lobo!$1:$1,PROSPER_Lobo!$21:$21,""),
IF($C48="Naren Baliga",_xlfn.XLOOKUP($B48,PROSPER_Baliga!$1:$1,PROSPER_Baliga!$21:$21,""),
IF($C48="Thorsten Huhn",_xlfn.XLOOKUP($B48,PROSPER_Huhn!$1:$1,PROSPER_Huhn!$21:$21,""),
IF($C48="Nick Hull",_xlfn.XLOOKUP($B48,PROSPER_Hull!$1:$1,PROSPER_Hull!$21:$21,""),
IF($C48="Monika Kotwani",_xlfn.XLOOKUP($B48,PROSPER_Kotwani!$1:$1,PROSPER_Kotwani!$21:$21,""),
IF($C48="Jonathan Wellner",_xlfn.XLOOKUP($B48,PROSPER_Wellner!$1:$1,PROSPER_Wellner!$21:$21,""),
IF($C48="Travis Harvey",_xlfn.XLOOKUP($B48,PROSPER_Harvey!$1:$1,PROSPER_Harvey!$21:$21,""),"")))))))="","",
IF($C48="Christopher Lobo",_xlfn.XLOOKUP($B48,PROSPER_Lobo!$1:$1,PROSPER_Lobo!$21:$21,""),
IF($C48="Naren Baliga",_xlfn.XLOOKUP($B48,PROSPER_Baliga!$1:$1,PROSPER_Baliga!$21:$21,""),
IF($C48="Thorsten Huhn",_xlfn.XLOOKUP($B48,PROSPER_Huhn!$1:$1,PROSPER_Huhn!$21:$21,""),
IF($C48="Nick Hull",_xlfn.XLOOKUP($B48,PROSPER_Hull!$1:$1,PROSPER_Hull!$21:$21,""),
IF($C48="Monika Kotwani",_xlfn.XLOOKUP($B48,PROSPER_Kotwani!$1:$1,PROSPER_Kotwani!$21:$21,""),
IF($C48="Jonathan Wellner",_xlfn.XLOOKUP($B48,PROSPER_Wellner!$1:$1,PROSPER_Wellner!$21:$21,""),
IF($C48="Travis Harvey",_xlfn.XLOOKUP($B48,PROSPER_Harvey!$1:$1,PROSPER_Harvey!$21:$21,""),""))))))))="","No Score",IF(IF($C48="Christopher Lobo",_xlfn.XLOOKUP($B48,PROSPER_Lobo!$1:$1,PROSPER_Lobo!$21:$21,""),
IF($C48="Naren Baliga",_xlfn.XLOOKUP($B48,PROSPER_Baliga!$1:$1,PROSPER_Baliga!$21:$21,""),
IF($C48="Thorsten Huhn",_xlfn.XLOOKUP($B48,PROSPER_Huhn!$1:$1,PROSPER_Huhn!$21:$21,""),
IF($C48="Nick Hull",_xlfn.XLOOKUP($B48,PROSPER_Hull!$1:$1,PROSPER_Hull!$21:$21,""),
IF($C48="Monika Kotwani",_xlfn.XLOOKUP($B48,PROSPER_Kotwani!$1:$1,PROSPER_Kotwani!$21:$21,""),
IF($C48="Jonathan Wellner",_xlfn.XLOOKUP($B48,PROSPER_Wellner!$1:$1,PROSPER_Wellner!$21:$21,""),
IF($C48="Travis Harvey",_xlfn.XLOOKUP($B48,PROSPER_Harvey!$1:$1,PROSPER_Harvey!$21:$21,""),"")))))))="","",
IF($C48="Christopher Lobo",_xlfn.XLOOKUP($B48,PROSPER_Lobo!$1:$1,PROSPER_Lobo!$21:$21,""),
IF($C48="Naren Baliga",_xlfn.XLOOKUP($B48,PROSPER_Baliga!$1:$1,PROSPER_Baliga!$21:$21,""),
IF($C48="Thorsten Huhn",_xlfn.XLOOKUP($B48,PROSPER_Huhn!$1:$1,PROSPER_Huhn!$21:$21,""),
IF($C48="Nick Hull",_xlfn.XLOOKUP($B48,PROSPER_Hull!$1:$1,PROSPER_Hull!$21:$21,""),
IF($C48="Monika Kotwani",_xlfn.XLOOKUP($B48,PROSPER_Kotwani!$1:$1,PROSPER_Kotwani!$21:$21,""),
IF($C48="Jonathan Wellner",_xlfn.XLOOKUP($B48,PROSPER_Wellner!$1:$1,PROSPER_Wellner!$21:$21,""),
IF($C48="Travis Harvey",_xlfn.XLOOKUP($B48,PROSPER_Harvey!$1:$1,PROSPER_Harvey!$21:$21,""),"")))))))))</f>
        <v>N/A</v>
      </c>
      <c r="CL48" s="131" t="str">
        <f>IF(IF(IF($C48="Christopher Lobo",_xlfn.XLOOKUP($B48,PROSPER_Lobo!$1:$1,PROSPER_Lobo!$22:$22,""),
IF($C48="Naren Baliga",_xlfn.XLOOKUP($B48,PROSPER_Baliga!$1:$1,PROSPER_Baliga!$22:$22,""),
IF($C48="Thorsten Huhn",_xlfn.XLOOKUP($B48,PROSPER_Huhn!$1:$1,PROSPER_Huhn!$22:$22,""),
IF($C48="Nick Hull",_xlfn.XLOOKUP($B48,PROSPER_Hull!$1:$1,PROSPER_Hull!$22:$22,""),
IF($C48="Monika Kotwani",_xlfn.XLOOKUP($B48,PROSPER_Kotwani!$1:$1,PROSPER_Kotwani!$22:$22,""),
IF($C48="Jonathan Wellner",_xlfn.XLOOKUP($B48,PROSPER_Wellner!$1:$1,PROSPER_Wellner!$22:$22,""),
IF($C48="Travis Harvey",_xlfn.XLOOKUP($B48,PROSPER_Harvey!$1:$1,PROSPER_Harvey!$22:$22,""),"")))))))="","",
IF($C48="Christopher Lobo",_xlfn.XLOOKUP($B48,PROSPER_Lobo!$1:$1,PROSPER_Lobo!$22:$22,""),
IF($C48="Naren Baliga",_xlfn.XLOOKUP($B48,PROSPER_Baliga!$1:$1,PROSPER_Baliga!$22:$22,""),
IF($C48="Thorsten Huhn",_xlfn.XLOOKUP($B48,PROSPER_Huhn!$1:$1,PROSPER_Huhn!$22:$22,""),
IF($C48="Nick Hull",_xlfn.XLOOKUP($B48,PROSPER_Hull!$1:$1,PROSPER_Hull!$22:$22,""),
IF($C48="Monika Kotwani",_xlfn.XLOOKUP($B48,PROSPER_Kotwani!$1:$1,PROSPER_Kotwani!$22:$22,""),
IF($C48="Jonathan Wellner",_xlfn.XLOOKUP($B48,PROSPER_Wellner!$1:$1,PROSPER_Wellner!$22:$22,""),
IF($C48="Travis Harvey",_xlfn.XLOOKUP($B48,PROSPER_Harvey!$1:$1,PROSPER_Harvey!$22:$22,""),""))))))))="","No Comment",IF(IF($C48="Christopher Lobo",_xlfn.XLOOKUP($B48,PROSPER_Lobo!$1:$1,PROSPER_Lobo!$22:$22,""),
IF($C48="Naren Baliga",_xlfn.XLOOKUP($B48,PROSPER_Baliga!$1:$1,PROSPER_Baliga!$22:$22,""),
IF($C48="Thorsten Huhn",_xlfn.XLOOKUP($B48,PROSPER_Huhn!$1:$1,PROSPER_Huhn!$22:$22,""),
IF($C48="Nick Hull",_xlfn.XLOOKUP($B48,PROSPER_Hull!$1:$1,PROSPER_Hull!$22:$22,""),
IF($C48="Monika Kotwani",_xlfn.XLOOKUP($B48,PROSPER_Kotwani!$1:$1,PROSPER_Kotwani!$22:$22,""),
IF($C48="Jonathan Wellner",_xlfn.XLOOKUP($B48,PROSPER_Wellner!$1:$1,PROSPER_Wellner!$22:$22,""),
IF($C48="Travis Harvey",_xlfn.XLOOKUP($B48,PROSPER_Harvey!$1:$1,PROSPER_Harvey!$22:$22,""),"")))))))="","",
IF($C48="Christopher Lobo",_xlfn.XLOOKUP($B48,PROSPER_Lobo!$1:$1,PROSPER_Lobo!$22:$22,""),
IF($C48="Naren Baliga",_xlfn.XLOOKUP($B48,PROSPER_Baliga!$1:$1,PROSPER_Baliga!$22:$22,""),
IF($C48="Thorsten Huhn",_xlfn.XLOOKUP($B48,PROSPER_Huhn!$1:$1,PROSPER_Huhn!$22:$22,""),
IF($C48="Nick Hull",_xlfn.XLOOKUP($B48,PROSPER_Hull!$1:$1,PROSPER_Hull!$22:$22,""),
IF($C48="Monika Kotwani",_xlfn.XLOOKUP($B48,PROSPER_Kotwani!$1:$1,PROSPER_Kotwani!$22:$22,""),
IF($C48="Jonathan Wellner",_xlfn.XLOOKUP($B48,PROSPER_Wellner!$1:$1,PROSPER_Wellner!$22:$22,""),
IF($C48="Travis Harvey",_xlfn.XLOOKUP($B48,PROSPER_Harvey!$1:$1,PROSPER_Harvey!$22:$22,""),"")))))))))</f>
        <v>N/A</v>
      </c>
      <c r="CM48" s="150" t="str">
        <f t="shared" ref="CM48:CM57" si="435">IF(CJ48="N/A","N/A",IFERROR(AVERAGE(CJ48,CK48),"N/A"))</f>
        <v>N/A</v>
      </c>
      <c r="CN48" s="130" t="str">
        <f>_xlfn.XLOOKUP(B48,PROSPERInitial_Query!$E:$E,PROSPERInitial_Query!$AB:$AB,"",,-1)</f>
        <v/>
      </c>
      <c r="CO48" s="121" t="str">
        <f t="shared" si="373"/>
        <v>Sharad Chopra2 - RelationshipAccount / Stakeholder 2Name</v>
      </c>
      <c r="CP48" s="121" t="str">
        <f>_xlfn.XLOOKUP(CO48,PROSPERDelta_Query!BK:BK,PROSPERDelta_Query!AD:AD,"",,-1)</f>
        <v/>
      </c>
      <c r="CQ48" s="126" t="str">
        <f>_xlfn.XLOOKUP(B48,PROSPERInitial_Query!$E:$E,PROSPERInitial_Query!$R:$R,"",,-1)</f>
        <v/>
      </c>
      <c r="CR48" s="121" t="str">
        <f t="shared" si="374"/>
        <v>Sharad Chopra2 - RelationshipAccount / Stakeholder 2Self Score</v>
      </c>
      <c r="CS48" s="126" t="str">
        <f>_xlfn.XLOOKUP(CR48,PROSPERDelta_Query!BK:BK,PROSPERDelta_Query!AN:AN,"",,-1)</f>
        <v/>
      </c>
      <c r="CT48" s="131" t="str">
        <f t="shared" si="375"/>
        <v/>
      </c>
      <c r="CU48" s="131" t="str">
        <f t="shared" ref="CU48:CU57" si="436">IF(OR(CT48="N/A", CT48="n/a", CT48="NA", CT48="na"), "N/A", IF(CT48="", "N/A", CT48))</f>
        <v>N/A</v>
      </c>
      <c r="CV48" s="132" t="str">
        <f t="shared" ref="CV48:CV57" si="437">IF(CU48="N/A","N/A",IFERROR(IF(CS48="",IF(CQ48="","",CQ48),CS48)*1,"N/A"))</f>
        <v>N/A</v>
      </c>
      <c r="CW48" s="132" t="str">
        <f>IF(IF(IF($C48="Christopher Lobo",_xlfn.XLOOKUP($B48,PROSPER_Lobo!$1:$1,PROSPER_Lobo!$24:$24,""),
IF($C48="Naren Baliga",_xlfn.XLOOKUP($B48,PROSPER_Baliga!$1:$1,PROSPER_Baliga!$24:$24,""),
IF($C48="Thorsten Huhn",_xlfn.XLOOKUP($B48,PROSPER_Huhn!$1:$1,PROSPER_Huhn!$24:$24,""),
IF($C48="Nick Hull",_xlfn.XLOOKUP($B48,PROSPER_Hull!$1:$1,PROSPER_Hull!$24:$24,""),
IF($C48="Monika Kotwani",_xlfn.XLOOKUP($B48,PROSPER_Kotwani!$1:$1,PROSPER_Kotwani!$24:$24,""),
IF($C48="Jonathan Wellner",_xlfn.XLOOKUP($B48,PROSPER_Wellner!$1:$1,PROSPER_Wellner!$24:$24,""),
IF($C48="Travis Harvey",_xlfn.XLOOKUP($B48,PROSPER_Harvey!$1:$1,PROSPER_Harvey!$24:$24,""),"")))))))="","",
IF($C48="Christopher Lobo",_xlfn.XLOOKUP($B48,PROSPER_Lobo!$1:$1,PROSPER_Lobo!$24:$24,""),
IF($C48="Naren Baliga",_xlfn.XLOOKUP($B48,PROSPER_Baliga!$1:$1,PROSPER_Baliga!$24:$24,""),
IF($C48="Thorsten Huhn",_xlfn.XLOOKUP($B48,PROSPER_Huhn!$1:$1,PROSPER_Huhn!$24:$24,""),
IF($C48="Nick Hull",_xlfn.XLOOKUP($B48,PROSPER_Hull!$1:$1,PROSPER_Hull!$24:$24,""),
IF($C48="Monika Kotwani",_xlfn.XLOOKUP($B48,PROSPER_Kotwani!$1:$1,PROSPER_Kotwani!$24:$24,""),
IF($C48="Jonathan Wellner",_xlfn.XLOOKUP($B48,PROSPER_Wellner!$1:$1,PROSPER_Wellner!$24:$24,""),
IF($C48="Travis Harvey",_xlfn.XLOOKUP($B48,PROSPER_Harvey!$1:$1,PROSPER_Harvey!$24:$24,""),""))))))))="","No Score",IF(IF($C48="Christopher Lobo",_xlfn.XLOOKUP($B48,PROSPER_Lobo!$1:$1,PROSPER_Lobo!$24:$24,""),
IF($C48="Naren Baliga",_xlfn.XLOOKUP($B48,PROSPER_Baliga!$1:$1,PROSPER_Baliga!$24:$24,""),
IF($C48="Thorsten Huhn",_xlfn.XLOOKUP($B48,PROSPER_Huhn!$1:$1,PROSPER_Huhn!$24:$24,""),
IF($C48="Nick Hull",_xlfn.XLOOKUP($B48,PROSPER_Hull!$1:$1,PROSPER_Hull!$24:$24,""),
IF($C48="Monika Kotwani",_xlfn.XLOOKUP($B48,PROSPER_Kotwani!$1:$1,PROSPER_Kotwani!$24:$24,""),
IF($C48="Jonathan Wellner",_xlfn.XLOOKUP($B48,PROSPER_Wellner!$1:$1,PROSPER_Wellner!$24:$24,""),
IF($C48="Travis Harvey",_xlfn.XLOOKUP($B48,PROSPER_Harvey!$1:$1,PROSPER_Harvey!$24:$24,""),"")))))))="","",
IF($C48="Christopher Lobo",_xlfn.XLOOKUP($B48,PROSPER_Lobo!$1:$1,PROSPER_Lobo!$24:$24,""),
IF($C48="Naren Baliga",_xlfn.XLOOKUP($B48,PROSPER_Baliga!$1:$1,PROSPER_Baliga!$24:$24,""),
IF($C48="Thorsten Huhn",_xlfn.XLOOKUP($B48,PROSPER_Huhn!$1:$1,PROSPER_Huhn!$24:$24,""),
IF($C48="Nick Hull",_xlfn.XLOOKUP($B48,PROSPER_Hull!$1:$1,PROSPER_Hull!$24:$24,""),
IF($C48="Monika Kotwani",_xlfn.XLOOKUP($B48,PROSPER_Kotwani!$1:$1,PROSPER_Kotwani!$24:$24,""),
IF($C48="Jonathan Wellner",_xlfn.XLOOKUP($B48,PROSPER_Wellner!$1:$1,PROSPER_Wellner!$24:$24,""),
IF($C48="Travis Harvey",_xlfn.XLOOKUP($B48,PROSPER_Harvey!$1:$1,PROSPER_Harvey!$24:$24,""),"")))))))))</f>
        <v>N/A</v>
      </c>
      <c r="CX48" s="131" t="str">
        <f>IF(IF(IF($C48="Christopher Lobo",_xlfn.XLOOKUP($B48,PROSPER_Lobo!$1:$1,PROSPER_Lobo!$25:$25,""),
IF($C48="Naren Baliga",_xlfn.XLOOKUP($B48,PROSPER_Baliga!$1:$1,PROSPER_Baliga!$25:$25,""),
IF($C48="Thorsten Huhn",_xlfn.XLOOKUP($B48,PROSPER_Huhn!$1:$1,PROSPER_Huhn!$25:$25,""),
IF($C48="Nick Hull",_xlfn.XLOOKUP($B48,PROSPER_Hull!$1:$1,PROSPER_Hull!$25:$25,""),
IF($C48="Monika Kotwani",_xlfn.XLOOKUP($B48,PROSPER_Kotwani!$1:$1,PROSPER_Kotwani!$25:$25,""),
IF($C48="Jonathan Wellner",_xlfn.XLOOKUP($B48,PROSPER_Wellner!$1:$1,PROSPER_Wellner!$25:$25,""),
IF($C48="Travis Harvey",_xlfn.XLOOKUP($B48,PROSPER_Harvey!$1:$1,PROSPER_Harvey!$25:$25,""),"")))))))="","",
IF($C48="Christopher Lobo",_xlfn.XLOOKUP($B48,PROSPER_Lobo!$1:$1,PROSPER_Lobo!$25:$25,""),
IF($C48="Naren Baliga",_xlfn.XLOOKUP($B48,PROSPER_Baliga!$1:$1,PROSPER_Baliga!$25:$25,""),
IF($C48="Thorsten Huhn",_xlfn.XLOOKUP($B48,PROSPER_Huhn!$1:$1,PROSPER_Huhn!$25:$25,""),
IF($C48="Nick Hull",_xlfn.XLOOKUP($B48,PROSPER_Hull!$1:$1,PROSPER_Hull!$25:$25,""),
IF($C48="Monika Kotwani",_xlfn.XLOOKUP($B48,PROSPER_Kotwani!$1:$1,PROSPER_Kotwani!$25:$25,""),
IF($C48="Jonathan Wellner",_xlfn.XLOOKUP($B48,PROSPER_Wellner!$1:$1,PROSPER_Wellner!$25:$25,""),
IF($C48="Travis Harvey",_xlfn.XLOOKUP($B48,PROSPER_Harvey!$1:$1,PROSPER_Harvey!$25:$25,""),""))))))))="","No Comment",IF(IF($C48="Christopher Lobo",_xlfn.XLOOKUP($B48,PROSPER_Lobo!$1:$1,PROSPER_Lobo!$25:$25,""),
IF($C48="Naren Baliga",_xlfn.XLOOKUP($B48,PROSPER_Baliga!$1:$1,PROSPER_Baliga!$25:$25,""),
IF($C48="Thorsten Huhn",_xlfn.XLOOKUP($B48,PROSPER_Huhn!$1:$1,PROSPER_Huhn!$25:$25,""),
IF($C48="Nick Hull",_xlfn.XLOOKUP($B48,PROSPER_Hull!$1:$1,PROSPER_Hull!$25:$25,""),
IF($C48="Monika Kotwani",_xlfn.XLOOKUP($B48,PROSPER_Kotwani!$1:$1,PROSPER_Kotwani!$25:$25,""),
IF($C48="Jonathan Wellner",_xlfn.XLOOKUP($B48,PROSPER_Wellner!$1:$1,PROSPER_Wellner!$25:$25,""),
IF($C48="Travis Harvey",_xlfn.XLOOKUP($B48,PROSPER_Harvey!$1:$1,PROSPER_Harvey!$25:$25,""),"")))))))="","",
IF($C48="Christopher Lobo",_xlfn.XLOOKUP($B48,PROSPER_Lobo!$1:$1,PROSPER_Lobo!$25:$25,""),
IF($C48="Naren Baliga",_xlfn.XLOOKUP($B48,PROSPER_Baliga!$1:$1,PROSPER_Baliga!$25:$25,""),
IF($C48="Thorsten Huhn",_xlfn.XLOOKUP($B48,PROSPER_Huhn!$1:$1,PROSPER_Huhn!$25:$25,""),
IF($C48="Nick Hull",_xlfn.XLOOKUP($B48,PROSPER_Hull!$1:$1,PROSPER_Hull!$25:$25,""),
IF($C48="Monika Kotwani",_xlfn.XLOOKUP($B48,PROSPER_Kotwani!$1:$1,PROSPER_Kotwani!$25:$25,""),
IF($C48="Jonathan Wellner",_xlfn.XLOOKUP($B48,PROSPER_Wellner!$1:$1,PROSPER_Wellner!$25:$25,""),
IF($C48="Travis Harvey",_xlfn.XLOOKUP($B48,PROSPER_Harvey!$1:$1,PROSPER_Harvey!$25:$25,""),"")))))))))</f>
        <v>N/A</v>
      </c>
      <c r="CY48" s="150" t="str">
        <f t="shared" ref="CY48:CY57" si="438">IF(CV48="N/A","N/A",IFERROR(AVERAGE(CV48,CW48),"N/A"))</f>
        <v>N/A</v>
      </c>
      <c r="CZ48" s="130" t="str">
        <f>_xlfn.XLOOKUP(B48,PROSPERInitial_Query!$E:$E,PROSPERInitial_Query!$AC:$AC,"",,-1)</f>
        <v/>
      </c>
      <c r="DA48" s="121" t="str">
        <f t="shared" si="376"/>
        <v>Sharad Chopra2 - RelationshipAccount / Stakeholder 3Name</v>
      </c>
      <c r="DB48" s="121" t="str">
        <f>_xlfn.XLOOKUP(DA48,PROSPERDelta_Query!BK:BK,PROSPERDelta_Query!AE:AE,"",,-1)</f>
        <v/>
      </c>
      <c r="DC48" s="126" t="str">
        <f>_xlfn.XLOOKUP(B48,PROSPERInitial_Query!$E:$E,PROSPERInitial_Query!$S:$S,"",,-1)</f>
        <v/>
      </c>
      <c r="DD48" s="121" t="str">
        <f t="shared" si="377"/>
        <v>Sharad Chopra2 - RelationshipAccount / Stakeholder 3Self Score</v>
      </c>
      <c r="DE48" s="126" t="str">
        <f>_xlfn.XLOOKUP(DD48,PROSPERDelta_Query!BK:BK,PROSPERDelta_Query!AO:AO,"",,-1)</f>
        <v/>
      </c>
      <c r="DF48" s="131" t="str">
        <f t="shared" si="378"/>
        <v/>
      </c>
      <c r="DG48" s="131" t="str">
        <f t="shared" ref="DG48:DG57" si="439">IF(OR(DF48="N/A", DF48="n/a", DF48="NA", DF48="na"), "N/A", IF(DF48="", "N/A", DF48))</f>
        <v>N/A</v>
      </c>
      <c r="DH48" s="132" t="str">
        <f t="shared" ref="DH48:DH57" si="440">IF(DG48="N/A","N/A",IFERROR(IF(DE48="",IF(DC48="","",DC48),DE48)*1,"N/A"))</f>
        <v>N/A</v>
      </c>
      <c r="DI48" s="132" t="str">
        <f>IF(IF(IF($C48="Christopher Lobo",_xlfn.XLOOKUP($B48,PROSPER_Lobo!$1:$1,PROSPER_Lobo!$27:$27,""),
IF($C48="Naren Baliga",_xlfn.XLOOKUP($B48,PROSPER_Baliga!$1:$1,PROSPER_Baliga!$27:$27,""),
IF($C48="Thorsten Huhn",_xlfn.XLOOKUP($B48,PROSPER_Huhn!$1:$1,PROSPER_Huhn!$27:$27,""),
IF($C48="Nick Hull",_xlfn.XLOOKUP($B48,PROSPER_Hull!$1:$1,PROSPER_Hull!$27:$27,""),
IF($C48="Monika Kotwani",_xlfn.XLOOKUP($B48,PROSPER_Kotwani!$1:$1,PROSPER_Kotwani!$27:$27,""),
IF($C48="Jonathan Wellner",_xlfn.XLOOKUP($B48,PROSPER_Wellner!$1:$1,PROSPER_Wellner!$27:$27,""),
IF($C48="Travis Harvey",_xlfn.XLOOKUP($B48,PROSPER_Harvey!$1:$1,PROSPER_Harvey!$27:$27,""),"")))))))="","",
IF($C48="Christopher Lobo",_xlfn.XLOOKUP($B48,PROSPER_Lobo!$1:$1,PROSPER_Lobo!$27:$27,""),
IF($C48="Naren Baliga",_xlfn.XLOOKUP($B48,PROSPER_Baliga!$1:$1,PROSPER_Baliga!$27:$27,""),
IF($C48="Thorsten Huhn",_xlfn.XLOOKUP($B48,PROSPER_Huhn!$1:$1,PROSPER_Huhn!$27:$27,""),
IF($C48="Nick Hull",_xlfn.XLOOKUP($B48,PROSPER_Hull!$1:$1,PROSPER_Hull!$27:$27,""),
IF($C48="Monika Kotwani",_xlfn.XLOOKUP($B48,PROSPER_Kotwani!$1:$1,PROSPER_Kotwani!$27:$27,""),
IF($C48="Jonathan Wellner",_xlfn.XLOOKUP($B48,PROSPER_Wellner!$1:$1,PROSPER_Wellner!$27:$27,""),
IF($C48="Travis Harvey",_xlfn.XLOOKUP($B48,PROSPER_Harvey!$1:$1,PROSPER_Harvey!$27:$27,""),""))))))))="","No Score",IF(IF($C48="Christopher Lobo",_xlfn.XLOOKUP($B48,PROSPER_Lobo!$1:$1,PROSPER_Lobo!$27:$27,""),
IF($C48="Naren Baliga",_xlfn.XLOOKUP($B48,PROSPER_Baliga!$1:$1,PROSPER_Baliga!$27:$27,""),
IF($C48="Thorsten Huhn",_xlfn.XLOOKUP($B48,PROSPER_Huhn!$1:$1,PROSPER_Huhn!$27:$27,""),
IF($C48="Nick Hull",_xlfn.XLOOKUP($B48,PROSPER_Hull!$1:$1,PROSPER_Hull!$27:$27,""),
IF($C48="Monika Kotwani",_xlfn.XLOOKUP($B48,PROSPER_Kotwani!$1:$1,PROSPER_Kotwani!$27:$27,""),
IF($C48="Jonathan Wellner",_xlfn.XLOOKUP($B48,PROSPER_Wellner!$1:$1,PROSPER_Wellner!$27:$27,""),
IF($C48="Travis Harvey",_xlfn.XLOOKUP($B48,PROSPER_Harvey!$1:$1,PROSPER_Harvey!$27:$27,""),"")))))))="","",
IF($C48="Christopher Lobo",_xlfn.XLOOKUP($B48,PROSPER_Lobo!$1:$1,PROSPER_Lobo!$27:$27,""),
IF($C48="Naren Baliga",_xlfn.XLOOKUP($B48,PROSPER_Baliga!$1:$1,PROSPER_Baliga!$27:$27,""),
IF($C48="Thorsten Huhn",_xlfn.XLOOKUP($B48,PROSPER_Huhn!$1:$1,PROSPER_Huhn!$27:$27,""),
IF($C48="Nick Hull",_xlfn.XLOOKUP($B48,PROSPER_Hull!$1:$1,PROSPER_Hull!$27:$27,""),
IF($C48="Monika Kotwani",_xlfn.XLOOKUP($B48,PROSPER_Kotwani!$1:$1,PROSPER_Kotwani!$27:$27,""),
IF($C48="Jonathan Wellner",_xlfn.XLOOKUP($B48,PROSPER_Wellner!$1:$1,PROSPER_Wellner!$27:$27,""),
IF($C48="Travis Harvey",_xlfn.XLOOKUP($B48,PROSPER_Harvey!$1:$1,PROSPER_Harvey!$27:$27,""),"")))))))))</f>
        <v>N/A</v>
      </c>
      <c r="DJ48" s="131" t="str">
        <f>IF(IF(IF($C48="Christopher Lobo",_xlfn.XLOOKUP($B48,PROSPER_Lobo!$1:$1,PROSPER_Lobo!$28:$28,""),
IF($C48="Naren Baliga",_xlfn.XLOOKUP($B48,PROSPER_Baliga!$1:$1,PROSPER_Baliga!$28:$28,""),
IF($C48="Thorsten Huhn",_xlfn.XLOOKUP($B48,PROSPER_Huhn!$1:$1,PROSPER_Huhn!$28:$28,""),
IF($C48="Nick Hull",_xlfn.XLOOKUP($B48,PROSPER_Hull!$1:$1,PROSPER_Hull!$28:$28,""),
IF($C48="Monika Kotwani",_xlfn.XLOOKUP($B48,PROSPER_Kotwani!$1:$1,PROSPER_Kotwani!$28:$28,""),
IF($C48="Jonathan Wellner",_xlfn.XLOOKUP($B48,PROSPER_Wellner!$1:$1,PROSPER_Wellner!$28:$28,""),
IF($C48="Travis Harvey",_xlfn.XLOOKUP($B48,PROSPER_Harvey!$1:$1,PROSPER_Harvey!$28:$28,""),"")))))))="","",
IF($C48="Christopher Lobo",_xlfn.XLOOKUP($B48,PROSPER_Lobo!$1:$1,PROSPER_Lobo!$28:$28,""),
IF($C48="Naren Baliga",_xlfn.XLOOKUP($B48,PROSPER_Baliga!$1:$1,PROSPER_Baliga!$28:$28,""),
IF($C48="Thorsten Huhn",_xlfn.XLOOKUP($B48,PROSPER_Huhn!$1:$1,PROSPER_Huhn!$28:$28,""),
IF($C48="Nick Hull",_xlfn.XLOOKUP($B48,PROSPER_Hull!$1:$1,PROSPER_Hull!$28:$28,""),
IF($C48="Monika Kotwani",_xlfn.XLOOKUP($B48,PROSPER_Kotwani!$1:$1,PROSPER_Kotwani!$28:$28,""),
IF($C48="Jonathan Wellner",_xlfn.XLOOKUP($B48,PROSPER_Wellner!$1:$1,PROSPER_Wellner!$28:$28,""),
IF($C48="Travis Harvey",_xlfn.XLOOKUP($B48,PROSPER_Harvey!$1:$1,PROSPER_Harvey!$28:$28,""),""))))))))="","No Comment",IF(IF($C48="Christopher Lobo",_xlfn.XLOOKUP($B48,PROSPER_Lobo!$1:$1,PROSPER_Lobo!$28:$28,""),
IF($C48="Naren Baliga",_xlfn.XLOOKUP($B48,PROSPER_Baliga!$1:$1,PROSPER_Baliga!$28:$28,""),
IF($C48="Thorsten Huhn",_xlfn.XLOOKUP($B48,PROSPER_Huhn!$1:$1,PROSPER_Huhn!$28:$28,""),
IF($C48="Nick Hull",_xlfn.XLOOKUP($B48,PROSPER_Hull!$1:$1,PROSPER_Hull!$28:$28,""),
IF($C48="Monika Kotwani",_xlfn.XLOOKUP($B48,PROSPER_Kotwani!$1:$1,PROSPER_Kotwani!$28:$28,""),
IF($C48="Jonathan Wellner",_xlfn.XLOOKUP($B48,PROSPER_Wellner!$1:$1,PROSPER_Wellner!$28:$28,""),
IF($C48="Travis Harvey",_xlfn.XLOOKUP($B48,PROSPER_Harvey!$1:$1,PROSPER_Harvey!$28:$28,""),"")))))))="","",
IF($C48="Christopher Lobo",_xlfn.XLOOKUP($B48,PROSPER_Lobo!$1:$1,PROSPER_Lobo!$28:$28,""),
IF($C48="Naren Baliga",_xlfn.XLOOKUP($B48,PROSPER_Baliga!$1:$1,PROSPER_Baliga!$28:$28,""),
IF($C48="Thorsten Huhn",_xlfn.XLOOKUP($B48,PROSPER_Huhn!$1:$1,PROSPER_Huhn!$28:$28,""),
IF($C48="Nick Hull",_xlfn.XLOOKUP($B48,PROSPER_Hull!$1:$1,PROSPER_Hull!$28:$28,""),
IF($C48="Monika Kotwani",_xlfn.XLOOKUP($B48,PROSPER_Kotwani!$1:$1,PROSPER_Kotwani!$28:$28,""),
IF($C48="Jonathan Wellner",_xlfn.XLOOKUP($B48,PROSPER_Wellner!$1:$1,PROSPER_Wellner!$28:$28,""),
IF($C48="Travis Harvey",_xlfn.XLOOKUP($B48,PROSPER_Harvey!$1:$1,PROSPER_Harvey!$28:$28,""),"")))))))))</f>
        <v>N/A</v>
      </c>
      <c r="DK48" s="150" t="str">
        <f t="shared" ref="DK48:DK57" si="441">IF(DH48="N/A","N/A",IFERROR(AVERAGE(DH48,DI48),"N/A"))</f>
        <v>N/A</v>
      </c>
      <c r="DL48" s="130" t="str">
        <f>_xlfn.XLOOKUP(B48,PROSPERInitial_Query!$E:$E,PROSPERInitial_Query!$AD:$AD,"",,-1)</f>
        <v/>
      </c>
      <c r="DM48" s="121" t="str">
        <f t="shared" si="379"/>
        <v>Sharad Chopra2 - RelationshipAccount / Stakeholder 4Name</v>
      </c>
      <c r="DN48" s="121" t="str">
        <f>_xlfn.XLOOKUP(DM48,PROSPERDelta_Query!BK:BK,PROSPERDelta_Query!AF:AF,"",,-1)</f>
        <v/>
      </c>
      <c r="DO48" s="126" t="str">
        <f>_xlfn.XLOOKUP(B48,PROSPERInitial_Query!$E:$E,PROSPERInitial_Query!$T:$T,"",,-1)</f>
        <v/>
      </c>
      <c r="DP48" s="121" t="str">
        <f t="shared" si="380"/>
        <v>Sharad Chopra2 - RelationshipAccount / Stakeholder 4Self Score</v>
      </c>
      <c r="DQ48" s="126" t="str">
        <f>_xlfn.XLOOKUP(DP48,PROSPERDelta_Query!BK:BK,PROSPERDelta_Query!AP:AP,"",,-1)</f>
        <v/>
      </c>
      <c r="DR48" s="131" t="str">
        <f t="shared" si="381"/>
        <v/>
      </c>
      <c r="DS48" s="131" t="str">
        <f t="shared" ref="DS48:DS57" si="442">IF(OR(DR48="N/A", DR48="n/a", DR48="NA", DR48="na"), "N/A", IF(DR48="", "N/A", DR48))</f>
        <v>N/A</v>
      </c>
      <c r="DT48" s="132" t="str">
        <f t="shared" ref="DT48:DT57" si="443">IF(DS48="N/A","N/A",IFERROR(IF(DQ48="",IF(DO48="","",DO48),DQ48)*1,"N/A"))</f>
        <v>N/A</v>
      </c>
      <c r="DU48" s="132" t="str">
        <f>IF(IF(IF($C48="Christopher Lobo",_xlfn.XLOOKUP($B48,PROSPER_Lobo!$1:$1,PROSPER_Lobo!$30:$30,""),
IF($C48="Naren Baliga",_xlfn.XLOOKUP($B48,PROSPER_Baliga!$1:$1,PROSPER_Baliga!$30:$30,""),
IF($C48="Thorsten Huhn",_xlfn.XLOOKUP($B48,PROSPER_Huhn!$1:$1,PROSPER_Huhn!$30:$30,""),
IF($C48="Nick Hull",_xlfn.XLOOKUP($B48,PROSPER_Hull!$1:$1,PROSPER_Hull!$30:$30,""),
IF($C48="Monika Kotwani",_xlfn.XLOOKUP($B48,PROSPER_Kotwani!$1:$1,PROSPER_Kotwani!$30:$30,""),
IF($C48="Jonathan Wellner",_xlfn.XLOOKUP($B48,PROSPER_Wellner!$1:$1,PROSPER_Wellner!$30:$30,""),
IF($C48="Travis Harvey",_xlfn.XLOOKUP($B48,PROSPER_Harvey!$1:$1,PROSPER_Harvey!$30:$30,""),"")))))))="","",
IF($C48="Christopher Lobo",_xlfn.XLOOKUP($B48,PROSPER_Lobo!$1:$1,PROSPER_Lobo!$30:$30,""),
IF($C48="Naren Baliga",_xlfn.XLOOKUP($B48,PROSPER_Baliga!$1:$1,PROSPER_Baliga!$30:$30,""),
IF($C48="Thorsten Huhn",_xlfn.XLOOKUP($B48,PROSPER_Huhn!$1:$1,PROSPER_Huhn!$30:$30,""),
IF($C48="Nick Hull",_xlfn.XLOOKUP($B48,PROSPER_Hull!$1:$1,PROSPER_Hull!$30:$30,""),
IF($C48="Monika Kotwani",_xlfn.XLOOKUP($B48,PROSPER_Kotwani!$1:$1,PROSPER_Kotwani!$30:$30,""),
IF($C48="Jonathan Wellner",_xlfn.XLOOKUP($B48,PROSPER_Wellner!$1:$1,PROSPER_Wellner!$30:$30,""),
IF($C48="Travis Harvey",_xlfn.XLOOKUP($B48,PROSPER_Harvey!$1:$1,PROSPER_Harvey!$30:$30,""),""))))))))="","No Score",IF(IF($C48="Christopher Lobo",_xlfn.XLOOKUP($B48,PROSPER_Lobo!$1:$1,PROSPER_Lobo!$30:$30,""),
IF($C48="Naren Baliga",_xlfn.XLOOKUP($B48,PROSPER_Baliga!$1:$1,PROSPER_Baliga!$30:$30,""),
IF($C48="Thorsten Huhn",_xlfn.XLOOKUP($B48,PROSPER_Huhn!$1:$1,PROSPER_Huhn!$30:$30,""),
IF($C48="Nick Hull",_xlfn.XLOOKUP($B48,PROSPER_Hull!$1:$1,PROSPER_Hull!$30:$30,""),
IF($C48="Monika Kotwani",_xlfn.XLOOKUP($B48,PROSPER_Kotwani!$1:$1,PROSPER_Kotwani!$30:$30,""),
IF($C48="Jonathan Wellner",_xlfn.XLOOKUP($B48,PROSPER_Wellner!$1:$1,PROSPER_Wellner!$30:$30,""),
IF($C48="Travis Harvey",_xlfn.XLOOKUP($B48,PROSPER_Harvey!$1:$1,PROSPER_Harvey!$30:$30,""),"")))))))="","",
IF($C48="Christopher Lobo",_xlfn.XLOOKUP($B48,PROSPER_Lobo!$1:$1,PROSPER_Lobo!$30:$30,""),
IF($C48="Naren Baliga",_xlfn.XLOOKUP($B48,PROSPER_Baliga!$1:$1,PROSPER_Baliga!$30:$30,""),
IF($C48="Thorsten Huhn",_xlfn.XLOOKUP($B48,PROSPER_Huhn!$1:$1,PROSPER_Huhn!$30:$30,""),
IF($C48="Nick Hull",_xlfn.XLOOKUP($B48,PROSPER_Hull!$1:$1,PROSPER_Hull!$30:$30,""),
IF($C48="Monika Kotwani",_xlfn.XLOOKUP($B48,PROSPER_Kotwani!$1:$1,PROSPER_Kotwani!$30:$30,""),
IF($C48="Jonathan Wellner",_xlfn.XLOOKUP($B48,PROSPER_Wellner!$1:$1,PROSPER_Wellner!$30:$30,""),
IF($C48="Travis Harvey",_xlfn.XLOOKUP($B48,PROSPER_Harvey!$1:$1,PROSPER_Harvey!$30:$30,""),"")))))))))</f>
        <v>N/A</v>
      </c>
      <c r="DV48" s="131" t="str">
        <f>IF(IF(IF($C48="Christopher Lobo",_xlfn.XLOOKUP($B48,PROSPER_Lobo!$1:$1,PROSPER_Lobo!$31:$31,""),
IF($C48="Naren Baliga",_xlfn.XLOOKUP($B48,PROSPER_Baliga!$1:$1,PROSPER_Baliga!$31:$31,""),
IF($C48="Thorsten Huhn",_xlfn.XLOOKUP($B48,PROSPER_Huhn!$1:$1,PROSPER_Huhn!$31:$31,""),
IF($C48="Nick Hull",_xlfn.XLOOKUP($B48,PROSPER_Hull!$1:$1,PROSPER_Hull!$31:$31,""),
IF($C48="Monika Kotwani",_xlfn.XLOOKUP($B48,PROSPER_Kotwani!$1:$1,PROSPER_Kotwani!$31:$31,""),
IF($C48="Jonathan Wellner",_xlfn.XLOOKUP($B48,PROSPER_Wellner!$1:$1,PROSPER_Wellner!$31:$31,""),
IF($C48="Travis Harvey",_xlfn.XLOOKUP($B48,PROSPER_Harvey!$1:$1,PROSPER_Harvey!$31:$31,""),"")))))))="","",
IF($C48="Christopher Lobo",_xlfn.XLOOKUP($B48,PROSPER_Lobo!$1:$1,PROSPER_Lobo!$31:$31,""),
IF($C48="Naren Baliga",_xlfn.XLOOKUP($B48,PROSPER_Baliga!$1:$1,PROSPER_Baliga!$31:$31,""),
IF($C48="Thorsten Huhn",_xlfn.XLOOKUP($B48,PROSPER_Huhn!$1:$1,PROSPER_Huhn!$31:$31,""),
IF($C48="Nick Hull",_xlfn.XLOOKUP($B48,PROSPER_Hull!$1:$1,PROSPER_Hull!$31:$31,""),
IF($C48="Monika Kotwani",_xlfn.XLOOKUP($B48,PROSPER_Kotwani!$1:$1,PROSPER_Kotwani!$31:$31,""),
IF($C48="Jonathan Wellner",_xlfn.XLOOKUP($B48,PROSPER_Wellner!$1:$1,PROSPER_Wellner!$31:$31,""),
IF($C48="Travis Harvey",_xlfn.XLOOKUP($B48,PROSPER_Harvey!$1:$1,PROSPER_Harvey!$31:$31,""),""))))))))="","No Comment",IF(IF($C48="Christopher Lobo",_xlfn.XLOOKUP($B48,PROSPER_Lobo!$1:$1,PROSPER_Lobo!$31:$31,""),
IF($C48="Naren Baliga",_xlfn.XLOOKUP($B48,PROSPER_Baliga!$1:$1,PROSPER_Baliga!$31:$31,""),
IF($C48="Thorsten Huhn",_xlfn.XLOOKUP($B48,PROSPER_Huhn!$1:$1,PROSPER_Huhn!$31:$31,""),
IF($C48="Nick Hull",_xlfn.XLOOKUP($B48,PROSPER_Hull!$1:$1,PROSPER_Hull!$31:$31,""),
IF($C48="Monika Kotwani",_xlfn.XLOOKUP($B48,PROSPER_Kotwani!$1:$1,PROSPER_Kotwani!$31:$31,""),
IF($C48="Jonathan Wellner",_xlfn.XLOOKUP($B48,PROSPER_Wellner!$1:$1,PROSPER_Wellner!$31:$31,""),
IF($C48="Travis Harvey",_xlfn.XLOOKUP($B48,PROSPER_Harvey!$1:$1,PROSPER_Harvey!$31:$31,""),"")))))))="","",
IF($C48="Christopher Lobo",_xlfn.XLOOKUP($B48,PROSPER_Lobo!$1:$1,PROSPER_Lobo!$31:$31,""),
IF($C48="Naren Baliga",_xlfn.XLOOKUP($B48,PROSPER_Baliga!$1:$1,PROSPER_Baliga!$31:$31,""),
IF($C48="Thorsten Huhn",_xlfn.XLOOKUP($B48,PROSPER_Huhn!$1:$1,PROSPER_Huhn!$31:$31,""),
IF($C48="Nick Hull",_xlfn.XLOOKUP($B48,PROSPER_Hull!$1:$1,PROSPER_Hull!$31:$31,""),
IF($C48="Monika Kotwani",_xlfn.XLOOKUP($B48,PROSPER_Kotwani!$1:$1,PROSPER_Kotwani!$31:$31,""),
IF($C48="Jonathan Wellner",_xlfn.XLOOKUP($B48,PROSPER_Wellner!$1:$1,PROSPER_Wellner!$31:$31,""),
IF($C48="Travis Harvey",_xlfn.XLOOKUP($B48,PROSPER_Harvey!$1:$1,PROSPER_Harvey!$31:$31,""),"")))))))))</f>
        <v>N/A</v>
      </c>
      <c r="DW48" s="150" t="str">
        <f t="shared" ref="DW48:DW57" si="444">IF(DT48="N/A","N/A",IFERROR(AVERAGE(DT48,DU48),"N/A"))</f>
        <v>N/A</v>
      </c>
      <c r="DX48" s="130" t="str">
        <f>_xlfn.XLOOKUP(B48,PROSPERInitial_Query!$E:$E,PROSPERInitial_Query!$AE:$AE,"",,-1)</f>
        <v/>
      </c>
      <c r="DY48" s="121" t="str">
        <f t="shared" si="382"/>
        <v>Sharad Chopra2 - RelationshipAccount / Stakeholder 5Name</v>
      </c>
      <c r="DZ48" s="121" t="str">
        <f>_xlfn.XLOOKUP(DY48,PROSPERDelta_Query!BK:BK,PROSPERDelta_Query!AG:AG,"",,-1)</f>
        <v/>
      </c>
      <c r="EA48" s="126" t="str">
        <f>_xlfn.XLOOKUP(B48,PROSPERInitial_Query!$E:$E,PROSPERInitial_Query!$U:$U,"",,-1)</f>
        <v/>
      </c>
      <c r="EB48" s="121" t="str">
        <f t="shared" si="383"/>
        <v>Sharad Chopra2 - RelationshipAccount / Stakeholder 5Self Score</v>
      </c>
      <c r="EC48" s="126" t="str">
        <f>_xlfn.XLOOKUP(EB48,PROSPERDelta_Query!BK:BK,PROSPERDelta_Query!AQ:AQ,"",,-1)</f>
        <v/>
      </c>
      <c r="ED48" s="131" t="str">
        <f t="shared" si="384"/>
        <v/>
      </c>
      <c r="EE48" s="131" t="str">
        <f t="shared" ref="EE48:EE57" si="445">IF(OR(ED48="N/A", ED48="n/a", ED48="NA", ED48="na"), "N/A", IF(ED48="", "N/A", ED48))</f>
        <v>N/A</v>
      </c>
      <c r="EF48" s="132" t="str">
        <f t="shared" ref="EF48:EF57" si="446">IF(EE48="N/A","N/A",IFERROR(IF(EC48="",IF(EA48="","",EA48),EC48)*1,"N/A"))</f>
        <v>N/A</v>
      </c>
      <c r="EG48" s="132" t="str">
        <f>IF(IF(IF($C48="Christopher Lobo",_xlfn.XLOOKUP($B48,PROSPER_Lobo!$1:$1,PROSPER_Lobo!$33:$33,""),
IF($C48="Naren Baliga",_xlfn.XLOOKUP($B48,PROSPER_Baliga!$1:$1,PROSPER_Baliga!$33:$33,""),
IF($C48="Thorsten Huhn",_xlfn.XLOOKUP($B48,PROSPER_Huhn!$1:$1,PROSPER_Huhn!$33:$33,""),
IF($C48="Nick Hull",_xlfn.XLOOKUP($B48,PROSPER_Hull!$1:$1,PROSPER_Hull!$33:$33,""),
IF($C48="Monika Kotwani",_xlfn.XLOOKUP($B48,PROSPER_Kotwani!$1:$1,PROSPER_Kotwani!$33:$33,""),
IF($C48="Jonathan Wellner",_xlfn.XLOOKUP($B48,PROSPER_Wellner!$1:$1,PROSPER_Wellner!$33:$33,""),
IF($C48="Travis Harvey",_xlfn.XLOOKUP($B48,PROSPER_Harvey!$1:$1,PROSPER_Harvey!$33:$33,""),"")))))))="","",
IF($C48="Christopher Lobo",_xlfn.XLOOKUP($B48,PROSPER_Lobo!$1:$1,PROSPER_Lobo!$33:$33,""),
IF($C48="Naren Baliga",_xlfn.XLOOKUP($B48,PROSPER_Baliga!$1:$1,PROSPER_Baliga!$33:$33,""),
IF($C48="Thorsten Huhn",_xlfn.XLOOKUP($B48,PROSPER_Huhn!$1:$1,PROSPER_Huhn!$33:$33,""),
IF($C48="Nick Hull",_xlfn.XLOOKUP($B48,PROSPER_Hull!$1:$1,PROSPER_Hull!$33:$33,""),
IF($C48="Monika Kotwani",_xlfn.XLOOKUP($B48,PROSPER_Kotwani!$1:$1,PROSPER_Kotwani!$33:$33,""),
IF($C48="Jonathan Wellner",_xlfn.XLOOKUP($B48,PROSPER_Wellner!$1:$1,PROSPER_Wellner!$33:$33,""),
IF($C48="Travis Harvey",_xlfn.XLOOKUP($B48,PROSPER_Harvey!$1:$1,PROSPER_Harvey!$33:$33,""),""))))))))="","No Score",IF(IF($C48="Christopher Lobo",_xlfn.XLOOKUP($B48,PROSPER_Lobo!$1:$1,PROSPER_Lobo!$33:$33,""),
IF($C48="Naren Baliga",_xlfn.XLOOKUP($B48,PROSPER_Baliga!$1:$1,PROSPER_Baliga!$33:$33,""),
IF($C48="Thorsten Huhn",_xlfn.XLOOKUP($B48,PROSPER_Huhn!$1:$1,PROSPER_Huhn!$33:$33,""),
IF($C48="Nick Hull",_xlfn.XLOOKUP($B48,PROSPER_Hull!$1:$1,PROSPER_Hull!$33:$33,""),
IF($C48="Monika Kotwani",_xlfn.XLOOKUP($B48,PROSPER_Kotwani!$1:$1,PROSPER_Kotwani!$33:$33,""),
IF($C48="Jonathan Wellner",_xlfn.XLOOKUP($B48,PROSPER_Wellner!$1:$1,PROSPER_Wellner!$33:$33,""),
IF($C48="Travis Harvey",_xlfn.XLOOKUP($B48,PROSPER_Harvey!$1:$1,PROSPER_Harvey!$33:$33,""),"")))))))="","",
IF($C48="Christopher Lobo",_xlfn.XLOOKUP($B48,PROSPER_Lobo!$1:$1,PROSPER_Lobo!$33:$33,""),
IF($C48="Naren Baliga",_xlfn.XLOOKUP($B48,PROSPER_Baliga!$1:$1,PROSPER_Baliga!$33:$33,""),
IF($C48="Thorsten Huhn",_xlfn.XLOOKUP($B48,PROSPER_Huhn!$1:$1,PROSPER_Huhn!$33:$33,""),
IF($C48="Nick Hull",_xlfn.XLOOKUP($B48,PROSPER_Hull!$1:$1,PROSPER_Hull!$33:$33,""),
IF($C48="Monika Kotwani",_xlfn.XLOOKUP($B48,PROSPER_Kotwani!$1:$1,PROSPER_Kotwani!$33:$33,""),
IF($C48="Jonathan Wellner",_xlfn.XLOOKUP($B48,PROSPER_Wellner!$1:$1,PROSPER_Wellner!$33:$33,""),
IF($C48="Travis Harvey",_xlfn.XLOOKUP($B48,PROSPER_Harvey!$1:$1,PROSPER_Harvey!$33:$33,""),"")))))))))</f>
        <v>N/A</v>
      </c>
      <c r="EH48" s="131" t="str">
        <f>IF(IF(IF($C48="Christopher Lobo",_xlfn.XLOOKUP($B48,PROSPER_Lobo!$1:$1,PROSPER_Lobo!$34:$34,""),
IF($C48="Naren Baliga",_xlfn.XLOOKUP($B48,PROSPER_Baliga!$1:$1,PROSPER_Baliga!$34:$34,""),
IF($C48="Thorsten Huhn",_xlfn.XLOOKUP($B48,PROSPER_Huhn!$1:$1,PROSPER_Huhn!$34:$34,""),
IF($C48="Nick Hull",_xlfn.XLOOKUP($B48,PROSPER_Hull!$1:$1,PROSPER_Hull!$34:$34,""),
IF($C48="Monika Kotwani",_xlfn.XLOOKUP($B48,PROSPER_Kotwani!$1:$1,PROSPER_Kotwani!$34:$34,""),
IF($C48="Jonathan Wellner",_xlfn.XLOOKUP($B48,PROSPER_Wellner!$1:$1,PROSPER_Wellner!$34:$34,""),
IF($C48="Travis Harvey",_xlfn.XLOOKUP($B48,PROSPER_Harvey!$1:$1,PROSPER_Harvey!$34:$34,""),"")))))))="","",
IF($C48="Christopher Lobo",_xlfn.XLOOKUP($B48,PROSPER_Lobo!$1:$1,PROSPER_Lobo!$34:$34,""),
IF($C48="Naren Baliga",_xlfn.XLOOKUP($B48,PROSPER_Baliga!$1:$1,PROSPER_Baliga!$34:$34,""),
IF($C48="Thorsten Huhn",_xlfn.XLOOKUP($B48,PROSPER_Huhn!$1:$1,PROSPER_Huhn!$34:$34,""),
IF($C48="Nick Hull",_xlfn.XLOOKUP($B48,PROSPER_Hull!$1:$1,PROSPER_Hull!$34:$34,""),
IF($C48="Monika Kotwani",_xlfn.XLOOKUP($B48,PROSPER_Kotwani!$1:$1,PROSPER_Kotwani!$34:$34,""),
IF($C48="Jonathan Wellner",_xlfn.XLOOKUP($B48,PROSPER_Wellner!$1:$1,PROSPER_Wellner!$34:$34,""),
IF($C48="Travis Harvey",_xlfn.XLOOKUP($B48,PROSPER_Harvey!$1:$1,PROSPER_Harvey!$34:$34,""),""))))))))="","No Comment",IF(IF($C48="Christopher Lobo",_xlfn.XLOOKUP($B48,PROSPER_Lobo!$1:$1,PROSPER_Lobo!$34:$34,""),
IF($C48="Naren Baliga",_xlfn.XLOOKUP($B48,PROSPER_Baliga!$1:$1,PROSPER_Baliga!$34:$34,""),
IF($C48="Thorsten Huhn",_xlfn.XLOOKUP($B48,PROSPER_Huhn!$1:$1,PROSPER_Huhn!$34:$34,""),
IF($C48="Nick Hull",_xlfn.XLOOKUP($B48,PROSPER_Hull!$1:$1,PROSPER_Hull!$34:$34,""),
IF($C48="Monika Kotwani",_xlfn.XLOOKUP($B48,PROSPER_Kotwani!$1:$1,PROSPER_Kotwani!$34:$34,""),
IF($C48="Jonathan Wellner",_xlfn.XLOOKUP($B48,PROSPER_Wellner!$1:$1,PROSPER_Wellner!$34:$34,""),
IF($C48="Travis Harvey",_xlfn.XLOOKUP($B48,PROSPER_Harvey!$1:$1,PROSPER_Harvey!$34:$34,""),"")))))))="","",
IF($C48="Christopher Lobo",_xlfn.XLOOKUP($B48,PROSPER_Lobo!$1:$1,PROSPER_Lobo!$34:$34,""),
IF($C48="Naren Baliga",_xlfn.XLOOKUP($B48,PROSPER_Baliga!$1:$1,PROSPER_Baliga!$34:$34,""),
IF($C48="Thorsten Huhn",_xlfn.XLOOKUP($B48,PROSPER_Huhn!$1:$1,PROSPER_Huhn!$34:$34,""),
IF($C48="Nick Hull",_xlfn.XLOOKUP($B48,PROSPER_Hull!$1:$1,PROSPER_Hull!$34:$34,""),
IF($C48="Monika Kotwani",_xlfn.XLOOKUP($B48,PROSPER_Kotwani!$1:$1,PROSPER_Kotwani!$34:$34,""),
IF($C48="Jonathan Wellner",_xlfn.XLOOKUP($B48,PROSPER_Wellner!$1:$1,PROSPER_Wellner!$34:$34,""),
IF($C48="Travis Harvey",_xlfn.XLOOKUP($B48,PROSPER_Harvey!$1:$1,PROSPER_Harvey!$34:$34,""),"")))))))))</f>
        <v>N/A</v>
      </c>
      <c r="EI48" s="150" t="str">
        <f t="shared" ref="EI48:EI57" si="447">IF(EF48="N/A","N/A",IFERROR(AVERAGE(EF48,EG48),"N/A"))</f>
        <v>N/A</v>
      </c>
      <c r="EJ48" s="130" t="str">
        <f>_xlfn.XLOOKUP(B48,PROSPERInitial_Query!$E:$E,PROSPERInitial_Query!$AF:$AF,"",,-1)</f>
        <v/>
      </c>
      <c r="EK48" s="121" t="str">
        <f t="shared" si="385"/>
        <v>Sharad Chopra2 - RelationshipAccount / Stakeholder 6Name</v>
      </c>
      <c r="EL48" s="121" t="str">
        <f>_xlfn.XLOOKUP(EK48,PROSPERDelta_Query!BK:BK,PROSPERDelta_Query!AH:AH,"",,-1)</f>
        <v/>
      </c>
      <c r="EM48" s="126" t="str">
        <f>_xlfn.XLOOKUP(B48,PROSPERInitial_Query!$E:$E,PROSPERInitial_Query!$V:$V,"",,-1)</f>
        <v/>
      </c>
      <c r="EN48" s="121" t="str">
        <f t="shared" si="386"/>
        <v>Sharad Chopra2 - RelationshipAccount / Stakeholder 6Self Score</v>
      </c>
      <c r="EO48" s="126" t="str">
        <f>_xlfn.XLOOKUP(EN48,PROSPERDelta_Query!BK:BK,PROSPERDelta_Query!AR:AR,"",,-1)</f>
        <v/>
      </c>
      <c r="EP48" s="131" t="str">
        <f t="shared" si="387"/>
        <v/>
      </c>
      <c r="EQ48" s="131" t="str">
        <f t="shared" ref="EQ48:EQ57" si="448">IF(OR(EP48="N/A", EP48="n/a", EP48="NA", EP48="na"), "N/A", IF(EP48="", "N/A", EP48))</f>
        <v>N/A</v>
      </c>
      <c r="ER48" s="132" t="str">
        <f t="shared" ref="ER48:ER57" si="449">IF(EQ48="N/A","N/A",IFERROR(IF(EO48="",IF(EM48="","",EM48),EO48)*1,"N/A"))</f>
        <v>N/A</v>
      </c>
      <c r="ES48" s="132" t="str">
        <f>IF(IF(IF($C48="Christopher Lobo",_xlfn.XLOOKUP($B48,PROSPER_Lobo!$1:$1,PROSPER_Lobo!$36:$36,""),
IF($C48="Naren Baliga",_xlfn.XLOOKUP($B48,PROSPER_Baliga!$1:$1,PROSPER_Baliga!$36:$36,""),
IF($C48="Thorsten Huhn",_xlfn.XLOOKUP($B48,PROSPER_Huhn!$1:$1,PROSPER_Huhn!$36:$36,""),
IF($C48="Nick Hull",_xlfn.XLOOKUP($B48,PROSPER_Hull!$1:$1,PROSPER_Hull!$36:$36,""),
IF($C48="Monika Kotwani",_xlfn.XLOOKUP($B48,PROSPER_Kotwani!$1:$1,PROSPER_Kotwani!$36:$36,""),
IF($C48="Jonathan Wellner",_xlfn.XLOOKUP($B48,PROSPER_Wellner!$1:$1,PROSPER_Wellner!$36:$36,""),
IF($C48="Travis Harvey",_xlfn.XLOOKUP($B48,PROSPER_Harvey!$1:$1,PROSPER_Harvey!$36:$36,""),"")))))))="","",
IF($C48="Christopher Lobo",_xlfn.XLOOKUP($B48,PROSPER_Lobo!$1:$1,PROSPER_Lobo!$36:$36,""),
IF($C48="Naren Baliga",_xlfn.XLOOKUP($B48,PROSPER_Baliga!$1:$1,PROSPER_Baliga!$36:$36,""),
IF($C48="Thorsten Huhn",_xlfn.XLOOKUP($B48,PROSPER_Huhn!$1:$1,PROSPER_Huhn!$36:$36,""),
IF($C48="Nick Hull",_xlfn.XLOOKUP($B48,PROSPER_Hull!$1:$1,PROSPER_Hull!$36:$36,""),
IF($C48="Monika Kotwani",_xlfn.XLOOKUP($B48,PROSPER_Kotwani!$1:$1,PROSPER_Kotwani!$36:$36,""),
IF($C48="Jonathan Wellner",_xlfn.XLOOKUP($B48,PROSPER_Wellner!$1:$1,PROSPER_Wellner!$36:$36,""),
IF($C48="Travis Harvey",_xlfn.XLOOKUP($B48,PROSPER_Harvey!$1:$1,PROSPER_Harvey!$36:$36,""),""))))))))="","No Score",IF(IF($C48="Christopher Lobo",_xlfn.XLOOKUP($B48,PROSPER_Lobo!$1:$1,PROSPER_Lobo!$36:$36,""),
IF($C48="Naren Baliga",_xlfn.XLOOKUP($B48,PROSPER_Baliga!$1:$1,PROSPER_Baliga!$36:$36,""),
IF($C48="Thorsten Huhn",_xlfn.XLOOKUP($B48,PROSPER_Huhn!$1:$1,PROSPER_Huhn!$36:$36,""),
IF($C48="Nick Hull",_xlfn.XLOOKUP($B48,PROSPER_Hull!$1:$1,PROSPER_Hull!$36:$36,""),
IF($C48="Monika Kotwani",_xlfn.XLOOKUP($B48,PROSPER_Kotwani!$1:$1,PROSPER_Kotwani!$36:$36,""),
IF($C48="Jonathan Wellner",_xlfn.XLOOKUP($B48,PROSPER_Wellner!$1:$1,PROSPER_Wellner!$36:$36,""),
IF($C48="Travis Harvey",_xlfn.XLOOKUP($B48,PROSPER_Harvey!$1:$1,PROSPER_Harvey!$36:$36,""),"")))))))="","",
IF($C48="Christopher Lobo",_xlfn.XLOOKUP($B48,PROSPER_Lobo!$1:$1,PROSPER_Lobo!$36:$36,""),
IF($C48="Naren Baliga",_xlfn.XLOOKUP($B48,PROSPER_Baliga!$1:$1,PROSPER_Baliga!$36:$36,""),
IF($C48="Thorsten Huhn",_xlfn.XLOOKUP($B48,PROSPER_Huhn!$1:$1,PROSPER_Huhn!$36:$36,""),
IF($C48="Nick Hull",_xlfn.XLOOKUP($B48,PROSPER_Hull!$1:$1,PROSPER_Hull!$36:$36,""),
IF($C48="Monika Kotwani",_xlfn.XLOOKUP($B48,PROSPER_Kotwani!$1:$1,PROSPER_Kotwani!$36:$36,""),
IF($C48="Jonathan Wellner",_xlfn.XLOOKUP($B48,PROSPER_Wellner!$1:$1,PROSPER_Wellner!$36:$36,""),
IF($C48="Travis Harvey",_xlfn.XLOOKUP($B48,PROSPER_Harvey!$1:$1,PROSPER_Harvey!$36:$36,""),"")))))))))</f>
        <v>N/A</v>
      </c>
      <c r="ET48" s="131" t="str">
        <f>IF(IF(IF($C48="Christopher Lobo",_xlfn.XLOOKUP($B48,PROSPER_Lobo!$1:$1,PROSPER_Lobo!$37:$37,""),
IF($C48="Naren Baliga",_xlfn.XLOOKUP($B48,PROSPER_Baliga!$1:$1,PROSPER_Baliga!$37:$37,""),
IF($C48="Thorsten Huhn",_xlfn.XLOOKUP($B48,PROSPER_Huhn!$1:$1,PROSPER_Huhn!$37:$37,""),
IF($C48="Nick Hull",_xlfn.XLOOKUP($B48,PROSPER_Hull!$1:$1,PROSPER_Hull!$37:$37,""),
IF($C48="Monika Kotwani",_xlfn.XLOOKUP($B48,PROSPER_Kotwani!$1:$1,PROSPER_Kotwani!$37:$37,""),
IF($C48="Jonathan Wellner",_xlfn.XLOOKUP($B48,PROSPER_Wellner!$1:$1,PROSPER_Wellner!$37:$37,""),
IF($C48="Travis Harvey",_xlfn.XLOOKUP($B48,PROSPER_Harvey!$1:$1,PROSPER_Harvey!$37:$37,""),"")))))))="","",
IF($C48="Christopher Lobo",_xlfn.XLOOKUP($B48,PROSPER_Lobo!$1:$1,PROSPER_Lobo!$37:$37,""),
IF($C48="Naren Baliga",_xlfn.XLOOKUP($B48,PROSPER_Baliga!$1:$1,PROSPER_Baliga!$37:$37,""),
IF($C48="Thorsten Huhn",_xlfn.XLOOKUP($B48,PROSPER_Huhn!$1:$1,PROSPER_Huhn!$37:$37,""),
IF($C48="Nick Hull",_xlfn.XLOOKUP($B48,PROSPER_Hull!$1:$1,PROSPER_Hull!$37:$37,""),
IF($C48="Monika Kotwani",_xlfn.XLOOKUP($B48,PROSPER_Kotwani!$1:$1,PROSPER_Kotwani!$37:$37,""),
IF($C48="Jonathan Wellner",_xlfn.XLOOKUP($B48,PROSPER_Wellner!$1:$1,PROSPER_Wellner!$37:$37,""),
IF($C48="Travis Harvey",_xlfn.XLOOKUP($B48,PROSPER_Harvey!$1:$1,PROSPER_Harvey!$37:$37,""),""))))))))="","No Comment",IF(IF($C48="Christopher Lobo",_xlfn.XLOOKUP($B48,PROSPER_Lobo!$1:$1,PROSPER_Lobo!$37:$37,""),
IF($C48="Naren Baliga",_xlfn.XLOOKUP($B48,PROSPER_Baliga!$1:$1,PROSPER_Baliga!$37:$37,""),
IF($C48="Thorsten Huhn",_xlfn.XLOOKUP($B48,PROSPER_Huhn!$1:$1,PROSPER_Huhn!$37:$37,""),
IF($C48="Nick Hull",_xlfn.XLOOKUP($B48,PROSPER_Hull!$1:$1,PROSPER_Hull!$37:$37,""),
IF($C48="Monika Kotwani",_xlfn.XLOOKUP($B48,PROSPER_Kotwani!$1:$1,PROSPER_Kotwani!$37:$37,""),
IF($C48="Jonathan Wellner",_xlfn.XLOOKUP($B48,PROSPER_Wellner!$1:$1,PROSPER_Wellner!$37:$37,""),
IF($C48="Travis Harvey",_xlfn.XLOOKUP($B48,PROSPER_Harvey!$1:$1,PROSPER_Harvey!$37:$37,""),"")))))))="","",
IF($C48="Christopher Lobo",_xlfn.XLOOKUP($B48,PROSPER_Lobo!$1:$1,PROSPER_Lobo!$37:$37,""),
IF($C48="Naren Baliga",_xlfn.XLOOKUP($B48,PROSPER_Baliga!$1:$1,PROSPER_Baliga!$37:$37,""),
IF($C48="Thorsten Huhn",_xlfn.XLOOKUP($B48,PROSPER_Huhn!$1:$1,PROSPER_Huhn!$37:$37,""),
IF($C48="Nick Hull",_xlfn.XLOOKUP($B48,PROSPER_Hull!$1:$1,PROSPER_Hull!$37:$37,""),
IF($C48="Monika Kotwani",_xlfn.XLOOKUP($B48,PROSPER_Kotwani!$1:$1,PROSPER_Kotwani!$37:$37,""),
IF($C48="Jonathan Wellner",_xlfn.XLOOKUP($B48,PROSPER_Wellner!$1:$1,PROSPER_Wellner!$37:$37,""),
IF($C48="Travis Harvey",_xlfn.XLOOKUP($B48,PROSPER_Harvey!$1:$1,PROSPER_Harvey!$37:$37,""),"")))))))))</f>
        <v>N/A</v>
      </c>
      <c r="EU48" s="150" t="str">
        <f t="shared" ref="EU48:EU57" si="450">IF(ER48="N/A","N/A",IFERROR(AVERAGE(ER48,ES48),"N/A"))</f>
        <v>N/A</v>
      </c>
      <c r="EV48" s="130" t="str">
        <f>_xlfn.XLOOKUP(B48,PROSPERInitial_Query!$E:$E,PROSPERInitial_Query!$AG:$AG,"",,-1)</f>
        <v/>
      </c>
      <c r="EW48" s="121" t="str">
        <f t="shared" si="388"/>
        <v>Sharad Chopra2 - RelationshipAccount / Stakeholder 7Name</v>
      </c>
      <c r="EX48" s="121" t="str">
        <f>_xlfn.XLOOKUP(EW48,PROSPERDelta_Query!BK:BK,PROSPERDelta_Query!AI:AI,"",,-1)</f>
        <v/>
      </c>
      <c r="EY48" s="126" t="str">
        <f>_xlfn.XLOOKUP(B48,PROSPERInitial_Query!$E:$E,PROSPERInitial_Query!$W:$W,"",,-1)</f>
        <v/>
      </c>
      <c r="EZ48" s="121" t="str">
        <f t="shared" si="389"/>
        <v>Sharad Chopra2 - RelationshipAccount / Stakeholder 7Self Score</v>
      </c>
      <c r="FA48" s="126" t="str">
        <f>_xlfn.XLOOKUP(EZ48,PROSPERDelta_Query!BK:BK,PROSPERDelta_Query!AS:AS,"",,-1)</f>
        <v/>
      </c>
      <c r="FB48" s="131" t="str">
        <f t="shared" si="390"/>
        <v/>
      </c>
      <c r="FC48" s="131" t="str">
        <f t="shared" ref="FC48:FC57" si="451">IF(OR(FB48="N/A", FB48="n/a", FB48="NA", FB48="na"), "N/A", IF(FB48="", "N/A", FB48))</f>
        <v>N/A</v>
      </c>
      <c r="FD48" s="132" t="str">
        <f t="shared" ref="FD48:FD57" si="452">IF(FC48="N/A","N/A",IFERROR(IF(FA48="",IF(EY48="","",EY48),FA48)*1,"N/A"))</f>
        <v>N/A</v>
      </c>
      <c r="FE48" s="132" t="str">
        <f>IF(IF(IF($C48="Christopher Lobo",_xlfn.XLOOKUP($B48,PROSPER_Lobo!$1:$1,PROSPER_Lobo!$39:$39,""),
IF($C48="Naren Baliga",_xlfn.XLOOKUP($B48,PROSPER_Baliga!$1:$1,PROSPER_Baliga!$39:$39,""),
IF($C48="Thorsten Huhn",_xlfn.XLOOKUP($B48,PROSPER_Huhn!$1:$1,PROSPER_Huhn!$39:$39,""),
IF($C48="Nick Hull",_xlfn.XLOOKUP($B48,PROSPER_Hull!$1:$1,PROSPER_Hull!$39:$39,""),
IF($C48="Monika Kotwani",_xlfn.XLOOKUP($B48,PROSPER_Kotwani!$1:$1,PROSPER_Kotwani!$39:$39,""),
IF($C48="Jonathan Wellner",_xlfn.XLOOKUP($B48,PROSPER_Wellner!$1:$1,PROSPER_Wellner!$39:$39,""),
IF($C48="Travis Harvey",_xlfn.XLOOKUP($B48,PROSPER_Harvey!$1:$1,PROSPER_Harvey!$39:$39,""),"")))))))="","",
IF($C48="Christopher Lobo",_xlfn.XLOOKUP($B48,PROSPER_Lobo!$1:$1,PROSPER_Lobo!$39:$39,""),
IF($C48="Naren Baliga",_xlfn.XLOOKUP($B48,PROSPER_Baliga!$1:$1,PROSPER_Baliga!$39:$39,""),
IF($C48="Thorsten Huhn",_xlfn.XLOOKUP($B48,PROSPER_Huhn!$1:$1,PROSPER_Huhn!$39:$39,""),
IF($C48="Nick Hull",_xlfn.XLOOKUP($B48,PROSPER_Hull!$1:$1,PROSPER_Hull!$39:$39,""),
IF($C48="Monika Kotwani",_xlfn.XLOOKUP($B48,PROSPER_Kotwani!$1:$1,PROSPER_Kotwani!$39:$39,""),
IF($C48="Jonathan Wellner",_xlfn.XLOOKUP($B48,PROSPER_Wellner!$1:$1,PROSPER_Wellner!$39:$39,""),
IF($C48="Travis Harvey",_xlfn.XLOOKUP($B48,PROSPER_Harvey!$1:$1,PROSPER_Harvey!$39:$39,""),""))))))))="","No Score",IF(IF($C48="Christopher Lobo",_xlfn.XLOOKUP($B48,PROSPER_Lobo!$1:$1,PROSPER_Lobo!$39:$39,""),
IF($C48="Naren Baliga",_xlfn.XLOOKUP($B48,PROSPER_Baliga!$1:$1,PROSPER_Baliga!$39:$39,""),
IF($C48="Thorsten Huhn",_xlfn.XLOOKUP($B48,PROSPER_Huhn!$1:$1,PROSPER_Huhn!$39:$39,""),
IF($C48="Nick Hull",_xlfn.XLOOKUP($B48,PROSPER_Hull!$1:$1,PROSPER_Hull!$39:$39,""),
IF($C48="Monika Kotwani",_xlfn.XLOOKUP($B48,PROSPER_Kotwani!$1:$1,PROSPER_Kotwani!$39:$39,""),
IF($C48="Jonathan Wellner",_xlfn.XLOOKUP($B48,PROSPER_Wellner!$1:$1,PROSPER_Wellner!$39:$39,""),
IF($C48="Travis Harvey",_xlfn.XLOOKUP($B48,PROSPER_Harvey!$1:$1,PROSPER_Harvey!$39:$39,""),"")))))))="","",
IF($C48="Christopher Lobo",_xlfn.XLOOKUP($B48,PROSPER_Lobo!$1:$1,PROSPER_Lobo!$39:$39,""),
IF($C48="Naren Baliga",_xlfn.XLOOKUP($B48,PROSPER_Baliga!$1:$1,PROSPER_Baliga!$39:$39,""),
IF($C48="Thorsten Huhn",_xlfn.XLOOKUP($B48,PROSPER_Huhn!$1:$1,PROSPER_Huhn!$39:$39,""),
IF($C48="Nick Hull",_xlfn.XLOOKUP($B48,PROSPER_Hull!$1:$1,PROSPER_Hull!$39:$39,""),
IF($C48="Monika Kotwani",_xlfn.XLOOKUP($B48,PROSPER_Kotwani!$1:$1,PROSPER_Kotwani!$39:$39,""),
IF($C48="Jonathan Wellner",_xlfn.XLOOKUP($B48,PROSPER_Wellner!$1:$1,PROSPER_Wellner!$39:$39,""),
IF($C48="Travis Harvey",_xlfn.XLOOKUP($B48,PROSPER_Harvey!$1:$1,PROSPER_Harvey!$39:$39,""),"")))))))))</f>
        <v>N/A</v>
      </c>
      <c r="FF48" s="131" t="str">
        <f>IF(IF(IF($C48="Christopher Lobo",_xlfn.XLOOKUP($B48,PROSPER_Lobo!$1:$1,PROSPER_Lobo!$40:$40,""),
IF($C48="Naren Baliga",_xlfn.XLOOKUP($B48,PROSPER_Baliga!$1:$1,PROSPER_Baliga!$40:$40,""),
IF($C48="Thorsten Huhn",_xlfn.XLOOKUP($B48,PROSPER_Huhn!$1:$1,PROSPER_Huhn!$40:$40,""),
IF($C48="Nick Hull",_xlfn.XLOOKUP($B48,PROSPER_Hull!$1:$1,PROSPER_Hull!$40:$40,""),
IF($C48="Monika Kotwani",_xlfn.XLOOKUP($B48,PROSPER_Kotwani!$1:$1,PROSPER_Kotwani!$40:$40,""),
IF($C48="Jonathan Wellner",_xlfn.XLOOKUP($B48,PROSPER_Wellner!$1:$1,PROSPER_Wellner!$40:$40,""),
IF($C48="Travis Harvey",_xlfn.XLOOKUP($B48,PROSPER_Harvey!$1:$1,PROSPER_Harvey!$40:$40,""),"")))))))="","",
IF($C48="Christopher Lobo",_xlfn.XLOOKUP($B48,PROSPER_Lobo!$1:$1,PROSPER_Lobo!$40:$40,""),
IF($C48="Naren Baliga",_xlfn.XLOOKUP($B48,PROSPER_Baliga!$1:$1,PROSPER_Baliga!$40:$40,""),
IF($C48="Thorsten Huhn",_xlfn.XLOOKUP($B48,PROSPER_Huhn!$1:$1,PROSPER_Huhn!$40:$40,""),
IF($C48="Nick Hull",_xlfn.XLOOKUP($B48,PROSPER_Hull!$1:$1,PROSPER_Hull!$40:$40,""),
IF($C48="Monika Kotwani",_xlfn.XLOOKUP($B48,PROSPER_Kotwani!$1:$1,PROSPER_Kotwani!$40:$40,""),
IF($C48="Jonathan Wellner",_xlfn.XLOOKUP($B48,PROSPER_Wellner!$1:$1,PROSPER_Wellner!$40:$40,""),
IF($C48="Travis Harvey",_xlfn.XLOOKUP($B48,PROSPER_Harvey!$1:$1,PROSPER_Harvey!$40:$40,""),""))))))))="","No Comment",IF(IF($C48="Christopher Lobo",_xlfn.XLOOKUP($B48,PROSPER_Lobo!$1:$1,PROSPER_Lobo!$40:$40,""),
IF($C48="Naren Baliga",_xlfn.XLOOKUP($B48,PROSPER_Baliga!$1:$1,PROSPER_Baliga!$40:$40,""),
IF($C48="Thorsten Huhn",_xlfn.XLOOKUP($B48,PROSPER_Huhn!$1:$1,PROSPER_Huhn!$40:$40,""),
IF($C48="Nick Hull",_xlfn.XLOOKUP($B48,PROSPER_Hull!$1:$1,PROSPER_Hull!$40:$40,""),
IF($C48="Monika Kotwani",_xlfn.XLOOKUP($B48,PROSPER_Kotwani!$1:$1,PROSPER_Kotwani!$40:$40,""),
IF($C48="Jonathan Wellner",_xlfn.XLOOKUP($B48,PROSPER_Wellner!$1:$1,PROSPER_Wellner!$40:$40,""),
IF($C48="Travis Harvey",_xlfn.XLOOKUP($B48,PROSPER_Harvey!$1:$1,PROSPER_Harvey!$40:$40,""),"")))))))="","",
IF($C48="Christopher Lobo",_xlfn.XLOOKUP($B48,PROSPER_Lobo!$1:$1,PROSPER_Lobo!$40:$40,""),
IF($C48="Naren Baliga",_xlfn.XLOOKUP($B48,PROSPER_Baliga!$1:$1,PROSPER_Baliga!$40:$40,""),
IF($C48="Thorsten Huhn",_xlfn.XLOOKUP($B48,PROSPER_Huhn!$1:$1,PROSPER_Huhn!$40:$40,""),
IF($C48="Nick Hull",_xlfn.XLOOKUP($B48,PROSPER_Hull!$1:$1,PROSPER_Hull!$40:$40,""),
IF($C48="Monika Kotwani",_xlfn.XLOOKUP($B48,PROSPER_Kotwani!$1:$1,PROSPER_Kotwani!$40:$40,""),
IF($C48="Jonathan Wellner",_xlfn.XLOOKUP($B48,PROSPER_Wellner!$1:$1,PROSPER_Wellner!$40:$40,""),
IF($C48="Travis Harvey",_xlfn.XLOOKUP($B48,PROSPER_Harvey!$1:$1,PROSPER_Harvey!$40:$40,""),"")))))))))</f>
        <v>N/A</v>
      </c>
      <c r="FG48" s="150" t="str">
        <f t="shared" ref="FG48:FG57" si="453">IF(FD48="N/A","N/A",IFERROR(AVERAGE(FD48,FE48),"N/A"))</f>
        <v>N/A</v>
      </c>
      <c r="FH48" s="130" t="str">
        <f>_xlfn.XLOOKUP(B48,PROSPERInitial_Query!$E:$E,PROSPERInitial_Query!$AH:$AH,"",,-1)</f>
        <v/>
      </c>
      <c r="FI48" s="121" t="str">
        <f t="shared" si="391"/>
        <v>Sharad Chopra2 - RelationshipAccount / Stakeholder 8Name</v>
      </c>
      <c r="FJ48" s="121" t="str">
        <f>_xlfn.XLOOKUP(FI48,PROSPERDelta_Query!BK:BK,PROSPERDelta_Query!AJ:AJ,"",,-1)</f>
        <v/>
      </c>
      <c r="FK48" s="126" t="str">
        <f>_xlfn.XLOOKUP(B48,PROSPERInitial_Query!$E:$E,PROSPERInitial_Query!$X:$X,"",,-1)</f>
        <v/>
      </c>
      <c r="FL48" s="121" t="str">
        <f t="shared" si="392"/>
        <v>Sharad Chopra2 - RelationshipAccount / Stakeholder 8Self Score</v>
      </c>
      <c r="FM48" s="126" t="str">
        <f>_xlfn.XLOOKUP(FL48,PROSPERDelta_Query!BK:BK,PROSPERDelta_Query!AT:AT,"",,-1)</f>
        <v/>
      </c>
      <c r="FN48" s="131" t="str">
        <f t="shared" si="393"/>
        <v/>
      </c>
      <c r="FO48" s="131" t="str">
        <f t="shared" ref="FO48:FO57" si="454">IF(OR(FN48="N/A", FN48="n/a", FN48="NA", FN48="na"), "N/A", IF(FN48="", "N/A", FN48))</f>
        <v>N/A</v>
      </c>
      <c r="FP48" s="132" t="str">
        <f t="shared" ref="FP48:FP57" si="455">IF(FO48="N/A","N/A",IFERROR(IF(FM48="",IF(FK48="","",FK48),FM48)*1,"N/A"))</f>
        <v>N/A</v>
      </c>
      <c r="FQ48" s="132" t="str">
        <f>IF(IF(IF($C48="Christopher Lobo",_xlfn.XLOOKUP($B48,PROSPER_Lobo!$1:$1,PROSPER_Lobo!$42:$42,""),
IF($C48="Naren Baliga",_xlfn.XLOOKUP($B48,PROSPER_Baliga!$1:$1,PROSPER_Baliga!$42:$42,""),
IF($C48="Thorsten Huhn",_xlfn.XLOOKUP($B48,PROSPER_Huhn!$1:$1,PROSPER_Huhn!$42:$42,""),
IF($C48="Nick Hull",_xlfn.XLOOKUP($B48,PROSPER_Hull!$1:$1,PROSPER_Hull!$42:$42,""),
IF($C48="Monika Kotwani",_xlfn.XLOOKUP($B48,PROSPER_Kotwani!$1:$1,PROSPER_Kotwani!$42:$42,""),
IF($C48="Jonathan Wellner",_xlfn.XLOOKUP($B48,PROSPER_Wellner!$1:$1,PROSPER_Wellner!$42:$42,""),
IF($C48="Travis Harvey",_xlfn.XLOOKUP($B48,PROSPER_Harvey!$1:$1,PROSPER_Harvey!$42:$42,""),"")))))))="","",
IF($C48="Christopher Lobo",_xlfn.XLOOKUP($B48,PROSPER_Lobo!$1:$1,PROSPER_Lobo!$42:$42,""),
IF($C48="Naren Baliga",_xlfn.XLOOKUP($B48,PROSPER_Baliga!$1:$1,PROSPER_Baliga!$42:$42,""),
IF($C48="Thorsten Huhn",_xlfn.XLOOKUP($B48,PROSPER_Huhn!$1:$1,PROSPER_Huhn!$42:$42,""),
IF($C48="Nick Hull",_xlfn.XLOOKUP($B48,PROSPER_Hull!$1:$1,PROSPER_Hull!$42:$42,""),
IF($C48="Monika Kotwani",_xlfn.XLOOKUP($B48,PROSPER_Kotwani!$1:$1,PROSPER_Kotwani!$42:$42,""),
IF($C48="Jonathan Wellner",_xlfn.XLOOKUP($B48,PROSPER_Wellner!$1:$1,PROSPER_Wellner!$42:$42,""),
IF($C48="Travis Harvey",_xlfn.XLOOKUP($B48,PROSPER_Harvey!$1:$1,PROSPER_Harvey!$42:$42,""),""))))))))="","No Score",IF(IF($C48="Christopher Lobo",_xlfn.XLOOKUP($B48,PROSPER_Lobo!$1:$1,PROSPER_Lobo!$42:$42,""),
IF($C48="Naren Baliga",_xlfn.XLOOKUP($B48,PROSPER_Baliga!$1:$1,PROSPER_Baliga!$42:$42,""),
IF($C48="Thorsten Huhn",_xlfn.XLOOKUP($B48,PROSPER_Huhn!$1:$1,PROSPER_Huhn!$42:$42,""),
IF($C48="Nick Hull",_xlfn.XLOOKUP($B48,PROSPER_Hull!$1:$1,PROSPER_Hull!$42:$42,""),
IF($C48="Monika Kotwani",_xlfn.XLOOKUP($B48,PROSPER_Kotwani!$1:$1,PROSPER_Kotwani!$42:$42,""),
IF($C48="Jonathan Wellner",_xlfn.XLOOKUP($B48,PROSPER_Wellner!$1:$1,PROSPER_Wellner!$42:$42,""),
IF($C48="Travis Harvey",_xlfn.XLOOKUP($B48,PROSPER_Harvey!$1:$1,PROSPER_Harvey!$42:$42,""),"")))))))="","",
IF($C48="Christopher Lobo",_xlfn.XLOOKUP($B48,PROSPER_Lobo!$1:$1,PROSPER_Lobo!$42:$42,""),
IF($C48="Naren Baliga",_xlfn.XLOOKUP($B48,PROSPER_Baliga!$1:$1,PROSPER_Baliga!$42:$42,""),
IF($C48="Thorsten Huhn",_xlfn.XLOOKUP($B48,PROSPER_Huhn!$1:$1,PROSPER_Huhn!$42:$42,""),
IF($C48="Nick Hull",_xlfn.XLOOKUP($B48,PROSPER_Hull!$1:$1,PROSPER_Hull!$42:$42,""),
IF($C48="Monika Kotwani",_xlfn.XLOOKUP($B48,PROSPER_Kotwani!$1:$1,PROSPER_Kotwani!$42:$42,""),
IF($C48="Jonathan Wellner",_xlfn.XLOOKUP($B48,PROSPER_Wellner!$1:$1,PROSPER_Wellner!$42:$42,""),
IF($C48="Travis Harvey",_xlfn.XLOOKUP($B48,PROSPER_Harvey!$1:$1,PROSPER_Harvey!$42:$42,""),"")))))))))</f>
        <v>N/A</v>
      </c>
      <c r="FR48" s="131" t="str">
        <f>IF(IF(IF($C48="Christopher Lobo",_xlfn.XLOOKUP($B48,PROSPER_Lobo!$1:$1,PROSPER_Lobo!$43:$43,""),
IF($C48="Naren Baliga",_xlfn.XLOOKUP($B48,PROSPER_Baliga!$1:$1,PROSPER_Baliga!$43:$43,""),
IF($C48="Thorsten Huhn",_xlfn.XLOOKUP($B48,PROSPER_Huhn!$1:$1,PROSPER_Huhn!$43:$43,""),
IF($C48="Nick Hull",_xlfn.XLOOKUP($B48,PROSPER_Hull!$1:$1,PROSPER_Hull!$43:$43,""),
IF($C48="Monika Kotwani",_xlfn.XLOOKUP($B48,PROSPER_Kotwani!$1:$1,PROSPER_Kotwani!$43:$43,""),
IF($C48="Jonathan Wellner",_xlfn.XLOOKUP($B48,PROSPER_Wellner!$1:$1,PROSPER_Wellner!$43:$43,""),
IF($C48="Travis Harvey",_xlfn.XLOOKUP($B48,PROSPER_Harvey!$1:$1,PROSPER_Harvey!$43:$43,""),"")))))))="","",
IF($C48="Christopher Lobo",_xlfn.XLOOKUP($B48,PROSPER_Lobo!$1:$1,PROSPER_Lobo!$43:$43,""),
IF($C48="Naren Baliga",_xlfn.XLOOKUP($B48,PROSPER_Baliga!$1:$1,PROSPER_Baliga!$43:$43,""),
IF($C48="Thorsten Huhn",_xlfn.XLOOKUP($B48,PROSPER_Huhn!$1:$1,PROSPER_Huhn!$43:$43,""),
IF($C48="Nick Hull",_xlfn.XLOOKUP($B48,PROSPER_Hull!$1:$1,PROSPER_Hull!$43:$43,""),
IF($C48="Monika Kotwani",_xlfn.XLOOKUP($B48,PROSPER_Kotwani!$1:$1,PROSPER_Kotwani!$43:$43,""),
IF($C48="Jonathan Wellner",_xlfn.XLOOKUP($B48,PROSPER_Wellner!$1:$1,PROSPER_Wellner!$43:$43,""),
IF($C48="Travis Harvey",_xlfn.XLOOKUP($B48,PROSPER_Harvey!$1:$1,PROSPER_Harvey!$43:$43,""),""))))))))="","No Comment",IF(IF($C48="Christopher Lobo",_xlfn.XLOOKUP($B48,PROSPER_Lobo!$1:$1,PROSPER_Lobo!$43:$43,""),
IF($C48="Naren Baliga",_xlfn.XLOOKUP($B48,PROSPER_Baliga!$1:$1,PROSPER_Baliga!$43:$43,""),
IF($C48="Thorsten Huhn",_xlfn.XLOOKUP($B48,PROSPER_Huhn!$1:$1,PROSPER_Huhn!$43:$43,""),
IF($C48="Nick Hull",_xlfn.XLOOKUP($B48,PROSPER_Hull!$1:$1,PROSPER_Hull!$43:$43,""),
IF($C48="Monika Kotwani",_xlfn.XLOOKUP($B48,PROSPER_Kotwani!$1:$1,PROSPER_Kotwani!$43:$43,""),
IF($C48="Jonathan Wellner",_xlfn.XLOOKUP($B48,PROSPER_Wellner!$1:$1,PROSPER_Wellner!$43:$43,""),
IF($C48="Travis Harvey",_xlfn.XLOOKUP($B48,PROSPER_Harvey!$1:$1,PROSPER_Harvey!$43:$43,""),"")))))))="","",
IF($C48="Christopher Lobo",_xlfn.XLOOKUP($B48,PROSPER_Lobo!$1:$1,PROSPER_Lobo!$43:$43,""),
IF($C48="Naren Baliga",_xlfn.XLOOKUP($B48,PROSPER_Baliga!$1:$1,PROSPER_Baliga!$43:$43,""),
IF($C48="Thorsten Huhn",_xlfn.XLOOKUP($B48,PROSPER_Huhn!$1:$1,PROSPER_Huhn!$43:$43,""),
IF($C48="Nick Hull",_xlfn.XLOOKUP($B48,PROSPER_Hull!$1:$1,PROSPER_Hull!$43:$43,""),
IF($C48="Monika Kotwani",_xlfn.XLOOKUP($B48,PROSPER_Kotwani!$1:$1,PROSPER_Kotwani!$43:$43,""),
IF($C48="Jonathan Wellner",_xlfn.XLOOKUP($B48,PROSPER_Wellner!$1:$1,PROSPER_Wellner!$43:$43,""),
IF($C48="Travis Harvey",_xlfn.XLOOKUP($B48,PROSPER_Harvey!$1:$1,PROSPER_Harvey!$43:$43,""),"")))))))))</f>
        <v>N/A</v>
      </c>
      <c r="FS48" s="150" t="str">
        <f t="shared" ref="FS48:FS57" si="456">IF(FP48="N/A","N/A",IFERROR(AVERAGE(FP48,FQ48),"N/A"))</f>
        <v>N/A</v>
      </c>
      <c r="FT48" s="130" t="str">
        <f>_xlfn.XLOOKUP(B48,PROSPERInitial_Query!$E:$E,PROSPERInitial_Query!$AI:$AI,"",,-1)</f>
        <v/>
      </c>
      <c r="FU48" s="121" t="str">
        <f t="shared" si="394"/>
        <v>Sharad Chopra2 - RelationshipAccount / Stakeholder 9Name</v>
      </c>
      <c r="FV48" s="121" t="str">
        <f>_xlfn.XLOOKUP(FU48,PROSPERDelta_Query!BK:BK,PROSPERDelta_Query!AK:AK,"",,-1)</f>
        <v/>
      </c>
      <c r="FW48" s="126" t="str">
        <f>_xlfn.XLOOKUP(B48,PROSPERInitial_Query!$E:$E,PROSPERInitial_Query!$Y:$Y,"",,-1)</f>
        <v/>
      </c>
      <c r="FX48" s="121" t="str">
        <f t="shared" si="395"/>
        <v>Sharad Chopra2 - RelationshipAccount / Stakeholder 9Self Score</v>
      </c>
      <c r="FY48" s="126" t="str">
        <f>_xlfn.XLOOKUP(FX48,PROSPERDelta_Query!BK:BK,PROSPERDelta_Query!AU:AU,"",,-1)</f>
        <v/>
      </c>
      <c r="FZ48" s="131" t="str">
        <f t="shared" si="396"/>
        <v/>
      </c>
      <c r="GA48" s="131" t="str">
        <f t="shared" ref="GA48:GA57" si="457">IF(OR(FZ48="N/A", FZ48="n/a", FZ48="NA", FZ48="na"), "N/A", IF(FZ48="", "N/A", FZ48))</f>
        <v>N/A</v>
      </c>
      <c r="GB48" s="132" t="str">
        <f t="shared" ref="GB48:GB57" si="458">IF(GA48="N/A","N/A",IFERROR(IF(FY48="",IF(FW48="","",FW48),FY48)*1,""))</f>
        <v>N/A</v>
      </c>
      <c r="GC48" s="132" t="str">
        <f>IF(IF(IF($C48="Christopher Lobo",_xlfn.XLOOKUP($B48,PROSPER_Lobo!$1:$1,PROSPER_Lobo!$45:$45,""),
IF($C48="Naren Baliga",_xlfn.XLOOKUP($B48,PROSPER_Baliga!$1:$1,PROSPER_Baliga!$45:$45,""),
IF($C48="Thorsten Huhn",_xlfn.XLOOKUP($B48,PROSPER_Huhn!$1:$1,PROSPER_Huhn!$45:$45,""),
IF($C48="Nick Hull",_xlfn.XLOOKUP($B48,PROSPER_Hull!$1:$1,PROSPER_Hull!$45:$45,""),
IF($C48="Monika Kotwani",_xlfn.XLOOKUP($B48,PROSPER_Kotwani!$1:$1,PROSPER_Kotwani!$45:$45,""),
IF($C48="Jonathan Wellner",_xlfn.XLOOKUP($B48,PROSPER_Wellner!$1:$1,PROSPER_Wellner!$45:$45,""),
IF($C48="Travis Harvey",_xlfn.XLOOKUP($B48,PROSPER_Harvey!$1:$1,PROSPER_Harvey!$45:$45,""),"")))))))="","",
IF($C48="Christopher Lobo",_xlfn.XLOOKUP($B48,PROSPER_Lobo!$1:$1,PROSPER_Lobo!$45:$45,""),
IF($C48="Naren Baliga",_xlfn.XLOOKUP($B48,PROSPER_Baliga!$1:$1,PROSPER_Baliga!$45:$45,""),
IF($C48="Thorsten Huhn",_xlfn.XLOOKUP($B48,PROSPER_Huhn!$1:$1,PROSPER_Huhn!$45:$45,""),
IF($C48="Nick Hull",_xlfn.XLOOKUP($B48,PROSPER_Hull!$1:$1,PROSPER_Hull!$45:$45,""),
IF($C48="Monika Kotwani",_xlfn.XLOOKUP($B48,PROSPER_Kotwani!$1:$1,PROSPER_Kotwani!$45:$45,""),
IF($C48="Jonathan Wellner",_xlfn.XLOOKUP($B48,PROSPER_Wellner!$1:$1,PROSPER_Wellner!$45:$45,""),
IF($C48="Travis Harvey",_xlfn.XLOOKUP($B48,PROSPER_Harvey!$1:$1,PROSPER_Harvey!$45:$45,""),""))))))))="","No Score",IF(IF($C48="Christopher Lobo",_xlfn.XLOOKUP($B48,PROSPER_Lobo!$1:$1,PROSPER_Lobo!$45:$45,""),
IF($C48="Naren Baliga",_xlfn.XLOOKUP($B48,PROSPER_Baliga!$1:$1,PROSPER_Baliga!$45:$45,""),
IF($C48="Thorsten Huhn",_xlfn.XLOOKUP($B48,PROSPER_Huhn!$1:$1,PROSPER_Huhn!$45:$45,""),
IF($C48="Nick Hull",_xlfn.XLOOKUP($B48,PROSPER_Hull!$1:$1,PROSPER_Hull!$45:$45,""),
IF($C48="Monika Kotwani",_xlfn.XLOOKUP($B48,PROSPER_Kotwani!$1:$1,PROSPER_Kotwani!$45:$45,""),
IF($C48="Jonathan Wellner",_xlfn.XLOOKUP($B48,PROSPER_Wellner!$1:$1,PROSPER_Wellner!$45:$45,""),
IF($C48="Travis Harvey",_xlfn.XLOOKUP($B48,PROSPER_Harvey!$1:$1,PROSPER_Harvey!$45:$45,""),"")))))))="","",
IF($C48="Christopher Lobo",_xlfn.XLOOKUP($B48,PROSPER_Lobo!$1:$1,PROSPER_Lobo!$45:$45,""),
IF($C48="Naren Baliga",_xlfn.XLOOKUP($B48,PROSPER_Baliga!$1:$1,PROSPER_Baliga!$45:$45,""),
IF($C48="Thorsten Huhn",_xlfn.XLOOKUP($B48,PROSPER_Huhn!$1:$1,PROSPER_Huhn!$45:$45,""),
IF($C48="Nick Hull",_xlfn.XLOOKUP($B48,PROSPER_Hull!$1:$1,PROSPER_Hull!$45:$45,""),
IF($C48="Monika Kotwani",_xlfn.XLOOKUP($B48,PROSPER_Kotwani!$1:$1,PROSPER_Kotwani!$45:$45,""),
IF($C48="Jonathan Wellner",_xlfn.XLOOKUP($B48,PROSPER_Wellner!$1:$1,PROSPER_Wellner!$45:$45,""),
IF($C48="Travis Harvey",_xlfn.XLOOKUP($B48,PROSPER_Harvey!$1:$1,PROSPER_Harvey!$45:$45,""),"")))))))))</f>
        <v>N/A</v>
      </c>
      <c r="GD48" s="131" t="str">
        <f>IF(IF(IF($C48="Christopher Lobo",_xlfn.XLOOKUP($B48,PROSPER_Lobo!$1:$1,PROSPER_Lobo!$46:$46,""),
IF($C48="Naren Baliga",_xlfn.XLOOKUP($B48,PROSPER_Baliga!$1:$1,PROSPER_Baliga!$46:$46,""),
IF($C48="Thorsten Huhn",_xlfn.XLOOKUP($B48,PROSPER_Huhn!$1:$1,PROSPER_Huhn!$46:$46,""),
IF($C48="Nick Hull",_xlfn.XLOOKUP($B48,PROSPER_Hull!$1:$1,PROSPER_Hull!$46:$46,""),
IF($C48="Monika Kotwani",_xlfn.XLOOKUP($B48,PROSPER_Kotwani!$1:$1,PROSPER_Kotwani!$46:$46,""),
IF($C48="Jonathan Wellner",_xlfn.XLOOKUP($B48,PROSPER_Wellner!$1:$1,PROSPER_Wellner!$46:$46,""),
IF($C48="Travis Harvey",_xlfn.XLOOKUP($B48,PROSPER_Harvey!$1:$1,PROSPER_Harvey!$46:$46,""),"")))))))="","",
IF($C48="Christopher Lobo",_xlfn.XLOOKUP($B48,PROSPER_Lobo!$1:$1,PROSPER_Lobo!$46:$46,""),
IF($C48="Naren Baliga",_xlfn.XLOOKUP($B48,PROSPER_Baliga!$1:$1,PROSPER_Baliga!$46:$46,""),
IF($C48="Thorsten Huhn",_xlfn.XLOOKUP($B48,PROSPER_Huhn!$1:$1,PROSPER_Huhn!$46:$46,""),
IF($C48="Nick Hull",_xlfn.XLOOKUP($B48,PROSPER_Hull!$1:$1,PROSPER_Hull!$46:$46,""),
IF($C48="Monika Kotwani",_xlfn.XLOOKUP($B48,PROSPER_Kotwani!$1:$1,PROSPER_Kotwani!$46:$46,""),
IF($C48="Jonathan Wellner",_xlfn.XLOOKUP($B48,PROSPER_Wellner!$1:$1,PROSPER_Wellner!$46:$46,""),
IF($C48="Travis Harvey",_xlfn.XLOOKUP($B48,PROSPER_Harvey!$1:$1,PROSPER_Harvey!$46:$46,""),""))))))))="","No Comment",IF(IF($C48="Christopher Lobo",_xlfn.XLOOKUP($B48,PROSPER_Lobo!$1:$1,PROSPER_Lobo!$46:$46,""),
IF($C48="Naren Baliga",_xlfn.XLOOKUP($B48,PROSPER_Baliga!$1:$1,PROSPER_Baliga!$46:$46,""),
IF($C48="Thorsten Huhn",_xlfn.XLOOKUP($B48,PROSPER_Huhn!$1:$1,PROSPER_Huhn!$46:$46,""),
IF($C48="Nick Hull",_xlfn.XLOOKUP($B48,PROSPER_Hull!$1:$1,PROSPER_Hull!$46:$46,""),
IF($C48="Monika Kotwani",_xlfn.XLOOKUP($B48,PROSPER_Kotwani!$1:$1,PROSPER_Kotwani!$46:$46,""),
IF($C48="Jonathan Wellner",_xlfn.XLOOKUP($B48,PROSPER_Wellner!$1:$1,PROSPER_Wellner!$46:$46,""),
IF($C48="Travis Harvey",_xlfn.XLOOKUP($B48,PROSPER_Harvey!$1:$1,PROSPER_Harvey!$46:$46,""),"")))))))="","",
IF($C48="Christopher Lobo",_xlfn.XLOOKUP($B48,PROSPER_Lobo!$1:$1,PROSPER_Lobo!$46:$46,""),
IF($C48="Naren Baliga",_xlfn.XLOOKUP($B48,PROSPER_Baliga!$1:$1,PROSPER_Baliga!$46:$46,""),
IF($C48="Thorsten Huhn",_xlfn.XLOOKUP($B48,PROSPER_Huhn!$1:$1,PROSPER_Huhn!$46:$46,""),
IF($C48="Nick Hull",_xlfn.XLOOKUP($B48,PROSPER_Hull!$1:$1,PROSPER_Hull!$46:$46,""),
IF($C48="Monika Kotwani",_xlfn.XLOOKUP($B48,PROSPER_Kotwani!$1:$1,PROSPER_Kotwani!$46:$46,""),
IF($C48="Jonathan Wellner",_xlfn.XLOOKUP($B48,PROSPER_Wellner!$1:$1,PROSPER_Wellner!$46:$46,""),
IF($C48="Travis Harvey",_xlfn.XLOOKUP($B48,PROSPER_Harvey!$1:$1,PROSPER_Harvey!$46:$46,""),"")))))))))</f>
        <v>N/A</v>
      </c>
      <c r="GE48" s="150" t="str">
        <f t="shared" ref="GE48:GE57" si="459">IF(GB48="N/A","N/A",IFERROR(AVERAGE(GB48,GC48),"N/A"))</f>
        <v>N/A</v>
      </c>
      <c r="GF48" s="130" t="str">
        <f>_xlfn.XLOOKUP(B48,PROSPERInitial_Query!$E:$E,PROSPERInitial_Query!$AJ:$AJ,"",,-1)</f>
        <v/>
      </c>
      <c r="GG48" s="121" t="str">
        <f t="shared" si="397"/>
        <v>Sharad Chopra2 - RelationshipAccount / Stakeholder 10Name</v>
      </c>
      <c r="GH48" s="121" t="str">
        <f>_xlfn.XLOOKUP(GG48,PROSPERDelta_Query!BK:BK,PROSPERDelta_Query!AL:AL,"",,-1)</f>
        <v/>
      </c>
      <c r="GI48" s="126" t="str">
        <f>_xlfn.XLOOKUP(B48,PROSPERInitial_Query!$E:$E,PROSPERInitial_Query!$Z:$Z,"",,-1)</f>
        <v/>
      </c>
      <c r="GJ48" s="121" t="str">
        <f t="shared" si="398"/>
        <v>Sharad Chopra2 - RelationshipAccount / Stakeholder 10Self Score</v>
      </c>
      <c r="GK48" s="126" t="str">
        <f>_xlfn.XLOOKUP(GJ48,PROSPERDelta_Query!BK:BK,PROSPERDelta_Query!AV:AV,"",,-1)</f>
        <v/>
      </c>
      <c r="GL48" s="131" t="str">
        <f t="shared" si="399"/>
        <v/>
      </c>
      <c r="GM48" s="131" t="str">
        <f t="shared" ref="GM48:GM57" si="460">IF(OR(GL48="N/A", GL48="n/a", GL48="NA", GL48="na"), "N/A", IF(GL48="", "N/A", GL48))</f>
        <v>N/A</v>
      </c>
      <c r="GN48" s="132" t="str">
        <f t="shared" ref="GN48:GN57" si="461">IF(GM48="N/A","N/A",IFERROR(IF(GK48="",IF(GI48="","",GI48),GK48)*1,"N/A"))</f>
        <v>N/A</v>
      </c>
      <c r="GO48" s="132" t="str">
        <f>IF(IF(IF($C48="Christopher Lobo",_xlfn.XLOOKUP($B48,PROSPER_Lobo!$1:$1,PROSPER_Lobo!$48:$48,""),
IF($C48="Naren Baliga",_xlfn.XLOOKUP($B48,PROSPER_Baliga!$1:$1,PROSPER_Baliga!$48:$48,""),
IF($C48="Thorsten Huhn",_xlfn.XLOOKUP($B48,PROSPER_Huhn!$1:$1,PROSPER_Huhn!$48:$48,""),
IF($C48="Nick Hull",_xlfn.XLOOKUP($B48,PROSPER_Hull!$1:$1,PROSPER_Hull!$48:$48,""),
IF($C48="Monika Kotwani",_xlfn.XLOOKUP($B48,PROSPER_Kotwani!$1:$1,PROSPER_Kotwani!$48:$48,""),
IF($C48="Jonathan Wellner",_xlfn.XLOOKUP($B48,PROSPER_Wellner!$1:$1,PROSPER_Wellner!$48:$48,""),
IF($C48="Travis Harvey",_xlfn.XLOOKUP($B48,PROSPER_Harvey!$1:$1,PROSPER_Harvey!$48:$48,""),"")))))))="","",
IF($C48="Christopher Lobo",_xlfn.XLOOKUP($B48,PROSPER_Lobo!$1:$1,PROSPER_Lobo!$48:$48,""),
IF($C48="Naren Baliga",_xlfn.XLOOKUP($B48,PROSPER_Baliga!$1:$1,PROSPER_Baliga!$48:$48,""),
IF($C48="Thorsten Huhn",_xlfn.XLOOKUP($B48,PROSPER_Huhn!$1:$1,PROSPER_Huhn!$48:$48,""),
IF($C48="Nick Hull",_xlfn.XLOOKUP($B48,PROSPER_Hull!$1:$1,PROSPER_Hull!$48:$48,""),
IF($C48="Monika Kotwani",_xlfn.XLOOKUP($B48,PROSPER_Kotwani!$1:$1,PROSPER_Kotwani!$48:$48,""),
IF($C48="Jonathan Wellner",_xlfn.XLOOKUP($B48,PROSPER_Wellner!$1:$1,PROSPER_Wellner!$48:$48,""),
IF($C48="Travis Harvey",_xlfn.XLOOKUP($B48,PROSPER_Harvey!$1:$1,PROSPER_Harvey!$48:$48,""),""))))))))="","No Score",IF(IF($C48="Christopher Lobo",_xlfn.XLOOKUP($B48,PROSPER_Lobo!$1:$1,PROSPER_Lobo!$48:$48,""),
IF($C48="Naren Baliga",_xlfn.XLOOKUP($B48,PROSPER_Baliga!$1:$1,PROSPER_Baliga!$48:$48,""),
IF($C48="Thorsten Huhn",_xlfn.XLOOKUP($B48,PROSPER_Huhn!$1:$1,PROSPER_Huhn!$48:$48,""),
IF($C48="Nick Hull",_xlfn.XLOOKUP($B48,PROSPER_Hull!$1:$1,PROSPER_Hull!$48:$48,""),
IF($C48="Monika Kotwani",_xlfn.XLOOKUP($B48,PROSPER_Kotwani!$1:$1,PROSPER_Kotwani!$48:$48,""),
IF($C48="Jonathan Wellner",_xlfn.XLOOKUP($B48,PROSPER_Wellner!$1:$1,PROSPER_Wellner!$48:$48,""),
IF($C48="Travis Harvey",_xlfn.XLOOKUP($B48,PROSPER_Harvey!$1:$1,PROSPER_Harvey!$48:$48,""),"")))))))="","",
IF($C48="Christopher Lobo",_xlfn.XLOOKUP($B48,PROSPER_Lobo!$1:$1,PROSPER_Lobo!$48:$48,""),
IF($C48="Naren Baliga",_xlfn.XLOOKUP($B48,PROSPER_Baliga!$1:$1,PROSPER_Baliga!$48:$48,""),
IF($C48="Thorsten Huhn",_xlfn.XLOOKUP($B48,PROSPER_Huhn!$1:$1,PROSPER_Huhn!$48:$48,""),
IF($C48="Nick Hull",_xlfn.XLOOKUP($B48,PROSPER_Hull!$1:$1,PROSPER_Hull!$48:$48,""),
IF($C48="Monika Kotwani",_xlfn.XLOOKUP($B48,PROSPER_Kotwani!$1:$1,PROSPER_Kotwani!$48:$48,""),
IF($C48="Jonathan Wellner",_xlfn.XLOOKUP($B48,PROSPER_Wellner!$1:$1,PROSPER_Wellner!$48:$48,""),
IF($C48="Travis Harvey",_xlfn.XLOOKUP($B48,PROSPER_Harvey!$1:$1,PROSPER_Harvey!$48:$48,""),"")))))))))</f>
        <v>N/A</v>
      </c>
      <c r="GP48" s="131" t="str">
        <f>IF(IF(IF($C48="Christopher Lobo",_xlfn.XLOOKUP($B48,PROSPER_Lobo!$1:$1,PROSPER_Lobo!$49:$49,""),
IF($C48="Naren Baliga",_xlfn.XLOOKUP($B48,PROSPER_Baliga!$1:$1,PROSPER_Baliga!$49:$49,""),
IF($C48="Thorsten Huhn",_xlfn.XLOOKUP($B48,PROSPER_Huhn!$1:$1,PROSPER_Huhn!$49:$49,""),
IF($C48="Nick Hull",_xlfn.XLOOKUP($B48,PROSPER_Hull!$1:$1,PROSPER_Hull!$49:$49,""),
IF($C48="Monika Kotwani",_xlfn.XLOOKUP($B48,PROSPER_Kotwani!$1:$1,PROSPER_Kotwani!$49:$49,""),
IF($C48="Jonathan Wellner",_xlfn.XLOOKUP($B48,PROSPER_Wellner!$1:$1,PROSPER_Wellner!$49:$49,""),
IF($C48="Travis Harvey",_xlfn.XLOOKUP($B48,PROSPER_Harvey!$1:$1,PROSPER_Harvey!$49:$49,""),"")))))))="","",
IF($C48="Christopher Lobo",_xlfn.XLOOKUP($B48,PROSPER_Lobo!$1:$1,PROSPER_Lobo!$49:$49,""),
IF($C48="Naren Baliga",_xlfn.XLOOKUP($B48,PROSPER_Baliga!$1:$1,PROSPER_Baliga!$49:$49,""),
IF($C48="Thorsten Huhn",_xlfn.XLOOKUP($B48,PROSPER_Huhn!$1:$1,PROSPER_Huhn!$49:$49,""),
IF($C48="Nick Hull",_xlfn.XLOOKUP($B48,PROSPER_Hull!$1:$1,PROSPER_Hull!$49:$49,""),
IF($C48="Monika Kotwani",_xlfn.XLOOKUP($B48,PROSPER_Kotwani!$1:$1,PROSPER_Kotwani!$49:$49,""),
IF($C48="Jonathan Wellner",_xlfn.XLOOKUP($B48,PROSPER_Wellner!$1:$1,PROSPER_Wellner!$49:$49,""),
IF($C48="Travis Harvey",_xlfn.XLOOKUP($B48,PROSPER_Harvey!$1:$1,PROSPER_Harvey!$49:$49,""),""))))))))="","No Comment",IF(IF($C48="Christopher Lobo",_xlfn.XLOOKUP($B48,PROSPER_Lobo!$1:$1,PROSPER_Lobo!$49:$49,""),
IF($C48="Naren Baliga",_xlfn.XLOOKUP($B48,PROSPER_Baliga!$1:$1,PROSPER_Baliga!$49:$49,""),
IF($C48="Thorsten Huhn",_xlfn.XLOOKUP($B48,PROSPER_Huhn!$1:$1,PROSPER_Huhn!$49:$49,""),
IF($C48="Nick Hull",_xlfn.XLOOKUP($B48,PROSPER_Hull!$1:$1,PROSPER_Hull!$49:$49,""),
IF($C48="Monika Kotwani",_xlfn.XLOOKUP($B48,PROSPER_Kotwani!$1:$1,PROSPER_Kotwani!$49:$49,""),
IF($C48="Jonathan Wellner",_xlfn.XLOOKUP($B48,PROSPER_Wellner!$1:$1,PROSPER_Wellner!$49:$49,""),
IF($C48="Travis Harvey",_xlfn.XLOOKUP($B48,PROSPER_Harvey!$1:$1,PROSPER_Harvey!$49:$49,""),"")))))))="","",
IF($C48="Christopher Lobo",_xlfn.XLOOKUP($B48,PROSPER_Lobo!$1:$1,PROSPER_Lobo!$49:$49,""),
IF($C48="Naren Baliga",_xlfn.XLOOKUP($B48,PROSPER_Baliga!$1:$1,PROSPER_Baliga!$49:$49,""),
IF($C48="Thorsten Huhn",_xlfn.XLOOKUP($B48,PROSPER_Huhn!$1:$1,PROSPER_Huhn!$49:$49,""),
IF($C48="Nick Hull",_xlfn.XLOOKUP($B48,PROSPER_Hull!$1:$1,PROSPER_Hull!$49:$49,""),
IF($C48="Monika Kotwani",_xlfn.XLOOKUP($B48,PROSPER_Kotwani!$1:$1,PROSPER_Kotwani!$49:$49,""),
IF($C48="Jonathan Wellner",_xlfn.XLOOKUP($B48,PROSPER_Wellner!$1:$1,PROSPER_Wellner!$49:$49,""),
IF($C48="Travis Harvey",_xlfn.XLOOKUP($B48,PROSPER_Harvey!$1:$1,PROSPER_Harvey!$49:$49,""),"")))))))))</f>
        <v>N/A</v>
      </c>
      <c r="GQ48" s="150" t="str">
        <f t="shared" ref="GQ48:GQ57" si="462">IF(GN48="N/A","N/A",IFERROR(AVERAGE(GN48,GO48),"N/A"))</f>
        <v>N/A</v>
      </c>
      <c r="GR48" s="187" t="str">
        <f t="shared" ref="GR48:GR57" si="463">IFERROR(AVERAGE(CJ48,CV48,DH48,DT48,EF48,ER48,FD48,FP48,GB48,GN48),"N/A")</f>
        <v>N/A</v>
      </c>
      <c r="GS48" s="128" t="str">
        <f t="shared" ref="GS48:GS57" si="464">IFERROR(AVERAGE(CK48,CW48,DI48,DU48,EG48,ES48,FE48,FQ48,GC48,GO48),"N/A")</f>
        <v>N/A</v>
      </c>
      <c r="GT48" s="188" t="str">
        <f t="shared" ref="GT48:GT57" si="465">IFERROR(AVERAGE(CM48,CY48,DK48,DW48,EI48,EU48,FG48,FS48,GE48,GQ48),"N/A")</f>
        <v>N/A</v>
      </c>
      <c r="GU48" s="133" t="str">
        <f>IF(IF(IF($C48="Christopher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Kotwani",_xlfn.XLOOKUP($B48,PROSPER_Kotwani!$1:$1,PROSPER_Kotwani!$54:$54,""),
IF($C48="Jonathan Wellner",_xlfn.XLOOKUP($B48,PROSPER_Wellner!$1:$1,PROSPER_Wellner!$54:$54,""),
IF($C48="Travis Harvey",_xlfn.XLOOKUP($B48,PROSPER_Harvey!$1:$1,PROSPER_Harvey!$54:$54,""),"")))))))="","",
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Kotwani",_xlfn.XLOOKUP($B48,PROSPER_Kotwani!$1:$1,PROSPER_Kotwani!$50:$50,""),
IF($C48="Jonathan Wellner",_xlfn.XLOOKUP($B48,PROSPER_Wellner!$1:$1,PROSPER_Wellner!$50:$50,""),
IF($C48="Travis Harvey",_xlfn.XLOOKUP($B48,PROSPER_Harvey!$1:$1,PROSPER_Harvey!$50:$50,""),""))))))))="","No Score",IF(IF($C48="Christopher Lobo",_xlfn.XLOOKUP($B48,PROSPER_Lobo!$1:$1,PROSPER_Lobo!$50:$50,""),
IF($C48="Naren Baliga",_xlfn.XLOOKUP($B48,PROSPER_Baliga!$1:$1,PROSPER_Baliga!$50:$50,""),
IF($C48="Thorsten Huhn",_xlfn.XLOOKUP($B48,PROSPER_Huhn!$1:$1,PROSPER_Huhn!$50:$50,""),
IF($C48="Nick Hull",_xlfn.XLOOKUP($B48,PROSPER_Hull!$1:$1,PROSPER_Hull!$50:$50,""),
IF($C48="Monika Kotwani",_xlfn.XLOOKUP($B48,PROSPER_Kotwani!$1:$1,PROSPER_Kotwani!$50:$50,""),
IF($C48="Jonathan Wellner",_xlfn.XLOOKUP($B48,PROSPER_Wellner!$1:$1,PROSPER_Wellner!$50:$50,""),
IF($C48="Travis Harvey",_xlfn.XLOOKUP($B48,PROSPER_Harvey!$1:$1,PROSPER_Harvey!$50:$50,""),"")))))))="","",
IF($C48="Christopher Lobo",_xlfn.XLOOKUP($B48,PROSPER_Lobo!$1:$1,PROSPER_Lobo!$50:$50,""),
IF($C48="Naren Baliga",_xlfn.XLOOKUP($B48,PROSPER_Baliga!$1:$1,PROSPER_Baliga!$50:$50,""),
IF($C48="Thorsten Huhn",_xlfn.XLOOKUP($B48,PROSPER_Huhn!$1:$1,PROSPER_Huhn!$50:$50,""),
IF($C48="Nick Hull",_xlfn.XLOOKUP($B48,PROSPER_Hull!$1:$1,PROSPER_Hull!$50:$50,""),
IF($C48="Monika Kotwani",_xlfn.XLOOKUP($B48,PROSPER_Kotwani!$1:$1,PROSPER_Kotwani!$50:$50,""),
IF($C48="Jonathan Wellner",_xlfn.XLOOKUP($B48,PROSPER_Wellner!$1:$1,PROSPER_Wellner!$50:$50,""),
IF($C48="Travis Harvey",_xlfn.XLOOKUP($B48,PROSPER_Harvey!$1:$1,PROSPER_Harvey!$50:$50,""),"")))))))))</f>
        <v>No Score</v>
      </c>
      <c r="GV48" s="134" t="str">
        <f>IF(IF(IF($C48="Christopher Lobo",_xlfn.XLOOKUP($B48,PROSPER_Lobo!$1:$1,PROSPER_Lobo!$51:$51,""),
IF($C48="Naren Baliga",_xlfn.XLOOKUP($B48,PROSPER_Baliga!$1:$1,PROSPER_Baliga!$51:$51,""),
IF($C48="Thorsten Huhn",_xlfn.XLOOKUP($B48,PROSPER_Huhn!$1:$1,PROSPER_Huhn!$51:$51,""),
IF($C48="Nick Hull",_xlfn.XLOOKUP($B48,PROSPER_Hull!$1:$1,PROSPER_Hull!$51:$51,""),
IF($C48="Monika Kotwani",_xlfn.XLOOKUP($B48,PROSPER_Kotwani!$1:$1,PROSPER_Kotwani!$51:$51,""),
IF($C48="Jonathan Wellner",_xlfn.XLOOKUP($B48,PROSPER_Wellner!$1:$1,PROSPER_Wellner!$51:$51,""),
IF($C48="Travis Harvey",_xlfn.XLOOKUP($B48,PROSPER_Harvey!$1:$1,PROSPER_Harvey!$51:$51,""),"")))))))="","",
IF($C48="Christopher Lobo",_xlfn.XLOOKUP($B48,PROSPER_Lobo!$1:$1,PROSPER_Lobo!$51:$51,""),
IF($C48="Naren Baliga",_xlfn.XLOOKUP($B48,PROSPER_Baliga!$1:$1,PROSPER_Baliga!$51:$51,""),
IF($C48="Thorsten Huhn",_xlfn.XLOOKUP($B48,PROSPER_Huhn!$1:$1,PROSPER_Huhn!$51:$51,""),
IF($C48="Nick Hull",_xlfn.XLOOKUP($B48,PROSPER_Hull!$1:$1,PROSPER_Hull!$51:$51,""),
IF($C48="Monika Kotwani",_xlfn.XLOOKUP($B48,PROSPER_Kotwani!$1:$1,PROSPER_Kotwani!$51:$51,""),
IF($C48="Jonathan Wellner",_xlfn.XLOOKUP($B48,PROSPER_Wellner!$1:$1,PROSPER_Wellner!$51:$51,""),
IF($C48="Travis Harvey",_xlfn.XLOOKUP($B48,PROSPER_Harvey!$1:$1,PROSPER_Harvey!$51:$51,""),""))))))))="","No Comment",IF(IF($C48="Christopher Lobo",_xlfn.XLOOKUP($B48,PROSPER_Lobo!$1:$1,PROSPER_Lobo!$51:$51,""),
IF($C48="Naren Baliga",_xlfn.XLOOKUP($B48,PROSPER_Baliga!$1:$1,PROSPER_Baliga!$51:$51,""),
IF($C48="Thorsten Huhn",_xlfn.XLOOKUP($B48,PROSPER_Huhn!$1:$1,PROSPER_Huhn!$51:$51,""),
IF($C48="Nick Hull",_xlfn.XLOOKUP($B48,PROSPER_Hull!$1:$1,PROSPER_Hull!$51:$51,""),
IF($C48="Monika Kotwani",_xlfn.XLOOKUP($B48,PROSPER_Kotwani!$1:$1,PROSPER_Kotwani!$51:$51,""),
IF($C48="Jonathan Wellner",_xlfn.XLOOKUP($B48,PROSPER_Wellner!$1:$1,PROSPER_Wellner!$51:$51,""),
IF($C48="Travis Harvey",_xlfn.XLOOKUP($B48,PROSPER_Harvey!$1:$1,PROSPER_Harvey!$51:$51,""),"")))))))="","",
IF($C48="Christopher Lobo",_xlfn.XLOOKUP($B48,PROSPER_Lobo!$1:$1,PROSPER_Lobo!$51:$51,""),
IF($C48="Naren Baliga",_xlfn.XLOOKUP($B48,PROSPER_Baliga!$1:$1,PROSPER_Baliga!$51:$51,""),
IF($C48="Thorsten Huhn",_xlfn.XLOOKUP($B48,PROSPER_Huhn!$1:$1,PROSPER_Huhn!$51:$51,""),
IF($C48="Nick Hull",_xlfn.XLOOKUP($B48,PROSPER_Hull!$1:$1,PROSPER_Hull!$51:$51,""),
IF($C48="Monika Kotwani",_xlfn.XLOOKUP($B48,PROSPER_Kotwani!$1:$1,PROSPER_Kotwani!$51:$51,""),
IF($C48="Jonathan Wellner",_xlfn.XLOOKUP($B48,PROSPER_Wellner!$1:$1,PROSPER_Wellner!$51:$51,""),
IF($C48="Travis Harvey",_xlfn.XLOOKUP($B48,PROSPER_Harvey!$1:$1,PROSPER_Harvey!$51:$51,""),"")))))))))</f>
        <v>No Comment</v>
      </c>
      <c r="GW48" s="133" t="str">
        <f>_xlfn.XLOOKUP($B48,Vlookups_Local!B:B,Vlookups_Local!E:E,"N/A")</f>
        <v>No Data</v>
      </c>
      <c r="GX48" s="134" t="str">
        <f>IF(IF(IF($C48="Christopher Lobo",_xlfn.XLOOKUP($B48,PROSPER_Lobo!$1:$1,PROSPER_Lobo!$53:$53,""),
IF($C48="Naren Baliga",_xlfn.XLOOKUP($B48,PROSPER_Baliga!$1:$1,PROSPER_Baliga!$53:$53,""),
IF($C48="Thorsten Huhn",_xlfn.XLOOKUP($B48,PROSPER_Huhn!$1:$1,PROSPER_Huhn!$53:$53,""),
IF($C48="Nick Hull",_xlfn.XLOOKUP($B48,PROSPER_Hull!$1:$1,PROSPER_Hull!$53:$53,""),
IF($C48="Monika Kotwani",_xlfn.XLOOKUP($B48,PROSPER_Kotwani!$1:$1,PROSPER_Kotwani!$53:$53,""),
IF($C48="Jonathan Wellner",_xlfn.XLOOKUP($B48,PROSPER_Wellner!$1:$1,PROSPER_Wellner!$53:$53,""),
IF($C48="Travis Harvey",_xlfn.XLOOKUP($B48,PROSPER_Harvey!$1:$1,PROSPER_Harvey!$53:$53,""),"")))))))="","",
IF($C48="Christopher Lobo",_xlfn.XLOOKUP($B48,PROSPER_Lobo!$1:$1,PROSPER_Lobo!$53:$53,""),
IF($C48="Naren Baliga",_xlfn.XLOOKUP($B48,PROSPER_Baliga!$1:$1,PROSPER_Baliga!$53:$53,""),
IF($C48="Thorsten Huhn",_xlfn.XLOOKUP($B48,PROSPER_Huhn!$1:$1,PROSPER_Huhn!$53:$53,""),
IF($C48="Nick Hull",_xlfn.XLOOKUP($B48,PROSPER_Hull!$1:$1,PROSPER_Hull!$53:$53,""),
IF($C48="Monika Kotwani",_xlfn.XLOOKUP($B48,PROSPER_Kotwani!$1:$1,PROSPER_Kotwani!$53:$53,""),
IF($C48="Jonathan Wellner",_xlfn.XLOOKUP($B48,PROSPER_Wellner!$1:$1,PROSPER_Wellner!$53:$53,""),
IF($C48="Travis Harvey",_xlfn.XLOOKUP($B48,PROSPER_Harvey!$1:$1,PROSPER_Harvey!$53:$53,""),""))))))))="","No Comment",IF(IF($C48="Christopher Lobo",_xlfn.XLOOKUP($B48,PROSPER_Lobo!$1:$1,PROSPER_Lobo!$53:$53,""),
IF($C48="Naren Baliga",_xlfn.XLOOKUP($B48,PROSPER_Baliga!$1:$1,PROSPER_Baliga!$53:$53,""),
IF($C48="Thorsten Huhn",_xlfn.XLOOKUP($B48,PROSPER_Huhn!$1:$1,PROSPER_Huhn!$53:$53,""),
IF($C48="Nick Hull",_xlfn.XLOOKUP($B48,PROSPER_Hull!$1:$1,PROSPER_Hull!$53:$53,""),
IF($C48="Monika Kotwani",_xlfn.XLOOKUP($B48,PROSPER_Kotwani!$1:$1,PROSPER_Kotwani!$53:$53,""),
IF($C48="Jonathan Wellner",_xlfn.XLOOKUP($B48,PROSPER_Wellner!$1:$1,PROSPER_Wellner!$53:$53,""),
IF($C48="Travis Harvey",_xlfn.XLOOKUP($B48,PROSPER_Harvey!$1:$1,PROSPER_Harvey!$53:$53,""),"")))))))="","",
IF($C48="Christopher Lobo",_xlfn.XLOOKUP($B48,PROSPER_Lobo!$1:$1,PROSPER_Lobo!$53:$53,""),
IF($C48="Naren Baliga",_xlfn.XLOOKUP($B48,PROSPER_Baliga!$1:$1,PROSPER_Baliga!$53:$53,""),
IF($C48="Thorsten Huhn",_xlfn.XLOOKUP($B48,PROSPER_Huhn!$1:$1,PROSPER_Huhn!$53:$53,""),
IF($C48="Nick Hull",_xlfn.XLOOKUP($B48,PROSPER_Hull!$1:$1,PROSPER_Hull!$53:$53,""),
IF($C48="Monika Kotwani",_xlfn.XLOOKUP($B48,PROSPER_Kotwani!$1:$1,PROSPER_Kotwani!$53:$53,""),
IF($C48="Jonathan Wellner",_xlfn.XLOOKUP($B48,PROSPER_Wellner!$1:$1,PROSPER_Wellner!$53:$53,""),
IF($C48="Travis Harvey",_xlfn.XLOOKUP($B48,PROSPER_Harvey!$1:$1,PROSPER_Harvey!$53:$53,""),"")))))))))</f>
        <v>No Comment</v>
      </c>
      <c r="GY48" s="133" t="str">
        <f>IF(IF(IF($C48="Christopher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Kotwani",_xlfn.XLOOKUP($B48,PROSPER_Kotwani!$1:$1,PROSPER_Kotwani!$54:$54,""),
IF($C48="Jonathan Wellner",_xlfn.XLOOKUP($B48,PROSPER_Wellner!$1:$1,PROSPER_Wellner!$54:$54,""),
IF($C48="Travis Harvey",_xlfn.XLOOKUP($B48,PROSPER_Harvey!$1:$1,PROSPER_Harvey!$54:$54,""),"")))))))="","",
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Kotwani",_xlfn.XLOOKUP($B48,PROSPER_Kotwani!$1:$1,PROSPER_Kotwani!$54:$54,""),
IF($C48="Jonathan Wellner",_xlfn.XLOOKUP($B48,PROSPER_Wellner!$1:$1,PROSPER_Wellner!$54:$54,""),
IF($C48="Travis Harvey",_xlfn.XLOOKUP($B48,PROSPER_Harvey!$1:$1,PROSPER_Harvey!$54:$54,""),""))))))))="","No Score",IF(IF($C48="Christopher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Kotwani",_xlfn.XLOOKUP($B48,PROSPER_Kotwani!$1:$1,PROSPER_Kotwani!$54:$54,""),
IF($C48="Jonathan Wellner",_xlfn.XLOOKUP($B48,PROSPER_Wellner!$1:$1,PROSPER_Wellner!$54:$54,""),
IF($C48="Travis Harvey",_xlfn.XLOOKUP($B48,PROSPER_Harvey!$1:$1,PROSPER_Harvey!$54:$54,""),"")))))))="","",
IF($C48="Christopher Lobo",_xlfn.XLOOKUP($B48,PROSPER_Lobo!$1:$1,PROSPER_Lobo!$54:$54,""),
IF($C48="Naren Baliga",_xlfn.XLOOKUP($B48,PROSPER_Baliga!$1:$1,PROSPER_Baliga!$54:$54,""),
IF($C48="Thorsten Huhn",_xlfn.XLOOKUP($B48,PROSPER_Huhn!$1:$1,PROSPER_Huhn!$54:$54,""),
IF($C48="Nick Hull",_xlfn.XLOOKUP($B48,PROSPER_Hull!$1:$1,PROSPER_Hull!$54:$54,""),
IF($C48="Monika Kotwani",_xlfn.XLOOKUP($B48,PROSPER_Kotwani!$1:$1,PROSPER_Kotwani!$54:$54,""),
IF($C48="Jonathan Wellner",_xlfn.XLOOKUP($B48,PROSPER_Wellner!$1:$1,PROSPER_Wellner!$54:$54,""),
IF($C48="Travis Harvey",_xlfn.XLOOKUP($B48,PROSPER_Harvey!$1:$1,PROSPER_Harvey!$54:$54,""),"")))))))))</f>
        <v>No Score</v>
      </c>
      <c r="GZ48" s="134" t="str">
        <f>IF(IF(IF($C48="Christopher Lobo",_xlfn.XLOOKUP($B48,PROSPER_Lobo!$1:$1,PROSPER_Lobo!$55:$55,""),
IF($C48="Naren Baliga",_xlfn.XLOOKUP($B48,PROSPER_Baliga!$1:$1,PROSPER_Baliga!$55:$55,""),
IF($C48="Thorsten Huhn",_xlfn.XLOOKUP($B48,PROSPER_Huhn!$1:$1,PROSPER_Huhn!$55:$55,""),
IF($C48="Nick Hull",_xlfn.XLOOKUP($B48,PROSPER_Hull!$1:$1,PROSPER_Hull!$55:$55,""),
IF($C48="Monika Kotwani",_xlfn.XLOOKUP($B48,PROSPER_Kotwani!$1:$1,PROSPER_Kotwani!$55:$55,""),
IF($C48="Jonathan Wellner",_xlfn.XLOOKUP($B48,PROSPER_Wellner!$1:$1,PROSPER_Wellner!$55:$55,""),
IF($C48="Travis Harvey",_xlfn.XLOOKUP($B48,PROSPER_Harvey!$1:$1,PROSPER_Harvey!$55:$55,""),"")))))))="","",
IF($C48="Christopher Lobo",_xlfn.XLOOKUP($B48,PROSPER_Lobo!$1:$1,PROSPER_Lobo!$55:$55,""),
IF($C48="Naren Baliga",_xlfn.XLOOKUP($B48,PROSPER_Baliga!$1:$1,PROSPER_Baliga!$55:$55,""),
IF($C48="Thorsten Huhn",_xlfn.XLOOKUP($B48,PROSPER_Huhn!$1:$1,PROSPER_Huhn!$55:$55,""),
IF($C48="Nick Hull",_xlfn.XLOOKUP($B48,PROSPER_Hull!$1:$1,PROSPER_Hull!$55:$55,""),
IF($C48="Monika Kotwani",_xlfn.XLOOKUP($B48,PROSPER_Kotwani!$1:$1,PROSPER_Kotwani!$55:$55,""),
IF($C48="Jonathan Wellner",_xlfn.XLOOKUP($B48,PROSPER_Wellner!$1:$1,PROSPER_Wellner!$55:$55,""),
IF($C48="Travis Harvey",_xlfn.XLOOKUP($B48,PROSPER_Harvey!$1:$1,PROSPER_Harvey!$55:$55,""),""))))))))="","No Comment",IF(IF($C48="Christopher Lobo",_xlfn.XLOOKUP($B48,PROSPER_Lobo!$1:$1,PROSPER_Lobo!$55:$55,""),
IF($C48="Naren Baliga",_xlfn.XLOOKUP($B48,PROSPER_Baliga!$1:$1,PROSPER_Baliga!$55:$55,""),
IF($C48="Thorsten Huhn",_xlfn.XLOOKUP($B48,PROSPER_Huhn!$1:$1,PROSPER_Huhn!$55:$55,""),
IF($C48="Nick Hull",_xlfn.XLOOKUP($B48,PROSPER_Hull!$1:$1,PROSPER_Hull!$55:$55,""),
IF($C48="Monika Kotwani",_xlfn.XLOOKUP($B48,PROSPER_Kotwani!$1:$1,PROSPER_Kotwani!$55:$55,""),
IF($C48="Jonathan Wellner",_xlfn.XLOOKUP($B48,PROSPER_Wellner!$1:$1,PROSPER_Wellner!$55:$55,""),
IF($C48="Travis Harvey",_xlfn.XLOOKUP($B48,PROSPER_Harvey!$1:$1,PROSPER_Harvey!$55:$55,""),"")))))))="","",
IF($C48="Christopher Lobo",_xlfn.XLOOKUP($B48,PROSPER_Lobo!$1:$1,PROSPER_Lobo!$55:$55,""),
IF($C48="Naren Baliga",_xlfn.XLOOKUP($B48,PROSPER_Baliga!$1:$1,PROSPER_Baliga!$55:$55,""),
IF($C48="Thorsten Huhn",_xlfn.XLOOKUP($B48,PROSPER_Huhn!$1:$1,PROSPER_Huhn!$55:$55,""),
IF($C48="Nick Hull",_xlfn.XLOOKUP($B48,PROSPER_Hull!$1:$1,PROSPER_Hull!$55:$55,""),
IF($C48="Monika Kotwani",_xlfn.XLOOKUP($B48,PROSPER_Kotwani!$1:$1,PROSPER_Kotwani!$55:$55,""),
IF($C48="Jonathan Wellner",_xlfn.XLOOKUP($B48,PROSPER_Wellner!$1:$1,PROSPER_Wellner!$55:$55,""),
IF($C48="Travis Harvey",_xlfn.XLOOKUP($B48,PROSPER_Harvey!$1:$1,PROSPER_Harvey!$55:$55,""),"")))))))))</f>
        <v>No Comment</v>
      </c>
      <c r="HA48" s="133" t="str">
        <f>IF(IF(IF($C48="Christopher Lobo",_xlfn.XLOOKUP($B48,PROSPER_Lobo!$1:$1,PROSPER_Lobo!$56:$56,""),
IF($C48="Naren Baliga",_xlfn.XLOOKUP($B48,PROSPER_Baliga!$1:$1,PROSPER_Baliga!$56:$56,""),
IF($C48="Thorsten Huhn",_xlfn.XLOOKUP($B48,PROSPER_Huhn!$1:$1,PROSPER_Huhn!$56:$56,""),
IF($C48="Nick Hull",_xlfn.XLOOKUP($B48,PROSPER_Hull!$1:$1,PROSPER_Hull!$56:$56,""),
IF($C48="Monika Kotwani",_xlfn.XLOOKUP($B48,PROSPER_Kotwani!$1:$1,PROSPER_Kotwani!$56:$56,""),
IF($C48="Jonathan Wellner",_xlfn.XLOOKUP($B48,PROSPER_Wellner!$1:$1,PROSPER_Wellner!$56:$56,""),
IF($C48="Travis Harvey",_xlfn.XLOOKUP($B48,PROSPER_Harvey!$1:$1,PROSPER_Harvey!$56:$56,""),"")))))))="","",
IF($C48="Christopher Lobo",_xlfn.XLOOKUP($B48,PROSPER_Lobo!$1:$1,PROSPER_Lobo!$56:$56,""),
IF($C48="Naren Baliga",_xlfn.XLOOKUP($B48,PROSPER_Baliga!$1:$1,PROSPER_Baliga!$56:$56,""),
IF($C48="Thorsten Huhn",_xlfn.XLOOKUP($B48,PROSPER_Huhn!$1:$1,PROSPER_Huhn!$56:$56,""),
IF($C48="Nick Hull",_xlfn.XLOOKUP($B48,PROSPER_Hull!$1:$1,PROSPER_Hull!$56:$56,""),
IF($C48="Monika Kotwani",_xlfn.XLOOKUP($B48,PROSPER_Kotwani!$1:$1,PROSPER_Kotwani!$56:$56,""),
IF($C48="Jonathan Wellner",_xlfn.XLOOKUP($B48,PROSPER_Wellner!$1:$1,PROSPER_Wellner!$56:$56,""),
IF($C48="Travis Harvey",_xlfn.XLOOKUP($B48,PROSPER_Harvey!$1:$1,PROSPER_Harvey!$56:$56,""),""))))))))="","No Score",IF(IF($C48="Christopher Lobo",_xlfn.XLOOKUP($B48,PROSPER_Lobo!$1:$1,PROSPER_Lobo!$56:$56,""),
IF($C48="Naren Baliga",_xlfn.XLOOKUP($B48,PROSPER_Baliga!$1:$1,PROSPER_Baliga!$56:$56,""),
IF($C48="Thorsten Huhn",_xlfn.XLOOKUP($B48,PROSPER_Huhn!$1:$1,PROSPER_Huhn!$56:$56,""),
IF($C48="Nick Hull",_xlfn.XLOOKUP($B48,PROSPER_Hull!$1:$1,PROSPER_Hull!$56:$56,""),
IF($C48="Monika Kotwani",_xlfn.XLOOKUP($B48,PROSPER_Kotwani!$1:$1,PROSPER_Kotwani!$56:$56,""),
IF($C48="Jonathan Wellner",_xlfn.XLOOKUP($B48,PROSPER_Wellner!$1:$1,PROSPER_Wellner!$56:$56,""),
IF($C48="Travis Harvey",_xlfn.XLOOKUP($B48,PROSPER_Harvey!$1:$1,PROSPER_Harvey!$56:$56,""),"")))))))="","",
IF($C48="Christopher Lobo",_xlfn.XLOOKUP($B48,PROSPER_Lobo!$1:$1,PROSPER_Lobo!$56:$56,""),
IF($C48="Naren Baliga",_xlfn.XLOOKUP($B48,PROSPER_Baliga!$1:$1,PROSPER_Baliga!$56:$56,""),
IF($C48="Thorsten Huhn",_xlfn.XLOOKUP($B48,PROSPER_Huhn!$1:$1,PROSPER_Huhn!$56:$56,""),
IF($C48="Nick Hull",_xlfn.XLOOKUP($B48,PROSPER_Hull!$1:$1,PROSPER_Hull!$56:$56,""),
IF($C48="Monika Kotwani",_xlfn.XLOOKUP($B48,PROSPER_Kotwani!$1:$1,PROSPER_Kotwani!$56:$56,""),
IF($C48="Jonathan Wellner",_xlfn.XLOOKUP($B48,PROSPER_Wellner!$1:$1,PROSPER_Wellner!$56:$56,""),
IF($C48="Travis Harvey",_xlfn.XLOOKUP($B48,PROSPER_Harvey!$1:$1,PROSPER_Harvey!$56:$56,""),"")))))))))</f>
        <v>No Score</v>
      </c>
      <c r="HB48" s="134" t="str">
        <f>IF(IF(IF($C48="Christopher Lobo",_xlfn.XLOOKUP($B48,PROSPER_Lobo!$1:$1,PROSPER_Lobo!$57:$57,""),
IF($C48="Naren Baliga",_xlfn.XLOOKUP($B48,PROSPER_Baliga!$1:$1,PROSPER_Baliga!$57:$57,""),
IF($C48="Thorsten Huhn",_xlfn.XLOOKUP($B48,PROSPER_Huhn!$1:$1,PROSPER_Huhn!$57:$57,""),
IF($C48="Nick Hull",_xlfn.XLOOKUP($B48,PROSPER_Hull!$1:$1,PROSPER_Hull!$57:$57,""),
IF($C48="Monika Kotwani",_xlfn.XLOOKUP($B48,PROSPER_Kotwani!$1:$1,PROSPER_Kotwani!$57:$57,""),
IF($C48="Jonathan Wellner",_xlfn.XLOOKUP($B48,PROSPER_Wellner!$1:$1,PROSPER_Wellner!$57:$57,""),
IF($C48="Travis Harvey",_xlfn.XLOOKUP($B48,PROSPER_Harvey!$1:$1,PROSPER_Harvey!$57:$57,""),"")))))))="","",
IF($C48="Christopher Lobo",_xlfn.XLOOKUP($B48,PROSPER_Lobo!$1:$1,PROSPER_Lobo!$57:$57,""),
IF($C48="Naren Baliga",_xlfn.XLOOKUP($B48,PROSPER_Baliga!$1:$1,PROSPER_Baliga!$57:$57,""),
IF($C48="Thorsten Huhn",_xlfn.XLOOKUP($B48,PROSPER_Huhn!$1:$1,PROSPER_Huhn!$57:$57,""),
IF($C48="Nick Hull",_xlfn.XLOOKUP($B48,PROSPER_Hull!$1:$1,PROSPER_Hull!$57:$57,""),
IF($C48="Monika Kotwani",_xlfn.XLOOKUP($B48,PROSPER_Kotwani!$1:$1,PROSPER_Kotwani!$57:$57,""),
IF($C48="Jonathan Wellner",_xlfn.XLOOKUP($B48,PROSPER_Wellner!$1:$1,PROSPER_Wellner!$57:$57,""),
IF($C48="Travis Harvey",_xlfn.XLOOKUP($B48,PROSPER_Harvey!$1:$1,PROSPER_Harvey!$57:$57,""),""))))))))="","No Comment",IF(IF($C48="Christopher Lobo",_xlfn.XLOOKUP($B48,PROSPER_Lobo!$1:$1,PROSPER_Lobo!$57:$57,""),
IF($C48="Naren Baliga",_xlfn.XLOOKUP($B48,PROSPER_Baliga!$1:$1,PROSPER_Baliga!$57:$57,""),
IF($C48="Thorsten Huhn",_xlfn.XLOOKUP($B48,PROSPER_Huhn!$1:$1,PROSPER_Huhn!$57:$57,""),
IF($C48="Nick Hull",_xlfn.XLOOKUP($B48,PROSPER_Hull!$1:$1,PROSPER_Hull!$57:$57,""),
IF($C48="Monika Kotwani",_xlfn.XLOOKUP($B48,PROSPER_Kotwani!$1:$1,PROSPER_Kotwani!$57:$57,""),
IF($C48="Jonathan Wellner",_xlfn.XLOOKUP($B48,PROSPER_Wellner!$1:$1,PROSPER_Wellner!$57:$57,""),
IF($C48="Travis Harvey",_xlfn.XLOOKUP($B48,PROSPER_Harvey!$1:$1,PROSPER_Harvey!$57:$57,""),"")))))))="","",
IF($C48="Christopher Lobo",_xlfn.XLOOKUP($B48,PROSPER_Lobo!$1:$1,PROSPER_Lobo!$57:$57,""),
IF($C48="Naren Baliga",_xlfn.XLOOKUP($B48,PROSPER_Baliga!$1:$1,PROSPER_Baliga!$57:$57,""),
IF($C48="Thorsten Huhn",_xlfn.XLOOKUP($B48,PROSPER_Huhn!$1:$1,PROSPER_Huhn!$57:$57,""),
IF($C48="Nick Hull",_xlfn.XLOOKUP($B48,PROSPER_Hull!$1:$1,PROSPER_Hull!$57:$57,""),
IF($C48="Monika Kotwani",_xlfn.XLOOKUP($B48,PROSPER_Kotwani!$1:$1,PROSPER_Kotwani!$57:$57,""),
IF($C48="Jonathan Wellner",_xlfn.XLOOKUP($B48,PROSPER_Wellner!$1:$1,PROSPER_Wellner!$57:$57,""),
IF($C48="Travis Harvey",_xlfn.XLOOKUP($B48,PROSPER_Harvey!$1:$1,PROSPER_Harvey!$57:$57,""),"")))))))))</f>
        <v>No Comment</v>
      </c>
      <c r="HC48" s="192" t="str">
        <f t="shared" ref="HC48:HC57" si="466">IFERROR(AVERAGE(GU48,GW48,GY48,HA48),"N/A")</f>
        <v>N/A</v>
      </c>
      <c r="HD48" s="135" t="str">
        <f>_xlfn.XLOOKUP(B48,PROSPERInitial_Query!$E:$E,PROSPERInitial_Query!$AK:$AK,"",,-1)</f>
        <v/>
      </c>
      <c r="HE48" s="136" t="str">
        <f t="shared" si="400"/>
        <v>Sharad Chopra4 - SuccessServices Quality</v>
      </c>
      <c r="HF48" s="136" t="str">
        <f>_xlfn.XLOOKUP(HE48,PROSPERDelta_Query!BK:BK,PROSPERDelta_Query!AX:AX,"",,-1)</f>
        <v/>
      </c>
      <c r="HG48" s="137" t="str">
        <f t="shared" ref="HG48:HG57" si="467">IFERROR(IF(HF48="", IF(HD48="", "", HD48), HF48)*1,"N/A")</f>
        <v>N/A</v>
      </c>
      <c r="HH48" s="137" t="str">
        <f>IF(IF(IF($C48="Christopher Lobo",_xlfn.XLOOKUP($B48,PROSPER_Lobo!$1:$1,PROSPER_Lobo!$58:$58,""),
IF($C48="Naren Baliga",_xlfn.XLOOKUP($B48,PROSPER_Baliga!$1:$1,PROSPER_Baliga!$58:$58,""),
IF($C48="Thorsten Huhn",_xlfn.XLOOKUP($B48,PROSPER_Huhn!$1:$1,PROSPER_Huhn!$58:$58,""),
IF($C48="Nick Hull",_xlfn.XLOOKUP($B48,PROSPER_Hull!$1:$1,PROSPER_Hull!$58:$58,""),
IF($C48="Monika Kotwani",_xlfn.XLOOKUP($B48,PROSPER_Kotwani!$1:$1,PROSPER_Kotwani!$58:$58,""),
IF($C48="Jonathan Wellner",_xlfn.XLOOKUP($B48,PROSPER_Wellner!$1:$1,PROSPER_Wellner!$58:$58,""),
IF($C48="Travis Harvey",_xlfn.XLOOKUP($B48,PROSPER_Harvey!$1:$1,PROSPER_Harvey!$58:$58,""),"")))))))="","",
IF($C48="Christopher Lobo",_xlfn.XLOOKUP($B48,PROSPER_Lobo!$1:$1,PROSPER_Lobo!$58:$58,""),
IF($C48="Naren Baliga",_xlfn.XLOOKUP($B48,PROSPER_Baliga!$1:$1,PROSPER_Baliga!$58:$58,""),
IF($C48="Thorsten Huhn",_xlfn.XLOOKUP($B48,PROSPER_Huhn!$1:$1,PROSPER_Huhn!$58:$58,""),
IF($C48="Nick Hull",_xlfn.XLOOKUP($B48,PROSPER_Hull!$1:$1,PROSPER_Hull!$58:$58,""),
IF($C48="Monika Kotwani",_xlfn.XLOOKUP($B48,PROSPER_Kotwani!$1:$1,PROSPER_Kotwani!$58:$58,""),
IF($C48="Jonathan Wellner",_xlfn.XLOOKUP($B48,PROSPER_Wellner!$1:$1,PROSPER_Wellner!$58:$58,""),
IF($C48="Travis Harvey",_xlfn.XLOOKUP($B48,PROSPER_Harvey!$1:$1,PROSPER_Harvey!$58:$58,""),""))))))))="","No Score",IF(IF($C48="Christopher Lobo",_xlfn.XLOOKUP($B48,PROSPER_Lobo!$1:$1,PROSPER_Lobo!$58:$58,""),
IF($C48="Naren Baliga",_xlfn.XLOOKUP($B48,PROSPER_Baliga!$1:$1,PROSPER_Baliga!$58:$58,""),
IF($C48="Thorsten Huhn",_xlfn.XLOOKUP($B48,PROSPER_Huhn!$1:$1,PROSPER_Huhn!$58:$58,""),
IF($C48="Nick Hull",_xlfn.XLOOKUP($B48,PROSPER_Hull!$1:$1,PROSPER_Hull!$58:$58,""),
IF($C48="Monika Kotwani",_xlfn.XLOOKUP($B48,PROSPER_Kotwani!$1:$1,PROSPER_Kotwani!$58:$58,""),
IF($C48="Jonathan Wellner",_xlfn.XLOOKUP($B48,PROSPER_Wellner!$1:$1,PROSPER_Wellner!$58:$58,""),
IF($C48="Travis Harvey",_xlfn.XLOOKUP($B48,PROSPER_Harvey!$1:$1,PROSPER_Harvey!$58:$58,""),"")))))))="","",
IF($C48="Christopher Lobo",_xlfn.XLOOKUP($B48,PROSPER_Lobo!$1:$1,PROSPER_Lobo!$58:$58,""),
IF($C48="Naren Baliga",_xlfn.XLOOKUP($B48,PROSPER_Baliga!$1:$1,PROSPER_Baliga!$58:$58,""),
IF($C48="Thorsten Huhn",_xlfn.XLOOKUP($B48,PROSPER_Huhn!$1:$1,PROSPER_Huhn!$58:$58,""),
IF($C48="Nick Hull",_xlfn.XLOOKUP($B48,PROSPER_Hull!$1:$1,PROSPER_Hull!$58:$58,""),
IF($C48="Monika Kotwani",_xlfn.XLOOKUP($B48,PROSPER_Kotwani!$1:$1,PROSPER_Kotwani!$58:$58,""),
IF($C48="Jonathan Wellner",_xlfn.XLOOKUP($B48,PROSPER_Wellner!$1:$1,PROSPER_Wellner!$58:$58,""),
IF($C48="Travis Harvey",_xlfn.XLOOKUP($B48,PROSPER_Harvey!$1:$1,PROSPER_Harvey!$58:$58,""),"")))))))))</f>
        <v>No Score</v>
      </c>
      <c r="HI48" s="138" t="str">
        <f>IF(IF(IF($C48="Christopher Lobo",_xlfn.XLOOKUP($B48,PROSPER_Lobo!$1:$1,PROSPER_Lobo!$59:$59,""),
IF($C48="Naren Baliga",_xlfn.XLOOKUP($B48,PROSPER_Baliga!$1:$1,PROSPER_Baliga!$59:$59,""),
IF($C48="Thorsten Huhn",_xlfn.XLOOKUP($B48,PROSPER_Huhn!$1:$1,PROSPER_Huhn!$59:$59,""),
IF($C48="Nick Hull",_xlfn.XLOOKUP($B48,PROSPER_Hull!$1:$1,PROSPER_Hull!$59:$59,""),
IF($C48="Monika Kotwani",_xlfn.XLOOKUP($B48,PROSPER_Kotwani!$1:$1,PROSPER_Kotwani!$59:$59,""),
IF($C48="Jonathan Wellner",_xlfn.XLOOKUP($B48,PROSPER_Wellner!$1:$1,PROSPER_Wellner!$59:$59,""),
IF($C48="Travis Harvey",_xlfn.XLOOKUP($B48,PROSPER_Harvey!$1:$1,PROSPER_Harvey!$59:$59,""),"")))))))="","",
IF($C48="Christopher Lobo",_xlfn.XLOOKUP($B48,PROSPER_Lobo!$1:$1,PROSPER_Lobo!$59:$59,""),
IF($C48="Naren Baliga",_xlfn.XLOOKUP($B48,PROSPER_Baliga!$1:$1,PROSPER_Baliga!$59:$59,""),
IF($C48="Thorsten Huhn",_xlfn.XLOOKUP($B48,PROSPER_Huhn!$1:$1,PROSPER_Huhn!$59:$59,""),
IF($C48="Nick Hull",_xlfn.XLOOKUP($B48,PROSPER_Hull!$1:$1,PROSPER_Hull!$59:$59,""),
IF($C48="Monika Kotwani",_xlfn.XLOOKUP($B48,PROSPER_Kotwani!$1:$1,PROSPER_Kotwani!$59:$59,""),
IF($C48="Jonathan Wellner",_xlfn.XLOOKUP($B48,PROSPER_Wellner!$1:$1,PROSPER_Wellner!$59:$59,""),
IF($C48="Travis Harvey",_xlfn.XLOOKUP($B48,PROSPER_Harvey!$1:$1,PROSPER_Harvey!$59:$59,""),""))))))))="","No Comment",IF(IF($C48="Christopher Lobo",_xlfn.XLOOKUP($B48,PROSPER_Lobo!$1:$1,PROSPER_Lobo!$59:$59,""),
IF($C48="Naren Baliga",_xlfn.XLOOKUP($B48,PROSPER_Baliga!$1:$1,PROSPER_Baliga!$59:$59,""),
IF($C48="Thorsten Huhn",_xlfn.XLOOKUP($B48,PROSPER_Huhn!$1:$1,PROSPER_Huhn!$59:$59,""),
IF($C48="Nick Hull",_xlfn.XLOOKUP($B48,PROSPER_Hull!$1:$1,PROSPER_Hull!$59:$59,""),
IF($C48="Monika Kotwani",_xlfn.XLOOKUP($B48,PROSPER_Kotwani!$1:$1,PROSPER_Kotwani!$59:$59,""),
IF($C48="Jonathan Wellner",_xlfn.XLOOKUP($B48,PROSPER_Wellner!$1:$1,PROSPER_Wellner!$59:$59,""),
IF($C48="Travis Harvey",_xlfn.XLOOKUP($B48,PROSPER_Harvey!$1:$1,PROSPER_Harvey!$59:$59,""),"")))))))="","",
IF($C48="Christopher Lobo",_xlfn.XLOOKUP($B48,PROSPER_Lobo!$1:$1,PROSPER_Lobo!$59:$59,""),
IF($C48="Naren Baliga",_xlfn.XLOOKUP($B48,PROSPER_Baliga!$1:$1,PROSPER_Baliga!$59:$59,""),
IF($C48="Thorsten Huhn",_xlfn.XLOOKUP($B48,PROSPER_Huhn!$1:$1,PROSPER_Huhn!$59:$59,""),
IF($C48="Nick Hull",_xlfn.XLOOKUP($B48,PROSPER_Hull!$1:$1,PROSPER_Hull!$59:$59,""),
IF($C48="Monika Kotwani",_xlfn.XLOOKUP($B48,PROSPER_Kotwani!$1:$1,PROSPER_Kotwani!$59:$59,""),
IF($C48="Jonathan Wellner",_xlfn.XLOOKUP($B48,PROSPER_Wellner!$1:$1,PROSPER_Wellner!$59:$59,""),
IF($C48="Travis Harvey",_xlfn.XLOOKUP($B48,PROSPER_Harvey!$1:$1,PROSPER_Harvey!$59:$59,""),"")))))))))</f>
        <v>No Comment</v>
      </c>
      <c r="HJ48" s="188" t="str">
        <f t="shared" ref="HJ48:HJ57" si="468">IFERROR(AVERAGE(HG48,HH48),"N/A")</f>
        <v>N/A</v>
      </c>
      <c r="HK48" s="135" t="str">
        <f>_xlfn.XLOOKUP(B48,PROSPERInitial_Query!$E:$E,PROSPERInitial_Query!$AL:$AL,"",,-1)</f>
        <v/>
      </c>
      <c r="HL48" s="136" t="str">
        <f t="shared" si="401"/>
        <v>Sharad Chopra4 - SuccessEscalation Management</v>
      </c>
      <c r="HM48" s="136" t="str">
        <f>_xlfn.XLOOKUP(HL48,PROSPERDelta_Query!BK:BK,PROSPERDelta_Query!AY:AY,"",,-1)</f>
        <v/>
      </c>
      <c r="HN48" s="137" t="str">
        <f t="shared" ref="HN48:HN57" si="469">IFERROR(IF(HM48="", IF(HK48="", "", HK48), HM48)*1,"N/A")</f>
        <v>N/A</v>
      </c>
      <c r="HO48" s="137" t="str">
        <f>IF(IF(IF($C48="Christopher Lobo",_xlfn.XLOOKUP($B48,PROSPER_Lobo!$1:$1,PROSPER_Lobo!$60:$60,""),
IF($C48="Naren Baliga",_xlfn.XLOOKUP($B48,PROSPER_Baliga!$1:$1,PROSPER_Baliga!$60:$60,""),
IF($C48="Thorsten Huhn",_xlfn.XLOOKUP($B48,PROSPER_Huhn!$1:$1,PROSPER_Huhn!$60:$60,""),
IF($C48="Nick Hull",_xlfn.XLOOKUP($B48,PROSPER_Hull!$1:$1,PROSPER_Hull!$60:$60,""),
IF($C48="Monika Kotwani",_xlfn.XLOOKUP($B48,PROSPER_Kotwani!$1:$1,PROSPER_Kotwani!$60:$60,""),
IF($C48="Jonathan Wellner",_xlfn.XLOOKUP($B48,PROSPER_Wellner!$1:$1,PROSPER_Wellner!$60:$60,""),
IF($C48="Travis Harvey",_xlfn.XLOOKUP($B48,PROSPER_Harvey!$1:$1,PROSPER_Harvey!$60:$60,""),"")))))))="","",
IF($C48="Christopher Lobo",_xlfn.XLOOKUP($B48,PROSPER_Lobo!$1:$1,PROSPER_Lobo!$60:$60,""),
IF($C48="Naren Baliga",_xlfn.XLOOKUP($B48,PROSPER_Baliga!$1:$1,PROSPER_Baliga!$60:$60,""),
IF($C48="Thorsten Huhn",_xlfn.XLOOKUP($B48,PROSPER_Huhn!$1:$1,PROSPER_Huhn!$60:$60,""),
IF($C48="Nick Hull",_xlfn.XLOOKUP($B48,PROSPER_Hull!$1:$1,PROSPER_Hull!$60:$60,""),
IF($C48="Monika Kotwani",_xlfn.XLOOKUP($B48,PROSPER_Kotwani!$1:$1,PROSPER_Kotwani!$60:$60,""),
IF($C48="Jonathan Wellner",_xlfn.XLOOKUP($B48,PROSPER_Wellner!$1:$1,PROSPER_Wellner!$60:$60,""),
IF($C48="Travis Harvey",_xlfn.XLOOKUP($B48,PROSPER_Harvey!$1:$1,PROSPER_Harvey!$60:$60,""),""))))))))="","No Score",IF(IF($C48="Christopher Lobo",_xlfn.XLOOKUP($B48,PROSPER_Lobo!$1:$1,PROSPER_Lobo!$60:$60,""),
IF($C48="Naren Baliga",_xlfn.XLOOKUP($B48,PROSPER_Baliga!$1:$1,PROSPER_Baliga!$60:$60,""),
IF($C48="Thorsten Huhn",_xlfn.XLOOKUP($B48,PROSPER_Huhn!$1:$1,PROSPER_Huhn!$60:$60,""),
IF($C48="Nick Hull",_xlfn.XLOOKUP($B48,PROSPER_Hull!$1:$1,PROSPER_Hull!$60:$60,""),
IF($C48="Monika Kotwani",_xlfn.XLOOKUP($B48,PROSPER_Kotwani!$1:$1,PROSPER_Kotwani!$60:$60,""),
IF($C48="Jonathan Wellner",_xlfn.XLOOKUP($B48,PROSPER_Wellner!$1:$1,PROSPER_Wellner!$60:$60,""),
IF($C48="Travis Harvey",_xlfn.XLOOKUP($B48,PROSPER_Harvey!$1:$1,PROSPER_Harvey!$60:$60,""),"")))))))="","",
IF($C48="Christopher Lobo",_xlfn.XLOOKUP($B48,PROSPER_Lobo!$1:$1,PROSPER_Lobo!$60:$60,""),
IF($C48="Naren Baliga",_xlfn.XLOOKUP($B48,PROSPER_Baliga!$1:$1,PROSPER_Baliga!$60:$60,""),
IF($C48="Thorsten Huhn",_xlfn.XLOOKUP($B48,PROSPER_Huhn!$1:$1,PROSPER_Huhn!$60:$60,""),
IF($C48="Nick Hull",_xlfn.XLOOKUP($B48,PROSPER_Hull!$1:$1,PROSPER_Hull!$60:$60,""),
IF($C48="Monika Kotwani",_xlfn.XLOOKUP($B48,PROSPER_Kotwani!$1:$1,PROSPER_Kotwani!$60:$60,""),
IF($C48="Jonathan Wellner",_xlfn.XLOOKUP($B48,PROSPER_Wellner!$1:$1,PROSPER_Wellner!$60:$60,""),
IF($C48="Travis Harvey",_xlfn.XLOOKUP($B48,PROSPER_Harvey!$1:$1,PROSPER_Harvey!$60:$60,""),"")))))))))</f>
        <v>No Score</v>
      </c>
      <c r="HP48" s="138" t="str">
        <f>IF(IF(IF($C48="Christopher Lobo",_xlfn.XLOOKUP($B48,PROSPER_Lobo!$1:$1,PROSPER_Lobo!$61:$61,""),
IF($C48="Naren Baliga",_xlfn.XLOOKUP($B48,PROSPER_Baliga!$1:$1,PROSPER_Baliga!$61:$61,""),
IF($C48="Thorsten Huhn",_xlfn.XLOOKUP($B48,PROSPER_Huhn!$1:$1,PROSPER_Huhn!$61:$61,""),
IF($C48="Nick Hull",_xlfn.XLOOKUP($B48,PROSPER_Hull!$1:$1,PROSPER_Hull!$61:$61,""),
IF($C48="Monika Kotwani",_xlfn.XLOOKUP($B48,PROSPER_Kotwani!$1:$1,PROSPER_Kotwani!$61:$61,""),
IF($C48="Jonathan Wellner",_xlfn.XLOOKUP($B48,PROSPER_Wellner!$1:$1,PROSPER_Wellner!$61:$61,""),
IF($C48="Travis Harvey",_xlfn.XLOOKUP($B48,PROSPER_Harvey!$1:$1,PROSPER_Harvey!$61:$61,""),"")))))))="","",
IF($C48="Christopher Lobo",_xlfn.XLOOKUP($B48,PROSPER_Lobo!$1:$1,PROSPER_Lobo!$61:$61,""),
IF($C48="Naren Baliga",_xlfn.XLOOKUP($B48,PROSPER_Baliga!$1:$1,PROSPER_Baliga!$61:$61,""),
IF($C48="Thorsten Huhn",_xlfn.XLOOKUP($B48,PROSPER_Huhn!$1:$1,PROSPER_Huhn!$61:$61,""),
IF($C48="Nick Hull",_xlfn.XLOOKUP($B48,PROSPER_Hull!$1:$1,PROSPER_Hull!$61:$61,""),
IF($C48="Monika Kotwani",_xlfn.XLOOKUP($B48,PROSPER_Kotwani!$1:$1,PROSPER_Kotwani!$61:$61,""),
IF($C48="Jonathan Wellner",_xlfn.XLOOKUP($B48,PROSPER_Wellner!$1:$1,PROSPER_Wellner!$61:$61,""),
IF($C48="Travis Harvey",_xlfn.XLOOKUP($B48,PROSPER_Harvey!$1:$1,PROSPER_Harvey!$61:$61,""),""))))))))="","No Comment",IF(IF($C48="Christopher Lobo",_xlfn.XLOOKUP($B48,PROSPER_Lobo!$1:$1,PROSPER_Lobo!$61:$61,""),
IF($C48="Naren Baliga",_xlfn.XLOOKUP($B48,PROSPER_Baliga!$1:$1,PROSPER_Baliga!$61:$61,""),
IF($C48="Thorsten Huhn",_xlfn.XLOOKUP($B48,PROSPER_Huhn!$1:$1,PROSPER_Huhn!$61:$61,""),
IF($C48="Nick Hull",_xlfn.XLOOKUP($B48,PROSPER_Hull!$1:$1,PROSPER_Hull!$61:$61,""),
IF($C48="Monika Kotwani",_xlfn.XLOOKUP($B48,PROSPER_Kotwani!$1:$1,PROSPER_Kotwani!$61:$61,""),
IF($C48="Jonathan Wellner",_xlfn.XLOOKUP($B48,PROSPER_Wellner!$1:$1,PROSPER_Wellner!$61:$61,""),
IF($C48="Travis Harvey",_xlfn.XLOOKUP($B48,PROSPER_Harvey!$1:$1,PROSPER_Harvey!$61:$61,""),"")))))))="","",
IF($C48="Christopher Lobo",_xlfn.XLOOKUP($B48,PROSPER_Lobo!$1:$1,PROSPER_Lobo!$61:$61,""),
IF($C48="Naren Baliga",_xlfn.XLOOKUP($B48,PROSPER_Baliga!$1:$1,PROSPER_Baliga!$61:$61,""),
IF($C48="Thorsten Huhn",_xlfn.XLOOKUP($B48,PROSPER_Huhn!$1:$1,PROSPER_Huhn!$61:$61,""),
IF($C48="Nick Hull",_xlfn.XLOOKUP($B48,PROSPER_Hull!$1:$1,PROSPER_Hull!$61:$61,""),
IF($C48="Monika Kotwani",_xlfn.XLOOKUP($B48,PROSPER_Kotwani!$1:$1,PROSPER_Kotwani!$61:$61,""),
IF($C48="Jonathan Wellner",_xlfn.XLOOKUP($B48,PROSPER_Wellner!$1:$1,PROSPER_Wellner!$61:$61,""),
IF($C48="Travis Harvey",_xlfn.XLOOKUP($B48,PROSPER_Harvey!$1:$1,PROSPER_Harvey!$61:$61,""),"")))))))))</f>
        <v>No Comment</v>
      </c>
      <c r="HQ48" s="188" t="str">
        <f t="shared" ref="HQ48:HQ57" si="470">IFERROR(AVERAGE(HN48,HO48),"N/A")</f>
        <v>N/A</v>
      </c>
      <c r="HR48" s="135" t="str">
        <f>_xlfn.XLOOKUP(B48,PROSPERInitial_Query!$E:$E,PROSPERInitial_Query!$AM:$AM,"",,-1)</f>
        <v/>
      </c>
      <c r="HS48" s="136" t="str">
        <f t="shared" si="402"/>
        <v>Sharad Chopra4 - SuccessExpanding / Renewing the Business</v>
      </c>
      <c r="HT48" s="136" t="str">
        <f>_xlfn.XLOOKUP(HS48,PROSPERDelta_Query!BK:BK,PROSPERDelta_Query!AZ:AZ,"",,-1)</f>
        <v/>
      </c>
      <c r="HU48" s="137" t="str">
        <f t="shared" ref="HU48:HU57" si="471">IFERROR(IF(HT48="", IF(HR48="", "", HR48), HT48)*1,"N/A")</f>
        <v>N/A</v>
      </c>
      <c r="HV48" s="137" t="str">
        <f>IF(IF(IF($C48="Christopher Lobo",_xlfn.XLOOKUP($B48,PROSPER_Lobo!$1:$1,PROSPER_Lobo!$62:$62,""),
IF($C48="Naren Baliga",_xlfn.XLOOKUP($B48,PROSPER_Baliga!$1:$1,PROSPER_Baliga!$62:$62,""),
IF($C48="Thorsten Huhn",_xlfn.XLOOKUP($B48,PROSPER_Huhn!$1:$1,PROSPER_Huhn!$62:$62,""),
IF($C48="Nick Hull",_xlfn.XLOOKUP($B48,PROSPER_Hull!$1:$1,PROSPER_Hull!$62:$62,""),
IF($C48="Monika Kotwani",_xlfn.XLOOKUP($B48,PROSPER_Kotwani!$1:$1,PROSPER_Kotwani!$62:$62,""),
IF($C48="Jonathan Wellner",_xlfn.XLOOKUP($B48,PROSPER_Wellner!$1:$1,PROSPER_Wellner!$62:$62,""),
IF($C48="Travis Harvey",_xlfn.XLOOKUP($B48,PROSPER_Harvey!$1:$1,PROSPER_Harvey!$62:$62,""),"")))))))="","",
IF($C48="Christopher Lobo",_xlfn.XLOOKUP($B48,PROSPER_Lobo!$1:$1,PROSPER_Lobo!$62:$62,""),
IF($C48="Naren Baliga",_xlfn.XLOOKUP($B48,PROSPER_Baliga!$1:$1,PROSPER_Baliga!$62:$62,""),
IF($C48="Thorsten Huhn",_xlfn.XLOOKUP($B48,PROSPER_Huhn!$1:$1,PROSPER_Huhn!$62:$62,""),
IF($C48="Nick Hull",_xlfn.XLOOKUP($B48,PROSPER_Hull!$1:$1,PROSPER_Hull!$62:$62,""),
IF($C48="Monika Kotwani",_xlfn.XLOOKUP($B48,PROSPER_Kotwani!$1:$1,PROSPER_Kotwani!$62:$62,""),
IF($C48="Jonathan Wellner",_xlfn.XLOOKUP($B48,PROSPER_Wellner!$1:$1,PROSPER_Wellner!$62:$62,""),
IF($C48="Travis Harvey",_xlfn.XLOOKUP($B48,PROSPER_Harvey!$1:$1,PROSPER_Harvey!$62:$62,""),""))))))))="","No Score",IF(IF($C48="Christopher Lobo",_xlfn.XLOOKUP($B48,PROSPER_Lobo!$1:$1,PROSPER_Lobo!$62:$62,""),
IF($C48="Naren Baliga",_xlfn.XLOOKUP($B48,PROSPER_Baliga!$1:$1,PROSPER_Baliga!$62:$62,""),
IF($C48="Thorsten Huhn",_xlfn.XLOOKUP($B48,PROSPER_Huhn!$1:$1,PROSPER_Huhn!$62:$62,""),
IF($C48="Nick Hull",_xlfn.XLOOKUP($B48,PROSPER_Hull!$1:$1,PROSPER_Hull!$62:$62,""),
IF($C48="Monika Kotwani",_xlfn.XLOOKUP($B48,PROSPER_Kotwani!$1:$1,PROSPER_Kotwani!$62:$62,""),
IF($C48="Jonathan Wellner",_xlfn.XLOOKUP($B48,PROSPER_Wellner!$1:$1,PROSPER_Wellner!$62:$62,""),
IF($C48="Travis Harvey",_xlfn.XLOOKUP($B48,PROSPER_Harvey!$1:$1,PROSPER_Harvey!$62:$62,""),"")))))))="","",
IF($C48="Christopher Lobo",_xlfn.XLOOKUP($B48,PROSPER_Lobo!$1:$1,PROSPER_Lobo!$62:$62,""),
IF($C48="Naren Baliga",_xlfn.XLOOKUP($B48,PROSPER_Baliga!$1:$1,PROSPER_Baliga!$62:$62,""),
IF($C48="Thorsten Huhn",_xlfn.XLOOKUP($B48,PROSPER_Huhn!$1:$1,PROSPER_Huhn!$62:$62,""),
IF($C48="Nick Hull",_xlfn.XLOOKUP($B48,PROSPER_Hull!$1:$1,PROSPER_Hull!$62:$62,""),
IF($C48="Monika Kotwani",_xlfn.XLOOKUP($B48,PROSPER_Kotwani!$1:$1,PROSPER_Kotwani!$62:$62,""),
IF($C48="Jonathan Wellner",_xlfn.XLOOKUP($B48,PROSPER_Wellner!$1:$1,PROSPER_Wellner!$62:$62,""),
IF($C48="Travis Harvey",_xlfn.XLOOKUP($B48,PROSPER_Harvey!$1:$1,PROSPER_Harvey!$62:$62,""),"")))))))))</f>
        <v>No Score</v>
      </c>
      <c r="HW48" s="138" t="str">
        <f>IF(IF(IF($C48="Christopher Lobo",_xlfn.XLOOKUP($B48,PROSPER_Lobo!$1:$1,PROSPER_Lobo!$63:$63,""),
IF($C48="Naren Baliga",_xlfn.XLOOKUP($B48,PROSPER_Baliga!$1:$1,PROSPER_Baliga!$63:$63,""),
IF($C48="Thorsten Huhn",_xlfn.XLOOKUP($B48,PROSPER_Huhn!$1:$1,PROSPER_Huhn!$63:$63,""),
IF($C48="Nick Hull",_xlfn.XLOOKUP($B48,PROSPER_Hull!$1:$1,PROSPER_Hull!$63:$63,""),
IF($C48="Monika Kotwani",_xlfn.XLOOKUP($B48,PROSPER_Kotwani!$1:$1,PROSPER_Kotwani!$63:$63,""),
IF($C48="Jonathan Wellner",_xlfn.XLOOKUP($B48,PROSPER_Wellner!$1:$1,PROSPER_Wellner!$63:$63,""),
IF($C48="Travis Harvey",_xlfn.XLOOKUP($B48,PROSPER_Harvey!$1:$1,PROSPER_Harvey!$63:$63,""),"")))))))="","",
IF($C48="Christopher Lobo",_xlfn.XLOOKUP($B48,PROSPER_Lobo!$1:$1,PROSPER_Lobo!$63:$63,""),
IF($C48="Naren Baliga",_xlfn.XLOOKUP($B48,PROSPER_Baliga!$1:$1,PROSPER_Baliga!$63:$63,""),
IF($C48="Thorsten Huhn",_xlfn.XLOOKUP($B48,PROSPER_Huhn!$1:$1,PROSPER_Huhn!$63:$63,""),
IF($C48="Nick Hull",_xlfn.XLOOKUP($B48,PROSPER_Hull!$1:$1,PROSPER_Hull!$63:$63,""),
IF($C48="Monika Kotwani",_xlfn.XLOOKUP($B48,PROSPER_Kotwani!$1:$1,PROSPER_Kotwani!$63:$63,""),
IF($C48="Jonathan Wellner",_xlfn.XLOOKUP($B48,PROSPER_Wellner!$1:$1,PROSPER_Wellner!$63:$63,""),
IF($C48="Travis Harvey",_xlfn.XLOOKUP($B48,PROSPER_Harvey!$1:$1,PROSPER_Harvey!$63:$63,""),""))))))))="","No Comment",IF(IF($C48="Christopher Lobo",_xlfn.XLOOKUP($B48,PROSPER_Lobo!$1:$1,PROSPER_Lobo!$63:$63,""),
IF($C48="Naren Baliga",_xlfn.XLOOKUP($B48,PROSPER_Baliga!$1:$1,PROSPER_Baliga!$63:$63,""),
IF($C48="Thorsten Huhn",_xlfn.XLOOKUP($B48,PROSPER_Huhn!$1:$1,PROSPER_Huhn!$63:$63,""),
IF($C48="Nick Hull",_xlfn.XLOOKUP($B48,PROSPER_Hull!$1:$1,PROSPER_Hull!$63:$63,""),
IF($C48="Monika Kotwani",_xlfn.XLOOKUP($B48,PROSPER_Kotwani!$1:$1,PROSPER_Kotwani!$63:$63,""),
IF($C48="Jonathan Wellner",_xlfn.XLOOKUP($B48,PROSPER_Wellner!$1:$1,PROSPER_Wellner!$63:$63,""),
IF($C48="Travis Harvey",_xlfn.XLOOKUP($B48,PROSPER_Harvey!$1:$1,PROSPER_Harvey!$63:$63,""),"")))))))="","",
IF($C48="Christopher Lobo",_xlfn.XLOOKUP($B48,PROSPER_Lobo!$1:$1,PROSPER_Lobo!$63:$63,""),
IF($C48="Naren Baliga",_xlfn.XLOOKUP($B48,PROSPER_Baliga!$1:$1,PROSPER_Baliga!$63:$63,""),
IF($C48="Thorsten Huhn",_xlfn.XLOOKUP($B48,PROSPER_Huhn!$1:$1,PROSPER_Huhn!$63:$63,""),
IF($C48="Nick Hull",_xlfn.XLOOKUP($B48,PROSPER_Hull!$1:$1,PROSPER_Hull!$63:$63,""),
IF($C48="Monika Kotwani",_xlfn.XLOOKUP($B48,PROSPER_Kotwani!$1:$1,PROSPER_Kotwani!$63:$63,""),
IF($C48="Jonathan Wellner",_xlfn.XLOOKUP($B48,PROSPER_Wellner!$1:$1,PROSPER_Wellner!$63:$63,""),
IF($C48="Travis Harvey",_xlfn.XLOOKUP($B48,PROSPER_Harvey!$1:$1,PROSPER_Harvey!$63:$63,""),"")))))))))</f>
        <v>No Comment</v>
      </c>
      <c r="HX48" s="188" t="str">
        <f t="shared" ref="HX48:HX57" si="472">IFERROR(AVERAGE(HU48,HV48),"N/A")</f>
        <v>N/A</v>
      </c>
      <c r="HY48" s="135" t="str">
        <f>_xlfn.XLOOKUP(B48,PROSPERInitial_Query!$E:$E,PROSPERInitial_Query!$AN:$AN,"",,-1)</f>
        <v/>
      </c>
      <c r="HZ48" s="136" t="str">
        <f t="shared" si="403"/>
        <v>Sharad Chopra4 - SuccessPre-Sales Participation</v>
      </c>
      <c r="IA48" s="136" t="str">
        <f>_xlfn.XLOOKUP(HZ48,PROSPERDelta_Query!BK:BK,PROSPERDelta_Query!BA:BA,"",,-1)</f>
        <v/>
      </c>
      <c r="IB48" s="137" t="str">
        <f t="shared" ref="IB48:IB57" si="473">IFERROR(IF(IA48="", IF(HY48="", "", HY48), IA48)*1,"N/A")</f>
        <v>N/A</v>
      </c>
      <c r="IC48" s="137" t="str">
        <f>IF(IF(IF($C48="Christopher Lobo",_xlfn.XLOOKUP($B48,PROSPER_Lobo!$1:$1,PROSPER_Lobo!$64:$64,""),
IF($C48="Naren Baliga",_xlfn.XLOOKUP($B48,PROSPER_Baliga!$1:$1,PROSPER_Baliga!$64:$64,""),
IF($C48="Thorsten Huhn",_xlfn.XLOOKUP($B48,PROSPER_Huhn!$1:$1,PROSPER_Huhn!$64:$64,""),
IF($C48="Nick Hull",_xlfn.XLOOKUP($B48,PROSPER_Hull!$1:$1,PROSPER_Hull!$64:$64,""),
IF($C48="Monika Kotwani",_xlfn.XLOOKUP($B48,PROSPER_Kotwani!$1:$1,PROSPER_Kotwani!$64:$64,""),
IF($C48="Jonathan Wellner",_xlfn.XLOOKUP($B48,PROSPER_Wellner!$1:$1,PROSPER_Wellner!$64:$64,""),
IF($C48="Travis Harvey",_xlfn.XLOOKUP($B48,PROSPER_Harvey!$1:$1,PROSPER_Harvey!$64:$64,""),"")))))))="","",
IF($C48="Christopher Lobo",_xlfn.XLOOKUP($B48,PROSPER_Lobo!$1:$1,PROSPER_Lobo!$64:$64,""),
IF($C48="Naren Baliga",_xlfn.XLOOKUP($B48,PROSPER_Baliga!$1:$1,PROSPER_Baliga!$64:$64,""),
IF($C48="Thorsten Huhn",_xlfn.XLOOKUP($B48,PROSPER_Huhn!$1:$1,PROSPER_Huhn!$64:$64,""),
IF($C48="Nick Hull",_xlfn.XLOOKUP($B48,PROSPER_Hull!$1:$1,PROSPER_Hull!$64:$64,""),
IF($C48="Monika Kotwani",_xlfn.XLOOKUP($B48,PROSPER_Kotwani!$1:$1,PROSPER_Kotwani!$64:$64,""),
IF($C48="Jonathan Wellner",_xlfn.XLOOKUP($B48,PROSPER_Wellner!$1:$1,PROSPER_Wellner!$64:$64,""),
IF($C48="Travis Harvey",_xlfn.XLOOKUP($B48,PROSPER_Harvey!$1:$1,PROSPER_Harvey!$64:$64,""),""))))))))="","No Score",IF(IF($C48="Christopher Lobo",_xlfn.XLOOKUP($B48,PROSPER_Lobo!$1:$1,PROSPER_Lobo!$64:$64,""),
IF($C48="Naren Baliga",_xlfn.XLOOKUP($B48,PROSPER_Baliga!$1:$1,PROSPER_Baliga!$64:$64,""),
IF($C48="Thorsten Huhn",_xlfn.XLOOKUP($B48,PROSPER_Huhn!$1:$1,PROSPER_Huhn!$64:$64,""),
IF($C48="Nick Hull",_xlfn.XLOOKUP($B48,PROSPER_Hull!$1:$1,PROSPER_Hull!$64:$64,""),
IF($C48="Monika Kotwani",_xlfn.XLOOKUP($B48,PROSPER_Kotwani!$1:$1,PROSPER_Kotwani!$64:$64,""),
IF($C48="Jonathan Wellner",_xlfn.XLOOKUP($B48,PROSPER_Wellner!$1:$1,PROSPER_Wellner!$64:$64,""),
IF($C48="Travis Harvey",_xlfn.XLOOKUP($B48,PROSPER_Harvey!$1:$1,PROSPER_Harvey!$64:$64,""),"")))))))="","",
IF($C48="Christopher Lobo",_xlfn.XLOOKUP($B48,PROSPER_Lobo!$1:$1,PROSPER_Lobo!$64:$64,""),
IF($C48="Naren Baliga",_xlfn.XLOOKUP($B48,PROSPER_Baliga!$1:$1,PROSPER_Baliga!$64:$64,""),
IF($C48="Thorsten Huhn",_xlfn.XLOOKUP($B48,PROSPER_Huhn!$1:$1,PROSPER_Huhn!$64:$64,""),
IF($C48="Nick Hull",_xlfn.XLOOKUP($B48,PROSPER_Hull!$1:$1,PROSPER_Hull!$64:$64,""),
IF($C48="Monika Kotwani",_xlfn.XLOOKUP($B48,PROSPER_Kotwani!$1:$1,PROSPER_Kotwani!$64:$64,""),
IF($C48="Jonathan Wellner",_xlfn.XLOOKUP($B48,PROSPER_Wellner!$1:$1,PROSPER_Wellner!$64:$64,""),
IF($C48="Travis Harvey",_xlfn.XLOOKUP($B48,PROSPER_Harvey!$1:$1,PROSPER_Harvey!$64:$64,""),"")))))))))</f>
        <v>No Score</v>
      </c>
      <c r="ID48" s="138" t="str">
        <f>IF(IF(IF($C48="Christopher Lobo",_xlfn.XLOOKUP($B48,PROSPER_Lobo!$1:$1,PROSPER_Lobo!$65:$65,""),
IF($C48="Naren Baliga",_xlfn.XLOOKUP($B48,PROSPER_Baliga!$1:$1,PROSPER_Baliga!$65:$65,""),
IF($C48="Thorsten Huhn",_xlfn.XLOOKUP($B48,PROSPER_Huhn!$1:$1,PROSPER_Huhn!$65:$65,""),
IF($C48="Nick Hull",_xlfn.XLOOKUP($B48,PROSPER_Hull!$1:$1,PROSPER_Hull!$65:$65,""),
IF($C48="Monika Kotwani",_xlfn.XLOOKUP($B48,PROSPER_Kotwani!$1:$1,PROSPER_Kotwani!$65:$65,""),
IF($C48="Jonathan Wellner",_xlfn.XLOOKUP($B48,PROSPER_Wellner!$1:$1,PROSPER_Wellner!$65:$65,""),
IF($C48="Travis Harvey",_xlfn.XLOOKUP($B48,PROSPER_Harvey!$1:$1,PROSPER_Harvey!$65:$65,""),"")))))))="","",
IF($C48="Christopher Lobo",_xlfn.XLOOKUP($B48,PROSPER_Lobo!$1:$1,PROSPER_Lobo!$65:$65,""),
IF($C48="Naren Baliga",_xlfn.XLOOKUP($B48,PROSPER_Baliga!$1:$1,PROSPER_Baliga!$65:$65,""),
IF($C48="Thorsten Huhn",_xlfn.XLOOKUP($B48,PROSPER_Huhn!$1:$1,PROSPER_Huhn!$65:$65,""),
IF($C48="Nick Hull",_xlfn.XLOOKUP($B48,PROSPER_Hull!$1:$1,PROSPER_Hull!$65:$65,""),
IF($C48="Monika Kotwani",_xlfn.XLOOKUP($B48,PROSPER_Kotwani!$1:$1,PROSPER_Kotwani!$65:$65,""),
IF($C48="Jonathan Wellner",_xlfn.XLOOKUP($B48,PROSPER_Wellner!$1:$1,PROSPER_Wellner!$65:$65,""),
IF($C48="Travis Harvey",_xlfn.XLOOKUP($B48,PROSPER_Harvey!$1:$1,PROSPER_Harvey!$65:$65,""),""))))))))="","No Comment",IF(IF($C48="Christopher Lobo",_xlfn.XLOOKUP($B48,PROSPER_Lobo!$1:$1,PROSPER_Lobo!$65:$65,""),
IF($C48="Naren Baliga",_xlfn.XLOOKUP($B48,PROSPER_Baliga!$1:$1,PROSPER_Baliga!$65:$65,""),
IF($C48="Thorsten Huhn",_xlfn.XLOOKUP($B48,PROSPER_Huhn!$1:$1,PROSPER_Huhn!$65:$65,""),
IF($C48="Nick Hull",_xlfn.XLOOKUP($B48,PROSPER_Hull!$1:$1,PROSPER_Hull!$65:$65,""),
IF($C48="Monika Kotwani",_xlfn.XLOOKUP($B48,PROSPER_Kotwani!$1:$1,PROSPER_Kotwani!$65:$65,""),
IF($C48="Jonathan Wellner",_xlfn.XLOOKUP($B48,PROSPER_Wellner!$1:$1,PROSPER_Wellner!$65:$65,""),
IF($C48="Travis Harvey",_xlfn.XLOOKUP($B48,PROSPER_Harvey!$1:$1,PROSPER_Harvey!$65:$65,""),"")))))))="","",
IF($C48="Christopher Lobo",_xlfn.XLOOKUP($B48,PROSPER_Lobo!$1:$1,PROSPER_Lobo!$65:$65,""),
IF($C48="Naren Baliga",_xlfn.XLOOKUP($B48,PROSPER_Baliga!$1:$1,PROSPER_Baliga!$65:$65,""),
IF($C48="Thorsten Huhn",_xlfn.XLOOKUP($B48,PROSPER_Huhn!$1:$1,PROSPER_Huhn!$65:$65,""),
IF($C48="Nick Hull",_xlfn.XLOOKUP($B48,PROSPER_Hull!$1:$1,PROSPER_Hull!$65:$65,""),
IF($C48="Monika Kotwani",_xlfn.XLOOKUP($B48,PROSPER_Kotwani!$1:$1,PROSPER_Kotwani!$65:$65,""),
IF($C48="Jonathan Wellner",_xlfn.XLOOKUP($B48,PROSPER_Wellner!$1:$1,PROSPER_Wellner!$65:$65,""),
IF($C48="Travis Harvey",_xlfn.XLOOKUP($B48,PROSPER_Harvey!$1:$1,PROSPER_Harvey!$65:$65,""),"")))))))))</f>
        <v>No Comment</v>
      </c>
      <c r="IE48" s="188" t="str">
        <f t="shared" ref="IE48:IE57" si="474">IFERROR(AVERAGE(IB48,IC48),"N/A")</f>
        <v>N/A</v>
      </c>
      <c r="IF48" s="135" t="str">
        <f>_xlfn.XLOOKUP(B48,PROSPERInitial_Query!$E:$E,PROSPERInitial_Query!$AO:$AO,"",,-1)</f>
        <v/>
      </c>
      <c r="IG48" s="136" t="str">
        <f t="shared" si="106"/>
        <v>Sharad Chopra4 - SuccessP&amp;L Management</v>
      </c>
      <c r="IH48" s="136" t="str">
        <f>_xlfn.XLOOKUP(IG48,PROSPERDelta_Query!BK:BK,PROSPERDelta_Query!BB:BB,"",,-1)</f>
        <v/>
      </c>
      <c r="II48" s="137" t="str">
        <f t="shared" ref="II48:II57" si="475">IFERROR(IF(IH48="", IF(IF48="", "", IF48), IH48)*1,"N/A")</f>
        <v>N/A</v>
      </c>
      <c r="IJ48" s="137" t="str">
        <f>IF(IF(IF($C48="Christopher Lobo",_xlfn.XLOOKUP($B48,PROSPER_Lobo!$1:$1,PROSPER_Lobo!$66:$66,""),
IF($C48="Naren Baliga",_xlfn.XLOOKUP($B48,PROSPER_Baliga!$1:$1,PROSPER_Baliga!$66:$66,""),
IF($C48="Thorsten Huhn",_xlfn.XLOOKUP($B48,PROSPER_Huhn!$1:$1,PROSPER_Huhn!$66:$66,""),
IF($C48="Nick Hull",_xlfn.XLOOKUP($B48,PROSPER_Hull!$1:$1,PROSPER_Hull!$66:$66,""),
IF($C48="Monika Kotwani",_xlfn.XLOOKUP($B48,PROSPER_Kotwani!$1:$1,PROSPER_Kotwani!$66:$66,""),
IF($C48="Jonathan Wellner",_xlfn.XLOOKUP($B48,PROSPER_Wellner!$1:$1,PROSPER_Wellner!$66:$66,""),
IF($C48="Travis Harvey",_xlfn.XLOOKUP($B48,PROSPER_Harvey!$1:$1,PROSPER_Harvey!$66:$66,""),"")))))))="","",
IF($C48="Christopher Lobo",_xlfn.XLOOKUP($B48,PROSPER_Lobo!$1:$1,PROSPER_Lobo!$66:$66,""),
IF($C48="Naren Baliga",_xlfn.XLOOKUP($B48,PROSPER_Baliga!$1:$1,PROSPER_Baliga!$66:$66,""),
IF($C48="Thorsten Huhn",_xlfn.XLOOKUP($B48,PROSPER_Huhn!$1:$1,PROSPER_Huhn!$66:$66,""),
IF($C48="Nick Hull",_xlfn.XLOOKUP($B48,PROSPER_Hull!$1:$1,PROSPER_Hull!$66:$66,""),
IF($C48="Monika Kotwani",_xlfn.XLOOKUP($B48,PROSPER_Kotwani!$1:$1,PROSPER_Kotwani!$66:$66,""),
IF($C48="Jonathan Wellner",_xlfn.XLOOKUP($B48,PROSPER_Wellner!$1:$1,PROSPER_Wellner!$66:$66,""),
IF($C48="Travis Harvey",_xlfn.XLOOKUP($B48,PROSPER_Harvey!$1:$1,PROSPER_Harvey!$66:$66,""),""))))))))="","No Score",IF(IF($C48="Christopher Lobo",_xlfn.XLOOKUP($B48,PROSPER_Lobo!$1:$1,PROSPER_Lobo!$66:$66,""),
IF($C48="Naren Baliga",_xlfn.XLOOKUP($B48,PROSPER_Baliga!$1:$1,PROSPER_Baliga!$66:$66,""),
IF($C48="Thorsten Huhn",_xlfn.XLOOKUP($B48,PROSPER_Huhn!$1:$1,PROSPER_Huhn!$66:$66,""),
IF($C48="Nick Hull",_xlfn.XLOOKUP($B48,PROSPER_Hull!$1:$1,PROSPER_Hull!$66:$66,""),
IF($C48="Monika Kotwani",_xlfn.XLOOKUP($B48,PROSPER_Kotwani!$1:$1,PROSPER_Kotwani!$66:$66,""),
IF($C48="Jonathan Wellner",_xlfn.XLOOKUP($B48,PROSPER_Wellner!$1:$1,PROSPER_Wellner!$66:$66,""),
IF($C48="Travis Harvey",_xlfn.XLOOKUP($B48,PROSPER_Harvey!$1:$1,PROSPER_Harvey!$66:$66,""),"")))))))="","",
IF($C48="Christopher Lobo",_xlfn.XLOOKUP($B48,PROSPER_Lobo!$1:$1,PROSPER_Lobo!$66:$66,""),
IF($C48="Naren Baliga",_xlfn.XLOOKUP($B48,PROSPER_Baliga!$1:$1,PROSPER_Baliga!$66:$66,""),
IF($C48="Thorsten Huhn",_xlfn.XLOOKUP($B48,PROSPER_Huhn!$1:$1,PROSPER_Huhn!$66:$66,""),
IF($C48="Nick Hull",_xlfn.XLOOKUP($B48,PROSPER_Hull!$1:$1,PROSPER_Hull!$66:$66,""),
IF($C48="Monika Kotwani",_xlfn.XLOOKUP($B48,PROSPER_Kotwani!$1:$1,PROSPER_Kotwani!$66:$66,""),
IF($C48="Jonathan Wellner",_xlfn.XLOOKUP($B48,PROSPER_Wellner!$1:$1,PROSPER_Wellner!$66:$66,""),
IF($C48="Travis Harvey",_xlfn.XLOOKUP($B48,PROSPER_Harvey!$1:$1,PROSPER_Harvey!$66:$66,""),"")))))))))</f>
        <v>No Score</v>
      </c>
      <c r="IK48" s="138" t="str">
        <f>IF(IF(IF($C48="Christopher Lobo",_xlfn.XLOOKUP($B48,PROSPER_Lobo!$1:$1,PROSPER_Lobo!$67:$67,""),
IF($C48="Naren Baliga",_xlfn.XLOOKUP($B48,PROSPER_Baliga!$1:$1,PROSPER_Baliga!$67:$67,""),
IF($C48="Thorsten Huhn",_xlfn.XLOOKUP($B48,PROSPER_Huhn!$1:$1,PROSPER_Huhn!$67:$67,""),
IF($C48="Nick Hull",_xlfn.XLOOKUP($B48,PROSPER_Hull!$1:$1,PROSPER_Hull!$67:$67,""),
IF($C48="Monika Kotwani",_xlfn.XLOOKUP($B48,PROSPER_Kotwani!$1:$1,PROSPER_Kotwani!$67:$67,""),
IF($C48="Jonathan Wellner",_xlfn.XLOOKUP($B48,PROSPER_Wellner!$1:$1,PROSPER_Wellner!$67:$67,""),
IF($C48="Travis Harvey",_xlfn.XLOOKUP($B48,PROSPER_Harvey!$1:$1,PROSPER_Harvey!$67:$67,""),"")))))))="","",
IF($C48="Christopher Lobo",_xlfn.XLOOKUP($B48,PROSPER_Lobo!$1:$1,PROSPER_Lobo!$67:$67,""),
IF($C48="Naren Baliga",_xlfn.XLOOKUP($B48,PROSPER_Baliga!$1:$1,PROSPER_Baliga!$67:$67,""),
IF($C48="Thorsten Huhn",_xlfn.XLOOKUP($B48,PROSPER_Huhn!$1:$1,PROSPER_Huhn!$67:$67,""),
IF($C48="Nick Hull",_xlfn.XLOOKUP($B48,PROSPER_Hull!$1:$1,PROSPER_Hull!$67:$67,""),
IF($C48="Monika Kotwani",_xlfn.XLOOKUP($B48,PROSPER_Kotwani!$1:$1,PROSPER_Kotwani!$67:$67,""),
IF($C48="Jonathan Wellner",_xlfn.XLOOKUP($B48,PROSPER_Wellner!$1:$1,PROSPER_Wellner!$67:$67,""),
IF($C48="Travis Harvey",_xlfn.XLOOKUP($B48,PROSPER_Harvey!$1:$1,PROSPER_Harvey!$67:$67,""),""))))))))="","No Comment",IF(IF($C48="Christopher Lobo",_xlfn.XLOOKUP($B48,PROSPER_Lobo!$1:$1,PROSPER_Lobo!$67:$67,""),
IF($C48="Naren Baliga",_xlfn.XLOOKUP($B48,PROSPER_Baliga!$1:$1,PROSPER_Baliga!$67:$67,""),
IF($C48="Thorsten Huhn",_xlfn.XLOOKUP($B48,PROSPER_Huhn!$1:$1,PROSPER_Huhn!$67:$67,""),
IF($C48="Nick Hull",_xlfn.XLOOKUP($B48,PROSPER_Hull!$1:$1,PROSPER_Hull!$67:$67,""),
IF($C48="Monika Kotwani",_xlfn.XLOOKUP($B48,PROSPER_Kotwani!$1:$1,PROSPER_Kotwani!$67:$67,""),
IF($C48="Jonathan Wellner",_xlfn.XLOOKUP($B48,PROSPER_Wellner!$1:$1,PROSPER_Wellner!$67:$67,""),
IF($C48="Travis Harvey",_xlfn.XLOOKUP($B48,PROSPER_Harvey!$1:$1,PROSPER_Harvey!$67:$67,""),"")))))))="","",
IF($C48="Christopher Lobo",_xlfn.XLOOKUP($B48,PROSPER_Lobo!$1:$1,PROSPER_Lobo!$67:$67,""),
IF($C48="Naren Baliga",_xlfn.XLOOKUP($B48,PROSPER_Baliga!$1:$1,PROSPER_Baliga!$67:$67,""),
IF($C48="Thorsten Huhn",_xlfn.XLOOKUP($B48,PROSPER_Huhn!$1:$1,PROSPER_Huhn!$67:$67,""),
IF($C48="Nick Hull",_xlfn.XLOOKUP($B48,PROSPER_Hull!$1:$1,PROSPER_Hull!$67:$67,""),
IF($C48="Monika Kotwani",_xlfn.XLOOKUP($B48,PROSPER_Kotwani!$1:$1,PROSPER_Kotwani!$67:$67,""),
IF($C48="Jonathan Wellner",_xlfn.XLOOKUP($B48,PROSPER_Wellner!$1:$1,PROSPER_Wellner!$67:$67,""),
IF($C48="Travis Harvey",_xlfn.XLOOKUP($B48,PROSPER_Harvey!$1:$1,PROSPER_Harvey!$67:$67,""),"")))))))))</f>
        <v>No Comment</v>
      </c>
      <c r="IL48" s="188" t="str">
        <f t="shared" ref="IL48:IL57" si="476">IFERROR(AVERAGE(II48,IJ48),"N/A")</f>
        <v>N/A</v>
      </c>
      <c r="IM48" s="135" t="str">
        <f>_xlfn.XLOOKUP(B48,PROSPERInitial_Query!$E:$E,PROSPERInitial_Query!$AP:$AP,"",,-1)</f>
        <v/>
      </c>
      <c r="IN48" s="136" t="str">
        <f t="shared" si="404"/>
        <v>Sharad Chopra4 - SuccessService Plan Management (PE)</v>
      </c>
      <c r="IO48" s="136" t="str">
        <f>_xlfn.XLOOKUP(IN48,PROSPERDelta_Query!BK:BK,PROSPERDelta_Query!BC:BC,"",,-1)</f>
        <v/>
      </c>
      <c r="IP48" s="137" t="str">
        <f t="shared" ref="IP48:IP57" si="477">IFERROR(IF(IO48="", IF(IM48="", "", IM48), IO48)*1,"N/A")</f>
        <v>N/A</v>
      </c>
      <c r="IQ48" s="137" t="str">
        <f>IF(IF(IF($C48="Christopher Lobo",_xlfn.XLOOKUP($B48,PROSPER_Lobo!$1:$1,PROSPER_Lobo!$68:$68,""),
IF($C48="Naren Baliga",_xlfn.XLOOKUP($B48,PROSPER_Baliga!$1:$1,PROSPER_Baliga!$68:$68,""),
IF($C48="Thorsten Huhn",_xlfn.XLOOKUP($B48,PROSPER_Huhn!$1:$1,PROSPER_Huhn!$68:$68,""),
IF($C48="Nick Hull",_xlfn.XLOOKUP($B48,PROSPER_Hull!$1:$1,PROSPER_Hull!$68:$68,""),
IF($C48="Monika Kotwani",_xlfn.XLOOKUP($B48,PROSPER_Kotwani!$1:$1,PROSPER_Kotwani!$68:$68,""),
IF($C48="Jonathan Wellner",_xlfn.XLOOKUP($B48,PROSPER_Wellner!$1:$1,PROSPER_Wellner!$68:$68,""),
IF($C48="Travis Harvey",_xlfn.XLOOKUP($B48,PROSPER_Harvey!$1:$1,PROSPER_Harvey!$68:$68,""),"")))))))="","",
IF($C48="Christopher Lobo",_xlfn.XLOOKUP($B48,PROSPER_Lobo!$1:$1,PROSPER_Lobo!$68:$68,""),
IF($C48="Naren Baliga",_xlfn.XLOOKUP($B48,PROSPER_Baliga!$1:$1,PROSPER_Baliga!$68:$68,""),
IF($C48="Thorsten Huhn",_xlfn.XLOOKUP($B48,PROSPER_Huhn!$1:$1,PROSPER_Huhn!$68:$68,""),
IF($C48="Nick Hull",_xlfn.XLOOKUP($B48,PROSPER_Hull!$1:$1,PROSPER_Hull!$68:$68,""),
IF($C48="Monika Kotwani",_xlfn.XLOOKUP($B48,PROSPER_Kotwani!$1:$1,PROSPER_Kotwani!$68:$68,""),
IF($C48="Jonathan Wellner",_xlfn.XLOOKUP($B48,PROSPER_Wellner!$1:$1,PROSPER_Wellner!$68:$68,""),
IF($C48="Travis Harvey",_xlfn.XLOOKUP($B48,PROSPER_Harvey!$1:$1,PROSPER_Harvey!$68:$68,""),""))))))))="","No Score",IF(IF($C48="Christopher Lobo",_xlfn.XLOOKUP($B48,PROSPER_Lobo!$1:$1,PROSPER_Lobo!$68:$68,""),
IF($C48="Naren Baliga",_xlfn.XLOOKUP($B48,PROSPER_Baliga!$1:$1,PROSPER_Baliga!$68:$68,""),
IF($C48="Thorsten Huhn",_xlfn.XLOOKUP($B48,PROSPER_Huhn!$1:$1,PROSPER_Huhn!$68:$68,""),
IF($C48="Nick Hull",_xlfn.XLOOKUP($B48,PROSPER_Hull!$1:$1,PROSPER_Hull!$68:$68,""),
IF($C48="Monika Kotwani",_xlfn.XLOOKUP($B48,PROSPER_Kotwani!$1:$1,PROSPER_Kotwani!$68:$68,""),
IF($C48="Jonathan Wellner",_xlfn.XLOOKUP($B48,PROSPER_Wellner!$1:$1,PROSPER_Wellner!$68:$68,""),
IF($C48="Travis Harvey",_xlfn.XLOOKUP($B48,PROSPER_Harvey!$1:$1,PROSPER_Harvey!$68:$68,""),"")))))))="","",
IF($C48="Christopher Lobo",_xlfn.XLOOKUP($B48,PROSPER_Lobo!$1:$1,PROSPER_Lobo!$68:$68,""),
IF($C48="Naren Baliga",_xlfn.XLOOKUP($B48,PROSPER_Baliga!$1:$1,PROSPER_Baliga!$68:$68,""),
IF($C48="Thorsten Huhn",_xlfn.XLOOKUP($B48,PROSPER_Huhn!$1:$1,PROSPER_Huhn!$68:$68,""),
IF($C48="Nick Hull",_xlfn.XLOOKUP($B48,PROSPER_Hull!$1:$1,PROSPER_Hull!$68:$68,""),
IF($C48="Monika Kotwani",_xlfn.XLOOKUP($B48,PROSPER_Kotwani!$1:$1,PROSPER_Kotwani!$68:$68,""),
IF($C48="Jonathan Wellner",_xlfn.XLOOKUP($B48,PROSPER_Wellner!$1:$1,PROSPER_Wellner!$68:$68,""),
IF($C48="Travis Harvey",_xlfn.XLOOKUP($B48,PROSPER_Harvey!$1:$1,PROSPER_Harvey!$68:$68,""),"")))))))))</f>
        <v>No Score</v>
      </c>
      <c r="IR48" s="138" t="str">
        <f>IF(IF(IF($C48="Christopher Lobo",_xlfn.XLOOKUP($B48,PROSPER_Lobo!$1:$1,PROSPER_Lobo!$69:$69,""),
IF($C48="Naren Baliga",_xlfn.XLOOKUP($B48,PROSPER_Baliga!$1:$1,PROSPER_Baliga!$69:$69,""),
IF($C48="Thorsten Huhn",_xlfn.XLOOKUP($B48,PROSPER_Huhn!$1:$1,PROSPER_Huhn!$69:$69,""),
IF($C48="Nick Hull",_xlfn.XLOOKUP($B48,PROSPER_Hull!$1:$1,PROSPER_Hull!$69:$69,""),
IF($C48="Monika Kotwani",_xlfn.XLOOKUP($B48,PROSPER_Kotwani!$1:$1,PROSPER_Kotwani!$69:$69,""),
IF($C48="Jonathan Wellner",_xlfn.XLOOKUP($B48,PROSPER_Wellner!$1:$1,PROSPER_Wellner!$69:$69,""),
IF($C48="Travis Harvey",_xlfn.XLOOKUP($B48,PROSPER_Harvey!$1:$1,PROSPER_Harvey!$69:$69,""),"")))))))="","",
IF($C48="Christopher Lobo",_xlfn.XLOOKUP($B48,PROSPER_Lobo!$1:$1,PROSPER_Lobo!$69:$69,""),
IF($C48="Naren Baliga",_xlfn.XLOOKUP($B48,PROSPER_Baliga!$1:$1,PROSPER_Baliga!$69:$69,""),
IF($C48="Thorsten Huhn",_xlfn.XLOOKUP($B48,PROSPER_Huhn!$1:$1,PROSPER_Huhn!$69:$69,""),
IF($C48="Nick Hull",_xlfn.XLOOKUP($B48,PROSPER_Hull!$1:$1,PROSPER_Hull!$69:$69,""),
IF($C48="Monika Kotwani",_xlfn.XLOOKUP($B48,PROSPER_Kotwani!$1:$1,PROSPER_Kotwani!$69:$69,""),
IF($C48="Jonathan Wellner",_xlfn.XLOOKUP($B48,PROSPER_Wellner!$1:$1,PROSPER_Wellner!$69:$69,""),
IF($C48="Travis Harvey",_xlfn.XLOOKUP($B48,PROSPER_Harvey!$1:$1,PROSPER_Harvey!$69:$69,""),""))))))))="","No Comment",IF(IF($C48="Christopher Lobo",_xlfn.XLOOKUP($B48,PROSPER_Lobo!$1:$1,PROSPER_Lobo!$69:$69,""),
IF($C48="Naren Baliga",_xlfn.XLOOKUP($B48,PROSPER_Baliga!$1:$1,PROSPER_Baliga!$69:$69,""),
IF($C48="Thorsten Huhn",_xlfn.XLOOKUP($B48,PROSPER_Huhn!$1:$1,PROSPER_Huhn!$69:$69,""),
IF($C48="Nick Hull",_xlfn.XLOOKUP($B48,PROSPER_Hull!$1:$1,PROSPER_Hull!$69:$69,""),
IF($C48="Monika Kotwani",_xlfn.XLOOKUP($B48,PROSPER_Kotwani!$1:$1,PROSPER_Kotwani!$69:$69,""),
IF($C48="Jonathan Wellner",_xlfn.XLOOKUP($B48,PROSPER_Wellner!$1:$1,PROSPER_Wellner!$69:$69,""),
IF($C48="Travis Harvey",_xlfn.XLOOKUP($B48,PROSPER_Harvey!$1:$1,PROSPER_Harvey!$69:$69,""),"")))))))="","",
IF($C48="Christopher Lobo",_xlfn.XLOOKUP($B48,PROSPER_Lobo!$1:$1,PROSPER_Lobo!$69:$69,""),
IF($C48="Naren Baliga",_xlfn.XLOOKUP($B48,PROSPER_Baliga!$1:$1,PROSPER_Baliga!$69:$69,""),
IF($C48="Thorsten Huhn",_xlfn.XLOOKUP($B48,PROSPER_Huhn!$1:$1,PROSPER_Huhn!$69:$69,""),
IF($C48="Nick Hull",_xlfn.XLOOKUP($B48,PROSPER_Hull!$1:$1,PROSPER_Hull!$69:$69,""),
IF($C48="Monika Kotwani",_xlfn.XLOOKUP($B48,PROSPER_Kotwani!$1:$1,PROSPER_Kotwani!$69:$69,""),
IF($C48="Jonathan Wellner",_xlfn.XLOOKUP($B48,PROSPER_Wellner!$1:$1,PROSPER_Wellner!$69:$69,""),
IF($C48="Travis Harvey",_xlfn.XLOOKUP($B48,PROSPER_Harvey!$1:$1,PROSPER_Harvey!$69:$69,""),"")))))))))</f>
        <v>No Comment</v>
      </c>
      <c r="IS48" s="188" t="str">
        <f t="shared" ref="IS48:IS57" si="478">IFERROR(AVERAGE(IP48,IQ48),"N/A")</f>
        <v>N/A</v>
      </c>
      <c r="IT48" s="187" t="str">
        <f t="shared" ref="IT48:IT57" si="479">IFERROR(AVERAGE(HG48,HN48,HU48,IB48,II48,IP48),"N/A")</f>
        <v>N/A</v>
      </c>
      <c r="IU48" s="128" t="str">
        <f t="shared" ref="IU48:IU57" si="480">IFERROR(AVERAGE(HH48,HO48,HV48,IC48,IJ48,IQ48),"N/A")</f>
        <v>N/A</v>
      </c>
      <c r="IV48" s="188" t="str">
        <f t="shared" ref="IV48:IV57" si="481">IFERROR(AVERAGE(HJ48,HQ48,HX48,IE48,IL48,IS48),"N/A")</f>
        <v>N/A</v>
      </c>
      <c r="IW48" s="139">
        <f>_xlfn.XLOOKUP($B48,Vlookups_Local!B:B,Vlookups_Local!F:F)</f>
        <v>0.86057692307692302</v>
      </c>
      <c r="IX48" s="140">
        <f>_xlfn.XLOOKUP($B48,Vlookups_Local!B:B,Vlookups_Local!G:G)</f>
        <v>0.44711538461538458</v>
      </c>
      <c r="IY48" s="140">
        <f>_xlfn.XLOOKUP($B48,Vlookups_Local!B:B,Vlookups_Local!H:H)</f>
        <v>0.41346153846153849</v>
      </c>
      <c r="IZ48" s="141">
        <f t="shared" ref="IZ48:IZ57" si="482">IFERROR(IF(IW48=0,"",(MIN(IW48*10, 10))),"N/A")</f>
        <v>8.6057692307692299</v>
      </c>
      <c r="JA48" s="142">
        <f>_xlfn.XLOOKUP($B48,LevelUp_Query!A:A,LevelUp_Query!C:C,"")</f>
        <v>20</v>
      </c>
      <c r="JB48" s="143" t="str">
        <f>_xlfn.XLOOKUP($B48,LevelUp_Query!A:A,LevelUp_Query!F:F,"")</f>
        <v>I</v>
      </c>
      <c r="JC48" s="143">
        <f>_xlfn.XLOOKUP($B48,LevelUp_Query!A:A,LevelUp_Query!E:E,"")</f>
        <v>5</v>
      </c>
      <c r="JD48" s="141">
        <f t="shared" si="405"/>
        <v>6</v>
      </c>
      <c r="JE48" s="144" t="str">
        <f>_xlfn.XLOOKUP(B48,PROSPERInitial_Query!$E:$E,PROSPERInitial_Query!$AQ:$AQ,"",,-1)</f>
        <v/>
      </c>
      <c r="JF48" s="136" t="str">
        <f t="shared" si="406"/>
        <v>Sharad Chopra7 - ResponsibilityGiving Back (L&amp;L)</v>
      </c>
      <c r="JG48" s="136" t="str">
        <f>_xlfn.XLOOKUP(JF48,PROSPERDelta_Query!BK:BK,PROSPERDelta_Query!BE:BE,"",,-1)</f>
        <v/>
      </c>
      <c r="JH48" s="137" t="str">
        <f t="shared" ref="JH48:JH57" si="483">IFERROR(IF(JG48="", IF(JE48="", "", JE48), JG48)*1,"N/A")</f>
        <v>N/A</v>
      </c>
      <c r="JI48" s="137" t="str">
        <f>IF(IF(IF($C48="Christopher Lobo",_xlfn.XLOOKUP($B48,PROSPER_Lobo!$1:$1,PROSPER_Lobo!$70:$70,""),
IF($C48="Naren Baliga",_xlfn.XLOOKUP($B48,PROSPER_Baliga!$1:$1,PROSPER_Baliga!$70:$70,""),
IF($C48="Thorsten Huhn",_xlfn.XLOOKUP($B48,PROSPER_Huhn!$1:$1,PROSPER_Huhn!$70:$70,""),
IF($C48="Nick Hull",_xlfn.XLOOKUP($B48,PROSPER_Hull!$1:$1,PROSPER_Hull!$70:$70,""),
IF($C48="Monika Kotwani",_xlfn.XLOOKUP($B48,PROSPER_Kotwani!$1:$1,PROSPER_Kotwani!$70:$70,""),
IF($C48="Jonathan Wellner",_xlfn.XLOOKUP($B48,PROSPER_Wellner!$1:$1,PROSPER_Wellner!$70:$70,""),
IF($C48="Travis Harvey",_xlfn.XLOOKUP($B48,PROSPER_Harvey!$1:$1,PROSPER_Harvey!$70:$70,""),"")))))))="","",
IF($C48="Christopher Lobo",_xlfn.XLOOKUP($B48,PROSPER_Lobo!$1:$1,PROSPER_Lobo!$70:$70,""),
IF($C48="Naren Baliga",_xlfn.XLOOKUP($B48,PROSPER_Baliga!$1:$1,PROSPER_Baliga!$70:$70,""),
IF($C48="Thorsten Huhn",_xlfn.XLOOKUP($B48,PROSPER_Huhn!$1:$1,PROSPER_Huhn!$70:$70,""),
IF($C48="Nick Hull",_xlfn.XLOOKUP($B48,PROSPER_Hull!$1:$1,PROSPER_Hull!$70:$70,""),
IF($C48="Monika Kotwani",_xlfn.XLOOKUP($B48,PROSPER_Kotwani!$1:$1,PROSPER_Kotwani!$70:$70,""),
IF($C48="Jonathan Wellner",_xlfn.XLOOKUP($B48,PROSPER_Wellner!$1:$1,PROSPER_Wellner!$70:$70,""),
IF($C48="Travis Harvey",_xlfn.XLOOKUP($B48,PROSPER_Harvey!$1:$1,PROSPER_Harvey!$70:$70,""),""))))))))="","No Score",IF(IF($C48="Christopher Lobo",_xlfn.XLOOKUP($B48,PROSPER_Lobo!$1:$1,PROSPER_Lobo!$70:$70,""),
IF($C48="Naren Baliga",_xlfn.XLOOKUP($B48,PROSPER_Baliga!$1:$1,PROSPER_Baliga!$70:$70,""),
IF($C48="Thorsten Huhn",_xlfn.XLOOKUP($B48,PROSPER_Huhn!$1:$1,PROSPER_Huhn!$70:$70,""),
IF($C48="Nick Hull",_xlfn.XLOOKUP($B48,PROSPER_Hull!$1:$1,PROSPER_Hull!$70:$70,""),
IF($C48="Monika Kotwani",_xlfn.XLOOKUP($B48,PROSPER_Kotwani!$1:$1,PROSPER_Kotwani!$70:$70,""),
IF($C48="Jonathan Wellner",_xlfn.XLOOKUP($B48,PROSPER_Wellner!$1:$1,PROSPER_Wellner!$70:$70,""),
IF($C48="Travis Harvey",_xlfn.XLOOKUP($B48,PROSPER_Harvey!$1:$1,PROSPER_Harvey!$70:$70,""),"")))))))="","",
IF($C48="Christopher Lobo",_xlfn.XLOOKUP($B48,PROSPER_Lobo!$1:$1,PROSPER_Lobo!$70:$70,""),
IF($C48="Naren Baliga",_xlfn.XLOOKUP($B48,PROSPER_Baliga!$1:$1,PROSPER_Baliga!$70:$70,""),
IF($C48="Thorsten Huhn",_xlfn.XLOOKUP($B48,PROSPER_Huhn!$1:$1,PROSPER_Huhn!$70:$70,""),
IF($C48="Nick Hull",_xlfn.XLOOKUP($B48,PROSPER_Hull!$1:$1,PROSPER_Hull!$70:$70,""),
IF($C48="Monika Kotwani",_xlfn.XLOOKUP($B48,PROSPER_Kotwani!$1:$1,PROSPER_Kotwani!$70:$70,""),
IF($C48="Jonathan Wellner",_xlfn.XLOOKUP($B48,PROSPER_Wellner!$1:$1,PROSPER_Wellner!$70:$70,""),
IF($C48="Travis Harvey",_xlfn.XLOOKUP($B48,PROSPER_Harvey!$1:$1,PROSPER_Harvey!$70:$70,""),"")))))))))</f>
        <v>No Score</v>
      </c>
      <c r="JJ48" s="138" t="str">
        <f>IF(IF(IF($C48="Christopher Lobo",_xlfn.XLOOKUP($B48,PROSPER_Lobo!$1:$1,PROSPER_Lobo!$71:$71,""),
IF($C48="Naren Baliga",_xlfn.XLOOKUP($B48,PROSPER_Baliga!$1:$1,PROSPER_Baliga!$71:$71,""),
IF($C48="Thorsten Huhn",_xlfn.XLOOKUP($B48,PROSPER_Huhn!$1:$1,PROSPER_Huhn!$71:$71,""),
IF($C48="Nick Hull",_xlfn.XLOOKUP($B48,PROSPER_Hull!$1:$1,PROSPER_Hull!$71:$71,""),
IF($C48="Monika Kotwani",_xlfn.XLOOKUP($B48,PROSPER_Kotwani!$1:$1,PROSPER_Kotwani!$71:$71,""),
IF($C48="Jonathan Wellner",_xlfn.XLOOKUP($B48,PROSPER_Wellner!$1:$1,PROSPER_Wellner!$71:$71,""),
IF($C48="Travis Harvey",_xlfn.XLOOKUP($B48,PROSPER_Harvey!$1:$1,PROSPER_Harvey!$71:$71,""),"")))))))="","",
IF($C48="Christopher Lobo",_xlfn.XLOOKUP($B48,PROSPER_Lobo!$1:$1,PROSPER_Lobo!$71:$71,""),
IF($C48="Naren Baliga",_xlfn.XLOOKUP($B48,PROSPER_Baliga!$1:$1,PROSPER_Baliga!$71:$71,""),
IF($C48="Thorsten Huhn",_xlfn.XLOOKUP($B48,PROSPER_Huhn!$1:$1,PROSPER_Huhn!$71:$71,""),
IF($C48="Nick Hull",_xlfn.XLOOKUP($B48,PROSPER_Hull!$1:$1,PROSPER_Hull!$71:$71,""),
IF($C48="Monika Kotwani",_xlfn.XLOOKUP($B48,PROSPER_Kotwani!$1:$1,PROSPER_Kotwani!$71:$71,""),
IF($C48="Jonathan Wellner",_xlfn.XLOOKUP($B48,PROSPER_Wellner!$1:$1,PROSPER_Wellner!$71:$71,""),
IF($C48="Travis Harvey",_xlfn.XLOOKUP($B48,PROSPER_Harvey!$1:$1,PROSPER_Harvey!$71:$71,""),""))))))))="","No Comment",IF(IF($C48="Christopher Lobo",_xlfn.XLOOKUP($B48,PROSPER_Lobo!$1:$1,PROSPER_Lobo!$71:$71,""),
IF($C48="Naren Baliga",_xlfn.XLOOKUP($B48,PROSPER_Baliga!$1:$1,PROSPER_Baliga!$71:$71,""),
IF($C48="Thorsten Huhn",_xlfn.XLOOKUP($B48,PROSPER_Huhn!$1:$1,PROSPER_Huhn!$71:$71,""),
IF($C48="Nick Hull",_xlfn.XLOOKUP($B48,PROSPER_Hull!$1:$1,PROSPER_Hull!$71:$71,""),
IF($C48="Monika Kotwani",_xlfn.XLOOKUP($B48,PROSPER_Kotwani!$1:$1,PROSPER_Kotwani!$71:$71,""),
IF($C48="Jonathan Wellner",_xlfn.XLOOKUP($B48,PROSPER_Wellner!$1:$1,PROSPER_Wellner!$71:$71,""),
IF($C48="Travis Harvey",_xlfn.XLOOKUP($B48,PROSPER_Harvey!$1:$1,PROSPER_Harvey!$71:$71,""),"")))))))="","",
IF($C48="Christopher Lobo",_xlfn.XLOOKUP($B48,PROSPER_Lobo!$1:$1,PROSPER_Lobo!$71:$71,""),
IF($C48="Naren Baliga",_xlfn.XLOOKUP($B48,PROSPER_Baliga!$1:$1,PROSPER_Baliga!$71:$71,""),
IF($C48="Thorsten Huhn",_xlfn.XLOOKUP($B48,PROSPER_Huhn!$1:$1,PROSPER_Huhn!$71:$71,""),
IF($C48="Nick Hull",_xlfn.XLOOKUP($B48,PROSPER_Hull!$1:$1,PROSPER_Hull!$71:$71,""),
IF($C48="Monika Kotwani",_xlfn.XLOOKUP($B48,PROSPER_Kotwani!$1:$1,PROSPER_Kotwani!$71:$71,""),
IF($C48="Jonathan Wellner",_xlfn.XLOOKUP($B48,PROSPER_Wellner!$1:$1,PROSPER_Wellner!$71:$71,""),
IF($C48="Travis Harvey",_xlfn.XLOOKUP($B48,PROSPER_Harvey!$1:$1,PROSPER_Harvey!$71:$71,""),"")))))))))</f>
        <v>No Comment</v>
      </c>
      <c r="JK48" s="141" t="str">
        <f t="shared" ref="JK48:JK57" si="484">IFERROR(AVERAGE(JH48,JI48),"N/A")</f>
        <v>N/A</v>
      </c>
      <c r="JL48" s="135" t="str">
        <f>_xlfn.XLOOKUP(B48,PROSPERInitial_Query!$E:$E,PROSPERInitial_Query!$AR:$AR,"",,-1)</f>
        <v/>
      </c>
      <c r="JM48" s="136" t="str">
        <f t="shared" si="407"/>
        <v>Sharad Chopra7 - ResponsibilityExecutive Communication</v>
      </c>
      <c r="JN48" s="136" t="str">
        <f>_xlfn.XLOOKUP(JM48,PROSPERDelta_Query!BK:BK,PROSPERDelta_Query!BF:BF,"",,-1)</f>
        <v/>
      </c>
      <c r="JO48" s="137" t="str">
        <f t="shared" ref="JO48:JO57" si="485">IFERROR(IF(JN48="", IF(JL48="", "", JL48), JN48)*1,"N/A")</f>
        <v>N/A</v>
      </c>
      <c r="JP48" s="137" t="str">
        <f>IF(IF(IF($C48="Christopher Lobo",_xlfn.XLOOKUP($B48,PROSPER_Lobo!$1:$1,PROSPER_Lobo!$72:$72,""),
IF($C48="Naren Baliga",_xlfn.XLOOKUP($B48,PROSPER_Baliga!$1:$1,PROSPER_Baliga!$72:$72,""),
IF($C48="Thorsten Huhn",_xlfn.XLOOKUP($B48,PROSPER_Huhn!$1:$1,PROSPER_Huhn!$72:$72,""),
IF($C48="Nick Hull",_xlfn.XLOOKUP($B48,PROSPER_Hull!$1:$1,PROSPER_Hull!$72:$72,""),
IF($C48="Monika Kotwani",_xlfn.XLOOKUP($B48,PROSPER_Kotwani!$1:$1,PROSPER_Kotwani!$72:$72,""),
IF($C48="Jonathan Wellner",_xlfn.XLOOKUP($B48,PROSPER_Wellner!$1:$1,PROSPER_Wellner!$72:$72,""),
IF($C48="Travis Harvey",_xlfn.XLOOKUP($B48,PROSPER_Harvey!$1:$1,PROSPER_Harvey!$72:$72,""),"")))))))="","",
IF($C48="Christopher Lobo",_xlfn.XLOOKUP($B48,PROSPER_Lobo!$1:$1,PROSPER_Lobo!$72:$72,""),
IF($C48="Naren Baliga",_xlfn.XLOOKUP($B48,PROSPER_Baliga!$1:$1,PROSPER_Baliga!$72:$72,""),
IF($C48="Thorsten Huhn",_xlfn.XLOOKUP($B48,PROSPER_Huhn!$1:$1,PROSPER_Huhn!$72:$72,""),
IF($C48="Nick Hull",_xlfn.XLOOKUP($B48,PROSPER_Hull!$1:$1,PROSPER_Hull!$72:$72,""),
IF($C48="Monika Kotwani",_xlfn.XLOOKUP($B48,PROSPER_Kotwani!$1:$1,PROSPER_Kotwani!$72:$72,""),
IF($C48="Jonathan Wellner",_xlfn.XLOOKUP($B48,PROSPER_Wellner!$1:$1,PROSPER_Wellner!$72:$72,""),
IF($C48="Travis Harvey",_xlfn.XLOOKUP($B48,PROSPER_Harvey!$1:$1,PROSPER_Harvey!$72:$72,""),""))))))))="","No Score",IF(IF($C48="Christopher Lobo",_xlfn.XLOOKUP($B48,PROSPER_Lobo!$1:$1,PROSPER_Lobo!$72:$72,""),
IF($C48="Naren Baliga",_xlfn.XLOOKUP($B48,PROSPER_Baliga!$1:$1,PROSPER_Baliga!$72:$72,""),
IF($C48="Thorsten Huhn",_xlfn.XLOOKUP($B48,PROSPER_Huhn!$1:$1,PROSPER_Huhn!$72:$72,""),
IF($C48="Nick Hull",_xlfn.XLOOKUP($B48,PROSPER_Hull!$1:$1,PROSPER_Hull!$72:$72,""),
IF($C48="Monika Kotwani",_xlfn.XLOOKUP($B48,PROSPER_Kotwani!$1:$1,PROSPER_Kotwani!$72:$72,""),
IF($C48="Jonathan Wellner",_xlfn.XLOOKUP($B48,PROSPER_Wellner!$1:$1,PROSPER_Wellner!$72:$72,""),
IF($C48="Travis Harvey",_xlfn.XLOOKUP($B48,PROSPER_Harvey!$1:$1,PROSPER_Harvey!$72:$72,""),"")))))))="","",
IF($C48="Christopher Lobo",_xlfn.XLOOKUP($B48,PROSPER_Lobo!$1:$1,PROSPER_Lobo!$72:$72,""),
IF($C48="Naren Baliga",_xlfn.XLOOKUP($B48,PROSPER_Baliga!$1:$1,PROSPER_Baliga!$72:$72,""),
IF($C48="Thorsten Huhn",_xlfn.XLOOKUP($B48,PROSPER_Huhn!$1:$1,PROSPER_Huhn!$72:$72,""),
IF($C48="Nick Hull",_xlfn.XLOOKUP($B48,PROSPER_Hull!$1:$1,PROSPER_Hull!$72:$72,""),
IF($C48="Monika Kotwani",_xlfn.XLOOKUP($B48,PROSPER_Kotwani!$1:$1,PROSPER_Kotwani!$72:$72,""),
IF($C48="Jonathan Wellner",_xlfn.XLOOKUP($B48,PROSPER_Wellner!$1:$1,PROSPER_Wellner!$72:$72,""),
IF($C48="Travis Harvey",_xlfn.XLOOKUP($B48,PROSPER_Harvey!$1:$1,PROSPER_Harvey!$72:$72,""),"")))))))))</f>
        <v>No Score</v>
      </c>
      <c r="JQ48" s="138" t="str">
        <f>IF(IF(IF($C48="Christopher Lobo",_xlfn.XLOOKUP($B48,PROSPER_Lobo!$1:$1,PROSPER_Lobo!$73:$73,""),
IF($C48="Naren Baliga",_xlfn.XLOOKUP($B48,PROSPER_Baliga!$1:$1,PROSPER_Baliga!$73:$73,""),
IF($C48="Thorsten Huhn",_xlfn.XLOOKUP($B48,PROSPER_Huhn!$1:$1,PROSPER_Huhn!$73:$73,""),
IF($C48="Nick Hull",_xlfn.XLOOKUP($B48,PROSPER_Hull!$1:$1,PROSPER_Hull!$73:$73,""),
IF($C48="Monika Kotwani",_xlfn.XLOOKUP($B48,PROSPER_Kotwani!$1:$1,PROSPER_Kotwani!$73:$73,""),
IF($C48="Jonathan Wellner",_xlfn.XLOOKUP($B48,PROSPER_Wellner!$1:$1,PROSPER_Wellner!$73:$73,""),
IF($C48="Travis Harvey",_xlfn.XLOOKUP($B48,PROSPER_Harvey!$1:$1,PROSPER_Harvey!$73:$73,""),"")))))))="","",
IF($C48="Christopher Lobo",_xlfn.XLOOKUP($B48,PROSPER_Lobo!$1:$1,PROSPER_Lobo!$73:$73,""),
IF($C48="Naren Baliga",_xlfn.XLOOKUP($B48,PROSPER_Baliga!$1:$1,PROSPER_Baliga!$73:$73,""),
IF($C48="Thorsten Huhn",_xlfn.XLOOKUP($B48,PROSPER_Huhn!$1:$1,PROSPER_Huhn!$73:$73,""),
IF($C48="Nick Hull",_xlfn.XLOOKUP($B48,PROSPER_Hull!$1:$1,PROSPER_Hull!$73:$73,""),
IF($C48="Monika Kotwani",_xlfn.XLOOKUP($B48,PROSPER_Kotwani!$1:$1,PROSPER_Kotwani!$73:$73,""),
IF($C48="Jonathan Wellner",_xlfn.XLOOKUP($B48,PROSPER_Wellner!$1:$1,PROSPER_Wellner!$73:$73,""),
IF($C48="Travis Harvey",_xlfn.XLOOKUP($B48,PROSPER_Harvey!$1:$1,PROSPER_Harvey!$73:$73,""),""))))))))="","No Comment",IF(IF($C48="Christopher Lobo",_xlfn.XLOOKUP($B48,PROSPER_Lobo!$1:$1,PROSPER_Lobo!$73:$73,""),
IF($C48="Naren Baliga",_xlfn.XLOOKUP($B48,PROSPER_Baliga!$1:$1,PROSPER_Baliga!$73:$73,""),
IF($C48="Thorsten Huhn",_xlfn.XLOOKUP($B48,PROSPER_Huhn!$1:$1,PROSPER_Huhn!$73:$73,""),
IF($C48="Nick Hull",_xlfn.XLOOKUP($B48,PROSPER_Hull!$1:$1,PROSPER_Hull!$73:$73,""),
IF($C48="Monika Kotwani",_xlfn.XLOOKUP($B48,PROSPER_Kotwani!$1:$1,PROSPER_Kotwani!$73:$73,""),
IF($C48="Jonathan Wellner",_xlfn.XLOOKUP($B48,PROSPER_Wellner!$1:$1,PROSPER_Wellner!$73:$73,""),
IF($C48="Travis Harvey",_xlfn.XLOOKUP($B48,PROSPER_Harvey!$1:$1,PROSPER_Harvey!$73:$73,""),"")))))))="","",
IF($C48="Christopher Lobo",_xlfn.XLOOKUP($B48,PROSPER_Lobo!$1:$1,PROSPER_Lobo!$73:$73,""),
IF($C48="Naren Baliga",_xlfn.XLOOKUP($B48,PROSPER_Baliga!$1:$1,PROSPER_Baliga!$73:$73,""),
IF($C48="Thorsten Huhn",_xlfn.XLOOKUP($B48,PROSPER_Huhn!$1:$1,PROSPER_Huhn!$73:$73,""),
IF($C48="Nick Hull",_xlfn.XLOOKUP($B48,PROSPER_Hull!$1:$1,PROSPER_Hull!$73:$73,""),
IF($C48="Monika Kotwani",_xlfn.XLOOKUP($B48,PROSPER_Kotwani!$1:$1,PROSPER_Kotwani!$73:$73,""),
IF($C48="Jonathan Wellner",_xlfn.XLOOKUP($B48,PROSPER_Wellner!$1:$1,PROSPER_Wellner!$73:$73,""),
IF($C48="Travis Harvey",_xlfn.XLOOKUP($B48,PROSPER_Harvey!$1:$1,PROSPER_Harvey!$73:$73,""),"")))))))))</f>
        <v>No Comment</v>
      </c>
      <c r="JR48" s="141" t="str">
        <f t="shared" ref="JR48:JR57" si="486">IFERROR(AVERAGE(JO48,JP48),"N/A")</f>
        <v>N/A</v>
      </c>
      <c r="JS48" s="135" t="str">
        <f>_xlfn.XLOOKUP(B48,PROSPERInitial_Query!$E:$E,PROSPERInitial_Query!$AS:$AS,"",,-1)</f>
        <v/>
      </c>
      <c r="JT48" s="136" t="str">
        <f t="shared" si="408"/>
        <v>Sharad Chopra7 - ResponsibilityCulture Champion</v>
      </c>
      <c r="JU48" s="136" t="str">
        <f>_xlfn.XLOOKUP(JT48,PROSPERDelta_Query!BK:BK,PROSPERDelta_Query!BG:BG,"",,-1)</f>
        <v/>
      </c>
      <c r="JV48" s="137" t="str">
        <f t="shared" ref="JV48:JV57" si="487">IFERROR(IF(JU48="", IF(JS48="", "", JS48), JU48)*1,"N/A")</f>
        <v>N/A</v>
      </c>
      <c r="JW48" s="137" t="str">
        <f>IF(IF(IF($C48="Christopher Lobo",_xlfn.XLOOKUP($B48,PROSPER_Lobo!$1:$1,PROSPER_Lobo!$74:$74,""),
IF($C48="Naren Baliga",_xlfn.XLOOKUP($B48,PROSPER_Baliga!$1:$1,PROSPER_Baliga!$74:$74,""),
IF($C48="Thorsten Huhn",_xlfn.XLOOKUP($B48,PROSPER_Huhn!$1:$1,PROSPER_Huhn!$74:$74,""),
IF($C48="Nick Hull",_xlfn.XLOOKUP($B48,PROSPER_Hull!$1:$1,PROSPER_Hull!$74:$74,""),
IF($C48="Monika Kotwani",_xlfn.XLOOKUP($B48,PROSPER_Kotwani!$1:$1,PROSPER_Kotwani!$74:$74,""),
IF($C48="Jonathan Wellner",_xlfn.XLOOKUP($B48,PROSPER_Wellner!$1:$1,PROSPER_Wellner!$74:$74,""),
IF($C48="Travis Harvey",_xlfn.XLOOKUP($B48,PROSPER_Harvey!$1:$1,PROSPER_Harvey!$74:$74,""),"")))))))="","",
IF($C48="Christopher Lobo",_xlfn.XLOOKUP($B48,PROSPER_Lobo!$1:$1,PROSPER_Lobo!$74:$74,""),
IF($C48="Naren Baliga",_xlfn.XLOOKUP($B48,PROSPER_Baliga!$1:$1,PROSPER_Baliga!$74:$74,""),
IF($C48="Thorsten Huhn",_xlfn.XLOOKUP($B48,PROSPER_Huhn!$1:$1,PROSPER_Huhn!$74:$74,""),
IF($C48="Nick Hull",_xlfn.XLOOKUP($B48,PROSPER_Hull!$1:$1,PROSPER_Hull!$74:$74,""),
IF($C48="Monika Kotwani",_xlfn.XLOOKUP($B48,PROSPER_Kotwani!$1:$1,PROSPER_Kotwani!$74:$74,""),
IF($C48="Jonathan Wellner",_xlfn.XLOOKUP($B48,PROSPER_Wellner!$1:$1,PROSPER_Wellner!$74:$74,""),
IF($C48="Travis Harvey",_xlfn.XLOOKUP($B48,PROSPER_Harvey!$1:$1,PROSPER_Harvey!$74:$74,""),""))))))))="","No Score",IF(IF($C48="Christopher Lobo",_xlfn.XLOOKUP($B48,PROSPER_Lobo!$1:$1,PROSPER_Lobo!$74:$74,""),
IF($C48="Naren Baliga",_xlfn.XLOOKUP($B48,PROSPER_Baliga!$1:$1,PROSPER_Baliga!$74:$74,""),
IF($C48="Thorsten Huhn",_xlfn.XLOOKUP($B48,PROSPER_Huhn!$1:$1,PROSPER_Huhn!$74:$74,""),
IF($C48="Nick Hull",_xlfn.XLOOKUP($B48,PROSPER_Hull!$1:$1,PROSPER_Hull!$74:$74,""),
IF($C48="Monika Kotwani",_xlfn.XLOOKUP($B48,PROSPER_Kotwani!$1:$1,PROSPER_Kotwani!$74:$74,""),
IF($C48="Jonathan Wellner",_xlfn.XLOOKUP($B48,PROSPER_Wellner!$1:$1,PROSPER_Wellner!$74:$74,""),
IF($C48="Travis Harvey",_xlfn.XLOOKUP($B48,PROSPER_Harvey!$1:$1,PROSPER_Harvey!$74:$74,""),"")))))))="","",
IF($C48="Christopher Lobo",_xlfn.XLOOKUP($B48,PROSPER_Lobo!$1:$1,PROSPER_Lobo!$74:$74,""),
IF($C48="Naren Baliga",_xlfn.XLOOKUP($B48,PROSPER_Baliga!$1:$1,PROSPER_Baliga!$74:$74,""),
IF($C48="Thorsten Huhn",_xlfn.XLOOKUP($B48,PROSPER_Huhn!$1:$1,PROSPER_Huhn!$74:$74,""),
IF($C48="Nick Hull",_xlfn.XLOOKUP($B48,PROSPER_Hull!$1:$1,PROSPER_Hull!$74:$74,""),
IF($C48="Monika Kotwani",_xlfn.XLOOKUP($B48,PROSPER_Kotwani!$1:$1,PROSPER_Kotwani!$74:$74,""),
IF($C48="Jonathan Wellner",_xlfn.XLOOKUP($B48,PROSPER_Wellner!$1:$1,PROSPER_Wellner!$74:$74,""),
IF($C48="Travis Harvey",_xlfn.XLOOKUP($B48,PROSPER_Harvey!$1:$1,PROSPER_Harvey!$74:$74,""),"")))))))))</f>
        <v>No Score</v>
      </c>
      <c r="JX48" s="138" t="str">
        <f>IF(IF(IF($C48="Christopher Lobo",_xlfn.XLOOKUP($B48,PROSPER_Lobo!$1:$1,PROSPER_Lobo!$75:$75,""),
IF($C48="Naren Baliga",_xlfn.XLOOKUP($B48,PROSPER_Baliga!$1:$1,PROSPER_Baliga!$75:$75,""),
IF($C48="Thorsten Huhn",_xlfn.XLOOKUP($B48,PROSPER_Huhn!$1:$1,PROSPER_Huhn!$75:$75,""),
IF($C48="Nick Hull",_xlfn.XLOOKUP($B48,PROSPER_Hull!$1:$1,PROSPER_Hull!$75:$75,""),
IF($C48="Monika Kotwani",_xlfn.XLOOKUP($B48,PROSPER_Kotwani!$1:$1,PROSPER_Kotwani!$75:$75,""),
IF($C48="Jonathan Wellner",_xlfn.XLOOKUP($B48,PROSPER_Wellner!$1:$1,PROSPER_Wellner!$75:$75,""),
IF($C48="Travis Harvey",_xlfn.XLOOKUP($B48,PROSPER_Harvey!$1:$1,PROSPER_Harvey!$75:$75,""),"")))))))="","",
IF($C48="Christopher Lobo",_xlfn.XLOOKUP($B48,PROSPER_Lobo!$1:$1,PROSPER_Lobo!$75:$75,""),
IF($C48="Naren Baliga",_xlfn.XLOOKUP($B48,PROSPER_Baliga!$1:$1,PROSPER_Baliga!$75:$75,""),
IF($C48="Thorsten Huhn",_xlfn.XLOOKUP($B48,PROSPER_Huhn!$1:$1,PROSPER_Huhn!$75:$75,""),
IF($C48="Nick Hull",_xlfn.XLOOKUP($B48,PROSPER_Hull!$1:$1,PROSPER_Hull!$75:$75,""),
IF($C48="Monika Kotwani",_xlfn.XLOOKUP($B48,PROSPER_Kotwani!$1:$1,PROSPER_Kotwani!$75:$75,""),
IF($C48="Jonathan Wellner",_xlfn.XLOOKUP($B48,PROSPER_Wellner!$1:$1,PROSPER_Wellner!$75:$75,""),
IF($C48="Travis Harvey",_xlfn.XLOOKUP($B48,PROSPER_Harvey!$1:$1,PROSPER_Harvey!$75:$75,""),""))))))))="","No Comment",IF(IF($C48="Christopher Lobo",_xlfn.XLOOKUP($B48,PROSPER_Lobo!$1:$1,PROSPER_Lobo!$75:$75,""),
IF($C48="Naren Baliga",_xlfn.XLOOKUP($B48,PROSPER_Baliga!$1:$1,PROSPER_Baliga!$75:$75,""),
IF($C48="Thorsten Huhn",_xlfn.XLOOKUP($B48,PROSPER_Huhn!$1:$1,PROSPER_Huhn!$75:$75,""),
IF($C48="Nick Hull",_xlfn.XLOOKUP($B48,PROSPER_Hull!$1:$1,PROSPER_Hull!$75:$75,""),
IF($C48="Monika Kotwani",_xlfn.XLOOKUP($B48,PROSPER_Kotwani!$1:$1,PROSPER_Kotwani!$75:$75,""),
IF($C48="Jonathan Wellner",_xlfn.XLOOKUP($B48,PROSPER_Wellner!$1:$1,PROSPER_Wellner!$75:$75,""),
IF($C48="Travis Harvey",_xlfn.XLOOKUP($B48,PROSPER_Harvey!$1:$1,PROSPER_Harvey!$75:$75,""),"")))))))="","",
IF($C48="Christopher Lobo",_xlfn.XLOOKUP($B48,PROSPER_Lobo!$1:$1,PROSPER_Lobo!$75:$75,""),
IF($C48="Naren Baliga",_xlfn.XLOOKUP($B48,PROSPER_Baliga!$1:$1,PROSPER_Baliga!$75:$75,""),
IF($C48="Thorsten Huhn",_xlfn.XLOOKUP($B48,PROSPER_Huhn!$1:$1,PROSPER_Huhn!$75:$75,""),
IF($C48="Nick Hull",_xlfn.XLOOKUP($B48,PROSPER_Hull!$1:$1,PROSPER_Hull!$75:$75,""),
IF($C48="Monika Kotwani",_xlfn.XLOOKUP($B48,PROSPER_Kotwani!$1:$1,PROSPER_Kotwani!$75:$75,""),
IF($C48="Jonathan Wellner",_xlfn.XLOOKUP($B48,PROSPER_Wellner!$1:$1,PROSPER_Wellner!$75:$75,""),
IF($C48="Travis Harvey",_xlfn.XLOOKUP($B48,PROSPER_Harvey!$1:$1,PROSPER_Harvey!$75:$75,""),"")))))))))</f>
        <v>No Comment</v>
      </c>
      <c r="JY48" s="141" t="str">
        <f t="shared" ref="JY48:JY57" si="488">IFERROR(AVERAGE(JV48,JW48),"N/A")</f>
        <v>N/A</v>
      </c>
      <c r="JZ48" s="135" t="str">
        <f>_xlfn.XLOOKUP(B48,PROSPERInitial_Query!$E:$E,PROSPERInitial_Query!$AT:$AT,"",,-1)</f>
        <v/>
      </c>
      <c r="KA48" s="136" t="str">
        <f t="shared" si="409"/>
        <v>Sharad Chopra7 - ResponsibilityPeople Management</v>
      </c>
      <c r="KB48" s="136" t="str">
        <f>_xlfn.XLOOKUP(KA48,PROSPERDelta_Query!BK:BK,PROSPERDelta_Query!BH:BH,"",,-1)</f>
        <v/>
      </c>
      <c r="KC48" s="137" t="str">
        <f t="shared" ref="KC48:KC57" si="489">IFERROR(IF(KB48="", IF(JZ48="", "", JZ48), KB48)*1,"N/A")</f>
        <v>N/A</v>
      </c>
      <c r="KD48" s="137" t="str">
        <f>IF(IF(IF($C48="Christopher Lobo",_xlfn.XLOOKUP($B48,PROSPER_Lobo!$1:$1,PROSPER_Lobo!$76:$76,""),
IF($C48="Naren Baliga",_xlfn.XLOOKUP($B48,PROSPER_Baliga!$1:$1,PROSPER_Baliga!$76:$76,""),
IF($C48="Thorsten Huhn",_xlfn.XLOOKUP($B48,PROSPER_Huhn!$1:$1,PROSPER_Huhn!$76:$76,""),
IF($C48="Nick Hull",_xlfn.XLOOKUP($B48,PROSPER_Hull!$1:$1,PROSPER_Hull!$76:$76,""),
IF($C48="Monika Kotwani",_xlfn.XLOOKUP($B48,PROSPER_Kotwani!$1:$1,PROSPER_Kotwani!$76:$76,""),
IF($C48="Jonathan Wellner",_xlfn.XLOOKUP($B48,PROSPER_Wellner!$1:$1,PROSPER_Wellner!$76:$76,""),
IF($C48="Travis Harvey",_xlfn.XLOOKUP($B48,PROSPER_Harvey!$1:$1,PROSPER_Harvey!$76:$76,""),"")))))))="","",
IF($C48="Christopher Lobo",_xlfn.XLOOKUP($B48,PROSPER_Lobo!$1:$1,PROSPER_Lobo!$76:$76,""),
IF($C48="Naren Baliga",_xlfn.XLOOKUP($B48,PROSPER_Baliga!$1:$1,PROSPER_Baliga!$76:$76,""),
IF($C48="Thorsten Huhn",_xlfn.XLOOKUP($B48,PROSPER_Huhn!$1:$1,PROSPER_Huhn!$76:$76,""),
IF($C48="Nick Hull",_xlfn.XLOOKUP($B48,PROSPER_Hull!$1:$1,PROSPER_Hull!$76:$76,""),
IF($C48="Monika Kotwani",_xlfn.XLOOKUP($B48,PROSPER_Kotwani!$1:$1,PROSPER_Kotwani!$76:$76,""),
IF($C48="Jonathan Wellner",_xlfn.XLOOKUP($B48,PROSPER_Wellner!$1:$1,PROSPER_Wellner!$76:$76,""),
IF($C48="Travis Harvey",_xlfn.XLOOKUP($B48,PROSPER_Harvey!$1:$1,PROSPER_Harvey!$76:$76,""),""))))))))="","No Score",IF(IF($C48="Christopher Lobo",_xlfn.XLOOKUP($B48,PROSPER_Lobo!$1:$1,PROSPER_Lobo!$76:$76,""),
IF($C48="Naren Baliga",_xlfn.XLOOKUP($B48,PROSPER_Baliga!$1:$1,PROSPER_Baliga!$76:$76,""),
IF($C48="Thorsten Huhn",_xlfn.XLOOKUP($B48,PROSPER_Huhn!$1:$1,PROSPER_Huhn!$76:$76,""),
IF($C48="Nick Hull",_xlfn.XLOOKUP($B48,PROSPER_Hull!$1:$1,PROSPER_Hull!$76:$76,""),
IF($C48="Monika Kotwani",_xlfn.XLOOKUP($B48,PROSPER_Kotwani!$1:$1,PROSPER_Kotwani!$76:$76,""),
IF($C48="Jonathan Wellner",_xlfn.XLOOKUP($B48,PROSPER_Wellner!$1:$1,PROSPER_Wellner!$76:$76,""),
IF($C48="Travis Harvey",_xlfn.XLOOKUP($B48,PROSPER_Harvey!$1:$1,PROSPER_Harvey!$76:$76,""),"")))))))="","",
IF($C48="Christopher Lobo",_xlfn.XLOOKUP($B48,PROSPER_Lobo!$1:$1,PROSPER_Lobo!$76:$76,""),
IF($C48="Naren Baliga",_xlfn.XLOOKUP($B48,PROSPER_Baliga!$1:$1,PROSPER_Baliga!$76:$76,""),
IF($C48="Thorsten Huhn",_xlfn.XLOOKUP($B48,PROSPER_Huhn!$1:$1,PROSPER_Huhn!$76:$76,""),
IF($C48="Nick Hull",_xlfn.XLOOKUP($B48,PROSPER_Hull!$1:$1,PROSPER_Hull!$76:$76,""),
IF($C48="Monika Kotwani",_xlfn.XLOOKUP($B48,PROSPER_Kotwani!$1:$1,PROSPER_Kotwani!$76:$76,""),
IF($C48="Jonathan Wellner",_xlfn.XLOOKUP($B48,PROSPER_Wellner!$1:$1,PROSPER_Wellner!$76:$76,""),
IF($C48="Travis Harvey",_xlfn.XLOOKUP($B48,PROSPER_Harvey!$1:$1,PROSPER_Harvey!$76:$76,""),"")))))))))</f>
        <v>No Score</v>
      </c>
      <c r="KE48" s="138" t="str">
        <f>IF(IF(IF($C48="Christopher Lobo",_xlfn.XLOOKUP($B48,PROSPER_Lobo!$1:$1,PROSPER_Lobo!$77:$77,""),
IF($C48="Naren Baliga",_xlfn.XLOOKUP($B48,PROSPER_Baliga!$1:$1,PROSPER_Baliga!$77:$77,""),
IF($C48="Thorsten Huhn",_xlfn.XLOOKUP($B48,PROSPER_Huhn!$1:$1,PROSPER_Huhn!$77:$77,""),
IF($C48="Nick Hull",_xlfn.XLOOKUP($B48,PROSPER_Hull!$1:$1,PROSPER_Hull!$77:$77,""),
IF($C48="Monika Kotwani",_xlfn.XLOOKUP($B48,PROSPER_Kotwani!$1:$1,PROSPER_Kotwani!$77:$77,""),
IF($C48="Jonathan Wellner",_xlfn.XLOOKUP($B48,PROSPER_Wellner!$1:$1,PROSPER_Wellner!$77:$77,""),
IF($C48="Travis Harvey",_xlfn.XLOOKUP($B48,PROSPER_Harvey!$1:$1,PROSPER_Harvey!$77:$77,""),"")))))))="","",
IF($C48="Christopher Lobo",_xlfn.XLOOKUP($B48,PROSPER_Lobo!$1:$1,PROSPER_Lobo!$77:$77,""),
IF($C48="Naren Baliga",_xlfn.XLOOKUP($B48,PROSPER_Baliga!$1:$1,PROSPER_Baliga!$77:$77,""),
IF($C48="Thorsten Huhn",_xlfn.XLOOKUP($B48,PROSPER_Huhn!$1:$1,PROSPER_Huhn!$77:$77,""),
IF($C48="Nick Hull",_xlfn.XLOOKUP($B48,PROSPER_Hull!$1:$1,PROSPER_Hull!$77:$77,""),
IF($C48="Monika Kotwani",_xlfn.XLOOKUP($B48,PROSPER_Kotwani!$1:$1,PROSPER_Kotwani!$77:$77,""),
IF($C48="Jonathan Wellner",_xlfn.XLOOKUP($B48,PROSPER_Wellner!$1:$1,PROSPER_Wellner!$77:$77,""),
IF($C48="Travis Harvey",_xlfn.XLOOKUP($B48,PROSPER_Harvey!$1:$1,PROSPER_Harvey!$77:$77,""),""))))))))="","No Comment",IF(IF($C48="Christopher Lobo",_xlfn.XLOOKUP($B48,PROSPER_Lobo!$1:$1,PROSPER_Lobo!$77:$77,""),
IF($C48="Naren Baliga",_xlfn.XLOOKUP($B48,PROSPER_Baliga!$1:$1,PROSPER_Baliga!$77:$77,""),
IF($C48="Thorsten Huhn",_xlfn.XLOOKUP($B48,PROSPER_Huhn!$1:$1,PROSPER_Huhn!$77:$77,""),
IF($C48="Nick Hull",_xlfn.XLOOKUP($B48,PROSPER_Hull!$1:$1,PROSPER_Hull!$77:$77,""),
IF($C48="Monika Kotwani",_xlfn.XLOOKUP($B48,PROSPER_Kotwani!$1:$1,PROSPER_Kotwani!$77:$77,""),
IF($C48="Jonathan Wellner",_xlfn.XLOOKUP($B48,PROSPER_Wellner!$1:$1,PROSPER_Wellner!$77:$77,""),
IF($C48="Travis Harvey",_xlfn.XLOOKUP($B48,PROSPER_Harvey!$1:$1,PROSPER_Harvey!$77:$77,""),"")))))))="","",
IF($C48="Christopher Lobo",_xlfn.XLOOKUP($B48,PROSPER_Lobo!$1:$1,PROSPER_Lobo!$77:$77,""),
IF($C48="Naren Baliga",_xlfn.XLOOKUP($B48,PROSPER_Baliga!$1:$1,PROSPER_Baliga!$77:$77,""),
IF($C48="Thorsten Huhn",_xlfn.XLOOKUP($B48,PROSPER_Huhn!$1:$1,PROSPER_Huhn!$77:$77,""),
IF($C48="Nick Hull",_xlfn.XLOOKUP($B48,PROSPER_Hull!$1:$1,PROSPER_Hull!$77:$77,""),
IF($C48="Monika Kotwani",_xlfn.XLOOKUP($B48,PROSPER_Kotwani!$1:$1,PROSPER_Kotwani!$77:$77,""),
IF($C48="Jonathan Wellner",_xlfn.XLOOKUP($B48,PROSPER_Wellner!$1:$1,PROSPER_Wellner!$77:$77,""),
IF($C48="Travis Harvey",_xlfn.XLOOKUP($B48,PROSPER_Harvey!$1:$1,PROSPER_Harvey!$77:$77,""),"")))))))))</f>
        <v>No Comment</v>
      </c>
      <c r="KF48" s="141" t="str">
        <f t="shared" ref="KF48:KF57" si="490">IFERROR(AVERAGE(KC48,KD48),"N/A")</f>
        <v>N/A</v>
      </c>
      <c r="KG48" s="135" t="str">
        <f>_xlfn.XLOOKUP(B48,PROSPERInitial_Query!$E:$E,PROSPERInitial_Query!$AU:$AU,"",,-1)</f>
        <v/>
      </c>
      <c r="KH48" s="136" t="str">
        <f t="shared" si="410"/>
        <v>Sharad Chopra7 - ResponsibilitySelf Sufficiency</v>
      </c>
      <c r="KI48" s="136" t="str">
        <f>_xlfn.XLOOKUP(KH48,PROSPERDelta_Query!BK:BK,PROSPERDelta_Query!BI:BI,"",,-1)</f>
        <v/>
      </c>
      <c r="KJ48" s="137" t="str">
        <f t="shared" ref="KJ48:KJ57" si="491">IFERROR(IF(KI48="", IF(KG48="", "", KG48), KI48)*1,"N/A")</f>
        <v>N/A</v>
      </c>
      <c r="KK48" s="137" t="str">
        <f>IF(IF(IF($C48="Christopher Lobo",_xlfn.XLOOKUP($B48,PROSPER_Lobo!$1:$1,PROSPER_Lobo!$78:$78,""),
IF($C48="Naren Baliga",_xlfn.XLOOKUP($B48,PROSPER_Baliga!$1:$1,PROSPER_Baliga!$78:$78,""),
IF($C48="Thorsten Huhn",_xlfn.XLOOKUP($B48,PROSPER_Huhn!$1:$1,PROSPER_Huhn!$78:$78,""),
IF($C48="Nick Hull",_xlfn.XLOOKUP($B48,PROSPER_Hull!$1:$1,PROSPER_Hull!$78:$78,""),
IF($C48="Monika Kotwani",_xlfn.XLOOKUP($B48,PROSPER_Kotwani!$1:$1,PROSPER_Kotwani!$78:$78,""),
IF($C48="Jonathan Wellner",_xlfn.XLOOKUP($B48,PROSPER_Wellner!$1:$1,PROSPER_Wellner!$78:$78,""),
IF($C48="Travis Harvey",_xlfn.XLOOKUP($B48,PROSPER_Harvey!$1:$1,PROSPER_Harvey!$78:$78,""),"")))))))="","",
IF($C48="Christopher Lobo",_xlfn.XLOOKUP($B48,PROSPER_Lobo!$1:$1,PROSPER_Lobo!$78:$78,""),
IF($C48="Naren Baliga",_xlfn.XLOOKUP($B48,PROSPER_Baliga!$1:$1,PROSPER_Baliga!$78:$78,""),
IF($C48="Thorsten Huhn",_xlfn.XLOOKUP($B48,PROSPER_Huhn!$1:$1,PROSPER_Huhn!$78:$78,""),
IF($C48="Nick Hull",_xlfn.XLOOKUP($B48,PROSPER_Hull!$1:$1,PROSPER_Hull!$78:$78,""),
IF($C48="Monika Kotwani",_xlfn.XLOOKUP($B48,PROSPER_Kotwani!$1:$1,PROSPER_Kotwani!$78:$78,""),
IF($C48="Jonathan Wellner",_xlfn.XLOOKUP($B48,PROSPER_Wellner!$1:$1,PROSPER_Wellner!$78:$78,""),
IF($C48="Travis Harvey",_xlfn.XLOOKUP($B48,PROSPER_Harvey!$1:$1,PROSPER_Harvey!$78:$78,""),""))))))))="","No Score",IF(IF($C48="Christopher Lobo",_xlfn.XLOOKUP($B48,PROSPER_Lobo!$1:$1,PROSPER_Lobo!$78:$78,""),
IF($C48="Naren Baliga",_xlfn.XLOOKUP($B48,PROSPER_Baliga!$1:$1,PROSPER_Baliga!$78:$78,""),
IF($C48="Thorsten Huhn",_xlfn.XLOOKUP($B48,PROSPER_Huhn!$1:$1,PROSPER_Huhn!$78:$78,""),
IF($C48="Nick Hull",_xlfn.XLOOKUP($B48,PROSPER_Hull!$1:$1,PROSPER_Hull!$78:$78,""),
IF($C48="Monika Kotwani",_xlfn.XLOOKUP($B48,PROSPER_Kotwani!$1:$1,PROSPER_Kotwani!$78:$78,""),
IF($C48="Jonathan Wellner",_xlfn.XLOOKUP($B48,PROSPER_Wellner!$1:$1,PROSPER_Wellner!$78:$78,""),
IF($C48="Travis Harvey",_xlfn.XLOOKUP($B48,PROSPER_Harvey!$1:$1,PROSPER_Harvey!$78:$78,""),"")))))))="","",
IF($C48="Christopher Lobo",_xlfn.XLOOKUP($B48,PROSPER_Lobo!$1:$1,PROSPER_Lobo!$78:$78,""),
IF($C48="Naren Baliga",_xlfn.XLOOKUP($B48,PROSPER_Baliga!$1:$1,PROSPER_Baliga!$78:$78,""),
IF($C48="Thorsten Huhn",_xlfn.XLOOKUP($B48,PROSPER_Huhn!$1:$1,PROSPER_Huhn!$78:$78,""),
IF($C48="Nick Hull",_xlfn.XLOOKUP($B48,PROSPER_Hull!$1:$1,PROSPER_Hull!$78:$78,""),
IF($C48="Monika Kotwani",_xlfn.XLOOKUP($B48,PROSPER_Kotwani!$1:$1,PROSPER_Kotwani!$78:$78,""),
IF($C48="Jonathan Wellner",_xlfn.XLOOKUP($B48,PROSPER_Wellner!$1:$1,PROSPER_Wellner!$78:$78,""),
IF($C48="Travis Harvey",_xlfn.XLOOKUP($B48,PROSPER_Harvey!$1:$1,PROSPER_Harvey!$78:$78,""),"")))))))))</f>
        <v>No Score</v>
      </c>
      <c r="KL48" s="138" t="str">
        <f>IF(IF(IF($C48="Christopher Lobo",_xlfn.XLOOKUP($B48,PROSPER_Lobo!$1:$1,PROSPER_Lobo!$79:$79,""),
IF($C48="Naren Baliga",_xlfn.XLOOKUP($B48,PROSPER_Baliga!$1:$1,PROSPER_Baliga!$79:$79,""),
IF($C48="Thorsten Huhn",_xlfn.XLOOKUP($B48,PROSPER_Huhn!$1:$1,PROSPER_Huhn!$79:$79,""),
IF($C48="Nick Hull",_xlfn.XLOOKUP($B48,PROSPER_Hull!$1:$1,PROSPER_Hull!$79:$79,""),
IF($C48="Monika Kotwani",_xlfn.XLOOKUP($B48,PROSPER_Kotwani!$1:$1,PROSPER_Kotwani!$79:$79,""),
IF($C48="Jonathan Wellner",_xlfn.XLOOKUP($B48,PROSPER_Wellner!$1:$1,PROSPER_Wellner!$79:$79,""),
IF($C48="Travis Harvey",_xlfn.XLOOKUP($B48,PROSPER_Harvey!$1:$1,PROSPER_Harvey!$79:$79,""),"")))))))="","",
IF($C48="Christopher Lobo",_xlfn.XLOOKUP($B48,PROSPER_Lobo!$1:$1,PROSPER_Lobo!$79:$79,""),
IF($C48="Naren Baliga",_xlfn.XLOOKUP($B48,PROSPER_Baliga!$1:$1,PROSPER_Baliga!$79:$79,""),
IF($C48="Thorsten Huhn",_xlfn.XLOOKUP($B48,PROSPER_Huhn!$1:$1,PROSPER_Huhn!$79:$79,""),
IF($C48="Nick Hull",_xlfn.XLOOKUP($B48,PROSPER_Hull!$1:$1,PROSPER_Hull!$79:$79,""),
IF($C48="Monika Kotwani",_xlfn.XLOOKUP($B48,PROSPER_Kotwani!$1:$1,PROSPER_Kotwani!$79:$79,""),
IF($C48="Jonathan Wellner",_xlfn.XLOOKUP($B48,PROSPER_Wellner!$1:$1,PROSPER_Wellner!$79:$79,""),
IF($C48="Travis Harvey",_xlfn.XLOOKUP($B48,PROSPER_Harvey!$1:$1,PROSPER_Harvey!$79:$79,""),""))))))))="","No Comment",IF(IF($C48="Christopher Lobo",_xlfn.XLOOKUP($B48,PROSPER_Lobo!$1:$1,PROSPER_Lobo!$79:$79,""),
IF($C48="Naren Baliga",_xlfn.XLOOKUP($B48,PROSPER_Baliga!$1:$1,PROSPER_Baliga!$79:$79,""),
IF($C48="Thorsten Huhn",_xlfn.XLOOKUP($B48,PROSPER_Huhn!$1:$1,PROSPER_Huhn!$79:$79,""),
IF($C48="Nick Hull",_xlfn.XLOOKUP($B48,PROSPER_Hull!$1:$1,PROSPER_Hull!$79:$79,""),
IF($C48="Monika Kotwani",_xlfn.XLOOKUP($B48,PROSPER_Kotwani!$1:$1,PROSPER_Kotwani!$79:$79,""),
IF($C48="Jonathan Wellner",_xlfn.XLOOKUP($B48,PROSPER_Wellner!$1:$1,PROSPER_Wellner!$79:$79,""),
IF($C48="Travis Harvey",_xlfn.XLOOKUP($B48,PROSPER_Harvey!$1:$1,PROSPER_Harvey!$79:$79,""),"")))))))="","",
IF($C48="Christopher Lobo",_xlfn.XLOOKUP($B48,PROSPER_Lobo!$1:$1,PROSPER_Lobo!$79:$79,""),
IF($C48="Naren Baliga",_xlfn.XLOOKUP($B48,PROSPER_Baliga!$1:$1,PROSPER_Baliga!$79:$79,""),
IF($C48="Thorsten Huhn",_xlfn.XLOOKUP($B48,PROSPER_Huhn!$1:$1,PROSPER_Huhn!$79:$79,""),
IF($C48="Nick Hull",_xlfn.XLOOKUP($B48,PROSPER_Hull!$1:$1,PROSPER_Hull!$79:$79,""),
IF($C48="Monika Kotwani",_xlfn.XLOOKUP($B48,PROSPER_Kotwani!$1:$1,PROSPER_Kotwani!$79:$79,""),
IF($C48="Jonathan Wellner",_xlfn.XLOOKUP($B48,PROSPER_Wellner!$1:$1,PROSPER_Wellner!$79:$79,""),
IF($C48="Travis Harvey",_xlfn.XLOOKUP($B48,PROSPER_Harvey!$1:$1,PROSPER_Harvey!$79:$79,""),"")))))))))</f>
        <v>No Comment</v>
      </c>
      <c r="KM48" s="141" t="str">
        <f t="shared" ref="KM48:KM57" si="492">IFERROR(AVERAGE(KJ48,KK48),"N/A")</f>
        <v>N/A</v>
      </c>
      <c r="KN48" s="145" t="str">
        <f t="shared" ref="KN48:KN57" si="493">IFERROR(AVERAGE(JH48,JO48,JV48,KC48,KJ48),"N/A")</f>
        <v>N/A</v>
      </c>
      <c r="KO48" s="146" t="str">
        <f t="shared" ref="KO48:KO57" si="494">IFERROR(AVERAGE(JI48,JP48,JW48,KD48,KK48),"N/A")</f>
        <v>N/A</v>
      </c>
      <c r="KP48" s="194" t="str">
        <f t="shared" ref="KP48:KP57" si="495">IFERROR(AVERAGE(JK48,JR48,JY48,KF48,KM48),"N/A")</f>
        <v>N/A</v>
      </c>
      <c r="KQ48" s="147">
        <f t="shared" ref="KQ48:KQ57" si="496">IFERROR(AVERAGE(CA48,GT48,HC48,IV48,IZ48,JD48,KP48),"N/A")</f>
        <v>7.2019230769230766</v>
      </c>
      <c r="KR48" s="148"/>
      <c r="KS48" s="148"/>
      <c r="KT48" s="148"/>
      <c r="KU48" s="149"/>
    </row>
    <row r="49" spans="2:307" x14ac:dyDescent="0.25">
      <c r="B49" s="118" t="s">
        <v>116</v>
      </c>
      <c r="C49" s="119" t="s">
        <v>489</v>
      </c>
      <c r="D49" s="120" t="str">
        <f>_xlfn.XLOOKUP(B49,PROSPERInitial_Query!E:E,PROSPERInitial_Query!G:G,"",,-1)</f>
        <v>6</v>
      </c>
      <c r="E49" s="121" t="str">
        <f t="shared" si="361"/>
        <v>Siddhesh Jain1 - PortfolioDesign Success</v>
      </c>
      <c r="F49" s="122" t="str">
        <f>_xlfn.XLOOKUP(E49,PROSPERDelta_Query!BK:BK,PROSPERDelta_Query!I:I,"",,-1)</f>
        <v/>
      </c>
      <c r="G49" s="123">
        <f t="shared" si="411"/>
        <v>6</v>
      </c>
      <c r="H49" s="124">
        <f>IF(IF(IF($C49="Christopher Lobo",_xlfn.XLOOKUP($B49,PROSPER_Lobo!$1:$1,PROSPER_Lobo!$2:$2,""),
IF($C49="Naren Baliga",_xlfn.XLOOKUP($B49,PROSPER_Baliga!$1:$1,PROSPER_Baliga!$2:$2,""),
IF($C49="Thorsten Huhn",_xlfn.XLOOKUP($B49,PROSPER_Huhn!$1:$1,PROSPER_Huhn!$2:$2,""),
IF($C49="Nick Hull",_xlfn.XLOOKUP($B49,PROSPER_Hull!$1:$1,PROSPER_Hull!$2:$2,""),
IF($C49="Monika Kotwani",_xlfn.XLOOKUP($B49,PROSPER_Kotwani!$1:$1,PROSPER_Kotwani!$2:$2,""),
IF($C49="Jonathan Wellner",_xlfn.XLOOKUP($B49,PROSPER_Wellner!$1:$1,PROSPER_Wellner!$2:$2,""),
IF($C49="Travis Harvey",_xlfn.XLOOKUP($B49,PROSPER_Harvey!$1:$1,PROSPER_Harvey!$2:$2,""),"")))))))="","",
IF($C49="Christopher Lobo",_xlfn.XLOOKUP($B49,PROSPER_Lobo!$1:$1,PROSPER_Lobo!$2:$2,""),
IF($C49="Naren Baliga",_xlfn.XLOOKUP($B49,PROSPER_Baliga!$1:$1,PROSPER_Baliga!$2:$2,""),
IF($C49="Thorsten Huhn",_xlfn.XLOOKUP($B49,PROSPER_Huhn!$1:$1,PROSPER_Huhn!$2:$2,""),
IF($C49="Nick Hull",_xlfn.XLOOKUP($B49,PROSPER_Hull!$1:$1,PROSPER_Hull!$2:$2,""),
IF($C49="Monika Kotwani",_xlfn.XLOOKUP($B49,PROSPER_Kotwani!$1:$1,PROSPER_Kotwani!$2:$2,""),
IF($C49="Jonathan Wellner",_xlfn.XLOOKUP($B49,PROSPER_Wellner!$1:$1,PROSPER_Wellner!$2:$2,""),
IF($C49="Travis Harvey",_xlfn.XLOOKUP($B49,PROSPER_Harvey!$1:$1,PROSPER_Harvey!$2:$2,""),""))))))))="","No Score",(IF(IF($C49="Christopher Lobo",_xlfn.XLOOKUP($B49,PROSPER_Lobo!$1:$1,PROSPER_Lobo!$2:$2,""),
IF($C49="Naren Baliga",_xlfn.XLOOKUP($B49,PROSPER_Baliga!$1:$1,PROSPER_Baliga!$2:$2,""),
IF($C49="Thorsten Huhn",_xlfn.XLOOKUP($B49,PROSPER_Huhn!$1:$1,PROSPER_Huhn!$2:$2,""),
IF($C49="Nick Hull",_xlfn.XLOOKUP($B49,PROSPER_Hull!$1:$1,PROSPER_Hull!$2:$2,""),
IF($C49="Monika Kotwani",_xlfn.XLOOKUP($B49,PROSPER_Kotwani!$1:$1,PROSPER_Kotwani!$2:$2,""),
IF($C49="Jonathan Wellner",_xlfn.XLOOKUP($B49,PROSPER_Wellner!$1:$1,PROSPER_Wellner!$2:$2,""),
IF($C49="Travis Harvey",_xlfn.XLOOKUP($B49,PROSPER_Harvey!$1:$1,PROSPER_Harvey!$2:$2,""),"")))))))="","",
IF($C49="Christopher Lobo",_xlfn.XLOOKUP($B49,PROSPER_Lobo!$1:$1,PROSPER_Lobo!$2:$2,""),
IF($C49="Naren Baliga",_xlfn.XLOOKUP($B49,PROSPER_Baliga!$1:$1,PROSPER_Baliga!$2:$2,""),
IF($C49="Thorsten Huhn",_xlfn.XLOOKUP($B49,PROSPER_Huhn!$1:$1,PROSPER_Huhn!$2:$2,""),
IF($C49="Nick Hull",_xlfn.XLOOKUP($B49,PROSPER_Hull!$1:$1,PROSPER_Hull!$2:$2,""),
IF($C49="Monika Kotwani",_xlfn.XLOOKUP($B49,PROSPER_Kotwani!$1:$1,PROSPER_Kotwani!$2:$2,""),
IF($C49="Jonathan Wellner",_xlfn.XLOOKUP($B49,PROSPER_Wellner!$1:$1,PROSPER_Wellner!$2:$2,""),
IF($C49="Travis Harvey",_xlfn.XLOOKUP($B49,PROSPER_Harvey!$1:$1,PROSPER_Harvey!$2:$2,""),""))))))))))</f>
        <v>6</v>
      </c>
      <c r="I49" s="125" t="str">
        <f>IF(IF(IF($C49="Christopher Lobo",_xlfn.XLOOKUP($B49,PROSPER_Lobo!$1:$1,PROSPER_Lobo!$3:$3,""),
IF($C49="Naren Baliga",_xlfn.XLOOKUP($B49,PROSPER_Baliga!$1:$1,PROSPER_Baliga!$3:$3,""),
IF($C49="Thorsten Huhn",_xlfn.XLOOKUP($B49,PROSPER_Huhn!$1:$1,PROSPER_Huhn!$3:$3,""),
IF($C49="Nick Hull",_xlfn.XLOOKUP($B49,PROSPER_Hull!$1:$1,PROSPER_Hull!$3:$3,""),
IF($C49="Monika Kotwani",_xlfn.XLOOKUP($B49,PROSPER_Kotwani!$1:$1,PROSPER_Kotwani!$3:$3,""),
IF($C49="Jonathan Wellner",_xlfn.XLOOKUP($B49,PROSPER_Wellner!$1:$1,PROSPER_Wellner!$3:$3,""),
IF($C49="Travis Harvey",_xlfn.XLOOKUP($B49,PROSPER_Harvey!$1:$1,PROSPER_Harvey!$3:$3,""),"")))))))="","",
IF($C49="Christopher Lobo",_xlfn.XLOOKUP($B49,PROSPER_Lobo!$1:$1,PROSPER_Lobo!$3:$3,""),
IF($C49="Naren Baliga",_xlfn.XLOOKUP($B49,PROSPER_Baliga!$1:$1,PROSPER_Baliga!$3:$3,""),
IF($C49="Thorsten Huhn",_xlfn.XLOOKUP($B49,PROSPER_Huhn!$1:$1,PROSPER_Huhn!$3:$3,""),
IF($C49="Nick Hull",_xlfn.XLOOKUP($B49,PROSPER_Hull!$1:$1,PROSPER_Hull!$3:$3,""),
IF($C49="Monika Kotwani",_xlfn.XLOOKUP($B49,PROSPER_Kotwani!$1:$1,PROSPER_Kotwani!$3:$3,""),
IF($C49="Jonathan Wellner",_xlfn.XLOOKUP($B49,PROSPER_Wellner!$1:$1,PROSPER_Wellner!$3:$3,""),
IF($C49="Travis Harvey",_xlfn.XLOOKUP($B49,PROSPER_Harvey!$1:$1,PROSPER_Harvey!$3:$3,""),""))))))))="","No Comment",IF(IF($C49="Christopher Lobo",_xlfn.XLOOKUP($B49,PROSPER_Lobo!$1:$1,PROSPER_Lobo!$3:$3,""),
IF($C49="Naren Baliga",_xlfn.XLOOKUP($B49,PROSPER_Baliga!$1:$1,PROSPER_Baliga!$3:$3,""),
IF($C49="Thorsten Huhn",_xlfn.XLOOKUP($B49,PROSPER_Huhn!$1:$1,PROSPER_Huhn!$3:$3,""),
IF($C49="Nick Hull",_xlfn.XLOOKUP($B49,PROSPER_Hull!$1:$1,PROSPER_Hull!$3:$3,""),
IF($C49="Monika Kotwani",_xlfn.XLOOKUP($B49,PROSPER_Kotwani!$1:$1,PROSPER_Kotwani!$3:$3,""),
IF($C49="Jonathan Wellner",_xlfn.XLOOKUP($B49,PROSPER_Wellner!$1:$1,PROSPER_Wellner!$3:$3,""),
IF($C49="Travis Harvey",_xlfn.XLOOKUP($B49,PROSPER_Harvey!$1:$1,PROSPER_Harvey!$3:$3,""),"")))))))="","",
IF($C49="Christopher Lobo",_xlfn.XLOOKUP($B49,PROSPER_Lobo!$1:$1,PROSPER_Lobo!$3:$3,""),
IF($C49="Naren Baliga",_xlfn.XLOOKUP($B49,PROSPER_Baliga!$1:$1,PROSPER_Baliga!$3:$3,""),
IF($C49="Thorsten Huhn",_xlfn.XLOOKUP($B49,PROSPER_Huhn!$1:$1,PROSPER_Huhn!$3:$3,""),
IF($C49="Nick Hull",_xlfn.XLOOKUP($B49,PROSPER_Hull!$1:$1,PROSPER_Hull!$3:$3,""),
IF($C49="Monika Kotwani",_xlfn.XLOOKUP($B49,PROSPER_Kotwani!$1:$1,PROSPER_Kotwani!$3:$3,""),
IF($C49="Jonathan Wellner",_xlfn.XLOOKUP($B49,PROSPER_Wellner!$1:$1,PROSPER_Wellner!$3:$3,""),
IF($C49="Travis Harvey",_xlfn.XLOOKUP($B49,PROSPER_Harvey!$1:$1,PROSPER_Harvey!$3:$3,""),"")))))))))</f>
        <v>Make best use of design success opportunity at Micron</v>
      </c>
      <c r="J49" s="124">
        <f>IFERROR(ROUND(_xlfn.XLOOKUP(B49,DesignSuccessChallenge_Query!$E:$E,DesignSuccessChallenge_Query!$F:$F)/4.7,0),"Not Taken")</f>
        <v>4</v>
      </c>
      <c r="K49" s="150">
        <f t="shared" si="412"/>
        <v>5.333333333333333</v>
      </c>
      <c r="L49" s="120" t="str">
        <f>_xlfn.XLOOKUP(B49,PROSPERInitial_Query!$E:$E,PROSPERInitial_Query!$H:$H,"",,-1)</f>
        <v>7</v>
      </c>
      <c r="M49" s="121" t="str">
        <f t="shared" si="362"/>
        <v>Siddhesh Jain1 - PortfolioPremium Engagement</v>
      </c>
      <c r="N49" s="126" t="str">
        <f>_xlfn.XLOOKUP(M49,PROSPERDelta_Query!BK:BK,PROSPERDelta_Query!J:J,"",,-1)</f>
        <v/>
      </c>
      <c r="O49" s="124">
        <f t="shared" si="413"/>
        <v>7</v>
      </c>
      <c r="P49" s="124">
        <f>IF(IF(IF($C49="Christopher Lobo",_xlfn.XLOOKUP($B49,PROSPER_Lobo!$1:$1,PROSPER_Lobo!$4:$4,""),
IF($C49="Naren Baliga",_xlfn.XLOOKUP($B49,PROSPER_Baliga!$1:$1,PROSPER_Baliga!$4:$4,""),
IF($C49="Thorsten Huhn",_xlfn.XLOOKUP($B49,PROSPER_Huhn!$1:$1,PROSPER_Huhn!$4:$4,""),
IF($C49="Nick Hull",_xlfn.XLOOKUP($B49,PROSPER_Hull!$1:$1,PROSPER_Hull!$4:$4,""),
IF($C49="Monika Kotwani",_xlfn.XLOOKUP($B49,PROSPER_Kotwani!$1:$1,PROSPER_Kotwani!$4:$4,""),
IF($C49="Jonathan Wellner",_xlfn.XLOOKUP($B49,PROSPER_Wellner!$1:$1,PROSPER_Wellner!$4:$4,""),
IF($C49="Travis Harvey",_xlfn.XLOOKUP($B49,PROSPER_Harvey!$1:$1,PROSPER_Harvey!$4:$4,""),"")))))))="","",
IF($C49="Christopher Lobo",_xlfn.XLOOKUP($B49,PROSPER_Lobo!$1:$1,PROSPER_Lobo!$4:$4,""),
IF($C49="Naren Baliga",_xlfn.XLOOKUP($B49,PROSPER_Baliga!$1:$1,PROSPER_Baliga!$4:$4,""),
IF($C49="Thorsten Huhn",_xlfn.XLOOKUP($B49,PROSPER_Huhn!$1:$1,PROSPER_Huhn!$4:$4,""),
IF($C49="Nick Hull",_xlfn.XLOOKUP($B49,PROSPER_Hull!$1:$1,PROSPER_Hull!$4:$4,""),
IF($C49="Monika Kotwani",_xlfn.XLOOKUP($B49,PROSPER_Kotwani!$1:$1,PROSPER_Kotwani!$4:$4,""),
IF($C49="Jonathan Wellner",_xlfn.XLOOKUP($B49,PROSPER_Wellner!$1:$1,PROSPER_Wellner!$4:$4,""),
IF($C49="Travis Harvey",_xlfn.XLOOKUP($B49,PROSPER_Harvey!$1:$1,PROSPER_Harvey!$4:$4,""),""))))))))="","No Score",IF(IF($C49="Christopher Lobo",_xlfn.XLOOKUP($B49,PROSPER_Lobo!$1:$1,PROSPER_Lobo!$4:$4,""),
IF($C49="Naren Baliga",_xlfn.XLOOKUP($B49,PROSPER_Baliga!$1:$1,PROSPER_Baliga!$4:$4,""),
IF($C49="Thorsten Huhn",_xlfn.XLOOKUP($B49,PROSPER_Huhn!$1:$1,PROSPER_Huhn!$4:$4,""),
IF($C49="Nick Hull",_xlfn.XLOOKUP($B49,PROSPER_Hull!$1:$1,PROSPER_Hull!$4:$4,""),
IF($C49="Monika Kotwani",_xlfn.XLOOKUP($B49,PROSPER_Kotwani!$1:$1,PROSPER_Kotwani!$4:$4,""),
IF($C49="Jonathan Wellner",_xlfn.XLOOKUP($B49,PROSPER_Wellner!$1:$1,PROSPER_Wellner!$4:$4,""),
IF($C49="Travis Harvey",_xlfn.XLOOKUP($B49,PROSPER_Harvey!$1:$1,PROSPER_Harvey!$4:$4,""),"")))))))="","",
IF($C49="Christopher Lobo",_xlfn.XLOOKUP($B49,PROSPER_Lobo!$1:$1,PROSPER_Lobo!$4:$4,""),
IF($C49="Naren Baliga",_xlfn.XLOOKUP($B49,PROSPER_Baliga!$1:$1,PROSPER_Baliga!$4:$4,""),
IF($C49="Thorsten Huhn",_xlfn.XLOOKUP($B49,PROSPER_Huhn!$1:$1,PROSPER_Huhn!$4:$4,""),
IF($C49="Nick Hull",_xlfn.XLOOKUP($B49,PROSPER_Hull!$1:$1,PROSPER_Hull!$4:$4,""),
IF($C49="Monika Kotwani",_xlfn.XLOOKUP($B49,PROSPER_Kotwani!$1:$1,PROSPER_Kotwani!$4:$4,""),
IF($C49="Jonathan Wellner",_xlfn.XLOOKUP($B49,PROSPER_Wellner!$1:$1,PROSPER_Wellner!$4:$4,""),
IF($C49="Travis Harvey",_xlfn.XLOOKUP($B49,PROSPER_Harvey!$1:$1,PROSPER_Harvey!$4:$4,""),"")))))))))</f>
        <v>6</v>
      </c>
      <c r="Q49" s="125" t="str">
        <f>IF(IF(IF($C49="Christopher Lobo",_xlfn.XLOOKUP($B49,PROSPER_Lobo!$1:$1,PROSPER_Lobo!$5:$5,""),
IF($C49="Naren Baliga",_xlfn.XLOOKUP($B49,PROSPER_Baliga!$1:$1,PROSPER_Baliga!$5:$5,""),
IF($C49="Thorsten Huhn",_xlfn.XLOOKUP($B49,PROSPER_Huhn!$1:$1,PROSPER_Huhn!$5:$5,""),
IF($C49="Nick Hull",_xlfn.XLOOKUP($B49,PROSPER_Hull!$1:$1,PROSPER_Hull!$5:$5,""),
IF($C49="Monika Kotwani",_xlfn.XLOOKUP($B49,PROSPER_Kotwani!$1:$1,PROSPER_Kotwani!$5:$5,""),
IF($C49="Jonathan Wellner",_xlfn.XLOOKUP($B49,PROSPER_Wellner!$1:$1,PROSPER_Wellner!$5:$5,""),
IF($C49="Travis Harvey",_xlfn.XLOOKUP($B49,PROSPER_Harvey!$1:$1,PROSPER_Harvey!$5:$5,""),"")))))))="","",
IF($C49="Christopher Lobo",_xlfn.XLOOKUP($B49,PROSPER_Lobo!$1:$1,PROSPER_Lobo!$5:$5,""),
IF($C49="Naren Baliga",_xlfn.XLOOKUP($B49,PROSPER_Baliga!$1:$1,PROSPER_Baliga!$5:$5,""),
IF($C49="Thorsten Huhn",_xlfn.XLOOKUP($B49,PROSPER_Huhn!$1:$1,PROSPER_Huhn!$5:$5,""),
IF($C49="Nick Hull",_xlfn.XLOOKUP($B49,PROSPER_Hull!$1:$1,PROSPER_Hull!$5:$5,""),
IF($C49="Monika Kotwani",_xlfn.XLOOKUP($B49,PROSPER_Kotwani!$1:$1,PROSPER_Kotwani!$5:$5,""),
IF($C49="Jonathan Wellner",_xlfn.XLOOKUP($B49,PROSPER_Wellner!$1:$1,PROSPER_Wellner!$5:$5,""),
IF($C49="Travis Harvey",_xlfn.XLOOKUP($B49,PROSPER_Harvey!$1:$1,PROSPER_Harvey!$5:$5,""),""))))))))="","No Comment",IF(IF($C49="Christopher Lobo",_xlfn.XLOOKUP($B49,PROSPER_Lobo!$1:$1,PROSPER_Lobo!$5:$5,""),
IF($C49="Naren Baliga",_xlfn.XLOOKUP($B49,PROSPER_Baliga!$1:$1,PROSPER_Baliga!$5:$5,""),
IF($C49="Thorsten Huhn",_xlfn.XLOOKUP($B49,PROSPER_Huhn!$1:$1,PROSPER_Huhn!$5:$5,""),
IF($C49="Nick Hull",_xlfn.XLOOKUP($B49,PROSPER_Hull!$1:$1,PROSPER_Hull!$5:$5,""),
IF($C49="Monika Kotwani",_xlfn.XLOOKUP($B49,PROSPER_Kotwani!$1:$1,PROSPER_Kotwani!$5:$5,""),
IF($C49="Jonathan Wellner",_xlfn.XLOOKUP($B49,PROSPER_Wellner!$1:$1,PROSPER_Wellner!$5:$5,""),
IF($C49="Travis Harvey",_xlfn.XLOOKUP($B49,PROSPER_Harvey!$1:$1,PROSPER_Harvey!$5:$5,""),"")))))))="","",
IF($C49="Christopher Lobo",_xlfn.XLOOKUP($B49,PROSPER_Lobo!$1:$1,PROSPER_Lobo!$5:$5,""),
IF($C49="Naren Baliga",_xlfn.XLOOKUP($B49,PROSPER_Baliga!$1:$1,PROSPER_Baliga!$5:$5,""),
IF($C49="Thorsten Huhn",_xlfn.XLOOKUP($B49,PROSPER_Huhn!$1:$1,PROSPER_Huhn!$5:$5,""),
IF($C49="Nick Hull",_xlfn.XLOOKUP($B49,PROSPER_Hull!$1:$1,PROSPER_Hull!$5:$5,""),
IF($C49="Monika Kotwani",_xlfn.XLOOKUP($B49,PROSPER_Kotwani!$1:$1,PROSPER_Kotwani!$5:$5,""),
IF($C49="Jonathan Wellner",_xlfn.XLOOKUP($B49,PROSPER_Wellner!$1:$1,PROSPER_Wellner!$5:$5,""),
IF($C49="Travis Harvey",_xlfn.XLOOKUP($B49,PROSPER_Harvey!$1:$1,PROSPER_Harvey!$5:$5,""),"")))))))))</f>
        <v>S/4 Transformation at Micron will give you an indepth knowledge of PE portfolio</v>
      </c>
      <c r="R49" s="124" t="s">
        <v>89</v>
      </c>
      <c r="S49" s="150">
        <f t="shared" si="414"/>
        <v>6.5</v>
      </c>
      <c r="T49" s="120" t="str">
        <f>_xlfn.XLOOKUP(B49,PROSPERInitial_Query!$E:$E,PROSPERInitial_Query!$I:$I,"",,-1)</f>
        <v>6</v>
      </c>
      <c r="U49" s="121" t="str">
        <f t="shared" si="363"/>
        <v>Siddhesh Jain1 - PortfolioCloud Application Services</v>
      </c>
      <c r="V49" s="126" t="str">
        <f>_xlfn.XLOOKUP(U49,PROSPERDelta_Query!BK:BK,PROSPERDelta_Query!K:K,"",,-1)</f>
        <v/>
      </c>
      <c r="W49" s="124">
        <f t="shared" si="415"/>
        <v>6</v>
      </c>
      <c r="X49" s="124">
        <f>IF(IF(IF($C49="Christopher Lobo",_xlfn.XLOOKUP($B49,PROSPER_Lobo!$1:$1,PROSPER_Lobo!$6:$6,""),
IF($C49="Naren Baliga",_xlfn.XLOOKUP($B49,PROSPER_Baliga!$1:$1,PROSPER_Baliga!$6:$6,""),
IF($C49="Thorsten Huhn",_xlfn.XLOOKUP($B49,PROSPER_Huhn!$1:$1,PROSPER_Huhn!$6:$6,""),
IF($C49="Nick Hull",_xlfn.XLOOKUP($B49,PROSPER_Hull!$1:$1,PROSPER_Hull!$6:$6,""),
IF($C49="Monika Kotwani",_xlfn.XLOOKUP($B49,PROSPER_Kotwani!$1:$1,PROSPER_Kotwani!$6:$6,""),
IF($C49="Jonathan Wellner",_xlfn.XLOOKUP($B49,PROSPER_Wellner!$1:$1,PROSPER_Wellner!$6:$6,""),
IF($C49="Travis Harvey",_xlfn.XLOOKUP($B49,PROSPER_Harvey!$1:$1,PROSPER_Harvey!$6:$6,""),"")))))))="","",
IF($C49="Christopher Lobo",_xlfn.XLOOKUP($B49,PROSPER_Lobo!$1:$1,PROSPER_Lobo!$6:$6,""),
IF($C49="Naren Baliga",_xlfn.XLOOKUP($B49,PROSPER_Baliga!$1:$1,PROSPER_Baliga!$6:$6,""),
IF($C49="Thorsten Huhn",_xlfn.XLOOKUP($B49,PROSPER_Huhn!$1:$1,PROSPER_Huhn!$6:$6,""),
IF($C49="Nick Hull",_xlfn.XLOOKUP($B49,PROSPER_Hull!$1:$1,PROSPER_Hull!$6:$6,""),
IF($C49="Monika Kotwani",_xlfn.XLOOKUP($B49,PROSPER_Kotwani!$1:$1,PROSPER_Kotwani!$6:$6,""),
IF($C49="Jonathan Wellner",_xlfn.XLOOKUP($B49,PROSPER_Wellner!$1:$1,PROSPER_Wellner!$6:$6,""),
IF($C49="Travis Harvey",_xlfn.XLOOKUP($B49,PROSPER_Harvey!$1:$1,PROSPER_Harvey!$6:$6,""),""))))))))="","No Score",IF(IF($C49="Christopher Lobo",_xlfn.XLOOKUP($B49,PROSPER_Lobo!$1:$1,PROSPER_Lobo!$6:$6,""),
IF($C49="Naren Baliga",_xlfn.XLOOKUP($B49,PROSPER_Baliga!$1:$1,PROSPER_Baliga!$6:$6,""),
IF($C49="Thorsten Huhn",_xlfn.XLOOKUP($B49,PROSPER_Huhn!$1:$1,PROSPER_Huhn!$6:$6,""),
IF($C49="Nick Hull",_xlfn.XLOOKUP($B49,PROSPER_Hull!$1:$1,PROSPER_Hull!$6:$6,""),
IF($C49="Monika Kotwani",_xlfn.XLOOKUP($B49,PROSPER_Kotwani!$1:$1,PROSPER_Kotwani!$6:$6,""),
IF($C49="Jonathan Wellner",_xlfn.XLOOKUP($B49,PROSPER_Wellner!$1:$1,PROSPER_Wellner!$6:$6,""),
IF($C49="Travis Harvey",_xlfn.XLOOKUP($B49,PROSPER_Harvey!$1:$1,PROSPER_Harvey!$6:$6,""),"")))))))="","",
IF($C49="Christopher Lobo",_xlfn.XLOOKUP($B49,PROSPER_Lobo!$1:$1,PROSPER_Lobo!$6:$6,""),
IF($C49="Naren Baliga",_xlfn.XLOOKUP($B49,PROSPER_Baliga!$1:$1,PROSPER_Baliga!$6:$6,""),
IF($C49="Thorsten Huhn",_xlfn.XLOOKUP($B49,PROSPER_Huhn!$1:$1,PROSPER_Huhn!$6:$6,""),
IF($C49="Nick Hull",_xlfn.XLOOKUP($B49,PROSPER_Hull!$1:$1,PROSPER_Hull!$6:$6,""),
IF($C49="Monika Kotwani",_xlfn.XLOOKUP($B49,PROSPER_Kotwani!$1:$1,PROSPER_Kotwani!$6:$6,""),
IF($C49="Jonathan Wellner",_xlfn.XLOOKUP($B49,PROSPER_Wellner!$1:$1,PROSPER_Wellner!$6:$6,""),
IF($C49="Travis Harvey",_xlfn.XLOOKUP($B49,PROSPER_Harvey!$1:$1,PROSPER_Harvey!$6:$6,""),"")))))))))</f>
        <v>6</v>
      </c>
      <c r="Y49" s="125" t="str">
        <f>IF(IF(IF($C49="Christopher Lobo",_xlfn.XLOOKUP($B49,PROSPER_Lobo!$1:$1,PROSPER_Lobo!$7:$7,""),
IF($C49="Naren Baliga",_xlfn.XLOOKUP($B49,PROSPER_Baliga!$1:$1,PROSPER_Baliga!$7:$7,""),
IF($C49="Thorsten Huhn",_xlfn.XLOOKUP($B49,PROSPER_Huhn!$1:$1,PROSPER_Huhn!$7:$7,""),
IF($C49="Nick Hull",_xlfn.XLOOKUP($B49,PROSPER_Hull!$1:$1,PROSPER_Hull!$7:$7,""),
IF($C49="Monika Kotwani",_xlfn.XLOOKUP($B49,PROSPER_Kotwani!$1:$1,PROSPER_Kotwani!$7:$7,""),
IF($C49="Jonathan Wellner",_xlfn.XLOOKUP($B49,PROSPER_Wellner!$1:$1,PROSPER_Wellner!$7:$7,""),
IF($C49="Travis Harvey",_xlfn.XLOOKUP($B49,PROSPER_Harvey!$1:$1,PROSPER_Harvey!$7:$7,""),"")))))))="","",
IF($C49="Christopher Lobo",_xlfn.XLOOKUP($B49,PROSPER_Lobo!$1:$1,PROSPER_Lobo!$7:$7,""),
IF($C49="Naren Baliga",_xlfn.XLOOKUP($B49,PROSPER_Baliga!$1:$1,PROSPER_Baliga!$7:$7,""),
IF($C49="Thorsten Huhn",_xlfn.XLOOKUP($B49,PROSPER_Huhn!$1:$1,PROSPER_Huhn!$7:$7,""),
IF($C49="Nick Hull",_xlfn.XLOOKUP($B49,PROSPER_Hull!$1:$1,PROSPER_Hull!$7:$7,""),
IF($C49="Monika Kotwani",_xlfn.XLOOKUP($B49,PROSPER_Kotwani!$1:$1,PROSPER_Kotwani!$7:$7,""),
IF($C49="Jonathan Wellner",_xlfn.XLOOKUP($B49,PROSPER_Wellner!$1:$1,PROSPER_Wellner!$7:$7,""),
IF($C49="Travis Harvey",_xlfn.XLOOKUP($B49,PROSPER_Harvey!$1:$1,PROSPER_Harvey!$7:$7,""),""))))))))="","No Comment",IF(IF($C49="Christopher Lobo",_xlfn.XLOOKUP($B49,PROSPER_Lobo!$1:$1,PROSPER_Lobo!$7:$7,""),
IF($C49="Naren Baliga",_xlfn.XLOOKUP($B49,PROSPER_Baliga!$1:$1,PROSPER_Baliga!$7:$7,""),
IF($C49="Thorsten Huhn",_xlfn.XLOOKUP($B49,PROSPER_Huhn!$1:$1,PROSPER_Huhn!$7:$7,""),
IF($C49="Nick Hull",_xlfn.XLOOKUP($B49,PROSPER_Hull!$1:$1,PROSPER_Hull!$7:$7,""),
IF($C49="Monika Kotwani",_xlfn.XLOOKUP($B49,PROSPER_Kotwani!$1:$1,PROSPER_Kotwani!$7:$7,""),
IF($C49="Jonathan Wellner",_xlfn.XLOOKUP($B49,PROSPER_Wellner!$1:$1,PROSPER_Wellner!$7:$7,""),
IF($C49="Travis Harvey",_xlfn.XLOOKUP($B49,PROSPER_Harvey!$1:$1,PROSPER_Harvey!$7:$7,""),"")))))))="","",
IF($C49="Christopher Lobo",_xlfn.XLOOKUP($B49,PROSPER_Lobo!$1:$1,PROSPER_Lobo!$7:$7,""),
IF($C49="Naren Baliga",_xlfn.XLOOKUP($B49,PROSPER_Baliga!$1:$1,PROSPER_Baliga!$7:$7,""),
IF($C49="Thorsten Huhn",_xlfn.XLOOKUP($B49,PROSPER_Huhn!$1:$1,PROSPER_Huhn!$7:$7,""),
IF($C49="Nick Hull",_xlfn.XLOOKUP($B49,PROSPER_Hull!$1:$1,PROSPER_Hull!$7:$7,""),
IF($C49="Monika Kotwani",_xlfn.XLOOKUP($B49,PROSPER_Kotwani!$1:$1,PROSPER_Kotwani!$7:$7,""),
IF($C49="Jonathan Wellner",_xlfn.XLOOKUP($B49,PROSPER_Wellner!$1:$1,PROSPER_Wellner!$7:$7,""),
IF($C49="Travis Harvey",_xlfn.XLOOKUP($B49,PROSPER_Harvey!$1:$1,PROSPER_Harvey!$7:$7,""),"")))))))))</f>
        <v>No Comment</v>
      </c>
      <c r="Z49" s="124" t="s">
        <v>89</v>
      </c>
      <c r="AA49" s="150">
        <f t="shared" si="416"/>
        <v>6</v>
      </c>
      <c r="AB49" s="120" t="str">
        <f>_xlfn.XLOOKUP(B49,PROSPERInitial_Query!$E:$E,PROSPERInitial_Query!$J:$J,"",,-1)</f>
        <v>5</v>
      </c>
      <c r="AC49" s="121" t="str">
        <f t="shared" si="364"/>
        <v>Siddhesh Jain1 - PortfolioPreferred Success</v>
      </c>
      <c r="AD49" s="126" t="str">
        <f>_xlfn.XLOOKUP(AC49,PROSPERDelta_Query!BK:BK,PROSPERDelta_Query!L:L,"",,-1)</f>
        <v/>
      </c>
      <c r="AE49" s="124">
        <f t="shared" si="417"/>
        <v>5</v>
      </c>
      <c r="AF49" s="124">
        <f>IF(IF(IF($C49="Christopher Lobo",_xlfn.XLOOKUP($B49,PROSPER_Lobo!$1:$1,PROSPER_Lobo!$8:$8,""),
IF($C49="Naren Baliga",_xlfn.XLOOKUP($B49,PROSPER_Baliga!$1:$1,PROSPER_Baliga!$8:$8,""),
IF($C49="Thorsten Huhn",_xlfn.XLOOKUP($B49,PROSPER_Huhn!$1:$1,PROSPER_Huhn!$8:$8,""),
IF($C49="Nick Hull",_xlfn.XLOOKUP($B49,PROSPER_Hull!$1:$1,PROSPER_Hull!$8:$8,""),
IF($C49="Monika Kotwani",_xlfn.XLOOKUP($B49,PROSPER_Kotwani!$1:$1,PROSPER_Kotwani!$8:$8,""),
IF($C49="Jonathan Wellner",_xlfn.XLOOKUP($B49,PROSPER_Wellner!$1:$1,PROSPER_Wellner!$8:$8,""),
IF($C49="Travis Harvey",_xlfn.XLOOKUP($B49,PROSPER_Harvey!$1:$1,PROSPER_Harvey!$8:$8,""),"")))))))="","",
IF($C49="Christopher Lobo",_xlfn.XLOOKUP($B49,PROSPER_Lobo!$1:$1,PROSPER_Lobo!$8:$8,""),
IF($C49="Naren Baliga",_xlfn.XLOOKUP($B49,PROSPER_Baliga!$1:$1,PROSPER_Baliga!$8:$8,""),
IF($C49="Thorsten Huhn",_xlfn.XLOOKUP($B49,PROSPER_Huhn!$1:$1,PROSPER_Huhn!$8:$8,""),
IF($C49="Nick Hull",_xlfn.XLOOKUP($B49,PROSPER_Hull!$1:$1,PROSPER_Hull!$8:$8,""),
IF($C49="Monika Kotwani",_xlfn.XLOOKUP($B49,PROSPER_Kotwani!$1:$1,PROSPER_Kotwani!$8:$8,""),
IF($C49="Jonathan Wellner",_xlfn.XLOOKUP($B49,PROSPER_Wellner!$1:$1,PROSPER_Wellner!$8:$8,""),
IF($C49="Travis Harvey",_xlfn.XLOOKUP($B49,PROSPER_Harvey!$1:$1,PROSPER_Harvey!$8:$8,""),""))))))))="","No Score",IF(IF($C49="Christopher Lobo",_xlfn.XLOOKUP($B49,PROSPER_Lobo!$1:$1,PROSPER_Lobo!$8:$8,""),
IF($C49="Naren Baliga",_xlfn.XLOOKUP($B49,PROSPER_Baliga!$1:$1,PROSPER_Baliga!$8:$8,""),
IF($C49="Thorsten Huhn",_xlfn.XLOOKUP($B49,PROSPER_Huhn!$1:$1,PROSPER_Huhn!$8:$8,""),
IF($C49="Nick Hull",_xlfn.XLOOKUP($B49,PROSPER_Hull!$1:$1,PROSPER_Hull!$8:$8,""),
IF($C49="Monika Kotwani",_xlfn.XLOOKUP($B49,PROSPER_Kotwani!$1:$1,PROSPER_Kotwani!$8:$8,""),
IF($C49="Jonathan Wellner",_xlfn.XLOOKUP($B49,PROSPER_Wellner!$1:$1,PROSPER_Wellner!$8:$8,""),
IF($C49="Travis Harvey",_xlfn.XLOOKUP($B49,PROSPER_Harvey!$1:$1,PROSPER_Harvey!$8:$8,""),"")))))))="","",
IF($C49="Christopher Lobo",_xlfn.XLOOKUP($B49,PROSPER_Lobo!$1:$1,PROSPER_Lobo!$8:$8,""),
IF($C49="Naren Baliga",_xlfn.XLOOKUP($B49,PROSPER_Baliga!$1:$1,PROSPER_Baliga!$8:$8,""),
IF($C49="Thorsten Huhn",_xlfn.XLOOKUP($B49,PROSPER_Huhn!$1:$1,PROSPER_Huhn!$8:$8,""),
IF($C49="Nick Hull",_xlfn.XLOOKUP($B49,PROSPER_Hull!$1:$1,PROSPER_Hull!$8:$8,""),
IF($C49="Monika Kotwani",_xlfn.XLOOKUP($B49,PROSPER_Kotwani!$1:$1,PROSPER_Kotwani!$8:$8,""),
IF($C49="Jonathan Wellner",_xlfn.XLOOKUP($B49,PROSPER_Wellner!$1:$1,PROSPER_Wellner!$8:$8,""),
IF($C49="Travis Harvey",_xlfn.XLOOKUP($B49,PROSPER_Harvey!$1:$1,PROSPER_Harvey!$8:$8,""),"")))))))))</f>
        <v>5</v>
      </c>
      <c r="AG49" s="125" t="str">
        <f>IF(IF(IF($C49="Christopher Lobo",_xlfn.XLOOKUP($B49,PROSPER_Lobo!$1:$1,PROSPER_Lobo!$9:$9,""),
IF($C49="Naren Baliga",_xlfn.XLOOKUP($B49,PROSPER_Baliga!$1:$1,PROSPER_Baliga!$9:$9,""),
IF($C49="Thorsten Huhn",_xlfn.XLOOKUP($B49,PROSPER_Huhn!$1:$1,PROSPER_Huhn!$9:$9,""),
IF($C49="Nick Hull",_xlfn.XLOOKUP($B49,PROSPER_Hull!$1:$1,PROSPER_Hull!$9:$9,""),
IF($C49="Monika Kotwani",_xlfn.XLOOKUP($B49,PROSPER_Kotwani!$1:$1,PROSPER_Kotwani!$9:$9,""),
IF($C49="Jonathan Wellner",_xlfn.XLOOKUP($B49,PROSPER_Wellner!$1:$1,PROSPER_Wellner!$9:$9,""),
IF($C49="Travis Harvey",_xlfn.XLOOKUP($B49,PROSPER_Harvey!$1:$1,PROSPER_Harvey!$9:$9,""),"")))))))="","",
IF($C49="Christopher Lobo",_xlfn.XLOOKUP($B49,PROSPER_Lobo!$1:$1,PROSPER_Lobo!$9:$9,""),
IF($C49="Naren Baliga",_xlfn.XLOOKUP($B49,PROSPER_Baliga!$1:$1,PROSPER_Baliga!$9:$9,""),
IF($C49="Thorsten Huhn",_xlfn.XLOOKUP($B49,PROSPER_Huhn!$1:$1,PROSPER_Huhn!$9:$9,""),
IF($C49="Nick Hull",_xlfn.XLOOKUP($B49,PROSPER_Hull!$1:$1,PROSPER_Hull!$9:$9,""),
IF($C49="Monika Kotwani",_xlfn.XLOOKUP($B49,PROSPER_Kotwani!$1:$1,PROSPER_Kotwani!$9:$9,""),
IF($C49="Jonathan Wellner",_xlfn.XLOOKUP($B49,PROSPER_Wellner!$1:$1,PROSPER_Wellner!$9:$9,""),
IF($C49="Travis Harvey",_xlfn.XLOOKUP($B49,PROSPER_Harvey!$1:$1,PROSPER_Harvey!$9:$9,""),""))))))))="","No Comment",IF(IF($C49="Christopher Lobo",_xlfn.XLOOKUP($B49,PROSPER_Lobo!$1:$1,PROSPER_Lobo!$9:$9,""),
IF($C49="Naren Baliga",_xlfn.XLOOKUP($B49,PROSPER_Baliga!$1:$1,PROSPER_Baliga!$9:$9,""),
IF($C49="Thorsten Huhn",_xlfn.XLOOKUP($B49,PROSPER_Huhn!$1:$1,PROSPER_Huhn!$9:$9,""),
IF($C49="Nick Hull",_xlfn.XLOOKUP($B49,PROSPER_Hull!$1:$1,PROSPER_Hull!$9:$9,""),
IF($C49="Monika Kotwani",_xlfn.XLOOKUP($B49,PROSPER_Kotwani!$1:$1,PROSPER_Kotwani!$9:$9,""),
IF($C49="Jonathan Wellner",_xlfn.XLOOKUP($B49,PROSPER_Wellner!$1:$1,PROSPER_Wellner!$9:$9,""),
IF($C49="Travis Harvey",_xlfn.XLOOKUP($B49,PROSPER_Harvey!$1:$1,PROSPER_Harvey!$9:$9,""),"")))))))="","",
IF($C49="Christopher Lobo",_xlfn.XLOOKUP($B49,PROSPER_Lobo!$1:$1,PROSPER_Lobo!$9:$9,""),
IF($C49="Naren Baliga",_xlfn.XLOOKUP($B49,PROSPER_Baliga!$1:$1,PROSPER_Baliga!$9:$9,""),
IF($C49="Thorsten Huhn",_xlfn.XLOOKUP($B49,PROSPER_Huhn!$1:$1,PROSPER_Huhn!$9:$9,""),
IF($C49="Nick Hull",_xlfn.XLOOKUP($B49,PROSPER_Hull!$1:$1,PROSPER_Hull!$9:$9,""),
IF($C49="Monika Kotwani",_xlfn.XLOOKUP($B49,PROSPER_Kotwani!$1:$1,PROSPER_Kotwani!$9:$9,""),
IF($C49="Jonathan Wellner",_xlfn.XLOOKUP($B49,PROSPER_Wellner!$1:$1,PROSPER_Wellner!$9:$9,""),
IF($C49="Travis Harvey",_xlfn.XLOOKUP($B49,PROSPER_Harvey!$1:$1,PROSPER_Harvey!$9:$9,""),"")))))))))</f>
        <v>Are there any leads that you can generate for PrFs (any solution)?</v>
      </c>
      <c r="AH49" s="124" t="s">
        <v>89</v>
      </c>
      <c r="AI49" s="150">
        <f t="shared" si="418"/>
        <v>5</v>
      </c>
      <c r="AJ49" s="120" t="str">
        <f>_xlfn.XLOOKUP(B49,PROSPERInitial_Query!$E:$E,PROSPERInitial_Query!$K:$K,"",,-1)</f>
        <v>7</v>
      </c>
      <c r="AK49" s="121" t="str">
        <f t="shared" si="365"/>
        <v>Siddhesh Jain1 - PortfolioBrownfield</v>
      </c>
      <c r="AL49" s="126" t="str">
        <f>_xlfn.XLOOKUP(AK49,PROSPERDelta_Query!BK:BK,PROSPERDelta_Query!M:M,"",,-1)</f>
        <v/>
      </c>
      <c r="AM49" s="124">
        <f t="shared" si="419"/>
        <v>7</v>
      </c>
      <c r="AN49" s="124">
        <f>IF(IF(IF($C49="Christopher Lobo",_xlfn.XLOOKUP($B49,PROSPER_Lobo!$1:$1,PROSPER_Lobo!$10:$10,""),
IF($C49="Naren Baliga",_xlfn.XLOOKUP($B49,PROSPER_Baliga!$1:$1,PROSPER_Baliga!$10:$10,""),
IF($C49="Thorsten Huhn",_xlfn.XLOOKUP($B49,PROSPER_Huhn!$1:$1,PROSPER_Huhn!$10:$10,""),
IF($C49="Nick Hull",_xlfn.XLOOKUP($B49,PROSPER_Hull!$1:$1,PROSPER_Hull!$10:$10,""),
IF($C49="Monika Kotwani",_xlfn.XLOOKUP($B49,PROSPER_Kotwani!$1:$1,PROSPER_Kotwani!$10:$10,""),
IF($C49="Jonathan Wellner",_xlfn.XLOOKUP($B49,PROSPER_Wellner!$1:$1,PROSPER_Wellner!$10:$10,""),
IF($C49="Travis Harvey",_xlfn.XLOOKUP($B49,PROSPER_Harvey!$1:$1,PROSPER_Harvey!$10:$10,""),"")))))))="","",
IF($C49="Christopher Lobo",_xlfn.XLOOKUP($B49,PROSPER_Lobo!$1:$1,PROSPER_Lobo!$10:$10,""),
IF($C49="Naren Baliga",_xlfn.XLOOKUP($B49,PROSPER_Baliga!$1:$1,PROSPER_Baliga!$10:$10,""),
IF($C49="Thorsten Huhn",_xlfn.XLOOKUP($B49,PROSPER_Huhn!$1:$1,PROSPER_Huhn!$10:$10,""),
IF($C49="Nick Hull",_xlfn.XLOOKUP($B49,PROSPER_Hull!$1:$1,PROSPER_Hull!$10:$10,""),
IF($C49="Monika Kotwani",_xlfn.XLOOKUP($B49,PROSPER_Kotwani!$1:$1,PROSPER_Kotwani!$10:$10,""),
IF($C49="Jonathan Wellner",_xlfn.XLOOKUP($B49,PROSPER_Wellner!$1:$1,PROSPER_Wellner!$10:$10,""),
IF($C49="Travis Harvey",_xlfn.XLOOKUP($B49,PROSPER_Harvey!$1:$1,PROSPER_Harvey!$10:$10,""),""))))))))="","No Score",IF(IF($C49="Christopher Lobo",_xlfn.XLOOKUP($B49,PROSPER_Lobo!$1:$1,PROSPER_Lobo!$10:$10,""),
IF($C49="Naren Baliga",_xlfn.XLOOKUP($B49,PROSPER_Baliga!$1:$1,PROSPER_Baliga!$10:$10,""),
IF($C49="Thorsten Huhn",_xlfn.XLOOKUP($B49,PROSPER_Huhn!$1:$1,PROSPER_Huhn!$10:$10,""),
IF($C49="Nick Hull",_xlfn.XLOOKUP($B49,PROSPER_Hull!$1:$1,PROSPER_Hull!$10:$10,""),
IF($C49="Monika Kotwani",_xlfn.XLOOKUP($B49,PROSPER_Kotwani!$1:$1,PROSPER_Kotwani!$10:$10,""),
IF($C49="Jonathan Wellner",_xlfn.XLOOKUP($B49,PROSPER_Wellner!$1:$1,PROSPER_Wellner!$10:$10,""),
IF($C49="Travis Harvey",_xlfn.XLOOKUP($B49,PROSPER_Harvey!$1:$1,PROSPER_Harvey!$10:$10,""),"")))))))="","",
IF($C49="Christopher Lobo",_xlfn.XLOOKUP($B49,PROSPER_Lobo!$1:$1,PROSPER_Lobo!$10:$10,""),
IF($C49="Naren Baliga",_xlfn.XLOOKUP($B49,PROSPER_Baliga!$1:$1,PROSPER_Baliga!$10:$10,""),
IF($C49="Thorsten Huhn",_xlfn.XLOOKUP($B49,PROSPER_Huhn!$1:$1,PROSPER_Huhn!$10:$10,""),
IF($C49="Nick Hull",_xlfn.XLOOKUP($B49,PROSPER_Hull!$1:$1,PROSPER_Hull!$10:$10,""),
IF($C49="Monika Kotwani",_xlfn.XLOOKUP($B49,PROSPER_Kotwani!$1:$1,PROSPER_Kotwani!$10:$10,""),
IF($C49="Jonathan Wellner",_xlfn.XLOOKUP($B49,PROSPER_Wellner!$1:$1,PROSPER_Wellner!$10:$10,""),
IF($C49="Travis Harvey",_xlfn.XLOOKUP($B49,PROSPER_Harvey!$1:$1,PROSPER_Harvey!$10:$10,""),"")))))))))</f>
        <v>6</v>
      </c>
      <c r="AO49" s="125" t="str">
        <f>IF(IF(IF($C49="Christopher Lobo",_xlfn.XLOOKUP($B49,PROSPER_Lobo!$1:$1,PROSPER_Lobo!$11:$11,""),
IF($C49="Naren Baliga",_xlfn.XLOOKUP($B49,PROSPER_Baliga!$1:$1,PROSPER_Baliga!$11:$11,""),
IF($C49="Thorsten Huhn",_xlfn.XLOOKUP($B49,PROSPER_Huhn!$1:$1,PROSPER_Huhn!$11:$11,""),
IF($C49="Nick Hull",_xlfn.XLOOKUP($B49,PROSPER_Hull!$1:$1,PROSPER_Hull!$11:$11,""),
IF($C49="Monika Kotwani",_xlfn.XLOOKUP($B49,PROSPER_Kotwani!$1:$1,PROSPER_Kotwani!$11:$11,""),
IF($C49="Jonathan Wellner",_xlfn.XLOOKUP($B49,PROSPER_Wellner!$1:$1,PROSPER_Wellner!$11:$11,""),
IF($C49="Travis Harvey",_xlfn.XLOOKUP($B49,PROSPER_Harvey!$1:$1,PROSPER_Harvey!$11:$11,""),"")))))))="","",
IF($C49="Christopher Lobo",_xlfn.XLOOKUP($B49,PROSPER_Lobo!$1:$1,PROSPER_Lobo!$11:$11,""),
IF($C49="Naren Baliga",_xlfn.XLOOKUP($B49,PROSPER_Baliga!$1:$1,PROSPER_Baliga!$11:$11,""),
IF($C49="Thorsten Huhn",_xlfn.XLOOKUP($B49,PROSPER_Huhn!$1:$1,PROSPER_Huhn!$11:$11,""),
IF($C49="Nick Hull",_xlfn.XLOOKUP($B49,PROSPER_Hull!$1:$1,PROSPER_Hull!$11:$11,""),
IF($C49="Monika Kotwani",_xlfn.XLOOKUP($B49,PROSPER_Kotwani!$1:$1,PROSPER_Kotwani!$11:$11,""),
IF($C49="Jonathan Wellner",_xlfn.XLOOKUP($B49,PROSPER_Wellner!$1:$1,PROSPER_Wellner!$11:$11,""),
IF($C49="Travis Harvey",_xlfn.XLOOKUP($B49,PROSPER_Harvey!$1:$1,PROSPER_Harvey!$11:$11,""),""))))))))="","No Comment",IF(IF($C49="Christopher Lobo",_xlfn.XLOOKUP($B49,PROSPER_Lobo!$1:$1,PROSPER_Lobo!$11:$11,""),
IF($C49="Naren Baliga",_xlfn.XLOOKUP($B49,PROSPER_Baliga!$1:$1,PROSPER_Baliga!$11:$11,""),
IF($C49="Thorsten Huhn",_xlfn.XLOOKUP($B49,PROSPER_Huhn!$1:$1,PROSPER_Huhn!$11:$11,""),
IF($C49="Nick Hull",_xlfn.XLOOKUP($B49,PROSPER_Hull!$1:$1,PROSPER_Hull!$11:$11,""),
IF($C49="Monika Kotwani",_xlfn.XLOOKUP($B49,PROSPER_Kotwani!$1:$1,PROSPER_Kotwani!$11:$11,""),
IF($C49="Jonathan Wellner",_xlfn.XLOOKUP($B49,PROSPER_Wellner!$1:$1,PROSPER_Wellner!$11:$11,""),
IF($C49="Travis Harvey",_xlfn.XLOOKUP($B49,PROSPER_Harvey!$1:$1,PROSPER_Harvey!$11:$11,""),"")))))))="","",
IF($C49="Christopher Lobo",_xlfn.XLOOKUP($B49,PROSPER_Lobo!$1:$1,PROSPER_Lobo!$11:$11,""),
IF($C49="Naren Baliga",_xlfn.XLOOKUP($B49,PROSPER_Baliga!$1:$1,PROSPER_Baliga!$11:$11,""),
IF($C49="Thorsten Huhn",_xlfn.XLOOKUP($B49,PROSPER_Huhn!$1:$1,PROSPER_Huhn!$11:$11,""),
IF($C49="Nick Hull",_xlfn.XLOOKUP($B49,PROSPER_Hull!$1:$1,PROSPER_Hull!$11:$11,""),
IF($C49="Monika Kotwani",_xlfn.XLOOKUP($B49,PROSPER_Kotwani!$1:$1,PROSPER_Kotwani!$11:$11,""),
IF($C49="Jonathan Wellner",_xlfn.XLOOKUP($B49,PROSPER_Wellner!$1:$1,PROSPER_Wellner!$11:$11,""),
IF($C49="Travis Harvey",_xlfn.XLOOKUP($B49,PROSPER_Harvey!$1:$1,PROSPER_Harvey!$11:$11,""),"")))))))))</f>
        <v>No Comment</v>
      </c>
      <c r="AP49" s="124" t="s">
        <v>89</v>
      </c>
      <c r="AQ49" s="150">
        <f t="shared" si="420"/>
        <v>6.5</v>
      </c>
      <c r="AR49" s="120" t="str">
        <f>_xlfn.XLOOKUP(B49,PROSPERInitial_Query!$E:$E,PROSPERInitial_Query!$L:$L,"",,-1)</f>
        <v>6</v>
      </c>
      <c r="AS49" s="121" t="str">
        <f t="shared" si="366"/>
        <v>Siddhesh Jain1 - PortfolioTraining &amp; Adoption</v>
      </c>
      <c r="AT49" s="126" t="str">
        <f>_xlfn.XLOOKUP(AS49,PROSPERDelta_Query!BK:BK,PROSPERDelta_Query!N:N,"",,-1)</f>
        <v/>
      </c>
      <c r="AU49" s="124">
        <f t="shared" si="421"/>
        <v>6</v>
      </c>
      <c r="AV49" s="124">
        <f>IF(IF(IF($C49="Christopher Lobo",_xlfn.XLOOKUP($B49,PROSPER_Lobo!$1:$1,PROSPER_Lobo!$12:$12,""),
IF($C49="Naren Baliga",_xlfn.XLOOKUP($B49,PROSPER_Baliga!$1:$1,PROSPER_Baliga!$12:$12,""),
IF($C49="Thorsten Huhn",_xlfn.XLOOKUP($B49,PROSPER_Huhn!$1:$1,PROSPER_Huhn!$12:$12,""),
IF($C49="Nick Hull",_xlfn.XLOOKUP($B49,PROSPER_Hull!$1:$1,PROSPER_Hull!$12:$12,""),
IF($C49="Monika Kotwani",_xlfn.XLOOKUP($B49,PROSPER_Kotwani!$1:$1,PROSPER_Kotwani!$12:$12,""),
IF($C49="Jonathan Wellner",_xlfn.XLOOKUP($B49,PROSPER_Wellner!$1:$1,PROSPER_Wellner!$12:$12,""),
IF($C49="Travis Harvey",_xlfn.XLOOKUP($B49,PROSPER_Harvey!$1:$1,PROSPER_Harvey!$12:$12,""),"")))))))="","",
IF($C49="Christopher Lobo",_xlfn.XLOOKUP($B49,PROSPER_Lobo!$1:$1,PROSPER_Lobo!$12:$12,""),
IF($C49="Naren Baliga",_xlfn.XLOOKUP($B49,PROSPER_Baliga!$1:$1,PROSPER_Baliga!$12:$12,""),
IF($C49="Thorsten Huhn",_xlfn.XLOOKUP($B49,PROSPER_Huhn!$1:$1,PROSPER_Huhn!$12:$12,""),
IF($C49="Nick Hull",_xlfn.XLOOKUP($B49,PROSPER_Hull!$1:$1,PROSPER_Hull!$12:$12,""),
IF($C49="Monika Kotwani",_xlfn.XLOOKUP($B49,PROSPER_Kotwani!$1:$1,PROSPER_Kotwani!$12:$12,""),
IF($C49="Jonathan Wellner",_xlfn.XLOOKUP($B49,PROSPER_Wellner!$1:$1,PROSPER_Wellner!$12:$12,""),
IF($C49="Travis Harvey",_xlfn.XLOOKUP($B49,PROSPER_Harvey!$1:$1,PROSPER_Harvey!$12:$12,""),""))))))))="","No Score",IF(IF($C49="Christopher Lobo",_xlfn.XLOOKUP($B49,PROSPER_Lobo!$1:$1,PROSPER_Lobo!$12:$12,""),
IF($C49="Naren Baliga",_xlfn.XLOOKUP($B49,PROSPER_Baliga!$1:$1,PROSPER_Baliga!$12:$12,""),
IF($C49="Thorsten Huhn",_xlfn.XLOOKUP($B49,PROSPER_Huhn!$1:$1,PROSPER_Huhn!$12:$12,""),
IF($C49="Nick Hull",_xlfn.XLOOKUP($B49,PROSPER_Hull!$1:$1,PROSPER_Hull!$12:$12,""),
IF($C49="Monika Kotwani",_xlfn.XLOOKUP($B49,PROSPER_Kotwani!$1:$1,PROSPER_Kotwani!$12:$12,""),
IF($C49="Jonathan Wellner",_xlfn.XLOOKUP($B49,PROSPER_Wellner!$1:$1,PROSPER_Wellner!$12:$12,""),
IF($C49="Travis Harvey",_xlfn.XLOOKUP($B49,PROSPER_Harvey!$1:$1,PROSPER_Harvey!$12:$12,""),"")))))))="","",
IF($C49="Christopher Lobo",_xlfn.XLOOKUP($B49,PROSPER_Lobo!$1:$1,PROSPER_Lobo!$12:$12,""),
IF($C49="Naren Baliga",_xlfn.XLOOKUP($B49,PROSPER_Baliga!$1:$1,PROSPER_Baliga!$12:$12,""),
IF($C49="Thorsten Huhn",_xlfn.XLOOKUP($B49,PROSPER_Huhn!$1:$1,PROSPER_Huhn!$12:$12,""),
IF($C49="Nick Hull",_xlfn.XLOOKUP($B49,PROSPER_Hull!$1:$1,PROSPER_Hull!$12:$12,""),
IF($C49="Monika Kotwani",_xlfn.XLOOKUP($B49,PROSPER_Kotwani!$1:$1,PROSPER_Kotwani!$12:$12,""),
IF($C49="Jonathan Wellner",_xlfn.XLOOKUP($B49,PROSPER_Wellner!$1:$1,PROSPER_Wellner!$12:$12,""),
IF($C49="Travis Harvey",_xlfn.XLOOKUP($B49,PROSPER_Harvey!$1:$1,PROSPER_Harvey!$12:$12,""),"")))))))))</f>
        <v>6</v>
      </c>
      <c r="AW49" s="125" t="str">
        <f>IF(IF(IF($C49="Christopher Lobo",_xlfn.XLOOKUP($B49,PROSPER_Lobo!$1:$1,PROSPER_Lobo!$13:$13,""),
IF($C49="Naren Baliga",_xlfn.XLOOKUP($B49,PROSPER_Baliga!$1:$1,PROSPER_Baliga!$13:$13,""),
IF($C49="Thorsten Huhn",_xlfn.XLOOKUP($B49,PROSPER_Huhn!$1:$1,PROSPER_Huhn!$13:$13,""),
IF($C49="Nick Hull",_xlfn.XLOOKUP($B49,PROSPER_Hull!$1:$1,PROSPER_Hull!$13:$13,""),
IF($C49="Monika Kotwani",_xlfn.XLOOKUP($B49,PROSPER_Kotwani!$1:$1,PROSPER_Kotwani!$13:$13,""),
IF($C49="Jonathan Wellner",_xlfn.XLOOKUP($B49,PROSPER_Wellner!$1:$1,PROSPER_Wellner!$13:$13,""),
IF($C49="Travis Harvey",_xlfn.XLOOKUP($B49,PROSPER_Harvey!$1:$1,PROSPER_Harvey!$13:$13,""),"")))))))="","",
IF($C49="Christopher Lobo",_xlfn.XLOOKUP($B49,PROSPER_Lobo!$1:$1,PROSPER_Lobo!$13:$13,""),
IF($C49="Naren Baliga",_xlfn.XLOOKUP($B49,PROSPER_Baliga!$1:$1,PROSPER_Baliga!$13:$13,""),
IF($C49="Thorsten Huhn",_xlfn.XLOOKUP($B49,PROSPER_Huhn!$1:$1,PROSPER_Huhn!$13:$13,""),
IF($C49="Nick Hull",_xlfn.XLOOKUP($B49,PROSPER_Hull!$1:$1,PROSPER_Hull!$13:$13,""),
IF($C49="Monika Kotwani",_xlfn.XLOOKUP($B49,PROSPER_Kotwani!$1:$1,PROSPER_Kotwani!$13:$13,""),
IF($C49="Jonathan Wellner",_xlfn.XLOOKUP($B49,PROSPER_Wellner!$1:$1,PROSPER_Wellner!$13:$13,""),
IF($C49="Travis Harvey",_xlfn.XLOOKUP($B49,PROSPER_Harvey!$1:$1,PROSPER_Harvey!$13:$13,""),""))))))))="","No Comment",IF(IF($C49="Christopher Lobo",_xlfn.XLOOKUP($B49,PROSPER_Lobo!$1:$1,PROSPER_Lobo!$13:$13,""),
IF($C49="Naren Baliga",_xlfn.XLOOKUP($B49,PROSPER_Baliga!$1:$1,PROSPER_Baliga!$13:$13,""),
IF($C49="Thorsten Huhn",_xlfn.XLOOKUP($B49,PROSPER_Huhn!$1:$1,PROSPER_Huhn!$13:$13,""),
IF($C49="Nick Hull",_xlfn.XLOOKUP($B49,PROSPER_Hull!$1:$1,PROSPER_Hull!$13:$13,""),
IF($C49="Monika Kotwani",_xlfn.XLOOKUP($B49,PROSPER_Kotwani!$1:$1,PROSPER_Kotwani!$13:$13,""),
IF($C49="Jonathan Wellner",_xlfn.XLOOKUP($B49,PROSPER_Wellner!$1:$1,PROSPER_Wellner!$13:$13,""),
IF($C49="Travis Harvey",_xlfn.XLOOKUP($B49,PROSPER_Harvey!$1:$1,PROSPER_Harvey!$13:$13,""),"")))))))="","",
IF($C49="Christopher Lobo",_xlfn.XLOOKUP($B49,PROSPER_Lobo!$1:$1,PROSPER_Lobo!$13:$13,""),
IF($C49="Naren Baliga",_xlfn.XLOOKUP($B49,PROSPER_Baliga!$1:$1,PROSPER_Baliga!$13:$13,""),
IF($C49="Thorsten Huhn",_xlfn.XLOOKUP($B49,PROSPER_Huhn!$1:$1,PROSPER_Huhn!$13:$13,""),
IF($C49="Nick Hull",_xlfn.XLOOKUP($B49,PROSPER_Hull!$1:$1,PROSPER_Hull!$13:$13,""),
IF($C49="Monika Kotwani",_xlfn.XLOOKUP($B49,PROSPER_Kotwani!$1:$1,PROSPER_Kotwani!$13:$13,""),
IF($C49="Jonathan Wellner",_xlfn.XLOOKUP($B49,PROSPER_Wellner!$1:$1,PROSPER_Wellner!$13:$13,""),
IF($C49="Travis Harvey",_xlfn.XLOOKUP($B49,PROSPER_Harvey!$1:$1,PROSPER_Harvey!$13:$13,""),"")))))))))</f>
        <v>No Comment</v>
      </c>
      <c r="AX49" s="124" t="s">
        <v>89</v>
      </c>
      <c r="AY49" s="150">
        <f t="shared" si="422"/>
        <v>6</v>
      </c>
      <c r="AZ49" s="120" t="str">
        <f>_xlfn.XLOOKUP(B49,PROSPERInitial_Query!$E:$E,PROSPERInitial_Query!$M:$M,"",,-1)</f>
        <v>8</v>
      </c>
      <c r="BA49" s="121" t="str">
        <f t="shared" si="367"/>
        <v>Siddhesh Jain1 - PortfolioDMLT</v>
      </c>
      <c r="BB49" s="126" t="str">
        <f>_xlfn.XLOOKUP(BA49,PROSPERDelta_Query!BK:BK,PROSPERDelta_Query!O:O,"",,-1)</f>
        <v/>
      </c>
      <c r="BC49" s="124">
        <f t="shared" si="423"/>
        <v>8</v>
      </c>
      <c r="BD49" s="124">
        <f>IF(IF(IF($C49="Christopher Lobo",_xlfn.XLOOKUP($B49,PROSPER_Lobo!$1:$1,PROSPER_Lobo!$14:$14,""),
IF($C49="Naren Baliga",_xlfn.XLOOKUP($B49,PROSPER_Baliga!$1:$1,PROSPER_Baliga!$14:$14,""),
IF($C49="Thorsten Huhn",_xlfn.XLOOKUP($B49,PROSPER_Huhn!$1:$1,PROSPER_Huhn!$14:$14,""),
IF($C49="Nick Hull",_xlfn.XLOOKUP($B49,PROSPER_Hull!$1:$1,PROSPER_Hull!$14:$14,""),
IF($C49="Monika Kotwani",_xlfn.XLOOKUP($B49,PROSPER_Kotwani!$1:$1,PROSPER_Kotwani!$14:$14,""),
IF($C49="Jonathan Wellner",_xlfn.XLOOKUP($B49,PROSPER_Wellner!$1:$1,PROSPER_Wellner!$14:$14,""),
IF($C49="Travis Harvey",_xlfn.XLOOKUP($B49,PROSPER_Harvey!$1:$1,PROSPER_Harvey!$14:$14,""),"")))))))="","",
IF($C49="Christopher Lobo",_xlfn.XLOOKUP($B49,PROSPER_Lobo!$1:$1,PROSPER_Lobo!$14:$14,""),
IF($C49="Naren Baliga",_xlfn.XLOOKUP($B49,PROSPER_Baliga!$1:$1,PROSPER_Baliga!$14:$14,""),
IF($C49="Thorsten Huhn",_xlfn.XLOOKUP($B49,PROSPER_Huhn!$1:$1,PROSPER_Huhn!$14:$14,""),
IF($C49="Nick Hull",_xlfn.XLOOKUP($B49,PROSPER_Hull!$1:$1,PROSPER_Hull!$14:$14,""),
IF($C49="Monika Kotwani",_xlfn.XLOOKUP($B49,PROSPER_Kotwani!$1:$1,PROSPER_Kotwani!$14:$14,""),
IF($C49="Jonathan Wellner",_xlfn.XLOOKUP($B49,PROSPER_Wellner!$1:$1,PROSPER_Wellner!$14:$14,""),
IF($C49="Travis Harvey",_xlfn.XLOOKUP($B49,PROSPER_Harvey!$1:$1,PROSPER_Harvey!$14:$14,""),""))))))))="","No Score",IF(IF($C49="Christopher Lobo",_xlfn.XLOOKUP($B49,PROSPER_Lobo!$1:$1,PROSPER_Lobo!$14:$14,""),
IF($C49="Naren Baliga",_xlfn.XLOOKUP($B49,PROSPER_Baliga!$1:$1,PROSPER_Baliga!$14:$14,""),
IF($C49="Thorsten Huhn",_xlfn.XLOOKUP($B49,PROSPER_Huhn!$1:$1,PROSPER_Huhn!$14:$14,""),
IF($C49="Nick Hull",_xlfn.XLOOKUP($B49,PROSPER_Hull!$1:$1,PROSPER_Hull!$14:$14,""),
IF($C49="Monika Kotwani",_xlfn.XLOOKUP($B49,PROSPER_Kotwani!$1:$1,PROSPER_Kotwani!$14:$14,""),
IF($C49="Jonathan Wellner",_xlfn.XLOOKUP($B49,PROSPER_Wellner!$1:$1,PROSPER_Wellner!$14:$14,""),
IF($C49="Travis Harvey",_xlfn.XLOOKUP($B49,PROSPER_Harvey!$1:$1,PROSPER_Harvey!$14:$14,""),"")))))))="","",
IF($C49="Christopher Lobo",_xlfn.XLOOKUP($B49,PROSPER_Lobo!$1:$1,PROSPER_Lobo!$14:$14,""),
IF($C49="Naren Baliga",_xlfn.XLOOKUP($B49,PROSPER_Baliga!$1:$1,PROSPER_Baliga!$14:$14,""),
IF($C49="Thorsten Huhn",_xlfn.XLOOKUP($B49,PROSPER_Huhn!$1:$1,PROSPER_Huhn!$14:$14,""),
IF($C49="Nick Hull",_xlfn.XLOOKUP($B49,PROSPER_Hull!$1:$1,PROSPER_Hull!$14:$14,""),
IF($C49="Monika Kotwani",_xlfn.XLOOKUP($B49,PROSPER_Kotwani!$1:$1,PROSPER_Kotwani!$14:$14,""),
IF($C49="Jonathan Wellner",_xlfn.XLOOKUP($B49,PROSPER_Wellner!$1:$1,PROSPER_Wellner!$14:$14,""),
IF($C49="Travis Harvey",_xlfn.XLOOKUP($B49,PROSPER_Harvey!$1:$1,PROSPER_Harvey!$14:$14,""),"")))))))))</f>
        <v>7</v>
      </c>
      <c r="BE49" s="125" t="str">
        <f>IF(IF(IF($C49="Christopher Lobo",_xlfn.XLOOKUP($B49,PROSPER_Lobo!$1:$1,PROSPER_Lobo!$15:$15,""),
IF($C49="Naren Baliga",_xlfn.XLOOKUP($B49,PROSPER_Baliga!$1:$1,PROSPER_Baliga!$15:$15,""),
IF($C49="Thorsten Huhn",_xlfn.XLOOKUP($B49,PROSPER_Huhn!$1:$1,PROSPER_Huhn!$15:$15,""),
IF($C49="Nick Hull",_xlfn.XLOOKUP($B49,PROSPER_Hull!$1:$1,PROSPER_Hull!$15:$15,""),
IF($C49="Monika Kotwani",_xlfn.XLOOKUP($B49,PROSPER_Kotwani!$1:$1,PROSPER_Kotwani!$15:$15,""),
IF($C49="Jonathan Wellner",_xlfn.XLOOKUP($B49,PROSPER_Wellner!$1:$1,PROSPER_Wellner!$15:$15,""),
IF($C49="Travis Harvey",_xlfn.XLOOKUP($B49,PROSPER_Harvey!$1:$1,PROSPER_Harvey!$15:$15,""),"")))))))="","",
IF($C49="Christopher Lobo",_xlfn.XLOOKUP($B49,PROSPER_Lobo!$1:$1,PROSPER_Lobo!$15:$15,""),
IF($C49="Naren Baliga",_xlfn.XLOOKUP($B49,PROSPER_Baliga!$1:$1,PROSPER_Baliga!$15:$15,""),
IF($C49="Thorsten Huhn",_xlfn.XLOOKUP($B49,PROSPER_Huhn!$1:$1,PROSPER_Huhn!$15:$15,""),
IF($C49="Nick Hull",_xlfn.XLOOKUP($B49,PROSPER_Hull!$1:$1,PROSPER_Hull!$15:$15,""),
IF($C49="Monika Kotwani",_xlfn.XLOOKUP($B49,PROSPER_Kotwani!$1:$1,PROSPER_Kotwani!$15:$15,""),
IF($C49="Jonathan Wellner",_xlfn.XLOOKUP($B49,PROSPER_Wellner!$1:$1,PROSPER_Wellner!$15:$15,""),
IF($C49="Travis Harvey",_xlfn.XLOOKUP($B49,PROSPER_Harvey!$1:$1,PROSPER_Harvey!$15:$15,""),""))))))))="","No Comment",IF(IF($C49="Christopher Lobo",_xlfn.XLOOKUP($B49,PROSPER_Lobo!$1:$1,PROSPER_Lobo!$15:$15,""),
IF($C49="Naren Baliga",_xlfn.XLOOKUP($B49,PROSPER_Baliga!$1:$1,PROSPER_Baliga!$15:$15,""),
IF($C49="Thorsten Huhn",_xlfn.XLOOKUP($B49,PROSPER_Huhn!$1:$1,PROSPER_Huhn!$15:$15,""),
IF($C49="Nick Hull",_xlfn.XLOOKUP($B49,PROSPER_Hull!$1:$1,PROSPER_Hull!$15:$15,""),
IF($C49="Monika Kotwani",_xlfn.XLOOKUP($B49,PROSPER_Kotwani!$1:$1,PROSPER_Kotwani!$15:$15,""),
IF($C49="Jonathan Wellner",_xlfn.XLOOKUP($B49,PROSPER_Wellner!$1:$1,PROSPER_Wellner!$15:$15,""),
IF($C49="Travis Harvey",_xlfn.XLOOKUP($B49,PROSPER_Harvey!$1:$1,PROSPER_Harvey!$15:$15,""),"")))))))="","",
IF($C49="Christopher Lobo",_xlfn.XLOOKUP($B49,PROSPER_Lobo!$1:$1,PROSPER_Lobo!$15:$15,""),
IF($C49="Naren Baliga",_xlfn.XLOOKUP($B49,PROSPER_Baliga!$1:$1,PROSPER_Baliga!$15:$15,""),
IF($C49="Thorsten Huhn",_xlfn.XLOOKUP($B49,PROSPER_Huhn!$1:$1,PROSPER_Huhn!$15:$15,""),
IF($C49="Nick Hull",_xlfn.XLOOKUP($B49,PROSPER_Hull!$1:$1,PROSPER_Hull!$15:$15,""),
IF($C49="Monika Kotwani",_xlfn.XLOOKUP($B49,PROSPER_Kotwani!$1:$1,PROSPER_Kotwani!$15:$15,""),
IF($C49="Jonathan Wellner",_xlfn.XLOOKUP($B49,PROSPER_Wellner!$1:$1,PROSPER_Wellner!$15:$15,""),
IF($C49="Travis Harvey",_xlfn.XLOOKUP($B49,PROSPER_Harvey!$1:$1,PROSPER_Harvey!$15:$15,""),"")))))))))</f>
        <v>This will improve beginning with SDLT Assessment</v>
      </c>
      <c r="BF49" s="124" t="s">
        <v>89</v>
      </c>
      <c r="BG49" s="150">
        <f t="shared" si="424"/>
        <v>7.5</v>
      </c>
      <c r="BH49" s="120" t="str">
        <f>_xlfn.XLOOKUP(B49,PROSPERInitial_Query!$E:$E,PROSPERInitial_Query!$N:$N,"",,-1)</f>
        <v>6</v>
      </c>
      <c r="BI49" s="121" t="str">
        <f t="shared" si="368"/>
        <v>Siddhesh Jain1 - PortfolioRevenue Management</v>
      </c>
      <c r="BJ49" s="126" t="str">
        <f>_xlfn.XLOOKUP(BI49,PROSPERDelta_Query!BK:BK,PROSPERDelta_Query!P:P,"",,-1)</f>
        <v/>
      </c>
      <c r="BK49" s="124">
        <f t="shared" si="425"/>
        <v>6</v>
      </c>
      <c r="BL49" s="124">
        <f>IF(IF(IF($C49="Christopher Lobo",_xlfn.XLOOKUP($B49,PROSPER_Lobo!$1:$1,PROSPER_Lobo!$16:$16,""),
IF($C49="Naren Baliga",_xlfn.XLOOKUP($B49,PROSPER_Baliga!$1:$1,PROSPER_Baliga!$16:$16,""),
IF($C49="Thorsten Huhn",_xlfn.XLOOKUP($B49,PROSPER_Huhn!$1:$1,PROSPER_Huhn!$16:$16,""),
IF($C49="Nick Hull",_xlfn.XLOOKUP($B49,PROSPER_Hull!$1:$1,PROSPER_Hull!$16:$16,""),
IF($C49="Monika Kotwani",_xlfn.XLOOKUP($B49,PROSPER_Kotwani!$1:$1,PROSPER_Kotwani!$16:$16,""),
IF($C49="Jonathan Wellner",_xlfn.XLOOKUP($B49,PROSPER_Wellner!$1:$1,PROSPER_Wellner!$16:$16,""),
IF($C49="Travis Harvey",_xlfn.XLOOKUP($B49,PROSPER_Harvey!$1:$1,PROSPER_Harvey!$16:$16,""),"")))))))="","",
IF($C49="Christopher Lobo",_xlfn.XLOOKUP($B49,PROSPER_Lobo!$1:$1,PROSPER_Lobo!$16:$16,""),
IF($C49="Naren Baliga",_xlfn.XLOOKUP($B49,PROSPER_Baliga!$1:$1,PROSPER_Baliga!$16:$16,""),
IF($C49="Thorsten Huhn",_xlfn.XLOOKUP($B49,PROSPER_Huhn!$1:$1,PROSPER_Huhn!$16:$16,""),
IF($C49="Nick Hull",_xlfn.XLOOKUP($B49,PROSPER_Hull!$1:$1,PROSPER_Hull!$16:$16,""),
IF($C49="Monika Kotwani",_xlfn.XLOOKUP($B49,PROSPER_Kotwani!$1:$1,PROSPER_Kotwani!$16:$16,""),
IF($C49="Jonathan Wellner",_xlfn.XLOOKUP($B49,PROSPER_Wellner!$1:$1,PROSPER_Wellner!$16:$16,""),
IF($C49="Travis Harvey",_xlfn.XLOOKUP($B49,PROSPER_Harvey!$1:$1,PROSPER_Harvey!$16:$16,""),""))))))))="","No Score",IF(IF($C49="Christopher Lobo",_xlfn.XLOOKUP($B49,PROSPER_Lobo!$1:$1,PROSPER_Lobo!$16:$16,""),
IF($C49="Naren Baliga",_xlfn.XLOOKUP($B49,PROSPER_Baliga!$1:$1,PROSPER_Baliga!$16:$16,""),
IF($C49="Thorsten Huhn",_xlfn.XLOOKUP($B49,PROSPER_Huhn!$1:$1,PROSPER_Huhn!$16:$16,""),
IF($C49="Nick Hull",_xlfn.XLOOKUP($B49,PROSPER_Hull!$1:$1,PROSPER_Hull!$16:$16,""),
IF($C49="Monika Kotwani",_xlfn.XLOOKUP($B49,PROSPER_Kotwani!$1:$1,PROSPER_Kotwani!$16:$16,""),
IF($C49="Jonathan Wellner",_xlfn.XLOOKUP($B49,PROSPER_Wellner!$1:$1,PROSPER_Wellner!$16:$16,""),
IF($C49="Travis Harvey",_xlfn.XLOOKUP($B49,PROSPER_Harvey!$1:$1,PROSPER_Harvey!$16:$16,""),"")))))))="","",
IF($C49="Christopher Lobo",_xlfn.XLOOKUP($B49,PROSPER_Lobo!$1:$1,PROSPER_Lobo!$16:$16,""),
IF($C49="Naren Baliga",_xlfn.XLOOKUP($B49,PROSPER_Baliga!$1:$1,PROSPER_Baliga!$16:$16,""),
IF($C49="Thorsten Huhn",_xlfn.XLOOKUP($B49,PROSPER_Huhn!$1:$1,PROSPER_Huhn!$16:$16,""),
IF($C49="Nick Hull",_xlfn.XLOOKUP($B49,PROSPER_Hull!$1:$1,PROSPER_Hull!$16:$16,""),
IF($C49="Monika Kotwani",_xlfn.XLOOKUP($B49,PROSPER_Kotwani!$1:$1,PROSPER_Kotwani!$16:$16,""),
IF($C49="Jonathan Wellner",_xlfn.XLOOKUP($B49,PROSPER_Wellner!$1:$1,PROSPER_Wellner!$16:$16,""),
IF($C49="Travis Harvey",_xlfn.XLOOKUP($B49,PROSPER_Harvey!$1:$1,PROSPER_Harvey!$16:$16,""),"")))))))))</f>
        <v>6</v>
      </c>
      <c r="BM49" s="125" t="str">
        <f>IF(IF(IF($C49="Christopher Lobo",_xlfn.XLOOKUP($B49,PROSPER_Lobo!$1:$1,PROSPER_Lobo!$17:$17,""),
IF($C49="Naren Baliga",_xlfn.XLOOKUP($B49,PROSPER_Baliga!$1:$1,PROSPER_Baliga!$17:$17,""),
IF($C49="Thorsten Huhn",_xlfn.XLOOKUP($B49,PROSPER_Huhn!$1:$1,PROSPER_Huhn!$17:$17,""),
IF($C49="Nick Hull",_xlfn.XLOOKUP($B49,PROSPER_Hull!$1:$1,PROSPER_Hull!$17:$17,""),
IF($C49="Monika Kotwani",_xlfn.XLOOKUP($B49,PROSPER_Kotwani!$1:$1,PROSPER_Kotwani!$17:$17,""),
IF($C49="Jonathan Wellner",_xlfn.XLOOKUP($B49,PROSPER_Wellner!$1:$1,PROSPER_Wellner!$17:$17,""),
IF($C49="Travis Harvey",_xlfn.XLOOKUP($B49,PROSPER_Harvey!$1:$1,PROSPER_Harvey!$17:$17,""),"")))))))="","",
IF($C49="Christopher Lobo",_xlfn.XLOOKUP($B49,PROSPER_Lobo!$1:$1,PROSPER_Lobo!$17:$17,""),
IF($C49="Naren Baliga",_xlfn.XLOOKUP($B49,PROSPER_Baliga!$1:$1,PROSPER_Baliga!$17:$17,""),
IF($C49="Thorsten Huhn",_xlfn.XLOOKUP($B49,PROSPER_Huhn!$1:$1,PROSPER_Huhn!$17:$17,""),
IF($C49="Nick Hull",_xlfn.XLOOKUP($B49,PROSPER_Hull!$1:$1,PROSPER_Hull!$17:$17,""),
IF($C49="Monika Kotwani",_xlfn.XLOOKUP($B49,PROSPER_Kotwani!$1:$1,PROSPER_Kotwani!$17:$17,""),
IF($C49="Jonathan Wellner",_xlfn.XLOOKUP($B49,PROSPER_Wellner!$1:$1,PROSPER_Wellner!$17:$17,""),
IF($C49="Travis Harvey",_xlfn.XLOOKUP($B49,PROSPER_Harvey!$1:$1,PROSPER_Harvey!$17:$17,""),""))))))))="","No Comment",IF(IF($C49="Christopher Lobo",_xlfn.XLOOKUP($B49,PROSPER_Lobo!$1:$1,PROSPER_Lobo!$17:$17,""),
IF($C49="Naren Baliga",_xlfn.XLOOKUP($B49,PROSPER_Baliga!$1:$1,PROSPER_Baliga!$17:$17,""),
IF($C49="Thorsten Huhn",_xlfn.XLOOKUP($B49,PROSPER_Huhn!$1:$1,PROSPER_Huhn!$17:$17,""),
IF($C49="Nick Hull",_xlfn.XLOOKUP($B49,PROSPER_Hull!$1:$1,PROSPER_Hull!$17:$17,""),
IF($C49="Monika Kotwani",_xlfn.XLOOKUP($B49,PROSPER_Kotwani!$1:$1,PROSPER_Kotwani!$17:$17,""),
IF($C49="Jonathan Wellner",_xlfn.XLOOKUP($B49,PROSPER_Wellner!$1:$1,PROSPER_Wellner!$17:$17,""),
IF($C49="Travis Harvey",_xlfn.XLOOKUP($B49,PROSPER_Harvey!$1:$1,PROSPER_Harvey!$17:$17,""),"")))))))="","",
IF($C49="Christopher Lobo",_xlfn.XLOOKUP($B49,PROSPER_Lobo!$1:$1,PROSPER_Lobo!$17:$17,""),
IF($C49="Naren Baliga",_xlfn.XLOOKUP($B49,PROSPER_Baliga!$1:$1,PROSPER_Baliga!$17:$17,""),
IF($C49="Thorsten Huhn",_xlfn.XLOOKUP($B49,PROSPER_Huhn!$1:$1,PROSPER_Huhn!$17:$17,""),
IF($C49="Nick Hull",_xlfn.XLOOKUP($B49,PROSPER_Hull!$1:$1,PROSPER_Hull!$17:$17,""),
IF($C49="Monika Kotwani",_xlfn.XLOOKUP($B49,PROSPER_Kotwani!$1:$1,PROSPER_Kotwani!$17:$17,""),
IF($C49="Jonathan Wellner",_xlfn.XLOOKUP($B49,PROSPER_Wellner!$1:$1,PROSPER_Wellner!$17:$17,""),
IF($C49="Travis Harvey",_xlfn.XLOOKUP($B49,PROSPER_Harvey!$1:$1,PROSPER_Harvey!$17:$17,""),"")))))))))</f>
        <v>No Comment</v>
      </c>
      <c r="BN49" s="124">
        <f>IFERROR(ROUND(_xlfn.XLOOKUP(B49,'RevenueChallenge_Query'!$E:$E,'RevenueChallenge_Query'!$F:$F)/3.2,0),"Not Taken")</f>
        <v>7</v>
      </c>
      <c r="BO49" s="150">
        <f t="shared" si="426"/>
        <v>6.333333333333333</v>
      </c>
      <c r="BP49" s="120" t="str">
        <f>_xlfn.XLOOKUP(B49,PROSPERInitial_Query!$E:$E,PROSPERInitial_Query!$O:$O,"",,-1)</f>
        <v>3</v>
      </c>
      <c r="BQ49" s="121" t="str">
        <f t="shared" si="369"/>
        <v>Siddhesh Jain1 - PortfolioArtificial Intelligence</v>
      </c>
      <c r="BR49" s="126" t="str">
        <f>_xlfn.XLOOKUP(BQ49,PROSPERDelta_Query!BK:BK,PROSPERDelta_Query!Q:Q,"",,-1)</f>
        <v/>
      </c>
      <c r="BS49" s="124">
        <f t="shared" si="427"/>
        <v>3</v>
      </c>
      <c r="BT49" s="124">
        <f>IF(IF(IF($C49="Christopher Lobo",_xlfn.XLOOKUP($B49,PROSPER_Lobo!$1:$1,PROSPER_Lobo!$18:$18,""),
IF($C49="Naren Baliga",_xlfn.XLOOKUP($B49,PROSPER_Baliga!$1:$1,PROSPER_Baliga!$18:$18,""),
IF($C49="Thorsten Huhn",_xlfn.XLOOKUP($B49,PROSPER_Huhn!$1:$1,PROSPER_Huhn!$18:$18,""),
IF($C49="Nick Hull",_xlfn.XLOOKUP($B49,PROSPER_Hull!$1:$1,PROSPER_Hull!$18:$18,""),
IF($C49="Monika Kotwani",_xlfn.XLOOKUP($B49,PROSPER_Kotwani!$1:$1,PROSPER_Kotwani!$18:$18,""),
IF($C49="Jonathan Wellner",_xlfn.XLOOKUP($B49,PROSPER_Wellner!$1:$1,PROSPER_Wellner!$18:$18,""),
IF($C49="Travis Harvey",_xlfn.XLOOKUP($B49,PROSPER_Harvey!$1:$1,PROSPER_Harvey!$18:$18,""),"")))))))="","",
IF($C49="Christopher Lobo",_xlfn.XLOOKUP($B49,PROSPER_Lobo!$1:$1,PROSPER_Lobo!$18:$18,""),
IF($C49="Naren Baliga",_xlfn.XLOOKUP($B49,PROSPER_Baliga!$1:$1,PROSPER_Baliga!$18:$18,""),
IF($C49="Thorsten Huhn",_xlfn.XLOOKUP($B49,PROSPER_Huhn!$1:$1,PROSPER_Huhn!$18:$18,""),
IF($C49="Nick Hull",_xlfn.XLOOKUP($B49,PROSPER_Hull!$1:$1,PROSPER_Hull!$18:$18,""),
IF($C49="Monika Kotwani",_xlfn.XLOOKUP($B49,PROSPER_Kotwani!$1:$1,PROSPER_Kotwani!$18:$18,""),
IF($C49="Jonathan Wellner",_xlfn.XLOOKUP($B49,PROSPER_Wellner!$1:$1,PROSPER_Wellner!$18:$18,""),
IF($C49="Travis Harvey",_xlfn.XLOOKUP($B49,PROSPER_Harvey!$1:$1,PROSPER_Harvey!$18:$18,""),""))))))))="","No Score",IF(IF($C49="Christopher Lobo",_xlfn.XLOOKUP($B49,PROSPER_Lobo!$1:$1,PROSPER_Lobo!$18:$18,""),
IF($C49="Naren Baliga",_xlfn.XLOOKUP($B49,PROSPER_Baliga!$1:$1,PROSPER_Baliga!$18:$18,""),
IF($C49="Thorsten Huhn",_xlfn.XLOOKUP($B49,PROSPER_Huhn!$1:$1,PROSPER_Huhn!$18:$18,""),
IF($C49="Nick Hull",_xlfn.XLOOKUP($B49,PROSPER_Hull!$1:$1,PROSPER_Hull!$18:$18,""),
IF($C49="Monika Kotwani",_xlfn.XLOOKUP($B49,PROSPER_Kotwani!$1:$1,PROSPER_Kotwani!$18:$18,""),
IF($C49="Jonathan Wellner",_xlfn.XLOOKUP($B49,PROSPER_Wellner!$1:$1,PROSPER_Wellner!$18:$18,""),
IF($C49="Travis Harvey",_xlfn.XLOOKUP($B49,PROSPER_Harvey!$1:$1,PROSPER_Harvey!$18:$18,""),"")))))))="","",
IF($C49="Christopher Lobo",_xlfn.XLOOKUP($B49,PROSPER_Lobo!$1:$1,PROSPER_Lobo!$18:$18,""),
IF($C49="Naren Baliga",_xlfn.XLOOKUP($B49,PROSPER_Baliga!$1:$1,PROSPER_Baliga!$18:$18,""),
IF($C49="Thorsten Huhn",_xlfn.XLOOKUP($B49,PROSPER_Huhn!$1:$1,PROSPER_Huhn!$18:$18,""),
IF($C49="Nick Hull",_xlfn.XLOOKUP($B49,PROSPER_Hull!$1:$1,PROSPER_Hull!$18:$18,""),
IF($C49="Monika Kotwani",_xlfn.XLOOKUP($B49,PROSPER_Kotwani!$1:$1,PROSPER_Kotwani!$18:$18,""),
IF($C49="Jonathan Wellner",_xlfn.XLOOKUP($B49,PROSPER_Wellner!$1:$1,PROSPER_Wellner!$18:$18,""),
IF($C49="Travis Harvey",_xlfn.XLOOKUP($B49,PROSPER_Harvey!$1:$1,PROSPER_Harvey!$18:$18,""),"")))))))))</f>
        <v>3</v>
      </c>
      <c r="BU49" s="125" t="str">
        <f>IF(IF(IF($C49="Christopher Lobo",_xlfn.XLOOKUP($B49,PROSPER_Lobo!$1:$1,PROSPER_Lobo!$19:$19,""),
IF($C49="Naren Baliga",_xlfn.XLOOKUP($B49,PROSPER_Baliga!$1:$1,PROSPER_Baliga!$19:$19,""),
IF($C49="Thorsten Huhn",_xlfn.XLOOKUP($B49,PROSPER_Huhn!$1:$1,PROSPER_Huhn!$19:$19,""),
IF($C49="Nick Hull",_xlfn.XLOOKUP($B49,PROSPER_Hull!$1:$1,PROSPER_Hull!$19:$19,""),
IF($C49="Monika Kotwani",_xlfn.XLOOKUP($B49,PROSPER_Kotwani!$1:$1,PROSPER_Kotwani!$19:$19,""),
IF($C49="Jonathan Wellner",_xlfn.XLOOKUP($B49,PROSPER_Wellner!$1:$1,PROSPER_Wellner!$19:$19,""),
IF($C49="Travis Harvey",_xlfn.XLOOKUP($B49,PROSPER_Harvey!$1:$1,PROSPER_Harvey!$19:$19,""),"")))))))="","",
IF($C49="Christopher Lobo",_xlfn.XLOOKUP($B49,PROSPER_Lobo!$1:$1,PROSPER_Lobo!$19:$19,""),
IF($C49="Naren Baliga",_xlfn.XLOOKUP($B49,PROSPER_Baliga!$1:$1,PROSPER_Baliga!$19:$19,""),
IF($C49="Thorsten Huhn",_xlfn.XLOOKUP($B49,PROSPER_Huhn!$1:$1,PROSPER_Huhn!$19:$19,""),
IF($C49="Nick Hull",_xlfn.XLOOKUP($B49,PROSPER_Hull!$1:$1,PROSPER_Hull!$19:$19,""),
IF($C49="Monika Kotwani",_xlfn.XLOOKUP($B49,PROSPER_Kotwani!$1:$1,PROSPER_Kotwani!$19:$19,""),
IF($C49="Jonathan Wellner",_xlfn.XLOOKUP($B49,PROSPER_Wellner!$1:$1,PROSPER_Wellner!$19:$19,""),
IF($C49="Travis Harvey",_xlfn.XLOOKUP($B49,PROSPER_Harvey!$1:$1,PROSPER_Harvey!$19:$19,""),""))))))))="","No Comment",IF(IF($C49="Christopher Lobo",_xlfn.XLOOKUP($B49,PROSPER_Lobo!$1:$1,PROSPER_Lobo!$19:$19,""),
IF($C49="Naren Baliga",_xlfn.XLOOKUP($B49,PROSPER_Baliga!$1:$1,PROSPER_Baliga!$19:$19,""),
IF($C49="Thorsten Huhn",_xlfn.XLOOKUP($B49,PROSPER_Huhn!$1:$1,PROSPER_Huhn!$19:$19,""),
IF($C49="Nick Hull",_xlfn.XLOOKUP($B49,PROSPER_Hull!$1:$1,PROSPER_Hull!$19:$19,""),
IF($C49="Monika Kotwani",_xlfn.XLOOKUP($B49,PROSPER_Kotwani!$1:$1,PROSPER_Kotwani!$19:$19,""),
IF($C49="Jonathan Wellner",_xlfn.XLOOKUP($B49,PROSPER_Wellner!$1:$1,PROSPER_Wellner!$19:$19,""),
IF($C49="Travis Harvey",_xlfn.XLOOKUP($B49,PROSPER_Harvey!$1:$1,PROSPER_Harvey!$19:$19,""),"")))))))="","",
IF($C49="Christopher Lobo",_xlfn.XLOOKUP($B49,PROSPER_Lobo!$1:$1,PROSPER_Lobo!$19:$19,""),
IF($C49="Naren Baliga",_xlfn.XLOOKUP($B49,PROSPER_Baliga!$1:$1,PROSPER_Baliga!$19:$19,""),
IF($C49="Thorsten Huhn",_xlfn.XLOOKUP($B49,PROSPER_Huhn!$1:$1,PROSPER_Huhn!$19:$19,""),
IF($C49="Nick Hull",_xlfn.XLOOKUP($B49,PROSPER_Hull!$1:$1,PROSPER_Hull!$19:$19,""),
IF($C49="Monika Kotwani",_xlfn.XLOOKUP($B49,PROSPER_Kotwani!$1:$1,PROSPER_Kotwani!$19:$19,""),
IF($C49="Jonathan Wellner",_xlfn.XLOOKUP($B49,PROSPER_Wellner!$1:$1,PROSPER_Wellner!$19:$19,""),
IF($C49="Travis Harvey",_xlfn.XLOOKUP($B49,PROSPER_Harvey!$1:$1,PROSPER_Harvey!$19:$19,""),"")))))))))</f>
        <v>No Comment</v>
      </c>
      <c r="BV49" s="124" t="s">
        <v>89</v>
      </c>
      <c r="BW49" s="150">
        <f t="shared" si="428"/>
        <v>3</v>
      </c>
      <c r="BX49" s="127">
        <f t="shared" si="429"/>
        <v>6</v>
      </c>
      <c r="BY49" s="128">
        <f t="shared" si="430"/>
        <v>5.666666666666667</v>
      </c>
      <c r="BZ49" s="128">
        <f t="shared" si="431"/>
        <v>5.5</v>
      </c>
      <c r="CA49" s="129">
        <f t="shared" si="432"/>
        <v>5.7962962962962958</v>
      </c>
      <c r="CB49" s="130" t="str">
        <f>_xlfn.XLOOKUP(B49,PROSPERInitial_Query!$E:$E,PROSPERInitial_Query!$AA:$AA,"",,-1)</f>
        <v>Micron Technology Inc.</v>
      </c>
      <c r="CC49" s="121" t="str">
        <f t="shared" si="370"/>
        <v>Siddhesh Jain2 - RelationshipAccount / Stakeholder 1Name</v>
      </c>
      <c r="CD49" s="121" t="str">
        <f>_xlfn.XLOOKUP(CC49,PROSPERDelta_Query!BK:BK,PROSPERDelta_Query!AC:AC,"",,-1)</f>
        <v/>
      </c>
      <c r="CE49" s="126" t="str">
        <f>_xlfn.XLOOKUP(B49,PROSPERInitial_Query!$E:$E,PROSPERInitial_Query!$Q:$Q,"",,-1)</f>
        <v>7</v>
      </c>
      <c r="CF49" s="121" t="str">
        <f t="shared" si="371"/>
        <v>Siddhesh Jain2 - RelationshipAccount / Stakeholder 1Self Score</v>
      </c>
      <c r="CG49" s="126" t="str">
        <f>_xlfn.XLOOKUP(CF49,PROSPERDelta_Query!BK:BK,PROSPERDelta_Query!AM:AM,"",,-1)</f>
        <v/>
      </c>
      <c r="CH49" s="131" t="str">
        <f t="shared" si="372"/>
        <v>Micron Technology Inc.</v>
      </c>
      <c r="CI49" s="131" t="str">
        <f t="shared" si="433"/>
        <v>Micron Technology Inc.</v>
      </c>
      <c r="CJ49" s="132">
        <f t="shared" si="434"/>
        <v>7</v>
      </c>
      <c r="CK49" s="132">
        <f>IF(IF(IF($C49="Christopher Lobo",_xlfn.XLOOKUP($B49,PROSPER_Lobo!$1:$1,PROSPER_Lobo!$21:$21,""),
IF($C49="Naren Baliga",_xlfn.XLOOKUP($B49,PROSPER_Baliga!$1:$1,PROSPER_Baliga!$21:$21,""),
IF($C49="Thorsten Huhn",_xlfn.XLOOKUP($B49,PROSPER_Huhn!$1:$1,PROSPER_Huhn!$21:$21,""),
IF($C49="Nick Hull",_xlfn.XLOOKUP($B49,PROSPER_Hull!$1:$1,PROSPER_Hull!$21:$21,""),
IF($C49="Monika Kotwani",_xlfn.XLOOKUP($B49,PROSPER_Kotwani!$1:$1,PROSPER_Kotwani!$21:$21,""),
IF($C49="Jonathan Wellner",_xlfn.XLOOKUP($B49,PROSPER_Wellner!$1:$1,PROSPER_Wellner!$21:$21,""),
IF($C49="Travis Harvey",_xlfn.XLOOKUP($B49,PROSPER_Harvey!$1:$1,PROSPER_Harvey!$21:$21,""),"")))))))="","",
IF($C49="Christopher Lobo",_xlfn.XLOOKUP($B49,PROSPER_Lobo!$1:$1,PROSPER_Lobo!$21:$21,""),
IF($C49="Naren Baliga",_xlfn.XLOOKUP($B49,PROSPER_Baliga!$1:$1,PROSPER_Baliga!$21:$21,""),
IF($C49="Thorsten Huhn",_xlfn.XLOOKUP($B49,PROSPER_Huhn!$1:$1,PROSPER_Huhn!$21:$21,""),
IF($C49="Nick Hull",_xlfn.XLOOKUP($B49,PROSPER_Hull!$1:$1,PROSPER_Hull!$21:$21,""),
IF($C49="Monika Kotwani",_xlfn.XLOOKUP($B49,PROSPER_Kotwani!$1:$1,PROSPER_Kotwani!$21:$21,""),
IF($C49="Jonathan Wellner",_xlfn.XLOOKUP($B49,PROSPER_Wellner!$1:$1,PROSPER_Wellner!$21:$21,""),
IF($C49="Travis Harvey",_xlfn.XLOOKUP($B49,PROSPER_Harvey!$1:$1,PROSPER_Harvey!$21:$21,""),""))))))))="","No Score",IF(IF($C49="Christopher Lobo",_xlfn.XLOOKUP($B49,PROSPER_Lobo!$1:$1,PROSPER_Lobo!$21:$21,""),
IF($C49="Naren Baliga",_xlfn.XLOOKUP($B49,PROSPER_Baliga!$1:$1,PROSPER_Baliga!$21:$21,""),
IF($C49="Thorsten Huhn",_xlfn.XLOOKUP($B49,PROSPER_Huhn!$1:$1,PROSPER_Huhn!$21:$21,""),
IF($C49="Nick Hull",_xlfn.XLOOKUP($B49,PROSPER_Hull!$1:$1,PROSPER_Hull!$21:$21,""),
IF($C49="Monika Kotwani",_xlfn.XLOOKUP($B49,PROSPER_Kotwani!$1:$1,PROSPER_Kotwani!$21:$21,""),
IF($C49="Jonathan Wellner",_xlfn.XLOOKUP($B49,PROSPER_Wellner!$1:$1,PROSPER_Wellner!$21:$21,""),
IF($C49="Travis Harvey",_xlfn.XLOOKUP($B49,PROSPER_Harvey!$1:$1,PROSPER_Harvey!$21:$21,""),"")))))))="","",
IF($C49="Christopher Lobo",_xlfn.XLOOKUP($B49,PROSPER_Lobo!$1:$1,PROSPER_Lobo!$21:$21,""),
IF($C49="Naren Baliga",_xlfn.XLOOKUP($B49,PROSPER_Baliga!$1:$1,PROSPER_Baliga!$21:$21,""),
IF($C49="Thorsten Huhn",_xlfn.XLOOKUP($B49,PROSPER_Huhn!$1:$1,PROSPER_Huhn!$21:$21,""),
IF($C49="Nick Hull",_xlfn.XLOOKUP($B49,PROSPER_Hull!$1:$1,PROSPER_Hull!$21:$21,""),
IF($C49="Monika Kotwani",_xlfn.XLOOKUP($B49,PROSPER_Kotwani!$1:$1,PROSPER_Kotwani!$21:$21,""),
IF($C49="Jonathan Wellner",_xlfn.XLOOKUP($B49,PROSPER_Wellner!$1:$1,PROSPER_Wellner!$21:$21,""),
IF($C49="Travis Harvey",_xlfn.XLOOKUP($B49,PROSPER_Harvey!$1:$1,PROSPER_Harvey!$21:$21,""),"")))))))))</f>
        <v>7</v>
      </c>
      <c r="CL49" s="131" t="str">
        <f>IF(IF(IF($C49="Christopher Lobo",_xlfn.XLOOKUP($B49,PROSPER_Lobo!$1:$1,PROSPER_Lobo!$22:$22,""),
IF($C49="Naren Baliga",_xlfn.XLOOKUP($B49,PROSPER_Baliga!$1:$1,PROSPER_Baliga!$22:$22,""),
IF($C49="Thorsten Huhn",_xlfn.XLOOKUP($B49,PROSPER_Huhn!$1:$1,PROSPER_Huhn!$22:$22,""),
IF($C49="Nick Hull",_xlfn.XLOOKUP($B49,PROSPER_Hull!$1:$1,PROSPER_Hull!$22:$22,""),
IF($C49="Monika Kotwani",_xlfn.XLOOKUP($B49,PROSPER_Kotwani!$1:$1,PROSPER_Kotwani!$22:$22,""),
IF($C49="Jonathan Wellner",_xlfn.XLOOKUP($B49,PROSPER_Wellner!$1:$1,PROSPER_Wellner!$22:$22,""),
IF($C49="Travis Harvey",_xlfn.XLOOKUP($B49,PROSPER_Harvey!$1:$1,PROSPER_Harvey!$22:$22,""),"")))))))="","",
IF($C49="Christopher Lobo",_xlfn.XLOOKUP($B49,PROSPER_Lobo!$1:$1,PROSPER_Lobo!$22:$22,""),
IF($C49="Naren Baliga",_xlfn.XLOOKUP($B49,PROSPER_Baliga!$1:$1,PROSPER_Baliga!$22:$22,""),
IF($C49="Thorsten Huhn",_xlfn.XLOOKUP($B49,PROSPER_Huhn!$1:$1,PROSPER_Huhn!$22:$22,""),
IF($C49="Nick Hull",_xlfn.XLOOKUP($B49,PROSPER_Hull!$1:$1,PROSPER_Hull!$22:$22,""),
IF($C49="Monika Kotwani",_xlfn.XLOOKUP($B49,PROSPER_Kotwani!$1:$1,PROSPER_Kotwani!$22:$22,""),
IF($C49="Jonathan Wellner",_xlfn.XLOOKUP($B49,PROSPER_Wellner!$1:$1,PROSPER_Wellner!$22:$22,""),
IF($C49="Travis Harvey",_xlfn.XLOOKUP($B49,PROSPER_Harvey!$1:$1,PROSPER_Harvey!$22:$22,""),""))))))))="","No Comment",IF(IF($C49="Christopher Lobo",_xlfn.XLOOKUP($B49,PROSPER_Lobo!$1:$1,PROSPER_Lobo!$22:$22,""),
IF($C49="Naren Baliga",_xlfn.XLOOKUP($B49,PROSPER_Baliga!$1:$1,PROSPER_Baliga!$22:$22,""),
IF($C49="Thorsten Huhn",_xlfn.XLOOKUP($B49,PROSPER_Huhn!$1:$1,PROSPER_Huhn!$22:$22,""),
IF($C49="Nick Hull",_xlfn.XLOOKUP($B49,PROSPER_Hull!$1:$1,PROSPER_Hull!$22:$22,""),
IF($C49="Monika Kotwani",_xlfn.XLOOKUP($B49,PROSPER_Kotwani!$1:$1,PROSPER_Kotwani!$22:$22,""),
IF($C49="Jonathan Wellner",_xlfn.XLOOKUP($B49,PROSPER_Wellner!$1:$1,PROSPER_Wellner!$22:$22,""),
IF($C49="Travis Harvey",_xlfn.XLOOKUP($B49,PROSPER_Harvey!$1:$1,PROSPER_Harvey!$22:$22,""),"")))))))="","",
IF($C49="Christopher Lobo",_xlfn.XLOOKUP($B49,PROSPER_Lobo!$1:$1,PROSPER_Lobo!$22:$22,""),
IF($C49="Naren Baliga",_xlfn.XLOOKUP($B49,PROSPER_Baliga!$1:$1,PROSPER_Baliga!$22:$22,""),
IF($C49="Thorsten Huhn",_xlfn.XLOOKUP($B49,PROSPER_Huhn!$1:$1,PROSPER_Huhn!$22:$22,""),
IF($C49="Nick Hull",_xlfn.XLOOKUP($B49,PROSPER_Hull!$1:$1,PROSPER_Hull!$22:$22,""),
IF($C49="Monika Kotwani",_xlfn.XLOOKUP($B49,PROSPER_Kotwani!$1:$1,PROSPER_Kotwani!$22:$22,""),
IF($C49="Jonathan Wellner",_xlfn.XLOOKUP($B49,PROSPER_Wellner!$1:$1,PROSPER_Wellner!$22:$22,""),
IF($C49="Travis Harvey",_xlfn.XLOOKUP($B49,PROSPER_Harvey!$1:$1,PROSPER_Harvey!$22:$22,""),"")))))))))</f>
        <v>Include name, assume this one is Jonathan, Jung Ah, Anand missing</v>
      </c>
      <c r="CM49" s="150">
        <f t="shared" si="435"/>
        <v>7</v>
      </c>
      <c r="CN49" s="130" t="str">
        <f>_xlfn.XLOOKUP(B49,PROSPERInitial_Query!$E:$E,PROSPERInitial_Query!$AB:$AB,"",,-1)</f>
        <v>N/A</v>
      </c>
      <c r="CO49" s="121" t="str">
        <f t="shared" si="373"/>
        <v>Siddhesh Jain2 - RelationshipAccount / Stakeholder 2Name</v>
      </c>
      <c r="CP49" s="121" t="str">
        <f>_xlfn.XLOOKUP(CO49,PROSPERDelta_Query!BK:BK,PROSPERDelta_Query!AD:AD,"",,-1)</f>
        <v/>
      </c>
      <c r="CQ49" s="126" t="str">
        <f>_xlfn.XLOOKUP(B49,PROSPERInitial_Query!$E:$E,PROSPERInitial_Query!$R:$R,"",,-1)</f>
        <v>N/A</v>
      </c>
      <c r="CR49" s="121" t="str">
        <f t="shared" si="374"/>
        <v>Siddhesh Jain2 - RelationshipAccount / Stakeholder 2Self Score</v>
      </c>
      <c r="CS49" s="126" t="str">
        <f>_xlfn.XLOOKUP(CR49,PROSPERDelta_Query!BK:BK,PROSPERDelta_Query!AN:AN,"",,-1)</f>
        <v/>
      </c>
      <c r="CT49" s="131" t="str">
        <f t="shared" si="375"/>
        <v>N/A</v>
      </c>
      <c r="CU49" s="131" t="str">
        <f t="shared" si="436"/>
        <v>N/A</v>
      </c>
      <c r="CV49" s="132" t="str">
        <f t="shared" si="437"/>
        <v>N/A</v>
      </c>
      <c r="CW49" s="132" t="str">
        <f>IF(IF(IF($C49="Christopher Lobo",_xlfn.XLOOKUP($B49,PROSPER_Lobo!$1:$1,PROSPER_Lobo!$24:$24,""),
IF($C49="Naren Baliga",_xlfn.XLOOKUP($B49,PROSPER_Baliga!$1:$1,PROSPER_Baliga!$24:$24,""),
IF($C49="Thorsten Huhn",_xlfn.XLOOKUP($B49,PROSPER_Huhn!$1:$1,PROSPER_Huhn!$24:$24,""),
IF($C49="Nick Hull",_xlfn.XLOOKUP($B49,PROSPER_Hull!$1:$1,PROSPER_Hull!$24:$24,""),
IF($C49="Monika Kotwani",_xlfn.XLOOKUP($B49,PROSPER_Kotwani!$1:$1,PROSPER_Kotwani!$24:$24,""),
IF($C49="Jonathan Wellner",_xlfn.XLOOKUP($B49,PROSPER_Wellner!$1:$1,PROSPER_Wellner!$24:$24,""),
IF($C49="Travis Harvey",_xlfn.XLOOKUP($B49,PROSPER_Harvey!$1:$1,PROSPER_Harvey!$24:$24,""),"")))))))="","",
IF($C49="Christopher Lobo",_xlfn.XLOOKUP($B49,PROSPER_Lobo!$1:$1,PROSPER_Lobo!$24:$24,""),
IF($C49="Naren Baliga",_xlfn.XLOOKUP($B49,PROSPER_Baliga!$1:$1,PROSPER_Baliga!$24:$24,""),
IF($C49="Thorsten Huhn",_xlfn.XLOOKUP($B49,PROSPER_Huhn!$1:$1,PROSPER_Huhn!$24:$24,""),
IF($C49="Nick Hull",_xlfn.XLOOKUP($B49,PROSPER_Hull!$1:$1,PROSPER_Hull!$24:$24,""),
IF($C49="Monika Kotwani",_xlfn.XLOOKUP($B49,PROSPER_Kotwani!$1:$1,PROSPER_Kotwani!$24:$24,""),
IF($C49="Jonathan Wellner",_xlfn.XLOOKUP($B49,PROSPER_Wellner!$1:$1,PROSPER_Wellner!$24:$24,""),
IF($C49="Travis Harvey",_xlfn.XLOOKUP($B49,PROSPER_Harvey!$1:$1,PROSPER_Harvey!$24:$24,""),""))))))))="","No Score",IF(IF($C49="Christopher Lobo",_xlfn.XLOOKUP($B49,PROSPER_Lobo!$1:$1,PROSPER_Lobo!$24:$24,""),
IF($C49="Naren Baliga",_xlfn.XLOOKUP($B49,PROSPER_Baliga!$1:$1,PROSPER_Baliga!$24:$24,""),
IF($C49="Thorsten Huhn",_xlfn.XLOOKUP($B49,PROSPER_Huhn!$1:$1,PROSPER_Huhn!$24:$24,""),
IF($C49="Nick Hull",_xlfn.XLOOKUP($B49,PROSPER_Hull!$1:$1,PROSPER_Hull!$24:$24,""),
IF($C49="Monika Kotwani",_xlfn.XLOOKUP($B49,PROSPER_Kotwani!$1:$1,PROSPER_Kotwani!$24:$24,""),
IF($C49="Jonathan Wellner",_xlfn.XLOOKUP($B49,PROSPER_Wellner!$1:$1,PROSPER_Wellner!$24:$24,""),
IF($C49="Travis Harvey",_xlfn.XLOOKUP($B49,PROSPER_Harvey!$1:$1,PROSPER_Harvey!$24:$24,""),"")))))))="","",
IF($C49="Christopher Lobo",_xlfn.XLOOKUP($B49,PROSPER_Lobo!$1:$1,PROSPER_Lobo!$24:$24,""),
IF($C49="Naren Baliga",_xlfn.XLOOKUP($B49,PROSPER_Baliga!$1:$1,PROSPER_Baliga!$24:$24,""),
IF($C49="Thorsten Huhn",_xlfn.XLOOKUP($B49,PROSPER_Huhn!$1:$1,PROSPER_Huhn!$24:$24,""),
IF($C49="Nick Hull",_xlfn.XLOOKUP($B49,PROSPER_Hull!$1:$1,PROSPER_Hull!$24:$24,""),
IF($C49="Monika Kotwani",_xlfn.XLOOKUP($B49,PROSPER_Kotwani!$1:$1,PROSPER_Kotwani!$24:$24,""),
IF($C49="Jonathan Wellner",_xlfn.XLOOKUP($B49,PROSPER_Wellner!$1:$1,PROSPER_Wellner!$24:$24,""),
IF($C49="Travis Harvey",_xlfn.XLOOKUP($B49,PROSPER_Harvey!$1:$1,PROSPER_Harvey!$24:$24,""),"")))))))))</f>
        <v>N/A</v>
      </c>
      <c r="CX49" s="131" t="str">
        <f>IF(IF(IF($C49="Christopher Lobo",_xlfn.XLOOKUP($B49,PROSPER_Lobo!$1:$1,PROSPER_Lobo!$25:$25,""),
IF($C49="Naren Baliga",_xlfn.XLOOKUP($B49,PROSPER_Baliga!$1:$1,PROSPER_Baliga!$25:$25,""),
IF($C49="Thorsten Huhn",_xlfn.XLOOKUP($B49,PROSPER_Huhn!$1:$1,PROSPER_Huhn!$25:$25,""),
IF($C49="Nick Hull",_xlfn.XLOOKUP($B49,PROSPER_Hull!$1:$1,PROSPER_Hull!$25:$25,""),
IF($C49="Monika Kotwani",_xlfn.XLOOKUP($B49,PROSPER_Kotwani!$1:$1,PROSPER_Kotwani!$25:$25,""),
IF($C49="Jonathan Wellner",_xlfn.XLOOKUP($B49,PROSPER_Wellner!$1:$1,PROSPER_Wellner!$25:$25,""),
IF($C49="Travis Harvey",_xlfn.XLOOKUP($B49,PROSPER_Harvey!$1:$1,PROSPER_Harvey!$25:$25,""),"")))))))="","",
IF($C49="Christopher Lobo",_xlfn.XLOOKUP($B49,PROSPER_Lobo!$1:$1,PROSPER_Lobo!$25:$25,""),
IF($C49="Naren Baliga",_xlfn.XLOOKUP($B49,PROSPER_Baliga!$1:$1,PROSPER_Baliga!$25:$25,""),
IF($C49="Thorsten Huhn",_xlfn.XLOOKUP($B49,PROSPER_Huhn!$1:$1,PROSPER_Huhn!$25:$25,""),
IF($C49="Nick Hull",_xlfn.XLOOKUP($B49,PROSPER_Hull!$1:$1,PROSPER_Hull!$25:$25,""),
IF($C49="Monika Kotwani",_xlfn.XLOOKUP($B49,PROSPER_Kotwani!$1:$1,PROSPER_Kotwani!$25:$25,""),
IF($C49="Jonathan Wellner",_xlfn.XLOOKUP($B49,PROSPER_Wellner!$1:$1,PROSPER_Wellner!$25:$25,""),
IF($C49="Travis Harvey",_xlfn.XLOOKUP($B49,PROSPER_Harvey!$1:$1,PROSPER_Harvey!$25:$25,""),""))))))))="","No Comment",IF(IF($C49="Christopher Lobo",_xlfn.XLOOKUP($B49,PROSPER_Lobo!$1:$1,PROSPER_Lobo!$25:$25,""),
IF($C49="Naren Baliga",_xlfn.XLOOKUP($B49,PROSPER_Baliga!$1:$1,PROSPER_Baliga!$25:$25,""),
IF($C49="Thorsten Huhn",_xlfn.XLOOKUP($B49,PROSPER_Huhn!$1:$1,PROSPER_Huhn!$25:$25,""),
IF($C49="Nick Hull",_xlfn.XLOOKUP($B49,PROSPER_Hull!$1:$1,PROSPER_Hull!$25:$25,""),
IF($C49="Monika Kotwani",_xlfn.XLOOKUP($B49,PROSPER_Kotwani!$1:$1,PROSPER_Kotwani!$25:$25,""),
IF($C49="Jonathan Wellner",_xlfn.XLOOKUP($B49,PROSPER_Wellner!$1:$1,PROSPER_Wellner!$25:$25,""),
IF($C49="Travis Harvey",_xlfn.XLOOKUP($B49,PROSPER_Harvey!$1:$1,PROSPER_Harvey!$25:$25,""),"")))))))="","",
IF($C49="Christopher Lobo",_xlfn.XLOOKUP($B49,PROSPER_Lobo!$1:$1,PROSPER_Lobo!$25:$25,""),
IF($C49="Naren Baliga",_xlfn.XLOOKUP($B49,PROSPER_Baliga!$1:$1,PROSPER_Baliga!$25:$25,""),
IF($C49="Thorsten Huhn",_xlfn.XLOOKUP($B49,PROSPER_Huhn!$1:$1,PROSPER_Huhn!$25:$25,""),
IF($C49="Nick Hull",_xlfn.XLOOKUP($B49,PROSPER_Hull!$1:$1,PROSPER_Hull!$25:$25,""),
IF($C49="Monika Kotwani",_xlfn.XLOOKUP($B49,PROSPER_Kotwani!$1:$1,PROSPER_Kotwani!$25:$25,""),
IF($C49="Jonathan Wellner",_xlfn.XLOOKUP($B49,PROSPER_Wellner!$1:$1,PROSPER_Wellner!$25:$25,""),
IF($C49="Travis Harvey",_xlfn.XLOOKUP($B49,PROSPER_Harvey!$1:$1,PROSPER_Harvey!$25:$25,""),"")))))))))</f>
        <v>N/A</v>
      </c>
      <c r="CY49" s="150" t="str">
        <f t="shared" si="438"/>
        <v>N/A</v>
      </c>
      <c r="CZ49" s="130" t="str">
        <f>_xlfn.XLOOKUP(B49,PROSPERInitial_Query!$E:$E,PROSPERInitial_Query!$AC:$AC,"",,-1)</f>
        <v>N/A</v>
      </c>
      <c r="DA49" s="121" t="str">
        <f t="shared" si="376"/>
        <v>Siddhesh Jain2 - RelationshipAccount / Stakeholder 3Name</v>
      </c>
      <c r="DB49" s="121" t="str">
        <f>_xlfn.XLOOKUP(DA49,PROSPERDelta_Query!BK:BK,PROSPERDelta_Query!AE:AE,"",,-1)</f>
        <v/>
      </c>
      <c r="DC49" s="126" t="str">
        <f>_xlfn.XLOOKUP(B49,PROSPERInitial_Query!$E:$E,PROSPERInitial_Query!$S:$S,"",,-1)</f>
        <v>N/A</v>
      </c>
      <c r="DD49" s="121" t="str">
        <f t="shared" si="377"/>
        <v>Siddhesh Jain2 - RelationshipAccount / Stakeholder 3Self Score</v>
      </c>
      <c r="DE49" s="126" t="str">
        <f>_xlfn.XLOOKUP(DD49,PROSPERDelta_Query!BK:BK,PROSPERDelta_Query!AO:AO,"",,-1)</f>
        <v/>
      </c>
      <c r="DF49" s="131" t="str">
        <f t="shared" si="378"/>
        <v>N/A</v>
      </c>
      <c r="DG49" s="131" t="str">
        <f t="shared" si="439"/>
        <v>N/A</v>
      </c>
      <c r="DH49" s="132" t="str">
        <f t="shared" si="440"/>
        <v>N/A</v>
      </c>
      <c r="DI49" s="132" t="str">
        <f>IF(IF(IF($C49="Christopher Lobo",_xlfn.XLOOKUP($B49,PROSPER_Lobo!$1:$1,PROSPER_Lobo!$27:$27,""),
IF($C49="Naren Baliga",_xlfn.XLOOKUP($B49,PROSPER_Baliga!$1:$1,PROSPER_Baliga!$27:$27,""),
IF($C49="Thorsten Huhn",_xlfn.XLOOKUP($B49,PROSPER_Huhn!$1:$1,PROSPER_Huhn!$27:$27,""),
IF($C49="Nick Hull",_xlfn.XLOOKUP($B49,PROSPER_Hull!$1:$1,PROSPER_Hull!$27:$27,""),
IF($C49="Monika Kotwani",_xlfn.XLOOKUP($B49,PROSPER_Kotwani!$1:$1,PROSPER_Kotwani!$27:$27,""),
IF($C49="Jonathan Wellner",_xlfn.XLOOKUP($B49,PROSPER_Wellner!$1:$1,PROSPER_Wellner!$27:$27,""),
IF($C49="Travis Harvey",_xlfn.XLOOKUP($B49,PROSPER_Harvey!$1:$1,PROSPER_Harvey!$27:$27,""),"")))))))="","",
IF($C49="Christopher Lobo",_xlfn.XLOOKUP($B49,PROSPER_Lobo!$1:$1,PROSPER_Lobo!$27:$27,""),
IF($C49="Naren Baliga",_xlfn.XLOOKUP($B49,PROSPER_Baliga!$1:$1,PROSPER_Baliga!$27:$27,""),
IF($C49="Thorsten Huhn",_xlfn.XLOOKUP($B49,PROSPER_Huhn!$1:$1,PROSPER_Huhn!$27:$27,""),
IF($C49="Nick Hull",_xlfn.XLOOKUP($B49,PROSPER_Hull!$1:$1,PROSPER_Hull!$27:$27,""),
IF($C49="Monika Kotwani",_xlfn.XLOOKUP($B49,PROSPER_Kotwani!$1:$1,PROSPER_Kotwani!$27:$27,""),
IF($C49="Jonathan Wellner",_xlfn.XLOOKUP($B49,PROSPER_Wellner!$1:$1,PROSPER_Wellner!$27:$27,""),
IF($C49="Travis Harvey",_xlfn.XLOOKUP($B49,PROSPER_Harvey!$1:$1,PROSPER_Harvey!$27:$27,""),""))))))))="","No Score",IF(IF($C49="Christopher Lobo",_xlfn.XLOOKUP($B49,PROSPER_Lobo!$1:$1,PROSPER_Lobo!$27:$27,""),
IF($C49="Naren Baliga",_xlfn.XLOOKUP($B49,PROSPER_Baliga!$1:$1,PROSPER_Baliga!$27:$27,""),
IF($C49="Thorsten Huhn",_xlfn.XLOOKUP($B49,PROSPER_Huhn!$1:$1,PROSPER_Huhn!$27:$27,""),
IF($C49="Nick Hull",_xlfn.XLOOKUP($B49,PROSPER_Hull!$1:$1,PROSPER_Hull!$27:$27,""),
IF($C49="Monika Kotwani",_xlfn.XLOOKUP($B49,PROSPER_Kotwani!$1:$1,PROSPER_Kotwani!$27:$27,""),
IF($C49="Jonathan Wellner",_xlfn.XLOOKUP($B49,PROSPER_Wellner!$1:$1,PROSPER_Wellner!$27:$27,""),
IF($C49="Travis Harvey",_xlfn.XLOOKUP($B49,PROSPER_Harvey!$1:$1,PROSPER_Harvey!$27:$27,""),"")))))))="","",
IF($C49="Christopher Lobo",_xlfn.XLOOKUP($B49,PROSPER_Lobo!$1:$1,PROSPER_Lobo!$27:$27,""),
IF($C49="Naren Baliga",_xlfn.XLOOKUP($B49,PROSPER_Baliga!$1:$1,PROSPER_Baliga!$27:$27,""),
IF($C49="Thorsten Huhn",_xlfn.XLOOKUP($B49,PROSPER_Huhn!$1:$1,PROSPER_Huhn!$27:$27,""),
IF($C49="Nick Hull",_xlfn.XLOOKUP($B49,PROSPER_Hull!$1:$1,PROSPER_Hull!$27:$27,""),
IF($C49="Monika Kotwani",_xlfn.XLOOKUP($B49,PROSPER_Kotwani!$1:$1,PROSPER_Kotwani!$27:$27,""),
IF($C49="Jonathan Wellner",_xlfn.XLOOKUP($B49,PROSPER_Wellner!$1:$1,PROSPER_Wellner!$27:$27,""),
IF($C49="Travis Harvey",_xlfn.XLOOKUP($B49,PROSPER_Harvey!$1:$1,PROSPER_Harvey!$27:$27,""),"")))))))))</f>
        <v>N/A</v>
      </c>
      <c r="DJ49" s="131" t="str">
        <f>IF(IF(IF($C49="Christopher Lobo",_xlfn.XLOOKUP($B49,PROSPER_Lobo!$1:$1,PROSPER_Lobo!$28:$28,""),
IF($C49="Naren Baliga",_xlfn.XLOOKUP($B49,PROSPER_Baliga!$1:$1,PROSPER_Baliga!$28:$28,""),
IF($C49="Thorsten Huhn",_xlfn.XLOOKUP($B49,PROSPER_Huhn!$1:$1,PROSPER_Huhn!$28:$28,""),
IF($C49="Nick Hull",_xlfn.XLOOKUP($B49,PROSPER_Hull!$1:$1,PROSPER_Hull!$28:$28,""),
IF($C49="Monika Kotwani",_xlfn.XLOOKUP($B49,PROSPER_Kotwani!$1:$1,PROSPER_Kotwani!$28:$28,""),
IF($C49="Jonathan Wellner",_xlfn.XLOOKUP($B49,PROSPER_Wellner!$1:$1,PROSPER_Wellner!$28:$28,""),
IF($C49="Travis Harvey",_xlfn.XLOOKUP($B49,PROSPER_Harvey!$1:$1,PROSPER_Harvey!$28:$28,""),"")))))))="","",
IF($C49="Christopher Lobo",_xlfn.XLOOKUP($B49,PROSPER_Lobo!$1:$1,PROSPER_Lobo!$28:$28,""),
IF($C49="Naren Baliga",_xlfn.XLOOKUP($B49,PROSPER_Baliga!$1:$1,PROSPER_Baliga!$28:$28,""),
IF($C49="Thorsten Huhn",_xlfn.XLOOKUP($B49,PROSPER_Huhn!$1:$1,PROSPER_Huhn!$28:$28,""),
IF($C49="Nick Hull",_xlfn.XLOOKUP($B49,PROSPER_Hull!$1:$1,PROSPER_Hull!$28:$28,""),
IF($C49="Monika Kotwani",_xlfn.XLOOKUP($B49,PROSPER_Kotwani!$1:$1,PROSPER_Kotwani!$28:$28,""),
IF($C49="Jonathan Wellner",_xlfn.XLOOKUP($B49,PROSPER_Wellner!$1:$1,PROSPER_Wellner!$28:$28,""),
IF($C49="Travis Harvey",_xlfn.XLOOKUP($B49,PROSPER_Harvey!$1:$1,PROSPER_Harvey!$28:$28,""),""))))))))="","No Comment",IF(IF($C49="Christopher Lobo",_xlfn.XLOOKUP($B49,PROSPER_Lobo!$1:$1,PROSPER_Lobo!$28:$28,""),
IF($C49="Naren Baliga",_xlfn.XLOOKUP($B49,PROSPER_Baliga!$1:$1,PROSPER_Baliga!$28:$28,""),
IF($C49="Thorsten Huhn",_xlfn.XLOOKUP($B49,PROSPER_Huhn!$1:$1,PROSPER_Huhn!$28:$28,""),
IF($C49="Nick Hull",_xlfn.XLOOKUP($B49,PROSPER_Hull!$1:$1,PROSPER_Hull!$28:$28,""),
IF($C49="Monika Kotwani",_xlfn.XLOOKUP($B49,PROSPER_Kotwani!$1:$1,PROSPER_Kotwani!$28:$28,""),
IF($C49="Jonathan Wellner",_xlfn.XLOOKUP($B49,PROSPER_Wellner!$1:$1,PROSPER_Wellner!$28:$28,""),
IF($C49="Travis Harvey",_xlfn.XLOOKUP($B49,PROSPER_Harvey!$1:$1,PROSPER_Harvey!$28:$28,""),"")))))))="","",
IF($C49="Christopher Lobo",_xlfn.XLOOKUP($B49,PROSPER_Lobo!$1:$1,PROSPER_Lobo!$28:$28,""),
IF($C49="Naren Baliga",_xlfn.XLOOKUP($B49,PROSPER_Baliga!$1:$1,PROSPER_Baliga!$28:$28,""),
IF($C49="Thorsten Huhn",_xlfn.XLOOKUP($B49,PROSPER_Huhn!$1:$1,PROSPER_Huhn!$28:$28,""),
IF($C49="Nick Hull",_xlfn.XLOOKUP($B49,PROSPER_Hull!$1:$1,PROSPER_Hull!$28:$28,""),
IF($C49="Monika Kotwani",_xlfn.XLOOKUP($B49,PROSPER_Kotwani!$1:$1,PROSPER_Kotwani!$28:$28,""),
IF($C49="Jonathan Wellner",_xlfn.XLOOKUP($B49,PROSPER_Wellner!$1:$1,PROSPER_Wellner!$28:$28,""),
IF($C49="Travis Harvey",_xlfn.XLOOKUP($B49,PROSPER_Harvey!$1:$1,PROSPER_Harvey!$28:$28,""),"")))))))))</f>
        <v>N/A</v>
      </c>
      <c r="DK49" s="150" t="str">
        <f t="shared" si="441"/>
        <v>N/A</v>
      </c>
      <c r="DL49" s="130" t="str">
        <f>_xlfn.XLOOKUP(B49,PROSPERInitial_Query!$E:$E,PROSPERInitial_Query!$AD:$AD,"",,-1)</f>
        <v>N/A</v>
      </c>
      <c r="DM49" s="121" t="str">
        <f t="shared" si="379"/>
        <v>Siddhesh Jain2 - RelationshipAccount / Stakeholder 4Name</v>
      </c>
      <c r="DN49" s="121" t="str">
        <f>_xlfn.XLOOKUP(DM49,PROSPERDelta_Query!BK:BK,PROSPERDelta_Query!AF:AF,"",,-1)</f>
        <v/>
      </c>
      <c r="DO49" s="126" t="str">
        <f>_xlfn.XLOOKUP(B49,PROSPERInitial_Query!$E:$E,PROSPERInitial_Query!$T:$T,"",,-1)</f>
        <v>N/A</v>
      </c>
      <c r="DP49" s="121" t="str">
        <f t="shared" si="380"/>
        <v>Siddhesh Jain2 - RelationshipAccount / Stakeholder 4Self Score</v>
      </c>
      <c r="DQ49" s="126" t="str">
        <f>_xlfn.XLOOKUP(DP49,PROSPERDelta_Query!BK:BK,PROSPERDelta_Query!AP:AP,"",,-1)</f>
        <v/>
      </c>
      <c r="DR49" s="131" t="str">
        <f t="shared" si="381"/>
        <v>N/A</v>
      </c>
      <c r="DS49" s="131" t="str">
        <f t="shared" si="442"/>
        <v>N/A</v>
      </c>
      <c r="DT49" s="132" t="str">
        <f t="shared" si="443"/>
        <v>N/A</v>
      </c>
      <c r="DU49" s="132" t="str">
        <f>IF(IF(IF($C49="Christopher Lobo",_xlfn.XLOOKUP($B49,PROSPER_Lobo!$1:$1,PROSPER_Lobo!$30:$30,""),
IF($C49="Naren Baliga",_xlfn.XLOOKUP($B49,PROSPER_Baliga!$1:$1,PROSPER_Baliga!$30:$30,""),
IF($C49="Thorsten Huhn",_xlfn.XLOOKUP($B49,PROSPER_Huhn!$1:$1,PROSPER_Huhn!$30:$30,""),
IF($C49="Nick Hull",_xlfn.XLOOKUP($B49,PROSPER_Hull!$1:$1,PROSPER_Hull!$30:$30,""),
IF($C49="Monika Kotwani",_xlfn.XLOOKUP($B49,PROSPER_Kotwani!$1:$1,PROSPER_Kotwani!$30:$30,""),
IF($C49="Jonathan Wellner",_xlfn.XLOOKUP($B49,PROSPER_Wellner!$1:$1,PROSPER_Wellner!$30:$30,""),
IF($C49="Travis Harvey",_xlfn.XLOOKUP($B49,PROSPER_Harvey!$1:$1,PROSPER_Harvey!$30:$30,""),"")))))))="","",
IF($C49="Christopher Lobo",_xlfn.XLOOKUP($B49,PROSPER_Lobo!$1:$1,PROSPER_Lobo!$30:$30,""),
IF($C49="Naren Baliga",_xlfn.XLOOKUP($B49,PROSPER_Baliga!$1:$1,PROSPER_Baliga!$30:$30,""),
IF($C49="Thorsten Huhn",_xlfn.XLOOKUP($B49,PROSPER_Huhn!$1:$1,PROSPER_Huhn!$30:$30,""),
IF($C49="Nick Hull",_xlfn.XLOOKUP($B49,PROSPER_Hull!$1:$1,PROSPER_Hull!$30:$30,""),
IF($C49="Monika Kotwani",_xlfn.XLOOKUP($B49,PROSPER_Kotwani!$1:$1,PROSPER_Kotwani!$30:$30,""),
IF($C49="Jonathan Wellner",_xlfn.XLOOKUP($B49,PROSPER_Wellner!$1:$1,PROSPER_Wellner!$30:$30,""),
IF($C49="Travis Harvey",_xlfn.XLOOKUP($B49,PROSPER_Harvey!$1:$1,PROSPER_Harvey!$30:$30,""),""))))))))="","No Score",IF(IF($C49="Christopher Lobo",_xlfn.XLOOKUP($B49,PROSPER_Lobo!$1:$1,PROSPER_Lobo!$30:$30,""),
IF($C49="Naren Baliga",_xlfn.XLOOKUP($B49,PROSPER_Baliga!$1:$1,PROSPER_Baliga!$30:$30,""),
IF($C49="Thorsten Huhn",_xlfn.XLOOKUP($B49,PROSPER_Huhn!$1:$1,PROSPER_Huhn!$30:$30,""),
IF($C49="Nick Hull",_xlfn.XLOOKUP($B49,PROSPER_Hull!$1:$1,PROSPER_Hull!$30:$30,""),
IF($C49="Monika Kotwani",_xlfn.XLOOKUP($B49,PROSPER_Kotwani!$1:$1,PROSPER_Kotwani!$30:$30,""),
IF($C49="Jonathan Wellner",_xlfn.XLOOKUP($B49,PROSPER_Wellner!$1:$1,PROSPER_Wellner!$30:$30,""),
IF($C49="Travis Harvey",_xlfn.XLOOKUP($B49,PROSPER_Harvey!$1:$1,PROSPER_Harvey!$30:$30,""),"")))))))="","",
IF($C49="Christopher Lobo",_xlfn.XLOOKUP($B49,PROSPER_Lobo!$1:$1,PROSPER_Lobo!$30:$30,""),
IF($C49="Naren Baliga",_xlfn.XLOOKUP($B49,PROSPER_Baliga!$1:$1,PROSPER_Baliga!$30:$30,""),
IF($C49="Thorsten Huhn",_xlfn.XLOOKUP($B49,PROSPER_Huhn!$1:$1,PROSPER_Huhn!$30:$30,""),
IF($C49="Nick Hull",_xlfn.XLOOKUP($B49,PROSPER_Hull!$1:$1,PROSPER_Hull!$30:$30,""),
IF($C49="Monika Kotwani",_xlfn.XLOOKUP($B49,PROSPER_Kotwani!$1:$1,PROSPER_Kotwani!$30:$30,""),
IF($C49="Jonathan Wellner",_xlfn.XLOOKUP($B49,PROSPER_Wellner!$1:$1,PROSPER_Wellner!$30:$30,""),
IF($C49="Travis Harvey",_xlfn.XLOOKUP($B49,PROSPER_Harvey!$1:$1,PROSPER_Harvey!$30:$30,""),"")))))))))</f>
        <v>N/A</v>
      </c>
      <c r="DV49" s="131" t="str">
        <f>IF(IF(IF($C49="Christopher Lobo",_xlfn.XLOOKUP($B49,PROSPER_Lobo!$1:$1,PROSPER_Lobo!$31:$31,""),
IF($C49="Naren Baliga",_xlfn.XLOOKUP($B49,PROSPER_Baliga!$1:$1,PROSPER_Baliga!$31:$31,""),
IF($C49="Thorsten Huhn",_xlfn.XLOOKUP($B49,PROSPER_Huhn!$1:$1,PROSPER_Huhn!$31:$31,""),
IF($C49="Nick Hull",_xlfn.XLOOKUP($B49,PROSPER_Hull!$1:$1,PROSPER_Hull!$31:$31,""),
IF($C49="Monika Kotwani",_xlfn.XLOOKUP($B49,PROSPER_Kotwani!$1:$1,PROSPER_Kotwani!$31:$31,""),
IF($C49="Jonathan Wellner",_xlfn.XLOOKUP($B49,PROSPER_Wellner!$1:$1,PROSPER_Wellner!$31:$31,""),
IF($C49="Travis Harvey",_xlfn.XLOOKUP($B49,PROSPER_Harvey!$1:$1,PROSPER_Harvey!$31:$31,""),"")))))))="","",
IF($C49="Christopher Lobo",_xlfn.XLOOKUP($B49,PROSPER_Lobo!$1:$1,PROSPER_Lobo!$31:$31,""),
IF($C49="Naren Baliga",_xlfn.XLOOKUP($B49,PROSPER_Baliga!$1:$1,PROSPER_Baliga!$31:$31,""),
IF($C49="Thorsten Huhn",_xlfn.XLOOKUP($B49,PROSPER_Huhn!$1:$1,PROSPER_Huhn!$31:$31,""),
IF($C49="Nick Hull",_xlfn.XLOOKUP($B49,PROSPER_Hull!$1:$1,PROSPER_Hull!$31:$31,""),
IF($C49="Monika Kotwani",_xlfn.XLOOKUP($B49,PROSPER_Kotwani!$1:$1,PROSPER_Kotwani!$31:$31,""),
IF($C49="Jonathan Wellner",_xlfn.XLOOKUP($B49,PROSPER_Wellner!$1:$1,PROSPER_Wellner!$31:$31,""),
IF($C49="Travis Harvey",_xlfn.XLOOKUP($B49,PROSPER_Harvey!$1:$1,PROSPER_Harvey!$31:$31,""),""))))))))="","No Comment",IF(IF($C49="Christopher Lobo",_xlfn.XLOOKUP($B49,PROSPER_Lobo!$1:$1,PROSPER_Lobo!$31:$31,""),
IF($C49="Naren Baliga",_xlfn.XLOOKUP($B49,PROSPER_Baliga!$1:$1,PROSPER_Baliga!$31:$31,""),
IF($C49="Thorsten Huhn",_xlfn.XLOOKUP($B49,PROSPER_Huhn!$1:$1,PROSPER_Huhn!$31:$31,""),
IF($C49="Nick Hull",_xlfn.XLOOKUP($B49,PROSPER_Hull!$1:$1,PROSPER_Hull!$31:$31,""),
IF($C49="Monika Kotwani",_xlfn.XLOOKUP($B49,PROSPER_Kotwani!$1:$1,PROSPER_Kotwani!$31:$31,""),
IF($C49="Jonathan Wellner",_xlfn.XLOOKUP($B49,PROSPER_Wellner!$1:$1,PROSPER_Wellner!$31:$31,""),
IF($C49="Travis Harvey",_xlfn.XLOOKUP($B49,PROSPER_Harvey!$1:$1,PROSPER_Harvey!$31:$31,""),"")))))))="","",
IF($C49="Christopher Lobo",_xlfn.XLOOKUP($B49,PROSPER_Lobo!$1:$1,PROSPER_Lobo!$31:$31,""),
IF($C49="Naren Baliga",_xlfn.XLOOKUP($B49,PROSPER_Baliga!$1:$1,PROSPER_Baliga!$31:$31,""),
IF($C49="Thorsten Huhn",_xlfn.XLOOKUP($B49,PROSPER_Huhn!$1:$1,PROSPER_Huhn!$31:$31,""),
IF($C49="Nick Hull",_xlfn.XLOOKUP($B49,PROSPER_Hull!$1:$1,PROSPER_Hull!$31:$31,""),
IF($C49="Monika Kotwani",_xlfn.XLOOKUP($B49,PROSPER_Kotwani!$1:$1,PROSPER_Kotwani!$31:$31,""),
IF($C49="Jonathan Wellner",_xlfn.XLOOKUP($B49,PROSPER_Wellner!$1:$1,PROSPER_Wellner!$31:$31,""),
IF($C49="Travis Harvey",_xlfn.XLOOKUP($B49,PROSPER_Harvey!$1:$1,PROSPER_Harvey!$31:$31,""),"")))))))))</f>
        <v>N/A</v>
      </c>
      <c r="DW49" s="150" t="str">
        <f t="shared" si="444"/>
        <v>N/A</v>
      </c>
      <c r="DX49" s="130" t="str">
        <f>_xlfn.XLOOKUP(B49,PROSPERInitial_Query!$E:$E,PROSPERInitial_Query!$AE:$AE,"",,-1)</f>
        <v>N/A</v>
      </c>
      <c r="DY49" s="121" t="str">
        <f t="shared" si="382"/>
        <v>Siddhesh Jain2 - RelationshipAccount / Stakeholder 5Name</v>
      </c>
      <c r="DZ49" s="121" t="str">
        <f>_xlfn.XLOOKUP(DY49,PROSPERDelta_Query!BK:BK,PROSPERDelta_Query!AG:AG,"",,-1)</f>
        <v/>
      </c>
      <c r="EA49" s="126" t="str">
        <f>_xlfn.XLOOKUP(B49,PROSPERInitial_Query!$E:$E,PROSPERInitial_Query!$U:$U,"",,-1)</f>
        <v>N/A</v>
      </c>
      <c r="EB49" s="121" t="str">
        <f t="shared" si="383"/>
        <v>Siddhesh Jain2 - RelationshipAccount / Stakeholder 5Self Score</v>
      </c>
      <c r="EC49" s="126" t="str">
        <f>_xlfn.XLOOKUP(EB49,PROSPERDelta_Query!BK:BK,PROSPERDelta_Query!AQ:AQ,"",,-1)</f>
        <v/>
      </c>
      <c r="ED49" s="131" t="str">
        <f t="shared" si="384"/>
        <v>N/A</v>
      </c>
      <c r="EE49" s="131" t="str">
        <f t="shared" si="445"/>
        <v>N/A</v>
      </c>
      <c r="EF49" s="132" t="str">
        <f t="shared" si="446"/>
        <v>N/A</v>
      </c>
      <c r="EG49" s="132" t="str">
        <f>IF(IF(IF($C49="Christopher Lobo",_xlfn.XLOOKUP($B49,PROSPER_Lobo!$1:$1,PROSPER_Lobo!$33:$33,""),
IF($C49="Naren Baliga",_xlfn.XLOOKUP($B49,PROSPER_Baliga!$1:$1,PROSPER_Baliga!$33:$33,""),
IF($C49="Thorsten Huhn",_xlfn.XLOOKUP($B49,PROSPER_Huhn!$1:$1,PROSPER_Huhn!$33:$33,""),
IF($C49="Nick Hull",_xlfn.XLOOKUP($B49,PROSPER_Hull!$1:$1,PROSPER_Hull!$33:$33,""),
IF($C49="Monika Kotwani",_xlfn.XLOOKUP($B49,PROSPER_Kotwani!$1:$1,PROSPER_Kotwani!$33:$33,""),
IF($C49="Jonathan Wellner",_xlfn.XLOOKUP($B49,PROSPER_Wellner!$1:$1,PROSPER_Wellner!$33:$33,""),
IF($C49="Travis Harvey",_xlfn.XLOOKUP($B49,PROSPER_Harvey!$1:$1,PROSPER_Harvey!$33:$33,""),"")))))))="","",
IF($C49="Christopher Lobo",_xlfn.XLOOKUP($B49,PROSPER_Lobo!$1:$1,PROSPER_Lobo!$33:$33,""),
IF($C49="Naren Baliga",_xlfn.XLOOKUP($B49,PROSPER_Baliga!$1:$1,PROSPER_Baliga!$33:$33,""),
IF($C49="Thorsten Huhn",_xlfn.XLOOKUP($B49,PROSPER_Huhn!$1:$1,PROSPER_Huhn!$33:$33,""),
IF($C49="Nick Hull",_xlfn.XLOOKUP($B49,PROSPER_Hull!$1:$1,PROSPER_Hull!$33:$33,""),
IF($C49="Monika Kotwani",_xlfn.XLOOKUP($B49,PROSPER_Kotwani!$1:$1,PROSPER_Kotwani!$33:$33,""),
IF($C49="Jonathan Wellner",_xlfn.XLOOKUP($B49,PROSPER_Wellner!$1:$1,PROSPER_Wellner!$33:$33,""),
IF($C49="Travis Harvey",_xlfn.XLOOKUP($B49,PROSPER_Harvey!$1:$1,PROSPER_Harvey!$33:$33,""),""))))))))="","No Score",IF(IF($C49="Christopher Lobo",_xlfn.XLOOKUP($B49,PROSPER_Lobo!$1:$1,PROSPER_Lobo!$33:$33,""),
IF($C49="Naren Baliga",_xlfn.XLOOKUP($B49,PROSPER_Baliga!$1:$1,PROSPER_Baliga!$33:$33,""),
IF($C49="Thorsten Huhn",_xlfn.XLOOKUP($B49,PROSPER_Huhn!$1:$1,PROSPER_Huhn!$33:$33,""),
IF($C49="Nick Hull",_xlfn.XLOOKUP($B49,PROSPER_Hull!$1:$1,PROSPER_Hull!$33:$33,""),
IF($C49="Monika Kotwani",_xlfn.XLOOKUP($B49,PROSPER_Kotwani!$1:$1,PROSPER_Kotwani!$33:$33,""),
IF($C49="Jonathan Wellner",_xlfn.XLOOKUP($B49,PROSPER_Wellner!$1:$1,PROSPER_Wellner!$33:$33,""),
IF($C49="Travis Harvey",_xlfn.XLOOKUP($B49,PROSPER_Harvey!$1:$1,PROSPER_Harvey!$33:$33,""),"")))))))="","",
IF($C49="Christopher Lobo",_xlfn.XLOOKUP($B49,PROSPER_Lobo!$1:$1,PROSPER_Lobo!$33:$33,""),
IF($C49="Naren Baliga",_xlfn.XLOOKUP($B49,PROSPER_Baliga!$1:$1,PROSPER_Baliga!$33:$33,""),
IF($C49="Thorsten Huhn",_xlfn.XLOOKUP($B49,PROSPER_Huhn!$1:$1,PROSPER_Huhn!$33:$33,""),
IF($C49="Nick Hull",_xlfn.XLOOKUP($B49,PROSPER_Hull!$1:$1,PROSPER_Hull!$33:$33,""),
IF($C49="Monika Kotwani",_xlfn.XLOOKUP($B49,PROSPER_Kotwani!$1:$1,PROSPER_Kotwani!$33:$33,""),
IF($C49="Jonathan Wellner",_xlfn.XLOOKUP($B49,PROSPER_Wellner!$1:$1,PROSPER_Wellner!$33:$33,""),
IF($C49="Travis Harvey",_xlfn.XLOOKUP($B49,PROSPER_Harvey!$1:$1,PROSPER_Harvey!$33:$33,""),"")))))))))</f>
        <v>N/A</v>
      </c>
      <c r="EH49" s="131" t="str">
        <f>IF(IF(IF($C49="Christopher Lobo",_xlfn.XLOOKUP($B49,PROSPER_Lobo!$1:$1,PROSPER_Lobo!$34:$34,""),
IF($C49="Naren Baliga",_xlfn.XLOOKUP($B49,PROSPER_Baliga!$1:$1,PROSPER_Baliga!$34:$34,""),
IF($C49="Thorsten Huhn",_xlfn.XLOOKUP($B49,PROSPER_Huhn!$1:$1,PROSPER_Huhn!$34:$34,""),
IF($C49="Nick Hull",_xlfn.XLOOKUP($B49,PROSPER_Hull!$1:$1,PROSPER_Hull!$34:$34,""),
IF($C49="Monika Kotwani",_xlfn.XLOOKUP($B49,PROSPER_Kotwani!$1:$1,PROSPER_Kotwani!$34:$34,""),
IF($C49="Jonathan Wellner",_xlfn.XLOOKUP($B49,PROSPER_Wellner!$1:$1,PROSPER_Wellner!$34:$34,""),
IF($C49="Travis Harvey",_xlfn.XLOOKUP($B49,PROSPER_Harvey!$1:$1,PROSPER_Harvey!$34:$34,""),"")))))))="","",
IF($C49="Christopher Lobo",_xlfn.XLOOKUP($B49,PROSPER_Lobo!$1:$1,PROSPER_Lobo!$34:$34,""),
IF($C49="Naren Baliga",_xlfn.XLOOKUP($B49,PROSPER_Baliga!$1:$1,PROSPER_Baliga!$34:$34,""),
IF($C49="Thorsten Huhn",_xlfn.XLOOKUP($B49,PROSPER_Huhn!$1:$1,PROSPER_Huhn!$34:$34,""),
IF($C49="Nick Hull",_xlfn.XLOOKUP($B49,PROSPER_Hull!$1:$1,PROSPER_Hull!$34:$34,""),
IF($C49="Monika Kotwani",_xlfn.XLOOKUP($B49,PROSPER_Kotwani!$1:$1,PROSPER_Kotwani!$34:$34,""),
IF($C49="Jonathan Wellner",_xlfn.XLOOKUP($B49,PROSPER_Wellner!$1:$1,PROSPER_Wellner!$34:$34,""),
IF($C49="Travis Harvey",_xlfn.XLOOKUP($B49,PROSPER_Harvey!$1:$1,PROSPER_Harvey!$34:$34,""),""))))))))="","No Comment",IF(IF($C49="Christopher Lobo",_xlfn.XLOOKUP($B49,PROSPER_Lobo!$1:$1,PROSPER_Lobo!$34:$34,""),
IF($C49="Naren Baliga",_xlfn.XLOOKUP($B49,PROSPER_Baliga!$1:$1,PROSPER_Baliga!$34:$34,""),
IF($C49="Thorsten Huhn",_xlfn.XLOOKUP($B49,PROSPER_Huhn!$1:$1,PROSPER_Huhn!$34:$34,""),
IF($C49="Nick Hull",_xlfn.XLOOKUP($B49,PROSPER_Hull!$1:$1,PROSPER_Hull!$34:$34,""),
IF($C49="Monika Kotwani",_xlfn.XLOOKUP($B49,PROSPER_Kotwani!$1:$1,PROSPER_Kotwani!$34:$34,""),
IF($C49="Jonathan Wellner",_xlfn.XLOOKUP($B49,PROSPER_Wellner!$1:$1,PROSPER_Wellner!$34:$34,""),
IF($C49="Travis Harvey",_xlfn.XLOOKUP($B49,PROSPER_Harvey!$1:$1,PROSPER_Harvey!$34:$34,""),"")))))))="","",
IF($C49="Christopher Lobo",_xlfn.XLOOKUP($B49,PROSPER_Lobo!$1:$1,PROSPER_Lobo!$34:$34,""),
IF($C49="Naren Baliga",_xlfn.XLOOKUP($B49,PROSPER_Baliga!$1:$1,PROSPER_Baliga!$34:$34,""),
IF($C49="Thorsten Huhn",_xlfn.XLOOKUP($B49,PROSPER_Huhn!$1:$1,PROSPER_Huhn!$34:$34,""),
IF($C49="Nick Hull",_xlfn.XLOOKUP($B49,PROSPER_Hull!$1:$1,PROSPER_Hull!$34:$34,""),
IF($C49="Monika Kotwani",_xlfn.XLOOKUP($B49,PROSPER_Kotwani!$1:$1,PROSPER_Kotwani!$34:$34,""),
IF($C49="Jonathan Wellner",_xlfn.XLOOKUP($B49,PROSPER_Wellner!$1:$1,PROSPER_Wellner!$34:$34,""),
IF($C49="Travis Harvey",_xlfn.XLOOKUP($B49,PROSPER_Harvey!$1:$1,PROSPER_Harvey!$34:$34,""),"")))))))))</f>
        <v>N/A</v>
      </c>
      <c r="EI49" s="150" t="str">
        <f t="shared" si="447"/>
        <v>N/A</v>
      </c>
      <c r="EJ49" s="130" t="str">
        <f>_xlfn.XLOOKUP(B49,PROSPERInitial_Query!$E:$E,PROSPERInitial_Query!$AF:$AF,"",,-1)</f>
        <v>N/A</v>
      </c>
      <c r="EK49" s="121" t="str">
        <f t="shared" si="385"/>
        <v>Siddhesh Jain2 - RelationshipAccount / Stakeholder 6Name</v>
      </c>
      <c r="EL49" s="121" t="str">
        <f>_xlfn.XLOOKUP(EK49,PROSPERDelta_Query!BK:BK,PROSPERDelta_Query!AH:AH,"",,-1)</f>
        <v/>
      </c>
      <c r="EM49" s="126" t="str">
        <f>_xlfn.XLOOKUP(B49,PROSPERInitial_Query!$E:$E,PROSPERInitial_Query!$V:$V,"",,-1)</f>
        <v>N/A</v>
      </c>
      <c r="EN49" s="121" t="str">
        <f t="shared" si="386"/>
        <v>Siddhesh Jain2 - RelationshipAccount / Stakeholder 6Self Score</v>
      </c>
      <c r="EO49" s="126" t="str">
        <f>_xlfn.XLOOKUP(EN49,PROSPERDelta_Query!BK:BK,PROSPERDelta_Query!AR:AR,"",,-1)</f>
        <v/>
      </c>
      <c r="EP49" s="131" t="str">
        <f t="shared" si="387"/>
        <v>N/A</v>
      </c>
      <c r="EQ49" s="131" t="str">
        <f t="shared" si="448"/>
        <v>N/A</v>
      </c>
      <c r="ER49" s="132" t="str">
        <f t="shared" si="449"/>
        <v>N/A</v>
      </c>
      <c r="ES49" s="132" t="str">
        <f>IF(IF(IF($C49="Christopher Lobo",_xlfn.XLOOKUP($B49,PROSPER_Lobo!$1:$1,PROSPER_Lobo!$36:$36,""),
IF($C49="Naren Baliga",_xlfn.XLOOKUP($B49,PROSPER_Baliga!$1:$1,PROSPER_Baliga!$36:$36,""),
IF($C49="Thorsten Huhn",_xlfn.XLOOKUP($B49,PROSPER_Huhn!$1:$1,PROSPER_Huhn!$36:$36,""),
IF($C49="Nick Hull",_xlfn.XLOOKUP($B49,PROSPER_Hull!$1:$1,PROSPER_Hull!$36:$36,""),
IF($C49="Monika Kotwani",_xlfn.XLOOKUP($B49,PROSPER_Kotwani!$1:$1,PROSPER_Kotwani!$36:$36,""),
IF($C49="Jonathan Wellner",_xlfn.XLOOKUP($B49,PROSPER_Wellner!$1:$1,PROSPER_Wellner!$36:$36,""),
IF($C49="Travis Harvey",_xlfn.XLOOKUP($B49,PROSPER_Harvey!$1:$1,PROSPER_Harvey!$36:$36,""),"")))))))="","",
IF($C49="Christopher Lobo",_xlfn.XLOOKUP($B49,PROSPER_Lobo!$1:$1,PROSPER_Lobo!$36:$36,""),
IF($C49="Naren Baliga",_xlfn.XLOOKUP($B49,PROSPER_Baliga!$1:$1,PROSPER_Baliga!$36:$36,""),
IF($C49="Thorsten Huhn",_xlfn.XLOOKUP($B49,PROSPER_Huhn!$1:$1,PROSPER_Huhn!$36:$36,""),
IF($C49="Nick Hull",_xlfn.XLOOKUP($B49,PROSPER_Hull!$1:$1,PROSPER_Hull!$36:$36,""),
IF($C49="Monika Kotwani",_xlfn.XLOOKUP($B49,PROSPER_Kotwani!$1:$1,PROSPER_Kotwani!$36:$36,""),
IF($C49="Jonathan Wellner",_xlfn.XLOOKUP($B49,PROSPER_Wellner!$1:$1,PROSPER_Wellner!$36:$36,""),
IF($C49="Travis Harvey",_xlfn.XLOOKUP($B49,PROSPER_Harvey!$1:$1,PROSPER_Harvey!$36:$36,""),""))))))))="","No Score",IF(IF($C49="Christopher Lobo",_xlfn.XLOOKUP($B49,PROSPER_Lobo!$1:$1,PROSPER_Lobo!$36:$36,""),
IF($C49="Naren Baliga",_xlfn.XLOOKUP($B49,PROSPER_Baliga!$1:$1,PROSPER_Baliga!$36:$36,""),
IF($C49="Thorsten Huhn",_xlfn.XLOOKUP($B49,PROSPER_Huhn!$1:$1,PROSPER_Huhn!$36:$36,""),
IF($C49="Nick Hull",_xlfn.XLOOKUP($B49,PROSPER_Hull!$1:$1,PROSPER_Hull!$36:$36,""),
IF($C49="Monika Kotwani",_xlfn.XLOOKUP($B49,PROSPER_Kotwani!$1:$1,PROSPER_Kotwani!$36:$36,""),
IF($C49="Jonathan Wellner",_xlfn.XLOOKUP($B49,PROSPER_Wellner!$1:$1,PROSPER_Wellner!$36:$36,""),
IF($C49="Travis Harvey",_xlfn.XLOOKUP($B49,PROSPER_Harvey!$1:$1,PROSPER_Harvey!$36:$36,""),"")))))))="","",
IF($C49="Christopher Lobo",_xlfn.XLOOKUP($B49,PROSPER_Lobo!$1:$1,PROSPER_Lobo!$36:$36,""),
IF($C49="Naren Baliga",_xlfn.XLOOKUP($B49,PROSPER_Baliga!$1:$1,PROSPER_Baliga!$36:$36,""),
IF($C49="Thorsten Huhn",_xlfn.XLOOKUP($B49,PROSPER_Huhn!$1:$1,PROSPER_Huhn!$36:$36,""),
IF($C49="Nick Hull",_xlfn.XLOOKUP($B49,PROSPER_Hull!$1:$1,PROSPER_Hull!$36:$36,""),
IF($C49="Monika Kotwani",_xlfn.XLOOKUP($B49,PROSPER_Kotwani!$1:$1,PROSPER_Kotwani!$36:$36,""),
IF($C49="Jonathan Wellner",_xlfn.XLOOKUP($B49,PROSPER_Wellner!$1:$1,PROSPER_Wellner!$36:$36,""),
IF($C49="Travis Harvey",_xlfn.XLOOKUP($B49,PROSPER_Harvey!$1:$1,PROSPER_Harvey!$36:$36,""),"")))))))))</f>
        <v>N/A</v>
      </c>
      <c r="ET49" s="131" t="str">
        <f>IF(IF(IF($C49="Christopher Lobo",_xlfn.XLOOKUP($B49,PROSPER_Lobo!$1:$1,PROSPER_Lobo!$37:$37,""),
IF($C49="Naren Baliga",_xlfn.XLOOKUP($B49,PROSPER_Baliga!$1:$1,PROSPER_Baliga!$37:$37,""),
IF($C49="Thorsten Huhn",_xlfn.XLOOKUP($B49,PROSPER_Huhn!$1:$1,PROSPER_Huhn!$37:$37,""),
IF($C49="Nick Hull",_xlfn.XLOOKUP($B49,PROSPER_Hull!$1:$1,PROSPER_Hull!$37:$37,""),
IF($C49="Monika Kotwani",_xlfn.XLOOKUP($B49,PROSPER_Kotwani!$1:$1,PROSPER_Kotwani!$37:$37,""),
IF($C49="Jonathan Wellner",_xlfn.XLOOKUP($B49,PROSPER_Wellner!$1:$1,PROSPER_Wellner!$37:$37,""),
IF($C49="Travis Harvey",_xlfn.XLOOKUP($B49,PROSPER_Harvey!$1:$1,PROSPER_Harvey!$37:$37,""),"")))))))="","",
IF($C49="Christopher Lobo",_xlfn.XLOOKUP($B49,PROSPER_Lobo!$1:$1,PROSPER_Lobo!$37:$37,""),
IF($C49="Naren Baliga",_xlfn.XLOOKUP($B49,PROSPER_Baliga!$1:$1,PROSPER_Baliga!$37:$37,""),
IF($C49="Thorsten Huhn",_xlfn.XLOOKUP($B49,PROSPER_Huhn!$1:$1,PROSPER_Huhn!$37:$37,""),
IF($C49="Nick Hull",_xlfn.XLOOKUP($B49,PROSPER_Hull!$1:$1,PROSPER_Hull!$37:$37,""),
IF($C49="Monika Kotwani",_xlfn.XLOOKUP($B49,PROSPER_Kotwani!$1:$1,PROSPER_Kotwani!$37:$37,""),
IF($C49="Jonathan Wellner",_xlfn.XLOOKUP($B49,PROSPER_Wellner!$1:$1,PROSPER_Wellner!$37:$37,""),
IF($C49="Travis Harvey",_xlfn.XLOOKUP($B49,PROSPER_Harvey!$1:$1,PROSPER_Harvey!$37:$37,""),""))))))))="","No Comment",IF(IF($C49="Christopher Lobo",_xlfn.XLOOKUP($B49,PROSPER_Lobo!$1:$1,PROSPER_Lobo!$37:$37,""),
IF($C49="Naren Baliga",_xlfn.XLOOKUP($B49,PROSPER_Baliga!$1:$1,PROSPER_Baliga!$37:$37,""),
IF($C49="Thorsten Huhn",_xlfn.XLOOKUP($B49,PROSPER_Huhn!$1:$1,PROSPER_Huhn!$37:$37,""),
IF($C49="Nick Hull",_xlfn.XLOOKUP($B49,PROSPER_Hull!$1:$1,PROSPER_Hull!$37:$37,""),
IF($C49="Monika Kotwani",_xlfn.XLOOKUP($B49,PROSPER_Kotwani!$1:$1,PROSPER_Kotwani!$37:$37,""),
IF($C49="Jonathan Wellner",_xlfn.XLOOKUP($B49,PROSPER_Wellner!$1:$1,PROSPER_Wellner!$37:$37,""),
IF($C49="Travis Harvey",_xlfn.XLOOKUP($B49,PROSPER_Harvey!$1:$1,PROSPER_Harvey!$37:$37,""),"")))))))="","",
IF($C49="Christopher Lobo",_xlfn.XLOOKUP($B49,PROSPER_Lobo!$1:$1,PROSPER_Lobo!$37:$37,""),
IF($C49="Naren Baliga",_xlfn.XLOOKUP($B49,PROSPER_Baliga!$1:$1,PROSPER_Baliga!$37:$37,""),
IF($C49="Thorsten Huhn",_xlfn.XLOOKUP($B49,PROSPER_Huhn!$1:$1,PROSPER_Huhn!$37:$37,""),
IF($C49="Nick Hull",_xlfn.XLOOKUP($B49,PROSPER_Hull!$1:$1,PROSPER_Hull!$37:$37,""),
IF($C49="Monika Kotwani",_xlfn.XLOOKUP($B49,PROSPER_Kotwani!$1:$1,PROSPER_Kotwani!$37:$37,""),
IF($C49="Jonathan Wellner",_xlfn.XLOOKUP($B49,PROSPER_Wellner!$1:$1,PROSPER_Wellner!$37:$37,""),
IF($C49="Travis Harvey",_xlfn.XLOOKUP($B49,PROSPER_Harvey!$1:$1,PROSPER_Harvey!$37:$37,""),"")))))))))</f>
        <v>N/A</v>
      </c>
      <c r="EU49" s="150" t="str">
        <f t="shared" si="450"/>
        <v>N/A</v>
      </c>
      <c r="EV49" s="130" t="str">
        <f>_xlfn.XLOOKUP(B49,PROSPERInitial_Query!$E:$E,PROSPERInitial_Query!$AG:$AG,"",,-1)</f>
        <v>N/A</v>
      </c>
      <c r="EW49" s="121" t="str">
        <f t="shared" si="388"/>
        <v>Siddhesh Jain2 - RelationshipAccount / Stakeholder 7Name</v>
      </c>
      <c r="EX49" s="121" t="str">
        <f>_xlfn.XLOOKUP(EW49,PROSPERDelta_Query!BK:BK,PROSPERDelta_Query!AI:AI,"",,-1)</f>
        <v/>
      </c>
      <c r="EY49" s="126" t="str">
        <f>_xlfn.XLOOKUP(B49,PROSPERInitial_Query!$E:$E,PROSPERInitial_Query!$W:$W,"",,-1)</f>
        <v>N/A</v>
      </c>
      <c r="EZ49" s="121" t="str">
        <f t="shared" si="389"/>
        <v>Siddhesh Jain2 - RelationshipAccount / Stakeholder 7Self Score</v>
      </c>
      <c r="FA49" s="126" t="str">
        <f>_xlfn.XLOOKUP(EZ49,PROSPERDelta_Query!BK:BK,PROSPERDelta_Query!AS:AS,"",,-1)</f>
        <v/>
      </c>
      <c r="FB49" s="131" t="str">
        <f t="shared" si="390"/>
        <v>N/A</v>
      </c>
      <c r="FC49" s="131" t="str">
        <f t="shared" si="451"/>
        <v>N/A</v>
      </c>
      <c r="FD49" s="132" t="str">
        <f t="shared" si="452"/>
        <v>N/A</v>
      </c>
      <c r="FE49" s="132" t="str">
        <f>IF(IF(IF($C49="Christopher Lobo",_xlfn.XLOOKUP($B49,PROSPER_Lobo!$1:$1,PROSPER_Lobo!$39:$39,""),
IF($C49="Naren Baliga",_xlfn.XLOOKUP($B49,PROSPER_Baliga!$1:$1,PROSPER_Baliga!$39:$39,""),
IF($C49="Thorsten Huhn",_xlfn.XLOOKUP($B49,PROSPER_Huhn!$1:$1,PROSPER_Huhn!$39:$39,""),
IF($C49="Nick Hull",_xlfn.XLOOKUP($B49,PROSPER_Hull!$1:$1,PROSPER_Hull!$39:$39,""),
IF($C49="Monika Kotwani",_xlfn.XLOOKUP($B49,PROSPER_Kotwani!$1:$1,PROSPER_Kotwani!$39:$39,""),
IF($C49="Jonathan Wellner",_xlfn.XLOOKUP($B49,PROSPER_Wellner!$1:$1,PROSPER_Wellner!$39:$39,""),
IF($C49="Travis Harvey",_xlfn.XLOOKUP($B49,PROSPER_Harvey!$1:$1,PROSPER_Harvey!$39:$39,""),"")))))))="","",
IF($C49="Christopher Lobo",_xlfn.XLOOKUP($B49,PROSPER_Lobo!$1:$1,PROSPER_Lobo!$39:$39,""),
IF($C49="Naren Baliga",_xlfn.XLOOKUP($B49,PROSPER_Baliga!$1:$1,PROSPER_Baliga!$39:$39,""),
IF($C49="Thorsten Huhn",_xlfn.XLOOKUP($B49,PROSPER_Huhn!$1:$1,PROSPER_Huhn!$39:$39,""),
IF($C49="Nick Hull",_xlfn.XLOOKUP($B49,PROSPER_Hull!$1:$1,PROSPER_Hull!$39:$39,""),
IF($C49="Monika Kotwani",_xlfn.XLOOKUP($B49,PROSPER_Kotwani!$1:$1,PROSPER_Kotwani!$39:$39,""),
IF($C49="Jonathan Wellner",_xlfn.XLOOKUP($B49,PROSPER_Wellner!$1:$1,PROSPER_Wellner!$39:$39,""),
IF($C49="Travis Harvey",_xlfn.XLOOKUP($B49,PROSPER_Harvey!$1:$1,PROSPER_Harvey!$39:$39,""),""))))))))="","No Score",IF(IF($C49="Christopher Lobo",_xlfn.XLOOKUP($B49,PROSPER_Lobo!$1:$1,PROSPER_Lobo!$39:$39,""),
IF($C49="Naren Baliga",_xlfn.XLOOKUP($B49,PROSPER_Baliga!$1:$1,PROSPER_Baliga!$39:$39,""),
IF($C49="Thorsten Huhn",_xlfn.XLOOKUP($B49,PROSPER_Huhn!$1:$1,PROSPER_Huhn!$39:$39,""),
IF($C49="Nick Hull",_xlfn.XLOOKUP($B49,PROSPER_Hull!$1:$1,PROSPER_Hull!$39:$39,""),
IF($C49="Monika Kotwani",_xlfn.XLOOKUP($B49,PROSPER_Kotwani!$1:$1,PROSPER_Kotwani!$39:$39,""),
IF($C49="Jonathan Wellner",_xlfn.XLOOKUP($B49,PROSPER_Wellner!$1:$1,PROSPER_Wellner!$39:$39,""),
IF($C49="Travis Harvey",_xlfn.XLOOKUP($B49,PROSPER_Harvey!$1:$1,PROSPER_Harvey!$39:$39,""),"")))))))="","",
IF($C49="Christopher Lobo",_xlfn.XLOOKUP($B49,PROSPER_Lobo!$1:$1,PROSPER_Lobo!$39:$39,""),
IF($C49="Naren Baliga",_xlfn.XLOOKUP($B49,PROSPER_Baliga!$1:$1,PROSPER_Baliga!$39:$39,""),
IF($C49="Thorsten Huhn",_xlfn.XLOOKUP($B49,PROSPER_Huhn!$1:$1,PROSPER_Huhn!$39:$39,""),
IF($C49="Nick Hull",_xlfn.XLOOKUP($B49,PROSPER_Hull!$1:$1,PROSPER_Hull!$39:$39,""),
IF($C49="Monika Kotwani",_xlfn.XLOOKUP($B49,PROSPER_Kotwani!$1:$1,PROSPER_Kotwani!$39:$39,""),
IF($C49="Jonathan Wellner",_xlfn.XLOOKUP($B49,PROSPER_Wellner!$1:$1,PROSPER_Wellner!$39:$39,""),
IF($C49="Travis Harvey",_xlfn.XLOOKUP($B49,PROSPER_Harvey!$1:$1,PROSPER_Harvey!$39:$39,""),"")))))))))</f>
        <v>N/A</v>
      </c>
      <c r="FF49" s="131" t="str">
        <f>IF(IF(IF($C49="Christopher Lobo",_xlfn.XLOOKUP($B49,PROSPER_Lobo!$1:$1,PROSPER_Lobo!$40:$40,""),
IF($C49="Naren Baliga",_xlfn.XLOOKUP($B49,PROSPER_Baliga!$1:$1,PROSPER_Baliga!$40:$40,""),
IF($C49="Thorsten Huhn",_xlfn.XLOOKUP($B49,PROSPER_Huhn!$1:$1,PROSPER_Huhn!$40:$40,""),
IF($C49="Nick Hull",_xlfn.XLOOKUP($B49,PROSPER_Hull!$1:$1,PROSPER_Hull!$40:$40,""),
IF($C49="Monika Kotwani",_xlfn.XLOOKUP($B49,PROSPER_Kotwani!$1:$1,PROSPER_Kotwani!$40:$40,""),
IF($C49="Jonathan Wellner",_xlfn.XLOOKUP($B49,PROSPER_Wellner!$1:$1,PROSPER_Wellner!$40:$40,""),
IF($C49="Travis Harvey",_xlfn.XLOOKUP($B49,PROSPER_Harvey!$1:$1,PROSPER_Harvey!$40:$40,""),"")))))))="","",
IF($C49="Christopher Lobo",_xlfn.XLOOKUP($B49,PROSPER_Lobo!$1:$1,PROSPER_Lobo!$40:$40,""),
IF($C49="Naren Baliga",_xlfn.XLOOKUP($B49,PROSPER_Baliga!$1:$1,PROSPER_Baliga!$40:$40,""),
IF($C49="Thorsten Huhn",_xlfn.XLOOKUP($B49,PROSPER_Huhn!$1:$1,PROSPER_Huhn!$40:$40,""),
IF($C49="Nick Hull",_xlfn.XLOOKUP($B49,PROSPER_Hull!$1:$1,PROSPER_Hull!$40:$40,""),
IF($C49="Monika Kotwani",_xlfn.XLOOKUP($B49,PROSPER_Kotwani!$1:$1,PROSPER_Kotwani!$40:$40,""),
IF($C49="Jonathan Wellner",_xlfn.XLOOKUP($B49,PROSPER_Wellner!$1:$1,PROSPER_Wellner!$40:$40,""),
IF($C49="Travis Harvey",_xlfn.XLOOKUP($B49,PROSPER_Harvey!$1:$1,PROSPER_Harvey!$40:$40,""),""))))))))="","No Comment",IF(IF($C49="Christopher Lobo",_xlfn.XLOOKUP($B49,PROSPER_Lobo!$1:$1,PROSPER_Lobo!$40:$40,""),
IF($C49="Naren Baliga",_xlfn.XLOOKUP($B49,PROSPER_Baliga!$1:$1,PROSPER_Baliga!$40:$40,""),
IF($C49="Thorsten Huhn",_xlfn.XLOOKUP($B49,PROSPER_Huhn!$1:$1,PROSPER_Huhn!$40:$40,""),
IF($C49="Nick Hull",_xlfn.XLOOKUP($B49,PROSPER_Hull!$1:$1,PROSPER_Hull!$40:$40,""),
IF($C49="Monika Kotwani",_xlfn.XLOOKUP($B49,PROSPER_Kotwani!$1:$1,PROSPER_Kotwani!$40:$40,""),
IF($C49="Jonathan Wellner",_xlfn.XLOOKUP($B49,PROSPER_Wellner!$1:$1,PROSPER_Wellner!$40:$40,""),
IF($C49="Travis Harvey",_xlfn.XLOOKUP($B49,PROSPER_Harvey!$1:$1,PROSPER_Harvey!$40:$40,""),"")))))))="","",
IF($C49="Christopher Lobo",_xlfn.XLOOKUP($B49,PROSPER_Lobo!$1:$1,PROSPER_Lobo!$40:$40,""),
IF($C49="Naren Baliga",_xlfn.XLOOKUP($B49,PROSPER_Baliga!$1:$1,PROSPER_Baliga!$40:$40,""),
IF($C49="Thorsten Huhn",_xlfn.XLOOKUP($B49,PROSPER_Huhn!$1:$1,PROSPER_Huhn!$40:$40,""),
IF($C49="Nick Hull",_xlfn.XLOOKUP($B49,PROSPER_Hull!$1:$1,PROSPER_Hull!$40:$40,""),
IF($C49="Monika Kotwani",_xlfn.XLOOKUP($B49,PROSPER_Kotwani!$1:$1,PROSPER_Kotwani!$40:$40,""),
IF($C49="Jonathan Wellner",_xlfn.XLOOKUP($B49,PROSPER_Wellner!$1:$1,PROSPER_Wellner!$40:$40,""),
IF($C49="Travis Harvey",_xlfn.XLOOKUP($B49,PROSPER_Harvey!$1:$1,PROSPER_Harvey!$40:$40,""),"")))))))))</f>
        <v>N/A</v>
      </c>
      <c r="FG49" s="150" t="str">
        <f t="shared" si="453"/>
        <v>N/A</v>
      </c>
      <c r="FH49" s="130" t="str">
        <f>_xlfn.XLOOKUP(B49,PROSPERInitial_Query!$E:$E,PROSPERInitial_Query!$AH:$AH,"",,-1)</f>
        <v>N/A</v>
      </c>
      <c r="FI49" s="121" t="str">
        <f t="shared" si="391"/>
        <v>Siddhesh Jain2 - RelationshipAccount / Stakeholder 8Name</v>
      </c>
      <c r="FJ49" s="121" t="str">
        <f>_xlfn.XLOOKUP(FI49,PROSPERDelta_Query!BK:BK,PROSPERDelta_Query!AJ:AJ,"",,-1)</f>
        <v/>
      </c>
      <c r="FK49" s="126" t="str">
        <f>_xlfn.XLOOKUP(B49,PROSPERInitial_Query!$E:$E,PROSPERInitial_Query!$X:$X,"",,-1)</f>
        <v>N/A</v>
      </c>
      <c r="FL49" s="121" t="str">
        <f t="shared" si="392"/>
        <v>Siddhesh Jain2 - RelationshipAccount / Stakeholder 8Self Score</v>
      </c>
      <c r="FM49" s="126" t="str">
        <f>_xlfn.XLOOKUP(FL49,PROSPERDelta_Query!BK:BK,PROSPERDelta_Query!AT:AT,"",,-1)</f>
        <v/>
      </c>
      <c r="FN49" s="131" t="str">
        <f t="shared" si="393"/>
        <v>N/A</v>
      </c>
      <c r="FO49" s="131" t="str">
        <f t="shared" si="454"/>
        <v>N/A</v>
      </c>
      <c r="FP49" s="132" t="str">
        <f t="shared" si="455"/>
        <v>N/A</v>
      </c>
      <c r="FQ49" s="132" t="str">
        <f>IF(IF(IF($C49="Christopher Lobo",_xlfn.XLOOKUP($B49,PROSPER_Lobo!$1:$1,PROSPER_Lobo!$42:$42,""),
IF($C49="Naren Baliga",_xlfn.XLOOKUP($B49,PROSPER_Baliga!$1:$1,PROSPER_Baliga!$42:$42,""),
IF($C49="Thorsten Huhn",_xlfn.XLOOKUP($B49,PROSPER_Huhn!$1:$1,PROSPER_Huhn!$42:$42,""),
IF($C49="Nick Hull",_xlfn.XLOOKUP($B49,PROSPER_Hull!$1:$1,PROSPER_Hull!$42:$42,""),
IF($C49="Monika Kotwani",_xlfn.XLOOKUP($B49,PROSPER_Kotwani!$1:$1,PROSPER_Kotwani!$42:$42,""),
IF($C49="Jonathan Wellner",_xlfn.XLOOKUP($B49,PROSPER_Wellner!$1:$1,PROSPER_Wellner!$42:$42,""),
IF($C49="Travis Harvey",_xlfn.XLOOKUP($B49,PROSPER_Harvey!$1:$1,PROSPER_Harvey!$42:$42,""),"")))))))="","",
IF($C49="Christopher Lobo",_xlfn.XLOOKUP($B49,PROSPER_Lobo!$1:$1,PROSPER_Lobo!$42:$42,""),
IF($C49="Naren Baliga",_xlfn.XLOOKUP($B49,PROSPER_Baliga!$1:$1,PROSPER_Baliga!$42:$42,""),
IF($C49="Thorsten Huhn",_xlfn.XLOOKUP($B49,PROSPER_Huhn!$1:$1,PROSPER_Huhn!$42:$42,""),
IF($C49="Nick Hull",_xlfn.XLOOKUP($B49,PROSPER_Hull!$1:$1,PROSPER_Hull!$42:$42,""),
IF($C49="Monika Kotwani",_xlfn.XLOOKUP($B49,PROSPER_Kotwani!$1:$1,PROSPER_Kotwani!$42:$42,""),
IF($C49="Jonathan Wellner",_xlfn.XLOOKUP($B49,PROSPER_Wellner!$1:$1,PROSPER_Wellner!$42:$42,""),
IF($C49="Travis Harvey",_xlfn.XLOOKUP($B49,PROSPER_Harvey!$1:$1,PROSPER_Harvey!$42:$42,""),""))))))))="","No Score",IF(IF($C49="Christopher Lobo",_xlfn.XLOOKUP($B49,PROSPER_Lobo!$1:$1,PROSPER_Lobo!$42:$42,""),
IF($C49="Naren Baliga",_xlfn.XLOOKUP($B49,PROSPER_Baliga!$1:$1,PROSPER_Baliga!$42:$42,""),
IF($C49="Thorsten Huhn",_xlfn.XLOOKUP($B49,PROSPER_Huhn!$1:$1,PROSPER_Huhn!$42:$42,""),
IF($C49="Nick Hull",_xlfn.XLOOKUP($B49,PROSPER_Hull!$1:$1,PROSPER_Hull!$42:$42,""),
IF($C49="Monika Kotwani",_xlfn.XLOOKUP($B49,PROSPER_Kotwani!$1:$1,PROSPER_Kotwani!$42:$42,""),
IF($C49="Jonathan Wellner",_xlfn.XLOOKUP($B49,PROSPER_Wellner!$1:$1,PROSPER_Wellner!$42:$42,""),
IF($C49="Travis Harvey",_xlfn.XLOOKUP($B49,PROSPER_Harvey!$1:$1,PROSPER_Harvey!$42:$42,""),"")))))))="","",
IF($C49="Christopher Lobo",_xlfn.XLOOKUP($B49,PROSPER_Lobo!$1:$1,PROSPER_Lobo!$42:$42,""),
IF($C49="Naren Baliga",_xlfn.XLOOKUP($B49,PROSPER_Baliga!$1:$1,PROSPER_Baliga!$42:$42,""),
IF($C49="Thorsten Huhn",_xlfn.XLOOKUP($B49,PROSPER_Huhn!$1:$1,PROSPER_Huhn!$42:$42,""),
IF($C49="Nick Hull",_xlfn.XLOOKUP($B49,PROSPER_Hull!$1:$1,PROSPER_Hull!$42:$42,""),
IF($C49="Monika Kotwani",_xlfn.XLOOKUP($B49,PROSPER_Kotwani!$1:$1,PROSPER_Kotwani!$42:$42,""),
IF($C49="Jonathan Wellner",_xlfn.XLOOKUP($B49,PROSPER_Wellner!$1:$1,PROSPER_Wellner!$42:$42,""),
IF($C49="Travis Harvey",_xlfn.XLOOKUP($B49,PROSPER_Harvey!$1:$1,PROSPER_Harvey!$42:$42,""),"")))))))))</f>
        <v>N/A</v>
      </c>
      <c r="FR49" s="131" t="str">
        <f>IF(IF(IF($C49="Christopher Lobo",_xlfn.XLOOKUP($B49,PROSPER_Lobo!$1:$1,PROSPER_Lobo!$43:$43,""),
IF($C49="Naren Baliga",_xlfn.XLOOKUP($B49,PROSPER_Baliga!$1:$1,PROSPER_Baliga!$43:$43,""),
IF($C49="Thorsten Huhn",_xlfn.XLOOKUP($B49,PROSPER_Huhn!$1:$1,PROSPER_Huhn!$43:$43,""),
IF($C49="Nick Hull",_xlfn.XLOOKUP($B49,PROSPER_Hull!$1:$1,PROSPER_Hull!$43:$43,""),
IF($C49="Monika Kotwani",_xlfn.XLOOKUP($B49,PROSPER_Kotwani!$1:$1,PROSPER_Kotwani!$43:$43,""),
IF($C49="Jonathan Wellner",_xlfn.XLOOKUP($B49,PROSPER_Wellner!$1:$1,PROSPER_Wellner!$43:$43,""),
IF($C49="Travis Harvey",_xlfn.XLOOKUP($B49,PROSPER_Harvey!$1:$1,PROSPER_Harvey!$43:$43,""),"")))))))="","",
IF($C49="Christopher Lobo",_xlfn.XLOOKUP($B49,PROSPER_Lobo!$1:$1,PROSPER_Lobo!$43:$43,""),
IF($C49="Naren Baliga",_xlfn.XLOOKUP($B49,PROSPER_Baliga!$1:$1,PROSPER_Baliga!$43:$43,""),
IF($C49="Thorsten Huhn",_xlfn.XLOOKUP($B49,PROSPER_Huhn!$1:$1,PROSPER_Huhn!$43:$43,""),
IF($C49="Nick Hull",_xlfn.XLOOKUP($B49,PROSPER_Hull!$1:$1,PROSPER_Hull!$43:$43,""),
IF($C49="Monika Kotwani",_xlfn.XLOOKUP($B49,PROSPER_Kotwani!$1:$1,PROSPER_Kotwani!$43:$43,""),
IF($C49="Jonathan Wellner",_xlfn.XLOOKUP($B49,PROSPER_Wellner!$1:$1,PROSPER_Wellner!$43:$43,""),
IF($C49="Travis Harvey",_xlfn.XLOOKUP($B49,PROSPER_Harvey!$1:$1,PROSPER_Harvey!$43:$43,""),""))))))))="","No Comment",IF(IF($C49="Christopher Lobo",_xlfn.XLOOKUP($B49,PROSPER_Lobo!$1:$1,PROSPER_Lobo!$43:$43,""),
IF($C49="Naren Baliga",_xlfn.XLOOKUP($B49,PROSPER_Baliga!$1:$1,PROSPER_Baliga!$43:$43,""),
IF($C49="Thorsten Huhn",_xlfn.XLOOKUP($B49,PROSPER_Huhn!$1:$1,PROSPER_Huhn!$43:$43,""),
IF($C49="Nick Hull",_xlfn.XLOOKUP($B49,PROSPER_Hull!$1:$1,PROSPER_Hull!$43:$43,""),
IF($C49="Monika Kotwani",_xlfn.XLOOKUP($B49,PROSPER_Kotwani!$1:$1,PROSPER_Kotwani!$43:$43,""),
IF($C49="Jonathan Wellner",_xlfn.XLOOKUP($B49,PROSPER_Wellner!$1:$1,PROSPER_Wellner!$43:$43,""),
IF($C49="Travis Harvey",_xlfn.XLOOKUP($B49,PROSPER_Harvey!$1:$1,PROSPER_Harvey!$43:$43,""),"")))))))="","",
IF($C49="Christopher Lobo",_xlfn.XLOOKUP($B49,PROSPER_Lobo!$1:$1,PROSPER_Lobo!$43:$43,""),
IF($C49="Naren Baliga",_xlfn.XLOOKUP($B49,PROSPER_Baliga!$1:$1,PROSPER_Baliga!$43:$43,""),
IF($C49="Thorsten Huhn",_xlfn.XLOOKUP($B49,PROSPER_Huhn!$1:$1,PROSPER_Huhn!$43:$43,""),
IF($C49="Nick Hull",_xlfn.XLOOKUP($B49,PROSPER_Hull!$1:$1,PROSPER_Hull!$43:$43,""),
IF($C49="Monika Kotwani",_xlfn.XLOOKUP($B49,PROSPER_Kotwani!$1:$1,PROSPER_Kotwani!$43:$43,""),
IF($C49="Jonathan Wellner",_xlfn.XLOOKUP($B49,PROSPER_Wellner!$1:$1,PROSPER_Wellner!$43:$43,""),
IF($C49="Travis Harvey",_xlfn.XLOOKUP($B49,PROSPER_Harvey!$1:$1,PROSPER_Harvey!$43:$43,""),"")))))))))</f>
        <v>N/A</v>
      </c>
      <c r="FS49" s="150" t="str">
        <f t="shared" si="456"/>
        <v>N/A</v>
      </c>
      <c r="FT49" s="130" t="str">
        <f>_xlfn.XLOOKUP(B49,PROSPERInitial_Query!$E:$E,PROSPERInitial_Query!$AI:$AI,"",,-1)</f>
        <v>N/A</v>
      </c>
      <c r="FU49" s="121" t="str">
        <f t="shared" si="394"/>
        <v>Siddhesh Jain2 - RelationshipAccount / Stakeholder 9Name</v>
      </c>
      <c r="FV49" s="121" t="str">
        <f>_xlfn.XLOOKUP(FU49,PROSPERDelta_Query!BK:BK,PROSPERDelta_Query!AK:AK,"",,-1)</f>
        <v/>
      </c>
      <c r="FW49" s="126" t="str">
        <f>_xlfn.XLOOKUP(B49,PROSPERInitial_Query!$E:$E,PROSPERInitial_Query!$Y:$Y,"",,-1)</f>
        <v>N/A</v>
      </c>
      <c r="FX49" s="121" t="str">
        <f t="shared" si="395"/>
        <v>Siddhesh Jain2 - RelationshipAccount / Stakeholder 9Self Score</v>
      </c>
      <c r="FY49" s="126" t="str">
        <f>_xlfn.XLOOKUP(FX49,PROSPERDelta_Query!BK:BK,PROSPERDelta_Query!AU:AU,"",,-1)</f>
        <v/>
      </c>
      <c r="FZ49" s="131" t="str">
        <f t="shared" si="396"/>
        <v>N/A</v>
      </c>
      <c r="GA49" s="131" t="str">
        <f t="shared" si="457"/>
        <v>N/A</v>
      </c>
      <c r="GB49" s="132" t="str">
        <f t="shared" si="458"/>
        <v>N/A</v>
      </c>
      <c r="GC49" s="132" t="str">
        <f>IF(IF(IF($C49="Christopher Lobo",_xlfn.XLOOKUP($B49,PROSPER_Lobo!$1:$1,PROSPER_Lobo!$45:$45,""),
IF($C49="Naren Baliga",_xlfn.XLOOKUP($B49,PROSPER_Baliga!$1:$1,PROSPER_Baliga!$45:$45,""),
IF($C49="Thorsten Huhn",_xlfn.XLOOKUP($B49,PROSPER_Huhn!$1:$1,PROSPER_Huhn!$45:$45,""),
IF($C49="Nick Hull",_xlfn.XLOOKUP($B49,PROSPER_Hull!$1:$1,PROSPER_Hull!$45:$45,""),
IF($C49="Monika Kotwani",_xlfn.XLOOKUP($B49,PROSPER_Kotwani!$1:$1,PROSPER_Kotwani!$45:$45,""),
IF($C49="Jonathan Wellner",_xlfn.XLOOKUP($B49,PROSPER_Wellner!$1:$1,PROSPER_Wellner!$45:$45,""),
IF($C49="Travis Harvey",_xlfn.XLOOKUP($B49,PROSPER_Harvey!$1:$1,PROSPER_Harvey!$45:$45,""),"")))))))="","",
IF($C49="Christopher Lobo",_xlfn.XLOOKUP($B49,PROSPER_Lobo!$1:$1,PROSPER_Lobo!$45:$45,""),
IF($C49="Naren Baliga",_xlfn.XLOOKUP($B49,PROSPER_Baliga!$1:$1,PROSPER_Baliga!$45:$45,""),
IF($C49="Thorsten Huhn",_xlfn.XLOOKUP($B49,PROSPER_Huhn!$1:$1,PROSPER_Huhn!$45:$45,""),
IF($C49="Nick Hull",_xlfn.XLOOKUP($B49,PROSPER_Hull!$1:$1,PROSPER_Hull!$45:$45,""),
IF($C49="Monika Kotwani",_xlfn.XLOOKUP($B49,PROSPER_Kotwani!$1:$1,PROSPER_Kotwani!$45:$45,""),
IF($C49="Jonathan Wellner",_xlfn.XLOOKUP($B49,PROSPER_Wellner!$1:$1,PROSPER_Wellner!$45:$45,""),
IF($C49="Travis Harvey",_xlfn.XLOOKUP($B49,PROSPER_Harvey!$1:$1,PROSPER_Harvey!$45:$45,""),""))))))))="","No Score",IF(IF($C49="Christopher Lobo",_xlfn.XLOOKUP($B49,PROSPER_Lobo!$1:$1,PROSPER_Lobo!$45:$45,""),
IF($C49="Naren Baliga",_xlfn.XLOOKUP($B49,PROSPER_Baliga!$1:$1,PROSPER_Baliga!$45:$45,""),
IF($C49="Thorsten Huhn",_xlfn.XLOOKUP($B49,PROSPER_Huhn!$1:$1,PROSPER_Huhn!$45:$45,""),
IF($C49="Nick Hull",_xlfn.XLOOKUP($B49,PROSPER_Hull!$1:$1,PROSPER_Hull!$45:$45,""),
IF($C49="Monika Kotwani",_xlfn.XLOOKUP($B49,PROSPER_Kotwani!$1:$1,PROSPER_Kotwani!$45:$45,""),
IF($C49="Jonathan Wellner",_xlfn.XLOOKUP($B49,PROSPER_Wellner!$1:$1,PROSPER_Wellner!$45:$45,""),
IF($C49="Travis Harvey",_xlfn.XLOOKUP($B49,PROSPER_Harvey!$1:$1,PROSPER_Harvey!$45:$45,""),"")))))))="","",
IF($C49="Christopher Lobo",_xlfn.XLOOKUP($B49,PROSPER_Lobo!$1:$1,PROSPER_Lobo!$45:$45,""),
IF($C49="Naren Baliga",_xlfn.XLOOKUP($B49,PROSPER_Baliga!$1:$1,PROSPER_Baliga!$45:$45,""),
IF($C49="Thorsten Huhn",_xlfn.XLOOKUP($B49,PROSPER_Huhn!$1:$1,PROSPER_Huhn!$45:$45,""),
IF($C49="Nick Hull",_xlfn.XLOOKUP($B49,PROSPER_Hull!$1:$1,PROSPER_Hull!$45:$45,""),
IF($C49="Monika Kotwani",_xlfn.XLOOKUP($B49,PROSPER_Kotwani!$1:$1,PROSPER_Kotwani!$45:$45,""),
IF($C49="Jonathan Wellner",_xlfn.XLOOKUP($B49,PROSPER_Wellner!$1:$1,PROSPER_Wellner!$45:$45,""),
IF($C49="Travis Harvey",_xlfn.XLOOKUP($B49,PROSPER_Harvey!$1:$1,PROSPER_Harvey!$45:$45,""),"")))))))))</f>
        <v>N/A</v>
      </c>
      <c r="GD49" s="131" t="str">
        <f>IF(IF(IF($C49="Christopher Lobo",_xlfn.XLOOKUP($B49,PROSPER_Lobo!$1:$1,PROSPER_Lobo!$46:$46,""),
IF($C49="Naren Baliga",_xlfn.XLOOKUP($B49,PROSPER_Baliga!$1:$1,PROSPER_Baliga!$46:$46,""),
IF($C49="Thorsten Huhn",_xlfn.XLOOKUP($B49,PROSPER_Huhn!$1:$1,PROSPER_Huhn!$46:$46,""),
IF($C49="Nick Hull",_xlfn.XLOOKUP($B49,PROSPER_Hull!$1:$1,PROSPER_Hull!$46:$46,""),
IF($C49="Monika Kotwani",_xlfn.XLOOKUP($B49,PROSPER_Kotwani!$1:$1,PROSPER_Kotwani!$46:$46,""),
IF($C49="Jonathan Wellner",_xlfn.XLOOKUP($B49,PROSPER_Wellner!$1:$1,PROSPER_Wellner!$46:$46,""),
IF($C49="Travis Harvey",_xlfn.XLOOKUP($B49,PROSPER_Harvey!$1:$1,PROSPER_Harvey!$46:$46,""),"")))))))="","",
IF($C49="Christopher Lobo",_xlfn.XLOOKUP($B49,PROSPER_Lobo!$1:$1,PROSPER_Lobo!$46:$46,""),
IF($C49="Naren Baliga",_xlfn.XLOOKUP($B49,PROSPER_Baliga!$1:$1,PROSPER_Baliga!$46:$46,""),
IF($C49="Thorsten Huhn",_xlfn.XLOOKUP($B49,PROSPER_Huhn!$1:$1,PROSPER_Huhn!$46:$46,""),
IF($C49="Nick Hull",_xlfn.XLOOKUP($B49,PROSPER_Hull!$1:$1,PROSPER_Hull!$46:$46,""),
IF($C49="Monika Kotwani",_xlfn.XLOOKUP($B49,PROSPER_Kotwani!$1:$1,PROSPER_Kotwani!$46:$46,""),
IF($C49="Jonathan Wellner",_xlfn.XLOOKUP($B49,PROSPER_Wellner!$1:$1,PROSPER_Wellner!$46:$46,""),
IF($C49="Travis Harvey",_xlfn.XLOOKUP($B49,PROSPER_Harvey!$1:$1,PROSPER_Harvey!$46:$46,""),""))))))))="","No Comment",IF(IF($C49="Christopher Lobo",_xlfn.XLOOKUP($B49,PROSPER_Lobo!$1:$1,PROSPER_Lobo!$46:$46,""),
IF($C49="Naren Baliga",_xlfn.XLOOKUP($B49,PROSPER_Baliga!$1:$1,PROSPER_Baliga!$46:$46,""),
IF($C49="Thorsten Huhn",_xlfn.XLOOKUP($B49,PROSPER_Huhn!$1:$1,PROSPER_Huhn!$46:$46,""),
IF($C49="Nick Hull",_xlfn.XLOOKUP($B49,PROSPER_Hull!$1:$1,PROSPER_Hull!$46:$46,""),
IF($C49="Monika Kotwani",_xlfn.XLOOKUP($B49,PROSPER_Kotwani!$1:$1,PROSPER_Kotwani!$46:$46,""),
IF($C49="Jonathan Wellner",_xlfn.XLOOKUP($B49,PROSPER_Wellner!$1:$1,PROSPER_Wellner!$46:$46,""),
IF($C49="Travis Harvey",_xlfn.XLOOKUP($B49,PROSPER_Harvey!$1:$1,PROSPER_Harvey!$46:$46,""),"")))))))="","",
IF($C49="Christopher Lobo",_xlfn.XLOOKUP($B49,PROSPER_Lobo!$1:$1,PROSPER_Lobo!$46:$46,""),
IF($C49="Naren Baliga",_xlfn.XLOOKUP($B49,PROSPER_Baliga!$1:$1,PROSPER_Baliga!$46:$46,""),
IF($C49="Thorsten Huhn",_xlfn.XLOOKUP($B49,PROSPER_Huhn!$1:$1,PROSPER_Huhn!$46:$46,""),
IF($C49="Nick Hull",_xlfn.XLOOKUP($B49,PROSPER_Hull!$1:$1,PROSPER_Hull!$46:$46,""),
IF($C49="Monika Kotwani",_xlfn.XLOOKUP($B49,PROSPER_Kotwani!$1:$1,PROSPER_Kotwani!$46:$46,""),
IF($C49="Jonathan Wellner",_xlfn.XLOOKUP($B49,PROSPER_Wellner!$1:$1,PROSPER_Wellner!$46:$46,""),
IF($C49="Travis Harvey",_xlfn.XLOOKUP($B49,PROSPER_Harvey!$1:$1,PROSPER_Harvey!$46:$46,""),"")))))))))</f>
        <v>N/A</v>
      </c>
      <c r="GE49" s="150" t="str">
        <f t="shared" si="459"/>
        <v>N/A</v>
      </c>
      <c r="GF49" s="130" t="str">
        <f>_xlfn.XLOOKUP(B49,PROSPERInitial_Query!$E:$E,PROSPERInitial_Query!$AJ:$AJ,"",,-1)</f>
        <v>N/A</v>
      </c>
      <c r="GG49" s="121" t="str">
        <f t="shared" si="397"/>
        <v>Siddhesh Jain2 - RelationshipAccount / Stakeholder 10Name</v>
      </c>
      <c r="GH49" s="121" t="str">
        <f>_xlfn.XLOOKUP(GG49,PROSPERDelta_Query!BK:BK,PROSPERDelta_Query!AL:AL,"",,-1)</f>
        <v/>
      </c>
      <c r="GI49" s="126" t="str">
        <f>_xlfn.XLOOKUP(B49,PROSPERInitial_Query!$E:$E,PROSPERInitial_Query!$Z:$Z,"",,-1)</f>
        <v>N/A</v>
      </c>
      <c r="GJ49" s="121" t="str">
        <f t="shared" si="398"/>
        <v>Siddhesh Jain2 - RelationshipAccount / Stakeholder 10Self Score</v>
      </c>
      <c r="GK49" s="126" t="str">
        <f>_xlfn.XLOOKUP(GJ49,PROSPERDelta_Query!BK:BK,PROSPERDelta_Query!AV:AV,"",,-1)</f>
        <v/>
      </c>
      <c r="GL49" s="131" t="str">
        <f t="shared" si="399"/>
        <v>N/A</v>
      </c>
      <c r="GM49" s="131" t="str">
        <f t="shared" si="460"/>
        <v>N/A</v>
      </c>
      <c r="GN49" s="132" t="str">
        <f t="shared" si="461"/>
        <v>N/A</v>
      </c>
      <c r="GO49" s="132" t="str">
        <f>IF(IF(IF($C49="Christopher Lobo",_xlfn.XLOOKUP($B49,PROSPER_Lobo!$1:$1,PROSPER_Lobo!$48:$48,""),
IF($C49="Naren Baliga",_xlfn.XLOOKUP($B49,PROSPER_Baliga!$1:$1,PROSPER_Baliga!$48:$48,""),
IF($C49="Thorsten Huhn",_xlfn.XLOOKUP($B49,PROSPER_Huhn!$1:$1,PROSPER_Huhn!$48:$48,""),
IF($C49="Nick Hull",_xlfn.XLOOKUP($B49,PROSPER_Hull!$1:$1,PROSPER_Hull!$48:$48,""),
IF($C49="Monika Kotwani",_xlfn.XLOOKUP($B49,PROSPER_Kotwani!$1:$1,PROSPER_Kotwani!$48:$48,""),
IF($C49="Jonathan Wellner",_xlfn.XLOOKUP($B49,PROSPER_Wellner!$1:$1,PROSPER_Wellner!$48:$48,""),
IF($C49="Travis Harvey",_xlfn.XLOOKUP($B49,PROSPER_Harvey!$1:$1,PROSPER_Harvey!$48:$48,""),"")))))))="","",
IF($C49="Christopher Lobo",_xlfn.XLOOKUP($B49,PROSPER_Lobo!$1:$1,PROSPER_Lobo!$48:$48,""),
IF($C49="Naren Baliga",_xlfn.XLOOKUP($B49,PROSPER_Baliga!$1:$1,PROSPER_Baliga!$48:$48,""),
IF($C49="Thorsten Huhn",_xlfn.XLOOKUP($B49,PROSPER_Huhn!$1:$1,PROSPER_Huhn!$48:$48,""),
IF($C49="Nick Hull",_xlfn.XLOOKUP($B49,PROSPER_Hull!$1:$1,PROSPER_Hull!$48:$48,""),
IF($C49="Monika Kotwani",_xlfn.XLOOKUP($B49,PROSPER_Kotwani!$1:$1,PROSPER_Kotwani!$48:$48,""),
IF($C49="Jonathan Wellner",_xlfn.XLOOKUP($B49,PROSPER_Wellner!$1:$1,PROSPER_Wellner!$48:$48,""),
IF($C49="Travis Harvey",_xlfn.XLOOKUP($B49,PROSPER_Harvey!$1:$1,PROSPER_Harvey!$48:$48,""),""))))))))="","No Score",IF(IF($C49="Christopher Lobo",_xlfn.XLOOKUP($B49,PROSPER_Lobo!$1:$1,PROSPER_Lobo!$48:$48,""),
IF($C49="Naren Baliga",_xlfn.XLOOKUP($B49,PROSPER_Baliga!$1:$1,PROSPER_Baliga!$48:$48,""),
IF($C49="Thorsten Huhn",_xlfn.XLOOKUP($B49,PROSPER_Huhn!$1:$1,PROSPER_Huhn!$48:$48,""),
IF($C49="Nick Hull",_xlfn.XLOOKUP($B49,PROSPER_Hull!$1:$1,PROSPER_Hull!$48:$48,""),
IF($C49="Monika Kotwani",_xlfn.XLOOKUP($B49,PROSPER_Kotwani!$1:$1,PROSPER_Kotwani!$48:$48,""),
IF($C49="Jonathan Wellner",_xlfn.XLOOKUP($B49,PROSPER_Wellner!$1:$1,PROSPER_Wellner!$48:$48,""),
IF($C49="Travis Harvey",_xlfn.XLOOKUP($B49,PROSPER_Harvey!$1:$1,PROSPER_Harvey!$48:$48,""),"")))))))="","",
IF($C49="Christopher Lobo",_xlfn.XLOOKUP($B49,PROSPER_Lobo!$1:$1,PROSPER_Lobo!$48:$48,""),
IF($C49="Naren Baliga",_xlfn.XLOOKUP($B49,PROSPER_Baliga!$1:$1,PROSPER_Baliga!$48:$48,""),
IF($C49="Thorsten Huhn",_xlfn.XLOOKUP($B49,PROSPER_Huhn!$1:$1,PROSPER_Huhn!$48:$48,""),
IF($C49="Nick Hull",_xlfn.XLOOKUP($B49,PROSPER_Hull!$1:$1,PROSPER_Hull!$48:$48,""),
IF($C49="Monika Kotwani",_xlfn.XLOOKUP($B49,PROSPER_Kotwani!$1:$1,PROSPER_Kotwani!$48:$48,""),
IF($C49="Jonathan Wellner",_xlfn.XLOOKUP($B49,PROSPER_Wellner!$1:$1,PROSPER_Wellner!$48:$48,""),
IF($C49="Travis Harvey",_xlfn.XLOOKUP($B49,PROSPER_Harvey!$1:$1,PROSPER_Harvey!$48:$48,""),"")))))))))</f>
        <v>N/A</v>
      </c>
      <c r="GP49" s="131" t="str">
        <f>IF(IF(IF($C49="Christopher Lobo",_xlfn.XLOOKUP($B49,PROSPER_Lobo!$1:$1,PROSPER_Lobo!$49:$49,""),
IF($C49="Naren Baliga",_xlfn.XLOOKUP($B49,PROSPER_Baliga!$1:$1,PROSPER_Baliga!$49:$49,""),
IF($C49="Thorsten Huhn",_xlfn.XLOOKUP($B49,PROSPER_Huhn!$1:$1,PROSPER_Huhn!$49:$49,""),
IF($C49="Nick Hull",_xlfn.XLOOKUP($B49,PROSPER_Hull!$1:$1,PROSPER_Hull!$49:$49,""),
IF($C49="Monika Kotwani",_xlfn.XLOOKUP($B49,PROSPER_Kotwani!$1:$1,PROSPER_Kotwani!$49:$49,""),
IF($C49="Jonathan Wellner",_xlfn.XLOOKUP($B49,PROSPER_Wellner!$1:$1,PROSPER_Wellner!$49:$49,""),
IF($C49="Travis Harvey",_xlfn.XLOOKUP($B49,PROSPER_Harvey!$1:$1,PROSPER_Harvey!$49:$49,""),"")))))))="","",
IF($C49="Christopher Lobo",_xlfn.XLOOKUP($B49,PROSPER_Lobo!$1:$1,PROSPER_Lobo!$49:$49,""),
IF($C49="Naren Baliga",_xlfn.XLOOKUP($B49,PROSPER_Baliga!$1:$1,PROSPER_Baliga!$49:$49,""),
IF($C49="Thorsten Huhn",_xlfn.XLOOKUP($B49,PROSPER_Huhn!$1:$1,PROSPER_Huhn!$49:$49,""),
IF($C49="Nick Hull",_xlfn.XLOOKUP($B49,PROSPER_Hull!$1:$1,PROSPER_Hull!$49:$49,""),
IF($C49="Monika Kotwani",_xlfn.XLOOKUP($B49,PROSPER_Kotwani!$1:$1,PROSPER_Kotwani!$49:$49,""),
IF($C49="Jonathan Wellner",_xlfn.XLOOKUP($B49,PROSPER_Wellner!$1:$1,PROSPER_Wellner!$49:$49,""),
IF($C49="Travis Harvey",_xlfn.XLOOKUP($B49,PROSPER_Harvey!$1:$1,PROSPER_Harvey!$49:$49,""),""))))))))="","No Comment",IF(IF($C49="Christopher Lobo",_xlfn.XLOOKUP($B49,PROSPER_Lobo!$1:$1,PROSPER_Lobo!$49:$49,""),
IF($C49="Naren Baliga",_xlfn.XLOOKUP($B49,PROSPER_Baliga!$1:$1,PROSPER_Baliga!$49:$49,""),
IF($C49="Thorsten Huhn",_xlfn.XLOOKUP($B49,PROSPER_Huhn!$1:$1,PROSPER_Huhn!$49:$49,""),
IF($C49="Nick Hull",_xlfn.XLOOKUP($B49,PROSPER_Hull!$1:$1,PROSPER_Hull!$49:$49,""),
IF($C49="Monika Kotwani",_xlfn.XLOOKUP($B49,PROSPER_Kotwani!$1:$1,PROSPER_Kotwani!$49:$49,""),
IF($C49="Jonathan Wellner",_xlfn.XLOOKUP($B49,PROSPER_Wellner!$1:$1,PROSPER_Wellner!$49:$49,""),
IF($C49="Travis Harvey",_xlfn.XLOOKUP($B49,PROSPER_Harvey!$1:$1,PROSPER_Harvey!$49:$49,""),"")))))))="","",
IF($C49="Christopher Lobo",_xlfn.XLOOKUP($B49,PROSPER_Lobo!$1:$1,PROSPER_Lobo!$49:$49,""),
IF($C49="Naren Baliga",_xlfn.XLOOKUP($B49,PROSPER_Baliga!$1:$1,PROSPER_Baliga!$49:$49,""),
IF($C49="Thorsten Huhn",_xlfn.XLOOKUP($B49,PROSPER_Huhn!$1:$1,PROSPER_Huhn!$49:$49,""),
IF($C49="Nick Hull",_xlfn.XLOOKUP($B49,PROSPER_Hull!$1:$1,PROSPER_Hull!$49:$49,""),
IF($C49="Monika Kotwani",_xlfn.XLOOKUP($B49,PROSPER_Kotwani!$1:$1,PROSPER_Kotwani!$49:$49,""),
IF($C49="Jonathan Wellner",_xlfn.XLOOKUP($B49,PROSPER_Wellner!$1:$1,PROSPER_Wellner!$49:$49,""),
IF($C49="Travis Harvey",_xlfn.XLOOKUP($B49,PROSPER_Harvey!$1:$1,PROSPER_Harvey!$49:$49,""),"")))))))))</f>
        <v>N/A</v>
      </c>
      <c r="GQ49" s="150" t="str">
        <f t="shared" si="462"/>
        <v>N/A</v>
      </c>
      <c r="GR49" s="187">
        <f t="shared" si="463"/>
        <v>7</v>
      </c>
      <c r="GS49" s="128">
        <f t="shared" si="464"/>
        <v>7</v>
      </c>
      <c r="GT49" s="188">
        <f t="shared" si="465"/>
        <v>7</v>
      </c>
      <c r="GU49" s="133" t="str">
        <f>IF(IF(IF($C49="Christopher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Kotwani",_xlfn.XLOOKUP($B49,PROSPER_Kotwani!$1:$1,PROSPER_Kotwani!$54:$54,""),
IF($C49="Jonathan Wellner",_xlfn.XLOOKUP($B49,PROSPER_Wellner!$1:$1,PROSPER_Wellner!$54:$54,""),
IF($C49="Travis Harvey",_xlfn.XLOOKUP($B49,PROSPER_Harvey!$1:$1,PROSPER_Harvey!$54:$54,""),"")))))))="","",
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Kotwani",_xlfn.XLOOKUP($B49,PROSPER_Kotwani!$1:$1,PROSPER_Kotwani!$50:$50,""),
IF($C49="Jonathan Wellner",_xlfn.XLOOKUP($B49,PROSPER_Wellner!$1:$1,PROSPER_Wellner!$50:$50,""),
IF($C49="Travis Harvey",_xlfn.XLOOKUP($B49,PROSPER_Harvey!$1:$1,PROSPER_Harvey!$50:$50,""),""))))))))="","No Score",IF(IF($C49="Christopher Lobo",_xlfn.XLOOKUP($B49,PROSPER_Lobo!$1:$1,PROSPER_Lobo!$50:$50,""),
IF($C49="Naren Baliga",_xlfn.XLOOKUP($B49,PROSPER_Baliga!$1:$1,PROSPER_Baliga!$50:$50,""),
IF($C49="Thorsten Huhn",_xlfn.XLOOKUP($B49,PROSPER_Huhn!$1:$1,PROSPER_Huhn!$50:$50,""),
IF($C49="Nick Hull",_xlfn.XLOOKUP($B49,PROSPER_Hull!$1:$1,PROSPER_Hull!$50:$50,""),
IF($C49="Monika Kotwani",_xlfn.XLOOKUP($B49,PROSPER_Kotwani!$1:$1,PROSPER_Kotwani!$50:$50,""),
IF($C49="Jonathan Wellner",_xlfn.XLOOKUP($B49,PROSPER_Wellner!$1:$1,PROSPER_Wellner!$50:$50,""),
IF($C49="Travis Harvey",_xlfn.XLOOKUP($B49,PROSPER_Harvey!$1:$1,PROSPER_Harvey!$50:$50,""),"")))))))="","",
IF($C49="Christopher Lobo",_xlfn.XLOOKUP($B49,PROSPER_Lobo!$1:$1,PROSPER_Lobo!$50:$50,""),
IF($C49="Naren Baliga",_xlfn.XLOOKUP($B49,PROSPER_Baliga!$1:$1,PROSPER_Baliga!$50:$50,""),
IF($C49="Thorsten Huhn",_xlfn.XLOOKUP($B49,PROSPER_Huhn!$1:$1,PROSPER_Huhn!$50:$50,""),
IF($C49="Nick Hull",_xlfn.XLOOKUP($B49,PROSPER_Hull!$1:$1,PROSPER_Hull!$50:$50,""),
IF($C49="Monika Kotwani",_xlfn.XLOOKUP($B49,PROSPER_Kotwani!$1:$1,PROSPER_Kotwani!$50:$50,""),
IF($C49="Jonathan Wellner",_xlfn.XLOOKUP($B49,PROSPER_Wellner!$1:$1,PROSPER_Wellner!$50:$50,""),
IF($C49="Travis Harvey",_xlfn.XLOOKUP($B49,PROSPER_Harvey!$1:$1,PROSPER_Harvey!$50:$50,""),"")))))))))</f>
        <v>No Score</v>
      </c>
      <c r="GV49" s="134" t="str">
        <f>IF(IF(IF($C49="Christopher Lobo",_xlfn.XLOOKUP($B49,PROSPER_Lobo!$1:$1,PROSPER_Lobo!$51:$51,""),
IF($C49="Naren Baliga",_xlfn.XLOOKUP($B49,PROSPER_Baliga!$1:$1,PROSPER_Baliga!$51:$51,""),
IF($C49="Thorsten Huhn",_xlfn.XLOOKUP($B49,PROSPER_Huhn!$1:$1,PROSPER_Huhn!$51:$51,""),
IF($C49="Nick Hull",_xlfn.XLOOKUP($B49,PROSPER_Hull!$1:$1,PROSPER_Hull!$51:$51,""),
IF($C49="Monika Kotwani",_xlfn.XLOOKUP($B49,PROSPER_Kotwani!$1:$1,PROSPER_Kotwani!$51:$51,""),
IF($C49="Jonathan Wellner",_xlfn.XLOOKUP($B49,PROSPER_Wellner!$1:$1,PROSPER_Wellner!$51:$51,""),
IF($C49="Travis Harvey",_xlfn.XLOOKUP($B49,PROSPER_Harvey!$1:$1,PROSPER_Harvey!$51:$51,""),"")))))))="","",
IF($C49="Christopher Lobo",_xlfn.XLOOKUP($B49,PROSPER_Lobo!$1:$1,PROSPER_Lobo!$51:$51,""),
IF($C49="Naren Baliga",_xlfn.XLOOKUP($B49,PROSPER_Baliga!$1:$1,PROSPER_Baliga!$51:$51,""),
IF($C49="Thorsten Huhn",_xlfn.XLOOKUP($B49,PROSPER_Huhn!$1:$1,PROSPER_Huhn!$51:$51,""),
IF($C49="Nick Hull",_xlfn.XLOOKUP($B49,PROSPER_Hull!$1:$1,PROSPER_Hull!$51:$51,""),
IF($C49="Monika Kotwani",_xlfn.XLOOKUP($B49,PROSPER_Kotwani!$1:$1,PROSPER_Kotwani!$51:$51,""),
IF($C49="Jonathan Wellner",_xlfn.XLOOKUP($B49,PROSPER_Wellner!$1:$1,PROSPER_Wellner!$51:$51,""),
IF($C49="Travis Harvey",_xlfn.XLOOKUP($B49,PROSPER_Harvey!$1:$1,PROSPER_Harvey!$51:$51,""),""))))))))="","No Comment",IF(IF($C49="Christopher Lobo",_xlfn.XLOOKUP($B49,PROSPER_Lobo!$1:$1,PROSPER_Lobo!$51:$51,""),
IF($C49="Naren Baliga",_xlfn.XLOOKUP($B49,PROSPER_Baliga!$1:$1,PROSPER_Baliga!$51:$51,""),
IF($C49="Thorsten Huhn",_xlfn.XLOOKUP($B49,PROSPER_Huhn!$1:$1,PROSPER_Huhn!$51:$51,""),
IF($C49="Nick Hull",_xlfn.XLOOKUP($B49,PROSPER_Hull!$1:$1,PROSPER_Hull!$51:$51,""),
IF($C49="Monika Kotwani",_xlfn.XLOOKUP($B49,PROSPER_Kotwani!$1:$1,PROSPER_Kotwani!$51:$51,""),
IF($C49="Jonathan Wellner",_xlfn.XLOOKUP($B49,PROSPER_Wellner!$1:$1,PROSPER_Wellner!$51:$51,""),
IF($C49="Travis Harvey",_xlfn.XLOOKUP($B49,PROSPER_Harvey!$1:$1,PROSPER_Harvey!$51:$51,""),"")))))))="","",
IF($C49="Christopher Lobo",_xlfn.XLOOKUP($B49,PROSPER_Lobo!$1:$1,PROSPER_Lobo!$51:$51,""),
IF($C49="Naren Baliga",_xlfn.XLOOKUP($B49,PROSPER_Baliga!$1:$1,PROSPER_Baliga!$51:$51,""),
IF($C49="Thorsten Huhn",_xlfn.XLOOKUP($B49,PROSPER_Huhn!$1:$1,PROSPER_Huhn!$51:$51,""),
IF($C49="Nick Hull",_xlfn.XLOOKUP($B49,PROSPER_Hull!$1:$1,PROSPER_Hull!$51:$51,""),
IF($C49="Monika Kotwani",_xlfn.XLOOKUP($B49,PROSPER_Kotwani!$1:$1,PROSPER_Kotwani!$51:$51,""),
IF($C49="Jonathan Wellner",_xlfn.XLOOKUP($B49,PROSPER_Wellner!$1:$1,PROSPER_Wellner!$51:$51,""),
IF($C49="Travis Harvey",_xlfn.XLOOKUP($B49,PROSPER_Harvey!$1:$1,PROSPER_Harvey!$51:$51,""),"")))))))))</f>
        <v>No Comment</v>
      </c>
      <c r="GW49" s="133">
        <f>_xlfn.XLOOKUP($B49,Vlookups_Local!B:B,Vlookups_Local!E:E,"N/A")</f>
        <v>10</v>
      </c>
      <c r="GX49" s="134" t="str">
        <f>IF(IF(IF($C49="Christopher Lobo",_xlfn.XLOOKUP($B49,PROSPER_Lobo!$1:$1,PROSPER_Lobo!$53:$53,""),
IF($C49="Naren Baliga",_xlfn.XLOOKUP($B49,PROSPER_Baliga!$1:$1,PROSPER_Baliga!$53:$53,""),
IF($C49="Thorsten Huhn",_xlfn.XLOOKUP($B49,PROSPER_Huhn!$1:$1,PROSPER_Huhn!$53:$53,""),
IF($C49="Nick Hull",_xlfn.XLOOKUP($B49,PROSPER_Hull!$1:$1,PROSPER_Hull!$53:$53,""),
IF($C49="Monika Kotwani",_xlfn.XLOOKUP($B49,PROSPER_Kotwani!$1:$1,PROSPER_Kotwani!$53:$53,""),
IF($C49="Jonathan Wellner",_xlfn.XLOOKUP($B49,PROSPER_Wellner!$1:$1,PROSPER_Wellner!$53:$53,""),
IF($C49="Travis Harvey",_xlfn.XLOOKUP($B49,PROSPER_Harvey!$1:$1,PROSPER_Harvey!$53:$53,""),"")))))))="","",
IF($C49="Christopher Lobo",_xlfn.XLOOKUP($B49,PROSPER_Lobo!$1:$1,PROSPER_Lobo!$53:$53,""),
IF($C49="Naren Baliga",_xlfn.XLOOKUP($B49,PROSPER_Baliga!$1:$1,PROSPER_Baliga!$53:$53,""),
IF($C49="Thorsten Huhn",_xlfn.XLOOKUP($B49,PROSPER_Huhn!$1:$1,PROSPER_Huhn!$53:$53,""),
IF($C49="Nick Hull",_xlfn.XLOOKUP($B49,PROSPER_Hull!$1:$1,PROSPER_Hull!$53:$53,""),
IF($C49="Monika Kotwani",_xlfn.XLOOKUP($B49,PROSPER_Kotwani!$1:$1,PROSPER_Kotwani!$53:$53,""),
IF($C49="Jonathan Wellner",_xlfn.XLOOKUP($B49,PROSPER_Wellner!$1:$1,PROSPER_Wellner!$53:$53,""),
IF($C49="Travis Harvey",_xlfn.XLOOKUP($B49,PROSPER_Harvey!$1:$1,PROSPER_Harvey!$53:$53,""),""))))))))="","No Comment",IF(IF($C49="Christopher Lobo",_xlfn.XLOOKUP($B49,PROSPER_Lobo!$1:$1,PROSPER_Lobo!$53:$53,""),
IF($C49="Naren Baliga",_xlfn.XLOOKUP($B49,PROSPER_Baliga!$1:$1,PROSPER_Baliga!$53:$53,""),
IF($C49="Thorsten Huhn",_xlfn.XLOOKUP($B49,PROSPER_Huhn!$1:$1,PROSPER_Huhn!$53:$53,""),
IF($C49="Nick Hull",_xlfn.XLOOKUP($B49,PROSPER_Hull!$1:$1,PROSPER_Hull!$53:$53,""),
IF($C49="Monika Kotwani",_xlfn.XLOOKUP($B49,PROSPER_Kotwani!$1:$1,PROSPER_Kotwani!$53:$53,""),
IF($C49="Jonathan Wellner",_xlfn.XLOOKUP($B49,PROSPER_Wellner!$1:$1,PROSPER_Wellner!$53:$53,""),
IF($C49="Travis Harvey",_xlfn.XLOOKUP($B49,PROSPER_Harvey!$1:$1,PROSPER_Harvey!$53:$53,""),"")))))))="","",
IF($C49="Christopher Lobo",_xlfn.XLOOKUP($B49,PROSPER_Lobo!$1:$1,PROSPER_Lobo!$53:$53,""),
IF($C49="Naren Baliga",_xlfn.XLOOKUP($B49,PROSPER_Baliga!$1:$1,PROSPER_Baliga!$53:$53,""),
IF($C49="Thorsten Huhn",_xlfn.XLOOKUP($B49,PROSPER_Huhn!$1:$1,PROSPER_Huhn!$53:$53,""),
IF($C49="Nick Hull",_xlfn.XLOOKUP($B49,PROSPER_Hull!$1:$1,PROSPER_Hull!$53:$53,""),
IF($C49="Monika Kotwani",_xlfn.XLOOKUP($B49,PROSPER_Kotwani!$1:$1,PROSPER_Kotwani!$53:$53,""),
IF($C49="Jonathan Wellner",_xlfn.XLOOKUP($B49,PROSPER_Wellner!$1:$1,PROSPER_Wellner!$53:$53,""),
IF($C49="Travis Harvey",_xlfn.XLOOKUP($B49,PROSPER_Harvey!$1:$1,PROSPER_Harvey!$53:$53,""),"")))))))))</f>
        <v>No Comment</v>
      </c>
      <c r="GY49" s="133" t="str">
        <f>IF(IF(IF($C49="Christopher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Kotwani",_xlfn.XLOOKUP($B49,PROSPER_Kotwani!$1:$1,PROSPER_Kotwani!$54:$54,""),
IF($C49="Jonathan Wellner",_xlfn.XLOOKUP($B49,PROSPER_Wellner!$1:$1,PROSPER_Wellner!$54:$54,""),
IF($C49="Travis Harvey",_xlfn.XLOOKUP($B49,PROSPER_Harvey!$1:$1,PROSPER_Harvey!$54:$54,""),"")))))))="","",
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Kotwani",_xlfn.XLOOKUP($B49,PROSPER_Kotwani!$1:$1,PROSPER_Kotwani!$54:$54,""),
IF($C49="Jonathan Wellner",_xlfn.XLOOKUP($B49,PROSPER_Wellner!$1:$1,PROSPER_Wellner!$54:$54,""),
IF($C49="Travis Harvey",_xlfn.XLOOKUP($B49,PROSPER_Harvey!$1:$1,PROSPER_Harvey!$54:$54,""),""))))))))="","No Score",IF(IF($C49="Christopher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Kotwani",_xlfn.XLOOKUP($B49,PROSPER_Kotwani!$1:$1,PROSPER_Kotwani!$54:$54,""),
IF($C49="Jonathan Wellner",_xlfn.XLOOKUP($B49,PROSPER_Wellner!$1:$1,PROSPER_Wellner!$54:$54,""),
IF($C49="Travis Harvey",_xlfn.XLOOKUP($B49,PROSPER_Harvey!$1:$1,PROSPER_Harvey!$54:$54,""),"")))))))="","",
IF($C49="Christopher Lobo",_xlfn.XLOOKUP($B49,PROSPER_Lobo!$1:$1,PROSPER_Lobo!$54:$54,""),
IF($C49="Naren Baliga",_xlfn.XLOOKUP($B49,PROSPER_Baliga!$1:$1,PROSPER_Baliga!$54:$54,""),
IF($C49="Thorsten Huhn",_xlfn.XLOOKUP($B49,PROSPER_Huhn!$1:$1,PROSPER_Huhn!$54:$54,""),
IF($C49="Nick Hull",_xlfn.XLOOKUP($B49,PROSPER_Hull!$1:$1,PROSPER_Hull!$54:$54,""),
IF($C49="Monika Kotwani",_xlfn.XLOOKUP($B49,PROSPER_Kotwani!$1:$1,PROSPER_Kotwani!$54:$54,""),
IF($C49="Jonathan Wellner",_xlfn.XLOOKUP($B49,PROSPER_Wellner!$1:$1,PROSPER_Wellner!$54:$54,""),
IF($C49="Travis Harvey",_xlfn.XLOOKUP($B49,PROSPER_Harvey!$1:$1,PROSPER_Harvey!$54:$54,""),"")))))))))</f>
        <v>No Score</v>
      </c>
      <c r="GZ49" s="134" t="str">
        <f>IF(IF(IF($C49="Christopher Lobo",_xlfn.XLOOKUP($B49,PROSPER_Lobo!$1:$1,PROSPER_Lobo!$55:$55,""),
IF($C49="Naren Baliga",_xlfn.XLOOKUP($B49,PROSPER_Baliga!$1:$1,PROSPER_Baliga!$55:$55,""),
IF($C49="Thorsten Huhn",_xlfn.XLOOKUP($B49,PROSPER_Huhn!$1:$1,PROSPER_Huhn!$55:$55,""),
IF($C49="Nick Hull",_xlfn.XLOOKUP($B49,PROSPER_Hull!$1:$1,PROSPER_Hull!$55:$55,""),
IF($C49="Monika Kotwani",_xlfn.XLOOKUP($B49,PROSPER_Kotwani!$1:$1,PROSPER_Kotwani!$55:$55,""),
IF($C49="Jonathan Wellner",_xlfn.XLOOKUP($B49,PROSPER_Wellner!$1:$1,PROSPER_Wellner!$55:$55,""),
IF($C49="Travis Harvey",_xlfn.XLOOKUP($B49,PROSPER_Harvey!$1:$1,PROSPER_Harvey!$55:$55,""),"")))))))="","",
IF($C49="Christopher Lobo",_xlfn.XLOOKUP($B49,PROSPER_Lobo!$1:$1,PROSPER_Lobo!$55:$55,""),
IF($C49="Naren Baliga",_xlfn.XLOOKUP($B49,PROSPER_Baliga!$1:$1,PROSPER_Baliga!$55:$55,""),
IF($C49="Thorsten Huhn",_xlfn.XLOOKUP($B49,PROSPER_Huhn!$1:$1,PROSPER_Huhn!$55:$55,""),
IF($C49="Nick Hull",_xlfn.XLOOKUP($B49,PROSPER_Hull!$1:$1,PROSPER_Hull!$55:$55,""),
IF($C49="Monika Kotwani",_xlfn.XLOOKUP($B49,PROSPER_Kotwani!$1:$1,PROSPER_Kotwani!$55:$55,""),
IF($C49="Jonathan Wellner",_xlfn.XLOOKUP($B49,PROSPER_Wellner!$1:$1,PROSPER_Wellner!$55:$55,""),
IF($C49="Travis Harvey",_xlfn.XLOOKUP($B49,PROSPER_Harvey!$1:$1,PROSPER_Harvey!$55:$55,""),""))))))))="","No Comment",IF(IF($C49="Christopher Lobo",_xlfn.XLOOKUP($B49,PROSPER_Lobo!$1:$1,PROSPER_Lobo!$55:$55,""),
IF($C49="Naren Baliga",_xlfn.XLOOKUP($B49,PROSPER_Baliga!$1:$1,PROSPER_Baliga!$55:$55,""),
IF($C49="Thorsten Huhn",_xlfn.XLOOKUP($B49,PROSPER_Huhn!$1:$1,PROSPER_Huhn!$55:$55,""),
IF($C49="Nick Hull",_xlfn.XLOOKUP($B49,PROSPER_Hull!$1:$1,PROSPER_Hull!$55:$55,""),
IF($C49="Monika Kotwani",_xlfn.XLOOKUP($B49,PROSPER_Kotwani!$1:$1,PROSPER_Kotwani!$55:$55,""),
IF($C49="Jonathan Wellner",_xlfn.XLOOKUP($B49,PROSPER_Wellner!$1:$1,PROSPER_Wellner!$55:$55,""),
IF($C49="Travis Harvey",_xlfn.XLOOKUP($B49,PROSPER_Harvey!$1:$1,PROSPER_Harvey!$55:$55,""),"")))))))="","",
IF($C49="Christopher Lobo",_xlfn.XLOOKUP($B49,PROSPER_Lobo!$1:$1,PROSPER_Lobo!$55:$55,""),
IF($C49="Naren Baliga",_xlfn.XLOOKUP($B49,PROSPER_Baliga!$1:$1,PROSPER_Baliga!$55:$55,""),
IF($C49="Thorsten Huhn",_xlfn.XLOOKUP($B49,PROSPER_Huhn!$1:$1,PROSPER_Huhn!$55:$55,""),
IF($C49="Nick Hull",_xlfn.XLOOKUP($B49,PROSPER_Hull!$1:$1,PROSPER_Hull!$55:$55,""),
IF($C49="Monika Kotwani",_xlfn.XLOOKUP($B49,PROSPER_Kotwani!$1:$1,PROSPER_Kotwani!$55:$55,""),
IF($C49="Jonathan Wellner",_xlfn.XLOOKUP($B49,PROSPER_Wellner!$1:$1,PROSPER_Wellner!$55:$55,""),
IF($C49="Travis Harvey",_xlfn.XLOOKUP($B49,PROSPER_Harvey!$1:$1,PROSPER_Harvey!$55:$55,""),"")))))))))</f>
        <v>No Comment</v>
      </c>
      <c r="HA49" s="133" t="str">
        <f>IF(IF(IF($C49="Christopher Lobo",_xlfn.XLOOKUP($B49,PROSPER_Lobo!$1:$1,PROSPER_Lobo!$56:$56,""),
IF($C49="Naren Baliga",_xlfn.XLOOKUP($B49,PROSPER_Baliga!$1:$1,PROSPER_Baliga!$56:$56,""),
IF($C49="Thorsten Huhn",_xlfn.XLOOKUP($B49,PROSPER_Huhn!$1:$1,PROSPER_Huhn!$56:$56,""),
IF($C49="Nick Hull",_xlfn.XLOOKUP($B49,PROSPER_Hull!$1:$1,PROSPER_Hull!$56:$56,""),
IF($C49="Monika Kotwani",_xlfn.XLOOKUP($B49,PROSPER_Kotwani!$1:$1,PROSPER_Kotwani!$56:$56,""),
IF($C49="Jonathan Wellner",_xlfn.XLOOKUP($B49,PROSPER_Wellner!$1:$1,PROSPER_Wellner!$56:$56,""),
IF($C49="Travis Harvey",_xlfn.XLOOKUP($B49,PROSPER_Harvey!$1:$1,PROSPER_Harvey!$56:$56,""),"")))))))="","",
IF($C49="Christopher Lobo",_xlfn.XLOOKUP($B49,PROSPER_Lobo!$1:$1,PROSPER_Lobo!$56:$56,""),
IF($C49="Naren Baliga",_xlfn.XLOOKUP($B49,PROSPER_Baliga!$1:$1,PROSPER_Baliga!$56:$56,""),
IF($C49="Thorsten Huhn",_xlfn.XLOOKUP($B49,PROSPER_Huhn!$1:$1,PROSPER_Huhn!$56:$56,""),
IF($C49="Nick Hull",_xlfn.XLOOKUP($B49,PROSPER_Hull!$1:$1,PROSPER_Hull!$56:$56,""),
IF($C49="Monika Kotwani",_xlfn.XLOOKUP($B49,PROSPER_Kotwani!$1:$1,PROSPER_Kotwani!$56:$56,""),
IF($C49="Jonathan Wellner",_xlfn.XLOOKUP($B49,PROSPER_Wellner!$1:$1,PROSPER_Wellner!$56:$56,""),
IF($C49="Travis Harvey",_xlfn.XLOOKUP($B49,PROSPER_Harvey!$1:$1,PROSPER_Harvey!$56:$56,""),""))))))))="","No Score",IF(IF($C49="Christopher Lobo",_xlfn.XLOOKUP($B49,PROSPER_Lobo!$1:$1,PROSPER_Lobo!$56:$56,""),
IF($C49="Naren Baliga",_xlfn.XLOOKUP($B49,PROSPER_Baliga!$1:$1,PROSPER_Baliga!$56:$56,""),
IF($C49="Thorsten Huhn",_xlfn.XLOOKUP($B49,PROSPER_Huhn!$1:$1,PROSPER_Huhn!$56:$56,""),
IF($C49="Nick Hull",_xlfn.XLOOKUP($B49,PROSPER_Hull!$1:$1,PROSPER_Hull!$56:$56,""),
IF($C49="Monika Kotwani",_xlfn.XLOOKUP($B49,PROSPER_Kotwani!$1:$1,PROSPER_Kotwani!$56:$56,""),
IF($C49="Jonathan Wellner",_xlfn.XLOOKUP($B49,PROSPER_Wellner!$1:$1,PROSPER_Wellner!$56:$56,""),
IF($C49="Travis Harvey",_xlfn.XLOOKUP($B49,PROSPER_Harvey!$1:$1,PROSPER_Harvey!$56:$56,""),"")))))))="","",
IF($C49="Christopher Lobo",_xlfn.XLOOKUP($B49,PROSPER_Lobo!$1:$1,PROSPER_Lobo!$56:$56,""),
IF($C49="Naren Baliga",_xlfn.XLOOKUP($B49,PROSPER_Baliga!$1:$1,PROSPER_Baliga!$56:$56,""),
IF($C49="Thorsten Huhn",_xlfn.XLOOKUP($B49,PROSPER_Huhn!$1:$1,PROSPER_Huhn!$56:$56,""),
IF($C49="Nick Hull",_xlfn.XLOOKUP($B49,PROSPER_Hull!$1:$1,PROSPER_Hull!$56:$56,""),
IF($C49="Monika Kotwani",_xlfn.XLOOKUP($B49,PROSPER_Kotwani!$1:$1,PROSPER_Kotwani!$56:$56,""),
IF($C49="Jonathan Wellner",_xlfn.XLOOKUP($B49,PROSPER_Wellner!$1:$1,PROSPER_Wellner!$56:$56,""),
IF($C49="Travis Harvey",_xlfn.XLOOKUP($B49,PROSPER_Harvey!$1:$1,PROSPER_Harvey!$56:$56,""),"")))))))))</f>
        <v>No Score</v>
      </c>
      <c r="HB49" s="134" t="str">
        <f>IF(IF(IF($C49="Christopher Lobo",_xlfn.XLOOKUP($B49,PROSPER_Lobo!$1:$1,PROSPER_Lobo!$57:$57,""),
IF($C49="Naren Baliga",_xlfn.XLOOKUP($B49,PROSPER_Baliga!$1:$1,PROSPER_Baliga!$57:$57,""),
IF($C49="Thorsten Huhn",_xlfn.XLOOKUP($B49,PROSPER_Huhn!$1:$1,PROSPER_Huhn!$57:$57,""),
IF($C49="Nick Hull",_xlfn.XLOOKUP($B49,PROSPER_Hull!$1:$1,PROSPER_Hull!$57:$57,""),
IF($C49="Monika Kotwani",_xlfn.XLOOKUP($B49,PROSPER_Kotwani!$1:$1,PROSPER_Kotwani!$57:$57,""),
IF($C49="Jonathan Wellner",_xlfn.XLOOKUP($B49,PROSPER_Wellner!$1:$1,PROSPER_Wellner!$57:$57,""),
IF($C49="Travis Harvey",_xlfn.XLOOKUP($B49,PROSPER_Harvey!$1:$1,PROSPER_Harvey!$57:$57,""),"")))))))="","",
IF($C49="Christopher Lobo",_xlfn.XLOOKUP($B49,PROSPER_Lobo!$1:$1,PROSPER_Lobo!$57:$57,""),
IF($C49="Naren Baliga",_xlfn.XLOOKUP($B49,PROSPER_Baliga!$1:$1,PROSPER_Baliga!$57:$57,""),
IF($C49="Thorsten Huhn",_xlfn.XLOOKUP($B49,PROSPER_Huhn!$1:$1,PROSPER_Huhn!$57:$57,""),
IF($C49="Nick Hull",_xlfn.XLOOKUP($B49,PROSPER_Hull!$1:$1,PROSPER_Hull!$57:$57,""),
IF($C49="Monika Kotwani",_xlfn.XLOOKUP($B49,PROSPER_Kotwani!$1:$1,PROSPER_Kotwani!$57:$57,""),
IF($C49="Jonathan Wellner",_xlfn.XLOOKUP($B49,PROSPER_Wellner!$1:$1,PROSPER_Wellner!$57:$57,""),
IF($C49="Travis Harvey",_xlfn.XLOOKUP($B49,PROSPER_Harvey!$1:$1,PROSPER_Harvey!$57:$57,""),""))))))))="","No Comment",IF(IF($C49="Christopher Lobo",_xlfn.XLOOKUP($B49,PROSPER_Lobo!$1:$1,PROSPER_Lobo!$57:$57,""),
IF($C49="Naren Baliga",_xlfn.XLOOKUP($B49,PROSPER_Baliga!$1:$1,PROSPER_Baliga!$57:$57,""),
IF($C49="Thorsten Huhn",_xlfn.XLOOKUP($B49,PROSPER_Huhn!$1:$1,PROSPER_Huhn!$57:$57,""),
IF($C49="Nick Hull",_xlfn.XLOOKUP($B49,PROSPER_Hull!$1:$1,PROSPER_Hull!$57:$57,""),
IF($C49="Monika Kotwani",_xlfn.XLOOKUP($B49,PROSPER_Kotwani!$1:$1,PROSPER_Kotwani!$57:$57,""),
IF($C49="Jonathan Wellner",_xlfn.XLOOKUP($B49,PROSPER_Wellner!$1:$1,PROSPER_Wellner!$57:$57,""),
IF($C49="Travis Harvey",_xlfn.XLOOKUP($B49,PROSPER_Harvey!$1:$1,PROSPER_Harvey!$57:$57,""),"")))))))="","",
IF($C49="Christopher Lobo",_xlfn.XLOOKUP($B49,PROSPER_Lobo!$1:$1,PROSPER_Lobo!$57:$57,""),
IF($C49="Naren Baliga",_xlfn.XLOOKUP($B49,PROSPER_Baliga!$1:$1,PROSPER_Baliga!$57:$57,""),
IF($C49="Thorsten Huhn",_xlfn.XLOOKUP($B49,PROSPER_Huhn!$1:$1,PROSPER_Huhn!$57:$57,""),
IF($C49="Nick Hull",_xlfn.XLOOKUP($B49,PROSPER_Hull!$1:$1,PROSPER_Hull!$57:$57,""),
IF($C49="Monika Kotwani",_xlfn.XLOOKUP($B49,PROSPER_Kotwani!$1:$1,PROSPER_Kotwani!$57:$57,""),
IF($C49="Jonathan Wellner",_xlfn.XLOOKUP($B49,PROSPER_Wellner!$1:$1,PROSPER_Wellner!$57:$57,""),
IF($C49="Travis Harvey",_xlfn.XLOOKUP($B49,PROSPER_Harvey!$1:$1,PROSPER_Harvey!$57:$57,""),"")))))))))</f>
        <v>No Comment</v>
      </c>
      <c r="HC49" s="192">
        <f t="shared" si="466"/>
        <v>10</v>
      </c>
      <c r="HD49" s="135" t="str">
        <f>_xlfn.XLOOKUP(B49,PROSPERInitial_Query!$E:$E,PROSPERInitial_Query!$AK:$AK,"",,-1)</f>
        <v>9</v>
      </c>
      <c r="HE49" s="136" t="str">
        <f t="shared" si="400"/>
        <v>Siddhesh Jain4 - SuccessServices Quality</v>
      </c>
      <c r="HF49" s="136" t="str">
        <f>_xlfn.XLOOKUP(HE49,PROSPERDelta_Query!BK:BK,PROSPERDelta_Query!AX:AX,"",,-1)</f>
        <v/>
      </c>
      <c r="HG49" s="137">
        <f t="shared" si="467"/>
        <v>9</v>
      </c>
      <c r="HH49" s="137">
        <f>IF(IF(IF($C49="Christopher Lobo",_xlfn.XLOOKUP($B49,PROSPER_Lobo!$1:$1,PROSPER_Lobo!$58:$58,""),
IF($C49="Naren Baliga",_xlfn.XLOOKUP($B49,PROSPER_Baliga!$1:$1,PROSPER_Baliga!$58:$58,""),
IF($C49="Thorsten Huhn",_xlfn.XLOOKUP($B49,PROSPER_Huhn!$1:$1,PROSPER_Huhn!$58:$58,""),
IF($C49="Nick Hull",_xlfn.XLOOKUP($B49,PROSPER_Hull!$1:$1,PROSPER_Hull!$58:$58,""),
IF($C49="Monika Kotwani",_xlfn.XLOOKUP($B49,PROSPER_Kotwani!$1:$1,PROSPER_Kotwani!$58:$58,""),
IF($C49="Jonathan Wellner",_xlfn.XLOOKUP($B49,PROSPER_Wellner!$1:$1,PROSPER_Wellner!$58:$58,""),
IF($C49="Travis Harvey",_xlfn.XLOOKUP($B49,PROSPER_Harvey!$1:$1,PROSPER_Harvey!$58:$58,""),"")))))))="","",
IF($C49="Christopher Lobo",_xlfn.XLOOKUP($B49,PROSPER_Lobo!$1:$1,PROSPER_Lobo!$58:$58,""),
IF($C49="Naren Baliga",_xlfn.XLOOKUP($B49,PROSPER_Baliga!$1:$1,PROSPER_Baliga!$58:$58,""),
IF($C49="Thorsten Huhn",_xlfn.XLOOKUP($B49,PROSPER_Huhn!$1:$1,PROSPER_Huhn!$58:$58,""),
IF($C49="Nick Hull",_xlfn.XLOOKUP($B49,PROSPER_Hull!$1:$1,PROSPER_Hull!$58:$58,""),
IF($C49="Monika Kotwani",_xlfn.XLOOKUP($B49,PROSPER_Kotwani!$1:$1,PROSPER_Kotwani!$58:$58,""),
IF($C49="Jonathan Wellner",_xlfn.XLOOKUP($B49,PROSPER_Wellner!$1:$1,PROSPER_Wellner!$58:$58,""),
IF($C49="Travis Harvey",_xlfn.XLOOKUP($B49,PROSPER_Harvey!$1:$1,PROSPER_Harvey!$58:$58,""),""))))))))="","No Score",IF(IF($C49="Christopher Lobo",_xlfn.XLOOKUP($B49,PROSPER_Lobo!$1:$1,PROSPER_Lobo!$58:$58,""),
IF($C49="Naren Baliga",_xlfn.XLOOKUP($B49,PROSPER_Baliga!$1:$1,PROSPER_Baliga!$58:$58,""),
IF($C49="Thorsten Huhn",_xlfn.XLOOKUP($B49,PROSPER_Huhn!$1:$1,PROSPER_Huhn!$58:$58,""),
IF($C49="Nick Hull",_xlfn.XLOOKUP($B49,PROSPER_Hull!$1:$1,PROSPER_Hull!$58:$58,""),
IF($C49="Monika Kotwani",_xlfn.XLOOKUP($B49,PROSPER_Kotwani!$1:$1,PROSPER_Kotwani!$58:$58,""),
IF($C49="Jonathan Wellner",_xlfn.XLOOKUP($B49,PROSPER_Wellner!$1:$1,PROSPER_Wellner!$58:$58,""),
IF($C49="Travis Harvey",_xlfn.XLOOKUP($B49,PROSPER_Harvey!$1:$1,PROSPER_Harvey!$58:$58,""),"")))))))="","",
IF($C49="Christopher Lobo",_xlfn.XLOOKUP($B49,PROSPER_Lobo!$1:$1,PROSPER_Lobo!$58:$58,""),
IF($C49="Naren Baliga",_xlfn.XLOOKUP($B49,PROSPER_Baliga!$1:$1,PROSPER_Baliga!$58:$58,""),
IF($C49="Thorsten Huhn",_xlfn.XLOOKUP($B49,PROSPER_Huhn!$1:$1,PROSPER_Huhn!$58:$58,""),
IF($C49="Nick Hull",_xlfn.XLOOKUP($B49,PROSPER_Hull!$1:$1,PROSPER_Hull!$58:$58,""),
IF($C49="Monika Kotwani",_xlfn.XLOOKUP($B49,PROSPER_Kotwani!$1:$1,PROSPER_Kotwani!$58:$58,""),
IF($C49="Jonathan Wellner",_xlfn.XLOOKUP($B49,PROSPER_Wellner!$1:$1,PROSPER_Wellner!$58:$58,""),
IF($C49="Travis Harvey",_xlfn.XLOOKUP($B49,PROSPER_Harvey!$1:$1,PROSPER_Harvey!$58:$58,""),"")))))))))</f>
        <v>7</v>
      </c>
      <c r="HI49" s="138" t="str">
        <f>IF(IF(IF($C49="Christopher Lobo",_xlfn.XLOOKUP($B49,PROSPER_Lobo!$1:$1,PROSPER_Lobo!$59:$59,""),
IF($C49="Naren Baliga",_xlfn.XLOOKUP($B49,PROSPER_Baliga!$1:$1,PROSPER_Baliga!$59:$59,""),
IF($C49="Thorsten Huhn",_xlfn.XLOOKUP($B49,PROSPER_Huhn!$1:$1,PROSPER_Huhn!$59:$59,""),
IF($C49="Nick Hull",_xlfn.XLOOKUP($B49,PROSPER_Hull!$1:$1,PROSPER_Hull!$59:$59,""),
IF($C49="Monika Kotwani",_xlfn.XLOOKUP($B49,PROSPER_Kotwani!$1:$1,PROSPER_Kotwani!$59:$59,""),
IF($C49="Jonathan Wellner",_xlfn.XLOOKUP($B49,PROSPER_Wellner!$1:$1,PROSPER_Wellner!$59:$59,""),
IF($C49="Travis Harvey",_xlfn.XLOOKUP($B49,PROSPER_Harvey!$1:$1,PROSPER_Harvey!$59:$59,""),"")))))))="","",
IF($C49="Christopher Lobo",_xlfn.XLOOKUP($B49,PROSPER_Lobo!$1:$1,PROSPER_Lobo!$59:$59,""),
IF($C49="Naren Baliga",_xlfn.XLOOKUP($B49,PROSPER_Baliga!$1:$1,PROSPER_Baliga!$59:$59,""),
IF($C49="Thorsten Huhn",_xlfn.XLOOKUP($B49,PROSPER_Huhn!$1:$1,PROSPER_Huhn!$59:$59,""),
IF($C49="Nick Hull",_xlfn.XLOOKUP($B49,PROSPER_Hull!$1:$1,PROSPER_Hull!$59:$59,""),
IF($C49="Monika Kotwani",_xlfn.XLOOKUP($B49,PROSPER_Kotwani!$1:$1,PROSPER_Kotwani!$59:$59,""),
IF($C49="Jonathan Wellner",_xlfn.XLOOKUP($B49,PROSPER_Wellner!$1:$1,PROSPER_Wellner!$59:$59,""),
IF($C49="Travis Harvey",_xlfn.XLOOKUP($B49,PROSPER_Harvey!$1:$1,PROSPER_Harvey!$59:$59,""),""))))))))="","No Comment",IF(IF($C49="Christopher Lobo",_xlfn.XLOOKUP($B49,PROSPER_Lobo!$1:$1,PROSPER_Lobo!$59:$59,""),
IF($C49="Naren Baliga",_xlfn.XLOOKUP($B49,PROSPER_Baliga!$1:$1,PROSPER_Baliga!$59:$59,""),
IF($C49="Thorsten Huhn",_xlfn.XLOOKUP($B49,PROSPER_Huhn!$1:$1,PROSPER_Huhn!$59:$59,""),
IF($C49="Nick Hull",_xlfn.XLOOKUP($B49,PROSPER_Hull!$1:$1,PROSPER_Hull!$59:$59,""),
IF($C49="Monika Kotwani",_xlfn.XLOOKUP($B49,PROSPER_Kotwani!$1:$1,PROSPER_Kotwani!$59:$59,""),
IF($C49="Jonathan Wellner",_xlfn.XLOOKUP($B49,PROSPER_Wellner!$1:$1,PROSPER_Wellner!$59:$59,""),
IF($C49="Travis Harvey",_xlfn.XLOOKUP($B49,PROSPER_Harvey!$1:$1,PROSPER_Harvey!$59:$59,""),"")))))))="","",
IF($C49="Christopher Lobo",_xlfn.XLOOKUP($B49,PROSPER_Lobo!$1:$1,PROSPER_Lobo!$59:$59,""),
IF($C49="Naren Baliga",_xlfn.XLOOKUP($B49,PROSPER_Baliga!$1:$1,PROSPER_Baliga!$59:$59,""),
IF($C49="Thorsten Huhn",_xlfn.XLOOKUP($B49,PROSPER_Huhn!$1:$1,PROSPER_Huhn!$59:$59,""),
IF($C49="Nick Hull",_xlfn.XLOOKUP($B49,PROSPER_Hull!$1:$1,PROSPER_Hull!$59:$59,""),
IF($C49="Monika Kotwani",_xlfn.XLOOKUP($B49,PROSPER_Kotwani!$1:$1,PROSPER_Kotwani!$59:$59,""),
IF($C49="Jonathan Wellner",_xlfn.XLOOKUP($B49,PROSPER_Wellner!$1:$1,PROSPER_Wellner!$59:$59,""),
IF($C49="Travis Harvey",_xlfn.XLOOKUP($B49,PROSPER_Harvey!$1:$1,PROSPER_Harvey!$59:$59,""),"")))))))))</f>
        <v>Lets strive to get formal service feedback/CSAT score after BSC</v>
      </c>
      <c r="HJ49" s="188">
        <f t="shared" si="468"/>
        <v>8</v>
      </c>
      <c r="HK49" s="135" t="str">
        <f>_xlfn.XLOOKUP(B49,PROSPERInitial_Query!$E:$E,PROSPERInitial_Query!$AL:$AL,"",,-1)</f>
        <v>8</v>
      </c>
      <c r="HL49" s="136" t="str">
        <f t="shared" si="401"/>
        <v>Siddhesh Jain4 - SuccessEscalation Management</v>
      </c>
      <c r="HM49" s="136" t="str">
        <f>_xlfn.XLOOKUP(HL49,PROSPERDelta_Query!BK:BK,PROSPERDelta_Query!AY:AY,"",,-1)</f>
        <v/>
      </c>
      <c r="HN49" s="137">
        <f t="shared" si="469"/>
        <v>8</v>
      </c>
      <c r="HO49" s="137">
        <f>IF(IF(IF($C49="Christopher Lobo",_xlfn.XLOOKUP($B49,PROSPER_Lobo!$1:$1,PROSPER_Lobo!$60:$60,""),
IF($C49="Naren Baliga",_xlfn.XLOOKUP($B49,PROSPER_Baliga!$1:$1,PROSPER_Baliga!$60:$60,""),
IF($C49="Thorsten Huhn",_xlfn.XLOOKUP($B49,PROSPER_Huhn!$1:$1,PROSPER_Huhn!$60:$60,""),
IF($C49="Nick Hull",_xlfn.XLOOKUP($B49,PROSPER_Hull!$1:$1,PROSPER_Hull!$60:$60,""),
IF($C49="Monika Kotwani",_xlfn.XLOOKUP($B49,PROSPER_Kotwani!$1:$1,PROSPER_Kotwani!$60:$60,""),
IF($C49="Jonathan Wellner",_xlfn.XLOOKUP($B49,PROSPER_Wellner!$1:$1,PROSPER_Wellner!$60:$60,""),
IF($C49="Travis Harvey",_xlfn.XLOOKUP($B49,PROSPER_Harvey!$1:$1,PROSPER_Harvey!$60:$60,""),"")))))))="","",
IF($C49="Christopher Lobo",_xlfn.XLOOKUP($B49,PROSPER_Lobo!$1:$1,PROSPER_Lobo!$60:$60,""),
IF($C49="Naren Baliga",_xlfn.XLOOKUP($B49,PROSPER_Baliga!$1:$1,PROSPER_Baliga!$60:$60,""),
IF($C49="Thorsten Huhn",_xlfn.XLOOKUP($B49,PROSPER_Huhn!$1:$1,PROSPER_Huhn!$60:$60,""),
IF($C49="Nick Hull",_xlfn.XLOOKUP($B49,PROSPER_Hull!$1:$1,PROSPER_Hull!$60:$60,""),
IF($C49="Monika Kotwani",_xlfn.XLOOKUP($B49,PROSPER_Kotwani!$1:$1,PROSPER_Kotwani!$60:$60,""),
IF($C49="Jonathan Wellner",_xlfn.XLOOKUP($B49,PROSPER_Wellner!$1:$1,PROSPER_Wellner!$60:$60,""),
IF($C49="Travis Harvey",_xlfn.XLOOKUP($B49,PROSPER_Harvey!$1:$1,PROSPER_Harvey!$60:$60,""),""))))))))="","No Score",IF(IF($C49="Christopher Lobo",_xlfn.XLOOKUP($B49,PROSPER_Lobo!$1:$1,PROSPER_Lobo!$60:$60,""),
IF($C49="Naren Baliga",_xlfn.XLOOKUP($B49,PROSPER_Baliga!$1:$1,PROSPER_Baliga!$60:$60,""),
IF($C49="Thorsten Huhn",_xlfn.XLOOKUP($B49,PROSPER_Huhn!$1:$1,PROSPER_Huhn!$60:$60,""),
IF($C49="Nick Hull",_xlfn.XLOOKUP($B49,PROSPER_Hull!$1:$1,PROSPER_Hull!$60:$60,""),
IF($C49="Monika Kotwani",_xlfn.XLOOKUP($B49,PROSPER_Kotwani!$1:$1,PROSPER_Kotwani!$60:$60,""),
IF($C49="Jonathan Wellner",_xlfn.XLOOKUP($B49,PROSPER_Wellner!$1:$1,PROSPER_Wellner!$60:$60,""),
IF($C49="Travis Harvey",_xlfn.XLOOKUP($B49,PROSPER_Harvey!$1:$1,PROSPER_Harvey!$60:$60,""),"")))))))="","",
IF($C49="Christopher Lobo",_xlfn.XLOOKUP($B49,PROSPER_Lobo!$1:$1,PROSPER_Lobo!$60:$60,""),
IF($C49="Naren Baliga",_xlfn.XLOOKUP($B49,PROSPER_Baliga!$1:$1,PROSPER_Baliga!$60:$60,""),
IF($C49="Thorsten Huhn",_xlfn.XLOOKUP($B49,PROSPER_Huhn!$1:$1,PROSPER_Huhn!$60:$60,""),
IF($C49="Nick Hull",_xlfn.XLOOKUP($B49,PROSPER_Hull!$1:$1,PROSPER_Hull!$60:$60,""),
IF($C49="Monika Kotwani",_xlfn.XLOOKUP($B49,PROSPER_Kotwani!$1:$1,PROSPER_Kotwani!$60:$60,""),
IF($C49="Jonathan Wellner",_xlfn.XLOOKUP($B49,PROSPER_Wellner!$1:$1,PROSPER_Wellner!$60:$60,""),
IF($C49="Travis Harvey",_xlfn.XLOOKUP($B49,PROSPER_Harvey!$1:$1,PROSPER_Harvey!$60:$60,""),"")))))))))</f>
        <v>5</v>
      </c>
      <c r="HP49" s="138" t="str">
        <f>IF(IF(IF($C49="Christopher Lobo",_xlfn.XLOOKUP($B49,PROSPER_Lobo!$1:$1,PROSPER_Lobo!$61:$61,""),
IF($C49="Naren Baliga",_xlfn.XLOOKUP($B49,PROSPER_Baliga!$1:$1,PROSPER_Baliga!$61:$61,""),
IF($C49="Thorsten Huhn",_xlfn.XLOOKUP($B49,PROSPER_Huhn!$1:$1,PROSPER_Huhn!$61:$61,""),
IF($C49="Nick Hull",_xlfn.XLOOKUP($B49,PROSPER_Hull!$1:$1,PROSPER_Hull!$61:$61,""),
IF($C49="Monika Kotwani",_xlfn.XLOOKUP($B49,PROSPER_Kotwani!$1:$1,PROSPER_Kotwani!$61:$61,""),
IF($C49="Jonathan Wellner",_xlfn.XLOOKUP($B49,PROSPER_Wellner!$1:$1,PROSPER_Wellner!$61:$61,""),
IF($C49="Travis Harvey",_xlfn.XLOOKUP($B49,PROSPER_Harvey!$1:$1,PROSPER_Harvey!$61:$61,""),"")))))))="","",
IF($C49="Christopher Lobo",_xlfn.XLOOKUP($B49,PROSPER_Lobo!$1:$1,PROSPER_Lobo!$61:$61,""),
IF($C49="Naren Baliga",_xlfn.XLOOKUP($B49,PROSPER_Baliga!$1:$1,PROSPER_Baliga!$61:$61,""),
IF($C49="Thorsten Huhn",_xlfn.XLOOKUP($B49,PROSPER_Huhn!$1:$1,PROSPER_Huhn!$61:$61,""),
IF($C49="Nick Hull",_xlfn.XLOOKUP($B49,PROSPER_Hull!$1:$1,PROSPER_Hull!$61:$61,""),
IF($C49="Monika Kotwani",_xlfn.XLOOKUP($B49,PROSPER_Kotwani!$1:$1,PROSPER_Kotwani!$61:$61,""),
IF($C49="Jonathan Wellner",_xlfn.XLOOKUP($B49,PROSPER_Wellner!$1:$1,PROSPER_Wellner!$61:$61,""),
IF($C49="Travis Harvey",_xlfn.XLOOKUP($B49,PROSPER_Harvey!$1:$1,PROSPER_Harvey!$61:$61,""),""))))))))="","No Comment",IF(IF($C49="Christopher Lobo",_xlfn.XLOOKUP($B49,PROSPER_Lobo!$1:$1,PROSPER_Lobo!$61:$61,""),
IF($C49="Naren Baliga",_xlfn.XLOOKUP($B49,PROSPER_Baliga!$1:$1,PROSPER_Baliga!$61:$61,""),
IF($C49="Thorsten Huhn",_xlfn.XLOOKUP($B49,PROSPER_Huhn!$1:$1,PROSPER_Huhn!$61:$61,""),
IF($C49="Nick Hull",_xlfn.XLOOKUP($B49,PROSPER_Hull!$1:$1,PROSPER_Hull!$61:$61,""),
IF($C49="Monika Kotwani",_xlfn.XLOOKUP($B49,PROSPER_Kotwani!$1:$1,PROSPER_Kotwani!$61:$61,""),
IF($C49="Jonathan Wellner",_xlfn.XLOOKUP($B49,PROSPER_Wellner!$1:$1,PROSPER_Wellner!$61:$61,""),
IF($C49="Travis Harvey",_xlfn.XLOOKUP($B49,PROSPER_Harvey!$1:$1,PROSPER_Harvey!$61:$61,""),"")))))))="","",
IF($C49="Christopher Lobo",_xlfn.XLOOKUP($B49,PROSPER_Lobo!$1:$1,PROSPER_Lobo!$61:$61,""),
IF($C49="Naren Baliga",_xlfn.XLOOKUP($B49,PROSPER_Baliga!$1:$1,PROSPER_Baliga!$61:$61,""),
IF($C49="Thorsten Huhn",_xlfn.XLOOKUP($B49,PROSPER_Huhn!$1:$1,PROSPER_Huhn!$61:$61,""),
IF($C49="Nick Hull",_xlfn.XLOOKUP($B49,PROSPER_Hull!$1:$1,PROSPER_Hull!$61:$61,""),
IF($C49="Monika Kotwani",_xlfn.XLOOKUP($B49,PROSPER_Kotwani!$1:$1,PROSPER_Kotwani!$61:$61,""),
IF($C49="Jonathan Wellner",_xlfn.XLOOKUP($B49,PROSPER_Wellner!$1:$1,PROSPER_Wellner!$61:$61,""),
IF($C49="Travis Harvey",_xlfn.XLOOKUP($B49,PROSPER_Harvey!$1:$1,PROSPER_Harvey!$61:$61,""),"")))))))))</f>
        <v>Yet to see you in action during real escalations</v>
      </c>
      <c r="HQ49" s="188">
        <f t="shared" si="470"/>
        <v>6.5</v>
      </c>
      <c r="HR49" s="135" t="str">
        <f>_xlfn.XLOOKUP(B49,PROSPERInitial_Query!$E:$E,PROSPERInitial_Query!$AM:$AM,"",,-1)</f>
        <v>8</v>
      </c>
      <c r="HS49" s="136" t="str">
        <f t="shared" si="402"/>
        <v>Siddhesh Jain4 - SuccessExpanding / Renewing the Business</v>
      </c>
      <c r="HT49" s="136" t="str">
        <f>_xlfn.XLOOKUP(HS49,PROSPERDelta_Query!BK:BK,PROSPERDelta_Query!AZ:AZ,"",,-1)</f>
        <v/>
      </c>
      <c r="HU49" s="137">
        <f t="shared" si="471"/>
        <v>8</v>
      </c>
      <c r="HV49" s="137">
        <f>IF(IF(IF($C49="Christopher Lobo",_xlfn.XLOOKUP($B49,PROSPER_Lobo!$1:$1,PROSPER_Lobo!$62:$62,""),
IF($C49="Naren Baliga",_xlfn.XLOOKUP($B49,PROSPER_Baliga!$1:$1,PROSPER_Baliga!$62:$62,""),
IF($C49="Thorsten Huhn",_xlfn.XLOOKUP($B49,PROSPER_Huhn!$1:$1,PROSPER_Huhn!$62:$62,""),
IF($C49="Nick Hull",_xlfn.XLOOKUP($B49,PROSPER_Hull!$1:$1,PROSPER_Hull!$62:$62,""),
IF($C49="Monika Kotwani",_xlfn.XLOOKUP($B49,PROSPER_Kotwani!$1:$1,PROSPER_Kotwani!$62:$62,""),
IF($C49="Jonathan Wellner",_xlfn.XLOOKUP($B49,PROSPER_Wellner!$1:$1,PROSPER_Wellner!$62:$62,""),
IF($C49="Travis Harvey",_xlfn.XLOOKUP($B49,PROSPER_Harvey!$1:$1,PROSPER_Harvey!$62:$62,""),"")))))))="","",
IF($C49="Christopher Lobo",_xlfn.XLOOKUP($B49,PROSPER_Lobo!$1:$1,PROSPER_Lobo!$62:$62,""),
IF($C49="Naren Baliga",_xlfn.XLOOKUP($B49,PROSPER_Baliga!$1:$1,PROSPER_Baliga!$62:$62,""),
IF($C49="Thorsten Huhn",_xlfn.XLOOKUP($B49,PROSPER_Huhn!$1:$1,PROSPER_Huhn!$62:$62,""),
IF($C49="Nick Hull",_xlfn.XLOOKUP($B49,PROSPER_Hull!$1:$1,PROSPER_Hull!$62:$62,""),
IF($C49="Monika Kotwani",_xlfn.XLOOKUP($B49,PROSPER_Kotwani!$1:$1,PROSPER_Kotwani!$62:$62,""),
IF($C49="Jonathan Wellner",_xlfn.XLOOKUP($B49,PROSPER_Wellner!$1:$1,PROSPER_Wellner!$62:$62,""),
IF($C49="Travis Harvey",_xlfn.XLOOKUP($B49,PROSPER_Harvey!$1:$1,PROSPER_Harvey!$62:$62,""),""))))))))="","No Score",IF(IF($C49="Christopher Lobo",_xlfn.XLOOKUP($B49,PROSPER_Lobo!$1:$1,PROSPER_Lobo!$62:$62,""),
IF($C49="Naren Baliga",_xlfn.XLOOKUP($B49,PROSPER_Baliga!$1:$1,PROSPER_Baliga!$62:$62,""),
IF($C49="Thorsten Huhn",_xlfn.XLOOKUP($B49,PROSPER_Huhn!$1:$1,PROSPER_Huhn!$62:$62,""),
IF($C49="Nick Hull",_xlfn.XLOOKUP($B49,PROSPER_Hull!$1:$1,PROSPER_Hull!$62:$62,""),
IF($C49="Monika Kotwani",_xlfn.XLOOKUP($B49,PROSPER_Kotwani!$1:$1,PROSPER_Kotwani!$62:$62,""),
IF($C49="Jonathan Wellner",_xlfn.XLOOKUP($B49,PROSPER_Wellner!$1:$1,PROSPER_Wellner!$62:$62,""),
IF($C49="Travis Harvey",_xlfn.XLOOKUP($B49,PROSPER_Harvey!$1:$1,PROSPER_Harvey!$62:$62,""),"")))))))="","",
IF($C49="Christopher Lobo",_xlfn.XLOOKUP($B49,PROSPER_Lobo!$1:$1,PROSPER_Lobo!$62:$62,""),
IF($C49="Naren Baliga",_xlfn.XLOOKUP($B49,PROSPER_Baliga!$1:$1,PROSPER_Baliga!$62:$62,""),
IF($C49="Thorsten Huhn",_xlfn.XLOOKUP($B49,PROSPER_Huhn!$1:$1,PROSPER_Huhn!$62:$62,""),
IF($C49="Nick Hull",_xlfn.XLOOKUP($B49,PROSPER_Hull!$1:$1,PROSPER_Hull!$62:$62,""),
IF($C49="Monika Kotwani",_xlfn.XLOOKUP($B49,PROSPER_Kotwani!$1:$1,PROSPER_Kotwani!$62:$62,""),
IF($C49="Jonathan Wellner",_xlfn.XLOOKUP($B49,PROSPER_Wellner!$1:$1,PROSPER_Wellner!$62:$62,""),
IF($C49="Travis Harvey",_xlfn.XLOOKUP($B49,PROSPER_Harvey!$1:$1,PROSPER_Harvey!$62:$62,""),"")))))))))</f>
        <v>7</v>
      </c>
      <c r="HW49" s="138" t="str">
        <f>IF(IF(IF($C49="Christopher Lobo",_xlfn.XLOOKUP($B49,PROSPER_Lobo!$1:$1,PROSPER_Lobo!$63:$63,""),
IF($C49="Naren Baliga",_xlfn.XLOOKUP($B49,PROSPER_Baliga!$1:$1,PROSPER_Baliga!$63:$63,""),
IF($C49="Thorsten Huhn",_xlfn.XLOOKUP($B49,PROSPER_Huhn!$1:$1,PROSPER_Huhn!$63:$63,""),
IF($C49="Nick Hull",_xlfn.XLOOKUP($B49,PROSPER_Hull!$1:$1,PROSPER_Hull!$63:$63,""),
IF($C49="Monika Kotwani",_xlfn.XLOOKUP($B49,PROSPER_Kotwani!$1:$1,PROSPER_Kotwani!$63:$63,""),
IF($C49="Jonathan Wellner",_xlfn.XLOOKUP($B49,PROSPER_Wellner!$1:$1,PROSPER_Wellner!$63:$63,""),
IF($C49="Travis Harvey",_xlfn.XLOOKUP($B49,PROSPER_Harvey!$1:$1,PROSPER_Harvey!$63:$63,""),"")))))))="","",
IF($C49="Christopher Lobo",_xlfn.XLOOKUP($B49,PROSPER_Lobo!$1:$1,PROSPER_Lobo!$63:$63,""),
IF($C49="Naren Baliga",_xlfn.XLOOKUP($B49,PROSPER_Baliga!$1:$1,PROSPER_Baliga!$63:$63,""),
IF($C49="Thorsten Huhn",_xlfn.XLOOKUP($B49,PROSPER_Huhn!$1:$1,PROSPER_Huhn!$63:$63,""),
IF($C49="Nick Hull",_xlfn.XLOOKUP($B49,PROSPER_Hull!$1:$1,PROSPER_Hull!$63:$63,""),
IF($C49="Monika Kotwani",_xlfn.XLOOKUP($B49,PROSPER_Kotwani!$1:$1,PROSPER_Kotwani!$63:$63,""),
IF($C49="Jonathan Wellner",_xlfn.XLOOKUP($B49,PROSPER_Wellner!$1:$1,PROSPER_Wellner!$63:$63,""),
IF($C49="Travis Harvey",_xlfn.XLOOKUP($B49,PROSPER_Harvey!$1:$1,PROSPER_Harvey!$63:$63,""),""))))))))="","No Comment",IF(IF($C49="Christopher Lobo",_xlfn.XLOOKUP($B49,PROSPER_Lobo!$1:$1,PROSPER_Lobo!$63:$63,""),
IF($C49="Naren Baliga",_xlfn.XLOOKUP($B49,PROSPER_Baliga!$1:$1,PROSPER_Baliga!$63:$63,""),
IF($C49="Thorsten Huhn",_xlfn.XLOOKUP($B49,PROSPER_Huhn!$1:$1,PROSPER_Huhn!$63:$63,""),
IF($C49="Nick Hull",_xlfn.XLOOKUP($B49,PROSPER_Hull!$1:$1,PROSPER_Hull!$63:$63,""),
IF($C49="Monika Kotwani",_xlfn.XLOOKUP($B49,PROSPER_Kotwani!$1:$1,PROSPER_Kotwani!$63:$63,""),
IF($C49="Jonathan Wellner",_xlfn.XLOOKUP($B49,PROSPER_Wellner!$1:$1,PROSPER_Wellner!$63:$63,""),
IF($C49="Travis Harvey",_xlfn.XLOOKUP($B49,PROSPER_Harvey!$1:$1,PROSPER_Harvey!$63:$63,""),"")))))))="","",
IF($C49="Christopher Lobo",_xlfn.XLOOKUP($B49,PROSPER_Lobo!$1:$1,PROSPER_Lobo!$63:$63,""),
IF($C49="Naren Baliga",_xlfn.XLOOKUP($B49,PROSPER_Baliga!$1:$1,PROSPER_Baliga!$63:$63,""),
IF($C49="Thorsten Huhn",_xlfn.XLOOKUP($B49,PROSPER_Huhn!$1:$1,PROSPER_Huhn!$63:$63,""),
IF($C49="Nick Hull",_xlfn.XLOOKUP($B49,PROSPER_Hull!$1:$1,PROSPER_Hull!$63:$63,""),
IF($C49="Monika Kotwani",_xlfn.XLOOKUP($B49,PROSPER_Kotwani!$1:$1,PROSPER_Kotwani!$63:$63,""),
IF($C49="Jonathan Wellner",_xlfn.XLOOKUP($B49,PROSPER_Wellner!$1:$1,PROSPER_Wellner!$63:$63,""),
IF($C49="Travis Harvey",_xlfn.XLOOKUP($B49,PROSPER_Harvey!$1:$1,PROSPER_Harvey!$63:$63,""),"")))))))))</f>
        <v>Yet to see you get expansions</v>
      </c>
      <c r="HX49" s="188">
        <f t="shared" si="472"/>
        <v>7.5</v>
      </c>
      <c r="HY49" s="135" t="str">
        <f>_xlfn.XLOOKUP(B49,PROSPERInitial_Query!$E:$E,PROSPERInitial_Query!$AN:$AN,"",,-1)</f>
        <v>8</v>
      </c>
      <c r="HZ49" s="136" t="str">
        <f t="shared" si="403"/>
        <v>Siddhesh Jain4 - SuccessPre-Sales Participation</v>
      </c>
      <c r="IA49" s="136" t="str">
        <f>_xlfn.XLOOKUP(HZ49,PROSPERDelta_Query!BK:BK,PROSPERDelta_Query!BA:BA,"",,-1)</f>
        <v/>
      </c>
      <c r="IB49" s="137">
        <f t="shared" si="473"/>
        <v>8</v>
      </c>
      <c r="IC49" s="137">
        <f>IF(IF(IF($C49="Christopher Lobo",_xlfn.XLOOKUP($B49,PROSPER_Lobo!$1:$1,PROSPER_Lobo!$64:$64,""),
IF($C49="Naren Baliga",_xlfn.XLOOKUP($B49,PROSPER_Baliga!$1:$1,PROSPER_Baliga!$64:$64,""),
IF($C49="Thorsten Huhn",_xlfn.XLOOKUP($B49,PROSPER_Huhn!$1:$1,PROSPER_Huhn!$64:$64,""),
IF($C49="Nick Hull",_xlfn.XLOOKUP($B49,PROSPER_Hull!$1:$1,PROSPER_Hull!$64:$64,""),
IF($C49="Monika Kotwani",_xlfn.XLOOKUP($B49,PROSPER_Kotwani!$1:$1,PROSPER_Kotwani!$64:$64,""),
IF($C49="Jonathan Wellner",_xlfn.XLOOKUP($B49,PROSPER_Wellner!$1:$1,PROSPER_Wellner!$64:$64,""),
IF($C49="Travis Harvey",_xlfn.XLOOKUP($B49,PROSPER_Harvey!$1:$1,PROSPER_Harvey!$64:$64,""),"")))))))="","",
IF($C49="Christopher Lobo",_xlfn.XLOOKUP($B49,PROSPER_Lobo!$1:$1,PROSPER_Lobo!$64:$64,""),
IF($C49="Naren Baliga",_xlfn.XLOOKUP($B49,PROSPER_Baliga!$1:$1,PROSPER_Baliga!$64:$64,""),
IF($C49="Thorsten Huhn",_xlfn.XLOOKUP($B49,PROSPER_Huhn!$1:$1,PROSPER_Huhn!$64:$64,""),
IF($C49="Nick Hull",_xlfn.XLOOKUP($B49,PROSPER_Hull!$1:$1,PROSPER_Hull!$64:$64,""),
IF($C49="Monika Kotwani",_xlfn.XLOOKUP($B49,PROSPER_Kotwani!$1:$1,PROSPER_Kotwani!$64:$64,""),
IF($C49="Jonathan Wellner",_xlfn.XLOOKUP($B49,PROSPER_Wellner!$1:$1,PROSPER_Wellner!$64:$64,""),
IF($C49="Travis Harvey",_xlfn.XLOOKUP($B49,PROSPER_Harvey!$1:$1,PROSPER_Harvey!$64:$64,""),""))))))))="","No Score",IF(IF($C49="Christopher Lobo",_xlfn.XLOOKUP($B49,PROSPER_Lobo!$1:$1,PROSPER_Lobo!$64:$64,""),
IF($C49="Naren Baliga",_xlfn.XLOOKUP($B49,PROSPER_Baliga!$1:$1,PROSPER_Baliga!$64:$64,""),
IF($C49="Thorsten Huhn",_xlfn.XLOOKUP($B49,PROSPER_Huhn!$1:$1,PROSPER_Huhn!$64:$64,""),
IF($C49="Nick Hull",_xlfn.XLOOKUP($B49,PROSPER_Hull!$1:$1,PROSPER_Hull!$64:$64,""),
IF($C49="Monika Kotwani",_xlfn.XLOOKUP($B49,PROSPER_Kotwani!$1:$1,PROSPER_Kotwani!$64:$64,""),
IF($C49="Jonathan Wellner",_xlfn.XLOOKUP($B49,PROSPER_Wellner!$1:$1,PROSPER_Wellner!$64:$64,""),
IF($C49="Travis Harvey",_xlfn.XLOOKUP($B49,PROSPER_Harvey!$1:$1,PROSPER_Harvey!$64:$64,""),"")))))))="","",
IF($C49="Christopher Lobo",_xlfn.XLOOKUP($B49,PROSPER_Lobo!$1:$1,PROSPER_Lobo!$64:$64,""),
IF($C49="Naren Baliga",_xlfn.XLOOKUP($B49,PROSPER_Baliga!$1:$1,PROSPER_Baliga!$64:$64,""),
IF($C49="Thorsten Huhn",_xlfn.XLOOKUP($B49,PROSPER_Huhn!$1:$1,PROSPER_Huhn!$64:$64,""),
IF($C49="Nick Hull",_xlfn.XLOOKUP($B49,PROSPER_Hull!$1:$1,PROSPER_Hull!$64:$64,""),
IF($C49="Monika Kotwani",_xlfn.XLOOKUP($B49,PROSPER_Kotwani!$1:$1,PROSPER_Kotwani!$64:$64,""),
IF($C49="Jonathan Wellner",_xlfn.XLOOKUP($B49,PROSPER_Wellner!$1:$1,PROSPER_Wellner!$64:$64,""),
IF($C49="Travis Harvey",_xlfn.XLOOKUP($B49,PROSPER_Harvey!$1:$1,PROSPER_Harvey!$64:$64,""),"")))))))))</f>
        <v>7</v>
      </c>
      <c r="ID49" s="138" t="str">
        <f>IF(IF(IF($C49="Christopher Lobo",_xlfn.XLOOKUP($B49,PROSPER_Lobo!$1:$1,PROSPER_Lobo!$65:$65,""),
IF($C49="Naren Baliga",_xlfn.XLOOKUP($B49,PROSPER_Baliga!$1:$1,PROSPER_Baliga!$65:$65,""),
IF($C49="Thorsten Huhn",_xlfn.XLOOKUP($B49,PROSPER_Huhn!$1:$1,PROSPER_Huhn!$65:$65,""),
IF($C49="Nick Hull",_xlfn.XLOOKUP($B49,PROSPER_Hull!$1:$1,PROSPER_Hull!$65:$65,""),
IF($C49="Monika Kotwani",_xlfn.XLOOKUP($B49,PROSPER_Kotwani!$1:$1,PROSPER_Kotwani!$65:$65,""),
IF($C49="Jonathan Wellner",_xlfn.XLOOKUP($B49,PROSPER_Wellner!$1:$1,PROSPER_Wellner!$65:$65,""),
IF($C49="Travis Harvey",_xlfn.XLOOKUP($B49,PROSPER_Harvey!$1:$1,PROSPER_Harvey!$65:$65,""),"")))))))="","",
IF($C49="Christopher Lobo",_xlfn.XLOOKUP($B49,PROSPER_Lobo!$1:$1,PROSPER_Lobo!$65:$65,""),
IF($C49="Naren Baliga",_xlfn.XLOOKUP($B49,PROSPER_Baliga!$1:$1,PROSPER_Baliga!$65:$65,""),
IF($C49="Thorsten Huhn",_xlfn.XLOOKUP($B49,PROSPER_Huhn!$1:$1,PROSPER_Huhn!$65:$65,""),
IF($C49="Nick Hull",_xlfn.XLOOKUP($B49,PROSPER_Hull!$1:$1,PROSPER_Hull!$65:$65,""),
IF($C49="Monika Kotwani",_xlfn.XLOOKUP($B49,PROSPER_Kotwani!$1:$1,PROSPER_Kotwani!$65:$65,""),
IF($C49="Jonathan Wellner",_xlfn.XLOOKUP($B49,PROSPER_Wellner!$1:$1,PROSPER_Wellner!$65:$65,""),
IF($C49="Travis Harvey",_xlfn.XLOOKUP($B49,PROSPER_Harvey!$1:$1,PROSPER_Harvey!$65:$65,""),""))))))))="","No Comment",IF(IF($C49="Christopher Lobo",_xlfn.XLOOKUP($B49,PROSPER_Lobo!$1:$1,PROSPER_Lobo!$65:$65,""),
IF($C49="Naren Baliga",_xlfn.XLOOKUP($B49,PROSPER_Baliga!$1:$1,PROSPER_Baliga!$65:$65,""),
IF($C49="Thorsten Huhn",_xlfn.XLOOKUP($B49,PROSPER_Huhn!$1:$1,PROSPER_Huhn!$65:$65,""),
IF($C49="Nick Hull",_xlfn.XLOOKUP($B49,PROSPER_Hull!$1:$1,PROSPER_Hull!$65:$65,""),
IF($C49="Monika Kotwani",_xlfn.XLOOKUP($B49,PROSPER_Kotwani!$1:$1,PROSPER_Kotwani!$65:$65,""),
IF($C49="Jonathan Wellner",_xlfn.XLOOKUP($B49,PROSPER_Wellner!$1:$1,PROSPER_Wellner!$65:$65,""),
IF($C49="Travis Harvey",_xlfn.XLOOKUP($B49,PROSPER_Harvey!$1:$1,PROSPER_Harvey!$65:$65,""),"")))))))="","",
IF($C49="Christopher Lobo",_xlfn.XLOOKUP($B49,PROSPER_Lobo!$1:$1,PROSPER_Lobo!$65:$65,""),
IF($C49="Naren Baliga",_xlfn.XLOOKUP($B49,PROSPER_Baliga!$1:$1,PROSPER_Baliga!$65:$65,""),
IF($C49="Thorsten Huhn",_xlfn.XLOOKUP($B49,PROSPER_Huhn!$1:$1,PROSPER_Huhn!$65:$65,""),
IF($C49="Nick Hull",_xlfn.XLOOKUP($B49,PROSPER_Hull!$1:$1,PROSPER_Hull!$65:$65,""),
IF($C49="Monika Kotwani",_xlfn.XLOOKUP($B49,PROSPER_Kotwani!$1:$1,PROSPER_Kotwani!$65:$65,""),
IF($C49="Jonathan Wellner",_xlfn.XLOOKUP($B49,PROSPER_Wellner!$1:$1,PROSPER_Wellner!$65:$65,""),
IF($C49="Travis Harvey",_xlfn.XLOOKUP($B49,PROSPER_Harvey!$1:$1,PROSPER_Harvey!$65:$65,""),"")))))))))</f>
        <v>Good to see you support Mat Odman</v>
      </c>
      <c r="IE49" s="188">
        <f t="shared" si="474"/>
        <v>7.5</v>
      </c>
      <c r="IF49" s="135" t="str">
        <f>_xlfn.XLOOKUP(B49,PROSPERInitial_Query!$E:$E,PROSPERInitial_Query!$AO:$AO,"",,-1)</f>
        <v>5</v>
      </c>
      <c r="IG49" s="136" t="str">
        <f t="shared" ref="IG49:IG57" si="497">_xlfn.CONCAT($B49,"4 - SuccessP&amp;L Management")</f>
        <v>Siddhesh Jain4 - SuccessP&amp;L Management</v>
      </c>
      <c r="IH49" s="136" t="str">
        <f>_xlfn.XLOOKUP(IG49,PROSPERDelta_Query!BK:BK,PROSPERDelta_Query!BB:BB,"",,-1)</f>
        <v/>
      </c>
      <c r="II49" s="137">
        <f t="shared" si="475"/>
        <v>5</v>
      </c>
      <c r="IJ49" s="137">
        <f>IF(IF(IF($C49="Christopher Lobo",_xlfn.XLOOKUP($B49,PROSPER_Lobo!$1:$1,PROSPER_Lobo!$66:$66,""),
IF($C49="Naren Baliga",_xlfn.XLOOKUP($B49,PROSPER_Baliga!$1:$1,PROSPER_Baliga!$66:$66,""),
IF($C49="Thorsten Huhn",_xlfn.XLOOKUP($B49,PROSPER_Huhn!$1:$1,PROSPER_Huhn!$66:$66,""),
IF($C49="Nick Hull",_xlfn.XLOOKUP($B49,PROSPER_Hull!$1:$1,PROSPER_Hull!$66:$66,""),
IF($C49="Monika Kotwani",_xlfn.XLOOKUP($B49,PROSPER_Kotwani!$1:$1,PROSPER_Kotwani!$66:$66,""),
IF($C49="Jonathan Wellner",_xlfn.XLOOKUP($B49,PROSPER_Wellner!$1:$1,PROSPER_Wellner!$66:$66,""),
IF($C49="Travis Harvey",_xlfn.XLOOKUP($B49,PROSPER_Harvey!$1:$1,PROSPER_Harvey!$66:$66,""),"")))))))="","",
IF($C49="Christopher Lobo",_xlfn.XLOOKUP($B49,PROSPER_Lobo!$1:$1,PROSPER_Lobo!$66:$66,""),
IF($C49="Naren Baliga",_xlfn.XLOOKUP($B49,PROSPER_Baliga!$1:$1,PROSPER_Baliga!$66:$66,""),
IF($C49="Thorsten Huhn",_xlfn.XLOOKUP($B49,PROSPER_Huhn!$1:$1,PROSPER_Huhn!$66:$66,""),
IF($C49="Nick Hull",_xlfn.XLOOKUP($B49,PROSPER_Hull!$1:$1,PROSPER_Hull!$66:$66,""),
IF($C49="Monika Kotwani",_xlfn.XLOOKUP($B49,PROSPER_Kotwani!$1:$1,PROSPER_Kotwani!$66:$66,""),
IF($C49="Jonathan Wellner",_xlfn.XLOOKUP($B49,PROSPER_Wellner!$1:$1,PROSPER_Wellner!$66:$66,""),
IF($C49="Travis Harvey",_xlfn.XLOOKUP($B49,PROSPER_Harvey!$1:$1,PROSPER_Harvey!$66:$66,""),""))))))))="","No Score",IF(IF($C49="Christopher Lobo",_xlfn.XLOOKUP($B49,PROSPER_Lobo!$1:$1,PROSPER_Lobo!$66:$66,""),
IF($C49="Naren Baliga",_xlfn.XLOOKUP($B49,PROSPER_Baliga!$1:$1,PROSPER_Baliga!$66:$66,""),
IF($C49="Thorsten Huhn",_xlfn.XLOOKUP($B49,PROSPER_Huhn!$1:$1,PROSPER_Huhn!$66:$66,""),
IF($C49="Nick Hull",_xlfn.XLOOKUP($B49,PROSPER_Hull!$1:$1,PROSPER_Hull!$66:$66,""),
IF($C49="Monika Kotwani",_xlfn.XLOOKUP($B49,PROSPER_Kotwani!$1:$1,PROSPER_Kotwani!$66:$66,""),
IF($C49="Jonathan Wellner",_xlfn.XLOOKUP($B49,PROSPER_Wellner!$1:$1,PROSPER_Wellner!$66:$66,""),
IF($C49="Travis Harvey",_xlfn.XLOOKUP($B49,PROSPER_Harvey!$1:$1,PROSPER_Harvey!$66:$66,""),"")))))))="","",
IF($C49="Christopher Lobo",_xlfn.XLOOKUP($B49,PROSPER_Lobo!$1:$1,PROSPER_Lobo!$66:$66,""),
IF($C49="Naren Baliga",_xlfn.XLOOKUP($B49,PROSPER_Baliga!$1:$1,PROSPER_Baliga!$66:$66,""),
IF($C49="Thorsten Huhn",_xlfn.XLOOKUP($B49,PROSPER_Huhn!$1:$1,PROSPER_Huhn!$66:$66,""),
IF($C49="Nick Hull",_xlfn.XLOOKUP($B49,PROSPER_Hull!$1:$1,PROSPER_Hull!$66:$66,""),
IF($C49="Monika Kotwani",_xlfn.XLOOKUP($B49,PROSPER_Kotwani!$1:$1,PROSPER_Kotwani!$66:$66,""),
IF($C49="Jonathan Wellner",_xlfn.XLOOKUP($B49,PROSPER_Wellner!$1:$1,PROSPER_Wellner!$66:$66,""),
IF($C49="Travis Harvey",_xlfn.XLOOKUP($B49,PROSPER_Harvey!$1:$1,PROSPER_Harvey!$66:$66,""),"")))))))))</f>
        <v>7</v>
      </c>
      <c r="IK49" s="138" t="str">
        <f>IF(IF(IF($C49="Christopher Lobo",_xlfn.XLOOKUP($B49,PROSPER_Lobo!$1:$1,PROSPER_Lobo!$67:$67,""),
IF($C49="Naren Baliga",_xlfn.XLOOKUP($B49,PROSPER_Baliga!$1:$1,PROSPER_Baliga!$67:$67,""),
IF($C49="Thorsten Huhn",_xlfn.XLOOKUP($B49,PROSPER_Huhn!$1:$1,PROSPER_Huhn!$67:$67,""),
IF($C49="Nick Hull",_xlfn.XLOOKUP($B49,PROSPER_Hull!$1:$1,PROSPER_Hull!$67:$67,""),
IF($C49="Monika Kotwani",_xlfn.XLOOKUP($B49,PROSPER_Kotwani!$1:$1,PROSPER_Kotwani!$67:$67,""),
IF($C49="Jonathan Wellner",_xlfn.XLOOKUP($B49,PROSPER_Wellner!$1:$1,PROSPER_Wellner!$67:$67,""),
IF($C49="Travis Harvey",_xlfn.XLOOKUP($B49,PROSPER_Harvey!$1:$1,PROSPER_Harvey!$67:$67,""),"")))))))="","",
IF($C49="Christopher Lobo",_xlfn.XLOOKUP($B49,PROSPER_Lobo!$1:$1,PROSPER_Lobo!$67:$67,""),
IF($C49="Naren Baliga",_xlfn.XLOOKUP($B49,PROSPER_Baliga!$1:$1,PROSPER_Baliga!$67:$67,""),
IF($C49="Thorsten Huhn",_xlfn.XLOOKUP($B49,PROSPER_Huhn!$1:$1,PROSPER_Huhn!$67:$67,""),
IF($C49="Nick Hull",_xlfn.XLOOKUP($B49,PROSPER_Hull!$1:$1,PROSPER_Hull!$67:$67,""),
IF($C49="Monika Kotwani",_xlfn.XLOOKUP($B49,PROSPER_Kotwani!$1:$1,PROSPER_Kotwani!$67:$67,""),
IF($C49="Jonathan Wellner",_xlfn.XLOOKUP($B49,PROSPER_Wellner!$1:$1,PROSPER_Wellner!$67:$67,""),
IF($C49="Travis Harvey",_xlfn.XLOOKUP($B49,PROSPER_Harvey!$1:$1,PROSPER_Harvey!$67:$67,""),""))))))))="","No Comment",IF(IF($C49="Christopher Lobo",_xlfn.XLOOKUP($B49,PROSPER_Lobo!$1:$1,PROSPER_Lobo!$67:$67,""),
IF($C49="Naren Baliga",_xlfn.XLOOKUP($B49,PROSPER_Baliga!$1:$1,PROSPER_Baliga!$67:$67,""),
IF($C49="Thorsten Huhn",_xlfn.XLOOKUP($B49,PROSPER_Huhn!$1:$1,PROSPER_Huhn!$67:$67,""),
IF($C49="Nick Hull",_xlfn.XLOOKUP($B49,PROSPER_Hull!$1:$1,PROSPER_Hull!$67:$67,""),
IF($C49="Monika Kotwani",_xlfn.XLOOKUP($B49,PROSPER_Kotwani!$1:$1,PROSPER_Kotwani!$67:$67,""),
IF($C49="Jonathan Wellner",_xlfn.XLOOKUP($B49,PROSPER_Wellner!$1:$1,PROSPER_Wellner!$67:$67,""),
IF($C49="Travis Harvey",_xlfn.XLOOKUP($B49,PROSPER_Harvey!$1:$1,PROSPER_Harvey!$67:$67,""),"")))))))="","",
IF($C49="Christopher Lobo",_xlfn.XLOOKUP($B49,PROSPER_Lobo!$1:$1,PROSPER_Lobo!$67:$67,""),
IF($C49="Naren Baliga",_xlfn.XLOOKUP($B49,PROSPER_Baliga!$1:$1,PROSPER_Baliga!$67:$67,""),
IF($C49="Thorsten Huhn",_xlfn.XLOOKUP($B49,PROSPER_Huhn!$1:$1,PROSPER_Huhn!$67:$67,""),
IF($C49="Nick Hull",_xlfn.XLOOKUP($B49,PROSPER_Hull!$1:$1,PROSPER_Hull!$67:$67,""),
IF($C49="Monika Kotwani",_xlfn.XLOOKUP($B49,PROSPER_Kotwani!$1:$1,PROSPER_Kotwani!$67:$67,""),
IF($C49="Jonathan Wellner",_xlfn.XLOOKUP($B49,PROSPER_Wellner!$1:$1,PROSPER_Wellner!$67:$67,""),
IF($C49="Travis Harvey",_xlfn.XLOOKUP($B49,PROSPER_Harvey!$1:$1,PROSPER_Harvey!$67:$67,""),"")))))))))</f>
        <v>No Comment</v>
      </c>
      <c r="IL49" s="188">
        <f t="shared" si="476"/>
        <v>6</v>
      </c>
      <c r="IM49" s="135" t="str">
        <f>_xlfn.XLOOKUP(B49,PROSPERInitial_Query!$E:$E,PROSPERInitial_Query!$AP:$AP,"",,-1)</f>
        <v>8</v>
      </c>
      <c r="IN49" s="136" t="str">
        <f t="shared" si="404"/>
        <v>Siddhesh Jain4 - SuccessService Plan Management (PE)</v>
      </c>
      <c r="IO49" s="136" t="str">
        <f>_xlfn.XLOOKUP(IN49,PROSPERDelta_Query!BK:BK,PROSPERDelta_Query!BC:BC,"",,-1)</f>
        <v/>
      </c>
      <c r="IP49" s="137">
        <f t="shared" si="477"/>
        <v>8</v>
      </c>
      <c r="IQ49" s="137">
        <f>IF(IF(IF($C49="Christopher Lobo",_xlfn.XLOOKUP($B49,PROSPER_Lobo!$1:$1,PROSPER_Lobo!$68:$68,""),
IF($C49="Naren Baliga",_xlfn.XLOOKUP($B49,PROSPER_Baliga!$1:$1,PROSPER_Baliga!$68:$68,""),
IF($C49="Thorsten Huhn",_xlfn.XLOOKUP($B49,PROSPER_Huhn!$1:$1,PROSPER_Huhn!$68:$68,""),
IF($C49="Nick Hull",_xlfn.XLOOKUP($B49,PROSPER_Hull!$1:$1,PROSPER_Hull!$68:$68,""),
IF($C49="Monika Kotwani",_xlfn.XLOOKUP($B49,PROSPER_Kotwani!$1:$1,PROSPER_Kotwani!$68:$68,""),
IF($C49="Jonathan Wellner",_xlfn.XLOOKUP($B49,PROSPER_Wellner!$1:$1,PROSPER_Wellner!$68:$68,""),
IF($C49="Travis Harvey",_xlfn.XLOOKUP($B49,PROSPER_Harvey!$1:$1,PROSPER_Harvey!$68:$68,""),"")))))))="","",
IF($C49="Christopher Lobo",_xlfn.XLOOKUP($B49,PROSPER_Lobo!$1:$1,PROSPER_Lobo!$68:$68,""),
IF($C49="Naren Baliga",_xlfn.XLOOKUP($B49,PROSPER_Baliga!$1:$1,PROSPER_Baliga!$68:$68,""),
IF($C49="Thorsten Huhn",_xlfn.XLOOKUP($B49,PROSPER_Huhn!$1:$1,PROSPER_Huhn!$68:$68,""),
IF($C49="Nick Hull",_xlfn.XLOOKUP($B49,PROSPER_Hull!$1:$1,PROSPER_Hull!$68:$68,""),
IF($C49="Monika Kotwani",_xlfn.XLOOKUP($B49,PROSPER_Kotwani!$1:$1,PROSPER_Kotwani!$68:$68,""),
IF($C49="Jonathan Wellner",_xlfn.XLOOKUP($B49,PROSPER_Wellner!$1:$1,PROSPER_Wellner!$68:$68,""),
IF($C49="Travis Harvey",_xlfn.XLOOKUP($B49,PROSPER_Harvey!$1:$1,PROSPER_Harvey!$68:$68,""),""))))))))="","No Score",IF(IF($C49="Christopher Lobo",_xlfn.XLOOKUP($B49,PROSPER_Lobo!$1:$1,PROSPER_Lobo!$68:$68,""),
IF($C49="Naren Baliga",_xlfn.XLOOKUP($B49,PROSPER_Baliga!$1:$1,PROSPER_Baliga!$68:$68,""),
IF($C49="Thorsten Huhn",_xlfn.XLOOKUP($B49,PROSPER_Huhn!$1:$1,PROSPER_Huhn!$68:$68,""),
IF($C49="Nick Hull",_xlfn.XLOOKUP($B49,PROSPER_Hull!$1:$1,PROSPER_Hull!$68:$68,""),
IF($C49="Monika Kotwani",_xlfn.XLOOKUP($B49,PROSPER_Kotwani!$1:$1,PROSPER_Kotwani!$68:$68,""),
IF($C49="Jonathan Wellner",_xlfn.XLOOKUP($B49,PROSPER_Wellner!$1:$1,PROSPER_Wellner!$68:$68,""),
IF($C49="Travis Harvey",_xlfn.XLOOKUP($B49,PROSPER_Harvey!$1:$1,PROSPER_Harvey!$68:$68,""),"")))))))="","",
IF($C49="Christopher Lobo",_xlfn.XLOOKUP($B49,PROSPER_Lobo!$1:$1,PROSPER_Lobo!$68:$68,""),
IF($C49="Naren Baliga",_xlfn.XLOOKUP($B49,PROSPER_Baliga!$1:$1,PROSPER_Baliga!$68:$68,""),
IF($C49="Thorsten Huhn",_xlfn.XLOOKUP($B49,PROSPER_Huhn!$1:$1,PROSPER_Huhn!$68:$68,""),
IF($C49="Nick Hull",_xlfn.XLOOKUP($B49,PROSPER_Hull!$1:$1,PROSPER_Hull!$68:$68,""),
IF($C49="Monika Kotwani",_xlfn.XLOOKUP($B49,PROSPER_Kotwani!$1:$1,PROSPER_Kotwani!$68:$68,""),
IF($C49="Jonathan Wellner",_xlfn.XLOOKUP($B49,PROSPER_Wellner!$1:$1,PROSPER_Wellner!$68:$68,""),
IF($C49="Travis Harvey",_xlfn.XLOOKUP($B49,PROSPER_Harvey!$1:$1,PROSPER_Harvey!$68:$68,""),"")))))))))</f>
        <v>7</v>
      </c>
      <c r="IR49" s="138" t="str">
        <f>IF(IF(IF($C49="Christopher Lobo",_xlfn.XLOOKUP($B49,PROSPER_Lobo!$1:$1,PROSPER_Lobo!$69:$69,""),
IF($C49="Naren Baliga",_xlfn.XLOOKUP($B49,PROSPER_Baliga!$1:$1,PROSPER_Baliga!$69:$69,""),
IF($C49="Thorsten Huhn",_xlfn.XLOOKUP($B49,PROSPER_Huhn!$1:$1,PROSPER_Huhn!$69:$69,""),
IF($C49="Nick Hull",_xlfn.XLOOKUP($B49,PROSPER_Hull!$1:$1,PROSPER_Hull!$69:$69,""),
IF($C49="Monika Kotwani",_xlfn.XLOOKUP($B49,PROSPER_Kotwani!$1:$1,PROSPER_Kotwani!$69:$69,""),
IF($C49="Jonathan Wellner",_xlfn.XLOOKUP($B49,PROSPER_Wellner!$1:$1,PROSPER_Wellner!$69:$69,""),
IF($C49="Travis Harvey",_xlfn.XLOOKUP($B49,PROSPER_Harvey!$1:$1,PROSPER_Harvey!$69:$69,""),"")))))))="","",
IF($C49="Christopher Lobo",_xlfn.XLOOKUP($B49,PROSPER_Lobo!$1:$1,PROSPER_Lobo!$69:$69,""),
IF($C49="Naren Baliga",_xlfn.XLOOKUP($B49,PROSPER_Baliga!$1:$1,PROSPER_Baliga!$69:$69,""),
IF($C49="Thorsten Huhn",_xlfn.XLOOKUP($B49,PROSPER_Huhn!$1:$1,PROSPER_Huhn!$69:$69,""),
IF($C49="Nick Hull",_xlfn.XLOOKUP($B49,PROSPER_Hull!$1:$1,PROSPER_Hull!$69:$69,""),
IF($C49="Monika Kotwani",_xlfn.XLOOKUP($B49,PROSPER_Kotwani!$1:$1,PROSPER_Kotwani!$69:$69,""),
IF($C49="Jonathan Wellner",_xlfn.XLOOKUP($B49,PROSPER_Wellner!$1:$1,PROSPER_Wellner!$69:$69,""),
IF($C49="Travis Harvey",_xlfn.XLOOKUP($B49,PROSPER_Harvey!$1:$1,PROSPER_Harvey!$69:$69,""),""))))))))="","No Comment",IF(IF($C49="Christopher Lobo",_xlfn.XLOOKUP($B49,PROSPER_Lobo!$1:$1,PROSPER_Lobo!$69:$69,""),
IF($C49="Naren Baliga",_xlfn.XLOOKUP($B49,PROSPER_Baliga!$1:$1,PROSPER_Baliga!$69:$69,""),
IF($C49="Thorsten Huhn",_xlfn.XLOOKUP($B49,PROSPER_Huhn!$1:$1,PROSPER_Huhn!$69:$69,""),
IF($C49="Nick Hull",_xlfn.XLOOKUP($B49,PROSPER_Hull!$1:$1,PROSPER_Hull!$69:$69,""),
IF($C49="Monika Kotwani",_xlfn.XLOOKUP($B49,PROSPER_Kotwani!$1:$1,PROSPER_Kotwani!$69:$69,""),
IF($C49="Jonathan Wellner",_xlfn.XLOOKUP($B49,PROSPER_Wellner!$1:$1,PROSPER_Wellner!$69:$69,""),
IF($C49="Travis Harvey",_xlfn.XLOOKUP($B49,PROSPER_Harvey!$1:$1,PROSPER_Harvey!$69:$69,""),"")))))))="","",
IF($C49="Christopher Lobo",_xlfn.XLOOKUP($B49,PROSPER_Lobo!$1:$1,PROSPER_Lobo!$69:$69,""),
IF($C49="Naren Baliga",_xlfn.XLOOKUP($B49,PROSPER_Baliga!$1:$1,PROSPER_Baliga!$69:$69,""),
IF($C49="Thorsten Huhn",_xlfn.XLOOKUP($B49,PROSPER_Huhn!$1:$1,PROSPER_Huhn!$69:$69,""),
IF($C49="Nick Hull",_xlfn.XLOOKUP($B49,PROSPER_Hull!$1:$1,PROSPER_Hull!$69:$69,""),
IF($C49="Monika Kotwani",_xlfn.XLOOKUP($B49,PROSPER_Kotwani!$1:$1,PROSPER_Kotwani!$69:$69,""),
IF($C49="Jonathan Wellner",_xlfn.XLOOKUP($B49,PROSPER_Wellner!$1:$1,PROSPER_Wellner!$69:$69,""),
IF($C49="Travis Harvey",_xlfn.XLOOKUP($B49,PROSPER_Harvey!$1:$1,PROSPER_Harvey!$69:$69,""),"")))))))))</f>
        <v>Good job in maintaining service plan till 2025</v>
      </c>
      <c r="IS49" s="188">
        <f t="shared" si="478"/>
        <v>7.5</v>
      </c>
      <c r="IT49" s="187">
        <f t="shared" si="479"/>
        <v>7.666666666666667</v>
      </c>
      <c r="IU49" s="128">
        <f t="shared" si="480"/>
        <v>6.666666666666667</v>
      </c>
      <c r="IV49" s="188">
        <f t="shared" si="481"/>
        <v>7.166666666666667</v>
      </c>
      <c r="IW49" s="139">
        <f>_xlfn.XLOOKUP($B49,Vlookups_Local!B:B,Vlookups_Local!F:F)</f>
        <v>0.91269841269841268</v>
      </c>
      <c r="IX49" s="140">
        <f>_xlfn.XLOOKUP($B49,Vlookups_Local!B:B,Vlookups_Local!G:G)</f>
        <v>0.91269841269841268</v>
      </c>
      <c r="IY49" s="140">
        <f>_xlfn.XLOOKUP($B49,Vlookups_Local!B:B,Vlookups_Local!H:H)</f>
        <v>0</v>
      </c>
      <c r="IZ49" s="141">
        <f t="shared" si="482"/>
        <v>9.1269841269841265</v>
      </c>
      <c r="JA49" s="142">
        <f>_xlfn.XLOOKUP($B49,LevelUp_Query!A:A,LevelUp_Query!C:C,"")</f>
        <v>38</v>
      </c>
      <c r="JB49" s="143" t="str">
        <f>_xlfn.XLOOKUP($B49,LevelUp_Query!A:A,LevelUp_Query!F:F,"")</f>
        <v>T</v>
      </c>
      <c r="JC49" s="143">
        <f>_xlfn.XLOOKUP($B49,LevelUp_Query!A:A,LevelUp_Query!E:E,"")</f>
        <v>5</v>
      </c>
      <c r="JD49" s="141">
        <f t="shared" si="405"/>
        <v>6</v>
      </c>
      <c r="JE49" s="144" t="str">
        <f>_xlfn.XLOOKUP(B49,PROSPERInitial_Query!$E:$E,PROSPERInitial_Query!$AQ:$AQ,"",,-1)</f>
        <v>7</v>
      </c>
      <c r="JF49" s="136" t="str">
        <f t="shared" si="406"/>
        <v>Siddhesh Jain7 - ResponsibilityGiving Back (L&amp;L)</v>
      </c>
      <c r="JG49" s="136" t="str">
        <f>_xlfn.XLOOKUP(JF49,PROSPERDelta_Query!BK:BK,PROSPERDelta_Query!BE:BE,"",,-1)</f>
        <v/>
      </c>
      <c r="JH49" s="137">
        <f t="shared" si="483"/>
        <v>7</v>
      </c>
      <c r="JI49" s="137">
        <f>IF(IF(IF($C49="Christopher Lobo",_xlfn.XLOOKUP($B49,PROSPER_Lobo!$1:$1,PROSPER_Lobo!$70:$70,""),
IF($C49="Naren Baliga",_xlfn.XLOOKUP($B49,PROSPER_Baliga!$1:$1,PROSPER_Baliga!$70:$70,""),
IF($C49="Thorsten Huhn",_xlfn.XLOOKUP($B49,PROSPER_Huhn!$1:$1,PROSPER_Huhn!$70:$70,""),
IF($C49="Nick Hull",_xlfn.XLOOKUP($B49,PROSPER_Hull!$1:$1,PROSPER_Hull!$70:$70,""),
IF($C49="Monika Kotwani",_xlfn.XLOOKUP($B49,PROSPER_Kotwani!$1:$1,PROSPER_Kotwani!$70:$70,""),
IF($C49="Jonathan Wellner",_xlfn.XLOOKUP($B49,PROSPER_Wellner!$1:$1,PROSPER_Wellner!$70:$70,""),
IF($C49="Travis Harvey",_xlfn.XLOOKUP($B49,PROSPER_Harvey!$1:$1,PROSPER_Harvey!$70:$70,""),"")))))))="","",
IF($C49="Christopher Lobo",_xlfn.XLOOKUP($B49,PROSPER_Lobo!$1:$1,PROSPER_Lobo!$70:$70,""),
IF($C49="Naren Baliga",_xlfn.XLOOKUP($B49,PROSPER_Baliga!$1:$1,PROSPER_Baliga!$70:$70,""),
IF($C49="Thorsten Huhn",_xlfn.XLOOKUP($B49,PROSPER_Huhn!$1:$1,PROSPER_Huhn!$70:$70,""),
IF($C49="Nick Hull",_xlfn.XLOOKUP($B49,PROSPER_Hull!$1:$1,PROSPER_Hull!$70:$70,""),
IF($C49="Monika Kotwani",_xlfn.XLOOKUP($B49,PROSPER_Kotwani!$1:$1,PROSPER_Kotwani!$70:$70,""),
IF($C49="Jonathan Wellner",_xlfn.XLOOKUP($B49,PROSPER_Wellner!$1:$1,PROSPER_Wellner!$70:$70,""),
IF($C49="Travis Harvey",_xlfn.XLOOKUP($B49,PROSPER_Harvey!$1:$1,PROSPER_Harvey!$70:$70,""),""))))))))="","No Score",IF(IF($C49="Christopher Lobo",_xlfn.XLOOKUP($B49,PROSPER_Lobo!$1:$1,PROSPER_Lobo!$70:$70,""),
IF($C49="Naren Baliga",_xlfn.XLOOKUP($B49,PROSPER_Baliga!$1:$1,PROSPER_Baliga!$70:$70,""),
IF($C49="Thorsten Huhn",_xlfn.XLOOKUP($B49,PROSPER_Huhn!$1:$1,PROSPER_Huhn!$70:$70,""),
IF($C49="Nick Hull",_xlfn.XLOOKUP($B49,PROSPER_Hull!$1:$1,PROSPER_Hull!$70:$70,""),
IF($C49="Monika Kotwani",_xlfn.XLOOKUP($B49,PROSPER_Kotwani!$1:$1,PROSPER_Kotwani!$70:$70,""),
IF($C49="Jonathan Wellner",_xlfn.XLOOKUP($B49,PROSPER_Wellner!$1:$1,PROSPER_Wellner!$70:$70,""),
IF($C49="Travis Harvey",_xlfn.XLOOKUP($B49,PROSPER_Harvey!$1:$1,PROSPER_Harvey!$70:$70,""),"")))))))="","",
IF($C49="Christopher Lobo",_xlfn.XLOOKUP($B49,PROSPER_Lobo!$1:$1,PROSPER_Lobo!$70:$70,""),
IF($C49="Naren Baliga",_xlfn.XLOOKUP($B49,PROSPER_Baliga!$1:$1,PROSPER_Baliga!$70:$70,""),
IF($C49="Thorsten Huhn",_xlfn.XLOOKUP($B49,PROSPER_Huhn!$1:$1,PROSPER_Huhn!$70:$70,""),
IF($C49="Nick Hull",_xlfn.XLOOKUP($B49,PROSPER_Hull!$1:$1,PROSPER_Hull!$70:$70,""),
IF($C49="Monika Kotwani",_xlfn.XLOOKUP($B49,PROSPER_Kotwani!$1:$1,PROSPER_Kotwani!$70:$70,""),
IF($C49="Jonathan Wellner",_xlfn.XLOOKUP($B49,PROSPER_Wellner!$1:$1,PROSPER_Wellner!$70:$70,""),
IF($C49="Travis Harvey",_xlfn.XLOOKUP($B49,PROSPER_Harvey!$1:$1,PROSPER_Harvey!$70:$70,""),"")))))))))</f>
        <v>5</v>
      </c>
      <c r="JJ49" s="138" t="str">
        <f>IF(IF(IF($C49="Christopher Lobo",_xlfn.XLOOKUP($B49,PROSPER_Lobo!$1:$1,PROSPER_Lobo!$71:$71,""),
IF($C49="Naren Baliga",_xlfn.XLOOKUP($B49,PROSPER_Baliga!$1:$1,PROSPER_Baliga!$71:$71,""),
IF($C49="Thorsten Huhn",_xlfn.XLOOKUP($B49,PROSPER_Huhn!$1:$1,PROSPER_Huhn!$71:$71,""),
IF($C49="Nick Hull",_xlfn.XLOOKUP($B49,PROSPER_Hull!$1:$1,PROSPER_Hull!$71:$71,""),
IF($C49="Monika Kotwani",_xlfn.XLOOKUP($B49,PROSPER_Kotwani!$1:$1,PROSPER_Kotwani!$71:$71,""),
IF($C49="Jonathan Wellner",_xlfn.XLOOKUP($B49,PROSPER_Wellner!$1:$1,PROSPER_Wellner!$71:$71,""),
IF($C49="Travis Harvey",_xlfn.XLOOKUP($B49,PROSPER_Harvey!$1:$1,PROSPER_Harvey!$71:$71,""),"")))))))="","",
IF($C49="Christopher Lobo",_xlfn.XLOOKUP($B49,PROSPER_Lobo!$1:$1,PROSPER_Lobo!$71:$71,""),
IF($C49="Naren Baliga",_xlfn.XLOOKUP($B49,PROSPER_Baliga!$1:$1,PROSPER_Baliga!$71:$71,""),
IF($C49="Thorsten Huhn",_xlfn.XLOOKUP($B49,PROSPER_Huhn!$1:$1,PROSPER_Huhn!$71:$71,""),
IF($C49="Nick Hull",_xlfn.XLOOKUP($B49,PROSPER_Hull!$1:$1,PROSPER_Hull!$71:$71,""),
IF($C49="Monika Kotwani",_xlfn.XLOOKUP($B49,PROSPER_Kotwani!$1:$1,PROSPER_Kotwani!$71:$71,""),
IF($C49="Jonathan Wellner",_xlfn.XLOOKUP($B49,PROSPER_Wellner!$1:$1,PROSPER_Wellner!$71:$71,""),
IF($C49="Travis Harvey",_xlfn.XLOOKUP($B49,PROSPER_Harvey!$1:$1,PROSPER_Harvey!$71:$71,""),""))))))))="","No Comment",IF(IF($C49="Christopher Lobo",_xlfn.XLOOKUP($B49,PROSPER_Lobo!$1:$1,PROSPER_Lobo!$71:$71,""),
IF($C49="Naren Baliga",_xlfn.XLOOKUP($B49,PROSPER_Baliga!$1:$1,PROSPER_Baliga!$71:$71,""),
IF($C49="Thorsten Huhn",_xlfn.XLOOKUP($B49,PROSPER_Huhn!$1:$1,PROSPER_Huhn!$71:$71,""),
IF($C49="Nick Hull",_xlfn.XLOOKUP($B49,PROSPER_Hull!$1:$1,PROSPER_Hull!$71:$71,""),
IF($C49="Monika Kotwani",_xlfn.XLOOKUP($B49,PROSPER_Kotwani!$1:$1,PROSPER_Kotwani!$71:$71,""),
IF($C49="Jonathan Wellner",_xlfn.XLOOKUP($B49,PROSPER_Wellner!$1:$1,PROSPER_Wellner!$71:$71,""),
IF($C49="Travis Harvey",_xlfn.XLOOKUP($B49,PROSPER_Harvey!$1:$1,PROSPER_Harvey!$71:$71,""),"")))))))="","",
IF($C49="Christopher Lobo",_xlfn.XLOOKUP($B49,PROSPER_Lobo!$1:$1,PROSPER_Lobo!$71:$71,""),
IF($C49="Naren Baliga",_xlfn.XLOOKUP($B49,PROSPER_Baliga!$1:$1,PROSPER_Baliga!$71:$71,""),
IF($C49="Thorsten Huhn",_xlfn.XLOOKUP($B49,PROSPER_Huhn!$1:$1,PROSPER_Huhn!$71:$71,""),
IF($C49="Nick Hull",_xlfn.XLOOKUP($B49,PROSPER_Hull!$1:$1,PROSPER_Hull!$71:$71,""),
IF($C49="Monika Kotwani",_xlfn.XLOOKUP($B49,PROSPER_Kotwani!$1:$1,PROSPER_Kotwani!$71:$71,""),
IF($C49="Jonathan Wellner",_xlfn.XLOOKUP($B49,PROSPER_Wellner!$1:$1,PROSPER_Wellner!$71:$71,""),
IF($C49="Travis Harvey",_xlfn.XLOOKUP($B49,PROSPER_Harvey!$1:$1,PROSPER_Harvey!$71:$71,""),"")))))))))</f>
        <v>Think of sessions that you can deliver in Lunch and learn or PE in Action</v>
      </c>
      <c r="JK49" s="141">
        <f t="shared" si="484"/>
        <v>6</v>
      </c>
      <c r="JL49" s="135" t="str">
        <f>_xlfn.XLOOKUP(B49,PROSPERInitial_Query!$E:$E,PROSPERInitial_Query!$AR:$AR,"",,-1)</f>
        <v>6</v>
      </c>
      <c r="JM49" s="136" t="str">
        <f t="shared" si="407"/>
        <v>Siddhesh Jain7 - ResponsibilityExecutive Communication</v>
      </c>
      <c r="JN49" s="136" t="str">
        <f>_xlfn.XLOOKUP(JM49,PROSPERDelta_Query!BK:BK,PROSPERDelta_Query!BF:BF,"",,-1)</f>
        <v/>
      </c>
      <c r="JO49" s="137">
        <f t="shared" si="485"/>
        <v>6</v>
      </c>
      <c r="JP49" s="137">
        <f>IF(IF(IF($C49="Christopher Lobo",_xlfn.XLOOKUP($B49,PROSPER_Lobo!$1:$1,PROSPER_Lobo!$72:$72,""),
IF($C49="Naren Baliga",_xlfn.XLOOKUP($B49,PROSPER_Baliga!$1:$1,PROSPER_Baliga!$72:$72,""),
IF($C49="Thorsten Huhn",_xlfn.XLOOKUP($B49,PROSPER_Huhn!$1:$1,PROSPER_Huhn!$72:$72,""),
IF($C49="Nick Hull",_xlfn.XLOOKUP($B49,PROSPER_Hull!$1:$1,PROSPER_Hull!$72:$72,""),
IF($C49="Monika Kotwani",_xlfn.XLOOKUP($B49,PROSPER_Kotwani!$1:$1,PROSPER_Kotwani!$72:$72,""),
IF($C49="Jonathan Wellner",_xlfn.XLOOKUP($B49,PROSPER_Wellner!$1:$1,PROSPER_Wellner!$72:$72,""),
IF($C49="Travis Harvey",_xlfn.XLOOKUP($B49,PROSPER_Harvey!$1:$1,PROSPER_Harvey!$72:$72,""),"")))))))="","",
IF($C49="Christopher Lobo",_xlfn.XLOOKUP($B49,PROSPER_Lobo!$1:$1,PROSPER_Lobo!$72:$72,""),
IF($C49="Naren Baliga",_xlfn.XLOOKUP($B49,PROSPER_Baliga!$1:$1,PROSPER_Baliga!$72:$72,""),
IF($C49="Thorsten Huhn",_xlfn.XLOOKUP($B49,PROSPER_Huhn!$1:$1,PROSPER_Huhn!$72:$72,""),
IF($C49="Nick Hull",_xlfn.XLOOKUP($B49,PROSPER_Hull!$1:$1,PROSPER_Hull!$72:$72,""),
IF($C49="Monika Kotwani",_xlfn.XLOOKUP($B49,PROSPER_Kotwani!$1:$1,PROSPER_Kotwani!$72:$72,""),
IF($C49="Jonathan Wellner",_xlfn.XLOOKUP($B49,PROSPER_Wellner!$1:$1,PROSPER_Wellner!$72:$72,""),
IF($C49="Travis Harvey",_xlfn.XLOOKUP($B49,PROSPER_Harvey!$1:$1,PROSPER_Harvey!$72:$72,""),""))))))))="","No Score",IF(IF($C49="Christopher Lobo",_xlfn.XLOOKUP($B49,PROSPER_Lobo!$1:$1,PROSPER_Lobo!$72:$72,""),
IF($C49="Naren Baliga",_xlfn.XLOOKUP($B49,PROSPER_Baliga!$1:$1,PROSPER_Baliga!$72:$72,""),
IF($C49="Thorsten Huhn",_xlfn.XLOOKUP($B49,PROSPER_Huhn!$1:$1,PROSPER_Huhn!$72:$72,""),
IF($C49="Nick Hull",_xlfn.XLOOKUP($B49,PROSPER_Hull!$1:$1,PROSPER_Hull!$72:$72,""),
IF($C49="Monika Kotwani",_xlfn.XLOOKUP($B49,PROSPER_Kotwani!$1:$1,PROSPER_Kotwani!$72:$72,""),
IF($C49="Jonathan Wellner",_xlfn.XLOOKUP($B49,PROSPER_Wellner!$1:$1,PROSPER_Wellner!$72:$72,""),
IF($C49="Travis Harvey",_xlfn.XLOOKUP($B49,PROSPER_Harvey!$1:$1,PROSPER_Harvey!$72:$72,""),"")))))))="","",
IF($C49="Christopher Lobo",_xlfn.XLOOKUP($B49,PROSPER_Lobo!$1:$1,PROSPER_Lobo!$72:$72,""),
IF($C49="Naren Baliga",_xlfn.XLOOKUP($B49,PROSPER_Baliga!$1:$1,PROSPER_Baliga!$72:$72,""),
IF($C49="Thorsten Huhn",_xlfn.XLOOKUP($B49,PROSPER_Huhn!$1:$1,PROSPER_Huhn!$72:$72,""),
IF($C49="Nick Hull",_xlfn.XLOOKUP($B49,PROSPER_Hull!$1:$1,PROSPER_Hull!$72:$72,""),
IF($C49="Monika Kotwani",_xlfn.XLOOKUP($B49,PROSPER_Kotwani!$1:$1,PROSPER_Kotwani!$72:$72,""),
IF($C49="Jonathan Wellner",_xlfn.XLOOKUP($B49,PROSPER_Wellner!$1:$1,PROSPER_Wellner!$72:$72,""),
IF($C49="Travis Harvey",_xlfn.XLOOKUP($B49,PROSPER_Harvey!$1:$1,PROSPER_Harvey!$72:$72,""),"")))))))))</f>
        <v>5</v>
      </c>
      <c r="JQ49" s="138" t="str">
        <f>IF(IF(IF($C49="Christopher Lobo",_xlfn.XLOOKUP($B49,PROSPER_Lobo!$1:$1,PROSPER_Lobo!$73:$73,""),
IF($C49="Naren Baliga",_xlfn.XLOOKUP($B49,PROSPER_Baliga!$1:$1,PROSPER_Baliga!$73:$73,""),
IF($C49="Thorsten Huhn",_xlfn.XLOOKUP($B49,PROSPER_Huhn!$1:$1,PROSPER_Huhn!$73:$73,""),
IF($C49="Nick Hull",_xlfn.XLOOKUP($B49,PROSPER_Hull!$1:$1,PROSPER_Hull!$73:$73,""),
IF($C49="Monika Kotwani",_xlfn.XLOOKUP($B49,PROSPER_Kotwani!$1:$1,PROSPER_Kotwani!$73:$73,""),
IF($C49="Jonathan Wellner",_xlfn.XLOOKUP($B49,PROSPER_Wellner!$1:$1,PROSPER_Wellner!$73:$73,""),
IF($C49="Travis Harvey",_xlfn.XLOOKUP($B49,PROSPER_Harvey!$1:$1,PROSPER_Harvey!$73:$73,""),"")))))))="","",
IF($C49="Christopher Lobo",_xlfn.XLOOKUP($B49,PROSPER_Lobo!$1:$1,PROSPER_Lobo!$73:$73,""),
IF($C49="Naren Baliga",_xlfn.XLOOKUP($B49,PROSPER_Baliga!$1:$1,PROSPER_Baliga!$73:$73,""),
IF($C49="Thorsten Huhn",_xlfn.XLOOKUP($B49,PROSPER_Huhn!$1:$1,PROSPER_Huhn!$73:$73,""),
IF($C49="Nick Hull",_xlfn.XLOOKUP($B49,PROSPER_Hull!$1:$1,PROSPER_Hull!$73:$73,""),
IF($C49="Monika Kotwani",_xlfn.XLOOKUP($B49,PROSPER_Kotwani!$1:$1,PROSPER_Kotwani!$73:$73,""),
IF($C49="Jonathan Wellner",_xlfn.XLOOKUP($B49,PROSPER_Wellner!$1:$1,PROSPER_Wellner!$73:$73,""),
IF($C49="Travis Harvey",_xlfn.XLOOKUP($B49,PROSPER_Harvey!$1:$1,PROSPER_Harvey!$73:$73,""),""))))))))="","No Comment",IF(IF($C49="Christopher Lobo",_xlfn.XLOOKUP($B49,PROSPER_Lobo!$1:$1,PROSPER_Lobo!$73:$73,""),
IF($C49="Naren Baliga",_xlfn.XLOOKUP($B49,PROSPER_Baliga!$1:$1,PROSPER_Baliga!$73:$73,""),
IF($C49="Thorsten Huhn",_xlfn.XLOOKUP($B49,PROSPER_Huhn!$1:$1,PROSPER_Huhn!$73:$73,""),
IF($C49="Nick Hull",_xlfn.XLOOKUP($B49,PROSPER_Hull!$1:$1,PROSPER_Hull!$73:$73,""),
IF($C49="Monika Kotwani",_xlfn.XLOOKUP($B49,PROSPER_Kotwani!$1:$1,PROSPER_Kotwani!$73:$73,""),
IF($C49="Jonathan Wellner",_xlfn.XLOOKUP($B49,PROSPER_Wellner!$1:$1,PROSPER_Wellner!$73:$73,""),
IF($C49="Travis Harvey",_xlfn.XLOOKUP($B49,PROSPER_Harvey!$1:$1,PROSPER_Harvey!$73:$73,""),"")))))))="","",
IF($C49="Christopher Lobo",_xlfn.XLOOKUP($B49,PROSPER_Lobo!$1:$1,PROSPER_Lobo!$73:$73,""),
IF($C49="Naren Baliga",_xlfn.XLOOKUP($B49,PROSPER_Baliga!$1:$1,PROSPER_Baliga!$73:$73,""),
IF($C49="Thorsten Huhn",_xlfn.XLOOKUP($B49,PROSPER_Huhn!$1:$1,PROSPER_Huhn!$73:$73,""),
IF($C49="Nick Hull",_xlfn.XLOOKUP($B49,PROSPER_Hull!$1:$1,PROSPER_Hull!$73:$73,""),
IF($C49="Monika Kotwani",_xlfn.XLOOKUP($B49,PROSPER_Kotwani!$1:$1,PROSPER_Kotwani!$73:$73,""),
IF($C49="Jonathan Wellner",_xlfn.XLOOKUP($B49,PROSPER_Wellner!$1:$1,PROSPER_Wellner!$73:$73,""),
IF($C49="Travis Harvey",_xlfn.XLOOKUP($B49,PROSPER_Harvey!$1:$1,PROSPER_Harvey!$73:$73,""),"")))))))))</f>
        <v>There is scope for improvement here</v>
      </c>
      <c r="JR49" s="141">
        <f t="shared" si="486"/>
        <v>5.5</v>
      </c>
      <c r="JS49" s="135" t="str">
        <f>_xlfn.XLOOKUP(B49,PROSPERInitial_Query!$E:$E,PROSPERInitial_Query!$AS:$AS,"",,-1)</f>
        <v>9</v>
      </c>
      <c r="JT49" s="136" t="str">
        <f t="shared" si="408"/>
        <v>Siddhesh Jain7 - ResponsibilityCulture Champion</v>
      </c>
      <c r="JU49" s="136" t="str">
        <f>_xlfn.XLOOKUP(JT49,PROSPERDelta_Query!BK:BK,PROSPERDelta_Query!BG:BG,"",,-1)</f>
        <v/>
      </c>
      <c r="JV49" s="137">
        <f t="shared" si="487"/>
        <v>9</v>
      </c>
      <c r="JW49" s="137">
        <f>IF(IF(IF($C49="Christopher Lobo",_xlfn.XLOOKUP($B49,PROSPER_Lobo!$1:$1,PROSPER_Lobo!$74:$74,""),
IF($C49="Naren Baliga",_xlfn.XLOOKUP($B49,PROSPER_Baliga!$1:$1,PROSPER_Baliga!$74:$74,""),
IF($C49="Thorsten Huhn",_xlfn.XLOOKUP($B49,PROSPER_Huhn!$1:$1,PROSPER_Huhn!$74:$74,""),
IF($C49="Nick Hull",_xlfn.XLOOKUP($B49,PROSPER_Hull!$1:$1,PROSPER_Hull!$74:$74,""),
IF($C49="Monika Kotwani",_xlfn.XLOOKUP($B49,PROSPER_Kotwani!$1:$1,PROSPER_Kotwani!$74:$74,""),
IF($C49="Jonathan Wellner",_xlfn.XLOOKUP($B49,PROSPER_Wellner!$1:$1,PROSPER_Wellner!$74:$74,""),
IF($C49="Travis Harvey",_xlfn.XLOOKUP($B49,PROSPER_Harvey!$1:$1,PROSPER_Harvey!$74:$74,""),"")))))))="","",
IF($C49="Christopher Lobo",_xlfn.XLOOKUP($B49,PROSPER_Lobo!$1:$1,PROSPER_Lobo!$74:$74,""),
IF($C49="Naren Baliga",_xlfn.XLOOKUP($B49,PROSPER_Baliga!$1:$1,PROSPER_Baliga!$74:$74,""),
IF($C49="Thorsten Huhn",_xlfn.XLOOKUP($B49,PROSPER_Huhn!$1:$1,PROSPER_Huhn!$74:$74,""),
IF($C49="Nick Hull",_xlfn.XLOOKUP($B49,PROSPER_Hull!$1:$1,PROSPER_Hull!$74:$74,""),
IF($C49="Monika Kotwani",_xlfn.XLOOKUP($B49,PROSPER_Kotwani!$1:$1,PROSPER_Kotwani!$74:$74,""),
IF($C49="Jonathan Wellner",_xlfn.XLOOKUP($B49,PROSPER_Wellner!$1:$1,PROSPER_Wellner!$74:$74,""),
IF($C49="Travis Harvey",_xlfn.XLOOKUP($B49,PROSPER_Harvey!$1:$1,PROSPER_Harvey!$74:$74,""),""))))))))="","No Score",IF(IF($C49="Christopher Lobo",_xlfn.XLOOKUP($B49,PROSPER_Lobo!$1:$1,PROSPER_Lobo!$74:$74,""),
IF($C49="Naren Baliga",_xlfn.XLOOKUP($B49,PROSPER_Baliga!$1:$1,PROSPER_Baliga!$74:$74,""),
IF($C49="Thorsten Huhn",_xlfn.XLOOKUP($B49,PROSPER_Huhn!$1:$1,PROSPER_Huhn!$74:$74,""),
IF($C49="Nick Hull",_xlfn.XLOOKUP($B49,PROSPER_Hull!$1:$1,PROSPER_Hull!$74:$74,""),
IF($C49="Monika Kotwani",_xlfn.XLOOKUP($B49,PROSPER_Kotwani!$1:$1,PROSPER_Kotwani!$74:$74,""),
IF($C49="Jonathan Wellner",_xlfn.XLOOKUP($B49,PROSPER_Wellner!$1:$1,PROSPER_Wellner!$74:$74,""),
IF($C49="Travis Harvey",_xlfn.XLOOKUP($B49,PROSPER_Harvey!$1:$1,PROSPER_Harvey!$74:$74,""),"")))))))="","",
IF($C49="Christopher Lobo",_xlfn.XLOOKUP($B49,PROSPER_Lobo!$1:$1,PROSPER_Lobo!$74:$74,""),
IF($C49="Naren Baliga",_xlfn.XLOOKUP($B49,PROSPER_Baliga!$1:$1,PROSPER_Baliga!$74:$74,""),
IF($C49="Thorsten Huhn",_xlfn.XLOOKUP($B49,PROSPER_Huhn!$1:$1,PROSPER_Huhn!$74:$74,""),
IF($C49="Nick Hull",_xlfn.XLOOKUP($B49,PROSPER_Hull!$1:$1,PROSPER_Hull!$74:$74,""),
IF($C49="Monika Kotwani",_xlfn.XLOOKUP($B49,PROSPER_Kotwani!$1:$1,PROSPER_Kotwani!$74:$74,""),
IF($C49="Jonathan Wellner",_xlfn.XLOOKUP($B49,PROSPER_Wellner!$1:$1,PROSPER_Wellner!$74:$74,""),
IF($C49="Travis Harvey",_xlfn.XLOOKUP($B49,PROSPER_Harvey!$1:$1,PROSPER_Harvey!$74:$74,""),"")))))))))</f>
        <v>7</v>
      </c>
      <c r="JX49" s="138" t="str">
        <f>IF(IF(IF($C49="Christopher Lobo",_xlfn.XLOOKUP($B49,PROSPER_Lobo!$1:$1,PROSPER_Lobo!$75:$75,""),
IF($C49="Naren Baliga",_xlfn.XLOOKUP($B49,PROSPER_Baliga!$1:$1,PROSPER_Baliga!$75:$75,""),
IF($C49="Thorsten Huhn",_xlfn.XLOOKUP($B49,PROSPER_Huhn!$1:$1,PROSPER_Huhn!$75:$75,""),
IF($C49="Nick Hull",_xlfn.XLOOKUP($B49,PROSPER_Hull!$1:$1,PROSPER_Hull!$75:$75,""),
IF($C49="Monika Kotwani",_xlfn.XLOOKUP($B49,PROSPER_Kotwani!$1:$1,PROSPER_Kotwani!$75:$75,""),
IF($C49="Jonathan Wellner",_xlfn.XLOOKUP($B49,PROSPER_Wellner!$1:$1,PROSPER_Wellner!$75:$75,""),
IF($C49="Travis Harvey",_xlfn.XLOOKUP($B49,PROSPER_Harvey!$1:$1,PROSPER_Harvey!$75:$75,""),"")))))))="","",
IF($C49="Christopher Lobo",_xlfn.XLOOKUP($B49,PROSPER_Lobo!$1:$1,PROSPER_Lobo!$75:$75,""),
IF($C49="Naren Baliga",_xlfn.XLOOKUP($B49,PROSPER_Baliga!$1:$1,PROSPER_Baliga!$75:$75,""),
IF($C49="Thorsten Huhn",_xlfn.XLOOKUP($B49,PROSPER_Huhn!$1:$1,PROSPER_Huhn!$75:$75,""),
IF($C49="Nick Hull",_xlfn.XLOOKUP($B49,PROSPER_Hull!$1:$1,PROSPER_Hull!$75:$75,""),
IF($C49="Monika Kotwani",_xlfn.XLOOKUP($B49,PROSPER_Kotwani!$1:$1,PROSPER_Kotwani!$75:$75,""),
IF($C49="Jonathan Wellner",_xlfn.XLOOKUP($B49,PROSPER_Wellner!$1:$1,PROSPER_Wellner!$75:$75,""),
IF($C49="Travis Harvey",_xlfn.XLOOKUP($B49,PROSPER_Harvey!$1:$1,PROSPER_Harvey!$75:$75,""),""))))))))="","No Comment",IF(IF($C49="Christopher Lobo",_xlfn.XLOOKUP($B49,PROSPER_Lobo!$1:$1,PROSPER_Lobo!$75:$75,""),
IF($C49="Naren Baliga",_xlfn.XLOOKUP($B49,PROSPER_Baliga!$1:$1,PROSPER_Baliga!$75:$75,""),
IF($C49="Thorsten Huhn",_xlfn.XLOOKUP($B49,PROSPER_Huhn!$1:$1,PROSPER_Huhn!$75:$75,""),
IF($C49="Nick Hull",_xlfn.XLOOKUP($B49,PROSPER_Hull!$1:$1,PROSPER_Hull!$75:$75,""),
IF($C49="Monika Kotwani",_xlfn.XLOOKUP($B49,PROSPER_Kotwani!$1:$1,PROSPER_Kotwani!$75:$75,""),
IF($C49="Jonathan Wellner",_xlfn.XLOOKUP($B49,PROSPER_Wellner!$1:$1,PROSPER_Wellner!$75:$75,""),
IF($C49="Travis Harvey",_xlfn.XLOOKUP($B49,PROSPER_Harvey!$1:$1,PROSPER_Harvey!$75:$75,""),"")))))))="","",
IF($C49="Christopher Lobo",_xlfn.XLOOKUP($B49,PROSPER_Lobo!$1:$1,PROSPER_Lobo!$75:$75,""),
IF($C49="Naren Baliga",_xlfn.XLOOKUP($B49,PROSPER_Baliga!$1:$1,PROSPER_Baliga!$75:$75,""),
IF($C49="Thorsten Huhn",_xlfn.XLOOKUP($B49,PROSPER_Huhn!$1:$1,PROSPER_Huhn!$75:$75,""),
IF($C49="Nick Hull",_xlfn.XLOOKUP($B49,PROSPER_Hull!$1:$1,PROSPER_Hull!$75:$75,""),
IF($C49="Monika Kotwani",_xlfn.XLOOKUP($B49,PROSPER_Kotwani!$1:$1,PROSPER_Kotwani!$75:$75,""),
IF($C49="Jonathan Wellner",_xlfn.XLOOKUP($B49,PROSPER_Wellner!$1:$1,PROSPER_Wellner!$75:$75,""),
IF($C49="Travis Harvey",_xlfn.XLOOKUP($B49,PROSPER_Harvey!$1:$1,PROSPER_Harvey!$75:$75,""),"")))))))))</f>
        <v>No Comment</v>
      </c>
      <c r="JY49" s="141">
        <f t="shared" si="488"/>
        <v>8</v>
      </c>
      <c r="JZ49" s="135" t="str">
        <f>_xlfn.XLOOKUP(B49,PROSPERInitial_Query!$E:$E,PROSPERInitial_Query!$AT:$AT,"",,-1)</f>
        <v>7</v>
      </c>
      <c r="KA49" s="136" t="str">
        <f t="shared" si="409"/>
        <v>Siddhesh Jain7 - ResponsibilityPeople Management</v>
      </c>
      <c r="KB49" s="136" t="str">
        <f>_xlfn.XLOOKUP(KA49,PROSPERDelta_Query!BK:BK,PROSPERDelta_Query!BH:BH,"",,-1)</f>
        <v/>
      </c>
      <c r="KC49" s="137">
        <f t="shared" si="489"/>
        <v>7</v>
      </c>
      <c r="KD49" s="137">
        <f>IF(IF(IF($C49="Christopher Lobo",_xlfn.XLOOKUP($B49,PROSPER_Lobo!$1:$1,PROSPER_Lobo!$76:$76,""),
IF($C49="Naren Baliga",_xlfn.XLOOKUP($B49,PROSPER_Baliga!$1:$1,PROSPER_Baliga!$76:$76,""),
IF($C49="Thorsten Huhn",_xlfn.XLOOKUP($B49,PROSPER_Huhn!$1:$1,PROSPER_Huhn!$76:$76,""),
IF($C49="Nick Hull",_xlfn.XLOOKUP($B49,PROSPER_Hull!$1:$1,PROSPER_Hull!$76:$76,""),
IF($C49="Monika Kotwani",_xlfn.XLOOKUP($B49,PROSPER_Kotwani!$1:$1,PROSPER_Kotwani!$76:$76,""),
IF($C49="Jonathan Wellner",_xlfn.XLOOKUP($B49,PROSPER_Wellner!$1:$1,PROSPER_Wellner!$76:$76,""),
IF($C49="Travis Harvey",_xlfn.XLOOKUP($B49,PROSPER_Harvey!$1:$1,PROSPER_Harvey!$76:$76,""),"")))))))="","",
IF($C49="Christopher Lobo",_xlfn.XLOOKUP($B49,PROSPER_Lobo!$1:$1,PROSPER_Lobo!$76:$76,""),
IF($C49="Naren Baliga",_xlfn.XLOOKUP($B49,PROSPER_Baliga!$1:$1,PROSPER_Baliga!$76:$76,""),
IF($C49="Thorsten Huhn",_xlfn.XLOOKUP($B49,PROSPER_Huhn!$1:$1,PROSPER_Huhn!$76:$76,""),
IF($C49="Nick Hull",_xlfn.XLOOKUP($B49,PROSPER_Hull!$1:$1,PROSPER_Hull!$76:$76,""),
IF($C49="Monika Kotwani",_xlfn.XLOOKUP($B49,PROSPER_Kotwani!$1:$1,PROSPER_Kotwani!$76:$76,""),
IF($C49="Jonathan Wellner",_xlfn.XLOOKUP($B49,PROSPER_Wellner!$1:$1,PROSPER_Wellner!$76:$76,""),
IF($C49="Travis Harvey",_xlfn.XLOOKUP($B49,PROSPER_Harvey!$1:$1,PROSPER_Harvey!$76:$76,""),""))))))))="","No Score",IF(IF($C49="Christopher Lobo",_xlfn.XLOOKUP($B49,PROSPER_Lobo!$1:$1,PROSPER_Lobo!$76:$76,""),
IF($C49="Naren Baliga",_xlfn.XLOOKUP($B49,PROSPER_Baliga!$1:$1,PROSPER_Baliga!$76:$76,""),
IF($C49="Thorsten Huhn",_xlfn.XLOOKUP($B49,PROSPER_Huhn!$1:$1,PROSPER_Huhn!$76:$76,""),
IF($C49="Nick Hull",_xlfn.XLOOKUP($B49,PROSPER_Hull!$1:$1,PROSPER_Hull!$76:$76,""),
IF($C49="Monika Kotwani",_xlfn.XLOOKUP($B49,PROSPER_Kotwani!$1:$1,PROSPER_Kotwani!$76:$76,""),
IF($C49="Jonathan Wellner",_xlfn.XLOOKUP($B49,PROSPER_Wellner!$1:$1,PROSPER_Wellner!$76:$76,""),
IF($C49="Travis Harvey",_xlfn.XLOOKUP($B49,PROSPER_Harvey!$1:$1,PROSPER_Harvey!$76:$76,""),"")))))))="","",
IF($C49="Christopher Lobo",_xlfn.XLOOKUP($B49,PROSPER_Lobo!$1:$1,PROSPER_Lobo!$76:$76,""),
IF($C49="Naren Baliga",_xlfn.XLOOKUP($B49,PROSPER_Baliga!$1:$1,PROSPER_Baliga!$76:$76,""),
IF($C49="Thorsten Huhn",_xlfn.XLOOKUP($B49,PROSPER_Huhn!$1:$1,PROSPER_Huhn!$76:$76,""),
IF($C49="Nick Hull",_xlfn.XLOOKUP($B49,PROSPER_Hull!$1:$1,PROSPER_Hull!$76:$76,""),
IF($C49="Monika Kotwani",_xlfn.XLOOKUP($B49,PROSPER_Kotwani!$1:$1,PROSPER_Kotwani!$76:$76,""),
IF($C49="Jonathan Wellner",_xlfn.XLOOKUP($B49,PROSPER_Wellner!$1:$1,PROSPER_Wellner!$76:$76,""),
IF($C49="Travis Harvey",_xlfn.XLOOKUP($B49,PROSPER_Harvey!$1:$1,PROSPER_Harvey!$76:$76,""),"")))))))))</f>
        <v>5</v>
      </c>
      <c r="KE49" s="138" t="str">
        <f>IF(IF(IF($C49="Christopher Lobo",_xlfn.XLOOKUP($B49,PROSPER_Lobo!$1:$1,PROSPER_Lobo!$77:$77,""),
IF($C49="Naren Baliga",_xlfn.XLOOKUP($B49,PROSPER_Baliga!$1:$1,PROSPER_Baliga!$77:$77,""),
IF($C49="Thorsten Huhn",_xlfn.XLOOKUP($B49,PROSPER_Huhn!$1:$1,PROSPER_Huhn!$77:$77,""),
IF($C49="Nick Hull",_xlfn.XLOOKUP($B49,PROSPER_Hull!$1:$1,PROSPER_Hull!$77:$77,""),
IF($C49="Monika Kotwani",_xlfn.XLOOKUP($B49,PROSPER_Kotwani!$1:$1,PROSPER_Kotwani!$77:$77,""),
IF($C49="Jonathan Wellner",_xlfn.XLOOKUP($B49,PROSPER_Wellner!$1:$1,PROSPER_Wellner!$77:$77,""),
IF($C49="Travis Harvey",_xlfn.XLOOKUP($B49,PROSPER_Harvey!$1:$1,PROSPER_Harvey!$77:$77,""),"")))))))="","",
IF($C49="Christopher Lobo",_xlfn.XLOOKUP($B49,PROSPER_Lobo!$1:$1,PROSPER_Lobo!$77:$77,""),
IF($C49="Naren Baliga",_xlfn.XLOOKUP($B49,PROSPER_Baliga!$1:$1,PROSPER_Baliga!$77:$77,""),
IF($C49="Thorsten Huhn",_xlfn.XLOOKUP($B49,PROSPER_Huhn!$1:$1,PROSPER_Huhn!$77:$77,""),
IF($C49="Nick Hull",_xlfn.XLOOKUP($B49,PROSPER_Hull!$1:$1,PROSPER_Hull!$77:$77,""),
IF($C49="Monika Kotwani",_xlfn.XLOOKUP($B49,PROSPER_Kotwani!$1:$1,PROSPER_Kotwani!$77:$77,""),
IF($C49="Jonathan Wellner",_xlfn.XLOOKUP($B49,PROSPER_Wellner!$1:$1,PROSPER_Wellner!$77:$77,""),
IF($C49="Travis Harvey",_xlfn.XLOOKUP($B49,PROSPER_Harvey!$1:$1,PROSPER_Harvey!$77:$77,""),""))))))))="","No Comment",IF(IF($C49="Christopher Lobo",_xlfn.XLOOKUP($B49,PROSPER_Lobo!$1:$1,PROSPER_Lobo!$77:$77,""),
IF($C49="Naren Baliga",_xlfn.XLOOKUP($B49,PROSPER_Baliga!$1:$1,PROSPER_Baliga!$77:$77,""),
IF($C49="Thorsten Huhn",_xlfn.XLOOKUP($B49,PROSPER_Huhn!$1:$1,PROSPER_Huhn!$77:$77,""),
IF($C49="Nick Hull",_xlfn.XLOOKUP($B49,PROSPER_Hull!$1:$1,PROSPER_Hull!$77:$77,""),
IF($C49="Monika Kotwani",_xlfn.XLOOKUP($B49,PROSPER_Kotwani!$1:$1,PROSPER_Kotwani!$77:$77,""),
IF($C49="Jonathan Wellner",_xlfn.XLOOKUP($B49,PROSPER_Wellner!$1:$1,PROSPER_Wellner!$77:$77,""),
IF($C49="Travis Harvey",_xlfn.XLOOKUP($B49,PROSPER_Harvey!$1:$1,PROSPER_Harvey!$77:$77,""),"")))))))="","",
IF($C49="Christopher Lobo",_xlfn.XLOOKUP($B49,PROSPER_Lobo!$1:$1,PROSPER_Lobo!$77:$77,""),
IF($C49="Naren Baliga",_xlfn.XLOOKUP($B49,PROSPER_Baliga!$1:$1,PROSPER_Baliga!$77:$77,""),
IF($C49="Thorsten Huhn",_xlfn.XLOOKUP($B49,PROSPER_Huhn!$1:$1,PROSPER_Huhn!$77:$77,""),
IF($C49="Nick Hull",_xlfn.XLOOKUP($B49,PROSPER_Hull!$1:$1,PROSPER_Hull!$77:$77,""),
IF($C49="Monika Kotwani",_xlfn.XLOOKUP($B49,PROSPER_Kotwani!$1:$1,PROSPER_Kotwani!$77:$77,""),
IF($C49="Jonathan Wellner",_xlfn.XLOOKUP($B49,PROSPER_Wellner!$1:$1,PROSPER_Wellner!$77:$77,""),
IF($C49="Travis Harvey",_xlfn.XLOOKUP($B49,PROSPER_Harvey!$1:$1,PROSPER_Harvey!$77:$77,""),"")))))))))</f>
        <v>No Comment</v>
      </c>
      <c r="KF49" s="141">
        <f t="shared" si="490"/>
        <v>6</v>
      </c>
      <c r="KG49" s="135" t="str">
        <f>_xlfn.XLOOKUP(B49,PROSPERInitial_Query!$E:$E,PROSPERInitial_Query!$AU:$AU,"",,-1)</f>
        <v>7</v>
      </c>
      <c r="KH49" s="136" t="str">
        <f t="shared" si="410"/>
        <v>Siddhesh Jain7 - ResponsibilitySelf Sufficiency</v>
      </c>
      <c r="KI49" s="136" t="str">
        <f>_xlfn.XLOOKUP(KH49,PROSPERDelta_Query!BK:BK,PROSPERDelta_Query!BI:BI,"",,-1)</f>
        <v/>
      </c>
      <c r="KJ49" s="137">
        <f t="shared" si="491"/>
        <v>7</v>
      </c>
      <c r="KK49" s="137">
        <f>IF(IF(IF($C49="Christopher Lobo",_xlfn.XLOOKUP($B49,PROSPER_Lobo!$1:$1,PROSPER_Lobo!$78:$78,""),
IF($C49="Naren Baliga",_xlfn.XLOOKUP($B49,PROSPER_Baliga!$1:$1,PROSPER_Baliga!$78:$78,""),
IF($C49="Thorsten Huhn",_xlfn.XLOOKUP($B49,PROSPER_Huhn!$1:$1,PROSPER_Huhn!$78:$78,""),
IF($C49="Nick Hull",_xlfn.XLOOKUP($B49,PROSPER_Hull!$1:$1,PROSPER_Hull!$78:$78,""),
IF($C49="Monika Kotwani",_xlfn.XLOOKUP($B49,PROSPER_Kotwani!$1:$1,PROSPER_Kotwani!$78:$78,""),
IF($C49="Jonathan Wellner",_xlfn.XLOOKUP($B49,PROSPER_Wellner!$1:$1,PROSPER_Wellner!$78:$78,""),
IF($C49="Travis Harvey",_xlfn.XLOOKUP($B49,PROSPER_Harvey!$1:$1,PROSPER_Harvey!$78:$78,""),"")))))))="","",
IF($C49="Christopher Lobo",_xlfn.XLOOKUP($B49,PROSPER_Lobo!$1:$1,PROSPER_Lobo!$78:$78,""),
IF($C49="Naren Baliga",_xlfn.XLOOKUP($B49,PROSPER_Baliga!$1:$1,PROSPER_Baliga!$78:$78,""),
IF($C49="Thorsten Huhn",_xlfn.XLOOKUP($B49,PROSPER_Huhn!$1:$1,PROSPER_Huhn!$78:$78,""),
IF($C49="Nick Hull",_xlfn.XLOOKUP($B49,PROSPER_Hull!$1:$1,PROSPER_Hull!$78:$78,""),
IF($C49="Monika Kotwani",_xlfn.XLOOKUP($B49,PROSPER_Kotwani!$1:$1,PROSPER_Kotwani!$78:$78,""),
IF($C49="Jonathan Wellner",_xlfn.XLOOKUP($B49,PROSPER_Wellner!$1:$1,PROSPER_Wellner!$78:$78,""),
IF($C49="Travis Harvey",_xlfn.XLOOKUP($B49,PROSPER_Harvey!$1:$1,PROSPER_Harvey!$78:$78,""),""))))))))="","No Score",IF(IF($C49="Christopher Lobo",_xlfn.XLOOKUP($B49,PROSPER_Lobo!$1:$1,PROSPER_Lobo!$78:$78,""),
IF($C49="Naren Baliga",_xlfn.XLOOKUP($B49,PROSPER_Baliga!$1:$1,PROSPER_Baliga!$78:$78,""),
IF($C49="Thorsten Huhn",_xlfn.XLOOKUP($B49,PROSPER_Huhn!$1:$1,PROSPER_Huhn!$78:$78,""),
IF($C49="Nick Hull",_xlfn.XLOOKUP($B49,PROSPER_Hull!$1:$1,PROSPER_Hull!$78:$78,""),
IF($C49="Monika Kotwani",_xlfn.XLOOKUP($B49,PROSPER_Kotwani!$1:$1,PROSPER_Kotwani!$78:$78,""),
IF($C49="Jonathan Wellner",_xlfn.XLOOKUP($B49,PROSPER_Wellner!$1:$1,PROSPER_Wellner!$78:$78,""),
IF($C49="Travis Harvey",_xlfn.XLOOKUP($B49,PROSPER_Harvey!$1:$1,PROSPER_Harvey!$78:$78,""),"")))))))="","",
IF($C49="Christopher Lobo",_xlfn.XLOOKUP($B49,PROSPER_Lobo!$1:$1,PROSPER_Lobo!$78:$78,""),
IF($C49="Naren Baliga",_xlfn.XLOOKUP($B49,PROSPER_Baliga!$1:$1,PROSPER_Baliga!$78:$78,""),
IF($C49="Thorsten Huhn",_xlfn.XLOOKUP($B49,PROSPER_Huhn!$1:$1,PROSPER_Huhn!$78:$78,""),
IF($C49="Nick Hull",_xlfn.XLOOKUP($B49,PROSPER_Hull!$1:$1,PROSPER_Hull!$78:$78,""),
IF($C49="Monika Kotwani",_xlfn.XLOOKUP($B49,PROSPER_Kotwani!$1:$1,PROSPER_Kotwani!$78:$78,""),
IF($C49="Jonathan Wellner",_xlfn.XLOOKUP($B49,PROSPER_Wellner!$1:$1,PROSPER_Wellner!$78:$78,""),
IF($C49="Travis Harvey",_xlfn.XLOOKUP($B49,PROSPER_Harvey!$1:$1,PROSPER_Harvey!$78:$78,""),"")))))))))</f>
        <v>7</v>
      </c>
      <c r="KL49" s="138" t="str">
        <f>IF(IF(IF($C49="Christopher Lobo",_xlfn.XLOOKUP($B49,PROSPER_Lobo!$1:$1,PROSPER_Lobo!$79:$79,""),
IF($C49="Naren Baliga",_xlfn.XLOOKUP($B49,PROSPER_Baliga!$1:$1,PROSPER_Baliga!$79:$79,""),
IF($C49="Thorsten Huhn",_xlfn.XLOOKUP($B49,PROSPER_Huhn!$1:$1,PROSPER_Huhn!$79:$79,""),
IF($C49="Nick Hull",_xlfn.XLOOKUP($B49,PROSPER_Hull!$1:$1,PROSPER_Hull!$79:$79,""),
IF($C49="Monika Kotwani",_xlfn.XLOOKUP($B49,PROSPER_Kotwani!$1:$1,PROSPER_Kotwani!$79:$79,""),
IF($C49="Jonathan Wellner",_xlfn.XLOOKUP($B49,PROSPER_Wellner!$1:$1,PROSPER_Wellner!$79:$79,""),
IF($C49="Travis Harvey",_xlfn.XLOOKUP($B49,PROSPER_Harvey!$1:$1,PROSPER_Harvey!$79:$79,""),"")))))))="","",
IF($C49="Christopher Lobo",_xlfn.XLOOKUP($B49,PROSPER_Lobo!$1:$1,PROSPER_Lobo!$79:$79,""),
IF($C49="Naren Baliga",_xlfn.XLOOKUP($B49,PROSPER_Baliga!$1:$1,PROSPER_Baliga!$79:$79,""),
IF($C49="Thorsten Huhn",_xlfn.XLOOKUP($B49,PROSPER_Huhn!$1:$1,PROSPER_Huhn!$79:$79,""),
IF($C49="Nick Hull",_xlfn.XLOOKUP($B49,PROSPER_Hull!$1:$1,PROSPER_Hull!$79:$79,""),
IF($C49="Monika Kotwani",_xlfn.XLOOKUP($B49,PROSPER_Kotwani!$1:$1,PROSPER_Kotwani!$79:$79,""),
IF($C49="Jonathan Wellner",_xlfn.XLOOKUP($B49,PROSPER_Wellner!$1:$1,PROSPER_Wellner!$79:$79,""),
IF($C49="Travis Harvey",_xlfn.XLOOKUP($B49,PROSPER_Harvey!$1:$1,PROSPER_Harvey!$79:$79,""),""))))))))="","No Comment",IF(IF($C49="Christopher Lobo",_xlfn.XLOOKUP($B49,PROSPER_Lobo!$1:$1,PROSPER_Lobo!$79:$79,""),
IF($C49="Naren Baliga",_xlfn.XLOOKUP($B49,PROSPER_Baliga!$1:$1,PROSPER_Baliga!$79:$79,""),
IF($C49="Thorsten Huhn",_xlfn.XLOOKUP($B49,PROSPER_Huhn!$1:$1,PROSPER_Huhn!$79:$79,""),
IF($C49="Nick Hull",_xlfn.XLOOKUP($B49,PROSPER_Hull!$1:$1,PROSPER_Hull!$79:$79,""),
IF($C49="Monika Kotwani",_xlfn.XLOOKUP($B49,PROSPER_Kotwani!$1:$1,PROSPER_Kotwani!$79:$79,""),
IF($C49="Jonathan Wellner",_xlfn.XLOOKUP($B49,PROSPER_Wellner!$1:$1,PROSPER_Wellner!$79:$79,""),
IF($C49="Travis Harvey",_xlfn.XLOOKUP($B49,PROSPER_Harvey!$1:$1,PROSPER_Harvey!$79:$79,""),"")))))))="","",
IF($C49="Christopher Lobo",_xlfn.XLOOKUP($B49,PROSPER_Lobo!$1:$1,PROSPER_Lobo!$79:$79,""),
IF($C49="Naren Baliga",_xlfn.XLOOKUP($B49,PROSPER_Baliga!$1:$1,PROSPER_Baliga!$79:$79,""),
IF($C49="Thorsten Huhn",_xlfn.XLOOKUP($B49,PROSPER_Huhn!$1:$1,PROSPER_Huhn!$79:$79,""),
IF($C49="Nick Hull",_xlfn.XLOOKUP($B49,PROSPER_Hull!$1:$1,PROSPER_Hull!$79:$79,""),
IF($C49="Monika Kotwani",_xlfn.XLOOKUP($B49,PROSPER_Kotwani!$1:$1,PROSPER_Kotwani!$79:$79,""),
IF($C49="Jonathan Wellner",_xlfn.XLOOKUP($B49,PROSPER_Wellner!$1:$1,PROSPER_Wellner!$79:$79,""),
IF($C49="Travis Harvey",_xlfn.XLOOKUP($B49,PROSPER_Harvey!$1:$1,PROSPER_Harvey!$79:$79,""),"")))))))))</f>
        <v>or share the Max Summit customer panel learning/I can review</v>
      </c>
      <c r="KM49" s="141">
        <f t="shared" si="492"/>
        <v>7</v>
      </c>
      <c r="KN49" s="145">
        <f t="shared" si="493"/>
        <v>7.2</v>
      </c>
      <c r="KO49" s="146">
        <f t="shared" si="494"/>
        <v>5.8</v>
      </c>
      <c r="KP49" s="194">
        <f t="shared" si="495"/>
        <v>6.5</v>
      </c>
      <c r="KQ49" s="147">
        <f t="shared" si="496"/>
        <v>7.3699924414210125</v>
      </c>
      <c r="KR49" s="148"/>
      <c r="KS49" s="148"/>
      <c r="KT49" s="148"/>
      <c r="KU49" s="149"/>
    </row>
    <row r="50" spans="2:307" x14ac:dyDescent="0.25">
      <c r="B50" s="118" t="s">
        <v>143</v>
      </c>
      <c r="C50" s="119" t="s">
        <v>486</v>
      </c>
      <c r="D50" s="120" t="str">
        <f>_xlfn.XLOOKUP(B50,PROSPERInitial_Query!E:E,PROSPERInitial_Query!G:G,"",,-1)</f>
        <v/>
      </c>
      <c r="E50" s="121" t="str">
        <f t="shared" si="361"/>
        <v>Stephen Hall1 - PortfolioDesign Success</v>
      </c>
      <c r="F50" s="122" t="str">
        <f>_xlfn.XLOOKUP(E50,PROSPERDelta_Query!BK:BK,PROSPERDelta_Query!I:I,"",,-1)</f>
        <v/>
      </c>
      <c r="G50" s="123" t="str">
        <f t="shared" si="411"/>
        <v>N/A</v>
      </c>
      <c r="H50" s="124" t="str">
        <f>IF(IF(IF($C50="Christopher Lobo",_xlfn.XLOOKUP($B50,PROSPER_Lobo!$1:$1,PROSPER_Lobo!$2:$2,""),
IF($C50="Naren Baliga",_xlfn.XLOOKUP($B50,PROSPER_Baliga!$1:$1,PROSPER_Baliga!$2:$2,""),
IF($C50="Thorsten Huhn",_xlfn.XLOOKUP($B50,PROSPER_Huhn!$1:$1,PROSPER_Huhn!$2:$2,""),
IF($C50="Nick Hull",_xlfn.XLOOKUP($B50,PROSPER_Hull!$1:$1,PROSPER_Hull!$2:$2,""),
IF($C50="Monika Kotwani",_xlfn.XLOOKUP($B50,PROSPER_Kotwani!$1:$1,PROSPER_Kotwani!$2:$2,""),
IF($C50="Jonathan Wellner",_xlfn.XLOOKUP($B50,PROSPER_Wellner!$1:$1,PROSPER_Wellner!$2:$2,""),
IF($C50="Travis Harvey",_xlfn.XLOOKUP($B50,PROSPER_Harvey!$1:$1,PROSPER_Harvey!$2:$2,""),"")))))))="","",
IF($C50="Christopher Lobo",_xlfn.XLOOKUP($B50,PROSPER_Lobo!$1:$1,PROSPER_Lobo!$2:$2,""),
IF($C50="Naren Baliga",_xlfn.XLOOKUP($B50,PROSPER_Baliga!$1:$1,PROSPER_Baliga!$2:$2,""),
IF($C50="Thorsten Huhn",_xlfn.XLOOKUP($B50,PROSPER_Huhn!$1:$1,PROSPER_Huhn!$2:$2,""),
IF($C50="Nick Hull",_xlfn.XLOOKUP($B50,PROSPER_Hull!$1:$1,PROSPER_Hull!$2:$2,""),
IF($C50="Monika Kotwani",_xlfn.XLOOKUP($B50,PROSPER_Kotwani!$1:$1,PROSPER_Kotwani!$2:$2,""),
IF($C50="Jonathan Wellner",_xlfn.XLOOKUP($B50,PROSPER_Wellner!$1:$1,PROSPER_Wellner!$2:$2,""),
IF($C50="Travis Harvey",_xlfn.XLOOKUP($B50,PROSPER_Harvey!$1:$1,PROSPER_Harvey!$2:$2,""),""))))))))="","No Score",(IF(IF($C50="Christopher Lobo",_xlfn.XLOOKUP($B50,PROSPER_Lobo!$1:$1,PROSPER_Lobo!$2:$2,""),
IF($C50="Naren Baliga",_xlfn.XLOOKUP($B50,PROSPER_Baliga!$1:$1,PROSPER_Baliga!$2:$2,""),
IF($C50="Thorsten Huhn",_xlfn.XLOOKUP($B50,PROSPER_Huhn!$1:$1,PROSPER_Huhn!$2:$2,""),
IF($C50="Nick Hull",_xlfn.XLOOKUP($B50,PROSPER_Hull!$1:$1,PROSPER_Hull!$2:$2,""),
IF($C50="Monika Kotwani",_xlfn.XLOOKUP($B50,PROSPER_Kotwani!$1:$1,PROSPER_Kotwani!$2:$2,""),
IF($C50="Jonathan Wellner",_xlfn.XLOOKUP($B50,PROSPER_Wellner!$1:$1,PROSPER_Wellner!$2:$2,""),
IF($C50="Travis Harvey",_xlfn.XLOOKUP($B50,PROSPER_Harvey!$1:$1,PROSPER_Harvey!$2:$2,""),"")))))))="","",
IF($C50="Christopher Lobo",_xlfn.XLOOKUP($B50,PROSPER_Lobo!$1:$1,PROSPER_Lobo!$2:$2,""),
IF($C50="Naren Baliga",_xlfn.XLOOKUP($B50,PROSPER_Baliga!$1:$1,PROSPER_Baliga!$2:$2,""),
IF($C50="Thorsten Huhn",_xlfn.XLOOKUP($B50,PROSPER_Huhn!$1:$1,PROSPER_Huhn!$2:$2,""),
IF($C50="Nick Hull",_xlfn.XLOOKUP($B50,PROSPER_Hull!$1:$1,PROSPER_Hull!$2:$2,""),
IF($C50="Monika Kotwani",_xlfn.XLOOKUP($B50,PROSPER_Kotwani!$1:$1,PROSPER_Kotwani!$2:$2,""),
IF($C50="Jonathan Wellner",_xlfn.XLOOKUP($B50,PROSPER_Wellner!$1:$1,PROSPER_Wellner!$2:$2,""),
IF($C50="Travis Harvey",_xlfn.XLOOKUP($B50,PROSPER_Harvey!$1:$1,PROSPER_Harvey!$2:$2,""),""))))))))))</f>
        <v>No Score</v>
      </c>
      <c r="I50" s="125" t="str">
        <f>IF(IF(IF($C50="Christopher Lobo",_xlfn.XLOOKUP($B50,PROSPER_Lobo!$1:$1,PROSPER_Lobo!$3:$3,""),
IF($C50="Naren Baliga",_xlfn.XLOOKUP($B50,PROSPER_Baliga!$1:$1,PROSPER_Baliga!$3:$3,""),
IF($C50="Thorsten Huhn",_xlfn.XLOOKUP($B50,PROSPER_Huhn!$1:$1,PROSPER_Huhn!$3:$3,""),
IF($C50="Nick Hull",_xlfn.XLOOKUP($B50,PROSPER_Hull!$1:$1,PROSPER_Hull!$3:$3,""),
IF($C50="Monika Kotwani",_xlfn.XLOOKUP($B50,PROSPER_Kotwani!$1:$1,PROSPER_Kotwani!$3:$3,""),
IF($C50="Jonathan Wellner",_xlfn.XLOOKUP($B50,PROSPER_Wellner!$1:$1,PROSPER_Wellner!$3:$3,""),
IF($C50="Travis Harvey",_xlfn.XLOOKUP($B50,PROSPER_Harvey!$1:$1,PROSPER_Harvey!$3:$3,""),"")))))))="","",
IF($C50="Christopher Lobo",_xlfn.XLOOKUP($B50,PROSPER_Lobo!$1:$1,PROSPER_Lobo!$3:$3,""),
IF($C50="Naren Baliga",_xlfn.XLOOKUP($B50,PROSPER_Baliga!$1:$1,PROSPER_Baliga!$3:$3,""),
IF($C50="Thorsten Huhn",_xlfn.XLOOKUP($B50,PROSPER_Huhn!$1:$1,PROSPER_Huhn!$3:$3,""),
IF($C50="Nick Hull",_xlfn.XLOOKUP($B50,PROSPER_Hull!$1:$1,PROSPER_Hull!$3:$3,""),
IF($C50="Monika Kotwani",_xlfn.XLOOKUP($B50,PROSPER_Kotwani!$1:$1,PROSPER_Kotwani!$3:$3,""),
IF($C50="Jonathan Wellner",_xlfn.XLOOKUP($B50,PROSPER_Wellner!$1:$1,PROSPER_Wellner!$3:$3,""),
IF($C50="Travis Harvey",_xlfn.XLOOKUP($B50,PROSPER_Harvey!$1:$1,PROSPER_Harvey!$3:$3,""),""))))))))="","No Comment",IF(IF($C50="Christopher Lobo",_xlfn.XLOOKUP($B50,PROSPER_Lobo!$1:$1,PROSPER_Lobo!$3:$3,""),
IF($C50="Naren Baliga",_xlfn.XLOOKUP($B50,PROSPER_Baliga!$1:$1,PROSPER_Baliga!$3:$3,""),
IF($C50="Thorsten Huhn",_xlfn.XLOOKUP($B50,PROSPER_Huhn!$1:$1,PROSPER_Huhn!$3:$3,""),
IF($C50="Nick Hull",_xlfn.XLOOKUP($B50,PROSPER_Hull!$1:$1,PROSPER_Hull!$3:$3,""),
IF($C50="Monika Kotwani",_xlfn.XLOOKUP($B50,PROSPER_Kotwani!$1:$1,PROSPER_Kotwani!$3:$3,""),
IF($C50="Jonathan Wellner",_xlfn.XLOOKUP($B50,PROSPER_Wellner!$1:$1,PROSPER_Wellner!$3:$3,""),
IF($C50="Travis Harvey",_xlfn.XLOOKUP($B50,PROSPER_Harvey!$1:$1,PROSPER_Harvey!$3:$3,""),"")))))))="","",
IF($C50="Christopher Lobo",_xlfn.XLOOKUP($B50,PROSPER_Lobo!$1:$1,PROSPER_Lobo!$3:$3,""),
IF($C50="Naren Baliga",_xlfn.XLOOKUP($B50,PROSPER_Baliga!$1:$1,PROSPER_Baliga!$3:$3,""),
IF($C50="Thorsten Huhn",_xlfn.XLOOKUP($B50,PROSPER_Huhn!$1:$1,PROSPER_Huhn!$3:$3,""),
IF($C50="Nick Hull",_xlfn.XLOOKUP($B50,PROSPER_Hull!$1:$1,PROSPER_Hull!$3:$3,""),
IF($C50="Monika Kotwani",_xlfn.XLOOKUP($B50,PROSPER_Kotwani!$1:$1,PROSPER_Kotwani!$3:$3,""),
IF($C50="Jonathan Wellner",_xlfn.XLOOKUP($B50,PROSPER_Wellner!$1:$1,PROSPER_Wellner!$3:$3,""),
IF($C50="Travis Harvey",_xlfn.XLOOKUP($B50,PROSPER_Harvey!$1:$1,PROSPER_Harvey!$3:$3,""),"")))))))))</f>
        <v>No Comment</v>
      </c>
      <c r="J50" s="124">
        <f>IFERROR(ROUND(_xlfn.XLOOKUP(B50,DesignSuccessChallenge_Query!$E:$E,DesignSuccessChallenge_Query!$F:$F)/4.7,0),"Not Taken")</f>
        <v>8</v>
      </c>
      <c r="K50" s="150">
        <f t="shared" si="412"/>
        <v>8</v>
      </c>
      <c r="L50" s="120" t="str">
        <f>_xlfn.XLOOKUP(B50,PROSPERInitial_Query!$E:$E,PROSPERInitial_Query!$H:$H,"",,-1)</f>
        <v/>
      </c>
      <c r="M50" s="121" t="str">
        <f t="shared" si="362"/>
        <v>Stephen Hall1 - PortfolioPremium Engagement</v>
      </c>
      <c r="N50" s="126" t="str">
        <f>_xlfn.XLOOKUP(M50,PROSPERDelta_Query!BK:BK,PROSPERDelta_Query!J:J,"",,-1)</f>
        <v/>
      </c>
      <c r="O50" s="124" t="str">
        <f t="shared" si="413"/>
        <v>N/A</v>
      </c>
      <c r="P50" s="124" t="str">
        <f>IF(IF(IF($C50="Christopher Lobo",_xlfn.XLOOKUP($B50,PROSPER_Lobo!$1:$1,PROSPER_Lobo!$4:$4,""),
IF($C50="Naren Baliga",_xlfn.XLOOKUP($B50,PROSPER_Baliga!$1:$1,PROSPER_Baliga!$4:$4,""),
IF($C50="Thorsten Huhn",_xlfn.XLOOKUP($B50,PROSPER_Huhn!$1:$1,PROSPER_Huhn!$4:$4,""),
IF($C50="Nick Hull",_xlfn.XLOOKUP($B50,PROSPER_Hull!$1:$1,PROSPER_Hull!$4:$4,""),
IF($C50="Monika Kotwani",_xlfn.XLOOKUP($B50,PROSPER_Kotwani!$1:$1,PROSPER_Kotwani!$4:$4,""),
IF($C50="Jonathan Wellner",_xlfn.XLOOKUP($B50,PROSPER_Wellner!$1:$1,PROSPER_Wellner!$4:$4,""),
IF($C50="Travis Harvey",_xlfn.XLOOKUP($B50,PROSPER_Harvey!$1:$1,PROSPER_Harvey!$4:$4,""),"")))))))="","",
IF($C50="Christopher Lobo",_xlfn.XLOOKUP($B50,PROSPER_Lobo!$1:$1,PROSPER_Lobo!$4:$4,""),
IF($C50="Naren Baliga",_xlfn.XLOOKUP($B50,PROSPER_Baliga!$1:$1,PROSPER_Baliga!$4:$4,""),
IF($C50="Thorsten Huhn",_xlfn.XLOOKUP($B50,PROSPER_Huhn!$1:$1,PROSPER_Huhn!$4:$4,""),
IF($C50="Nick Hull",_xlfn.XLOOKUP($B50,PROSPER_Hull!$1:$1,PROSPER_Hull!$4:$4,""),
IF($C50="Monika Kotwani",_xlfn.XLOOKUP($B50,PROSPER_Kotwani!$1:$1,PROSPER_Kotwani!$4:$4,""),
IF($C50="Jonathan Wellner",_xlfn.XLOOKUP($B50,PROSPER_Wellner!$1:$1,PROSPER_Wellner!$4:$4,""),
IF($C50="Travis Harvey",_xlfn.XLOOKUP($B50,PROSPER_Harvey!$1:$1,PROSPER_Harvey!$4:$4,""),""))))))))="","No Score",IF(IF($C50="Christopher Lobo",_xlfn.XLOOKUP($B50,PROSPER_Lobo!$1:$1,PROSPER_Lobo!$4:$4,""),
IF($C50="Naren Baliga",_xlfn.XLOOKUP($B50,PROSPER_Baliga!$1:$1,PROSPER_Baliga!$4:$4,""),
IF($C50="Thorsten Huhn",_xlfn.XLOOKUP($B50,PROSPER_Huhn!$1:$1,PROSPER_Huhn!$4:$4,""),
IF($C50="Nick Hull",_xlfn.XLOOKUP($B50,PROSPER_Hull!$1:$1,PROSPER_Hull!$4:$4,""),
IF($C50="Monika Kotwani",_xlfn.XLOOKUP($B50,PROSPER_Kotwani!$1:$1,PROSPER_Kotwani!$4:$4,""),
IF($C50="Jonathan Wellner",_xlfn.XLOOKUP($B50,PROSPER_Wellner!$1:$1,PROSPER_Wellner!$4:$4,""),
IF($C50="Travis Harvey",_xlfn.XLOOKUP($B50,PROSPER_Harvey!$1:$1,PROSPER_Harvey!$4:$4,""),"")))))))="","",
IF($C50="Christopher Lobo",_xlfn.XLOOKUP($B50,PROSPER_Lobo!$1:$1,PROSPER_Lobo!$4:$4,""),
IF($C50="Naren Baliga",_xlfn.XLOOKUP($B50,PROSPER_Baliga!$1:$1,PROSPER_Baliga!$4:$4,""),
IF($C50="Thorsten Huhn",_xlfn.XLOOKUP($B50,PROSPER_Huhn!$1:$1,PROSPER_Huhn!$4:$4,""),
IF($C50="Nick Hull",_xlfn.XLOOKUP($B50,PROSPER_Hull!$1:$1,PROSPER_Hull!$4:$4,""),
IF($C50="Monika Kotwani",_xlfn.XLOOKUP($B50,PROSPER_Kotwani!$1:$1,PROSPER_Kotwani!$4:$4,""),
IF($C50="Jonathan Wellner",_xlfn.XLOOKUP($B50,PROSPER_Wellner!$1:$1,PROSPER_Wellner!$4:$4,""),
IF($C50="Travis Harvey",_xlfn.XLOOKUP($B50,PROSPER_Harvey!$1:$1,PROSPER_Harvey!$4:$4,""),"")))))))))</f>
        <v>No Score</v>
      </c>
      <c r="Q50" s="125" t="str">
        <f>IF(IF(IF($C50="Christopher Lobo",_xlfn.XLOOKUP($B50,PROSPER_Lobo!$1:$1,PROSPER_Lobo!$5:$5,""),
IF($C50="Naren Baliga",_xlfn.XLOOKUP($B50,PROSPER_Baliga!$1:$1,PROSPER_Baliga!$5:$5,""),
IF($C50="Thorsten Huhn",_xlfn.XLOOKUP($B50,PROSPER_Huhn!$1:$1,PROSPER_Huhn!$5:$5,""),
IF($C50="Nick Hull",_xlfn.XLOOKUP($B50,PROSPER_Hull!$1:$1,PROSPER_Hull!$5:$5,""),
IF($C50="Monika Kotwani",_xlfn.XLOOKUP($B50,PROSPER_Kotwani!$1:$1,PROSPER_Kotwani!$5:$5,""),
IF($C50="Jonathan Wellner",_xlfn.XLOOKUP($B50,PROSPER_Wellner!$1:$1,PROSPER_Wellner!$5:$5,""),
IF($C50="Travis Harvey",_xlfn.XLOOKUP($B50,PROSPER_Harvey!$1:$1,PROSPER_Harvey!$5:$5,""),"")))))))="","",
IF($C50="Christopher Lobo",_xlfn.XLOOKUP($B50,PROSPER_Lobo!$1:$1,PROSPER_Lobo!$5:$5,""),
IF($C50="Naren Baliga",_xlfn.XLOOKUP($B50,PROSPER_Baliga!$1:$1,PROSPER_Baliga!$5:$5,""),
IF($C50="Thorsten Huhn",_xlfn.XLOOKUP($B50,PROSPER_Huhn!$1:$1,PROSPER_Huhn!$5:$5,""),
IF($C50="Nick Hull",_xlfn.XLOOKUP($B50,PROSPER_Hull!$1:$1,PROSPER_Hull!$5:$5,""),
IF($C50="Monika Kotwani",_xlfn.XLOOKUP($B50,PROSPER_Kotwani!$1:$1,PROSPER_Kotwani!$5:$5,""),
IF($C50="Jonathan Wellner",_xlfn.XLOOKUP($B50,PROSPER_Wellner!$1:$1,PROSPER_Wellner!$5:$5,""),
IF($C50="Travis Harvey",_xlfn.XLOOKUP($B50,PROSPER_Harvey!$1:$1,PROSPER_Harvey!$5:$5,""),""))))))))="","No Comment",IF(IF($C50="Christopher Lobo",_xlfn.XLOOKUP($B50,PROSPER_Lobo!$1:$1,PROSPER_Lobo!$5:$5,""),
IF($C50="Naren Baliga",_xlfn.XLOOKUP($B50,PROSPER_Baliga!$1:$1,PROSPER_Baliga!$5:$5,""),
IF($C50="Thorsten Huhn",_xlfn.XLOOKUP($B50,PROSPER_Huhn!$1:$1,PROSPER_Huhn!$5:$5,""),
IF($C50="Nick Hull",_xlfn.XLOOKUP($B50,PROSPER_Hull!$1:$1,PROSPER_Hull!$5:$5,""),
IF($C50="Monika Kotwani",_xlfn.XLOOKUP($B50,PROSPER_Kotwani!$1:$1,PROSPER_Kotwani!$5:$5,""),
IF($C50="Jonathan Wellner",_xlfn.XLOOKUP($B50,PROSPER_Wellner!$1:$1,PROSPER_Wellner!$5:$5,""),
IF($C50="Travis Harvey",_xlfn.XLOOKUP($B50,PROSPER_Harvey!$1:$1,PROSPER_Harvey!$5:$5,""),"")))))))="","",
IF($C50="Christopher Lobo",_xlfn.XLOOKUP($B50,PROSPER_Lobo!$1:$1,PROSPER_Lobo!$5:$5,""),
IF($C50="Naren Baliga",_xlfn.XLOOKUP($B50,PROSPER_Baliga!$1:$1,PROSPER_Baliga!$5:$5,""),
IF($C50="Thorsten Huhn",_xlfn.XLOOKUP($B50,PROSPER_Huhn!$1:$1,PROSPER_Huhn!$5:$5,""),
IF($C50="Nick Hull",_xlfn.XLOOKUP($B50,PROSPER_Hull!$1:$1,PROSPER_Hull!$5:$5,""),
IF($C50="Monika Kotwani",_xlfn.XLOOKUP($B50,PROSPER_Kotwani!$1:$1,PROSPER_Kotwani!$5:$5,""),
IF($C50="Jonathan Wellner",_xlfn.XLOOKUP($B50,PROSPER_Wellner!$1:$1,PROSPER_Wellner!$5:$5,""),
IF($C50="Travis Harvey",_xlfn.XLOOKUP($B50,PROSPER_Harvey!$1:$1,PROSPER_Harvey!$5:$5,""),"")))))))))</f>
        <v>No Comment</v>
      </c>
      <c r="R50" s="124" t="s">
        <v>89</v>
      </c>
      <c r="S50" s="150" t="str">
        <f t="shared" si="414"/>
        <v>N/A</v>
      </c>
      <c r="T50" s="120" t="str">
        <f>_xlfn.XLOOKUP(B50,PROSPERInitial_Query!$E:$E,PROSPERInitial_Query!$I:$I,"",,-1)</f>
        <v/>
      </c>
      <c r="U50" s="121" t="str">
        <f t="shared" si="363"/>
        <v>Stephen Hall1 - PortfolioCloud Application Services</v>
      </c>
      <c r="V50" s="126" t="str">
        <f>_xlfn.XLOOKUP(U50,PROSPERDelta_Query!BK:BK,PROSPERDelta_Query!K:K,"",,-1)</f>
        <v/>
      </c>
      <c r="W50" s="124" t="str">
        <f t="shared" si="415"/>
        <v>N/A</v>
      </c>
      <c r="X50" s="124" t="str">
        <f>IF(IF(IF($C50="Christopher Lobo",_xlfn.XLOOKUP($B50,PROSPER_Lobo!$1:$1,PROSPER_Lobo!$6:$6,""),
IF($C50="Naren Baliga",_xlfn.XLOOKUP($B50,PROSPER_Baliga!$1:$1,PROSPER_Baliga!$6:$6,""),
IF($C50="Thorsten Huhn",_xlfn.XLOOKUP($B50,PROSPER_Huhn!$1:$1,PROSPER_Huhn!$6:$6,""),
IF($C50="Nick Hull",_xlfn.XLOOKUP($B50,PROSPER_Hull!$1:$1,PROSPER_Hull!$6:$6,""),
IF($C50="Monika Kotwani",_xlfn.XLOOKUP($B50,PROSPER_Kotwani!$1:$1,PROSPER_Kotwani!$6:$6,""),
IF($C50="Jonathan Wellner",_xlfn.XLOOKUP($B50,PROSPER_Wellner!$1:$1,PROSPER_Wellner!$6:$6,""),
IF($C50="Travis Harvey",_xlfn.XLOOKUP($B50,PROSPER_Harvey!$1:$1,PROSPER_Harvey!$6:$6,""),"")))))))="","",
IF($C50="Christopher Lobo",_xlfn.XLOOKUP($B50,PROSPER_Lobo!$1:$1,PROSPER_Lobo!$6:$6,""),
IF($C50="Naren Baliga",_xlfn.XLOOKUP($B50,PROSPER_Baliga!$1:$1,PROSPER_Baliga!$6:$6,""),
IF($C50="Thorsten Huhn",_xlfn.XLOOKUP($B50,PROSPER_Huhn!$1:$1,PROSPER_Huhn!$6:$6,""),
IF($C50="Nick Hull",_xlfn.XLOOKUP($B50,PROSPER_Hull!$1:$1,PROSPER_Hull!$6:$6,""),
IF($C50="Monika Kotwani",_xlfn.XLOOKUP($B50,PROSPER_Kotwani!$1:$1,PROSPER_Kotwani!$6:$6,""),
IF($C50="Jonathan Wellner",_xlfn.XLOOKUP($B50,PROSPER_Wellner!$1:$1,PROSPER_Wellner!$6:$6,""),
IF($C50="Travis Harvey",_xlfn.XLOOKUP($B50,PROSPER_Harvey!$1:$1,PROSPER_Harvey!$6:$6,""),""))))))))="","No Score",IF(IF($C50="Christopher Lobo",_xlfn.XLOOKUP($B50,PROSPER_Lobo!$1:$1,PROSPER_Lobo!$6:$6,""),
IF($C50="Naren Baliga",_xlfn.XLOOKUP($B50,PROSPER_Baliga!$1:$1,PROSPER_Baliga!$6:$6,""),
IF($C50="Thorsten Huhn",_xlfn.XLOOKUP($B50,PROSPER_Huhn!$1:$1,PROSPER_Huhn!$6:$6,""),
IF($C50="Nick Hull",_xlfn.XLOOKUP($B50,PROSPER_Hull!$1:$1,PROSPER_Hull!$6:$6,""),
IF($C50="Monika Kotwani",_xlfn.XLOOKUP($B50,PROSPER_Kotwani!$1:$1,PROSPER_Kotwani!$6:$6,""),
IF($C50="Jonathan Wellner",_xlfn.XLOOKUP($B50,PROSPER_Wellner!$1:$1,PROSPER_Wellner!$6:$6,""),
IF($C50="Travis Harvey",_xlfn.XLOOKUP($B50,PROSPER_Harvey!$1:$1,PROSPER_Harvey!$6:$6,""),"")))))))="","",
IF($C50="Christopher Lobo",_xlfn.XLOOKUP($B50,PROSPER_Lobo!$1:$1,PROSPER_Lobo!$6:$6,""),
IF($C50="Naren Baliga",_xlfn.XLOOKUP($B50,PROSPER_Baliga!$1:$1,PROSPER_Baliga!$6:$6,""),
IF($C50="Thorsten Huhn",_xlfn.XLOOKUP($B50,PROSPER_Huhn!$1:$1,PROSPER_Huhn!$6:$6,""),
IF($C50="Nick Hull",_xlfn.XLOOKUP($B50,PROSPER_Hull!$1:$1,PROSPER_Hull!$6:$6,""),
IF($C50="Monika Kotwani",_xlfn.XLOOKUP($B50,PROSPER_Kotwani!$1:$1,PROSPER_Kotwani!$6:$6,""),
IF($C50="Jonathan Wellner",_xlfn.XLOOKUP($B50,PROSPER_Wellner!$1:$1,PROSPER_Wellner!$6:$6,""),
IF($C50="Travis Harvey",_xlfn.XLOOKUP($B50,PROSPER_Harvey!$1:$1,PROSPER_Harvey!$6:$6,""),"")))))))))</f>
        <v>No Score</v>
      </c>
      <c r="Y50" s="125" t="str">
        <f>IF(IF(IF($C50="Christopher Lobo",_xlfn.XLOOKUP($B50,PROSPER_Lobo!$1:$1,PROSPER_Lobo!$7:$7,""),
IF($C50="Naren Baliga",_xlfn.XLOOKUP($B50,PROSPER_Baliga!$1:$1,PROSPER_Baliga!$7:$7,""),
IF($C50="Thorsten Huhn",_xlfn.XLOOKUP($B50,PROSPER_Huhn!$1:$1,PROSPER_Huhn!$7:$7,""),
IF($C50="Nick Hull",_xlfn.XLOOKUP($B50,PROSPER_Hull!$1:$1,PROSPER_Hull!$7:$7,""),
IF($C50="Monika Kotwani",_xlfn.XLOOKUP($B50,PROSPER_Kotwani!$1:$1,PROSPER_Kotwani!$7:$7,""),
IF($C50="Jonathan Wellner",_xlfn.XLOOKUP($B50,PROSPER_Wellner!$1:$1,PROSPER_Wellner!$7:$7,""),
IF($C50="Travis Harvey",_xlfn.XLOOKUP($B50,PROSPER_Harvey!$1:$1,PROSPER_Harvey!$7:$7,""),"")))))))="","",
IF($C50="Christopher Lobo",_xlfn.XLOOKUP($B50,PROSPER_Lobo!$1:$1,PROSPER_Lobo!$7:$7,""),
IF($C50="Naren Baliga",_xlfn.XLOOKUP($B50,PROSPER_Baliga!$1:$1,PROSPER_Baliga!$7:$7,""),
IF($C50="Thorsten Huhn",_xlfn.XLOOKUP($B50,PROSPER_Huhn!$1:$1,PROSPER_Huhn!$7:$7,""),
IF($C50="Nick Hull",_xlfn.XLOOKUP($B50,PROSPER_Hull!$1:$1,PROSPER_Hull!$7:$7,""),
IF($C50="Monika Kotwani",_xlfn.XLOOKUP($B50,PROSPER_Kotwani!$1:$1,PROSPER_Kotwani!$7:$7,""),
IF($C50="Jonathan Wellner",_xlfn.XLOOKUP($B50,PROSPER_Wellner!$1:$1,PROSPER_Wellner!$7:$7,""),
IF($C50="Travis Harvey",_xlfn.XLOOKUP($B50,PROSPER_Harvey!$1:$1,PROSPER_Harvey!$7:$7,""),""))))))))="","No Comment",IF(IF($C50="Christopher Lobo",_xlfn.XLOOKUP($B50,PROSPER_Lobo!$1:$1,PROSPER_Lobo!$7:$7,""),
IF($C50="Naren Baliga",_xlfn.XLOOKUP($B50,PROSPER_Baliga!$1:$1,PROSPER_Baliga!$7:$7,""),
IF($C50="Thorsten Huhn",_xlfn.XLOOKUP($B50,PROSPER_Huhn!$1:$1,PROSPER_Huhn!$7:$7,""),
IF($C50="Nick Hull",_xlfn.XLOOKUP($B50,PROSPER_Hull!$1:$1,PROSPER_Hull!$7:$7,""),
IF($C50="Monika Kotwani",_xlfn.XLOOKUP($B50,PROSPER_Kotwani!$1:$1,PROSPER_Kotwani!$7:$7,""),
IF($C50="Jonathan Wellner",_xlfn.XLOOKUP($B50,PROSPER_Wellner!$1:$1,PROSPER_Wellner!$7:$7,""),
IF($C50="Travis Harvey",_xlfn.XLOOKUP($B50,PROSPER_Harvey!$1:$1,PROSPER_Harvey!$7:$7,""),"")))))))="","",
IF($C50="Christopher Lobo",_xlfn.XLOOKUP($B50,PROSPER_Lobo!$1:$1,PROSPER_Lobo!$7:$7,""),
IF($C50="Naren Baliga",_xlfn.XLOOKUP($B50,PROSPER_Baliga!$1:$1,PROSPER_Baliga!$7:$7,""),
IF($C50="Thorsten Huhn",_xlfn.XLOOKUP($B50,PROSPER_Huhn!$1:$1,PROSPER_Huhn!$7:$7,""),
IF($C50="Nick Hull",_xlfn.XLOOKUP($B50,PROSPER_Hull!$1:$1,PROSPER_Hull!$7:$7,""),
IF($C50="Monika Kotwani",_xlfn.XLOOKUP($B50,PROSPER_Kotwani!$1:$1,PROSPER_Kotwani!$7:$7,""),
IF($C50="Jonathan Wellner",_xlfn.XLOOKUP($B50,PROSPER_Wellner!$1:$1,PROSPER_Wellner!$7:$7,""),
IF($C50="Travis Harvey",_xlfn.XLOOKUP($B50,PROSPER_Harvey!$1:$1,PROSPER_Harvey!$7:$7,""),"")))))))))</f>
        <v>No Comment</v>
      </c>
      <c r="Z50" s="124" t="s">
        <v>89</v>
      </c>
      <c r="AA50" s="150" t="str">
        <f t="shared" si="416"/>
        <v>N/A</v>
      </c>
      <c r="AB50" s="120" t="str">
        <f>_xlfn.XLOOKUP(B50,PROSPERInitial_Query!$E:$E,PROSPERInitial_Query!$J:$J,"",,-1)</f>
        <v/>
      </c>
      <c r="AC50" s="121" t="str">
        <f t="shared" si="364"/>
        <v>Stephen Hall1 - PortfolioPreferred Success</v>
      </c>
      <c r="AD50" s="126" t="str">
        <f>_xlfn.XLOOKUP(AC50,PROSPERDelta_Query!BK:BK,PROSPERDelta_Query!L:L,"",,-1)</f>
        <v/>
      </c>
      <c r="AE50" s="124" t="str">
        <f t="shared" si="417"/>
        <v>N/A</v>
      </c>
      <c r="AF50" s="124" t="str">
        <f>IF(IF(IF($C50="Christopher Lobo",_xlfn.XLOOKUP($B50,PROSPER_Lobo!$1:$1,PROSPER_Lobo!$8:$8,""),
IF($C50="Naren Baliga",_xlfn.XLOOKUP($B50,PROSPER_Baliga!$1:$1,PROSPER_Baliga!$8:$8,""),
IF($C50="Thorsten Huhn",_xlfn.XLOOKUP($B50,PROSPER_Huhn!$1:$1,PROSPER_Huhn!$8:$8,""),
IF($C50="Nick Hull",_xlfn.XLOOKUP($B50,PROSPER_Hull!$1:$1,PROSPER_Hull!$8:$8,""),
IF($C50="Monika Kotwani",_xlfn.XLOOKUP($B50,PROSPER_Kotwani!$1:$1,PROSPER_Kotwani!$8:$8,""),
IF($C50="Jonathan Wellner",_xlfn.XLOOKUP($B50,PROSPER_Wellner!$1:$1,PROSPER_Wellner!$8:$8,""),
IF($C50="Travis Harvey",_xlfn.XLOOKUP($B50,PROSPER_Harvey!$1:$1,PROSPER_Harvey!$8:$8,""),"")))))))="","",
IF($C50="Christopher Lobo",_xlfn.XLOOKUP($B50,PROSPER_Lobo!$1:$1,PROSPER_Lobo!$8:$8,""),
IF($C50="Naren Baliga",_xlfn.XLOOKUP($B50,PROSPER_Baliga!$1:$1,PROSPER_Baliga!$8:$8,""),
IF($C50="Thorsten Huhn",_xlfn.XLOOKUP($B50,PROSPER_Huhn!$1:$1,PROSPER_Huhn!$8:$8,""),
IF($C50="Nick Hull",_xlfn.XLOOKUP($B50,PROSPER_Hull!$1:$1,PROSPER_Hull!$8:$8,""),
IF($C50="Monika Kotwani",_xlfn.XLOOKUP($B50,PROSPER_Kotwani!$1:$1,PROSPER_Kotwani!$8:$8,""),
IF($C50="Jonathan Wellner",_xlfn.XLOOKUP($B50,PROSPER_Wellner!$1:$1,PROSPER_Wellner!$8:$8,""),
IF($C50="Travis Harvey",_xlfn.XLOOKUP($B50,PROSPER_Harvey!$1:$1,PROSPER_Harvey!$8:$8,""),""))))))))="","No Score",IF(IF($C50="Christopher Lobo",_xlfn.XLOOKUP($B50,PROSPER_Lobo!$1:$1,PROSPER_Lobo!$8:$8,""),
IF($C50="Naren Baliga",_xlfn.XLOOKUP($B50,PROSPER_Baliga!$1:$1,PROSPER_Baliga!$8:$8,""),
IF($C50="Thorsten Huhn",_xlfn.XLOOKUP($B50,PROSPER_Huhn!$1:$1,PROSPER_Huhn!$8:$8,""),
IF($C50="Nick Hull",_xlfn.XLOOKUP($B50,PROSPER_Hull!$1:$1,PROSPER_Hull!$8:$8,""),
IF($C50="Monika Kotwani",_xlfn.XLOOKUP($B50,PROSPER_Kotwani!$1:$1,PROSPER_Kotwani!$8:$8,""),
IF($C50="Jonathan Wellner",_xlfn.XLOOKUP($B50,PROSPER_Wellner!$1:$1,PROSPER_Wellner!$8:$8,""),
IF($C50="Travis Harvey",_xlfn.XLOOKUP($B50,PROSPER_Harvey!$1:$1,PROSPER_Harvey!$8:$8,""),"")))))))="","",
IF($C50="Christopher Lobo",_xlfn.XLOOKUP($B50,PROSPER_Lobo!$1:$1,PROSPER_Lobo!$8:$8,""),
IF($C50="Naren Baliga",_xlfn.XLOOKUP($B50,PROSPER_Baliga!$1:$1,PROSPER_Baliga!$8:$8,""),
IF($C50="Thorsten Huhn",_xlfn.XLOOKUP($B50,PROSPER_Huhn!$1:$1,PROSPER_Huhn!$8:$8,""),
IF($C50="Nick Hull",_xlfn.XLOOKUP($B50,PROSPER_Hull!$1:$1,PROSPER_Hull!$8:$8,""),
IF($C50="Monika Kotwani",_xlfn.XLOOKUP($B50,PROSPER_Kotwani!$1:$1,PROSPER_Kotwani!$8:$8,""),
IF($C50="Jonathan Wellner",_xlfn.XLOOKUP($B50,PROSPER_Wellner!$1:$1,PROSPER_Wellner!$8:$8,""),
IF($C50="Travis Harvey",_xlfn.XLOOKUP($B50,PROSPER_Harvey!$1:$1,PROSPER_Harvey!$8:$8,""),"")))))))))</f>
        <v>No Score</v>
      </c>
      <c r="AG50" s="125" t="str">
        <f>IF(IF(IF($C50="Christopher Lobo",_xlfn.XLOOKUP($B50,PROSPER_Lobo!$1:$1,PROSPER_Lobo!$9:$9,""),
IF($C50="Naren Baliga",_xlfn.XLOOKUP($B50,PROSPER_Baliga!$1:$1,PROSPER_Baliga!$9:$9,""),
IF($C50="Thorsten Huhn",_xlfn.XLOOKUP($B50,PROSPER_Huhn!$1:$1,PROSPER_Huhn!$9:$9,""),
IF($C50="Nick Hull",_xlfn.XLOOKUP($B50,PROSPER_Hull!$1:$1,PROSPER_Hull!$9:$9,""),
IF($C50="Monika Kotwani",_xlfn.XLOOKUP($B50,PROSPER_Kotwani!$1:$1,PROSPER_Kotwani!$9:$9,""),
IF($C50="Jonathan Wellner",_xlfn.XLOOKUP($B50,PROSPER_Wellner!$1:$1,PROSPER_Wellner!$9:$9,""),
IF($C50="Travis Harvey",_xlfn.XLOOKUP($B50,PROSPER_Harvey!$1:$1,PROSPER_Harvey!$9:$9,""),"")))))))="","",
IF($C50="Christopher Lobo",_xlfn.XLOOKUP($B50,PROSPER_Lobo!$1:$1,PROSPER_Lobo!$9:$9,""),
IF($C50="Naren Baliga",_xlfn.XLOOKUP($B50,PROSPER_Baliga!$1:$1,PROSPER_Baliga!$9:$9,""),
IF($C50="Thorsten Huhn",_xlfn.XLOOKUP($B50,PROSPER_Huhn!$1:$1,PROSPER_Huhn!$9:$9,""),
IF($C50="Nick Hull",_xlfn.XLOOKUP($B50,PROSPER_Hull!$1:$1,PROSPER_Hull!$9:$9,""),
IF($C50="Monika Kotwani",_xlfn.XLOOKUP($B50,PROSPER_Kotwani!$1:$1,PROSPER_Kotwani!$9:$9,""),
IF($C50="Jonathan Wellner",_xlfn.XLOOKUP($B50,PROSPER_Wellner!$1:$1,PROSPER_Wellner!$9:$9,""),
IF($C50="Travis Harvey",_xlfn.XLOOKUP($B50,PROSPER_Harvey!$1:$1,PROSPER_Harvey!$9:$9,""),""))))))))="","No Comment",IF(IF($C50="Christopher Lobo",_xlfn.XLOOKUP($B50,PROSPER_Lobo!$1:$1,PROSPER_Lobo!$9:$9,""),
IF($C50="Naren Baliga",_xlfn.XLOOKUP($B50,PROSPER_Baliga!$1:$1,PROSPER_Baliga!$9:$9,""),
IF($C50="Thorsten Huhn",_xlfn.XLOOKUP($B50,PROSPER_Huhn!$1:$1,PROSPER_Huhn!$9:$9,""),
IF($C50="Nick Hull",_xlfn.XLOOKUP($B50,PROSPER_Hull!$1:$1,PROSPER_Hull!$9:$9,""),
IF($C50="Monika Kotwani",_xlfn.XLOOKUP($B50,PROSPER_Kotwani!$1:$1,PROSPER_Kotwani!$9:$9,""),
IF($C50="Jonathan Wellner",_xlfn.XLOOKUP($B50,PROSPER_Wellner!$1:$1,PROSPER_Wellner!$9:$9,""),
IF($C50="Travis Harvey",_xlfn.XLOOKUP($B50,PROSPER_Harvey!$1:$1,PROSPER_Harvey!$9:$9,""),"")))))))="","",
IF($C50="Christopher Lobo",_xlfn.XLOOKUP($B50,PROSPER_Lobo!$1:$1,PROSPER_Lobo!$9:$9,""),
IF($C50="Naren Baliga",_xlfn.XLOOKUP($B50,PROSPER_Baliga!$1:$1,PROSPER_Baliga!$9:$9,""),
IF($C50="Thorsten Huhn",_xlfn.XLOOKUP($B50,PROSPER_Huhn!$1:$1,PROSPER_Huhn!$9:$9,""),
IF($C50="Nick Hull",_xlfn.XLOOKUP($B50,PROSPER_Hull!$1:$1,PROSPER_Hull!$9:$9,""),
IF($C50="Monika Kotwani",_xlfn.XLOOKUP($B50,PROSPER_Kotwani!$1:$1,PROSPER_Kotwani!$9:$9,""),
IF($C50="Jonathan Wellner",_xlfn.XLOOKUP($B50,PROSPER_Wellner!$1:$1,PROSPER_Wellner!$9:$9,""),
IF($C50="Travis Harvey",_xlfn.XLOOKUP($B50,PROSPER_Harvey!$1:$1,PROSPER_Harvey!$9:$9,""),"")))))))))</f>
        <v>No Comment</v>
      </c>
      <c r="AH50" s="124" t="s">
        <v>89</v>
      </c>
      <c r="AI50" s="150" t="str">
        <f t="shared" si="418"/>
        <v>N/A</v>
      </c>
      <c r="AJ50" s="120" t="str">
        <f>_xlfn.XLOOKUP(B50,PROSPERInitial_Query!$E:$E,PROSPERInitial_Query!$K:$K,"",,-1)</f>
        <v/>
      </c>
      <c r="AK50" s="121" t="str">
        <f t="shared" si="365"/>
        <v>Stephen Hall1 - PortfolioBrownfield</v>
      </c>
      <c r="AL50" s="126" t="str">
        <f>_xlfn.XLOOKUP(AK50,PROSPERDelta_Query!BK:BK,PROSPERDelta_Query!M:M,"",,-1)</f>
        <v/>
      </c>
      <c r="AM50" s="124" t="str">
        <f t="shared" si="419"/>
        <v>N/A</v>
      </c>
      <c r="AN50" s="124" t="str">
        <f>IF(IF(IF($C50="Christopher Lobo",_xlfn.XLOOKUP($B50,PROSPER_Lobo!$1:$1,PROSPER_Lobo!$10:$10,""),
IF($C50="Naren Baliga",_xlfn.XLOOKUP($B50,PROSPER_Baliga!$1:$1,PROSPER_Baliga!$10:$10,""),
IF($C50="Thorsten Huhn",_xlfn.XLOOKUP($B50,PROSPER_Huhn!$1:$1,PROSPER_Huhn!$10:$10,""),
IF($C50="Nick Hull",_xlfn.XLOOKUP($B50,PROSPER_Hull!$1:$1,PROSPER_Hull!$10:$10,""),
IF($C50="Monika Kotwani",_xlfn.XLOOKUP($B50,PROSPER_Kotwani!$1:$1,PROSPER_Kotwani!$10:$10,""),
IF($C50="Jonathan Wellner",_xlfn.XLOOKUP($B50,PROSPER_Wellner!$1:$1,PROSPER_Wellner!$10:$10,""),
IF($C50="Travis Harvey",_xlfn.XLOOKUP($B50,PROSPER_Harvey!$1:$1,PROSPER_Harvey!$10:$10,""),"")))))))="","",
IF($C50="Christopher Lobo",_xlfn.XLOOKUP($B50,PROSPER_Lobo!$1:$1,PROSPER_Lobo!$10:$10,""),
IF($C50="Naren Baliga",_xlfn.XLOOKUP($B50,PROSPER_Baliga!$1:$1,PROSPER_Baliga!$10:$10,""),
IF($C50="Thorsten Huhn",_xlfn.XLOOKUP($B50,PROSPER_Huhn!$1:$1,PROSPER_Huhn!$10:$10,""),
IF($C50="Nick Hull",_xlfn.XLOOKUP($B50,PROSPER_Hull!$1:$1,PROSPER_Hull!$10:$10,""),
IF($C50="Monika Kotwani",_xlfn.XLOOKUP($B50,PROSPER_Kotwani!$1:$1,PROSPER_Kotwani!$10:$10,""),
IF($C50="Jonathan Wellner",_xlfn.XLOOKUP($B50,PROSPER_Wellner!$1:$1,PROSPER_Wellner!$10:$10,""),
IF($C50="Travis Harvey",_xlfn.XLOOKUP($B50,PROSPER_Harvey!$1:$1,PROSPER_Harvey!$10:$10,""),""))))))))="","No Score",IF(IF($C50="Christopher Lobo",_xlfn.XLOOKUP($B50,PROSPER_Lobo!$1:$1,PROSPER_Lobo!$10:$10,""),
IF($C50="Naren Baliga",_xlfn.XLOOKUP($B50,PROSPER_Baliga!$1:$1,PROSPER_Baliga!$10:$10,""),
IF($C50="Thorsten Huhn",_xlfn.XLOOKUP($B50,PROSPER_Huhn!$1:$1,PROSPER_Huhn!$10:$10,""),
IF($C50="Nick Hull",_xlfn.XLOOKUP($B50,PROSPER_Hull!$1:$1,PROSPER_Hull!$10:$10,""),
IF($C50="Monika Kotwani",_xlfn.XLOOKUP($B50,PROSPER_Kotwani!$1:$1,PROSPER_Kotwani!$10:$10,""),
IF($C50="Jonathan Wellner",_xlfn.XLOOKUP($B50,PROSPER_Wellner!$1:$1,PROSPER_Wellner!$10:$10,""),
IF($C50="Travis Harvey",_xlfn.XLOOKUP($B50,PROSPER_Harvey!$1:$1,PROSPER_Harvey!$10:$10,""),"")))))))="","",
IF($C50="Christopher Lobo",_xlfn.XLOOKUP($B50,PROSPER_Lobo!$1:$1,PROSPER_Lobo!$10:$10,""),
IF($C50="Naren Baliga",_xlfn.XLOOKUP($B50,PROSPER_Baliga!$1:$1,PROSPER_Baliga!$10:$10,""),
IF($C50="Thorsten Huhn",_xlfn.XLOOKUP($B50,PROSPER_Huhn!$1:$1,PROSPER_Huhn!$10:$10,""),
IF($C50="Nick Hull",_xlfn.XLOOKUP($B50,PROSPER_Hull!$1:$1,PROSPER_Hull!$10:$10,""),
IF($C50="Monika Kotwani",_xlfn.XLOOKUP($B50,PROSPER_Kotwani!$1:$1,PROSPER_Kotwani!$10:$10,""),
IF($C50="Jonathan Wellner",_xlfn.XLOOKUP($B50,PROSPER_Wellner!$1:$1,PROSPER_Wellner!$10:$10,""),
IF($C50="Travis Harvey",_xlfn.XLOOKUP($B50,PROSPER_Harvey!$1:$1,PROSPER_Harvey!$10:$10,""),"")))))))))</f>
        <v>No Score</v>
      </c>
      <c r="AO50" s="125" t="str">
        <f>IF(IF(IF($C50="Christopher Lobo",_xlfn.XLOOKUP($B50,PROSPER_Lobo!$1:$1,PROSPER_Lobo!$11:$11,""),
IF($C50="Naren Baliga",_xlfn.XLOOKUP($B50,PROSPER_Baliga!$1:$1,PROSPER_Baliga!$11:$11,""),
IF($C50="Thorsten Huhn",_xlfn.XLOOKUP($B50,PROSPER_Huhn!$1:$1,PROSPER_Huhn!$11:$11,""),
IF($C50="Nick Hull",_xlfn.XLOOKUP($B50,PROSPER_Hull!$1:$1,PROSPER_Hull!$11:$11,""),
IF($C50="Monika Kotwani",_xlfn.XLOOKUP($B50,PROSPER_Kotwani!$1:$1,PROSPER_Kotwani!$11:$11,""),
IF($C50="Jonathan Wellner",_xlfn.XLOOKUP($B50,PROSPER_Wellner!$1:$1,PROSPER_Wellner!$11:$11,""),
IF($C50="Travis Harvey",_xlfn.XLOOKUP($B50,PROSPER_Harvey!$1:$1,PROSPER_Harvey!$11:$11,""),"")))))))="","",
IF($C50="Christopher Lobo",_xlfn.XLOOKUP($B50,PROSPER_Lobo!$1:$1,PROSPER_Lobo!$11:$11,""),
IF($C50="Naren Baliga",_xlfn.XLOOKUP($B50,PROSPER_Baliga!$1:$1,PROSPER_Baliga!$11:$11,""),
IF($C50="Thorsten Huhn",_xlfn.XLOOKUP($B50,PROSPER_Huhn!$1:$1,PROSPER_Huhn!$11:$11,""),
IF($C50="Nick Hull",_xlfn.XLOOKUP($B50,PROSPER_Hull!$1:$1,PROSPER_Hull!$11:$11,""),
IF($C50="Monika Kotwani",_xlfn.XLOOKUP($B50,PROSPER_Kotwani!$1:$1,PROSPER_Kotwani!$11:$11,""),
IF($C50="Jonathan Wellner",_xlfn.XLOOKUP($B50,PROSPER_Wellner!$1:$1,PROSPER_Wellner!$11:$11,""),
IF($C50="Travis Harvey",_xlfn.XLOOKUP($B50,PROSPER_Harvey!$1:$1,PROSPER_Harvey!$11:$11,""),""))))))))="","No Comment",IF(IF($C50="Christopher Lobo",_xlfn.XLOOKUP($B50,PROSPER_Lobo!$1:$1,PROSPER_Lobo!$11:$11,""),
IF($C50="Naren Baliga",_xlfn.XLOOKUP($B50,PROSPER_Baliga!$1:$1,PROSPER_Baliga!$11:$11,""),
IF($C50="Thorsten Huhn",_xlfn.XLOOKUP($B50,PROSPER_Huhn!$1:$1,PROSPER_Huhn!$11:$11,""),
IF($C50="Nick Hull",_xlfn.XLOOKUP($B50,PROSPER_Hull!$1:$1,PROSPER_Hull!$11:$11,""),
IF($C50="Monika Kotwani",_xlfn.XLOOKUP($B50,PROSPER_Kotwani!$1:$1,PROSPER_Kotwani!$11:$11,""),
IF($C50="Jonathan Wellner",_xlfn.XLOOKUP($B50,PROSPER_Wellner!$1:$1,PROSPER_Wellner!$11:$11,""),
IF($C50="Travis Harvey",_xlfn.XLOOKUP($B50,PROSPER_Harvey!$1:$1,PROSPER_Harvey!$11:$11,""),"")))))))="","",
IF($C50="Christopher Lobo",_xlfn.XLOOKUP($B50,PROSPER_Lobo!$1:$1,PROSPER_Lobo!$11:$11,""),
IF($C50="Naren Baliga",_xlfn.XLOOKUP($B50,PROSPER_Baliga!$1:$1,PROSPER_Baliga!$11:$11,""),
IF($C50="Thorsten Huhn",_xlfn.XLOOKUP($B50,PROSPER_Huhn!$1:$1,PROSPER_Huhn!$11:$11,""),
IF($C50="Nick Hull",_xlfn.XLOOKUP($B50,PROSPER_Hull!$1:$1,PROSPER_Hull!$11:$11,""),
IF($C50="Monika Kotwani",_xlfn.XLOOKUP($B50,PROSPER_Kotwani!$1:$1,PROSPER_Kotwani!$11:$11,""),
IF($C50="Jonathan Wellner",_xlfn.XLOOKUP($B50,PROSPER_Wellner!$1:$1,PROSPER_Wellner!$11:$11,""),
IF($C50="Travis Harvey",_xlfn.XLOOKUP($B50,PROSPER_Harvey!$1:$1,PROSPER_Harvey!$11:$11,""),"")))))))))</f>
        <v>No Comment</v>
      </c>
      <c r="AP50" s="124" t="s">
        <v>89</v>
      </c>
      <c r="AQ50" s="150" t="str">
        <f t="shared" si="420"/>
        <v>N/A</v>
      </c>
      <c r="AR50" s="120" t="str">
        <f>_xlfn.XLOOKUP(B50,PROSPERInitial_Query!$E:$E,PROSPERInitial_Query!$L:$L,"",,-1)</f>
        <v/>
      </c>
      <c r="AS50" s="121" t="str">
        <f t="shared" si="366"/>
        <v>Stephen Hall1 - PortfolioTraining &amp; Adoption</v>
      </c>
      <c r="AT50" s="126" t="str">
        <f>_xlfn.XLOOKUP(AS50,PROSPERDelta_Query!BK:BK,PROSPERDelta_Query!N:N,"",,-1)</f>
        <v/>
      </c>
      <c r="AU50" s="124" t="str">
        <f t="shared" si="421"/>
        <v>N/A</v>
      </c>
      <c r="AV50" s="124" t="str">
        <f>IF(IF(IF($C50="Christopher Lobo",_xlfn.XLOOKUP($B50,PROSPER_Lobo!$1:$1,PROSPER_Lobo!$12:$12,""),
IF($C50="Naren Baliga",_xlfn.XLOOKUP($B50,PROSPER_Baliga!$1:$1,PROSPER_Baliga!$12:$12,""),
IF($C50="Thorsten Huhn",_xlfn.XLOOKUP($B50,PROSPER_Huhn!$1:$1,PROSPER_Huhn!$12:$12,""),
IF($C50="Nick Hull",_xlfn.XLOOKUP($B50,PROSPER_Hull!$1:$1,PROSPER_Hull!$12:$12,""),
IF($C50="Monika Kotwani",_xlfn.XLOOKUP($B50,PROSPER_Kotwani!$1:$1,PROSPER_Kotwani!$12:$12,""),
IF($C50="Jonathan Wellner",_xlfn.XLOOKUP($B50,PROSPER_Wellner!$1:$1,PROSPER_Wellner!$12:$12,""),
IF($C50="Travis Harvey",_xlfn.XLOOKUP($B50,PROSPER_Harvey!$1:$1,PROSPER_Harvey!$12:$12,""),"")))))))="","",
IF($C50="Christopher Lobo",_xlfn.XLOOKUP($B50,PROSPER_Lobo!$1:$1,PROSPER_Lobo!$12:$12,""),
IF($C50="Naren Baliga",_xlfn.XLOOKUP($B50,PROSPER_Baliga!$1:$1,PROSPER_Baliga!$12:$12,""),
IF($C50="Thorsten Huhn",_xlfn.XLOOKUP($B50,PROSPER_Huhn!$1:$1,PROSPER_Huhn!$12:$12,""),
IF($C50="Nick Hull",_xlfn.XLOOKUP($B50,PROSPER_Hull!$1:$1,PROSPER_Hull!$12:$12,""),
IF($C50="Monika Kotwani",_xlfn.XLOOKUP($B50,PROSPER_Kotwani!$1:$1,PROSPER_Kotwani!$12:$12,""),
IF($C50="Jonathan Wellner",_xlfn.XLOOKUP($B50,PROSPER_Wellner!$1:$1,PROSPER_Wellner!$12:$12,""),
IF($C50="Travis Harvey",_xlfn.XLOOKUP($B50,PROSPER_Harvey!$1:$1,PROSPER_Harvey!$12:$12,""),""))))))))="","No Score",IF(IF($C50="Christopher Lobo",_xlfn.XLOOKUP($B50,PROSPER_Lobo!$1:$1,PROSPER_Lobo!$12:$12,""),
IF($C50="Naren Baliga",_xlfn.XLOOKUP($B50,PROSPER_Baliga!$1:$1,PROSPER_Baliga!$12:$12,""),
IF($C50="Thorsten Huhn",_xlfn.XLOOKUP($B50,PROSPER_Huhn!$1:$1,PROSPER_Huhn!$12:$12,""),
IF($C50="Nick Hull",_xlfn.XLOOKUP($B50,PROSPER_Hull!$1:$1,PROSPER_Hull!$12:$12,""),
IF($C50="Monika Kotwani",_xlfn.XLOOKUP($B50,PROSPER_Kotwani!$1:$1,PROSPER_Kotwani!$12:$12,""),
IF($C50="Jonathan Wellner",_xlfn.XLOOKUP($B50,PROSPER_Wellner!$1:$1,PROSPER_Wellner!$12:$12,""),
IF($C50="Travis Harvey",_xlfn.XLOOKUP($B50,PROSPER_Harvey!$1:$1,PROSPER_Harvey!$12:$12,""),"")))))))="","",
IF($C50="Christopher Lobo",_xlfn.XLOOKUP($B50,PROSPER_Lobo!$1:$1,PROSPER_Lobo!$12:$12,""),
IF($C50="Naren Baliga",_xlfn.XLOOKUP($B50,PROSPER_Baliga!$1:$1,PROSPER_Baliga!$12:$12,""),
IF($C50="Thorsten Huhn",_xlfn.XLOOKUP($B50,PROSPER_Huhn!$1:$1,PROSPER_Huhn!$12:$12,""),
IF($C50="Nick Hull",_xlfn.XLOOKUP($B50,PROSPER_Hull!$1:$1,PROSPER_Hull!$12:$12,""),
IF($C50="Monika Kotwani",_xlfn.XLOOKUP($B50,PROSPER_Kotwani!$1:$1,PROSPER_Kotwani!$12:$12,""),
IF($C50="Jonathan Wellner",_xlfn.XLOOKUP($B50,PROSPER_Wellner!$1:$1,PROSPER_Wellner!$12:$12,""),
IF($C50="Travis Harvey",_xlfn.XLOOKUP($B50,PROSPER_Harvey!$1:$1,PROSPER_Harvey!$12:$12,""),"")))))))))</f>
        <v>No Score</v>
      </c>
      <c r="AW50" s="125" t="str">
        <f>IF(IF(IF($C50="Christopher Lobo",_xlfn.XLOOKUP($B50,PROSPER_Lobo!$1:$1,PROSPER_Lobo!$13:$13,""),
IF($C50="Naren Baliga",_xlfn.XLOOKUP($B50,PROSPER_Baliga!$1:$1,PROSPER_Baliga!$13:$13,""),
IF($C50="Thorsten Huhn",_xlfn.XLOOKUP($B50,PROSPER_Huhn!$1:$1,PROSPER_Huhn!$13:$13,""),
IF($C50="Nick Hull",_xlfn.XLOOKUP($B50,PROSPER_Hull!$1:$1,PROSPER_Hull!$13:$13,""),
IF($C50="Monika Kotwani",_xlfn.XLOOKUP($B50,PROSPER_Kotwani!$1:$1,PROSPER_Kotwani!$13:$13,""),
IF($C50="Jonathan Wellner",_xlfn.XLOOKUP($B50,PROSPER_Wellner!$1:$1,PROSPER_Wellner!$13:$13,""),
IF($C50="Travis Harvey",_xlfn.XLOOKUP($B50,PROSPER_Harvey!$1:$1,PROSPER_Harvey!$13:$13,""),"")))))))="","",
IF($C50="Christopher Lobo",_xlfn.XLOOKUP($B50,PROSPER_Lobo!$1:$1,PROSPER_Lobo!$13:$13,""),
IF($C50="Naren Baliga",_xlfn.XLOOKUP($B50,PROSPER_Baliga!$1:$1,PROSPER_Baliga!$13:$13,""),
IF($C50="Thorsten Huhn",_xlfn.XLOOKUP($B50,PROSPER_Huhn!$1:$1,PROSPER_Huhn!$13:$13,""),
IF($C50="Nick Hull",_xlfn.XLOOKUP($B50,PROSPER_Hull!$1:$1,PROSPER_Hull!$13:$13,""),
IF($C50="Monika Kotwani",_xlfn.XLOOKUP($B50,PROSPER_Kotwani!$1:$1,PROSPER_Kotwani!$13:$13,""),
IF($C50="Jonathan Wellner",_xlfn.XLOOKUP($B50,PROSPER_Wellner!$1:$1,PROSPER_Wellner!$13:$13,""),
IF($C50="Travis Harvey",_xlfn.XLOOKUP($B50,PROSPER_Harvey!$1:$1,PROSPER_Harvey!$13:$13,""),""))))))))="","No Comment",IF(IF($C50="Christopher Lobo",_xlfn.XLOOKUP($B50,PROSPER_Lobo!$1:$1,PROSPER_Lobo!$13:$13,""),
IF($C50="Naren Baliga",_xlfn.XLOOKUP($B50,PROSPER_Baliga!$1:$1,PROSPER_Baliga!$13:$13,""),
IF($C50="Thorsten Huhn",_xlfn.XLOOKUP($B50,PROSPER_Huhn!$1:$1,PROSPER_Huhn!$13:$13,""),
IF($C50="Nick Hull",_xlfn.XLOOKUP($B50,PROSPER_Hull!$1:$1,PROSPER_Hull!$13:$13,""),
IF($C50="Monika Kotwani",_xlfn.XLOOKUP($B50,PROSPER_Kotwani!$1:$1,PROSPER_Kotwani!$13:$13,""),
IF($C50="Jonathan Wellner",_xlfn.XLOOKUP($B50,PROSPER_Wellner!$1:$1,PROSPER_Wellner!$13:$13,""),
IF($C50="Travis Harvey",_xlfn.XLOOKUP($B50,PROSPER_Harvey!$1:$1,PROSPER_Harvey!$13:$13,""),"")))))))="","",
IF($C50="Christopher Lobo",_xlfn.XLOOKUP($B50,PROSPER_Lobo!$1:$1,PROSPER_Lobo!$13:$13,""),
IF($C50="Naren Baliga",_xlfn.XLOOKUP($B50,PROSPER_Baliga!$1:$1,PROSPER_Baliga!$13:$13,""),
IF($C50="Thorsten Huhn",_xlfn.XLOOKUP($B50,PROSPER_Huhn!$1:$1,PROSPER_Huhn!$13:$13,""),
IF($C50="Nick Hull",_xlfn.XLOOKUP($B50,PROSPER_Hull!$1:$1,PROSPER_Hull!$13:$13,""),
IF($C50="Monika Kotwani",_xlfn.XLOOKUP($B50,PROSPER_Kotwani!$1:$1,PROSPER_Kotwani!$13:$13,""),
IF($C50="Jonathan Wellner",_xlfn.XLOOKUP($B50,PROSPER_Wellner!$1:$1,PROSPER_Wellner!$13:$13,""),
IF($C50="Travis Harvey",_xlfn.XLOOKUP($B50,PROSPER_Harvey!$1:$1,PROSPER_Harvey!$13:$13,""),"")))))))))</f>
        <v>No Comment</v>
      </c>
      <c r="AX50" s="124" t="s">
        <v>89</v>
      </c>
      <c r="AY50" s="150" t="str">
        <f t="shared" si="422"/>
        <v>N/A</v>
      </c>
      <c r="AZ50" s="120" t="str">
        <f>_xlfn.XLOOKUP(B50,PROSPERInitial_Query!$E:$E,PROSPERInitial_Query!$M:$M,"",,-1)</f>
        <v/>
      </c>
      <c r="BA50" s="121" t="str">
        <f t="shared" si="367"/>
        <v>Stephen Hall1 - PortfolioDMLT</v>
      </c>
      <c r="BB50" s="126" t="str">
        <f>_xlfn.XLOOKUP(BA50,PROSPERDelta_Query!BK:BK,PROSPERDelta_Query!O:O,"",,-1)</f>
        <v/>
      </c>
      <c r="BC50" s="124" t="str">
        <f t="shared" si="423"/>
        <v>N/A</v>
      </c>
      <c r="BD50" s="124" t="str">
        <f>IF(IF(IF($C50="Christopher Lobo",_xlfn.XLOOKUP($B50,PROSPER_Lobo!$1:$1,PROSPER_Lobo!$14:$14,""),
IF($C50="Naren Baliga",_xlfn.XLOOKUP($B50,PROSPER_Baliga!$1:$1,PROSPER_Baliga!$14:$14,""),
IF($C50="Thorsten Huhn",_xlfn.XLOOKUP($B50,PROSPER_Huhn!$1:$1,PROSPER_Huhn!$14:$14,""),
IF($C50="Nick Hull",_xlfn.XLOOKUP($B50,PROSPER_Hull!$1:$1,PROSPER_Hull!$14:$14,""),
IF($C50="Monika Kotwani",_xlfn.XLOOKUP($B50,PROSPER_Kotwani!$1:$1,PROSPER_Kotwani!$14:$14,""),
IF($C50="Jonathan Wellner",_xlfn.XLOOKUP($B50,PROSPER_Wellner!$1:$1,PROSPER_Wellner!$14:$14,""),
IF($C50="Travis Harvey",_xlfn.XLOOKUP($B50,PROSPER_Harvey!$1:$1,PROSPER_Harvey!$14:$14,""),"")))))))="","",
IF($C50="Christopher Lobo",_xlfn.XLOOKUP($B50,PROSPER_Lobo!$1:$1,PROSPER_Lobo!$14:$14,""),
IF($C50="Naren Baliga",_xlfn.XLOOKUP($B50,PROSPER_Baliga!$1:$1,PROSPER_Baliga!$14:$14,""),
IF($C50="Thorsten Huhn",_xlfn.XLOOKUP($B50,PROSPER_Huhn!$1:$1,PROSPER_Huhn!$14:$14,""),
IF($C50="Nick Hull",_xlfn.XLOOKUP($B50,PROSPER_Hull!$1:$1,PROSPER_Hull!$14:$14,""),
IF($C50="Monika Kotwani",_xlfn.XLOOKUP($B50,PROSPER_Kotwani!$1:$1,PROSPER_Kotwani!$14:$14,""),
IF($C50="Jonathan Wellner",_xlfn.XLOOKUP($B50,PROSPER_Wellner!$1:$1,PROSPER_Wellner!$14:$14,""),
IF($C50="Travis Harvey",_xlfn.XLOOKUP($B50,PROSPER_Harvey!$1:$1,PROSPER_Harvey!$14:$14,""),""))))))))="","No Score",IF(IF($C50="Christopher Lobo",_xlfn.XLOOKUP($B50,PROSPER_Lobo!$1:$1,PROSPER_Lobo!$14:$14,""),
IF($C50="Naren Baliga",_xlfn.XLOOKUP($B50,PROSPER_Baliga!$1:$1,PROSPER_Baliga!$14:$14,""),
IF($C50="Thorsten Huhn",_xlfn.XLOOKUP($B50,PROSPER_Huhn!$1:$1,PROSPER_Huhn!$14:$14,""),
IF($C50="Nick Hull",_xlfn.XLOOKUP($B50,PROSPER_Hull!$1:$1,PROSPER_Hull!$14:$14,""),
IF($C50="Monika Kotwani",_xlfn.XLOOKUP($B50,PROSPER_Kotwani!$1:$1,PROSPER_Kotwani!$14:$14,""),
IF($C50="Jonathan Wellner",_xlfn.XLOOKUP($B50,PROSPER_Wellner!$1:$1,PROSPER_Wellner!$14:$14,""),
IF($C50="Travis Harvey",_xlfn.XLOOKUP($B50,PROSPER_Harvey!$1:$1,PROSPER_Harvey!$14:$14,""),"")))))))="","",
IF($C50="Christopher Lobo",_xlfn.XLOOKUP($B50,PROSPER_Lobo!$1:$1,PROSPER_Lobo!$14:$14,""),
IF($C50="Naren Baliga",_xlfn.XLOOKUP($B50,PROSPER_Baliga!$1:$1,PROSPER_Baliga!$14:$14,""),
IF($C50="Thorsten Huhn",_xlfn.XLOOKUP($B50,PROSPER_Huhn!$1:$1,PROSPER_Huhn!$14:$14,""),
IF($C50="Nick Hull",_xlfn.XLOOKUP($B50,PROSPER_Hull!$1:$1,PROSPER_Hull!$14:$14,""),
IF($C50="Monika Kotwani",_xlfn.XLOOKUP($B50,PROSPER_Kotwani!$1:$1,PROSPER_Kotwani!$14:$14,""),
IF($C50="Jonathan Wellner",_xlfn.XLOOKUP($B50,PROSPER_Wellner!$1:$1,PROSPER_Wellner!$14:$14,""),
IF($C50="Travis Harvey",_xlfn.XLOOKUP($B50,PROSPER_Harvey!$1:$1,PROSPER_Harvey!$14:$14,""),"")))))))))</f>
        <v>No Score</v>
      </c>
      <c r="BE50" s="125" t="str">
        <f>IF(IF(IF($C50="Christopher Lobo",_xlfn.XLOOKUP($B50,PROSPER_Lobo!$1:$1,PROSPER_Lobo!$15:$15,""),
IF($C50="Naren Baliga",_xlfn.XLOOKUP($B50,PROSPER_Baliga!$1:$1,PROSPER_Baliga!$15:$15,""),
IF($C50="Thorsten Huhn",_xlfn.XLOOKUP($B50,PROSPER_Huhn!$1:$1,PROSPER_Huhn!$15:$15,""),
IF($C50="Nick Hull",_xlfn.XLOOKUP($B50,PROSPER_Hull!$1:$1,PROSPER_Hull!$15:$15,""),
IF($C50="Monika Kotwani",_xlfn.XLOOKUP($B50,PROSPER_Kotwani!$1:$1,PROSPER_Kotwani!$15:$15,""),
IF($C50="Jonathan Wellner",_xlfn.XLOOKUP($B50,PROSPER_Wellner!$1:$1,PROSPER_Wellner!$15:$15,""),
IF($C50="Travis Harvey",_xlfn.XLOOKUP($B50,PROSPER_Harvey!$1:$1,PROSPER_Harvey!$15:$15,""),"")))))))="","",
IF($C50="Christopher Lobo",_xlfn.XLOOKUP($B50,PROSPER_Lobo!$1:$1,PROSPER_Lobo!$15:$15,""),
IF($C50="Naren Baliga",_xlfn.XLOOKUP($B50,PROSPER_Baliga!$1:$1,PROSPER_Baliga!$15:$15,""),
IF($C50="Thorsten Huhn",_xlfn.XLOOKUP($B50,PROSPER_Huhn!$1:$1,PROSPER_Huhn!$15:$15,""),
IF($C50="Nick Hull",_xlfn.XLOOKUP($B50,PROSPER_Hull!$1:$1,PROSPER_Hull!$15:$15,""),
IF($C50="Monika Kotwani",_xlfn.XLOOKUP($B50,PROSPER_Kotwani!$1:$1,PROSPER_Kotwani!$15:$15,""),
IF($C50="Jonathan Wellner",_xlfn.XLOOKUP($B50,PROSPER_Wellner!$1:$1,PROSPER_Wellner!$15:$15,""),
IF($C50="Travis Harvey",_xlfn.XLOOKUP($B50,PROSPER_Harvey!$1:$1,PROSPER_Harvey!$15:$15,""),""))))))))="","No Comment",IF(IF($C50="Christopher Lobo",_xlfn.XLOOKUP($B50,PROSPER_Lobo!$1:$1,PROSPER_Lobo!$15:$15,""),
IF($C50="Naren Baliga",_xlfn.XLOOKUP($B50,PROSPER_Baliga!$1:$1,PROSPER_Baliga!$15:$15,""),
IF($C50="Thorsten Huhn",_xlfn.XLOOKUP($B50,PROSPER_Huhn!$1:$1,PROSPER_Huhn!$15:$15,""),
IF($C50="Nick Hull",_xlfn.XLOOKUP($B50,PROSPER_Hull!$1:$1,PROSPER_Hull!$15:$15,""),
IF($C50="Monika Kotwani",_xlfn.XLOOKUP($B50,PROSPER_Kotwani!$1:$1,PROSPER_Kotwani!$15:$15,""),
IF($C50="Jonathan Wellner",_xlfn.XLOOKUP($B50,PROSPER_Wellner!$1:$1,PROSPER_Wellner!$15:$15,""),
IF($C50="Travis Harvey",_xlfn.XLOOKUP($B50,PROSPER_Harvey!$1:$1,PROSPER_Harvey!$15:$15,""),"")))))))="","",
IF($C50="Christopher Lobo",_xlfn.XLOOKUP($B50,PROSPER_Lobo!$1:$1,PROSPER_Lobo!$15:$15,""),
IF($C50="Naren Baliga",_xlfn.XLOOKUP($B50,PROSPER_Baliga!$1:$1,PROSPER_Baliga!$15:$15,""),
IF($C50="Thorsten Huhn",_xlfn.XLOOKUP($B50,PROSPER_Huhn!$1:$1,PROSPER_Huhn!$15:$15,""),
IF($C50="Nick Hull",_xlfn.XLOOKUP($B50,PROSPER_Hull!$1:$1,PROSPER_Hull!$15:$15,""),
IF($C50="Monika Kotwani",_xlfn.XLOOKUP($B50,PROSPER_Kotwani!$1:$1,PROSPER_Kotwani!$15:$15,""),
IF($C50="Jonathan Wellner",_xlfn.XLOOKUP($B50,PROSPER_Wellner!$1:$1,PROSPER_Wellner!$15:$15,""),
IF($C50="Travis Harvey",_xlfn.XLOOKUP($B50,PROSPER_Harvey!$1:$1,PROSPER_Harvey!$15:$15,""),"")))))))))</f>
        <v>No Comment</v>
      </c>
      <c r="BF50" s="124" t="s">
        <v>89</v>
      </c>
      <c r="BG50" s="150" t="str">
        <f t="shared" si="424"/>
        <v>N/A</v>
      </c>
      <c r="BH50" s="120" t="str">
        <f>_xlfn.XLOOKUP(B50,PROSPERInitial_Query!$E:$E,PROSPERInitial_Query!$N:$N,"",,-1)</f>
        <v/>
      </c>
      <c r="BI50" s="121" t="str">
        <f t="shared" si="368"/>
        <v>Stephen Hall1 - PortfolioRevenue Management</v>
      </c>
      <c r="BJ50" s="126" t="str">
        <f>_xlfn.XLOOKUP(BI50,PROSPERDelta_Query!BK:BK,PROSPERDelta_Query!P:P,"",,-1)</f>
        <v/>
      </c>
      <c r="BK50" s="124" t="str">
        <f t="shared" si="425"/>
        <v>N/A</v>
      </c>
      <c r="BL50" s="124" t="str">
        <f>IF(IF(IF($C50="Christopher Lobo",_xlfn.XLOOKUP($B50,PROSPER_Lobo!$1:$1,PROSPER_Lobo!$16:$16,""),
IF($C50="Naren Baliga",_xlfn.XLOOKUP($B50,PROSPER_Baliga!$1:$1,PROSPER_Baliga!$16:$16,""),
IF($C50="Thorsten Huhn",_xlfn.XLOOKUP($B50,PROSPER_Huhn!$1:$1,PROSPER_Huhn!$16:$16,""),
IF($C50="Nick Hull",_xlfn.XLOOKUP($B50,PROSPER_Hull!$1:$1,PROSPER_Hull!$16:$16,""),
IF($C50="Monika Kotwani",_xlfn.XLOOKUP($B50,PROSPER_Kotwani!$1:$1,PROSPER_Kotwani!$16:$16,""),
IF($C50="Jonathan Wellner",_xlfn.XLOOKUP($B50,PROSPER_Wellner!$1:$1,PROSPER_Wellner!$16:$16,""),
IF($C50="Travis Harvey",_xlfn.XLOOKUP($B50,PROSPER_Harvey!$1:$1,PROSPER_Harvey!$16:$16,""),"")))))))="","",
IF($C50="Christopher Lobo",_xlfn.XLOOKUP($B50,PROSPER_Lobo!$1:$1,PROSPER_Lobo!$16:$16,""),
IF($C50="Naren Baliga",_xlfn.XLOOKUP($B50,PROSPER_Baliga!$1:$1,PROSPER_Baliga!$16:$16,""),
IF($C50="Thorsten Huhn",_xlfn.XLOOKUP($B50,PROSPER_Huhn!$1:$1,PROSPER_Huhn!$16:$16,""),
IF($C50="Nick Hull",_xlfn.XLOOKUP($B50,PROSPER_Hull!$1:$1,PROSPER_Hull!$16:$16,""),
IF($C50="Monika Kotwani",_xlfn.XLOOKUP($B50,PROSPER_Kotwani!$1:$1,PROSPER_Kotwani!$16:$16,""),
IF($C50="Jonathan Wellner",_xlfn.XLOOKUP($B50,PROSPER_Wellner!$1:$1,PROSPER_Wellner!$16:$16,""),
IF($C50="Travis Harvey",_xlfn.XLOOKUP($B50,PROSPER_Harvey!$1:$1,PROSPER_Harvey!$16:$16,""),""))))))))="","No Score",IF(IF($C50="Christopher Lobo",_xlfn.XLOOKUP($B50,PROSPER_Lobo!$1:$1,PROSPER_Lobo!$16:$16,""),
IF($C50="Naren Baliga",_xlfn.XLOOKUP($B50,PROSPER_Baliga!$1:$1,PROSPER_Baliga!$16:$16,""),
IF($C50="Thorsten Huhn",_xlfn.XLOOKUP($B50,PROSPER_Huhn!$1:$1,PROSPER_Huhn!$16:$16,""),
IF($C50="Nick Hull",_xlfn.XLOOKUP($B50,PROSPER_Hull!$1:$1,PROSPER_Hull!$16:$16,""),
IF($C50="Monika Kotwani",_xlfn.XLOOKUP($B50,PROSPER_Kotwani!$1:$1,PROSPER_Kotwani!$16:$16,""),
IF($C50="Jonathan Wellner",_xlfn.XLOOKUP($B50,PROSPER_Wellner!$1:$1,PROSPER_Wellner!$16:$16,""),
IF($C50="Travis Harvey",_xlfn.XLOOKUP($B50,PROSPER_Harvey!$1:$1,PROSPER_Harvey!$16:$16,""),"")))))))="","",
IF($C50="Christopher Lobo",_xlfn.XLOOKUP($B50,PROSPER_Lobo!$1:$1,PROSPER_Lobo!$16:$16,""),
IF($C50="Naren Baliga",_xlfn.XLOOKUP($B50,PROSPER_Baliga!$1:$1,PROSPER_Baliga!$16:$16,""),
IF($C50="Thorsten Huhn",_xlfn.XLOOKUP($B50,PROSPER_Huhn!$1:$1,PROSPER_Huhn!$16:$16,""),
IF($C50="Nick Hull",_xlfn.XLOOKUP($B50,PROSPER_Hull!$1:$1,PROSPER_Hull!$16:$16,""),
IF($C50="Monika Kotwani",_xlfn.XLOOKUP($B50,PROSPER_Kotwani!$1:$1,PROSPER_Kotwani!$16:$16,""),
IF($C50="Jonathan Wellner",_xlfn.XLOOKUP($B50,PROSPER_Wellner!$1:$1,PROSPER_Wellner!$16:$16,""),
IF($C50="Travis Harvey",_xlfn.XLOOKUP($B50,PROSPER_Harvey!$1:$1,PROSPER_Harvey!$16:$16,""),"")))))))))</f>
        <v>No Score</v>
      </c>
      <c r="BM50" s="125" t="str">
        <f>IF(IF(IF($C50="Christopher Lobo",_xlfn.XLOOKUP($B50,PROSPER_Lobo!$1:$1,PROSPER_Lobo!$17:$17,""),
IF($C50="Naren Baliga",_xlfn.XLOOKUP($B50,PROSPER_Baliga!$1:$1,PROSPER_Baliga!$17:$17,""),
IF($C50="Thorsten Huhn",_xlfn.XLOOKUP($B50,PROSPER_Huhn!$1:$1,PROSPER_Huhn!$17:$17,""),
IF($C50="Nick Hull",_xlfn.XLOOKUP($B50,PROSPER_Hull!$1:$1,PROSPER_Hull!$17:$17,""),
IF($C50="Monika Kotwani",_xlfn.XLOOKUP($B50,PROSPER_Kotwani!$1:$1,PROSPER_Kotwani!$17:$17,""),
IF($C50="Jonathan Wellner",_xlfn.XLOOKUP($B50,PROSPER_Wellner!$1:$1,PROSPER_Wellner!$17:$17,""),
IF($C50="Travis Harvey",_xlfn.XLOOKUP($B50,PROSPER_Harvey!$1:$1,PROSPER_Harvey!$17:$17,""),"")))))))="","",
IF($C50="Christopher Lobo",_xlfn.XLOOKUP($B50,PROSPER_Lobo!$1:$1,PROSPER_Lobo!$17:$17,""),
IF($C50="Naren Baliga",_xlfn.XLOOKUP($B50,PROSPER_Baliga!$1:$1,PROSPER_Baliga!$17:$17,""),
IF($C50="Thorsten Huhn",_xlfn.XLOOKUP($B50,PROSPER_Huhn!$1:$1,PROSPER_Huhn!$17:$17,""),
IF($C50="Nick Hull",_xlfn.XLOOKUP($B50,PROSPER_Hull!$1:$1,PROSPER_Hull!$17:$17,""),
IF($C50="Monika Kotwani",_xlfn.XLOOKUP($B50,PROSPER_Kotwani!$1:$1,PROSPER_Kotwani!$17:$17,""),
IF($C50="Jonathan Wellner",_xlfn.XLOOKUP($B50,PROSPER_Wellner!$1:$1,PROSPER_Wellner!$17:$17,""),
IF($C50="Travis Harvey",_xlfn.XLOOKUP($B50,PROSPER_Harvey!$1:$1,PROSPER_Harvey!$17:$17,""),""))))))))="","No Comment",IF(IF($C50="Christopher Lobo",_xlfn.XLOOKUP($B50,PROSPER_Lobo!$1:$1,PROSPER_Lobo!$17:$17,""),
IF($C50="Naren Baliga",_xlfn.XLOOKUP($B50,PROSPER_Baliga!$1:$1,PROSPER_Baliga!$17:$17,""),
IF($C50="Thorsten Huhn",_xlfn.XLOOKUP($B50,PROSPER_Huhn!$1:$1,PROSPER_Huhn!$17:$17,""),
IF($C50="Nick Hull",_xlfn.XLOOKUP($B50,PROSPER_Hull!$1:$1,PROSPER_Hull!$17:$17,""),
IF($C50="Monika Kotwani",_xlfn.XLOOKUP($B50,PROSPER_Kotwani!$1:$1,PROSPER_Kotwani!$17:$17,""),
IF($C50="Jonathan Wellner",_xlfn.XLOOKUP($B50,PROSPER_Wellner!$1:$1,PROSPER_Wellner!$17:$17,""),
IF($C50="Travis Harvey",_xlfn.XLOOKUP($B50,PROSPER_Harvey!$1:$1,PROSPER_Harvey!$17:$17,""),"")))))))="","",
IF($C50="Christopher Lobo",_xlfn.XLOOKUP($B50,PROSPER_Lobo!$1:$1,PROSPER_Lobo!$17:$17,""),
IF($C50="Naren Baliga",_xlfn.XLOOKUP($B50,PROSPER_Baliga!$1:$1,PROSPER_Baliga!$17:$17,""),
IF($C50="Thorsten Huhn",_xlfn.XLOOKUP($B50,PROSPER_Huhn!$1:$1,PROSPER_Huhn!$17:$17,""),
IF($C50="Nick Hull",_xlfn.XLOOKUP($B50,PROSPER_Hull!$1:$1,PROSPER_Hull!$17:$17,""),
IF($C50="Monika Kotwani",_xlfn.XLOOKUP($B50,PROSPER_Kotwani!$1:$1,PROSPER_Kotwani!$17:$17,""),
IF($C50="Jonathan Wellner",_xlfn.XLOOKUP($B50,PROSPER_Wellner!$1:$1,PROSPER_Wellner!$17:$17,""),
IF($C50="Travis Harvey",_xlfn.XLOOKUP($B50,PROSPER_Harvey!$1:$1,PROSPER_Harvey!$17:$17,""),"")))))))))</f>
        <v>No Comment</v>
      </c>
      <c r="BN50" s="124" t="str">
        <f>IFERROR(ROUND(_xlfn.XLOOKUP(B50,'RevenueChallenge_Query'!$E:$E,'RevenueChallenge_Query'!$F:$F)/3.2,0),"Not Taken")</f>
        <v>Not Taken</v>
      </c>
      <c r="BO50" s="150" t="str">
        <f t="shared" si="426"/>
        <v>N/A</v>
      </c>
      <c r="BP50" s="120" t="str">
        <f>_xlfn.XLOOKUP(B50,PROSPERInitial_Query!$E:$E,PROSPERInitial_Query!$O:$O,"",,-1)</f>
        <v/>
      </c>
      <c r="BQ50" s="121" t="str">
        <f t="shared" si="369"/>
        <v>Stephen Hall1 - PortfolioArtificial Intelligence</v>
      </c>
      <c r="BR50" s="126" t="str">
        <f>_xlfn.XLOOKUP(BQ50,PROSPERDelta_Query!BK:BK,PROSPERDelta_Query!Q:Q,"",,-1)</f>
        <v/>
      </c>
      <c r="BS50" s="124" t="str">
        <f t="shared" si="427"/>
        <v>N/A</v>
      </c>
      <c r="BT50" s="124" t="str">
        <f>IF(IF(IF($C50="Christopher Lobo",_xlfn.XLOOKUP($B50,PROSPER_Lobo!$1:$1,PROSPER_Lobo!$18:$18,""),
IF($C50="Naren Baliga",_xlfn.XLOOKUP($B50,PROSPER_Baliga!$1:$1,PROSPER_Baliga!$18:$18,""),
IF($C50="Thorsten Huhn",_xlfn.XLOOKUP($B50,PROSPER_Huhn!$1:$1,PROSPER_Huhn!$18:$18,""),
IF($C50="Nick Hull",_xlfn.XLOOKUP($B50,PROSPER_Hull!$1:$1,PROSPER_Hull!$18:$18,""),
IF($C50="Monika Kotwani",_xlfn.XLOOKUP($B50,PROSPER_Kotwani!$1:$1,PROSPER_Kotwani!$18:$18,""),
IF($C50="Jonathan Wellner",_xlfn.XLOOKUP($B50,PROSPER_Wellner!$1:$1,PROSPER_Wellner!$18:$18,""),
IF($C50="Travis Harvey",_xlfn.XLOOKUP($B50,PROSPER_Harvey!$1:$1,PROSPER_Harvey!$18:$18,""),"")))))))="","",
IF($C50="Christopher Lobo",_xlfn.XLOOKUP($B50,PROSPER_Lobo!$1:$1,PROSPER_Lobo!$18:$18,""),
IF($C50="Naren Baliga",_xlfn.XLOOKUP($B50,PROSPER_Baliga!$1:$1,PROSPER_Baliga!$18:$18,""),
IF($C50="Thorsten Huhn",_xlfn.XLOOKUP($B50,PROSPER_Huhn!$1:$1,PROSPER_Huhn!$18:$18,""),
IF($C50="Nick Hull",_xlfn.XLOOKUP($B50,PROSPER_Hull!$1:$1,PROSPER_Hull!$18:$18,""),
IF($C50="Monika Kotwani",_xlfn.XLOOKUP($B50,PROSPER_Kotwani!$1:$1,PROSPER_Kotwani!$18:$18,""),
IF($C50="Jonathan Wellner",_xlfn.XLOOKUP($B50,PROSPER_Wellner!$1:$1,PROSPER_Wellner!$18:$18,""),
IF($C50="Travis Harvey",_xlfn.XLOOKUP($B50,PROSPER_Harvey!$1:$1,PROSPER_Harvey!$18:$18,""),""))))))))="","No Score",IF(IF($C50="Christopher Lobo",_xlfn.XLOOKUP($B50,PROSPER_Lobo!$1:$1,PROSPER_Lobo!$18:$18,""),
IF($C50="Naren Baliga",_xlfn.XLOOKUP($B50,PROSPER_Baliga!$1:$1,PROSPER_Baliga!$18:$18,""),
IF($C50="Thorsten Huhn",_xlfn.XLOOKUP($B50,PROSPER_Huhn!$1:$1,PROSPER_Huhn!$18:$18,""),
IF($C50="Nick Hull",_xlfn.XLOOKUP($B50,PROSPER_Hull!$1:$1,PROSPER_Hull!$18:$18,""),
IF($C50="Monika Kotwani",_xlfn.XLOOKUP($B50,PROSPER_Kotwani!$1:$1,PROSPER_Kotwani!$18:$18,""),
IF($C50="Jonathan Wellner",_xlfn.XLOOKUP($B50,PROSPER_Wellner!$1:$1,PROSPER_Wellner!$18:$18,""),
IF($C50="Travis Harvey",_xlfn.XLOOKUP($B50,PROSPER_Harvey!$1:$1,PROSPER_Harvey!$18:$18,""),"")))))))="","",
IF($C50="Christopher Lobo",_xlfn.XLOOKUP($B50,PROSPER_Lobo!$1:$1,PROSPER_Lobo!$18:$18,""),
IF($C50="Naren Baliga",_xlfn.XLOOKUP($B50,PROSPER_Baliga!$1:$1,PROSPER_Baliga!$18:$18,""),
IF($C50="Thorsten Huhn",_xlfn.XLOOKUP($B50,PROSPER_Huhn!$1:$1,PROSPER_Huhn!$18:$18,""),
IF($C50="Nick Hull",_xlfn.XLOOKUP($B50,PROSPER_Hull!$1:$1,PROSPER_Hull!$18:$18,""),
IF($C50="Monika Kotwani",_xlfn.XLOOKUP($B50,PROSPER_Kotwani!$1:$1,PROSPER_Kotwani!$18:$18,""),
IF($C50="Jonathan Wellner",_xlfn.XLOOKUP($B50,PROSPER_Wellner!$1:$1,PROSPER_Wellner!$18:$18,""),
IF($C50="Travis Harvey",_xlfn.XLOOKUP($B50,PROSPER_Harvey!$1:$1,PROSPER_Harvey!$18:$18,""),"")))))))))</f>
        <v>No Score</v>
      </c>
      <c r="BU50" s="125" t="str">
        <f>IF(IF(IF($C50="Christopher Lobo",_xlfn.XLOOKUP($B50,PROSPER_Lobo!$1:$1,PROSPER_Lobo!$19:$19,""),
IF($C50="Naren Baliga",_xlfn.XLOOKUP($B50,PROSPER_Baliga!$1:$1,PROSPER_Baliga!$19:$19,""),
IF($C50="Thorsten Huhn",_xlfn.XLOOKUP($B50,PROSPER_Huhn!$1:$1,PROSPER_Huhn!$19:$19,""),
IF($C50="Nick Hull",_xlfn.XLOOKUP($B50,PROSPER_Hull!$1:$1,PROSPER_Hull!$19:$19,""),
IF($C50="Monika Kotwani",_xlfn.XLOOKUP($B50,PROSPER_Kotwani!$1:$1,PROSPER_Kotwani!$19:$19,""),
IF($C50="Jonathan Wellner",_xlfn.XLOOKUP($B50,PROSPER_Wellner!$1:$1,PROSPER_Wellner!$19:$19,""),
IF($C50="Travis Harvey",_xlfn.XLOOKUP($B50,PROSPER_Harvey!$1:$1,PROSPER_Harvey!$19:$19,""),"")))))))="","",
IF($C50="Christopher Lobo",_xlfn.XLOOKUP($B50,PROSPER_Lobo!$1:$1,PROSPER_Lobo!$19:$19,""),
IF($C50="Naren Baliga",_xlfn.XLOOKUP($B50,PROSPER_Baliga!$1:$1,PROSPER_Baliga!$19:$19,""),
IF($C50="Thorsten Huhn",_xlfn.XLOOKUP($B50,PROSPER_Huhn!$1:$1,PROSPER_Huhn!$19:$19,""),
IF($C50="Nick Hull",_xlfn.XLOOKUP($B50,PROSPER_Hull!$1:$1,PROSPER_Hull!$19:$19,""),
IF($C50="Monika Kotwani",_xlfn.XLOOKUP($B50,PROSPER_Kotwani!$1:$1,PROSPER_Kotwani!$19:$19,""),
IF($C50="Jonathan Wellner",_xlfn.XLOOKUP($B50,PROSPER_Wellner!$1:$1,PROSPER_Wellner!$19:$19,""),
IF($C50="Travis Harvey",_xlfn.XLOOKUP($B50,PROSPER_Harvey!$1:$1,PROSPER_Harvey!$19:$19,""),""))))))))="","No Comment",IF(IF($C50="Christopher Lobo",_xlfn.XLOOKUP($B50,PROSPER_Lobo!$1:$1,PROSPER_Lobo!$19:$19,""),
IF($C50="Naren Baliga",_xlfn.XLOOKUP($B50,PROSPER_Baliga!$1:$1,PROSPER_Baliga!$19:$19,""),
IF($C50="Thorsten Huhn",_xlfn.XLOOKUP($B50,PROSPER_Huhn!$1:$1,PROSPER_Huhn!$19:$19,""),
IF($C50="Nick Hull",_xlfn.XLOOKUP($B50,PROSPER_Hull!$1:$1,PROSPER_Hull!$19:$19,""),
IF($C50="Monika Kotwani",_xlfn.XLOOKUP($B50,PROSPER_Kotwani!$1:$1,PROSPER_Kotwani!$19:$19,""),
IF($C50="Jonathan Wellner",_xlfn.XLOOKUP($B50,PROSPER_Wellner!$1:$1,PROSPER_Wellner!$19:$19,""),
IF($C50="Travis Harvey",_xlfn.XLOOKUP($B50,PROSPER_Harvey!$1:$1,PROSPER_Harvey!$19:$19,""),"")))))))="","",
IF($C50="Christopher Lobo",_xlfn.XLOOKUP($B50,PROSPER_Lobo!$1:$1,PROSPER_Lobo!$19:$19,""),
IF($C50="Naren Baliga",_xlfn.XLOOKUP($B50,PROSPER_Baliga!$1:$1,PROSPER_Baliga!$19:$19,""),
IF($C50="Thorsten Huhn",_xlfn.XLOOKUP($B50,PROSPER_Huhn!$1:$1,PROSPER_Huhn!$19:$19,""),
IF($C50="Nick Hull",_xlfn.XLOOKUP($B50,PROSPER_Hull!$1:$1,PROSPER_Hull!$19:$19,""),
IF($C50="Monika Kotwani",_xlfn.XLOOKUP($B50,PROSPER_Kotwani!$1:$1,PROSPER_Kotwani!$19:$19,""),
IF($C50="Jonathan Wellner",_xlfn.XLOOKUP($B50,PROSPER_Wellner!$1:$1,PROSPER_Wellner!$19:$19,""),
IF($C50="Travis Harvey",_xlfn.XLOOKUP($B50,PROSPER_Harvey!$1:$1,PROSPER_Harvey!$19:$19,""),"")))))))))</f>
        <v>No Comment</v>
      </c>
      <c r="BV50" s="124" t="s">
        <v>89</v>
      </c>
      <c r="BW50" s="150" t="str">
        <f t="shared" si="428"/>
        <v>N/A</v>
      </c>
      <c r="BX50" s="127" t="str">
        <f t="shared" si="429"/>
        <v>N/A</v>
      </c>
      <c r="BY50" s="128" t="str">
        <f t="shared" si="430"/>
        <v>N/A</v>
      </c>
      <c r="BZ50" s="128">
        <f t="shared" si="431"/>
        <v>8</v>
      </c>
      <c r="CA50" s="129">
        <f t="shared" si="432"/>
        <v>8</v>
      </c>
      <c r="CB50" s="130" t="str">
        <f>_xlfn.XLOOKUP(B50,PROSPERInitial_Query!$E:$E,PROSPERInitial_Query!$AA:$AA,"",,-1)</f>
        <v/>
      </c>
      <c r="CC50" s="121" t="str">
        <f t="shared" si="370"/>
        <v>Stephen Hall2 - RelationshipAccount / Stakeholder 1Name</v>
      </c>
      <c r="CD50" s="121" t="str">
        <f>_xlfn.XLOOKUP(CC50,PROSPERDelta_Query!BK:BK,PROSPERDelta_Query!AC:AC,"",,-1)</f>
        <v/>
      </c>
      <c r="CE50" s="126" t="str">
        <f>_xlfn.XLOOKUP(B50,PROSPERInitial_Query!$E:$E,PROSPERInitial_Query!$Q:$Q,"",,-1)</f>
        <v/>
      </c>
      <c r="CF50" s="121" t="str">
        <f t="shared" si="371"/>
        <v>Stephen Hall2 - RelationshipAccount / Stakeholder 1Self Score</v>
      </c>
      <c r="CG50" s="126" t="str">
        <f>_xlfn.XLOOKUP(CF50,PROSPERDelta_Query!BK:BK,PROSPERDelta_Query!AM:AM,"",,-1)</f>
        <v/>
      </c>
      <c r="CH50" s="131" t="str">
        <f t="shared" si="372"/>
        <v/>
      </c>
      <c r="CI50" s="131" t="str">
        <f t="shared" si="433"/>
        <v>N/A</v>
      </c>
      <c r="CJ50" s="132" t="str">
        <f t="shared" si="434"/>
        <v>N/A</v>
      </c>
      <c r="CK50" s="132" t="str">
        <f>IF(IF(IF($C50="Christopher Lobo",_xlfn.XLOOKUP($B50,PROSPER_Lobo!$1:$1,PROSPER_Lobo!$21:$21,""),
IF($C50="Naren Baliga",_xlfn.XLOOKUP($B50,PROSPER_Baliga!$1:$1,PROSPER_Baliga!$21:$21,""),
IF($C50="Thorsten Huhn",_xlfn.XLOOKUP($B50,PROSPER_Huhn!$1:$1,PROSPER_Huhn!$21:$21,""),
IF($C50="Nick Hull",_xlfn.XLOOKUP($B50,PROSPER_Hull!$1:$1,PROSPER_Hull!$21:$21,""),
IF($C50="Monika Kotwani",_xlfn.XLOOKUP($B50,PROSPER_Kotwani!$1:$1,PROSPER_Kotwani!$21:$21,""),
IF($C50="Jonathan Wellner",_xlfn.XLOOKUP($B50,PROSPER_Wellner!$1:$1,PROSPER_Wellner!$21:$21,""),
IF($C50="Travis Harvey",_xlfn.XLOOKUP($B50,PROSPER_Harvey!$1:$1,PROSPER_Harvey!$21:$21,""),"")))))))="","",
IF($C50="Christopher Lobo",_xlfn.XLOOKUP($B50,PROSPER_Lobo!$1:$1,PROSPER_Lobo!$21:$21,""),
IF($C50="Naren Baliga",_xlfn.XLOOKUP($B50,PROSPER_Baliga!$1:$1,PROSPER_Baliga!$21:$21,""),
IF($C50="Thorsten Huhn",_xlfn.XLOOKUP($B50,PROSPER_Huhn!$1:$1,PROSPER_Huhn!$21:$21,""),
IF($C50="Nick Hull",_xlfn.XLOOKUP($B50,PROSPER_Hull!$1:$1,PROSPER_Hull!$21:$21,""),
IF($C50="Monika Kotwani",_xlfn.XLOOKUP($B50,PROSPER_Kotwani!$1:$1,PROSPER_Kotwani!$21:$21,""),
IF($C50="Jonathan Wellner",_xlfn.XLOOKUP($B50,PROSPER_Wellner!$1:$1,PROSPER_Wellner!$21:$21,""),
IF($C50="Travis Harvey",_xlfn.XLOOKUP($B50,PROSPER_Harvey!$1:$1,PROSPER_Harvey!$21:$21,""),""))))))))="","No Score",IF(IF($C50="Christopher Lobo",_xlfn.XLOOKUP($B50,PROSPER_Lobo!$1:$1,PROSPER_Lobo!$21:$21,""),
IF($C50="Naren Baliga",_xlfn.XLOOKUP($B50,PROSPER_Baliga!$1:$1,PROSPER_Baliga!$21:$21,""),
IF($C50="Thorsten Huhn",_xlfn.XLOOKUP($B50,PROSPER_Huhn!$1:$1,PROSPER_Huhn!$21:$21,""),
IF($C50="Nick Hull",_xlfn.XLOOKUP($B50,PROSPER_Hull!$1:$1,PROSPER_Hull!$21:$21,""),
IF($C50="Monika Kotwani",_xlfn.XLOOKUP($B50,PROSPER_Kotwani!$1:$1,PROSPER_Kotwani!$21:$21,""),
IF($C50="Jonathan Wellner",_xlfn.XLOOKUP($B50,PROSPER_Wellner!$1:$1,PROSPER_Wellner!$21:$21,""),
IF($C50="Travis Harvey",_xlfn.XLOOKUP($B50,PROSPER_Harvey!$1:$1,PROSPER_Harvey!$21:$21,""),"")))))))="","",
IF($C50="Christopher Lobo",_xlfn.XLOOKUP($B50,PROSPER_Lobo!$1:$1,PROSPER_Lobo!$21:$21,""),
IF($C50="Naren Baliga",_xlfn.XLOOKUP($B50,PROSPER_Baliga!$1:$1,PROSPER_Baliga!$21:$21,""),
IF($C50="Thorsten Huhn",_xlfn.XLOOKUP($B50,PROSPER_Huhn!$1:$1,PROSPER_Huhn!$21:$21,""),
IF($C50="Nick Hull",_xlfn.XLOOKUP($B50,PROSPER_Hull!$1:$1,PROSPER_Hull!$21:$21,""),
IF($C50="Monika Kotwani",_xlfn.XLOOKUP($B50,PROSPER_Kotwani!$1:$1,PROSPER_Kotwani!$21:$21,""),
IF($C50="Jonathan Wellner",_xlfn.XLOOKUP($B50,PROSPER_Wellner!$1:$1,PROSPER_Wellner!$21:$21,""),
IF($C50="Travis Harvey",_xlfn.XLOOKUP($B50,PROSPER_Harvey!$1:$1,PROSPER_Harvey!$21:$21,""),"")))))))))</f>
        <v>N/A</v>
      </c>
      <c r="CL50" s="131" t="str">
        <f>IF(IF(IF($C50="Christopher Lobo",_xlfn.XLOOKUP($B50,PROSPER_Lobo!$1:$1,PROSPER_Lobo!$22:$22,""),
IF($C50="Naren Baliga",_xlfn.XLOOKUP($B50,PROSPER_Baliga!$1:$1,PROSPER_Baliga!$22:$22,""),
IF($C50="Thorsten Huhn",_xlfn.XLOOKUP($B50,PROSPER_Huhn!$1:$1,PROSPER_Huhn!$22:$22,""),
IF($C50="Nick Hull",_xlfn.XLOOKUP($B50,PROSPER_Hull!$1:$1,PROSPER_Hull!$22:$22,""),
IF($C50="Monika Kotwani",_xlfn.XLOOKUP($B50,PROSPER_Kotwani!$1:$1,PROSPER_Kotwani!$22:$22,""),
IF($C50="Jonathan Wellner",_xlfn.XLOOKUP($B50,PROSPER_Wellner!$1:$1,PROSPER_Wellner!$22:$22,""),
IF($C50="Travis Harvey",_xlfn.XLOOKUP($B50,PROSPER_Harvey!$1:$1,PROSPER_Harvey!$22:$22,""),"")))))))="","",
IF($C50="Christopher Lobo",_xlfn.XLOOKUP($B50,PROSPER_Lobo!$1:$1,PROSPER_Lobo!$22:$22,""),
IF($C50="Naren Baliga",_xlfn.XLOOKUP($B50,PROSPER_Baliga!$1:$1,PROSPER_Baliga!$22:$22,""),
IF($C50="Thorsten Huhn",_xlfn.XLOOKUP($B50,PROSPER_Huhn!$1:$1,PROSPER_Huhn!$22:$22,""),
IF($C50="Nick Hull",_xlfn.XLOOKUP($B50,PROSPER_Hull!$1:$1,PROSPER_Hull!$22:$22,""),
IF($C50="Monika Kotwani",_xlfn.XLOOKUP($B50,PROSPER_Kotwani!$1:$1,PROSPER_Kotwani!$22:$22,""),
IF($C50="Jonathan Wellner",_xlfn.XLOOKUP($B50,PROSPER_Wellner!$1:$1,PROSPER_Wellner!$22:$22,""),
IF($C50="Travis Harvey",_xlfn.XLOOKUP($B50,PROSPER_Harvey!$1:$1,PROSPER_Harvey!$22:$22,""),""))))))))="","No Comment",IF(IF($C50="Christopher Lobo",_xlfn.XLOOKUP($B50,PROSPER_Lobo!$1:$1,PROSPER_Lobo!$22:$22,""),
IF($C50="Naren Baliga",_xlfn.XLOOKUP($B50,PROSPER_Baliga!$1:$1,PROSPER_Baliga!$22:$22,""),
IF($C50="Thorsten Huhn",_xlfn.XLOOKUP($B50,PROSPER_Huhn!$1:$1,PROSPER_Huhn!$22:$22,""),
IF($C50="Nick Hull",_xlfn.XLOOKUP($B50,PROSPER_Hull!$1:$1,PROSPER_Hull!$22:$22,""),
IF($C50="Monika Kotwani",_xlfn.XLOOKUP($B50,PROSPER_Kotwani!$1:$1,PROSPER_Kotwani!$22:$22,""),
IF($C50="Jonathan Wellner",_xlfn.XLOOKUP($B50,PROSPER_Wellner!$1:$1,PROSPER_Wellner!$22:$22,""),
IF($C50="Travis Harvey",_xlfn.XLOOKUP($B50,PROSPER_Harvey!$1:$1,PROSPER_Harvey!$22:$22,""),"")))))))="","",
IF($C50="Christopher Lobo",_xlfn.XLOOKUP($B50,PROSPER_Lobo!$1:$1,PROSPER_Lobo!$22:$22,""),
IF($C50="Naren Baliga",_xlfn.XLOOKUP($B50,PROSPER_Baliga!$1:$1,PROSPER_Baliga!$22:$22,""),
IF($C50="Thorsten Huhn",_xlfn.XLOOKUP($B50,PROSPER_Huhn!$1:$1,PROSPER_Huhn!$22:$22,""),
IF($C50="Nick Hull",_xlfn.XLOOKUP($B50,PROSPER_Hull!$1:$1,PROSPER_Hull!$22:$22,""),
IF($C50="Monika Kotwani",_xlfn.XLOOKUP($B50,PROSPER_Kotwani!$1:$1,PROSPER_Kotwani!$22:$22,""),
IF($C50="Jonathan Wellner",_xlfn.XLOOKUP($B50,PROSPER_Wellner!$1:$1,PROSPER_Wellner!$22:$22,""),
IF($C50="Travis Harvey",_xlfn.XLOOKUP($B50,PROSPER_Harvey!$1:$1,PROSPER_Harvey!$22:$22,""),"")))))))))</f>
        <v>N/A</v>
      </c>
      <c r="CM50" s="150" t="str">
        <f t="shared" si="435"/>
        <v>N/A</v>
      </c>
      <c r="CN50" s="130" t="str">
        <f>_xlfn.XLOOKUP(B50,PROSPERInitial_Query!$E:$E,PROSPERInitial_Query!$AB:$AB,"",,-1)</f>
        <v/>
      </c>
      <c r="CO50" s="121" t="str">
        <f t="shared" si="373"/>
        <v>Stephen Hall2 - RelationshipAccount / Stakeholder 2Name</v>
      </c>
      <c r="CP50" s="121" t="str">
        <f>_xlfn.XLOOKUP(CO50,PROSPERDelta_Query!BK:BK,PROSPERDelta_Query!AD:AD,"",,-1)</f>
        <v/>
      </c>
      <c r="CQ50" s="126" t="str">
        <f>_xlfn.XLOOKUP(B50,PROSPERInitial_Query!$E:$E,PROSPERInitial_Query!$R:$R,"",,-1)</f>
        <v/>
      </c>
      <c r="CR50" s="121" t="str">
        <f t="shared" si="374"/>
        <v>Stephen Hall2 - RelationshipAccount / Stakeholder 2Self Score</v>
      </c>
      <c r="CS50" s="126" t="str">
        <f>_xlfn.XLOOKUP(CR50,PROSPERDelta_Query!BK:BK,PROSPERDelta_Query!AN:AN,"",,-1)</f>
        <v/>
      </c>
      <c r="CT50" s="131" t="str">
        <f t="shared" si="375"/>
        <v/>
      </c>
      <c r="CU50" s="131" t="str">
        <f t="shared" si="436"/>
        <v>N/A</v>
      </c>
      <c r="CV50" s="132" t="str">
        <f t="shared" si="437"/>
        <v>N/A</v>
      </c>
      <c r="CW50" s="132" t="str">
        <f>IF(IF(IF($C50="Christopher Lobo",_xlfn.XLOOKUP($B50,PROSPER_Lobo!$1:$1,PROSPER_Lobo!$24:$24,""),
IF($C50="Naren Baliga",_xlfn.XLOOKUP($B50,PROSPER_Baliga!$1:$1,PROSPER_Baliga!$24:$24,""),
IF($C50="Thorsten Huhn",_xlfn.XLOOKUP($B50,PROSPER_Huhn!$1:$1,PROSPER_Huhn!$24:$24,""),
IF($C50="Nick Hull",_xlfn.XLOOKUP($B50,PROSPER_Hull!$1:$1,PROSPER_Hull!$24:$24,""),
IF($C50="Monika Kotwani",_xlfn.XLOOKUP($B50,PROSPER_Kotwani!$1:$1,PROSPER_Kotwani!$24:$24,""),
IF($C50="Jonathan Wellner",_xlfn.XLOOKUP($B50,PROSPER_Wellner!$1:$1,PROSPER_Wellner!$24:$24,""),
IF($C50="Travis Harvey",_xlfn.XLOOKUP($B50,PROSPER_Harvey!$1:$1,PROSPER_Harvey!$24:$24,""),"")))))))="","",
IF($C50="Christopher Lobo",_xlfn.XLOOKUP($B50,PROSPER_Lobo!$1:$1,PROSPER_Lobo!$24:$24,""),
IF($C50="Naren Baliga",_xlfn.XLOOKUP($B50,PROSPER_Baliga!$1:$1,PROSPER_Baliga!$24:$24,""),
IF($C50="Thorsten Huhn",_xlfn.XLOOKUP($B50,PROSPER_Huhn!$1:$1,PROSPER_Huhn!$24:$24,""),
IF($C50="Nick Hull",_xlfn.XLOOKUP($B50,PROSPER_Hull!$1:$1,PROSPER_Hull!$24:$24,""),
IF($C50="Monika Kotwani",_xlfn.XLOOKUP($B50,PROSPER_Kotwani!$1:$1,PROSPER_Kotwani!$24:$24,""),
IF($C50="Jonathan Wellner",_xlfn.XLOOKUP($B50,PROSPER_Wellner!$1:$1,PROSPER_Wellner!$24:$24,""),
IF($C50="Travis Harvey",_xlfn.XLOOKUP($B50,PROSPER_Harvey!$1:$1,PROSPER_Harvey!$24:$24,""),""))))))))="","No Score",IF(IF($C50="Christopher Lobo",_xlfn.XLOOKUP($B50,PROSPER_Lobo!$1:$1,PROSPER_Lobo!$24:$24,""),
IF($C50="Naren Baliga",_xlfn.XLOOKUP($B50,PROSPER_Baliga!$1:$1,PROSPER_Baliga!$24:$24,""),
IF($C50="Thorsten Huhn",_xlfn.XLOOKUP($B50,PROSPER_Huhn!$1:$1,PROSPER_Huhn!$24:$24,""),
IF($C50="Nick Hull",_xlfn.XLOOKUP($B50,PROSPER_Hull!$1:$1,PROSPER_Hull!$24:$24,""),
IF($C50="Monika Kotwani",_xlfn.XLOOKUP($B50,PROSPER_Kotwani!$1:$1,PROSPER_Kotwani!$24:$24,""),
IF($C50="Jonathan Wellner",_xlfn.XLOOKUP($B50,PROSPER_Wellner!$1:$1,PROSPER_Wellner!$24:$24,""),
IF($C50="Travis Harvey",_xlfn.XLOOKUP($B50,PROSPER_Harvey!$1:$1,PROSPER_Harvey!$24:$24,""),"")))))))="","",
IF($C50="Christopher Lobo",_xlfn.XLOOKUP($B50,PROSPER_Lobo!$1:$1,PROSPER_Lobo!$24:$24,""),
IF($C50="Naren Baliga",_xlfn.XLOOKUP($B50,PROSPER_Baliga!$1:$1,PROSPER_Baliga!$24:$24,""),
IF($C50="Thorsten Huhn",_xlfn.XLOOKUP($B50,PROSPER_Huhn!$1:$1,PROSPER_Huhn!$24:$24,""),
IF($C50="Nick Hull",_xlfn.XLOOKUP($B50,PROSPER_Hull!$1:$1,PROSPER_Hull!$24:$24,""),
IF($C50="Monika Kotwani",_xlfn.XLOOKUP($B50,PROSPER_Kotwani!$1:$1,PROSPER_Kotwani!$24:$24,""),
IF($C50="Jonathan Wellner",_xlfn.XLOOKUP($B50,PROSPER_Wellner!$1:$1,PROSPER_Wellner!$24:$24,""),
IF($C50="Travis Harvey",_xlfn.XLOOKUP($B50,PROSPER_Harvey!$1:$1,PROSPER_Harvey!$24:$24,""),"")))))))))</f>
        <v>N/A</v>
      </c>
      <c r="CX50" s="131" t="str">
        <f>IF(IF(IF($C50="Christopher Lobo",_xlfn.XLOOKUP($B50,PROSPER_Lobo!$1:$1,PROSPER_Lobo!$25:$25,""),
IF($C50="Naren Baliga",_xlfn.XLOOKUP($B50,PROSPER_Baliga!$1:$1,PROSPER_Baliga!$25:$25,""),
IF($C50="Thorsten Huhn",_xlfn.XLOOKUP($B50,PROSPER_Huhn!$1:$1,PROSPER_Huhn!$25:$25,""),
IF($C50="Nick Hull",_xlfn.XLOOKUP($B50,PROSPER_Hull!$1:$1,PROSPER_Hull!$25:$25,""),
IF($C50="Monika Kotwani",_xlfn.XLOOKUP($B50,PROSPER_Kotwani!$1:$1,PROSPER_Kotwani!$25:$25,""),
IF($C50="Jonathan Wellner",_xlfn.XLOOKUP($B50,PROSPER_Wellner!$1:$1,PROSPER_Wellner!$25:$25,""),
IF($C50="Travis Harvey",_xlfn.XLOOKUP($B50,PROSPER_Harvey!$1:$1,PROSPER_Harvey!$25:$25,""),"")))))))="","",
IF($C50="Christopher Lobo",_xlfn.XLOOKUP($B50,PROSPER_Lobo!$1:$1,PROSPER_Lobo!$25:$25,""),
IF($C50="Naren Baliga",_xlfn.XLOOKUP($B50,PROSPER_Baliga!$1:$1,PROSPER_Baliga!$25:$25,""),
IF($C50="Thorsten Huhn",_xlfn.XLOOKUP($B50,PROSPER_Huhn!$1:$1,PROSPER_Huhn!$25:$25,""),
IF($C50="Nick Hull",_xlfn.XLOOKUP($B50,PROSPER_Hull!$1:$1,PROSPER_Hull!$25:$25,""),
IF($C50="Monika Kotwani",_xlfn.XLOOKUP($B50,PROSPER_Kotwani!$1:$1,PROSPER_Kotwani!$25:$25,""),
IF($C50="Jonathan Wellner",_xlfn.XLOOKUP($B50,PROSPER_Wellner!$1:$1,PROSPER_Wellner!$25:$25,""),
IF($C50="Travis Harvey",_xlfn.XLOOKUP($B50,PROSPER_Harvey!$1:$1,PROSPER_Harvey!$25:$25,""),""))))))))="","No Comment",IF(IF($C50="Christopher Lobo",_xlfn.XLOOKUP($B50,PROSPER_Lobo!$1:$1,PROSPER_Lobo!$25:$25,""),
IF($C50="Naren Baliga",_xlfn.XLOOKUP($B50,PROSPER_Baliga!$1:$1,PROSPER_Baliga!$25:$25,""),
IF($C50="Thorsten Huhn",_xlfn.XLOOKUP($B50,PROSPER_Huhn!$1:$1,PROSPER_Huhn!$25:$25,""),
IF($C50="Nick Hull",_xlfn.XLOOKUP($B50,PROSPER_Hull!$1:$1,PROSPER_Hull!$25:$25,""),
IF($C50="Monika Kotwani",_xlfn.XLOOKUP($B50,PROSPER_Kotwani!$1:$1,PROSPER_Kotwani!$25:$25,""),
IF($C50="Jonathan Wellner",_xlfn.XLOOKUP($B50,PROSPER_Wellner!$1:$1,PROSPER_Wellner!$25:$25,""),
IF($C50="Travis Harvey",_xlfn.XLOOKUP($B50,PROSPER_Harvey!$1:$1,PROSPER_Harvey!$25:$25,""),"")))))))="","",
IF($C50="Christopher Lobo",_xlfn.XLOOKUP($B50,PROSPER_Lobo!$1:$1,PROSPER_Lobo!$25:$25,""),
IF($C50="Naren Baliga",_xlfn.XLOOKUP($B50,PROSPER_Baliga!$1:$1,PROSPER_Baliga!$25:$25,""),
IF($C50="Thorsten Huhn",_xlfn.XLOOKUP($B50,PROSPER_Huhn!$1:$1,PROSPER_Huhn!$25:$25,""),
IF($C50="Nick Hull",_xlfn.XLOOKUP($B50,PROSPER_Hull!$1:$1,PROSPER_Hull!$25:$25,""),
IF($C50="Monika Kotwani",_xlfn.XLOOKUP($B50,PROSPER_Kotwani!$1:$1,PROSPER_Kotwani!$25:$25,""),
IF($C50="Jonathan Wellner",_xlfn.XLOOKUP($B50,PROSPER_Wellner!$1:$1,PROSPER_Wellner!$25:$25,""),
IF($C50="Travis Harvey",_xlfn.XLOOKUP($B50,PROSPER_Harvey!$1:$1,PROSPER_Harvey!$25:$25,""),"")))))))))</f>
        <v>N/A</v>
      </c>
      <c r="CY50" s="150" t="str">
        <f t="shared" si="438"/>
        <v>N/A</v>
      </c>
      <c r="CZ50" s="130" t="str">
        <f>_xlfn.XLOOKUP(B50,PROSPERInitial_Query!$E:$E,PROSPERInitial_Query!$AC:$AC,"",,-1)</f>
        <v/>
      </c>
      <c r="DA50" s="121" t="str">
        <f t="shared" si="376"/>
        <v>Stephen Hall2 - RelationshipAccount / Stakeholder 3Name</v>
      </c>
      <c r="DB50" s="121" t="str">
        <f>_xlfn.XLOOKUP(DA50,PROSPERDelta_Query!BK:BK,PROSPERDelta_Query!AE:AE,"",,-1)</f>
        <v/>
      </c>
      <c r="DC50" s="126" t="str">
        <f>_xlfn.XLOOKUP(B50,PROSPERInitial_Query!$E:$E,PROSPERInitial_Query!$S:$S,"",,-1)</f>
        <v/>
      </c>
      <c r="DD50" s="121" t="str">
        <f t="shared" si="377"/>
        <v>Stephen Hall2 - RelationshipAccount / Stakeholder 3Self Score</v>
      </c>
      <c r="DE50" s="126" t="str">
        <f>_xlfn.XLOOKUP(DD50,PROSPERDelta_Query!BK:BK,PROSPERDelta_Query!AO:AO,"",,-1)</f>
        <v/>
      </c>
      <c r="DF50" s="131" t="str">
        <f t="shared" si="378"/>
        <v/>
      </c>
      <c r="DG50" s="131" t="str">
        <f t="shared" si="439"/>
        <v>N/A</v>
      </c>
      <c r="DH50" s="132" t="str">
        <f t="shared" si="440"/>
        <v>N/A</v>
      </c>
      <c r="DI50" s="132" t="str">
        <f>IF(IF(IF($C50="Christopher Lobo",_xlfn.XLOOKUP($B50,PROSPER_Lobo!$1:$1,PROSPER_Lobo!$27:$27,""),
IF($C50="Naren Baliga",_xlfn.XLOOKUP($B50,PROSPER_Baliga!$1:$1,PROSPER_Baliga!$27:$27,""),
IF($C50="Thorsten Huhn",_xlfn.XLOOKUP($B50,PROSPER_Huhn!$1:$1,PROSPER_Huhn!$27:$27,""),
IF($C50="Nick Hull",_xlfn.XLOOKUP($B50,PROSPER_Hull!$1:$1,PROSPER_Hull!$27:$27,""),
IF($C50="Monika Kotwani",_xlfn.XLOOKUP($B50,PROSPER_Kotwani!$1:$1,PROSPER_Kotwani!$27:$27,""),
IF($C50="Jonathan Wellner",_xlfn.XLOOKUP($B50,PROSPER_Wellner!$1:$1,PROSPER_Wellner!$27:$27,""),
IF($C50="Travis Harvey",_xlfn.XLOOKUP($B50,PROSPER_Harvey!$1:$1,PROSPER_Harvey!$27:$27,""),"")))))))="","",
IF($C50="Christopher Lobo",_xlfn.XLOOKUP($B50,PROSPER_Lobo!$1:$1,PROSPER_Lobo!$27:$27,""),
IF($C50="Naren Baliga",_xlfn.XLOOKUP($B50,PROSPER_Baliga!$1:$1,PROSPER_Baliga!$27:$27,""),
IF($C50="Thorsten Huhn",_xlfn.XLOOKUP($B50,PROSPER_Huhn!$1:$1,PROSPER_Huhn!$27:$27,""),
IF($C50="Nick Hull",_xlfn.XLOOKUP($B50,PROSPER_Hull!$1:$1,PROSPER_Hull!$27:$27,""),
IF($C50="Monika Kotwani",_xlfn.XLOOKUP($B50,PROSPER_Kotwani!$1:$1,PROSPER_Kotwani!$27:$27,""),
IF($C50="Jonathan Wellner",_xlfn.XLOOKUP($B50,PROSPER_Wellner!$1:$1,PROSPER_Wellner!$27:$27,""),
IF($C50="Travis Harvey",_xlfn.XLOOKUP($B50,PROSPER_Harvey!$1:$1,PROSPER_Harvey!$27:$27,""),""))))))))="","No Score",IF(IF($C50="Christopher Lobo",_xlfn.XLOOKUP($B50,PROSPER_Lobo!$1:$1,PROSPER_Lobo!$27:$27,""),
IF($C50="Naren Baliga",_xlfn.XLOOKUP($B50,PROSPER_Baliga!$1:$1,PROSPER_Baliga!$27:$27,""),
IF($C50="Thorsten Huhn",_xlfn.XLOOKUP($B50,PROSPER_Huhn!$1:$1,PROSPER_Huhn!$27:$27,""),
IF($C50="Nick Hull",_xlfn.XLOOKUP($B50,PROSPER_Hull!$1:$1,PROSPER_Hull!$27:$27,""),
IF($C50="Monika Kotwani",_xlfn.XLOOKUP($B50,PROSPER_Kotwani!$1:$1,PROSPER_Kotwani!$27:$27,""),
IF($C50="Jonathan Wellner",_xlfn.XLOOKUP($B50,PROSPER_Wellner!$1:$1,PROSPER_Wellner!$27:$27,""),
IF($C50="Travis Harvey",_xlfn.XLOOKUP($B50,PROSPER_Harvey!$1:$1,PROSPER_Harvey!$27:$27,""),"")))))))="","",
IF($C50="Christopher Lobo",_xlfn.XLOOKUP($B50,PROSPER_Lobo!$1:$1,PROSPER_Lobo!$27:$27,""),
IF($C50="Naren Baliga",_xlfn.XLOOKUP($B50,PROSPER_Baliga!$1:$1,PROSPER_Baliga!$27:$27,""),
IF($C50="Thorsten Huhn",_xlfn.XLOOKUP($B50,PROSPER_Huhn!$1:$1,PROSPER_Huhn!$27:$27,""),
IF($C50="Nick Hull",_xlfn.XLOOKUP($B50,PROSPER_Hull!$1:$1,PROSPER_Hull!$27:$27,""),
IF($C50="Monika Kotwani",_xlfn.XLOOKUP($B50,PROSPER_Kotwani!$1:$1,PROSPER_Kotwani!$27:$27,""),
IF($C50="Jonathan Wellner",_xlfn.XLOOKUP($B50,PROSPER_Wellner!$1:$1,PROSPER_Wellner!$27:$27,""),
IF($C50="Travis Harvey",_xlfn.XLOOKUP($B50,PROSPER_Harvey!$1:$1,PROSPER_Harvey!$27:$27,""),"")))))))))</f>
        <v>N/A</v>
      </c>
      <c r="DJ50" s="131" t="str">
        <f>IF(IF(IF($C50="Christopher Lobo",_xlfn.XLOOKUP($B50,PROSPER_Lobo!$1:$1,PROSPER_Lobo!$28:$28,""),
IF($C50="Naren Baliga",_xlfn.XLOOKUP($B50,PROSPER_Baliga!$1:$1,PROSPER_Baliga!$28:$28,""),
IF($C50="Thorsten Huhn",_xlfn.XLOOKUP($B50,PROSPER_Huhn!$1:$1,PROSPER_Huhn!$28:$28,""),
IF($C50="Nick Hull",_xlfn.XLOOKUP($B50,PROSPER_Hull!$1:$1,PROSPER_Hull!$28:$28,""),
IF($C50="Monika Kotwani",_xlfn.XLOOKUP($B50,PROSPER_Kotwani!$1:$1,PROSPER_Kotwani!$28:$28,""),
IF($C50="Jonathan Wellner",_xlfn.XLOOKUP($B50,PROSPER_Wellner!$1:$1,PROSPER_Wellner!$28:$28,""),
IF($C50="Travis Harvey",_xlfn.XLOOKUP($B50,PROSPER_Harvey!$1:$1,PROSPER_Harvey!$28:$28,""),"")))))))="","",
IF($C50="Christopher Lobo",_xlfn.XLOOKUP($B50,PROSPER_Lobo!$1:$1,PROSPER_Lobo!$28:$28,""),
IF($C50="Naren Baliga",_xlfn.XLOOKUP($B50,PROSPER_Baliga!$1:$1,PROSPER_Baliga!$28:$28,""),
IF($C50="Thorsten Huhn",_xlfn.XLOOKUP($B50,PROSPER_Huhn!$1:$1,PROSPER_Huhn!$28:$28,""),
IF($C50="Nick Hull",_xlfn.XLOOKUP($B50,PROSPER_Hull!$1:$1,PROSPER_Hull!$28:$28,""),
IF($C50="Monika Kotwani",_xlfn.XLOOKUP($B50,PROSPER_Kotwani!$1:$1,PROSPER_Kotwani!$28:$28,""),
IF($C50="Jonathan Wellner",_xlfn.XLOOKUP($B50,PROSPER_Wellner!$1:$1,PROSPER_Wellner!$28:$28,""),
IF($C50="Travis Harvey",_xlfn.XLOOKUP($B50,PROSPER_Harvey!$1:$1,PROSPER_Harvey!$28:$28,""),""))))))))="","No Comment",IF(IF($C50="Christopher Lobo",_xlfn.XLOOKUP($B50,PROSPER_Lobo!$1:$1,PROSPER_Lobo!$28:$28,""),
IF($C50="Naren Baliga",_xlfn.XLOOKUP($B50,PROSPER_Baliga!$1:$1,PROSPER_Baliga!$28:$28,""),
IF($C50="Thorsten Huhn",_xlfn.XLOOKUP($B50,PROSPER_Huhn!$1:$1,PROSPER_Huhn!$28:$28,""),
IF($C50="Nick Hull",_xlfn.XLOOKUP($B50,PROSPER_Hull!$1:$1,PROSPER_Hull!$28:$28,""),
IF($C50="Monika Kotwani",_xlfn.XLOOKUP($B50,PROSPER_Kotwani!$1:$1,PROSPER_Kotwani!$28:$28,""),
IF($C50="Jonathan Wellner",_xlfn.XLOOKUP($B50,PROSPER_Wellner!$1:$1,PROSPER_Wellner!$28:$28,""),
IF($C50="Travis Harvey",_xlfn.XLOOKUP($B50,PROSPER_Harvey!$1:$1,PROSPER_Harvey!$28:$28,""),"")))))))="","",
IF($C50="Christopher Lobo",_xlfn.XLOOKUP($B50,PROSPER_Lobo!$1:$1,PROSPER_Lobo!$28:$28,""),
IF($C50="Naren Baliga",_xlfn.XLOOKUP($B50,PROSPER_Baliga!$1:$1,PROSPER_Baliga!$28:$28,""),
IF($C50="Thorsten Huhn",_xlfn.XLOOKUP($B50,PROSPER_Huhn!$1:$1,PROSPER_Huhn!$28:$28,""),
IF($C50="Nick Hull",_xlfn.XLOOKUP($B50,PROSPER_Hull!$1:$1,PROSPER_Hull!$28:$28,""),
IF($C50="Monika Kotwani",_xlfn.XLOOKUP($B50,PROSPER_Kotwani!$1:$1,PROSPER_Kotwani!$28:$28,""),
IF($C50="Jonathan Wellner",_xlfn.XLOOKUP($B50,PROSPER_Wellner!$1:$1,PROSPER_Wellner!$28:$28,""),
IF($C50="Travis Harvey",_xlfn.XLOOKUP($B50,PROSPER_Harvey!$1:$1,PROSPER_Harvey!$28:$28,""),"")))))))))</f>
        <v>N/A</v>
      </c>
      <c r="DK50" s="150" t="str">
        <f t="shared" si="441"/>
        <v>N/A</v>
      </c>
      <c r="DL50" s="130" t="str">
        <f>_xlfn.XLOOKUP(B50,PROSPERInitial_Query!$E:$E,PROSPERInitial_Query!$AD:$AD,"",,-1)</f>
        <v/>
      </c>
      <c r="DM50" s="121" t="str">
        <f t="shared" si="379"/>
        <v>Stephen Hall2 - RelationshipAccount / Stakeholder 4Name</v>
      </c>
      <c r="DN50" s="121" t="str">
        <f>_xlfn.XLOOKUP(DM50,PROSPERDelta_Query!BK:BK,PROSPERDelta_Query!AF:AF,"",,-1)</f>
        <v/>
      </c>
      <c r="DO50" s="126" t="str">
        <f>_xlfn.XLOOKUP(B50,PROSPERInitial_Query!$E:$E,PROSPERInitial_Query!$T:$T,"",,-1)</f>
        <v/>
      </c>
      <c r="DP50" s="121" t="str">
        <f t="shared" si="380"/>
        <v>Stephen Hall2 - RelationshipAccount / Stakeholder 4Self Score</v>
      </c>
      <c r="DQ50" s="126" t="str">
        <f>_xlfn.XLOOKUP(DP50,PROSPERDelta_Query!BK:BK,PROSPERDelta_Query!AP:AP,"",,-1)</f>
        <v/>
      </c>
      <c r="DR50" s="131" t="str">
        <f t="shared" si="381"/>
        <v/>
      </c>
      <c r="DS50" s="131" t="str">
        <f t="shared" si="442"/>
        <v>N/A</v>
      </c>
      <c r="DT50" s="132" t="str">
        <f t="shared" si="443"/>
        <v>N/A</v>
      </c>
      <c r="DU50" s="132" t="str">
        <f>IF(IF(IF($C50="Christopher Lobo",_xlfn.XLOOKUP($B50,PROSPER_Lobo!$1:$1,PROSPER_Lobo!$30:$30,""),
IF($C50="Naren Baliga",_xlfn.XLOOKUP($B50,PROSPER_Baliga!$1:$1,PROSPER_Baliga!$30:$30,""),
IF($C50="Thorsten Huhn",_xlfn.XLOOKUP($B50,PROSPER_Huhn!$1:$1,PROSPER_Huhn!$30:$30,""),
IF($C50="Nick Hull",_xlfn.XLOOKUP($B50,PROSPER_Hull!$1:$1,PROSPER_Hull!$30:$30,""),
IF($C50="Monika Kotwani",_xlfn.XLOOKUP($B50,PROSPER_Kotwani!$1:$1,PROSPER_Kotwani!$30:$30,""),
IF($C50="Jonathan Wellner",_xlfn.XLOOKUP($B50,PROSPER_Wellner!$1:$1,PROSPER_Wellner!$30:$30,""),
IF($C50="Travis Harvey",_xlfn.XLOOKUP($B50,PROSPER_Harvey!$1:$1,PROSPER_Harvey!$30:$30,""),"")))))))="","",
IF($C50="Christopher Lobo",_xlfn.XLOOKUP($B50,PROSPER_Lobo!$1:$1,PROSPER_Lobo!$30:$30,""),
IF($C50="Naren Baliga",_xlfn.XLOOKUP($B50,PROSPER_Baliga!$1:$1,PROSPER_Baliga!$30:$30,""),
IF($C50="Thorsten Huhn",_xlfn.XLOOKUP($B50,PROSPER_Huhn!$1:$1,PROSPER_Huhn!$30:$30,""),
IF($C50="Nick Hull",_xlfn.XLOOKUP($B50,PROSPER_Hull!$1:$1,PROSPER_Hull!$30:$30,""),
IF($C50="Monika Kotwani",_xlfn.XLOOKUP($B50,PROSPER_Kotwani!$1:$1,PROSPER_Kotwani!$30:$30,""),
IF($C50="Jonathan Wellner",_xlfn.XLOOKUP($B50,PROSPER_Wellner!$1:$1,PROSPER_Wellner!$30:$30,""),
IF($C50="Travis Harvey",_xlfn.XLOOKUP($B50,PROSPER_Harvey!$1:$1,PROSPER_Harvey!$30:$30,""),""))))))))="","No Score",IF(IF($C50="Christopher Lobo",_xlfn.XLOOKUP($B50,PROSPER_Lobo!$1:$1,PROSPER_Lobo!$30:$30,""),
IF($C50="Naren Baliga",_xlfn.XLOOKUP($B50,PROSPER_Baliga!$1:$1,PROSPER_Baliga!$30:$30,""),
IF($C50="Thorsten Huhn",_xlfn.XLOOKUP($B50,PROSPER_Huhn!$1:$1,PROSPER_Huhn!$30:$30,""),
IF($C50="Nick Hull",_xlfn.XLOOKUP($B50,PROSPER_Hull!$1:$1,PROSPER_Hull!$30:$30,""),
IF($C50="Monika Kotwani",_xlfn.XLOOKUP($B50,PROSPER_Kotwani!$1:$1,PROSPER_Kotwani!$30:$30,""),
IF($C50="Jonathan Wellner",_xlfn.XLOOKUP($B50,PROSPER_Wellner!$1:$1,PROSPER_Wellner!$30:$30,""),
IF($C50="Travis Harvey",_xlfn.XLOOKUP($B50,PROSPER_Harvey!$1:$1,PROSPER_Harvey!$30:$30,""),"")))))))="","",
IF($C50="Christopher Lobo",_xlfn.XLOOKUP($B50,PROSPER_Lobo!$1:$1,PROSPER_Lobo!$30:$30,""),
IF($C50="Naren Baliga",_xlfn.XLOOKUP($B50,PROSPER_Baliga!$1:$1,PROSPER_Baliga!$30:$30,""),
IF($C50="Thorsten Huhn",_xlfn.XLOOKUP($B50,PROSPER_Huhn!$1:$1,PROSPER_Huhn!$30:$30,""),
IF($C50="Nick Hull",_xlfn.XLOOKUP($B50,PROSPER_Hull!$1:$1,PROSPER_Hull!$30:$30,""),
IF($C50="Monika Kotwani",_xlfn.XLOOKUP($B50,PROSPER_Kotwani!$1:$1,PROSPER_Kotwani!$30:$30,""),
IF($C50="Jonathan Wellner",_xlfn.XLOOKUP($B50,PROSPER_Wellner!$1:$1,PROSPER_Wellner!$30:$30,""),
IF($C50="Travis Harvey",_xlfn.XLOOKUP($B50,PROSPER_Harvey!$1:$1,PROSPER_Harvey!$30:$30,""),"")))))))))</f>
        <v>N/A</v>
      </c>
      <c r="DV50" s="131" t="str">
        <f>IF(IF(IF($C50="Christopher Lobo",_xlfn.XLOOKUP($B50,PROSPER_Lobo!$1:$1,PROSPER_Lobo!$31:$31,""),
IF($C50="Naren Baliga",_xlfn.XLOOKUP($B50,PROSPER_Baliga!$1:$1,PROSPER_Baliga!$31:$31,""),
IF($C50="Thorsten Huhn",_xlfn.XLOOKUP($B50,PROSPER_Huhn!$1:$1,PROSPER_Huhn!$31:$31,""),
IF($C50="Nick Hull",_xlfn.XLOOKUP($B50,PROSPER_Hull!$1:$1,PROSPER_Hull!$31:$31,""),
IF($C50="Monika Kotwani",_xlfn.XLOOKUP($B50,PROSPER_Kotwani!$1:$1,PROSPER_Kotwani!$31:$31,""),
IF($C50="Jonathan Wellner",_xlfn.XLOOKUP($B50,PROSPER_Wellner!$1:$1,PROSPER_Wellner!$31:$31,""),
IF($C50="Travis Harvey",_xlfn.XLOOKUP($B50,PROSPER_Harvey!$1:$1,PROSPER_Harvey!$31:$31,""),"")))))))="","",
IF($C50="Christopher Lobo",_xlfn.XLOOKUP($B50,PROSPER_Lobo!$1:$1,PROSPER_Lobo!$31:$31,""),
IF($C50="Naren Baliga",_xlfn.XLOOKUP($B50,PROSPER_Baliga!$1:$1,PROSPER_Baliga!$31:$31,""),
IF($C50="Thorsten Huhn",_xlfn.XLOOKUP($B50,PROSPER_Huhn!$1:$1,PROSPER_Huhn!$31:$31,""),
IF($C50="Nick Hull",_xlfn.XLOOKUP($B50,PROSPER_Hull!$1:$1,PROSPER_Hull!$31:$31,""),
IF($C50="Monika Kotwani",_xlfn.XLOOKUP($B50,PROSPER_Kotwani!$1:$1,PROSPER_Kotwani!$31:$31,""),
IF($C50="Jonathan Wellner",_xlfn.XLOOKUP($B50,PROSPER_Wellner!$1:$1,PROSPER_Wellner!$31:$31,""),
IF($C50="Travis Harvey",_xlfn.XLOOKUP($B50,PROSPER_Harvey!$1:$1,PROSPER_Harvey!$31:$31,""),""))))))))="","No Comment",IF(IF($C50="Christopher Lobo",_xlfn.XLOOKUP($B50,PROSPER_Lobo!$1:$1,PROSPER_Lobo!$31:$31,""),
IF($C50="Naren Baliga",_xlfn.XLOOKUP($B50,PROSPER_Baliga!$1:$1,PROSPER_Baliga!$31:$31,""),
IF($C50="Thorsten Huhn",_xlfn.XLOOKUP($B50,PROSPER_Huhn!$1:$1,PROSPER_Huhn!$31:$31,""),
IF($C50="Nick Hull",_xlfn.XLOOKUP($B50,PROSPER_Hull!$1:$1,PROSPER_Hull!$31:$31,""),
IF($C50="Monika Kotwani",_xlfn.XLOOKUP($B50,PROSPER_Kotwani!$1:$1,PROSPER_Kotwani!$31:$31,""),
IF($C50="Jonathan Wellner",_xlfn.XLOOKUP($B50,PROSPER_Wellner!$1:$1,PROSPER_Wellner!$31:$31,""),
IF($C50="Travis Harvey",_xlfn.XLOOKUP($B50,PROSPER_Harvey!$1:$1,PROSPER_Harvey!$31:$31,""),"")))))))="","",
IF($C50="Christopher Lobo",_xlfn.XLOOKUP($B50,PROSPER_Lobo!$1:$1,PROSPER_Lobo!$31:$31,""),
IF($C50="Naren Baliga",_xlfn.XLOOKUP($B50,PROSPER_Baliga!$1:$1,PROSPER_Baliga!$31:$31,""),
IF($C50="Thorsten Huhn",_xlfn.XLOOKUP($B50,PROSPER_Huhn!$1:$1,PROSPER_Huhn!$31:$31,""),
IF($C50="Nick Hull",_xlfn.XLOOKUP($B50,PROSPER_Hull!$1:$1,PROSPER_Hull!$31:$31,""),
IF($C50="Monika Kotwani",_xlfn.XLOOKUP($B50,PROSPER_Kotwani!$1:$1,PROSPER_Kotwani!$31:$31,""),
IF($C50="Jonathan Wellner",_xlfn.XLOOKUP($B50,PROSPER_Wellner!$1:$1,PROSPER_Wellner!$31:$31,""),
IF($C50="Travis Harvey",_xlfn.XLOOKUP($B50,PROSPER_Harvey!$1:$1,PROSPER_Harvey!$31:$31,""),"")))))))))</f>
        <v>N/A</v>
      </c>
      <c r="DW50" s="150" t="str">
        <f t="shared" si="444"/>
        <v>N/A</v>
      </c>
      <c r="DX50" s="130" t="str">
        <f>_xlfn.XLOOKUP(B50,PROSPERInitial_Query!$E:$E,PROSPERInitial_Query!$AE:$AE,"",,-1)</f>
        <v/>
      </c>
      <c r="DY50" s="121" t="str">
        <f t="shared" si="382"/>
        <v>Stephen Hall2 - RelationshipAccount / Stakeholder 5Name</v>
      </c>
      <c r="DZ50" s="121" t="str">
        <f>_xlfn.XLOOKUP(DY50,PROSPERDelta_Query!BK:BK,PROSPERDelta_Query!AG:AG,"",,-1)</f>
        <v/>
      </c>
      <c r="EA50" s="126" t="str">
        <f>_xlfn.XLOOKUP(B50,PROSPERInitial_Query!$E:$E,PROSPERInitial_Query!$U:$U,"",,-1)</f>
        <v/>
      </c>
      <c r="EB50" s="121" t="str">
        <f t="shared" si="383"/>
        <v>Stephen Hall2 - RelationshipAccount / Stakeholder 5Self Score</v>
      </c>
      <c r="EC50" s="126" t="str">
        <f>_xlfn.XLOOKUP(EB50,PROSPERDelta_Query!BK:BK,PROSPERDelta_Query!AQ:AQ,"",,-1)</f>
        <v/>
      </c>
      <c r="ED50" s="131" t="str">
        <f t="shared" si="384"/>
        <v/>
      </c>
      <c r="EE50" s="131" t="str">
        <f t="shared" si="445"/>
        <v>N/A</v>
      </c>
      <c r="EF50" s="132" t="str">
        <f t="shared" si="446"/>
        <v>N/A</v>
      </c>
      <c r="EG50" s="132" t="str">
        <f>IF(IF(IF($C50="Christopher Lobo",_xlfn.XLOOKUP($B50,PROSPER_Lobo!$1:$1,PROSPER_Lobo!$33:$33,""),
IF($C50="Naren Baliga",_xlfn.XLOOKUP($B50,PROSPER_Baliga!$1:$1,PROSPER_Baliga!$33:$33,""),
IF($C50="Thorsten Huhn",_xlfn.XLOOKUP($B50,PROSPER_Huhn!$1:$1,PROSPER_Huhn!$33:$33,""),
IF($C50="Nick Hull",_xlfn.XLOOKUP($B50,PROSPER_Hull!$1:$1,PROSPER_Hull!$33:$33,""),
IF($C50="Monika Kotwani",_xlfn.XLOOKUP($B50,PROSPER_Kotwani!$1:$1,PROSPER_Kotwani!$33:$33,""),
IF($C50="Jonathan Wellner",_xlfn.XLOOKUP($B50,PROSPER_Wellner!$1:$1,PROSPER_Wellner!$33:$33,""),
IF($C50="Travis Harvey",_xlfn.XLOOKUP($B50,PROSPER_Harvey!$1:$1,PROSPER_Harvey!$33:$33,""),"")))))))="","",
IF($C50="Christopher Lobo",_xlfn.XLOOKUP($B50,PROSPER_Lobo!$1:$1,PROSPER_Lobo!$33:$33,""),
IF($C50="Naren Baliga",_xlfn.XLOOKUP($B50,PROSPER_Baliga!$1:$1,PROSPER_Baliga!$33:$33,""),
IF($C50="Thorsten Huhn",_xlfn.XLOOKUP($B50,PROSPER_Huhn!$1:$1,PROSPER_Huhn!$33:$33,""),
IF($C50="Nick Hull",_xlfn.XLOOKUP($B50,PROSPER_Hull!$1:$1,PROSPER_Hull!$33:$33,""),
IF($C50="Monika Kotwani",_xlfn.XLOOKUP($B50,PROSPER_Kotwani!$1:$1,PROSPER_Kotwani!$33:$33,""),
IF($C50="Jonathan Wellner",_xlfn.XLOOKUP($B50,PROSPER_Wellner!$1:$1,PROSPER_Wellner!$33:$33,""),
IF($C50="Travis Harvey",_xlfn.XLOOKUP($B50,PROSPER_Harvey!$1:$1,PROSPER_Harvey!$33:$33,""),""))))))))="","No Score",IF(IF($C50="Christopher Lobo",_xlfn.XLOOKUP($B50,PROSPER_Lobo!$1:$1,PROSPER_Lobo!$33:$33,""),
IF($C50="Naren Baliga",_xlfn.XLOOKUP($B50,PROSPER_Baliga!$1:$1,PROSPER_Baliga!$33:$33,""),
IF($C50="Thorsten Huhn",_xlfn.XLOOKUP($B50,PROSPER_Huhn!$1:$1,PROSPER_Huhn!$33:$33,""),
IF($C50="Nick Hull",_xlfn.XLOOKUP($B50,PROSPER_Hull!$1:$1,PROSPER_Hull!$33:$33,""),
IF($C50="Monika Kotwani",_xlfn.XLOOKUP($B50,PROSPER_Kotwani!$1:$1,PROSPER_Kotwani!$33:$33,""),
IF($C50="Jonathan Wellner",_xlfn.XLOOKUP($B50,PROSPER_Wellner!$1:$1,PROSPER_Wellner!$33:$33,""),
IF($C50="Travis Harvey",_xlfn.XLOOKUP($B50,PROSPER_Harvey!$1:$1,PROSPER_Harvey!$33:$33,""),"")))))))="","",
IF($C50="Christopher Lobo",_xlfn.XLOOKUP($B50,PROSPER_Lobo!$1:$1,PROSPER_Lobo!$33:$33,""),
IF($C50="Naren Baliga",_xlfn.XLOOKUP($B50,PROSPER_Baliga!$1:$1,PROSPER_Baliga!$33:$33,""),
IF($C50="Thorsten Huhn",_xlfn.XLOOKUP($B50,PROSPER_Huhn!$1:$1,PROSPER_Huhn!$33:$33,""),
IF($C50="Nick Hull",_xlfn.XLOOKUP($B50,PROSPER_Hull!$1:$1,PROSPER_Hull!$33:$33,""),
IF($C50="Monika Kotwani",_xlfn.XLOOKUP($B50,PROSPER_Kotwani!$1:$1,PROSPER_Kotwani!$33:$33,""),
IF($C50="Jonathan Wellner",_xlfn.XLOOKUP($B50,PROSPER_Wellner!$1:$1,PROSPER_Wellner!$33:$33,""),
IF($C50="Travis Harvey",_xlfn.XLOOKUP($B50,PROSPER_Harvey!$1:$1,PROSPER_Harvey!$33:$33,""),"")))))))))</f>
        <v>N/A</v>
      </c>
      <c r="EH50" s="131" t="str">
        <f>IF(IF(IF($C50="Christopher Lobo",_xlfn.XLOOKUP($B50,PROSPER_Lobo!$1:$1,PROSPER_Lobo!$34:$34,""),
IF($C50="Naren Baliga",_xlfn.XLOOKUP($B50,PROSPER_Baliga!$1:$1,PROSPER_Baliga!$34:$34,""),
IF($C50="Thorsten Huhn",_xlfn.XLOOKUP($B50,PROSPER_Huhn!$1:$1,PROSPER_Huhn!$34:$34,""),
IF($C50="Nick Hull",_xlfn.XLOOKUP($B50,PROSPER_Hull!$1:$1,PROSPER_Hull!$34:$34,""),
IF($C50="Monika Kotwani",_xlfn.XLOOKUP($B50,PROSPER_Kotwani!$1:$1,PROSPER_Kotwani!$34:$34,""),
IF($C50="Jonathan Wellner",_xlfn.XLOOKUP($B50,PROSPER_Wellner!$1:$1,PROSPER_Wellner!$34:$34,""),
IF($C50="Travis Harvey",_xlfn.XLOOKUP($B50,PROSPER_Harvey!$1:$1,PROSPER_Harvey!$34:$34,""),"")))))))="","",
IF($C50="Christopher Lobo",_xlfn.XLOOKUP($B50,PROSPER_Lobo!$1:$1,PROSPER_Lobo!$34:$34,""),
IF($C50="Naren Baliga",_xlfn.XLOOKUP($B50,PROSPER_Baliga!$1:$1,PROSPER_Baliga!$34:$34,""),
IF($C50="Thorsten Huhn",_xlfn.XLOOKUP($B50,PROSPER_Huhn!$1:$1,PROSPER_Huhn!$34:$34,""),
IF($C50="Nick Hull",_xlfn.XLOOKUP($B50,PROSPER_Hull!$1:$1,PROSPER_Hull!$34:$34,""),
IF($C50="Monika Kotwani",_xlfn.XLOOKUP($B50,PROSPER_Kotwani!$1:$1,PROSPER_Kotwani!$34:$34,""),
IF($C50="Jonathan Wellner",_xlfn.XLOOKUP($B50,PROSPER_Wellner!$1:$1,PROSPER_Wellner!$34:$34,""),
IF($C50="Travis Harvey",_xlfn.XLOOKUP($B50,PROSPER_Harvey!$1:$1,PROSPER_Harvey!$34:$34,""),""))))))))="","No Comment",IF(IF($C50="Christopher Lobo",_xlfn.XLOOKUP($B50,PROSPER_Lobo!$1:$1,PROSPER_Lobo!$34:$34,""),
IF($C50="Naren Baliga",_xlfn.XLOOKUP($B50,PROSPER_Baliga!$1:$1,PROSPER_Baliga!$34:$34,""),
IF($C50="Thorsten Huhn",_xlfn.XLOOKUP($B50,PROSPER_Huhn!$1:$1,PROSPER_Huhn!$34:$34,""),
IF($C50="Nick Hull",_xlfn.XLOOKUP($B50,PROSPER_Hull!$1:$1,PROSPER_Hull!$34:$34,""),
IF($C50="Monika Kotwani",_xlfn.XLOOKUP($B50,PROSPER_Kotwani!$1:$1,PROSPER_Kotwani!$34:$34,""),
IF($C50="Jonathan Wellner",_xlfn.XLOOKUP($B50,PROSPER_Wellner!$1:$1,PROSPER_Wellner!$34:$34,""),
IF($C50="Travis Harvey",_xlfn.XLOOKUP($B50,PROSPER_Harvey!$1:$1,PROSPER_Harvey!$34:$34,""),"")))))))="","",
IF($C50="Christopher Lobo",_xlfn.XLOOKUP($B50,PROSPER_Lobo!$1:$1,PROSPER_Lobo!$34:$34,""),
IF($C50="Naren Baliga",_xlfn.XLOOKUP($B50,PROSPER_Baliga!$1:$1,PROSPER_Baliga!$34:$34,""),
IF($C50="Thorsten Huhn",_xlfn.XLOOKUP($B50,PROSPER_Huhn!$1:$1,PROSPER_Huhn!$34:$34,""),
IF($C50="Nick Hull",_xlfn.XLOOKUP($B50,PROSPER_Hull!$1:$1,PROSPER_Hull!$34:$34,""),
IF($C50="Monika Kotwani",_xlfn.XLOOKUP($B50,PROSPER_Kotwani!$1:$1,PROSPER_Kotwani!$34:$34,""),
IF($C50="Jonathan Wellner",_xlfn.XLOOKUP($B50,PROSPER_Wellner!$1:$1,PROSPER_Wellner!$34:$34,""),
IF($C50="Travis Harvey",_xlfn.XLOOKUP($B50,PROSPER_Harvey!$1:$1,PROSPER_Harvey!$34:$34,""),"")))))))))</f>
        <v>N/A</v>
      </c>
      <c r="EI50" s="150" t="str">
        <f t="shared" si="447"/>
        <v>N/A</v>
      </c>
      <c r="EJ50" s="130" t="str">
        <f>_xlfn.XLOOKUP(B50,PROSPERInitial_Query!$E:$E,PROSPERInitial_Query!$AF:$AF,"",,-1)</f>
        <v/>
      </c>
      <c r="EK50" s="121" t="str">
        <f t="shared" si="385"/>
        <v>Stephen Hall2 - RelationshipAccount / Stakeholder 6Name</v>
      </c>
      <c r="EL50" s="121" t="str">
        <f>_xlfn.XLOOKUP(EK50,PROSPERDelta_Query!BK:BK,PROSPERDelta_Query!AH:AH,"",,-1)</f>
        <v/>
      </c>
      <c r="EM50" s="126" t="str">
        <f>_xlfn.XLOOKUP(B50,PROSPERInitial_Query!$E:$E,PROSPERInitial_Query!$V:$V,"",,-1)</f>
        <v/>
      </c>
      <c r="EN50" s="121" t="str">
        <f t="shared" si="386"/>
        <v>Stephen Hall2 - RelationshipAccount / Stakeholder 6Self Score</v>
      </c>
      <c r="EO50" s="126" t="str">
        <f>_xlfn.XLOOKUP(EN50,PROSPERDelta_Query!BK:BK,PROSPERDelta_Query!AR:AR,"",,-1)</f>
        <v/>
      </c>
      <c r="EP50" s="131" t="str">
        <f t="shared" si="387"/>
        <v/>
      </c>
      <c r="EQ50" s="131" t="str">
        <f t="shared" si="448"/>
        <v>N/A</v>
      </c>
      <c r="ER50" s="132" t="str">
        <f t="shared" si="449"/>
        <v>N/A</v>
      </c>
      <c r="ES50" s="132" t="str">
        <f>IF(IF(IF($C50="Christopher Lobo",_xlfn.XLOOKUP($B50,PROSPER_Lobo!$1:$1,PROSPER_Lobo!$36:$36,""),
IF($C50="Naren Baliga",_xlfn.XLOOKUP($B50,PROSPER_Baliga!$1:$1,PROSPER_Baliga!$36:$36,""),
IF($C50="Thorsten Huhn",_xlfn.XLOOKUP($B50,PROSPER_Huhn!$1:$1,PROSPER_Huhn!$36:$36,""),
IF($C50="Nick Hull",_xlfn.XLOOKUP($B50,PROSPER_Hull!$1:$1,PROSPER_Hull!$36:$36,""),
IF($C50="Monika Kotwani",_xlfn.XLOOKUP($B50,PROSPER_Kotwani!$1:$1,PROSPER_Kotwani!$36:$36,""),
IF($C50="Jonathan Wellner",_xlfn.XLOOKUP($B50,PROSPER_Wellner!$1:$1,PROSPER_Wellner!$36:$36,""),
IF($C50="Travis Harvey",_xlfn.XLOOKUP($B50,PROSPER_Harvey!$1:$1,PROSPER_Harvey!$36:$36,""),"")))))))="","",
IF($C50="Christopher Lobo",_xlfn.XLOOKUP($B50,PROSPER_Lobo!$1:$1,PROSPER_Lobo!$36:$36,""),
IF($C50="Naren Baliga",_xlfn.XLOOKUP($B50,PROSPER_Baliga!$1:$1,PROSPER_Baliga!$36:$36,""),
IF($C50="Thorsten Huhn",_xlfn.XLOOKUP($B50,PROSPER_Huhn!$1:$1,PROSPER_Huhn!$36:$36,""),
IF($C50="Nick Hull",_xlfn.XLOOKUP($B50,PROSPER_Hull!$1:$1,PROSPER_Hull!$36:$36,""),
IF($C50="Monika Kotwani",_xlfn.XLOOKUP($B50,PROSPER_Kotwani!$1:$1,PROSPER_Kotwani!$36:$36,""),
IF($C50="Jonathan Wellner",_xlfn.XLOOKUP($B50,PROSPER_Wellner!$1:$1,PROSPER_Wellner!$36:$36,""),
IF($C50="Travis Harvey",_xlfn.XLOOKUP($B50,PROSPER_Harvey!$1:$1,PROSPER_Harvey!$36:$36,""),""))))))))="","No Score",IF(IF($C50="Christopher Lobo",_xlfn.XLOOKUP($B50,PROSPER_Lobo!$1:$1,PROSPER_Lobo!$36:$36,""),
IF($C50="Naren Baliga",_xlfn.XLOOKUP($B50,PROSPER_Baliga!$1:$1,PROSPER_Baliga!$36:$36,""),
IF($C50="Thorsten Huhn",_xlfn.XLOOKUP($B50,PROSPER_Huhn!$1:$1,PROSPER_Huhn!$36:$36,""),
IF($C50="Nick Hull",_xlfn.XLOOKUP($B50,PROSPER_Hull!$1:$1,PROSPER_Hull!$36:$36,""),
IF($C50="Monika Kotwani",_xlfn.XLOOKUP($B50,PROSPER_Kotwani!$1:$1,PROSPER_Kotwani!$36:$36,""),
IF($C50="Jonathan Wellner",_xlfn.XLOOKUP($B50,PROSPER_Wellner!$1:$1,PROSPER_Wellner!$36:$36,""),
IF($C50="Travis Harvey",_xlfn.XLOOKUP($B50,PROSPER_Harvey!$1:$1,PROSPER_Harvey!$36:$36,""),"")))))))="","",
IF($C50="Christopher Lobo",_xlfn.XLOOKUP($B50,PROSPER_Lobo!$1:$1,PROSPER_Lobo!$36:$36,""),
IF($C50="Naren Baliga",_xlfn.XLOOKUP($B50,PROSPER_Baliga!$1:$1,PROSPER_Baliga!$36:$36,""),
IF($C50="Thorsten Huhn",_xlfn.XLOOKUP($B50,PROSPER_Huhn!$1:$1,PROSPER_Huhn!$36:$36,""),
IF($C50="Nick Hull",_xlfn.XLOOKUP($B50,PROSPER_Hull!$1:$1,PROSPER_Hull!$36:$36,""),
IF($C50="Monika Kotwani",_xlfn.XLOOKUP($B50,PROSPER_Kotwani!$1:$1,PROSPER_Kotwani!$36:$36,""),
IF($C50="Jonathan Wellner",_xlfn.XLOOKUP($B50,PROSPER_Wellner!$1:$1,PROSPER_Wellner!$36:$36,""),
IF($C50="Travis Harvey",_xlfn.XLOOKUP($B50,PROSPER_Harvey!$1:$1,PROSPER_Harvey!$36:$36,""),"")))))))))</f>
        <v>N/A</v>
      </c>
      <c r="ET50" s="131" t="str">
        <f>IF(IF(IF($C50="Christopher Lobo",_xlfn.XLOOKUP($B50,PROSPER_Lobo!$1:$1,PROSPER_Lobo!$37:$37,""),
IF($C50="Naren Baliga",_xlfn.XLOOKUP($B50,PROSPER_Baliga!$1:$1,PROSPER_Baliga!$37:$37,""),
IF($C50="Thorsten Huhn",_xlfn.XLOOKUP($B50,PROSPER_Huhn!$1:$1,PROSPER_Huhn!$37:$37,""),
IF($C50="Nick Hull",_xlfn.XLOOKUP($B50,PROSPER_Hull!$1:$1,PROSPER_Hull!$37:$37,""),
IF($C50="Monika Kotwani",_xlfn.XLOOKUP($B50,PROSPER_Kotwani!$1:$1,PROSPER_Kotwani!$37:$37,""),
IF($C50="Jonathan Wellner",_xlfn.XLOOKUP($B50,PROSPER_Wellner!$1:$1,PROSPER_Wellner!$37:$37,""),
IF($C50="Travis Harvey",_xlfn.XLOOKUP($B50,PROSPER_Harvey!$1:$1,PROSPER_Harvey!$37:$37,""),"")))))))="","",
IF($C50="Christopher Lobo",_xlfn.XLOOKUP($B50,PROSPER_Lobo!$1:$1,PROSPER_Lobo!$37:$37,""),
IF($C50="Naren Baliga",_xlfn.XLOOKUP($B50,PROSPER_Baliga!$1:$1,PROSPER_Baliga!$37:$37,""),
IF($C50="Thorsten Huhn",_xlfn.XLOOKUP($B50,PROSPER_Huhn!$1:$1,PROSPER_Huhn!$37:$37,""),
IF($C50="Nick Hull",_xlfn.XLOOKUP($B50,PROSPER_Hull!$1:$1,PROSPER_Hull!$37:$37,""),
IF($C50="Monika Kotwani",_xlfn.XLOOKUP($B50,PROSPER_Kotwani!$1:$1,PROSPER_Kotwani!$37:$37,""),
IF($C50="Jonathan Wellner",_xlfn.XLOOKUP($B50,PROSPER_Wellner!$1:$1,PROSPER_Wellner!$37:$37,""),
IF($C50="Travis Harvey",_xlfn.XLOOKUP($B50,PROSPER_Harvey!$1:$1,PROSPER_Harvey!$37:$37,""),""))))))))="","No Comment",IF(IF($C50="Christopher Lobo",_xlfn.XLOOKUP($B50,PROSPER_Lobo!$1:$1,PROSPER_Lobo!$37:$37,""),
IF($C50="Naren Baliga",_xlfn.XLOOKUP($B50,PROSPER_Baliga!$1:$1,PROSPER_Baliga!$37:$37,""),
IF($C50="Thorsten Huhn",_xlfn.XLOOKUP($B50,PROSPER_Huhn!$1:$1,PROSPER_Huhn!$37:$37,""),
IF($C50="Nick Hull",_xlfn.XLOOKUP($B50,PROSPER_Hull!$1:$1,PROSPER_Hull!$37:$37,""),
IF($C50="Monika Kotwani",_xlfn.XLOOKUP($B50,PROSPER_Kotwani!$1:$1,PROSPER_Kotwani!$37:$37,""),
IF($C50="Jonathan Wellner",_xlfn.XLOOKUP($B50,PROSPER_Wellner!$1:$1,PROSPER_Wellner!$37:$37,""),
IF($C50="Travis Harvey",_xlfn.XLOOKUP($B50,PROSPER_Harvey!$1:$1,PROSPER_Harvey!$37:$37,""),"")))))))="","",
IF($C50="Christopher Lobo",_xlfn.XLOOKUP($B50,PROSPER_Lobo!$1:$1,PROSPER_Lobo!$37:$37,""),
IF($C50="Naren Baliga",_xlfn.XLOOKUP($B50,PROSPER_Baliga!$1:$1,PROSPER_Baliga!$37:$37,""),
IF($C50="Thorsten Huhn",_xlfn.XLOOKUP($B50,PROSPER_Huhn!$1:$1,PROSPER_Huhn!$37:$37,""),
IF($C50="Nick Hull",_xlfn.XLOOKUP($B50,PROSPER_Hull!$1:$1,PROSPER_Hull!$37:$37,""),
IF($C50="Monika Kotwani",_xlfn.XLOOKUP($B50,PROSPER_Kotwani!$1:$1,PROSPER_Kotwani!$37:$37,""),
IF($C50="Jonathan Wellner",_xlfn.XLOOKUP($B50,PROSPER_Wellner!$1:$1,PROSPER_Wellner!$37:$37,""),
IF($C50="Travis Harvey",_xlfn.XLOOKUP($B50,PROSPER_Harvey!$1:$1,PROSPER_Harvey!$37:$37,""),"")))))))))</f>
        <v>N/A</v>
      </c>
      <c r="EU50" s="150" t="str">
        <f t="shared" si="450"/>
        <v>N/A</v>
      </c>
      <c r="EV50" s="130" t="str">
        <f>_xlfn.XLOOKUP(B50,PROSPERInitial_Query!$E:$E,PROSPERInitial_Query!$AG:$AG,"",,-1)</f>
        <v/>
      </c>
      <c r="EW50" s="121" t="str">
        <f t="shared" si="388"/>
        <v>Stephen Hall2 - RelationshipAccount / Stakeholder 7Name</v>
      </c>
      <c r="EX50" s="121" t="str">
        <f>_xlfn.XLOOKUP(EW50,PROSPERDelta_Query!BK:BK,PROSPERDelta_Query!AI:AI,"",,-1)</f>
        <v/>
      </c>
      <c r="EY50" s="126" t="str">
        <f>_xlfn.XLOOKUP(B50,PROSPERInitial_Query!$E:$E,PROSPERInitial_Query!$W:$W,"",,-1)</f>
        <v/>
      </c>
      <c r="EZ50" s="121" t="str">
        <f t="shared" si="389"/>
        <v>Stephen Hall2 - RelationshipAccount / Stakeholder 7Self Score</v>
      </c>
      <c r="FA50" s="126" t="str">
        <f>_xlfn.XLOOKUP(EZ50,PROSPERDelta_Query!BK:BK,PROSPERDelta_Query!AS:AS,"",,-1)</f>
        <v/>
      </c>
      <c r="FB50" s="131" t="str">
        <f t="shared" si="390"/>
        <v/>
      </c>
      <c r="FC50" s="131" t="str">
        <f t="shared" si="451"/>
        <v>N/A</v>
      </c>
      <c r="FD50" s="132" t="str">
        <f t="shared" si="452"/>
        <v>N/A</v>
      </c>
      <c r="FE50" s="132" t="str">
        <f>IF(IF(IF($C50="Christopher Lobo",_xlfn.XLOOKUP($B50,PROSPER_Lobo!$1:$1,PROSPER_Lobo!$39:$39,""),
IF($C50="Naren Baliga",_xlfn.XLOOKUP($B50,PROSPER_Baliga!$1:$1,PROSPER_Baliga!$39:$39,""),
IF($C50="Thorsten Huhn",_xlfn.XLOOKUP($B50,PROSPER_Huhn!$1:$1,PROSPER_Huhn!$39:$39,""),
IF($C50="Nick Hull",_xlfn.XLOOKUP($B50,PROSPER_Hull!$1:$1,PROSPER_Hull!$39:$39,""),
IF($C50="Monika Kotwani",_xlfn.XLOOKUP($B50,PROSPER_Kotwani!$1:$1,PROSPER_Kotwani!$39:$39,""),
IF($C50="Jonathan Wellner",_xlfn.XLOOKUP($B50,PROSPER_Wellner!$1:$1,PROSPER_Wellner!$39:$39,""),
IF($C50="Travis Harvey",_xlfn.XLOOKUP($B50,PROSPER_Harvey!$1:$1,PROSPER_Harvey!$39:$39,""),"")))))))="","",
IF($C50="Christopher Lobo",_xlfn.XLOOKUP($B50,PROSPER_Lobo!$1:$1,PROSPER_Lobo!$39:$39,""),
IF($C50="Naren Baliga",_xlfn.XLOOKUP($B50,PROSPER_Baliga!$1:$1,PROSPER_Baliga!$39:$39,""),
IF($C50="Thorsten Huhn",_xlfn.XLOOKUP($B50,PROSPER_Huhn!$1:$1,PROSPER_Huhn!$39:$39,""),
IF($C50="Nick Hull",_xlfn.XLOOKUP($B50,PROSPER_Hull!$1:$1,PROSPER_Hull!$39:$39,""),
IF($C50="Monika Kotwani",_xlfn.XLOOKUP($B50,PROSPER_Kotwani!$1:$1,PROSPER_Kotwani!$39:$39,""),
IF($C50="Jonathan Wellner",_xlfn.XLOOKUP($B50,PROSPER_Wellner!$1:$1,PROSPER_Wellner!$39:$39,""),
IF($C50="Travis Harvey",_xlfn.XLOOKUP($B50,PROSPER_Harvey!$1:$1,PROSPER_Harvey!$39:$39,""),""))))))))="","No Score",IF(IF($C50="Christopher Lobo",_xlfn.XLOOKUP($B50,PROSPER_Lobo!$1:$1,PROSPER_Lobo!$39:$39,""),
IF($C50="Naren Baliga",_xlfn.XLOOKUP($B50,PROSPER_Baliga!$1:$1,PROSPER_Baliga!$39:$39,""),
IF($C50="Thorsten Huhn",_xlfn.XLOOKUP($B50,PROSPER_Huhn!$1:$1,PROSPER_Huhn!$39:$39,""),
IF($C50="Nick Hull",_xlfn.XLOOKUP($B50,PROSPER_Hull!$1:$1,PROSPER_Hull!$39:$39,""),
IF($C50="Monika Kotwani",_xlfn.XLOOKUP($B50,PROSPER_Kotwani!$1:$1,PROSPER_Kotwani!$39:$39,""),
IF($C50="Jonathan Wellner",_xlfn.XLOOKUP($B50,PROSPER_Wellner!$1:$1,PROSPER_Wellner!$39:$39,""),
IF($C50="Travis Harvey",_xlfn.XLOOKUP($B50,PROSPER_Harvey!$1:$1,PROSPER_Harvey!$39:$39,""),"")))))))="","",
IF($C50="Christopher Lobo",_xlfn.XLOOKUP($B50,PROSPER_Lobo!$1:$1,PROSPER_Lobo!$39:$39,""),
IF($C50="Naren Baliga",_xlfn.XLOOKUP($B50,PROSPER_Baliga!$1:$1,PROSPER_Baliga!$39:$39,""),
IF($C50="Thorsten Huhn",_xlfn.XLOOKUP($B50,PROSPER_Huhn!$1:$1,PROSPER_Huhn!$39:$39,""),
IF($C50="Nick Hull",_xlfn.XLOOKUP($B50,PROSPER_Hull!$1:$1,PROSPER_Hull!$39:$39,""),
IF($C50="Monika Kotwani",_xlfn.XLOOKUP($B50,PROSPER_Kotwani!$1:$1,PROSPER_Kotwani!$39:$39,""),
IF($C50="Jonathan Wellner",_xlfn.XLOOKUP($B50,PROSPER_Wellner!$1:$1,PROSPER_Wellner!$39:$39,""),
IF($C50="Travis Harvey",_xlfn.XLOOKUP($B50,PROSPER_Harvey!$1:$1,PROSPER_Harvey!$39:$39,""),"")))))))))</f>
        <v>N/A</v>
      </c>
      <c r="FF50" s="131" t="str">
        <f>IF(IF(IF($C50="Christopher Lobo",_xlfn.XLOOKUP($B50,PROSPER_Lobo!$1:$1,PROSPER_Lobo!$40:$40,""),
IF($C50="Naren Baliga",_xlfn.XLOOKUP($B50,PROSPER_Baliga!$1:$1,PROSPER_Baliga!$40:$40,""),
IF($C50="Thorsten Huhn",_xlfn.XLOOKUP($B50,PROSPER_Huhn!$1:$1,PROSPER_Huhn!$40:$40,""),
IF($C50="Nick Hull",_xlfn.XLOOKUP($B50,PROSPER_Hull!$1:$1,PROSPER_Hull!$40:$40,""),
IF($C50="Monika Kotwani",_xlfn.XLOOKUP($B50,PROSPER_Kotwani!$1:$1,PROSPER_Kotwani!$40:$40,""),
IF($C50="Jonathan Wellner",_xlfn.XLOOKUP($B50,PROSPER_Wellner!$1:$1,PROSPER_Wellner!$40:$40,""),
IF($C50="Travis Harvey",_xlfn.XLOOKUP($B50,PROSPER_Harvey!$1:$1,PROSPER_Harvey!$40:$40,""),"")))))))="","",
IF($C50="Christopher Lobo",_xlfn.XLOOKUP($B50,PROSPER_Lobo!$1:$1,PROSPER_Lobo!$40:$40,""),
IF($C50="Naren Baliga",_xlfn.XLOOKUP($B50,PROSPER_Baliga!$1:$1,PROSPER_Baliga!$40:$40,""),
IF($C50="Thorsten Huhn",_xlfn.XLOOKUP($B50,PROSPER_Huhn!$1:$1,PROSPER_Huhn!$40:$40,""),
IF($C50="Nick Hull",_xlfn.XLOOKUP($B50,PROSPER_Hull!$1:$1,PROSPER_Hull!$40:$40,""),
IF($C50="Monika Kotwani",_xlfn.XLOOKUP($B50,PROSPER_Kotwani!$1:$1,PROSPER_Kotwani!$40:$40,""),
IF($C50="Jonathan Wellner",_xlfn.XLOOKUP($B50,PROSPER_Wellner!$1:$1,PROSPER_Wellner!$40:$40,""),
IF($C50="Travis Harvey",_xlfn.XLOOKUP($B50,PROSPER_Harvey!$1:$1,PROSPER_Harvey!$40:$40,""),""))))))))="","No Comment",IF(IF($C50="Christopher Lobo",_xlfn.XLOOKUP($B50,PROSPER_Lobo!$1:$1,PROSPER_Lobo!$40:$40,""),
IF($C50="Naren Baliga",_xlfn.XLOOKUP($B50,PROSPER_Baliga!$1:$1,PROSPER_Baliga!$40:$40,""),
IF($C50="Thorsten Huhn",_xlfn.XLOOKUP($B50,PROSPER_Huhn!$1:$1,PROSPER_Huhn!$40:$40,""),
IF($C50="Nick Hull",_xlfn.XLOOKUP($B50,PROSPER_Hull!$1:$1,PROSPER_Hull!$40:$40,""),
IF($C50="Monika Kotwani",_xlfn.XLOOKUP($B50,PROSPER_Kotwani!$1:$1,PROSPER_Kotwani!$40:$40,""),
IF($C50="Jonathan Wellner",_xlfn.XLOOKUP($B50,PROSPER_Wellner!$1:$1,PROSPER_Wellner!$40:$40,""),
IF($C50="Travis Harvey",_xlfn.XLOOKUP($B50,PROSPER_Harvey!$1:$1,PROSPER_Harvey!$40:$40,""),"")))))))="","",
IF($C50="Christopher Lobo",_xlfn.XLOOKUP($B50,PROSPER_Lobo!$1:$1,PROSPER_Lobo!$40:$40,""),
IF($C50="Naren Baliga",_xlfn.XLOOKUP($B50,PROSPER_Baliga!$1:$1,PROSPER_Baliga!$40:$40,""),
IF($C50="Thorsten Huhn",_xlfn.XLOOKUP($B50,PROSPER_Huhn!$1:$1,PROSPER_Huhn!$40:$40,""),
IF($C50="Nick Hull",_xlfn.XLOOKUP($B50,PROSPER_Hull!$1:$1,PROSPER_Hull!$40:$40,""),
IF($C50="Monika Kotwani",_xlfn.XLOOKUP($B50,PROSPER_Kotwani!$1:$1,PROSPER_Kotwani!$40:$40,""),
IF($C50="Jonathan Wellner",_xlfn.XLOOKUP($B50,PROSPER_Wellner!$1:$1,PROSPER_Wellner!$40:$40,""),
IF($C50="Travis Harvey",_xlfn.XLOOKUP($B50,PROSPER_Harvey!$1:$1,PROSPER_Harvey!$40:$40,""),"")))))))))</f>
        <v>N/A</v>
      </c>
      <c r="FG50" s="150" t="str">
        <f t="shared" si="453"/>
        <v>N/A</v>
      </c>
      <c r="FH50" s="130" t="str">
        <f>_xlfn.XLOOKUP(B50,PROSPERInitial_Query!$E:$E,PROSPERInitial_Query!$AH:$AH,"",,-1)</f>
        <v/>
      </c>
      <c r="FI50" s="121" t="str">
        <f t="shared" si="391"/>
        <v>Stephen Hall2 - RelationshipAccount / Stakeholder 8Name</v>
      </c>
      <c r="FJ50" s="121" t="str">
        <f>_xlfn.XLOOKUP(FI50,PROSPERDelta_Query!BK:BK,PROSPERDelta_Query!AJ:AJ,"",,-1)</f>
        <v/>
      </c>
      <c r="FK50" s="126" t="str">
        <f>_xlfn.XLOOKUP(B50,PROSPERInitial_Query!$E:$E,PROSPERInitial_Query!$X:$X,"",,-1)</f>
        <v/>
      </c>
      <c r="FL50" s="121" t="str">
        <f t="shared" si="392"/>
        <v>Stephen Hall2 - RelationshipAccount / Stakeholder 8Self Score</v>
      </c>
      <c r="FM50" s="126" t="str">
        <f>_xlfn.XLOOKUP(FL50,PROSPERDelta_Query!BK:BK,PROSPERDelta_Query!AT:AT,"",,-1)</f>
        <v/>
      </c>
      <c r="FN50" s="131" t="str">
        <f t="shared" si="393"/>
        <v/>
      </c>
      <c r="FO50" s="131" t="str">
        <f t="shared" si="454"/>
        <v>N/A</v>
      </c>
      <c r="FP50" s="132" t="str">
        <f t="shared" si="455"/>
        <v>N/A</v>
      </c>
      <c r="FQ50" s="132" t="str">
        <f>IF(IF(IF($C50="Christopher Lobo",_xlfn.XLOOKUP($B50,PROSPER_Lobo!$1:$1,PROSPER_Lobo!$42:$42,""),
IF($C50="Naren Baliga",_xlfn.XLOOKUP($B50,PROSPER_Baliga!$1:$1,PROSPER_Baliga!$42:$42,""),
IF($C50="Thorsten Huhn",_xlfn.XLOOKUP($B50,PROSPER_Huhn!$1:$1,PROSPER_Huhn!$42:$42,""),
IF($C50="Nick Hull",_xlfn.XLOOKUP($B50,PROSPER_Hull!$1:$1,PROSPER_Hull!$42:$42,""),
IF($C50="Monika Kotwani",_xlfn.XLOOKUP($B50,PROSPER_Kotwani!$1:$1,PROSPER_Kotwani!$42:$42,""),
IF($C50="Jonathan Wellner",_xlfn.XLOOKUP($B50,PROSPER_Wellner!$1:$1,PROSPER_Wellner!$42:$42,""),
IF($C50="Travis Harvey",_xlfn.XLOOKUP($B50,PROSPER_Harvey!$1:$1,PROSPER_Harvey!$42:$42,""),"")))))))="","",
IF($C50="Christopher Lobo",_xlfn.XLOOKUP($B50,PROSPER_Lobo!$1:$1,PROSPER_Lobo!$42:$42,""),
IF($C50="Naren Baliga",_xlfn.XLOOKUP($B50,PROSPER_Baliga!$1:$1,PROSPER_Baliga!$42:$42,""),
IF($C50="Thorsten Huhn",_xlfn.XLOOKUP($B50,PROSPER_Huhn!$1:$1,PROSPER_Huhn!$42:$42,""),
IF($C50="Nick Hull",_xlfn.XLOOKUP($B50,PROSPER_Hull!$1:$1,PROSPER_Hull!$42:$42,""),
IF($C50="Monika Kotwani",_xlfn.XLOOKUP($B50,PROSPER_Kotwani!$1:$1,PROSPER_Kotwani!$42:$42,""),
IF($C50="Jonathan Wellner",_xlfn.XLOOKUP($B50,PROSPER_Wellner!$1:$1,PROSPER_Wellner!$42:$42,""),
IF($C50="Travis Harvey",_xlfn.XLOOKUP($B50,PROSPER_Harvey!$1:$1,PROSPER_Harvey!$42:$42,""),""))))))))="","No Score",IF(IF($C50="Christopher Lobo",_xlfn.XLOOKUP($B50,PROSPER_Lobo!$1:$1,PROSPER_Lobo!$42:$42,""),
IF($C50="Naren Baliga",_xlfn.XLOOKUP($B50,PROSPER_Baliga!$1:$1,PROSPER_Baliga!$42:$42,""),
IF($C50="Thorsten Huhn",_xlfn.XLOOKUP($B50,PROSPER_Huhn!$1:$1,PROSPER_Huhn!$42:$42,""),
IF($C50="Nick Hull",_xlfn.XLOOKUP($B50,PROSPER_Hull!$1:$1,PROSPER_Hull!$42:$42,""),
IF($C50="Monika Kotwani",_xlfn.XLOOKUP($B50,PROSPER_Kotwani!$1:$1,PROSPER_Kotwani!$42:$42,""),
IF($C50="Jonathan Wellner",_xlfn.XLOOKUP($B50,PROSPER_Wellner!$1:$1,PROSPER_Wellner!$42:$42,""),
IF($C50="Travis Harvey",_xlfn.XLOOKUP($B50,PROSPER_Harvey!$1:$1,PROSPER_Harvey!$42:$42,""),"")))))))="","",
IF($C50="Christopher Lobo",_xlfn.XLOOKUP($B50,PROSPER_Lobo!$1:$1,PROSPER_Lobo!$42:$42,""),
IF($C50="Naren Baliga",_xlfn.XLOOKUP($B50,PROSPER_Baliga!$1:$1,PROSPER_Baliga!$42:$42,""),
IF($C50="Thorsten Huhn",_xlfn.XLOOKUP($B50,PROSPER_Huhn!$1:$1,PROSPER_Huhn!$42:$42,""),
IF($C50="Nick Hull",_xlfn.XLOOKUP($B50,PROSPER_Hull!$1:$1,PROSPER_Hull!$42:$42,""),
IF($C50="Monika Kotwani",_xlfn.XLOOKUP($B50,PROSPER_Kotwani!$1:$1,PROSPER_Kotwani!$42:$42,""),
IF($C50="Jonathan Wellner",_xlfn.XLOOKUP($B50,PROSPER_Wellner!$1:$1,PROSPER_Wellner!$42:$42,""),
IF($C50="Travis Harvey",_xlfn.XLOOKUP($B50,PROSPER_Harvey!$1:$1,PROSPER_Harvey!$42:$42,""),"")))))))))</f>
        <v>N/A</v>
      </c>
      <c r="FR50" s="131" t="str">
        <f>IF(IF(IF($C50="Christopher Lobo",_xlfn.XLOOKUP($B50,PROSPER_Lobo!$1:$1,PROSPER_Lobo!$43:$43,""),
IF($C50="Naren Baliga",_xlfn.XLOOKUP($B50,PROSPER_Baliga!$1:$1,PROSPER_Baliga!$43:$43,""),
IF($C50="Thorsten Huhn",_xlfn.XLOOKUP($B50,PROSPER_Huhn!$1:$1,PROSPER_Huhn!$43:$43,""),
IF($C50="Nick Hull",_xlfn.XLOOKUP($B50,PROSPER_Hull!$1:$1,PROSPER_Hull!$43:$43,""),
IF($C50="Monika Kotwani",_xlfn.XLOOKUP($B50,PROSPER_Kotwani!$1:$1,PROSPER_Kotwani!$43:$43,""),
IF($C50="Jonathan Wellner",_xlfn.XLOOKUP($B50,PROSPER_Wellner!$1:$1,PROSPER_Wellner!$43:$43,""),
IF($C50="Travis Harvey",_xlfn.XLOOKUP($B50,PROSPER_Harvey!$1:$1,PROSPER_Harvey!$43:$43,""),"")))))))="","",
IF($C50="Christopher Lobo",_xlfn.XLOOKUP($B50,PROSPER_Lobo!$1:$1,PROSPER_Lobo!$43:$43,""),
IF($C50="Naren Baliga",_xlfn.XLOOKUP($B50,PROSPER_Baliga!$1:$1,PROSPER_Baliga!$43:$43,""),
IF($C50="Thorsten Huhn",_xlfn.XLOOKUP($B50,PROSPER_Huhn!$1:$1,PROSPER_Huhn!$43:$43,""),
IF($C50="Nick Hull",_xlfn.XLOOKUP($B50,PROSPER_Hull!$1:$1,PROSPER_Hull!$43:$43,""),
IF($C50="Monika Kotwani",_xlfn.XLOOKUP($B50,PROSPER_Kotwani!$1:$1,PROSPER_Kotwani!$43:$43,""),
IF($C50="Jonathan Wellner",_xlfn.XLOOKUP($B50,PROSPER_Wellner!$1:$1,PROSPER_Wellner!$43:$43,""),
IF($C50="Travis Harvey",_xlfn.XLOOKUP($B50,PROSPER_Harvey!$1:$1,PROSPER_Harvey!$43:$43,""),""))))))))="","No Comment",IF(IF($C50="Christopher Lobo",_xlfn.XLOOKUP($B50,PROSPER_Lobo!$1:$1,PROSPER_Lobo!$43:$43,""),
IF($C50="Naren Baliga",_xlfn.XLOOKUP($B50,PROSPER_Baliga!$1:$1,PROSPER_Baliga!$43:$43,""),
IF($C50="Thorsten Huhn",_xlfn.XLOOKUP($B50,PROSPER_Huhn!$1:$1,PROSPER_Huhn!$43:$43,""),
IF($C50="Nick Hull",_xlfn.XLOOKUP($B50,PROSPER_Hull!$1:$1,PROSPER_Hull!$43:$43,""),
IF($C50="Monika Kotwani",_xlfn.XLOOKUP($B50,PROSPER_Kotwani!$1:$1,PROSPER_Kotwani!$43:$43,""),
IF($C50="Jonathan Wellner",_xlfn.XLOOKUP($B50,PROSPER_Wellner!$1:$1,PROSPER_Wellner!$43:$43,""),
IF($C50="Travis Harvey",_xlfn.XLOOKUP($B50,PROSPER_Harvey!$1:$1,PROSPER_Harvey!$43:$43,""),"")))))))="","",
IF($C50="Christopher Lobo",_xlfn.XLOOKUP($B50,PROSPER_Lobo!$1:$1,PROSPER_Lobo!$43:$43,""),
IF($C50="Naren Baliga",_xlfn.XLOOKUP($B50,PROSPER_Baliga!$1:$1,PROSPER_Baliga!$43:$43,""),
IF($C50="Thorsten Huhn",_xlfn.XLOOKUP($B50,PROSPER_Huhn!$1:$1,PROSPER_Huhn!$43:$43,""),
IF($C50="Nick Hull",_xlfn.XLOOKUP($B50,PROSPER_Hull!$1:$1,PROSPER_Hull!$43:$43,""),
IF($C50="Monika Kotwani",_xlfn.XLOOKUP($B50,PROSPER_Kotwani!$1:$1,PROSPER_Kotwani!$43:$43,""),
IF($C50="Jonathan Wellner",_xlfn.XLOOKUP($B50,PROSPER_Wellner!$1:$1,PROSPER_Wellner!$43:$43,""),
IF($C50="Travis Harvey",_xlfn.XLOOKUP($B50,PROSPER_Harvey!$1:$1,PROSPER_Harvey!$43:$43,""),"")))))))))</f>
        <v>N/A</v>
      </c>
      <c r="FS50" s="150" t="str">
        <f t="shared" si="456"/>
        <v>N/A</v>
      </c>
      <c r="FT50" s="130" t="str">
        <f>_xlfn.XLOOKUP(B50,PROSPERInitial_Query!$E:$E,PROSPERInitial_Query!$AI:$AI,"",,-1)</f>
        <v/>
      </c>
      <c r="FU50" s="121" t="str">
        <f t="shared" si="394"/>
        <v>Stephen Hall2 - RelationshipAccount / Stakeholder 9Name</v>
      </c>
      <c r="FV50" s="121" t="str">
        <f>_xlfn.XLOOKUP(FU50,PROSPERDelta_Query!BK:BK,PROSPERDelta_Query!AK:AK,"",,-1)</f>
        <v/>
      </c>
      <c r="FW50" s="126" t="str">
        <f>_xlfn.XLOOKUP(B50,PROSPERInitial_Query!$E:$E,PROSPERInitial_Query!$Y:$Y,"",,-1)</f>
        <v/>
      </c>
      <c r="FX50" s="121" t="str">
        <f t="shared" si="395"/>
        <v>Stephen Hall2 - RelationshipAccount / Stakeholder 9Self Score</v>
      </c>
      <c r="FY50" s="126" t="str">
        <f>_xlfn.XLOOKUP(FX50,PROSPERDelta_Query!BK:BK,PROSPERDelta_Query!AU:AU,"",,-1)</f>
        <v/>
      </c>
      <c r="FZ50" s="131" t="str">
        <f t="shared" si="396"/>
        <v/>
      </c>
      <c r="GA50" s="131" t="str">
        <f t="shared" si="457"/>
        <v>N/A</v>
      </c>
      <c r="GB50" s="132" t="str">
        <f t="shared" si="458"/>
        <v>N/A</v>
      </c>
      <c r="GC50" s="132" t="str">
        <f>IF(IF(IF($C50="Christopher Lobo",_xlfn.XLOOKUP($B50,PROSPER_Lobo!$1:$1,PROSPER_Lobo!$45:$45,""),
IF($C50="Naren Baliga",_xlfn.XLOOKUP($B50,PROSPER_Baliga!$1:$1,PROSPER_Baliga!$45:$45,""),
IF($C50="Thorsten Huhn",_xlfn.XLOOKUP($B50,PROSPER_Huhn!$1:$1,PROSPER_Huhn!$45:$45,""),
IF($C50="Nick Hull",_xlfn.XLOOKUP($B50,PROSPER_Hull!$1:$1,PROSPER_Hull!$45:$45,""),
IF($C50="Monika Kotwani",_xlfn.XLOOKUP($B50,PROSPER_Kotwani!$1:$1,PROSPER_Kotwani!$45:$45,""),
IF($C50="Jonathan Wellner",_xlfn.XLOOKUP($B50,PROSPER_Wellner!$1:$1,PROSPER_Wellner!$45:$45,""),
IF($C50="Travis Harvey",_xlfn.XLOOKUP($B50,PROSPER_Harvey!$1:$1,PROSPER_Harvey!$45:$45,""),"")))))))="","",
IF($C50="Christopher Lobo",_xlfn.XLOOKUP($B50,PROSPER_Lobo!$1:$1,PROSPER_Lobo!$45:$45,""),
IF($C50="Naren Baliga",_xlfn.XLOOKUP($B50,PROSPER_Baliga!$1:$1,PROSPER_Baliga!$45:$45,""),
IF($C50="Thorsten Huhn",_xlfn.XLOOKUP($B50,PROSPER_Huhn!$1:$1,PROSPER_Huhn!$45:$45,""),
IF($C50="Nick Hull",_xlfn.XLOOKUP($B50,PROSPER_Hull!$1:$1,PROSPER_Hull!$45:$45,""),
IF($C50="Monika Kotwani",_xlfn.XLOOKUP($B50,PROSPER_Kotwani!$1:$1,PROSPER_Kotwani!$45:$45,""),
IF($C50="Jonathan Wellner",_xlfn.XLOOKUP($B50,PROSPER_Wellner!$1:$1,PROSPER_Wellner!$45:$45,""),
IF($C50="Travis Harvey",_xlfn.XLOOKUP($B50,PROSPER_Harvey!$1:$1,PROSPER_Harvey!$45:$45,""),""))))))))="","No Score",IF(IF($C50="Christopher Lobo",_xlfn.XLOOKUP($B50,PROSPER_Lobo!$1:$1,PROSPER_Lobo!$45:$45,""),
IF($C50="Naren Baliga",_xlfn.XLOOKUP($B50,PROSPER_Baliga!$1:$1,PROSPER_Baliga!$45:$45,""),
IF($C50="Thorsten Huhn",_xlfn.XLOOKUP($B50,PROSPER_Huhn!$1:$1,PROSPER_Huhn!$45:$45,""),
IF($C50="Nick Hull",_xlfn.XLOOKUP($B50,PROSPER_Hull!$1:$1,PROSPER_Hull!$45:$45,""),
IF($C50="Monika Kotwani",_xlfn.XLOOKUP($B50,PROSPER_Kotwani!$1:$1,PROSPER_Kotwani!$45:$45,""),
IF($C50="Jonathan Wellner",_xlfn.XLOOKUP($B50,PROSPER_Wellner!$1:$1,PROSPER_Wellner!$45:$45,""),
IF($C50="Travis Harvey",_xlfn.XLOOKUP($B50,PROSPER_Harvey!$1:$1,PROSPER_Harvey!$45:$45,""),"")))))))="","",
IF($C50="Christopher Lobo",_xlfn.XLOOKUP($B50,PROSPER_Lobo!$1:$1,PROSPER_Lobo!$45:$45,""),
IF($C50="Naren Baliga",_xlfn.XLOOKUP($B50,PROSPER_Baliga!$1:$1,PROSPER_Baliga!$45:$45,""),
IF($C50="Thorsten Huhn",_xlfn.XLOOKUP($B50,PROSPER_Huhn!$1:$1,PROSPER_Huhn!$45:$45,""),
IF($C50="Nick Hull",_xlfn.XLOOKUP($B50,PROSPER_Hull!$1:$1,PROSPER_Hull!$45:$45,""),
IF($C50="Monika Kotwani",_xlfn.XLOOKUP($B50,PROSPER_Kotwani!$1:$1,PROSPER_Kotwani!$45:$45,""),
IF($C50="Jonathan Wellner",_xlfn.XLOOKUP($B50,PROSPER_Wellner!$1:$1,PROSPER_Wellner!$45:$45,""),
IF($C50="Travis Harvey",_xlfn.XLOOKUP($B50,PROSPER_Harvey!$1:$1,PROSPER_Harvey!$45:$45,""),"")))))))))</f>
        <v>N/A</v>
      </c>
      <c r="GD50" s="131" t="str">
        <f>IF(IF(IF($C50="Christopher Lobo",_xlfn.XLOOKUP($B50,PROSPER_Lobo!$1:$1,PROSPER_Lobo!$46:$46,""),
IF($C50="Naren Baliga",_xlfn.XLOOKUP($B50,PROSPER_Baliga!$1:$1,PROSPER_Baliga!$46:$46,""),
IF($C50="Thorsten Huhn",_xlfn.XLOOKUP($B50,PROSPER_Huhn!$1:$1,PROSPER_Huhn!$46:$46,""),
IF($C50="Nick Hull",_xlfn.XLOOKUP($B50,PROSPER_Hull!$1:$1,PROSPER_Hull!$46:$46,""),
IF($C50="Monika Kotwani",_xlfn.XLOOKUP($B50,PROSPER_Kotwani!$1:$1,PROSPER_Kotwani!$46:$46,""),
IF($C50="Jonathan Wellner",_xlfn.XLOOKUP($B50,PROSPER_Wellner!$1:$1,PROSPER_Wellner!$46:$46,""),
IF($C50="Travis Harvey",_xlfn.XLOOKUP($B50,PROSPER_Harvey!$1:$1,PROSPER_Harvey!$46:$46,""),"")))))))="","",
IF($C50="Christopher Lobo",_xlfn.XLOOKUP($B50,PROSPER_Lobo!$1:$1,PROSPER_Lobo!$46:$46,""),
IF($C50="Naren Baliga",_xlfn.XLOOKUP($B50,PROSPER_Baliga!$1:$1,PROSPER_Baliga!$46:$46,""),
IF($C50="Thorsten Huhn",_xlfn.XLOOKUP($B50,PROSPER_Huhn!$1:$1,PROSPER_Huhn!$46:$46,""),
IF($C50="Nick Hull",_xlfn.XLOOKUP($B50,PROSPER_Hull!$1:$1,PROSPER_Hull!$46:$46,""),
IF($C50="Monika Kotwani",_xlfn.XLOOKUP($B50,PROSPER_Kotwani!$1:$1,PROSPER_Kotwani!$46:$46,""),
IF($C50="Jonathan Wellner",_xlfn.XLOOKUP($B50,PROSPER_Wellner!$1:$1,PROSPER_Wellner!$46:$46,""),
IF($C50="Travis Harvey",_xlfn.XLOOKUP($B50,PROSPER_Harvey!$1:$1,PROSPER_Harvey!$46:$46,""),""))))))))="","No Comment",IF(IF($C50="Christopher Lobo",_xlfn.XLOOKUP($B50,PROSPER_Lobo!$1:$1,PROSPER_Lobo!$46:$46,""),
IF($C50="Naren Baliga",_xlfn.XLOOKUP($B50,PROSPER_Baliga!$1:$1,PROSPER_Baliga!$46:$46,""),
IF($C50="Thorsten Huhn",_xlfn.XLOOKUP($B50,PROSPER_Huhn!$1:$1,PROSPER_Huhn!$46:$46,""),
IF($C50="Nick Hull",_xlfn.XLOOKUP($B50,PROSPER_Hull!$1:$1,PROSPER_Hull!$46:$46,""),
IF($C50="Monika Kotwani",_xlfn.XLOOKUP($B50,PROSPER_Kotwani!$1:$1,PROSPER_Kotwani!$46:$46,""),
IF($C50="Jonathan Wellner",_xlfn.XLOOKUP($B50,PROSPER_Wellner!$1:$1,PROSPER_Wellner!$46:$46,""),
IF($C50="Travis Harvey",_xlfn.XLOOKUP($B50,PROSPER_Harvey!$1:$1,PROSPER_Harvey!$46:$46,""),"")))))))="","",
IF($C50="Christopher Lobo",_xlfn.XLOOKUP($B50,PROSPER_Lobo!$1:$1,PROSPER_Lobo!$46:$46,""),
IF($C50="Naren Baliga",_xlfn.XLOOKUP($B50,PROSPER_Baliga!$1:$1,PROSPER_Baliga!$46:$46,""),
IF($C50="Thorsten Huhn",_xlfn.XLOOKUP($B50,PROSPER_Huhn!$1:$1,PROSPER_Huhn!$46:$46,""),
IF($C50="Nick Hull",_xlfn.XLOOKUP($B50,PROSPER_Hull!$1:$1,PROSPER_Hull!$46:$46,""),
IF($C50="Monika Kotwani",_xlfn.XLOOKUP($B50,PROSPER_Kotwani!$1:$1,PROSPER_Kotwani!$46:$46,""),
IF($C50="Jonathan Wellner",_xlfn.XLOOKUP($B50,PROSPER_Wellner!$1:$1,PROSPER_Wellner!$46:$46,""),
IF($C50="Travis Harvey",_xlfn.XLOOKUP($B50,PROSPER_Harvey!$1:$1,PROSPER_Harvey!$46:$46,""),"")))))))))</f>
        <v>N/A</v>
      </c>
      <c r="GE50" s="150" t="str">
        <f t="shared" si="459"/>
        <v>N/A</v>
      </c>
      <c r="GF50" s="130" t="str">
        <f>_xlfn.XLOOKUP(B50,PROSPERInitial_Query!$E:$E,PROSPERInitial_Query!$AJ:$AJ,"",,-1)</f>
        <v/>
      </c>
      <c r="GG50" s="121" t="str">
        <f t="shared" si="397"/>
        <v>Stephen Hall2 - RelationshipAccount / Stakeholder 10Name</v>
      </c>
      <c r="GH50" s="121" t="str">
        <f>_xlfn.XLOOKUP(GG50,PROSPERDelta_Query!BK:BK,PROSPERDelta_Query!AL:AL,"",,-1)</f>
        <v/>
      </c>
      <c r="GI50" s="126" t="str">
        <f>_xlfn.XLOOKUP(B50,PROSPERInitial_Query!$E:$E,PROSPERInitial_Query!$Z:$Z,"",,-1)</f>
        <v/>
      </c>
      <c r="GJ50" s="121" t="str">
        <f t="shared" si="398"/>
        <v>Stephen Hall2 - RelationshipAccount / Stakeholder 10Self Score</v>
      </c>
      <c r="GK50" s="126" t="str">
        <f>_xlfn.XLOOKUP(GJ50,PROSPERDelta_Query!BK:BK,PROSPERDelta_Query!AV:AV,"",,-1)</f>
        <v/>
      </c>
      <c r="GL50" s="131" t="str">
        <f t="shared" si="399"/>
        <v/>
      </c>
      <c r="GM50" s="131" t="str">
        <f t="shared" si="460"/>
        <v>N/A</v>
      </c>
      <c r="GN50" s="132" t="str">
        <f t="shared" si="461"/>
        <v>N/A</v>
      </c>
      <c r="GO50" s="132" t="str">
        <f>IF(IF(IF($C50="Christopher Lobo",_xlfn.XLOOKUP($B50,PROSPER_Lobo!$1:$1,PROSPER_Lobo!$48:$48,""),
IF($C50="Naren Baliga",_xlfn.XLOOKUP($B50,PROSPER_Baliga!$1:$1,PROSPER_Baliga!$48:$48,""),
IF($C50="Thorsten Huhn",_xlfn.XLOOKUP($B50,PROSPER_Huhn!$1:$1,PROSPER_Huhn!$48:$48,""),
IF($C50="Nick Hull",_xlfn.XLOOKUP($B50,PROSPER_Hull!$1:$1,PROSPER_Hull!$48:$48,""),
IF($C50="Monika Kotwani",_xlfn.XLOOKUP($B50,PROSPER_Kotwani!$1:$1,PROSPER_Kotwani!$48:$48,""),
IF($C50="Jonathan Wellner",_xlfn.XLOOKUP($B50,PROSPER_Wellner!$1:$1,PROSPER_Wellner!$48:$48,""),
IF($C50="Travis Harvey",_xlfn.XLOOKUP($B50,PROSPER_Harvey!$1:$1,PROSPER_Harvey!$48:$48,""),"")))))))="","",
IF($C50="Christopher Lobo",_xlfn.XLOOKUP($B50,PROSPER_Lobo!$1:$1,PROSPER_Lobo!$48:$48,""),
IF($C50="Naren Baliga",_xlfn.XLOOKUP($B50,PROSPER_Baliga!$1:$1,PROSPER_Baliga!$48:$48,""),
IF($C50="Thorsten Huhn",_xlfn.XLOOKUP($B50,PROSPER_Huhn!$1:$1,PROSPER_Huhn!$48:$48,""),
IF($C50="Nick Hull",_xlfn.XLOOKUP($B50,PROSPER_Hull!$1:$1,PROSPER_Hull!$48:$48,""),
IF($C50="Monika Kotwani",_xlfn.XLOOKUP($B50,PROSPER_Kotwani!$1:$1,PROSPER_Kotwani!$48:$48,""),
IF($C50="Jonathan Wellner",_xlfn.XLOOKUP($B50,PROSPER_Wellner!$1:$1,PROSPER_Wellner!$48:$48,""),
IF($C50="Travis Harvey",_xlfn.XLOOKUP($B50,PROSPER_Harvey!$1:$1,PROSPER_Harvey!$48:$48,""),""))))))))="","No Score",IF(IF($C50="Christopher Lobo",_xlfn.XLOOKUP($B50,PROSPER_Lobo!$1:$1,PROSPER_Lobo!$48:$48,""),
IF($C50="Naren Baliga",_xlfn.XLOOKUP($B50,PROSPER_Baliga!$1:$1,PROSPER_Baliga!$48:$48,""),
IF($C50="Thorsten Huhn",_xlfn.XLOOKUP($B50,PROSPER_Huhn!$1:$1,PROSPER_Huhn!$48:$48,""),
IF($C50="Nick Hull",_xlfn.XLOOKUP($B50,PROSPER_Hull!$1:$1,PROSPER_Hull!$48:$48,""),
IF($C50="Monika Kotwani",_xlfn.XLOOKUP($B50,PROSPER_Kotwani!$1:$1,PROSPER_Kotwani!$48:$48,""),
IF($C50="Jonathan Wellner",_xlfn.XLOOKUP($B50,PROSPER_Wellner!$1:$1,PROSPER_Wellner!$48:$48,""),
IF($C50="Travis Harvey",_xlfn.XLOOKUP($B50,PROSPER_Harvey!$1:$1,PROSPER_Harvey!$48:$48,""),"")))))))="","",
IF($C50="Christopher Lobo",_xlfn.XLOOKUP($B50,PROSPER_Lobo!$1:$1,PROSPER_Lobo!$48:$48,""),
IF($C50="Naren Baliga",_xlfn.XLOOKUP($B50,PROSPER_Baliga!$1:$1,PROSPER_Baliga!$48:$48,""),
IF($C50="Thorsten Huhn",_xlfn.XLOOKUP($B50,PROSPER_Huhn!$1:$1,PROSPER_Huhn!$48:$48,""),
IF($C50="Nick Hull",_xlfn.XLOOKUP($B50,PROSPER_Hull!$1:$1,PROSPER_Hull!$48:$48,""),
IF($C50="Monika Kotwani",_xlfn.XLOOKUP($B50,PROSPER_Kotwani!$1:$1,PROSPER_Kotwani!$48:$48,""),
IF($C50="Jonathan Wellner",_xlfn.XLOOKUP($B50,PROSPER_Wellner!$1:$1,PROSPER_Wellner!$48:$48,""),
IF($C50="Travis Harvey",_xlfn.XLOOKUP($B50,PROSPER_Harvey!$1:$1,PROSPER_Harvey!$48:$48,""),"")))))))))</f>
        <v>N/A</v>
      </c>
      <c r="GP50" s="131" t="str">
        <f>IF(IF(IF($C50="Christopher Lobo",_xlfn.XLOOKUP($B50,PROSPER_Lobo!$1:$1,PROSPER_Lobo!$49:$49,""),
IF($C50="Naren Baliga",_xlfn.XLOOKUP($B50,PROSPER_Baliga!$1:$1,PROSPER_Baliga!$49:$49,""),
IF($C50="Thorsten Huhn",_xlfn.XLOOKUP($B50,PROSPER_Huhn!$1:$1,PROSPER_Huhn!$49:$49,""),
IF($C50="Nick Hull",_xlfn.XLOOKUP($B50,PROSPER_Hull!$1:$1,PROSPER_Hull!$49:$49,""),
IF($C50="Monika Kotwani",_xlfn.XLOOKUP($B50,PROSPER_Kotwani!$1:$1,PROSPER_Kotwani!$49:$49,""),
IF($C50="Jonathan Wellner",_xlfn.XLOOKUP($B50,PROSPER_Wellner!$1:$1,PROSPER_Wellner!$49:$49,""),
IF($C50="Travis Harvey",_xlfn.XLOOKUP($B50,PROSPER_Harvey!$1:$1,PROSPER_Harvey!$49:$49,""),"")))))))="","",
IF($C50="Christopher Lobo",_xlfn.XLOOKUP($B50,PROSPER_Lobo!$1:$1,PROSPER_Lobo!$49:$49,""),
IF($C50="Naren Baliga",_xlfn.XLOOKUP($B50,PROSPER_Baliga!$1:$1,PROSPER_Baliga!$49:$49,""),
IF($C50="Thorsten Huhn",_xlfn.XLOOKUP($B50,PROSPER_Huhn!$1:$1,PROSPER_Huhn!$49:$49,""),
IF($C50="Nick Hull",_xlfn.XLOOKUP($B50,PROSPER_Hull!$1:$1,PROSPER_Hull!$49:$49,""),
IF($C50="Monika Kotwani",_xlfn.XLOOKUP($B50,PROSPER_Kotwani!$1:$1,PROSPER_Kotwani!$49:$49,""),
IF($C50="Jonathan Wellner",_xlfn.XLOOKUP($B50,PROSPER_Wellner!$1:$1,PROSPER_Wellner!$49:$49,""),
IF($C50="Travis Harvey",_xlfn.XLOOKUP($B50,PROSPER_Harvey!$1:$1,PROSPER_Harvey!$49:$49,""),""))))))))="","No Comment",IF(IF($C50="Christopher Lobo",_xlfn.XLOOKUP($B50,PROSPER_Lobo!$1:$1,PROSPER_Lobo!$49:$49,""),
IF($C50="Naren Baliga",_xlfn.XLOOKUP($B50,PROSPER_Baliga!$1:$1,PROSPER_Baliga!$49:$49,""),
IF($C50="Thorsten Huhn",_xlfn.XLOOKUP($B50,PROSPER_Huhn!$1:$1,PROSPER_Huhn!$49:$49,""),
IF($C50="Nick Hull",_xlfn.XLOOKUP($B50,PROSPER_Hull!$1:$1,PROSPER_Hull!$49:$49,""),
IF($C50="Monika Kotwani",_xlfn.XLOOKUP($B50,PROSPER_Kotwani!$1:$1,PROSPER_Kotwani!$49:$49,""),
IF($C50="Jonathan Wellner",_xlfn.XLOOKUP($B50,PROSPER_Wellner!$1:$1,PROSPER_Wellner!$49:$49,""),
IF($C50="Travis Harvey",_xlfn.XLOOKUP($B50,PROSPER_Harvey!$1:$1,PROSPER_Harvey!$49:$49,""),"")))))))="","",
IF($C50="Christopher Lobo",_xlfn.XLOOKUP($B50,PROSPER_Lobo!$1:$1,PROSPER_Lobo!$49:$49,""),
IF($C50="Naren Baliga",_xlfn.XLOOKUP($B50,PROSPER_Baliga!$1:$1,PROSPER_Baliga!$49:$49,""),
IF($C50="Thorsten Huhn",_xlfn.XLOOKUP($B50,PROSPER_Huhn!$1:$1,PROSPER_Huhn!$49:$49,""),
IF($C50="Nick Hull",_xlfn.XLOOKUP($B50,PROSPER_Hull!$1:$1,PROSPER_Hull!$49:$49,""),
IF($C50="Monika Kotwani",_xlfn.XLOOKUP($B50,PROSPER_Kotwani!$1:$1,PROSPER_Kotwani!$49:$49,""),
IF($C50="Jonathan Wellner",_xlfn.XLOOKUP($B50,PROSPER_Wellner!$1:$1,PROSPER_Wellner!$49:$49,""),
IF($C50="Travis Harvey",_xlfn.XLOOKUP($B50,PROSPER_Harvey!$1:$1,PROSPER_Harvey!$49:$49,""),"")))))))))</f>
        <v>N/A</v>
      </c>
      <c r="GQ50" s="150" t="str">
        <f t="shared" si="462"/>
        <v>N/A</v>
      </c>
      <c r="GR50" s="187" t="str">
        <f t="shared" si="463"/>
        <v>N/A</v>
      </c>
      <c r="GS50" s="128" t="str">
        <f t="shared" si="464"/>
        <v>N/A</v>
      </c>
      <c r="GT50" s="188" t="str">
        <f t="shared" si="465"/>
        <v>N/A</v>
      </c>
      <c r="GU50" s="133" t="str">
        <f>IF(IF(IF($C50="Christopher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Kotwani",_xlfn.XLOOKUP($B50,PROSPER_Kotwani!$1:$1,PROSPER_Kotwani!$54:$54,""),
IF($C50="Jonathan Wellner",_xlfn.XLOOKUP($B50,PROSPER_Wellner!$1:$1,PROSPER_Wellner!$54:$54,""),
IF($C50="Travis Harvey",_xlfn.XLOOKUP($B50,PROSPER_Harvey!$1:$1,PROSPER_Harvey!$54:$54,""),"")))))))="","",
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Kotwani",_xlfn.XLOOKUP($B50,PROSPER_Kotwani!$1:$1,PROSPER_Kotwani!$50:$50,""),
IF($C50="Jonathan Wellner",_xlfn.XLOOKUP($B50,PROSPER_Wellner!$1:$1,PROSPER_Wellner!$50:$50,""),
IF($C50="Travis Harvey",_xlfn.XLOOKUP($B50,PROSPER_Harvey!$1:$1,PROSPER_Harvey!$50:$50,""),""))))))))="","No Score",IF(IF($C50="Christopher Lobo",_xlfn.XLOOKUP($B50,PROSPER_Lobo!$1:$1,PROSPER_Lobo!$50:$50,""),
IF($C50="Naren Baliga",_xlfn.XLOOKUP($B50,PROSPER_Baliga!$1:$1,PROSPER_Baliga!$50:$50,""),
IF($C50="Thorsten Huhn",_xlfn.XLOOKUP($B50,PROSPER_Huhn!$1:$1,PROSPER_Huhn!$50:$50,""),
IF($C50="Nick Hull",_xlfn.XLOOKUP($B50,PROSPER_Hull!$1:$1,PROSPER_Hull!$50:$50,""),
IF($C50="Monika Kotwani",_xlfn.XLOOKUP($B50,PROSPER_Kotwani!$1:$1,PROSPER_Kotwani!$50:$50,""),
IF($C50="Jonathan Wellner",_xlfn.XLOOKUP($B50,PROSPER_Wellner!$1:$1,PROSPER_Wellner!$50:$50,""),
IF($C50="Travis Harvey",_xlfn.XLOOKUP($B50,PROSPER_Harvey!$1:$1,PROSPER_Harvey!$50:$50,""),"")))))))="","",
IF($C50="Christopher Lobo",_xlfn.XLOOKUP($B50,PROSPER_Lobo!$1:$1,PROSPER_Lobo!$50:$50,""),
IF($C50="Naren Baliga",_xlfn.XLOOKUP($B50,PROSPER_Baliga!$1:$1,PROSPER_Baliga!$50:$50,""),
IF($C50="Thorsten Huhn",_xlfn.XLOOKUP($B50,PROSPER_Huhn!$1:$1,PROSPER_Huhn!$50:$50,""),
IF($C50="Nick Hull",_xlfn.XLOOKUP($B50,PROSPER_Hull!$1:$1,PROSPER_Hull!$50:$50,""),
IF($C50="Monika Kotwani",_xlfn.XLOOKUP($B50,PROSPER_Kotwani!$1:$1,PROSPER_Kotwani!$50:$50,""),
IF($C50="Jonathan Wellner",_xlfn.XLOOKUP($B50,PROSPER_Wellner!$1:$1,PROSPER_Wellner!$50:$50,""),
IF($C50="Travis Harvey",_xlfn.XLOOKUP($B50,PROSPER_Harvey!$1:$1,PROSPER_Harvey!$50:$50,""),"")))))))))</f>
        <v>No Score</v>
      </c>
      <c r="GV50" s="134" t="str">
        <f>IF(IF(IF($C50="Christopher Lobo",_xlfn.XLOOKUP($B50,PROSPER_Lobo!$1:$1,PROSPER_Lobo!$51:$51,""),
IF($C50="Naren Baliga",_xlfn.XLOOKUP($B50,PROSPER_Baliga!$1:$1,PROSPER_Baliga!$51:$51,""),
IF($C50="Thorsten Huhn",_xlfn.XLOOKUP($B50,PROSPER_Huhn!$1:$1,PROSPER_Huhn!$51:$51,""),
IF($C50="Nick Hull",_xlfn.XLOOKUP($B50,PROSPER_Hull!$1:$1,PROSPER_Hull!$51:$51,""),
IF($C50="Monika Kotwani",_xlfn.XLOOKUP($B50,PROSPER_Kotwani!$1:$1,PROSPER_Kotwani!$51:$51,""),
IF($C50="Jonathan Wellner",_xlfn.XLOOKUP($B50,PROSPER_Wellner!$1:$1,PROSPER_Wellner!$51:$51,""),
IF($C50="Travis Harvey",_xlfn.XLOOKUP($B50,PROSPER_Harvey!$1:$1,PROSPER_Harvey!$51:$51,""),"")))))))="","",
IF($C50="Christopher Lobo",_xlfn.XLOOKUP($B50,PROSPER_Lobo!$1:$1,PROSPER_Lobo!$51:$51,""),
IF($C50="Naren Baliga",_xlfn.XLOOKUP($B50,PROSPER_Baliga!$1:$1,PROSPER_Baliga!$51:$51,""),
IF($C50="Thorsten Huhn",_xlfn.XLOOKUP($B50,PROSPER_Huhn!$1:$1,PROSPER_Huhn!$51:$51,""),
IF($C50="Nick Hull",_xlfn.XLOOKUP($B50,PROSPER_Hull!$1:$1,PROSPER_Hull!$51:$51,""),
IF($C50="Monika Kotwani",_xlfn.XLOOKUP($B50,PROSPER_Kotwani!$1:$1,PROSPER_Kotwani!$51:$51,""),
IF($C50="Jonathan Wellner",_xlfn.XLOOKUP($B50,PROSPER_Wellner!$1:$1,PROSPER_Wellner!$51:$51,""),
IF($C50="Travis Harvey",_xlfn.XLOOKUP($B50,PROSPER_Harvey!$1:$1,PROSPER_Harvey!$51:$51,""),""))))))))="","No Comment",IF(IF($C50="Christopher Lobo",_xlfn.XLOOKUP($B50,PROSPER_Lobo!$1:$1,PROSPER_Lobo!$51:$51,""),
IF($C50="Naren Baliga",_xlfn.XLOOKUP($B50,PROSPER_Baliga!$1:$1,PROSPER_Baliga!$51:$51,""),
IF($C50="Thorsten Huhn",_xlfn.XLOOKUP($B50,PROSPER_Huhn!$1:$1,PROSPER_Huhn!$51:$51,""),
IF($C50="Nick Hull",_xlfn.XLOOKUP($B50,PROSPER_Hull!$1:$1,PROSPER_Hull!$51:$51,""),
IF($C50="Monika Kotwani",_xlfn.XLOOKUP($B50,PROSPER_Kotwani!$1:$1,PROSPER_Kotwani!$51:$51,""),
IF($C50="Jonathan Wellner",_xlfn.XLOOKUP($B50,PROSPER_Wellner!$1:$1,PROSPER_Wellner!$51:$51,""),
IF($C50="Travis Harvey",_xlfn.XLOOKUP($B50,PROSPER_Harvey!$1:$1,PROSPER_Harvey!$51:$51,""),"")))))))="","",
IF($C50="Christopher Lobo",_xlfn.XLOOKUP($B50,PROSPER_Lobo!$1:$1,PROSPER_Lobo!$51:$51,""),
IF($C50="Naren Baliga",_xlfn.XLOOKUP($B50,PROSPER_Baliga!$1:$1,PROSPER_Baliga!$51:$51,""),
IF($C50="Thorsten Huhn",_xlfn.XLOOKUP($B50,PROSPER_Huhn!$1:$1,PROSPER_Huhn!$51:$51,""),
IF($C50="Nick Hull",_xlfn.XLOOKUP($B50,PROSPER_Hull!$1:$1,PROSPER_Hull!$51:$51,""),
IF($C50="Monika Kotwani",_xlfn.XLOOKUP($B50,PROSPER_Kotwani!$1:$1,PROSPER_Kotwani!$51:$51,""),
IF($C50="Jonathan Wellner",_xlfn.XLOOKUP($B50,PROSPER_Wellner!$1:$1,PROSPER_Wellner!$51:$51,""),
IF($C50="Travis Harvey",_xlfn.XLOOKUP($B50,PROSPER_Harvey!$1:$1,PROSPER_Harvey!$51:$51,""),"")))))))))</f>
        <v>No Comment</v>
      </c>
      <c r="GW50" s="133">
        <f>_xlfn.XLOOKUP($B50,Vlookups_Local!B:B,Vlookups_Local!E:E,"N/A")</f>
        <v>0</v>
      </c>
      <c r="GX50" s="134" t="str">
        <f>IF(IF(IF($C50="Christopher Lobo",_xlfn.XLOOKUP($B50,PROSPER_Lobo!$1:$1,PROSPER_Lobo!$53:$53,""),
IF($C50="Naren Baliga",_xlfn.XLOOKUP($B50,PROSPER_Baliga!$1:$1,PROSPER_Baliga!$53:$53,""),
IF($C50="Thorsten Huhn",_xlfn.XLOOKUP($B50,PROSPER_Huhn!$1:$1,PROSPER_Huhn!$53:$53,""),
IF($C50="Nick Hull",_xlfn.XLOOKUP($B50,PROSPER_Hull!$1:$1,PROSPER_Hull!$53:$53,""),
IF($C50="Monika Kotwani",_xlfn.XLOOKUP($B50,PROSPER_Kotwani!$1:$1,PROSPER_Kotwani!$53:$53,""),
IF($C50="Jonathan Wellner",_xlfn.XLOOKUP($B50,PROSPER_Wellner!$1:$1,PROSPER_Wellner!$53:$53,""),
IF($C50="Travis Harvey",_xlfn.XLOOKUP($B50,PROSPER_Harvey!$1:$1,PROSPER_Harvey!$53:$53,""),"")))))))="","",
IF($C50="Christopher Lobo",_xlfn.XLOOKUP($B50,PROSPER_Lobo!$1:$1,PROSPER_Lobo!$53:$53,""),
IF($C50="Naren Baliga",_xlfn.XLOOKUP($B50,PROSPER_Baliga!$1:$1,PROSPER_Baliga!$53:$53,""),
IF($C50="Thorsten Huhn",_xlfn.XLOOKUP($B50,PROSPER_Huhn!$1:$1,PROSPER_Huhn!$53:$53,""),
IF($C50="Nick Hull",_xlfn.XLOOKUP($B50,PROSPER_Hull!$1:$1,PROSPER_Hull!$53:$53,""),
IF($C50="Monika Kotwani",_xlfn.XLOOKUP($B50,PROSPER_Kotwani!$1:$1,PROSPER_Kotwani!$53:$53,""),
IF($C50="Jonathan Wellner",_xlfn.XLOOKUP($B50,PROSPER_Wellner!$1:$1,PROSPER_Wellner!$53:$53,""),
IF($C50="Travis Harvey",_xlfn.XLOOKUP($B50,PROSPER_Harvey!$1:$1,PROSPER_Harvey!$53:$53,""),""))))))))="","No Comment",IF(IF($C50="Christopher Lobo",_xlfn.XLOOKUP($B50,PROSPER_Lobo!$1:$1,PROSPER_Lobo!$53:$53,""),
IF($C50="Naren Baliga",_xlfn.XLOOKUP($B50,PROSPER_Baliga!$1:$1,PROSPER_Baliga!$53:$53,""),
IF($C50="Thorsten Huhn",_xlfn.XLOOKUP($B50,PROSPER_Huhn!$1:$1,PROSPER_Huhn!$53:$53,""),
IF($C50="Nick Hull",_xlfn.XLOOKUP($B50,PROSPER_Hull!$1:$1,PROSPER_Hull!$53:$53,""),
IF($C50="Monika Kotwani",_xlfn.XLOOKUP($B50,PROSPER_Kotwani!$1:$1,PROSPER_Kotwani!$53:$53,""),
IF($C50="Jonathan Wellner",_xlfn.XLOOKUP($B50,PROSPER_Wellner!$1:$1,PROSPER_Wellner!$53:$53,""),
IF($C50="Travis Harvey",_xlfn.XLOOKUP($B50,PROSPER_Harvey!$1:$1,PROSPER_Harvey!$53:$53,""),"")))))))="","",
IF($C50="Christopher Lobo",_xlfn.XLOOKUP($B50,PROSPER_Lobo!$1:$1,PROSPER_Lobo!$53:$53,""),
IF($C50="Naren Baliga",_xlfn.XLOOKUP($B50,PROSPER_Baliga!$1:$1,PROSPER_Baliga!$53:$53,""),
IF($C50="Thorsten Huhn",_xlfn.XLOOKUP($B50,PROSPER_Huhn!$1:$1,PROSPER_Huhn!$53:$53,""),
IF($C50="Nick Hull",_xlfn.XLOOKUP($B50,PROSPER_Hull!$1:$1,PROSPER_Hull!$53:$53,""),
IF($C50="Monika Kotwani",_xlfn.XLOOKUP($B50,PROSPER_Kotwani!$1:$1,PROSPER_Kotwani!$53:$53,""),
IF($C50="Jonathan Wellner",_xlfn.XLOOKUP($B50,PROSPER_Wellner!$1:$1,PROSPER_Wellner!$53:$53,""),
IF($C50="Travis Harvey",_xlfn.XLOOKUP($B50,PROSPER_Harvey!$1:$1,PROSPER_Harvey!$53:$53,""),"")))))))))</f>
        <v>No Comment</v>
      </c>
      <c r="GY50" s="133" t="str">
        <f>IF(IF(IF($C50="Christopher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Kotwani",_xlfn.XLOOKUP($B50,PROSPER_Kotwani!$1:$1,PROSPER_Kotwani!$54:$54,""),
IF($C50="Jonathan Wellner",_xlfn.XLOOKUP($B50,PROSPER_Wellner!$1:$1,PROSPER_Wellner!$54:$54,""),
IF($C50="Travis Harvey",_xlfn.XLOOKUP($B50,PROSPER_Harvey!$1:$1,PROSPER_Harvey!$54:$54,""),"")))))))="","",
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Kotwani",_xlfn.XLOOKUP($B50,PROSPER_Kotwani!$1:$1,PROSPER_Kotwani!$54:$54,""),
IF($C50="Jonathan Wellner",_xlfn.XLOOKUP($B50,PROSPER_Wellner!$1:$1,PROSPER_Wellner!$54:$54,""),
IF($C50="Travis Harvey",_xlfn.XLOOKUP($B50,PROSPER_Harvey!$1:$1,PROSPER_Harvey!$54:$54,""),""))))))))="","No Score",IF(IF($C50="Christopher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Kotwani",_xlfn.XLOOKUP($B50,PROSPER_Kotwani!$1:$1,PROSPER_Kotwani!$54:$54,""),
IF($C50="Jonathan Wellner",_xlfn.XLOOKUP($B50,PROSPER_Wellner!$1:$1,PROSPER_Wellner!$54:$54,""),
IF($C50="Travis Harvey",_xlfn.XLOOKUP($B50,PROSPER_Harvey!$1:$1,PROSPER_Harvey!$54:$54,""),"")))))))="","",
IF($C50="Christopher Lobo",_xlfn.XLOOKUP($B50,PROSPER_Lobo!$1:$1,PROSPER_Lobo!$54:$54,""),
IF($C50="Naren Baliga",_xlfn.XLOOKUP($B50,PROSPER_Baliga!$1:$1,PROSPER_Baliga!$54:$54,""),
IF($C50="Thorsten Huhn",_xlfn.XLOOKUP($B50,PROSPER_Huhn!$1:$1,PROSPER_Huhn!$54:$54,""),
IF($C50="Nick Hull",_xlfn.XLOOKUP($B50,PROSPER_Hull!$1:$1,PROSPER_Hull!$54:$54,""),
IF($C50="Monika Kotwani",_xlfn.XLOOKUP($B50,PROSPER_Kotwani!$1:$1,PROSPER_Kotwani!$54:$54,""),
IF($C50="Jonathan Wellner",_xlfn.XLOOKUP($B50,PROSPER_Wellner!$1:$1,PROSPER_Wellner!$54:$54,""),
IF($C50="Travis Harvey",_xlfn.XLOOKUP($B50,PROSPER_Harvey!$1:$1,PROSPER_Harvey!$54:$54,""),"")))))))))</f>
        <v>No Score</v>
      </c>
      <c r="GZ50" s="134" t="str">
        <f>IF(IF(IF($C50="Christopher Lobo",_xlfn.XLOOKUP($B50,PROSPER_Lobo!$1:$1,PROSPER_Lobo!$55:$55,""),
IF($C50="Naren Baliga",_xlfn.XLOOKUP($B50,PROSPER_Baliga!$1:$1,PROSPER_Baliga!$55:$55,""),
IF($C50="Thorsten Huhn",_xlfn.XLOOKUP($B50,PROSPER_Huhn!$1:$1,PROSPER_Huhn!$55:$55,""),
IF($C50="Nick Hull",_xlfn.XLOOKUP($B50,PROSPER_Hull!$1:$1,PROSPER_Hull!$55:$55,""),
IF($C50="Monika Kotwani",_xlfn.XLOOKUP($B50,PROSPER_Kotwani!$1:$1,PROSPER_Kotwani!$55:$55,""),
IF($C50="Jonathan Wellner",_xlfn.XLOOKUP($B50,PROSPER_Wellner!$1:$1,PROSPER_Wellner!$55:$55,""),
IF($C50="Travis Harvey",_xlfn.XLOOKUP($B50,PROSPER_Harvey!$1:$1,PROSPER_Harvey!$55:$55,""),"")))))))="","",
IF($C50="Christopher Lobo",_xlfn.XLOOKUP($B50,PROSPER_Lobo!$1:$1,PROSPER_Lobo!$55:$55,""),
IF($C50="Naren Baliga",_xlfn.XLOOKUP($B50,PROSPER_Baliga!$1:$1,PROSPER_Baliga!$55:$55,""),
IF($C50="Thorsten Huhn",_xlfn.XLOOKUP($B50,PROSPER_Huhn!$1:$1,PROSPER_Huhn!$55:$55,""),
IF($C50="Nick Hull",_xlfn.XLOOKUP($B50,PROSPER_Hull!$1:$1,PROSPER_Hull!$55:$55,""),
IF($C50="Monika Kotwani",_xlfn.XLOOKUP($B50,PROSPER_Kotwani!$1:$1,PROSPER_Kotwani!$55:$55,""),
IF($C50="Jonathan Wellner",_xlfn.XLOOKUP($B50,PROSPER_Wellner!$1:$1,PROSPER_Wellner!$55:$55,""),
IF($C50="Travis Harvey",_xlfn.XLOOKUP($B50,PROSPER_Harvey!$1:$1,PROSPER_Harvey!$55:$55,""),""))))))))="","No Comment",IF(IF($C50="Christopher Lobo",_xlfn.XLOOKUP($B50,PROSPER_Lobo!$1:$1,PROSPER_Lobo!$55:$55,""),
IF($C50="Naren Baliga",_xlfn.XLOOKUP($B50,PROSPER_Baliga!$1:$1,PROSPER_Baliga!$55:$55,""),
IF($C50="Thorsten Huhn",_xlfn.XLOOKUP($B50,PROSPER_Huhn!$1:$1,PROSPER_Huhn!$55:$55,""),
IF($C50="Nick Hull",_xlfn.XLOOKUP($B50,PROSPER_Hull!$1:$1,PROSPER_Hull!$55:$55,""),
IF($C50="Monika Kotwani",_xlfn.XLOOKUP($B50,PROSPER_Kotwani!$1:$1,PROSPER_Kotwani!$55:$55,""),
IF($C50="Jonathan Wellner",_xlfn.XLOOKUP($B50,PROSPER_Wellner!$1:$1,PROSPER_Wellner!$55:$55,""),
IF($C50="Travis Harvey",_xlfn.XLOOKUP($B50,PROSPER_Harvey!$1:$1,PROSPER_Harvey!$55:$55,""),"")))))))="","",
IF($C50="Christopher Lobo",_xlfn.XLOOKUP($B50,PROSPER_Lobo!$1:$1,PROSPER_Lobo!$55:$55,""),
IF($C50="Naren Baliga",_xlfn.XLOOKUP($B50,PROSPER_Baliga!$1:$1,PROSPER_Baliga!$55:$55,""),
IF($C50="Thorsten Huhn",_xlfn.XLOOKUP($B50,PROSPER_Huhn!$1:$1,PROSPER_Huhn!$55:$55,""),
IF($C50="Nick Hull",_xlfn.XLOOKUP($B50,PROSPER_Hull!$1:$1,PROSPER_Hull!$55:$55,""),
IF($C50="Monika Kotwani",_xlfn.XLOOKUP($B50,PROSPER_Kotwani!$1:$1,PROSPER_Kotwani!$55:$55,""),
IF($C50="Jonathan Wellner",_xlfn.XLOOKUP($B50,PROSPER_Wellner!$1:$1,PROSPER_Wellner!$55:$55,""),
IF($C50="Travis Harvey",_xlfn.XLOOKUP($B50,PROSPER_Harvey!$1:$1,PROSPER_Harvey!$55:$55,""),"")))))))))</f>
        <v>No Comment</v>
      </c>
      <c r="HA50" s="133" t="str">
        <f>IF(IF(IF($C50="Christopher Lobo",_xlfn.XLOOKUP($B50,PROSPER_Lobo!$1:$1,PROSPER_Lobo!$56:$56,""),
IF($C50="Naren Baliga",_xlfn.XLOOKUP($B50,PROSPER_Baliga!$1:$1,PROSPER_Baliga!$56:$56,""),
IF($C50="Thorsten Huhn",_xlfn.XLOOKUP($B50,PROSPER_Huhn!$1:$1,PROSPER_Huhn!$56:$56,""),
IF($C50="Nick Hull",_xlfn.XLOOKUP($B50,PROSPER_Hull!$1:$1,PROSPER_Hull!$56:$56,""),
IF($C50="Monika Kotwani",_xlfn.XLOOKUP($B50,PROSPER_Kotwani!$1:$1,PROSPER_Kotwani!$56:$56,""),
IF($C50="Jonathan Wellner",_xlfn.XLOOKUP($B50,PROSPER_Wellner!$1:$1,PROSPER_Wellner!$56:$56,""),
IF($C50="Travis Harvey",_xlfn.XLOOKUP($B50,PROSPER_Harvey!$1:$1,PROSPER_Harvey!$56:$56,""),"")))))))="","",
IF($C50="Christopher Lobo",_xlfn.XLOOKUP($B50,PROSPER_Lobo!$1:$1,PROSPER_Lobo!$56:$56,""),
IF($C50="Naren Baliga",_xlfn.XLOOKUP($B50,PROSPER_Baliga!$1:$1,PROSPER_Baliga!$56:$56,""),
IF($C50="Thorsten Huhn",_xlfn.XLOOKUP($B50,PROSPER_Huhn!$1:$1,PROSPER_Huhn!$56:$56,""),
IF($C50="Nick Hull",_xlfn.XLOOKUP($B50,PROSPER_Hull!$1:$1,PROSPER_Hull!$56:$56,""),
IF($C50="Monika Kotwani",_xlfn.XLOOKUP($B50,PROSPER_Kotwani!$1:$1,PROSPER_Kotwani!$56:$56,""),
IF($C50="Jonathan Wellner",_xlfn.XLOOKUP($B50,PROSPER_Wellner!$1:$1,PROSPER_Wellner!$56:$56,""),
IF($C50="Travis Harvey",_xlfn.XLOOKUP($B50,PROSPER_Harvey!$1:$1,PROSPER_Harvey!$56:$56,""),""))))))))="","No Score",IF(IF($C50="Christopher Lobo",_xlfn.XLOOKUP($B50,PROSPER_Lobo!$1:$1,PROSPER_Lobo!$56:$56,""),
IF($C50="Naren Baliga",_xlfn.XLOOKUP($B50,PROSPER_Baliga!$1:$1,PROSPER_Baliga!$56:$56,""),
IF($C50="Thorsten Huhn",_xlfn.XLOOKUP($B50,PROSPER_Huhn!$1:$1,PROSPER_Huhn!$56:$56,""),
IF($C50="Nick Hull",_xlfn.XLOOKUP($B50,PROSPER_Hull!$1:$1,PROSPER_Hull!$56:$56,""),
IF($C50="Monika Kotwani",_xlfn.XLOOKUP($B50,PROSPER_Kotwani!$1:$1,PROSPER_Kotwani!$56:$56,""),
IF($C50="Jonathan Wellner",_xlfn.XLOOKUP($B50,PROSPER_Wellner!$1:$1,PROSPER_Wellner!$56:$56,""),
IF($C50="Travis Harvey",_xlfn.XLOOKUP($B50,PROSPER_Harvey!$1:$1,PROSPER_Harvey!$56:$56,""),"")))))))="","",
IF($C50="Christopher Lobo",_xlfn.XLOOKUP($B50,PROSPER_Lobo!$1:$1,PROSPER_Lobo!$56:$56,""),
IF($C50="Naren Baliga",_xlfn.XLOOKUP($B50,PROSPER_Baliga!$1:$1,PROSPER_Baliga!$56:$56,""),
IF($C50="Thorsten Huhn",_xlfn.XLOOKUP($B50,PROSPER_Huhn!$1:$1,PROSPER_Huhn!$56:$56,""),
IF($C50="Nick Hull",_xlfn.XLOOKUP($B50,PROSPER_Hull!$1:$1,PROSPER_Hull!$56:$56,""),
IF($C50="Monika Kotwani",_xlfn.XLOOKUP($B50,PROSPER_Kotwani!$1:$1,PROSPER_Kotwani!$56:$56,""),
IF($C50="Jonathan Wellner",_xlfn.XLOOKUP($B50,PROSPER_Wellner!$1:$1,PROSPER_Wellner!$56:$56,""),
IF($C50="Travis Harvey",_xlfn.XLOOKUP($B50,PROSPER_Harvey!$1:$1,PROSPER_Harvey!$56:$56,""),"")))))))))</f>
        <v>No Score</v>
      </c>
      <c r="HB50" s="134" t="str">
        <f>IF(IF(IF($C50="Christopher Lobo",_xlfn.XLOOKUP($B50,PROSPER_Lobo!$1:$1,PROSPER_Lobo!$57:$57,""),
IF($C50="Naren Baliga",_xlfn.XLOOKUP($B50,PROSPER_Baliga!$1:$1,PROSPER_Baliga!$57:$57,""),
IF($C50="Thorsten Huhn",_xlfn.XLOOKUP($B50,PROSPER_Huhn!$1:$1,PROSPER_Huhn!$57:$57,""),
IF($C50="Nick Hull",_xlfn.XLOOKUP($B50,PROSPER_Hull!$1:$1,PROSPER_Hull!$57:$57,""),
IF($C50="Monika Kotwani",_xlfn.XLOOKUP($B50,PROSPER_Kotwani!$1:$1,PROSPER_Kotwani!$57:$57,""),
IF($C50="Jonathan Wellner",_xlfn.XLOOKUP($B50,PROSPER_Wellner!$1:$1,PROSPER_Wellner!$57:$57,""),
IF($C50="Travis Harvey",_xlfn.XLOOKUP($B50,PROSPER_Harvey!$1:$1,PROSPER_Harvey!$57:$57,""),"")))))))="","",
IF($C50="Christopher Lobo",_xlfn.XLOOKUP($B50,PROSPER_Lobo!$1:$1,PROSPER_Lobo!$57:$57,""),
IF($C50="Naren Baliga",_xlfn.XLOOKUP($B50,PROSPER_Baliga!$1:$1,PROSPER_Baliga!$57:$57,""),
IF($C50="Thorsten Huhn",_xlfn.XLOOKUP($B50,PROSPER_Huhn!$1:$1,PROSPER_Huhn!$57:$57,""),
IF($C50="Nick Hull",_xlfn.XLOOKUP($B50,PROSPER_Hull!$1:$1,PROSPER_Hull!$57:$57,""),
IF($C50="Monika Kotwani",_xlfn.XLOOKUP($B50,PROSPER_Kotwani!$1:$1,PROSPER_Kotwani!$57:$57,""),
IF($C50="Jonathan Wellner",_xlfn.XLOOKUP($B50,PROSPER_Wellner!$1:$1,PROSPER_Wellner!$57:$57,""),
IF($C50="Travis Harvey",_xlfn.XLOOKUP($B50,PROSPER_Harvey!$1:$1,PROSPER_Harvey!$57:$57,""),""))))))))="","No Comment",IF(IF($C50="Christopher Lobo",_xlfn.XLOOKUP($B50,PROSPER_Lobo!$1:$1,PROSPER_Lobo!$57:$57,""),
IF($C50="Naren Baliga",_xlfn.XLOOKUP($B50,PROSPER_Baliga!$1:$1,PROSPER_Baliga!$57:$57,""),
IF($C50="Thorsten Huhn",_xlfn.XLOOKUP($B50,PROSPER_Huhn!$1:$1,PROSPER_Huhn!$57:$57,""),
IF($C50="Nick Hull",_xlfn.XLOOKUP($B50,PROSPER_Hull!$1:$1,PROSPER_Hull!$57:$57,""),
IF($C50="Monika Kotwani",_xlfn.XLOOKUP($B50,PROSPER_Kotwani!$1:$1,PROSPER_Kotwani!$57:$57,""),
IF($C50="Jonathan Wellner",_xlfn.XLOOKUP($B50,PROSPER_Wellner!$1:$1,PROSPER_Wellner!$57:$57,""),
IF($C50="Travis Harvey",_xlfn.XLOOKUP($B50,PROSPER_Harvey!$1:$1,PROSPER_Harvey!$57:$57,""),"")))))))="","",
IF($C50="Christopher Lobo",_xlfn.XLOOKUP($B50,PROSPER_Lobo!$1:$1,PROSPER_Lobo!$57:$57,""),
IF($C50="Naren Baliga",_xlfn.XLOOKUP($B50,PROSPER_Baliga!$1:$1,PROSPER_Baliga!$57:$57,""),
IF($C50="Thorsten Huhn",_xlfn.XLOOKUP($B50,PROSPER_Huhn!$1:$1,PROSPER_Huhn!$57:$57,""),
IF($C50="Nick Hull",_xlfn.XLOOKUP($B50,PROSPER_Hull!$1:$1,PROSPER_Hull!$57:$57,""),
IF($C50="Monika Kotwani",_xlfn.XLOOKUP($B50,PROSPER_Kotwani!$1:$1,PROSPER_Kotwani!$57:$57,""),
IF($C50="Jonathan Wellner",_xlfn.XLOOKUP($B50,PROSPER_Wellner!$1:$1,PROSPER_Wellner!$57:$57,""),
IF($C50="Travis Harvey",_xlfn.XLOOKUP($B50,PROSPER_Harvey!$1:$1,PROSPER_Harvey!$57:$57,""),"")))))))))</f>
        <v>No Comment</v>
      </c>
      <c r="HC50" s="192">
        <f t="shared" si="466"/>
        <v>0</v>
      </c>
      <c r="HD50" s="135" t="str">
        <f>_xlfn.XLOOKUP(B50,PROSPERInitial_Query!$E:$E,PROSPERInitial_Query!$AK:$AK,"",,-1)</f>
        <v/>
      </c>
      <c r="HE50" s="136" t="str">
        <f t="shared" si="400"/>
        <v>Stephen Hall4 - SuccessServices Quality</v>
      </c>
      <c r="HF50" s="136" t="str">
        <f>_xlfn.XLOOKUP(HE50,PROSPERDelta_Query!BK:BK,PROSPERDelta_Query!AX:AX,"",,-1)</f>
        <v/>
      </c>
      <c r="HG50" s="137" t="str">
        <f t="shared" si="467"/>
        <v>N/A</v>
      </c>
      <c r="HH50" s="137" t="str">
        <f>IF(IF(IF($C50="Christopher Lobo",_xlfn.XLOOKUP($B50,PROSPER_Lobo!$1:$1,PROSPER_Lobo!$58:$58,""),
IF($C50="Naren Baliga",_xlfn.XLOOKUP($B50,PROSPER_Baliga!$1:$1,PROSPER_Baliga!$58:$58,""),
IF($C50="Thorsten Huhn",_xlfn.XLOOKUP($B50,PROSPER_Huhn!$1:$1,PROSPER_Huhn!$58:$58,""),
IF($C50="Nick Hull",_xlfn.XLOOKUP($B50,PROSPER_Hull!$1:$1,PROSPER_Hull!$58:$58,""),
IF($C50="Monika Kotwani",_xlfn.XLOOKUP($B50,PROSPER_Kotwani!$1:$1,PROSPER_Kotwani!$58:$58,""),
IF($C50="Jonathan Wellner",_xlfn.XLOOKUP($B50,PROSPER_Wellner!$1:$1,PROSPER_Wellner!$58:$58,""),
IF($C50="Travis Harvey",_xlfn.XLOOKUP($B50,PROSPER_Harvey!$1:$1,PROSPER_Harvey!$58:$58,""),"")))))))="","",
IF($C50="Christopher Lobo",_xlfn.XLOOKUP($B50,PROSPER_Lobo!$1:$1,PROSPER_Lobo!$58:$58,""),
IF($C50="Naren Baliga",_xlfn.XLOOKUP($B50,PROSPER_Baliga!$1:$1,PROSPER_Baliga!$58:$58,""),
IF($C50="Thorsten Huhn",_xlfn.XLOOKUP($B50,PROSPER_Huhn!$1:$1,PROSPER_Huhn!$58:$58,""),
IF($C50="Nick Hull",_xlfn.XLOOKUP($B50,PROSPER_Hull!$1:$1,PROSPER_Hull!$58:$58,""),
IF($C50="Monika Kotwani",_xlfn.XLOOKUP($B50,PROSPER_Kotwani!$1:$1,PROSPER_Kotwani!$58:$58,""),
IF($C50="Jonathan Wellner",_xlfn.XLOOKUP($B50,PROSPER_Wellner!$1:$1,PROSPER_Wellner!$58:$58,""),
IF($C50="Travis Harvey",_xlfn.XLOOKUP($B50,PROSPER_Harvey!$1:$1,PROSPER_Harvey!$58:$58,""),""))))))))="","No Score",IF(IF($C50="Christopher Lobo",_xlfn.XLOOKUP($B50,PROSPER_Lobo!$1:$1,PROSPER_Lobo!$58:$58,""),
IF($C50="Naren Baliga",_xlfn.XLOOKUP($B50,PROSPER_Baliga!$1:$1,PROSPER_Baliga!$58:$58,""),
IF($C50="Thorsten Huhn",_xlfn.XLOOKUP($B50,PROSPER_Huhn!$1:$1,PROSPER_Huhn!$58:$58,""),
IF($C50="Nick Hull",_xlfn.XLOOKUP($B50,PROSPER_Hull!$1:$1,PROSPER_Hull!$58:$58,""),
IF($C50="Monika Kotwani",_xlfn.XLOOKUP($B50,PROSPER_Kotwani!$1:$1,PROSPER_Kotwani!$58:$58,""),
IF($C50="Jonathan Wellner",_xlfn.XLOOKUP($B50,PROSPER_Wellner!$1:$1,PROSPER_Wellner!$58:$58,""),
IF($C50="Travis Harvey",_xlfn.XLOOKUP($B50,PROSPER_Harvey!$1:$1,PROSPER_Harvey!$58:$58,""),"")))))))="","",
IF($C50="Christopher Lobo",_xlfn.XLOOKUP($B50,PROSPER_Lobo!$1:$1,PROSPER_Lobo!$58:$58,""),
IF($C50="Naren Baliga",_xlfn.XLOOKUP($B50,PROSPER_Baliga!$1:$1,PROSPER_Baliga!$58:$58,""),
IF($C50="Thorsten Huhn",_xlfn.XLOOKUP($B50,PROSPER_Huhn!$1:$1,PROSPER_Huhn!$58:$58,""),
IF($C50="Nick Hull",_xlfn.XLOOKUP($B50,PROSPER_Hull!$1:$1,PROSPER_Hull!$58:$58,""),
IF($C50="Monika Kotwani",_xlfn.XLOOKUP($B50,PROSPER_Kotwani!$1:$1,PROSPER_Kotwani!$58:$58,""),
IF($C50="Jonathan Wellner",_xlfn.XLOOKUP($B50,PROSPER_Wellner!$1:$1,PROSPER_Wellner!$58:$58,""),
IF($C50="Travis Harvey",_xlfn.XLOOKUP($B50,PROSPER_Harvey!$1:$1,PROSPER_Harvey!$58:$58,""),"")))))))))</f>
        <v>No Score</v>
      </c>
      <c r="HI50" s="138" t="str">
        <f>IF(IF(IF($C50="Christopher Lobo",_xlfn.XLOOKUP($B50,PROSPER_Lobo!$1:$1,PROSPER_Lobo!$59:$59,""),
IF($C50="Naren Baliga",_xlfn.XLOOKUP($B50,PROSPER_Baliga!$1:$1,PROSPER_Baliga!$59:$59,""),
IF($C50="Thorsten Huhn",_xlfn.XLOOKUP($B50,PROSPER_Huhn!$1:$1,PROSPER_Huhn!$59:$59,""),
IF($C50="Nick Hull",_xlfn.XLOOKUP($B50,PROSPER_Hull!$1:$1,PROSPER_Hull!$59:$59,""),
IF($C50="Monika Kotwani",_xlfn.XLOOKUP($B50,PROSPER_Kotwani!$1:$1,PROSPER_Kotwani!$59:$59,""),
IF($C50="Jonathan Wellner",_xlfn.XLOOKUP($B50,PROSPER_Wellner!$1:$1,PROSPER_Wellner!$59:$59,""),
IF($C50="Travis Harvey",_xlfn.XLOOKUP($B50,PROSPER_Harvey!$1:$1,PROSPER_Harvey!$59:$59,""),"")))))))="","",
IF($C50="Christopher Lobo",_xlfn.XLOOKUP($B50,PROSPER_Lobo!$1:$1,PROSPER_Lobo!$59:$59,""),
IF($C50="Naren Baliga",_xlfn.XLOOKUP($B50,PROSPER_Baliga!$1:$1,PROSPER_Baliga!$59:$59,""),
IF($C50="Thorsten Huhn",_xlfn.XLOOKUP($B50,PROSPER_Huhn!$1:$1,PROSPER_Huhn!$59:$59,""),
IF($C50="Nick Hull",_xlfn.XLOOKUP($B50,PROSPER_Hull!$1:$1,PROSPER_Hull!$59:$59,""),
IF($C50="Monika Kotwani",_xlfn.XLOOKUP($B50,PROSPER_Kotwani!$1:$1,PROSPER_Kotwani!$59:$59,""),
IF($C50="Jonathan Wellner",_xlfn.XLOOKUP($B50,PROSPER_Wellner!$1:$1,PROSPER_Wellner!$59:$59,""),
IF($C50="Travis Harvey",_xlfn.XLOOKUP($B50,PROSPER_Harvey!$1:$1,PROSPER_Harvey!$59:$59,""),""))))))))="","No Comment",IF(IF($C50="Christopher Lobo",_xlfn.XLOOKUP($B50,PROSPER_Lobo!$1:$1,PROSPER_Lobo!$59:$59,""),
IF($C50="Naren Baliga",_xlfn.XLOOKUP($B50,PROSPER_Baliga!$1:$1,PROSPER_Baliga!$59:$59,""),
IF($C50="Thorsten Huhn",_xlfn.XLOOKUP($B50,PROSPER_Huhn!$1:$1,PROSPER_Huhn!$59:$59,""),
IF($C50="Nick Hull",_xlfn.XLOOKUP($B50,PROSPER_Hull!$1:$1,PROSPER_Hull!$59:$59,""),
IF($C50="Monika Kotwani",_xlfn.XLOOKUP($B50,PROSPER_Kotwani!$1:$1,PROSPER_Kotwani!$59:$59,""),
IF($C50="Jonathan Wellner",_xlfn.XLOOKUP($B50,PROSPER_Wellner!$1:$1,PROSPER_Wellner!$59:$59,""),
IF($C50="Travis Harvey",_xlfn.XLOOKUP($B50,PROSPER_Harvey!$1:$1,PROSPER_Harvey!$59:$59,""),"")))))))="","",
IF($C50="Christopher Lobo",_xlfn.XLOOKUP($B50,PROSPER_Lobo!$1:$1,PROSPER_Lobo!$59:$59,""),
IF($C50="Naren Baliga",_xlfn.XLOOKUP($B50,PROSPER_Baliga!$1:$1,PROSPER_Baliga!$59:$59,""),
IF($C50="Thorsten Huhn",_xlfn.XLOOKUP($B50,PROSPER_Huhn!$1:$1,PROSPER_Huhn!$59:$59,""),
IF($C50="Nick Hull",_xlfn.XLOOKUP($B50,PROSPER_Hull!$1:$1,PROSPER_Hull!$59:$59,""),
IF($C50="Monika Kotwani",_xlfn.XLOOKUP($B50,PROSPER_Kotwani!$1:$1,PROSPER_Kotwani!$59:$59,""),
IF($C50="Jonathan Wellner",_xlfn.XLOOKUP($B50,PROSPER_Wellner!$1:$1,PROSPER_Wellner!$59:$59,""),
IF($C50="Travis Harvey",_xlfn.XLOOKUP($B50,PROSPER_Harvey!$1:$1,PROSPER_Harvey!$59:$59,""),"")))))))))</f>
        <v>No Comment</v>
      </c>
      <c r="HJ50" s="188" t="str">
        <f t="shared" si="468"/>
        <v>N/A</v>
      </c>
      <c r="HK50" s="135" t="str">
        <f>_xlfn.XLOOKUP(B50,PROSPERInitial_Query!$E:$E,PROSPERInitial_Query!$AL:$AL,"",,-1)</f>
        <v/>
      </c>
      <c r="HL50" s="136" t="str">
        <f t="shared" si="401"/>
        <v>Stephen Hall4 - SuccessEscalation Management</v>
      </c>
      <c r="HM50" s="136" t="str">
        <f>_xlfn.XLOOKUP(HL50,PROSPERDelta_Query!BK:BK,PROSPERDelta_Query!AY:AY,"",,-1)</f>
        <v/>
      </c>
      <c r="HN50" s="137" t="str">
        <f t="shared" si="469"/>
        <v>N/A</v>
      </c>
      <c r="HO50" s="137" t="str">
        <f>IF(IF(IF($C50="Christopher Lobo",_xlfn.XLOOKUP($B50,PROSPER_Lobo!$1:$1,PROSPER_Lobo!$60:$60,""),
IF($C50="Naren Baliga",_xlfn.XLOOKUP($B50,PROSPER_Baliga!$1:$1,PROSPER_Baliga!$60:$60,""),
IF($C50="Thorsten Huhn",_xlfn.XLOOKUP($B50,PROSPER_Huhn!$1:$1,PROSPER_Huhn!$60:$60,""),
IF($C50="Nick Hull",_xlfn.XLOOKUP($B50,PROSPER_Hull!$1:$1,PROSPER_Hull!$60:$60,""),
IF($C50="Monika Kotwani",_xlfn.XLOOKUP($B50,PROSPER_Kotwani!$1:$1,PROSPER_Kotwani!$60:$60,""),
IF($C50="Jonathan Wellner",_xlfn.XLOOKUP($B50,PROSPER_Wellner!$1:$1,PROSPER_Wellner!$60:$60,""),
IF($C50="Travis Harvey",_xlfn.XLOOKUP($B50,PROSPER_Harvey!$1:$1,PROSPER_Harvey!$60:$60,""),"")))))))="","",
IF($C50="Christopher Lobo",_xlfn.XLOOKUP($B50,PROSPER_Lobo!$1:$1,PROSPER_Lobo!$60:$60,""),
IF($C50="Naren Baliga",_xlfn.XLOOKUP($B50,PROSPER_Baliga!$1:$1,PROSPER_Baliga!$60:$60,""),
IF($C50="Thorsten Huhn",_xlfn.XLOOKUP($B50,PROSPER_Huhn!$1:$1,PROSPER_Huhn!$60:$60,""),
IF($C50="Nick Hull",_xlfn.XLOOKUP($B50,PROSPER_Hull!$1:$1,PROSPER_Hull!$60:$60,""),
IF($C50="Monika Kotwani",_xlfn.XLOOKUP($B50,PROSPER_Kotwani!$1:$1,PROSPER_Kotwani!$60:$60,""),
IF($C50="Jonathan Wellner",_xlfn.XLOOKUP($B50,PROSPER_Wellner!$1:$1,PROSPER_Wellner!$60:$60,""),
IF($C50="Travis Harvey",_xlfn.XLOOKUP($B50,PROSPER_Harvey!$1:$1,PROSPER_Harvey!$60:$60,""),""))))))))="","No Score",IF(IF($C50="Christopher Lobo",_xlfn.XLOOKUP($B50,PROSPER_Lobo!$1:$1,PROSPER_Lobo!$60:$60,""),
IF($C50="Naren Baliga",_xlfn.XLOOKUP($B50,PROSPER_Baliga!$1:$1,PROSPER_Baliga!$60:$60,""),
IF($C50="Thorsten Huhn",_xlfn.XLOOKUP($B50,PROSPER_Huhn!$1:$1,PROSPER_Huhn!$60:$60,""),
IF($C50="Nick Hull",_xlfn.XLOOKUP($B50,PROSPER_Hull!$1:$1,PROSPER_Hull!$60:$60,""),
IF($C50="Monika Kotwani",_xlfn.XLOOKUP($B50,PROSPER_Kotwani!$1:$1,PROSPER_Kotwani!$60:$60,""),
IF($C50="Jonathan Wellner",_xlfn.XLOOKUP($B50,PROSPER_Wellner!$1:$1,PROSPER_Wellner!$60:$60,""),
IF($C50="Travis Harvey",_xlfn.XLOOKUP($B50,PROSPER_Harvey!$1:$1,PROSPER_Harvey!$60:$60,""),"")))))))="","",
IF($C50="Christopher Lobo",_xlfn.XLOOKUP($B50,PROSPER_Lobo!$1:$1,PROSPER_Lobo!$60:$60,""),
IF($C50="Naren Baliga",_xlfn.XLOOKUP($B50,PROSPER_Baliga!$1:$1,PROSPER_Baliga!$60:$60,""),
IF($C50="Thorsten Huhn",_xlfn.XLOOKUP($B50,PROSPER_Huhn!$1:$1,PROSPER_Huhn!$60:$60,""),
IF($C50="Nick Hull",_xlfn.XLOOKUP($B50,PROSPER_Hull!$1:$1,PROSPER_Hull!$60:$60,""),
IF($C50="Monika Kotwani",_xlfn.XLOOKUP($B50,PROSPER_Kotwani!$1:$1,PROSPER_Kotwani!$60:$60,""),
IF($C50="Jonathan Wellner",_xlfn.XLOOKUP($B50,PROSPER_Wellner!$1:$1,PROSPER_Wellner!$60:$60,""),
IF($C50="Travis Harvey",_xlfn.XLOOKUP($B50,PROSPER_Harvey!$1:$1,PROSPER_Harvey!$60:$60,""),"")))))))))</f>
        <v>No Score</v>
      </c>
      <c r="HP50" s="138" t="str">
        <f>IF(IF(IF($C50="Christopher Lobo",_xlfn.XLOOKUP($B50,PROSPER_Lobo!$1:$1,PROSPER_Lobo!$61:$61,""),
IF($C50="Naren Baliga",_xlfn.XLOOKUP($B50,PROSPER_Baliga!$1:$1,PROSPER_Baliga!$61:$61,""),
IF($C50="Thorsten Huhn",_xlfn.XLOOKUP($B50,PROSPER_Huhn!$1:$1,PROSPER_Huhn!$61:$61,""),
IF($C50="Nick Hull",_xlfn.XLOOKUP($B50,PROSPER_Hull!$1:$1,PROSPER_Hull!$61:$61,""),
IF($C50="Monika Kotwani",_xlfn.XLOOKUP($B50,PROSPER_Kotwani!$1:$1,PROSPER_Kotwani!$61:$61,""),
IF($C50="Jonathan Wellner",_xlfn.XLOOKUP($B50,PROSPER_Wellner!$1:$1,PROSPER_Wellner!$61:$61,""),
IF($C50="Travis Harvey",_xlfn.XLOOKUP($B50,PROSPER_Harvey!$1:$1,PROSPER_Harvey!$61:$61,""),"")))))))="","",
IF($C50="Christopher Lobo",_xlfn.XLOOKUP($B50,PROSPER_Lobo!$1:$1,PROSPER_Lobo!$61:$61,""),
IF($C50="Naren Baliga",_xlfn.XLOOKUP($B50,PROSPER_Baliga!$1:$1,PROSPER_Baliga!$61:$61,""),
IF($C50="Thorsten Huhn",_xlfn.XLOOKUP($B50,PROSPER_Huhn!$1:$1,PROSPER_Huhn!$61:$61,""),
IF($C50="Nick Hull",_xlfn.XLOOKUP($B50,PROSPER_Hull!$1:$1,PROSPER_Hull!$61:$61,""),
IF($C50="Monika Kotwani",_xlfn.XLOOKUP($B50,PROSPER_Kotwani!$1:$1,PROSPER_Kotwani!$61:$61,""),
IF($C50="Jonathan Wellner",_xlfn.XLOOKUP($B50,PROSPER_Wellner!$1:$1,PROSPER_Wellner!$61:$61,""),
IF($C50="Travis Harvey",_xlfn.XLOOKUP($B50,PROSPER_Harvey!$1:$1,PROSPER_Harvey!$61:$61,""),""))))))))="","No Comment",IF(IF($C50="Christopher Lobo",_xlfn.XLOOKUP($B50,PROSPER_Lobo!$1:$1,PROSPER_Lobo!$61:$61,""),
IF($C50="Naren Baliga",_xlfn.XLOOKUP($B50,PROSPER_Baliga!$1:$1,PROSPER_Baliga!$61:$61,""),
IF($C50="Thorsten Huhn",_xlfn.XLOOKUP($B50,PROSPER_Huhn!$1:$1,PROSPER_Huhn!$61:$61,""),
IF($C50="Nick Hull",_xlfn.XLOOKUP($B50,PROSPER_Hull!$1:$1,PROSPER_Hull!$61:$61,""),
IF($C50="Monika Kotwani",_xlfn.XLOOKUP($B50,PROSPER_Kotwani!$1:$1,PROSPER_Kotwani!$61:$61,""),
IF($C50="Jonathan Wellner",_xlfn.XLOOKUP($B50,PROSPER_Wellner!$1:$1,PROSPER_Wellner!$61:$61,""),
IF($C50="Travis Harvey",_xlfn.XLOOKUP($B50,PROSPER_Harvey!$1:$1,PROSPER_Harvey!$61:$61,""),"")))))))="","",
IF($C50="Christopher Lobo",_xlfn.XLOOKUP($B50,PROSPER_Lobo!$1:$1,PROSPER_Lobo!$61:$61,""),
IF($C50="Naren Baliga",_xlfn.XLOOKUP($B50,PROSPER_Baliga!$1:$1,PROSPER_Baliga!$61:$61,""),
IF($C50="Thorsten Huhn",_xlfn.XLOOKUP($B50,PROSPER_Huhn!$1:$1,PROSPER_Huhn!$61:$61,""),
IF($C50="Nick Hull",_xlfn.XLOOKUP($B50,PROSPER_Hull!$1:$1,PROSPER_Hull!$61:$61,""),
IF($C50="Monika Kotwani",_xlfn.XLOOKUP($B50,PROSPER_Kotwani!$1:$1,PROSPER_Kotwani!$61:$61,""),
IF($C50="Jonathan Wellner",_xlfn.XLOOKUP($B50,PROSPER_Wellner!$1:$1,PROSPER_Wellner!$61:$61,""),
IF($C50="Travis Harvey",_xlfn.XLOOKUP($B50,PROSPER_Harvey!$1:$1,PROSPER_Harvey!$61:$61,""),"")))))))))</f>
        <v>No Comment</v>
      </c>
      <c r="HQ50" s="188" t="str">
        <f t="shared" si="470"/>
        <v>N/A</v>
      </c>
      <c r="HR50" s="135" t="str">
        <f>_xlfn.XLOOKUP(B50,PROSPERInitial_Query!$E:$E,PROSPERInitial_Query!$AM:$AM,"",,-1)</f>
        <v/>
      </c>
      <c r="HS50" s="136" t="str">
        <f t="shared" si="402"/>
        <v>Stephen Hall4 - SuccessExpanding / Renewing the Business</v>
      </c>
      <c r="HT50" s="136" t="str">
        <f>_xlfn.XLOOKUP(HS50,PROSPERDelta_Query!BK:BK,PROSPERDelta_Query!AZ:AZ,"",,-1)</f>
        <v/>
      </c>
      <c r="HU50" s="137" t="str">
        <f t="shared" si="471"/>
        <v>N/A</v>
      </c>
      <c r="HV50" s="137" t="str">
        <f>IF(IF(IF($C50="Christopher Lobo",_xlfn.XLOOKUP($B50,PROSPER_Lobo!$1:$1,PROSPER_Lobo!$62:$62,""),
IF($C50="Naren Baliga",_xlfn.XLOOKUP($B50,PROSPER_Baliga!$1:$1,PROSPER_Baliga!$62:$62,""),
IF($C50="Thorsten Huhn",_xlfn.XLOOKUP($B50,PROSPER_Huhn!$1:$1,PROSPER_Huhn!$62:$62,""),
IF($C50="Nick Hull",_xlfn.XLOOKUP($B50,PROSPER_Hull!$1:$1,PROSPER_Hull!$62:$62,""),
IF($C50="Monika Kotwani",_xlfn.XLOOKUP($B50,PROSPER_Kotwani!$1:$1,PROSPER_Kotwani!$62:$62,""),
IF($C50="Jonathan Wellner",_xlfn.XLOOKUP($B50,PROSPER_Wellner!$1:$1,PROSPER_Wellner!$62:$62,""),
IF($C50="Travis Harvey",_xlfn.XLOOKUP($B50,PROSPER_Harvey!$1:$1,PROSPER_Harvey!$62:$62,""),"")))))))="","",
IF($C50="Christopher Lobo",_xlfn.XLOOKUP($B50,PROSPER_Lobo!$1:$1,PROSPER_Lobo!$62:$62,""),
IF($C50="Naren Baliga",_xlfn.XLOOKUP($B50,PROSPER_Baliga!$1:$1,PROSPER_Baliga!$62:$62,""),
IF($C50="Thorsten Huhn",_xlfn.XLOOKUP($B50,PROSPER_Huhn!$1:$1,PROSPER_Huhn!$62:$62,""),
IF($C50="Nick Hull",_xlfn.XLOOKUP($B50,PROSPER_Hull!$1:$1,PROSPER_Hull!$62:$62,""),
IF($C50="Monika Kotwani",_xlfn.XLOOKUP($B50,PROSPER_Kotwani!$1:$1,PROSPER_Kotwani!$62:$62,""),
IF($C50="Jonathan Wellner",_xlfn.XLOOKUP($B50,PROSPER_Wellner!$1:$1,PROSPER_Wellner!$62:$62,""),
IF($C50="Travis Harvey",_xlfn.XLOOKUP($B50,PROSPER_Harvey!$1:$1,PROSPER_Harvey!$62:$62,""),""))))))))="","No Score",IF(IF($C50="Christopher Lobo",_xlfn.XLOOKUP($B50,PROSPER_Lobo!$1:$1,PROSPER_Lobo!$62:$62,""),
IF($C50="Naren Baliga",_xlfn.XLOOKUP($B50,PROSPER_Baliga!$1:$1,PROSPER_Baliga!$62:$62,""),
IF($C50="Thorsten Huhn",_xlfn.XLOOKUP($B50,PROSPER_Huhn!$1:$1,PROSPER_Huhn!$62:$62,""),
IF($C50="Nick Hull",_xlfn.XLOOKUP($B50,PROSPER_Hull!$1:$1,PROSPER_Hull!$62:$62,""),
IF($C50="Monika Kotwani",_xlfn.XLOOKUP($B50,PROSPER_Kotwani!$1:$1,PROSPER_Kotwani!$62:$62,""),
IF($C50="Jonathan Wellner",_xlfn.XLOOKUP($B50,PROSPER_Wellner!$1:$1,PROSPER_Wellner!$62:$62,""),
IF($C50="Travis Harvey",_xlfn.XLOOKUP($B50,PROSPER_Harvey!$1:$1,PROSPER_Harvey!$62:$62,""),"")))))))="","",
IF($C50="Christopher Lobo",_xlfn.XLOOKUP($B50,PROSPER_Lobo!$1:$1,PROSPER_Lobo!$62:$62,""),
IF($C50="Naren Baliga",_xlfn.XLOOKUP($B50,PROSPER_Baliga!$1:$1,PROSPER_Baliga!$62:$62,""),
IF($C50="Thorsten Huhn",_xlfn.XLOOKUP($B50,PROSPER_Huhn!$1:$1,PROSPER_Huhn!$62:$62,""),
IF($C50="Nick Hull",_xlfn.XLOOKUP($B50,PROSPER_Hull!$1:$1,PROSPER_Hull!$62:$62,""),
IF($C50="Monika Kotwani",_xlfn.XLOOKUP($B50,PROSPER_Kotwani!$1:$1,PROSPER_Kotwani!$62:$62,""),
IF($C50="Jonathan Wellner",_xlfn.XLOOKUP($B50,PROSPER_Wellner!$1:$1,PROSPER_Wellner!$62:$62,""),
IF($C50="Travis Harvey",_xlfn.XLOOKUP($B50,PROSPER_Harvey!$1:$1,PROSPER_Harvey!$62:$62,""),"")))))))))</f>
        <v>No Score</v>
      </c>
      <c r="HW50" s="138" t="str">
        <f>IF(IF(IF($C50="Christopher Lobo",_xlfn.XLOOKUP($B50,PROSPER_Lobo!$1:$1,PROSPER_Lobo!$63:$63,""),
IF($C50="Naren Baliga",_xlfn.XLOOKUP($B50,PROSPER_Baliga!$1:$1,PROSPER_Baliga!$63:$63,""),
IF($C50="Thorsten Huhn",_xlfn.XLOOKUP($B50,PROSPER_Huhn!$1:$1,PROSPER_Huhn!$63:$63,""),
IF($C50="Nick Hull",_xlfn.XLOOKUP($B50,PROSPER_Hull!$1:$1,PROSPER_Hull!$63:$63,""),
IF($C50="Monika Kotwani",_xlfn.XLOOKUP($B50,PROSPER_Kotwani!$1:$1,PROSPER_Kotwani!$63:$63,""),
IF($C50="Jonathan Wellner",_xlfn.XLOOKUP($B50,PROSPER_Wellner!$1:$1,PROSPER_Wellner!$63:$63,""),
IF($C50="Travis Harvey",_xlfn.XLOOKUP($B50,PROSPER_Harvey!$1:$1,PROSPER_Harvey!$63:$63,""),"")))))))="","",
IF($C50="Christopher Lobo",_xlfn.XLOOKUP($B50,PROSPER_Lobo!$1:$1,PROSPER_Lobo!$63:$63,""),
IF($C50="Naren Baliga",_xlfn.XLOOKUP($B50,PROSPER_Baliga!$1:$1,PROSPER_Baliga!$63:$63,""),
IF($C50="Thorsten Huhn",_xlfn.XLOOKUP($B50,PROSPER_Huhn!$1:$1,PROSPER_Huhn!$63:$63,""),
IF($C50="Nick Hull",_xlfn.XLOOKUP($B50,PROSPER_Hull!$1:$1,PROSPER_Hull!$63:$63,""),
IF($C50="Monika Kotwani",_xlfn.XLOOKUP($B50,PROSPER_Kotwani!$1:$1,PROSPER_Kotwani!$63:$63,""),
IF($C50="Jonathan Wellner",_xlfn.XLOOKUP($B50,PROSPER_Wellner!$1:$1,PROSPER_Wellner!$63:$63,""),
IF($C50="Travis Harvey",_xlfn.XLOOKUP($B50,PROSPER_Harvey!$1:$1,PROSPER_Harvey!$63:$63,""),""))))))))="","No Comment",IF(IF($C50="Christopher Lobo",_xlfn.XLOOKUP($B50,PROSPER_Lobo!$1:$1,PROSPER_Lobo!$63:$63,""),
IF($C50="Naren Baliga",_xlfn.XLOOKUP($B50,PROSPER_Baliga!$1:$1,PROSPER_Baliga!$63:$63,""),
IF($C50="Thorsten Huhn",_xlfn.XLOOKUP($B50,PROSPER_Huhn!$1:$1,PROSPER_Huhn!$63:$63,""),
IF($C50="Nick Hull",_xlfn.XLOOKUP($B50,PROSPER_Hull!$1:$1,PROSPER_Hull!$63:$63,""),
IF($C50="Monika Kotwani",_xlfn.XLOOKUP($B50,PROSPER_Kotwani!$1:$1,PROSPER_Kotwani!$63:$63,""),
IF($C50="Jonathan Wellner",_xlfn.XLOOKUP($B50,PROSPER_Wellner!$1:$1,PROSPER_Wellner!$63:$63,""),
IF($C50="Travis Harvey",_xlfn.XLOOKUP($B50,PROSPER_Harvey!$1:$1,PROSPER_Harvey!$63:$63,""),"")))))))="","",
IF($C50="Christopher Lobo",_xlfn.XLOOKUP($B50,PROSPER_Lobo!$1:$1,PROSPER_Lobo!$63:$63,""),
IF($C50="Naren Baliga",_xlfn.XLOOKUP($B50,PROSPER_Baliga!$1:$1,PROSPER_Baliga!$63:$63,""),
IF($C50="Thorsten Huhn",_xlfn.XLOOKUP($B50,PROSPER_Huhn!$1:$1,PROSPER_Huhn!$63:$63,""),
IF($C50="Nick Hull",_xlfn.XLOOKUP($B50,PROSPER_Hull!$1:$1,PROSPER_Hull!$63:$63,""),
IF($C50="Monika Kotwani",_xlfn.XLOOKUP($B50,PROSPER_Kotwani!$1:$1,PROSPER_Kotwani!$63:$63,""),
IF($C50="Jonathan Wellner",_xlfn.XLOOKUP($B50,PROSPER_Wellner!$1:$1,PROSPER_Wellner!$63:$63,""),
IF($C50="Travis Harvey",_xlfn.XLOOKUP($B50,PROSPER_Harvey!$1:$1,PROSPER_Harvey!$63:$63,""),"")))))))))</f>
        <v>No Comment</v>
      </c>
      <c r="HX50" s="188" t="str">
        <f t="shared" si="472"/>
        <v>N/A</v>
      </c>
      <c r="HY50" s="135" t="str">
        <f>_xlfn.XLOOKUP(B50,PROSPERInitial_Query!$E:$E,PROSPERInitial_Query!$AN:$AN,"",,-1)</f>
        <v/>
      </c>
      <c r="HZ50" s="136" t="str">
        <f t="shared" si="403"/>
        <v>Stephen Hall4 - SuccessPre-Sales Participation</v>
      </c>
      <c r="IA50" s="136" t="str">
        <f>_xlfn.XLOOKUP(HZ50,PROSPERDelta_Query!BK:BK,PROSPERDelta_Query!BA:BA,"",,-1)</f>
        <v/>
      </c>
      <c r="IB50" s="137" t="str">
        <f t="shared" si="473"/>
        <v>N/A</v>
      </c>
      <c r="IC50" s="137" t="str">
        <f>IF(IF(IF($C50="Christopher Lobo",_xlfn.XLOOKUP($B50,PROSPER_Lobo!$1:$1,PROSPER_Lobo!$64:$64,""),
IF($C50="Naren Baliga",_xlfn.XLOOKUP($B50,PROSPER_Baliga!$1:$1,PROSPER_Baliga!$64:$64,""),
IF($C50="Thorsten Huhn",_xlfn.XLOOKUP($B50,PROSPER_Huhn!$1:$1,PROSPER_Huhn!$64:$64,""),
IF($C50="Nick Hull",_xlfn.XLOOKUP($B50,PROSPER_Hull!$1:$1,PROSPER_Hull!$64:$64,""),
IF($C50="Monika Kotwani",_xlfn.XLOOKUP($B50,PROSPER_Kotwani!$1:$1,PROSPER_Kotwani!$64:$64,""),
IF($C50="Jonathan Wellner",_xlfn.XLOOKUP($B50,PROSPER_Wellner!$1:$1,PROSPER_Wellner!$64:$64,""),
IF($C50="Travis Harvey",_xlfn.XLOOKUP($B50,PROSPER_Harvey!$1:$1,PROSPER_Harvey!$64:$64,""),"")))))))="","",
IF($C50="Christopher Lobo",_xlfn.XLOOKUP($B50,PROSPER_Lobo!$1:$1,PROSPER_Lobo!$64:$64,""),
IF($C50="Naren Baliga",_xlfn.XLOOKUP($B50,PROSPER_Baliga!$1:$1,PROSPER_Baliga!$64:$64,""),
IF($C50="Thorsten Huhn",_xlfn.XLOOKUP($B50,PROSPER_Huhn!$1:$1,PROSPER_Huhn!$64:$64,""),
IF($C50="Nick Hull",_xlfn.XLOOKUP($B50,PROSPER_Hull!$1:$1,PROSPER_Hull!$64:$64,""),
IF($C50="Monika Kotwani",_xlfn.XLOOKUP($B50,PROSPER_Kotwani!$1:$1,PROSPER_Kotwani!$64:$64,""),
IF($C50="Jonathan Wellner",_xlfn.XLOOKUP($B50,PROSPER_Wellner!$1:$1,PROSPER_Wellner!$64:$64,""),
IF($C50="Travis Harvey",_xlfn.XLOOKUP($B50,PROSPER_Harvey!$1:$1,PROSPER_Harvey!$64:$64,""),""))))))))="","No Score",IF(IF($C50="Christopher Lobo",_xlfn.XLOOKUP($B50,PROSPER_Lobo!$1:$1,PROSPER_Lobo!$64:$64,""),
IF($C50="Naren Baliga",_xlfn.XLOOKUP($B50,PROSPER_Baliga!$1:$1,PROSPER_Baliga!$64:$64,""),
IF($C50="Thorsten Huhn",_xlfn.XLOOKUP($B50,PROSPER_Huhn!$1:$1,PROSPER_Huhn!$64:$64,""),
IF($C50="Nick Hull",_xlfn.XLOOKUP($B50,PROSPER_Hull!$1:$1,PROSPER_Hull!$64:$64,""),
IF($C50="Monika Kotwani",_xlfn.XLOOKUP($B50,PROSPER_Kotwani!$1:$1,PROSPER_Kotwani!$64:$64,""),
IF($C50="Jonathan Wellner",_xlfn.XLOOKUP($B50,PROSPER_Wellner!$1:$1,PROSPER_Wellner!$64:$64,""),
IF($C50="Travis Harvey",_xlfn.XLOOKUP($B50,PROSPER_Harvey!$1:$1,PROSPER_Harvey!$64:$64,""),"")))))))="","",
IF($C50="Christopher Lobo",_xlfn.XLOOKUP($B50,PROSPER_Lobo!$1:$1,PROSPER_Lobo!$64:$64,""),
IF($C50="Naren Baliga",_xlfn.XLOOKUP($B50,PROSPER_Baliga!$1:$1,PROSPER_Baliga!$64:$64,""),
IF($C50="Thorsten Huhn",_xlfn.XLOOKUP($B50,PROSPER_Huhn!$1:$1,PROSPER_Huhn!$64:$64,""),
IF($C50="Nick Hull",_xlfn.XLOOKUP($B50,PROSPER_Hull!$1:$1,PROSPER_Hull!$64:$64,""),
IF($C50="Monika Kotwani",_xlfn.XLOOKUP($B50,PROSPER_Kotwani!$1:$1,PROSPER_Kotwani!$64:$64,""),
IF($C50="Jonathan Wellner",_xlfn.XLOOKUP($B50,PROSPER_Wellner!$1:$1,PROSPER_Wellner!$64:$64,""),
IF($C50="Travis Harvey",_xlfn.XLOOKUP($B50,PROSPER_Harvey!$1:$1,PROSPER_Harvey!$64:$64,""),"")))))))))</f>
        <v>No Score</v>
      </c>
      <c r="ID50" s="138" t="str">
        <f>IF(IF(IF($C50="Christopher Lobo",_xlfn.XLOOKUP($B50,PROSPER_Lobo!$1:$1,PROSPER_Lobo!$65:$65,""),
IF($C50="Naren Baliga",_xlfn.XLOOKUP($B50,PROSPER_Baliga!$1:$1,PROSPER_Baliga!$65:$65,""),
IF($C50="Thorsten Huhn",_xlfn.XLOOKUP($B50,PROSPER_Huhn!$1:$1,PROSPER_Huhn!$65:$65,""),
IF($C50="Nick Hull",_xlfn.XLOOKUP($B50,PROSPER_Hull!$1:$1,PROSPER_Hull!$65:$65,""),
IF($C50="Monika Kotwani",_xlfn.XLOOKUP($B50,PROSPER_Kotwani!$1:$1,PROSPER_Kotwani!$65:$65,""),
IF($C50="Jonathan Wellner",_xlfn.XLOOKUP($B50,PROSPER_Wellner!$1:$1,PROSPER_Wellner!$65:$65,""),
IF($C50="Travis Harvey",_xlfn.XLOOKUP($B50,PROSPER_Harvey!$1:$1,PROSPER_Harvey!$65:$65,""),"")))))))="","",
IF($C50="Christopher Lobo",_xlfn.XLOOKUP($B50,PROSPER_Lobo!$1:$1,PROSPER_Lobo!$65:$65,""),
IF($C50="Naren Baliga",_xlfn.XLOOKUP($B50,PROSPER_Baliga!$1:$1,PROSPER_Baliga!$65:$65,""),
IF($C50="Thorsten Huhn",_xlfn.XLOOKUP($B50,PROSPER_Huhn!$1:$1,PROSPER_Huhn!$65:$65,""),
IF($C50="Nick Hull",_xlfn.XLOOKUP($B50,PROSPER_Hull!$1:$1,PROSPER_Hull!$65:$65,""),
IF($C50="Monika Kotwani",_xlfn.XLOOKUP($B50,PROSPER_Kotwani!$1:$1,PROSPER_Kotwani!$65:$65,""),
IF($C50="Jonathan Wellner",_xlfn.XLOOKUP($B50,PROSPER_Wellner!$1:$1,PROSPER_Wellner!$65:$65,""),
IF($C50="Travis Harvey",_xlfn.XLOOKUP($B50,PROSPER_Harvey!$1:$1,PROSPER_Harvey!$65:$65,""),""))))))))="","No Comment",IF(IF($C50="Christopher Lobo",_xlfn.XLOOKUP($B50,PROSPER_Lobo!$1:$1,PROSPER_Lobo!$65:$65,""),
IF($C50="Naren Baliga",_xlfn.XLOOKUP($B50,PROSPER_Baliga!$1:$1,PROSPER_Baliga!$65:$65,""),
IF($C50="Thorsten Huhn",_xlfn.XLOOKUP($B50,PROSPER_Huhn!$1:$1,PROSPER_Huhn!$65:$65,""),
IF($C50="Nick Hull",_xlfn.XLOOKUP($B50,PROSPER_Hull!$1:$1,PROSPER_Hull!$65:$65,""),
IF($C50="Monika Kotwani",_xlfn.XLOOKUP($B50,PROSPER_Kotwani!$1:$1,PROSPER_Kotwani!$65:$65,""),
IF($C50="Jonathan Wellner",_xlfn.XLOOKUP($B50,PROSPER_Wellner!$1:$1,PROSPER_Wellner!$65:$65,""),
IF($C50="Travis Harvey",_xlfn.XLOOKUP($B50,PROSPER_Harvey!$1:$1,PROSPER_Harvey!$65:$65,""),"")))))))="","",
IF($C50="Christopher Lobo",_xlfn.XLOOKUP($B50,PROSPER_Lobo!$1:$1,PROSPER_Lobo!$65:$65,""),
IF($C50="Naren Baliga",_xlfn.XLOOKUP($B50,PROSPER_Baliga!$1:$1,PROSPER_Baliga!$65:$65,""),
IF($C50="Thorsten Huhn",_xlfn.XLOOKUP($B50,PROSPER_Huhn!$1:$1,PROSPER_Huhn!$65:$65,""),
IF($C50="Nick Hull",_xlfn.XLOOKUP($B50,PROSPER_Hull!$1:$1,PROSPER_Hull!$65:$65,""),
IF($C50="Monika Kotwani",_xlfn.XLOOKUP($B50,PROSPER_Kotwani!$1:$1,PROSPER_Kotwani!$65:$65,""),
IF($C50="Jonathan Wellner",_xlfn.XLOOKUP($B50,PROSPER_Wellner!$1:$1,PROSPER_Wellner!$65:$65,""),
IF($C50="Travis Harvey",_xlfn.XLOOKUP($B50,PROSPER_Harvey!$1:$1,PROSPER_Harvey!$65:$65,""),"")))))))))</f>
        <v>No Comment</v>
      </c>
      <c r="IE50" s="188" t="str">
        <f t="shared" si="474"/>
        <v>N/A</v>
      </c>
      <c r="IF50" s="135" t="str">
        <f>_xlfn.XLOOKUP(B50,PROSPERInitial_Query!$E:$E,PROSPERInitial_Query!$AO:$AO,"",,-1)</f>
        <v/>
      </c>
      <c r="IG50" s="136" t="str">
        <f t="shared" si="497"/>
        <v>Stephen Hall4 - SuccessP&amp;L Management</v>
      </c>
      <c r="IH50" s="136" t="str">
        <f>_xlfn.XLOOKUP(IG50,PROSPERDelta_Query!BK:BK,PROSPERDelta_Query!BB:BB,"",,-1)</f>
        <v/>
      </c>
      <c r="II50" s="137" t="str">
        <f t="shared" si="475"/>
        <v>N/A</v>
      </c>
      <c r="IJ50" s="137" t="str">
        <f>IF(IF(IF($C50="Christopher Lobo",_xlfn.XLOOKUP($B50,PROSPER_Lobo!$1:$1,PROSPER_Lobo!$66:$66,""),
IF($C50="Naren Baliga",_xlfn.XLOOKUP($B50,PROSPER_Baliga!$1:$1,PROSPER_Baliga!$66:$66,""),
IF($C50="Thorsten Huhn",_xlfn.XLOOKUP($B50,PROSPER_Huhn!$1:$1,PROSPER_Huhn!$66:$66,""),
IF($C50="Nick Hull",_xlfn.XLOOKUP($B50,PROSPER_Hull!$1:$1,PROSPER_Hull!$66:$66,""),
IF($C50="Monika Kotwani",_xlfn.XLOOKUP($B50,PROSPER_Kotwani!$1:$1,PROSPER_Kotwani!$66:$66,""),
IF($C50="Jonathan Wellner",_xlfn.XLOOKUP($B50,PROSPER_Wellner!$1:$1,PROSPER_Wellner!$66:$66,""),
IF($C50="Travis Harvey",_xlfn.XLOOKUP($B50,PROSPER_Harvey!$1:$1,PROSPER_Harvey!$66:$66,""),"")))))))="","",
IF($C50="Christopher Lobo",_xlfn.XLOOKUP($B50,PROSPER_Lobo!$1:$1,PROSPER_Lobo!$66:$66,""),
IF($C50="Naren Baliga",_xlfn.XLOOKUP($B50,PROSPER_Baliga!$1:$1,PROSPER_Baliga!$66:$66,""),
IF($C50="Thorsten Huhn",_xlfn.XLOOKUP($B50,PROSPER_Huhn!$1:$1,PROSPER_Huhn!$66:$66,""),
IF($C50="Nick Hull",_xlfn.XLOOKUP($B50,PROSPER_Hull!$1:$1,PROSPER_Hull!$66:$66,""),
IF($C50="Monika Kotwani",_xlfn.XLOOKUP($B50,PROSPER_Kotwani!$1:$1,PROSPER_Kotwani!$66:$66,""),
IF($C50="Jonathan Wellner",_xlfn.XLOOKUP($B50,PROSPER_Wellner!$1:$1,PROSPER_Wellner!$66:$66,""),
IF($C50="Travis Harvey",_xlfn.XLOOKUP($B50,PROSPER_Harvey!$1:$1,PROSPER_Harvey!$66:$66,""),""))))))))="","No Score",IF(IF($C50="Christopher Lobo",_xlfn.XLOOKUP($B50,PROSPER_Lobo!$1:$1,PROSPER_Lobo!$66:$66,""),
IF($C50="Naren Baliga",_xlfn.XLOOKUP($B50,PROSPER_Baliga!$1:$1,PROSPER_Baliga!$66:$66,""),
IF($C50="Thorsten Huhn",_xlfn.XLOOKUP($B50,PROSPER_Huhn!$1:$1,PROSPER_Huhn!$66:$66,""),
IF($C50="Nick Hull",_xlfn.XLOOKUP($B50,PROSPER_Hull!$1:$1,PROSPER_Hull!$66:$66,""),
IF($C50="Monika Kotwani",_xlfn.XLOOKUP($B50,PROSPER_Kotwani!$1:$1,PROSPER_Kotwani!$66:$66,""),
IF($C50="Jonathan Wellner",_xlfn.XLOOKUP($B50,PROSPER_Wellner!$1:$1,PROSPER_Wellner!$66:$66,""),
IF($C50="Travis Harvey",_xlfn.XLOOKUP($B50,PROSPER_Harvey!$1:$1,PROSPER_Harvey!$66:$66,""),"")))))))="","",
IF($C50="Christopher Lobo",_xlfn.XLOOKUP($B50,PROSPER_Lobo!$1:$1,PROSPER_Lobo!$66:$66,""),
IF($C50="Naren Baliga",_xlfn.XLOOKUP($B50,PROSPER_Baliga!$1:$1,PROSPER_Baliga!$66:$66,""),
IF($C50="Thorsten Huhn",_xlfn.XLOOKUP($B50,PROSPER_Huhn!$1:$1,PROSPER_Huhn!$66:$66,""),
IF($C50="Nick Hull",_xlfn.XLOOKUP($B50,PROSPER_Hull!$1:$1,PROSPER_Hull!$66:$66,""),
IF($C50="Monika Kotwani",_xlfn.XLOOKUP($B50,PROSPER_Kotwani!$1:$1,PROSPER_Kotwani!$66:$66,""),
IF($C50="Jonathan Wellner",_xlfn.XLOOKUP($B50,PROSPER_Wellner!$1:$1,PROSPER_Wellner!$66:$66,""),
IF($C50="Travis Harvey",_xlfn.XLOOKUP($B50,PROSPER_Harvey!$1:$1,PROSPER_Harvey!$66:$66,""),"")))))))))</f>
        <v>No Score</v>
      </c>
      <c r="IK50" s="138" t="str">
        <f>IF(IF(IF($C50="Christopher Lobo",_xlfn.XLOOKUP($B50,PROSPER_Lobo!$1:$1,PROSPER_Lobo!$67:$67,""),
IF($C50="Naren Baliga",_xlfn.XLOOKUP($B50,PROSPER_Baliga!$1:$1,PROSPER_Baliga!$67:$67,""),
IF($C50="Thorsten Huhn",_xlfn.XLOOKUP($B50,PROSPER_Huhn!$1:$1,PROSPER_Huhn!$67:$67,""),
IF($C50="Nick Hull",_xlfn.XLOOKUP($B50,PROSPER_Hull!$1:$1,PROSPER_Hull!$67:$67,""),
IF($C50="Monika Kotwani",_xlfn.XLOOKUP($B50,PROSPER_Kotwani!$1:$1,PROSPER_Kotwani!$67:$67,""),
IF($C50="Jonathan Wellner",_xlfn.XLOOKUP($B50,PROSPER_Wellner!$1:$1,PROSPER_Wellner!$67:$67,""),
IF($C50="Travis Harvey",_xlfn.XLOOKUP($B50,PROSPER_Harvey!$1:$1,PROSPER_Harvey!$67:$67,""),"")))))))="","",
IF($C50="Christopher Lobo",_xlfn.XLOOKUP($B50,PROSPER_Lobo!$1:$1,PROSPER_Lobo!$67:$67,""),
IF($C50="Naren Baliga",_xlfn.XLOOKUP($B50,PROSPER_Baliga!$1:$1,PROSPER_Baliga!$67:$67,""),
IF($C50="Thorsten Huhn",_xlfn.XLOOKUP($B50,PROSPER_Huhn!$1:$1,PROSPER_Huhn!$67:$67,""),
IF($C50="Nick Hull",_xlfn.XLOOKUP($B50,PROSPER_Hull!$1:$1,PROSPER_Hull!$67:$67,""),
IF($C50="Monika Kotwani",_xlfn.XLOOKUP($B50,PROSPER_Kotwani!$1:$1,PROSPER_Kotwani!$67:$67,""),
IF($C50="Jonathan Wellner",_xlfn.XLOOKUP($B50,PROSPER_Wellner!$1:$1,PROSPER_Wellner!$67:$67,""),
IF($C50="Travis Harvey",_xlfn.XLOOKUP($B50,PROSPER_Harvey!$1:$1,PROSPER_Harvey!$67:$67,""),""))))))))="","No Comment",IF(IF($C50="Christopher Lobo",_xlfn.XLOOKUP($B50,PROSPER_Lobo!$1:$1,PROSPER_Lobo!$67:$67,""),
IF($C50="Naren Baliga",_xlfn.XLOOKUP($B50,PROSPER_Baliga!$1:$1,PROSPER_Baliga!$67:$67,""),
IF($C50="Thorsten Huhn",_xlfn.XLOOKUP($B50,PROSPER_Huhn!$1:$1,PROSPER_Huhn!$67:$67,""),
IF($C50="Nick Hull",_xlfn.XLOOKUP($B50,PROSPER_Hull!$1:$1,PROSPER_Hull!$67:$67,""),
IF($C50="Monika Kotwani",_xlfn.XLOOKUP($B50,PROSPER_Kotwani!$1:$1,PROSPER_Kotwani!$67:$67,""),
IF($C50="Jonathan Wellner",_xlfn.XLOOKUP($B50,PROSPER_Wellner!$1:$1,PROSPER_Wellner!$67:$67,""),
IF($C50="Travis Harvey",_xlfn.XLOOKUP($B50,PROSPER_Harvey!$1:$1,PROSPER_Harvey!$67:$67,""),"")))))))="","",
IF($C50="Christopher Lobo",_xlfn.XLOOKUP($B50,PROSPER_Lobo!$1:$1,PROSPER_Lobo!$67:$67,""),
IF($C50="Naren Baliga",_xlfn.XLOOKUP($B50,PROSPER_Baliga!$1:$1,PROSPER_Baliga!$67:$67,""),
IF($C50="Thorsten Huhn",_xlfn.XLOOKUP($B50,PROSPER_Huhn!$1:$1,PROSPER_Huhn!$67:$67,""),
IF($C50="Nick Hull",_xlfn.XLOOKUP($B50,PROSPER_Hull!$1:$1,PROSPER_Hull!$67:$67,""),
IF($C50="Monika Kotwani",_xlfn.XLOOKUP($B50,PROSPER_Kotwani!$1:$1,PROSPER_Kotwani!$67:$67,""),
IF($C50="Jonathan Wellner",_xlfn.XLOOKUP($B50,PROSPER_Wellner!$1:$1,PROSPER_Wellner!$67:$67,""),
IF($C50="Travis Harvey",_xlfn.XLOOKUP($B50,PROSPER_Harvey!$1:$1,PROSPER_Harvey!$67:$67,""),"")))))))))</f>
        <v>No Comment</v>
      </c>
      <c r="IL50" s="188" t="str">
        <f t="shared" si="476"/>
        <v>N/A</v>
      </c>
      <c r="IM50" s="135" t="str">
        <f>_xlfn.XLOOKUP(B50,PROSPERInitial_Query!$E:$E,PROSPERInitial_Query!$AP:$AP,"",,-1)</f>
        <v/>
      </c>
      <c r="IN50" s="136" t="str">
        <f t="shared" si="404"/>
        <v>Stephen Hall4 - SuccessService Plan Management (PE)</v>
      </c>
      <c r="IO50" s="136" t="str">
        <f>_xlfn.XLOOKUP(IN50,PROSPERDelta_Query!BK:BK,PROSPERDelta_Query!BC:BC,"",,-1)</f>
        <v/>
      </c>
      <c r="IP50" s="137" t="str">
        <f t="shared" si="477"/>
        <v>N/A</v>
      </c>
      <c r="IQ50" s="137" t="str">
        <f>IF(IF(IF($C50="Christopher Lobo",_xlfn.XLOOKUP($B50,PROSPER_Lobo!$1:$1,PROSPER_Lobo!$68:$68,""),
IF($C50="Naren Baliga",_xlfn.XLOOKUP($B50,PROSPER_Baliga!$1:$1,PROSPER_Baliga!$68:$68,""),
IF($C50="Thorsten Huhn",_xlfn.XLOOKUP($B50,PROSPER_Huhn!$1:$1,PROSPER_Huhn!$68:$68,""),
IF($C50="Nick Hull",_xlfn.XLOOKUP($B50,PROSPER_Hull!$1:$1,PROSPER_Hull!$68:$68,""),
IF($C50="Monika Kotwani",_xlfn.XLOOKUP($B50,PROSPER_Kotwani!$1:$1,PROSPER_Kotwani!$68:$68,""),
IF($C50="Jonathan Wellner",_xlfn.XLOOKUP($B50,PROSPER_Wellner!$1:$1,PROSPER_Wellner!$68:$68,""),
IF($C50="Travis Harvey",_xlfn.XLOOKUP($B50,PROSPER_Harvey!$1:$1,PROSPER_Harvey!$68:$68,""),"")))))))="","",
IF($C50="Christopher Lobo",_xlfn.XLOOKUP($B50,PROSPER_Lobo!$1:$1,PROSPER_Lobo!$68:$68,""),
IF($C50="Naren Baliga",_xlfn.XLOOKUP($B50,PROSPER_Baliga!$1:$1,PROSPER_Baliga!$68:$68,""),
IF($C50="Thorsten Huhn",_xlfn.XLOOKUP($B50,PROSPER_Huhn!$1:$1,PROSPER_Huhn!$68:$68,""),
IF($C50="Nick Hull",_xlfn.XLOOKUP($B50,PROSPER_Hull!$1:$1,PROSPER_Hull!$68:$68,""),
IF($C50="Monika Kotwani",_xlfn.XLOOKUP($B50,PROSPER_Kotwani!$1:$1,PROSPER_Kotwani!$68:$68,""),
IF($C50="Jonathan Wellner",_xlfn.XLOOKUP($B50,PROSPER_Wellner!$1:$1,PROSPER_Wellner!$68:$68,""),
IF($C50="Travis Harvey",_xlfn.XLOOKUP($B50,PROSPER_Harvey!$1:$1,PROSPER_Harvey!$68:$68,""),""))))))))="","No Score",IF(IF($C50="Christopher Lobo",_xlfn.XLOOKUP($B50,PROSPER_Lobo!$1:$1,PROSPER_Lobo!$68:$68,""),
IF($C50="Naren Baliga",_xlfn.XLOOKUP($B50,PROSPER_Baliga!$1:$1,PROSPER_Baliga!$68:$68,""),
IF($C50="Thorsten Huhn",_xlfn.XLOOKUP($B50,PROSPER_Huhn!$1:$1,PROSPER_Huhn!$68:$68,""),
IF($C50="Nick Hull",_xlfn.XLOOKUP($B50,PROSPER_Hull!$1:$1,PROSPER_Hull!$68:$68,""),
IF($C50="Monika Kotwani",_xlfn.XLOOKUP($B50,PROSPER_Kotwani!$1:$1,PROSPER_Kotwani!$68:$68,""),
IF($C50="Jonathan Wellner",_xlfn.XLOOKUP($B50,PROSPER_Wellner!$1:$1,PROSPER_Wellner!$68:$68,""),
IF($C50="Travis Harvey",_xlfn.XLOOKUP($B50,PROSPER_Harvey!$1:$1,PROSPER_Harvey!$68:$68,""),"")))))))="","",
IF($C50="Christopher Lobo",_xlfn.XLOOKUP($B50,PROSPER_Lobo!$1:$1,PROSPER_Lobo!$68:$68,""),
IF($C50="Naren Baliga",_xlfn.XLOOKUP($B50,PROSPER_Baliga!$1:$1,PROSPER_Baliga!$68:$68,""),
IF($C50="Thorsten Huhn",_xlfn.XLOOKUP($B50,PROSPER_Huhn!$1:$1,PROSPER_Huhn!$68:$68,""),
IF($C50="Nick Hull",_xlfn.XLOOKUP($B50,PROSPER_Hull!$1:$1,PROSPER_Hull!$68:$68,""),
IF($C50="Monika Kotwani",_xlfn.XLOOKUP($B50,PROSPER_Kotwani!$1:$1,PROSPER_Kotwani!$68:$68,""),
IF($C50="Jonathan Wellner",_xlfn.XLOOKUP($B50,PROSPER_Wellner!$1:$1,PROSPER_Wellner!$68:$68,""),
IF($C50="Travis Harvey",_xlfn.XLOOKUP($B50,PROSPER_Harvey!$1:$1,PROSPER_Harvey!$68:$68,""),"")))))))))</f>
        <v>No Score</v>
      </c>
      <c r="IR50" s="138" t="str">
        <f>IF(IF(IF($C50="Christopher Lobo",_xlfn.XLOOKUP($B50,PROSPER_Lobo!$1:$1,PROSPER_Lobo!$69:$69,""),
IF($C50="Naren Baliga",_xlfn.XLOOKUP($B50,PROSPER_Baliga!$1:$1,PROSPER_Baliga!$69:$69,""),
IF($C50="Thorsten Huhn",_xlfn.XLOOKUP($B50,PROSPER_Huhn!$1:$1,PROSPER_Huhn!$69:$69,""),
IF($C50="Nick Hull",_xlfn.XLOOKUP($B50,PROSPER_Hull!$1:$1,PROSPER_Hull!$69:$69,""),
IF($C50="Monika Kotwani",_xlfn.XLOOKUP($B50,PROSPER_Kotwani!$1:$1,PROSPER_Kotwani!$69:$69,""),
IF($C50="Jonathan Wellner",_xlfn.XLOOKUP($B50,PROSPER_Wellner!$1:$1,PROSPER_Wellner!$69:$69,""),
IF($C50="Travis Harvey",_xlfn.XLOOKUP($B50,PROSPER_Harvey!$1:$1,PROSPER_Harvey!$69:$69,""),"")))))))="","",
IF($C50="Christopher Lobo",_xlfn.XLOOKUP($B50,PROSPER_Lobo!$1:$1,PROSPER_Lobo!$69:$69,""),
IF($C50="Naren Baliga",_xlfn.XLOOKUP($B50,PROSPER_Baliga!$1:$1,PROSPER_Baliga!$69:$69,""),
IF($C50="Thorsten Huhn",_xlfn.XLOOKUP($B50,PROSPER_Huhn!$1:$1,PROSPER_Huhn!$69:$69,""),
IF($C50="Nick Hull",_xlfn.XLOOKUP($B50,PROSPER_Hull!$1:$1,PROSPER_Hull!$69:$69,""),
IF($C50="Monika Kotwani",_xlfn.XLOOKUP($B50,PROSPER_Kotwani!$1:$1,PROSPER_Kotwani!$69:$69,""),
IF($C50="Jonathan Wellner",_xlfn.XLOOKUP($B50,PROSPER_Wellner!$1:$1,PROSPER_Wellner!$69:$69,""),
IF($C50="Travis Harvey",_xlfn.XLOOKUP($B50,PROSPER_Harvey!$1:$1,PROSPER_Harvey!$69:$69,""),""))))))))="","No Comment",IF(IF($C50="Christopher Lobo",_xlfn.XLOOKUP($B50,PROSPER_Lobo!$1:$1,PROSPER_Lobo!$69:$69,""),
IF($C50="Naren Baliga",_xlfn.XLOOKUP($B50,PROSPER_Baliga!$1:$1,PROSPER_Baliga!$69:$69,""),
IF($C50="Thorsten Huhn",_xlfn.XLOOKUP($B50,PROSPER_Huhn!$1:$1,PROSPER_Huhn!$69:$69,""),
IF($C50="Nick Hull",_xlfn.XLOOKUP($B50,PROSPER_Hull!$1:$1,PROSPER_Hull!$69:$69,""),
IF($C50="Monika Kotwani",_xlfn.XLOOKUP($B50,PROSPER_Kotwani!$1:$1,PROSPER_Kotwani!$69:$69,""),
IF($C50="Jonathan Wellner",_xlfn.XLOOKUP($B50,PROSPER_Wellner!$1:$1,PROSPER_Wellner!$69:$69,""),
IF($C50="Travis Harvey",_xlfn.XLOOKUP($B50,PROSPER_Harvey!$1:$1,PROSPER_Harvey!$69:$69,""),"")))))))="","",
IF($C50="Christopher Lobo",_xlfn.XLOOKUP($B50,PROSPER_Lobo!$1:$1,PROSPER_Lobo!$69:$69,""),
IF($C50="Naren Baliga",_xlfn.XLOOKUP($B50,PROSPER_Baliga!$1:$1,PROSPER_Baliga!$69:$69,""),
IF($C50="Thorsten Huhn",_xlfn.XLOOKUP($B50,PROSPER_Huhn!$1:$1,PROSPER_Huhn!$69:$69,""),
IF($C50="Nick Hull",_xlfn.XLOOKUP($B50,PROSPER_Hull!$1:$1,PROSPER_Hull!$69:$69,""),
IF($C50="Monika Kotwani",_xlfn.XLOOKUP($B50,PROSPER_Kotwani!$1:$1,PROSPER_Kotwani!$69:$69,""),
IF($C50="Jonathan Wellner",_xlfn.XLOOKUP($B50,PROSPER_Wellner!$1:$1,PROSPER_Wellner!$69:$69,""),
IF($C50="Travis Harvey",_xlfn.XLOOKUP($B50,PROSPER_Harvey!$1:$1,PROSPER_Harvey!$69:$69,""),"")))))))))</f>
        <v>No Comment</v>
      </c>
      <c r="IS50" s="188" t="str">
        <f t="shared" si="478"/>
        <v>N/A</v>
      </c>
      <c r="IT50" s="187" t="str">
        <f t="shared" si="479"/>
        <v>N/A</v>
      </c>
      <c r="IU50" s="128" t="str">
        <f t="shared" si="480"/>
        <v>N/A</v>
      </c>
      <c r="IV50" s="188" t="str">
        <f t="shared" si="481"/>
        <v>N/A</v>
      </c>
      <c r="IW50" s="139">
        <f>_xlfn.XLOOKUP($B50,Vlookups_Local!B:B,Vlookups_Local!F:F)</f>
        <v>0.44465333333333334</v>
      </c>
      <c r="IX50" s="140">
        <f>_xlfn.XLOOKUP($B50,Vlookups_Local!B:B,Vlookups_Local!G:G)</f>
        <v>0.14837333333333333</v>
      </c>
      <c r="IY50" s="140">
        <f>_xlfn.XLOOKUP($B50,Vlookups_Local!B:B,Vlookups_Local!H:H)</f>
        <v>0.29627999999999999</v>
      </c>
      <c r="IZ50" s="141">
        <f t="shared" si="482"/>
        <v>4.446533333333333</v>
      </c>
      <c r="JA50" s="142">
        <f>_xlfn.XLOOKUP($B50,LevelUp_Query!A:A,LevelUp_Query!C:C,"")</f>
        <v>20</v>
      </c>
      <c r="JB50" s="143" t="str">
        <f>_xlfn.XLOOKUP($B50,LevelUp_Query!A:A,LevelUp_Query!F:F,"")</f>
        <v>I</v>
      </c>
      <c r="JC50" s="143">
        <f>_xlfn.XLOOKUP($B50,LevelUp_Query!A:A,LevelUp_Query!E:E,"")</f>
        <v>5</v>
      </c>
      <c r="JD50" s="141">
        <f t="shared" si="405"/>
        <v>6</v>
      </c>
      <c r="JE50" s="144" t="str">
        <f>_xlfn.XLOOKUP(B50,PROSPERInitial_Query!$E:$E,PROSPERInitial_Query!$AQ:$AQ,"",,-1)</f>
        <v/>
      </c>
      <c r="JF50" s="136" t="str">
        <f t="shared" si="406"/>
        <v>Stephen Hall7 - ResponsibilityGiving Back (L&amp;L)</v>
      </c>
      <c r="JG50" s="136" t="str">
        <f>_xlfn.XLOOKUP(JF50,PROSPERDelta_Query!BK:BK,PROSPERDelta_Query!BE:BE,"",,-1)</f>
        <v/>
      </c>
      <c r="JH50" s="137" t="str">
        <f t="shared" si="483"/>
        <v>N/A</v>
      </c>
      <c r="JI50" s="137" t="str">
        <f>IF(IF(IF($C50="Christopher Lobo",_xlfn.XLOOKUP($B50,PROSPER_Lobo!$1:$1,PROSPER_Lobo!$70:$70,""),
IF($C50="Naren Baliga",_xlfn.XLOOKUP($B50,PROSPER_Baliga!$1:$1,PROSPER_Baliga!$70:$70,""),
IF($C50="Thorsten Huhn",_xlfn.XLOOKUP($B50,PROSPER_Huhn!$1:$1,PROSPER_Huhn!$70:$70,""),
IF($C50="Nick Hull",_xlfn.XLOOKUP($B50,PROSPER_Hull!$1:$1,PROSPER_Hull!$70:$70,""),
IF($C50="Monika Kotwani",_xlfn.XLOOKUP($B50,PROSPER_Kotwani!$1:$1,PROSPER_Kotwani!$70:$70,""),
IF($C50="Jonathan Wellner",_xlfn.XLOOKUP($B50,PROSPER_Wellner!$1:$1,PROSPER_Wellner!$70:$70,""),
IF($C50="Travis Harvey",_xlfn.XLOOKUP($B50,PROSPER_Harvey!$1:$1,PROSPER_Harvey!$70:$70,""),"")))))))="","",
IF($C50="Christopher Lobo",_xlfn.XLOOKUP($B50,PROSPER_Lobo!$1:$1,PROSPER_Lobo!$70:$70,""),
IF($C50="Naren Baliga",_xlfn.XLOOKUP($B50,PROSPER_Baliga!$1:$1,PROSPER_Baliga!$70:$70,""),
IF($C50="Thorsten Huhn",_xlfn.XLOOKUP($B50,PROSPER_Huhn!$1:$1,PROSPER_Huhn!$70:$70,""),
IF($C50="Nick Hull",_xlfn.XLOOKUP($B50,PROSPER_Hull!$1:$1,PROSPER_Hull!$70:$70,""),
IF($C50="Monika Kotwani",_xlfn.XLOOKUP($B50,PROSPER_Kotwani!$1:$1,PROSPER_Kotwani!$70:$70,""),
IF($C50="Jonathan Wellner",_xlfn.XLOOKUP($B50,PROSPER_Wellner!$1:$1,PROSPER_Wellner!$70:$70,""),
IF($C50="Travis Harvey",_xlfn.XLOOKUP($B50,PROSPER_Harvey!$1:$1,PROSPER_Harvey!$70:$70,""),""))))))))="","No Score",IF(IF($C50="Christopher Lobo",_xlfn.XLOOKUP($B50,PROSPER_Lobo!$1:$1,PROSPER_Lobo!$70:$70,""),
IF($C50="Naren Baliga",_xlfn.XLOOKUP($B50,PROSPER_Baliga!$1:$1,PROSPER_Baliga!$70:$70,""),
IF($C50="Thorsten Huhn",_xlfn.XLOOKUP($B50,PROSPER_Huhn!$1:$1,PROSPER_Huhn!$70:$70,""),
IF($C50="Nick Hull",_xlfn.XLOOKUP($B50,PROSPER_Hull!$1:$1,PROSPER_Hull!$70:$70,""),
IF($C50="Monika Kotwani",_xlfn.XLOOKUP($B50,PROSPER_Kotwani!$1:$1,PROSPER_Kotwani!$70:$70,""),
IF($C50="Jonathan Wellner",_xlfn.XLOOKUP($B50,PROSPER_Wellner!$1:$1,PROSPER_Wellner!$70:$70,""),
IF($C50="Travis Harvey",_xlfn.XLOOKUP($B50,PROSPER_Harvey!$1:$1,PROSPER_Harvey!$70:$70,""),"")))))))="","",
IF($C50="Christopher Lobo",_xlfn.XLOOKUP($B50,PROSPER_Lobo!$1:$1,PROSPER_Lobo!$70:$70,""),
IF($C50="Naren Baliga",_xlfn.XLOOKUP($B50,PROSPER_Baliga!$1:$1,PROSPER_Baliga!$70:$70,""),
IF($C50="Thorsten Huhn",_xlfn.XLOOKUP($B50,PROSPER_Huhn!$1:$1,PROSPER_Huhn!$70:$70,""),
IF($C50="Nick Hull",_xlfn.XLOOKUP($B50,PROSPER_Hull!$1:$1,PROSPER_Hull!$70:$70,""),
IF($C50="Monika Kotwani",_xlfn.XLOOKUP($B50,PROSPER_Kotwani!$1:$1,PROSPER_Kotwani!$70:$70,""),
IF($C50="Jonathan Wellner",_xlfn.XLOOKUP($B50,PROSPER_Wellner!$1:$1,PROSPER_Wellner!$70:$70,""),
IF($C50="Travis Harvey",_xlfn.XLOOKUP($B50,PROSPER_Harvey!$1:$1,PROSPER_Harvey!$70:$70,""),"")))))))))</f>
        <v>No Score</v>
      </c>
      <c r="JJ50" s="138" t="str">
        <f>IF(IF(IF($C50="Christopher Lobo",_xlfn.XLOOKUP($B50,PROSPER_Lobo!$1:$1,PROSPER_Lobo!$71:$71,""),
IF($C50="Naren Baliga",_xlfn.XLOOKUP($B50,PROSPER_Baliga!$1:$1,PROSPER_Baliga!$71:$71,""),
IF($C50="Thorsten Huhn",_xlfn.XLOOKUP($B50,PROSPER_Huhn!$1:$1,PROSPER_Huhn!$71:$71,""),
IF($C50="Nick Hull",_xlfn.XLOOKUP($B50,PROSPER_Hull!$1:$1,PROSPER_Hull!$71:$71,""),
IF($C50="Monika Kotwani",_xlfn.XLOOKUP($B50,PROSPER_Kotwani!$1:$1,PROSPER_Kotwani!$71:$71,""),
IF($C50="Jonathan Wellner",_xlfn.XLOOKUP($B50,PROSPER_Wellner!$1:$1,PROSPER_Wellner!$71:$71,""),
IF($C50="Travis Harvey",_xlfn.XLOOKUP($B50,PROSPER_Harvey!$1:$1,PROSPER_Harvey!$71:$71,""),"")))))))="","",
IF($C50="Christopher Lobo",_xlfn.XLOOKUP($B50,PROSPER_Lobo!$1:$1,PROSPER_Lobo!$71:$71,""),
IF($C50="Naren Baliga",_xlfn.XLOOKUP($B50,PROSPER_Baliga!$1:$1,PROSPER_Baliga!$71:$71,""),
IF($C50="Thorsten Huhn",_xlfn.XLOOKUP($B50,PROSPER_Huhn!$1:$1,PROSPER_Huhn!$71:$71,""),
IF($C50="Nick Hull",_xlfn.XLOOKUP($B50,PROSPER_Hull!$1:$1,PROSPER_Hull!$71:$71,""),
IF($C50="Monika Kotwani",_xlfn.XLOOKUP($B50,PROSPER_Kotwani!$1:$1,PROSPER_Kotwani!$71:$71,""),
IF($C50="Jonathan Wellner",_xlfn.XLOOKUP($B50,PROSPER_Wellner!$1:$1,PROSPER_Wellner!$71:$71,""),
IF($C50="Travis Harvey",_xlfn.XLOOKUP($B50,PROSPER_Harvey!$1:$1,PROSPER_Harvey!$71:$71,""),""))))))))="","No Comment",IF(IF($C50="Christopher Lobo",_xlfn.XLOOKUP($B50,PROSPER_Lobo!$1:$1,PROSPER_Lobo!$71:$71,""),
IF($C50="Naren Baliga",_xlfn.XLOOKUP($B50,PROSPER_Baliga!$1:$1,PROSPER_Baliga!$71:$71,""),
IF($C50="Thorsten Huhn",_xlfn.XLOOKUP($B50,PROSPER_Huhn!$1:$1,PROSPER_Huhn!$71:$71,""),
IF($C50="Nick Hull",_xlfn.XLOOKUP($B50,PROSPER_Hull!$1:$1,PROSPER_Hull!$71:$71,""),
IF($C50="Monika Kotwani",_xlfn.XLOOKUP($B50,PROSPER_Kotwani!$1:$1,PROSPER_Kotwani!$71:$71,""),
IF($C50="Jonathan Wellner",_xlfn.XLOOKUP($B50,PROSPER_Wellner!$1:$1,PROSPER_Wellner!$71:$71,""),
IF($C50="Travis Harvey",_xlfn.XLOOKUP($B50,PROSPER_Harvey!$1:$1,PROSPER_Harvey!$71:$71,""),"")))))))="","",
IF($C50="Christopher Lobo",_xlfn.XLOOKUP($B50,PROSPER_Lobo!$1:$1,PROSPER_Lobo!$71:$71,""),
IF($C50="Naren Baliga",_xlfn.XLOOKUP($B50,PROSPER_Baliga!$1:$1,PROSPER_Baliga!$71:$71,""),
IF($C50="Thorsten Huhn",_xlfn.XLOOKUP($B50,PROSPER_Huhn!$1:$1,PROSPER_Huhn!$71:$71,""),
IF($C50="Nick Hull",_xlfn.XLOOKUP($B50,PROSPER_Hull!$1:$1,PROSPER_Hull!$71:$71,""),
IF($C50="Monika Kotwani",_xlfn.XLOOKUP($B50,PROSPER_Kotwani!$1:$1,PROSPER_Kotwani!$71:$71,""),
IF($C50="Jonathan Wellner",_xlfn.XLOOKUP($B50,PROSPER_Wellner!$1:$1,PROSPER_Wellner!$71:$71,""),
IF($C50="Travis Harvey",_xlfn.XLOOKUP($B50,PROSPER_Harvey!$1:$1,PROSPER_Harvey!$71:$71,""),"")))))))))</f>
        <v>No Comment</v>
      </c>
      <c r="JK50" s="141" t="str">
        <f t="shared" si="484"/>
        <v>N/A</v>
      </c>
      <c r="JL50" s="135" t="str">
        <f>_xlfn.XLOOKUP(B50,PROSPERInitial_Query!$E:$E,PROSPERInitial_Query!$AR:$AR,"",,-1)</f>
        <v/>
      </c>
      <c r="JM50" s="136" t="str">
        <f t="shared" si="407"/>
        <v>Stephen Hall7 - ResponsibilityExecutive Communication</v>
      </c>
      <c r="JN50" s="136" t="str">
        <f>_xlfn.XLOOKUP(JM50,PROSPERDelta_Query!BK:BK,PROSPERDelta_Query!BF:BF,"",,-1)</f>
        <v/>
      </c>
      <c r="JO50" s="137" t="str">
        <f t="shared" si="485"/>
        <v>N/A</v>
      </c>
      <c r="JP50" s="137" t="str">
        <f>IF(IF(IF($C50="Christopher Lobo",_xlfn.XLOOKUP($B50,PROSPER_Lobo!$1:$1,PROSPER_Lobo!$72:$72,""),
IF($C50="Naren Baliga",_xlfn.XLOOKUP($B50,PROSPER_Baliga!$1:$1,PROSPER_Baliga!$72:$72,""),
IF($C50="Thorsten Huhn",_xlfn.XLOOKUP($B50,PROSPER_Huhn!$1:$1,PROSPER_Huhn!$72:$72,""),
IF($C50="Nick Hull",_xlfn.XLOOKUP($B50,PROSPER_Hull!$1:$1,PROSPER_Hull!$72:$72,""),
IF($C50="Monika Kotwani",_xlfn.XLOOKUP($B50,PROSPER_Kotwani!$1:$1,PROSPER_Kotwani!$72:$72,""),
IF($C50="Jonathan Wellner",_xlfn.XLOOKUP($B50,PROSPER_Wellner!$1:$1,PROSPER_Wellner!$72:$72,""),
IF($C50="Travis Harvey",_xlfn.XLOOKUP($B50,PROSPER_Harvey!$1:$1,PROSPER_Harvey!$72:$72,""),"")))))))="","",
IF($C50="Christopher Lobo",_xlfn.XLOOKUP($B50,PROSPER_Lobo!$1:$1,PROSPER_Lobo!$72:$72,""),
IF($C50="Naren Baliga",_xlfn.XLOOKUP($B50,PROSPER_Baliga!$1:$1,PROSPER_Baliga!$72:$72,""),
IF($C50="Thorsten Huhn",_xlfn.XLOOKUP($B50,PROSPER_Huhn!$1:$1,PROSPER_Huhn!$72:$72,""),
IF($C50="Nick Hull",_xlfn.XLOOKUP($B50,PROSPER_Hull!$1:$1,PROSPER_Hull!$72:$72,""),
IF($C50="Monika Kotwani",_xlfn.XLOOKUP($B50,PROSPER_Kotwani!$1:$1,PROSPER_Kotwani!$72:$72,""),
IF($C50="Jonathan Wellner",_xlfn.XLOOKUP($B50,PROSPER_Wellner!$1:$1,PROSPER_Wellner!$72:$72,""),
IF($C50="Travis Harvey",_xlfn.XLOOKUP($B50,PROSPER_Harvey!$1:$1,PROSPER_Harvey!$72:$72,""),""))))))))="","No Score",IF(IF($C50="Christopher Lobo",_xlfn.XLOOKUP($B50,PROSPER_Lobo!$1:$1,PROSPER_Lobo!$72:$72,""),
IF($C50="Naren Baliga",_xlfn.XLOOKUP($B50,PROSPER_Baliga!$1:$1,PROSPER_Baliga!$72:$72,""),
IF($C50="Thorsten Huhn",_xlfn.XLOOKUP($B50,PROSPER_Huhn!$1:$1,PROSPER_Huhn!$72:$72,""),
IF($C50="Nick Hull",_xlfn.XLOOKUP($B50,PROSPER_Hull!$1:$1,PROSPER_Hull!$72:$72,""),
IF($C50="Monika Kotwani",_xlfn.XLOOKUP($B50,PROSPER_Kotwani!$1:$1,PROSPER_Kotwani!$72:$72,""),
IF($C50="Jonathan Wellner",_xlfn.XLOOKUP($B50,PROSPER_Wellner!$1:$1,PROSPER_Wellner!$72:$72,""),
IF($C50="Travis Harvey",_xlfn.XLOOKUP($B50,PROSPER_Harvey!$1:$1,PROSPER_Harvey!$72:$72,""),"")))))))="","",
IF($C50="Christopher Lobo",_xlfn.XLOOKUP($B50,PROSPER_Lobo!$1:$1,PROSPER_Lobo!$72:$72,""),
IF($C50="Naren Baliga",_xlfn.XLOOKUP($B50,PROSPER_Baliga!$1:$1,PROSPER_Baliga!$72:$72,""),
IF($C50="Thorsten Huhn",_xlfn.XLOOKUP($B50,PROSPER_Huhn!$1:$1,PROSPER_Huhn!$72:$72,""),
IF($C50="Nick Hull",_xlfn.XLOOKUP($B50,PROSPER_Hull!$1:$1,PROSPER_Hull!$72:$72,""),
IF($C50="Monika Kotwani",_xlfn.XLOOKUP($B50,PROSPER_Kotwani!$1:$1,PROSPER_Kotwani!$72:$72,""),
IF($C50="Jonathan Wellner",_xlfn.XLOOKUP($B50,PROSPER_Wellner!$1:$1,PROSPER_Wellner!$72:$72,""),
IF($C50="Travis Harvey",_xlfn.XLOOKUP($B50,PROSPER_Harvey!$1:$1,PROSPER_Harvey!$72:$72,""),"")))))))))</f>
        <v>No Score</v>
      </c>
      <c r="JQ50" s="138" t="str">
        <f>IF(IF(IF($C50="Christopher Lobo",_xlfn.XLOOKUP($B50,PROSPER_Lobo!$1:$1,PROSPER_Lobo!$73:$73,""),
IF($C50="Naren Baliga",_xlfn.XLOOKUP($B50,PROSPER_Baliga!$1:$1,PROSPER_Baliga!$73:$73,""),
IF($C50="Thorsten Huhn",_xlfn.XLOOKUP($B50,PROSPER_Huhn!$1:$1,PROSPER_Huhn!$73:$73,""),
IF($C50="Nick Hull",_xlfn.XLOOKUP($B50,PROSPER_Hull!$1:$1,PROSPER_Hull!$73:$73,""),
IF($C50="Monika Kotwani",_xlfn.XLOOKUP($B50,PROSPER_Kotwani!$1:$1,PROSPER_Kotwani!$73:$73,""),
IF($C50="Jonathan Wellner",_xlfn.XLOOKUP($B50,PROSPER_Wellner!$1:$1,PROSPER_Wellner!$73:$73,""),
IF($C50="Travis Harvey",_xlfn.XLOOKUP($B50,PROSPER_Harvey!$1:$1,PROSPER_Harvey!$73:$73,""),"")))))))="","",
IF($C50="Christopher Lobo",_xlfn.XLOOKUP($B50,PROSPER_Lobo!$1:$1,PROSPER_Lobo!$73:$73,""),
IF($C50="Naren Baliga",_xlfn.XLOOKUP($B50,PROSPER_Baliga!$1:$1,PROSPER_Baliga!$73:$73,""),
IF($C50="Thorsten Huhn",_xlfn.XLOOKUP($B50,PROSPER_Huhn!$1:$1,PROSPER_Huhn!$73:$73,""),
IF($C50="Nick Hull",_xlfn.XLOOKUP($B50,PROSPER_Hull!$1:$1,PROSPER_Hull!$73:$73,""),
IF($C50="Monika Kotwani",_xlfn.XLOOKUP($B50,PROSPER_Kotwani!$1:$1,PROSPER_Kotwani!$73:$73,""),
IF($C50="Jonathan Wellner",_xlfn.XLOOKUP($B50,PROSPER_Wellner!$1:$1,PROSPER_Wellner!$73:$73,""),
IF($C50="Travis Harvey",_xlfn.XLOOKUP($B50,PROSPER_Harvey!$1:$1,PROSPER_Harvey!$73:$73,""),""))))))))="","No Comment",IF(IF($C50="Christopher Lobo",_xlfn.XLOOKUP($B50,PROSPER_Lobo!$1:$1,PROSPER_Lobo!$73:$73,""),
IF($C50="Naren Baliga",_xlfn.XLOOKUP($B50,PROSPER_Baliga!$1:$1,PROSPER_Baliga!$73:$73,""),
IF($C50="Thorsten Huhn",_xlfn.XLOOKUP($B50,PROSPER_Huhn!$1:$1,PROSPER_Huhn!$73:$73,""),
IF($C50="Nick Hull",_xlfn.XLOOKUP($B50,PROSPER_Hull!$1:$1,PROSPER_Hull!$73:$73,""),
IF($C50="Monika Kotwani",_xlfn.XLOOKUP($B50,PROSPER_Kotwani!$1:$1,PROSPER_Kotwani!$73:$73,""),
IF($C50="Jonathan Wellner",_xlfn.XLOOKUP($B50,PROSPER_Wellner!$1:$1,PROSPER_Wellner!$73:$73,""),
IF($C50="Travis Harvey",_xlfn.XLOOKUP($B50,PROSPER_Harvey!$1:$1,PROSPER_Harvey!$73:$73,""),"")))))))="","",
IF($C50="Christopher Lobo",_xlfn.XLOOKUP($B50,PROSPER_Lobo!$1:$1,PROSPER_Lobo!$73:$73,""),
IF($C50="Naren Baliga",_xlfn.XLOOKUP($B50,PROSPER_Baliga!$1:$1,PROSPER_Baliga!$73:$73,""),
IF($C50="Thorsten Huhn",_xlfn.XLOOKUP($B50,PROSPER_Huhn!$1:$1,PROSPER_Huhn!$73:$73,""),
IF($C50="Nick Hull",_xlfn.XLOOKUP($B50,PROSPER_Hull!$1:$1,PROSPER_Hull!$73:$73,""),
IF($C50="Monika Kotwani",_xlfn.XLOOKUP($B50,PROSPER_Kotwani!$1:$1,PROSPER_Kotwani!$73:$73,""),
IF($C50="Jonathan Wellner",_xlfn.XLOOKUP($B50,PROSPER_Wellner!$1:$1,PROSPER_Wellner!$73:$73,""),
IF($C50="Travis Harvey",_xlfn.XLOOKUP($B50,PROSPER_Harvey!$1:$1,PROSPER_Harvey!$73:$73,""),"")))))))))</f>
        <v>No Comment</v>
      </c>
      <c r="JR50" s="141" t="str">
        <f t="shared" si="486"/>
        <v>N/A</v>
      </c>
      <c r="JS50" s="135" t="str">
        <f>_xlfn.XLOOKUP(B50,PROSPERInitial_Query!$E:$E,PROSPERInitial_Query!$AS:$AS,"",,-1)</f>
        <v/>
      </c>
      <c r="JT50" s="136" t="str">
        <f t="shared" si="408"/>
        <v>Stephen Hall7 - ResponsibilityCulture Champion</v>
      </c>
      <c r="JU50" s="136" t="str">
        <f>_xlfn.XLOOKUP(JT50,PROSPERDelta_Query!BK:BK,PROSPERDelta_Query!BG:BG,"",,-1)</f>
        <v/>
      </c>
      <c r="JV50" s="137" t="str">
        <f t="shared" si="487"/>
        <v>N/A</v>
      </c>
      <c r="JW50" s="137" t="str">
        <f>IF(IF(IF($C50="Christopher Lobo",_xlfn.XLOOKUP($B50,PROSPER_Lobo!$1:$1,PROSPER_Lobo!$74:$74,""),
IF($C50="Naren Baliga",_xlfn.XLOOKUP($B50,PROSPER_Baliga!$1:$1,PROSPER_Baliga!$74:$74,""),
IF($C50="Thorsten Huhn",_xlfn.XLOOKUP($B50,PROSPER_Huhn!$1:$1,PROSPER_Huhn!$74:$74,""),
IF($C50="Nick Hull",_xlfn.XLOOKUP($B50,PROSPER_Hull!$1:$1,PROSPER_Hull!$74:$74,""),
IF($C50="Monika Kotwani",_xlfn.XLOOKUP($B50,PROSPER_Kotwani!$1:$1,PROSPER_Kotwani!$74:$74,""),
IF($C50="Jonathan Wellner",_xlfn.XLOOKUP($B50,PROSPER_Wellner!$1:$1,PROSPER_Wellner!$74:$74,""),
IF($C50="Travis Harvey",_xlfn.XLOOKUP($B50,PROSPER_Harvey!$1:$1,PROSPER_Harvey!$74:$74,""),"")))))))="","",
IF($C50="Christopher Lobo",_xlfn.XLOOKUP($B50,PROSPER_Lobo!$1:$1,PROSPER_Lobo!$74:$74,""),
IF($C50="Naren Baliga",_xlfn.XLOOKUP($B50,PROSPER_Baliga!$1:$1,PROSPER_Baliga!$74:$74,""),
IF($C50="Thorsten Huhn",_xlfn.XLOOKUP($B50,PROSPER_Huhn!$1:$1,PROSPER_Huhn!$74:$74,""),
IF($C50="Nick Hull",_xlfn.XLOOKUP($B50,PROSPER_Hull!$1:$1,PROSPER_Hull!$74:$74,""),
IF($C50="Monika Kotwani",_xlfn.XLOOKUP($B50,PROSPER_Kotwani!$1:$1,PROSPER_Kotwani!$74:$74,""),
IF($C50="Jonathan Wellner",_xlfn.XLOOKUP($B50,PROSPER_Wellner!$1:$1,PROSPER_Wellner!$74:$74,""),
IF($C50="Travis Harvey",_xlfn.XLOOKUP($B50,PROSPER_Harvey!$1:$1,PROSPER_Harvey!$74:$74,""),""))))))))="","No Score",IF(IF($C50="Christopher Lobo",_xlfn.XLOOKUP($B50,PROSPER_Lobo!$1:$1,PROSPER_Lobo!$74:$74,""),
IF($C50="Naren Baliga",_xlfn.XLOOKUP($B50,PROSPER_Baliga!$1:$1,PROSPER_Baliga!$74:$74,""),
IF($C50="Thorsten Huhn",_xlfn.XLOOKUP($B50,PROSPER_Huhn!$1:$1,PROSPER_Huhn!$74:$74,""),
IF($C50="Nick Hull",_xlfn.XLOOKUP($B50,PROSPER_Hull!$1:$1,PROSPER_Hull!$74:$74,""),
IF($C50="Monika Kotwani",_xlfn.XLOOKUP($B50,PROSPER_Kotwani!$1:$1,PROSPER_Kotwani!$74:$74,""),
IF($C50="Jonathan Wellner",_xlfn.XLOOKUP($B50,PROSPER_Wellner!$1:$1,PROSPER_Wellner!$74:$74,""),
IF($C50="Travis Harvey",_xlfn.XLOOKUP($B50,PROSPER_Harvey!$1:$1,PROSPER_Harvey!$74:$74,""),"")))))))="","",
IF($C50="Christopher Lobo",_xlfn.XLOOKUP($B50,PROSPER_Lobo!$1:$1,PROSPER_Lobo!$74:$74,""),
IF($C50="Naren Baliga",_xlfn.XLOOKUP($B50,PROSPER_Baliga!$1:$1,PROSPER_Baliga!$74:$74,""),
IF($C50="Thorsten Huhn",_xlfn.XLOOKUP($B50,PROSPER_Huhn!$1:$1,PROSPER_Huhn!$74:$74,""),
IF($C50="Nick Hull",_xlfn.XLOOKUP($B50,PROSPER_Hull!$1:$1,PROSPER_Hull!$74:$74,""),
IF($C50="Monika Kotwani",_xlfn.XLOOKUP($B50,PROSPER_Kotwani!$1:$1,PROSPER_Kotwani!$74:$74,""),
IF($C50="Jonathan Wellner",_xlfn.XLOOKUP($B50,PROSPER_Wellner!$1:$1,PROSPER_Wellner!$74:$74,""),
IF($C50="Travis Harvey",_xlfn.XLOOKUP($B50,PROSPER_Harvey!$1:$1,PROSPER_Harvey!$74:$74,""),"")))))))))</f>
        <v>No Score</v>
      </c>
      <c r="JX50" s="138" t="str">
        <f>IF(IF(IF($C50="Christopher Lobo",_xlfn.XLOOKUP($B50,PROSPER_Lobo!$1:$1,PROSPER_Lobo!$75:$75,""),
IF($C50="Naren Baliga",_xlfn.XLOOKUP($B50,PROSPER_Baliga!$1:$1,PROSPER_Baliga!$75:$75,""),
IF($C50="Thorsten Huhn",_xlfn.XLOOKUP($B50,PROSPER_Huhn!$1:$1,PROSPER_Huhn!$75:$75,""),
IF($C50="Nick Hull",_xlfn.XLOOKUP($B50,PROSPER_Hull!$1:$1,PROSPER_Hull!$75:$75,""),
IF($C50="Monika Kotwani",_xlfn.XLOOKUP($B50,PROSPER_Kotwani!$1:$1,PROSPER_Kotwani!$75:$75,""),
IF($C50="Jonathan Wellner",_xlfn.XLOOKUP($B50,PROSPER_Wellner!$1:$1,PROSPER_Wellner!$75:$75,""),
IF($C50="Travis Harvey",_xlfn.XLOOKUP($B50,PROSPER_Harvey!$1:$1,PROSPER_Harvey!$75:$75,""),"")))))))="","",
IF($C50="Christopher Lobo",_xlfn.XLOOKUP($B50,PROSPER_Lobo!$1:$1,PROSPER_Lobo!$75:$75,""),
IF($C50="Naren Baliga",_xlfn.XLOOKUP($B50,PROSPER_Baliga!$1:$1,PROSPER_Baliga!$75:$75,""),
IF($C50="Thorsten Huhn",_xlfn.XLOOKUP($B50,PROSPER_Huhn!$1:$1,PROSPER_Huhn!$75:$75,""),
IF($C50="Nick Hull",_xlfn.XLOOKUP($B50,PROSPER_Hull!$1:$1,PROSPER_Hull!$75:$75,""),
IF($C50="Monika Kotwani",_xlfn.XLOOKUP($B50,PROSPER_Kotwani!$1:$1,PROSPER_Kotwani!$75:$75,""),
IF($C50="Jonathan Wellner",_xlfn.XLOOKUP($B50,PROSPER_Wellner!$1:$1,PROSPER_Wellner!$75:$75,""),
IF($C50="Travis Harvey",_xlfn.XLOOKUP($B50,PROSPER_Harvey!$1:$1,PROSPER_Harvey!$75:$75,""),""))))))))="","No Comment",IF(IF($C50="Christopher Lobo",_xlfn.XLOOKUP($B50,PROSPER_Lobo!$1:$1,PROSPER_Lobo!$75:$75,""),
IF($C50="Naren Baliga",_xlfn.XLOOKUP($B50,PROSPER_Baliga!$1:$1,PROSPER_Baliga!$75:$75,""),
IF($C50="Thorsten Huhn",_xlfn.XLOOKUP($B50,PROSPER_Huhn!$1:$1,PROSPER_Huhn!$75:$75,""),
IF($C50="Nick Hull",_xlfn.XLOOKUP($B50,PROSPER_Hull!$1:$1,PROSPER_Hull!$75:$75,""),
IF($C50="Monika Kotwani",_xlfn.XLOOKUP($B50,PROSPER_Kotwani!$1:$1,PROSPER_Kotwani!$75:$75,""),
IF($C50="Jonathan Wellner",_xlfn.XLOOKUP($B50,PROSPER_Wellner!$1:$1,PROSPER_Wellner!$75:$75,""),
IF($C50="Travis Harvey",_xlfn.XLOOKUP($B50,PROSPER_Harvey!$1:$1,PROSPER_Harvey!$75:$75,""),"")))))))="","",
IF($C50="Christopher Lobo",_xlfn.XLOOKUP($B50,PROSPER_Lobo!$1:$1,PROSPER_Lobo!$75:$75,""),
IF($C50="Naren Baliga",_xlfn.XLOOKUP($B50,PROSPER_Baliga!$1:$1,PROSPER_Baliga!$75:$75,""),
IF($C50="Thorsten Huhn",_xlfn.XLOOKUP($B50,PROSPER_Huhn!$1:$1,PROSPER_Huhn!$75:$75,""),
IF($C50="Nick Hull",_xlfn.XLOOKUP($B50,PROSPER_Hull!$1:$1,PROSPER_Hull!$75:$75,""),
IF($C50="Monika Kotwani",_xlfn.XLOOKUP($B50,PROSPER_Kotwani!$1:$1,PROSPER_Kotwani!$75:$75,""),
IF($C50="Jonathan Wellner",_xlfn.XLOOKUP($B50,PROSPER_Wellner!$1:$1,PROSPER_Wellner!$75:$75,""),
IF($C50="Travis Harvey",_xlfn.XLOOKUP($B50,PROSPER_Harvey!$1:$1,PROSPER_Harvey!$75:$75,""),"")))))))))</f>
        <v>No Comment</v>
      </c>
      <c r="JY50" s="141" t="str">
        <f t="shared" si="488"/>
        <v>N/A</v>
      </c>
      <c r="JZ50" s="135" t="str">
        <f>_xlfn.XLOOKUP(B50,PROSPERInitial_Query!$E:$E,PROSPERInitial_Query!$AT:$AT,"",,-1)</f>
        <v/>
      </c>
      <c r="KA50" s="136" t="str">
        <f t="shared" si="409"/>
        <v>Stephen Hall7 - ResponsibilityPeople Management</v>
      </c>
      <c r="KB50" s="136" t="str">
        <f>_xlfn.XLOOKUP(KA50,PROSPERDelta_Query!BK:BK,PROSPERDelta_Query!BH:BH,"",,-1)</f>
        <v/>
      </c>
      <c r="KC50" s="137" t="str">
        <f t="shared" si="489"/>
        <v>N/A</v>
      </c>
      <c r="KD50" s="137" t="str">
        <f>IF(IF(IF($C50="Christopher Lobo",_xlfn.XLOOKUP($B50,PROSPER_Lobo!$1:$1,PROSPER_Lobo!$76:$76,""),
IF($C50="Naren Baliga",_xlfn.XLOOKUP($B50,PROSPER_Baliga!$1:$1,PROSPER_Baliga!$76:$76,""),
IF($C50="Thorsten Huhn",_xlfn.XLOOKUP($B50,PROSPER_Huhn!$1:$1,PROSPER_Huhn!$76:$76,""),
IF($C50="Nick Hull",_xlfn.XLOOKUP($B50,PROSPER_Hull!$1:$1,PROSPER_Hull!$76:$76,""),
IF($C50="Monika Kotwani",_xlfn.XLOOKUP($B50,PROSPER_Kotwani!$1:$1,PROSPER_Kotwani!$76:$76,""),
IF($C50="Jonathan Wellner",_xlfn.XLOOKUP($B50,PROSPER_Wellner!$1:$1,PROSPER_Wellner!$76:$76,""),
IF($C50="Travis Harvey",_xlfn.XLOOKUP($B50,PROSPER_Harvey!$1:$1,PROSPER_Harvey!$76:$76,""),"")))))))="","",
IF($C50="Christopher Lobo",_xlfn.XLOOKUP($B50,PROSPER_Lobo!$1:$1,PROSPER_Lobo!$76:$76,""),
IF($C50="Naren Baliga",_xlfn.XLOOKUP($B50,PROSPER_Baliga!$1:$1,PROSPER_Baliga!$76:$76,""),
IF($C50="Thorsten Huhn",_xlfn.XLOOKUP($B50,PROSPER_Huhn!$1:$1,PROSPER_Huhn!$76:$76,""),
IF($C50="Nick Hull",_xlfn.XLOOKUP($B50,PROSPER_Hull!$1:$1,PROSPER_Hull!$76:$76,""),
IF($C50="Monika Kotwani",_xlfn.XLOOKUP($B50,PROSPER_Kotwani!$1:$1,PROSPER_Kotwani!$76:$76,""),
IF($C50="Jonathan Wellner",_xlfn.XLOOKUP($B50,PROSPER_Wellner!$1:$1,PROSPER_Wellner!$76:$76,""),
IF($C50="Travis Harvey",_xlfn.XLOOKUP($B50,PROSPER_Harvey!$1:$1,PROSPER_Harvey!$76:$76,""),""))))))))="","No Score",IF(IF($C50="Christopher Lobo",_xlfn.XLOOKUP($B50,PROSPER_Lobo!$1:$1,PROSPER_Lobo!$76:$76,""),
IF($C50="Naren Baliga",_xlfn.XLOOKUP($B50,PROSPER_Baliga!$1:$1,PROSPER_Baliga!$76:$76,""),
IF($C50="Thorsten Huhn",_xlfn.XLOOKUP($B50,PROSPER_Huhn!$1:$1,PROSPER_Huhn!$76:$76,""),
IF($C50="Nick Hull",_xlfn.XLOOKUP($B50,PROSPER_Hull!$1:$1,PROSPER_Hull!$76:$76,""),
IF($C50="Monika Kotwani",_xlfn.XLOOKUP($B50,PROSPER_Kotwani!$1:$1,PROSPER_Kotwani!$76:$76,""),
IF($C50="Jonathan Wellner",_xlfn.XLOOKUP($B50,PROSPER_Wellner!$1:$1,PROSPER_Wellner!$76:$76,""),
IF($C50="Travis Harvey",_xlfn.XLOOKUP($B50,PROSPER_Harvey!$1:$1,PROSPER_Harvey!$76:$76,""),"")))))))="","",
IF($C50="Christopher Lobo",_xlfn.XLOOKUP($B50,PROSPER_Lobo!$1:$1,PROSPER_Lobo!$76:$76,""),
IF($C50="Naren Baliga",_xlfn.XLOOKUP($B50,PROSPER_Baliga!$1:$1,PROSPER_Baliga!$76:$76,""),
IF($C50="Thorsten Huhn",_xlfn.XLOOKUP($B50,PROSPER_Huhn!$1:$1,PROSPER_Huhn!$76:$76,""),
IF($C50="Nick Hull",_xlfn.XLOOKUP($B50,PROSPER_Hull!$1:$1,PROSPER_Hull!$76:$76,""),
IF($C50="Monika Kotwani",_xlfn.XLOOKUP($B50,PROSPER_Kotwani!$1:$1,PROSPER_Kotwani!$76:$76,""),
IF($C50="Jonathan Wellner",_xlfn.XLOOKUP($B50,PROSPER_Wellner!$1:$1,PROSPER_Wellner!$76:$76,""),
IF($C50="Travis Harvey",_xlfn.XLOOKUP($B50,PROSPER_Harvey!$1:$1,PROSPER_Harvey!$76:$76,""),"")))))))))</f>
        <v>No Score</v>
      </c>
      <c r="KE50" s="138" t="str">
        <f>IF(IF(IF($C50="Christopher Lobo",_xlfn.XLOOKUP($B50,PROSPER_Lobo!$1:$1,PROSPER_Lobo!$77:$77,""),
IF($C50="Naren Baliga",_xlfn.XLOOKUP($B50,PROSPER_Baliga!$1:$1,PROSPER_Baliga!$77:$77,""),
IF($C50="Thorsten Huhn",_xlfn.XLOOKUP($B50,PROSPER_Huhn!$1:$1,PROSPER_Huhn!$77:$77,""),
IF($C50="Nick Hull",_xlfn.XLOOKUP($B50,PROSPER_Hull!$1:$1,PROSPER_Hull!$77:$77,""),
IF($C50="Monika Kotwani",_xlfn.XLOOKUP($B50,PROSPER_Kotwani!$1:$1,PROSPER_Kotwani!$77:$77,""),
IF($C50="Jonathan Wellner",_xlfn.XLOOKUP($B50,PROSPER_Wellner!$1:$1,PROSPER_Wellner!$77:$77,""),
IF($C50="Travis Harvey",_xlfn.XLOOKUP($B50,PROSPER_Harvey!$1:$1,PROSPER_Harvey!$77:$77,""),"")))))))="","",
IF($C50="Christopher Lobo",_xlfn.XLOOKUP($B50,PROSPER_Lobo!$1:$1,PROSPER_Lobo!$77:$77,""),
IF($C50="Naren Baliga",_xlfn.XLOOKUP($B50,PROSPER_Baliga!$1:$1,PROSPER_Baliga!$77:$77,""),
IF($C50="Thorsten Huhn",_xlfn.XLOOKUP($B50,PROSPER_Huhn!$1:$1,PROSPER_Huhn!$77:$77,""),
IF($C50="Nick Hull",_xlfn.XLOOKUP($B50,PROSPER_Hull!$1:$1,PROSPER_Hull!$77:$77,""),
IF($C50="Monika Kotwani",_xlfn.XLOOKUP($B50,PROSPER_Kotwani!$1:$1,PROSPER_Kotwani!$77:$77,""),
IF($C50="Jonathan Wellner",_xlfn.XLOOKUP($B50,PROSPER_Wellner!$1:$1,PROSPER_Wellner!$77:$77,""),
IF($C50="Travis Harvey",_xlfn.XLOOKUP($B50,PROSPER_Harvey!$1:$1,PROSPER_Harvey!$77:$77,""),""))))))))="","No Comment",IF(IF($C50="Christopher Lobo",_xlfn.XLOOKUP($B50,PROSPER_Lobo!$1:$1,PROSPER_Lobo!$77:$77,""),
IF($C50="Naren Baliga",_xlfn.XLOOKUP($B50,PROSPER_Baliga!$1:$1,PROSPER_Baliga!$77:$77,""),
IF($C50="Thorsten Huhn",_xlfn.XLOOKUP($B50,PROSPER_Huhn!$1:$1,PROSPER_Huhn!$77:$77,""),
IF($C50="Nick Hull",_xlfn.XLOOKUP($B50,PROSPER_Hull!$1:$1,PROSPER_Hull!$77:$77,""),
IF($C50="Monika Kotwani",_xlfn.XLOOKUP($B50,PROSPER_Kotwani!$1:$1,PROSPER_Kotwani!$77:$77,""),
IF($C50="Jonathan Wellner",_xlfn.XLOOKUP($B50,PROSPER_Wellner!$1:$1,PROSPER_Wellner!$77:$77,""),
IF($C50="Travis Harvey",_xlfn.XLOOKUP($B50,PROSPER_Harvey!$1:$1,PROSPER_Harvey!$77:$77,""),"")))))))="","",
IF($C50="Christopher Lobo",_xlfn.XLOOKUP($B50,PROSPER_Lobo!$1:$1,PROSPER_Lobo!$77:$77,""),
IF($C50="Naren Baliga",_xlfn.XLOOKUP($B50,PROSPER_Baliga!$1:$1,PROSPER_Baliga!$77:$77,""),
IF($C50="Thorsten Huhn",_xlfn.XLOOKUP($B50,PROSPER_Huhn!$1:$1,PROSPER_Huhn!$77:$77,""),
IF($C50="Nick Hull",_xlfn.XLOOKUP($B50,PROSPER_Hull!$1:$1,PROSPER_Hull!$77:$77,""),
IF($C50="Monika Kotwani",_xlfn.XLOOKUP($B50,PROSPER_Kotwani!$1:$1,PROSPER_Kotwani!$77:$77,""),
IF($C50="Jonathan Wellner",_xlfn.XLOOKUP($B50,PROSPER_Wellner!$1:$1,PROSPER_Wellner!$77:$77,""),
IF($C50="Travis Harvey",_xlfn.XLOOKUP($B50,PROSPER_Harvey!$1:$1,PROSPER_Harvey!$77:$77,""),"")))))))))</f>
        <v>No Comment</v>
      </c>
      <c r="KF50" s="141" t="str">
        <f t="shared" si="490"/>
        <v>N/A</v>
      </c>
      <c r="KG50" s="135" t="str">
        <f>_xlfn.XLOOKUP(B50,PROSPERInitial_Query!$E:$E,PROSPERInitial_Query!$AU:$AU,"",,-1)</f>
        <v/>
      </c>
      <c r="KH50" s="136" t="str">
        <f t="shared" si="410"/>
        <v>Stephen Hall7 - ResponsibilitySelf Sufficiency</v>
      </c>
      <c r="KI50" s="136" t="str">
        <f>_xlfn.XLOOKUP(KH50,PROSPERDelta_Query!BK:BK,PROSPERDelta_Query!BI:BI,"",,-1)</f>
        <v/>
      </c>
      <c r="KJ50" s="137" t="str">
        <f t="shared" si="491"/>
        <v>N/A</v>
      </c>
      <c r="KK50" s="137" t="str">
        <f>IF(IF(IF($C50="Christopher Lobo",_xlfn.XLOOKUP($B50,PROSPER_Lobo!$1:$1,PROSPER_Lobo!$78:$78,""),
IF($C50="Naren Baliga",_xlfn.XLOOKUP($B50,PROSPER_Baliga!$1:$1,PROSPER_Baliga!$78:$78,""),
IF($C50="Thorsten Huhn",_xlfn.XLOOKUP($B50,PROSPER_Huhn!$1:$1,PROSPER_Huhn!$78:$78,""),
IF($C50="Nick Hull",_xlfn.XLOOKUP($B50,PROSPER_Hull!$1:$1,PROSPER_Hull!$78:$78,""),
IF($C50="Monika Kotwani",_xlfn.XLOOKUP($B50,PROSPER_Kotwani!$1:$1,PROSPER_Kotwani!$78:$78,""),
IF($C50="Jonathan Wellner",_xlfn.XLOOKUP($B50,PROSPER_Wellner!$1:$1,PROSPER_Wellner!$78:$78,""),
IF($C50="Travis Harvey",_xlfn.XLOOKUP($B50,PROSPER_Harvey!$1:$1,PROSPER_Harvey!$78:$78,""),"")))))))="","",
IF($C50="Christopher Lobo",_xlfn.XLOOKUP($B50,PROSPER_Lobo!$1:$1,PROSPER_Lobo!$78:$78,""),
IF($C50="Naren Baliga",_xlfn.XLOOKUP($B50,PROSPER_Baliga!$1:$1,PROSPER_Baliga!$78:$78,""),
IF($C50="Thorsten Huhn",_xlfn.XLOOKUP($B50,PROSPER_Huhn!$1:$1,PROSPER_Huhn!$78:$78,""),
IF($C50="Nick Hull",_xlfn.XLOOKUP($B50,PROSPER_Hull!$1:$1,PROSPER_Hull!$78:$78,""),
IF($C50="Monika Kotwani",_xlfn.XLOOKUP($B50,PROSPER_Kotwani!$1:$1,PROSPER_Kotwani!$78:$78,""),
IF($C50="Jonathan Wellner",_xlfn.XLOOKUP($B50,PROSPER_Wellner!$1:$1,PROSPER_Wellner!$78:$78,""),
IF($C50="Travis Harvey",_xlfn.XLOOKUP($B50,PROSPER_Harvey!$1:$1,PROSPER_Harvey!$78:$78,""),""))))))))="","No Score",IF(IF($C50="Christopher Lobo",_xlfn.XLOOKUP($B50,PROSPER_Lobo!$1:$1,PROSPER_Lobo!$78:$78,""),
IF($C50="Naren Baliga",_xlfn.XLOOKUP($B50,PROSPER_Baliga!$1:$1,PROSPER_Baliga!$78:$78,""),
IF($C50="Thorsten Huhn",_xlfn.XLOOKUP($B50,PROSPER_Huhn!$1:$1,PROSPER_Huhn!$78:$78,""),
IF($C50="Nick Hull",_xlfn.XLOOKUP($B50,PROSPER_Hull!$1:$1,PROSPER_Hull!$78:$78,""),
IF($C50="Monika Kotwani",_xlfn.XLOOKUP($B50,PROSPER_Kotwani!$1:$1,PROSPER_Kotwani!$78:$78,""),
IF($C50="Jonathan Wellner",_xlfn.XLOOKUP($B50,PROSPER_Wellner!$1:$1,PROSPER_Wellner!$78:$78,""),
IF($C50="Travis Harvey",_xlfn.XLOOKUP($B50,PROSPER_Harvey!$1:$1,PROSPER_Harvey!$78:$78,""),"")))))))="","",
IF($C50="Christopher Lobo",_xlfn.XLOOKUP($B50,PROSPER_Lobo!$1:$1,PROSPER_Lobo!$78:$78,""),
IF($C50="Naren Baliga",_xlfn.XLOOKUP($B50,PROSPER_Baliga!$1:$1,PROSPER_Baliga!$78:$78,""),
IF($C50="Thorsten Huhn",_xlfn.XLOOKUP($B50,PROSPER_Huhn!$1:$1,PROSPER_Huhn!$78:$78,""),
IF($C50="Nick Hull",_xlfn.XLOOKUP($B50,PROSPER_Hull!$1:$1,PROSPER_Hull!$78:$78,""),
IF($C50="Monika Kotwani",_xlfn.XLOOKUP($B50,PROSPER_Kotwani!$1:$1,PROSPER_Kotwani!$78:$78,""),
IF($C50="Jonathan Wellner",_xlfn.XLOOKUP($B50,PROSPER_Wellner!$1:$1,PROSPER_Wellner!$78:$78,""),
IF($C50="Travis Harvey",_xlfn.XLOOKUP($B50,PROSPER_Harvey!$1:$1,PROSPER_Harvey!$78:$78,""),"")))))))))</f>
        <v>No Score</v>
      </c>
      <c r="KL50" s="138" t="str">
        <f>IF(IF(IF($C50="Christopher Lobo",_xlfn.XLOOKUP($B50,PROSPER_Lobo!$1:$1,PROSPER_Lobo!$79:$79,""),
IF($C50="Naren Baliga",_xlfn.XLOOKUP($B50,PROSPER_Baliga!$1:$1,PROSPER_Baliga!$79:$79,""),
IF($C50="Thorsten Huhn",_xlfn.XLOOKUP($B50,PROSPER_Huhn!$1:$1,PROSPER_Huhn!$79:$79,""),
IF($C50="Nick Hull",_xlfn.XLOOKUP($B50,PROSPER_Hull!$1:$1,PROSPER_Hull!$79:$79,""),
IF($C50="Monika Kotwani",_xlfn.XLOOKUP($B50,PROSPER_Kotwani!$1:$1,PROSPER_Kotwani!$79:$79,""),
IF($C50="Jonathan Wellner",_xlfn.XLOOKUP($B50,PROSPER_Wellner!$1:$1,PROSPER_Wellner!$79:$79,""),
IF($C50="Travis Harvey",_xlfn.XLOOKUP($B50,PROSPER_Harvey!$1:$1,PROSPER_Harvey!$79:$79,""),"")))))))="","",
IF($C50="Christopher Lobo",_xlfn.XLOOKUP($B50,PROSPER_Lobo!$1:$1,PROSPER_Lobo!$79:$79,""),
IF($C50="Naren Baliga",_xlfn.XLOOKUP($B50,PROSPER_Baliga!$1:$1,PROSPER_Baliga!$79:$79,""),
IF($C50="Thorsten Huhn",_xlfn.XLOOKUP($B50,PROSPER_Huhn!$1:$1,PROSPER_Huhn!$79:$79,""),
IF($C50="Nick Hull",_xlfn.XLOOKUP($B50,PROSPER_Hull!$1:$1,PROSPER_Hull!$79:$79,""),
IF($C50="Monika Kotwani",_xlfn.XLOOKUP($B50,PROSPER_Kotwani!$1:$1,PROSPER_Kotwani!$79:$79,""),
IF($C50="Jonathan Wellner",_xlfn.XLOOKUP($B50,PROSPER_Wellner!$1:$1,PROSPER_Wellner!$79:$79,""),
IF($C50="Travis Harvey",_xlfn.XLOOKUP($B50,PROSPER_Harvey!$1:$1,PROSPER_Harvey!$79:$79,""),""))))))))="","No Comment",IF(IF($C50="Christopher Lobo",_xlfn.XLOOKUP($B50,PROSPER_Lobo!$1:$1,PROSPER_Lobo!$79:$79,""),
IF($C50="Naren Baliga",_xlfn.XLOOKUP($B50,PROSPER_Baliga!$1:$1,PROSPER_Baliga!$79:$79,""),
IF($C50="Thorsten Huhn",_xlfn.XLOOKUP($B50,PROSPER_Huhn!$1:$1,PROSPER_Huhn!$79:$79,""),
IF($C50="Nick Hull",_xlfn.XLOOKUP($B50,PROSPER_Hull!$1:$1,PROSPER_Hull!$79:$79,""),
IF($C50="Monika Kotwani",_xlfn.XLOOKUP($B50,PROSPER_Kotwani!$1:$1,PROSPER_Kotwani!$79:$79,""),
IF($C50="Jonathan Wellner",_xlfn.XLOOKUP($B50,PROSPER_Wellner!$1:$1,PROSPER_Wellner!$79:$79,""),
IF($C50="Travis Harvey",_xlfn.XLOOKUP($B50,PROSPER_Harvey!$1:$1,PROSPER_Harvey!$79:$79,""),"")))))))="","",
IF($C50="Christopher Lobo",_xlfn.XLOOKUP($B50,PROSPER_Lobo!$1:$1,PROSPER_Lobo!$79:$79,""),
IF($C50="Naren Baliga",_xlfn.XLOOKUP($B50,PROSPER_Baliga!$1:$1,PROSPER_Baliga!$79:$79,""),
IF($C50="Thorsten Huhn",_xlfn.XLOOKUP($B50,PROSPER_Huhn!$1:$1,PROSPER_Huhn!$79:$79,""),
IF($C50="Nick Hull",_xlfn.XLOOKUP($B50,PROSPER_Hull!$1:$1,PROSPER_Hull!$79:$79,""),
IF($C50="Monika Kotwani",_xlfn.XLOOKUP($B50,PROSPER_Kotwani!$1:$1,PROSPER_Kotwani!$79:$79,""),
IF($C50="Jonathan Wellner",_xlfn.XLOOKUP($B50,PROSPER_Wellner!$1:$1,PROSPER_Wellner!$79:$79,""),
IF($C50="Travis Harvey",_xlfn.XLOOKUP($B50,PROSPER_Harvey!$1:$1,PROSPER_Harvey!$79:$79,""),"")))))))))</f>
        <v>No Comment</v>
      </c>
      <c r="KM50" s="141" t="str">
        <f t="shared" si="492"/>
        <v>N/A</v>
      </c>
      <c r="KN50" s="145" t="str">
        <f t="shared" si="493"/>
        <v>N/A</v>
      </c>
      <c r="KO50" s="146" t="str">
        <f t="shared" si="494"/>
        <v>N/A</v>
      </c>
      <c r="KP50" s="194" t="str">
        <f t="shared" si="495"/>
        <v>N/A</v>
      </c>
      <c r="KQ50" s="147">
        <f t="shared" si="496"/>
        <v>4.6116333333333337</v>
      </c>
      <c r="KR50" s="148"/>
      <c r="KS50" s="148"/>
      <c r="KT50" s="148"/>
      <c r="KU50" s="149"/>
    </row>
    <row r="51" spans="2:307" x14ac:dyDescent="0.25">
      <c r="B51" s="118" t="s">
        <v>155</v>
      </c>
      <c r="C51" s="119" t="s">
        <v>488</v>
      </c>
      <c r="D51" s="120" t="str">
        <f>_xlfn.XLOOKUP(B51,PROSPERInitial_Query!E:E,PROSPERInitial_Query!G:G,"",,-1)</f>
        <v/>
      </c>
      <c r="E51" s="121" t="str">
        <f t="shared" si="361"/>
        <v>Steven Chase1 - PortfolioDesign Success</v>
      </c>
      <c r="F51" s="122" t="str">
        <f>_xlfn.XLOOKUP(E51,PROSPERDelta_Query!BK:BK,PROSPERDelta_Query!I:I,"",,-1)</f>
        <v/>
      </c>
      <c r="G51" s="123" t="str">
        <f t="shared" si="411"/>
        <v>N/A</v>
      </c>
      <c r="H51" s="124" t="str">
        <f>IF(IF(IF($C51="Christopher Lobo",_xlfn.XLOOKUP($B51,PROSPER_Lobo!$1:$1,PROSPER_Lobo!$2:$2,""),
IF($C51="Naren Baliga",_xlfn.XLOOKUP($B51,PROSPER_Baliga!$1:$1,PROSPER_Baliga!$2:$2,""),
IF($C51="Thorsten Huhn",_xlfn.XLOOKUP($B51,PROSPER_Huhn!$1:$1,PROSPER_Huhn!$2:$2,""),
IF($C51="Nick Hull",_xlfn.XLOOKUP($B51,PROSPER_Hull!$1:$1,PROSPER_Hull!$2:$2,""),
IF($C51="Monika Kotwani",_xlfn.XLOOKUP($B51,PROSPER_Kotwani!$1:$1,PROSPER_Kotwani!$2:$2,""),
IF($C51="Jonathan Wellner",_xlfn.XLOOKUP($B51,PROSPER_Wellner!$1:$1,PROSPER_Wellner!$2:$2,""),
IF($C51="Travis Harvey",_xlfn.XLOOKUP($B51,PROSPER_Harvey!$1:$1,PROSPER_Harvey!$2:$2,""),"")))))))="","",
IF($C51="Christopher Lobo",_xlfn.XLOOKUP($B51,PROSPER_Lobo!$1:$1,PROSPER_Lobo!$2:$2,""),
IF($C51="Naren Baliga",_xlfn.XLOOKUP($B51,PROSPER_Baliga!$1:$1,PROSPER_Baliga!$2:$2,""),
IF($C51="Thorsten Huhn",_xlfn.XLOOKUP($B51,PROSPER_Huhn!$1:$1,PROSPER_Huhn!$2:$2,""),
IF($C51="Nick Hull",_xlfn.XLOOKUP($B51,PROSPER_Hull!$1:$1,PROSPER_Hull!$2:$2,""),
IF($C51="Monika Kotwani",_xlfn.XLOOKUP($B51,PROSPER_Kotwani!$1:$1,PROSPER_Kotwani!$2:$2,""),
IF($C51="Jonathan Wellner",_xlfn.XLOOKUP($B51,PROSPER_Wellner!$1:$1,PROSPER_Wellner!$2:$2,""),
IF($C51="Travis Harvey",_xlfn.XLOOKUP($B51,PROSPER_Harvey!$1:$1,PROSPER_Harvey!$2:$2,""),""))))))))="","No Score",(IF(IF($C51="Christopher Lobo",_xlfn.XLOOKUP($B51,PROSPER_Lobo!$1:$1,PROSPER_Lobo!$2:$2,""),
IF($C51="Naren Baliga",_xlfn.XLOOKUP($B51,PROSPER_Baliga!$1:$1,PROSPER_Baliga!$2:$2,""),
IF($C51="Thorsten Huhn",_xlfn.XLOOKUP($B51,PROSPER_Huhn!$1:$1,PROSPER_Huhn!$2:$2,""),
IF($C51="Nick Hull",_xlfn.XLOOKUP($B51,PROSPER_Hull!$1:$1,PROSPER_Hull!$2:$2,""),
IF($C51="Monika Kotwani",_xlfn.XLOOKUP($B51,PROSPER_Kotwani!$1:$1,PROSPER_Kotwani!$2:$2,""),
IF($C51="Jonathan Wellner",_xlfn.XLOOKUP($B51,PROSPER_Wellner!$1:$1,PROSPER_Wellner!$2:$2,""),
IF($C51="Travis Harvey",_xlfn.XLOOKUP($B51,PROSPER_Harvey!$1:$1,PROSPER_Harvey!$2:$2,""),"")))))))="","",
IF($C51="Christopher Lobo",_xlfn.XLOOKUP($B51,PROSPER_Lobo!$1:$1,PROSPER_Lobo!$2:$2,""),
IF($C51="Naren Baliga",_xlfn.XLOOKUP($B51,PROSPER_Baliga!$1:$1,PROSPER_Baliga!$2:$2,""),
IF($C51="Thorsten Huhn",_xlfn.XLOOKUP($B51,PROSPER_Huhn!$1:$1,PROSPER_Huhn!$2:$2,""),
IF($C51="Nick Hull",_xlfn.XLOOKUP($B51,PROSPER_Hull!$1:$1,PROSPER_Hull!$2:$2,""),
IF($C51="Monika Kotwani",_xlfn.XLOOKUP($B51,PROSPER_Kotwani!$1:$1,PROSPER_Kotwani!$2:$2,""),
IF($C51="Jonathan Wellner",_xlfn.XLOOKUP($B51,PROSPER_Wellner!$1:$1,PROSPER_Wellner!$2:$2,""),
IF($C51="Travis Harvey",_xlfn.XLOOKUP($B51,PROSPER_Harvey!$1:$1,PROSPER_Harvey!$2:$2,""),""))))))))))</f>
        <v>No Score</v>
      </c>
      <c r="I51" s="125" t="str">
        <f>IF(IF(IF($C51="Christopher Lobo",_xlfn.XLOOKUP($B51,PROSPER_Lobo!$1:$1,PROSPER_Lobo!$3:$3,""),
IF($C51="Naren Baliga",_xlfn.XLOOKUP($B51,PROSPER_Baliga!$1:$1,PROSPER_Baliga!$3:$3,""),
IF($C51="Thorsten Huhn",_xlfn.XLOOKUP($B51,PROSPER_Huhn!$1:$1,PROSPER_Huhn!$3:$3,""),
IF($C51="Nick Hull",_xlfn.XLOOKUP($B51,PROSPER_Hull!$1:$1,PROSPER_Hull!$3:$3,""),
IF($C51="Monika Kotwani",_xlfn.XLOOKUP($B51,PROSPER_Kotwani!$1:$1,PROSPER_Kotwani!$3:$3,""),
IF($C51="Jonathan Wellner",_xlfn.XLOOKUP($B51,PROSPER_Wellner!$1:$1,PROSPER_Wellner!$3:$3,""),
IF($C51="Travis Harvey",_xlfn.XLOOKUP($B51,PROSPER_Harvey!$1:$1,PROSPER_Harvey!$3:$3,""),"")))))))="","",
IF($C51="Christopher Lobo",_xlfn.XLOOKUP($B51,PROSPER_Lobo!$1:$1,PROSPER_Lobo!$3:$3,""),
IF($C51="Naren Baliga",_xlfn.XLOOKUP($B51,PROSPER_Baliga!$1:$1,PROSPER_Baliga!$3:$3,""),
IF($C51="Thorsten Huhn",_xlfn.XLOOKUP($B51,PROSPER_Huhn!$1:$1,PROSPER_Huhn!$3:$3,""),
IF($C51="Nick Hull",_xlfn.XLOOKUP($B51,PROSPER_Hull!$1:$1,PROSPER_Hull!$3:$3,""),
IF($C51="Monika Kotwani",_xlfn.XLOOKUP($B51,PROSPER_Kotwani!$1:$1,PROSPER_Kotwani!$3:$3,""),
IF($C51="Jonathan Wellner",_xlfn.XLOOKUP($B51,PROSPER_Wellner!$1:$1,PROSPER_Wellner!$3:$3,""),
IF($C51="Travis Harvey",_xlfn.XLOOKUP($B51,PROSPER_Harvey!$1:$1,PROSPER_Harvey!$3:$3,""),""))))))))="","No Comment",IF(IF($C51="Christopher Lobo",_xlfn.XLOOKUP($B51,PROSPER_Lobo!$1:$1,PROSPER_Lobo!$3:$3,""),
IF($C51="Naren Baliga",_xlfn.XLOOKUP($B51,PROSPER_Baliga!$1:$1,PROSPER_Baliga!$3:$3,""),
IF($C51="Thorsten Huhn",_xlfn.XLOOKUP($B51,PROSPER_Huhn!$1:$1,PROSPER_Huhn!$3:$3,""),
IF($C51="Nick Hull",_xlfn.XLOOKUP($B51,PROSPER_Hull!$1:$1,PROSPER_Hull!$3:$3,""),
IF($C51="Monika Kotwani",_xlfn.XLOOKUP($B51,PROSPER_Kotwani!$1:$1,PROSPER_Kotwani!$3:$3,""),
IF($C51="Jonathan Wellner",_xlfn.XLOOKUP($B51,PROSPER_Wellner!$1:$1,PROSPER_Wellner!$3:$3,""),
IF($C51="Travis Harvey",_xlfn.XLOOKUP($B51,PROSPER_Harvey!$1:$1,PROSPER_Harvey!$3:$3,""),"")))))))="","",
IF($C51="Christopher Lobo",_xlfn.XLOOKUP($B51,PROSPER_Lobo!$1:$1,PROSPER_Lobo!$3:$3,""),
IF($C51="Naren Baliga",_xlfn.XLOOKUP($B51,PROSPER_Baliga!$1:$1,PROSPER_Baliga!$3:$3,""),
IF($C51="Thorsten Huhn",_xlfn.XLOOKUP($B51,PROSPER_Huhn!$1:$1,PROSPER_Huhn!$3:$3,""),
IF($C51="Nick Hull",_xlfn.XLOOKUP($B51,PROSPER_Hull!$1:$1,PROSPER_Hull!$3:$3,""),
IF($C51="Monika Kotwani",_xlfn.XLOOKUP($B51,PROSPER_Kotwani!$1:$1,PROSPER_Kotwani!$3:$3,""),
IF($C51="Jonathan Wellner",_xlfn.XLOOKUP($B51,PROSPER_Wellner!$1:$1,PROSPER_Wellner!$3:$3,""),
IF($C51="Travis Harvey",_xlfn.XLOOKUP($B51,PROSPER_Harvey!$1:$1,PROSPER_Harvey!$3:$3,""),"")))))))))</f>
        <v>No Comment</v>
      </c>
      <c r="J51" s="124">
        <f>IFERROR(ROUND(_xlfn.XLOOKUP(B51,DesignSuccessChallenge_Query!$E:$E,DesignSuccessChallenge_Query!$F:$F)/4.7,0),"Not Taken")</f>
        <v>5</v>
      </c>
      <c r="K51" s="150">
        <f t="shared" si="412"/>
        <v>5</v>
      </c>
      <c r="L51" s="120" t="str">
        <f>_xlfn.XLOOKUP(B51,PROSPERInitial_Query!$E:$E,PROSPERInitial_Query!$H:$H,"",,-1)</f>
        <v/>
      </c>
      <c r="M51" s="121" t="str">
        <f t="shared" si="362"/>
        <v>Steven Chase1 - PortfolioPremium Engagement</v>
      </c>
      <c r="N51" s="126" t="str">
        <f>_xlfn.XLOOKUP(M51,PROSPERDelta_Query!BK:BK,PROSPERDelta_Query!J:J,"",,-1)</f>
        <v/>
      </c>
      <c r="O51" s="124" t="str">
        <f t="shared" si="413"/>
        <v>N/A</v>
      </c>
      <c r="P51" s="124" t="str">
        <f>IF(IF(IF($C51="Christopher Lobo",_xlfn.XLOOKUP($B51,PROSPER_Lobo!$1:$1,PROSPER_Lobo!$4:$4,""),
IF($C51="Naren Baliga",_xlfn.XLOOKUP($B51,PROSPER_Baliga!$1:$1,PROSPER_Baliga!$4:$4,""),
IF($C51="Thorsten Huhn",_xlfn.XLOOKUP($B51,PROSPER_Huhn!$1:$1,PROSPER_Huhn!$4:$4,""),
IF($C51="Nick Hull",_xlfn.XLOOKUP($B51,PROSPER_Hull!$1:$1,PROSPER_Hull!$4:$4,""),
IF($C51="Monika Kotwani",_xlfn.XLOOKUP($B51,PROSPER_Kotwani!$1:$1,PROSPER_Kotwani!$4:$4,""),
IF($C51="Jonathan Wellner",_xlfn.XLOOKUP($B51,PROSPER_Wellner!$1:$1,PROSPER_Wellner!$4:$4,""),
IF($C51="Travis Harvey",_xlfn.XLOOKUP($B51,PROSPER_Harvey!$1:$1,PROSPER_Harvey!$4:$4,""),"")))))))="","",
IF($C51="Christopher Lobo",_xlfn.XLOOKUP($B51,PROSPER_Lobo!$1:$1,PROSPER_Lobo!$4:$4,""),
IF($C51="Naren Baliga",_xlfn.XLOOKUP($B51,PROSPER_Baliga!$1:$1,PROSPER_Baliga!$4:$4,""),
IF($C51="Thorsten Huhn",_xlfn.XLOOKUP($B51,PROSPER_Huhn!$1:$1,PROSPER_Huhn!$4:$4,""),
IF($C51="Nick Hull",_xlfn.XLOOKUP($B51,PROSPER_Hull!$1:$1,PROSPER_Hull!$4:$4,""),
IF($C51="Monika Kotwani",_xlfn.XLOOKUP($B51,PROSPER_Kotwani!$1:$1,PROSPER_Kotwani!$4:$4,""),
IF($C51="Jonathan Wellner",_xlfn.XLOOKUP($B51,PROSPER_Wellner!$1:$1,PROSPER_Wellner!$4:$4,""),
IF($C51="Travis Harvey",_xlfn.XLOOKUP($B51,PROSPER_Harvey!$1:$1,PROSPER_Harvey!$4:$4,""),""))))))))="","No Score",IF(IF($C51="Christopher Lobo",_xlfn.XLOOKUP($B51,PROSPER_Lobo!$1:$1,PROSPER_Lobo!$4:$4,""),
IF($C51="Naren Baliga",_xlfn.XLOOKUP($B51,PROSPER_Baliga!$1:$1,PROSPER_Baliga!$4:$4,""),
IF($C51="Thorsten Huhn",_xlfn.XLOOKUP($B51,PROSPER_Huhn!$1:$1,PROSPER_Huhn!$4:$4,""),
IF($C51="Nick Hull",_xlfn.XLOOKUP($B51,PROSPER_Hull!$1:$1,PROSPER_Hull!$4:$4,""),
IF($C51="Monika Kotwani",_xlfn.XLOOKUP($B51,PROSPER_Kotwani!$1:$1,PROSPER_Kotwani!$4:$4,""),
IF($C51="Jonathan Wellner",_xlfn.XLOOKUP($B51,PROSPER_Wellner!$1:$1,PROSPER_Wellner!$4:$4,""),
IF($C51="Travis Harvey",_xlfn.XLOOKUP($B51,PROSPER_Harvey!$1:$1,PROSPER_Harvey!$4:$4,""),"")))))))="","",
IF($C51="Christopher Lobo",_xlfn.XLOOKUP($B51,PROSPER_Lobo!$1:$1,PROSPER_Lobo!$4:$4,""),
IF($C51="Naren Baliga",_xlfn.XLOOKUP($B51,PROSPER_Baliga!$1:$1,PROSPER_Baliga!$4:$4,""),
IF($C51="Thorsten Huhn",_xlfn.XLOOKUP($B51,PROSPER_Huhn!$1:$1,PROSPER_Huhn!$4:$4,""),
IF($C51="Nick Hull",_xlfn.XLOOKUP($B51,PROSPER_Hull!$1:$1,PROSPER_Hull!$4:$4,""),
IF($C51="Monika Kotwani",_xlfn.XLOOKUP($B51,PROSPER_Kotwani!$1:$1,PROSPER_Kotwani!$4:$4,""),
IF($C51="Jonathan Wellner",_xlfn.XLOOKUP($B51,PROSPER_Wellner!$1:$1,PROSPER_Wellner!$4:$4,""),
IF($C51="Travis Harvey",_xlfn.XLOOKUP($B51,PROSPER_Harvey!$1:$1,PROSPER_Harvey!$4:$4,""),"")))))))))</f>
        <v>No Score</v>
      </c>
      <c r="Q51" s="125" t="str">
        <f>IF(IF(IF($C51="Christopher Lobo",_xlfn.XLOOKUP($B51,PROSPER_Lobo!$1:$1,PROSPER_Lobo!$5:$5,""),
IF($C51="Naren Baliga",_xlfn.XLOOKUP($B51,PROSPER_Baliga!$1:$1,PROSPER_Baliga!$5:$5,""),
IF($C51="Thorsten Huhn",_xlfn.XLOOKUP($B51,PROSPER_Huhn!$1:$1,PROSPER_Huhn!$5:$5,""),
IF($C51="Nick Hull",_xlfn.XLOOKUP($B51,PROSPER_Hull!$1:$1,PROSPER_Hull!$5:$5,""),
IF($C51="Monika Kotwani",_xlfn.XLOOKUP($B51,PROSPER_Kotwani!$1:$1,PROSPER_Kotwani!$5:$5,""),
IF($C51="Jonathan Wellner",_xlfn.XLOOKUP($B51,PROSPER_Wellner!$1:$1,PROSPER_Wellner!$5:$5,""),
IF($C51="Travis Harvey",_xlfn.XLOOKUP($B51,PROSPER_Harvey!$1:$1,PROSPER_Harvey!$5:$5,""),"")))))))="","",
IF($C51="Christopher Lobo",_xlfn.XLOOKUP($B51,PROSPER_Lobo!$1:$1,PROSPER_Lobo!$5:$5,""),
IF($C51="Naren Baliga",_xlfn.XLOOKUP($B51,PROSPER_Baliga!$1:$1,PROSPER_Baliga!$5:$5,""),
IF($C51="Thorsten Huhn",_xlfn.XLOOKUP($B51,PROSPER_Huhn!$1:$1,PROSPER_Huhn!$5:$5,""),
IF($C51="Nick Hull",_xlfn.XLOOKUP($B51,PROSPER_Hull!$1:$1,PROSPER_Hull!$5:$5,""),
IF($C51="Monika Kotwani",_xlfn.XLOOKUP($B51,PROSPER_Kotwani!$1:$1,PROSPER_Kotwani!$5:$5,""),
IF($C51="Jonathan Wellner",_xlfn.XLOOKUP($B51,PROSPER_Wellner!$1:$1,PROSPER_Wellner!$5:$5,""),
IF($C51="Travis Harvey",_xlfn.XLOOKUP($B51,PROSPER_Harvey!$1:$1,PROSPER_Harvey!$5:$5,""),""))))))))="","No Comment",IF(IF($C51="Christopher Lobo",_xlfn.XLOOKUP($B51,PROSPER_Lobo!$1:$1,PROSPER_Lobo!$5:$5,""),
IF($C51="Naren Baliga",_xlfn.XLOOKUP($B51,PROSPER_Baliga!$1:$1,PROSPER_Baliga!$5:$5,""),
IF($C51="Thorsten Huhn",_xlfn.XLOOKUP($B51,PROSPER_Huhn!$1:$1,PROSPER_Huhn!$5:$5,""),
IF($C51="Nick Hull",_xlfn.XLOOKUP($B51,PROSPER_Hull!$1:$1,PROSPER_Hull!$5:$5,""),
IF($C51="Monika Kotwani",_xlfn.XLOOKUP($B51,PROSPER_Kotwani!$1:$1,PROSPER_Kotwani!$5:$5,""),
IF($C51="Jonathan Wellner",_xlfn.XLOOKUP($B51,PROSPER_Wellner!$1:$1,PROSPER_Wellner!$5:$5,""),
IF($C51="Travis Harvey",_xlfn.XLOOKUP($B51,PROSPER_Harvey!$1:$1,PROSPER_Harvey!$5:$5,""),"")))))))="","",
IF($C51="Christopher Lobo",_xlfn.XLOOKUP($B51,PROSPER_Lobo!$1:$1,PROSPER_Lobo!$5:$5,""),
IF($C51="Naren Baliga",_xlfn.XLOOKUP($B51,PROSPER_Baliga!$1:$1,PROSPER_Baliga!$5:$5,""),
IF($C51="Thorsten Huhn",_xlfn.XLOOKUP($B51,PROSPER_Huhn!$1:$1,PROSPER_Huhn!$5:$5,""),
IF($C51="Nick Hull",_xlfn.XLOOKUP($B51,PROSPER_Hull!$1:$1,PROSPER_Hull!$5:$5,""),
IF($C51="Monika Kotwani",_xlfn.XLOOKUP($B51,PROSPER_Kotwani!$1:$1,PROSPER_Kotwani!$5:$5,""),
IF($C51="Jonathan Wellner",_xlfn.XLOOKUP($B51,PROSPER_Wellner!$1:$1,PROSPER_Wellner!$5:$5,""),
IF($C51="Travis Harvey",_xlfn.XLOOKUP($B51,PROSPER_Harvey!$1:$1,PROSPER_Harvey!$5:$5,""),"")))))))))</f>
        <v>No Comment</v>
      </c>
      <c r="R51" s="124" t="s">
        <v>89</v>
      </c>
      <c r="S51" s="150" t="str">
        <f t="shared" si="414"/>
        <v>N/A</v>
      </c>
      <c r="T51" s="120" t="str">
        <f>_xlfn.XLOOKUP(B51,PROSPERInitial_Query!$E:$E,PROSPERInitial_Query!$I:$I,"",,-1)</f>
        <v/>
      </c>
      <c r="U51" s="121" t="str">
        <f t="shared" si="363"/>
        <v>Steven Chase1 - PortfolioCloud Application Services</v>
      </c>
      <c r="V51" s="126" t="str">
        <f>_xlfn.XLOOKUP(U51,PROSPERDelta_Query!BK:BK,PROSPERDelta_Query!K:K,"",,-1)</f>
        <v/>
      </c>
      <c r="W51" s="124" t="str">
        <f t="shared" si="415"/>
        <v>N/A</v>
      </c>
      <c r="X51" s="124" t="str">
        <f>IF(IF(IF($C51="Christopher Lobo",_xlfn.XLOOKUP($B51,PROSPER_Lobo!$1:$1,PROSPER_Lobo!$6:$6,""),
IF($C51="Naren Baliga",_xlfn.XLOOKUP($B51,PROSPER_Baliga!$1:$1,PROSPER_Baliga!$6:$6,""),
IF($C51="Thorsten Huhn",_xlfn.XLOOKUP($B51,PROSPER_Huhn!$1:$1,PROSPER_Huhn!$6:$6,""),
IF($C51="Nick Hull",_xlfn.XLOOKUP($B51,PROSPER_Hull!$1:$1,PROSPER_Hull!$6:$6,""),
IF($C51="Monika Kotwani",_xlfn.XLOOKUP($B51,PROSPER_Kotwani!$1:$1,PROSPER_Kotwani!$6:$6,""),
IF($C51="Jonathan Wellner",_xlfn.XLOOKUP($B51,PROSPER_Wellner!$1:$1,PROSPER_Wellner!$6:$6,""),
IF($C51="Travis Harvey",_xlfn.XLOOKUP($B51,PROSPER_Harvey!$1:$1,PROSPER_Harvey!$6:$6,""),"")))))))="","",
IF($C51="Christopher Lobo",_xlfn.XLOOKUP($B51,PROSPER_Lobo!$1:$1,PROSPER_Lobo!$6:$6,""),
IF($C51="Naren Baliga",_xlfn.XLOOKUP($B51,PROSPER_Baliga!$1:$1,PROSPER_Baliga!$6:$6,""),
IF($C51="Thorsten Huhn",_xlfn.XLOOKUP($B51,PROSPER_Huhn!$1:$1,PROSPER_Huhn!$6:$6,""),
IF($C51="Nick Hull",_xlfn.XLOOKUP($B51,PROSPER_Hull!$1:$1,PROSPER_Hull!$6:$6,""),
IF($C51="Monika Kotwani",_xlfn.XLOOKUP($B51,PROSPER_Kotwani!$1:$1,PROSPER_Kotwani!$6:$6,""),
IF($C51="Jonathan Wellner",_xlfn.XLOOKUP($B51,PROSPER_Wellner!$1:$1,PROSPER_Wellner!$6:$6,""),
IF($C51="Travis Harvey",_xlfn.XLOOKUP($B51,PROSPER_Harvey!$1:$1,PROSPER_Harvey!$6:$6,""),""))))))))="","No Score",IF(IF($C51="Christopher Lobo",_xlfn.XLOOKUP($B51,PROSPER_Lobo!$1:$1,PROSPER_Lobo!$6:$6,""),
IF($C51="Naren Baliga",_xlfn.XLOOKUP($B51,PROSPER_Baliga!$1:$1,PROSPER_Baliga!$6:$6,""),
IF($C51="Thorsten Huhn",_xlfn.XLOOKUP($B51,PROSPER_Huhn!$1:$1,PROSPER_Huhn!$6:$6,""),
IF($C51="Nick Hull",_xlfn.XLOOKUP($B51,PROSPER_Hull!$1:$1,PROSPER_Hull!$6:$6,""),
IF($C51="Monika Kotwani",_xlfn.XLOOKUP($B51,PROSPER_Kotwani!$1:$1,PROSPER_Kotwani!$6:$6,""),
IF($C51="Jonathan Wellner",_xlfn.XLOOKUP($B51,PROSPER_Wellner!$1:$1,PROSPER_Wellner!$6:$6,""),
IF($C51="Travis Harvey",_xlfn.XLOOKUP($B51,PROSPER_Harvey!$1:$1,PROSPER_Harvey!$6:$6,""),"")))))))="","",
IF($C51="Christopher Lobo",_xlfn.XLOOKUP($B51,PROSPER_Lobo!$1:$1,PROSPER_Lobo!$6:$6,""),
IF($C51="Naren Baliga",_xlfn.XLOOKUP($B51,PROSPER_Baliga!$1:$1,PROSPER_Baliga!$6:$6,""),
IF($C51="Thorsten Huhn",_xlfn.XLOOKUP($B51,PROSPER_Huhn!$1:$1,PROSPER_Huhn!$6:$6,""),
IF($C51="Nick Hull",_xlfn.XLOOKUP($B51,PROSPER_Hull!$1:$1,PROSPER_Hull!$6:$6,""),
IF($C51="Monika Kotwani",_xlfn.XLOOKUP($B51,PROSPER_Kotwani!$1:$1,PROSPER_Kotwani!$6:$6,""),
IF($C51="Jonathan Wellner",_xlfn.XLOOKUP($B51,PROSPER_Wellner!$1:$1,PROSPER_Wellner!$6:$6,""),
IF($C51="Travis Harvey",_xlfn.XLOOKUP($B51,PROSPER_Harvey!$1:$1,PROSPER_Harvey!$6:$6,""),"")))))))))</f>
        <v>No Score</v>
      </c>
      <c r="Y51" s="125" t="str">
        <f>IF(IF(IF($C51="Christopher Lobo",_xlfn.XLOOKUP($B51,PROSPER_Lobo!$1:$1,PROSPER_Lobo!$7:$7,""),
IF($C51="Naren Baliga",_xlfn.XLOOKUP($B51,PROSPER_Baliga!$1:$1,PROSPER_Baliga!$7:$7,""),
IF($C51="Thorsten Huhn",_xlfn.XLOOKUP($B51,PROSPER_Huhn!$1:$1,PROSPER_Huhn!$7:$7,""),
IF($C51="Nick Hull",_xlfn.XLOOKUP($B51,PROSPER_Hull!$1:$1,PROSPER_Hull!$7:$7,""),
IF($C51="Monika Kotwani",_xlfn.XLOOKUP($B51,PROSPER_Kotwani!$1:$1,PROSPER_Kotwani!$7:$7,""),
IF($C51="Jonathan Wellner",_xlfn.XLOOKUP($B51,PROSPER_Wellner!$1:$1,PROSPER_Wellner!$7:$7,""),
IF($C51="Travis Harvey",_xlfn.XLOOKUP($B51,PROSPER_Harvey!$1:$1,PROSPER_Harvey!$7:$7,""),"")))))))="","",
IF($C51="Christopher Lobo",_xlfn.XLOOKUP($B51,PROSPER_Lobo!$1:$1,PROSPER_Lobo!$7:$7,""),
IF($C51="Naren Baliga",_xlfn.XLOOKUP($B51,PROSPER_Baliga!$1:$1,PROSPER_Baliga!$7:$7,""),
IF($C51="Thorsten Huhn",_xlfn.XLOOKUP($B51,PROSPER_Huhn!$1:$1,PROSPER_Huhn!$7:$7,""),
IF($C51="Nick Hull",_xlfn.XLOOKUP($B51,PROSPER_Hull!$1:$1,PROSPER_Hull!$7:$7,""),
IF($C51="Monika Kotwani",_xlfn.XLOOKUP($B51,PROSPER_Kotwani!$1:$1,PROSPER_Kotwani!$7:$7,""),
IF($C51="Jonathan Wellner",_xlfn.XLOOKUP($B51,PROSPER_Wellner!$1:$1,PROSPER_Wellner!$7:$7,""),
IF($C51="Travis Harvey",_xlfn.XLOOKUP($B51,PROSPER_Harvey!$1:$1,PROSPER_Harvey!$7:$7,""),""))))))))="","No Comment",IF(IF($C51="Christopher Lobo",_xlfn.XLOOKUP($B51,PROSPER_Lobo!$1:$1,PROSPER_Lobo!$7:$7,""),
IF($C51="Naren Baliga",_xlfn.XLOOKUP($B51,PROSPER_Baliga!$1:$1,PROSPER_Baliga!$7:$7,""),
IF($C51="Thorsten Huhn",_xlfn.XLOOKUP($B51,PROSPER_Huhn!$1:$1,PROSPER_Huhn!$7:$7,""),
IF($C51="Nick Hull",_xlfn.XLOOKUP($B51,PROSPER_Hull!$1:$1,PROSPER_Hull!$7:$7,""),
IF($C51="Monika Kotwani",_xlfn.XLOOKUP($B51,PROSPER_Kotwani!$1:$1,PROSPER_Kotwani!$7:$7,""),
IF($C51="Jonathan Wellner",_xlfn.XLOOKUP($B51,PROSPER_Wellner!$1:$1,PROSPER_Wellner!$7:$7,""),
IF($C51="Travis Harvey",_xlfn.XLOOKUP($B51,PROSPER_Harvey!$1:$1,PROSPER_Harvey!$7:$7,""),"")))))))="","",
IF($C51="Christopher Lobo",_xlfn.XLOOKUP($B51,PROSPER_Lobo!$1:$1,PROSPER_Lobo!$7:$7,""),
IF($C51="Naren Baliga",_xlfn.XLOOKUP($B51,PROSPER_Baliga!$1:$1,PROSPER_Baliga!$7:$7,""),
IF($C51="Thorsten Huhn",_xlfn.XLOOKUP($B51,PROSPER_Huhn!$1:$1,PROSPER_Huhn!$7:$7,""),
IF($C51="Nick Hull",_xlfn.XLOOKUP($B51,PROSPER_Hull!$1:$1,PROSPER_Hull!$7:$7,""),
IF($C51="Monika Kotwani",_xlfn.XLOOKUP($B51,PROSPER_Kotwani!$1:$1,PROSPER_Kotwani!$7:$7,""),
IF($C51="Jonathan Wellner",_xlfn.XLOOKUP($B51,PROSPER_Wellner!$1:$1,PROSPER_Wellner!$7:$7,""),
IF($C51="Travis Harvey",_xlfn.XLOOKUP($B51,PROSPER_Harvey!$1:$1,PROSPER_Harvey!$7:$7,""),"")))))))))</f>
        <v>No Comment</v>
      </c>
      <c r="Z51" s="124" t="s">
        <v>89</v>
      </c>
      <c r="AA51" s="150" t="str">
        <f t="shared" si="416"/>
        <v>N/A</v>
      </c>
      <c r="AB51" s="120" t="str">
        <f>_xlfn.XLOOKUP(B51,PROSPERInitial_Query!$E:$E,PROSPERInitial_Query!$J:$J,"",,-1)</f>
        <v/>
      </c>
      <c r="AC51" s="121" t="str">
        <f t="shared" si="364"/>
        <v>Steven Chase1 - PortfolioPreferred Success</v>
      </c>
      <c r="AD51" s="126" t="str">
        <f>_xlfn.XLOOKUP(AC51,PROSPERDelta_Query!BK:BK,PROSPERDelta_Query!L:L,"",,-1)</f>
        <v/>
      </c>
      <c r="AE51" s="124" t="str">
        <f t="shared" si="417"/>
        <v>N/A</v>
      </c>
      <c r="AF51" s="124" t="str">
        <f>IF(IF(IF($C51="Christopher Lobo",_xlfn.XLOOKUP($B51,PROSPER_Lobo!$1:$1,PROSPER_Lobo!$8:$8,""),
IF($C51="Naren Baliga",_xlfn.XLOOKUP($B51,PROSPER_Baliga!$1:$1,PROSPER_Baliga!$8:$8,""),
IF($C51="Thorsten Huhn",_xlfn.XLOOKUP($B51,PROSPER_Huhn!$1:$1,PROSPER_Huhn!$8:$8,""),
IF($C51="Nick Hull",_xlfn.XLOOKUP($B51,PROSPER_Hull!$1:$1,PROSPER_Hull!$8:$8,""),
IF($C51="Monika Kotwani",_xlfn.XLOOKUP($B51,PROSPER_Kotwani!$1:$1,PROSPER_Kotwani!$8:$8,""),
IF($C51="Jonathan Wellner",_xlfn.XLOOKUP($B51,PROSPER_Wellner!$1:$1,PROSPER_Wellner!$8:$8,""),
IF($C51="Travis Harvey",_xlfn.XLOOKUP($B51,PROSPER_Harvey!$1:$1,PROSPER_Harvey!$8:$8,""),"")))))))="","",
IF($C51="Christopher Lobo",_xlfn.XLOOKUP($B51,PROSPER_Lobo!$1:$1,PROSPER_Lobo!$8:$8,""),
IF($C51="Naren Baliga",_xlfn.XLOOKUP($B51,PROSPER_Baliga!$1:$1,PROSPER_Baliga!$8:$8,""),
IF($C51="Thorsten Huhn",_xlfn.XLOOKUP($B51,PROSPER_Huhn!$1:$1,PROSPER_Huhn!$8:$8,""),
IF($C51="Nick Hull",_xlfn.XLOOKUP($B51,PROSPER_Hull!$1:$1,PROSPER_Hull!$8:$8,""),
IF($C51="Monika Kotwani",_xlfn.XLOOKUP($B51,PROSPER_Kotwani!$1:$1,PROSPER_Kotwani!$8:$8,""),
IF($C51="Jonathan Wellner",_xlfn.XLOOKUP($B51,PROSPER_Wellner!$1:$1,PROSPER_Wellner!$8:$8,""),
IF($C51="Travis Harvey",_xlfn.XLOOKUP($B51,PROSPER_Harvey!$1:$1,PROSPER_Harvey!$8:$8,""),""))))))))="","No Score",IF(IF($C51="Christopher Lobo",_xlfn.XLOOKUP($B51,PROSPER_Lobo!$1:$1,PROSPER_Lobo!$8:$8,""),
IF($C51="Naren Baliga",_xlfn.XLOOKUP($B51,PROSPER_Baliga!$1:$1,PROSPER_Baliga!$8:$8,""),
IF($C51="Thorsten Huhn",_xlfn.XLOOKUP($B51,PROSPER_Huhn!$1:$1,PROSPER_Huhn!$8:$8,""),
IF($C51="Nick Hull",_xlfn.XLOOKUP($B51,PROSPER_Hull!$1:$1,PROSPER_Hull!$8:$8,""),
IF($C51="Monika Kotwani",_xlfn.XLOOKUP($B51,PROSPER_Kotwani!$1:$1,PROSPER_Kotwani!$8:$8,""),
IF($C51="Jonathan Wellner",_xlfn.XLOOKUP($B51,PROSPER_Wellner!$1:$1,PROSPER_Wellner!$8:$8,""),
IF($C51="Travis Harvey",_xlfn.XLOOKUP($B51,PROSPER_Harvey!$1:$1,PROSPER_Harvey!$8:$8,""),"")))))))="","",
IF($C51="Christopher Lobo",_xlfn.XLOOKUP($B51,PROSPER_Lobo!$1:$1,PROSPER_Lobo!$8:$8,""),
IF($C51="Naren Baliga",_xlfn.XLOOKUP($B51,PROSPER_Baliga!$1:$1,PROSPER_Baliga!$8:$8,""),
IF($C51="Thorsten Huhn",_xlfn.XLOOKUP($B51,PROSPER_Huhn!$1:$1,PROSPER_Huhn!$8:$8,""),
IF($C51="Nick Hull",_xlfn.XLOOKUP($B51,PROSPER_Hull!$1:$1,PROSPER_Hull!$8:$8,""),
IF($C51="Monika Kotwani",_xlfn.XLOOKUP($B51,PROSPER_Kotwani!$1:$1,PROSPER_Kotwani!$8:$8,""),
IF($C51="Jonathan Wellner",_xlfn.XLOOKUP($B51,PROSPER_Wellner!$1:$1,PROSPER_Wellner!$8:$8,""),
IF($C51="Travis Harvey",_xlfn.XLOOKUP($B51,PROSPER_Harvey!$1:$1,PROSPER_Harvey!$8:$8,""),"")))))))))</f>
        <v>No Score</v>
      </c>
      <c r="AG51" s="125" t="str">
        <f>IF(IF(IF($C51="Christopher Lobo",_xlfn.XLOOKUP($B51,PROSPER_Lobo!$1:$1,PROSPER_Lobo!$9:$9,""),
IF($C51="Naren Baliga",_xlfn.XLOOKUP($B51,PROSPER_Baliga!$1:$1,PROSPER_Baliga!$9:$9,""),
IF($C51="Thorsten Huhn",_xlfn.XLOOKUP($B51,PROSPER_Huhn!$1:$1,PROSPER_Huhn!$9:$9,""),
IF($C51="Nick Hull",_xlfn.XLOOKUP($B51,PROSPER_Hull!$1:$1,PROSPER_Hull!$9:$9,""),
IF($C51="Monika Kotwani",_xlfn.XLOOKUP($B51,PROSPER_Kotwani!$1:$1,PROSPER_Kotwani!$9:$9,""),
IF($C51="Jonathan Wellner",_xlfn.XLOOKUP($B51,PROSPER_Wellner!$1:$1,PROSPER_Wellner!$9:$9,""),
IF($C51="Travis Harvey",_xlfn.XLOOKUP($B51,PROSPER_Harvey!$1:$1,PROSPER_Harvey!$9:$9,""),"")))))))="","",
IF($C51="Christopher Lobo",_xlfn.XLOOKUP($B51,PROSPER_Lobo!$1:$1,PROSPER_Lobo!$9:$9,""),
IF($C51="Naren Baliga",_xlfn.XLOOKUP($B51,PROSPER_Baliga!$1:$1,PROSPER_Baliga!$9:$9,""),
IF($C51="Thorsten Huhn",_xlfn.XLOOKUP($B51,PROSPER_Huhn!$1:$1,PROSPER_Huhn!$9:$9,""),
IF($C51="Nick Hull",_xlfn.XLOOKUP($B51,PROSPER_Hull!$1:$1,PROSPER_Hull!$9:$9,""),
IF($C51="Monika Kotwani",_xlfn.XLOOKUP($B51,PROSPER_Kotwani!$1:$1,PROSPER_Kotwani!$9:$9,""),
IF($C51="Jonathan Wellner",_xlfn.XLOOKUP($B51,PROSPER_Wellner!$1:$1,PROSPER_Wellner!$9:$9,""),
IF($C51="Travis Harvey",_xlfn.XLOOKUP($B51,PROSPER_Harvey!$1:$1,PROSPER_Harvey!$9:$9,""),""))))))))="","No Comment",IF(IF($C51="Christopher Lobo",_xlfn.XLOOKUP($B51,PROSPER_Lobo!$1:$1,PROSPER_Lobo!$9:$9,""),
IF($C51="Naren Baliga",_xlfn.XLOOKUP($B51,PROSPER_Baliga!$1:$1,PROSPER_Baliga!$9:$9,""),
IF($C51="Thorsten Huhn",_xlfn.XLOOKUP($B51,PROSPER_Huhn!$1:$1,PROSPER_Huhn!$9:$9,""),
IF($C51="Nick Hull",_xlfn.XLOOKUP($B51,PROSPER_Hull!$1:$1,PROSPER_Hull!$9:$9,""),
IF($C51="Monika Kotwani",_xlfn.XLOOKUP($B51,PROSPER_Kotwani!$1:$1,PROSPER_Kotwani!$9:$9,""),
IF($C51="Jonathan Wellner",_xlfn.XLOOKUP($B51,PROSPER_Wellner!$1:$1,PROSPER_Wellner!$9:$9,""),
IF($C51="Travis Harvey",_xlfn.XLOOKUP($B51,PROSPER_Harvey!$1:$1,PROSPER_Harvey!$9:$9,""),"")))))))="","",
IF($C51="Christopher Lobo",_xlfn.XLOOKUP($B51,PROSPER_Lobo!$1:$1,PROSPER_Lobo!$9:$9,""),
IF($C51="Naren Baliga",_xlfn.XLOOKUP($B51,PROSPER_Baliga!$1:$1,PROSPER_Baliga!$9:$9,""),
IF($C51="Thorsten Huhn",_xlfn.XLOOKUP($B51,PROSPER_Huhn!$1:$1,PROSPER_Huhn!$9:$9,""),
IF($C51="Nick Hull",_xlfn.XLOOKUP($B51,PROSPER_Hull!$1:$1,PROSPER_Hull!$9:$9,""),
IF($C51="Monika Kotwani",_xlfn.XLOOKUP($B51,PROSPER_Kotwani!$1:$1,PROSPER_Kotwani!$9:$9,""),
IF($C51="Jonathan Wellner",_xlfn.XLOOKUP($B51,PROSPER_Wellner!$1:$1,PROSPER_Wellner!$9:$9,""),
IF($C51="Travis Harvey",_xlfn.XLOOKUP($B51,PROSPER_Harvey!$1:$1,PROSPER_Harvey!$9:$9,""),"")))))))))</f>
        <v>No Comment</v>
      </c>
      <c r="AH51" s="124" t="s">
        <v>89</v>
      </c>
      <c r="AI51" s="150" t="str">
        <f t="shared" si="418"/>
        <v>N/A</v>
      </c>
      <c r="AJ51" s="120" t="str">
        <f>_xlfn.XLOOKUP(B51,PROSPERInitial_Query!$E:$E,PROSPERInitial_Query!$K:$K,"",,-1)</f>
        <v/>
      </c>
      <c r="AK51" s="121" t="str">
        <f t="shared" si="365"/>
        <v>Steven Chase1 - PortfolioBrownfield</v>
      </c>
      <c r="AL51" s="126" t="str">
        <f>_xlfn.XLOOKUP(AK51,PROSPERDelta_Query!BK:BK,PROSPERDelta_Query!M:M,"",,-1)</f>
        <v/>
      </c>
      <c r="AM51" s="124" t="str">
        <f t="shared" si="419"/>
        <v>N/A</v>
      </c>
      <c r="AN51" s="124" t="str">
        <f>IF(IF(IF($C51="Christopher Lobo",_xlfn.XLOOKUP($B51,PROSPER_Lobo!$1:$1,PROSPER_Lobo!$10:$10,""),
IF($C51="Naren Baliga",_xlfn.XLOOKUP($B51,PROSPER_Baliga!$1:$1,PROSPER_Baliga!$10:$10,""),
IF($C51="Thorsten Huhn",_xlfn.XLOOKUP($B51,PROSPER_Huhn!$1:$1,PROSPER_Huhn!$10:$10,""),
IF($C51="Nick Hull",_xlfn.XLOOKUP($B51,PROSPER_Hull!$1:$1,PROSPER_Hull!$10:$10,""),
IF($C51="Monika Kotwani",_xlfn.XLOOKUP($B51,PROSPER_Kotwani!$1:$1,PROSPER_Kotwani!$10:$10,""),
IF($C51="Jonathan Wellner",_xlfn.XLOOKUP($B51,PROSPER_Wellner!$1:$1,PROSPER_Wellner!$10:$10,""),
IF($C51="Travis Harvey",_xlfn.XLOOKUP($B51,PROSPER_Harvey!$1:$1,PROSPER_Harvey!$10:$10,""),"")))))))="","",
IF($C51="Christopher Lobo",_xlfn.XLOOKUP($B51,PROSPER_Lobo!$1:$1,PROSPER_Lobo!$10:$10,""),
IF($C51="Naren Baliga",_xlfn.XLOOKUP($B51,PROSPER_Baliga!$1:$1,PROSPER_Baliga!$10:$10,""),
IF($C51="Thorsten Huhn",_xlfn.XLOOKUP($B51,PROSPER_Huhn!$1:$1,PROSPER_Huhn!$10:$10,""),
IF($C51="Nick Hull",_xlfn.XLOOKUP($B51,PROSPER_Hull!$1:$1,PROSPER_Hull!$10:$10,""),
IF($C51="Monika Kotwani",_xlfn.XLOOKUP($B51,PROSPER_Kotwani!$1:$1,PROSPER_Kotwani!$10:$10,""),
IF($C51="Jonathan Wellner",_xlfn.XLOOKUP($B51,PROSPER_Wellner!$1:$1,PROSPER_Wellner!$10:$10,""),
IF($C51="Travis Harvey",_xlfn.XLOOKUP($B51,PROSPER_Harvey!$1:$1,PROSPER_Harvey!$10:$10,""),""))))))))="","No Score",IF(IF($C51="Christopher Lobo",_xlfn.XLOOKUP($B51,PROSPER_Lobo!$1:$1,PROSPER_Lobo!$10:$10,""),
IF($C51="Naren Baliga",_xlfn.XLOOKUP($B51,PROSPER_Baliga!$1:$1,PROSPER_Baliga!$10:$10,""),
IF($C51="Thorsten Huhn",_xlfn.XLOOKUP($B51,PROSPER_Huhn!$1:$1,PROSPER_Huhn!$10:$10,""),
IF($C51="Nick Hull",_xlfn.XLOOKUP($B51,PROSPER_Hull!$1:$1,PROSPER_Hull!$10:$10,""),
IF($C51="Monika Kotwani",_xlfn.XLOOKUP($B51,PROSPER_Kotwani!$1:$1,PROSPER_Kotwani!$10:$10,""),
IF($C51="Jonathan Wellner",_xlfn.XLOOKUP($B51,PROSPER_Wellner!$1:$1,PROSPER_Wellner!$10:$10,""),
IF($C51="Travis Harvey",_xlfn.XLOOKUP($B51,PROSPER_Harvey!$1:$1,PROSPER_Harvey!$10:$10,""),"")))))))="","",
IF($C51="Christopher Lobo",_xlfn.XLOOKUP($B51,PROSPER_Lobo!$1:$1,PROSPER_Lobo!$10:$10,""),
IF($C51="Naren Baliga",_xlfn.XLOOKUP($B51,PROSPER_Baliga!$1:$1,PROSPER_Baliga!$10:$10,""),
IF($C51="Thorsten Huhn",_xlfn.XLOOKUP($B51,PROSPER_Huhn!$1:$1,PROSPER_Huhn!$10:$10,""),
IF($C51="Nick Hull",_xlfn.XLOOKUP($B51,PROSPER_Hull!$1:$1,PROSPER_Hull!$10:$10,""),
IF($C51="Monika Kotwani",_xlfn.XLOOKUP($B51,PROSPER_Kotwani!$1:$1,PROSPER_Kotwani!$10:$10,""),
IF($C51="Jonathan Wellner",_xlfn.XLOOKUP($B51,PROSPER_Wellner!$1:$1,PROSPER_Wellner!$10:$10,""),
IF($C51="Travis Harvey",_xlfn.XLOOKUP($B51,PROSPER_Harvey!$1:$1,PROSPER_Harvey!$10:$10,""),"")))))))))</f>
        <v>No Score</v>
      </c>
      <c r="AO51" s="125" t="str">
        <f>IF(IF(IF($C51="Christopher Lobo",_xlfn.XLOOKUP($B51,PROSPER_Lobo!$1:$1,PROSPER_Lobo!$11:$11,""),
IF($C51="Naren Baliga",_xlfn.XLOOKUP($B51,PROSPER_Baliga!$1:$1,PROSPER_Baliga!$11:$11,""),
IF($C51="Thorsten Huhn",_xlfn.XLOOKUP($B51,PROSPER_Huhn!$1:$1,PROSPER_Huhn!$11:$11,""),
IF($C51="Nick Hull",_xlfn.XLOOKUP($B51,PROSPER_Hull!$1:$1,PROSPER_Hull!$11:$11,""),
IF($C51="Monika Kotwani",_xlfn.XLOOKUP($B51,PROSPER_Kotwani!$1:$1,PROSPER_Kotwani!$11:$11,""),
IF($C51="Jonathan Wellner",_xlfn.XLOOKUP($B51,PROSPER_Wellner!$1:$1,PROSPER_Wellner!$11:$11,""),
IF($C51="Travis Harvey",_xlfn.XLOOKUP($B51,PROSPER_Harvey!$1:$1,PROSPER_Harvey!$11:$11,""),"")))))))="","",
IF($C51="Christopher Lobo",_xlfn.XLOOKUP($B51,PROSPER_Lobo!$1:$1,PROSPER_Lobo!$11:$11,""),
IF($C51="Naren Baliga",_xlfn.XLOOKUP($B51,PROSPER_Baliga!$1:$1,PROSPER_Baliga!$11:$11,""),
IF($C51="Thorsten Huhn",_xlfn.XLOOKUP($B51,PROSPER_Huhn!$1:$1,PROSPER_Huhn!$11:$11,""),
IF($C51="Nick Hull",_xlfn.XLOOKUP($B51,PROSPER_Hull!$1:$1,PROSPER_Hull!$11:$11,""),
IF($C51="Monika Kotwani",_xlfn.XLOOKUP($B51,PROSPER_Kotwani!$1:$1,PROSPER_Kotwani!$11:$11,""),
IF($C51="Jonathan Wellner",_xlfn.XLOOKUP($B51,PROSPER_Wellner!$1:$1,PROSPER_Wellner!$11:$11,""),
IF($C51="Travis Harvey",_xlfn.XLOOKUP($B51,PROSPER_Harvey!$1:$1,PROSPER_Harvey!$11:$11,""),""))))))))="","No Comment",IF(IF($C51="Christopher Lobo",_xlfn.XLOOKUP($B51,PROSPER_Lobo!$1:$1,PROSPER_Lobo!$11:$11,""),
IF($C51="Naren Baliga",_xlfn.XLOOKUP($B51,PROSPER_Baliga!$1:$1,PROSPER_Baliga!$11:$11,""),
IF($C51="Thorsten Huhn",_xlfn.XLOOKUP($B51,PROSPER_Huhn!$1:$1,PROSPER_Huhn!$11:$11,""),
IF($C51="Nick Hull",_xlfn.XLOOKUP($B51,PROSPER_Hull!$1:$1,PROSPER_Hull!$11:$11,""),
IF($C51="Monika Kotwani",_xlfn.XLOOKUP($B51,PROSPER_Kotwani!$1:$1,PROSPER_Kotwani!$11:$11,""),
IF($C51="Jonathan Wellner",_xlfn.XLOOKUP($B51,PROSPER_Wellner!$1:$1,PROSPER_Wellner!$11:$11,""),
IF($C51="Travis Harvey",_xlfn.XLOOKUP($B51,PROSPER_Harvey!$1:$1,PROSPER_Harvey!$11:$11,""),"")))))))="","",
IF($C51="Christopher Lobo",_xlfn.XLOOKUP($B51,PROSPER_Lobo!$1:$1,PROSPER_Lobo!$11:$11,""),
IF($C51="Naren Baliga",_xlfn.XLOOKUP($B51,PROSPER_Baliga!$1:$1,PROSPER_Baliga!$11:$11,""),
IF($C51="Thorsten Huhn",_xlfn.XLOOKUP($B51,PROSPER_Huhn!$1:$1,PROSPER_Huhn!$11:$11,""),
IF($C51="Nick Hull",_xlfn.XLOOKUP($B51,PROSPER_Hull!$1:$1,PROSPER_Hull!$11:$11,""),
IF($C51="Monika Kotwani",_xlfn.XLOOKUP($B51,PROSPER_Kotwani!$1:$1,PROSPER_Kotwani!$11:$11,""),
IF($C51="Jonathan Wellner",_xlfn.XLOOKUP($B51,PROSPER_Wellner!$1:$1,PROSPER_Wellner!$11:$11,""),
IF($C51="Travis Harvey",_xlfn.XLOOKUP($B51,PROSPER_Harvey!$1:$1,PROSPER_Harvey!$11:$11,""),"")))))))))</f>
        <v>No Comment</v>
      </c>
      <c r="AP51" s="124" t="s">
        <v>89</v>
      </c>
      <c r="AQ51" s="150" t="str">
        <f t="shared" si="420"/>
        <v>N/A</v>
      </c>
      <c r="AR51" s="120" t="str">
        <f>_xlfn.XLOOKUP(B51,PROSPERInitial_Query!$E:$E,PROSPERInitial_Query!$L:$L,"",,-1)</f>
        <v/>
      </c>
      <c r="AS51" s="121" t="str">
        <f t="shared" si="366"/>
        <v>Steven Chase1 - PortfolioTraining &amp; Adoption</v>
      </c>
      <c r="AT51" s="126" t="str">
        <f>_xlfn.XLOOKUP(AS51,PROSPERDelta_Query!BK:BK,PROSPERDelta_Query!N:N,"",,-1)</f>
        <v/>
      </c>
      <c r="AU51" s="124" t="str">
        <f t="shared" si="421"/>
        <v>N/A</v>
      </c>
      <c r="AV51" s="124" t="str">
        <f>IF(IF(IF($C51="Christopher Lobo",_xlfn.XLOOKUP($B51,PROSPER_Lobo!$1:$1,PROSPER_Lobo!$12:$12,""),
IF($C51="Naren Baliga",_xlfn.XLOOKUP($B51,PROSPER_Baliga!$1:$1,PROSPER_Baliga!$12:$12,""),
IF($C51="Thorsten Huhn",_xlfn.XLOOKUP($B51,PROSPER_Huhn!$1:$1,PROSPER_Huhn!$12:$12,""),
IF($C51="Nick Hull",_xlfn.XLOOKUP($B51,PROSPER_Hull!$1:$1,PROSPER_Hull!$12:$12,""),
IF($C51="Monika Kotwani",_xlfn.XLOOKUP($B51,PROSPER_Kotwani!$1:$1,PROSPER_Kotwani!$12:$12,""),
IF($C51="Jonathan Wellner",_xlfn.XLOOKUP($B51,PROSPER_Wellner!$1:$1,PROSPER_Wellner!$12:$12,""),
IF($C51="Travis Harvey",_xlfn.XLOOKUP($B51,PROSPER_Harvey!$1:$1,PROSPER_Harvey!$12:$12,""),"")))))))="","",
IF($C51="Christopher Lobo",_xlfn.XLOOKUP($B51,PROSPER_Lobo!$1:$1,PROSPER_Lobo!$12:$12,""),
IF($C51="Naren Baliga",_xlfn.XLOOKUP($B51,PROSPER_Baliga!$1:$1,PROSPER_Baliga!$12:$12,""),
IF($C51="Thorsten Huhn",_xlfn.XLOOKUP($B51,PROSPER_Huhn!$1:$1,PROSPER_Huhn!$12:$12,""),
IF($C51="Nick Hull",_xlfn.XLOOKUP($B51,PROSPER_Hull!$1:$1,PROSPER_Hull!$12:$12,""),
IF($C51="Monika Kotwani",_xlfn.XLOOKUP($B51,PROSPER_Kotwani!$1:$1,PROSPER_Kotwani!$12:$12,""),
IF($C51="Jonathan Wellner",_xlfn.XLOOKUP($B51,PROSPER_Wellner!$1:$1,PROSPER_Wellner!$12:$12,""),
IF($C51="Travis Harvey",_xlfn.XLOOKUP($B51,PROSPER_Harvey!$1:$1,PROSPER_Harvey!$12:$12,""),""))))))))="","No Score",IF(IF($C51="Christopher Lobo",_xlfn.XLOOKUP($B51,PROSPER_Lobo!$1:$1,PROSPER_Lobo!$12:$12,""),
IF($C51="Naren Baliga",_xlfn.XLOOKUP($B51,PROSPER_Baliga!$1:$1,PROSPER_Baliga!$12:$12,""),
IF($C51="Thorsten Huhn",_xlfn.XLOOKUP($B51,PROSPER_Huhn!$1:$1,PROSPER_Huhn!$12:$12,""),
IF($C51="Nick Hull",_xlfn.XLOOKUP($B51,PROSPER_Hull!$1:$1,PROSPER_Hull!$12:$12,""),
IF($C51="Monika Kotwani",_xlfn.XLOOKUP($B51,PROSPER_Kotwani!$1:$1,PROSPER_Kotwani!$12:$12,""),
IF($C51="Jonathan Wellner",_xlfn.XLOOKUP($B51,PROSPER_Wellner!$1:$1,PROSPER_Wellner!$12:$12,""),
IF($C51="Travis Harvey",_xlfn.XLOOKUP($B51,PROSPER_Harvey!$1:$1,PROSPER_Harvey!$12:$12,""),"")))))))="","",
IF($C51="Christopher Lobo",_xlfn.XLOOKUP($B51,PROSPER_Lobo!$1:$1,PROSPER_Lobo!$12:$12,""),
IF($C51="Naren Baliga",_xlfn.XLOOKUP($B51,PROSPER_Baliga!$1:$1,PROSPER_Baliga!$12:$12,""),
IF($C51="Thorsten Huhn",_xlfn.XLOOKUP($B51,PROSPER_Huhn!$1:$1,PROSPER_Huhn!$12:$12,""),
IF($C51="Nick Hull",_xlfn.XLOOKUP($B51,PROSPER_Hull!$1:$1,PROSPER_Hull!$12:$12,""),
IF($C51="Monika Kotwani",_xlfn.XLOOKUP($B51,PROSPER_Kotwani!$1:$1,PROSPER_Kotwani!$12:$12,""),
IF($C51="Jonathan Wellner",_xlfn.XLOOKUP($B51,PROSPER_Wellner!$1:$1,PROSPER_Wellner!$12:$12,""),
IF($C51="Travis Harvey",_xlfn.XLOOKUP($B51,PROSPER_Harvey!$1:$1,PROSPER_Harvey!$12:$12,""),"")))))))))</f>
        <v>No Score</v>
      </c>
      <c r="AW51" s="125" t="str">
        <f>IF(IF(IF($C51="Christopher Lobo",_xlfn.XLOOKUP($B51,PROSPER_Lobo!$1:$1,PROSPER_Lobo!$13:$13,""),
IF($C51="Naren Baliga",_xlfn.XLOOKUP($B51,PROSPER_Baliga!$1:$1,PROSPER_Baliga!$13:$13,""),
IF($C51="Thorsten Huhn",_xlfn.XLOOKUP($B51,PROSPER_Huhn!$1:$1,PROSPER_Huhn!$13:$13,""),
IF($C51="Nick Hull",_xlfn.XLOOKUP($B51,PROSPER_Hull!$1:$1,PROSPER_Hull!$13:$13,""),
IF($C51="Monika Kotwani",_xlfn.XLOOKUP($B51,PROSPER_Kotwani!$1:$1,PROSPER_Kotwani!$13:$13,""),
IF($C51="Jonathan Wellner",_xlfn.XLOOKUP($B51,PROSPER_Wellner!$1:$1,PROSPER_Wellner!$13:$13,""),
IF($C51="Travis Harvey",_xlfn.XLOOKUP($B51,PROSPER_Harvey!$1:$1,PROSPER_Harvey!$13:$13,""),"")))))))="","",
IF($C51="Christopher Lobo",_xlfn.XLOOKUP($B51,PROSPER_Lobo!$1:$1,PROSPER_Lobo!$13:$13,""),
IF($C51="Naren Baliga",_xlfn.XLOOKUP($B51,PROSPER_Baliga!$1:$1,PROSPER_Baliga!$13:$13,""),
IF($C51="Thorsten Huhn",_xlfn.XLOOKUP($B51,PROSPER_Huhn!$1:$1,PROSPER_Huhn!$13:$13,""),
IF($C51="Nick Hull",_xlfn.XLOOKUP($B51,PROSPER_Hull!$1:$1,PROSPER_Hull!$13:$13,""),
IF($C51="Monika Kotwani",_xlfn.XLOOKUP($B51,PROSPER_Kotwani!$1:$1,PROSPER_Kotwani!$13:$13,""),
IF($C51="Jonathan Wellner",_xlfn.XLOOKUP($B51,PROSPER_Wellner!$1:$1,PROSPER_Wellner!$13:$13,""),
IF($C51="Travis Harvey",_xlfn.XLOOKUP($B51,PROSPER_Harvey!$1:$1,PROSPER_Harvey!$13:$13,""),""))))))))="","No Comment",IF(IF($C51="Christopher Lobo",_xlfn.XLOOKUP($B51,PROSPER_Lobo!$1:$1,PROSPER_Lobo!$13:$13,""),
IF($C51="Naren Baliga",_xlfn.XLOOKUP($B51,PROSPER_Baliga!$1:$1,PROSPER_Baliga!$13:$13,""),
IF($C51="Thorsten Huhn",_xlfn.XLOOKUP($B51,PROSPER_Huhn!$1:$1,PROSPER_Huhn!$13:$13,""),
IF($C51="Nick Hull",_xlfn.XLOOKUP($B51,PROSPER_Hull!$1:$1,PROSPER_Hull!$13:$13,""),
IF($C51="Monika Kotwani",_xlfn.XLOOKUP($B51,PROSPER_Kotwani!$1:$1,PROSPER_Kotwani!$13:$13,""),
IF($C51="Jonathan Wellner",_xlfn.XLOOKUP($B51,PROSPER_Wellner!$1:$1,PROSPER_Wellner!$13:$13,""),
IF($C51="Travis Harvey",_xlfn.XLOOKUP($B51,PROSPER_Harvey!$1:$1,PROSPER_Harvey!$13:$13,""),"")))))))="","",
IF($C51="Christopher Lobo",_xlfn.XLOOKUP($B51,PROSPER_Lobo!$1:$1,PROSPER_Lobo!$13:$13,""),
IF($C51="Naren Baliga",_xlfn.XLOOKUP($B51,PROSPER_Baliga!$1:$1,PROSPER_Baliga!$13:$13,""),
IF($C51="Thorsten Huhn",_xlfn.XLOOKUP($B51,PROSPER_Huhn!$1:$1,PROSPER_Huhn!$13:$13,""),
IF($C51="Nick Hull",_xlfn.XLOOKUP($B51,PROSPER_Hull!$1:$1,PROSPER_Hull!$13:$13,""),
IF($C51="Monika Kotwani",_xlfn.XLOOKUP($B51,PROSPER_Kotwani!$1:$1,PROSPER_Kotwani!$13:$13,""),
IF($C51="Jonathan Wellner",_xlfn.XLOOKUP($B51,PROSPER_Wellner!$1:$1,PROSPER_Wellner!$13:$13,""),
IF($C51="Travis Harvey",_xlfn.XLOOKUP($B51,PROSPER_Harvey!$1:$1,PROSPER_Harvey!$13:$13,""),"")))))))))</f>
        <v>No Comment</v>
      </c>
      <c r="AX51" s="124" t="s">
        <v>89</v>
      </c>
      <c r="AY51" s="150" t="str">
        <f t="shared" si="422"/>
        <v>N/A</v>
      </c>
      <c r="AZ51" s="120" t="str">
        <f>_xlfn.XLOOKUP(B51,PROSPERInitial_Query!$E:$E,PROSPERInitial_Query!$M:$M,"",,-1)</f>
        <v/>
      </c>
      <c r="BA51" s="121" t="str">
        <f t="shared" si="367"/>
        <v>Steven Chase1 - PortfolioDMLT</v>
      </c>
      <c r="BB51" s="126" t="str">
        <f>_xlfn.XLOOKUP(BA51,PROSPERDelta_Query!BK:BK,PROSPERDelta_Query!O:O,"",,-1)</f>
        <v/>
      </c>
      <c r="BC51" s="124" t="str">
        <f t="shared" si="423"/>
        <v>N/A</v>
      </c>
      <c r="BD51" s="124" t="str">
        <f>IF(IF(IF($C51="Christopher Lobo",_xlfn.XLOOKUP($B51,PROSPER_Lobo!$1:$1,PROSPER_Lobo!$14:$14,""),
IF($C51="Naren Baliga",_xlfn.XLOOKUP($B51,PROSPER_Baliga!$1:$1,PROSPER_Baliga!$14:$14,""),
IF($C51="Thorsten Huhn",_xlfn.XLOOKUP($B51,PROSPER_Huhn!$1:$1,PROSPER_Huhn!$14:$14,""),
IF($C51="Nick Hull",_xlfn.XLOOKUP($B51,PROSPER_Hull!$1:$1,PROSPER_Hull!$14:$14,""),
IF($C51="Monika Kotwani",_xlfn.XLOOKUP($B51,PROSPER_Kotwani!$1:$1,PROSPER_Kotwani!$14:$14,""),
IF($C51="Jonathan Wellner",_xlfn.XLOOKUP($B51,PROSPER_Wellner!$1:$1,PROSPER_Wellner!$14:$14,""),
IF($C51="Travis Harvey",_xlfn.XLOOKUP($B51,PROSPER_Harvey!$1:$1,PROSPER_Harvey!$14:$14,""),"")))))))="","",
IF($C51="Christopher Lobo",_xlfn.XLOOKUP($B51,PROSPER_Lobo!$1:$1,PROSPER_Lobo!$14:$14,""),
IF($C51="Naren Baliga",_xlfn.XLOOKUP($B51,PROSPER_Baliga!$1:$1,PROSPER_Baliga!$14:$14,""),
IF($C51="Thorsten Huhn",_xlfn.XLOOKUP($B51,PROSPER_Huhn!$1:$1,PROSPER_Huhn!$14:$14,""),
IF($C51="Nick Hull",_xlfn.XLOOKUP($B51,PROSPER_Hull!$1:$1,PROSPER_Hull!$14:$14,""),
IF($C51="Monika Kotwani",_xlfn.XLOOKUP($B51,PROSPER_Kotwani!$1:$1,PROSPER_Kotwani!$14:$14,""),
IF($C51="Jonathan Wellner",_xlfn.XLOOKUP($B51,PROSPER_Wellner!$1:$1,PROSPER_Wellner!$14:$14,""),
IF($C51="Travis Harvey",_xlfn.XLOOKUP($B51,PROSPER_Harvey!$1:$1,PROSPER_Harvey!$14:$14,""),""))))))))="","No Score",IF(IF($C51="Christopher Lobo",_xlfn.XLOOKUP($B51,PROSPER_Lobo!$1:$1,PROSPER_Lobo!$14:$14,""),
IF($C51="Naren Baliga",_xlfn.XLOOKUP($B51,PROSPER_Baliga!$1:$1,PROSPER_Baliga!$14:$14,""),
IF($C51="Thorsten Huhn",_xlfn.XLOOKUP($B51,PROSPER_Huhn!$1:$1,PROSPER_Huhn!$14:$14,""),
IF($C51="Nick Hull",_xlfn.XLOOKUP($B51,PROSPER_Hull!$1:$1,PROSPER_Hull!$14:$14,""),
IF($C51="Monika Kotwani",_xlfn.XLOOKUP($B51,PROSPER_Kotwani!$1:$1,PROSPER_Kotwani!$14:$14,""),
IF($C51="Jonathan Wellner",_xlfn.XLOOKUP($B51,PROSPER_Wellner!$1:$1,PROSPER_Wellner!$14:$14,""),
IF($C51="Travis Harvey",_xlfn.XLOOKUP($B51,PROSPER_Harvey!$1:$1,PROSPER_Harvey!$14:$14,""),"")))))))="","",
IF($C51="Christopher Lobo",_xlfn.XLOOKUP($B51,PROSPER_Lobo!$1:$1,PROSPER_Lobo!$14:$14,""),
IF($C51="Naren Baliga",_xlfn.XLOOKUP($B51,PROSPER_Baliga!$1:$1,PROSPER_Baliga!$14:$14,""),
IF($C51="Thorsten Huhn",_xlfn.XLOOKUP($B51,PROSPER_Huhn!$1:$1,PROSPER_Huhn!$14:$14,""),
IF($C51="Nick Hull",_xlfn.XLOOKUP($B51,PROSPER_Hull!$1:$1,PROSPER_Hull!$14:$14,""),
IF($C51="Monika Kotwani",_xlfn.XLOOKUP($B51,PROSPER_Kotwani!$1:$1,PROSPER_Kotwani!$14:$14,""),
IF($C51="Jonathan Wellner",_xlfn.XLOOKUP($B51,PROSPER_Wellner!$1:$1,PROSPER_Wellner!$14:$14,""),
IF($C51="Travis Harvey",_xlfn.XLOOKUP($B51,PROSPER_Harvey!$1:$1,PROSPER_Harvey!$14:$14,""),"")))))))))</f>
        <v>No Score</v>
      </c>
      <c r="BE51" s="125" t="str">
        <f>IF(IF(IF($C51="Christopher Lobo",_xlfn.XLOOKUP($B51,PROSPER_Lobo!$1:$1,PROSPER_Lobo!$15:$15,""),
IF($C51="Naren Baliga",_xlfn.XLOOKUP($B51,PROSPER_Baliga!$1:$1,PROSPER_Baliga!$15:$15,""),
IF($C51="Thorsten Huhn",_xlfn.XLOOKUP($B51,PROSPER_Huhn!$1:$1,PROSPER_Huhn!$15:$15,""),
IF($C51="Nick Hull",_xlfn.XLOOKUP($B51,PROSPER_Hull!$1:$1,PROSPER_Hull!$15:$15,""),
IF($C51="Monika Kotwani",_xlfn.XLOOKUP($B51,PROSPER_Kotwani!$1:$1,PROSPER_Kotwani!$15:$15,""),
IF($C51="Jonathan Wellner",_xlfn.XLOOKUP($B51,PROSPER_Wellner!$1:$1,PROSPER_Wellner!$15:$15,""),
IF($C51="Travis Harvey",_xlfn.XLOOKUP($B51,PROSPER_Harvey!$1:$1,PROSPER_Harvey!$15:$15,""),"")))))))="","",
IF($C51="Christopher Lobo",_xlfn.XLOOKUP($B51,PROSPER_Lobo!$1:$1,PROSPER_Lobo!$15:$15,""),
IF($C51="Naren Baliga",_xlfn.XLOOKUP($B51,PROSPER_Baliga!$1:$1,PROSPER_Baliga!$15:$15,""),
IF($C51="Thorsten Huhn",_xlfn.XLOOKUP($B51,PROSPER_Huhn!$1:$1,PROSPER_Huhn!$15:$15,""),
IF($C51="Nick Hull",_xlfn.XLOOKUP($B51,PROSPER_Hull!$1:$1,PROSPER_Hull!$15:$15,""),
IF($C51="Monika Kotwani",_xlfn.XLOOKUP($B51,PROSPER_Kotwani!$1:$1,PROSPER_Kotwani!$15:$15,""),
IF($C51="Jonathan Wellner",_xlfn.XLOOKUP($B51,PROSPER_Wellner!$1:$1,PROSPER_Wellner!$15:$15,""),
IF($C51="Travis Harvey",_xlfn.XLOOKUP($B51,PROSPER_Harvey!$1:$1,PROSPER_Harvey!$15:$15,""),""))))))))="","No Comment",IF(IF($C51="Christopher Lobo",_xlfn.XLOOKUP($B51,PROSPER_Lobo!$1:$1,PROSPER_Lobo!$15:$15,""),
IF($C51="Naren Baliga",_xlfn.XLOOKUP($B51,PROSPER_Baliga!$1:$1,PROSPER_Baliga!$15:$15,""),
IF($C51="Thorsten Huhn",_xlfn.XLOOKUP($B51,PROSPER_Huhn!$1:$1,PROSPER_Huhn!$15:$15,""),
IF($C51="Nick Hull",_xlfn.XLOOKUP($B51,PROSPER_Hull!$1:$1,PROSPER_Hull!$15:$15,""),
IF($C51="Monika Kotwani",_xlfn.XLOOKUP($B51,PROSPER_Kotwani!$1:$1,PROSPER_Kotwani!$15:$15,""),
IF($C51="Jonathan Wellner",_xlfn.XLOOKUP($B51,PROSPER_Wellner!$1:$1,PROSPER_Wellner!$15:$15,""),
IF($C51="Travis Harvey",_xlfn.XLOOKUP($B51,PROSPER_Harvey!$1:$1,PROSPER_Harvey!$15:$15,""),"")))))))="","",
IF($C51="Christopher Lobo",_xlfn.XLOOKUP($B51,PROSPER_Lobo!$1:$1,PROSPER_Lobo!$15:$15,""),
IF($C51="Naren Baliga",_xlfn.XLOOKUP($B51,PROSPER_Baliga!$1:$1,PROSPER_Baliga!$15:$15,""),
IF($C51="Thorsten Huhn",_xlfn.XLOOKUP($B51,PROSPER_Huhn!$1:$1,PROSPER_Huhn!$15:$15,""),
IF($C51="Nick Hull",_xlfn.XLOOKUP($B51,PROSPER_Hull!$1:$1,PROSPER_Hull!$15:$15,""),
IF($C51="Monika Kotwani",_xlfn.XLOOKUP($B51,PROSPER_Kotwani!$1:$1,PROSPER_Kotwani!$15:$15,""),
IF($C51="Jonathan Wellner",_xlfn.XLOOKUP($B51,PROSPER_Wellner!$1:$1,PROSPER_Wellner!$15:$15,""),
IF($C51="Travis Harvey",_xlfn.XLOOKUP($B51,PROSPER_Harvey!$1:$1,PROSPER_Harvey!$15:$15,""),"")))))))))</f>
        <v>No Comment</v>
      </c>
      <c r="BF51" s="124" t="s">
        <v>89</v>
      </c>
      <c r="BG51" s="150" t="str">
        <f t="shared" si="424"/>
        <v>N/A</v>
      </c>
      <c r="BH51" s="120" t="str">
        <f>_xlfn.XLOOKUP(B51,PROSPERInitial_Query!$E:$E,PROSPERInitial_Query!$N:$N,"",,-1)</f>
        <v/>
      </c>
      <c r="BI51" s="121" t="str">
        <f t="shared" si="368"/>
        <v>Steven Chase1 - PortfolioRevenue Management</v>
      </c>
      <c r="BJ51" s="126" t="str">
        <f>_xlfn.XLOOKUP(BI51,PROSPERDelta_Query!BK:BK,PROSPERDelta_Query!P:P,"",,-1)</f>
        <v/>
      </c>
      <c r="BK51" s="124" t="str">
        <f t="shared" si="425"/>
        <v>N/A</v>
      </c>
      <c r="BL51" s="124" t="str">
        <f>IF(IF(IF($C51="Christopher Lobo",_xlfn.XLOOKUP($B51,PROSPER_Lobo!$1:$1,PROSPER_Lobo!$16:$16,""),
IF($C51="Naren Baliga",_xlfn.XLOOKUP($B51,PROSPER_Baliga!$1:$1,PROSPER_Baliga!$16:$16,""),
IF($C51="Thorsten Huhn",_xlfn.XLOOKUP($B51,PROSPER_Huhn!$1:$1,PROSPER_Huhn!$16:$16,""),
IF($C51="Nick Hull",_xlfn.XLOOKUP($B51,PROSPER_Hull!$1:$1,PROSPER_Hull!$16:$16,""),
IF($C51="Monika Kotwani",_xlfn.XLOOKUP($B51,PROSPER_Kotwani!$1:$1,PROSPER_Kotwani!$16:$16,""),
IF($C51="Jonathan Wellner",_xlfn.XLOOKUP($B51,PROSPER_Wellner!$1:$1,PROSPER_Wellner!$16:$16,""),
IF($C51="Travis Harvey",_xlfn.XLOOKUP($B51,PROSPER_Harvey!$1:$1,PROSPER_Harvey!$16:$16,""),"")))))))="","",
IF($C51="Christopher Lobo",_xlfn.XLOOKUP($B51,PROSPER_Lobo!$1:$1,PROSPER_Lobo!$16:$16,""),
IF($C51="Naren Baliga",_xlfn.XLOOKUP($B51,PROSPER_Baliga!$1:$1,PROSPER_Baliga!$16:$16,""),
IF($C51="Thorsten Huhn",_xlfn.XLOOKUP($B51,PROSPER_Huhn!$1:$1,PROSPER_Huhn!$16:$16,""),
IF($C51="Nick Hull",_xlfn.XLOOKUP($B51,PROSPER_Hull!$1:$1,PROSPER_Hull!$16:$16,""),
IF($C51="Monika Kotwani",_xlfn.XLOOKUP($B51,PROSPER_Kotwani!$1:$1,PROSPER_Kotwani!$16:$16,""),
IF($C51="Jonathan Wellner",_xlfn.XLOOKUP($B51,PROSPER_Wellner!$1:$1,PROSPER_Wellner!$16:$16,""),
IF($C51="Travis Harvey",_xlfn.XLOOKUP($B51,PROSPER_Harvey!$1:$1,PROSPER_Harvey!$16:$16,""),""))))))))="","No Score",IF(IF($C51="Christopher Lobo",_xlfn.XLOOKUP($B51,PROSPER_Lobo!$1:$1,PROSPER_Lobo!$16:$16,""),
IF($C51="Naren Baliga",_xlfn.XLOOKUP($B51,PROSPER_Baliga!$1:$1,PROSPER_Baliga!$16:$16,""),
IF($C51="Thorsten Huhn",_xlfn.XLOOKUP($B51,PROSPER_Huhn!$1:$1,PROSPER_Huhn!$16:$16,""),
IF($C51="Nick Hull",_xlfn.XLOOKUP($B51,PROSPER_Hull!$1:$1,PROSPER_Hull!$16:$16,""),
IF($C51="Monika Kotwani",_xlfn.XLOOKUP($B51,PROSPER_Kotwani!$1:$1,PROSPER_Kotwani!$16:$16,""),
IF($C51="Jonathan Wellner",_xlfn.XLOOKUP($B51,PROSPER_Wellner!$1:$1,PROSPER_Wellner!$16:$16,""),
IF($C51="Travis Harvey",_xlfn.XLOOKUP($B51,PROSPER_Harvey!$1:$1,PROSPER_Harvey!$16:$16,""),"")))))))="","",
IF($C51="Christopher Lobo",_xlfn.XLOOKUP($B51,PROSPER_Lobo!$1:$1,PROSPER_Lobo!$16:$16,""),
IF($C51="Naren Baliga",_xlfn.XLOOKUP($B51,PROSPER_Baliga!$1:$1,PROSPER_Baliga!$16:$16,""),
IF($C51="Thorsten Huhn",_xlfn.XLOOKUP($B51,PROSPER_Huhn!$1:$1,PROSPER_Huhn!$16:$16,""),
IF($C51="Nick Hull",_xlfn.XLOOKUP($B51,PROSPER_Hull!$1:$1,PROSPER_Hull!$16:$16,""),
IF($C51="Monika Kotwani",_xlfn.XLOOKUP($B51,PROSPER_Kotwani!$1:$1,PROSPER_Kotwani!$16:$16,""),
IF($C51="Jonathan Wellner",_xlfn.XLOOKUP($B51,PROSPER_Wellner!$1:$1,PROSPER_Wellner!$16:$16,""),
IF($C51="Travis Harvey",_xlfn.XLOOKUP($B51,PROSPER_Harvey!$1:$1,PROSPER_Harvey!$16:$16,""),"")))))))))</f>
        <v>No Score</v>
      </c>
      <c r="BM51" s="125" t="str">
        <f>IF(IF(IF($C51="Christopher Lobo",_xlfn.XLOOKUP($B51,PROSPER_Lobo!$1:$1,PROSPER_Lobo!$17:$17,""),
IF($C51="Naren Baliga",_xlfn.XLOOKUP($B51,PROSPER_Baliga!$1:$1,PROSPER_Baliga!$17:$17,""),
IF($C51="Thorsten Huhn",_xlfn.XLOOKUP($B51,PROSPER_Huhn!$1:$1,PROSPER_Huhn!$17:$17,""),
IF($C51="Nick Hull",_xlfn.XLOOKUP($B51,PROSPER_Hull!$1:$1,PROSPER_Hull!$17:$17,""),
IF($C51="Monika Kotwani",_xlfn.XLOOKUP($B51,PROSPER_Kotwani!$1:$1,PROSPER_Kotwani!$17:$17,""),
IF($C51="Jonathan Wellner",_xlfn.XLOOKUP($B51,PROSPER_Wellner!$1:$1,PROSPER_Wellner!$17:$17,""),
IF($C51="Travis Harvey",_xlfn.XLOOKUP($B51,PROSPER_Harvey!$1:$1,PROSPER_Harvey!$17:$17,""),"")))))))="","",
IF($C51="Christopher Lobo",_xlfn.XLOOKUP($B51,PROSPER_Lobo!$1:$1,PROSPER_Lobo!$17:$17,""),
IF($C51="Naren Baliga",_xlfn.XLOOKUP($B51,PROSPER_Baliga!$1:$1,PROSPER_Baliga!$17:$17,""),
IF($C51="Thorsten Huhn",_xlfn.XLOOKUP($B51,PROSPER_Huhn!$1:$1,PROSPER_Huhn!$17:$17,""),
IF($C51="Nick Hull",_xlfn.XLOOKUP($B51,PROSPER_Hull!$1:$1,PROSPER_Hull!$17:$17,""),
IF($C51="Monika Kotwani",_xlfn.XLOOKUP($B51,PROSPER_Kotwani!$1:$1,PROSPER_Kotwani!$17:$17,""),
IF($C51="Jonathan Wellner",_xlfn.XLOOKUP($B51,PROSPER_Wellner!$1:$1,PROSPER_Wellner!$17:$17,""),
IF($C51="Travis Harvey",_xlfn.XLOOKUP($B51,PROSPER_Harvey!$1:$1,PROSPER_Harvey!$17:$17,""),""))))))))="","No Comment",IF(IF($C51="Christopher Lobo",_xlfn.XLOOKUP($B51,PROSPER_Lobo!$1:$1,PROSPER_Lobo!$17:$17,""),
IF($C51="Naren Baliga",_xlfn.XLOOKUP($B51,PROSPER_Baliga!$1:$1,PROSPER_Baliga!$17:$17,""),
IF($C51="Thorsten Huhn",_xlfn.XLOOKUP($B51,PROSPER_Huhn!$1:$1,PROSPER_Huhn!$17:$17,""),
IF($C51="Nick Hull",_xlfn.XLOOKUP($B51,PROSPER_Hull!$1:$1,PROSPER_Hull!$17:$17,""),
IF($C51="Monika Kotwani",_xlfn.XLOOKUP($B51,PROSPER_Kotwani!$1:$1,PROSPER_Kotwani!$17:$17,""),
IF($C51="Jonathan Wellner",_xlfn.XLOOKUP($B51,PROSPER_Wellner!$1:$1,PROSPER_Wellner!$17:$17,""),
IF($C51="Travis Harvey",_xlfn.XLOOKUP($B51,PROSPER_Harvey!$1:$1,PROSPER_Harvey!$17:$17,""),"")))))))="","",
IF($C51="Christopher Lobo",_xlfn.XLOOKUP($B51,PROSPER_Lobo!$1:$1,PROSPER_Lobo!$17:$17,""),
IF($C51="Naren Baliga",_xlfn.XLOOKUP($B51,PROSPER_Baliga!$1:$1,PROSPER_Baliga!$17:$17,""),
IF($C51="Thorsten Huhn",_xlfn.XLOOKUP($B51,PROSPER_Huhn!$1:$1,PROSPER_Huhn!$17:$17,""),
IF($C51="Nick Hull",_xlfn.XLOOKUP($B51,PROSPER_Hull!$1:$1,PROSPER_Hull!$17:$17,""),
IF($C51="Monika Kotwani",_xlfn.XLOOKUP($B51,PROSPER_Kotwani!$1:$1,PROSPER_Kotwani!$17:$17,""),
IF($C51="Jonathan Wellner",_xlfn.XLOOKUP($B51,PROSPER_Wellner!$1:$1,PROSPER_Wellner!$17:$17,""),
IF($C51="Travis Harvey",_xlfn.XLOOKUP($B51,PROSPER_Harvey!$1:$1,PROSPER_Harvey!$17:$17,""),"")))))))))</f>
        <v>No Comment</v>
      </c>
      <c r="BN51" s="124">
        <f>IFERROR(ROUND(_xlfn.XLOOKUP(B51,'RevenueChallenge_Query'!$E:$E,'RevenueChallenge_Query'!$F:$F)/3.2,0),"Not Taken")</f>
        <v>8</v>
      </c>
      <c r="BO51" s="150">
        <f t="shared" si="426"/>
        <v>8</v>
      </c>
      <c r="BP51" s="120" t="str">
        <f>_xlfn.XLOOKUP(B51,PROSPERInitial_Query!$E:$E,PROSPERInitial_Query!$O:$O,"",,-1)</f>
        <v/>
      </c>
      <c r="BQ51" s="121" t="str">
        <f t="shared" si="369"/>
        <v>Steven Chase1 - PortfolioArtificial Intelligence</v>
      </c>
      <c r="BR51" s="126" t="str">
        <f>_xlfn.XLOOKUP(BQ51,PROSPERDelta_Query!BK:BK,PROSPERDelta_Query!Q:Q,"",,-1)</f>
        <v/>
      </c>
      <c r="BS51" s="124" t="str">
        <f t="shared" si="427"/>
        <v>N/A</v>
      </c>
      <c r="BT51" s="124" t="str">
        <f>IF(IF(IF($C51="Christopher Lobo",_xlfn.XLOOKUP($B51,PROSPER_Lobo!$1:$1,PROSPER_Lobo!$18:$18,""),
IF($C51="Naren Baliga",_xlfn.XLOOKUP($B51,PROSPER_Baliga!$1:$1,PROSPER_Baliga!$18:$18,""),
IF($C51="Thorsten Huhn",_xlfn.XLOOKUP($B51,PROSPER_Huhn!$1:$1,PROSPER_Huhn!$18:$18,""),
IF($C51="Nick Hull",_xlfn.XLOOKUP($B51,PROSPER_Hull!$1:$1,PROSPER_Hull!$18:$18,""),
IF($C51="Monika Kotwani",_xlfn.XLOOKUP($B51,PROSPER_Kotwani!$1:$1,PROSPER_Kotwani!$18:$18,""),
IF($C51="Jonathan Wellner",_xlfn.XLOOKUP($B51,PROSPER_Wellner!$1:$1,PROSPER_Wellner!$18:$18,""),
IF($C51="Travis Harvey",_xlfn.XLOOKUP($B51,PROSPER_Harvey!$1:$1,PROSPER_Harvey!$18:$18,""),"")))))))="","",
IF($C51="Christopher Lobo",_xlfn.XLOOKUP($B51,PROSPER_Lobo!$1:$1,PROSPER_Lobo!$18:$18,""),
IF($C51="Naren Baliga",_xlfn.XLOOKUP($B51,PROSPER_Baliga!$1:$1,PROSPER_Baliga!$18:$18,""),
IF($C51="Thorsten Huhn",_xlfn.XLOOKUP($B51,PROSPER_Huhn!$1:$1,PROSPER_Huhn!$18:$18,""),
IF($C51="Nick Hull",_xlfn.XLOOKUP($B51,PROSPER_Hull!$1:$1,PROSPER_Hull!$18:$18,""),
IF($C51="Monika Kotwani",_xlfn.XLOOKUP($B51,PROSPER_Kotwani!$1:$1,PROSPER_Kotwani!$18:$18,""),
IF($C51="Jonathan Wellner",_xlfn.XLOOKUP($B51,PROSPER_Wellner!$1:$1,PROSPER_Wellner!$18:$18,""),
IF($C51="Travis Harvey",_xlfn.XLOOKUP($B51,PROSPER_Harvey!$1:$1,PROSPER_Harvey!$18:$18,""),""))))))))="","No Score",IF(IF($C51="Christopher Lobo",_xlfn.XLOOKUP($B51,PROSPER_Lobo!$1:$1,PROSPER_Lobo!$18:$18,""),
IF($C51="Naren Baliga",_xlfn.XLOOKUP($B51,PROSPER_Baliga!$1:$1,PROSPER_Baliga!$18:$18,""),
IF($C51="Thorsten Huhn",_xlfn.XLOOKUP($B51,PROSPER_Huhn!$1:$1,PROSPER_Huhn!$18:$18,""),
IF($C51="Nick Hull",_xlfn.XLOOKUP($B51,PROSPER_Hull!$1:$1,PROSPER_Hull!$18:$18,""),
IF($C51="Monika Kotwani",_xlfn.XLOOKUP($B51,PROSPER_Kotwani!$1:$1,PROSPER_Kotwani!$18:$18,""),
IF($C51="Jonathan Wellner",_xlfn.XLOOKUP($B51,PROSPER_Wellner!$1:$1,PROSPER_Wellner!$18:$18,""),
IF($C51="Travis Harvey",_xlfn.XLOOKUP($B51,PROSPER_Harvey!$1:$1,PROSPER_Harvey!$18:$18,""),"")))))))="","",
IF($C51="Christopher Lobo",_xlfn.XLOOKUP($B51,PROSPER_Lobo!$1:$1,PROSPER_Lobo!$18:$18,""),
IF($C51="Naren Baliga",_xlfn.XLOOKUP($B51,PROSPER_Baliga!$1:$1,PROSPER_Baliga!$18:$18,""),
IF($C51="Thorsten Huhn",_xlfn.XLOOKUP($B51,PROSPER_Huhn!$1:$1,PROSPER_Huhn!$18:$18,""),
IF($C51="Nick Hull",_xlfn.XLOOKUP($B51,PROSPER_Hull!$1:$1,PROSPER_Hull!$18:$18,""),
IF($C51="Monika Kotwani",_xlfn.XLOOKUP($B51,PROSPER_Kotwani!$1:$1,PROSPER_Kotwani!$18:$18,""),
IF($C51="Jonathan Wellner",_xlfn.XLOOKUP($B51,PROSPER_Wellner!$1:$1,PROSPER_Wellner!$18:$18,""),
IF($C51="Travis Harvey",_xlfn.XLOOKUP($B51,PROSPER_Harvey!$1:$1,PROSPER_Harvey!$18:$18,""),"")))))))))</f>
        <v>No Score</v>
      </c>
      <c r="BU51" s="125" t="str">
        <f>IF(IF(IF($C51="Christopher Lobo",_xlfn.XLOOKUP($B51,PROSPER_Lobo!$1:$1,PROSPER_Lobo!$19:$19,""),
IF($C51="Naren Baliga",_xlfn.XLOOKUP($B51,PROSPER_Baliga!$1:$1,PROSPER_Baliga!$19:$19,""),
IF($C51="Thorsten Huhn",_xlfn.XLOOKUP($B51,PROSPER_Huhn!$1:$1,PROSPER_Huhn!$19:$19,""),
IF($C51="Nick Hull",_xlfn.XLOOKUP($B51,PROSPER_Hull!$1:$1,PROSPER_Hull!$19:$19,""),
IF($C51="Monika Kotwani",_xlfn.XLOOKUP($B51,PROSPER_Kotwani!$1:$1,PROSPER_Kotwani!$19:$19,""),
IF($C51="Jonathan Wellner",_xlfn.XLOOKUP($B51,PROSPER_Wellner!$1:$1,PROSPER_Wellner!$19:$19,""),
IF($C51="Travis Harvey",_xlfn.XLOOKUP($B51,PROSPER_Harvey!$1:$1,PROSPER_Harvey!$19:$19,""),"")))))))="","",
IF($C51="Christopher Lobo",_xlfn.XLOOKUP($B51,PROSPER_Lobo!$1:$1,PROSPER_Lobo!$19:$19,""),
IF($C51="Naren Baliga",_xlfn.XLOOKUP($B51,PROSPER_Baliga!$1:$1,PROSPER_Baliga!$19:$19,""),
IF($C51="Thorsten Huhn",_xlfn.XLOOKUP($B51,PROSPER_Huhn!$1:$1,PROSPER_Huhn!$19:$19,""),
IF($C51="Nick Hull",_xlfn.XLOOKUP($B51,PROSPER_Hull!$1:$1,PROSPER_Hull!$19:$19,""),
IF($C51="Monika Kotwani",_xlfn.XLOOKUP($B51,PROSPER_Kotwani!$1:$1,PROSPER_Kotwani!$19:$19,""),
IF($C51="Jonathan Wellner",_xlfn.XLOOKUP($B51,PROSPER_Wellner!$1:$1,PROSPER_Wellner!$19:$19,""),
IF($C51="Travis Harvey",_xlfn.XLOOKUP($B51,PROSPER_Harvey!$1:$1,PROSPER_Harvey!$19:$19,""),""))))))))="","No Comment",IF(IF($C51="Christopher Lobo",_xlfn.XLOOKUP($B51,PROSPER_Lobo!$1:$1,PROSPER_Lobo!$19:$19,""),
IF($C51="Naren Baliga",_xlfn.XLOOKUP($B51,PROSPER_Baliga!$1:$1,PROSPER_Baliga!$19:$19,""),
IF($C51="Thorsten Huhn",_xlfn.XLOOKUP($B51,PROSPER_Huhn!$1:$1,PROSPER_Huhn!$19:$19,""),
IF($C51="Nick Hull",_xlfn.XLOOKUP($B51,PROSPER_Hull!$1:$1,PROSPER_Hull!$19:$19,""),
IF($C51="Monika Kotwani",_xlfn.XLOOKUP($B51,PROSPER_Kotwani!$1:$1,PROSPER_Kotwani!$19:$19,""),
IF($C51="Jonathan Wellner",_xlfn.XLOOKUP($B51,PROSPER_Wellner!$1:$1,PROSPER_Wellner!$19:$19,""),
IF($C51="Travis Harvey",_xlfn.XLOOKUP($B51,PROSPER_Harvey!$1:$1,PROSPER_Harvey!$19:$19,""),"")))))))="","",
IF($C51="Christopher Lobo",_xlfn.XLOOKUP($B51,PROSPER_Lobo!$1:$1,PROSPER_Lobo!$19:$19,""),
IF($C51="Naren Baliga",_xlfn.XLOOKUP($B51,PROSPER_Baliga!$1:$1,PROSPER_Baliga!$19:$19,""),
IF($C51="Thorsten Huhn",_xlfn.XLOOKUP($B51,PROSPER_Huhn!$1:$1,PROSPER_Huhn!$19:$19,""),
IF($C51="Nick Hull",_xlfn.XLOOKUP($B51,PROSPER_Hull!$1:$1,PROSPER_Hull!$19:$19,""),
IF($C51="Monika Kotwani",_xlfn.XLOOKUP($B51,PROSPER_Kotwani!$1:$1,PROSPER_Kotwani!$19:$19,""),
IF($C51="Jonathan Wellner",_xlfn.XLOOKUP($B51,PROSPER_Wellner!$1:$1,PROSPER_Wellner!$19:$19,""),
IF($C51="Travis Harvey",_xlfn.XLOOKUP($B51,PROSPER_Harvey!$1:$1,PROSPER_Harvey!$19:$19,""),"")))))))))</f>
        <v>No Comment</v>
      </c>
      <c r="BV51" s="124" t="s">
        <v>89</v>
      </c>
      <c r="BW51" s="150" t="str">
        <f t="shared" si="428"/>
        <v>N/A</v>
      </c>
      <c r="BX51" s="127" t="str">
        <f t="shared" si="429"/>
        <v>N/A</v>
      </c>
      <c r="BY51" s="128" t="str">
        <f t="shared" si="430"/>
        <v>N/A</v>
      </c>
      <c r="BZ51" s="128">
        <f t="shared" si="431"/>
        <v>6.5</v>
      </c>
      <c r="CA51" s="129">
        <f t="shared" si="432"/>
        <v>6.5</v>
      </c>
      <c r="CB51" s="130" t="str">
        <f>_xlfn.XLOOKUP(B51,PROSPERInitial_Query!$E:$E,PROSPERInitial_Query!$AA:$AA,"",,-1)</f>
        <v/>
      </c>
      <c r="CC51" s="121" t="str">
        <f t="shared" si="370"/>
        <v>Steven Chase2 - RelationshipAccount / Stakeholder 1Name</v>
      </c>
      <c r="CD51" s="121" t="str">
        <f>_xlfn.XLOOKUP(CC51,PROSPERDelta_Query!BK:BK,PROSPERDelta_Query!AC:AC,"",,-1)</f>
        <v/>
      </c>
      <c r="CE51" s="126" t="str">
        <f>_xlfn.XLOOKUP(B51,PROSPERInitial_Query!$E:$E,PROSPERInitial_Query!$Q:$Q,"",,-1)</f>
        <v/>
      </c>
      <c r="CF51" s="121" t="str">
        <f t="shared" si="371"/>
        <v>Steven Chase2 - RelationshipAccount / Stakeholder 1Self Score</v>
      </c>
      <c r="CG51" s="126" t="str">
        <f>_xlfn.XLOOKUP(CF51,PROSPERDelta_Query!BK:BK,PROSPERDelta_Query!AM:AM,"",,-1)</f>
        <v/>
      </c>
      <c r="CH51" s="131" t="str">
        <f t="shared" si="372"/>
        <v/>
      </c>
      <c r="CI51" s="131" t="str">
        <f t="shared" si="433"/>
        <v>N/A</v>
      </c>
      <c r="CJ51" s="132" t="str">
        <f t="shared" si="434"/>
        <v>N/A</v>
      </c>
      <c r="CK51" s="132" t="str">
        <f>IF(IF(IF($C51="Christopher Lobo",_xlfn.XLOOKUP($B51,PROSPER_Lobo!$1:$1,PROSPER_Lobo!$21:$21,""),
IF($C51="Naren Baliga",_xlfn.XLOOKUP($B51,PROSPER_Baliga!$1:$1,PROSPER_Baliga!$21:$21,""),
IF($C51="Thorsten Huhn",_xlfn.XLOOKUP($B51,PROSPER_Huhn!$1:$1,PROSPER_Huhn!$21:$21,""),
IF($C51="Nick Hull",_xlfn.XLOOKUP($B51,PROSPER_Hull!$1:$1,PROSPER_Hull!$21:$21,""),
IF($C51="Monika Kotwani",_xlfn.XLOOKUP($B51,PROSPER_Kotwani!$1:$1,PROSPER_Kotwani!$21:$21,""),
IF($C51="Jonathan Wellner",_xlfn.XLOOKUP($B51,PROSPER_Wellner!$1:$1,PROSPER_Wellner!$21:$21,""),
IF($C51="Travis Harvey",_xlfn.XLOOKUP($B51,PROSPER_Harvey!$1:$1,PROSPER_Harvey!$21:$21,""),"")))))))="","",
IF($C51="Christopher Lobo",_xlfn.XLOOKUP($B51,PROSPER_Lobo!$1:$1,PROSPER_Lobo!$21:$21,""),
IF($C51="Naren Baliga",_xlfn.XLOOKUP($B51,PROSPER_Baliga!$1:$1,PROSPER_Baliga!$21:$21,""),
IF($C51="Thorsten Huhn",_xlfn.XLOOKUP($B51,PROSPER_Huhn!$1:$1,PROSPER_Huhn!$21:$21,""),
IF($C51="Nick Hull",_xlfn.XLOOKUP($B51,PROSPER_Hull!$1:$1,PROSPER_Hull!$21:$21,""),
IF($C51="Monika Kotwani",_xlfn.XLOOKUP($B51,PROSPER_Kotwani!$1:$1,PROSPER_Kotwani!$21:$21,""),
IF($C51="Jonathan Wellner",_xlfn.XLOOKUP($B51,PROSPER_Wellner!$1:$1,PROSPER_Wellner!$21:$21,""),
IF($C51="Travis Harvey",_xlfn.XLOOKUP($B51,PROSPER_Harvey!$1:$1,PROSPER_Harvey!$21:$21,""),""))))))))="","No Score",IF(IF($C51="Christopher Lobo",_xlfn.XLOOKUP($B51,PROSPER_Lobo!$1:$1,PROSPER_Lobo!$21:$21,""),
IF($C51="Naren Baliga",_xlfn.XLOOKUP($B51,PROSPER_Baliga!$1:$1,PROSPER_Baliga!$21:$21,""),
IF($C51="Thorsten Huhn",_xlfn.XLOOKUP($B51,PROSPER_Huhn!$1:$1,PROSPER_Huhn!$21:$21,""),
IF($C51="Nick Hull",_xlfn.XLOOKUP($B51,PROSPER_Hull!$1:$1,PROSPER_Hull!$21:$21,""),
IF($C51="Monika Kotwani",_xlfn.XLOOKUP($B51,PROSPER_Kotwani!$1:$1,PROSPER_Kotwani!$21:$21,""),
IF($C51="Jonathan Wellner",_xlfn.XLOOKUP($B51,PROSPER_Wellner!$1:$1,PROSPER_Wellner!$21:$21,""),
IF($C51="Travis Harvey",_xlfn.XLOOKUP($B51,PROSPER_Harvey!$1:$1,PROSPER_Harvey!$21:$21,""),"")))))))="","",
IF($C51="Christopher Lobo",_xlfn.XLOOKUP($B51,PROSPER_Lobo!$1:$1,PROSPER_Lobo!$21:$21,""),
IF($C51="Naren Baliga",_xlfn.XLOOKUP($B51,PROSPER_Baliga!$1:$1,PROSPER_Baliga!$21:$21,""),
IF($C51="Thorsten Huhn",_xlfn.XLOOKUP($B51,PROSPER_Huhn!$1:$1,PROSPER_Huhn!$21:$21,""),
IF($C51="Nick Hull",_xlfn.XLOOKUP($B51,PROSPER_Hull!$1:$1,PROSPER_Hull!$21:$21,""),
IF($C51="Monika Kotwani",_xlfn.XLOOKUP($B51,PROSPER_Kotwani!$1:$1,PROSPER_Kotwani!$21:$21,""),
IF($C51="Jonathan Wellner",_xlfn.XLOOKUP($B51,PROSPER_Wellner!$1:$1,PROSPER_Wellner!$21:$21,""),
IF($C51="Travis Harvey",_xlfn.XLOOKUP($B51,PROSPER_Harvey!$1:$1,PROSPER_Harvey!$21:$21,""),"")))))))))</f>
        <v>N/A</v>
      </c>
      <c r="CL51" s="131" t="str">
        <f>IF(IF(IF($C51="Christopher Lobo",_xlfn.XLOOKUP($B51,PROSPER_Lobo!$1:$1,PROSPER_Lobo!$22:$22,""),
IF($C51="Naren Baliga",_xlfn.XLOOKUP($B51,PROSPER_Baliga!$1:$1,PROSPER_Baliga!$22:$22,""),
IF($C51="Thorsten Huhn",_xlfn.XLOOKUP($B51,PROSPER_Huhn!$1:$1,PROSPER_Huhn!$22:$22,""),
IF($C51="Nick Hull",_xlfn.XLOOKUP($B51,PROSPER_Hull!$1:$1,PROSPER_Hull!$22:$22,""),
IF($C51="Monika Kotwani",_xlfn.XLOOKUP($B51,PROSPER_Kotwani!$1:$1,PROSPER_Kotwani!$22:$22,""),
IF($C51="Jonathan Wellner",_xlfn.XLOOKUP($B51,PROSPER_Wellner!$1:$1,PROSPER_Wellner!$22:$22,""),
IF($C51="Travis Harvey",_xlfn.XLOOKUP($B51,PROSPER_Harvey!$1:$1,PROSPER_Harvey!$22:$22,""),"")))))))="","",
IF($C51="Christopher Lobo",_xlfn.XLOOKUP($B51,PROSPER_Lobo!$1:$1,PROSPER_Lobo!$22:$22,""),
IF($C51="Naren Baliga",_xlfn.XLOOKUP($B51,PROSPER_Baliga!$1:$1,PROSPER_Baliga!$22:$22,""),
IF($C51="Thorsten Huhn",_xlfn.XLOOKUP($B51,PROSPER_Huhn!$1:$1,PROSPER_Huhn!$22:$22,""),
IF($C51="Nick Hull",_xlfn.XLOOKUP($B51,PROSPER_Hull!$1:$1,PROSPER_Hull!$22:$22,""),
IF($C51="Monika Kotwani",_xlfn.XLOOKUP($B51,PROSPER_Kotwani!$1:$1,PROSPER_Kotwani!$22:$22,""),
IF($C51="Jonathan Wellner",_xlfn.XLOOKUP($B51,PROSPER_Wellner!$1:$1,PROSPER_Wellner!$22:$22,""),
IF($C51="Travis Harvey",_xlfn.XLOOKUP($B51,PROSPER_Harvey!$1:$1,PROSPER_Harvey!$22:$22,""),""))))))))="","No Comment",IF(IF($C51="Christopher Lobo",_xlfn.XLOOKUP($B51,PROSPER_Lobo!$1:$1,PROSPER_Lobo!$22:$22,""),
IF($C51="Naren Baliga",_xlfn.XLOOKUP($B51,PROSPER_Baliga!$1:$1,PROSPER_Baliga!$22:$22,""),
IF($C51="Thorsten Huhn",_xlfn.XLOOKUP($B51,PROSPER_Huhn!$1:$1,PROSPER_Huhn!$22:$22,""),
IF($C51="Nick Hull",_xlfn.XLOOKUP($B51,PROSPER_Hull!$1:$1,PROSPER_Hull!$22:$22,""),
IF($C51="Monika Kotwani",_xlfn.XLOOKUP($B51,PROSPER_Kotwani!$1:$1,PROSPER_Kotwani!$22:$22,""),
IF($C51="Jonathan Wellner",_xlfn.XLOOKUP($B51,PROSPER_Wellner!$1:$1,PROSPER_Wellner!$22:$22,""),
IF($C51="Travis Harvey",_xlfn.XLOOKUP($B51,PROSPER_Harvey!$1:$1,PROSPER_Harvey!$22:$22,""),"")))))))="","",
IF($C51="Christopher Lobo",_xlfn.XLOOKUP($B51,PROSPER_Lobo!$1:$1,PROSPER_Lobo!$22:$22,""),
IF($C51="Naren Baliga",_xlfn.XLOOKUP($B51,PROSPER_Baliga!$1:$1,PROSPER_Baliga!$22:$22,""),
IF($C51="Thorsten Huhn",_xlfn.XLOOKUP($B51,PROSPER_Huhn!$1:$1,PROSPER_Huhn!$22:$22,""),
IF($C51="Nick Hull",_xlfn.XLOOKUP($B51,PROSPER_Hull!$1:$1,PROSPER_Hull!$22:$22,""),
IF($C51="Monika Kotwani",_xlfn.XLOOKUP($B51,PROSPER_Kotwani!$1:$1,PROSPER_Kotwani!$22:$22,""),
IF($C51="Jonathan Wellner",_xlfn.XLOOKUP($B51,PROSPER_Wellner!$1:$1,PROSPER_Wellner!$22:$22,""),
IF($C51="Travis Harvey",_xlfn.XLOOKUP($B51,PROSPER_Harvey!$1:$1,PROSPER_Harvey!$22:$22,""),"")))))))))</f>
        <v>N/A</v>
      </c>
      <c r="CM51" s="150" t="str">
        <f t="shared" si="435"/>
        <v>N/A</v>
      </c>
      <c r="CN51" s="130" t="str">
        <f>_xlfn.XLOOKUP(B51,PROSPERInitial_Query!$E:$E,PROSPERInitial_Query!$AB:$AB,"",,-1)</f>
        <v/>
      </c>
      <c r="CO51" s="121" t="str">
        <f t="shared" si="373"/>
        <v>Steven Chase2 - RelationshipAccount / Stakeholder 2Name</v>
      </c>
      <c r="CP51" s="121" t="str">
        <f>_xlfn.XLOOKUP(CO51,PROSPERDelta_Query!BK:BK,PROSPERDelta_Query!AD:AD,"",,-1)</f>
        <v/>
      </c>
      <c r="CQ51" s="126" t="str">
        <f>_xlfn.XLOOKUP(B51,PROSPERInitial_Query!$E:$E,PROSPERInitial_Query!$R:$R,"",,-1)</f>
        <v/>
      </c>
      <c r="CR51" s="121" t="str">
        <f t="shared" si="374"/>
        <v>Steven Chase2 - RelationshipAccount / Stakeholder 2Self Score</v>
      </c>
      <c r="CS51" s="126" t="str">
        <f>_xlfn.XLOOKUP(CR51,PROSPERDelta_Query!BK:BK,PROSPERDelta_Query!AN:AN,"",,-1)</f>
        <v/>
      </c>
      <c r="CT51" s="131" t="str">
        <f t="shared" si="375"/>
        <v/>
      </c>
      <c r="CU51" s="131" t="str">
        <f t="shared" si="436"/>
        <v>N/A</v>
      </c>
      <c r="CV51" s="132" t="str">
        <f t="shared" si="437"/>
        <v>N/A</v>
      </c>
      <c r="CW51" s="132" t="str">
        <f>IF(IF(IF($C51="Christopher Lobo",_xlfn.XLOOKUP($B51,PROSPER_Lobo!$1:$1,PROSPER_Lobo!$24:$24,""),
IF($C51="Naren Baliga",_xlfn.XLOOKUP($B51,PROSPER_Baliga!$1:$1,PROSPER_Baliga!$24:$24,""),
IF($C51="Thorsten Huhn",_xlfn.XLOOKUP($B51,PROSPER_Huhn!$1:$1,PROSPER_Huhn!$24:$24,""),
IF($C51="Nick Hull",_xlfn.XLOOKUP($B51,PROSPER_Hull!$1:$1,PROSPER_Hull!$24:$24,""),
IF($C51="Monika Kotwani",_xlfn.XLOOKUP($B51,PROSPER_Kotwani!$1:$1,PROSPER_Kotwani!$24:$24,""),
IF($C51="Jonathan Wellner",_xlfn.XLOOKUP($B51,PROSPER_Wellner!$1:$1,PROSPER_Wellner!$24:$24,""),
IF($C51="Travis Harvey",_xlfn.XLOOKUP($B51,PROSPER_Harvey!$1:$1,PROSPER_Harvey!$24:$24,""),"")))))))="","",
IF($C51="Christopher Lobo",_xlfn.XLOOKUP($B51,PROSPER_Lobo!$1:$1,PROSPER_Lobo!$24:$24,""),
IF($C51="Naren Baliga",_xlfn.XLOOKUP($B51,PROSPER_Baliga!$1:$1,PROSPER_Baliga!$24:$24,""),
IF($C51="Thorsten Huhn",_xlfn.XLOOKUP($B51,PROSPER_Huhn!$1:$1,PROSPER_Huhn!$24:$24,""),
IF($C51="Nick Hull",_xlfn.XLOOKUP($B51,PROSPER_Hull!$1:$1,PROSPER_Hull!$24:$24,""),
IF($C51="Monika Kotwani",_xlfn.XLOOKUP($B51,PROSPER_Kotwani!$1:$1,PROSPER_Kotwani!$24:$24,""),
IF($C51="Jonathan Wellner",_xlfn.XLOOKUP($B51,PROSPER_Wellner!$1:$1,PROSPER_Wellner!$24:$24,""),
IF($C51="Travis Harvey",_xlfn.XLOOKUP($B51,PROSPER_Harvey!$1:$1,PROSPER_Harvey!$24:$24,""),""))))))))="","No Score",IF(IF($C51="Christopher Lobo",_xlfn.XLOOKUP($B51,PROSPER_Lobo!$1:$1,PROSPER_Lobo!$24:$24,""),
IF($C51="Naren Baliga",_xlfn.XLOOKUP($B51,PROSPER_Baliga!$1:$1,PROSPER_Baliga!$24:$24,""),
IF($C51="Thorsten Huhn",_xlfn.XLOOKUP($B51,PROSPER_Huhn!$1:$1,PROSPER_Huhn!$24:$24,""),
IF($C51="Nick Hull",_xlfn.XLOOKUP($B51,PROSPER_Hull!$1:$1,PROSPER_Hull!$24:$24,""),
IF($C51="Monika Kotwani",_xlfn.XLOOKUP($B51,PROSPER_Kotwani!$1:$1,PROSPER_Kotwani!$24:$24,""),
IF($C51="Jonathan Wellner",_xlfn.XLOOKUP($B51,PROSPER_Wellner!$1:$1,PROSPER_Wellner!$24:$24,""),
IF($C51="Travis Harvey",_xlfn.XLOOKUP($B51,PROSPER_Harvey!$1:$1,PROSPER_Harvey!$24:$24,""),"")))))))="","",
IF($C51="Christopher Lobo",_xlfn.XLOOKUP($B51,PROSPER_Lobo!$1:$1,PROSPER_Lobo!$24:$24,""),
IF($C51="Naren Baliga",_xlfn.XLOOKUP($B51,PROSPER_Baliga!$1:$1,PROSPER_Baliga!$24:$24,""),
IF($C51="Thorsten Huhn",_xlfn.XLOOKUP($B51,PROSPER_Huhn!$1:$1,PROSPER_Huhn!$24:$24,""),
IF($C51="Nick Hull",_xlfn.XLOOKUP($B51,PROSPER_Hull!$1:$1,PROSPER_Hull!$24:$24,""),
IF($C51="Monika Kotwani",_xlfn.XLOOKUP($B51,PROSPER_Kotwani!$1:$1,PROSPER_Kotwani!$24:$24,""),
IF($C51="Jonathan Wellner",_xlfn.XLOOKUP($B51,PROSPER_Wellner!$1:$1,PROSPER_Wellner!$24:$24,""),
IF($C51="Travis Harvey",_xlfn.XLOOKUP($B51,PROSPER_Harvey!$1:$1,PROSPER_Harvey!$24:$24,""),"")))))))))</f>
        <v>N/A</v>
      </c>
      <c r="CX51" s="131" t="str">
        <f>IF(IF(IF($C51="Christopher Lobo",_xlfn.XLOOKUP($B51,PROSPER_Lobo!$1:$1,PROSPER_Lobo!$25:$25,""),
IF($C51="Naren Baliga",_xlfn.XLOOKUP($B51,PROSPER_Baliga!$1:$1,PROSPER_Baliga!$25:$25,""),
IF($C51="Thorsten Huhn",_xlfn.XLOOKUP($B51,PROSPER_Huhn!$1:$1,PROSPER_Huhn!$25:$25,""),
IF($C51="Nick Hull",_xlfn.XLOOKUP($B51,PROSPER_Hull!$1:$1,PROSPER_Hull!$25:$25,""),
IF($C51="Monika Kotwani",_xlfn.XLOOKUP($B51,PROSPER_Kotwani!$1:$1,PROSPER_Kotwani!$25:$25,""),
IF($C51="Jonathan Wellner",_xlfn.XLOOKUP($B51,PROSPER_Wellner!$1:$1,PROSPER_Wellner!$25:$25,""),
IF($C51="Travis Harvey",_xlfn.XLOOKUP($B51,PROSPER_Harvey!$1:$1,PROSPER_Harvey!$25:$25,""),"")))))))="","",
IF($C51="Christopher Lobo",_xlfn.XLOOKUP($B51,PROSPER_Lobo!$1:$1,PROSPER_Lobo!$25:$25,""),
IF($C51="Naren Baliga",_xlfn.XLOOKUP($B51,PROSPER_Baliga!$1:$1,PROSPER_Baliga!$25:$25,""),
IF($C51="Thorsten Huhn",_xlfn.XLOOKUP($B51,PROSPER_Huhn!$1:$1,PROSPER_Huhn!$25:$25,""),
IF($C51="Nick Hull",_xlfn.XLOOKUP($B51,PROSPER_Hull!$1:$1,PROSPER_Hull!$25:$25,""),
IF($C51="Monika Kotwani",_xlfn.XLOOKUP($B51,PROSPER_Kotwani!$1:$1,PROSPER_Kotwani!$25:$25,""),
IF($C51="Jonathan Wellner",_xlfn.XLOOKUP($B51,PROSPER_Wellner!$1:$1,PROSPER_Wellner!$25:$25,""),
IF($C51="Travis Harvey",_xlfn.XLOOKUP($B51,PROSPER_Harvey!$1:$1,PROSPER_Harvey!$25:$25,""),""))))))))="","No Comment",IF(IF($C51="Christopher Lobo",_xlfn.XLOOKUP($B51,PROSPER_Lobo!$1:$1,PROSPER_Lobo!$25:$25,""),
IF($C51="Naren Baliga",_xlfn.XLOOKUP($B51,PROSPER_Baliga!$1:$1,PROSPER_Baliga!$25:$25,""),
IF($C51="Thorsten Huhn",_xlfn.XLOOKUP($B51,PROSPER_Huhn!$1:$1,PROSPER_Huhn!$25:$25,""),
IF($C51="Nick Hull",_xlfn.XLOOKUP($B51,PROSPER_Hull!$1:$1,PROSPER_Hull!$25:$25,""),
IF($C51="Monika Kotwani",_xlfn.XLOOKUP($B51,PROSPER_Kotwani!$1:$1,PROSPER_Kotwani!$25:$25,""),
IF($C51="Jonathan Wellner",_xlfn.XLOOKUP($B51,PROSPER_Wellner!$1:$1,PROSPER_Wellner!$25:$25,""),
IF($C51="Travis Harvey",_xlfn.XLOOKUP($B51,PROSPER_Harvey!$1:$1,PROSPER_Harvey!$25:$25,""),"")))))))="","",
IF($C51="Christopher Lobo",_xlfn.XLOOKUP($B51,PROSPER_Lobo!$1:$1,PROSPER_Lobo!$25:$25,""),
IF($C51="Naren Baliga",_xlfn.XLOOKUP($B51,PROSPER_Baliga!$1:$1,PROSPER_Baliga!$25:$25,""),
IF($C51="Thorsten Huhn",_xlfn.XLOOKUP($B51,PROSPER_Huhn!$1:$1,PROSPER_Huhn!$25:$25,""),
IF($C51="Nick Hull",_xlfn.XLOOKUP($B51,PROSPER_Hull!$1:$1,PROSPER_Hull!$25:$25,""),
IF($C51="Monika Kotwani",_xlfn.XLOOKUP($B51,PROSPER_Kotwani!$1:$1,PROSPER_Kotwani!$25:$25,""),
IF($C51="Jonathan Wellner",_xlfn.XLOOKUP($B51,PROSPER_Wellner!$1:$1,PROSPER_Wellner!$25:$25,""),
IF($C51="Travis Harvey",_xlfn.XLOOKUP($B51,PROSPER_Harvey!$1:$1,PROSPER_Harvey!$25:$25,""),"")))))))))</f>
        <v>N/A</v>
      </c>
      <c r="CY51" s="150" t="str">
        <f t="shared" si="438"/>
        <v>N/A</v>
      </c>
      <c r="CZ51" s="130" t="str">
        <f>_xlfn.XLOOKUP(B51,PROSPERInitial_Query!$E:$E,PROSPERInitial_Query!$AC:$AC,"",,-1)</f>
        <v/>
      </c>
      <c r="DA51" s="121" t="str">
        <f t="shared" si="376"/>
        <v>Steven Chase2 - RelationshipAccount / Stakeholder 3Name</v>
      </c>
      <c r="DB51" s="121" t="str">
        <f>_xlfn.XLOOKUP(DA51,PROSPERDelta_Query!BK:BK,PROSPERDelta_Query!AE:AE,"",,-1)</f>
        <v/>
      </c>
      <c r="DC51" s="126" t="str">
        <f>_xlfn.XLOOKUP(B51,PROSPERInitial_Query!$E:$E,PROSPERInitial_Query!$S:$S,"",,-1)</f>
        <v/>
      </c>
      <c r="DD51" s="121" t="str">
        <f t="shared" si="377"/>
        <v>Steven Chase2 - RelationshipAccount / Stakeholder 3Self Score</v>
      </c>
      <c r="DE51" s="126" t="str">
        <f>_xlfn.XLOOKUP(DD51,PROSPERDelta_Query!BK:BK,PROSPERDelta_Query!AO:AO,"",,-1)</f>
        <v/>
      </c>
      <c r="DF51" s="131" t="str">
        <f t="shared" si="378"/>
        <v/>
      </c>
      <c r="DG51" s="131" t="str">
        <f t="shared" si="439"/>
        <v>N/A</v>
      </c>
      <c r="DH51" s="132" t="str">
        <f t="shared" si="440"/>
        <v>N/A</v>
      </c>
      <c r="DI51" s="132" t="str">
        <f>IF(IF(IF($C51="Christopher Lobo",_xlfn.XLOOKUP($B51,PROSPER_Lobo!$1:$1,PROSPER_Lobo!$27:$27,""),
IF($C51="Naren Baliga",_xlfn.XLOOKUP($B51,PROSPER_Baliga!$1:$1,PROSPER_Baliga!$27:$27,""),
IF($C51="Thorsten Huhn",_xlfn.XLOOKUP($B51,PROSPER_Huhn!$1:$1,PROSPER_Huhn!$27:$27,""),
IF($C51="Nick Hull",_xlfn.XLOOKUP($B51,PROSPER_Hull!$1:$1,PROSPER_Hull!$27:$27,""),
IF($C51="Monika Kotwani",_xlfn.XLOOKUP($B51,PROSPER_Kotwani!$1:$1,PROSPER_Kotwani!$27:$27,""),
IF($C51="Jonathan Wellner",_xlfn.XLOOKUP($B51,PROSPER_Wellner!$1:$1,PROSPER_Wellner!$27:$27,""),
IF($C51="Travis Harvey",_xlfn.XLOOKUP($B51,PROSPER_Harvey!$1:$1,PROSPER_Harvey!$27:$27,""),"")))))))="","",
IF($C51="Christopher Lobo",_xlfn.XLOOKUP($B51,PROSPER_Lobo!$1:$1,PROSPER_Lobo!$27:$27,""),
IF($C51="Naren Baliga",_xlfn.XLOOKUP($B51,PROSPER_Baliga!$1:$1,PROSPER_Baliga!$27:$27,""),
IF($C51="Thorsten Huhn",_xlfn.XLOOKUP($B51,PROSPER_Huhn!$1:$1,PROSPER_Huhn!$27:$27,""),
IF($C51="Nick Hull",_xlfn.XLOOKUP($B51,PROSPER_Hull!$1:$1,PROSPER_Hull!$27:$27,""),
IF($C51="Monika Kotwani",_xlfn.XLOOKUP($B51,PROSPER_Kotwani!$1:$1,PROSPER_Kotwani!$27:$27,""),
IF($C51="Jonathan Wellner",_xlfn.XLOOKUP($B51,PROSPER_Wellner!$1:$1,PROSPER_Wellner!$27:$27,""),
IF($C51="Travis Harvey",_xlfn.XLOOKUP($B51,PROSPER_Harvey!$1:$1,PROSPER_Harvey!$27:$27,""),""))))))))="","No Score",IF(IF($C51="Christopher Lobo",_xlfn.XLOOKUP($B51,PROSPER_Lobo!$1:$1,PROSPER_Lobo!$27:$27,""),
IF($C51="Naren Baliga",_xlfn.XLOOKUP($B51,PROSPER_Baliga!$1:$1,PROSPER_Baliga!$27:$27,""),
IF($C51="Thorsten Huhn",_xlfn.XLOOKUP($B51,PROSPER_Huhn!$1:$1,PROSPER_Huhn!$27:$27,""),
IF($C51="Nick Hull",_xlfn.XLOOKUP($B51,PROSPER_Hull!$1:$1,PROSPER_Hull!$27:$27,""),
IF($C51="Monika Kotwani",_xlfn.XLOOKUP($B51,PROSPER_Kotwani!$1:$1,PROSPER_Kotwani!$27:$27,""),
IF($C51="Jonathan Wellner",_xlfn.XLOOKUP($B51,PROSPER_Wellner!$1:$1,PROSPER_Wellner!$27:$27,""),
IF($C51="Travis Harvey",_xlfn.XLOOKUP($B51,PROSPER_Harvey!$1:$1,PROSPER_Harvey!$27:$27,""),"")))))))="","",
IF($C51="Christopher Lobo",_xlfn.XLOOKUP($B51,PROSPER_Lobo!$1:$1,PROSPER_Lobo!$27:$27,""),
IF($C51="Naren Baliga",_xlfn.XLOOKUP($B51,PROSPER_Baliga!$1:$1,PROSPER_Baliga!$27:$27,""),
IF($C51="Thorsten Huhn",_xlfn.XLOOKUP($B51,PROSPER_Huhn!$1:$1,PROSPER_Huhn!$27:$27,""),
IF($C51="Nick Hull",_xlfn.XLOOKUP($B51,PROSPER_Hull!$1:$1,PROSPER_Hull!$27:$27,""),
IF($C51="Monika Kotwani",_xlfn.XLOOKUP($B51,PROSPER_Kotwani!$1:$1,PROSPER_Kotwani!$27:$27,""),
IF($C51="Jonathan Wellner",_xlfn.XLOOKUP($B51,PROSPER_Wellner!$1:$1,PROSPER_Wellner!$27:$27,""),
IF($C51="Travis Harvey",_xlfn.XLOOKUP($B51,PROSPER_Harvey!$1:$1,PROSPER_Harvey!$27:$27,""),"")))))))))</f>
        <v>N/A</v>
      </c>
      <c r="DJ51" s="131" t="str">
        <f>IF(IF(IF($C51="Christopher Lobo",_xlfn.XLOOKUP($B51,PROSPER_Lobo!$1:$1,PROSPER_Lobo!$28:$28,""),
IF($C51="Naren Baliga",_xlfn.XLOOKUP($B51,PROSPER_Baliga!$1:$1,PROSPER_Baliga!$28:$28,""),
IF($C51="Thorsten Huhn",_xlfn.XLOOKUP($B51,PROSPER_Huhn!$1:$1,PROSPER_Huhn!$28:$28,""),
IF($C51="Nick Hull",_xlfn.XLOOKUP($B51,PROSPER_Hull!$1:$1,PROSPER_Hull!$28:$28,""),
IF($C51="Monika Kotwani",_xlfn.XLOOKUP($B51,PROSPER_Kotwani!$1:$1,PROSPER_Kotwani!$28:$28,""),
IF($C51="Jonathan Wellner",_xlfn.XLOOKUP($B51,PROSPER_Wellner!$1:$1,PROSPER_Wellner!$28:$28,""),
IF($C51="Travis Harvey",_xlfn.XLOOKUP($B51,PROSPER_Harvey!$1:$1,PROSPER_Harvey!$28:$28,""),"")))))))="","",
IF($C51="Christopher Lobo",_xlfn.XLOOKUP($B51,PROSPER_Lobo!$1:$1,PROSPER_Lobo!$28:$28,""),
IF($C51="Naren Baliga",_xlfn.XLOOKUP($B51,PROSPER_Baliga!$1:$1,PROSPER_Baliga!$28:$28,""),
IF($C51="Thorsten Huhn",_xlfn.XLOOKUP($B51,PROSPER_Huhn!$1:$1,PROSPER_Huhn!$28:$28,""),
IF($C51="Nick Hull",_xlfn.XLOOKUP($B51,PROSPER_Hull!$1:$1,PROSPER_Hull!$28:$28,""),
IF($C51="Monika Kotwani",_xlfn.XLOOKUP($B51,PROSPER_Kotwani!$1:$1,PROSPER_Kotwani!$28:$28,""),
IF($C51="Jonathan Wellner",_xlfn.XLOOKUP($B51,PROSPER_Wellner!$1:$1,PROSPER_Wellner!$28:$28,""),
IF($C51="Travis Harvey",_xlfn.XLOOKUP($B51,PROSPER_Harvey!$1:$1,PROSPER_Harvey!$28:$28,""),""))))))))="","No Comment",IF(IF($C51="Christopher Lobo",_xlfn.XLOOKUP($B51,PROSPER_Lobo!$1:$1,PROSPER_Lobo!$28:$28,""),
IF($C51="Naren Baliga",_xlfn.XLOOKUP($B51,PROSPER_Baliga!$1:$1,PROSPER_Baliga!$28:$28,""),
IF($C51="Thorsten Huhn",_xlfn.XLOOKUP($B51,PROSPER_Huhn!$1:$1,PROSPER_Huhn!$28:$28,""),
IF($C51="Nick Hull",_xlfn.XLOOKUP($B51,PROSPER_Hull!$1:$1,PROSPER_Hull!$28:$28,""),
IF($C51="Monika Kotwani",_xlfn.XLOOKUP($B51,PROSPER_Kotwani!$1:$1,PROSPER_Kotwani!$28:$28,""),
IF($C51="Jonathan Wellner",_xlfn.XLOOKUP($B51,PROSPER_Wellner!$1:$1,PROSPER_Wellner!$28:$28,""),
IF($C51="Travis Harvey",_xlfn.XLOOKUP($B51,PROSPER_Harvey!$1:$1,PROSPER_Harvey!$28:$28,""),"")))))))="","",
IF($C51="Christopher Lobo",_xlfn.XLOOKUP($B51,PROSPER_Lobo!$1:$1,PROSPER_Lobo!$28:$28,""),
IF($C51="Naren Baliga",_xlfn.XLOOKUP($B51,PROSPER_Baliga!$1:$1,PROSPER_Baliga!$28:$28,""),
IF($C51="Thorsten Huhn",_xlfn.XLOOKUP($B51,PROSPER_Huhn!$1:$1,PROSPER_Huhn!$28:$28,""),
IF($C51="Nick Hull",_xlfn.XLOOKUP($B51,PROSPER_Hull!$1:$1,PROSPER_Hull!$28:$28,""),
IF($C51="Monika Kotwani",_xlfn.XLOOKUP($B51,PROSPER_Kotwani!$1:$1,PROSPER_Kotwani!$28:$28,""),
IF($C51="Jonathan Wellner",_xlfn.XLOOKUP($B51,PROSPER_Wellner!$1:$1,PROSPER_Wellner!$28:$28,""),
IF($C51="Travis Harvey",_xlfn.XLOOKUP($B51,PROSPER_Harvey!$1:$1,PROSPER_Harvey!$28:$28,""),"")))))))))</f>
        <v>N/A</v>
      </c>
      <c r="DK51" s="150" t="str">
        <f t="shared" si="441"/>
        <v>N/A</v>
      </c>
      <c r="DL51" s="130" t="str">
        <f>_xlfn.XLOOKUP(B51,PROSPERInitial_Query!$E:$E,PROSPERInitial_Query!$AD:$AD,"",,-1)</f>
        <v/>
      </c>
      <c r="DM51" s="121" t="str">
        <f t="shared" si="379"/>
        <v>Steven Chase2 - RelationshipAccount / Stakeholder 4Name</v>
      </c>
      <c r="DN51" s="121" t="str">
        <f>_xlfn.XLOOKUP(DM51,PROSPERDelta_Query!BK:BK,PROSPERDelta_Query!AF:AF,"",,-1)</f>
        <v/>
      </c>
      <c r="DO51" s="126" t="str">
        <f>_xlfn.XLOOKUP(B51,PROSPERInitial_Query!$E:$E,PROSPERInitial_Query!$T:$T,"",,-1)</f>
        <v/>
      </c>
      <c r="DP51" s="121" t="str">
        <f t="shared" si="380"/>
        <v>Steven Chase2 - RelationshipAccount / Stakeholder 4Self Score</v>
      </c>
      <c r="DQ51" s="126" t="str">
        <f>_xlfn.XLOOKUP(DP51,PROSPERDelta_Query!BK:BK,PROSPERDelta_Query!AP:AP,"",,-1)</f>
        <v/>
      </c>
      <c r="DR51" s="131" t="str">
        <f t="shared" si="381"/>
        <v/>
      </c>
      <c r="DS51" s="131" t="str">
        <f t="shared" si="442"/>
        <v>N/A</v>
      </c>
      <c r="DT51" s="132" t="str">
        <f t="shared" si="443"/>
        <v>N/A</v>
      </c>
      <c r="DU51" s="132" t="str">
        <f>IF(IF(IF($C51="Christopher Lobo",_xlfn.XLOOKUP($B51,PROSPER_Lobo!$1:$1,PROSPER_Lobo!$30:$30,""),
IF($C51="Naren Baliga",_xlfn.XLOOKUP($B51,PROSPER_Baliga!$1:$1,PROSPER_Baliga!$30:$30,""),
IF($C51="Thorsten Huhn",_xlfn.XLOOKUP($B51,PROSPER_Huhn!$1:$1,PROSPER_Huhn!$30:$30,""),
IF($C51="Nick Hull",_xlfn.XLOOKUP($B51,PROSPER_Hull!$1:$1,PROSPER_Hull!$30:$30,""),
IF($C51="Monika Kotwani",_xlfn.XLOOKUP($B51,PROSPER_Kotwani!$1:$1,PROSPER_Kotwani!$30:$30,""),
IF($C51="Jonathan Wellner",_xlfn.XLOOKUP($B51,PROSPER_Wellner!$1:$1,PROSPER_Wellner!$30:$30,""),
IF($C51="Travis Harvey",_xlfn.XLOOKUP($B51,PROSPER_Harvey!$1:$1,PROSPER_Harvey!$30:$30,""),"")))))))="","",
IF($C51="Christopher Lobo",_xlfn.XLOOKUP($B51,PROSPER_Lobo!$1:$1,PROSPER_Lobo!$30:$30,""),
IF($C51="Naren Baliga",_xlfn.XLOOKUP($B51,PROSPER_Baliga!$1:$1,PROSPER_Baliga!$30:$30,""),
IF($C51="Thorsten Huhn",_xlfn.XLOOKUP($B51,PROSPER_Huhn!$1:$1,PROSPER_Huhn!$30:$30,""),
IF($C51="Nick Hull",_xlfn.XLOOKUP($B51,PROSPER_Hull!$1:$1,PROSPER_Hull!$30:$30,""),
IF($C51="Monika Kotwani",_xlfn.XLOOKUP($B51,PROSPER_Kotwani!$1:$1,PROSPER_Kotwani!$30:$30,""),
IF($C51="Jonathan Wellner",_xlfn.XLOOKUP($B51,PROSPER_Wellner!$1:$1,PROSPER_Wellner!$30:$30,""),
IF($C51="Travis Harvey",_xlfn.XLOOKUP($B51,PROSPER_Harvey!$1:$1,PROSPER_Harvey!$30:$30,""),""))))))))="","No Score",IF(IF($C51="Christopher Lobo",_xlfn.XLOOKUP($B51,PROSPER_Lobo!$1:$1,PROSPER_Lobo!$30:$30,""),
IF($C51="Naren Baliga",_xlfn.XLOOKUP($B51,PROSPER_Baliga!$1:$1,PROSPER_Baliga!$30:$30,""),
IF($C51="Thorsten Huhn",_xlfn.XLOOKUP($B51,PROSPER_Huhn!$1:$1,PROSPER_Huhn!$30:$30,""),
IF($C51="Nick Hull",_xlfn.XLOOKUP($B51,PROSPER_Hull!$1:$1,PROSPER_Hull!$30:$30,""),
IF($C51="Monika Kotwani",_xlfn.XLOOKUP($B51,PROSPER_Kotwani!$1:$1,PROSPER_Kotwani!$30:$30,""),
IF($C51="Jonathan Wellner",_xlfn.XLOOKUP($B51,PROSPER_Wellner!$1:$1,PROSPER_Wellner!$30:$30,""),
IF($C51="Travis Harvey",_xlfn.XLOOKUP($B51,PROSPER_Harvey!$1:$1,PROSPER_Harvey!$30:$30,""),"")))))))="","",
IF($C51="Christopher Lobo",_xlfn.XLOOKUP($B51,PROSPER_Lobo!$1:$1,PROSPER_Lobo!$30:$30,""),
IF($C51="Naren Baliga",_xlfn.XLOOKUP($B51,PROSPER_Baliga!$1:$1,PROSPER_Baliga!$30:$30,""),
IF($C51="Thorsten Huhn",_xlfn.XLOOKUP($B51,PROSPER_Huhn!$1:$1,PROSPER_Huhn!$30:$30,""),
IF($C51="Nick Hull",_xlfn.XLOOKUP($B51,PROSPER_Hull!$1:$1,PROSPER_Hull!$30:$30,""),
IF($C51="Monika Kotwani",_xlfn.XLOOKUP($B51,PROSPER_Kotwani!$1:$1,PROSPER_Kotwani!$30:$30,""),
IF($C51="Jonathan Wellner",_xlfn.XLOOKUP($B51,PROSPER_Wellner!$1:$1,PROSPER_Wellner!$30:$30,""),
IF($C51="Travis Harvey",_xlfn.XLOOKUP($B51,PROSPER_Harvey!$1:$1,PROSPER_Harvey!$30:$30,""),"")))))))))</f>
        <v>N/A</v>
      </c>
      <c r="DV51" s="131" t="str">
        <f>IF(IF(IF($C51="Christopher Lobo",_xlfn.XLOOKUP($B51,PROSPER_Lobo!$1:$1,PROSPER_Lobo!$31:$31,""),
IF($C51="Naren Baliga",_xlfn.XLOOKUP($B51,PROSPER_Baliga!$1:$1,PROSPER_Baliga!$31:$31,""),
IF($C51="Thorsten Huhn",_xlfn.XLOOKUP($B51,PROSPER_Huhn!$1:$1,PROSPER_Huhn!$31:$31,""),
IF($C51="Nick Hull",_xlfn.XLOOKUP($B51,PROSPER_Hull!$1:$1,PROSPER_Hull!$31:$31,""),
IF($C51="Monika Kotwani",_xlfn.XLOOKUP($B51,PROSPER_Kotwani!$1:$1,PROSPER_Kotwani!$31:$31,""),
IF($C51="Jonathan Wellner",_xlfn.XLOOKUP($B51,PROSPER_Wellner!$1:$1,PROSPER_Wellner!$31:$31,""),
IF($C51="Travis Harvey",_xlfn.XLOOKUP($B51,PROSPER_Harvey!$1:$1,PROSPER_Harvey!$31:$31,""),"")))))))="","",
IF($C51="Christopher Lobo",_xlfn.XLOOKUP($B51,PROSPER_Lobo!$1:$1,PROSPER_Lobo!$31:$31,""),
IF($C51="Naren Baliga",_xlfn.XLOOKUP($B51,PROSPER_Baliga!$1:$1,PROSPER_Baliga!$31:$31,""),
IF($C51="Thorsten Huhn",_xlfn.XLOOKUP($B51,PROSPER_Huhn!$1:$1,PROSPER_Huhn!$31:$31,""),
IF($C51="Nick Hull",_xlfn.XLOOKUP($B51,PROSPER_Hull!$1:$1,PROSPER_Hull!$31:$31,""),
IF($C51="Monika Kotwani",_xlfn.XLOOKUP($B51,PROSPER_Kotwani!$1:$1,PROSPER_Kotwani!$31:$31,""),
IF($C51="Jonathan Wellner",_xlfn.XLOOKUP($B51,PROSPER_Wellner!$1:$1,PROSPER_Wellner!$31:$31,""),
IF($C51="Travis Harvey",_xlfn.XLOOKUP($B51,PROSPER_Harvey!$1:$1,PROSPER_Harvey!$31:$31,""),""))))))))="","No Comment",IF(IF($C51="Christopher Lobo",_xlfn.XLOOKUP($B51,PROSPER_Lobo!$1:$1,PROSPER_Lobo!$31:$31,""),
IF($C51="Naren Baliga",_xlfn.XLOOKUP($B51,PROSPER_Baliga!$1:$1,PROSPER_Baliga!$31:$31,""),
IF($C51="Thorsten Huhn",_xlfn.XLOOKUP($B51,PROSPER_Huhn!$1:$1,PROSPER_Huhn!$31:$31,""),
IF($C51="Nick Hull",_xlfn.XLOOKUP($B51,PROSPER_Hull!$1:$1,PROSPER_Hull!$31:$31,""),
IF($C51="Monika Kotwani",_xlfn.XLOOKUP($B51,PROSPER_Kotwani!$1:$1,PROSPER_Kotwani!$31:$31,""),
IF($C51="Jonathan Wellner",_xlfn.XLOOKUP($B51,PROSPER_Wellner!$1:$1,PROSPER_Wellner!$31:$31,""),
IF($C51="Travis Harvey",_xlfn.XLOOKUP($B51,PROSPER_Harvey!$1:$1,PROSPER_Harvey!$31:$31,""),"")))))))="","",
IF($C51="Christopher Lobo",_xlfn.XLOOKUP($B51,PROSPER_Lobo!$1:$1,PROSPER_Lobo!$31:$31,""),
IF($C51="Naren Baliga",_xlfn.XLOOKUP($B51,PROSPER_Baliga!$1:$1,PROSPER_Baliga!$31:$31,""),
IF($C51="Thorsten Huhn",_xlfn.XLOOKUP($B51,PROSPER_Huhn!$1:$1,PROSPER_Huhn!$31:$31,""),
IF($C51="Nick Hull",_xlfn.XLOOKUP($B51,PROSPER_Hull!$1:$1,PROSPER_Hull!$31:$31,""),
IF($C51="Monika Kotwani",_xlfn.XLOOKUP($B51,PROSPER_Kotwani!$1:$1,PROSPER_Kotwani!$31:$31,""),
IF($C51="Jonathan Wellner",_xlfn.XLOOKUP($B51,PROSPER_Wellner!$1:$1,PROSPER_Wellner!$31:$31,""),
IF($C51="Travis Harvey",_xlfn.XLOOKUP($B51,PROSPER_Harvey!$1:$1,PROSPER_Harvey!$31:$31,""),"")))))))))</f>
        <v>N/A</v>
      </c>
      <c r="DW51" s="150" t="str">
        <f t="shared" si="444"/>
        <v>N/A</v>
      </c>
      <c r="DX51" s="130" t="str">
        <f>_xlfn.XLOOKUP(B51,PROSPERInitial_Query!$E:$E,PROSPERInitial_Query!$AE:$AE,"",,-1)</f>
        <v/>
      </c>
      <c r="DY51" s="121" t="str">
        <f t="shared" si="382"/>
        <v>Steven Chase2 - RelationshipAccount / Stakeholder 5Name</v>
      </c>
      <c r="DZ51" s="121" t="str">
        <f>_xlfn.XLOOKUP(DY51,PROSPERDelta_Query!BK:BK,PROSPERDelta_Query!AG:AG,"",,-1)</f>
        <v/>
      </c>
      <c r="EA51" s="126" t="str">
        <f>_xlfn.XLOOKUP(B51,PROSPERInitial_Query!$E:$E,PROSPERInitial_Query!$U:$U,"",,-1)</f>
        <v/>
      </c>
      <c r="EB51" s="121" t="str">
        <f t="shared" si="383"/>
        <v>Steven Chase2 - RelationshipAccount / Stakeholder 5Self Score</v>
      </c>
      <c r="EC51" s="126" t="str">
        <f>_xlfn.XLOOKUP(EB51,PROSPERDelta_Query!BK:BK,PROSPERDelta_Query!AQ:AQ,"",,-1)</f>
        <v/>
      </c>
      <c r="ED51" s="131" t="str">
        <f t="shared" si="384"/>
        <v/>
      </c>
      <c r="EE51" s="131" t="str">
        <f t="shared" si="445"/>
        <v>N/A</v>
      </c>
      <c r="EF51" s="132" t="str">
        <f t="shared" si="446"/>
        <v>N/A</v>
      </c>
      <c r="EG51" s="132" t="str">
        <f>IF(IF(IF($C51="Christopher Lobo",_xlfn.XLOOKUP($B51,PROSPER_Lobo!$1:$1,PROSPER_Lobo!$33:$33,""),
IF($C51="Naren Baliga",_xlfn.XLOOKUP($B51,PROSPER_Baliga!$1:$1,PROSPER_Baliga!$33:$33,""),
IF($C51="Thorsten Huhn",_xlfn.XLOOKUP($B51,PROSPER_Huhn!$1:$1,PROSPER_Huhn!$33:$33,""),
IF($C51="Nick Hull",_xlfn.XLOOKUP($B51,PROSPER_Hull!$1:$1,PROSPER_Hull!$33:$33,""),
IF($C51="Monika Kotwani",_xlfn.XLOOKUP($B51,PROSPER_Kotwani!$1:$1,PROSPER_Kotwani!$33:$33,""),
IF($C51="Jonathan Wellner",_xlfn.XLOOKUP($B51,PROSPER_Wellner!$1:$1,PROSPER_Wellner!$33:$33,""),
IF($C51="Travis Harvey",_xlfn.XLOOKUP($B51,PROSPER_Harvey!$1:$1,PROSPER_Harvey!$33:$33,""),"")))))))="","",
IF($C51="Christopher Lobo",_xlfn.XLOOKUP($B51,PROSPER_Lobo!$1:$1,PROSPER_Lobo!$33:$33,""),
IF($C51="Naren Baliga",_xlfn.XLOOKUP($B51,PROSPER_Baliga!$1:$1,PROSPER_Baliga!$33:$33,""),
IF($C51="Thorsten Huhn",_xlfn.XLOOKUP($B51,PROSPER_Huhn!$1:$1,PROSPER_Huhn!$33:$33,""),
IF($C51="Nick Hull",_xlfn.XLOOKUP($B51,PROSPER_Hull!$1:$1,PROSPER_Hull!$33:$33,""),
IF($C51="Monika Kotwani",_xlfn.XLOOKUP($B51,PROSPER_Kotwani!$1:$1,PROSPER_Kotwani!$33:$33,""),
IF($C51="Jonathan Wellner",_xlfn.XLOOKUP($B51,PROSPER_Wellner!$1:$1,PROSPER_Wellner!$33:$33,""),
IF($C51="Travis Harvey",_xlfn.XLOOKUP($B51,PROSPER_Harvey!$1:$1,PROSPER_Harvey!$33:$33,""),""))))))))="","No Score",IF(IF($C51="Christopher Lobo",_xlfn.XLOOKUP($B51,PROSPER_Lobo!$1:$1,PROSPER_Lobo!$33:$33,""),
IF($C51="Naren Baliga",_xlfn.XLOOKUP($B51,PROSPER_Baliga!$1:$1,PROSPER_Baliga!$33:$33,""),
IF($C51="Thorsten Huhn",_xlfn.XLOOKUP($B51,PROSPER_Huhn!$1:$1,PROSPER_Huhn!$33:$33,""),
IF($C51="Nick Hull",_xlfn.XLOOKUP($B51,PROSPER_Hull!$1:$1,PROSPER_Hull!$33:$33,""),
IF($C51="Monika Kotwani",_xlfn.XLOOKUP($B51,PROSPER_Kotwani!$1:$1,PROSPER_Kotwani!$33:$33,""),
IF($C51="Jonathan Wellner",_xlfn.XLOOKUP($B51,PROSPER_Wellner!$1:$1,PROSPER_Wellner!$33:$33,""),
IF($C51="Travis Harvey",_xlfn.XLOOKUP($B51,PROSPER_Harvey!$1:$1,PROSPER_Harvey!$33:$33,""),"")))))))="","",
IF($C51="Christopher Lobo",_xlfn.XLOOKUP($B51,PROSPER_Lobo!$1:$1,PROSPER_Lobo!$33:$33,""),
IF($C51="Naren Baliga",_xlfn.XLOOKUP($B51,PROSPER_Baliga!$1:$1,PROSPER_Baliga!$33:$33,""),
IF($C51="Thorsten Huhn",_xlfn.XLOOKUP($B51,PROSPER_Huhn!$1:$1,PROSPER_Huhn!$33:$33,""),
IF($C51="Nick Hull",_xlfn.XLOOKUP($B51,PROSPER_Hull!$1:$1,PROSPER_Hull!$33:$33,""),
IF($C51="Monika Kotwani",_xlfn.XLOOKUP($B51,PROSPER_Kotwani!$1:$1,PROSPER_Kotwani!$33:$33,""),
IF($C51="Jonathan Wellner",_xlfn.XLOOKUP($B51,PROSPER_Wellner!$1:$1,PROSPER_Wellner!$33:$33,""),
IF($C51="Travis Harvey",_xlfn.XLOOKUP($B51,PROSPER_Harvey!$1:$1,PROSPER_Harvey!$33:$33,""),"")))))))))</f>
        <v>N/A</v>
      </c>
      <c r="EH51" s="131" t="str">
        <f>IF(IF(IF($C51="Christopher Lobo",_xlfn.XLOOKUP($B51,PROSPER_Lobo!$1:$1,PROSPER_Lobo!$34:$34,""),
IF($C51="Naren Baliga",_xlfn.XLOOKUP($B51,PROSPER_Baliga!$1:$1,PROSPER_Baliga!$34:$34,""),
IF($C51="Thorsten Huhn",_xlfn.XLOOKUP($B51,PROSPER_Huhn!$1:$1,PROSPER_Huhn!$34:$34,""),
IF($C51="Nick Hull",_xlfn.XLOOKUP($B51,PROSPER_Hull!$1:$1,PROSPER_Hull!$34:$34,""),
IF($C51="Monika Kotwani",_xlfn.XLOOKUP($B51,PROSPER_Kotwani!$1:$1,PROSPER_Kotwani!$34:$34,""),
IF($C51="Jonathan Wellner",_xlfn.XLOOKUP($B51,PROSPER_Wellner!$1:$1,PROSPER_Wellner!$34:$34,""),
IF($C51="Travis Harvey",_xlfn.XLOOKUP($B51,PROSPER_Harvey!$1:$1,PROSPER_Harvey!$34:$34,""),"")))))))="","",
IF($C51="Christopher Lobo",_xlfn.XLOOKUP($B51,PROSPER_Lobo!$1:$1,PROSPER_Lobo!$34:$34,""),
IF($C51="Naren Baliga",_xlfn.XLOOKUP($B51,PROSPER_Baliga!$1:$1,PROSPER_Baliga!$34:$34,""),
IF($C51="Thorsten Huhn",_xlfn.XLOOKUP($B51,PROSPER_Huhn!$1:$1,PROSPER_Huhn!$34:$34,""),
IF($C51="Nick Hull",_xlfn.XLOOKUP($B51,PROSPER_Hull!$1:$1,PROSPER_Hull!$34:$34,""),
IF($C51="Monika Kotwani",_xlfn.XLOOKUP($B51,PROSPER_Kotwani!$1:$1,PROSPER_Kotwani!$34:$34,""),
IF($C51="Jonathan Wellner",_xlfn.XLOOKUP($B51,PROSPER_Wellner!$1:$1,PROSPER_Wellner!$34:$34,""),
IF($C51="Travis Harvey",_xlfn.XLOOKUP($B51,PROSPER_Harvey!$1:$1,PROSPER_Harvey!$34:$34,""),""))))))))="","No Comment",IF(IF($C51="Christopher Lobo",_xlfn.XLOOKUP($B51,PROSPER_Lobo!$1:$1,PROSPER_Lobo!$34:$34,""),
IF($C51="Naren Baliga",_xlfn.XLOOKUP($B51,PROSPER_Baliga!$1:$1,PROSPER_Baliga!$34:$34,""),
IF($C51="Thorsten Huhn",_xlfn.XLOOKUP($B51,PROSPER_Huhn!$1:$1,PROSPER_Huhn!$34:$34,""),
IF($C51="Nick Hull",_xlfn.XLOOKUP($B51,PROSPER_Hull!$1:$1,PROSPER_Hull!$34:$34,""),
IF($C51="Monika Kotwani",_xlfn.XLOOKUP($B51,PROSPER_Kotwani!$1:$1,PROSPER_Kotwani!$34:$34,""),
IF($C51="Jonathan Wellner",_xlfn.XLOOKUP($B51,PROSPER_Wellner!$1:$1,PROSPER_Wellner!$34:$34,""),
IF($C51="Travis Harvey",_xlfn.XLOOKUP($B51,PROSPER_Harvey!$1:$1,PROSPER_Harvey!$34:$34,""),"")))))))="","",
IF($C51="Christopher Lobo",_xlfn.XLOOKUP($B51,PROSPER_Lobo!$1:$1,PROSPER_Lobo!$34:$34,""),
IF($C51="Naren Baliga",_xlfn.XLOOKUP($B51,PROSPER_Baliga!$1:$1,PROSPER_Baliga!$34:$34,""),
IF($C51="Thorsten Huhn",_xlfn.XLOOKUP($B51,PROSPER_Huhn!$1:$1,PROSPER_Huhn!$34:$34,""),
IF($C51="Nick Hull",_xlfn.XLOOKUP($B51,PROSPER_Hull!$1:$1,PROSPER_Hull!$34:$34,""),
IF($C51="Monika Kotwani",_xlfn.XLOOKUP($B51,PROSPER_Kotwani!$1:$1,PROSPER_Kotwani!$34:$34,""),
IF($C51="Jonathan Wellner",_xlfn.XLOOKUP($B51,PROSPER_Wellner!$1:$1,PROSPER_Wellner!$34:$34,""),
IF($C51="Travis Harvey",_xlfn.XLOOKUP($B51,PROSPER_Harvey!$1:$1,PROSPER_Harvey!$34:$34,""),"")))))))))</f>
        <v>N/A</v>
      </c>
      <c r="EI51" s="150" t="str">
        <f t="shared" si="447"/>
        <v>N/A</v>
      </c>
      <c r="EJ51" s="130" t="str">
        <f>_xlfn.XLOOKUP(B51,PROSPERInitial_Query!$E:$E,PROSPERInitial_Query!$AF:$AF,"",,-1)</f>
        <v/>
      </c>
      <c r="EK51" s="121" t="str">
        <f t="shared" si="385"/>
        <v>Steven Chase2 - RelationshipAccount / Stakeholder 6Name</v>
      </c>
      <c r="EL51" s="121" t="str">
        <f>_xlfn.XLOOKUP(EK51,PROSPERDelta_Query!BK:BK,PROSPERDelta_Query!AH:AH,"",,-1)</f>
        <v/>
      </c>
      <c r="EM51" s="126" t="str">
        <f>_xlfn.XLOOKUP(B51,PROSPERInitial_Query!$E:$E,PROSPERInitial_Query!$V:$V,"",,-1)</f>
        <v/>
      </c>
      <c r="EN51" s="121" t="str">
        <f t="shared" si="386"/>
        <v>Steven Chase2 - RelationshipAccount / Stakeholder 6Self Score</v>
      </c>
      <c r="EO51" s="126" t="str">
        <f>_xlfn.XLOOKUP(EN51,PROSPERDelta_Query!BK:BK,PROSPERDelta_Query!AR:AR,"",,-1)</f>
        <v/>
      </c>
      <c r="EP51" s="131" t="str">
        <f t="shared" si="387"/>
        <v/>
      </c>
      <c r="EQ51" s="131" t="str">
        <f t="shared" si="448"/>
        <v>N/A</v>
      </c>
      <c r="ER51" s="132" t="str">
        <f t="shared" si="449"/>
        <v>N/A</v>
      </c>
      <c r="ES51" s="132" t="str">
        <f>IF(IF(IF($C51="Christopher Lobo",_xlfn.XLOOKUP($B51,PROSPER_Lobo!$1:$1,PROSPER_Lobo!$36:$36,""),
IF($C51="Naren Baliga",_xlfn.XLOOKUP($B51,PROSPER_Baliga!$1:$1,PROSPER_Baliga!$36:$36,""),
IF($C51="Thorsten Huhn",_xlfn.XLOOKUP($B51,PROSPER_Huhn!$1:$1,PROSPER_Huhn!$36:$36,""),
IF($C51="Nick Hull",_xlfn.XLOOKUP($B51,PROSPER_Hull!$1:$1,PROSPER_Hull!$36:$36,""),
IF($C51="Monika Kotwani",_xlfn.XLOOKUP($B51,PROSPER_Kotwani!$1:$1,PROSPER_Kotwani!$36:$36,""),
IF($C51="Jonathan Wellner",_xlfn.XLOOKUP($B51,PROSPER_Wellner!$1:$1,PROSPER_Wellner!$36:$36,""),
IF($C51="Travis Harvey",_xlfn.XLOOKUP($B51,PROSPER_Harvey!$1:$1,PROSPER_Harvey!$36:$36,""),"")))))))="","",
IF($C51="Christopher Lobo",_xlfn.XLOOKUP($B51,PROSPER_Lobo!$1:$1,PROSPER_Lobo!$36:$36,""),
IF($C51="Naren Baliga",_xlfn.XLOOKUP($B51,PROSPER_Baliga!$1:$1,PROSPER_Baliga!$36:$36,""),
IF($C51="Thorsten Huhn",_xlfn.XLOOKUP($B51,PROSPER_Huhn!$1:$1,PROSPER_Huhn!$36:$36,""),
IF($C51="Nick Hull",_xlfn.XLOOKUP($B51,PROSPER_Hull!$1:$1,PROSPER_Hull!$36:$36,""),
IF($C51="Monika Kotwani",_xlfn.XLOOKUP($B51,PROSPER_Kotwani!$1:$1,PROSPER_Kotwani!$36:$36,""),
IF($C51="Jonathan Wellner",_xlfn.XLOOKUP($B51,PROSPER_Wellner!$1:$1,PROSPER_Wellner!$36:$36,""),
IF($C51="Travis Harvey",_xlfn.XLOOKUP($B51,PROSPER_Harvey!$1:$1,PROSPER_Harvey!$36:$36,""),""))))))))="","No Score",IF(IF($C51="Christopher Lobo",_xlfn.XLOOKUP($B51,PROSPER_Lobo!$1:$1,PROSPER_Lobo!$36:$36,""),
IF($C51="Naren Baliga",_xlfn.XLOOKUP($B51,PROSPER_Baliga!$1:$1,PROSPER_Baliga!$36:$36,""),
IF($C51="Thorsten Huhn",_xlfn.XLOOKUP($B51,PROSPER_Huhn!$1:$1,PROSPER_Huhn!$36:$36,""),
IF($C51="Nick Hull",_xlfn.XLOOKUP($B51,PROSPER_Hull!$1:$1,PROSPER_Hull!$36:$36,""),
IF($C51="Monika Kotwani",_xlfn.XLOOKUP($B51,PROSPER_Kotwani!$1:$1,PROSPER_Kotwani!$36:$36,""),
IF($C51="Jonathan Wellner",_xlfn.XLOOKUP($B51,PROSPER_Wellner!$1:$1,PROSPER_Wellner!$36:$36,""),
IF($C51="Travis Harvey",_xlfn.XLOOKUP($B51,PROSPER_Harvey!$1:$1,PROSPER_Harvey!$36:$36,""),"")))))))="","",
IF($C51="Christopher Lobo",_xlfn.XLOOKUP($B51,PROSPER_Lobo!$1:$1,PROSPER_Lobo!$36:$36,""),
IF($C51="Naren Baliga",_xlfn.XLOOKUP($B51,PROSPER_Baliga!$1:$1,PROSPER_Baliga!$36:$36,""),
IF($C51="Thorsten Huhn",_xlfn.XLOOKUP($B51,PROSPER_Huhn!$1:$1,PROSPER_Huhn!$36:$36,""),
IF($C51="Nick Hull",_xlfn.XLOOKUP($B51,PROSPER_Hull!$1:$1,PROSPER_Hull!$36:$36,""),
IF($C51="Monika Kotwani",_xlfn.XLOOKUP($B51,PROSPER_Kotwani!$1:$1,PROSPER_Kotwani!$36:$36,""),
IF($C51="Jonathan Wellner",_xlfn.XLOOKUP($B51,PROSPER_Wellner!$1:$1,PROSPER_Wellner!$36:$36,""),
IF($C51="Travis Harvey",_xlfn.XLOOKUP($B51,PROSPER_Harvey!$1:$1,PROSPER_Harvey!$36:$36,""),"")))))))))</f>
        <v>N/A</v>
      </c>
      <c r="ET51" s="131" t="str">
        <f>IF(IF(IF($C51="Christopher Lobo",_xlfn.XLOOKUP($B51,PROSPER_Lobo!$1:$1,PROSPER_Lobo!$37:$37,""),
IF($C51="Naren Baliga",_xlfn.XLOOKUP($B51,PROSPER_Baliga!$1:$1,PROSPER_Baliga!$37:$37,""),
IF($C51="Thorsten Huhn",_xlfn.XLOOKUP($B51,PROSPER_Huhn!$1:$1,PROSPER_Huhn!$37:$37,""),
IF($C51="Nick Hull",_xlfn.XLOOKUP($B51,PROSPER_Hull!$1:$1,PROSPER_Hull!$37:$37,""),
IF($C51="Monika Kotwani",_xlfn.XLOOKUP($B51,PROSPER_Kotwani!$1:$1,PROSPER_Kotwani!$37:$37,""),
IF($C51="Jonathan Wellner",_xlfn.XLOOKUP($B51,PROSPER_Wellner!$1:$1,PROSPER_Wellner!$37:$37,""),
IF($C51="Travis Harvey",_xlfn.XLOOKUP($B51,PROSPER_Harvey!$1:$1,PROSPER_Harvey!$37:$37,""),"")))))))="","",
IF($C51="Christopher Lobo",_xlfn.XLOOKUP($B51,PROSPER_Lobo!$1:$1,PROSPER_Lobo!$37:$37,""),
IF($C51="Naren Baliga",_xlfn.XLOOKUP($B51,PROSPER_Baliga!$1:$1,PROSPER_Baliga!$37:$37,""),
IF($C51="Thorsten Huhn",_xlfn.XLOOKUP($B51,PROSPER_Huhn!$1:$1,PROSPER_Huhn!$37:$37,""),
IF($C51="Nick Hull",_xlfn.XLOOKUP($B51,PROSPER_Hull!$1:$1,PROSPER_Hull!$37:$37,""),
IF($C51="Monika Kotwani",_xlfn.XLOOKUP($B51,PROSPER_Kotwani!$1:$1,PROSPER_Kotwani!$37:$37,""),
IF($C51="Jonathan Wellner",_xlfn.XLOOKUP($B51,PROSPER_Wellner!$1:$1,PROSPER_Wellner!$37:$37,""),
IF($C51="Travis Harvey",_xlfn.XLOOKUP($B51,PROSPER_Harvey!$1:$1,PROSPER_Harvey!$37:$37,""),""))))))))="","No Comment",IF(IF($C51="Christopher Lobo",_xlfn.XLOOKUP($B51,PROSPER_Lobo!$1:$1,PROSPER_Lobo!$37:$37,""),
IF($C51="Naren Baliga",_xlfn.XLOOKUP($B51,PROSPER_Baliga!$1:$1,PROSPER_Baliga!$37:$37,""),
IF($C51="Thorsten Huhn",_xlfn.XLOOKUP($B51,PROSPER_Huhn!$1:$1,PROSPER_Huhn!$37:$37,""),
IF($C51="Nick Hull",_xlfn.XLOOKUP($B51,PROSPER_Hull!$1:$1,PROSPER_Hull!$37:$37,""),
IF($C51="Monika Kotwani",_xlfn.XLOOKUP($B51,PROSPER_Kotwani!$1:$1,PROSPER_Kotwani!$37:$37,""),
IF($C51="Jonathan Wellner",_xlfn.XLOOKUP($B51,PROSPER_Wellner!$1:$1,PROSPER_Wellner!$37:$37,""),
IF($C51="Travis Harvey",_xlfn.XLOOKUP($B51,PROSPER_Harvey!$1:$1,PROSPER_Harvey!$37:$37,""),"")))))))="","",
IF($C51="Christopher Lobo",_xlfn.XLOOKUP($B51,PROSPER_Lobo!$1:$1,PROSPER_Lobo!$37:$37,""),
IF($C51="Naren Baliga",_xlfn.XLOOKUP($B51,PROSPER_Baliga!$1:$1,PROSPER_Baliga!$37:$37,""),
IF($C51="Thorsten Huhn",_xlfn.XLOOKUP($B51,PROSPER_Huhn!$1:$1,PROSPER_Huhn!$37:$37,""),
IF($C51="Nick Hull",_xlfn.XLOOKUP($B51,PROSPER_Hull!$1:$1,PROSPER_Hull!$37:$37,""),
IF($C51="Monika Kotwani",_xlfn.XLOOKUP($B51,PROSPER_Kotwani!$1:$1,PROSPER_Kotwani!$37:$37,""),
IF($C51="Jonathan Wellner",_xlfn.XLOOKUP($B51,PROSPER_Wellner!$1:$1,PROSPER_Wellner!$37:$37,""),
IF($C51="Travis Harvey",_xlfn.XLOOKUP($B51,PROSPER_Harvey!$1:$1,PROSPER_Harvey!$37:$37,""),"")))))))))</f>
        <v>N/A</v>
      </c>
      <c r="EU51" s="150" t="str">
        <f t="shared" si="450"/>
        <v>N/A</v>
      </c>
      <c r="EV51" s="130" t="str">
        <f>_xlfn.XLOOKUP(B51,PROSPERInitial_Query!$E:$E,PROSPERInitial_Query!$AG:$AG,"",,-1)</f>
        <v/>
      </c>
      <c r="EW51" s="121" t="str">
        <f t="shared" si="388"/>
        <v>Steven Chase2 - RelationshipAccount / Stakeholder 7Name</v>
      </c>
      <c r="EX51" s="121" t="str">
        <f>_xlfn.XLOOKUP(EW51,PROSPERDelta_Query!BK:BK,PROSPERDelta_Query!AI:AI,"",,-1)</f>
        <v/>
      </c>
      <c r="EY51" s="126" t="str">
        <f>_xlfn.XLOOKUP(B51,PROSPERInitial_Query!$E:$E,PROSPERInitial_Query!$W:$W,"",,-1)</f>
        <v/>
      </c>
      <c r="EZ51" s="121" t="str">
        <f t="shared" si="389"/>
        <v>Steven Chase2 - RelationshipAccount / Stakeholder 7Self Score</v>
      </c>
      <c r="FA51" s="126" t="str">
        <f>_xlfn.XLOOKUP(EZ51,PROSPERDelta_Query!BK:BK,PROSPERDelta_Query!AS:AS,"",,-1)</f>
        <v/>
      </c>
      <c r="FB51" s="131" t="str">
        <f t="shared" si="390"/>
        <v/>
      </c>
      <c r="FC51" s="131" t="str">
        <f t="shared" si="451"/>
        <v>N/A</v>
      </c>
      <c r="FD51" s="132" t="str">
        <f t="shared" si="452"/>
        <v>N/A</v>
      </c>
      <c r="FE51" s="132" t="str">
        <f>IF(IF(IF($C51="Christopher Lobo",_xlfn.XLOOKUP($B51,PROSPER_Lobo!$1:$1,PROSPER_Lobo!$39:$39,""),
IF($C51="Naren Baliga",_xlfn.XLOOKUP($B51,PROSPER_Baliga!$1:$1,PROSPER_Baliga!$39:$39,""),
IF($C51="Thorsten Huhn",_xlfn.XLOOKUP($B51,PROSPER_Huhn!$1:$1,PROSPER_Huhn!$39:$39,""),
IF($C51="Nick Hull",_xlfn.XLOOKUP($B51,PROSPER_Hull!$1:$1,PROSPER_Hull!$39:$39,""),
IF($C51="Monika Kotwani",_xlfn.XLOOKUP($B51,PROSPER_Kotwani!$1:$1,PROSPER_Kotwani!$39:$39,""),
IF($C51="Jonathan Wellner",_xlfn.XLOOKUP($B51,PROSPER_Wellner!$1:$1,PROSPER_Wellner!$39:$39,""),
IF($C51="Travis Harvey",_xlfn.XLOOKUP($B51,PROSPER_Harvey!$1:$1,PROSPER_Harvey!$39:$39,""),"")))))))="","",
IF($C51="Christopher Lobo",_xlfn.XLOOKUP($B51,PROSPER_Lobo!$1:$1,PROSPER_Lobo!$39:$39,""),
IF($C51="Naren Baliga",_xlfn.XLOOKUP($B51,PROSPER_Baliga!$1:$1,PROSPER_Baliga!$39:$39,""),
IF($C51="Thorsten Huhn",_xlfn.XLOOKUP($B51,PROSPER_Huhn!$1:$1,PROSPER_Huhn!$39:$39,""),
IF($C51="Nick Hull",_xlfn.XLOOKUP($B51,PROSPER_Hull!$1:$1,PROSPER_Hull!$39:$39,""),
IF($C51="Monika Kotwani",_xlfn.XLOOKUP($B51,PROSPER_Kotwani!$1:$1,PROSPER_Kotwani!$39:$39,""),
IF($C51="Jonathan Wellner",_xlfn.XLOOKUP($B51,PROSPER_Wellner!$1:$1,PROSPER_Wellner!$39:$39,""),
IF($C51="Travis Harvey",_xlfn.XLOOKUP($B51,PROSPER_Harvey!$1:$1,PROSPER_Harvey!$39:$39,""),""))))))))="","No Score",IF(IF($C51="Christopher Lobo",_xlfn.XLOOKUP($B51,PROSPER_Lobo!$1:$1,PROSPER_Lobo!$39:$39,""),
IF($C51="Naren Baliga",_xlfn.XLOOKUP($B51,PROSPER_Baliga!$1:$1,PROSPER_Baliga!$39:$39,""),
IF($C51="Thorsten Huhn",_xlfn.XLOOKUP($B51,PROSPER_Huhn!$1:$1,PROSPER_Huhn!$39:$39,""),
IF($C51="Nick Hull",_xlfn.XLOOKUP($B51,PROSPER_Hull!$1:$1,PROSPER_Hull!$39:$39,""),
IF($C51="Monika Kotwani",_xlfn.XLOOKUP($B51,PROSPER_Kotwani!$1:$1,PROSPER_Kotwani!$39:$39,""),
IF($C51="Jonathan Wellner",_xlfn.XLOOKUP($B51,PROSPER_Wellner!$1:$1,PROSPER_Wellner!$39:$39,""),
IF($C51="Travis Harvey",_xlfn.XLOOKUP($B51,PROSPER_Harvey!$1:$1,PROSPER_Harvey!$39:$39,""),"")))))))="","",
IF($C51="Christopher Lobo",_xlfn.XLOOKUP($B51,PROSPER_Lobo!$1:$1,PROSPER_Lobo!$39:$39,""),
IF($C51="Naren Baliga",_xlfn.XLOOKUP($B51,PROSPER_Baliga!$1:$1,PROSPER_Baliga!$39:$39,""),
IF($C51="Thorsten Huhn",_xlfn.XLOOKUP($B51,PROSPER_Huhn!$1:$1,PROSPER_Huhn!$39:$39,""),
IF($C51="Nick Hull",_xlfn.XLOOKUP($B51,PROSPER_Hull!$1:$1,PROSPER_Hull!$39:$39,""),
IF($C51="Monika Kotwani",_xlfn.XLOOKUP($B51,PROSPER_Kotwani!$1:$1,PROSPER_Kotwani!$39:$39,""),
IF($C51="Jonathan Wellner",_xlfn.XLOOKUP($B51,PROSPER_Wellner!$1:$1,PROSPER_Wellner!$39:$39,""),
IF($C51="Travis Harvey",_xlfn.XLOOKUP($B51,PROSPER_Harvey!$1:$1,PROSPER_Harvey!$39:$39,""),"")))))))))</f>
        <v>N/A</v>
      </c>
      <c r="FF51" s="131" t="str">
        <f>IF(IF(IF($C51="Christopher Lobo",_xlfn.XLOOKUP($B51,PROSPER_Lobo!$1:$1,PROSPER_Lobo!$40:$40,""),
IF($C51="Naren Baliga",_xlfn.XLOOKUP($B51,PROSPER_Baliga!$1:$1,PROSPER_Baliga!$40:$40,""),
IF($C51="Thorsten Huhn",_xlfn.XLOOKUP($B51,PROSPER_Huhn!$1:$1,PROSPER_Huhn!$40:$40,""),
IF($C51="Nick Hull",_xlfn.XLOOKUP($B51,PROSPER_Hull!$1:$1,PROSPER_Hull!$40:$40,""),
IF($C51="Monika Kotwani",_xlfn.XLOOKUP($B51,PROSPER_Kotwani!$1:$1,PROSPER_Kotwani!$40:$40,""),
IF($C51="Jonathan Wellner",_xlfn.XLOOKUP($B51,PROSPER_Wellner!$1:$1,PROSPER_Wellner!$40:$40,""),
IF($C51="Travis Harvey",_xlfn.XLOOKUP($B51,PROSPER_Harvey!$1:$1,PROSPER_Harvey!$40:$40,""),"")))))))="","",
IF($C51="Christopher Lobo",_xlfn.XLOOKUP($B51,PROSPER_Lobo!$1:$1,PROSPER_Lobo!$40:$40,""),
IF($C51="Naren Baliga",_xlfn.XLOOKUP($B51,PROSPER_Baliga!$1:$1,PROSPER_Baliga!$40:$40,""),
IF($C51="Thorsten Huhn",_xlfn.XLOOKUP($B51,PROSPER_Huhn!$1:$1,PROSPER_Huhn!$40:$40,""),
IF($C51="Nick Hull",_xlfn.XLOOKUP($B51,PROSPER_Hull!$1:$1,PROSPER_Hull!$40:$40,""),
IF($C51="Monika Kotwani",_xlfn.XLOOKUP($B51,PROSPER_Kotwani!$1:$1,PROSPER_Kotwani!$40:$40,""),
IF($C51="Jonathan Wellner",_xlfn.XLOOKUP($B51,PROSPER_Wellner!$1:$1,PROSPER_Wellner!$40:$40,""),
IF($C51="Travis Harvey",_xlfn.XLOOKUP($B51,PROSPER_Harvey!$1:$1,PROSPER_Harvey!$40:$40,""),""))))))))="","No Comment",IF(IF($C51="Christopher Lobo",_xlfn.XLOOKUP($B51,PROSPER_Lobo!$1:$1,PROSPER_Lobo!$40:$40,""),
IF($C51="Naren Baliga",_xlfn.XLOOKUP($B51,PROSPER_Baliga!$1:$1,PROSPER_Baliga!$40:$40,""),
IF($C51="Thorsten Huhn",_xlfn.XLOOKUP($B51,PROSPER_Huhn!$1:$1,PROSPER_Huhn!$40:$40,""),
IF($C51="Nick Hull",_xlfn.XLOOKUP($B51,PROSPER_Hull!$1:$1,PROSPER_Hull!$40:$40,""),
IF($C51="Monika Kotwani",_xlfn.XLOOKUP($B51,PROSPER_Kotwani!$1:$1,PROSPER_Kotwani!$40:$40,""),
IF($C51="Jonathan Wellner",_xlfn.XLOOKUP($B51,PROSPER_Wellner!$1:$1,PROSPER_Wellner!$40:$40,""),
IF($C51="Travis Harvey",_xlfn.XLOOKUP($B51,PROSPER_Harvey!$1:$1,PROSPER_Harvey!$40:$40,""),"")))))))="","",
IF($C51="Christopher Lobo",_xlfn.XLOOKUP($B51,PROSPER_Lobo!$1:$1,PROSPER_Lobo!$40:$40,""),
IF($C51="Naren Baliga",_xlfn.XLOOKUP($B51,PROSPER_Baliga!$1:$1,PROSPER_Baliga!$40:$40,""),
IF($C51="Thorsten Huhn",_xlfn.XLOOKUP($B51,PROSPER_Huhn!$1:$1,PROSPER_Huhn!$40:$40,""),
IF($C51="Nick Hull",_xlfn.XLOOKUP($B51,PROSPER_Hull!$1:$1,PROSPER_Hull!$40:$40,""),
IF($C51="Monika Kotwani",_xlfn.XLOOKUP($B51,PROSPER_Kotwani!$1:$1,PROSPER_Kotwani!$40:$40,""),
IF($C51="Jonathan Wellner",_xlfn.XLOOKUP($B51,PROSPER_Wellner!$1:$1,PROSPER_Wellner!$40:$40,""),
IF($C51="Travis Harvey",_xlfn.XLOOKUP($B51,PROSPER_Harvey!$1:$1,PROSPER_Harvey!$40:$40,""),"")))))))))</f>
        <v>N/A</v>
      </c>
      <c r="FG51" s="150" t="str">
        <f t="shared" si="453"/>
        <v>N/A</v>
      </c>
      <c r="FH51" s="130" t="str">
        <f>_xlfn.XLOOKUP(B51,PROSPERInitial_Query!$E:$E,PROSPERInitial_Query!$AH:$AH,"",,-1)</f>
        <v/>
      </c>
      <c r="FI51" s="121" t="str">
        <f t="shared" si="391"/>
        <v>Steven Chase2 - RelationshipAccount / Stakeholder 8Name</v>
      </c>
      <c r="FJ51" s="121" t="str">
        <f>_xlfn.XLOOKUP(FI51,PROSPERDelta_Query!BK:BK,PROSPERDelta_Query!AJ:AJ,"",,-1)</f>
        <v/>
      </c>
      <c r="FK51" s="126" t="str">
        <f>_xlfn.XLOOKUP(B51,PROSPERInitial_Query!$E:$E,PROSPERInitial_Query!$X:$X,"",,-1)</f>
        <v/>
      </c>
      <c r="FL51" s="121" t="str">
        <f t="shared" si="392"/>
        <v>Steven Chase2 - RelationshipAccount / Stakeholder 8Self Score</v>
      </c>
      <c r="FM51" s="126" t="str">
        <f>_xlfn.XLOOKUP(FL51,PROSPERDelta_Query!BK:BK,PROSPERDelta_Query!AT:AT,"",,-1)</f>
        <v/>
      </c>
      <c r="FN51" s="131" t="str">
        <f t="shared" si="393"/>
        <v/>
      </c>
      <c r="FO51" s="131" t="str">
        <f t="shared" si="454"/>
        <v>N/A</v>
      </c>
      <c r="FP51" s="132" t="str">
        <f t="shared" si="455"/>
        <v>N/A</v>
      </c>
      <c r="FQ51" s="132" t="str">
        <f>IF(IF(IF($C51="Christopher Lobo",_xlfn.XLOOKUP($B51,PROSPER_Lobo!$1:$1,PROSPER_Lobo!$42:$42,""),
IF($C51="Naren Baliga",_xlfn.XLOOKUP($B51,PROSPER_Baliga!$1:$1,PROSPER_Baliga!$42:$42,""),
IF($C51="Thorsten Huhn",_xlfn.XLOOKUP($B51,PROSPER_Huhn!$1:$1,PROSPER_Huhn!$42:$42,""),
IF($C51="Nick Hull",_xlfn.XLOOKUP($B51,PROSPER_Hull!$1:$1,PROSPER_Hull!$42:$42,""),
IF($C51="Monika Kotwani",_xlfn.XLOOKUP($B51,PROSPER_Kotwani!$1:$1,PROSPER_Kotwani!$42:$42,""),
IF($C51="Jonathan Wellner",_xlfn.XLOOKUP($B51,PROSPER_Wellner!$1:$1,PROSPER_Wellner!$42:$42,""),
IF($C51="Travis Harvey",_xlfn.XLOOKUP($B51,PROSPER_Harvey!$1:$1,PROSPER_Harvey!$42:$42,""),"")))))))="","",
IF($C51="Christopher Lobo",_xlfn.XLOOKUP($B51,PROSPER_Lobo!$1:$1,PROSPER_Lobo!$42:$42,""),
IF($C51="Naren Baliga",_xlfn.XLOOKUP($B51,PROSPER_Baliga!$1:$1,PROSPER_Baliga!$42:$42,""),
IF($C51="Thorsten Huhn",_xlfn.XLOOKUP($B51,PROSPER_Huhn!$1:$1,PROSPER_Huhn!$42:$42,""),
IF($C51="Nick Hull",_xlfn.XLOOKUP($B51,PROSPER_Hull!$1:$1,PROSPER_Hull!$42:$42,""),
IF($C51="Monika Kotwani",_xlfn.XLOOKUP($B51,PROSPER_Kotwani!$1:$1,PROSPER_Kotwani!$42:$42,""),
IF($C51="Jonathan Wellner",_xlfn.XLOOKUP($B51,PROSPER_Wellner!$1:$1,PROSPER_Wellner!$42:$42,""),
IF($C51="Travis Harvey",_xlfn.XLOOKUP($B51,PROSPER_Harvey!$1:$1,PROSPER_Harvey!$42:$42,""),""))))))))="","No Score",IF(IF($C51="Christopher Lobo",_xlfn.XLOOKUP($B51,PROSPER_Lobo!$1:$1,PROSPER_Lobo!$42:$42,""),
IF($C51="Naren Baliga",_xlfn.XLOOKUP($B51,PROSPER_Baliga!$1:$1,PROSPER_Baliga!$42:$42,""),
IF($C51="Thorsten Huhn",_xlfn.XLOOKUP($B51,PROSPER_Huhn!$1:$1,PROSPER_Huhn!$42:$42,""),
IF($C51="Nick Hull",_xlfn.XLOOKUP($B51,PROSPER_Hull!$1:$1,PROSPER_Hull!$42:$42,""),
IF($C51="Monika Kotwani",_xlfn.XLOOKUP($B51,PROSPER_Kotwani!$1:$1,PROSPER_Kotwani!$42:$42,""),
IF($C51="Jonathan Wellner",_xlfn.XLOOKUP($B51,PROSPER_Wellner!$1:$1,PROSPER_Wellner!$42:$42,""),
IF($C51="Travis Harvey",_xlfn.XLOOKUP($B51,PROSPER_Harvey!$1:$1,PROSPER_Harvey!$42:$42,""),"")))))))="","",
IF($C51="Christopher Lobo",_xlfn.XLOOKUP($B51,PROSPER_Lobo!$1:$1,PROSPER_Lobo!$42:$42,""),
IF($C51="Naren Baliga",_xlfn.XLOOKUP($B51,PROSPER_Baliga!$1:$1,PROSPER_Baliga!$42:$42,""),
IF($C51="Thorsten Huhn",_xlfn.XLOOKUP($B51,PROSPER_Huhn!$1:$1,PROSPER_Huhn!$42:$42,""),
IF($C51="Nick Hull",_xlfn.XLOOKUP($B51,PROSPER_Hull!$1:$1,PROSPER_Hull!$42:$42,""),
IF($C51="Monika Kotwani",_xlfn.XLOOKUP($B51,PROSPER_Kotwani!$1:$1,PROSPER_Kotwani!$42:$42,""),
IF($C51="Jonathan Wellner",_xlfn.XLOOKUP($B51,PROSPER_Wellner!$1:$1,PROSPER_Wellner!$42:$42,""),
IF($C51="Travis Harvey",_xlfn.XLOOKUP($B51,PROSPER_Harvey!$1:$1,PROSPER_Harvey!$42:$42,""),"")))))))))</f>
        <v>N/A</v>
      </c>
      <c r="FR51" s="131" t="str">
        <f>IF(IF(IF($C51="Christopher Lobo",_xlfn.XLOOKUP($B51,PROSPER_Lobo!$1:$1,PROSPER_Lobo!$43:$43,""),
IF($C51="Naren Baliga",_xlfn.XLOOKUP($B51,PROSPER_Baliga!$1:$1,PROSPER_Baliga!$43:$43,""),
IF($C51="Thorsten Huhn",_xlfn.XLOOKUP($B51,PROSPER_Huhn!$1:$1,PROSPER_Huhn!$43:$43,""),
IF($C51="Nick Hull",_xlfn.XLOOKUP($B51,PROSPER_Hull!$1:$1,PROSPER_Hull!$43:$43,""),
IF($C51="Monika Kotwani",_xlfn.XLOOKUP($B51,PROSPER_Kotwani!$1:$1,PROSPER_Kotwani!$43:$43,""),
IF($C51="Jonathan Wellner",_xlfn.XLOOKUP($B51,PROSPER_Wellner!$1:$1,PROSPER_Wellner!$43:$43,""),
IF($C51="Travis Harvey",_xlfn.XLOOKUP($B51,PROSPER_Harvey!$1:$1,PROSPER_Harvey!$43:$43,""),"")))))))="","",
IF($C51="Christopher Lobo",_xlfn.XLOOKUP($B51,PROSPER_Lobo!$1:$1,PROSPER_Lobo!$43:$43,""),
IF($C51="Naren Baliga",_xlfn.XLOOKUP($B51,PROSPER_Baliga!$1:$1,PROSPER_Baliga!$43:$43,""),
IF($C51="Thorsten Huhn",_xlfn.XLOOKUP($B51,PROSPER_Huhn!$1:$1,PROSPER_Huhn!$43:$43,""),
IF($C51="Nick Hull",_xlfn.XLOOKUP($B51,PROSPER_Hull!$1:$1,PROSPER_Hull!$43:$43,""),
IF($C51="Monika Kotwani",_xlfn.XLOOKUP($B51,PROSPER_Kotwani!$1:$1,PROSPER_Kotwani!$43:$43,""),
IF($C51="Jonathan Wellner",_xlfn.XLOOKUP($B51,PROSPER_Wellner!$1:$1,PROSPER_Wellner!$43:$43,""),
IF($C51="Travis Harvey",_xlfn.XLOOKUP($B51,PROSPER_Harvey!$1:$1,PROSPER_Harvey!$43:$43,""),""))))))))="","No Comment",IF(IF($C51="Christopher Lobo",_xlfn.XLOOKUP($B51,PROSPER_Lobo!$1:$1,PROSPER_Lobo!$43:$43,""),
IF($C51="Naren Baliga",_xlfn.XLOOKUP($B51,PROSPER_Baliga!$1:$1,PROSPER_Baliga!$43:$43,""),
IF($C51="Thorsten Huhn",_xlfn.XLOOKUP($B51,PROSPER_Huhn!$1:$1,PROSPER_Huhn!$43:$43,""),
IF($C51="Nick Hull",_xlfn.XLOOKUP($B51,PROSPER_Hull!$1:$1,PROSPER_Hull!$43:$43,""),
IF($C51="Monika Kotwani",_xlfn.XLOOKUP($B51,PROSPER_Kotwani!$1:$1,PROSPER_Kotwani!$43:$43,""),
IF($C51="Jonathan Wellner",_xlfn.XLOOKUP($B51,PROSPER_Wellner!$1:$1,PROSPER_Wellner!$43:$43,""),
IF($C51="Travis Harvey",_xlfn.XLOOKUP($B51,PROSPER_Harvey!$1:$1,PROSPER_Harvey!$43:$43,""),"")))))))="","",
IF($C51="Christopher Lobo",_xlfn.XLOOKUP($B51,PROSPER_Lobo!$1:$1,PROSPER_Lobo!$43:$43,""),
IF($C51="Naren Baliga",_xlfn.XLOOKUP($B51,PROSPER_Baliga!$1:$1,PROSPER_Baliga!$43:$43,""),
IF($C51="Thorsten Huhn",_xlfn.XLOOKUP($B51,PROSPER_Huhn!$1:$1,PROSPER_Huhn!$43:$43,""),
IF($C51="Nick Hull",_xlfn.XLOOKUP($B51,PROSPER_Hull!$1:$1,PROSPER_Hull!$43:$43,""),
IF($C51="Monika Kotwani",_xlfn.XLOOKUP($B51,PROSPER_Kotwani!$1:$1,PROSPER_Kotwani!$43:$43,""),
IF($C51="Jonathan Wellner",_xlfn.XLOOKUP($B51,PROSPER_Wellner!$1:$1,PROSPER_Wellner!$43:$43,""),
IF($C51="Travis Harvey",_xlfn.XLOOKUP($B51,PROSPER_Harvey!$1:$1,PROSPER_Harvey!$43:$43,""),"")))))))))</f>
        <v>N/A</v>
      </c>
      <c r="FS51" s="150" t="str">
        <f t="shared" si="456"/>
        <v>N/A</v>
      </c>
      <c r="FT51" s="130" t="str">
        <f>_xlfn.XLOOKUP(B51,PROSPERInitial_Query!$E:$E,PROSPERInitial_Query!$AI:$AI,"",,-1)</f>
        <v/>
      </c>
      <c r="FU51" s="121" t="str">
        <f t="shared" si="394"/>
        <v>Steven Chase2 - RelationshipAccount / Stakeholder 9Name</v>
      </c>
      <c r="FV51" s="121" t="str">
        <f>_xlfn.XLOOKUP(FU51,PROSPERDelta_Query!BK:BK,PROSPERDelta_Query!AK:AK,"",,-1)</f>
        <v/>
      </c>
      <c r="FW51" s="126" t="str">
        <f>_xlfn.XLOOKUP(B51,PROSPERInitial_Query!$E:$E,PROSPERInitial_Query!$Y:$Y,"",,-1)</f>
        <v/>
      </c>
      <c r="FX51" s="121" t="str">
        <f t="shared" si="395"/>
        <v>Steven Chase2 - RelationshipAccount / Stakeholder 9Self Score</v>
      </c>
      <c r="FY51" s="126" t="str">
        <f>_xlfn.XLOOKUP(FX51,PROSPERDelta_Query!BK:BK,PROSPERDelta_Query!AU:AU,"",,-1)</f>
        <v/>
      </c>
      <c r="FZ51" s="131" t="str">
        <f t="shared" si="396"/>
        <v/>
      </c>
      <c r="GA51" s="131" t="str">
        <f t="shared" si="457"/>
        <v>N/A</v>
      </c>
      <c r="GB51" s="132" t="str">
        <f t="shared" si="458"/>
        <v>N/A</v>
      </c>
      <c r="GC51" s="132" t="str">
        <f>IF(IF(IF($C51="Christopher Lobo",_xlfn.XLOOKUP($B51,PROSPER_Lobo!$1:$1,PROSPER_Lobo!$45:$45,""),
IF($C51="Naren Baliga",_xlfn.XLOOKUP($B51,PROSPER_Baliga!$1:$1,PROSPER_Baliga!$45:$45,""),
IF($C51="Thorsten Huhn",_xlfn.XLOOKUP($B51,PROSPER_Huhn!$1:$1,PROSPER_Huhn!$45:$45,""),
IF($C51="Nick Hull",_xlfn.XLOOKUP($B51,PROSPER_Hull!$1:$1,PROSPER_Hull!$45:$45,""),
IF($C51="Monika Kotwani",_xlfn.XLOOKUP($B51,PROSPER_Kotwani!$1:$1,PROSPER_Kotwani!$45:$45,""),
IF($C51="Jonathan Wellner",_xlfn.XLOOKUP($B51,PROSPER_Wellner!$1:$1,PROSPER_Wellner!$45:$45,""),
IF($C51="Travis Harvey",_xlfn.XLOOKUP($B51,PROSPER_Harvey!$1:$1,PROSPER_Harvey!$45:$45,""),"")))))))="","",
IF($C51="Christopher Lobo",_xlfn.XLOOKUP($B51,PROSPER_Lobo!$1:$1,PROSPER_Lobo!$45:$45,""),
IF($C51="Naren Baliga",_xlfn.XLOOKUP($B51,PROSPER_Baliga!$1:$1,PROSPER_Baliga!$45:$45,""),
IF($C51="Thorsten Huhn",_xlfn.XLOOKUP($B51,PROSPER_Huhn!$1:$1,PROSPER_Huhn!$45:$45,""),
IF($C51="Nick Hull",_xlfn.XLOOKUP($B51,PROSPER_Hull!$1:$1,PROSPER_Hull!$45:$45,""),
IF($C51="Monika Kotwani",_xlfn.XLOOKUP($B51,PROSPER_Kotwani!$1:$1,PROSPER_Kotwani!$45:$45,""),
IF($C51="Jonathan Wellner",_xlfn.XLOOKUP($B51,PROSPER_Wellner!$1:$1,PROSPER_Wellner!$45:$45,""),
IF($C51="Travis Harvey",_xlfn.XLOOKUP($B51,PROSPER_Harvey!$1:$1,PROSPER_Harvey!$45:$45,""),""))))))))="","No Score",IF(IF($C51="Christopher Lobo",_xlfn.XLOOKUP($B51,PROSPER_Lobo!$1:$1,PROSPER_Lobo!$45:$45,""),
IF($C51="Naren Baliga",_xlfn.XLOOKUP($B51,PROSPER_Baliga!$1:$1,PROSPER_Baliga!$45:$45,""),
IF($C51="Thorsten Huhn",_xlfn.XLOOKUP($B51,PROSPER_Huhn!$1:$1,PROSPER_Huhn!$45:$45,""),
IF($C51="Nick Hull",_xlfn.XLOOKUP($B51,PROSPER_Hull!$1:$1,PROSPER_Hull!$45:$45,""),
IF($C51="Monika Kotwani",_xlfn.XLOOKUP($B51,PROSPER_Kotwani!$1:$1,PROSPER_Kotwani!$45:$45,""),
IF($C51="Jonathan Wellner",_xlfn.XLOOKUP($B51,PROSPER_Wellner!$1:$1,PROSPER_Wellner!$45:$45,""),
IF($C51="Travis Harvey",_xlfn.XLOOKUP($B51,PROSPER_Harvey!$1:$1,PROSPER_Harvey!$45:$45,""),"")))))))="","",
IF($C51="Christopher Lobo",_xlfn.XLOOKUP($B51,PROSPER_Lobo!$1:$1,PROSPER_Lobo!$45:$45,""),
IF($C51="Naren Baliga",_xlfn.XLOOKUP($B51,PROSPER_Baliga!$1:$1,PROSPER_Baliga!$45:$45,""),
IF($C51="Thorsten Huhn",_xlfn.XLOOKUP($B51,PROSPER_Huhn!$1:$1,PROSPER_Huhn!$45:$45,""),
IF($C51="Nick Hull",_xlfn.XLOOKUP($B51,PROSPER_Hull!$1:$1,PROSPER_Hull!$45:$45,""),
IF($C51="Monika Kotwani",_xlfn.XLOOKUP($B51,PROSPER_Kotwani!$1:$1,PROSPER_Kotwani!$45:$45,""),
IF($C51="Jonathan Wellner",_xlfn.XLOOKUP($B51,PROSPER_Wellner!$1:$1,PROSPER_Wellner!$45:$45,""),
IF($C51="Travis Harvey",_xlfn.XLOOKUP($B51,PROSPER_Harvey!$1:$1,PROSPER_Harvey!$45:$45,""),"")))))))))</f>
        <v>N/A</v>
      </c>
      <c r="GD51" s="131" t="str">
        <f>IF(IF(IF($C51="Christopher Lobo",_xlfn.XLOOKUP($B51,PROSPER_Lobo!$1:$1,PROSPER_Lobo!$46:$46,""),
IF($C51="Naren Baliga",_xlfn.XLOOKUP($B51,PROSPER_Baliga!$1:$1,PROSPER_Baliga!$46:$46,""),
IF($C51="Thorsten Huhn",_xlfn.XLOOKUP($B51,PROSPER_Huhn!$1:$1,PROSPER_Huhn!$46:$46,""),
IF($C51="Nick Hull",_xlfn.XLOOKUP($B51,PROSPER_Hull!$1:$1,PROSPER_Hull!$46:$46,""),
IF($C51="Monika Kotwani",_xlfn.XLOOKUP($B51,PROSPER_Kotwani!$1:$1,PROSPER_Kotwani!$46:$46,""),
IF($C51="Jonathan Wellner",_xlfn.XLOOKUP($B51,PROSPER_Wellner!$1:$1,PROSPER_Wellner!$46:$46,""),
IF($C51="Travis Harvey",_xlfn.XLOOKUP($B51,PROSPER_Harvey!$1:$1,PROSPER_Harvey!$46:$46,""),"")))))))="","",
IF($C51="Christopher Lobo",_xlfn.XLOOKUP($B51,PROSPER_Lobo!$1:$1,PROSPER_Lobo!$46:$46,""),
IF($C51="Naren Baliga",_xlfn.XLOOKUP($B51,PROSPER_Baliga!$1:$1,PROSPER_Baliga!$46:$46,""),
IF($C51="Thorsten Huhn",_xlfn.XLOOKUP($B51,PROSPER_Huhn!$1:$1,PROSPER_Huhn!$46:$46,""),
IF($C51="Nick Hull",_xlfn.XLOOKUP($B51,PROSPER_Hull!$1:$1,PROSPER_Hull!$46:$46,""),
IF($C51="Monika Kotwani",_xlfn.XLOOKUP($B51,PROSPER_Kotwani!$1:$1,PROSPER_Kotwani!$46:$46,""),
IF($C51="Jonathan Wellner",_xlfn.XLOOKUP($B51,PROSPER_Wellner!$1:$1,PROSPER_Wellner!$46:$46,""),
IF($C51="Travis Harvey",_xlfn.XLOOKUP($B51,PROSPER_Harvey!$1:$1,PROSPER_Harvey!$46:$46,""),""))))))))="","No Comment",IF(IF($C51="Christopher Lobo",_xlfn.XLOOKUP($B51,PROSPER_Lobo!$1:$1,PROSPER_Lobo!$46:$46,""),
IF($C51="Naren Baliga",_xlfn.XLOOKUP($B51,PROSPER_Baliga!$1:$1,PROSPER_Baliga!$46:$46,""),
IF($C51="Thorsten Huhn",_xlfn.XLOOKUP($B51,PROSPER_Huhn!$1:$1,PROSPER_Huhn!$46:$46,""),
IF($C51="Nick Hull",_xlfn.XLOOKUP($B51,PROSPER_Hull!$1:$1,PROSPER_Hull!$46:$46,""),
IF($C51="Monika Kotwani",_xlfn.XLOOKUP($B51,PROSPER_Kotwani!$1:$1,PROSPER_Kotwani!$46:$46,""),
IF($C51="Jonathan Wellner",_xlfn.XLOOKUP($B51,PROSPER_Wellner!$1:$1,PROSPER_Wellner!$46:$46,""),
IF($C51="Travis Harvey",_xlfn.XLOOKUP($B51,PROSPER_Harvey!$1:$1,PROSPER_Harvey!$46:$46,""),"")))))))="","",
IF($C51="Christopher Lobo",_xlfn.XLOOKUP($B51,PROSPER_Lobo!$1:$1,PROSPER_Lobo!$46:$46,""),
IF($C51="Naren Baliga",_xlfn.XLOOKUP($B51,PROSPER_Baliga!$1:$1,PROSPER_Baliga!$46:$46,""),
IF($C51="Thorsten Huhn",_xlfn.XLOOKUP($B51,PROSPER_Huhn!$1:$1,PROSPER_Huhn!$46:$46,""),
IF($C51="Nick Hull",_xlfn.XLOOKUP($B51,PROSPER_Hull!$1:$1,PROSPER_Hull!$46:$46,""),
IF($C51="Monika Kotwani",_xlfn.XLOOKUP($B51,PROSPER_Kotwani!$1:$1,PROSPER_Kotwani!$46:$46,""),
IF($C51="Jonathan Wellner",_xlfn.XLOOKUP($B51,PROSPER_Wellner!$1:$1,PROSPER_Wellner!$46:$46,""),
IF($C51="Travis Harvey",_xlfn.XLOOKUP($B51,PROSPER_Harvey!$1:$1,PROSPER_Harvey!$46:$46,""),"")))))))))</f>
        <v>N/A</v>
      </c>
      <c r="GE51" s="150" t="str">
        <f t="shared" si="459"/>
        <v>N/A</v>
      </c>
      <c r="GF51" s="130" t="str">
        <f>_xlfn.XLOOKUP(B51,PROSPERInitial_Query!$E:$E,PROSPERInitial_Query!$AJ:$AJ,"",,-1)</f>
        <v/>
      </c>
      <c r="GG51" s="121" t="str">
        <f t="shared" si="397"/>
        <v>Steven Chase2 - RelationshipAccount / Stakeholder 10Name</v>
      </c>
      <c r="GH51" s="121" t="str">
        <f>_xlfn.XLOOKUP(GG51,PROSPERDelta_Query!BK:BK,PROSPERDelta_Query!AL:AL,"",,-1)</f>
        <v/>
      </c>
      <c r="GI51" s="126" t="str">
        <f>_xlfn.XLOOKUP(B51,PROSPERInitial_Query!$E:$E,PROSPERInitial_Query!$Z:$Z,"",,-1)</f>
        <v/>
      </c>
      <c r="GJ51" s="121" t="str">
        <f t="shared" si="398"/>
        <v>Steven Chase2 - RelationshipAccount / Stakeholder 10Self Score</v>
      </c>
      <c r="GK51" s="126" t="str">
        <f>_xlfn.XLOOKUP(GJ51,PROSPERDelta_Query!BK:BK,PROSPERDelta_Query!AV:AV,"",,-1)</f>
        <v/>
      </c>
      <c r="GL51" s="131" t="str">
        <f t="shared" si="399"/>
        <v/>
      </c>
      <c r="GM51" s="131" t="str">
        <f t="shared" si="460"/>
        <v>N/A</v>
      </c>
      <c r="GN51" s="132" t="str">
        <f t="shared" si="461"/>
        <v>N/A</v>
      </c>
      <c r="GO51" s="132" t="str">
        <f>IF(IF(IF($C51="Christopher Lobo",_xlfn.XLOOKUP($B51,PROSPER_Lobo!$1:$1,PROSPER_Lobo!$48:$48,""),
IF($C51="Naren Baliga",_xlfn.XLOOKUP($B51,PROSPER_Baliga!$1:$1,PROSPER_Baliga!$48:$48,""),
IF($C51="Thorsten Huhn",_xlfn.XLOOKUP($B51,PROSPER_Huhn!$1:$1,PROSPER_Huhn!$48:$48,""),
IF($C51="Nick Hull",_xlfn.XLOOKUP($B51,PROSPER_Hull!$1:$1,PROSPER_Hull!$48:$48,""),
IF($C51="Monika Kotwani",_xlfn.XLOOKUP($B51,PROSPER_Kotwani!$1:$1,PROSPER_Kotwani!$48:$48,""),
IF($C51="Jonathan Wellner",_xlfn.XLOOKUP($B51,PROSPER_Wellner!$1:$1,PROSPER_Wellner!$48:$48,""),
IF($C51="Travis Harvey",_xlfn.XLOOKUP($B51,PROSPER_Harvey!$1:$1,PROSPER_Harvey!$48:$48,""),"")))))))="","",
IF($C51="Christopher Lobo",_xlfn.XLOOKUP($B51,PROSPER_Lobo!$1:$1,PROSPER_Lobo!$48:$48,""),
IF($C51="Naren Baliga",_xlfn.XLOOKUP($B51,PROSPER_Baliga!$1:$1,PROSPER_Baliga!$48:$48,""),
IF($C51="Thorsten Huhn",_xlfn.XLOOKUP($B51,PROSPER_Huhn!$1:$1,PROSPER_Huhn!$48:$48,""),
IF($C51="Nick Hull",_xlfn.XLOOKUP($B51,PROSPER_Hull!$1:$1,PROSPER_Hull!$48:$48,""),
IF($C51="Monika Kotwani",_xlfn.XLOOKUP($B51,PROSPER_Kotwani!$1:$1,PROSPER_Kotwani!$48:$48,""),
IF($C51="Jonathan Wellner",_xlfn.XLOOKUP($B51,PROSPER_Wellner!$1:$1,PROSPER_Wellner!$48:$48,""),
IF($C51="Travis Harvey",_xlfn.XLOOKUP($B51,PROSPER_Harvey!$1:$1,PROSPER_Harvey!$48:$48,""),""))))))))="","No Score",IF(IF($C51="Christopher Lobo",_xlfn.XLOOKUP($B51,PROSPER_Lobo!$1:$1,PROSPER_Lobo!$48:$48,""),
IF($C51="Naren Baliga",_xlfn.XLOOKUP($B51,PROSPER_Baliga!$1:$1,PROSPER_Baliga!$48:$48,""),
IF($C51="Thorsten Huhn",_xlfn.XLOOKUP($B51,PROSPER_Huhn!$1:$1,PROSPER_Huhn!$48:$48,""),
IF($C51="Nick Hull",_xlfn.XLOOKUP($B51,PROSPER_Hull!$1:$1,PROSPER_Hull!$48:$48,""),
IF($C51="Monika Kotwani",_xlfn.XLOOKUP($B51,PROSPER_Kotwani!$1:$1,PROSPER_Kotwani!$48:$48,""),
IF($C51="Jonathan Wellner",_xlfn.XLOOKUP($B51,PROSPER_Wellner!$1:$1,PROSPER_Wellner!$48:$48,""),
IF($C51="Travis Harvey",_xlfn.XLOOKUP($B51,PROSPER_Harvey!$1:$1,PROSPER_Harvey!$48:$48,""),"")))))))="","",
IF($C51="Christopher Lobo",_xlfn.XLOOKUP($B51,PROSPER_Lobo!$1:$1,PROSPER_Lobo!$48:$48,""),
IF($C51="Naren Baliga",_xlfn.XLOOKUP($B51,PROSPER_Baliga!$1:$1,PROSPER_Baliga!$48:$48,""),
IF($C51="Thorsten Huhn",_xlfn.XLOOKUP($B51,PROSPER_Huhn!$1:$1,PROSPER_Huhn!$48:$48,""),
IF($C51="Nick Hull",_xlfn.XLOOKUP($B51,PROSPER_Hull!$1:$1,PROSPER_Hull!$48:$48,""),
IF($C51="Monika Kotwani",_xlfn.XLOOKUP($B51,PROSPER_Kotwani!$1:$1,PROSPER_Kotwani!$48:$48,""),
IF($C51="Jonathan Wellner",_xlfn.XLOOKUP($B51,PROSPER_Wellner!$1:$1,PROSPER_Wellner!$48:$48,""),
IF($C51="Travis Harvey",_xlfn.XLOOKUP($B51,PROSPER_Harvey!$1:$1,PROSPER_Harvey!$48:$48,""),"")))))))))</f>
        <v>N/A</v>
      </c>
      <c r="GP51" s="131" t="str">
        <f>IF(IF(IF($C51="Christopher Lobo",_xlfn.XLOOKUP($B51,PROSPER_Lobo!$1:$1,PROSPER_Lobo!$49:$49,""),
IF($C51="Naren Baliga",_xlfn.XLOOKUP($B51,PROSPER_Baliga!$1:$1,PROSPER_Baliga!$49:$49,""),
IF($C51="Thorsten Huhn",_xlfn.XLOOKUP($B51,PROSPER_Huhn!$1:$1,PROSPER_Huhn!$49:$49,""),
IF($C51="Nick Hull",_xlfn.XLOOKUP($B51,PROSPER_Hull!$1:$1,PROSPER_Hull!$49:$49,""),
IF($C51="Monika Kotwani",_xlfn.XLOOKUP($B51,PROSPER_Kotwani!$1:$1,PROSPER_Kotwani!$49:$49,""),
IF($C51="Jonathan Wellner",_xlfn.XLOOKUP($B51,PROSPER_Wellner!$1:$1,PROSPER_Wellner!$49:$49,""),
IF($C51="Travis Harvey",_xlfn.XLOOKUP($B51,PROSPER_Harvey!$1:$1,PROSPER_Harvey!$49:$49,""),"")))))))="","",
IF($C51="Christopher Lobo",_xlfn.XLOOKUP($B51,PROSPER_Lobo!$1:$1,PROSPER_Lobo!$49:$49,""),
IF($C51="Naren Baliga",_xlfn.XLOOKUP($B51,PROSPER_Baliga!$1:$1,PROSPER_Baliga!$49:$49,""),
IF($C51="Thorsten Huhn",_xlfn.XLOOKUP($B51,PROSPER_Huhn!$1:$1,PROSPER_Huhn!$49:$49,""),
IF($C51="Nick Hull",_xlfn.XLOOKUP($B51,PROSPER_Hull!$1:$1,PROSPER_Hull!$49:$49,""),
IF($C51="Monika Kotwani",_xlfn.XLOOKUP($B51,PROSPER_Kotwani!$1:$1,PROSPER_Kotwani!$49:$49,""),
IF($C51="Jonathan Wellner",_xlfn.XLOOKUP($B51,PROSPER_Wellner!$1:$1,PROSPER_Wellner!$49:$49,""),
IF($C51="Travis Harvey",_xlfn.XLOOKUP($B51,PROSPER_Harvey!$1:$1,PROSPER_Harvey!$49:$49,""),""))))))))="","No Comment",IF(IF($C51="Christopher Lobo",_xlfn.XLOOKUP($B51,PROSPER_Lobo!$1:$1,PROSPER_Lobo!$49:$49,""),
IF($C51="Naren Baliga",_xlfn.XLOOKUP($B51,PROSPER_Baliga!$1:$1,PROSPER_Baliga!$49:$49,""),
IF($C51="Thorsten Huhn",_xlfn.XLOOKUP($B51,PROSPER_Huhn!$1:$1,PROSPER_Huhn!$49:$49,""),
IF($C51="Nick Hull",_xlfn.XLOOKUP($B51,PROSPER_Hull!$1:$1,PROSPER_Hull!$49:$49,""),
IF($C51="Monika Kotwani",_xlfn.XLOOKUP($B51,PROSPER_Kotwani!$1:$1,PROSPER_Kotwani!$49:$49,""),
IF($C51="Jonathan Wellner",_xlfn.XLOOKUP($B51,PROSPER_Wellner!$1:$1,PROSPER_Wellner!$49:$49,""),
IF($C51="Travis Harvey",_xlfn.XLOOKUP($B51,PROSPER_Harvey!$1:$1,PROSPER_Harvey!$49:$49,""),"")))))))="","",
IF($C51="Christopher Lobo",_xlfn.XLOOKUP($B51,PROSPER_Lobo!$1:$1,PROSPER_Lobo!$49:$49,""),
IF($C51="Naren Baliga",_xlfn.XLOOKUP($B51,PROSPER_Baliga!$1:$1,PROSPER_Baliga!$49:$49,""),
IF($C51="Thorsten Huhn",_xlfn.XLOOKUP($B51,PROSPER_Huhn!$1:$1,PROSPER_Huhn!$49:$49,""),
IF($C51="Nick Hull",_xlfn.XLOOKUP($B51,PROSPER_Hull!$1:$1,PROSPER_Hull!$49:$49,""),
IF($C51="Monika Kotwani",_xlfn.XLOOKUP($B51,PROSPER_Kotwani!$1:$1,PROSPER_Kotwani!$49:$49,""),
IF($C51="Jonathan Wellner",_xlfn.XLOOKUP($B51,PROSPER_Wellner!$1:$1,PROSPER_Wellner!$49:$49,""),
IF($C51="Travis Harvey",_xlfn.XLOOKUP($B51,PROSPER_Harvey!$1:$1,PROSPER_Harvey!$49:$49,""),"")))))))))</f>
        <v>N/A</v>
      </c>
      <c r="GQ51" s="150" t="str">
        <f t="shared" si="462"/>
        <v>N/A</v>
      </c>
      <c r="GR51" s="187" t="str">
        <f t="shared" si="463"/>
        <v>N/A</v>
      </c>
      <c r="GS51" s="128" t="str">
        <f t="shared" si="464"/>
        <v>N/A</v>
      </c>
      <c r="GT51" s="188" t="str">
        <f t="shared" si="465"/>
        <v>N/A</v>
      </c>
      <c r="GU51" s="133" t="str">
        <f>IF(IF(IF($C51="Christopher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Kotwani",_xlfn.XLOOKUP($B51,PROSPER_Kotwani!$1:$1,PROSPER_Kotwani!$54:$54,""),
IF($C51="Jonathan Wellner",_xlfn.XLOOKUP($B51,PROSPER_Wellner!$1:$1,PROSPER_Wellner!$54:$54,""),
IF($C51="Travis Harvey",_xlfn.XLOOKUP($B51,PROSPER_Harvey!$1:$1,PROSPER_Harvey!$54:$54,""),"")))))))="","",
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Kotwani",_xlfn.XLOOKUP($B51,PROSPER_Kotwani!$1:$1,PROSPER_Kotwani!$50:$50,""),
IF($C51="Jonathan Wellner",_xlfn.XLOOKUP($B51,PROSPER_Wellner!$1:$1,PROSPER_Wellner!$50:$50,""),
IF($C51="Travis Harvey",_xlfn.XLOOKUP($B51,PROSPER_Harvey!$1:$1,PROSPER_Harvey!$50:$50,""),""))))))))="","No Score",IF(IF($C51="Christopher Lobo",_xlfn.XLOOKUP($B51,PROSPER_Lobo!$1:$1,PROSPER_Lobo!$50:$50,""),
IF($C51="Naren Baliga",_xlfn.XLOOKUP($B51,PROSPER_Baliga!$1:$1,PROSPER_Baliga!$50:$50,""),
IF($C51="Thorsten Huhn",_xlfn.XLOOKUP($B51,PROSPER_Huhn!$1:$1,PROSPER_Huhn!$50:$50,""),
IF($C51="Nick Hull",_xlfn.XLOOKUP($B51,PROSPER_Hull!$1:$1,PROSPER_Hull!$50:$50,""),
IF($C51="Monika Kotwani",_xlfn.XLOOKUP($B51,PROSPER_Kotwani!$1:$1,PROSPER_Kotwani!$50:$50,""),
IF($C51="Jonathan Wellner",_xlfn.XLOOKUP($B51,PROSPER_Wellner!$1:$1,PROSPER_Wellner!$50:$50,""),
IF($C51="Travis Harvey",_xlfn.XLOOKUP($B51,PROSPER_Harvey!$1:$1,PROSPER_Harvey!$50:$50,""),"")))))))="","",
IF($C51="Christopher Lobo",_xlfn.XLOOKUP($B51,PROSPER_Lobo!$1:$1,PROSPER_Lobo!$50:$50,""),
IF($C51="Naren Baliga",_xlfn.XLOOKUP($B51,PROSPER_Baliga!$1:$1,PROSPER_Baliga!$50:$50,""),
IF($C51="Thorsten Huhn",_xlfn.XLOOKUP($B51,PROSPER_Huhn!$1:$1,PROSPER_Huhn!$50:$50,""),
IF($C51="Nick Hull",_xlfn.XLOOKUP($B51,PROSPER_Hull!$1:$1,PROSPER_Hull!$50:$50,""),
IF($C51="Monika Kotwani",_xlfn.XLOOKUP($B51,PROSPER_Kotwani!$1:$1,PROSPER_Kotwani!$50:$50,""),
IF($C51="Jonathan Wellner",_xlfn.XLOOKUP($B51,PROSPER_Wellner!$1:$1,PROSPER_Wellner!$50:$50,""),
IF($C51="Travis Harvey",_xlfn.XLOOKUP($B51,PROSPER_Harvey!$1:$1,PROSPER_Harvey!$50:$50,""),"")))))))))</f>
        <v>No Score</v>
      </c>
      <c r="GV51" s="134" t="str">
        <f>IF(IF(IF($C51="Christopher Lobo",_xlfn.XLOOKUP($B51,PROSPER_Lobo!$1:$1,PROSPER_Lobo!$51:$51,""),
IF($C51="Naren Baliga",_xlfn.XLOOKUP($B51,PROSPER_Baliga!$1:$1,PROSPER_Baliga!$51:$51,""),
IF($C51="Thorsten Huhn",_xlfn.XLOOKUP($B51,PROSPER_Huhn!$1:$1,PROSPER_Huhn!$51:$51,""),
IF($C51="Nick Hull",_xlfn.XLOOKUP($B51,PROSPER_Hull!$1:$1,PROSPER_Hull!$51:$51,""),
IF($C51="Monika Kotwani",_xlfn.XLOOKUP($B51,PROSPER_Kotwani!$1:$1,PROSPER_Kotwani!$51:$51,""),
IF($C51="Jonathan Wellner",_xlfn.XLOOKUP($B51,PROSPER_Wellner!$1:$1,PROSPER_Wellner!$51:$51,""),
IF($C51="Travis Harvey",_xlfn.XLOOKUP($B51,PROSPER_Harvey!$1:$1,PROSPER_Harvey!$51:$51,""),"")))))))="","",
IF($C51="Christopher Lobo",_xlfn.XLOOKUP($B51,PROSPER_Lobo!$1:$1,PROSPER_Lobo!$51:$51,""),
IF($C51="Naren Baliga",_xlfn.XLOOKUP($B51,PROSPER_Baliga!$1:$1,PROSPER_Baliga!$51:$51,""),
IF($C51="Thorsten Huhn",_xlfn.XLOOKUP($B51,PROSPER_Huhn!$1:$1,PROSPER_Huhn!$51:$51,""),
IF($C51="Nick Hull",_xlfn.XLOOKUP($B51,PROSPER_Hull!$1:$1,PROSPER_Hull!$51:$51,""),
IF($C51="Monika Kotwani",_xlfn.XLOOKUP($B51,PROSPER_Kotwani!$1:$1,PROSPER_Kotwani!$51:$51,""),
IF($C51="Jonathan Wellner",_xlfn.XLOOKUP($B51,PROSPER_Wellner!$1:$1,PROSPER_Wellner!$51:$51,""),
IF($C51="Travis Harvey",_xlfn.XLOOKUP($B51,PROSPER_Harvey!$1:$1,PROSPER_Harvey!$51:$51,""),""))))))))="","No Comment",IF(IF($C51="Christopher Lobo",_xlfn.XLOOKUP($B51,PROSPER_Lobo!$1:$1,PROSPER_Lobo!$51:$51,""),
IF($C51="Naren Baliga",_xlfn.XLOOKUP($B51,PROSPER_Baliga!$1:$1,PROSPER_Baliga!$51:$51,""),
IF($C51="Thorsten Huhn",_xlfn.XLOOKUP($B51,PROSPER_Huhn!$1:$1,PROSPER_Huhn!$51:$51,""),
IF($C51="Nick Hull",_xlfn.XLOOKUP($B51,PROSPER_Hull!$1:$1,PROSPER_Hull!$51:$51,""),
IF($C51="Monika Kotwani",_xlfn.XLOOKUP($B51,PROSPER_Kotwani!$1:$1,PROSPER_Kotwani!$51:$51,""),
IF($C51="Jonathan Wellner",_xlfn.XLOOKUP($B51,PROSPER_Wellner!$1:$1,PROSPER_Wellner!$51:$51,""),
IF($C51="Travis Harvey",_xlfn.XLOOKUP($B51,PROSPER_Harvey!$1:$1,PROSPER_Harvey!$51:$51,""),"")))))))="","",
IF($C51="Christopher Lobo",_xlfn.XLOOKUP($B51,PROSPER_Lobo!$1:$1,PROSPER_Lobo!$51:$51,""),
IF($C51="Naren Baliga",_xlfn.XLOOKUP($B51,PROSPER_Baliga!$1:$1,PROSPER_Baliga!$51:$51,""),
IF($C51="Thorsten Huhn",_xlfn.XLOOKUP($B51,PROSPER_Huhn!$1:$1,PROSPER_Huhn!$51:$51,""),
IF($C51="Nick Hull",_xlfn.XLOOKUP($B51,PROSPER_Hull!$1:$1,PROSPER_Hull!$51:$51,""),
IF($C51="Monika Kotwani",_xlfn.XLOOKUP($B51,PROSPER_Kotwani!$1:$1,PROSPER_Kotwani!$51:$51,""),
IF($C51="Jonathan Wellner",_xlfn.XLOOKUP($B51,PROSPER_Wellner!$1:$1,PROSPER_Wellner!$51:$51,""),
IF($C51="Travis Harvey",_xlfn.XLOOKUP($B51,PROSPER_Harvey!$1:$1,PROSPER_Harvey!$51:$51,""),"")))))))))</f>
        <v>No Comment</v>
      </c>
      <c r="GW51" s="133">
        <f>_xlfn.XLOOKUP($B51,Vlookups_Local!B:B,Vlookups_Local!E:E,"N/A")</f>
        <v>0</v>
      </c>
      <c r="GX51" s="134" t="str">
        <f>IF(IF(IF($C51="Christopher Lobo",_xlfn.XLOOKUP($B51,PROSPER_Lobo!$1:$1,PROSPER_Lobo!$53:$53,""),
IF($C51="Naren Baliga",_xlfn.XLOOKUP($B51,PROSPER_Baliga!$1:$1,PROSPER_Baliga!$53:$53,""),
IF($C51="Thorsten Huhn",_xlfn.XLOOKUP($B51,PROSPER_Huhn!$1:$1,PROSPER_Huhn!$53:$53,""),
IF($C51="Nick Hull",_xlfn.XLOOKUP($B51,PROSPER_Hull!$1:$1,PROSPER_Hull!$53:$53,""),
IF($C51="Monika Kotwani",_xlfn.XLOOKUP($B51,PROSPER_Kotwani!$1:$1,PROSPER_Kotwani!$53:$53,""),
IF($C51="Jonathan Wellner",_xlfn.XLOOKUP($B51,PROSPER_Wellner!$1:$1,PROSPER_Wellner!$53:$53,""),
IF($C51="Travis Harvey",_xlfn.XLOOKUP($B51,PROSPER_Harvey!$1:$1,PROSPER_Harvey!$53:$53,""),"")))))))="","",
IF($C51="Christopher Lobo",_xlfn.XLOOKUP($B51,PROSPER_Lobo!$1:$1,PROSPER_Lobo!$53:$53,""),
IF($C51="Naren Baliga",_xlfn.XLOOKUP($B51,PROSPER_Baliga!$1:$1,PROSPER_Baliga!$53:$53,""),
IF($C51="Thorsten Huhn",_xlfn.XLOOKUP($B51,PROSPER_Huhn!$1:$1,PROSPER_Huhn!$53:$53,""),
IF($C51="Nick Hull",_xlfn.XLOOKUP($B51,PROSPER_Hull!$1:$1,PROSPER_Hull!$53:$53,""),
IF($C51="Monika Kotwani",_xlfn.XLOOKUP($B51,PROSPER_Kotwani!$1:$1,PROSPER_Kotwani!$53:$53,""),
IF($C51="Jonathan Wellner",_xlfn.XLOOKUP($B51,PROSPER_Wellner!$1:$1,PROSPER_Wellner!$53:$53,""),
IF($C51="Travis Harvey",_xlfn.XLOOKUP($B51,PROSPER_Harvey!$1:$1,PROSPER_Harvey!$53:$53,""),""))))))))="","No Comment",IF(IF($C51="Christopher Lobo",_xlfn.XLOOKUP($B51,PROSPER_Lobo!$1:$1,PROSPER_Lobo!$53:$53,""),
IF($C51="Naren Baliga",_xlfn.XLOOKUP($B51,PROSPER_Baliga!$1:$1,PROSPER_Baliga!$53:$53,""),
IF($C51="Thorsten Huhn",_xlfn.XLOOKUP($B51,PROSPER_Huhn!$1:$1,PROSPER_Huhn!$53:$53,""),
IF($C51="Nick Hull",_xlfn.XLOOKUP($B51,PROSPER_Hull!$1:$1,PROSPER_Hull!$53:$53,""),
IF($C51="Monika Kotwani",_xlfn.XLOOKUP($B51,PROSPER_Kotwani!$1:$1,PROSPER_Kotwani!$53:$53,""),
IF($C51="Jonathan Wellner",_xlfn.XLOOKUP($B51,PROSPER_Wellner!$1:$1,PROSPER_Wellner!$53:$53,""),
IF($C51="Travis Harvey",_xlfn.XLOOKUP($B51,PROSPER_Harvey!$1:$1,PROSPER_Harvey!$53:$53,""),"")))))))="","",
IF($C51="Christopher Lobo",_xlfn.XLOOKUP($B51,PROSPER_Lobo!$1:$1,PROSPER_Lobo!$53:$53,""),
IF($C51="Naren Baliga",_xlfn.XLOOKUP($B51,PROSPER_Baliga!$1:$1,PROSPER_Baliga!$53:$53,""),
IF($C51="Thorsten Huhn",_xlfn.XLOOKUP($B51,PROSPER_Huhn!$1:$1,PROSPER_Huhn!$53:$53,""),
IF($C51="Nick Hull",_xlfn.XLOOKUP($B51,PROSPER_Hull!$1:$1,PROSPER_Hull!$53:$53,""),
IF($C51="Monika Kotwani",_xlfn.XLOOKUP($B51,PROSPER_Kotwani!$1:$1,PROSPER_Kotwani!$53:$53,""),
IF($C51="Jonathan Wellner",_xlfn.XLOOKUP($B51,PROSPER_Wellner!$1:$1,PROSPER_Wellner!$53:$53,""),
IF($C51="Travis Harvey",_xlfn.XLOOKUP($B51,PROSPER_Harvey!$1:$1,PROSPER_Harvey!$53:$53,""),"")))))))))</f>
        <v>No Comment</v>
      </c>
      <c r="GY51" s="133" t="str">
        <f>IF(IF(IF($C51="Christopher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Kotwani",_xlfn.XLOOKUP($B51,PROSPER_Kotwani!$1:$1,PROSPER_Kotwani!$54:$54,""),
IF($C51="Jonathan Wellner",_xlfn.XLOOKUP($B51,PROSPER_Wellner!$1:$1,PROSPER_Wellner!$54:$54,""),
IF($C51="Travis Harvey",_xlfn.XLOOKUP($B51,PROSPER_Harvey!$1:$1,PROSPER_Harvey!$54:$54,""),"")))))))="","",
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Kotwani",_xlfn.XLOOKUP($B51,PROSPER_Kotwani!$1:$1,PROSPER_Kotwani!$54:$54,""),
IF($C51="Jonathan Wellner",_xlfn.XLOOKUP($B51,PROSPER_Wellner!$1:$1,PROSPER_Wellner!$54:$54,""),
IF($C51="Travis Harvey",_xlfn.XLOOKUP($B51,PROSPER_Harvey!$1:$1,PROSPER_Harvey!$54:$54,""),""))))))))="","No Score",IF(IF($C51="Christopher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Kotwani",_xlfn.XLOOKUP($B51,PROSPER_Kotwani!$1:$1,PROSPER_Kotwani!$54:$54,""),
IF($C51="Jonathan Wellner",_xlfn.XLOOKUP($B51,PROSPER_Wellner!$1:$1,PROSPER_Wellner!$54:$54,""),
IF($C51="Travis Harvey",_xlfn.XLOOKUP($B51,PROSPER_Harvey!$1:$1,PROSPER_Harvey!$54:$54,""),"")))))))="","",
IF($C51="Christopher Lobo",_xlfn.XLOOKUP($B51,PROSPER_Lobo!$1:$1,PROSPER_Lobo!$54:$54,""),
IF($C51="Naren Baliga",_xlfn.XLOOKUP($B51,PROSPER_Baliga!$1:$1,PROSPER_Baliga!$54:$54,""),
IF($C51="Thorsten Huhn",_xlfn.XLOOKUP($B51,PROSPER_Huhn!$1:$1,PROSPER_Huhn!$54:$54,""),
IF($C51="Nick Hull",_xlfn.XLOOKUP($B51,PROSPER_Hull!$1:$1,PROSPER_Hull!$54:$54,""),
IF($C51="Monika Kotwani",_xlfn.XLOOKUP($B51,PROSPER_Kotwani!$1:$1,PROSPER_Kotwani!$54:$54,""),
IF($C51="Jonathan Wellner",_xlfn.XLOOKUP($B51,PROSPER_Wellner!$1:$1,PROSPER_Wellner!$54:$54,""),
IF($C51="Travis Harvey",_xlfn.XLOOKUP($B51,PROSPER_Harvey!$1:$1,PROSPER_Harvey!$54:$54,""),"")))))))))</f>
        <v>No Score</v>
      </c>
      <c r="GZ51" s="134" t="str">
        <f>IF(IF(IF($C51="Christopher Lobo",_xlfn.XLOOKUP($B51,PROSPER_Lobo!$1:$1,PROSPER_Lobo!$55:$55,""),
IF($C51="Naren Baliga",_xlfn.XLOOKUP($B51,PROSPER_Baliga!$1:$1,PROSPER_Baliga!$55:$55,""),
IF($C51="Thorsten Huhn",_xlfn.XLOOKUP($B51,PROSPER_Huhn!$1:$1,PROSPER_Huhn!$55:$55,""),
IF($C51="Nick Hull",_xlfn.XLOOKUP($B51,PROSPER_Hull!$1:$1,PROSPER_Hull!$55:$55,""),
IF($C51="Monika Kotwani",_xlfn.XLOOKUP($B51,PROSPER_Kotwani!$1:$1,PROSPER_Kotwani!$55:$55,""),
IF($C51="Jonathan Wellner",_xlfn.XLOOKUP($B51,PROSPER_Wellner!$1:$1,PROSPER_Wellner!$55:$55,""),
IF($C51="Travis Harvey",_xlfn.XLOOKUP($B51,PROSPER_Harvey!$1:$1,PROSPER_Harvey!$55:$55,""),"")))))))="","",
IF($C51="Christopher Lobo",_xlfn.XLOOKUP($B51,PROSPER_Lobo!$1:$1,PROSPER_Lobo!$55:$55,""),
IF($C51="Naren Baliga",_xlfn.XLOOKUP($B51,PROSPER_Baliga!$1:$1,PROSPER_Baliga!$55:$55,""),
IF($C51="Thorsten Huhn",_xlfn.XLOOKUP($B51,PROSPER_Huhn!$1:$1,PROSPER_Huhn!$55:$55,""),
IF($C51="Nick Hull",_xlfn.XLOOKUP($B51,PROSPER_Hull!$1:$1,PROSPER_Hull!$55:$55,""),
IF($C51="Monika Kotwani",_xlfn.XLOOKUP($B51,PROSPER_Kotwani!$1:$1,PROSPER_Kotwani!$55:$55,""),
IF($C51="Jonathan Wellner",_xlfn.XLOOKUP($B51,PROSPER_Wellner!$1:$1,PROSPER_Wellner!$55:$55,""),
IF($C51="Travis Harvey",_xlfn.XLOOKUP($B51,PROSPER_Harvey!$1:$1,PROSPER_Harvey!$55:$55,""),""))))))))="","No Comment",IF(IF($C51="Christopher Lobo",_xlfn.XLOOKUP($B51,PROSPER_Lobo!$1:$1,PROSPER_Lobo!$55:$55,""),
IF($C51="Naren Baliga",_xlfn.XLOOKUP($B51,PROSPER_Baliga!$1:$1,PROSPER_Baliga!$55:$55,""),
IF($C51="Thorsten Huhn",_xlfn.XLOOKUP($B51,PROSPER_Huhn!$1:$1,PROSPER_Huhn!$55:$55,""),
IF($C51="Nick Hull",_xlfn.XLOOKUP($B51,PROSPER_Hull!$1:$1,PROSPER_Hull!$55:$55,""),
IF($C51="Monika Kotwani",_xlfn.XLOOKUP($B51,PROSPER_Kotwani!$1:$1,PROSPER_Kotwani!$55:$55,""),
IF($C51="Jonathan Wellner",_xlfn.XLOOKUP($B51,PROSPER_Wellner!$1:$1,PROSPER_Wellner!$55:$55,""),
IF($C51="Travis Harvey",_xlfn.XLOOKUP($B51,PROSPER_Harvey!$1:$1,PROSPER_Harvey!$55:$55,""),"")))))))="","",
IF($C51="Christopher Lobo",_xlfn.XLOOKUP($B51,PROSPER_Lobo!$1:$1,PROSPER_Lobo!$55:$55,""),
IF($C51="Naren Baliga",_xlfn.XLOOKUP($B51,PROSPER_Baliga!$1:$1,PROSPER_Baliga!$55:$55,""),
IF($C51="Thorsten Huhn",_xlfn.XLOOKUP($B51,PROSPER_Huhn!$1:$1,PROSPER_Huhn!$55:$55,""),
IF($C51="Nick Hull",_xlfn.XLOOKUP($B51,PROSPER_Hull!$1:$1,PROSPER_Hull!$55:$55,""),
IF($C51="Monika Kotwani",_xlfn.XLOOKUP($B51,PROSPER_Kotwani!$1:$1,PROSPER_Kotwani!$55:$55,""),
IF($C51="Jonathan Wellner",_xlfn.XLOOKUP($B51,PROSPER_Wellner!$1:$1,PROSPER_Wellner!$55:$55,""),
IF($C51="Travis Harvey",_xlfn.XLOOKUP($B51,PROSPER_Harvey!$1:$1,PROSPER_Harvey!$55:$55,""),"")))))))))</f>
        <v>No Comment</v>
      </c>
      <c r="HA51" s="133" t="str">
        <f>IF(IF(IF($C51="Christopher Lobo",_xlfn.XLOOKUP($B51,PROSPER_Lobo!$1:$1,PROSPER_Lobo!$56:$56,""),
IF($C51="Naren Baliga",_xlfn.XLOOKUP($B51,PROSPER_Baliga!$1:$1,PROSPER_Baliga!$56:$56,""),
IF($C51="Thorsten Huhn",_xlfn.XLOOKUP($B51,PROSPER_Huhn!$1:$1,PROSPER_Huhn!$56:$56,""),
IF($C51="Nick Hull",_xlfn.XLOOKUP($B51,PROSPER_Hull!$1:$1,PROSPER_Hull!$56:$56,""),
IF($C51="Monika Kotwani",_xlfn.XLOOKUP($B51,PROSPER_Kotwani!$1:$1,PROSPER_Kotwani!$56:$56,""),
IF($C51="Jonathan Wellner",_xlfn.XLOOKUP($B51,PROSPER_Wellner!$1:$1,PROSPER_Wellner!$56:$56,""),
IF($C51="Travis Harvey",_xlfn.XLOOKUP($B51,PROSPER_Harvey!$1:$1,PROSPER_Harvey!$56:$56,""),"")))))))="","",
IF($C51="Christopher Lobo",_xlfn.XLOOKUP($B51,PROSPER_Lobo!$1:$1,PROSPER_Lobo!$56:$56,""),
IF($C51="Naren Baliga",_xlfn.XLOOKUP($B51,PROSPER_Baliga!$1:$1,PROSPER_Baliga!$56:$56,""),
IF($C51="Thorsten Huhn",_xlfn.XLOOKUP($B51,PROSPER_Huhn!$1:$1,PROSPER_Huhn!$56:$56,""),
IF($C51="Nick Hull",_xlfn.XLOOKUP($B51,PROSPER_Hull!$1:$1,PROSPER_Hull!$56:$56,""),
IF($C51="Monika Kotwani",_xlfn.XLOOKUP($B51,PROSPER_Kotwani!$1:$1,PROSPER_Kotwani!$56:$56,""),
IF($C51="Jonathan Wellner",_xlfn.XLOOKUP($B51,PROSPER_Wellner!$1:$1,PROSPER_Wellner!$56:$56,""),
IF($C51="Travis Harvey",_xlfn.XLOOKUP($B51,PROSPER_Harvey!$1:$1,PROSPER_Harvey!$56:$56,""),""))))))))="","No Score",IF(IF($C51="Christopher Lobo",_xlfn.XLOOKUP($B51,PROSPER_Lobo!$1:$1,PROSPER_Lobo!$56:$56,""),
IF($C51="Naren Baliga",_xlfn.XLOOKUP($B51,PROSPER_Baliga!$1:$1,PROSPER_Baliga!$56:$56,""),
IF($C51="Thorsten Huhn",_xlfn.XLOOKUP($B51,PROSPER_Huhn!$1:$1,PROSPER_Huhn!$56:$56,""),
IF($C51="Nick Hull",_xlfn.XLOOKUP($B51,PROSPER_Hull!$1:$1,PROSPER_Hull!$56:$56,""),
IF($C51="Monika Kotwani",_xlfn.XLOOKUP($B51,PROSPER_Kotwani!$1:$1,PROSPER_Kotwani!$56:$56,""),
IF($C51="Jonathan Wellner",_xlfn.XLOOKUP($B51,PROSPER_Wellner!$1:$1,PROSPER_Wellner!$56:$56,""),
IF($C51="Travis Harvey",_xlfn.XLOOKUP($B51,PROSPER_Harvey!$1:$1,PROSPER_Harvey!$56:$56,""),"")))))))="","",
IF($C51="Christopher Lobo",_xlfn.XLOOKUP($B51,PROSPER_Lobo!$1:$1,PROSPER_Lobo!$56:$56,""),
IF($C51="Naren Baliga",_xlfn.XLOOKUP($B51,PROSPER_Baliga!$1:$1,PROSPER_Baliga!$56:$56,""),
IF($C51="Thorsten Huhn",_xlfn.XLOOKUP($B51,PROSPER_Huhn!$1:$1,PROSPER_Huhn!$56:$56,""),
IF($C51="Nick Hull",_xlfn.XLOOKUP($B51,PROSPER_Hull!$1:$1,PROSPER_Hull!$56:$56,""),
IF($C51="Monika Kotwani",_xlfn.XLOOKUP($B51,PROSPER_Kotwani!$1:$1,PROSPER_Kotwani!$56:$56,""),
IF($C51="Jonathan Wellner",_xlfn.XLOOKUP($B51,PROSPER_Wellner!$1:$1,PROSPER_Wellner!$56:$56,""),
IF($C51="Travis Harvey",_xlfn.XLOOKUP($B51,PROSPER_Harvey!$1:$1,PROSPER_Harvey!$56:$56,""),"")))))))))</f>
        <v>No Score</v>
      </c>
      <c r="HB51" s="134" t="str">
        <f>IF(IF(IF($C51="Christopher Lobo",_xlfn.XLOOKUP($B51,PROSPER_Lobo!$1:$1,PROSPER_Lobo!$57:$57,""),
IF($C51="Naren Baliga",_xlfn.XLOOKUP($B51,PROSPER_Baliga!$1:$1,PROSPER_Baliga!$57:$57,""),
IF($C51="Thorsten Huhn",_xlfn.XLOOKUP($B51,PROSPER_Huhn!$1:$1,PROSPER_Huhn!$57:$57,""),
IF($C51="Nick Hull",_xlfn.XLOOKUP($B51,PROSPER_Hull!$1:$1,PROSPER_Hull!$57:$57,""),
IF($C51="Monika Kotwani",_xlfn.XLOOKUP($B51,PROSPER_Kotwani!$1:$1,PROSPER_Kotwani!$57:$57,""),
IF($C51="Jonathan Wellner",_xlfn.XLOOKUP($B51,PROSPER_Wellner!$1:$1,PROSPER_Wellner!$57:$57,""),
IF($C51="Travis Harvey",_xlfn.XLOOKUP($B51,PROSPER_Harvey!$1:$1,PROSPER_Harvey!$57:$57,""),"")))))))="","",
IF($C51="Christopher Lobo",_xlfn.XLOOKUP($B51,PROSPER_Lobo!$1:$1,PROSPER_Lobo!$57:$57,""),
IF($C51="Naren Baliga",_xlfn.XLOOKUP($B51,PROSPER_Baliga!$1:$1,PROSPER_Baliga!$57:$57,""),
IF($C51="Thorsten Huhn",_xlfn.XLOOKUP($B51,PROSPER_Huhn!$1:$1,PROSPER_Huhn!$57:$57,""),
IF($C51="Nick Hull",_xlfn.XLOOKUP($B51,PROSPER_Hull!$1:$1,PROSPER_Hull!$57:$57,""),
IF($C51="Monika Kotwani",_xlfn.XLOOKUP($B51,PROSPER_Kotwani!$1:$1,PROSPER_Kotwani!$57:$57,""),
IF($C51="Jonathan Wellner",_xlfn.XLOOKUP($B51,PROSPER_Wellner!$1:$1,PROSPER_Wellner!$57:$57,""),
IF($C51="Travis Harvey",_xlfn.XLOOKUP($B51,PROSPER_Harvey!$1:$1,PROSPER_Harvey!$57:$57,""),""))))))))="","No Comment",IF(IF($C51="Christopher Lobo",_xlfn.XLOOKUP($B51,PROSPER_Lobo!$1:$1,PROSPER_Lobo!$57:$57,""),
IF($C51="Naren Baliga",_xlfn.XLOOKUP($B51,PROSPER_Baliga!$1:$1,PROSPER_Baliga!$57:$57,""),
IF($C51="Thorsten Huhn",_xlfn.XLOOKUP($B51,PROSPER_Huhn!$1:$1,PROSPER_Huhn!$57:$57,""),
IF($C51="Nick Hull",_xlfn.XLOOKUP($B51,PROSPER_Hull!$1:$1,PROSPER_Hull!$57:$57,""),
IF($C51="Monika Kotwani",_xlfn.XLOOKUP($B51,PROSPER_Kotwani!$1:$1,PROSPER_Kotwani!$57:$57,""),
IF($C51="Jonathan Wellner",_xlfn.XLOOKUP($B51,PROSPER_Wellner!$1:$1,PROSPER_Wellner!$57:$57,""),
IF($C51="Travis Harvey",_xlfn.XLOOKUP($B51,PROSPER_Harvey!$1:$1,PROSPER_Harvey!$57:$57,""),"")))))))="","",
IF($C51="Christopher Lobo",_xlfn.XLOOKUP($B51,PROSPER_Lobo!$1:$1,PROSPER_Lobo!$57:$57,""),
IF($C51="Naren Baliga",_xlfn.XLOOKUP($B51,PROSPER_Baliga!$1:$1,PROSPER_Baliga!$57:$57,""),
IF($C51="Thorsten Huhn",_xlfn.XLOOKUP($B51,PROSPER_Huhn!$1:$1,PROSPER_Huhn!$57:$57,""),
IF($C51="Nick Hull",_xlfn.XLOOKUP($B51,PROSPER_Hull!$1:$1,PROSPER_Hull!$57:$57,""),
IF($C51="Monika Kotwani",_xlfn.XLOOKUP($B51,PROSPER_Kotwani!$1:$1,PROSPER_Kotwani!$57:$57,""),
IF($C51="Jonathan Wellner",_xlfn.XLOOKUP($B51,PROSPER_Wellner!$1:$1,PROSPER_Wellner!$57:$57,""),
IF($C51="Travis Harvey",_xlfn.XLOOKUP($B51,PROSPER_Harvey!$1:$1,PROSPER_Harvey!$57:$57,""),"")))))))))</f>
        <v>No Comment</v>
      </c>
      <c r="HC51" s="192">
        <f t="shared" si="466"/>
        <v>0</v>
      </c>
      <c r="HD51" s="135" t="str">
        <f>_xlfn.XLOOKUP(B51,PROSPERInitial_Query!$E:$E,PROSPERInitial_Query!$AK:$AK,"",,-1)</f>
        <v/>
      </c>
      <c r="HE51" s="136" t="str">
        <f t="shared" si="400"/>
        <v>Steven Chase4 - SuccessServices Quality</v>
      </c>
      <c r="HF51" s="136" t="str">
        <f>_xlfn.XLOOKUP(HE51,PROSPERDelta_Query!BK:BK,PROSPERDelta_Query!AX:AX,"",,-1)</f>
        <v/>
      </c>
      <c r="HG51" s="137" t="str">
        <f t="shared" si="467"/>
        <v>N/A</v>
      </c>
      <c r="HH51" s="137" t="str">
        <f>IF(IF(IF($C51="Christopher Lobo",_xlfn.XLOOKUP($B51,PROSPER_Lobo!$1:$1,PROSPER_Lobo!$58:$58,""),
IF($C51="Naren Baliga",_xlfn.XLOOKUP($B51,PROSPER_Baliga!$1:$1,PROSPER_Baliga!$58:$58,""),
IF($C51="Thorsten Huhn",_xlfn.XLOOKUP($B51,PROSPER_Huhn!$1:$1,PROSPER_Huhn!$58:$58,""),
IF($C51="Nick Hull",_xlfn.XLOOKUP($B51,PROSPER_Hull!$1:$1,PROSPER_Hull!$58:$58,""),
IF($C51="Monika Kotwani",_xlfn.XLOOKUP($B51,PROSPER_Kotwani!$1:$1,PROSPER_Kotwani!$58:$58,""),
IF($C51="Jonathan Wellner",_xlfn.XLOOKUP($B51,PROSPER_Wellner!$1:$1,PROSPER_Wellner!$58:$58,""),
IF($C51="Travis Harvey",_xlfn.XLOOKUP($B51,PROSPER_Harvey!$1:$1,PROSPER_Harvey!$58:$58,""),"")))))))="","",
IF($C51="Christopher Lobo",_xlfn.XLOOKUP($B51,PROSPER_Lobo!$1:$1,PROSPER_Lobo!$58:$58,""),
IF($C51="Naren Baliga",_xlfn.XLOOKUP($B51,PROSPER_Baliga!$1:$1,PROSPER_Baliga!$58:$58,""),
IF($C51="Thorsten Huhn",_xlfn.XLOOKUP($B51,PROSPER_Huhn!$1:$1,PROSPER_Huhn!$58:$58,""),
IF($C51="Nick Hull",_xlfn.XLOOKUP($B51,PROSPER_Hull!$1:$1,PROSPER_Hull!$58:$58,""),
IF($C51="Monika Kotwani",_xlfn.XLOOKUP($B51,PROSPER_Kotwani!$1:$1,PROSPER_Kotwani!$58:$58,""),
IF($C51="Jonathan Wellner",_xlfn.XLOOKUP($B51,PROSPER_Wellner!$1:$1,PROSPER_Wellner!$58:$58,""),
IF($C51="Travis Harvey",_xlfn.XLOOKUP($B51,PROSPER_Harvey!$1:$1,PROSPER_Harvey!$58:$58,""),""))))))))="","No Score",IF(IF($C51="Christopher Lobo",_xlfn.XLOOKUP($B51,PROSPER_Lobo!$1:$1,PROSPER_Lobo!$58:$58,""),
IF($C51="Naren Baliga",_xlfn.XLOOKUP($B51,PROSPER_Baliga!$1:$1,PROSPER_Baliga!$58:$58,""),
IF($C51="Thorsten Huhn",_xlfn.XLOOKUP($B51,PROSPER_Huhn!$1:$1,PROSPER_Huhn!$58:$58,""),
IF($C51="Nick Hull",_xlfn.XLOOKUP($B51,PROSPER_Hull!$1:$1,PROSPER_Hull!$58:$58,""),
IF($C51="Monika Kotwani",_xlfn.XLOOKUP($B51,PROSPER_Kotwani!$1:$1,PROSPER_Kotwani!$58:$58,""),
IF($C51="Jonathan Wellner",_xlfn.XLOOKUP($B51,PROSPER_Wellner!$1:$1,PROSPER_Wellner!$58:$58,""),
IF($C51="Travis Harvey",_xlfn.XLOOKUP($B51,PROSPER_Harvey!$1:$1,PROSPER_Harvey!$58:$58,""),"")))))))="","",
IF($C51="Christopher Lobo",_xlfn.XLOOKUP($B51,PROSPER_Lobo!$1:$1,PROSPER_Lobo!$58:$58,""),
IF($C51="Naren Baliga",_xlfn.XLOOKUP($B51,PROSPER_Baliga!$1:$1,PROSPER_Baliga!$58:$58,""),
IF($C51="Thorsten Huhn",_xlfn.XLOOKUP($B51,PROSPER_Huhn!$1:$1,PROSPER_Huhn!$58:$58,""),
IF($C51="Nick Hull",_xlfn.XLOOKUP($B51,PROSPER_Hull!$1:$1,PROSPER_Hull!$58:$58,""),
IF($C51="Monika Kotwani",_xlfn.XLOOKUP($B51,PROSPER_Kotwani!$1:$1,PROSPER_Kotwani!$58:$58,""),
IF($C51="Jonathan Wellner",_xlfn.XLOOKUP($B51,PROSPER_Wellner!$1:$1,PROSPER_Wellner!$58:$58,""),
IF($C51="Travis Harvey",_xlfn.XLOOKUP($B51,PROSPER_Harvey!$1:$1,PROSPER_Harvey!$58:$58,""),"")))))))))</f>
        <v>No Score</v>
      </c>
      <c r="HI51" s="138" t="str">
        <f>IF(IF(IF($C51="Christopher Lobo",_xlfn.XLOOKUP($B51,PROSPER_Lobo!$1:$1,PROSPER_Lobo!$59:$59,""),
IF($C51="Naren Baliga",_xlfn.XLOOKUP($B51,PROSPER_Baliga!$1:$1,PROSPER_Baliga!$59:$59,""),
IF($C51="Thorsten Huhn",_xlfn.XLOOKUP($B51,PROSPER_Huhn!$1:$1,PROSPER_Huhn!$59:$59,""),
IF($C51="Nick Hull",_xlfn.XLOOKUP($B51,PROSPER_Hull!$1:$1,PROSPER_Hull!$59:$59,""),
IF($C51="Monika Kotwani",_xlfn.XLOOKUP($B51,PROSPER_Kotwani!$1:$1,PROSPER_Kotwani!$59:$59,""),
IF($C51="Jonathan Wellner",_xlfn.XLOOKUP($B51,PROSPER_Wellner!$1:$1,PROSPER_Wellner!$59:$59,""),
IF($C51="Travis Harvey",_xlfn.XLOOKUP($B51,PROSPER_Harvey!$1:$1,PROSPER_Harvey!$59:$59,""),"")))))))="","",
IF($C51="Christopher Lobo",_xlfn.XLOOKUP($B51,PROSPER_Lobo!$1:$1,PROSPER_Lobo!$59:$59,""),
IF($C51="Naren Baliga",_xlfn.XLOOKUP($B51,PROSPER_Baliga!$1:$1,PROSPER_Baliga!$59:$59,""),
IF($C51="Thorsten Huhn",_xlfn.XLOOKUP($B51,PROSPER_Huhn!$1:$1,PROSPER_Huhn!$59:$59,""),
IF($C51="Nick Hull",_xlfn.XLOOKUP($B51,PROSPER_Hull!$1:$1,PROSPER_Hull!$59:$59,""),
IF($C51="Monika Kotwani",_xlfn.XLOOKUP($B51,PROSPER_Kotwani!$1:$1,PROSPER_Kotwani!$59:$59,""),
IF($C51="Jonathan Wellner",_xlfn.XLOOKUP($B51,PROSPER_Wellner!$1:$1,PROSPER_Wellner!$59:$59,""),
IF($C51="Travis Harvey",_xlfn.XLOOKUP($B51,PROSPER_Harvey!$1:$1,PROSPER_Harvey!$59:$59,""),""))))))))="","No Comment",IF(IF($C51="Christopher Lobo",_xlfn.XLOOKUP($B51,PROSPER_Lobo!$1:$1,PROSPER_Lobo!$59:$59,""),
IF($C51="Naren Baliga",_xlfn.XLOOKUP($B51,PROSPER_Baliga!$1:$1,PROSPER_Baliga!$59:$59,""),
IF($C51="Thorsten Huhn",_xlfn.XLOOKUP($B51,PROSPER_Huhn!$1:$1,PROSPER_Huhn!$59:$59,""),
IF($C51="Nick Hull",_xlfn.XLOOKUP($B51,PROSPER_Hull!$1:$1,PROSPER_Hull!$59:$59,""),
IF($C51="Monika Kotwani",_xlfn.XLOOKUP($B51,PROSPER_Kotwani!$1:$1,PROSPER_Kotwani!$59:$59,""),
IF($C51="Jonathan Wellner",_xlfn.XLOOKUP($B51,PROSPER_Wellner!$1:$1,PROSPER_Wellner!$59:$59,""),
IF($C51="Travis Harvey",_xlfn.XLOOKUP($B51,PROSPER_Harvey!$1:$1,PROSPER_Harvey!$59:$59,""),"")))))))="","",
IF($C51="Christopher Lobo",_xlfn.XLOOKUP($B51,PROSPER_Lobo!$1:$1,PROSPER_Lobo!$59:$59,""),
IF($C51="Naren Baliga",_xlfn.XLOOKUP($B51,PROSPER_Baliga!$1:$1,PROSPER_Baliga!$59:$59,""),
IF($C51="Thorsten Huhn",_xlfn.XLOOKUP($B51,PROSPER_Huhn!$1:$1,PROSPER_Huhn!$59:$59,""),
IF($C51="Nick Hull",_xlfn.XLOOKUP($B51,PROSPER_Hull!$1:$1,PROSPER_Hull!$59:$59,""),
IF($C51="Monika Kotwani",_xlfn.XLOOKUP($B51,PROSPER_Kotwani!$1:$1,PROSPER_Kotwani!$59:$59,""),
IF($C51="Jonathan Wellner",_xlfn.XLOOKUP($B51,PROSPER_Wellner!$1:$1,PROSPER_Wellner!$59:$59,""),
IF($C51="Travis Harvey",_xlfn.XLOOKUP($B51,PROSPER_Harvey!$1:$1,PROSPER_Harvey!$59:$59,""),"")))))))))</f>
        <v>No Comment</v>
      </c>
      <c r="HJ51" s="188" t="str">
        <f t="shared" si="468"/>
        <v>N/A</v>
      </c>
      <c r="HK51" s="135" t="str">
        <f>_xlfn.XLOOKUP(B51,PROSPERInitial_Query!$E:$E,PROSPERInitial_Query!$AL:$AL,"",,-1)</f>
        <v/>
      </c>
      <c r="HL51" s="136" t="str">
        <f t="shared" si="401"/>
        <v>Steven Chase4 - SuccessEscalation Management</v>
      </c>
      <c r="HM51" s="136" t="str">
        <f>_xlfn.XLOOKUP(HL51,PROSPERDelta_Query!BK:BK,PROSPERDelta_Query!AY:AY,"",,-1)</f>
        <v/>
      </c>
      <c r="HN51" s="137" t="str">
        <f t="shared" si="469"/>
        <v>N/A</v>
      </c>
      <c r="HO51" s="137" t="str">
        <f>IF(IF(IF($C51="Christopher Lobo",_xlfn.XLOOKUP($B51,PROSPER_Lobo!$1:$1,PROSPER_Lobo!$60:$60,""),
IF($C51="Naren Baliga",_xlfn.XLOOKUP($B51,PROSPER_Baliga!$1:$1,PROSPER_Baliga!$60:$60,""),
IF($C51="Thorsten Huhn",_xlfn.XLOOKUP($B51,PROSPER_Huhn!$1:$1,PROSPER_Huhn!$60:$60,""),
IF($C51="Nick Hull",_xlfn.XLOOKUP($B51,PROSPER_Hull!$1:$1,PROSPER_Hull!$60:$60,""),
IF($C51="Monika Kotwani",_xlfn.XLOOKUP($B51,PROSPER_Kotwani!$1:$1,PROSPER_Kotwani!$60:$60,""),
IF($C51="Jonathan Wellner",_xlfn.XLOOKUP($B51,PROSPER_Wellner!$1:$1,PROSPER_Wellner!$60:$60,""),
IF($C51="Travis Harvey",_xlfn.XLOOKUP($B51,PROSPER_Harvey!$1:$1,PROSPER_Harvey!$60:$60,""),"")))))))="","",
IF($C51="Christopher Lobo",_xlfn.XLOOKUP($B51,PROSPER_Lobo!$1:$1,PROSPER_Lobo!$60:$60,""),
IF($C51="Naren Baliga",_xlfn.XLOOKUP($B51,PROSPER_Baliga!$1:$1,PROSPER_Baliga!$60:$60,""),
IF($C51="Thorsten Huhn",_xlfn.XLOOKUP($B51,PROSPER_Huhn!$1:$1,PROSPER_Huhn!$60:$60,""),
IF($C51="Nick Hull",_xlfn.XLOOKUP($B51,PROSPER_Hull!$1:$1,PROSPER_Hull!$60:$60,""),
IF($C51="Monika Kotwani",_xlfn.XLOOKUP($B51,PROSPER_Kotwani!$1:$1,PROSPER_Kotwani!$60:$60,""),
IF($C51="Jonathan Wellner",_xlfn.XLOOKUP($B51,PROSPER_Wellner!$1:$1,PROSPER_Wellner!$60:$60,""),
IF($C51="Travis Harvey",_xlfn.XLOOKUP($B51,PROSPER_Harvey!$1:$1,PROSPER_Harvey!$60:$60,""),""))))))))="","No Score",IF(IF($C51="Christopher Lobo",_xlfn.XLOOKUP($B51,PROSPER_Lobo!$1:$1,PROSPER_Lobo!$60:$60,""),
IF($C51="Naren Baliga",_xlfn.XLOOKUP($B51,PROSPER_Baliga!$1:$1,PROSPER_Baliga!$60:$60,""),
IF($C51="Thorsten Huhn",_xlfn.XLOOKUP($B51,PROSPER_Huhn!$1:$1,PROSPER_Huhn!$60:$60,""),
IF($C51="Nick Hull",_xlfn.XLOOKUP($B51,PROSPER_Hull!$1:$1,PROSPER_Hull!$60:$60,""),
IF($C51="Monika Kotwani",_xlfn.XLOOKUP($B51,PROSPER_Kotwani!$1:$1,PROSPER_Kotwani!$60:$60,""),
IF($C51="Jonathan Wellner",_xlfn.XLOOKUP($B51,PROSPER_Wellner!$1:$1,PROSPER_Wellner!$60:$60,""),
IF($C51="Travis Harvey",_xlfn.XLOOKUP($B51,PROSPER_Harvey!$1:$1,PROSPER_Harvey!$60:$60,""),"")))))))="","",
IF($C51="Christopher Lobo",_xlfn.XLOOKUP($B51,PROSPER_Lobo!$1:$1,PROSPER_Lobo!$60:$60,""),
IF($C51="Naren Baliga",_xlfn.XLOOKUP($B51,PROSPER_Baliga!$1:$1,PROSPER_Baliga!$60:$60,""),
IF($C51="Thorsten Huhn",_xlfn.XLOOKUP($B51,PROSPER_Huhn!$1:$1,PROSPER_Huhn!$60:$60,""),
IF($C51="Nick Hull",_xlfn.XLOOKUP($B51,PROSPER_Hull!$1:$1,PROSPER_Hull!$60:$60,""),
IF($C51="Monika Kotwani",_xlfn.XLOOKUP($B51,PROSPER_Kotwani!$1:$1,PROSPER_Kotwani!$60:$60,""),
IF($C51="Jonathan Wellner",_xlfn.XLOOKUP($B51,PROSPER_Wellner!$1:$1,PROSPER_Wellner!$60:$60,""),
IF($C51="Travis Harvey",_xlfn.XLOOKUP($B51,PROSPER_Harvey!$1:$1,PROSPER_Harvey!$60:$60,""),"")))))))))</f>
        <v>No Score</v>
      </c>
      <c r="HP51" s="138" t="str">
        <f>IF(IF(IF($C51="Christopher Lobo",_xlfn.XLOOKUP($B51,PROSPER_Lobo!$1:$1,PROSPER_Lobo!$61:$61,""),
IF($C51="Naren Baliga",_xlfn.XLOOKUP($B51,PROSPER_Baliga!$1:$1,PROSPER_Baliga!$61:$61,""),
IF($C51="Thorsten Huhn",_xlfn.XLOOKUP($B51,PROSPER_Huhn!$1:$1,PROSPER_Huhn!$61:$61,""),
IF($C51="Nick Hull",_xlfn.XLOOKUP($B51,PROSPER_Hull!$1:$1,PROSPER_Hull!$61:$61,""),
IF($C51="Monika Kotwani",_xlfn.XLOOKUP($B51,PROSPER_Kotwani!$1:$1,PROSPER_Kotwani!$61:$61,""),
IF($C51="Jonathan Wellner",_xlfn.XLOOKUP($B51,PROSPER_Wellner!$1:$1,PROSPER_Wellner!$61:$61,""),
IF($C51="Travis Harvey",_xlfn.XLOOKUP($B51,PROSPER_Harvey!$1:$1,PROSPER_Harvey!$61:$61,""),"")))))))="","",
IF($C51="Christopher Lobo",_xlfn.XLOOKUP($B51,PROSPER_Lobo!$1:$1,PROSPER_Lobo!$61:$61,""),
IF($C51="Naren Baliga",_xlfn.XLOOKUP($B51,PROSPER_Baliga!$1:$1,PROSPER_Baliga!$61:$61,""),
IF($C51="Thorsten Huhn",_xlfn.XLOOKUP($B51,PROSPER_Huhn!$1:$1,PROSPER_Huhn!$61:$61,""),
IF($C51="Nick Hull",_xlfn.XLOOKUP($B51,PROSPER_Hull!$1:$1,PROSPER_Hull!$61:$61,""),
IF($C51="Monika Kotwani",_xlfn.XLOOKUP($B51,PROSPER_Kotwani!$1:$1,PROSPER_Kotwani!$61:$61,""),
IF($C51="Jonathan Wellner",_xlfn.XLOOKUP($B51,PROSPER_Wellner!$1:$1,PROSPER_Wellner!$61:$61,""),
IF($C51="Travis Harvey",_xlfn.XLOOKUP($B51,PROSPER_Harvey!$1:$1,PROSPER_Harvey!$61:$61,""),""))))))))="","No Comment",IF(IF($C51="Christopher Lobo",_xlfn.XLOOKUP($B51,PROSPER_Lobo!$1:$1,PROSPER_Lobo!$61:$61,""),
IF($C51="Naren Baliga",_xlfn.XLOOKUP($B51,PROSPER_Baliga!$1:$1,PROSPER_Baliga!$61:$61,""),
IF($C51="Thorsten Huhn",_xlfn.XLOOKUP($B51,PROSPER_Huhn!$1:$1,PROSPER_Huhn!$61:$61,""),
IF($C51="Nick Hull",_xlfn.XLOOKUP($B51,PROSPER_Hull!$1:$1,PROSPER_Hull!$61:$61,""),
IF($C51="Monika Kotwani",_xlfn.XLOOKUP($B51,PROSPER_Kotwani!$1:$1,PROSPER_Kotwani!$61:$61,""),
IF($C51="Jonathan Wellner",_xlfn.XLOOKUP($B51,PROSPER_Wellner!$1:$1,PROSPER_Wellner!$61:$61,""),
IF($C51="Travis Harvey",_xlfn.XLOOKUP($B51,PROSPER_Harvey!$1:$1,PROSPER_Harvey!$61:$61,""),"")))))))="","",
IF($C51="Christopher Lobo",_xlfn.XLOOKUP($B51,PROSPER_Lobo!$1:$1,PROSPER_Lobo!$61:$61,""),
IF($C51="Naren Baliga",_xlfn.XLOOKUP($B51,PROSPER_Baliga!$1:$1,PROSPER_Baliga!$61:$61,""),
IF($C51="Thorsten Huhn",_xlfn.XLOOKUP($B51,PROSPER_Huhn!$1:$1,PROSPER_Huhn!$61:$61,""),
IF($C51="Nick Hull",_xlfn.XLOOKUP($B51,PROSPER_Hull!$1:$1,PROSPER_Hull!$61:$61,""),
IF($C51="Monika Kotwani",_xlfn.XLOOKUP($B51,PROSPER_Kotwani!$1:$1,PROSPER_Kotwani!$61:$61,""),
IF($C51="Jonathan Wellner",_xlfn.XLOOKUP($B51,PROSPER_Wellner!$1:$1,PROSPER_Wellner!$61:$61,""),
IF($C51="Travis Harvey",_xlfn.XLOOKUP($B51,PROSPER_Harvey!$1:$1,PROSPER_Harvey!$61:$61,""),"")))))))))</f>
        <v>No Comment</v>
      </c>
      <c r="HQ51" s="188" t="str">
        <f t="shared" si="470"/>
        <v>N/A</v>
      </c>
      <c r="HR51" s="135" t="str">
        <f>_xlfn.XLOOKUP(B51,PROSPERInitial_Query!$E:$E,PROSPERInitial_Query!$AM:$AM,"",,-1)</f>
        <v/>
      </c>
      <c r="HS51" s="136" t="str">
        <f t="shared" si="402"/>
        <v>Steven Chase4 - SuccessExpanding / Renewing the Business</v>
      </c>
      <c r="HT51" s="136" t="str">
        <f>_xlfn.XLOOKUP(HS51,PROSPERDelta_Query!BK:BK,PROSPERDelta_Query!AZ:AZ,"",,-1)</f>
        <v/>
      </c>
      <c r="HU51" s="137" t="str">
        <f t="shared" si="471"/>
        <v>N/A</v>
      </c>
      <c r="HV51" s="137" t="str">
        <f>IF(IF(IF($C51="Christopher Lobo",_xlfn.XLOOKUP($B51,PROSPER_Lobo!$1:$1,PROSPER_Lobo!$62:$62,""),
IF($C51="Naren Baliga",_xlfn.XLOOKUP($B51,PROSPER_Baliga!$1:$1,PROSPER_Baliga!$62:$62,""),
IF($C51="Thorsten Huhn",_xlfn.XLOOKUP($B51,PROSPER_Huhn!$1:$1,PROSPER_Huhn!$62:$62,""),
IF($C51="Nick Hull",_xlfn.XLOOKUP($B51,PROSPER_Hull!$1:$1,PROSPER_Hull!$62:$62,""),
IF($C51="Monika Kotwani",_xlfn.XLOOKUP($B51,PROSPER_Kotwani!$1:$1,PROSPER_Kotwani!$62:$62,""),
IF($C51="Jonathan Wellner",_xlfn.XLOOKUP($B51,PROSPER_Wellner!$1:$1,PROSPER_Wellner!$62:$62,""),
IF($C51="Travis Harvey",_xlfn.XLOOKUP($B51,PROSPER_Harvey!$1:$1,PROSPER_Harvey!$62:$62,""),"")))))))="","",
IF($C51="Christopher Lobo",_xlfn.XLOOKUP($B51,PROSPER_Lobo!$1:$1,PROSPER_Lobo!$62:$62,""),
IF($C51="Naren Baliga",_xlfn.XLOOKUP($B51,PROSPER_Baliga!$1:$1,PROSPER_Baliga!$62:$62,""),
IF($C51="Thorsten Huhn",_xlfn.XLOOKUP($B51,PROSPER_Huhn!$1:$1,PROSPER_Huhn!$62:$62,""),
IF($C51="Nick Hull",_xlfn.XLOOKUP($B51,PROSPER_Hull!$1:$1,PROSPER_Hull!$62:$62,""),
IF($C51="Monika Kotwani",_xlfn.XLOOKUP($B51,PROSPER_Kotwani!$1:$1,PROSPER_Kotwani!$62:$62,""),
IF($C51="Jonathan Wellner",_xlfn.XLOOKUP($B51,PROSPER_Wellner!$1:$1,PROSPER_Wellner!$62:$62,""),
IF($C51="Travis Harvey",_xlfn.XLOOKUP($B51,PROSPER_Harvey!$1:$1,PROSPER_Harvey!$62:$62,""),""))))))))="","No Score",IF(IF($C51="Christopher Lobo",_xlfn.XLOOKUP($B51,PROSPER_Lobo!$1:$1,PROSPER_Lobo!$62:$62,""),
IF($C51="Naren Baliga",_xlfn.XLOOKUP($B51,PROSPER_Baliga!$1:$1,PROSPER_Baliga!$62:$62,""),
IF($C51="Thorsten Huhn",_xlfn.XLOOKUP($B51,PROSPER_Huhn!$1:$1,PROSPER_Huhn!$62:$62,""),
IF($C51="Nick Hull",_xlfn.XLOOKUP($B51,PROSPER_Hull!$1:$1,PROSPER_Hull!$62:$62,""),
IF($C51="Monika Kotwani",_xlfn.XLOOKUP($B51,PROSPER_Kotwani!$1:$1,PROSPER_Kotwani!$62:$62,""),
IF($C51="Jonathan Wellner",_xlfn.XLOOKUP($B51,PROSPER_Wellner!$1:$1,PROSPER_Wellner!$62:$62,""),
IF($C51="Travis Harvey",_xlfn.XLOOKUP($B51,PROSPER_Harvey!$1:$1,PROSPER_Harvey!$62:$62,""),"")))))))="","",
IF($C51="Christopher Lobo",_xlfn.XLOOKUP($B51,PROSPER_Lobo!$1:$1,PROSPER_Lobo!$62:$62,""),
IF($C51="Naren Baliga",_xlfn.XLOOKUP($B51,PROSPER_Baliga!$1:$1,PROSPER_Baliga!$62:$62,""),
IF($C51="Thorsten Huhn",_xlfn.XLOOKUP($B51,PROSPER_Huhn!$1:$1,PROSPER_Huhn!$62:$62,""),
IF($C51="Nick Hull",_xlfn.XLOOKUP($B51,PROSPER_Hull!$1:$1,PROSPER_Hull!$62:$62,""),
IF($C51="Monika Kotwani",_xlfn.XLOOKUP($B51,PROSPER_Kotwani!$1:$1,PROSPER_Kotwani!$62:$62,""),
IF($C51="Jonathan Wellner",_xlfn.XLOOKUP($B51,PROSPER_Wellner!$1:$1,PROSPER_Wellner!$62:$62,""),
IF($C51="Travis Harvey",_xlfn.XLOOKUP($B51,PROSPER_Harvey!$1:$1,PROSPER_Harvey!$62:$62,""),"")))))))))</f>
        <v>No Score</v>
      </c>
      <c r="HW51" s="138" t="str">
        <f>IF(IF(IF($C51="Christopher Lobo",_xlfn.XLOOKUP($B51,PROSPER_Lobo!$1:$1,PROSPER_Lobo!$63:$63,""),
IF($C51="Naren Baliga",_xlfn.XLOOKUP($B51,PROSPER_Baliga!$1:$1,PROSPER_Baliga!$63:$63,""),
IF($C51="Thorsten Huhn",_xlfn.XLOOKUP($B51,PROSPER_Huhn!$1:$1,PROSPER_Huhn!$63:$63,""),
IF($C51="Nick Hull",_xlfn.XLOOKUP($B51,PROSPER_Hull!$1:$1,PROSPER_Hull!$63:$63,""),
IF($C51="Monika Kotwani",_xlfn.XLOOKUP($B51,PROSPER_Kotwani!$1:$1,PROSPER_Kotwani!$63:$63,""),
IF($C51="Jonathan Wellner",_xlfn.XLOOKUP($B51,PROSPER_Wellner!$1:$1,PROSPER_Wellner!$63:$63,""),
IF($C51="Travis Harvey",_xlfn.XLOOKUP($B51,PROSPER_Harvey!$1:$1,PROSPER_Harvey!$63:$63,""),"")))))))="","",
IF($C51="Christopher Lobo",_xlfn.XLOOKUP($B51,PROSPER_Lobo!$1:$1,PROSPER_Lobo!$63:$63,""),
IF($C51="Naren Baliga",_xlfn.XLOOKUP($B51,PROSPER_Baliga!$1:$1,PROSPER_Baliga!$63:$63,""),
IF($C51="Thorsten Huhn",_xlfn.XLOOKUP($B51,PROSPER_Huhn!$1:$1,PROSPER_Huhn!$63:$63,""),
IF($C51="Nick Hull",_xlfn.XLOOKUP($B51,PROSPER_Hull!$1:$1,PROSPER_Hull!$63:$63,""),
IF($C51="Monika Kotwani",_xlfn.XLOOKUP($B51,PROSPER_Kotwani!$1:$1,PROSPER_Kotwani!$63:$63,""),
IF($C51="Jonathan Wellner",_xlfn.XLOOKUP($B51,PROSPER_Wellner!$1:$1,PROSPER_Wellner!$63:$63,""),
IF($C51="Travis Harvey",_xlfn.XLOOKUP($B51,PROSPER_Harvey!$1:$1,PROSPER_Harvey!$63:$63,""),""))))))))="","No Comment",IF(IF($C51="Christopher Lobo",_xlfn.XLOOKUP($B51,PROSPER_Lobo!$1:$1,PROSPER_Lobo!$63:$63,""),
IF($C51="Naren Baliga",_xlfn.XLOOKUP($B51,PROSPER_Baliga!$1:$1,PROSPER_Baliga!$63:$63,""),
IF($C51="Thorsten Huhn",_xlfn.XLOOKUP($B51,PROSPER_Huhn!$1:$1,PROSPER_Huhn!$63:$63,""),
IF($C51="Nick Hull",_xlfn.XLOOKUP($B51,PROSPER_Hull!$1:$1,PROSPER_Hull!$63:$63,""),
IF($C51="Monika Kotwani",_xlfn.XLOOKUP($B51,PROSPER_Kotwani!$1:$1,PROSPER_Kotwani!$63:$63,""),
IF($C51="Jonathan Wellner",_xlfn.XLOOKUP($B51,PROSPER_Wellner!$1:$1,PROSPER_Wellner!$63:$63,""),
IF($C51="Travis Harvey",_xlfn.XLOOKUP($B51,PROSPER_Harvey!$1:$1,PROSPER_Harvey!$63:$63,""),"")))))))="","",
IF($C51="Christopher Lobo",_xlfn.XLOOKUP($B51,PROSPER_Lobo!$1:$1,PROSPER_Lobo!$63:$63,""),
IF($C51="Naren Baliga",_xlfn.XLOOKUP($B51,PROSPER_Baliga!$1:$1,PROSPER_Baliga!$63:$63,""),
IF($C51="Thorsten Huhn",_xlfn.XLOOKUP($B51,PROSPER_Huhn!$1:$1,PROSPER_Huhn!$63:$63,""),
IF($C51="Nick Hull",_xlfn.XLOOKUP($B51,PROSPER_Hull!$1:$1,PROSPER_Hull!$63:$63,""),
IF($C51="Monika Kotwani",_xlfn.XLOOKUP($B51,PROSPER_Kotwani!$1:$1,PROSPER_Kotwani!$63:$63,""),
IF($C51="Jonathan Wellner",_xlfn.XLOOKUP($B51,PROSPER_Wellner!$1:$1,PROSPER_Wellner!$63:$63,""),
IF($C51="Travis Harvey",_xlfn.XLOOKUP($B51,PROSPER_Harvey!$1:$1,PROSPER_Harvey!$63:$63,""),"")))))))))</f>
        <v>No Comment</v>
      </c>
      <c r="HX51" s="188" t="str">
        <f t="shared" si="472"/>
        <v>N/A</v>
      </c>
      <c r="HY51" s="135" t="str">
        <f>_xlfn.XLOOKUP(B51,PROSPERInitial_Query!$E:$E,PROSPERInitial_Query!$AN:$AN,"",,-1)</f>
        <v/>
      </c>
      <c r="HZ51" s="136" t="str">
        <f t="shared" si="403"/>
        <v>Steven Chase4 - SuccessPre-Sales Participation</v>
      </c>
      <c r="IA51" s="136" t="str">
        <f>_xlfn.XLOOKUP(HZ51,PROSPERDelta_Query!BK:BK,PROSPERDelta_Query!BA:BA,"",,-1)</f>
        <v/>
      </c>
      <c r="IB51" s="137" t="str">
        <f t="shared" si="473"/>
        <v>N/A</v>
      </c>
      <c r="IC51" s="137" t="str">
        <f>IF(IF(IF($C51="Christopher Lobo",_xlfn.XLOOKUP($B51,PROSPER_Lobo!$1:$1,PROSPER_Lobo!$64:$64,""),
IF($C51="Naren Baliga",_xlfn.XLOOKUP($B51,PROSPER_Baliga!$1:$1,PROSPER_Baliga!$64:$64,""),
IF($C51="Thorsten Huhn",_xlfn.XLOOKUP($B51,PROSPER_Huhn!$1:$1,PROSPER_Huhn!$64:$64,""),
IF($C51="Nick Hull",_xlfn.XLOOKUP($B51,PROSPER_Hull!$1:$1,PROSPER_Hull!$64:$64,""),
IF($C51="Monika Kotwani",_xlfn.XLOOKUP($B51,PROSPER_Kotwani!$1:$1,PROSPER_Kotwani!$64:$64,""),
IF($C51="Jonathan Wellner",_xlfn.XLOOKUP($B51,PROSPER_Wellner!$1:$1,PROSPER_Wellner!$64:$64,""),
IF($C51="Travis Harvey",_xlfn.XLOOKUP($B51,PROSPER_Harvey!$1:$1,PROSPER_Harvey!$64:$64,""),"")))))))="","",
IF($C51="Christopher Lobo",_xlfn.XLOOKUP($B51,PROSPER_Lobo!$1:$1,PROSPER_Lobo!$64:$64,""),
IF($C51="Naren Baliga",_xlfn.XLOOKUP($B51,PROSPER_Baliga!$1:$1,PROSPER_Baliga!$64:$64,""),
IF($C51="Thorsten Huhn",_xlfn.XLOOKUP($B51,PROSPER_Huhn!$1:$1,PROSPER_Huhn!$64:$64,""),
IF($C51="Nick Hull",_xlfn.XLOOKUP($B51,PROSPER_Hull!$1:$1,PROSPER_Hull!$64:$64,""),
IF($C51="Monika Kotwani",_xlfn.XLOOKUP($B51,PROSPER_Kotwani!$1:$1,PROSPER_Kotwani!$64:$64,""),
IF($C51="Jonathan Wellner",_xlfn.XLOOKUP($B51,PROSPER_Wellner!$1:$1,PROSPER_Wellner!$64:$64,""),
IF($C51="Travis Harvey",_xlfn.XLOOKUP($B51,PROSPER_Harvey!$1:$1,PROSPER_Harvey!$64:$64,""),""))))))))="","No Score",IF(IF($C51="Christopher Lobo",_xlfn.XLOOKUP($B51,PROSPER_Lobo!$1:$1,PROSPER_Lobo!$64:$64,""),
IF($C51="Naren Baliga",_xlfn.XLOOKUP($B51,PROSPER_Baliga!$1:$1,PROSPER_Baliga!$64:$64,""),
IF($C51="Thorsten Huhn",_xlfn.XLOOKUP($B51,PROSPER_Huhn!$1:$1,PROSPER_Huhn!$64:$64,""),
IF($C51="Nick Hull",_xlfn.XLOOKUP($B51,PROSPER_Hull!$1:$1,PROSPER_Hull!$64:$64,""),
IF($C51="Monika Kotwani",_xlfn.XLOOKUP($B51,PROSPER_Kotwani!$1:$1,PROSPER_Kotwani!$64:$64,""),
IF($C51="Jonathan Wellner",_xlfn.XLOOKUP($B51,PROSPER_Wellner!$1:$1,PROSPER_Wellner!$64:$64,""),
IF($C51="Travis Harvey",_xlfn.XLOOKUP($B51,PROSPER_Harvey!$1:$1,PROSPER_Harvey!$64:$64,""),"")))))))="","",
IF($C51="Christopher Lobo",_xlfn.XLOOKUP($B51,PROSPER_Lobo!$1:$1,PROSPER_Lobo!$64:$64,""),
IF($C51="Naren Baliga",_xlfn.XLOOKUP($B51,PROSPER_Baliga!$1:$1,PROSPER_Baliga!$64:$64,""),
IF($C51="Thorsten Huhn",_xlfn.XLOOKUP($B51,PROSPER_Huhn!$1:$1,PROSPER_Huhn!$64:$64,""),
IF($C51="Nick Hull",_xlfn.XLOOKUP($B51,PROSPER_Hull!$1:$1,PROSPER_Hull!$64:$64,""),
IF($C51="Monika Kotwani",_xlfn.XLOOKUP($B51,PROSPER_Kotwani!$1:$1,PROSPER_Kotwani!$64:$64,""),
IF($C51="Jonathan Wellner",_xlfn.XLOOKUP($B51,PROSPER_Wellner!$1:$1,PROSPER_Wellner!$64:$64,""),
IF($C51="Travis Harvey",_xlfn.XLOOKUP($B51,PROSPER_Harvey!$1:$1,PROSPER_Harvey!$64:$64,""),"")))))))))</f>
        <v>No Score</v>
      </c>
      <c r="ID51" s="138" t="str">
        <f>IF(IF(IF($C51="Christopher Lobo",_xlfn.XLOOKUP($B51,PROSPER_Lobo!$1:$1,PROSPER_Lobo!$65:$65,""),
IF($C51="Naren Baliga",_xlfn.XLOOKUP($B51,PROSPER_Baliga!$1:$1,PROSPER_Baliga!$65:$65,""),
IF($C51="Thorsten Huhn",_xlfn.XLOOKUP($B51,PROSPER_Huhn!$1:$1,PROSPER_Huhn!$65:$65,""),
IF($C51="Nick Hull",_xlfn.XLOOKUP($B51,PROSPER_Hull!$1:$1,PROSPER_Hull!$65:$65,""),
IF($C51="Monika Kotwani",_xlfn.XLOOKUP($B51,PROSPER_Kotwani!$1:$1,PROSPER_Kotwani!$65:$65,""),
IF($C51="Jonathan Wellner",_xlfn.XLOOKUP($B51,PROSPER_Wellner!$1:$1,PROSPER_Wellner!$65:$65,""),
IF($C51="Travis Harvey",_xlfn.XLOOKUP($B51,PROSPER_Harvey!$1:$1,PROSPER_Harvey!$65:$65,""),"")))))))="","",
IF($C51="Christopher Lobo",_xlfn.XLOOKUP($B51,PROSPER_Lobo!$1:$1,PROSPER_Lobo!$65:$65,""),
IF($C51="Naren Baliga",_xlfn.XLOOKUP($B51,PROSPER_Baliga!$1:$1,PROSPER_Baliga!$65:$65,""),
IF($C51="Thorsten Huhn",_xlfn.XLOOKUP($B51,PROSPER_Huhn!$1:$1,PROSPER_Huhn!$65:$65,""),
IF($C51="Nick Hull",_xlfn.XLOOKUP($B51,PROSPER_Hull!$1:$1,PROSPER_Hull!$65:$65,""),
IF($C51="Monika Kotwani",_xlfn.XLOOKUP($B51,PROSPER_Kotwani!$1:$1,PROSPER_Kotwani!$65:$65,""),
IF($C51="Jonathan Wellner",_xlfn.XLOOKUP($B51,PROSPER_Wellner!$1:$1,PROSPER_Wellner!$65:$65,""),
IF($C51="Travis Harvey",_xlfn.XLOOKUP($B51,PROSPER_Harvey!$1:$1,PROSPER_Harvey!$65:$65,""),""))))))))="","No Comment",IF(IF($C51="Christopher Lobo",_xlfn.XLOOKUP($B51,PROSPER_Lobo!$1:$1,PROSPER_Lobo!$65:$65,""),
IF($C51="Naren Baliga",_xlfn.XLOOKUP($B51,PROSPER_Baliga!$1:$1,PROSPER_Baliga!$65:$65,""),
IF($C51="Thorsten Huhn",_xlfn.XLOOKUP($B51,PROSPER_Huhn!$1:$1,PROSPER_Huhn!$65:$65,""),
IF($C51="Nick Hull",_xlfn.XLOOKUP($B51,PROSPER_Hull!$1:$1,PROSPER_Hull!$65:$65,""),
IF($C51="Monika Kotwani",_xlfn.XLOOKUP($B51,PROSPER_Kotwani!$1:$1,PROSPER_Kotwani!$65:$65,""),
IF($C51="Jonathan Wellner",_xlfn.XLOOKUP($B51,PROSPER_Wellner!$1:$1,PROSPER_Wellner!$65:$65,""),
IF($C51="Travis Harvey",_xlfn.XLOOKUP($B51,PROSPER_Harvey!$1:$1,PROSPER_Harvey!$65:$65,""),"")))))))="","",
IF($C51="Christopher Lobo",_xlfn.XLOOKUP($B51,PROSPER_Lobo!$1:$1,PROSPER_Lobo!$65:$65,""),
IF($C51="Naren Baliga",_xlfn.XLOOKUP($B51,PROSPER_Baliga!$1:$1,PROSPER_Baliga!$65:$65,""),
IF($C51="Thorsten Huhn",_xlfn.XLOOKUP($B51,PROSPER_Huhn!$1:$1,PROSPER_Huhn!$65:$65,""),
IF($C51="Nick Hull",_xlfn.XLOOKUP($B51,PROSPER_Hull!$1:$1,PROSPER_Hull!$65:$65,""),
IF($C51="Monika Kotwani",_xlfn.XLOOKUP($B51,PROSPER_Kotwani!$1:$1,PROSPER_Kotwani!$65:$65,""),
IF($C51="Jonathan Wellner",_xlfn.XLOOKUP($B51,PROSPER_Wellner!$1:$1,PROSPER_Wellner!$65:$65,""),
IF($C51="Travis Harvey",_xlfn.XLOOKUP($B51,PROSPER_Harvey!$1:$1,PROSPER_Harvey!$65:$65,""),"")))))))))</f>
        <v>No Comment</v>
      </c>
      <c r="IE51" s="188" t="str">
        <f t="shared" si="474"/>
        <v>N/A</v>
      </c>
      <c r="IF51" s="135" t="str">
        <f>_xlfn.XLOOKUP(B51,PROSPERInitial_Query!$E:$E,PROSPERInitial_Query!$AO:$AO,"",,-1)</f>
        <v/>
      </c>
      <c r="IG51" s="136" t="str">
        <f t="shared" si="497"/>
        <v>Steven Chase4 - SuccessP&amp;L Management</v>
      </c>
      <c r="IH51" s="136" t="str">
        <f>_xlfn.XLOOKUP(IG51,PROSPERDelta_Query!BK:BK,PROSPERDelta_Query!BB:BB,"",,-1)</f>
        <v/>
      </c>
      <c r="II51" s="137" t="str">
        <f t="shared" si="475"/>
        <v>N/A</v>
      </c>
      <c r="IJ51" s="137" t="str">
        <f>IF(IF(IF($C51="Christopher Lobo",_xlfn.XLOOKUP($B51,PROSPER_Lobo!$1:$1,PROSPER_Lobo!$66:$66,""),
IF($C51="Naren Baliga",_xlfn.XLOOKUP($B51,PROSPER_Baliga!$1:$1,PROSPER_Baliga!$66:$66,""),
IF($C51="Thorsten Huhn",_xlfn.XLOOKUP($B51,PROSPER_Huhn!$1:$1,PROSPER_Huhn!$66:$66,""),
IF($C51="Nick Hull",_xlfn.XLOOKUP($B51,PROSPER_Hull!$1:$1,PROSPER_Hull!$66:$66,""),
IF($C51="Monika Kotwani",_xlfn.XLOOKUP($B51,PROSPER_Kotwani!$1:$1,PROSPER_Kotwani!$66:$66,""),
IF($C51="Jonathan Wellner",_xlfn.XLOOKUP($B51,PROSPER_Wellner!$1:$1,PROSPER_Wellner!$66:$66,""),
IF($C51="Travis Harvey",_xlfn.XLOOKUP($B51,PROSPER_Harvey!$1:$1,PROSPER_Harvey!$66:$66,""),"")))))))="","",
IF($C51="Christopher Lobo",_xlfn.XLOOKUP($B51,PROSPER_Lobo!$1:$1,PROSPER_Lobo!$66:$66,""),
IF($C51="Naren Baliga",_xlfn.XLOOKUP($B51,PROSPER_Baliga!$1:$1,PROSPER_Baliga!$66:$66,""),
IF($C51="Thorsten Huhn",_xlfn.XLOOKUP($B51,PROSPER_Huhn!$1:$1,PROSPER_Huhn!$66:$66,""),
IF($C51="Nick Hull",_xlfn.XLOOKUP($B51,PROSPER_Hull!$1:$1,PROSPER_Hull!$66:$66,""),
IF($C51="Monika Kotwani",_xlfn.XLOOKUP($B51,PROSPER_Kotwani!$1:$1,PROSPER_Kotwani!$66:$66,""),
IF($C51="Jonathan Wellner",_xlfn.XLOOKUP($B51,PROSPER_Wellner!$1:$1,PROSPER_Wellner!$66:$66,""),
IF($C51="Travis Harvey",_xlfn.XLOOKUP($B51,PROSPER_Harvey!$1:$1,PROSPER_Harvey!$66:$66,""),""))))))))="","No Score",IF(IF($C51="Christopher Lobo",_xlfn.XLOOKUP($B51,PROSPER_Lobo!$1:$1,PROSPER_Lobo!$66:$66,""),
IF($C51="Naren Baliga",_xlfn.XLOOKUP($B51,PROSPER_Baliga!$1:$1,PROSPER_Baliga!$66:$66,""),
IF($C51="Thorsten Huhn",_xlfn.XLOOKUP($B51,PROSPER_Huhn!$1:$1,PROSPER_Huhn!$66:$66,""),
IF($C51="Nick Hull",_xlfn.XLOOKUP($B51,PROSPER_Hull!$1:$1,PROSPER_Hull!$66:$66,""),
IF($C51="Monika Kotwani",_xlfn.XLOOKUP($B51,PROSPER_Kotwani!$1:$1,PROSPER_Kotwani!$66:$66,""),
IF($C51="Jonathan Wellner",_xlfn.XLOOKUP($B51,PROSPER_Wellner!$1:$1,PROSPER_Wellner!$66:$66,""),
IF($C51="Travis Harvey",_xlfn.XLOOKUP($B51,PROSPER_Harvey!$1:$1,PROSPER_Harvey!$66:$66,""),"")))))))="","",
IF($C51="Christopher Lobo",_xlfn.XLOOKUP($B51,PROSPER_Lobo!$1:$1,PROSPER_Lobo!$66:$66,""),
IF($C51="Naren Baliga",_xlfn.XLOOKUP($B51,PROSPER_Baliga!$1:$1,PROSPER_Baliga!$66:$66,""),
IF($C51="Thorsten Huhn",_xlfn.XLOOKUP($B51,PROSPER_Huhn!$1:$1,PROSPER_Huhn!$66:$66,""),
IF($C51="Nick Hull",_xlfn.XLOOKUP($B51,PROSPER_Hull!$1:$1,PROSPER_Hull!$66:$66,""),
IF($C51="Monika Kotwani",_xlfn.XLOOKUP($B51,PROSPER_Kotwani!$1:$1,PROSPER_Kotwani!$66:$66,""),
IF($C51="Jonathan Wellner",_xlfn.XLOOKUP($B51,PROSPER_Wellner!$1:$1,PROSPER_Wellner!$66:$66,""),
IF($C51="Travis Harvey",_xlfn.XLOOKUP($B51,PROSPER_Harvey!$1:$1,PROSPER_Harvey!$66:$66,""),"")))))))))</f>
        <v>No Score</v>
      </c>
      <c r="IK51" s="138" t="str">
        <f>IF(IF(IF($C51="Christopher Lobo",_xlfn.XLOOKUP($B51,PROSPER_Lobo!$1:$1,PROSPER_Lobo!$67:$67,""),
IF($C51="Naren Baliga",_xlfn.XLOOKUP($B51,PROSPER_Baliga!$1:$1,PROSPER_Baliga!$67:$67,""),
IF($C51="Thorsten Huhn",_xlfn.XLOOKUP($B51,PROSPER_Huhn!$1:$1,PROSPER_Huhn!$67:$67,""),
IF($C51="Nick Hull",_xlfn.XLOOKUP($B51,PROSPER_Hull!$1:$1,PROSPER_Hull!$67:$67,""),
IF($C51="Monika Kotwani",_xlfn.XLOOKUP($B51,PROSPER_Kotwani!$1:$1,PROSPER_Kotwani!$67:$67,""),
IF($C51="Jonathan Wellner",_xlfn.XLOOKUP($B51,PROSPER_Wellner!$1:$1,PROSPER_Wellner!$67:$67,""),
IF($C51="Travis Harvey",_xlfn.XLOOKUP($B51,PROSPER_Harvey!$1:$1,PROSPER_Harvey!$67:$67,""),"")))))))="","",
IF($C51="Christopher Lobo",_xlfn.XLOOKUP($B51,PROSPER_Lobo!$1:$1,PROSPER_Lobo!$67:$67,""),
IF($C51="Naren Baliga",_xlfn.XLOOKUP($B51,PROSPER_Baliga!$1:$1,PROSPER_Baliga!$67:$67,""),
IF($C51="Thorsten Huhn",_xlfn.XLOOKUP($B51,PROSPER_Huhn!$1:$1,PROSPER_Huhn!$67:$67,""),
IF($C51="Nick Hull",_xlfn.XLOOKUP($B51,PROSPER_Hull!$1:$1,PROSPER_Hull!$67:$67,""),
IF($C51="Monika Kotwani",_xlfn.XLOOKUP($B51,PROSPER_Kotwani!$1:$1,PROSPER_Kotwani!$67:$67,""),
IF($C51="Jonathan Wellner",_xlfn.XLOOKUP($B51,PROSPER_Wellner!$1:$1,PROSPER_Wellner!$67:$67,""),
IF($C51="Travis Harvey",_xlfn.XLOOKUP($B51,PROSPER_Harvey!$1:$1,PROSPER_Harvey!$67:$67,""),""))))))))="","No Comment",IF(IF($C51="Christopher Lobo",_xlfn.XLOOKUP($B51,PROSPER_Lobo!$1:$1,PROSPER_Lobo!$67:$67,""),
IF($C51="Naren Baliga",_xlfn.XLOOKUP($B51,PROSPER_Baliga!$1:$1,PROSPER_Baliga!$67:$67,""),
IF($C51="Thorsten Huhn",_xlfn.XLOOKUP($B51,PROSPER_Huhn!$1:$1,PROSPER_Huhn!$67:$67,""),
IF($C51="Nick Hull",_xlfn.XLOOKUP($B51,PROSPER_Hull!$1:$1,PROSPER_Hull!$67:$67,""),
IF($C51="Monika Kotwani",_xlfn.XLOOKUP($B51,PROSPER_Kotwani!$1:$1,PROSPER_Kotwani!$67:$67,""),
IF($C51="Jonathan Wellner",_xlfn.XLOOKUP($B51,PROSPER_Wellner!$1:$1,PROSPER_Wellner!$67:$67,""),
IF($C51="Travis Harvey",_xlfn.XLOOKUP($B51,PROSPER_Harvey!$1:$1,PROSPER_Harvey!$67:$67,""),"")))))))="","",
IF($C51="Christopher Lobo",_xlfn.XLOOKUP($B51,PROSPER_Lobo!$1:$1,PROSPER_Lobo!$67:$67,""),
IF($C51="Naren Baliga",_xlfn.XLOOKUP($B51,PROSPER_Baliga!$1:$1,PROSPER_Baliga!$67:$67,""),
IF($C51="Thorsten Huhn",_xlfn.XLOOKUP($B51,PROSPER_Huhn!$1:$1,PROSPER_Huhn!$67:$67,""),
IF($C51="Nick Hull",_xlfn.XLOOKUP($B51,PROSPER_Hull!$1:$1,PROSPER_Hull!$67:$67,""),
IF($C51="Monika Kotwani",_xlfn.XLOOKUP($B51,PROSPER_Kotwani!$1:$1,PROSPER_Kotwani!$67:$67,""),
IF($C51="Jonathan Wellner",_xlfn.XLOOKUP($B51,PROSPER_Wellner!$1:$1,PROSPER_Wellner!$67:$67,""),
IF($C51="Travis Harvey",_xlfn.XLOOKUP($B51,PROSPER_Harvey!$1:$1,PROSPER_Harvey!$67:$67,""),"")))))))))</f>
        <v>No Comment</v>
      </c>
      <c r="IL51" s="188" t="str">
        <f t="shared" si="476"/>
        <v>N/A</v>
      </c>
      <c r="IM51" s="135" t="str">
        <f>_xlfn.XLOOKUP(B51,PROSPERInitial_Query!$E:$E,PROSPERInitial_Query!$AP:$AP,"",,-1)</f>
        <v/>
      </c>
      <c r="IN51" s="136" t="str">
        <f t="shared" si="404"/>
        <v>Steven Chase4 - SuccessService Plan Management (PE)</v>
      </c>
      <c r="IO51" s="136" t="str">
        <f>_xlfn.XLOOKUP(IN51,PROSPERDelta_Query!BK:BK,PROSPERDelta_Query!BC:BC,"",,-1)</f>
        <v/>
      </c>
      <c r="IP51" s="137" t="str">
        <f t="shared" si="477"/>
        <v>N/A</v>
      </c>
      <c r="IQ51" s="137" t="str">
        <f>IF(IF(IF($C51="Christopher Lobo",_xlfn.XLOOKUP($B51,PROSPER_Lobo!$1:$1,PROSPER_Lobo!$68:$68,""),
IF($C51="Naren Baliga",_xlfn.XLOOKUP($B51,PROSPER_Baliga!$1:$1,PROSPER_Baliga!$68:$68,""),
IF($C51="Thorsten Huhn",_xlfn.XLOOKUP($B51,PROSPER_Huhn!$1:$1,PROSPER_Huhn!$68:$68,""),
IF($C51="Nick Hull",_xlfn.XLOOKUP($B51,PROSPER_Hull!$1:$1,PROSPER_Hull!$68:$68,""),
IF($C51="Monika Kotwani",_xlfn.XLOOKUP($B51,PROSPER_Kotwani!$1:$1,PROSPER_Kotwani!$68:$68,""),
IF($C51="Jonathan Wellner",_xlfn.XLOOKUP($B51,PROSPER_Wellner!$1:$1,PROSPER_Wellner!$68:$68,""),
IF($C51="Travis Harvey",_xlfn.XLOOKUP($B51,PROSPER_Harvey!$1:$1,PROSPER_Harvey!$68:$68,""),"")))))))="","",
IF($C51="Christopher Lobo",_xlfn.XLOOKUP($B51,PROSPER_Lobo!$1:$1,PROSPER_Lobo!$68:$68,""),
IF($C51="Naren Baliga",_xlfn.XLOOKUP($B51,PROSPER_Baliga!$1:$1,PROSPER_Baliga!$68:$68,""),
IF($C51="Thorsten Huhn",_xlfn.XLOOKUP($B51,PROSPER_Huhn!$1:$1,PROSPER_Huhn!$68:$68,""),
IF($C51="Nick Hull",_xlfn.XLOOKUP($B51,PROSPER_Hull!$1:$1,PROSPER_Hull!$68:$68,""),
IF($C51="Monika Kotwani",_xlfn.XLOOKUP($B51,PROSPER_Kotwani!$1:$1,PROSPER_Kotwani!$68:$68,""),
IF($C51="Jonathan Wellner",_xlfn.XLOOKUP($B51,PROSPER_Wellner!$1:$1,PROSPER_Wellner!$68:$68,""),
IF($C51="Travis Harvey",_xlfn.XLOOKUP($B51,PROSPER_Harvey!$1:$1,PROSPER_Harvey!$68:$68,""),""))))))))="","No Score",IF(IF($C51="Christopher Lobo",_xlfn.XLOOKUP($B51,PROSPER_Lobo!$1:$1,PROSPER_Lobo!$68:$68,""),
IF($C51="Naren Baliga",_xlfn.XLOOKUP($B51,PROSPER_Baliga!$1:$1,PROSPER_Baliga!$68:$68,""),
IF($C51="Thorsten Huhn",_xlfn.XLOOKUP($B51,PROSPER_Huhn!$1:$1,PROSPER_Huhn!$68:$68,""),
IF($C51="Nick Hull",_xlfn.XLOOKUP($B51,PROSPER_Hull!$1:$1,PROSPER_Hull!$68:$68,""),
IF($C51="Monika Kotwani",_xlfn.XLOOKUP($B51,PROSPER_Kotwani!$1:$1,PROSPER_Kotwani!$68:$68,""),
IF($C51="Jonathan Wellner",_xlfn.XLOOKUP($B51,PROSPER_Wellner!$1:$1,PROSPER_Wellner!$68:$68,""),
IF($C51="Travis Harvey",_xlfn.XLOOKUP($B51,PROSPER_Harvey!$1:$1,PROSPER_Harvey!$68:$68,""),"")))))))="","",
IF($C51="Christopher Lobo",_xlfn.XLOOKUP($B51,PROSPER_Lobo!$1:$1,PROSPER_Lobo!$68:$68,""),
IF($C51="Naren Baliga",_xlfn.XLOOKUP($B51,PROSPER_Baliga!$1:$1,PROSPER_Baliga!$68:$68,""),
IF($C51="Thorsten Huhn",_xlfn.XLOOKUP($B51,PROSPER_Huhn!$1:$1,PROSPER_Huhn!$68:$68,""),
IF($C51="Nick Hull",_xlfn.XLOOKUP($B51,PROSPER_Hull!$1:$1,PROSPER_Hull!$68:$68,""),
IF($C51="Monika Kotwani",_xlfn.XLOOKUP($B51,PROSPER_Kotwani!$1:$1,PROSPER_Kotwani!$68:$68,""),
IF($C51="Jonathan Wellner",_xlfn.XLOOKUP($B51,PROSPER_Wellner!$1:$1,PROSPER_Wellner!$68:$68,""),
IF($C51="Travis Harvey",_xlfn.XLOOKUP($B51,PROSPER_Harvey!$1:$1,PROSPER_Harvey!$68:$68,""),"")))))))))</f>
        <v>No Score</v>
      </c>
      <c r="IR51" s="138" t="str">
        <f>IF(IF(IF($C51="Christopher Lobo",_xlfn.XLOOKUP($B51,PROSPER_Lobo!$1:$1,PROSPER_Lobo!$69:$69,""),
IF($C51="Naren Baliga",_xlfn.XLOOKUP($B51,PROSPER_Baliga!$1:$1,PROSPER_Baliga!$69:$69,""),
IF($C51="Thorsten Huhn",_xlfn.XLOOKUP($B51,PROSPER_Huhn!$1:$1,PROSPER_Huhn!$69:$69,""),
IF($C51="Nick Hull",_xlfn.XLOOKUP($B51,PROSPER_Hull!$1:$1,PROSPER_Hull!$69:$69,""),
IF($C51="Monika Kotwani",_xlfn.XLOOKUP($B51,PROSPER_Kotwani!$1:$1,PROSPER_Kotwani!$69:$69,""),
IF($C51="Jonathan Wellner",_xlfn.XLOOKUP($B51,PROSPER_Wellner!$1:$1,PROSPER_Wellner!$69:$69,""),
IF($C51="Travis Harvey",_xlfn.XLOOKUP($B51,PROSPER_Harvey!$1:$1,PROSPER_Harvey!$69:$69,""),"")))))))="","",
IF($C51="Christopher Lobo",_xlfn.XLOOKUP($B51,PROSPER_Lobo!$1:$1,PROSPER_Lobo!$69:$69,""),
IF($C51="Naren Baliga",_xlfn.XLOOKUP($B51,PROSPER_Baliga!$1:$1,PROSPER_Baliga!$69:$69,""),
IF($C51="Thorsten Huhn",_xlfn.XLOOKUP($B51,PROSPER_Huhn!$1:$1,PROSPER_Huhn!$69:$69,""),
IF($C51="Nick Hull",_xlfn.XLOOKUP($B51,PROSPER_Hull!$1:$1,PROSPER_Hull!$69:$69,""),
IF($C51="Monika Kotwani",_xlfn.XLOOKUP($B51,PROSPER_Kotwani!$1:$1,PROSPER_Kotwani!$69:$69,""),
IF($C51="Jonathan Wellner",_xlfn.XLOOKUP($B51,PROSPER_Wellner!$1:$1,PROSPER_Wellner!$69:$69,""),
IF($C51="Travis Harvey",_xlfn.XLOOKUP($B51,PROSPER_Harvey!$1:$1,PROSPER_Harvey!$69:$69,""),""))))))))="","No Comment",IF(IF($C51="Christopher Lobo",_xlfn.XLOOKUP($B51,PROSPER_Lobo!$1:$1,PROSPER_Lobo!$69:$69,""),
IF($C51="Naren Baliga",_xlfn.XLOOKUP($B51,PROSPER_Baliga!$1:$1,PROSPER_Baliga!$69:$69,""),
IF($C51="Thorsten Huhn",_xlfn.XLOOKUP($B51,PROSPER_Huhn!$1:$1,PROSPER_Huhn!$69:$69,""),
IF($C51="Nick Hull",_xlfn.XLOOKUP($B51,PROSPER_Hull!$1:$1,PROSPER_Hull!$69:$69,""),
IF($C51="Monika Kotwani",_xlfn.XLOOKUP($B51,PROSPER_Kotwani!$1:$1,PROSPER_Kotwani!$69:$69,""),
IF($C51="Jonathan Wellner",_xlfn.XLOOKUP($B51,PROSPER_Wellner!$1:$1,PROSPER_Wellner!$69:$69,""),
IF($C51="Travis Harvey",_xlfn.XLOOKUP($B51,PROSPER_Harvey!$1:$1,PROSPER_Harvey!$69:$69,""),"")))))))="","",
IF($C51="Christopher Lobo",_xlfn.XLOOKUP($B51,PROSPER_Lobo!$1:$1,PROSPER_Lobo!$69:$69,""),
IF($C51="Naren Baliga",_xlfn.XLOOKUP($B51,PROSPER_Baliga!$1:$1,PROSPER_Baliga!$69:$69,""),
IF($C51="Thorsten Huhn",_xlfn.XLOOKUP($B51,PROSPER_Huhn!$1:$1,PROSPER_Huhn!$69:$69,""),
IF($C51="Nick Hull",_xlfn.XLOOKUP($B51,PROSPER_Hull!$1:$1,PROSPER_Hull!$69:$69,""),
IF($C51="Monika Kotwani",_xlfn.XLOOKUP($B51,PROSPER_Kotwani!$1:$1,PROSPER_Kotwani!$69:$69,""),
IF($C51="Jonathan Wellner",_xlfn.XLOOKUP($B51,PROSPER_Wellner!$1:$1,PROSPER_Wellner!$69:$69,""),
IF($C51="Travis Harvey",_xlfn.XLOOKUP($B51,PROSPER_Harvey!$1:$1,PROSPER_Harvey!$69:$69,""),"")))))))))</f>
        <v>No Comment</v>
      </c>
      <c r="IS51" s="188" t="str">
        <f t="shared" si="478"/>
        <v>N/A</v>
      </c>
      <c r="IT51" s="187" t="str">
        <f t="shared" si="479"/>
        <v>N/A</v>
      </c>
      <c r="IU51" s="128" t="str">
        <f t="shared" si="480"/>
        <v>N/A</v>
      </c>
      <c r="IV51" s="188" t="str">
        <f t="shared" si="481"/>
        <v>N/A</v>
      </c>
      <c r="IW51" s="139">
        <f>_xlfn.XLOOKUP($B51,Vlookups_Local!B:B,Vlookups_Local!F:F)</f>
        <v>0.83714285714285708</v>
      </c>
      <c r="IX51" s="140">
        <f>_xlfn.XLOOKUP($B51,Vlookups_Local!B:B,Vlookups_Local!G:G)</f>
        <v>0.7371428571428571</v>
      </c>
      <c r="IY51" s="140">
        <f>_xlfn.XLOOKUP($B51,Vlookups_Local!B:B,Vlookups_Local!H:H)</f>
        <v>0.1</v>
      </c>
      <c r="IZ51" s="141">
        <f t="shared" si="482"/>
        <v>8.3714285714285701</v>
      </c>
      <c r="JA51" s="142">
        <f>_xlfn.XLOOKUP($B51,LevelUp_Query!A:A,LevelUp_Query!C:C,"")</f>
        <v>15</v>
      </c>
      <c r="JB51" s="143" t="str">
        <f>_xlfn.XLOOKUP($B51,LevelUp_Query!A:A,LevelUp_Query!F:F,"")</f>
        <v>I</v>
      </c>
      <c r="JC51" s="143">
        <f>_xlfn.XLOOKUP($B51,LevelUp_Query!A:A,LevelUp_Query!E:E,"")</f>
        <v>5</v>
      </c>
      <c r="JD51" s="141">
        <f t="shared" si="405"/>
        <v>6</v>
      </c>
      <c r="JE51" s="144" t="str">
        <f>_xlfn.XLOOKUP(B51,PROSPERInitial_Query!$E:$E,PROSPERInitial_Query!$AQ:$AQ,"",,-1)</f>
        <v/>
      </c>
      <c r="JF51" s="136" t="str">
        <f t="shared" si="406"/>
        <v>Steven Chase7 - ResponsibilityGiving Back (L&amp;L)</v>
      </c>
      <c r="JG51" s="136" t="str">
        <f>_xlfn.XLOOKUP(JF51,PROSPERDelta_Query!BK:BK,PROSPERDelta_Query!BE:BE,"",,-1)</f>
        <v/>
      </c>
      <c r="JH51" s="137" t="str">
        <f t="shared" si="483"/>
        <v>N/A</v>
      </c>
      <c r="JI51" s="137" t="str">
        <f>IF(IF(IF($C51="Christopher Lobo",_xlfn.XLOOKUP($B51,PROSPER_Lobo!$1:$1,PROSPER_Lobo!$70:$70,""),
IF($C51="Naren Baliga",_xlfn.XLOOKUP($B51,PROSPER_Baliga!$1:$1,PROSPER_Baliga!$70:$70,""),
IF($C51="Thorsten Huhn",_xlfn.XLOOKUP($B51,PROSPER_Huhn!$1:$1,PROSPER_Huhn!$70:$70,""),
IF($C51="Nick Hull",_xlfn.XLOOKUP($B51,PROSPER_Hull!$1:$1,PROSPER_Hull!$70:$70,""),
IF($C51="Monika Kotwani",_xlfn.XLOOKUP($B51,PROSPER_Kotwani!$1:$1,PROSPER_Kotwani!$70:$70,""),
IF($C51="Jonathan Wellner",_xlfn.XLOOKUP($B51,PROSPER_Wellner!$1:$1,PROSPER_Wellner!$70:$70,""),
IF($C51="Travis Harvey",_xlfn.XLOOKUP($B51,PROSPER_Harvey!$1:$1,PROSPER_Harvey!$70:$70,""),"")))))))="","",
IF($C51="Christopher Lobo",_xlfn.XLOOKUP($B51,PROSPER_Lobo!$1:$1,PROSPER_Lobo!$70:$70,""),
IF($C51="Naren Baliga",_xlfn.XLOOKUP($B51,PROSPER_Baliga!$1:$1,PROSPER_Baliga!$70:$70,""),
IF($C51="Thorsten Huhn",_xlfn.XLOOKUP($B51,PROSPER_Huhn!$1:$1,PROSPER_Huhn!$70:$70,""),
IF($C51="Nick Hull",_xlfn.XLOOKUP($B51,PROSPER_Hull!$1:$1,PROSPER_Hull!$70:$70,""),
IF($C51="Monika Kotwani",_xlfn.XLOOKUP($B51,PROSPER_Kotwani!$1:$1,PROSPER_Kotwani!$70:$70,""),
IF($C51="Jonathan Wellner",_xlfn.XLOOKUP($B51,PROSPER_Wellner!$1:$1,PROSPER_Wellner!$70:$70,""),
IF($C51="Travis Harvey",_xlfn.XLOOKUP($B51,PROSPER_Harvey!$1:$1,PROSPER_Harvey!$70:$70,""),""))))))))="","No Score",IF(IF($C51="Christopher Lobo",_xlfn.XLOOKUP($B51,PROSPER_Lobo!$1:$1,PROSPER_Lobo!$70:$70,""),
IF($C51="Naren Baliga",_xlfn.XLOOKUP($B51,PROSPER_Baliga!$1:$1,PROSPER_Baliga!$70:$70,""),
IF($C51="Thorsten Huhn",_xlfn.XLOOKUP($B51,PROSPER_Huhn!$1:$1,PROSPER_Huhn!$70:$70,""),
IF($C51="Nick Hull",_xlfn.XLOOKUP($B51,PROSPER_Hull!$1:$1,PROSPER_Hull!$70:$70,""),
IF($C51="Monika Kotwani",_xlfn.XLOOKUP($B51,PROSPER_Kotwani!$1:$1,PROSPER_Kotwani!$70:$70,""),
IF($C51="Jonathan Wellner",_xlfn.XLOOKUP($B51,PROSPER_Wellner!$1:$1,PROSPER_Wellner!$70:$70,""),
IF($C51="Travis Harvey",_xlfn.XLOOKUP($B51,PROSPER_Harvey!$1:$1,PROSPER_Harvey!$70:$70,""),"")))))))="","",
IF($C51="Christopher Lobo",_xlfn.XLOOKUP($B51,PROSPER_Lobo!$1:$1,PROSPER_Lobo!$70:$70,""),
IF($C51="Naren Baliga",_xlfn.XLOOKUP($B51,PROSPER_Baliga!$1:$1,PROSPER_Baliga!$70:$70,""),
IF($C51="Thorsten Huhn",_xlfn.XLOOKUP($B51,PROSPER_Huhn!$1:$1,PROSPER_Huhn!$70:$70,""),
IF($C51="Nick Hull",_xlfn.XLOOKUP($B51,PROSPER_Hull!$1:$1,PROSPER_Hull!$70:$70,""),
IF($C51="Monika Kotwani",_xlfn.XLOOKUP($B51,PROSPER_Kotwani!$1:$1,PROSPER_Kotwani!$70:$70,""),
IF($C51="Jonathan Wellner",_xlfn.XLOOKUP($B51,PROSPER_Wellner!$1:$1,PROSPER_Wellner!$70:$70,""),
IF($C51="Travis Harvey",_xlfn.XLOOKUP($B51,PROSPER_Harvey!$1:$1,PROSPER_Harvey!$70:$70,""),"")))))))))</f>
        <v>No Score</v>
      </c>
      <c r="JJ51" s="138" t="str">
        <f>IF(IF(IF($C51="Christopher Lobo",_xlfn.XLOOKUP($B51,PROSPER_Lobo!$1:$1,PROSPER_Lobo!$71:$71,""),
IF($C51="Naren Baliga",_xlfn.XLOOKUP($B51,PROSPER_Baliga!$1:$1,PROSPER_Baliga!$71:$71,""),
IF($C51="Thorsten Huhn",_xlfn.XLOOKUP($B51,PROSPER_Huhn!$1:$1,PROSPER_Huhn!$71:$71,""),
IF($C51="Nick Hull",_xlfn.XLOOKUP($B51,PROSPER_Hull!$1:$1,PROSPER_Hull!$71:$71,""),
IF($C51="Monika Kotwani",_xlfn.XLOOKUP($B51,PROSPER_Kotwani!$1:$1,PROSPER_Kotwani!$71:$71,""),
IF($C51="Jonathan Wellner",_xlfn.XLOOKUP($B51,PROSPER_Wellner!$1:$1,PROSPER_Wellner!$71:$71,""),
IF($C51="Travis Harvey",_xlfn.XLOOKUP($B51,PROSPER_Harvey!$1:$1,PROSPER_Harvey!$71:$71,""),"")))))))="","",
IF($C51="Christopher Lobo",_xlfn.XLOOKUP($B51,PROSPER_Lobo!$1:$1,PROSPER_Lobo!$71:$71,""),
IF($C51="Naren Baliga",_xlfn.XLOOKUP($B51,PROSPER_Baliga!$1:$1,PROSPER_Baliga!$71:$71,""),
IF($C51="Thorsten Huhn",_xlfn.XLOOKUP($B51,PROSPER_Huhn!$1:$1,PROSPER_Huhn!$71:$71,""),
IF($C51="Nick Hull",_xlfn.XLOOKUP($B51,PROSPER_Hull!$1:$1,PROSPER_Hull!$71:$71,""),
IF($C51="Monika Kotwani",_xlfn.XLOOKUP($B51,PROSPER_Kotwani!$1:$1,PROSPER_Kotwani!$71:$71,""),
IF($C51="Jonathan Wellner",_xlfn.XLOOKUP($B51,PROSPER_Wellner!$1:$1,PROSPER_Wellner!$71:$71,""),
IF($C51="Travis Harvey",_xlfn.XLOOKUP($B51,PROSPER_Harvey!$1:$1,PROSPER_Harvey!$71:$71,""),""))))))))="","No Comment",IF(IF($C51="Christopher Lobo",_xlfn.XLOOKUP($B51,PROSPER_Lobo!$1:$1,PROSPER_Lobo!$71:$71,""),
IF($C51="Naren Baliga",_xlfn.XLOOKUP($B51,PROSPER_Baliga!$1:$1,PROSPER_Baliga!$71:$71,""),
IF($C51="Thorsten Huhn",_xlfn.XLOOKUP($B51,PROSPER_Huhn!$1:$1,PROSPER_Huhn!$71:$71,""),
IF($C51="Nick Hull",_xlfn.XLOOKUP($B51,PROSPER_Hull!$1:$1,PROSPER_Hull!$71:$71,""),
IF($C51="Monika Kotwani",_xlfn.XLOOKUP($B51,PROSPER_Kotwani!$1:$1,PROSPER_Kotwani!$71:$71,""),
IF($C51="Jonathan Wellner",_xlfn.XLOOKUP($B51,PROSPER_Wellner!$1:$1,PROSPER_Wellner!$71:$71,""),
IF($C51="Travis Harvey",_xlfn.XLOOKUP($B51,PROSPER_Harvey!$1:$1,PROSPER_Harvey!$71:$71,""),"")))))))="","",
IF($C51="Christopher Lobo",_xlfn.XLOOKUP($B51,PROSPER_Lobo!$1:$1,PROSPER_Lobo!$71:$71,""),
IF($C51="Naren Baliga",_xlfn.XLOOKUP($B51,PROSPER_Baliga!$1:$1,PROSPER_Baliga!$71:$71,""),
IF($C51="Thorsten Huhn",_xlfn.XLOOKUP($B51,PROSPER_Huhn!$1:$1,PROSPER_Huhn!$71:$71,""),
IF($C51="Nick Hull",_xlfn.XLOOKUP($B51,PROSPER_Hull!$1:$1,PROSPER_Hull!$71:$71,""),
IF($C51="Monika Kotwani",_xlfn.XLOOKUP($B51,PROSPER_Kotwani!$1:$1,PROSPER_Kotwani!$71:$71,""),
IF($C51="Jonathan Wellner",_xlfn.XLOOKUP($B51,PROSPER_Wellner!$1:$1,PROSPER_Wellner!$71:$71,""),
IF($C51="Travis Harvey",_xlfn.XLOOKUP($B51,PROSPER_Harvey!$1:$1,PROSPER_Harvey!$71:$71,""),"")))))))))</f>
        <v>No Comment</v>
      </c>
      <c r="JK51" s="141" t="str">
        <f t="shared" si="484"/>
        <v>N/A</v>
      </c>
      <c r="JL51" s="135" t="str">
        <f>_xlfn.XLOOKUP(B51,PROSPERInitial_Query!$E:$E,PROSPERInitial_Query!$AR:$AR,"",,-1)</f>
        <v/>
      </c>
      <c r="JM51" s="136" t="str">
        <f t="shared" si="407"/>
        <v>Steven Chase7 - ResponsibilityExecutive Communication</v>
      </c>
      <c r="JN51" s="136" t="str">
        <f>_xlfn.XLOOKUP(JM51,PROSPERDelta_Query!BK:BK,PROSPERDelta_Query!BF:BF,"",,-1)</f>
        <v/>
      </c>
      <c r="JO51" s="137" t="str">
        <f t="shared" si="485"/>
        <v>N/A</v>
      </c>
      <c r="JP51" s="137" t="str">
        <f>IF(IF(IF($C51="Christopher Lobo",_xlfn.XLOOKUP($B51,PROSPER_Lobo!$1:$1,PROSPER_Lobo!$72:$72,""),
IF($C51="Naren Baliga",_xlfn.XLOOKUP($B51,PROSPER_Baliga!$1:$1,PROSPER_Baliga!$72:$72,""),
IF($C51="Thorsten Huhn",_xlfn.XLOOKUP($B51,PROSPER_Huhn!$1:$1,PROSPER_Huhn!$72:$72,""),
IF($C51="Nick Hull",_xlfn.XLOOKUP($B51,PROSPER_Hull!$1:$1,PROSPER_Hull!$72:$72,""),
IF($C51="Monika Kotwani",_xlfn.XLOOKUP($B51,PROSPER_Kotwani!$1:$1,PROSPER_Kotwani!$72:$72,""),
IF($C51="Jonathan Wellner",_xlfn.XLOOKUP($B51,PROSPER_Wellner!$1:$1,PROSPER_Wellner!$72:$72,""),
IF($C51="Travis Harvey",_xlfn.XLOOKUP($B51,PROSPER_Harvey!$1:$1,PROSPER_Harvey!$72:$72,""),"")))))))="","",
IF($C51="Christopher Lobo",_xlfn.XLOOKUP($B51,PROSPER_Lobo!$1:$1,PROSPER_Lobo!$72:$72,""),
IF($C51="Naren Baliga",_xlfn.XLOOKUP($B51,PROSPER_Baliga!$1:$1,PROSPER_Baliga!$72:$72,""),
IF($C51="Thorsten Huhn",_xlfn.XLOOKUP($B51,PROSPER_Huhn!$1:$1,PROSPER_Huhn!$72:$72,""),
IF($C51="Nick Hull",_xlfn.XLOOKUP($B51,PROSPER_Hull!$1:$1,PROSPER_Hull!$72:$72,""),
IF($C51="Monika Kotwani",_xlfn.XLOOKUP($B51,PROSPER_Kotwani!$1:$1,PROSPER_Kotwani!$72:$72,""),
IF($C51="Jonathan Wellner",_xlfn.XLOOKUP($B51,PROSPER_Wellner!$1:$1,PROSPER_Wellner!$72:$72,""),
IF($C51="Travis Harvey",_xlfn.XLOOKUP($B51,PROSPER_Harvey!$1:$1,PROSPER_Harvey!$72:$72,""),""))))))))="","No Score",IF(IF($C51="Christopher Lobo",_xlfn.XLOOKUP($B51,PROSPER_Lobo!$1:$1,PROSPER_Lobo!$72:$72,""),
IF($C51="Naren Baliga",_xlfn.XLOOKUP($B51,PROSPER_Baliga!$1:$1,PROSPER_Baliga!$72:$72,""),
IF($C51="Thorsten Huhn",_xlfn.XLOOKUP($B51,PROSPER_Huhn!$1:$1,PROSPER_Huhn!$72:$72,""),
IF($C51="Nick Hull",_xlfn.XLOOKUP($B51,PROSPER_Hull!$1:$1,PROSPER_Hull!$72:$72,""),
IF($C51="Monika Kotwani",_xlfn.XLOOKUP($B51,PROSPER_Kotwani!$1:$1,PROSPER_Kotwani!$72:$72,""),
IF($C51="Jonathan Wellner",_xlfn.XLOOKUP($B51,PROSPER_Wellner!$1:$1,PROSPER_Wellner!$72:$72,""),
IF($C51="Travis Harvey",_xlfn.XLOOKUP($B51,PROSPER_Harvey!$1:$1,PROSPER_Harvey!$72:$72,""),"")))))))="","",
IF($C51="Christopher Lobo",_xlfn.XLOOKUP($B51,PROSPER_Lobo!$1:$1,PROSPER_Lobo!$72:$72,""),
IF($C51="Naren Baliga",_xlfn.XLOOKUP($B51,PROSPER_Baliga!$1:$1,PROSPER_Baliga!$72:$72,""),
IF($C51="Thorsten Huhn",_xlfn.XLOOKUP($B51,PROSPER_Huhn!$1:$1,PROSPER_Huhn!$72:$72,""),
IF($C51="Nick Hull",_xlfn.XLOOKUP($B51,PROSPER_Hull!$1:$1,PROSPER_Hull!$72:$72,""),
IF($C51="Monika Kotwani",_xlfn.XLOOKUP($B51,PROSPER_Kotwani!$1:$1,PROSPER_Kotwani!$72:$72,""),
IF($C51="Jonathan Wellner",_xlfn.XLOOKUP($B51,PROSPER_Wellner!$1:$1,PROSPER_Wellner!$72:$72,""),
IF($C51="Travis Harvey",_xlfn.XLOOKUP($B51,PROSPER_Harvey!$1:$1,PROSPER_Harvey!$72:$72,""),"")))))))))</f>
        <v>No Score</v>
      </c>
      <c r="JQ51" s="138" t="str">
        <f>IF(IF(IF($C51="Christopher Lobo",_xlfn.XLOOKUP($B51,PROSPER_Lobo!$1:$1,PROSPER_Lobo!$73:$73,""),
IF($C51="Naren Baliga",_xlfn.XLOOKUP($B51,PROSPER_Baliga!$1:$1,PROSPER_Baliga!$73:$73,""),
IF($C51="Thorsten Huhn",_xlfn.XLOOKUP($B51,PROSPER_Huhn!$1:$1,PROSPER_Huhn!$73:$73,""),
IF($C51="Nick Hull",_xlfn.XLOOKUP($B51,PROSPER_Hull!$1:$1,PROSPER_Hull!$73:$73,""),
IF($C51="Monika Kotwani",_xlfn.XLOOKUP($B51,PROSPER_Kotwani!$1:$1,PROSPER_Kotwani!$73:$73,""),
IF($C51="Jonathan Wellner",_xlfn.XLOOKUP($B51,PROSPER_Wellner!$1:$1,PROSPER_Wellner!$73:$73,""),
IF($C51="Travis Harvey",_xlfn.XLOOKUP($B51,PROSPER_Harvey!$1:$1,PROSPER_Harvey!$73:$73,""),"")))))))="","",
IF($C51="Christopher Lobo",_xlfn.XLOOKUP($B51,PROSPER_Lobo!$1:$1,PROSPER_Lobo!$73:$73,""),
IF($C51="Naren Baliga",_xlfn.XLOOKUP($B51,PROSPER_Baliga!$1:$1,PROSPER_Baliga!$73:$73,""),
IF($C51="Thorsten Huhn",_xlfn.XLOOKUP($B51,PROSPER_Huhn!$1:$1,PROSPER_Huhn!$73:$73,""),
IF($C51="Nick Hull",_xlfn.XLOOKUP($B51,PROSPER_Hull!$1:$1,PROSPER_Hull!$73:$73,""),
IF($C51="Monika Kotwani",_xlfn.XLOOKUP($B51,PROSPER_Kotwani!$1:$1,PROSPER_Kotwani!$73:$73,""),
IF($C51="Jonathan Wellner",_xlfn.XLOOKUP($B51,PROSPER_Wellner!$1:$1,PROSPER_Wellner!$73:$73,""),
IF($C51="Travis Harvey",_xlfn.XLOOKUP($B51,PROSPER_Harvey!$1:$1,PROSPER_Harvey!$73:$73,""),""))))))))="","No Comment",IF(IF($C51="Christopher Lobo",_xlfn.XLOOKUP($B51,PROSPER_Lobo!$1:$1,PROSPER_Lobo!$73:$73,""),
IF($C51="Naren Baliga",_xlfn.XLOOKUP($B51,PROSPER_Baliga!$1:$1,PROSPER_Baliga!$73:$73,""),
IF($C51="Thorsten Huhn",_xlfn.XLOOKUP($B51,PROSPER_Huhn!$1:$1,PROSPER_Huhn!$73:$73,""),
IF($C51="Nick Hull",_xlfn.XLOOKUP($B51,PROSPER_Hull!$1:$1,PROSPER_Hull!$73:$73,""),
IF($C51="Monika Kotwani",_xlfn.XLOOKUP($B51,PROSPER_Kotwani!$1:$1,PROSPER_Kotwani!$73:$73,""),
IF($C51="Jonathan Wellner",_xlfn.XLOOKUP($B51,PROSPER_Wellner!$1:$1,PROSPER_Wellner!$73:$73,""),
IF($C51="Travis Harvey",_xlfn.XLOOKUP($B51,PROSPER_Harvey!$1:$1,PROSPER_Harvey!$73:$73,""),"")))))))="","",
IF($C51="Christopher Lobo",_xlfn.XLOOKUP($B51,PROSPER_Lobo!$1:$1,PROSPER_Lobo!$73:$73,""),
IF($C51="Naren Baliga",_xlfn.XLOOKUP($B51,PROSPER_Baliga!$1:$1,PROSPER_Baliga!$73:$73,""),
IF($C51="Thorsten Huhn",_xlfn.XLOOKUP($B51,PROSPER_Huhn!$1:$1,PROSPER_Huhn!$73:$73,""),
IF($C51="Nick Hull",_xlfn.XLOOKUP($B51,PROSPER_Hull!$1:$1,PROSPER_Hull!$73:$73,""),
IF($C51="Monika Kotwani",_xlfn.XLOOKUP($B51,PROSPER_Kotwani!$1:$1,PROSPER_Kotwani!$73:$73,""),
IF($C51="Jonathan Wellner",_xlfn.XLOOKUP($B51,PROSPER_Wellner!$1:$1,PROSPER_Wellner!$73:$73,""),
IF($C51="Travis Harvey",_xlfn.XLOOKUP($B51,PROSPER_Harvey!$1:$1,PROSPER_Harvey!$73:$73,""),"")))))))))</f>
        <v>No Comment</v>
      </c>
      <c r="JR51" s="141" t="str">
        <f t="shared" si="486"/>
        <v>N/A</v>
      </c>
      <c r="JS51" s="135" t="str">
        <f>_xlfn.XLOOKUP(B51,PROSPERInitial_Query!$E:$E,PROSPERInitial_Query!$AS:$AS,"",,-1)</f>
        <v/>
      </c>
      <c r="JT51" s="136" t="str">
        <f t="shared" si="408"/>
        <v>Steven Chase7 - ResponsibilityCulture Champion</v>
      </c>
      <c r="JU51" s="136" t="str">
        <f>_xlfn.XLOOKUP(JT51,PROSPERDelta_Query!BK:BK,PROSPERDelta_Query!BG:BG,"",,-1)</f>
        <v/>
      </c>
      <c r="JV51" s="137" t="str">
        <f t="shared" si="487"/>
        <v>N/A</v>
      </c>
      <c r="JW51" s="137" t="str">
        <f>IF(IF(IF($C51="Christopher Lobo",_xlfn.XLOOKUP($B51,PROSPER_Lobo!$1:$1,PROSPER_Lobo!$74:$74,""),
IF($C51="Naren Baliga",_xlfn.XLOOKUP($B51,PROSPER_Baliga!$1:$1,PROSPER_Baliga!$74:$74,""),
IF($C51="Thorsten Huhn",_xlfn.XLOOKUP($B51,PROSPER_Huhn!$1:$1,PROSPER_Huhn!$74:$74,""),
IF($C51="Nick Hull",_xlfn.XLOOKUP($B51,PROSPER_Hull!$1:$1,PROSPER_Hull!$74:$74,""),
IF($C51="Monika Kotwani",_xlfn.XLOOKUP($B51,PROSPER_Kotwani!$1:$1,PROSPER_Kotwani!$74:$74,""),
IF($C51="Jonathan Wellner",_xlfn.XLOOKUP($B51,PROSPER_Wellner!$1:$1,PROSPER_Wellner!$74:$74,""),
IF($C51="Travis Harvey",_xlfn.XLOOKUP($B51,PROSPER_Harvey!$1:$1,PROSPER_Harvey!$74:$74,""),"")))))))="","",
IF($C51="Christopher Lobo",_xlfn.XLOOKUP($B51,PROSPER_Lobo!$1:$1,PROSPER_Lobo!$74:$74,""),
IF($C51="Naren Baliga",_xlfn.XLOOKUP($B51,PROSPER_Baliga!$1:$1,PROSPER_Baliga!$74:$74,""),
IF($C51="Thorsten Huhn",_xlfn.XLOOKUP($B51,PROSPER_Huhn!$1:$1,PROSPER_Huhn!$74:$74,""),
IF($C51="Nick Hull",_xlfn.XLOOKUP($B51,PROSPER_Hull!$1:$1,PROSPER_Hull!$74:$74,""),
IF($C51="Monika Kotwani",_xlfn.XLOOKUP($B51,PROSPER_Kotwani!$1:$1,PROSPER_Kotwani!$74:$74,""),
IF($C51="Jonathan Wellner",_xlfn.XLOOKUP($B51,PROSPER_Wellner!$1:$1,PROSPER_Wellner!$74:$74,""),
IF($C51="Travis Harvey",_xlfn.XLOOKUP($B51,PROSPER_Harvey!$1:$1,PROSPER_Harvey!$74:$74,""),""))))))))="","No Score",IF(IF($C51="Christopher Lobo",_xlfn.XLOOKUP($B51,PROSPER_Lobo!$1:$1,PROSPER_Lobo!$74:$74,""),
IF($C51="Naren Baliga",_xlfn.XLOOKUP($B51,PROSPER_Baliga!$1:$1,PROSPER_Baliga!$74:$74,""),
IF($C51="Thorsten Huhn",_xlfn.XLOOKUP($B51,PROSPER_Huhn!$1:$1,PROSPER_Huhn!$74:$74,""),
IF($C51="Nick Hull",_xlfn.XLOOKUP($B51,PROSPER_Hull!$1:$1,PROSPER_Hull!$74:$74,""),
IF($C51="Monika Kotwani",_xlfn.XLOOKUP($B51,PROSPER_Kotwani!$1:$1,PROSPER_Kotwani!$74:$74,""),
IF($C51="Jonathan Wellner",_xlfn.XLOOKUP($B51,PROSPER_Wellner!$1:$1,PROSPER_Wellner!$74:$74,""),
IF($C51="Travis Harvey",_xlfn.XLOOKUP($B51,PROSPER_Harvey!$1:$1,PROSPER_Harvey!$74:$74,""),"")))))))="","",
IF($C51="Christopher Lobo",_xlfn.XLOOKUP($B51,PROSPER_Lobo!$1:$1,PROSPER_Lobo!$74:$74,""),
IF($C51="Naren Baliga",_xlfn.XLOOKUP($B51,PROSPER_Baliga!$1:$1,PROSPER_Baliga!$74:$74,""),
IF($C51="Thorsten Huhn",_xlfn.XLOOKUP($B51,PROSPER_Huhn!$1:$1,PROSPER_Huhn!$74:$74,""),
IF($C51="Nick Hull",_xlfn.XLOOKUP($B51,PROSPER_Hull!$1:$1,PROSPER_Hull!$74:$74,""),
IF($C51="Monika Kotwani",_xlfn.XLOOKUP($B51,PROSPER_Kotwani!$1:$1,PROSPER_Kotwani!$74:$74,""),
IF($C51="Jonathan Wellner",_xlfn.XLOOKUP($B51,PROSPER_Wellner!$1:$1,PROSPER_Wellner!$74:$74,""),
IF($C51="Travis Harvey",_xlfn.XLOOKUP($B51,PROSPER_Harvey!$1:$1,PROSPER_Harvey!$74:$74,""),"")))))))))</f>
        <v>No Score</v>
      </c>
      <c r="JX51" s="138" t="str">
        <f>IF(IF(IF($C51="Christopher Lobo",_xlfn.XLOOKUP($B51,PROSPER_Lobo!$1:$1,PROSPER_Lobo!$75:$75,""),
IF($C51="Naren Baliga",_xlfn.XLOOKUP($B51,PROSPER_Baliga!$1:$1,PROSPER_Baliga!$75:$75,""),
IF($C51="Thorsten Huhn",_xlfn.XLOOKUP($B51,PROSPER_Huhn!$1:$1,PROSPER_Huhn!$75:$75,""),
IF($C51="Nick Hull",_xlfn.XLOOKUP($B51,PROSPER_Hull!$1:$1,PROSPER_Hull!$75:$75,""),
IF($C51="Monika Kotwani",_xlfn.XLOOKUP($B51,PROSPER_Kotwani!$1:$1,PROSPER_Kotwani!$75:$75,""),
IF($C51="Jonathan Wellner",_xlfn.XLOOKUP($B51,PROSPER_Wellner!$1:$1,PROSPER_Wellner!$75:$75,""),
IF($C51="Travis Harvey",_xlfn.XLOOKUP($B51,PROSPER_Harvey!$1:$1,PROSPER_Harvey!$75:$75,""),"")))))))="","",
IF($C51="Christopher Lobo",_xlfn.XLOOKUP($B51,PROSPER_Lobo!$1:$1,PROSPER_Lobo!$75:$75,""),
IF($C51="Naren Baliga",_xlfn.XLOOKUP($B51,PROSPER_Baliga!$1:$1,PROSPER_Baliga!$75:$75,""),
IF($C51="Thorsten Huhn",_xlfn.XLOOKUP($B51,PROSPER_Huhn!$1:$1,PROSPER_Huhn!$75:$75,""),
IF($C51="Nick Hull",_xlfn.XLOOKUP($B51,PROSPER_Hull!$1:$1,PROSPER_Hull!$75:$75,""),
IF($C51="Monika Kotwani",_xlfn.XLOOKUP($B51,PROSPER_Kotwani!$1:$1,PROSPER_Kotwani!$75:$75,""),
IF($C51="Jonathan Wellner",_xlfn.XLOOKUP($B51,PROSPER_Wellner!$1:$1,PROSPER_Wellner!$75:$75,""),
IF($C51="Travis Harvey",_xlfn.XLOOKUP($B51,PROSPER_Harvey!$1:$1,PROSPER_Harvey!$75:$75,""),""))))))))="","No Comment",IF(IF($C51="Christopher Lobo",_xlfn.XLOOKUP($B51,PROSPER_Lobo!$1:$1,PROSPER_Lobo!$75:$75,""),
IF($C51="Naren Baliga",_xlfn.XLOOKUP($B51,PROSPER_Baliga!$1:$1,PROSPER_Baliga!$75:$75,""),
IF($C51="Thorsten Huhn",_xlfn.XLOOKUP($B51,PROSPER_Huhn!$1:$1,PROSPER_Huhn!$75:$75,""),
IF($C51="Nick Hull",_xlfn.XLOOKUP($B51,PROSPER_Hull!$1:$1,PROSPER_Hull!$75:$75,""),
IF($C51="Monika Kotwani",_xlfn.XLOOKUP($B51,PROSPER_Kotwani!$1:$1,PROSPER_Kotwani!$75:$75,""),
IF($C51="Jonathan Wellner",_xlfn.XLOOKUP($B51,PROSPER_Wellner!$1:$1,PROSPER_Wellner!$75:$75,""),
IF($C51="Travis Harvey",_xlfn.XLOOKUP($B51,PROSPER_Harvey!$1:$1,PROSPER_Harvey!$75:$75,""),"")))))))="","",
IF($C51="Christopher Lobo",_xlfn.XLOOKUP($B51,PROSPER_Lobo!$1:$1,PROSPER_Lobo!$75:$75,""),
IF($C51="Naren Baliga",_xlfn.XLOOKUP($B51,PROSPER_Baliga!$1:$1,PROSPER_Baliga!$75:$75,""),
IF($C51="Thorsten Huhn",_xlfn.XLOOKUP($B51,PROSPER_Huhn!$1:$1,PROSPER_Huhn!$75:$75,""),
IF($C51="Nick Hull",_xlfn.XLOOKUP($B51,PROSPER_Hull!$1:$1,PROSPER_Hull!$75:$75,""),
IF($C51="Monika Kotwani",_xlfn.XLOOKUP($B51,PROSPER_Kotwani!$1:$1,PROSPER_Kotwani!$75:$75,""),
IF($C51="Jonathan Wellner",_xlfn.XLOOKUP($B51,PROSPER_Wellner!$1:$1,PROSPER_Wellner!$75:$75,""),
IF($C51="Travis Harvey",_xlfn.XLOOKUP($B51,PROSPER_Harvey!$1:$1,PROSPER_Harvey!$75:$75,""),"")))))))))</f>
        <v>No Comment</v>
      </c>
      <c r="JY51" s="141" t="str">
        <f t="shared" si="488"/>
        <v>N/A</v>
      </c>
      <c r="JZ51" s="135" t="str">
        <f>_xlfn.XLOOKUP(B51,PROSPERInitial_Query!$E:$E,PROSPERInitial_Query!$AT:$AT,"",,-1)</f>
        <v/>
      </c>
      <c r="KA51" s="136" t="str">
        <f t="shared" si="409"/>
        <v>Steven Chase7 - ResponsibilityPeople Management</v>
      </c>
      <c r="KB51" s="136" t="str">
        <f>_xlfn.XLOOKUP(KA51,PROSPERDelta_Query!BK:BK,PROSPERDelta_Query!BH:BH,"",,-1)</f>
        <v/>
      </c>
      <c r="KC51" s="137" t="str">
        <f t="shared" si="489"/>
        <v>N/A</v>
      </c>
      <c r="KD51" s="137" t="str">
        <f>IF(IF(IF($C51="Christopher Lobo",_xlfn.XLOOKUP($B51,PROSPER_Lobo!$1:$1,PROSPER_Lobo!$76:$76,""),
IF($C51="Naren Baliga",_xlfn.XLOOKUP($B51,PROSPER_Baliga!$1:$1,PROSPER_Baliga!$76:$76,""),
IF($C51="Thorsten Huhn",_xlfn.XLOOKUP($B51,PROSPER_Huhn!$1:$1,PROSPER_Huhn!$76:$76,""),
IF($C51="Nick Hull",_xlfn.XLOOKUP($B51,PROSPER_Hull!$1:$1,PROSPER_Hull!$76:$76,""),
IF($C51="Monika Kotwani",_xlfn.XLOOKUP($B51,PROSPER_Kotwani!$1:$1,PROSPER_Kotwani!$76:$76,""),
IF($C51="Jonathan Wellner",_xlfn.XLOOKUP($B51,PROSPER_Wellner!$1:$1,PROSPER_Wellner!$76:$76,""),
IF($C51="Travis Harvey",_xlfn.XLOOKUP($B51,PROSPER_Harvey!$1:$1,PROSPER_Harvey!$76:$76,""),"")))))))="","",
IF($C51="Christopher Lobo",_xlfn.XLOOKUP($B51,PROSPER_Lobo!$1:$1,PROSPER_Lobo!$76:$76,""),
IF($C51="Naren Baliga",_xlfn.XLOOKUP($B51,PROSPER_Baliga!$1:$1,PROSPER_Baliga!$76:$76,""),
IF($C51="Thorsten Huhn",_xlfn.XLOOKUP($B51,PROSPER_Huhn!$1:$1,PROSPER_Huhn!$76:$76,""),
IF($C51="Nick Hull",_xlfn.XLOOKUP($B51,PROSPER_Hull!$1:$1,PROSPER_Hull!$76:$76,""),
IF($C51="Monika Kotwani",_xlfn.XLOOKUP($B51,PROSPER_Kotwani!$1:$1,PROSPER_Kotwani!$76:$76,""),
IF($C51="Jonathan Wellner",_xlfn.XLOOKUP($B51,PROSPER_Wellner!$1:$1,PROSPER_Wellner!$76:$76,""),
IF($C51="Travis Harvey",_xlfn.XLOOKUP($B51,PROSPER_Harvey!$1:$1,PROSPER_Harvey!$76:$76,""),""))))))))="","No Score",IF(IF($C51="Christopher Lobo",_xlfn.XLOOKUP($B51,PROSPER_Lobo!$1:$1,PROSPER_Lobo!$76:$76,""),
IF($C51="Naren Baliga",_xlfn.XLOOKUP($B51,PROSPER_Baliga!$1:$1,PROSPER_Baliga!$76:$76,""),
IF($C51="Thorsten Huhn",_xlfn.XLOOKUP($B51,PROSPER_Huhn!$1:$1,PROSPER_Huhn!$76:$76,""),
IF($C51="Nick Hull",_xlfn.XLOOKUP($B51,PROSPER_Hull!$1:$1,PROSPER_Hull!$76:$76,""),
IF($C51="Monika Kotwani",_xlfn.XLOOKUP($B51,PROSPER_Kotwani!$1:$1,PROSPER_Kotwani!$76:$76,""),
IF($C51="Jonathan Wellner",_xlfn.XLOOKUP($B51,PROSPER_Wellner!$1:$1,PROSPER_Wellner!$76:$76,""),
IF($C51="Travis Harvey",_xlfn.XLOOKUP($B51,PROSPER_Harvey!$1:$1,PROSPER_Harvey!$76:$76,""),"")))))))="","",
IF($C51="Christopher Lobo",_xlfn.XLOOKUP($B51,PROSPER_Lobo!$1:$1,PROSPER_Lobo!$76:$76,""),
IF($C51="Naren Baliga",_xlfn.XLOOKUP($B51,PROSPER_Baliga!$1:$1,PROSPER_Baliga!$76:$76,""),
IF($C51="Thorsten Huhn",_xlfn.XLOOKUP($B51,PROSPER_Huhn!$1:$1,PROSPER_Huhn!$76:$76,""),
IF($C51="Nick Hull",_xlfn.XLOOKUP($B51,PROSPER_Hull!$1:$1,PROSPER_Hull!$76:$76,""),
IF($C51="Monika Kotwani",_xlfn.XLOOKUP($B51,PROSPER_Kotwani!$1:$1,PROSPER_Kotwani!$76:$76,""),
IF($C51="Jonathan Wellner",_xlfn.XLOOKUP($B51,PROSPER_Wellner!$1:$1,PROSPER_Wellner!$76:$76,""),
IF($C51="Travis Harvey",_xlfn.XLOOKUP($B51,PROSPER_Harvey!$1:$1,PROSPER_Harvey!$76:$76,""),"")))))))))</f>
        <v>No Score</v>
      </c>
      <c r="KE51" s="138" t="str">
        <f>IF(IF(IF($C51="Christopher Lobo",_xlfn.XLOOKUP($B51,PROSPER_Lobo!$1:$1,PROSPER_Lobo!$77:$77,""),
IF($C51="Naren Baliga",_xlfn.XLOOKUP($B51,PROSPER_Baliga!$1:$1,PROSPER_Baliga!$77:$77,""),
IF($C51="Thorsten Huhn",_xlfn.XLOOKUP($B51,PROSPER_Huhn!$1:$1,PROSPER_Huhn!$77:$77,""),
IF($C51="Nick Hull",_xlfn.XLOOKUP($B51,PROSPER_Hull!$1:$1,PROSPER_Hull!$77:$77,""),
IF($C51="Monika Kotwani",_xlfn.XLOOKUP($B51,PROSPER_Kotwani!$1:$1,PROSPER_Kotwani!$77:$77,""),
IF($C51="Jonathan Wellner",_xlfn.XLOOKUP($B51,PROSPER_Wellner!$1:$1,PROSPER_Wellner!$77:$77,""),
IF($C51="Travis Harvey",_xlfn.XLOOKUP($B51,PROSPER_Harvey!$1:$1,PROSPER_Harvey!$77:$77,""),"")))))))="","",
IF($C51="Christopher Lobo",_xlfn.XLOOKUP($B51,PROSPER_Lobo!$1:$1,PROSPER_Lobo!$77:$77,""),
IF($C51="Naren Baliga",_xlfn.XLOOKUP($B51,PROSPER_Baliga!$1:$1,PROSPER_Baliga!$77:$77,""),
IF($C51="Thorsten Huhn",_xlfn.XLOOKUP($B51,PROSPER_Huhn!$1:$1,PROSPER_Huhn!$77:$77,""),
IF($C51="Nick Hull",_xlfn.XLOOKUP($B51,PROSPER_Hull!$1:$1,PROSPER_Hull!$77:$77,""),
IF($C51="Monika Kotwani",_xlfn.XLOOKUP($B51,PROSPER_Kotwani!$1:$1,PROSPER_Kotwani!$77:$77,""),
IF($C51="Jonathan Wellner",_xlfn.XLOOKUP($B51,PROSPER_Wellner!$1:$1,PROSPER_Wellner!$77:$77,""),
IF($C51="Travis Harvey",_xlfn.XLOOKUP($B51,PROSPER_Harvey!$1:$1,PROSPER_Harvey!$77:$77,""),""))))))))="","No Comment",IF(IF($C51="Christopher Lobo",_xlfn.XLOOKUP($B51,PROSPER_Lobo!$1:$1,PROSPER_Lobo!$77:$77,""),
IF($C51="Naren Baliga",_xlfn.XLOOKUP($B51,PROSPER_Baliga!$1:$1,PROSPER_Baliga!$77:$77,""),
IF($C51="Thorsten Huhn",_xlfn.XLOOKUP($B51,PROSPER_Huhn!$1:$1,PROSPER_Huhn!$77:$77,""),
IF($C51="Nick Hull",_xlfn.XLOOKUP($B51,PROSPER_Hull!$1:$1,PROSPER_Hull!$77:$77,""),
IF($C51="Monika Kotwani",_xlfn.XLOOKUP($B51,PROSPER_Kotwani!$1:$1,PROSPER_Kotwani!$77:$77,""),
IF($C51="Jonathan Wellner",_xlfn.XLOOKUP($B51,PROSPER_Wellner!$1:$1,PROSPER_Wellner!$77:$77,""),
IF($C51="Travis Harvey",_xlfn.XLOOKUP($B51,PROSPER_Harvey!$1:$1,PROSPER_Harvey!$77:$77,""),"")))))))="","",
IF($C51="Christopher Lobo",_xlfn.XLOOKUP($B51,PROSPER_Lobo!$1:$1,PROSPER_Lobo!$77:$77,""),
IF($C51="Naren Baliga",_xlfn.XLOOKUP($B51,PROSPER_Baliga!$1:$1,PROSPER_Baliga!$77:$77,""),
IF($C51="Thorsten Huhn",_xlfn.XLOOKUP($B51,PROSPER_Huhn!$1:$1,PROSPER_Huhn!$77:$77,""),
IF($C51="Nick Hull",_xlfn.XLOOKUP($B51,PROSPER_Hull!$1:$1,PROSPER_Hull!$77:$77,""),
IF($C51="Monika Kotwani",_xlfn.XLOOKUP($B51,PROSPER_Kotwani!$1:$1,PROSPER_Kotwani!$77:$77,""),
IF($C51="Jonathan Wellner",_xlfn.XLOOKUP($B51,PROSPER_Wellner!$1:$1,PROSPER_Wellner!$77:$77,""),
IF($C51="Travis Harvey",_xlfn.XLOOKUP($B51,PROSPER_Harvey!$1:$1,PROSPER_Harvey!$77:$77,""),"")))))))))</f>
        <v>No Comment</v>
      </c>
      <c r="KF51" s="141" t="str">
        <f t="shared" si="490"/>
        <v>N/A</v>
      </c>
      <c r="KG51" s="135" t="str">
        <f>_xlfn.XLOOKUP(B51,PROSPERInitial_Query!$E:$E,PROSPERInitial_Query!$AU:$AU,"",,-1)</f>
        <v/>
      </c>
      <c r="KH51" s="136" t="str">
        <f t="shared" si="410"/>
        <v>Steven Chase7 - ResponsibilitySelf Sufficiency</v>
      </c>
      <c r="KI51" s="136" t="str">
        <f>_xlfn.XLOOKUP(KH51,PROSPERDelta_Query!BK:BK,PROSPERDelta_Query!BI:BI,"",,-1)</f>
        <v/>
      </c>
      <c r="KJ51" s="137" t="str">
        <f t="shared" si="491"/>
        <v>N/A</v>
      </c>
      <c r="KK51" s="137" t="str">
        <f>IF(IF(IF($C51="Christopher Lobo",_xlfn.XLOOKUP($B51,PROSPER_Lobo!$1:$1,PROSPER_Lobo!$78:$78,""),
IF($C51="Naren Baliga",_xlfn.XLOOKUP($B51,PROSPER_Baliga!$1:$1,PROSPER_Baliga!$78:$78,""),
IF($C51="Thorsten Huhn",_xlfn.XLOOKUP($B51,PROSPER_Huhn!$1:$1,PROSPER_Huhn!$78:$78,""),
IF($C51="Nick Hull",_xlfn.XLOOKUP($B51,PROSPER_Hull!$1:$1,PROSPER_Hull!$78:$78,""),
IF($C51="Monika Kotwani",_xlfn.XLOOKUP($B51,PROSPER_Kotwani!$1:$1,PROSPER_Kotwani!$78:$78,""),
IF($C51="Jonathan Wellner",_xlfn.XLOOKUP($B51,PROSPER_Wellner!$1:$1,PROSPER_Wellner!$78:$78,""),
IF($C51="Travis Harvey",_xlfn.XLOOKUP($B51,PROSPER_Harvey!$1:$1,PROSPER_Harvey!$78:$78,""),"")))))))="","",
IF($C51="Christopher Lobo",_xlfn.XLOOKUP($B51,PROSPER_Lobo!$1:$1,PROSPER_Lobo!$78:$78,""),
IF($C51="Naren Baliga",_xlfn.XLOOKUP($B51,PROSPER_Baliga!$1:$1,PROSPER_Baliga!$78:$78,""),
IF($C51="Thorsten Huhn",_xlfn.XLOOKUP($B51,PROSPER_Huhn!$1:$1,PROSPER_Huhn!$78:$78,""),
IF($C51="Nick Hull",_xlfn.XLOOKUP($B51,PROSPER_Hull!$1:$1,PROSPER_Hull!$78:$78,""),
IF($C51="Monika Kotwani",_xlfn.XLOOKUP($B51,PROSPER_Kotwani!$1:$1,PROSPER_Kotwani!$78:$78,""),
IF($C51="Jonathan Wellner",_xlfn.XLOOKUP($B51,PROSPER_Wellner!$1:$1,PROSPER_Wellner!$78:$78,""),
IF($C51="Travis Harvey",_xlfn.XLOOKUP($B51,PROSPER_Harvey!$1:$1,PROSPER_Harvey!$78:$78,""),""))))))))="","No Score",IF(IF($C51="Christopher Lobo",_xlfn.XLOOKUP($B51,PROSPER_Lobo!$1:$1,PROSPER_Lobo!$78:$78,""),
IF($C51="Naren Baliga",_xlfn.XLOOKUP($B51,PROSPER_Baliga!$1:$1,PROSPER_Baliga!$78:$78,""),
IF($C51="Thorsten Huhn",_xlfn.XLOOKUP($B51,PROSPER_Huhn!$1:$1,PROSPER_Huhn!$78:$78,""),
IF($C51="Nick Hull",_xlfn.XLOOKUP($B51,PROSPER_Hull!$1:$1,PROSPER_Hull!$78:$78,""),
IF($C51="Monika Kotwani",_xlfn.XLOOKUP($B51,PROSPER_Kotwani!$1:$1,PROSPER_Kotwani!$78:$78,""),
IF($C51="Jonathan Wellner",_xlfn.XLOOKUP($B51,PROSPER_Wellner!$1:$1,PROSPER_Wellner!$78:$78,""),
IF($C51="Travis Harvey",_xlfn.XLOOKUP($B51,PROSPER_Harvey!$1:$1,PROSPER_Harvey!$78:$78,""),"")))))))="","",
IF($C51="Christopher Lobo",_xlfn.XLOOKUP($B51,PROSPER_Lobo!$1:$1,PROSPER_Lobo!$78:$78,""),
IF($C51="Naren Baliga",_xlfn.XLOOKUP($B51,PROSPER_Baliga!$1:$1,PROSPER_Baliga!$78:$78,""),
IF($C51="Thorsten Huhn",_xlfn.XLOOKUP($B51,PROSPER_Huhn!$1:$1,PROSPER_Huhn!$78:$78,""),
IF($C51="Nick Hull",_xlfn.XLOOKUP($B51,PROSPER_Hull!$1:$1,PROSPER_Hull!$78:$78,""),
IF($C51="Monika Kotwani",_xlfn.XLOOKUP($B51,PROSPER_Kotwani!$1:$1,PROSPER_Kotwani!$78:$78,""),
IF($C51="Jonathan Wellner",_xlfn.XLOOKUP($B51,PROSPER_Wellner!$1:$1,PROSPER_Wellner!$78:$78,""),
IF($C51="Travis Harvey",_xlfn.XLOOKUP($B51,PROSPER_Harvey!$1:$1,PROSPER_Harvey!$78:$78,""),"")))))))))</f>
        <v>No Score</v>
      </c>
      <c r="KL51" s="138" t="str">
        <f>IF(IF(IF($C51="Christopher Lobo",_xlfn.XLOOKUP($B51,PROSPER_Lobo!$1:$1,PROSPER_Lobo!$79:$79,""),
IF($C51="Naren Baliga",_xlfn.XLOOKUP($B51,PROSPER_Baliga!$1:$1,PROSPER_Baliga!$79:$79,""),
IF($C51="Thorsten Huhn",_xlfn.XLOOKUP($B51,PROSPER_Huhn!$1:$1,PROSPER_Huhn!$79:$79,""),
IF($C51="Nick Hull",_xlfn.XLOOKUP($B51,PROSPER_Hull!$1:$1,PROSPER_Hull!$79:$79,""),
IF($C51="Monika Kotwani",_xlfn.XLOOKUP($B51,PROSPER_Kotwani!$1:$1,PROSPER_Kotwani!$79:$79,""),
IF($C51="Jonathan Wellner",_xlfn.XLOOKUP($B51,PROSPER_Wellner!$1:$1,PROSPER_Wellner!$79:$79,""),
IF($C51="Travis Harvey",_xlfn.XLOOKUP($B51,PROSPER_Harvey!$1:$1,PROSPER_Harvey!$79:$79,""),"")))))))="","",
IF($C51="Christopher Lobo",_xlfn.XLOOKUP($B51,PROSPER_Lobo!$1:$1,PROSPER_Lobo!$79:$79,""),
IF($C51="Naren Baliga",_xlfn.XLOOKUP($B51,PROSPER_Baliga!$1:$1,PROSPER_Baliga!$79:$79,""),
IF($C51="Thorsten Huhn",_xlfn.XLOOKUP($B51,PROSPER_Huhn!$1:$1,PROSPER_Huhn!$79:$79,""),
IF($C51="Nick Hull",_xlfn.XLOOKUP($B51,PROSPER_Hull!$1:$1,PROSPER_Hull!$79:$79,""),
IF($C51="Monika Kotwani",_xlfn.XLOOKUP($B51,PROSPER_Kotwani!$1:$1,PROSPER_Kotwani!$79:$79,""),
IF($C51="Jonathan Wellner",_xlfn.XLOOKUP($B51,PROSPER_Wellner!$1:$1,PROSPER_Wellner!$79:$79,""),
IF($C51="Travis Harvey",_xlfn.XLOOKUP($B51,PROSPER_Harvey!$1:$1,PROSPER_Harvey!$79:$79,""),""))))))))="","No Comment",IF(IF($C51="Christopher Lobo",_xlfn.XLOOKUP($B51,PROSPER_Lobo!$1:$1,PROSPER_Lobo!$79:$79,""),
IF($C51="Naren Baliga",_xlfn.XLOOKUP($B51,PROSPER_Baliga!$1:$1,PROSPER_Baliga!$79:$79,""),
IF($C51="Thorsten Huhn",_xlfn.XLOOKUP($B51,PROSPER_Huhn!$1:$1,PROSPER_Huhn!$79:$79,""),
IF($C51="Nick Hull",_xlfn.XLOOKUP($B51,PROSPER_Hull!$1:$1,PROSPER_Hull!$79:$79,""),
IF($C51="Monika Kotwani",_xlfn.XLOOKUP($B51,PROSPER_Kotwani!$1:$1,PROSPER_Kotwani!$79:$79,""),
IF($C51="Jonathan Wellner",_xlfn.XLOOKUP($B51,PROSPER_Wellner!$1:$1,PROSPER_Wellner!$79:$79,""),
IF($C51="Travis Harvey",_xlfn.XLOOKUP($B51,PROSPER_Harvey!$1:$1,PROSPER_Harvey!$79:$79,""),"")))))))="","",
IF($C51="Christopher Lobo",_xlfn.XLOOKUP($B51,PROSPER_Lobo!$1:$1,PROSPER_Lobo!$79:$79,""),
IF($C51="Naren Baliga",_xlfn.XLOOKUP($B51,PROSPER_Baliga!$1:$1,PROSPER_Baliga!$79:$79,""),
IF($C51="Thorsten Huhn",_xlfn.XLOOKUP($B51,PROSPER_Huhn!$1:$1,PROSPER_Huhn!$79:$79,""),
IF($C51="Nick Hull",_xlfn.XLOOKUP($B51,PROSPER_Hull!$1:$1,PROSPER_Hull!$79:$79,""),
IF($C51="Monika Kotwani",_xlfn.XLOOKUP($B51,PROSPER_Kotwani!$1:$1,PROSPER_Kotwani!$79:$79,""),
IF($C51="Jonathan Wellner",_xlfn.XLOOKUP($B51,PROSPER_Wellner!$1:$1,PROSPER_Wellner!$79:$79,""),
IF($C51="Travis Harvey",_xlfn.XLOOKUP($B51,PROSPER_Harvey!$1:$1,PROSPER_Harvey!$79:$79,""),"")))))))))</f>
        <v>No Comment</v>
      </c>
      <c r="KM51" s="141" t="str">
        <f t="shared" si="492"/>
        <v>N/A</v>
      </c>
      <c r="KN51" s="145" t="str">
        <f t="shared" si="493"/>
        <v>N/A</v>
      </c>
      <c r="KO51" s="146" t="str">
        <f t="shared" si="494"/>
        <v>N/A</v>
      </c>
      <c r="KP51" s="194" t="str">
        <f t="shared" si="495"/>
        <v>N/A</v>
      </c>
      <c r="KQ51" s="147">
        <f t="shared" si="496"/>
        <v>5.2178571428571425</v>
      </c>
      <c r="KR51" s="148"/>
      <c r="KS51" s="148"/>
      <c r="KT51" s="148"/>
      <c r="KU51" s="149"/>
    </row>
    <row r="52" spans="2:307" x14ac:dyDescent="0.25">
      <c r="B52" s="118" t="s">
        <v>156</v>
      </c>
      <c r="C52" s="119" t="s">
        <v>488</v>
      </c>
      <c r="D52" s="120" t="str">
        <f>_xlfn.XLOOKUP(B52,PROSPERInitial_Query!E:E,PROSPERInitial_Query!G:G,"",,-1)</f>
        <v/>
      </c>
      <c r="E52" s="121" t="str">
        <f t="shared" si="361"/>
        <v>Suzan Limaye1 - PortfolioDesign Success</v>
      </c>
      <c r="F52" s="122" t="str">
        <f>_xlfn.XLOOKUP(E52,PROSPERDelta_Query!BK:BK,PROSPERDelta_Query!I:I,"",,-1)</f>
        <v/>
      </c>
      <c r="G52" s="123" t="str">
        <f t="shared" si="411"/>
        <v>N/A</v>
      </c>
      <c r="H52" s="124" t="str">
        <f>IF(IF(IF($C52="Christopher Lobo",_xlfn.XLOOKUP($B52,PROSPER_Lobo!$1:$1,PROSPER_Lobo!$2:$2,""),
IF($C52="Naren Baliga",_xlfn.XLOOKUP($B52,PROSPER_Baliga!$1:$1,PROSPER_Baliga!$2:$2,""),
IF($C52="Thorsten Huhn",_xlfn.XLOOKUP($B52,PROSPER_Huhn!$1:$1,PROSPER_Huhn!$2:$2,""),
IF($C52="Nick Hull",_xlfn.XLOOKUP($B52,PROSPER_Hull!$1:$1,PROSPER_Hull!$2:$2,""),
IF($C52="Monika Kotwani",_xlfn.XLOOKUP($B52,PROSPER_Kotwani!$1:$1,PROSPER_Kotwani!$2:$2,""),
IF($C52="Jonathan Wellner",_xlfn.XLOOKUP($B52,PROSPER_Wellner!$1:$1,PROSPER_Wellner!$2:$2,""),
IF($C52="Travis Harvey",_xlfn.XLOOKUP($B52,PROSPER_Harvey!$1:$1,PROSPER_Harvey!$2:$2,""),"")))))))="","",
IF($C52="Christopher Lobo",_xlfn.XLOOKUP($B52,PROSPER_Lobo!$1:$1,PROSPER_Lobo!$2:$2,""),
IF($C52="Naren Baliga",_xlfn.XLOOKUP($B52,PROSPER_Baliga!$1:$1,PROSPER_Baliga!$2:$2,""),
IF($C52="Thorsten Huhn",_xlfn.XLOOKUP($B52,PROSPER_Huhn!$1:$1,PROSPER_Huhn!$2:$2,""),
IF($C52="Nick Hull",_xlfn.XLOOKUP($B52,PROSPER_Hull!$1:$1,PROSPER_Hull!$2:$2,""),
IF($C52="Monika Kotwani",_xlfn.XLOOKUP($B52,PROSPER_Kotwani!$1:$1,PROSPER_Kotwani!$2:$2,""),
IF($C52="Jonathan Wellner",_xlfn.XLOOKUP($B52,PROSPER_Wellner!$1:$1,PROSPER_Wellner!$2:$2,""),
IF($C52="Travis Harvey",_xlfn.XLOOKUP($B52,PROSPER_Harvey!$1:$1,PROSPER_Harvey!$2:$2,""),""))))))))="","No Score",(IF(IF($C52="Christopher Lobo",_xlfn.XLOOKUP($B52,PROSPER_Lobo!$1:$1,PROSPER_Lobo!$2:$2,""),
IF($C52="Naren Baliga",_xlfn.XLOOKUP($B52,PROSPER_Baliga!$1:$1,PROSPER_Baliga!$2:$2,""),
IF($C52="Thorsten Huhn",_xlfn.XLOOKUP($B52,PROSPER_Huhn!$1:$1,PROSPER_Huhn!$2:$2,""),
IF($C52="Nick Hull",_xlfn.XLOOKUP($B52,PROSPER_Hull!$1:$1,PROSPER_Hull!$2:$2,""),
IF($C52="Monika Kotwani",_xlfn.XLOOKUP($B52,PROSPER_Kotwani!$1:$1,PROSPER_Kotwani!$2:$2,""),
IF($C52="Jonathan Wellner",_xlfn.XLOOKUP($B52,PROSPER_Wellner!$1:$1,PROSPER_Wellner!$2:$2,""),
IF($C52="Travis Harvey",_xlfn.XLOOKUP($B52,PROSPER_Harvey!$1:$1,PROSPER_Harvey!$2:$2,""),"")))))))="","",
IF($C52="Christopher Lobo",_xlfn.XLOOKUP($B52,PROSPER_Lobo!$1:$1,PROSPER_Lobo!$2:$2,""),
IF($C52="Naren Baliga",_xlfn.XLOOKUP($B52,PROSPER_Baliga!$1:$1,PROSPER_Baliga!$2:$2,""),
IF($C52="Thorsten Huhn",_xlfn.XLOOKUP($B52,PROSPER_Huhn!$1:$1,PROSPER_Huhn!$2:$2,""),
IF($C52="Nick Hull",_xlfn.XLOOKUP($B52,PROSPER_Hull!$1:$1,PROSPER_Hull!$2:$2,""),
IF($C52="Monika Kotwani",_xlfn.XLOOKUP($B52,PROSPER_Kotwani!$1:$1,PROSPER_Kotwani!$2:$2,""),
IF($C52="Jonathan Wellner",_xlfn.XLOOKUP($B52,PROSPER_Wellner!$1:$1,PROSPER_Wellner!$2:$2,""),
IF($C52="Travis Harvey",_xlfn.XLOOKUP($B52,PROSPER_Harvey!$1:$1,PROSPER_Harvey!$2:$2,""),""))))))))))</f>
        <v>No Score</v>
      </c>
      <c r="I52" s="125" t="str">
        <f>IF(IF(IF($C52="Christopher Lobo",_xlfn.XLOOKUP($B52,PROSPER_Lobo!$1:$1,PROSPER_Lobo!$3:$3,""),
IF($C52="Naren Baliga",_xlfn.XLOOKUP($B52,PROSPER_Baliga!$1:$1,PROSPER_Baliga!$3:$3,""),
IF($C52="Thorsten Huhn",_xlfn.XLOOKUP($B52,PROSPER_Huhn!$1:$1,PROSPER_Huhn!$3:$3,""),
IF($C52="Nick Hull",_xlfn.XLOOKUP($B52,PROSPER_Hull!$1:$1,PROSPER_Hull!$3:$3,""),
IF($C52="Monika Kotwani",_xlfn.XLOOKUP($B52,PROSPER_Kotwani!$1:$1,PROSPER_Kotwani!$3:$3,""),
IF($C52="Jonathan Wellner",_xlfn.XLOOKUP($B52,PROSPER_Wellner!$1:$1,PROSPER_Wellner!$3:$3,""),
IF($C52="Travis Harvey",_xlfn.XLOOKUP($B52,PROSPER_Harvey!$1:$1,PROSPER_Harvey!$3:$3,""),"")))))))="","",
IF($C52="Christopher Lobo",_xlfn.XLOOKUP($B52,PROSPER_Lobo!$1:$1,PROSPER_Lobo!$3:$3,""),
IF($C52="Naren Baliga",_xlfn.XLOOKUP($B52,PROSPER_Baliga!$1:$1,PROSPER_Baliga!$3:$3,""),
IF($C52="Thorsten Huhn",_xlfn.XLOOKUP($B52,PROSPER_Huhn!$1:$1,PROSPER_Huhn!$3:$3,""),
IF($C52="Nick Hull",_xlfn.XLOOKUP($B52,PROSPER_Hull!$1:$1,PROSPER_Hull!$3:$3,""),
IF($C52="Monika Kotwani",_xlfn.XLOOKUP($B52,PROSPER_Kotwani!$1:$1,PROSPER_Kotwani!$3:$3,""),
IF($C52="Jonathan Wellner",_xlfn.XLOOKUP($B52,PROSPER_Wellner!$1:$1,PROSPER_Wellner!$3:$3,""),
IF($C52="Travis Harvey",_xlfn.XLOOKUP($B52,PROSPER_Harvey!$1:$1,PROSPER_Harvey!$3:$3,""),""))))))))="","No Comment",IF(IF($C52="Christopher Lobo",_xlfn.XLOOKUP($B52,PROSPER_Lobo!$1:$1,PROSPER_Lobo!$3:$3,""),
IF($C52="Naren Baliga",_xlfn.XLOOKUP($B52,PROSPER_Baliga!$1:$1,PROSPER_Baliga!$3:$3,""),
IF($C52="Thorsten Huhn",_xlfn.XLOOKUP($B52,PROSPER_Huhn!$1:$1,PROSPER_Huhn!$3:$3,""),
IF($C52="Nick Hull",_xlfn.XLOOKUP($B52,PROSPER_Hull!$1:$1,PROSPER_Hull!$3:$3,""),
IF($C52="Monika Kotwani",_xlfn.XLOOKUP($B52,PROSPER_Kotwani!$1:$1,PROSPER_Kotwani!$3:$3,""),
IF($C52="Jonathan Wellner",_xlfn.XLOOKUP($B52,PROSPER_Wellner!$1:$1,PROSPER_Wellner!$3:$3,""),
IF($C52="Travis Harvey",_xlfn.XLOOKUP($B52,PROSPER_Harvey!$1:$1,PROSPER_Harvey!$3:$3,""),"")))))))="","",
IF($C52="Christopher Lobo",_xlfn.XLOOKUP($B52,PROSPER_Lobo!$1:$1,PROSPER_Lobo!$3:$3,""),
IF($C52="Naren Baliga",_xlfn.XLOOKUP($B52,PROSPER_Baliga!$1:$1,PROSPER_Baliga!$3:$3,""),
IF($C52="Thorsten Huhn",_xlfn.XLOOKUP($B52,PROSPER_Huhn!$1:$1,PROSPER_Huhn!$3:$3,""),
IF($C52="Nick Hull",_xlfn.XLOOKUP($B52,PROSPER_Hull!$1:$1,PROSPER_Hull!$3:$3,""),
IF($C52="Monika Kotwani",_xlfn.XLOOKUP($B52,PROSPER_Kotwani!$1:$1,PROSPER_Kotwani!$3:$3,""),
IF($C52="Jonathan Wellner",_xlfn.XLOOKUP($B52,PROSPER_Wellner!$1:$1,PROSPER_Wellner!$3:$3,""),
IF($C52="Travis Harvey",_xlfn.XLOOKUP($B52,PROSPER_Harvey!$1:$1,PROSPER_Harvey!$3:$3,""),"")))))))))</f>
        <v>No Comment</v>
      </c>
      <c r="J52" s="124">
        <f>IFERROR(ROUND(_xlfn.XLOOKUP(B52,DesignSuccessChallenge_Query!$E:$E,DesignSuccessChallenge_Query!$F:$F)/4.7,0),"Not Taken")</f>
        <v>7</v>
      </c>
      <c r="K52" s="150">
        <f t="shared" si="412"/>
        <v>7</v>
      </c>
      <c r="L52" s="120" t="str">
        <f>_xlfn.XLOOKUP(B52,PROSPERInitial_Query!$E:$E,PROSPERInitial_Query!$H:$H,"",,-1)</f>
        <v/>
      </c>
      <c r="M52" s="121" t="str">
        <f t="shared" si="362"/>
        <v>Suzan Limaye1 - PortfolioPremium Engagement</v>
      </c>
      <c r="N52" s="126" t="str">
        <f>_xlfn.XLOOKUP(M52,PROSPERDelta_Query!BK:BK,PROSPERDelta_Query!J:J,"",,-1)</f>
        <v/>
      </c>
      <c r="O52" s="124" t="str">
        <f t="shared" si="413"/>
        <v>N/A</v>
      </c>
      <c r="P52" s="124" t="str">
        <f>IF(IF(IF($C52="Christopher Lobo",_xlfn.XLOOKUP($B52,PROSPER_Lobo!$1:$1,PROSPER_Lobo!$4:$4,""),
IF($C52="Naren Baliga",_xlfn.XLOOKUP($B52,PROSPER_Baliga!$1:$1,PROSPER_Baliga!$4:$4,""),
IF($C52="Thorsten Huhn",_xlfn.XLOOKUP($B52,PROSPER_Huhn!$1:$1,PROSPER_Huhn!$4:$4,""),
IF($C52="Nick Hull",_xlfn.XLOOKUP($B52,PROSPER_Hull!$1:$1,PROSPER_Hull!$4:$4,""),
IF($C52="Monika Kotwani",_xlfn.XLOOKUP($B52,PROSPER_Kotwani!$1:$1,PROSPER_Kotwani!$4:$4,""),
IF($C52="Jonathan Wellner",_xlfn.XLOOKUP($B52,PROSPER_Wellner!$1:$1,PROSPER_Wellner!$4:$4,""),
IF($C52="Travis Harvey",_xlfn.XLOOKUP($B52,PROSPER_Harvey!$1:$1,PROSPER_Harvey!$4:$4,""),"")))))))="","",
IF($C52="Christopher Lobo",_xlfn.XLOOKUP($B52,PROSPER_Lobo!$1:$1,PROSPER_Lobo!$4:$4,""),
IF($C52="Naren Baliga",_xlfn.XLOOKUP($B52,PROSPER_Baliga!$1:$1,PROSPER_Baliga!$4:$4,""),
IF($C52="Thorsten Huhn",_xlfn.XLOOKUP($B52,PROSPER_Huhn!$1:$1,PROSPER_Huhn!$4:$4,""),
IF($C52="Nick Hull",_xlfn.XLOOKUP($B52,PROSPER_Hull!$1:$1,PROSPER_Hull!$4:$4,""),
IF($C52="Monika Kotwani",_xlfn.XLOOKUP($B52,PROSPER_Kotwani!$1:$1,PROSPER_Kotwani!$4:$4,""),
IF($C52="Jonathan Wellner",_xlfn.XLOOKUP($B52,PROSPER_Wellner!$1:$1,PROSPER_Wellner!$4:$4,""),
IF($C52="Travis Harvey",_xlfn.XLOOKUP($B52,PROSPER_Harvey!$1:$1,PROSPER_Harvey!$4:$4,""),""))))))))="","No Score",IF(IF($C52="Christopher Lobo",_xlfn.XLOOKUP($B52,PROSPER_Lobo!$1:$1,PROSPER_Lobo!$4:$4,""),
IF($C52="Naren Baliga",_xlfn.XLOOKUP($B52,PROSPER_Baliga!$1:$1,PROSPER_Baliga!$4:$4,""),
IF($C52="Thorsten Huhn",_xlfn.XLOOKUP($B52,PROSPER_Huhn!$1:$1,PROSPER_Huhn!$4:$4,""),
IF($C52="Nick Hull",_xlfn.XLOOKUP($B52,PROSPER_Hull!$1:$1,PROSPER_Hull!$4:$4,""),
IF($C52="Monika Kotwani",_xlfn.XLOOKUP($B52,PROSPER_Kotwani!$1:$1,PROSPER_Kotwani!$4:$4,""),
IF($C52="Jonathan Wellner",_xlfn.XLOOKUP($B52,PROSPER_Wellner!$1:$1,PROSPER_Wellner!$4:$4,""),
IF($C52="Travis Harvey",_xlfn.XLOOKUP($B52,PROSPER_Harvey!$1:$1,PROSPER_Harvey!$4:$4,""),"")))))))="","",
IF($C52="Christopher Lobo",_xlfn.XLOOKUP($B52,PROSPER_Lobo!$1:$1,PROSPER_Lobo!$4:$4,""),
IF($C52="Naren Baliga",_xlfn.XLOOKUP($B52,PROSPER_Baliga!$1:$1,PROSPER_Baliga!$4:$4,""),
IF($C52="Thorsten Huhn",_xlfn.XLOOKUP($B52,PROSPER_Huhn!$1:$1,PROSPER_Huhn!$4:$4,""),
IF($C52="Nick Hull",_xlfn.XLOOKUP($B52,PROSPER_Hull!$1:$1,PROSPER_Hull!$4:$4,""),
IF($C52="Monika Kotwani",_xlfn.XLOOKUP($B52,PROSPER_Kotwani!$1:$1,PROSPER_Kotwani!$4:$4,""),
IF($C52="Jonathan Wellner",_xlfn.XLOOKUP($B52,PROSPER_Wellner!$1:$1,PROSPER_Wellner!$4:$4,""),
IF($C52="Travis Harvey",_xlfn.XLOOKUP($B52,PROSPER_Harvey!$1:$1,PROSPER_Harvey!$4:$4,""),"")))))))))</f>
        <v>No Score</v>
      </c>
      <c r="Q52" s="125" t="str">
        <f>IF(IF(IF($C52="Christopher Lobo",_xlfn.XLOOKUP($B52,PROSPER_Lobo!$1:$1,PROSPER_Lobo!$5:$5,""),
IF($C52="Naren Baliga",_xlfn.XLOOKUP($B52,PROSPER_Baliga!$1:$1,PROSPER_Baliga!$5:$5,""),
IF($C52="Thorsten Huhn",_xlfn.XLOOKUP($B52,PROSPER_Huhn!$1:$1,PROSPER_Huhn!$5:$5,""),
IF($C52="Nick Hull",_xlfn.XLOOKUP($B52,PROSPER_Hull!$1:$1,PROSPER_Hull!$5:$5,""),
IF($C52="Monika Kotwani",_xlfn.XLOOKUP($B52,PROSPER_Kotwani!$1:$1,PROSPER_Kotwani!$5:$5,""),
IF($C52="Jonathan Wellner",_xlfn.XLOOKUP($B52,PROSPER_Wellner!$1:$1,PROSPER_Wellner!$5:$5,""),
IF($C52="Travis Harvey",_xlfn.XLOOKUP($B52,PROSPER_Harvey!$1:$1,PROSPER_Harvey!$5:$5,""),"")))))))="","",
IF($C52="Christopher Lobo",_xlfn.XLOOKUP($B52,PROSPER_Lobo!$1:$1,PROSPER_Lobo!$5:$5,""),
IF($C52="Naren Baliga",_xlfn.XLOOKUP($B52,PROSPER_Baliga!$1:$1,PROSPER_Baliga!$5:$5,""),
IF($C52="Thorsten Huhn",_xlfn.XLOOKUP($B52,PROSPER_Huhn!$1:$1,PROSPER_Huhn!$5:$5,""),
IF($C52="Nick Hull",_xlfn.XLOOKUP($B52,PROSPER_Hull!$1:$1,PROSPER_Hull!$5:$5,""),
IF($C52="Monika Kotwani",_xlfn.XLOOKUP($B52,PROSPER_Kotwani!$1:$1,PROSPER_Kotwani!$5:$5,""),
IF($C52="Jonathan Wellner",_xlfn.XLOOKUP($B52,PROSPER_Wellner!$1:$1,PROSPER_Wellner!$5:$5,""),
IF($C52="Travis Harvey",_xlfn.XLOOKUP($B52,PROSPER_Harvey!$1:$1,PROSPER_Harvey!$5:$5,""),""))))))))="","No Comment",IF(IF($C52="Christopher Lobo",_xlfn.XLOOKUP($B52,PROSPER_Lobo!$1:$1,PROSPER_Lobo!$5:$5,""),
IF($C52="Naren Baliga",_xlfn.XLOOKUP($B52,PROSPER_Baliga!$1:$1,PROSPER_Baliga!$5:$5,""),
IF($C52="Thorsten Huhn",_xlfn.XLOOKUP($B52,PROSPER_Huhn!$1:$1,PROSPER_Huhn!$5:$5,""),
IF($C52="Nick Hull",_xlfn.XLOOKUP($B52,PROSPER_Hull!$1:$1,PROSPER_Hull!$5:$5,""),
IF($C52="Monika Kotwani",_xlfn.XLOOKUP($B52,PROSPER_Kotwani!$1:$1,PROSPER_Kotwani!$5:$5,""),
IF($C52="Jonathan Wellner",_xlfn.XLOOKUP($B52,PROSPER_Wellner!$1:$1,PROSPER_Wellner!$5:$5,""),
IF($C52="Travis Harvey",_xlfn.XLOOKUP($B52,PROSPER_Harvey!$1:$1,PROSPER_Harvey!$5:$5,""),"")))))))="","",
IF($C52="Christopher Lobo",_xlfn.XLOOKUP($B52,PROSPER_Lobo!$1:$1,PROSPER_Lobo!$5:$5,""),
IF($C52="Naren Baliga",_xlfn.XLOOKUP($B52,PROSPER_Baliga!$1:$1,PROSPER_Baliga!$5:$5,""),
IF($C52="Thorsten Huhn",_xlfn.XLOOKUP($B52,PROSPER_Huhn!$1:$1,PROSPER_Huhn!$5:$5,""),
IF($C52="Nick Hull",_xlfn.XLOOKUP($B52,PROSPER_Hull!$1:$1,PROSPER_Hull!$5:$5,""),
IF($C52="Monika Kotwani",_xlfn.XLOOKUP($B52,PROSPER_Kotwani!$1:$1,PROSPER_Kotwani!$5:$5,""),
IF($C52="Jonathan Wellner",_xlfn.XLOOKUP($B52,PROSPER_Wellner!$1:$1,PROSPER_Wellner!$5:$5,""),
IF($C52="Travis Harvey",_xlfn.XLOOKUP($B52,PROSPER_Harvey!$1:$1,PROSPER_Harvey!$5:$5,""),"")))))))))</f>
        <v>No Comment</v>
      </c>
      <c r="R52" s="124" t="s">
        <v>89</v>
      </c>
      <c r="S52" s="150" t="str">
        <f t="shared" si="414"/>
        <v>N/A</v>
      </c>
      <c r="T52" s="120" t="str">
        <f>_xlfn.XLOOKUP(B52,PROSPERInitial_Query!$E:$E,PROSPERInitial_Query!$I:$I,"",,-1)</f>
        <v/>
      </c>
      <c r="U52" s="121" t="str">
        <f t="shared" si="363"/>
        <v>Suzan Limaye1 - PortfolioCloud Application Services</v>
      </c>
      <c r="V52" s="126" t="str">
        <f>_xlfn.XLOOKUP(U52,PROSPERDelta_Query!BK:BK,PROSPERDelta_Query!K:K,"",,-1)</f>
        <v/>
      </c>
      <c r="W52" s="124" t="str">
        <f t="shared" si="415"/>
        <v>N/A</v>
      </c>
      <c r="X52" s="124" t="str">
        <f>IF(IF(IF($C52="Christopher Lobo",_xlfn.XLOOKUP($B52,PROSPER_Lobo!$1:$1,PROSPER_Lobo!$6:$6,""),
IF($C52="Naren Baliga",_xlfn.XLOOKUP($B52,PROSPER_Baliga!$1:$1,PROSPER_Baliga!$6:$6,""),
IF($C52="Thorsten Huhn",_xlfn.XLOOKUP($B52,PROSPER_Huhn!$1:$1,PROSPER_Huhn!$6:$6,""),
IF($C52="Nick Hull",_xlfn.XLOOKUP($B52,PROSPER_Hull!$1:$1,PROSPER_Hull!$6:$6,""),
IF($C52="Monika Kotwani",_xlfn.XLOOKUP($B52,PROSPER_Kotwani!$1:$1,PROSPER_Kotwani!$6:$6,""),
IF($C52="Jonathan Wellner",_xlfn.XLOOKUP($B52,PROSPER_Wellner!$1:$1,PROSPER_Wellner!$6:$6,""),
IF($C52="Travis Harvey",_xlfn.XLOOKUP($B52,PROSPER_Harvey!$1:$1,PROSPER_Harvey!$6:$6,""),"")))))))="","",
IF($C52="Christopher Lobo",_xlfn.XLOOKUP($B52,PROSPER_Lobo!$1:$1,PROSPER_Lobo!$6:$6,""),
IF($C52="Naren Baliga",_xlfn.XLOOKUP($B52,PROSPER_Baliga!$1:$1,PROSPER_Baliga!$6:$6,""),
IF($C52="Thorsten Huhn",_xlfn.XLOOKUP($B52,PROSPER_Huhn!$1:$1,PROSPER_Huhn!$6:$6,""),
IF($C52="Nick Hull",_xlfn.XLOOKUP($B52,PROSPER_Hull!$1:$1,PROSPER_Hull!$6:$6,""),
IF($C52="Monika Kotwani",_xlfn.XLOOKUP($B52,PROSPER_Kotwani!$1:$1,PROSPER_Kotwani!$6:$6,""),
IF($C52="Jonathan Wellner",_xlfn.XLOOKUP($B52,PROSPER_Wellner!$1:$1,PROSPER_Wellner!$6:$6,""),
IF($C52="Travis Harvey",_xlfn.XLOOKUP($B52,PROSPER_Harvey!$1:$1,PROSPER_Harvey!$6:$6,""),""))))))))="","No Score",IF(IF($C52="Christopher Lobo",_xlfn.XLOOKUP($B52,PROSPER_Lobo!$1:$1,PROSPER_Lobo!$6:$6,""),
IF($C52="Naren Baliga",_xlfn.XLOOKUP($B52,PROSPER_Baliga!$1:$1,PROSPER_Baliga!$6:$6,""),
IF($C52="Thorsten Huhn",_xlfn.XLOOKUP($B52,PROSPER_Huhn!$1:$1,PROSPER_Huhn!$6:$6,""),
IF($C52="Nick Hull",_xlfn.XLOOKUP($B52,PROSPER_Hull!$1:$1,PROSPER_Hull!$6:$6,""),
IF($C52="Monika Kotwani",_xlfn.XLOOKUP($B52,PROSPER_Kotwani!$1:$1,PROSPER_Kotwani!$6:$6,""),
IF($C52="Jonathan Wellner",_xlfn.XLOOKUP($B52,PROSPER_Wellner!$1:$1,PROSPER_Wellner!$6:$6,""),
IF($C52="Travis Harvey",_xlfn.XLOOKUP($B52,PROSPER_Harvey!$1:$1,PROSPER_Harvey!$6:$6,""),"")))))))="","",
IF($C52="Christopher Lobo",_xlfn.XLOOKUP($B52,PROSPER_Lobo!$1:$1,PROSPER_Lobo!$6:$6,""),
IF($C52="Naren Baliga",_xlfn.XLOOKUP($B52,PROSPER_Baliga!$1:$1,PROSPER_Baliga!$6:$6,""),
IF($C52="Thorsten Huhn",_xlfn.XLOOKUP($B52,PROSPER_Huhn!$1:$1,PROSPER_Huhn!$6:$6,""),
IF($C52="Nick Hull",_xlfn.XLOOKUP($B52,PROSPER_Hull!$1:$1,PROSPER_Hull!$6:$6,""),
IF($C52="Monika Kotwani",_xlfn.XLOOKUP($B52,PROSPER_Kotwani!$1:$1,PROSPER_Kotwani!$6:$6,""),
IF($C52="Jonathan Wellner",_xlfn.XLOOKUP($B52,PROSPER_Wellner!$1:$1,PROSPER_Wellner!$6:$6,""),
IF($C52="Travis Harvey",_xlfn.XLOOKUP($B52,PROSPER_Harvey!$1:$1,PROSPER_Harvey!$6:$6,""),"")))))))))</f>
        <v>No Score</v>
      </c>
      <c r="Y52" s="125" t="str">
        <f>IF(IF(IF($C52="Christopher Lobo",_xlfn.XLOOKUP($B52,PROSPER_Lobo!$1:$1,PROSPER_Lobo!$7:$7,""),
IF($C52="Naren Baliga",_xlfn.XLOOKUP($B52,PROSPER_Baliga!$1:$1,PROSPER_Baliga!$7:$7,""),
IF($C52="Thorsten Huhn",_xlfn.XLOOKUP($B52,PROSPER_Huhn!$1:$1,PROSPER_Huhn!$7:$7,""),
IF($C52="Nick Hull",_xlfn.XLOOKUP($B52,PROSPER_Hull!$1:$1,PROSPER_Hull!$7:$7,""),
IF($C52="Monika Kotwani",_xlfn.XLOOKUP($B52,PROSPER_Kotwani!$1:$1,PROSPER_Kotwani!$7:$7,""),
IF($C52="Jonathan Wellner",_xlfn.XLOOKUP($B52,PROSPER_Wellner!$1:$1,PROSPER_Wellner!$7:$7,""),
IF($C52="Travis Harvey",_xlfn.XLOOKUP($B52,PROSPER_Harvey!$1:$1,PROSPER_Harvey!$7:$7,""),"")))))))="","",
IF($C52="Christopher Lobo",_xlfn.XLOOKUP($B52,PROSPER_Lobo!$1:$1,PROSPER_Lobo!$7:$7,""),
IF($C52="Naren Baliga",_xlfn.XLOOKUP($B52,PROSPER_Baliga!$1:$1,PROSPER_Baliga!$7:$7,""),
IF($C52="Thorsten Huhn",_xlfn.XLOOKUP($B52,PROSPER_Huhn!$1:$1,PROSPER_Huhn!$7:$7,""),
IF($C52="Nick Hull",_xlfn.XLOOKUP($B52,PROSPER_Hull!$1:$1,PROSPER_Hull!$7:$7,""),
IF($C52="Monika Kotwani",_xlfn.XLOOKUP($B52,PROSPER_Kotwani!$1:$1,PROSPER_Kotwani!$7:$7,""),
IF($C52="Jonathan Wellner",_xlfn.XLOOKUP($B52,PROSPER_Wellner!$1:$1,PROSPER_Wellner!$7:$7,""),
IF($C52="Travis Harvey",_xlfn.XLOOKUP($B52,PROSPER_Harvey!$1:$1,PROSPER_Harvey!$7:$7,""),""))))))))="","No Comment",IF(IF($C52="Christopher Lobo",_xlfn.XLOOKUP($B52,PROSPER_Lobo!$1:$1,PROSPER_Lobo!$7:$7,""),
IF($C52="Naren Baliga",_xlfn.XLOOKUP($B52,PROSPER_Baliga!$1:$1,PROSPER_Baliga!$7:$7,""),
IF($C52="Thorsten Huhn",_xlfn.XLOOKUP($B52,PROSPER_Huhn!$1:$1,PROSPER_Huhn!$7:$7,""),
IF($C52="Nick Hull",_xlfn.XLOOKUP($B52,PROSPER_Hull!$1:$1,PROSPER_Hull!$7:$7,""),
IF($C52="Monika Kotwani",_xlfn.XLOOKUP($B52,PROSPER_Kotwani!$1:$1,PROSPER_Kotwani!$7:$7,""),
IF($C52="Jonathan Wellner",_xlfn.XLOOKUP($B52,PROSPER_Wellner!$1:$1,PROSPER_Wellner!$7:$7,""),
IF($C52="Travis Harvey",_xlfn.XLOOKUP($B52,PROSPER_Harvey!$1:$1,PROSPER_Harvey!$7:$7,""),"")))))))="","",
IF($C52="Christopher Lobo",_xlfn.XLOOKUP($B52,PROSPER_Lobo!$1:$1,PROSPER_Lobo!$7:$7,""),
IF($C52="Naren Baliga",_xlfn.XLOOKUP($B52,PROSPER_Baliga!$1:$1,PROSPER_Baliga!$7:$7,""),
IF($C52="Thorsten Huhn",_xlfn.XLOOKUP($B52,PROSPER_Huhn!$1:$1,PROSPER_Huhn!$7:$7,""),
IF($C52="Nick Hull",_xlfn.XLOOKUP($B52,PROSPER_Hull!$1:$1,PROSPER_Hull!$7:$7,""),
IF($C52="Monika Kotwani",_xlfn.XLOOKUP($B52,PROSPER_Kotwani!$1:$1,PROSPER_Kotwani!$7:$7,""),
IF($C52="Jonathan Wellner",_xlfn.XLOOKUP($B52,PROSPER_Wellner!$1:$1,PROSPER_Wellner!$7:$7,""),
IF($C52="Travis Harvey",_xlfn.XLOOKUP($B52,PROSPER_Harvey!$1:$1,PROSPER_Harvey!$7:$7,""),"")))))))))</f>
        <v>No Comment</v>
      </c>
      <c r="Z52" s="124" t="s">
        <v>89</v>
      </c>
      <c r="AA52" s="150" t="str">
        <f t="shared" si="416"/>
        <v>N/A</v>
      </c>
      <c r="AB52" s="120" t="str">
        <f>_xlfn.XLOOKUP(B52,PROSPERInitial_Query!$E:$E,PROSPERInitial_Query!$J:$J,"",,-1)</f>
        <v/>
      </c>
      <c r="AC52" s="121" t="str">
        <f t="shared" si="364"/>
        <v>Suzan Limaye1 - PortfolioPreferred Success</v>
      </c>
      <c r="AD52" s="126" t="str">
        <f>_xlfn.XLOOKUP(AC52,PROSPERDelta_Query!BK:BK,PROSPERDelta_Query!L:L,"",,-1)</f>
        <v/>
      </c>
      <c r="AE52" s="124" t="str">
        <f t="shared" si="417"/>
        <v>N/A</v>
      </c>
      <c r="AF52" s="124" t="str">
        <f>IF(IF(IF($C52="Christopher Lobo",_xlfn.XLOOKUP($B52,PROSPER_Lobo!$1:$1,PROSPER_Lobo!$8:$8,""),
IF($C52="Naren Baliga",_xlfn.XLOOKUP($B52,PROSPER_Baliga!$1:$1,PROSPER_Baliga!$8:$8,""),
IF($C52="Thorsten Huhn",_xlfn.XLOOKUP($B52,PROSPER_Huhn!$1:$1,PROSPER_Huhn!$8:$8,""),
IF($C52="Nick Hull",_xlfn.XLOOKUP($B52,PROSPER_Hull!$1:$1,PROSPER_Hull!$8:$8,""),
IF($C52="Monika Kotwani",_xlfn.XLOOKUP($B52,PROSPER_Kotwani!$1:$1,PROSPER_Kotwani!$8:$8,""),
IF($C52="Jonathan Wellner",_xlfn.XLOOKUP($B52,PROSPER_Wellner!$1:$1,PROSPER_Wellner!$8:$8,""),
IF($C52="Travis Harvey",_xlfn.XLOOKUP($B52,PROSPER_Harvey!$1:$1,PROSPER_Harvey!$8:$8,""),"")))))))="","",
IF($C52="Christopher Lobo",_xlfn.XLOOKUP($B52,PROSPER_Lobo!$1:$1,PROSPER_Lobo!$8:$8,""),
IF($C52="Naren Baliga",_xlfn.XLOOKUP($B52,PROSPER_Baliga!$1:$1,PROSPER_Baliga!$8:$8,""),
IF($C52="Thorsten Huhn",_xlfn.XLOOKUP($B52,PROSPER_Huhn!$1:$1,PROSPER_Huhn!$8:$8,""),
IF($C52="Nick Hull",_xlfn.XLOOKUP($B52,PROSPER_Hull!$1:$1,PROSPER_Hull!$8:$8,""),
IF($C52="Monika Kotwani",_xlfn.XLOOKUP($B52,PROSPER_Kotwani!$1:$1,PROSPER_Kotwani!$8:$8,""),
IF($C52="Jonathan Wellner",_xlfn.XLOOKUP($B52,PROSPER_Wellner!$1:$1,PROSPER_Wellner!$8:$8,""),
IF($C52="Travis Harvey",_xlfn.XLOOKUP($B52,PROSPER_Harvey!$1:$1,PROSPER_Harvey!$8:$8,""),""))))))))="","No Score",IF(IF($C52="Christopher Lobo",_xlfn.XLOOKUP($B52,PROSPER_Lobo!$1:$1,PROSPER_Lobo!$8:$8,""),
IF($C52="Naren Baliga",_xlfn.XLOOKUP($B52,PROSPER_Baliga!$1:$1,PROSPER_Baliga!$8:$8,""),
IF($C52="Thorsten Huhn",_xlfn.XLOOKUP($B52,PROSPER_Huhn!$1:$1,PROSPER_Huhn!$8:$8,""),
IF($C52="Nick Hull",_xlfn.XLOOKUP($B52,PROSPER_Hull!$1:$1,PROSPER_Hull!$8:$8,""),
IF($C52="Monika Kotwani",_xlfn.XLOOKUP($B52,PROSPER_Kotwani!$1:$1,PROSPER_Kotwani!$8:$8,""),
IF($C52="Jonathan Wellner",_xlfn.XLOOKUP($B52,PROSPER_Wellner!$1:$1,PROSPER_Wellner!$8:$8,""),
IF($C52="Travis Harvey",_xlfn.XLOOKUP($B52,PROSPER_Harvey!$1:$1,PROSPER_Harvey!$8:$8,""),"")))))))="","",
IF($C52="Christopher Lobo",_xlfn.XLOOKUP($B52,PROSPER_Lobo!$1:$1,PROSPER_Lobo!$8:$8,""),
IF($C52="Naren Baliga",_xlfn.XLOOKUP($B52,PROSPER_Baliga!$1:$1,PROSPER_Baliga!$8:$8,""),
IF($C52="Thorsten Huhn",_xlfn.XLOOKUP($B52,PROSPER_Huhn!$1:$1,PROSPER_Huhn!$8:$8,""),
IF($C52="Nick Hull",_xlfn.XLOOKUP($B52,PROSPER_Hull!$1:$1,PROSPER_Hull!$8:$8,""),
IF($C52="Monika Kotwani",_xlfn.XLOOKUP($B52,PROSPER_Kotwani!$1:$1,PROSPER_Kotwani!$8:$8,""),
IF($C52="Jonathan Wellner",_xlfn.XLOOKUP($B52,PROSPER_Wellner!$1:$1,PROSPER_Wellner!$8:$8,""),
IF($C52="Travis Harvey",_xlfn.XLOOKUP($B52,PROSPER_Harvey!$1:$1,PROSPER_Harvey!$8:$8,""),"")))))))))</f>
        <v>No Score</v>
      </c>
      <c r="AG52" s="125" t="str">
        <f>IF(IF(IF($C52="Christopher Lobo",_xlfn.XLOOKUP($B52,PROSPER_Lobo!$1:$1,PROSPER_Lobo!$9:$9,""),
IF($C52="Naren Baliga",_xlfn.XLOOKUP($B52,PROSPER_Baliga!$1:$1,PROSPER_Baliga!$9:$9,""),
IF($C52="Thorsten Huhn",_xlfn.XLOOKUP($B52,PROSPER_Huhn!$1:$1,PROSPER_Huhn!$9:$9,""),
IF($C52="Nick Hull",_xlfn.XLOOKUP($B52,PROSPER_Hull!$1:$1,PROSPER_Hull!$9:$9,""),
IF($C52="Monika Kotwani",_xlfn.XLOOKUP($B52,PROSPER_Kotwani!$1:$1,PROSPER_Kotwani!$9:$9,""),
IF($C52="Jonathan Wellner",_xlfn.XLOOKUP($B52,PROSPER_Wellner!$1:$1,PROSPER_Wellner!$9:$9,""),
IF($C52="Travis Harvey",_xlfn.XLOOKUP($B52,PROSPER_Harvey!$1:$1,PROSPER_Harvey!$9:$9,""),"")))))))="","",
IF($C52="Christopher Lobo",_xlfn.XLOOKUP($B52,PROSPER_Lobo!$1:$1,PROSPER_Lobo!$9:$9,""),
IF($C52="Naren Baliga",_xlfn.XLOOKUP($B52,PROSPER_Baliga!$1:$1,PROSPER_Baliga!$9:$9,""),
IF($C52="Thorsten Huhn",_xlfn.XLOOKUP($B52,PROSPER_Huhn!$1:$1,PROSPER_Huhn!$9:$9,""),
IF($C52="Nick Hull",_xlfn.XLOOKUP($B52,PROSPER_Hull!$1:$1,PROSPER_Hull!$9:$9,""),
IF($C52="Monika Kotwani",_xlfn.XLOOKUP($B52,PROSPER_Kotwani!$1:$1,PROSPER_Kotwani!$9:$9,""),
IF($C52="Jonathan Wellner",_xlfn.XLOOKUP($B52,PROSPER_Wellner!$1:$1,PROSPER_Wellner!$9:$9,""),
IF($C52="Travis Harvey",_xlfn.XLOOKUP($B52,PROSPER_Harvey!$1:$1,PROSPER_Harvey!$9:$9,""),""))))))))="","No Comment",IF(IF($C52="Christopher Lobo",_xlfn.XLOOKUP($B52,PROSPER_Lobo!$1:$1,PROSPER_Lobo!$9:$9,""),
IF($C52="Naren Baliga",_xlfn.XLOOKUP($B52,PROSPER_Baliga!$1:$1,PROSPER_Baliga!$9:$9,""),
IF($C52="Thorsten Huhn",_xlfn.XLOOKUP($B52,PROSPER_Huhn!$1:$1,PROSPER_Huhn!$9:$9,""),
IF($C52="Nick Hull",_xlfn.XLOOKUP($B52,PROSPER_Hull!$1:$1,PROSPER_Hull!$9:$9,""),
IF($C52="Monika Kotwani",_xlfn.XLOOKUP($B52,PROSPER_Kotwani!$1:$1,PROSPER_Kotwani!$9:$9,""),
IF($C52="Jonathan Wellner",_xlfn.XLOOKUP($B52,PROSPER_Wellner!$1:$1,PROSPER_Wellner!$9:$9,""),
IF($C52="Travis Harvey",_xlfn.XLOOKUP($B52,PROSPER_Harvey!$1:$1,PROSPER_Harvey!$9:$9,""),"")))))))="","",
IF($C52="Christopher Lobo",_xlfn.XLOOKUP($B52,PROSPER_Lobo!$1:$1,PROSPER_Lobo!$9:$9,""),
IF($C52="Naren Baliga",_xlfn.XLOOKUP($B52,PROSPER_Baliga!$1:$1,PROSPER_Baliga!$9:$9,""),
IF($C52="Thorsten Huhn",_xlfn.XLOOKUP($B52,PROSPER_Huhn!$1:$1,PROSPER_Huhn!$9:$9,""),
IF($C52="Nick Hull",_xlfn.XLOOKUP($B52,PROSPER_Hull!$1:$1,PROSPER_Hull!$9:$9,""),
IF($C52="Monika Kotwani",_xlfn.XLOOKUP($B52,PROSPER_Kotwani!$1:$1,PROSPER_Kotwani!$9:$9,""),
IF($C52="Jonathan Wellner",_xlfn.XLOOKUP($B52,PROSPER_Wellner!$1:$1,PROSPER_Wellner!$9:$9,""),
IF($C52="Travis Harvey",_xlfn.XLOOKUP($B52,PROSPER_Harvey!$1:$1,PROSPER_Harvey!$9:$9,""),"")))))))))</f>
        <v>No Comment</v>
      </c>
      <c r="AH52" s="124" t="s">
        <v>89</v>
      </c>
      <c r="AI52" s="150" t="str">
        <f t="shared" si="418"/>
        <v>N/A</v>
      </c>
      <c r="AJ52" s="120" t="str">
        <f>_xlfn.XLOOKUP(B52,PROSPERInitial_Query!$E:$E,PROSPERInitial_Query!$K:$K,"",,-1)</f>
        <v/>
      </c>
      <c r="AK52" s="121" t="str">
        <f t="shared" si="365"/>
        <v>Suzan Limaye1 - PortfolioBrownfield</v>
      </c>
      <c r="AL52" s="126" t="str">
        <f>_xlfn.XLOOKUP(AK52,PROSPERDelta_Query!BK:BK,PROSPERDelta_Query!M:M,"",,-1)</f>
        <v/>
      </c>
      <c r="AM52" s="124" t="str">
        <f t="shared" si="419"/>
        <v>N/A</v>
      </c>
      <c r="AN52" s="124" t="str">
        <f>IF(IF(IF($C52="Christopher Lobo",_xlfn.XLOOKUP($B52,PROSPER_Lobo!$1:$1,PROSPER_Lobo!$10:$10,""),
IF($C52="Naren Baliga",_xlfn.XLOOKUP($B52,PROSPER_Baliga!$1:$1,PROSPER_Baliga!$10:$10,""),
IF($C52="Thorsten Huhn",_xlfn.XLOOKUP($B52,PROSPER_Huhn!$1:$1,PROSPER_Huhn!$10:$10,""),
IF($C52="Nick Hull",_xlfn.XLOOKUP($B52,PROSPER_Hull!$1:$1,PROSPER_Hull!$10:$10,""),
IF($C52="Monika Kotwani",_xlfn.XLOOKUP($B52,PROSPER_Kotwani!$1:$1,PROSPER_Kotwani!$10:$10,""),
IF($C52="Jonathan Wellner",_xlfn.XLOOKUP($B52,PROSPER_Wellner!$1:$1,PROSPER_Wellner!$10:$10,""),
IF($C52="Travis Harvey",_xlfn.XLOOKUP($B52,PROSPER_Harvey!$1:$1,PROSPER_Harvey!$10:$10,""),"")))))))="","",
IF($C52="Christopher Lobo",_xlfn.XLOOKUP($B52,PROSPER_Lobo!$1:$1,PROSPER_Lobo!$10:$10,""),
IF($C52="Naren Baliga",_xlfn.XLOOKUP($B52,PROSPER_Baliga!$1:$1,PROSPER_Baliga!$10:$10,""),
IF($C52="Thorsten Huhn",_xlfn.XLOOKUP($B52,PROSPER_Huhn!$1:$1,PROSPER_Huhn!$10:$10,""),
IF($C52="Nick Hull",_xlfn.XLOOKUP($B52,PROSPER_Hull!$1:$1,PROSPER_Hull!$10:$10,""),
IF($C52="Monika Kotwani",_xlfn.XLOOKUP($B52,PROSPER_Kotwani!$1:$1,PROSPER_Kotwani!$10:$10,""),
IF($C52="Jonathan Wellner",_xlfn.XLOOKUP($B52,PROSPER_Wellner!$1:$1,PROSPER_Wellner!$10:$10,""),
IF($C52="Travis Harvey",_xlfn.XLOOKUP($B52,PROSPER_Harvey!$1:$1,PROSPER_Harvey!$10:$10,""),""))))))))="","No Score",IF(IF($C52="Christopher Lobo",_xlfn.XLOOKUP($B52,PROSPER_Lobo!$1:$1,PROSPER_Lobo!$10:$10,""),
IF($C52="Naren Baliga",_xlfn.XLOOKUP($B52,PROSPER_Baliga!$1:$1,PROSPER_Baliga!$10:$10,""),
IF($C52="Thorsten Huhn",_xlfn.XLOOKUP($B52,PROSPER_Huhn!$1:$1,PROSPER_Huhn!$10:$10,""),
IF($C52="Nick Hull",_xlfn.XLOOKUP($B52,PROSPER_Hull!$1:$1,PROSPER_Hull!$10:$10,""),
IF($C52="Monika Kotwani",_xlfn.XLOOKUP($B52,PROSPER_Kotwani!$1:$1,PROSPER_Kotwani!$10:$10,""),
IF($C52="Jonathan Wellner",_xlfn.XLOOKUP($B52,PROSPER_Wellner!$1:$1,PROSPER_Wellner!$10:$10,""),
IF($C52="Travis Harvey",_xlfn.XLOOKUP($B52,PROSPER_Harvey!$1:$1,PROSPER_Harvey!$10:$10,""),"")))))))="","",
IF($C52="Christopher Lobo",_xlfn.XLOOKUP($B52,PROSPER_Lobo!$1:$1,PROSPER_Lobo!$10:$10,""),
IF($C52="Naren Baliga",_xlfn.XLOOKUP($B52,PROSPER_Baliga!$1:$1,PROSPER_Baliga!$10:$10,""),
IF($C52="Thorsten Huhn",_xlfn.XLOOKUP($B52,PROSPER_Huhn!$1:$1,PROSPER_Huhn!$10:$10,""),
IF($C52="Nick Hull",_xlfn.XLOOKUP($B52,PROSPER_Hull!$1:$1,PROSPER_Hull!$10:$10,""),
IF($C52="Monika Kotwani",_xlfn.XLOOKUP($B52,PROSPER_Kotwani!$1:$1,PROSPER_Kotwani!$10:$10,""),
IF($C52="Jonathan Wellner",_xlfn.XLOOKUP($B52,PROSPER_Wellner!$1:$1,PROSPER_Wellner!$10:$10,""),
IF($C52="Travis Harvey",_xlfn.XLOOKUP($B52,PROSPER_Harvey!$1:$1,PROSPER_Harvey!$10:$10,""),"")))))))))</f>
        <v>No Score</v>
      </c>
      <c r="AO52" s="125" t="str">
        <f>IF(IF(IF($C52="Christopher Lobo",_xlfn.XLOOKUP($B52,PROSPER_Lobo!$1:$1,PROSPER_Lobo!$11:$11,""),
IF($C52="Naren Baliga",_xlfn.XLOOKUP($B52,PROSPER_Baliga!$1:$1,PROSPER_Baliga!$11:$11,""),
IF($C52="Thorsten Huhn",_xlfn.XLOOKUP($B52,PROSPER_Huhn!$1:$1,PROSPER_Huhn!$11:$11,""),
IF($C52="Nick Hull",_xlfn.XLOOKUP($B52,PROSPER_Hull!$1:$1,PROSPER_Hull!$11:$11,""),
IF($C52="Monika Kotwani",_xlfn.XLOOKUP($B52,PROSPER_Kotwani!$1:$1,PROSPER_Kotwani!$11:$11,""),
IF($C52="Jonathan Wellner",_xlfn.XLOOKUP($B52,PROSPER_Wellner!$1:$1,PROSPER_Wellner!$11:$11,""),
IF($C52="Travis Harvey",_xlfn.XLOOKUP($B52,PROSPER_Harvey!$1:$1,PROSPER_Harvey!$11:$11,""),"")))))))="","",
IF($C52="Christopher Lobo",_xlfn.XLOOKUP($B52,PROSPER_Lobo!$1:$1,PROSPER_Lobo!$11:$11,""),
IF($C52="Naren Baliga",_xlfn.XLOOKUP($B52,PROSPER_Baliga!$1:$1,PROSPER_Baliga!$11:$11,""),
IF($C52="Thorsten Huhn",_xlfn.XLOOKUP($B52,PROSPER_Huhn!$1:$1,PROSPER_Huhn!$11:$11,""),
IF($C52="Nick Hull",_xlfn.XLOOKUP($B52,PROSPER_Hull!$1:$1,PROSPER_Hull!$11:$11,""),
IF($C52="Monika Kotwani",_xlfn.XLOOKUP($B52,PROSPER_Kotwani!$1:$1,PROSPER_Kotwani!$11:$11,""),
IF($C52="Jonathan Wellner",_xlfn.XLOOKUP($B52,PROSPER_Wellner!$1:$1,PROSPER_Wellner!$11:$11,""),
IF($C52="Travis Harvey",_xlfn.XLOOKUP($B52,PROSPER_Harvey!$1:$1,PROSPER_Harvey!$11:$11,""),""))))))))="","No Comment",IF(IF($C52="Christopher Lobo",_xlfn.XLOOKUP($B52,PROSPER_Lobo!$1:$1,PROSPER_Lobo!$11:$11,""),
IF($C52="Naren Baliga",_xlfn.XLOOKUP($B52,PROSPER_Baliga!$1:$1,PROSPER_Baliga!$11:$11,""),
IF($C52="Thorsten Huhn",_xlfn.XLOOKUP($B52,PROSPER_Huhn!$1:$1,PROSPER_Huhn!$11:$11,""),
IF($C52="Nick Hull",_xlfn.XLOOKUP($B52,PROSPER_Hull!$1:$1,PROSPER_Hull!$11:$11,""),
IF($C52="Monika Kotwani",_xlfn.XLOOKUP($B52,PROSPER_Kotwani!$1:$1,PROSPER_Kotwani!$11:$11,""),
IF($C52="Jonathan Wellner",_xlfn.XLOOKUP($B52,PROSPER_Wellner!$1:$1,PROSPER_Wellner!$11:$11,""),
IF($C52="Travis Harvey",_xlfn.XLOOKUP($B52,PROSPER_Harvey!$1:$1,PROSPER_Harvey!$11:$11,""),"")))))))="","",
IF($C52="Christopher Lobo",_xlfn.XLOOKUP($B52,PROSPER_Lobo!$1:$1,PROSPER_Lobo!$11:$11,""),
IF($C52="Naren Baliga",_xlfn.XLOOKUP($B52,PROSPER_Baliga!$1:$1,PROSPER_Baliga!$11:$11,""),
IF($C52="Thorsten Huhn",_xlfn.XLOOKUP($B52,PROSPER_Huhn!$1:$1,PROSPER_Huhn!$11:$11,""),
IF($C52="Nick Hull",_xlfn.XLOOKUP($B52,PROSPER_Hull!$1:$1,PROSPER_Hull!$11:$11,""),
IF($C52="Monika Kotwani",_xlfn.XLOOKUP($B52,PROSPER_Kotwani!$1:$1,PROSPER_Kotwani!$11:$11,""),
IF($C52="Jonathan Wellner",_xlfn.XLOOKUP($B52,PROSPER_Wellner!$1:$1,PROSPER_Wellner!$11:$11,""),
IF($C52="Travis Harvey",_xlfn.XLOOKUP($B52,PROSPER_Harvey!$1:$1,PROSPER_Harvey!$11:$11,""),"")))))))))</f>
        <v>No Comment</v>
      </c>
      <c r="AP52" s="124" t="s">
        <v>89</v>
      </c>
      <c r="AQ52" s="150" t="str">
        <f t="shared" si="420"/>
        <v>N/A</v>
      </c>
      <c r="AR52" s="120" t="str">
        <f>_xlfn.XLOOKUP(B52,PROSPERInitial_Query!$E:$E,PROSPERInitial_Query!$L:$L,"",,-1)</f>
        <v/>
      </c>
      <c r="AS52" s="121" t="str">
        <f t="shared" si="366"/>
        <v>Suzan Limaye1 - PortfolioTraining &amp; Adoption</v>
      </c>
      <c r="AT52" s="126" t="str">
        <f>_xlfn.XLOOKUP(AS52,PROSPERDelta_Query!BK:BK,PROSPERDelta_Query!N:N,"",,-1)</f>
        <v/>
      </c>
      <c r="AU52" s="124" t="str">
        <f t="shared" si="421"/>
        <v>N/A</v>
      </c>
      <c r="AV52" s="124" t="str">
        <f>IF(IF(IF($C52="Christopher Lobo",_xlfn.XLOOKUP($B52,PROSPER_Lobo!$1:$1,PROSPER_Lobo!$12:$12,""),
IF($C52="Naren Baliga",_xlfn.XLOOKUP($B52,PROSPER_Baliga!$1:$1,PROSPER_Baliga!$12:$12,""),
IF($C52="Thorsten Huhn",_xlfn.XLOOKUP($B52,PROSPER_Huhn!$1:$1,PROSPER_Huhn!$12:$12,""),
IF($C52="Nick Hull",_xlfn.XLOOKUP($B52,PROSPER_Hull!$1:$1,PROSPER_Hull!$12:$12,""),
IF($C52="Monika Kotwani",_xlfn.XLOOKUP($B52,PROSPER_Kotwani!$1:$1,PROSPER_Kotwani!$12:$12,""),
IF($C52="Jonathan Wellner",_xlfn.XLOOKUP($B52,PROSPER_Wellner!$1:$1,PROSPER_Wellner!$12:$12,""),
IF($C52="Travis Harvey",_xlfn.XLOOKUP($B52,PROSPER_Harvey!$1:$1,PROSPER_Harvey!$12:$12,""),"")))))))="","",
IF($C52="Christopher Lobo",_xlfn.XLOOKUP($B52,PROSPER_Lobo!$1:$1,PROSPER_Lobo!$12:$12,""),
IF($C52="Naren Baliga",_xlfn.XLOOKUP($B52,PROSPER_Baliga!$1:$1,PROSPER_Baliga!$12:$12,""),
IF($C52="Thorsten Huhn",_xlfn.XLOOKUP($B52,PROSPER_Huhn!$1:$1,PROSPER_Huhn!$12:$12,""),
IF($C52="Nick Hull",_xlfn.XLOOKUP($B52,PROSPER_Hull!$1:$1,PROSPER_Hull!$12:$12,""),
IF($C52="Monika Kotwani",_xlfn.XLOOKUP($B52,PROSPER_Kotwani!$1:$1,PROSPER_Kotwani!$12:$12,""),
IF($C52="Jonathan Wellner",_xlfn.XLOOKUP($B52,PROSPER_Wellner!$1:$1,PROSPER_Wellner!$12:$12,""),
IF($C52="Travis Harvey",_xlfn.XLOOKUP($B52,PROSPER_Harvey!$1:$1,PROSPER_Harvey!$12:$12,""),""))))))))="","No Score",IF(IF($C52="Christopher Lobo",_xlfn.XLOOKUP($B52,PROSPER_Lobo!$1:$1,PROSPER_Lobo!$12:$12,""),
IF($C52="Naren Baliga",_xlfn.XLOOKUP($B52,PROSPER_Baliga!$1:$1,PROSPER_Baliga!$12:$12,""),
IF($C52="Thorsten Huhn",_xlfn.XLOOKUP($B52,PROSPER_Huhn!$1:$1,PROSPER_Huhn!$12:$12,""),
IF($C52="Nick Hull",_xlfn.XLOOKUP($B52,PROSPER_Hull!$1:$1,PROSPER_Hull!$12:$12,""),
IF($C52="Monika Kotwani",_xlfn.XLOOKUP($B52,PROSPER_Kotwani!$1:$1,PROSPER_Kotwani!$12:$12,""),
IF($C52="Jonathan Wellner",_xlfn.XLOOKUP($B52,PROSPER_Wellner!$1:$1,PROSPER_Wellner!$12:$12,""),
IF($C52="Travis Harvey",_xlfn.XLOOKUP($B52,PROSPER_Harvey!$1:$1,PROSPER_Harvey!$12:$12,""),"")))))))="","",
IF($C52="Christopher Lobo",_xlfn.XLOOKUP($B52,PROSPER_Lobo!$1:$1,PROSPER_Lobo!$12:$12,""),
IF($C52="Naren Baliga",_xlfn.XLOOKUP($B52,PROSPER_Baliga!$1:$1,PROSPER_Baliga!$12:$12,""),
IF($C52="Thorsten Huhn",_xlfn.XLOOKUP($B52,PROSPER_Huhn!$1:$1,PROSPER_Huhn!$12:$12,""),
IF($C52="Nick Hull",_xlfn.XLOOKUP($B52,PROSPER_Hull!$1:$1,PROSPER_Hull!$12:$12,""),
IF($C52="Monika Kotwani",_xlfn.XLOOKUP($B52,PROSPER_Kotwani!$1:$1,PROSPER_Kotwani!$12:$12,""),
IF($C52="Jonathan Wellner",_xlfn.XLOOKUP($B52,PROSPER_Wellner!$1:$1,PROSPER_Wellner!$12:$12,""),
IF($C52="Travis Harvey",_xlfn.XLOOKUP($B52,PROSPER_Harvey!$1:$1,PROSPER_Harvey!$12:$12,""),"")))))))))</f>
        <v>No Score</v>
      </c>
      <c r="AW52" s="125" t="str">
        <f>IF(IF(IF($C52="Christopher Lobo",_xlfn.XLOOKUP($B52,PROSPER_Lobo!$1:$1,PROSPER_Lobo!$13:$13,""),
IF($C52="Naren Baliga",_xlfn.XLOOKUP($B52,PROSPER_Baliga!$1:$1,PROSPER_Baliga!$13:$13,""),
IF($C52="Thorsten Huhn",_xlfn.XLOOKUP($B52,PROSPER_Huhn!$1:$1,PROSPER_Huhn!$13:$13,""),
IF($C52="Nick Hull",_xlfn.XLOOKUP($B52,PROSPER_Hull!$1:$1,PROSPER_Hull!$13:$13,""),
IF($C52="Monika Kotwani",_xlfn.XLOOKUP($B52,PROSPER_Kotwani!$1:$1,PROSPER_Kotwani!$13:$13,""),
IF($C52="Jonathan Wellner",_xlfn.XLOOKUP($B52,PROSPER_Wellner!$1:$1,PROSPER_Wellner!$13:$13,""),
IF($C52="Travis Harvey",_xlfn.XLOOKUP($B52,PROSPER_Harvey!$1:$1,PROSPER_Harvey!$13:$13,""),"")))))))="","",
IF($C52="Christopher Lobo",_xlfn.XLOOKUP($B52,PROSPER_Lobo!$1:$1,PROSPER_Lobo!$13:$13,""),
IF($C52="Naren Baliga",_xlfn.XLOOKUP($B52,PROSPER_Baliga!$1:$1,PROSPER_Baliga!$13:$13,""),
IF($C52="Thorsten Huhn",_xlfn.XLOOKUP($B52,PROSPER_Huhn!$1:$1,PROSPER_Huhn!$13:$13,""),
IF($C52="Nick Hull",_xlfn.XLOOKUP($B52,PROSPER_Hull!$1:$1,PROSPER_Hull!$13:$13,""),
IF($C52="Monika Kotwani",_xlfn.XLOOKUP($B52,PROSPER_Kotwani!$1:$1,PROSPER_Kotwani!$13:$13,""),
IF($C52="Jonathan Wellner",_xlfn.XLOOKUP($B52,PROSPER_Wellner!$1:$1,PROSPER_Wellner!$13:$13,""),
IF($C52="Travis Harvey",_xlfn.XLOOKUP($B52,PROSPER_Harvey!$1:$1,PROSPER_Harvey!$13:$13,""),""))))))))="","No Comment",IF(IF($C52="Christopher Lobo",_xlfn.XLOOKUP($B52,PROSPER_Lobo!$1:$1,PROSPER_Lobo!$13:$13,""),
IF($C52="Naren Baliga",_xlfn.XLOOKUP($B52,PROSPER_Baliga!$1:$1,PROSPER_Baliga!$13:$13,""),
IF($C52="Thorsten Huhn",_xlfn.XLOOKUP($B52,PROSPER_Huhn!$1:$1,PROSPER_Huhn!$13:$13,""),
IF($C52="Nick Hull",_xlfn.XLOOKUP($B52,PROSPER_Hull!$1:$1,PROSPER_Hull!$13:$13,""),
IF($C52="Monika Kotwani",_xlfn.XLOOKUP($B52,PROSPER_Kotwani!$1:$1,PROSPER_Kotwani!$13:$13,""),
IF($C52="Jonathan Wellner",_xlfn.XLOOKUP($B52,PROSPER_Wellner!$1:$1,PROSPER_Wellner!$13:$13,""),
IF($C52="Travis Harvey",_xlfn.XLOOKUP($B52,PROSPER_Harvey!$1:$1,PROSPER_Harvey!$13:$13,""),"")))))))="","",
IF($C52="Christopher Lobo",_xlfn.XLOOKUP($B52,PROSPER_Lobo!$1:$1,PROSPER_Lobo!$13:$13,""),
IF($C52="Naren Baliga",_xlfn.XLOOKUP($B52,PROSPER_Baliga!$1:$1,PROSPER_Baliga!$13:$13,""),
IF($C52="Thorsten Huhn",_xlfn.XLOOKUP($B52,PROSPER_Huhn!$1:$1,PROSPER_Huhn!$13:$13,""),
IF($C52="Nick Hull",_xlfn.XLOOKUP($B52,PROSPER_Hull!$1:$1,PROSPER_Hull!$13:$13,""),
IF($C52="Monika Kotwani",_xlfn.XLOOKUP($B52,PROSPER_Kotwani!$1:$1,PROSPER_Kotwani!$13:$13,""),
IF($C52="Jonathan Wellner",_xlfn.XLOOKUP($B52,PROSPER_Wellner!$1:$1,PROSPER_Wellner!$13:$13,""),
IF($C52="Travis Harvey",_xlfn.XLOOKUP($B52,PROSPER_Harvey!$1:$1,PROSPER_Harvey!$13:$13,""),"")))))))))</f>
        <v>No Comment</v>
      </c>
      <c r="AX52" s="124" t="s">
        <v>89</v>
      </c>
      <c r="AY52" s="150" t="str">
        <f t="shared" si="422"/>
        <v>N/A</v>
      </c>
      <c r="AZ52" s="120" t="str">
        <f>_xlfn.XLOOKUP(B52,PROSPERInitial_Query!$E:$E,PROSPERInitial_Query!$M:$M,"",,-1)</f>
        <v/>
      </c>
      <c r="BA52" s="121" t="str">
        <f t="shared" si="367"/>
        <v>Suzan Limaye1 - PortfolioDMLT</v>
      </c>
      <c r="BB52" s="126" t="str">
        <f>_xlfn.XLOOKUP(BA52,PROSPERDelta_Query!BK:BK,PROSPERDelta_Query!O:O,"",,-1)</f>
        <v/>
      </c>
      <c r="BC52" s="124" t="str">
        <f t="shared" si="423"/>
        <v>N/A</v>
      </c>
      <c r="BD52" s="124" t="str">
        <f>IF(IF(IF($C52="Christopher Lobo",_xlfn.XLOOKUP($B52,PROSPER_Lobo!$1:$1,PROSPER_Lobo!$14:$14,""),
IF($C52="Naren Baliga",_xlfn.XLOOKUP($B52,PROSPER_Baliga!$1:$1,PROSPER_Baliga!$14:$14,""),
IF($C52="Thorsten Huhn",_xlfn.XLOOKUP($B52,PROSPER_Huhn!$1:$1,PROSPER_Huhn!$14:$14,""),
IF($C52="Nick Hull",_xlfn.XLOOKUP($B52,PROSPER_Hull!$1:$1,PROSPER_Hull!$14:$14,""),
IF($C52="Monika Kotwani",_xlfn.XLOOKUP($B52,PROSPER_Kotwani!$1:$1,PROSPER_Kotwani!$14:$14,""),
IF($C52="Jonathan Wellner",_xlfn.XLOOKUP($B52,PROSPER_Wellner!$1:$1,PROSPER_Wellner!$14:$14,""),
IF($C52="Travis Harvey",_xlfn.XLOOKUP($B52,PROSPER_Harvey!$1:$1,PROSPER_Harvey!$14:$14,""),"")))))))="","",
IF($C52="Christopher Lobo",_xlfn.XLOOKUP($B52,PROSPER_Lobo!$1:$1,PROSPER_Lobo!$14:$14,""),
IF($C52="Naren Baliga",_xlfn.XLOOKUP($B52,PROSPER_Baliga!$1:$1,PROSPER_Baliga!$14:$14,""),
IF($C52="Thorsten Huhn",_xlfn.XLOOKUP($B52,PROSPER_Huhn!$1:$1,PROSPER_Huhn!$14:$14,""),
IF($C52="Nick Hull",_xlfn.XLOOKUP($B52,PROSPER_Hull!$1:$1,PROSPER_Hull!$14:$14,""),
IF($C52="Monika Kotwani",_xlfn.XLOOKUP($B52,PROSPER_Kotwani!$1:$1,PROSPER_Kotwani!$14:$14,""),
IF($C52="Jonathan Wellner",_xlfn.XLOOKUP($B52,PROSPER_Wellner!$1:$1,PROSPER_Wellner!$14:$14,""),
IF($C52="Travis Harvey",_xlfn.XLOOKUP($B52,PROSPER_Harvey!$1:$1,PROSPER_Harvey!$14:$14,""),""))))))))="","No Score",IF(IF($C52="Christopher Lobo",_xlfn.XLOOKUP($B52,PROSPER_Lobo!$1:$1,PROSPER_Lobo!$14:$14,""),
IF($C52="Naren Baliga",_xlfn.XLOOKUP($B52,PROSPER_Baliga!$1:$1,PROSPER_Baliga!$14:$14,""),
IF($C52="Thorsten Huhn",_xlfn.XLOOKUP($B52,PROSPER_Huhn!$1:$1,PROSPER_Huhn!$14:$14,""),
IF($C52="Nick Hull",_xlfn.XLOOKUP($B52,PROSPER_Hull!$1:$1,PROSPER_Hull!$14:$14,""),
IF($C52="Monika Kotwani",_xlfn.XLOOKUP($B52,PROSPER_Kotwani!$1:$1,PROSPER_Kotwani!$14:$14,""),
IF($C52="Jonathan Wellner",_xlfn.XLOOKUP($B52,PROSPER_Wellner!$1:$1,PROSPER_Wellner!$14:$14,""),
IF($C52="Travis Harvey",_xlfn.XLOOKUP($B52,PROSPER_Harvey!$1:$1,PROSPER_Harvey!$14:$14,""),"")))))))="","",
IF($C52="Christopher Lobo",_xlfn.XLOOKUP($B52,PROSPER_Lobo!$1:$1,PROSPER_Lobo!$14:$14,""),
IF($C52="Naren Baliga",_xlfn.XLOOKUP($B52,PROSPER_Baliga!$1:$1,PROSPER_Baliga!$14:$14,""),
IF($C52="Thorsten Huhn",_xlfn.XLOOKUP($B52,PROSPER_Huhn!$1:$1,PROSPER_Huhn!$14:$14,""),
IF($C52="Nick Hull",_xlfn.XLOOKUP($B52,PROSPER_Hull!$1:$1,PROSPER_Hull!$14:$14,""),
IF($C52="Monika Kotwani",_xlfn.XLOOKUP($B52,PROSPER_Kotwani!$1:$1,PROSPER_Kotwani!$14:$14,""),
IF($C52="Jonathan Wellner",_xlfn.XLOOKUP($B52,PROSPER_Wellner!$1:$1,PROSPER_Wellner!$14:$14,""),
IF($C52="Travis Harvey",_xlfn.XLOOKUP($B52,PROSPER_Harvey!$1:$1,PROSPER_Harvey!$14:$14,""),"")))))))))</f>
        <v>No Score</v>
      </c>
      <c r="BE52" s="125" t="str">
        <f>IF(IF(IF($C52="Christopher Lobo",_xlfn.XLOOKUP($B52,PROSPER_Lobo!$1:$1,PROSPER_Lobo!$15:$15,""),
IF($C52="Naren Baliga",_xlfn.XLOOKUP($B52,PROSPER_Baliga!$1:$1,PROSPER_Baliga!$15:$15,""),
IF($C52="Thorsten Huhn",_xlfn.XLOOKUP($B52,PROSPER_Huhn!$1:$1,PROSPER_Huhn!$15:$15,""),
IF($C52="Nick Hull",_xlfn.XLOOKUP($B52,PROSPER_Hull!$1:$1,PROSPER_Hull!$15:$15,""),
IF($C52="Monika Kotwani",_xlfn.XLOOKUP($B52,PROSPER_Kotwani!$1:$1,PROSPER_Kotwani!$15:$15,""),
IF($C52="Jonathan Wellner",_xlfn.XLOOKUP($B52,PROSPER_Wellner!$1:$1,PROSPER_Wellner!$15:$15,""),
IF($C52="Travis Harvey",_xlfn.XLOOKUP($B52,PROSPER_Harvey!$1:$1,PROSPER_Harvey!$15:$15,""),"")))))))="","",
IF($C52="Christopher Lobo",_xlfn.XLOOKUP($B52,PROSPER_Lobo!$1:$1,PROSPER_Lobo!$15:$15,""),
IF($C52="Naren Baliga",_xlfn.XLOOKUP($B52,PROSPER_Baliga!$1:$1,PROSPER_Baliga!$15:$15,""),
IF($C52="Thorsten Huhn",_xlfn.XLOOKUP($B52,PROSPER_Huhn!$1:$1,PROSPER_Huhn!$15:$15,""),
IF($C52="Nick Hull",_xlfn.XLOOKUP($B52,PROSPER_Hull!$1:$1,PROSPER_Hull!$15:$15,""),
IF($C52="Monika Kotwani",_xlfn.XLOOKUP($B52,PROSPER_Kotwani!$1:$1,PROSPER_Kotwani!$15:$15,""),
IF($C52="Jonathan Wellner",_xlfn.XLOOKUP($B52,PROSPER_Wellner!$1:$1,PROSPER_Wellner!$15:$15,""),
IF($C52="Travis Harvey",_xlfn.XLOOKUP($B52,PROSPER_Harvey!$1:$1,PROSPER_Harvey!$15:$15,""),""))))))))="","No Comment",IF(IF($C52="Christopher Lobo",_xlfn.XLOOKUP($B52,PROSPER_Lobo!$1:$1,PROSPER_Lobo!$15:$15,""),
IF($C52="Naren Baliga",_xlfn.XLOOKUP($B52,PROSPER_Baliga!$1:$1,PROSPER_Baliga!$15:$15,""),
IF($C52="Thorsten Huhn",_xlfn.XLOOKUP($B52,PROSPER_Huhn!$1:$1,PROSPER_Huhn!$15:$15,""),
IF($C52="Nick Hull",_xlfn.XLOOKUP($B52,PROSPER_Hull!$1:$1,PROSPER_Hull!$15:$15,""),
IF($C52="Monika Kotwani",_xlfn.XLOOKUP($B52,PROSPER_Kotwani!$1:$1,PROSPER_Kotwani!$15:$15,""),
IF($C52="Jonathan Wellner",_xlfn.XLOOKUP($B52,PROSPER_Wellner!$1:$1,PROSPER_Wellner!$15:$15,""),
IF($C52="Travis Harvey",_xlfn.XLOOKUP($B52,PROSPER_Harvey!$1:$1,PROSPER_Harvey!$15:$15,""),"")))))))="","",
IF($C52="Christopher Lobo",_xlfn.XLOOKUP($B52,PROSPER_Lobo!$1:$1,PROSPER_Lobo!$15:$15,""),
IF($C52="Naren Baliga",_xlfn.XLOOKUP($B52,PROSPER_Baliga!$1:$1,PROSPER_Baliga!$15:$15,""),
IF($C52="Thorsten Huhn",_xlfn.XLOOKUP($B52,PROSPER_Huhn!$1:$1,PROSPER_Huhn!$15:$15,""),
IF($C52="Nick Hull",_xlfn.XLOOKUP($B52,PROSPER_Hull!$1:$1,PROSPER_Hull!$15:$15,""),
IF($C52="Monika Kotwani",_xlfn.XLOOKUP($B52,PROSPER_Kotwani!$1:$1,PROSPER_Kotwani!$15:$15,""),
IF($C52="Jonathan Wellner",_xlfn.XLOOKUP($B52,PROSPER_Wellner!$1:$1,PROSPER_Wellner!$15:$15,""),
IF($C52="Travis Harvey",_xlfn.XLOOKUP($B52,PROSPER_Harvey!$1:$1,PROSPER_Harvey!$15:$15,""),"")))))))))</f>
        <v>No Comment</v>
      </c>
      <c r="BF52" s="124" t="s">
        <v>89</v>
      </c>
      <c r="BG52" s="150" t="str">
        <f t="shared" si="424"/>
        <v>N/A</v>
      </c>
      <c r="BH52" s="120" t="str">
        <f>_xlfn.XLOOKUP(B52,PROSPERInitial_Query!$E:$E,PROSPERInitial_Query!$N:$N,"",,-1)</f>
        <v/>
      </c>
      <c r="BI52" s="121" t="str">
        <f t="shared" si="368"/>
        <v>Suzan Limaye1 - PortfolioRevenue Management</v>
      </c>
      <c r="BJ52" s="126" t="str">
        <f>_xlfn.XLOOKUP(BI52,PROSPERDelta_Query!BK:BK,PROSPERDelta_Query!P:P,"",,-1)</f>
        <v/>
      </c>
      <c r="BK52" s="124" t="str">
        <f t="shared" si="425"/>
        <v>N/A</v>
      </c>
      <c r="BL52" s="124" t="str">
        <f>IF(IF(IF($C52="Christopher Lobo",_xlfn.XLOOKUP($B52,PROSPER_Lobo!$1:$1,PROSPER_Lobo!$16:$16,""),
IF($C52="Naren Baliga",_xlfn.XLOOKUP($B52,PROSPER_Baliga!$1:$1,PROSPER_Baliga!$16:$16,""),
IF($C52="Thorsten Huhn",_xlfn.XLOOKUP($B52,PROSPER_Huhn!$1:$1,PROSPER_Huhn!$16:$16,""),
IF($C52="Nick Hull",_xlfn.XLOOKUP($B52,PROSPER_Hull!$1:$1,PROSPER_Hull!$16:$16,""),
IF($C52="Monika Kotwani",_xlfn.XLOOKUP($B52,PROSPER_Kotwani!$1:$1,PROSPER_Kotwani!$16:$16,""),
IF($C52="Jonathan Wellner",_xlfn.XLOOKUP($B52,PROSPER_Wellner!$1:$1,PROSPER_Wellner!$16:$16,""),
IF($C52="Travis Harvey",_xlfn.XLOOKUP($B52,PROSPER_Harvey!$1:$1,PROSPER_Harvey!$16:$16,""),"")))))))="","",
IF($C52="Christopher Lobo",_xlfn.XLOOKUP($B52,PROSPER_Lobo!$1:$1,PROSPER_Lobo!$16:$16,""),
IF($C52="Naren Baliga",_xlfn.XLOOKUP($B52,PROSPER_Baliga!$1:$1,PROSPER_Baliga!$16:$16,""),
IF($C52="Thorsten Huhn",_xlfn.XLOOKUP($B52,PROSPER_Huhn!$1:$1,PROSPER_Huhn!$16:$16,""),
IF($C52="Nick Hull",_xlfn.XLOOKUP($B52,PROSPER_Hull!$1:$1,PROSPER_Hull!$16:$16,""),
IF($C52="Monika Kotwani",_xlfn.XLOOKUP($B52,PROSPER_Kotwani!$1:$1,PROSPER_Kotwani!$16:$16,""),
IF($C52="Jonathan Wellner",_xlfn.XLOOKUP($B52,PROSPER_Wellner!$1:$1,PROSPER_Wellner!$16:$16,""),
IF($C52="Travis Harvey",_xlfn.XLOOKUP($B52,PROSPER_Harvey!$1:$1,PROSPER_Harvey!$16:$16,""),""))))))))="","No Score",IF(IF($C52="Christopher Lobo",_xlfn.XLOOKUP($B52,PROSPER_Lobo!$1:$1,PROSPER_Lobo!$16:$16,""),
IF($C52="Naren Baliga",_xlfn.XLOOKUP($B52,PROSPER_Baliga!$1:$1,PROSPER_Baliga!$16:$16,""),
IF($C52="Thorsten Huhn",_xlfn.XLOOKUP($B52,PROSPER_Huhn!$1:$1,PROSPER_Huhn!$16:$16,""),
IF($C52="Nick Hull",_xlfn.XLOOKUP($B52,PROSPER_Hull!$1:$1,PROSPER_Hull!$16:$16,""),
IF($C52="Monika Kotwani",_xlfn.XLOOKUP($B52,PROSPER_Kotwani!$1:$1,PROSPER_Kotwani!$16:$16,""),
IF($C52="Jonathan Wellner",_xlfn.XLOOKUP($B52,PROSPER_Wellner!$1:$1,PROSPER_Wellner!$16:$16,""),
IF($C52="Travis Harvey",_xlfn.XLOOKUP($B52,PROSPER_Harvey!$1:$1,PROSPER_Harvey!$16:$16,""),"")))))))="","",
IF($C52="Christopher Lobo",_xlfn.XLOOKUP($B52,PROSPER_Lobo!$1:$1,PROSPER_Lobo!$16:$16,""),
IF($C52="Naren Baliga",_xlfn.XLOOKUP($B52,PROSPER_Baliga!$1:$1,PROSPER_Baliga!$16:$16,""),
IF($C52="Thorsten Huhn",_xlfn.XLOOKUP($B52,PROSPER_Huhn!$1:$1,PROSPER_Huhn!$16:$16,""),
IF($C52="Nick Hull",_xlfn.XLOOKUP($B52,PROSPER_Hull!$1:$1,PROSPER_Hull!$16:$16,""),
IF($C52="Monika Kotwani",_xlfn.XLOOKUP($B52,PROSPER_Kotwani!$1:$1,PROSPER_Kotwani!$16:$16,""),
IF($C52="Jonathan Wellner",_xlfn.XLOOKUP($B52,PROSPER_Wellner!$1:$1,PROSPER_Wellner!$16:$16,""),
IF($C52="Travis Harvey",_xlfn.XLOOKUP($B52,PROSPER_Harvey!$1:$1,PROSPER_Harvey!$16:$16,""),"")))))))))</f>
        <v>No Score</v>
      </c>
      <c r="BM52" s="125" t="str">
        <f>IF(IF(IF($C52="Christopher Lobo",_xlfn.XLOOKUP($B52,PROSPER_Lobo!$1:$1,PROSPER_Lobo!$17:$17,""),
IF($C52="Naren Baliga",_xlfn.XLOOKUP($B52,PROSPER_Baliga!$1:$1,PROSPER_Baliga!$17:$17,""),
IF($C52="Thorsten Huhn",_xlfn.XLOOKUP($B52,PROSPER_Huhn!$1:$1,PROSPER_Huhn!$17:$17,""),
IF($C52="Nick Hull",_xlfn.XLOOKUP($B52,PROSPER_Hull!$1:$1,PROSPER_Hull!$17:$17,""),
IF($C52="Monika Kotwani",_xlfn.XLOOKUP($B52,PROSPER_Kotwani!$1:$1,PROSPER_Kotwani!$17:$17,""),
IF($C52="Jonathan Wellner",_xlfn.XLOOKUP($B52,PROSPER_Wellner!$1:$1,PROSPER_Wellner!$17:$17,""),
IF($C52="Travis Harvey",_xlfn.XLOOKUP($B52,PROSPER_Harvey!$1:$1,PROSPER_Harvey!$17:$17,""),"")))))))="","",
IF($C52="Christopher Lobo",_xlfn.XLOOKUP($B52,PROSPER_Lobo!$1:$1,PROSPER_Lobo!$17:$17,""),
IF($C52="Naren Baliga",_xlfn.XLOOKUP($B52,PROSPER_Baliga!$1:$1,PROSPER_Baliga!$17:$17,""),
IF($C52="Thorsten Huhn",_xlfn.XLOOKUP($B52,PROSPER_Huhn!$1:$1,PROSPER_Huhn!$17:$17,""),
IF($C52="Nick Hull",_xlfn.XLOOKUP($B52,PROSPER_Hull!$1:$1,PROSPER_Hull!$17:$17,""),
IF($C52="Monika Kotwani",_xlfn.XLOOKUP($B52,PROSPER_Kotwani!$1:$1,PROSPER_Kotwani!$17:$17,""),
IF($C52="Jonathan Wellner",_xlfn.XLOOKUP($B52,PROSPER_Wellner!$1:$1,PROSPER_Wellner!$17:$17,""),
IF($C52="Travis Harvey",_xlfn.XLOOKUP($B52,PROSPER_Harvey!$1:$1,PROSPER_Harvey!$17:$17,""),""))))))))="","No Comment",IF(IF($C52="Christopher Lobo",_xlfn.XLOOKUP($B52,PROSPER_Lobo!$1:$1,PROSPER_Lobo!$17:$17,""),
IF($C52="Naren Baliga",_xlfn.XLOOKUP($B52,PROSPER_Baliga!$1:$1,PROSPER_Baliga!$17:$17,""),
IF($C52="Thorsten Huhn",_xlfn.XLOOKUP($B52,PROSPER_Huhn!$1:$1,PROSPER_Huhn!$17:$17,""),
IF($C52="Nick Hull",_xlfn.XLOOKUP($B52,PROSPER_Hull!$1:$1,PROSPER_Hull!$17:$17,""),
IF($C52="Monika Kotwani",_xlfn.XLOOKUP($B52,PROSPER_Kotwani!$1:$1,PROSPER_Kotwani!$17:$17,""),
IF($C52="Jonathan Wellner",_xlfn.XLOOKUP($B52,PROSPER_Wellner!$1:$1,PROSPER_Wellner!$17:$17,""),
IF($C52="Travis Harvey",_xlfn.XLOOKUP($B52,PROSPER_Harvey!$1:$1,PROSPER_Harvey!$17:$17,""),"")))))))="","",
IF($C52="Christopher Lobo",_xlfn.XLOOKUP($B52,PROSPER_Lobo!$1:$1,PROSPER_Lobo!$17:$17,""),
IF($C52="Naren Baliga",_xlfn.XLOOKUP($B52,PROSPER_Baliga!$1:$1,PROSPER_Baliga!$17:$17,""),
IF($C52="Thorsten Huhn",_xlfn.XLOOKUP($B52,PROSPER_Huhn!$1:$1,PROSPER_Huhn!$17:$17,""),
IF($C52="Nick Hull",_xlfn.XLOOKUP($B52,PROSPER_Hull!$1:$1,PROSPER_Hull!$17:$17,""),
IF($C52="Monika Kotwani",_xlfn.XLOOKUP($B52,PROSPER_Kotwani!$1:$1,PROSPER_Kotwani!$17:$17,""),
IF($C52="Jonathan Wellner",_xlfn.XLOOKUP($B52,PROSPER_Wellner!$1:$1,PROSPER_Wellner!$17:$17,""),
IF($C52="Travis Harvey",_xlfn.XLOOKUP($B52,PROSPER_Harvey!$1:$1,PROSPER_Harvey!$17:$17,""),"")))))))))</f>
        <v>No Comment</v>
      </c>
      <c r="BN52" s="124">
        <f>IFERROR(ROUND(_xlfn.XLOOKUP(B52,'RevenueChallenge_Query'!$E:$E,'RevenueChallenge_Query'!$F:$F)/3.2,0),"Not Taken")</f>
        <v>9</v>
      </c>
      <c r="BO52" s="150">
        <f t="shared" si="426"/>
        <v>9</v>
      </c>
      <c r="BP52" s="120" t="str">
        <f>_xlfn.XLOOKUP(B52,PROSPERInitial_Query!$E:$E,PROSPERInitial_Query!$O:$O,"",,-1)</f>
        <v/>
      </c>
      <c r="BQ52" s="121" t="str">
        <f t="shared" si="369"/>
        <v>Suzan Limaye1 - PortfolioArtificial Intelligence</v>
      </c>
      <c r="BR52" s="126" t="str">
        <f>_xlfn.XLOOKUP(BQ52,PROSPERDelta_Query!BK:BK,PROSPERDelta_Query!Q:Q,"",,-1)</f>
        <v/>
      </c>
      <c r="BS52" s="124" t="str">
        <f t="shared" si="427"/>
        <v>N/A</v>
      </c>
      <c r="BT52" s="124" t="str">
        <f>IF(IF(IF($C52="Christopher Lobo",_xlfn.XLOOKUP($B52,PROSPER_Lobo!$1:$1,PROSPER_Lobo!$18:$18,""),
IF($C52="Naren Baliga",_xlfn.XLOOKUP($B52,PROSPER_Baliga!$1:$1,PROSPER_Baliga!$18:$18,""),
IF($C52="Thorsten Huhn",_xlfn.XLOOKUP($B52,PROSPER_Huhn!$1:$1,PROSPER_Huhn!$18:$18,""),
IF($C52="Nick Hull",_xlfn.XLOOKUP($B52,PROSPER_Hull!$1:$1,PROSPER_Hull!$18:$18,""),
IF($C52="Monika Kotwani",_xlfn.XLOOKUP($B52,PROSPER_Kotwani!$1:$1,PROSPER_Kotwani!$18:$18,""),
IF($C52="Jonathan Wellner",_xlfn.XLOOKUP($B52,PROSPER_Wellner!$1:$1,PROSPER_Wellner!$18:$18,""),
IF($C52="Travis Harvey",_xlfn.XLOOKUP($B52,PROSPER_Harvey!$1:$1,PROSPER_Harvey!$18:$18,""),"")))))))="","",
IF($C52="Christopher Lobo",_xlfn.XLOOKUP($B52,PROSPER_Lobo!$1:$1,PROSPER_Lobo!$18:$18,""),
IF($C52="Naren Baliga",_xlfn.XLOOKUP($B52,PROSPER_Baliga!$1:$1,PROSPER_Baliga!$18:$18,""),
IF($C52="Thorsten Huhn",_xlfn.XLOOKUP($B52,PROSPER_Huhn!$1:$1,PROSPER_Huhn!$18:$18,""),
IF($C52="Nick Hull",_xlfn.XLOOKUP($B52,PROSPER_Hull!$1:$1,PROSPER_Hull!$18:$18,""),
IF($C52="Monika Kotwani",_xlfn.XLOOKUP($B52,PROSPER_Kotwani!$1:$1,PROSPER_Kotwani!$18:$18,""),
IF($C52="Jonathan Wellner",_xlfn.XLOOKUP($B52,PROSPER_Wellner!$1:$1,PROSPER_Wellner!$18:$18,""),
IF($C52="Travis Harvey",_xlfn.XLOOKUP($B52,PROSPER_Harvey!$1:$1,PROSPER_Harvey!$18:$18,""),""))))))))="","No Score",IF(IF($C52="Christopher Lobo",_xlfn.XLOOKUP($B52,PROSPER_Lobo!$1:$1,PROSPER_Lobo!$18:$18,""),
IF($C52="Naren Baliga",_xlfn.XLOOKUP($B52,PROSPER_Baliga!$1:$1,PROSPER_Baliga!$18:$18,""),
IF($C52="Thorsten Huhn",_xlfn.XLOOKUP($B52,PROSPER_Huhn!$1:$1,PROSPER_Huhn!$18:$18,""),
IF($C52="Nick Hull",_xlfn.XLOOKUP($B52,PROSPER_Hull!$1:$1,PROSPER_Hull!$18:$18,""),
IF($C52="Monika Kotwani",_xlfn.XLOOKUP($B52,PROSPER_Kotwani!$1:$1,PROSPER_Kotwani!$18:$18,""),
IF($C52="Jonathan Wellner",_xlfn.XLOOKUP($B52,PROSPER_Wellner!$1:$1,PROSPER_Wellner!$18:$18,""),
IF($C52="Travis Harvey",_xlfn.XLOOKUP($B52,PROSPER_Harvey!$1:$1,PROSPER_Harvey!$18:$18,""),"")))))))="","",
IF($C52="Christopher Lobo",_xlfn.XLOOKUP($B52,PROSPER_Lobo!$1:$1,PROSPER_Lobo!$18:$18,""),
IF($C52="Naren Baliga",_xlfn.XLOOKUP($B52,PROSPER_Baliga!$1:$1,PROSPER_Baliga!$18:$18,""),
IF($C52="Thorsten Huhn",_xlfn.XLOOKUP($B52,PROSPER_Huhn!$1:$1,PROSPER_Huhn!$18:$18,""),
IF($C52="Nick Hull",_xlfn.XLOOKUP($B52,PROSPER_Hull!$1:$1,PROSPER_Hull!$18:$18,""),
IF($C52="Monika Kotwani",_xlfn.XLOOKUP($B52,PROSPER_Kotwani!$1:$1,PROSPER_Kotwani!$18:$18,""),
IF($C52="Jonathan Wellner",_xlfn.XLOOKUP($B52,PROSPER_Wellner!$1:$1,PROSPER_Wellner!$18:$18,""),
IF($C52="Travis Harvey",_xlfn.XLOOKUP($B52,PROSPER_Harvey!$1:$1,PROSPER_Harvey!$18:$18,""),"")))))))))</f>
        <v>No Score</v>
      </c>
      <c r="BU52" s="125" t="str">
        <f>IF(IF(IF($C52="Christopher Lobo",_xlfn.XLOOKUP($B52,PROSPER_Lobo!$1:$1,PROSPER_Lobo!$19:$19,""),
IF($C52="Naren Baliga",_xlfn.XLOOKUP($B52,PROSPER_Baliga!$1:$1,PROSPER_Baliga!$19:$19,""),
IF($C52="Thorsten Huhn",_xlfn.XLOOKUP($B52,PROSPER_Huhn!$1:$1,PROSPER_Huhn!$19:$19,""),
IF($C52="Nick Hull",_xlfn.XLOOKUP($B52,PROSPER_Hull!$1:$1,PROSPER_Hull!$19:$19,""),
IF($C52="Monika Kotwani",_xlfn.XLOOKUP($B52,PROSPER_Kotwani!$1:$1,PROSPER_Kotwani!$19:$19,""),
IF($C52="Jonathan Wellner",_xlfn.XLOOKUP($B52,PROSPER_Wellner!$1:$1,PROSPER_Wellner!$19:$19,""),
IF($C52="Travis Harvey",_xlfn.XLOOKUP($B52,PROSPER_Harvey!$1:$1,PROSPER_Harvey!$19:$19,""),"")))))))="","",
IF($C52="Christopher Lobo",_xlfn.XLOOKUP($B52,PROSPER_Lobo!$1:$1,PROSPER_Lobo!$19:$19,""),
IF($C52="Naren Baliga",_xlfn.XLOOKUP($B52,PROSPER_Baliga!$1:$1,PROSPER_Baliga!$19:$19,""),
IF($C52="Thorsten Huhn",_xlfn.XLOOKUP($B52,PROSPER_Huhn!$1:$1,PROSPER_Huhn!$19:$19,""),
IF($C52="Nick Hull",_xlfn.XLOOKUP($B52,PROSPER_Hull!$1:$1,PROSPER_Hull!$19:$19,""),
IF($C52="Monika Kotwani",_xlfn.XLOOKUP($B52,PROSPER_Kotwani!$1:$1,PROSPER_Kotwani!$19:$19,""),
IF($C52="Jonathan Wellner",_xlfn.XLOOKUP($B52,PROSPER_Wellner!$1:$1,PROSPER_Wellner!$19:$19,""),
IF($C52="Travis Harvey",_xlfn.XLOOKUP($B52,PROSPER_Harvey!$1:$1,PROSPER_Harvey!$19:$19,""),""))))))))="","No Comment",IF(IF($C52="Christopher Lobo",_xlfn.XLOOKUP($B52,PROSPER_Lobo!$1:$1,PROSPER_Lobo!$19:$19,""),
IF($C52="Naren Baliga",_xlfn.XLOOKUP($B52,PROSPER_Baliga!$1:$1,PROSPER_Baliga!$19:$19,""),
IF($C52="Thorsten Huhn",_xlfn.XLOOKUP($B52,PROSPER_Huhn!$1:$1,PROSPER_Huhn!$19:$19,""),
IF($C52="Nick Hull",_xlfn.XLOOKUP($B52,PROSPER_Hull!$1:$1,PROSPER_Hull!$19:$19,""),
IF($C52="Monika Kotwani",_xlfn.XLOOKUP($B52,PROSPER_Kotwani!$1:$1,PROSPER_Kotwani!$19:$19,""),
IF($C52="Jonathan Wellner",_xlfn.XLOOKUP($B52,PROSPER_Wellner!$1:$1,PROSPER_Wellner!$19:$19,""),
IF($C52="Travis Harvey",_xlfn.XLOOKUP($B52,PROSPER_Harvey!$1:$1,PROSPER_Harvey!$19:$19,""),"")))))))="","",
IF($C52="Christopher Lobo",_xlfn.XLOOKUP($B52,PROSPER_Lobo!$1:$1,PROSPER_Lobo!$19:$19,""),
IF($C52="Naren Baliga",_xlfn.XLOOKUP($B52,PROSPER_Baliga!$1:$1,PROSPER_Baliga!$19:$19,""),
IF($C52="Thorsten Huhn",_xlfn.XLOOKUP($B52,PROSPER_Huhn!$1:$1,PROSPER_Huhn!$19:$19,""),
IF($C52="Nick Hull",_xlfn.XLOOKUP($B52,PROSPER_Hull!$1:$1,PROSPER_Hull!$19:$19,""),
IF($C52="Monika Kotwani",_xlfn.XLOOKUP($B52,PROSPER_Kotwani!$1:$1,PROSPER_Kotwani!$19:$19,""),
IF($C52="Jonathan Wellner",_xlfn.XLOOKUP($B52,PROSPER_Wellner!$1:$1,PROSPER_Wellner!$19:$19,""),
IF($C52="Travis Harvey",_xlfn.XLOOKUP($B52,PROSPER_Harvey!$1:$1,PROSPER_Harvey!$19:$19,""),"")))))))))</f>
        <v>No Comment</v>
      </c>
      <c r="BV52" s="124" t="s">
        <v>89</v>
      </c>
      <c r="BW52" s="150" t="str">
        <f t="shared" si="428"/>
        <v>N/A</v>
      </c>
      <c r="BX52" s="127" t="str">
        <f t="shared" si="429"/>
        <v>N/A</v>
      </c>
      <c r="BY52" s="128" t="str">
        <f t="shared" si="430"/>
        <v>N/A</v>
      </c>
      <c r="BZ52" s="128">
        <f t="shared" si="431"/>
        <v>8</v>
      </c>
      <c r="CA52" s="129">
        <f t="shared" si="432"/>
        <v>8</v>
      </c>
      <c r="CB52" s="130" t="str">
        <f>_xlfn.XLOOKUP(B52,PROSPERInitial_Query!$E:$E,PROSPERInitial_Query!$AA:$AA,"",,-1)</f>
        <v/>
      </c>
      <c r="CC52" s="121" t="str">
        <f t="shared" si="370"/>
        <v>Suzan Limaye2 - RelationshipAccount / Stakeholder 1Name</v>
      </c>
      <c r="CD52" s="121" t="str">
        <f>_xlfn.XLOOKUP(CC52,PROSPERDelta_Query!BK:BK,PROSPERDelta_Query!AC:AC,"",,-1)</f>
        <v/>
      </c>
      <c r="CE52" s="126" t="str">
        <f>_xlfn.XLOOKUP(B52,PROSPERInitial_Query!$E:$E,PROSPERInitial_Query!$Q:$Q,"",,-1)</f>
        <v/>
      </c>
      <c r="CF52" s="121" t="str">
        <f t="shared" si="371"/>
        <v>Suzan Limaye2 - RelationshipAccount / Stakeholder 1Self Score</v>
      </c>
      <c r="CG52" s="126" t="str">
        <f>_xlfn.XLOOKUP(CF52,PROSPERDelta_Query!BK:BK,PROSPERDelta_Query!AM:AM,"",,-1)</f>
        <v/>
      </c>
      <c r="CH52" s="131" t="str">
        <f t="shared" si="372"/>
        <v/>
      </c>
      <c r="CI52" s="131" t="str">
        <f t="shared" si="433"/>
        <v>N/A</v>
      </c>
      <c r="CJ52" s="132" t="str">
        <f t="shared" si="434"/>
        <v>N/A</v>
      </c>
      <c r="CK52" s="132" t="str">
        <f>IF(IF(IF($C52="Christopher Lobo",_xlfn.XLOOKUP($B52,PROSPER_Lobo!$1:$1,PROSPER_Lobo!$21:$21,""),
IF($C52="Naren Baliga",_xlfn.XLOOKUP($B52,PROSPER_Baliga!$1:$1,PROSPER_Baliga!$21:$21,""),
IF($C52="Thorsten Huhn",_xlfn.XLOOKUP($B52,PROSPER_Huhn!$1:$1,PROSPER_Huhn!$21:$21,""),
IF($C52="Nick Hull",_xlfn.XLOOKUP($B52,PROSPER_Hull!$1:$1,PROSPER_Hull!$21:$21,""),
IF($C52="Monika Kotwani",_xlfn.XLOOKUP($B52,PROSPER_Kotwani!$1:$1,PROSPER_Kotwani!$21:$21,""),
IF($C52="Jonathan Wellner",_xlfn.XLOOKUP($B52,PROSPER_Wellner!$1:$1,PROSPER_Wellner!$21:$21,""),
IF($C52="Travis Harvey",_xlfn.XLOOKUP($B52,PROSPER_Harvey!$1:$1,PROSPER_Harvey!$21:$21,""),"")))))))="","",
IF($C52="Christopher Lobo",_xlfn.XLOOKUP($B52,PROSPER_Lobo!$1:$1,PROSPER_Lobo!$21:$21,""),
IF($C52="Naren Baliga",_xlfn.XLOOKUP($B52,PROSPER_Baliga!$1:$1,PROSPER_Baliga!$21:$21,""),
IF($C52="Thorsten Huhn",_xlfn.XLOOKUP($B52,PROSPER_Huhn!$1:$1,PROSPER_Huhn!$21:$21,""),
IF($C52="Nick Hull",_xlfn.XLOOKUP($B52,PROSPER_Hull!$1:$1,PROSPER_Hull!$21:$21,""),
IF($C52="Monika Kotwani",_xlfn.XLOOKUP($B52,PROSPER_Kotwani!$1:$1,PROSPER_Kotwani!$21:$21,""),
IF($C52="Jonathan Wellner",_xlfn.XLOOKUP($B52,PROSPER_Wellner!$1:$1,PROSPER_Wellner!$21:$21,""),
IF($C52="Travis Harvey",_xlfn.XLOOKUP($B52,PROSPER_Harvey!$1:$1,PROSPER_Harvey!$21:$21,""),""))))))))="","No Score",IF(IF($C52="Christopher Lobo",_xlfn.XLOOKUP($B52,PROSPER_Lobo!$1:$1,PROSPER_Lobo!$21:$21,""),
IF($C52="Naren Baliga",_xlfn.XLOOKUP($B52,PROSPER_Baliga!$1:$1,PROSPER_Baliga!$21:$21,""),
IF($C52="Thorsten Huhn",_xlfn.XLOOKUP($B52,PROSPER_Huhn!$1:$1,PROSPER_Huhn!$21:$21,""),
IF($C52="Nick Hull",_xlfn.XLOOKUP($B52,PROSPER_Hull!$1:$1,PROSPER_Hull!$21:$21,""),
IF($C52="Monika Kotwani",_xlfn.XLOOKUP($B52,PROSPER_Kotwani!$1:$1,PROSPER_Kotwani!$21:$21,""),
IF($C52="Jonathan Wellner",_xlfn.XLOOKUP($B52,PROSPER_Wellner!$1:$1,PROSPER_Wellner!$21:$21,""),
IF($C52="Travis Harvey",_xlfn.XLOOKUP($B52,PROSPER_Harvey!$1:$1,PROSPER_Harvey!$21:$21,""),"")))))))="","",
IF($C52="Christopher Lobo",_xlfn.XLOOKUP($B52,PROSPER_Lobo!$1:$1,PROSPER_Lobo!$21:$21,""),
IF($C52="Naren Baliga",_xlfn.XLOOKUP($B52,PROSPER_Baliga!$1:$1,PROSPER_Baliga!$21:$21,""),
IF($C52="Thorsten Huhn",_xlfn.XLOOKUP($B52,PROSPER_Huhn!$1:$1,PROSPER_Huhn!$21:$21,""),
IF($C52="Nick Hull",_xlfn.XLOOKUP($B52,PROSPER_Hull!$1:$1,PROSPER_Hull!$21:$21,""),
IF($C52="Monika Kotwani",_xlfn.XLOOKUP($B52,PROSPER_Kotwani!$1:$1,PROSPER_Kotwani!$21:$21,""),
IF($C52="Jonathan Wellner",_xlfn.XLOOKUP($B52,PROSPER_Wellner!$1:$1,PROSPER_Wellner!$21:$21,""),
IF($C52="Travis Harvey",_xlfn.XLOOKUP($B52,PROSPER_Harvey!$1:$1,PROSPER_Harvey!$21:$21,""),"")))))))))</f>
        <v>N/A</v>
      </c>
      <c r="CL52" s="131" t="str">
        <f>IF(IF(IF($C52="Christopher Lobo",_xlfn.XLOOKUP($B52,PROSPER_Lobo!$1:$1,PROSPER_Lobo!$22:$22,""),
IF($C52="Naren Baliga",_xlfn.XLOOKUP($B52,PROSPER_Baliga!$1:$1,PROSPER_Baliga!$22:$22,""),
IF($C52="Thorsten Huhn",_xlfn.XLOOKUP($B52,PROSPER_Huhn!$1:$1,PROSPER_Huhn!$22:$22,""),
IF($C52="Nick Hull",_xlfn.XLOOKUP($B52,PROSPER_Hull!$1:$1,PROSPER_Hull!$22:$22,""),
IF($C52="Monika Kotwani",_xlfn.XLOOKUP($B52,PROSPER_Kotwani!$1:$1,PROSPER_Kotwani!$22:$22,""),
IF($C52="Jonathan Wellner",_xlfn.XLOOKUP($B52,PROSPER_Wellner!$1:$1,PROSPER_Wellner!$22:$22,""),
IF($C52="Travis Harvey",_xlfn.XLOOKUP($B52,PROSPER_Harvey!$1:$1,PROSPER_Harvey!$22:$22,""),"")))))))="","",
IF($C52="Christopher Lobo",_xlfn.XLOOKUP($B52,PROSPER_Lobo!$1:$1,PROSPER_Lobo!$22:$22,""),
IF($C52="Naren Baliga",_xlfn.XLOOKUP($B52,PROSPER_Baliga!$1:$1,PROSPER_Baliga!$22:$22,""),
IF($C52="Thorsten Huhn",_xlfn.XLOOKUP($B52,PROSPER_Huhn!$1:$1,PROSPER_Huhn!$22:$22,""),
IF($C52="Nick Hull",_xlfn.XLOOKUP($B52,PROSPER_Hull!$1:$1,PROSPER_Hull!$22:$22,""),
IF($C52="Monika Kotwani",_xlfn.XLOOKUP($B52,PROSPER_Kotwani!$1:$1,PROSPER_Kotwani!$22:$22,""),
IF($C52="Jonathan Wellner",_xlfn.XLOOKUP($B52,PROSPER_Wellner!$1:$1,PROSPER_Wellner!$22:$22,""),
IF($C52="Travis Harvey",_xlfn.XLOOKUP($B52,PROSPER_Harvey!$1:$1,PROSPER_Harvey!$22:$22,""),""))))))))="","No Comment",IF(IF($C52="Christopher Lobo",_xlfn.XLOOKUP($B52,PROSPER_Lobo!$1:$1,PROSPER_Lobo!$22:$22,""),
IF($C52="Naren Baliga",_xlfn.XLOOKUP($B52,PROSPER_Baliga!$1:$1,PROSPER_Baliga!$22:$22,""),
IF($C52="Thorsten Huhn",_xlfn.XLOOKUP($B52,PROSPER_Huhn!$1:$1,PROSPER_Huhn!$22:$22,""),
IF($C52="Nick Hull",_xlfn.XLOOKUP($B52,PROSPER_Hull!$1:$1,PROSPER_Hull!$22:$22,""),
IF($C52="Monika Kotwani",_xlfn.XLOOKUP($B52,PROSPER_Kotwani!$1:$1,PROSPER_Kotwani!$22:$22,""),
IF($C52="Jonathan Wellner",_xlfn.XLOOKUP($B52,PROSPER_Wellner!$1:$1,PROSPER_Wellner!$22:$22,""),
IF($C52="Travis Harvey",_xlfn.XLOOKUP($B52,PROSPER_Harvey!$1:$1,PROSPER_Harvey!$22:$22,""),"")))))))="","",
IF($C52="Christopher Lobo",_xlfn.XLOOKUP($B52,PROSPER_Lobo!$1:$1,PROSPER_Lobo!$22:$22,""),
IF($C52="Naren Baliga",_xlfn.XLOOKUP($B52,PROSPER_Baliga!$1:$1,PROSPER_Baliga!$22:$22,""),
IF($C52="Thorsten Huhn",_xlfn.XLOOKUP($B52,PROSPER_Huhn!$1:$1,PROSPER_Huhn!$22:$22,""),
IF($C52="Nick Hull",_xlfn.XLOOKUP($B52,PROSPER_Hull!$1:$1,PROSPER_Hull!$22:$22,""),
IF($C52="Monika Kotwani",_xlfn.XLOOKUP($B52,PROSPER_Kotwani!$1:$1,PROSPER_Kotwani!$22:$22,""),
IF($C52="Jonathan Wellner",_xlfn.XLOOKUP($B52,PROSPER_Wellner!$1:$1,PROSPER_Wellner!$22:$22,""),
IF($C52="Travis Harvey",_xlfn.XLOOKUP($B52,PROSPER_Harvey!$1:$1,PROSPER_Harvey!$22:$22,""),"")))))))))</f>
        <v>N/A</v>
      </c>
      <c r="CM52" s="150" t="str">
        <f t="shared" si="435"/>
        <v>N/A</v>
      </c>
      <c r="CN52" s="130" t="str">
        <f>_xlfn.XLOOKUP(B52,PROSPERInitial_Query!$E:$E,PROSPERInitial_Query!$AB:$AB,"",,-1)</f>
        <v/>
      </c>
      <c r="CO52" s="121" t="str">
        <f t="shared" si="373"/>
        <v>Suzan Limaye2 - RelationshipAccount / Stakeholder 2Name</v>
      </c>
      <c r="CP52" s="121" t="str">
        <f>_xlfn.XLOOKUP(CO52,PROSPERDelta_Query!BK:BK,PROSPERDelta_Query!AD:AD,"",,-1)</f>
        <v/>
      </c>
      <c r="CQ52" s="126" t="str">
        <f>_xlfn.XLOOKUP(B52,PROSPERInitial_Query!$E:$E,PROSPERInitial_Query!$R:$R,"",,-1)</f>
        <v/>
      </c>
      <c r="CR52" s="121" t="str">
        <f t="shared" si="374"/>
        <v>Suzan Limaye2 - RelationshipAccount / Stakeholder 2Self Score</v>
      </c>
      <c r="CS52" s="126" t="str">
        <f>_xlfn.XLOOKUP(CR52,PROSPERDelta_Query!BK:BK,PROSPERDelta_Query!AN:AN,"",,-1)</f>
        <v/>
      </c>
      <c r="CT52" s="131" t="str">
        <f t="shared" si="375"/>
        <v/>
      </c>
      <c r="CU52" s="131" t="str">
        <f t="shared" si="436"/>
        <v>N/A</v>
      </c>
      <c r="CV52" s="132" t="str">
        <f t="shared" si="437"/>
        <v>N/A</v>
      </c>
      <c r="CW52" s="132" t="str">
        <f>IF(IF(IF($C52="Christopher Lobo",_xlfn.XLOOKUP($B52,PROSPER_Lobo!$1:$1,PROSPER_Lobo!$24:$24,""),
IF($C52="Naren Baliga",_xlfn.XLOOKUP($B52,PROSPER_Baliga!$1:$1,PROSPER_Baliga!$24:$24,""),
IF($C52="Thorsten Huhn",_xlfn.XLOOKUP($B52,PROSPER_Huhn!$1:$1,PROSPER_Huhn!$24:$24,""),
IF($C52="Nick Hull",_xlfn.XLOOKUP($B52,PROSPER_Hull!$1:$1,PROSPER_Hull!$24:$24,""),
IF($C52="Monika Kotwani",_xlfn.XLOOKUP($B52,PROSPER_Kotwani!$1:$1,PROSPER_Kotwani!$24:$24,""),
IF($C52="Jonathan Wellner",_xlfn.XLOOKUP($B52,PROSPER_Wellner!$1:$1,PROSPER_Wellner!$24:$24,""),
IF($C52="Travis Harvey",_xlfn.XLOOKUP($B52,PROSPER_Harvey!$1:$1,PROSPER_Harvey!$24:$24,""),"")))))))="","",
IF($C52="Christopher Lobo",_xlfn.XLOOKUP($B52,PROSPER_Lobo!$1:$1,PROSPER_Lobo!$24:$24,""),
IF($C52="Naren Baliga",_xlfn.XLOOKUP($B52,PROSPER_Baliga!$1:$1,PROSPER_Baliga!$24:$24,""),
IF($C52="Thorsten Huhn",_xlfn.XLOOKUP($B52,PROSPER_Huhn!$1:$1,PROSPER_Huhn!$24:$24,""),
IF($C52="Nick Hull",_xlfn.XLOOKUP($B52,PROSPER_Hull!$1:$1,PROSPER_Hull!$24:$24,""),
IF($C52="Monika Kotwani",_xlfn.XLOOKUP($B52,PROSPER_Kotwani!$1:$1,PROSPER_Kotwani!$24:$24,""),
IF($C52="Jonathan Wellner",_xlfn.XLOOKUP($B52,PROSPER_Wellner!$1:$1,PROSPER_Wellner!$24:$24,""),
IF($C52="Travis Harvey",_xlfn.XLOOKUP($B52,PROSPER_Harvey!$1:$1,PROSPER_Harvey!$24:$24,""),""))))))))="","No Score",IF(IF($C52="Christopher Lobo",_xlfn.XLOOKUP($B52,PROSPER_Lobo!$1:$1,PROSPER_Lobo!$24:$24,""),
IF($C52="Naren Baliga",_xlfn.XLOOKUP($B52,PROSPER_Baliga!$1:$1,PROSPER_Baliga!$24:$24,""),
IF($C52="Thorsten Huhn",_xlfn.XLOOKUP($B52,PROSPER_Huhn!$1:$1,PROSPER_Huhn!$24:$24,""),
IF($C52="Nick Hull",_xlfn.XLOOKUP($B52,PROSPER_Hull!$1:$1,PROSPER_Hull!$24:$24,""),
IF($C52="Monika Kotwani",_xlfn.XLOOKUP($B52,PROSPER_Kotwani!$1:$1,PROSPER_Kotwani!$24:$24,""),
IF($C52="Jonathan Wellner",_xlfn.XLOOKUP($B52,PROSPER_Wellner!$1:$1,PROSPER_Wellner!$24:$24,""),
IF($C52="Travis Harvey",_xlfn.XLOOKUP($B52,PROSPER_Harvey!$1:$1,PROSPER_Harvey!$24:$24,""),"")))))))="","",
IF($C52="Christopher Lobo",_xlfn.XLOOKUP($B52,PROSPER_Lobo!$1:$1,PROSPER_Lobo!$24:$24,""),
IF($C52="Naren Baliga",_xlfn.XLOOKUP($B52,PROSPER_Baliga!$1:$1,PROSPER_Baliga!$24:$24,""),
IF($C52="Thorsten Huhn",_xlfn.XLOOKUP($B52,PROSPER_Huhn!$1:$1,PROSPER_Huhn!$24:$24,""),
IF($C52="Nick Hull",_xlfn.XLOOKUP($B52,PROSPER_Hull!$1:$1,PROSPER_Hull!$24:$24,""),
IF($C52="Monika Kotwani",_xlfn.XLOOKUP($B52,PROSPER_Kotwani!$1:$1,PROSPER_Kotwani!$24:$24,""),
IF($C52="Jonathan Wellner",_xlfn.XLOOKUP($B52,PROSPER_Wellner!$1:$1,PROSPER_Wellner!$24:$24,""),
IF($C52="Travis Harvey",_xlfn.XLOOKUP($B52,PROSPER_Harvey!$1:$1,PROSPER_Harvey!$24:$24,""),"")))))))))</f>
        <v>N/A</v>
      </c>
      <c r="CX52" s="131" t="str">
        <f>IF(IF(IF($C52="Christopher Lobo",_xlfn.XLOOKUP($B52,PROSPER_Lobo!$1:$1,PROSPER_Lobo!$25:$25,""),
IF($C52="Naren Baliga",_xlfn.XLOOKUP($B52,PROSPER_Baliga!$1:$1,PROSPER_Baliga!$25:$25,""),
IF($C52="Thorsten Huhn",_xlfn.XLOOKUP($B52,PROSPER_Huhn!$1:$1,PROSPER_Huhn!$25:$25,""),
IF($C52="Nick Hull",_xlfn.XLOOKUP($B52,PROSPER_Hull!$1:$1,PROSPER_Hull!$25:$25,""),
IF($C52="Monika Kotwani",_xlfn.XLOOKUP($B52,PROSPER_Kotwani!$1:$1,PROSPER_Kotwani!$25:$25,""),
IF($C52="Jonathan Wellner",_xlfn.XLOOKUP($B52,PROSPER_Wellner!$1:$1,PROSPER_Wellner!$25:$25,""),
IF($C52="Travis Harvey",_xlfn.XLOOKUP($B52,PROSPER_Harvey!$1:$1,PROSPER_Harvey!$25:$25,""),"")))))))="","",
IF($C52="Christopher Lobo",_xlfn.XLOOKUP($B52,PROSPER_Lobo!$1:$1,PROSPER_Lobo!$25:$25,""),
IF($C52="Naren Baliga",_xlfn.XLOOKUP($B52,PROSPER_Baliga!$1:$1,PROSPER_Baliga!$25:$25,""),
IF($C52="Thorsten Huhn",_xlfn.XLOOKUP($B52,PROSPER_Huhn!$1:$1,PROSPER_Huhn!$25:$25,""),
IF($C52="Nick Hull",_xlfn.XLOOKUP($B52,PROSPER_Hull!$1:$1,PROSPER_Hull!$25:$25,""),
IF($C52="Monika Kotwani",_xlfn.XLOOKUP($B52,PROSPER_Kotwani!$1:$1,PROSPER_Kotwani!$25:$25,""),
IF($C52="Jonathan Wellner",_xlfn.XLOOKUP($B52,PROSPER_Wellner!$1:$1,PROSPER_Wellner!$25:$25,""),
IF($C52="Travis Harvey",_xlfn.XLOOKUP($B52,PROSPER_Harvey!$1:$1,PROSPER_Harvey!$25:$25,""),""))))))))="","No Comment",IF(IF($C52="Christopher Lobo",_xlfn.XLOOKUP($B52,PROSPER_Lobo!$1:$1,PROSPER_Lobo!$25:$25,""),
IF($C52="Naren Baliga",_xlfn.XLOOKUP($B52,PROSPER_Baliga!$1:$1,PROSPER_Baliga!$25:$25,""),
IF($C52="Thorsten Huhn",_xlfn.XLOOKUP($B52,PROSPER_Huhn!$1:$1,PROSPER_Huhn!$25:$25,""),
IF($C52="Nick Hull",_xlfn.XLOOKUP($B52,PROSPER_Hull!$1:$1,PROSPER_Hull!$25:$25,""),
IF($C52="Monika Kotwani",_xlfn.XLOOKUP($B52,PROSPER_Kotwani!$1:$1,PROSPER_Kotwani!$25:$25,""),
IF($C52="Jonathan Wellner",_xlfn.XLOOKUP($B52,PROSPER_Wellner!$1:$1,PROSPER_Wellner!$25:$25,""),
IF($C52="Travis Harvey",_xlfn.XLOOKUP($B52,PROSPER_Harvey!$1:$1,PROSPER_Harvey!$25:$25,""),"")))))))="","",
IF($C52="Christopher Lobo",_xlfn.XLOOKUP($B52,PROSPER_Lobo!$1:$1,PROSPER_Lobo!$25:$25,""),
IF($C52="Naren Baliga",_xlfn.XLOOKUP($B52,PROSPER_Baliga!$1:$1,PROSPER_Baliga!$25:$25,""),
IF($C52="Thorsten Huhn",_xlfn.XLOOKUP($B52,PROSPER_Huhn!$1:$1,PROSPER_Huhn!$25:$25,""),
IF($C52="Nick Hull",_xlfn.XLOOKUP($B52,PROSPER_Hull!$1:$1,PROSPER_Hull!$25:$25,""),
IF($C52="Monika Kotwani",_xlfn.XLOOKUP($B52,PROSPER_Kotwani!$1:$1,PROSPER_Kotwani!$25:$25,""),
IF($C52="Jonathan Wellner",_xlfn.XLOOKUP($B52,PROSPER_Wellner!$1:$1,PROSPER_Wellner!$25:$25,""),
IF($C52="Travis Harvey",_xlfn.XLOOKUP($B52,PROSPER_Harvey!$1:$1,PROSPER_Harvey!$25:$25,""),"")))))))))</f>
        <v>N/A</v>
      </c>
      <c r="CY52" s="150" t="str">
        <f t="shared" si="438"/>
        <v>N/A</v>
      </c>
      <c r="CZ52" s="130" t="str">
        <f>_xlfn.XLOOKUP(B52,PROSPERInitial_Query!$E:$E,PROSPERInitial_Query!$AC:$AC,"",,-1)</f>
        <v/>
      </c>
      <c r="DA52" s="121" t="str">
        <f t="shared" si="376"/>
        <v>Suzan Limaye2 - RelationshipAccount / Stakeholder 3Name</v>
      </c>
      <c r="DB52" s="121" t="str">
        <f>_xlfn.XLOOKUP(DA52,PROSPERDelta_Query!BK:BK,PROSPERDelta_Query!AE:AE,"",,-1)</f>
        <v/>
      </c>
      <c r="DC52" s="126" t="str">
        <f>_xlfn.XLOOKUP(B52,PROSPERInitial_Query!$E:$E,PROSPERInitial_Query!$S:$S,"",,-1)</f>
        <v/>
      </c>
      <c r="DD52" s="121" t="str">
        <f t="shared" si="377"/>
        <v>Suzan Limaye2 - RelationshipAccount / Stakeholder 3Self Score</v>
      </c>
      <c r="DE52" s="126" t="str">
        <f>_xlfn.XLOOKUP(DD52,PROSPERDelta_Query!BK:BK,PROSPERDelta_Query!AO:AO,"",,-1)</f>
        <v/>
      </c>
      <c r="DF52" s="131" t="str">
        <f t="shared" si="378"/>
        <v/>
      </c>
      <c r="DG52" s="131" t="str">
        <f t="shared" si="439"/>
        <v>N/A</v>
      </c>
      <c r="DH52" s="132" t="str">
        <f t="shared" si="440"/>
        <v>N/A</v>
      </c>
      <c r="DI52" s="132" t="str">
        <f>IF(IF(IF($C52="Christopher Lobo",_xlfn.XLOOKUP($B52,PROSPER_Lobo!$1:$1,PROSPER_Lobo!$27:$27,""),
IF($C52="Naren Baliga",_xlfn.XLOOKUP($B52,PROSPER_Baliga!$1:$1,PROSPER_Baliga!$27:$27,""),
IF($C52="Thorsten Huhn",_xlfn.XLOOKUP($B52,PROSPER_Huhn!$1:$1,PROSPER_Huhn!$27:$27,""),
IF($C52="Nick Hull",_xlfn.XLOOKUP($B52,PROSPER_Hull!$1:$1,PROSPER_Hull!$27:$27,""),
IF($C52="Monika Kotwani",_xlfn.XLOOKUP($B52,PROSPER_Kotwani!$1:$1,PROSPER_Kotwani!$27:$27,""),
IF($C52="Jonathan Wellner",_xlfn.XLOOKUP($B52,PROSPER_Wellner!$1:$1,PROSPER_Wellner!$27:$27,""),
IF($C52="Travis Harvey",_xlfn.XLOOKUP($B52,PROSPER_Harvey!$1:$1,PROSPER_Harvey!$27:$27,""),"")))))))="","",
IF($C52="Christopher Lobo",_xlfn.XLOOKUP($B52,PROSPER_Lobo!$1:$1,PROSPER_Lobo!$27:$27,""),
IF($C52="Naren Baliga",_xlfn.XLOOKUP($B52,PROSPER_Baliga!$1:$1,PROSPER_Baliga!$27:$27,""),
IF($C52="Thorsten Huhn",_xlfn.XLOOKUP($B52,PROSPER_Huhn!$1:$1,PROSPER_Huhn!$27:$27,""),
IF($C52="Nick Hull",_xlfn.XLOOKUP($B52,PROSPER_Hull!$1:$1,PROSPER_Hull!$27:$27,""),
IF($C52="Monika Kotwani",_xlfn.XLOOKUP($B52,PROSPER_Kotwani!$1:$1,PROSPER_Kotwani!$27:$27,""),
IF($C52="Jonathan Wellner",_xlfn.XLOOKUP($B52,PROSPER_Wellner!$1:$1,PROSPER_Wellner!$27:$27,""),
IF($C52="Travis Harvey",_xlfn.XLOOKUP($B52,PROSPER_Harvey!$1:$1,PROSPER_Harvey!$27:$27,""),""))))))))="","No Score",IF(IF($C52="Christopher Lobo",_xlfn.XLOOKUP($B52,PROSPER_Lobo!$1:$1,PROSPER_Lobo!$27:$27,""),
IF($C52="Naren Baliga",_xlfn.XLOOKUP($B52,PROSPER_Baliga!$1:$1,PROSPER_Baliga!$27:$27,""),
IF($C52="Thorsten Huhn",_xlfn.XLOOKUP($B52,PROSPER_Huhn!$1:$1,PROSPER_Huhn!$27:$27,""),
IF($C52="Nick Hull",_xlfn.XLOOKUP($B52,PROSPER_Hull!$1:$1,PROSPER_Hull!$27:$27,""),
IF($C52="Monika Kotwani",_xlfn.XLOOKUP($B52,PROSPER_Kotwani!$1:$1,PROSPER_Kotwani!$27:$27,""),
IF($C52="Jonathan Wellner",_xlfn.XLOOKUP($B52,PROSPER_Wellner!$1:$1,PROSPER_Wellner!$27:$27,""),
IF($C52="Travis Harvey",_xlfn.XLOOKUP($B52,PROSPER_Harvey!$1:$1,PROSPER_Harvey!$27:$27,""),"")))))))="","",
IF($C52="Christopher Lobo",_xlfn.XLOOKUP($B52,PROSPER_Lobo!$1:$1,PROSPER_Lobo!$27:$27,""),
IF($C52="Naren Baliga",_xlfn.XLOOKUP($B52,PROSPER_Baliga!$1:$1,PROSPER_Baliga!$27:$27,""),
IF($C52="Thorsten Huhn",_xlfn.XLOOKUP($B52,PROSPER_Huhn!$1:$1,PROSPER_Huhn!$27:$27,""),
IF($C52="Nick Hull",_xlfn.XLOOKUP($B52,PROSPER_Hull!$1:$1,PROSPER_Hull!$27:$27,""),
IF($C52="Monika Kotwani",_xlfn.XLOOKUP($B52,PROSPER_Kotwani!$1:$1,PROSPER_Kotwani!$27:$27,""),
IF($C52="Jonathan Wellner",_xlfn.XLOOKUP($B52,PROSPER_Wellner!$1:$1,PROSPER_Wellner!$27:$27,""),
IF($C52="Travis Harvey",_xlfn.XLOOKUP($B52,PROSPER_Harvey!$1:$1,PROSPER_Harvey!$27:$27,""),"")))))))))</f>
        <v>N/A</v>
      </c>
      <c r="DJ52" s="131" t="str">
        <f>IF(IF(IF($C52="Christopher Lobo",_xlfn.XLOOKUP($B52,PROSPER_Lobo!$1:$1,PROSPER_Lobo!$28:$28,""),
IF($C52="Naren Baliga",_xlfn.XLOOKUP($B52,PROSPER_Baliga!$1:$1,PROSPER_Baliga!$28:$28,""),
IF($C52="Thorsten Huhn",_xlfn.XLOOKUP($B52,PROSPER_Huhn!$1:$1,PROSPER_Huhn!$28:$28,""),
IF($C52="Nick Hull",_xlfn.XLOOKUP($B52,PROSPER_Hull!$1:$1,PROSPER_Hull!$28:$28,""),
IF($C52="Monika Kotwani",_xlfn.XLOOKUP($B52,PROSPER_Kotwani!$1:$1,PROSPER_Kotwani!$28:$28,""),
IF($C52="Jonathan Wellner",_xlfn.XLOOKUP($B52,PROSPER_Wellner!$1:$1,PROSPER_Wellner!$28:$28,""),
IF($C52="Travis Harvey",_xlfn.XLOOKUP($B52,PROSPER_Harvey!$1:$1,PROSPER_Harvey!$28:$28,""),"")))))))="","",
IF($C52="Christopher Lobo",_xlfn.XLOOKUP($B52,PROSPER_Lobo!$1:$1,PROSPER_Lobo!$28:$28,""),
IF($C52="Naren Baliga",_xlfn.XLOOKUP($B52,PROSPER_Baliga!$1:$1,PROSPER_Baliga!$28:$28,""),
IF($C52="Thorsten Huhn",_xlfn.XLOOKUP($B52,PROSPER_Huhn!$1:$1,PROSPER_Huhn!$28:$28,""),
IF($C52="Nick Hull",_xlfn.XLOOKUP($B52,PROSPER_Hull!$1:$1,PROSPER_Hull!$28:$28,""),
IF($C52="Monika Kotwani",_xlfn.XLOOKUP($B52,PROSPER_Kotwani!$1:$1,PROSPER_Kotwani!$28:$28,""),
IF($C52="Jonathan Wellner",_xlfn.XLOOKUP($B52,PROSPER_Wellner!$1:$1,PROSPER_Wellner!$28:$28,""),
IF($C52="Travis Harvey",_xlfn.XLOOKUP($B52,PROSPER_Harvey!$1:$1,PROSPER_Harvey!$28:$28,""),""))))))))="","No Comment",IF(IF($C52="Christopher Lobo",_xlfn.XLOOKUP($B52,PROSPER_Lobo!$1:$1,PROSPER_Lobo!$28:$28,""),
IF($C52="Naren Baliga",_xlfn.XLOOKUP($B52,PROSPER_Baliga!$1:$1,PROSPER_Baliga!$28:$28,""),
IF($C52="Thorsten Huhn",_xlfn.XLOOKUP($B52,PROSPER_Huhn!$1:$1,PROSPER_Huhn!$28:$28,""),
IF($C52="Nick Hull",_xlfn.XLOOKUP($B52,PROSPER_Hull!$1:$1,PROSPER_Hull!$28:$28,""),
IF($C52="Monika Kotwani",_xlfn.XLOOKUP($B52,PROSPER_Kotwani!$1:$1,PROSPER_Kotwani!$28:$28,""),
IF($C52="Jonathan Wellner",_xlfn.XLOOKUP($B52,PROSPER_Wellner!$1:$1,PROSPER_Wellner!$28:$28,""),
IF($C52="Travis Harvey",_xlfn.XLOOKUP($B52,PROSPER_Harvey!$1:$1,PROSPER_Harvey!$28:$28,""),"")))))))="","",
IF($C52="Christopher Lobo",_xlfn.XLOOKUP($B52,PROSPER_Lobo!$1:$1,PROSPER_Lobo!$28:$28,""),
IF($C52="Naren Baliga",_xlfn.XLOOKUP($B52,PROSPER_Baliga!$1:$1,PROSPER_Baliga!$28:$28,""),
IF($C52="Thorsten Huhn",_xlfn.XLOOKUP($B52,PROSPER_Huhn!$1:$1,PROSPER_Huhn!$28:$28,""),
IF($C52="Nick Hull",_xlfn.XLOOKUP($B52,PROSPER_Hull!$1:$1,PROSPER_Hull!$28:$28,""),
IF($C52="Monika Kotwani",_xlfn.XLOOKUP($B52,PROSPER_Kotwani!$1:$1,PROSPER_Kotwani!$28:$28,""),
IF($C52="Jonathan Wellner",_xlfn.XLOOKUP($B52,PROSPER_Wellner!$1:$1,PROSPER_Wellner!$28:$28,""),
IF($C52="Travis Harvey",_xlfn.XLOOKUP($B52,PROSPER_Harvey!$1:$1,PROSPER_Harvey!$28:$28,""),"")))))))))</f>
        <v>N/A</v>
      </c>
      <c r="DK52" s="150" t="str">
        <f t="shared" si="441"/>
        <v>N/A</v>
      </c>
      <c r="DL52" s="130" t="str">
        <f>_xlfn.XLOOKUP(B52,PROSPERInitial_Query!$E:$E,PROSPERInitial_Query!$AD:$AD,"",,-1)</f>
        <v/>
      </c>
      <c r="DM52" s="121" t="str">
        <f t="shared" si="379"/>
        <v>Suzan Limaye2 - RelationshipAccount / Stakeholder 4Name</v>
      </c>
      <c r="DN52" s="121" t="str">
        <f>_xlfn.XLOOKUP(DM52,PROSPERDelta_Query!BK:BK,PROSPERDelta_Query!AF:AF,"",,-1)</f>
        <v/>
      </c>
      <c r="DO52" s="126" t="str">
        <f>_xlfn.XLOOKUP(B52,PROSPERInitial_Query!$E:$E,PROSPERInitial_Query!$T:$T,"",,-1)</f>
        <v/>
      </c>
      <c r="DP52" s="121" t="str">
        <f t="shared" si="380"/>
        <v>Suzan Limaye2 - RelationshipAccount / Stakeholder 4Self Score</v>
      </c>
      <c r="DQ52" s="126" t="str">
        <f>_xlfn.XLOOKUP(DP52,PROSPERDelta_Query!BK:BK,PROSPERDelta_Query!AP:AP,"",,-1)</f>
        <v/>
      </c>
      <c r="DR52" s="131" t="str">
        <f t="shared" si="381"/>
        <v/>
      </c>
      <c r="DS52" s="131" t="str">
        <f t="shared" si="442"/>
        <v>N/A</v>
      </c>
      <c r="DT52" s="132" t="str">
        <f t="shared" si="443"/>
        <v>N/A</v>
      </c>
      <c r="DU52" s="132" t="str">
        <f>IF(IF(IF($C52="Christopher Lobo",_xlfn.XLOOKUP($B52,PROSPER_Lobo!$1:$1,PROSPER_Lobo!$30:$30,""),
IF($C52="Naren Baliga",_xlfn.XLOOKUP($B52,PROSPER_Baliga!$1:$1,PROSPER_Baliga!$30:$30,""),
IF($C52="Thorsten Huhn",_xlfn.XLOOKUP($B52,PROSPER_Huhn!$1:$1,PROSPER_Huhn!$30:$30,""),
IF($C52="Nick Hull",_xlfn.XLOOKUP($B52,PROSPER_Hull!$1:$1,PROSPER_Hull!$30:$30,""),
IF($C52="Monika Kotwani",_xlfn.XLOOKUP($B52,PROSPER_Kotwani!$1:$1,PROSPER_Kotwani!$30:$30,""),
IF($C52="Jonathan Wellner",_xlfn.XLOOKUP($B52,PROSPER_Wellner!$1:$1,PROSPER_Wellner!$30:$30,""),
IF($C52="Travis Harvey",_xlfn.XLOOKUP($B52,PROSPER_Harvey!$1:$1,PROSPER_Harvey!$30:$30,""),"")))))))="","",
IF($C52="Christopher Lobo",_xlfn.XLOOKUP($B52,PROSPER_Lobo!$1:$1,PROSPER_Lobo!$30:$30,""),
IF($C52="Naren Baliga",_xlfn.XLOOKUP($B52,PROSPER_Baliga!$1:$1,PROSPER_Baliga!$30:$30,""),
IF($C52="Thorsten Huhn",_xlfn.XLOOKUP($B52,PROSPER_Huhn!$1:$1,PROSPER_Huhn!$30:$30,""),
IF($C52="Nick Hull",_xlfn.XLOOKUP($B52,PROSPER_Hull!$1:$1,PROSPER_Hull!$30:$30,""),
IF($C52="Monika Kotwani",_xlfn.XLOOKUP($B52,PROSPER_Kotwani!$1:$1,PROSPER_Kotwani!$30:$30,""),
IF($C52="Jonathan Wellner",_xlfn.XLOOKUP($B52,PROSPER_Wellner!$1:$1,PROSPER_Wellner!$30:$30,""),
IF($C52="Travis Harvey",_xlfn.XLOOKUP($B52,PROSPER_Harvey!$1:$1,PROSPER_Harvey!$30:$30,""),""))))))))="","No Score",IF(IF($C52="Christopher Lobo",_xlfn.XLOOKUP($B52,PROSPER_Lobo!$1:$1,PROSPER_Lobo!$30:$30,""),
IF($C52="Naren Baliga",_xlfn.XLOOKUP($B52,PROSPER_Baliga!$1:$1,PROSPER_Baliga!$30:$30,""),
IF($C52="Thorsten Huhn",_xlfn.XLOOKUP($B52,PROSPER_Huhn!$1:$1,PROSPER_Huhn!$30:$30,""),
IF($C52="Nick Hull",_xlfn.XLOOKUP($B52,PROSPER_Hull!$1:$1,PROSPER_Hull!$30:$30,""),
IF($C52="Monika Kotwani",_xlfn.XLOOKUP($B52,PROSPER_Kotwani!$1:$1,PROSPER_Kotwani!$30:$30,""),
IF($C52="Jonathan Wellner",_xlfn.XLOOKUP($B52,PROSPER_Wellner!$1:$1,PROSPER_Wellner!$30:$30,""),
IF($C52="Travis Harvey",_xlfn.XLOOKUP($B52,PROSPER_Harvey!$1:$1,PROSPER_Harvey!$30:$30,""),"")))))))="","",
IF($C52="Christopher Lobo",_xlfn.XLOOKUP($B52,PROSPER_Lobo!$1:$1,PROSPER_Lobo!$30:$30,""),
IF($C52="Naren Baliga",_xlfn.XLOOKUP($B52,PROSPER_Baliga!$1:$1,PROSPER_Baliga!$30:$30,""),
IF($C52="Thorsten Huhn",_xlfn.XLOOKUP($B52,PROSPER_Huhn!$1:$1,PROSPER_Huhn!$30:$30,""),
IF($C52="Nick Hull",_xlfn.XLOOKUP($B52,PROSPER_Hull!$1:$1,PROSPER_Hull!$30:$30,""),
IF($C52="Monika Kotwani",_xlfn.XLOOKUP($B52,PROSPER_Kotwani!$1:$1,PROSPER_Kotwani!$30:$30,""),
IF($C52="Jonathan Wellner",_xlfn.XLOOKUP($B52,PROSPER_Wellner!$1:$1,PROSPER_Wellner!$30:$30,""),
IF($C52="Travis Harvey",_xlfn.XLOOKUP($B52,PROSPER_Harvey!$1:$1,PROSPER_Harvey!$30:$30,""),"")))))))))</f>
        <v>N/A</v>
      </c>
      <c r="DV52" s="131" t="str">
        <f>IF(IF(IF($C52="Christopher Lobo",_xlfn.XLOOKUP($B52,PROSPER_Lobo!$1:$1,PROSPER_Lobo!$31:$31,""),
IF($C52="Naren Baliga",_xlfn.XLOOKUP($B52,PROSPER_Baliga!$1:$1,PROSPER_Baliga!$31:$31,""),
IF($C52="Thorsten Huhn",_xlfn.XLOOKUP($B52,PROSPER_Huhn!$1:$1,PROSPER_Huhn!$31:$31,""),
IF($C52="Nick Hull",_xlfn.XLOOKUP($B52,PROSPER_Hull!$1:$1,PROSPER_Hull!$31:$31,""),
IF($C52="Monika Kotwani",_xlfn.XLOOKUP($B52,PROSPER_Kotwani!$1:$1,PROSPER_Kotwani!$31:$31,""),
IF($C52="Jonathan Wellner",_xlfn.XLOOKUP($B52,PROSPER_Wellner!$1:$1,PROSPER_Wellner!$31:$31,""),
IF($C52="Travis Harvey",_xlfn.XLOOKUP($B52,PROSPER_Harvey!$1:$1,PROSPER_Harvey!$31:$31,""),"")))))))="","",
IF($C52="Christopher Lobo",_xlfn.XLOOKUP($B52,PROSPER_Lobo!$1:$1,PROSPER_Lobo!$31:$31,""),
IF($C52="Naren Baliga",_xlfn.XLOOKUP($B52,PROSPER_Baliga!$1:$1,PROSPER_Baliga!$31:$31,""),
IF($C52="Thorsten Huhn",_xlfn.XLOOKUP($B52,PROSPER_Huhn!$1:$1,PROSPER_Huhn!$31:$31,""),
IF($C52="Nick Hull",_xlfn.XLOOKUP($B52,PROSPER_Hull!$1:$1,PROSPER_Hull!$31:$31,""),
IF($C52="Monika Kotwani",_xlfn.XLOOKUP($B52,PROSPER_Kotwani!$1:$1,PROSPER_Kotwani!$31:$31,""),
IF($C52="Jonathan Wellner",_xlfn.XLOOKUP($B52,PROSPER_Wellner!$1:$1,PROSPER_Wellner!$31:$31,""),
IF($C52="Travis Harvey",_xlfn.XLOOKUP($B52,PROSPER_Harvey!$1:$1,PROSPER_Harvey!$31:$31,""),""))))))))="","No Comment",IF(IF($C52="Christopher Lobo",_xlfn.XLOOKUP($B52,PROSPER_Lobo!$1:$1,PROSPER_Lobo!$31:$31,""),
IF($C52="Naren Baliga",_xlfn.XLOOKUP($B52,PROSPER_Baliga!$1:$1,PROSPER_Baliga!$31:$31,""),
IF($C52="Thorsten Huhn",_xlfn.XLOOKUP($B52,PROSPER_Huhn!$1:$1,PROSPER_Huhn!$31:$31,""),
IF($C52="Nick Hull",_xlfn.XLOOKUP($B52,PROSPER_Hull!$1:$1,PROSPER_Hull!$31:$31,""),
IF($C52="Monika Kotwani",_xlfn.XLOOKUP($B52,PROSPER_Kotwani!$1:$1,PROSPER_Kotwani!$31:$31,""),
IF($C52="Jonathan Wellner",_xlfn.XLOOKUP($B52,PROSPER_Wellner!$1:$1,PROSPER_Wellner!$31:$31,""),
IF($C52="Travis Harvey",_xlfn.XLOOKUP($B52,PROSPER_Harvey!$1:$1,PROSPER_Harvey!$31:$31,""),"")))))))="","",
IF($C52="Christopher Lobo",_xlfn.XLOOKUP($B52,PROSPER_Lobo!$1:$1,PROSPER_Lobo!$31:$31,""),
IF($C52="Naren Baliga",_xlfn.XLOOKUP($B52,PROSPER_Baliga!$1:$1,PROSPER_Baliga!$31:$31,""),
IF($C52="Thorsten Huhn",_xlfn.XLOOKUP($B52,PROSPER_Huhn!$1:$1,PROSPER_Huhn!$31:$31,""),
IF($C52="Nick Hull",_xlfn.XLOOKUP($B52,PROSPER_Hull!$1:$1,PROSPER_Hull!$31:$31,""),
IF($C52="Monika Kotwani",_xlfn.XLOOKUP($B52,PROSPER_Kotwani!$1:$1,PROSPER_Kotwani!$31:$31,""),
IF($C52="Jonathan Wellner",_xlfn.XLOOKUP($B52,PROSPER_Wellner!$1:$1,PROSPER_Wellner!$31:$31,""),
IF($C52="Travis Harvey",_xlfn.XLOOKUP($B52,PROSPER_Harvey!$1:$1,PROSPER_Harvey!$31:$31,""),"")))))))))</f>
        <v>N/A</v>
      </c>
      <c r="DW52" s="150" t="str">
        <f t="shared" si="444"/>
        <v>N/A</v>
      </c>
      <c r="DX52" s="130" t="str">
        <f>_xlfn.XLOOKUP(B52,PROSPERInitial_Query!$E:$E,PROSPERInitial_Query!$AE:$AE,"",,-1)</f>
        <v/>
      </c>
      <c r="DY52" s="121" t="str">
        <f t="shared" si="382"/>
        <v>Suzan Limaye2 - RelationshipAccount / Stakeholder 5Name</v>
      </c>
      <c r="DZ52" s="121" t="str">
        <f>_xlfn.XLOOKUP(DY52,PROSPERDelta_Query!BK:BK,PROSPERDelta_Query!AG:AG,"",,-1)</f>
        <v/>
      </c>
      <c r="EA52" s="126" t="str">
        <f>_xlfn.XLOOKUP(B52,PROSPERInitial_Query!$E:$E,PROSPERInitial_Query!$U:$U,"",,-1)</f>
        <v/>
      </c>
      <c r="EB52" s="121" t="str">
        <f t="shared" si="383"/>
        <v>Suzan Limaye2 - RelationshipAccount / Stakeholder 5Self Score</v>
      </c>
      <c r="EC52" s="126" t="str">
        <f>_xlfn.XLOOKUP(EB52,PROSPERDelta_Query!BK:BK,PROSPERDelta_Query!AQ:AQ,"",,-1)</f>
        <v/>
      </c>
      <c r="ED52" s="131" t="str">
        <f t="shared" si="384"/>
        <v/>
      </c>
      <c r="EE52" s="131" t="str">
        <f t="shared" si="445"/>
        <v>N/A</v>
      </c>
      <c r="EF52" s="132" t="str">
        <f t="shared" si="446"/>
        <v>N/A</v>
      </c>
      <c r="EG52" s="132" t="str">
        <f>IF(IF(IF($C52="Christopher Lobo",_xlfn.XLOOKUP($B52,PROSPER_Lobo!$1:$1,PROSPER_Lobo!$33:$33,""),
IF($C52="Naren Baliga",_xlfn.XLOOKUP($B52,PROSPER_Baliga!$1:$1,PROSPER_Baliga!$33:$33,""),
IF($C52="Thorsten Huhn",_xlfn.XLOOKUP($B52,PROSPER_Huhn!$1:$1,PROSPER_Huhn!$33:$33,""),
IF($C52="Nick Hull",_xlfn.XLOOKUP($B52,PROSPER_Hull!$1:$1,PROSPER_Hull!$33:$33,""),
IF($C52="Monika Kotwani",_xlfn.XLOOKUP($B52,PROSPER_Kotwani!$1:$1,PROSPER_Kotwani!$33:$33,""),
IF($C52="Jonathan Wellner",_xlfn.XLOOKUP($B52,PROSPER_Wellner!$1:$1,PROSPER_Wellner!$33:$33,""),
IF($C52="Travis Harvey",_xlfn.XLOOKUP($B52,PROSPER_Harvey!$1:$1,PROSPER_Harvey!$33:$33,""),"")))))))="","",
IF($C52="Christopher Lobo",_xlfn.XLOOKUP($B52,PROSPER_Lobo!$1:$1,PROSPER_Lobo!$33:$33,""),
IF($C52="Naren Baliga",_xlfn.XLOOKUP($B52,PROSPER_Baliga!$1:$1,PROSPER_Baliga!$33:$33,""),
IF($C52="Thorsten Huhn",_xlfn.XLOOKUP($B52,PROSPER_Huhn!$1:$1,PROSPER_Huhn!$33:$33,""),
IF($C52="Nick Hull",_xlfn.XLOOKUP($B52,PROSPER_Hull!$1:$1,PROSPER_Hull!$33:$33,""),
IF($C52="Monika Kotwani",_xlfn.XLOOKUP($B52,PROSPER_Kotwani!$1:$1,PROSPER_Kotwani!$33:$33,""),
IF($C52="Jonathan Wellner",_xlfn.XLOOKUP($B52,PROSPER_Wellner!$1:$1,PROSPER_Wellner!$33:$33,""),
IF($C52="Travis Harvey",_xlfn.XLOOKUP($B52,PROSPER_Harvey!$1:$1,PROSPER_Harvey!$33:$33,""),""))))))))="","No Score",IF(IF($C52="Christopher Lobo",_xlfn.XLOOKUP($B52,PROSPER_Lobo!$1:$1,PROSPER_Lobo!$33:$33,""),
IF($C52="Naren Baliga",_xlfn.XLOOKUP($B52,PROSPER_Baliga!$1:$1,PROSPER_Baliga!$33:$33,""),
IF($C52="Thorsten Huhn",_xlfn.XLOOKUP($B52,PROSPER_Huhn!$1:$1,PROSPER_Huhn!$33:$33,""),
IF($C52="Nick Hull",_xlfn.XLOOKUP($B52,PROSPER_Hull!$1:$1,PROSPER_Hull!$33:$33,""),
IF($C52="Monika Kotwani",_xlfn.XLOOKUP($B52,PROSPER_Kotwani!$1:$1,PROSPER_Kotwani!$33:$33,""),
IF($C52="Jonathan Wellner",_xlfn.XLOOKUP($B52,PROSPER_Wellner!$1:$1,PROSPER_Wellner!$33:$33,""),
IF($C52="Travis Harvey",_xlfn.XLOOKUP($B52,PROSPER_Harvey!$1:$1,PROSPER_Harvey!$33:$33,""),"")))))))="","",
IF($C52="Christopher Lobo",_xlfn.XLOOKUP($B52,PROSPER_Lobo!$1:$1,PROSPER_Lobo!$33:$33,""),
IF($C52="Naren Baliga",_xlfn.XLOOKUP($B52,PROSPER_Baliga!$1:$1,PROSPER_Baliga!$33:$33,""),
IF($C52="Thorsten Huhn",_xlfn.XLOOKUP($B52,PROSPER_Huhn!$1:$1,PROSPER_Huhn!$33:$33,""),
IF($C52="Nick Hull",_xlfn.XLOOKUP($B52,PROSPER_Hull!$1:$1,PROSPER_Hull!$33:$33,""),
IF($C52="Monika Kotwani",_xlfn.XLOOKUP($B52,PROSPER_Kotwani!$1:$1,PROSPER_Kotwani!$33:$33,""),
IF($C52="Jonathan Wellner",_xlfn.XLOOKUP($B52,PROSPER_Wellner!$1:$1,PROSPER_Wellner!$33:$33,""),
IF($C52="Travis Harvey",_xlfn.XLOOKUP($B52,PROSPER_Harvey!$1:$1,PROSPER_Harvey!$33:$33,""),"")))))))))</f>
        <v>N/A</v>
      </c>
      <c r="EH52" s="131" t="str">
        <f>IF(IF(IF($C52="Christopher Lobo",_xlfn.XLOOKUP($B52,PROSPER_Lobo!$1:$1,PROSPER_Lobo!$34:$34,""),
IF($C52="Naren Baliga",_xlfn.XLOOKUP($B52,PROSPER_Baliga!$1:$1,PROSPER_Baliga!$34:$34,""),
IF($C52="Thorsten Huhn",_xlfn.XLOOKUP($B52,PROSPER_Huhn!$1:$1,PROSPER_Huhn!$34:$34,""),
IF($C52="Nick Hull",_xlfn.XLOOKUP($B52,PROSPER_Hull!$1:$1,PROSPER_Hull!$34:$34,""),
IF($C52="Monika Kotwani",_xlfn.XLOOKUP($B52,PROSPER_Kotwani!$1:$1,PROSPER_Kotwani!$34:$34,""),
IF($C52="Jonathan Wellner",_xlfn.XLOOKUP($B52,PROSPER_Wellner!$1:$1,PROSPER_Wellner!$34:$34,""),
IF($C52="Travis Harvey",_xlfn.XLOOKUP($B52,PROSPER_Harvey!$1:$1,PROSPER_Harvey!$34:$34,""),"")))))))="","",
IF($C52="Christopher Lobo",_xlfn.XLOOKUP($B52,PROSPER_Lobo!$1:$1,PROSPER_Lobo!$34:$34,""),
IF($C52="Naren Baliga",_xlfn.XLOOKUP($B52,PROSPER_Baliga!$1:$1,PROSPER_Baliga!$34:$34,""),
IF($C52="Thorsten Huhn",_xlfn.XLOOKUP($B52,PROSPER_Huhn!$1:$1,PROSPER_Huhn!$34:$34,""),
IF($C52="Nick Hull",_xlfn.XLOOKUP($B52,PROSPER_Hull!$1:$1,PROSPER_Hull!$34:$34,""),
IF($C52="Monika Kotwani",_xlfn.XLOOKUP($B52,PROSPER_Kotwani!$1:$1,PROSPER_Kotwani!$34:$34,""),
IF($C52="Jonathan Wellner",_xlfn.XLOOKUP($B52,PROSPER_Wellner!$1:$1,PROSPER_Wellner!$34:$34,""),
IF($C52="Travis Harvey",_xlfn.XLOOKUP($B52,PROSPER_Harvey!$1:$1,PROSPER_Harvey!$34:$34,""),""))))))))="","No Comment",IF(IF($C52="Christopher Lobo",_xlfn.XLOOKUP($B52,PROSPER_Lobo!$1:$1,PROSPER_Lobo!$34:$34,""),
IF($C52="Naren Baliga",_xlfn.XLOOKUP($B52,PROSPER_Baliga!$1:$1,PROSPER_Baliga!$34:$34,""),
IF($C52="Thorsten Huhn",_xlfn.XLOOKUP($B52,PROSPER_Huhn!$1:$1,PROSPER_Huhn!$34:$34,""),
IF($C52="Nick Hull",_xlfn.XLOOKUP($B52,PROSPER_Hull!$1:$1,PROSPER_Hull!$34:$34,""),
IF($C52="Monika Kotwani",_xlfn.XLOOKUP($B52,PROSPER_Kotwani!$1:$1,PROSPER_Kotwani!$34:$34,""),
IF($C52="Jonathan Wellner",_xlfn.XLOOKUP($B52,PROSPER_Wellner!$1:$1,PROSPER_Wellner!$34:$34,""),
IF($C52="Travis Harvey",_xlfn.XLOOKUP($B52,PROSPER_Harvey!$1:$1,PROSPER_Harvey!$34:$34,""),"")))))))="","",
IF($C52="Christopher Lobo",_xlfn.XLOOKUP($B52,PROSPER_Lobo!$1:$1,PROSPER_Lobo!$34:$34,""),
IF($C52="Naren Baliga",_xlfn.XLOOKUP($B52,PROSPER_Baliga!$1:$1,PROSPER_Baliga!$34:$34,""),
IF($C52="Thorsten Huhn",_xlfn.XLOOKUP($B52,PROSPER_Huhn!$1:$1,PROSPER_Huhn!$34:$34,""),
IF($C52="Nick Hull",_xlfn.XLOOKUP($B52,PROSPER_Hull!$1:$1,PROSPER_Hull!$34:$34,""),
IF($C52="Monika Kotwani",_xlfn.XLOOKUP($B52,PROSPER_Kotwani!$1:$1,PROSPER_Kotwani!$34:$34,""),
IF($C52="Jonathan Wellner",_xlfn.XLOOKUP($B52,PROSPER_Wellner!$1:$1,PROSPER_Wellner!$34:$34,""),
IF($C52="Travis Harvey",_xlfn.XLOOKUP($B52,PROSPER_Harvey!$1:$1,PROSPER_Harvey!$34:$34,""),"")))))))))</f>
        <v>N/A</v>
      </c>
      <c r="EI52" s="150" t="str">
        <f t="shared" si="447"/>
        <v>N/A</v>
      </c>
      <c r="EJ52" s="130" t="str">
        <f>_xlfn.XLOOKUP(B52,PROSPERInitial_Query!$E:$E,PROSPERInitial_Query!$AF:$AF,"",,-1)</f>
        <v/>
      </c>
      <c r="EK52" s="121" t="str">
        <f t="shared" si="385"/>
        <v>Suzan Limaye2 - RelationshipAccount / Stakeholder 6Name</v>
      </c>
      <c r="EL52" s="121" t="str">
        <f>_xlfn.XLOOKUP(EK52,PROSPERDelta_Query!BK:BK,PROSPERDelta_Query!AH:AH,"",,-1)</f>
        <v/>
      </c>
      <c r="EM52" s="126" t="str">
        <f>_xlfn.XLOOKUP(B52,PROSPERInitial_Query!$E:$E,PROSPERInitial_Query!$V:$V,"",,-1)</f>
        <v/>
      </c>
      <c r="EN52" s="121" t="str">
        <f t="shared" si="386"/>
        <v>Suzan Limaye2 - RelationshipAccount / Stakeholder 6Self Score</v>
      </c>
      <c r="EO52" s="126" t="str">
        <f>_xlfn.XLOOKUP(EN52,PROSPERDelta_Query!BK:BK,PROSPERDelta_Query!AR:AR,"",,-1)</f>
        <v/>
      </c>
      <c r="EP52" s="131" t="str">
        <f t="shared" si="387"/>
        <v/>
      </c>
      <c r="EQ52" s="131" t="str">
        <f t="shared" si="448"/>
        <v>N/A</v>
      </c>
      <c r="ER52" s="132" t="str">
        <f t="shared" si="449"/>
        <v>N/A</v>
      </c>
      <c r="ES52" s="132" t="str">
        <f>IF(IF(IF($C52="Christopher Lobo",_xlfn.XLOOKUP($B52,PROSPER_Lobo!$1:$1,PROSPER_Lobo!$36:$36,""),
IF($C52="Naren Baliga",_xlfn.XLOOKUP($B52,PROSPER_Baliga!$1:$1,PROSPER_Baliga!$36:$36,""),
IF($C52="Thorsten Huhn",_xlfn.XLOOKUP($B52,PROSPER_Huhn!$1:$1,PROSPER_Huhn!$36:$36,""),
IF($C52="Nick Hull",_xlfn.XLOOKUP($B52,PROSPER_Hull!$1:$1,PROSPER_Hull!$36:$36,""),
IF($C52="Monika Kotwani",_xlfn.XLOOKUP($B52,PROSPER_Kotwani!$1:$1,PROSPER_Kotwani!$36:$36,""),
IF($C52="Jonathan Wellner",_xlfn.XLOOKUP($B52,PROSPER_Wellner!$1:$1,PROSPER_Wellner!$36:$36,""),
IF($C52="Travis Harvey",_xlfn.XLOOKUP($B52,PROSPER_Harvey!$1:$1,PROSPER_Harvey!$36:$36,""),"")))))))="","",
IF($C52="Christopher Lobo",_xlfn.XLOOKUP($B52,PROSPER_Lobo!$1:$1,PROSPER_Lobo!$36:$36,""),
IF($C52="Naren Baliga",_xlfn.XLOOKUP($B52,PROSPER_Baliga!$1:$1,PROSPER_Baliga!$36:$36,""),
IF($C52="Thorsten Huhn",_xlfn.XLOOKUP($B52,PROSPER_Huhn!$1:$1,PROSPER_Huhn!$36:$36,""),
IF($C52="Nick Hull",_xlfn.XLOOKUP($B52,PROSPER_Hull!$1:$1,PROSPER_Hull!$36:$36,""),
IF($C52="Monika Kotwani",_xlfn.XLOOKUP($B52,PROSPER_Kotwani!$1:$1,PROSPER_Kotwani!$36:$36,""),
IF($C52="Jonathan Wellner",_xlfn.XLOOKUP($B52,PROSPER_Wellner!$1:$1,PROSPER_Wellner!$36:$36,""),
IF($C52="Travis Harvey",_xlfn.XLOOKUP($B52,PROSPER_Harvey!$1:$1,PROSPER_Harvey!$36:$36,""),""))))))))="","No Score",IF(IF($C52="Christopher Lobo",_xlfn.XLOOKUP($B52,PROSPER_Lobo!$1:$1,PROSPER_Lobo!$36:$36,""),
IF($C52="Naren Baliga",_xlfn.XLOOKUP($B52,PROSPER_Baliga!$1:$1,PROSPER_Baliga!$36:$36,""),
IF($C52="Thorsten Huhn",_xlfn.XLOOKUP($B52,PROSPER_Huhn!$1:$1,PROSPER_Huhn!$36:$36,""),
IF($C52="Nick Hull",_xlfn.XLOOKUP($B52,PROSPER_Hull!$1:$1,PROSPER_Hull!$36:$36,""),
IF($C52="Monika Kotwani",_xlfn.XLOOKUP($B52,PROSPER_Kotwani!$1:$1,PROSPER_Kotwani!$36:$36,""),
IF($C52="Jonathan Wellner",_xlfn.XLOOKUP($B52,PROSPER_Wellner!$1:$1,PROSPER_Wellner!$36:$36,""),
IF($C52="Travis Harvey",_xlfn.XLOOKUP($B52,PROSPER_Harvey!$1:$1,PROSPER_Harvey!$36:$36,""),"")))))))="","",
IF($C52="Christopher Lobo",_xlfn.XLOOKUP($B52,PROSPER_Lobo!$1:$1,PROSPER_Lobo!$36:$36,""),
IF($C52="Naren Baliga",_xlfn.XLOOKUP($B52,PROSPER_Baliga!$1:$1,PROSPER_Baliga!$36:$36,""),
IF($C52="Thorsten Huhn",_xlfn.XLOOKUP($B52,PROSPER_Huhn!$1:$1,PROSPER_Huhn!$36:$36,""),
IF($C52="Nick Hull",_xlfn.XLOOKUP($B52,PROSPER_Hull!$1:$1,PROSPER_Hull!$36:$36,""),
IF($C52="Monika Kotwani",_xlfn.XLOOKUP($B52,PROSPER_Kotwani!$1:$1,PROSPER_Kotwani!$36:$36,""),
IF($C52="Jonathan Wellner",_xlfn.XLOOKUP($B52,PROSPER_Wellner!$1:$1,PROSPER_Wellner!$36:$36,""),
IF($C52="Travis Harvey",_xlfn.XLOOKUP($B52,PROSPER_Harvey!$1:$1,PROSPER_Harvey!$36:$36,""),"")))))))))</f>
        <v>N/A</v>
      </c>
      <c r="ET52" s="131" t="str">
        <f>IF(IF(IF($C52="Christopher Lobo",_xlfn.XLOOKUP($B52,PROSPER_Lobo!$1:$1,PROSPER_Lobo!$37:$37,""),
IF($C52="Naren Baliga",_xlfn.XLOOKUP($B52,PROSPER_Baliga!$1:$1,PROSPER_Baliga!$37:$37,""),
IF($C52="Thorsten Huhn",_xlfn.XLOOKUP($B52,PROSPER_Huhn!$1:$1,PROSPER_Huhn!$37:$37,""),
IF($C52="Nick Hull",_xlfn.XLOOKUP($B52,PROSPER_Hull!$1:$1,PROSPER_Hull!$37:$37,""),
IF($C52="Monika Kotwani",_xlfn.XLOOKUP($B52,PROSPER_Kotwani!$1:$1,PROSPER_Kotwani!$37:$37,""),
IF($C52="Jonathan Wellner",_xlfn.XLOOKUP($B52,PROSPER_Wellner!$1:$1,PROSPER_Wellner!$37:$37,""),
IF($C52="Travis Harvey",_xlfn.XLOOKUP($B52,PROSPER_Harvey!$1:$1,PROSPER_Harvey!$37:$37,""),"")))))))="","",
IF($C52="Christopher Lobo",_xlfn.XLOOKUP($B52,PROSPER_Lobo!$1:$1,PROSPER_Lobo!$37:$37,""),
IF($C52="Naren Baliga",_xlfn.XLOOKUP($B52,PROSPER_Baliga!$1:$1,PROSPER_Baliga!$37:$37,""),
IF($C52="Thorsten Huhn",_xlfn.XLOOKUP($B52,PROSPER_Huhn!$1:$1,PROSPER_Huhn!$37:$37,""),
IF($C52="Nick Hull",_xlfn.XLOOKUP($B52,PROSPER_Hull!$1:$1,PROSPER_Hull!$37:$37,""),
IF($C52="Monika Kotwani",_xlfn.XLOOKUP($B52,PROSPER_Kotwani!$1:$1,PROSPER_Kotwani!$37:$37,""),
IF($C52="Jonathan Wellner",_xlfn.XLOOKUP($B52,PROSPER_Wellner!$1:$1,PROSPER_Wellner!$37:$37,""),
IF($C52="Travis Harvey",_xlfn.XLOOKUP($B52,PROSPER_Harvey!$1:$1,PROSPER_Harvey!$37:$37,""),""))))))))="","No Comment",IF(IF($C52="Christopher Lobo",_xlfn.XLOOKUP($B52,PROSPER_Lobo!$1:$1,PROSPER_Lobo!$37:$37,""),
IF($C52="Naren Baliga",_xlfn.XLOOKUP($B52,PROSPER_Baliga!$1:$1,PROSPER_Baliga!$37:$37,""),
IF($C52="Thorsten Huhn",_xlfn.XLOOKUP($B52,PROSPER_Huhn!$1:$1,PROSPER_Huhn!$37:$37,""),
IF($C52="Nick Hull",_xlfn.XLOOKUP($B52,PROSPER_Hull!$1:$1,PROSPER_Hull!$37:$37,""),
IF($C52="Monika Kotwani",_xlfn.XLOOKUP($B52,PROSPER_Kotwani!$1:$1,PROSPER_Kotwani!$37:$37,""),
IF($C52="Jonathan Wellner",_xlfn.XLOOKUP($B52,PROSPER_Wellner!$1:$1,PROSPER_Wellner!$37:$37,""),
IF($C52="Travis Harvey",_xlfn.XLOOKUP($B52,PROSPER_Harvey!$1:$1,PROSPER_Harvey!$37:$37,""),"")))))))="","",
IF($C52="Christopher Lobo",_xlfn.XLOOKUP($B52,PROSPER_Lobo!$1:$1,PROSPER_Lobo!$37:$37,""),
IF($C52="Naren Baliga",_xlfn.XLOOKUP($B52,PROSPER_Baliga!$1:$1,PROSPER_Baliga!$37:$37,""),
IF($C52="Thorsten Huhn",_xlfn.XLOOKUP($B52,PROSPER_Huhn!$1:$1,PROSPER_Huhn!$37:$37,""),
IF($C52="Nick Hull",_xlfn.XLOOKUP($B52,PROSPER_Hull!$1:$1,PROSPER_Hull!$37:$37,""),
IF($C52="Monika Kotwani",_xlfn.XLOOKUP($B52,PROSPER_Kotwani!$1:$1,PROSPER_Kotwani!$37:$37,""),
IF($C52="Jonathan Wellner",_xlfn.XLOOKUP($B52,PROSPER_Wellner!$1:$1,PROSPER_Wellner!$37:$37,""),
IF($C52="Travis Harvey",_xlfn.XLOOKUP($B52,PROSPER_Harvey!$1:$1,PROSPER_Harvey!$37:$37,""),"")))))))))</f>
        <v>N/A</v>
      </c>
      <c r="EU52" s="150" t="str">
        <f t="shared" si="450"/>
        <v>N/A</v>
      </c>
      <c r="EV52" s="130" t="str">
        <f>_xlfn.XLOOKUP(B52,PROSPERInitial_Query!$E:$E,PROSPERInitial_Query!$AG:$AG,"",,-1)</f>
        <v/>
      </c>
      <c r="EW52" s="121" t="str">
        <f t="shared" si="388"/>
        <v>Suzan Limaye2 - RelationshipAccount / Stakeholder 7Name</v>
      </c>
      <c r="EX52" s="121" t="str">
        <f>_xlfn.XLOOKUP(EW52,PROSPERDelta_Query!BK:BK,PROSPERDelta_Query!AI:AI,"",,-1)</f>
        <v/>
      </c>
      <c r="EY52" s="126" t="str">
        <f>_xlfn.XLOOKUP(B52,PROSPERInitial_Query!$E:$E,PROSPERInitial_Query!$W:$W,"",,-1)</f>
        <v/>
      </c>
      <c r="EZ52" s="121" t="str">
        <f t="shared" si="389"/>
        <v>Suzan Limaye2 - RelationshipAccount / Stakeholder 7Self Score</v>
      </c>
      <c r="FA52" s="126" t="str">
        <f>_xlfn.XLOOKUP(EZ52,PROSPERDelta_Query!BK:BK,PROSPERDelta_Query!AS:AS,"",,-1)</f>
        <v/>
      </c>
      <c r="FB52" s="131" t="str">
        <f t="shared" si="390"/>
        <v/>
      </c>
      <c r="FC52" s="131" t="str">
        <f t="shared" si="451"/>
        <v>N/A</v>
      </c>
      <c r="FD52" s="132" t="str">
        <f t="shared" si="452"/>
        <v>N/A</v>
      </c>
      <c r="FE52" s="132" t="str">
        <f>IF(IF(IF($C52="Christopher Lobo",_xlfn.XLOOKUP($B52,PROSPER_Lobo!$1:$1,PROSPER_Lobo!$39:$39,""),
IF($C52="Naren Baliga",_xlfn.XLOOKUP($B52,PROSPER_Baliga!$1:$1,PROSPER_Baliga!$39:$39,""),
IF($C52="Thorsten Huhn",_xlfn.XLOOKUP($B52,PROSPER_Huhn!$1:$1,PROSPER_Huhn!$39:$39,""),
IF($C52="Nick Hull",_xlfn.XLOOKUP($B52,PROSPER_Hull!$1:$1,PROSPER_Hull!$39:$39,""),
IF($C52="Monika Kotwani",_xlfn.XLOOKUP($B52,PROSPER_Kotwani!$1:$1,PROSPER_Kotwani!$39:$39,""),
IF($C52="Jonathan Wellner",_xlfn.XLOOKUP($B52,PROSPER_Wellner!$1:$1,PROSPER_Wellner!$39:$39,""),
IF($C52="Travis Harvey",_xlfn.XLOOKUP($B52,PROSPER_Harvey!$1:$1,PROSPER_Harvey!$39:$39,""),"")))))))="","",
IF($C52="Christopher Lobo",_xlfn.XLOOKUP($B52,PROSPER_Lobo!$1:$1,PROSPER_Lobo!$39:$39,""),
IF($C52="Naren Baliga",_xlfn.XLOOKUP($B52,PROSPER_Baliga!$1:$1,PROSPER_Baliga!$39:$39,""),
IF($C52="Thorsten Huhn",_xlfn.XLOOKUP($B52,PROSPER_Huhn!$1:$1,PROSPER_Huhn!$39:$39,""),
IF($C52="Nick Hull",_xlfn.XLOOKUP($B52,PROSPER_Hull!$1:$1,PROSPER_Hull!$39:$39,""),
IF($C52="Monika Kotwani",_xlfn.XLOOKUP($B52,PROSPER_Kotwani!$1:$1,PROSPER_Kotwani!$39:$39,""),
IF($C52="Jonathan Wellner",_xlfn.XLOOKUP($B52,PROSPER_Wellner!$1:$1,PROSPER_Wellner!$39:$39,""),
IF($C52="Travis Harvey",_xlfn.XLOOKUP($B52,PROSPER_Harvey!$1:$1,PROSPER_Harvey!$39:$39,""),""))))))))="","No Score",IF(IF($C52="Christopher Lobo",_xlfn.XLOOKUP($B52,PROSPER_Lobo!$1:$1,PROSPER_Lobo!$39:$39,""),
IF($C52="Naren Baliga",_xlfn.XLOOKUP($B52,PROSPER_Baliga!$1:$1,PROSPER_Baliga!$39:$39,""),
IF($C52="Thorsten Huhn",_xlfn.XLOOKUP($B52,PROSPER_Huhn!$1:$1,PROSPER_Huhn!$39:$39,""),
IF($C52="Nick Hull",_xlfn.XLOOKUP($B52,PROSPER_Hull!$1:$1,PROSPER_Hull!$39:$39,""),
IF($C52="Monika Kotwani",_xlfn.XLOOKUP($B52,PROSPER_Kotwani!$1:$1,PROSPER_Kotwani!$39:$39,""),
IF($C52="Jonathan Wellner",_xlfn.XLOOKUP($B52,PROSPER_Wellner!$1:$1,PROSPER_Wellner!$39:$39,""),
IF($C52="Travis Harvey",_xlfn.XLOOKUP($B52,PROSPER_Harvey!$1:$1,PROSPER_Harvey!$39:$39,""),"")))))))="","",
IF($C52="Christopher Lobo",_xlfn.XLOOKUP($B52,PROSPER_Lobo!$1:$1,PROSPER_Lobo!$39:$39,""),
IF($C52="Naren Baliga",_xlfn.XLOOKUP($B52,PROSPER_Baliga!$1:$1,PROSPER_Baliga!$39:$39,""),
IF($C52="Thorsten Huhn",_xlfn.XLOOKUP($B52,PROSPER_Huhn!$1:$1,PROSPER_Huhn!$39:$39,""),
IF($C52="Nick Hull",_xlfn.XLOOKUP($B52,PROSPER_Hull!$1:$1,PROSPER_Hull!$39:$39,""),
IF($C52="Monika Kotwani",_xlfn.XLOOKUP($B52,PROSPER_Kotwani!$1:$1,PROSPER_Kotwani!$39:$39,""),
IF($C52="Jonathan Wellner",_xlfn.XLOOKUP($B52,PROSPER_Wellner!$1:$1,PROSPER_Wellner!$39:$39,""),
IF($C52="Travis Harvey",_xlfn.XLOOKUP($B52,PROSPER_Harvey!$1:$1,PROSPER_Harvey!$39:$39,""),"")))))))))</f>
        <v>N/A</v>
      </c>
      <c r="FF52" s="131" t="str">
        <f>IF(IF(IF($C52="Christopher Lobo",_xlfn.XLOOKUP($B52,PROSPER_Lobo!$1:$1,PROSPER_Lobo!$40:$40,""),
IF($C52="Naren Baliga",_xlfn.XLOOKUP($B52,PROSPER_Baliga!$1:$1,PROSPER_Baliga!$40:$40,""),
IF($C52="Thorsten Huhn",_xlfn.XLOOKUP($B52,PROSPER_Huhn!$1:$1,PROSPER_Huhn!$40:$40,""),
IF($C52="Nick Hull",_xlfn.XLOOKUP($B52,PROSPER_Hull!$1:$1,PROSPER_Hull!$40:$40,""),
IF($C52="Monika Kotwani",_xlfn.XLOOKUP($B52,PROSPER_Kotwani!$1:$1,PROSPER_Kotwani!$40:$40,""),
IF($C52="Jonathan Wellner",_xlfn.XLOOKUP($B52,PROSPER_Wellner!$1:$1,PROSPER_Wellner!$40:$40,""),
IF($C52="Travis Harvey",_xlfn.XLOOKUP($B52,PROSPER_Harvey!$1:$1,PROSPER_Harvey!$40:$40,""),"")))))))="","",
IF($C52="Christopher Lobo",_xlfn.XLOOKUP($B52,PROSPER_Lobo!$1:$1,PROSPER_Lobo!$40:$40,""),
IF($C52="Naren Baliga",_xlfn.XLOOKUP($B52,PROSPER_Baliga!$1:$1,PROSPER_Baliga!$40:$40,""),
IF($C52="Thorsten Huhn",_xlfn.XLOOKUP($B52,PROSPER_Huhn!$1:$1,PROSPER_Huhn!$40:$40,""),
IF($C52="Nick Hull",_xlfn.XLOOKUP($B52,PROSPER_Hull!$1:$1,PROSPER_Hull!$40:$40,""),
IF($C52="Monika Kotwani",_xlfn.XLOOKUP($B52,PROSPER_Kotwani!$1:$1,PROSPER_Kotwani!$40:$40,""),
IF($C52="Jonathan Wellner",_xlfn.XLOOKUP($B52,PROSPER_Wellner!$1:$1,PROSPER_Wellner!$40:$40,""),
IF($C52="Travis Harvey",_xlfn.XLOOKUP($B52,PROSPER_Harvey!$1:$1,PROSPER_Harvey!$40:$40,""),""))))))))="","No Comment",IF(IF($C52="Christopher Lobo",_xlfn.XLOOKUP($B52,PROSPER_Lobo!$1:$1,PROSPER_Lobo!$40:$40,""),
IF($C52="Naren Baliga",_xlfn.XLOOKUP($B52,PROSPER_Baliga!$1:$1,PROSPER_Baliga!$40:$40,""),
IF($C52="Thorsten Huhn",_xlfn.XLOOKUP($B52,PROSPER_Huhn!$1:$1,PROSPER_Huhn!$40:$40,""),
IF($C52="Nick Hull",_xlfn.XLOOKUP($B52,PROSPER_Hull!$1:$1,PROSPER_Hull!$40:$40,""),
IF($C52="Monika Kotwani",_xlfn.XLOOKUP($B52,PROSPER_Kotwani!$1:$1,PROSPER_Kotwani!$40:$40,""),
IF($C52="Jonathan Wellner",_xlfn.XLOOKUP($B52,PROSPER_Wellner!$1:$1,PROSPER_Wellner!$40:$40,""),
IF($C52="Travis Harvey",_xlfn.XLOOKUP($B52,PROSPER_Harvey!$1:$1,PROSPER_Harvey!$40:$40,""),"")))))))="","",
IF($C52="Christopher Lobo",_xlfn.XLOOKUP($B52,PROSPER_Lobo!$1:$1,PROSPER_Lobo!$40:$40,""),
IF($C52="Naren Baliga",_xlfn.XLOOKUP($B52,PROSPER_Baliga!$1:$1,PROSPER_Baliga!$40:$40,""),
IF($C52="Thorsten Huhn",_xlfn.XLOOKUP($B52,PROSPER_Huhn!$1:$1,PROSPER_Huhn!$40:$40,""),
IF($C52="Nick Hull",_xlfn.XLOOKUP($B52,PROSPER_Hull!$1:$1,PROSPER_Hull!$40:$40,""),
IF($C52="Monika Kotwani",_xlfn.XLOOKUP($B52,PROSPER_Kotwani!$1:$1,PROSPER_Kotwani!$40:$40,""),
IF($C52="Jonathan Wellner",_xlfn.XLOOKUP($B52,PROSPER_Wellner!$1:$1,PROSPER_Wellner!$40:$40,""),
IF($C52="Travis Harvey",_xlfn.XLOOKUP($B52,PROSPER_Harvey!$1:$1,PROSPER_Harvey!$40:$40,""),"")))))))))</f>
        <v>N/A</v>
      </c>
      <c r="FG52" s="150" t="str">
        <f t="shared" si="453"/>
        <v>N/A</v>
      </c>
      <c r="FH52" s="130" t="str">
        <f>_xlfn.XLOOKUP(B52,PROSPERInitial_Query!$E:$E,PROSPERInitial_Query!$AH:$AH,"",,-1)</f>
        <v/>
      </c>
      <c r="FI52" s="121" t="str">
        <f t="shared" si="391"/>
        <v>Suzan Limaye2 - RelationshipAccount / Stakeholder 8Name</v>
      </c>
      <c r="FJ52" s="121" t="str">
        <f>_xlfn.XLOOKUP(FI52,PROSPERDelta_Query!BK:BK,PROSPERDelta_Query!AJ:AJ,"",,-1)</f>
        <v/>
      </c>
      <c r="FK52" s="126" t="str">
        <f>_xlfn.XLOOKUP(B52,PROSPERInitial_Query!$E:$E,PROSPERInitial_Query!$X:$X,"",,-1)</f>
        <v/>
      </c>
      <c r="FL52" s="121" t="str">
        <f t="shared" si="392"/>
        <v>Suzan Limaye2 - RelationshipAccount / Stakeholder 8Self Score</v>
      </c>
      <c r="FM52" s="126" t="str">
        <f>_xlfn.XLOOKUP(FL52,PROSPERDelta_Query!BK:BK,PROSPERDelta_Query!AT:AT,"",,-1)</f>
        <v/>
      </c>
      <c r="FN52" s="131" t="str">
        <f t="shared" si="393"/>
        <v/>
      </c>
      <c r="FO52" s="131" t="str">
        <f t="shared" si="454"/>
        <v>N/A</v>
      </c>
      <c r="FP52" s="132" t="str">
        <f t="shared" si="455"/>
        <v>N/A</v>
      </c>
      <c r="FQ52" s="132" t="str">
        <f>IF(IF(IF($C52="Christopher Lobo",_xlfn.XLOOKUP($B52,PROSPER_Lobo!$1:$1,PROSPER_Lobo!$42:$42,""),
IF($C52="Naren Baliga",_xlfn.XLOOKUP($B52,PROSPER_Baliga!$1:$1,PROSPER_Baliga!$42:$42,""),
IF($C52="Thorsten Huhn",_xlfn.XLOOKUP($B52,PROSPER_Huhn!$1:$1,PROSPER_Huhn!$42:$42,""),
IF($C52="Nick Hull",_xlfn.XLOOKUP($B52,PROSPER_Hull!$1:$1,PROSPER_Hull!$42:$42,""),
IF($C52="Monika Kotwani",_xlfn.XLOOKUP($B52,PROSPER_Kotwani!$1:$1,PROSPER_Kotwani!$42:$42,""),
IF($C52="Jonathan Wellner",_xlfn.XLOOKUP($B52,PROSPER_Wellner!$1:$1,PROSPER_Wellner!$42:$42,""),
IF($C52="Travis Harvey",_xlfn.XLOOKUP($B52,PROSPER_Harvey!$1:$1,PROSPER_Harvey!$42:$42,""),"")))))))="","",
IF($C52="Christopher Lobo",_xlfn.XLOOKUP($B52,PROSPER_Lobo!$1:$1,PROSPER_Lobo!$42:$42,""),
IF($C52="Naren Baliga",_xlfn.XLOOKUP($B52,PROSPER_Baliga!$1:$1,PROSPER_Baliga!$42:$42,""),
IF($C52="Thorsten Huhn",_xlfn.XLOOKUP($B52,PROSPER_Huhn!$1:$1,PROSPER_Huhn!$42:$42,""),
IF($C52="Nick Hull",_xlfn.XLOOKUP($B52,PROSPER_Hull!$1:$1,PROSPER_Hull!$42:$42,""),
IF($C52="Monika Kotwani",_xlfn.XLOOKUP($B52,PROSPER_Kotwani!$1:$1,PROSPER_Kotwani!$42:$42,""),
IF($C52="Jonathan Wellner",_xlfn.XLOOKUP($B52,PROSPER_Wellner!$1:$1,PROSPER_Wellner!$42:$42,""),
IF($C52="Travis Harvey",_xlfn.XLOOKUP($B52,PROSPER_Harvey!$1:$1,PROSPER_Harvey!$42:$42,""),""))))))))="","No Score",IF(IF($C52="Christopher Lobo",_xlfn.XLOOKUP($B52,PROSPER_Lobo!$1:$1,PROSPER_Lobo!$42:$42,""),
IF($C52="Naren Baliga",_xlfn.XLOOKUP($B52,PROSPER_Baliga!$1:$1,PROSPER_Baliga!$42:$42,""),
IF($C52="Thorsten Huhn",_xlfn.XLOOKUP($B52,PROSPER_Huhn!$1:$1,PROSPER_Huhn!$42:$42,""),
IF($C52="Nick Hull",_xlfn.XLOOKUP($B52,PROSPER_Hull!$1:$1,PROSPER_Hull!$42:$42,""),
IF($C52="Monika Kotwani",_xlfn.XLOOKUP($B52,PROSPER_Kotwani!$1:$1,PROSPER_Kotwani!$42:$42,""),
IF($C52="Jonathan Wellner",_xlfn.XLOOKUP($B52,PROSPER_Wellner!$1:$1,PROSPER_Wellner!$42:$42,""),
IF($C52="Travis Harvey",_xlfn.XLOOKUP($B52,PROSPER_Harvey!$1:$1,PROSPER_Harvey!$42:$42,""),"")))))))="","",
IF($C52="Christopher Lobo",_xlfn.XLOOKUP($B52,PROSPER_Lobo!$1:$1,PROSPER_Lobo!$42:$42,""),
IF($C52="Naren Baliga",_xlfn.XLOOKUP($B52,PROSPER_Baliga!$1:$1,PROSPER_Baliga!$42:$42,""),
IF($C52="Thorsten Huhn",_xlfn.XLOOKUP($B52,PROSPER_Huhn!$1:$1,PROSPER_Huhn!$42:$42,""),
IF($C52="Nick Hull",_xlfn.XLOOKUP($B52,PROSPER_Hull!$1:$1,PROSPER_Hull!$42:$42,""),
IF($C52="Monika Kotwani",_xlfn.XLOOKUP($B52,PROSPER_Kotwani!$1:$1,PROSPER_Kotwani!$42:$42,""),
IF($C52="Jonathan Wellner",_xlfn.XLOOKUP($B52,PROSPER_Wellner!$1:$1,PROSPER_Wellner!$42:$42,""),
IF($C52="Travis Harvey",_xlfn.XLOOKUP($B52,PROSPER_Harvey!$1:$1,PROSPER_Harvey!$42:$42,""),"")))))))))</f>
        <v>N/A</v>
      </c>
      <c r="FR52" s="131" t="str">
        <f>IF(IF(IF($C52="Christopher Lobo",_xlfn.XLOOKUP($B52,PROSPER_Lobo!$1:$1,PROSPER_Lobo!$43:$43,""),
IF($C52="Naren Baliga",_xlfn.XLOOKUP($B52,PROSPER_Baliga!$1:$1,PROSPER_Baliga!$43:$43,""),
IF($C52="Thorsten Huhn",_xlfn.XLOOKUP($B52,PROSPER_Huhn!$1:$1,PROSPER_Huhn!$43:$43,""),
IF($C52="Nick Hull",_xlfn.XLOOKUP($B52,PROSPER_Hull!$1:$1,PROSPER_Hull!$43:$43,""),
IF($C52="Monika Kotwani",_xlfn.XLOOKUP($B52,PROSPER_Kotwani!$1:$1,PROSPER_Kotwani!$43:$43,""),
IF($C52="Jonathan Wellner",_xlfn.XLOOKUP($B52,PROSPER_Wellner!$1:$1,PROSPER_Wellner!$43:$43,""),
IF($C52="Travis Harvey",_xlfn.XLOOKUP($B52,PROSPER_Harvey!$1:$1,PROSPER_Harvey!$43:$43,""),"")))))))="","",
IF($C52="Christopher Lobo",_xlfn.XLOOKUP($B52,PROSPER_Lobo!$1:$1,PROSPER_Lobo!$43:$43,""),
IF($C52="Naren Baliga",_xlfn.XLOOKUP($B52,PROSPER_Baliga!$1:$1,PROSPER_Baliga!$43:$43,""),
IF($C52="Thorsten Huhn",_xlfn.XLOOKUP($B52,PROSPER_Huhn!$1:$1,PROSPER_Huhn!$43:$43,""),
IF($C52="Nick Hull",_xlfn.XLOOKUP($B52,PROSPER_Hull!$1:$1,PROSPER_Hull!$43:$43,""),
IF($C52="Monika Kotwani",_xlfn.XLOOKUP($B52,PROSPER_Kotwani!$1:$1,PROSPER_Kotwani!$43:$43,""),
IF($C52="Jonathan Wellner",_xlfn.XLOOKUP($B52,PROSPER_Wellner!$1:$1,PROSPER_Wellner!$43:$43,""),
IF($C52="Travis Harvey",_xlfn.XLOOKUP($B52,PROSPER_Harvey!$1:$1,PROSPER_Harvey!$43:$43,""),""))))))))="","No Comment",IF(IF($C52="Christopher Lobo",_xlfn.XLOOKUP($B52,PROSPER_Lobo!$1:$1,PROSPER_Lobo!$43:$43,""),
IF($C52="Naren Baliga",_xlfn.XLOOKUP($B52,PROSPER_Baliga!$1:$1,PROSPER_Baliga!$43:$43,""),
IF($C52="Thorsten Huhn",_xlfn.XLOOKUP($B52,PROSPER_Huhn!$1:$1,PROSPER_Huhn!$43:$43,""),
IF($C52="Nick Hull",_xlfn.XLOOKUP($B52,PROSPER_Hull!$1:$1,PROSPER_Hull!$43:$43,""),
IF($C52="Monika Kotwani",_xlfn.XLOOKUP($B52,PROSPER_Kotwani!$1:$1,PROSPER_Kotwani!$43:$43,""),
IF($C52="Jonathan Wellner",_xlfn.XLOOKUP($B52,PROSPER_Wellner!$1:$1,PROSPER_Wellner!$43:$43,""),
IF($C52="Travis Harvey",_xlfn.XLOOKUP($B52,PROSPER_Harvey!$1:$1,PROSPER_Harvey!$43:$43,""),"")))))))="","",
IF($C52="Christopher Lobo",_xlfn.XLOOKUP($B52,PROSPER_Lobo!$1:$1,PROSPER_Lobo!$43:$43,""),
IF($C52="Naren Baliga",_xlfn.XLOOKUP($B52,PROSPER_Baliga!$1:$1,PROSPER_Baliga!$43:$43,""),
IF($C52="Thorsten Huhn",_xlfn.XLOOKUP($B52,PROSPER_Huhn!$1:$1,PROSPER_Huhn!$43:$43,""),
IF($C52="Nick Hull",_xlfn.XLOOKUP($B52,PROSPER_Hull!$1:$1,PROSPER_Hull!$43:$43,""),
IF($C52="Monika Kotwani",_xlfn.XLOOKUP($B52,PROSPER_Kotwani!$1:$1,PROSPER_Kotwani!$43:$43,""),
IF($C52="Jonathan Wellner",_xlfn.XLOOKUP($B52,PROSPER_Wellner!$1:$1,PROSPER_Wellner!$43:$43,""),
IF($C52="Travis Harvey",_xlfn.XLOOKUP($B52,PROSPER_Harvey!$1:$1,PROSPER_Harvey!$43:$43,""),"")))))))))</f>
        <v>N/A</v>
      </c>
      <c r="FS52" s="150" t="str">
        <f t="shared" si="456"/>
        <v>N/A</v>
      </c>
      <c r="FT52" s="130" t="str">
        <f>_xlfn.XLOOKUP(B52,PROSPERInitial_Query!$E:$E,PROSPERInitial_Query!$AI:$AI,"",,-1)</f>
        <v/>
      </c>
      <c r="FU52" s="121" t="str">
        <f t="shared" si="394"/>
        <v>Suzan Limaye2 - RelationshipAccount / Stakeholder 9Name</v>
      </c>
      <c r="FV52" s="121" t="str">
        <f>_xlfn.XLOOKUP(FU52,PROSPERDelta_Query!BK:BK,PROSPERDelta_Query!AK:AK,"",,-1)</f>
        <v/>
      </c>
      <c r="FW52" s="126" t="str">
        <f>_xlfn.XLOOKUP(B52,PROSPERInitial_Query!$E:$E,PROSPERInitial_Query!$Y:$Y,"",,-1)</f>
        <v/>
      </c>
      <c r="FX52" s="121" t="str">
        <f t="shared" si="395"/>
        <v>Suzan Limaye2 - RelationshipAccount / Stakeholder 9Self Score</v>
      </c>
      <c r="FY52" s="126" t="str">
        <f>_xlfn.XLOOKUP(FX52,PROSPERDelta_Query!BK:BK,PROSPERDelta_Query!AU:AU,"",,-1)</f>
        <v/>
      </c>
      <c r="FZ52" s="131" t="str">
        <f t="shared" si="396"/>
        <v/>
      </c>
      <c r="GA52" s="131" t="str">
        <f t="shared" si="457"/>
        <v>N/A</v>
      </c>
      <c r="GB52" s="132" t="str">
        <f t="shared" si="458"/>
        <v>N/A</v>
      </c>
      <c r="GC52" s="132" t="str">
        <f>IF(IF(IF($C52="Christopher Lobo",_xlfn.XLOOKUP($B52,PROSPER_Lobo!$1:$1,PROSPER_Lobo!$45:$45,""),
IF($C52="Naren Baliga",_xlfn.XLOOKUP($B52,PROSPER_Baliga!$1:$1,PROSPER_Baliga!$45:$45,""),
IF($C52="Thorsten Huhn",_xlfn.XLOOKUP($B52,PROSPER_Huhn!$1:$1,PROSPER_Huhn!$45:$45,""),
IF($C52="Nick Hull",_xlfn.XLOOKUP($B52,PROSPER_Hull!$1:$1,PROSPER_Hull!$45:$45,""),
IF($C52="Monika Kotwani",_xlfn.XLOOKUP($B52,PROSPER_Kotwani!$1:$1,PROSPER_Kotwani!$45:$45,""),
IF($C52="Jonathan Wellner",_xlfn.XLOOKUP($B52,PROSPER_Wellner!$1:$1,PROSPER_Wellner!$45:$45,""),
IF($C52="Travis Harvey",_xlfn.XLOOKUP($B52,PROSPER_Harvey!$1:$1,PROSPER_Harvey!$45:$45,""),"")))))))="","",
IF($C52="Christopher Lobo",_xlfn.XLOOKUP($B52,PROSPER_Lobo!$1:$1,PROSPER_Lobo!$45:$45,""),
IF($C52="Naren Baliga",_xlfn.XLOOKUP($B52,PROSPER_Baliga!$1:$1,PROSPER_Baliga!$45:$45,""),
IF($C52="Thorsten Huhn",_xlfn.XLOOKUP($B52,PROSPER_Huhn!$1:$1,PROSPER_Huhn!$45:$45,""),
IF($C52="Nick Hull",_xlfn.XLOOKUP($B52,PROSPER_Hull!$1:$1,PROSPER_Hull!$45:$45,""),
IF($C52="Monika Kotwani",_xlfn.XLOOKUP($B52,PROSPER_Kotwani!$1:$1,PROSPER_Kotwani!$45:$45,""),
IF($C52="Jonathan Wellner",_xlfn.XLOOKUP($B52,PROSPER_Wellner!$1:$1,PROSPER_Wellner!$45:$45,""),
IF($C52="Travis Harvey",_xlfn.XLOOKUP($B52,PROSPER_Harvey!$1:$1,PROSPER_Harvey!$45:$45,""),""))))))))="","No Score",IF(IF($C52="Christopher Lobo",_xlfn.XLOOKUP($B52,PROSPER_Lobo!$1:$1,PROSPER_Lobo!$45:$45,""),
IF($C52="Naren Baliga",_xlfn.XLOOKUP($B52,PROSPER_Baliga!$1:$1,PROSPER_Baliga!$45:$45,""),
IF($C52="Thorsten Huhn",_xlfn.XLOOKUP($B52,PROSPER_Huhn!$1:$1,PROSPER_Huhn!$45:$45,""),
IF($C52="Nick Hull",_xlfn.XLOOKUP($B52,PROSPER_Hull!$1:$1,PROSPER_Hull!$45:$45,""),
IF($C52="Monika Kotwani",_xlfn.XLOOKUP($B52,PROSPER_Kotwani!$1:$1,PROSPER_Kotwani!$45:$45,""),
IF($C52="Jonathan Wellner",_xlfn.XLOOKUP($B52,PROSPER_Wellner!$1:$1,PROSPER_Wellner!$45:$45,""),
IF($C52="Travis Harvey",_xlfn.XLOOKUP($B52,PROSPER_Harvey!$1:$1,PROSPER_Harvey!$45:$45,""),"")))))))="","",
IF($C52="Christopher Lobo",_xlfn.XLOOKUP($B52,PROSPER_Lobo!$1:$1,PROSPER_Lobo!$45:$45,""),
IF($C52="Naren Baliga",_xlfn.XLOOKUP($B52,PROSPER_Baliga!$1:$1,PROSPER_Baliga!$45:$45,""),
IF($C52="Thorsten Huhn",_xlfn.XLOOKUP($B52,PROSPER_Huhn!$1:$1,PROSPER_Huhn!$45:$45,""),
IF($C52="Nick Hull",_xlfn.XLOOKUP($B52,PROSPER_Hull!$1:$1,PROSPER_Hull!$45:$45,""),
IF($C52="Monika Kotwani",_xlfn.XLOOKUP($B52,PROSPER_Kotwani!$1:$1,PROSPER_Kotwani!$45:$45,""),
IF($C52="Jonathan Wellner",_xlfn.XLOOKUP($B52,PROSPER_Wellner!$1:$1,PROSPER_Wellner!$45:$45,""),
IF($C52="Travis Harvey",_xlfn.XLOOKUP($B52,PROSPER_Harvey!$1:$1,PROSPER_Harvey!$45:$45,""),"")))))))))</f>
        <v>N/A</v>
      </c>
      <c r="GD52" s="131" t="str">
        <f>IF(IF(IF($C52="Christopher Lobo",_xlfn.XLOOKUP($B52,PROSPER_Lobo!$1:$1,PROSPER_Lobo!$46:$46,""),
IF($C52="Naren Baliga",_xlfn.XLOOKUP($B52,PROSPER_Baliga!$1:$1,PROSPER_Baliga!$46:$46,""),
IF($C52="Thorsten Huhn",_xlfn.XLOOKUP($B52,PROSPER_Huhn!$1:$1,PROSPER_Huhn!$46:$46,""),
IF($C52="Nick Hull",_xlfn.XLOOKUP($B52,PROSPER_Hull!$1:$1,PROSPER_Hull!$46:$46,""),
IF($C52="Monika Kotwani",_xlfn.XLOOKUP($B52,PROSPER_Kotwani!$1:$1,PROSPER_Kotwani!$46:$46,""),
IF($C52="Jonathan Wellner",_xlfn.XLOOKUP($B52,PROSPER_Wellner!$1:$1,PROSPER_Wellner!$46:$46,""),
IF($C52="Travis Harvey",_xlfn.XLOOKUP($B52,PROSPER_Harvey!$1:$1,PROSPER_Harvey!$46:$46,""),"")))))))="","",
IF($C52="Christopher Lobo",_xlfn.XLOOKUP($B52,PROSPER_Lobo!$1:$1,PROSPER_Lobo!$46:$46,""),
IF($C52="Naren Baliga",_xlfn.XLOOKUP($B52,PROSPER_Baliga!$1:$1,PROSPER_Baliga!$46:$46,""),
IF($C52="Thorsten Huhn",_xlfn.XLOOKUP($B52,PROSPER_Huhn!$1:$1,PROSPER_Huhn!$46:$46,""),
IF($C52="Nick Hull",_xlfn.XLOOKUP($B52,PROSPER_Hull!$1:$1,PROSPER_Hull!$46:$46,""),
IF($C52="Monika Kotwani",_xlfn.XLOOKUP($B52,PROSPER_Kotwani!$1:$1,PROSPER_Kotwani!$46:$46,""),
IF($C52="Jonathan Wellner",_xlfn.XLOOKUP($B52,PROSPER_Wellner!$1:$1,PROSPER_Wellner!$46:$46,""),
IF($C52="Travis Harvey",_xlfn.XLOOKUP($B52,PROSPER_Harvey!$1:$1,PROSPER_Harvey!$46:$46,""),""))))))))="","No Comment",IF(IF($C52="Christopher Lobo",_xlfn.XLOOKUP($B52,PROSPER_Lobo!$1:$1,PROSPER_Lobo!$46:$46,""),
IF($C52="Naren Baliga",_xlfn.XLOOKUP($B52,PROSPER_Baliga!$1:$1,PROSPER_Baliga!$46:$46,""),
IF($C52="Thorsten Huhn",_xlfn.XLOOKUP($B52,PROSPER_Huhn!$1:$1,PROSPER_Huhn!$46:$46,""),
IF($C52="Nick Hull",_xlfn.XLOOKUP($B52,PROSPER_Hull!$1:$1,PROSPER_Hull!$46:$46,""),
IF($C52="Monika Kotwani",_xlfn.XLOOKUP($B52,PROSPER_Kotwani!$1:$1,PROSPER_Kotwani!$46:$46,""),
IF($C52="Jonathan Wellner",_xlfn.XLOOKUP($B52,PROSPER_Wellner!$1:$1,PROSPER_Wellner!$46:$46,""),
IF($C52="Travis Harvey",_xlfn.XLOOKUP($B52,PROSPER_Harvey!$1:$1,PROSPER_Harvey!$46:$46,""),"")))))))="","",
IF($C52="Christopher Lobo",_xlfn.XLOOKUP($B52,PROSPER_Lobo!$1:$1,PROSPER_Lobo!$46:$46,""),
IF($C52="Naren Baliga",_xlfn.XLOOKUP($B52,PROSPER_Baliga!$1:$1,PROSPER_Baliga!$46:$46,""),
IF($C52="Thorsten Huhn",_xlfn.XLOOKUP($B52,PROSPER_Huhn!$1:$1,PROSPER_Huhn!$46:$46,""),
IF($C52="Nick Hull",_xlfn.XLOOKUP($B52,PROSPER_Hull!$1:$1,PROSPER_Hull!$46:$46,""),
IF($C52="Monika Kotwani",_xlfn.XLOOKUP($B52,PROSPER_Kotwani!$1:$1,PROSPER_Kotwani!$46:$46,""),
IF($C52="Jonathan Wellner",_xlfn.XLOOKUP($B52,PROSPER_Wellner!$1:$1,PROSPER_Wellner!$46:$46,""),
IF($C52="Travis Harvey",_xlfn.XLOOKUP($B52,PROSPER_Harvey!$1:$1,PROSPER_Harvey!$46:$46,""),"")))))))))</f>
        <v>N/A</v>
      </c>
      <c r="GE52" s="150" t="str">
        <f t="shared" si="459"/>
        <v>N/A</v>
      </c>
      <c r="GF52" s="130" t="str">
        <f>_xlfn.XLOOKUP(B52,PROSPERInitial_Query!$E:$E,PROSPERInitial_Query!$AJ:$AJ,"",,-1)</f>
        <v/>
      </c>
      <c r="GG52" s="121" t="str">
        <f t="shared" si="397"/>
        <v>Suzan Limaye2 - RelationshipAccount / Stakeholder 10Name</v>
      </c>
      <c r="GH52" s="121" t="str">
        <f>_xlfn.XLOOKUP(GG52,PROSPERDelta_Query!BK:BK,PROSPERDelta_Query!AL:AL,"",,-1)</f>
        <v/>
      </c>
      <c r="GI52" s="126" t="str">
        <f>_xlfn.XLOOKUP(B52,PROSPERInitial_Query!$E:$E,PROSPERInitial_Query!$Z:$Z,"",,-1)</f>
        <v/>
      </c>
      <c r="GJ52" s="121" t="str">
        <f t="shared" si="398"/>
        <v>Suzan Limaye2 - RelationshipAccount / Stakeholder 10Self Score</v>
      </c>
      <c r="GK52" s="126" t="str">
        <f>_xlfn.XLOOKUP(GJ52,PROSPERDelta_Query!BK:BK,PROSPERDelta_Query!AV:AV,"",,-1)</f>
        <v/>
      </c>
      <c r="GL52" s="131" t="str">
        <f t="shared" si="399"/>
        <v/>
      </c>
      <c r="GM52" s="131" t="str">
        <f t="shared" si="460"/>
        <v>N/A</v>
      </c>
      <c r="GN52" s="132" t="str">
        <f t="shared" si="461"/>
        <v>N/A</v>
      </c>
      <c r="GO52" s="132" t="str">
        <f>IF(IF(IF($C52="Christopher Lobo",_xlfn.XLOOKUP($B52,PROSPER_Lobo!$1:$1,PROSPER_Lobo!$48:$48,""),
IF($C52="Naren Baliga",_xlfn.XLOOKUP($B52,PROSPER_Baliga!$1:$1,PROSPER_Baliga!$48:$48,""),
IF($C52="Thorsten Huhn",_xlfn.XLOOKUP($B52,PROSPER_Huhn!$1:$1,PROSPER_Huhn!$48:$48,""),
IF($C52="Nick Hull",_xlfn.XLOOKUP($B52,PROSPER_Hull!$1:$1,PROSPER_Hull!$48:$48,""),
IF($C52="Monika Kotwani",_xlfn.XLOOKUP($B52,PROSPER_Kotwani!$1:$1,PROSPER_Kotwani!$48:$48,""),
IF($C52="Jonathan Wellner",_xlfn.XLOOKUP($B52,PROSPER_Wellner!$1:$1,PROSPER_Wellner!$48:$48,""),
IF($C52="Travis Harvey",_xlfn.XLOOKUP($B52,PROSPER_Harvey!$1:$1,PROSPER_Harvey!$48:$48,""),"")))))))="","",
IF($C52="Christopher Lobo",_xlfn.XLOOKUP($B52,PROSPER_Lobo!$1:$1,PROSPER_Lobo!$48:$48,""),
IF($C52="Naren Baliga",_xlfn.XLOOKUP($B52,PROSPER_Baliga!$1:$1,PROSPER_Baliga!$48:$48,""),
IF($C52="Thorsten Huhn",_xlfn.XLOOKUP($B52,PROSPER_Huhn!$1:$1,PROSPER_Huhn!$48:$48,""),
IF($C52="Nick Hull",_xlfn.XLOOKUP($B52,PROSPER_Hull!$1:$1,PROSPER_Hull!$48:$48,""),
IF($C52="Monika Kotwani",_xlfn.XLOOKUP($B52,PROSPER_Kotwani!$1:$1,PROSPER_Kotwani!$48:$48,""),
IF($C52="Jonathan Wellner",_xlfn.XLOOKUP($B52,PROSPER_Wellner!$1:$1,PROSPER_Wellner!$48:$48,""),
IF($C52="Travis Harvey",_xlfn.XLOOKUP($B52,PROSPER_Harvey!$1:$1,PROSPER_Harvey!$48:$48,""),""))))))))="","No Score",IF(IF($C52="Christopher Lobo",_xlfn.XLOOKUP($B52,PROSPER_Lobo!$1:$1,PROSPER_Lobo!$48:$48,""),
IF($C52="Naren Baliga",_xlfn.XLOOKUP($B52,PROSPER_Baliga!$1:$1,PROSPER_Baliga!$48:$48,""),
IF($C52="Thorsten Huhn",_xlfn.XLOOKUP($B52,PROSPER_Huhn!$1:$1,PROSPER_Huhn!$48:$48,""),
IF($C52="Nick Hull",_xlfn.XLOOKUP($B52,PROSPER_Hull!$1:$1,PROSPER_Hull!$48:$48,""),
IF($C52="Monika Kotwani",_xlfn.XLOOKUP($B52,PROSPER_Kotwani!$1:$1,PROSPER_Kotwani!$48:$48,""),
IF($C52="Jonathan Wellner",_xlfn.XLOOKUP($B52,PROSPER_Wellner!$1:$1,PROSPER_Wellner!$48:$48,""),
IF($C52="Travis Harvey",_xlfn.XLOOKUP($B52,PROSPER_Harvey!$1:$1,PROSPER_Harvey!$48:$48,""),"")))))))="","",
IF($C52="Christopher Lobo",_xlfn.XLOOKUP($B52,PROSPER_Lobo!$1:$1,PROSPER_Lobo!$48:$48,""),
IF($C52="Naren Baliga",_xlfn.XLOOKUP($B52,PROSPER_Baliga!$1:$1,PROSPER_Baliga!$48:$48,""),
IF($C52="Thorsten Huhn",_xlfn.XLOOKUP($B52,PROSPER_Huhn!$1:$1,PROSPER_Huhn!$48:$48,""),
IF($C52="Nick Hull",_xlfn.XLOOKUP($B52,PROSPER_Hull!$1:$1,PROSPER_Hull!$48:$48,""),
IF($C52="Monika Kotwani",_xlfn.XLOOKUP($B52,PROSPER_Kotwani!$1:$1,PROSPER_Kotwani!$48:$48,""),
IF($C52="Jonathan Wellner",_xlfn.XLOOKUP($B52,PROSPER_Wellner!$1:$1,PROSPER_Wellner!$48:$48,""),
IF($C52="Travis Harvey",_xlfn.XLOOKUP($B52,PROSPER_Harvey!$1:$1,PROSPER_Harvey!$48:$48,""),"")))))))))</f>
        <v>N/A</v>
      </c>
      <c r="GP52" s="131" t="str">
        <f>IF(IF(IF($C52="Christopher Lobo",_xlfn.XLOOKUP($B52,PROSPER_Lobo!$1:$1,PROSPER_Lobo!$49:$49,""),
IF($C52="Naren Baliga",_xlfn.XLOOKUP($B52,PROSPER_Baliga!$1:$1,PROSPER_Baliga!$49:$49,""),
IF($C52="Thorsten Huhn",_xlfn.XLOOKUP($B52,PROSPER_Huhn!$1:$1,PROSPER_Huhn!$49:$49,""),
IF($C52="Nick Hull",_xlfn.XLOOKUP($B52,PROSPER_Hull!$1:$1,PROSPER_Hull!$49:$49,""),
IF($C52="Monika Kotwani",_xlfn.XLOOKUP($B52,PROSPER_Kotwani!$1:$1,PROSPER_Kotwani!$49:$49,""),
IF($C52="Jonathan Wellner",_xlfn.XLOOKUP($B52,PROSPER_Wellner!$1:$1,PROSPER_Wellner!$49:$49,""),
IF($C52="Travis Harvey",_xlfn.XLOOKUP($B52,PROSPER_Harvey!$1:$1,PROSPER_Harvey!$49:$49,""),"")))))))="","",
IF($C52="Christopher Lobo",_xlfn.XLOOKUP($B52,PROSPER_Lobo!$1:$1,PROSPER_Lobo!$49:$49,""),
IF($C52="Naren Baliga",_xlfn.XLOOKUP($B52,PROSPER_Baliga!$1:$1,PROSPER_Baliga!$49:$49,""),
IF($C52="Thorsten Huhn",_xlfn.XLOOKUP($B52,PROSPER_Huhn!$1:$1,PROSPER_Huhn!$49:$49,""),
IF($C52="Nick Hull",_xlfn.XLOOKUP($B52,PROSPER_Hull!$1:$1,PROSPER_Hull!$49:$49,""),
IF($C52="Monika Kotwani",_xlfn.XLOOKUP($B52,PROSPER_Kotwani!$1:$1,PROSPER_Kotwani!$49:$49,""),
IF($C52="Jonathan Wellner",_xlfn.XLOOKUP($B52,PROSPER_Wellner!$1:$1,PROSPER_Wellner!$49:$49,""),
IF($C52="Travis Harvey",_xlfn.XLOOKUP($B52,PROSPER_Harvey!$1:$1,PROSPER_Harvey!$49:$49,""),""))))))))="","No Comment",IF(IF($C52="Christopher Lobo",_xlfn.XLOOKUP($B52,PROSPER_Lobo!$1:$1,PROSPER_Lobo!$49:$49,""),
IF($C52="Naren Baliga",_xlfn.XLOOKUP($B52,PROSPER_Baliga!$1:$1,PROSPER_Baliga!$49:$49,""),
IF($C52="Thorsten Huhn",_xlfn.XLOOKUP($B52,PROSPER_Huhn!$1:$1,PROSPER_Huhn!$49:$49,""),
IF($C52="Nick Hull",_xlfn.XLOOKUP($B52,PROSPER_Hull!$1:$1,PROSPER_Hull!$49:$49,""),
IF($C52="Monika Kotwani",_xlfn.XLOOKUP($B52,PROSPER_Kotwani!$1:$1,PROSPER_Kotwani!$49:$49,""),
IF($C52="Jonathan Wellner",_xlfn.XLOOKUP($B52,PROSPER_Wellner!$1:$1,PROSPER_Wellner!$49:$49,""),
IF($C52="Travis Harvey",_xlfn.XLOOKUP($B52,PROSPER_Harvey!$1:$1,PROSPER_Harvey!$49:$49,""),"")))))))="","",
IF($C52="Christopher Lobo",_xlfn.XLOOKUP($B52,PROSPER_Lobo!$1:$1,PROSPER_Lobo!$49:$49,""),
IF($C52="Naren Baliga",_xlfn.XLOOKUP($B52,PROSPER_Baliga!$1:$1,PROSPER_Baliga!$49:$49,""),
IF($C52="Thorsten Huhn",_xlfn.XLOOKUP($B52,PROSPER_Huhn!$1:$1,PROSPER_Huhn!$49:$49,""),
IF($C52="Nick Hull",_xlfn.XLOOKUP($B52,PROSPER_Hull!$1:$1,PROSPER_Hull!$49:$49,""),
IF($C52="Monika Kotwani",_xlfn.XLOOKUP($B52,PROSPER_Kotwani!$1:$1,PROSPER_Kotwani!$49:$49,""),
IF($C52="Jonathan Wellner",_xlfn.XLOOKUP($B52,PROSPER_Wellner!$1:$1,PROSPER_Wellner!$49:$49,""),
IF($C52="Travis Harvey",_xlfn.XLOOKUP($B52,PROSPER_Harvey!$1:$1,PROSPER_Harvey!$49:$49,""),"")))))))))</f>
        <v>N/A</v>
      </c>
      <c r="GQ52" s="150" t="str">
        <f t="shared" si="462"/>
        <v>N/A</v>
      </c>
      <c r="GR52" s="187" t="str">
        <f t="shared" si="463"/>
        <v>N/A</v>
      </c>
      <c r="GS52" s="128" t="str">
        <f t="shared" si="464"/>
        <v>N/A</v>
      </c>
      <c r="GT52" s="188" t="str">
        <f t="shared" si="465"/>
        <v>N/A</v>
      </c>
      <c r="GU52" s="133" t="str">
        <f>IF(IF(IF($C52="Christopher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Kotwani",_xlfn.XLOOKUP($B52,PROSPER_Kotwani!$1:$1,PROSPER_Kotwani!$54:$54,""),
IF($C52="Jonathan Wellner",_xlfn.XLOOKUP($B52,PROSPER_Wellner!$1:$1,PROSPER_Wellner!$54:$54,""),
IF($C52="Travis Harvey",_xlfn.XLOOKUP($B52,PROSPER_Harvey!$1:$1,PROSPER_Harvey!$54:$54,""),"")))))))="","",
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Kotwani",_xlfn.XLOOKUP($B52,PROSPER_Kotwani!$1:$1,PROSPER_Kotwani!$50:$50,""),
IF($C52="Jonathan Wellner",_xlfn.XLOOKUP($B52,PROSPER_Wellner!$1:$1,PROSPER_Wellner!$50:$50,""),
IF($C52="Travis Harvey",_xlfn.XLOOKUP($B52,PROSPER_Harvey!$1:$1,PROSPER_Harvey!$50:$50,""),""))))))))="","No Score",IF(IF($C52="Christopher Lobo",_xlfn.XLOOKUP($B52,PROSPER_Lobo!$1:$1,PROSPER_Lobo!$50:$50,""),
IF($C52="Naren Baliga",_xlfn.XLOOKUP($B52,PROSPER_Baliga!$1:$1,PROSPER_Baliga!$50:$50,""),
IF($C52="Thorsten Huhn",_xlfn.XLOOKUP($B52,PROSPER_Huhn!$1:$1,PROSPER_Huhn!$50:$50,""),
IF($C52="Nick Hull",_xlfn.XLOOKUP($B52,PROSPER_Hull!$1:$1,PROSPER_Hull!$50:$50,""),
IF($C52="Monika Kotwani",_xlfn.XLOOKUP($B52,PROSPER_Kotwani!$1:$1,PROSPER_Kotwani!$50:$50,""),
IF($C52="Jonathan Wellner",_xlfn.XLOOKUP($B52,PROSPER_Wellner!$1:$1,PROSPER_Wellner!$50:$50,""),
IF($C52="Travis Harvey",_xlfn.XLOOKUP($B52,PROSPER_Harvey!$1:$1,PROSPER_Harvey!$50:$50,""),"")))))))="","",
IF($C52="Christopher Lobo",_xlfn.XLOOKUP($B52,PROSPER_Lobo!$1:$1,PROSPER_Lobo!$50:$50,""),
IF($C52="Naren Baliga",_xlfn.XLOOKUP($B52,PROSPER_Baliga!$1:$1,PROSPER_Baliga!$50:$50,""),
IF($C52="Thorsten Huhn",_xlfn.XLOOKUP($B52,PROSPER_Huhn!$1:$1,PROSPER_Huhn!$50:$50,""),
IF($C52="Nick Hull",_xlfn.XLOOKUP($B52,PROSPER_Hull!$1:$1,PROSPER_Hull!$50:$50,""),
IF($C52="Monika Kotwani",_xlfn.XLOOKUP($B52,PROSPER_Kotwani!$1:$1,PROSPER_Kotwani!$50:$50,""),
IF($C52="Jonathan Wellner",_xlfn.XLOOKUP($B52,PROSPER_Wellner!$1:$1,PROSPER_Wellner!$50:$50,""),
IF($C52="Travis Harvey",_xlfn.XLOOKUP($B52,PROSPER_Harvey!$1:$1,PROSPER_Harvey!$50:$50,""),"")))))))))</f>
        <v>No Score</v>
      </c>
      <c r="GV52" s="134" t="str">
        <f>IF(IF(IF($C52="Christopher Lobo",_xlfn.XLOOKUP($B52,PROSPER_Lobo!$1:$1,PROSPER_Lobo!$51:$51,""),
IF($C52="Naren Baliga",_xlfn.XLOOKUP($B52,PROSPER_Baliga!$1:$1,PROSPER_Baliga!$51:$51,""),
IF($C52="Thorsten Huhn",_xlfn.XLOOKUP($B52,PROSPER_Huhn!$1:$1,PROSPER_Huhn!$51:$51,""),
IF($C52="Nick Hull",_xlfn.XLOOKUP($B52,PROSPER_Hull!$1:$1,PROSPER_Hull!$51:$51,""),
IF($C52="Monika Kotwani",_xlfn.XLOOKUP($B52,PROSPER_Kotwani!$1:$1,PROSPER_Kotwani!$51:$51,""),
IF($C52="Jonathan Wellner",_xlfn.XLOOKUP($B52,PROSPER_Wellner!$1:$1,PROSPER_Wellner!$51:$51,""),
IF($C52="Travis Harvey",_xlfn.XLOOKUP($B52,PROSPER_Harvey!$1:$1,PROSPER_Harvey!$51:$51,""),"")))))))="","",
IF($C52="Christopher Lobo",_xlfn.XLOOKUP($B52,PROSPER_Lobo!$1:$1,PROSPER_Lobo!$51:$51,""),
IF($C52="Naren Baliga",_xlfn.XLOOKUP($B52,PROSPER_Baliga!$1:$1,PROSPER_Baliga!$51:$51,""),
IF($C52="Thorsten Huhn",_xlfn.XLOOKUP($B52,PROSPER_Huhn!$1:$1,PROSPER_Huhn!$51:$51,""),
IF($C52="Nick Hull",_xlfn.XLOOKUP($B52,PROSPER_Hull!$1:$1,PROSPER_Hull!$51:$51,""),
IF($C52="Monika Kotwani",_xlfn.XLOOKUP($B52,PROSPER_Kotwani!$1:$1,PROSPER_Kotwani!$51:$51,""),
IF($C52="Jonathan Wellner",_xlfn.XLOOKUP($B52,PROSPER_Wellner!$1:$1,PROSPER_Wellner!$51:$51,""),
IF($C52="Travis Harvey",_xlfn.XLOOKUP($B52,PROSPER_Harvey!$1:$1,PROSPER_Harvey!$51:$51,""),""))))))))="","No Comment",IF(IF($C52="Christopher Lobo",_xlfn.XLOOKUP($B52,PROSPER_Lobo!$1:$1,PROSPER_Lobo!$51:$51,""),
IF($C52="Naren Baliga",_xlfn.XLOOKUP($B52,PROSPER_Baliga!$1:$1,PROSPER_Baliga!$51:$51,""),
IF($C52="Thorsten Huhn",_xlfn.XLOOKUP($B52,PROSPER_Huhn!$1:$1,PROSPER_Huhn!$51:$51,""),
IF($C52="Nick Hull",_xlfn.XLOOKUP($B52,PROSPER_Hull!$1:$1,PROSPER_Hull!$51:$51,""),
IF($C52="Monika Kotwani",_xlfn.XLOOKUP($B52,PROSPER_Kotwani!$1:$1,PROSPER_Kotwani!$51:$51,""),
IF($C52="Jonathan Wellner",_xlfn.XLOOKUP($B52,PROSPER_Wellner!$1:$1,PROSPER_Wellner!$51:$51,""),
IF($C52="Travis Harvey",_xlfn.XLOOKUP($B52,PROSPER_Harvey!$1:$1,PROSPER_Harvey!$51:$51,""),"")))))))="","",
IF($C52="Christopher Lobo",_xlfn.XLOOKUP($B52,PROSPER_Lobo!$1:$1,PROSPER_Lobo!$51:$51,""),
IF($C52="Naren Baliga",_xlfn.XLOOKUP($B52,PROSPER_Baliga!$1:$1,PROSPER_Baliga!$51:$51,""),
IF($C52="Thorsten Huhn",_xlfn.XLOOKUP($B52,PROSPER_Huhn!$1:$1,PROSPER_Huhn!$51:$51,""),
IF($C52="Nick Hull",_xlfn.XLOOKUP($B52,PROSPER_Hull!$1:$1,PROSPER_Hull!$51:$51,""),
IF($C52="Monika Kotwani",_xlfn.XLOOKUP($B52,PROSPER_Kotwani!$1:$1,PROSPER_Kotwani!$51:$51,""),
IF($C52="Jonathan Wellner",_xlfn.XLOOKUP($B52,PROSPER_Wellner!$1:$1,PROSPER_Wellner!$51:$51,""),
IF($C52="Travis Harvey",_xlfn.XLOOKUP($B52,PROSPER_Harvey!$1:$1,PROSPER_Harvey!$51:$51,""),"")))))))))</f>
        <v>No Comment</v>
      </c>
      <c r="GW52" s="133" t="str">
        <f>_xlfn.XLOOKUP($B52,Vlookups_Local!B:B,Vlookups_Local!E:E,"N/A")</f>
        <v>No Data</v>
      </c>
      <c r="GX52" s="134" t="str">
        <f>IF(IF(IF($C52="Christopher Lobo",_xlfn.XLOOKUP($B52,PROSPER_Lobo!$1:$1,PROSPER_Lobo!$53:$53,""),
IF($C52="Naren Baliga",_xlfn.XLOOKUP($B52,PROSPER_Baliga!$1:$1,PROSPER_Baliga!$53:$53,""),
IF($C52="Thorsten Huhn",_xlfn.XLOOKUP($B52,PROSPER_Huhn!$1:$1,PROSPER_Huhn!$53:$53,""),
IF($C52="Nick Hull",_xlfn.XLOOKUP($B52,PROSPER_Hull!$1:$1,PROSPER_Hull!$53:$53,""),
IF($C52="Monika Kotwani",_xlfn.XLOOKUP($B52,PROSPER_Kotwani!$1:$1,PROSPER_Kotwani!$53:$53,""),
IF($C52="Jonathan Wellner",_xlfn.XLOOKUP($B52,PROSPER_Wellner!$1:$1,PROSPER_Wellner!$53:$53,""),
IF($C52="Travis Harvey",_xlfn.XLOOKUP($B52,PROSPER_Harvey!$1:$1,PROSPER_Harvey!$53:$53,""),"")))))))="","",
IF($C52="Christopher Lobo",_xlfn.XLOOKUP($B52,PROSPER_Lobo!$1:$1,PROSPER_Lobo!$53:$53,""),
IF($C52="Naren Baliga",_xlfn.XLOOKUP($B52,PROSPER_Baliga!$1:$1,PROSPER_Baliga!$53:$53,""),
IF($C52="Thorsten Huhn",_xlfn.XLOOKUP($B52,PROSPER_Huhn!$1:$1,PROSPER_Huhn!$53:$53,""),
IF($C52="Nick Hull",_xlfn.XLOOKUP($B52,PROSPER_Hull!$1:$1,PROSPER_Hull!$53:$53,""),
IF($C52="Monika Kotwani",_xlfn.XLOOKUP($B52,PROSPER_Kotwani!$1:$1,PROSPER_Kotwani!$53:$53,""),
IF($C52="Jonathan Wellner",_xlfn.XLOOKUP($B52,PROSPER_Wellner!$1:$1,PROSPER_Wellner!$53:$53,""),
IF($C52="Travis Harvey",_xlfn.XLOOKUP($B52,PROSPER_Harvey!$1:$1,PROSPER_Harvey!$53:$53,""),""))))))))="","No Comment",IF(IF($C52="Christopher Lobo",_xlfn.XLOOKUP($B52,PROSPER_Lobo!$1:$1,PROSPER_Lobo!$53:$53,""),
IF($C52="Naren Baliga",_xlfn.XLOOKUP($B52,PROSPER_Baliga!$1:$1,PROSPER_Baliga!$53:$53,""),
IF($C52="Thorsten Huhn",_xlfn.XLOOKUP($B52,PROSPER_Huhn!$1:$1,PROSPER_Huhn!$53:$53,""),
IF($C52="Nick Hull",_xlfn.XLOOKUP($B52,PROSPER_Hull!$1:$1,PROSPER_Hull!$53:$53,""),
IF($C52="Monika Kotwani",_xlfn.XLOOKUP($B52,PROSPER_Kotwani!$1:$1,PROSPER_Kotwani!$53:$53,""),
IF($C52="Jonathan Wellner",_xlfn.XLOOKUP($B52,PROSPER_Wellner!$1:$1,PROSPER_Wellner!$53:$53,""),
IF($C52="Travis Harvey",_xlfn.XLOOKUP($B52,PROSPER_Harvey!$1:$1,PROSPER_Harvey!$53:$53,""),"")))))))="","",
IF($C52="Christopher Lobo",_xlfn.XLOOKUP($B52,PROSPER_Lobo!$1:$1,PROSPER_Lobo!$53:$53,""),
IF($C52="Naren Baliga",_xlfn.XLOOKUP($B52,PROSPER_Baliga!$1:$1,PROSPER_Baliga!$53:$53,""),
IF($C52="Thorsten Huhn",_xlfn.XLOOKUP($B52,PROSPER_Huhn!$1:$1,PROSPER_Huhn!$53:$53,""),
IF($C52="Nick Hull",_xlfn.XLOOKUP($B52,PROSPER_Hull!$1:$1,PROSPER_Hull!$53:$53,""),
IF($C52="Monika Kotwani",_xlfn.XLOOKUP($B52,PROSPER_Kotwani!$1:$1,PROSPER_Kotwani!$53:$53,""),
IF($C52="Jonathan Wellner",_xlfn.XLOOKUP($B52,PROSPER_Wellner!$1:$1,PROSPER_Wellner!$53:$53,""),
IF($C52="Travis Harvey",_xlfn.XLOOKUP($B52,PROSPER_Harvey!$1:$1,PROSPER_Harvey!$53:$53,""),"")))))))))</f>
        <v>No Comment</v>
      </c>
      <c r="GY52" s="133" t="str">
        <f>IF(IF(IF($C52="Christopher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Kotwani",_xlfn.XLOOKUP($B52,PROSPER_Kotwani!$1:$1,PROSPER_Kotwani!$54:$54,""),
IF($C52="Jonathan Wellner",_xlfn.XLOOKUP($B52,PROSPER_Wellner!$1:$1,PROSPER_Wellner!$54:$54,""),
IF($C52="Travis Harvey",_xlfn.XLOOKUP($B52,PROSPER_Harvey!$1:$1,PROSPER_Harvey!$54:$54,""),"")))))))="","",
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Kotwani",_xlfn.XLOOKUP($B52,PROSPER_Kotwani!$1:$1,PROSPER_Kotwani!$54:$54,""),
IF($C52="Jonathan Wellner",_xlfn.XLOOKUP($B52,PROSPER_Wellner!$1:$1,PROSPER_Wellner!$54:$54,""),
IF($C52="Travis Harvey",_xlfn.XLOOKUP($B52,PROSPER_Harvey!$1:$1,PROSPER_Harvey!$54:$54,""),""))))))))="","No Score",IF(IF($C52="Christopher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Kotwani",_xlfn.XLOOKUP($B52,PROSPER_Kotwani!$1:$1,PROSPER_Kotwani!$54:$54,""),
IF($C52="Jonathan Wellner",_xlfn.XLOOKUP($B52,PROSPER_Wellner!$1:$1,PROSPER_Wellner!$54:$54,""),
IF($C52="Travis Harvey",_xlfn.XLOOKUP($B52,PROSPER_Harvey!$1:$1,PROSPER_Harvey!$54:$54,""),"")))))))="","",
IF($C52="Christopher Lobo",_xlfn.XLOOKUP($B52,PROSPER_Lobo!$1:$1,PROSPER_Lobo!$54:$54,""),
IF($C52="Naren Baliga",_xlfn.XLOOKUP($B52,PROSPER_Baliga!$1:$1,PROSPER_Baliga!$54:$54,""),
IF($C52="Thorsten Huhn",_xlfn.XLOOKUP($B52,PROSPER_Huhn!$1:$1,PROSPER_Huhn!$54:$54,""),
IF($C52="Nick Hull",_xlfn.XLOOKUP($B52,PROSPER_Hull!$1:$1,PROSPER_Hull!$54:$54,""),
IF($C52="Monika Kotwani",_xlfn.XLOOKUP($B52,PROSPER_Kotwani!$1:$1,PROSPER_Kotwani!$54:$54,""),
IF($C52="Jonathan Wellner",_xlfn.XLOOKUP($B52,PROSPER_Wellner!$1:$1,PROSPER_Wellner!$54:$54,""),
IF($C52="Travis Harvey",_xlfn.XLOOKUP($B52,PROSPER_Harvey!$1:$1,PROSPER_Harvey!$54:$54,""),"")))))))))</f>
        <v>No Score</v>
      </c>
      <c r="GZ52" s="134" t="str">
        <f>IF(IF(IF($C52="Christopher Lobo",_xlfn.XLOOKUP($B52,PROSPER_Lobo!$1:$1,PROSPER_Lobo!$55:$55,""),
IF($C52="Naren Baliga",_xlfn.XLOOKUP($B52,PROSPER_Baliga!$1:$1,PROSPER_Baliga!$55:$55,""),
IF($C52="Thorsten Huhn",_xlfn.XLOOKUP($B52,PROSPER_Huhn!$1:$1,PROSPER_Huhn!$55:$55,""),
IF($C52="Nick Hull",_xlfn.XLOOKUP($B52,PROSPER_Hull!$1:$1,PROSPER_Hull!$55:$55,""),
IF($C52="Monika Kotwani",_xlfn.XLOOKUP($B52,PROSPER_Kotwani!$1:$1,PROSPER_Kotwani!$55:$55,""),
IF($C52="Jonathan Wellner",_xlfn.XLOOKUP($B52,PROSPER_Wellner!$1:$1,PROSPER_Wellner!$55:$55,""),
IF($C52="Travis Harvey",_xlfn.XLOOKUP($B52,PROSPER_Harvey!$1:$1,PROSPER_Harvey!$55:$55,""),"")))))))="","",
IF($C52="Christopher Lobo",_xlfn.XLOOKUP($B52,PROSPER_Lobo!$1:$1,PROSPER_Lobo!$55:$55,""),
IF($C52="Naren Baliga",_xlfn.XLOOKUP($B52,PROSPER_Baliga!$1:$1,PROSPER_Baliga!$55:$55,""),
IF($C52="Thorsten Huhn",_xlfn.XLOOKUP($B52,PROSPER_Huhn!$1:$1,PROSPER_Huhn!$55:$55,""),
IF($C52="Nick Hull",_xlfn.XLOOKUP($B52,PROSPER_Hull!$1:$1,PROSPER_Hull!$55:$55,""),
IF($C52="Monika Kotwani",_xlfn.XLOOKUP($B52,PROSPER_Kotwani!$1:$1,PROSPER_Kotwani!$55:$55,""),
IF($C52="Jonathan Wellner",_xlfn.XLOOKUP($B52,PROSPER_Wellner!$1:$1,PROSPER_Wellner!$55:$55,""),
IF($C52="Travis Harvey",_xlfn.XLOOKUP($B52,PROSPER_Harvey!$1:$1,PROSPER_Harvey!$55:$55,""),""))))))))="","No Comment",IF(IF($C52="Christopher Lobo",_xlfn.XLOOKUP($B52,PROSPER_Lobo!$1:$1,PROSPER_Lobo!$55:$55,""),
IF($C52="Naren Baliga",_xlfn.XLOOKUP($B52,PROSPER_Baliga!$1:$1,PROSPER_Baliga!$55:$55,""),
IF($C52="Thorsten Huhn",_xlfn.XLOOKUP($B52,PROSPER_Huhn!$1:$1,PROSPER_Huhn!$55:$55,""),
IF($C52="Nick Hull",_xlfn.XLOOKUP($B52,PROSPER_Hull!$1:$1,PROSPER_Hull!$55:$55,""),
IF($C52="Monika Kotwani",_xlfn.XLOOKUP($B52,PROSPER_Kotwani!$1:$1,PROSPER_Kotwani!$55:$55,""),
IF($C52="Jonathan Wellner",_xlfn.XLOOKUP($B52,PROSPER_Wellner!$1:$1,PROSPER_Wellner!$55:$55,""),
IF($C52="Travis Harvey",_xlfn.XLOOKUP($B52,PROSPER_Harvey!$1:$1,PROSPER_Harvey!$55:$55,""),"")))))))="","",
IF($C52="Christopher Lobo",_xlfn.XLOOKUP($B52,PROSPER_Lobo!$1:$1,PROSPER_Lobo!$55:$55,""),
IF($C52="Naren Baliga",_xlfn.XLOOKUP($B52,PROSPER_Baliga!$1:$1,PROSPER_Baliga!$55:$55,""),
IF($C52="Thorsten Huhn",_xlfn.XLOOKUP($B52,PROSPER_Huhn!$1:$1,PROSPER_Huhn!$55:$55,""),
IF($C52="Nick Hull",_xlfn.XLOOKUP($B52,PROSPER_Hull!$1:$1,PROSPER_Hull!$55:$55,""),
IF($C52="Monika Kotwani",_xlfn.XLOOKUP($B52,PROSPER_Kotwani!$1:$1,PROSPER_Kotwani!$55:$55,""),
IF($C52="Jonathan Wellner",_xlfn.XLOOKUP($B52,PROSPER_Wellner!$1:$1,PROSPER_Wellner!$55:$55,""),
IF($C52="Travis Harvey",_xlfn.XLOOKUP($B52,PROSPER_Harvey!$1:$1,PROSPER_Harvey!$55:$55,""),"")))))))))</f>
        <v>No Comment</v>
      </c>
      <c r="HA52" s="133" t="str">
        <f>IF(IF(IF($C52="Christopher Lobo",_xlfn.XLOOKUP($B52,PROSPER_Lobo!$1:$1,PROSPER_Lobo!$56:$56,""),
IF($C52="Naren Baliga",_xlfn.XLOOKUP($B52,PROSPER_Baliga!$1:$1,PROSPER_Baliga!$56:$56,""),
IF($C52="Thorsten Huhn",_xlfn.XLOOKUP($B52,PROSPER_Huhn!$1:$1,PROSPER_Huhn!$56:$56,""),
IF($C52="Nick Hull",_xlfn.XLOOKUP($B52,PROSPER_Hull!$1:$1,PROSPER_Hull!$56:$56,""),
IF($C52="Monika Kotwani",_xlfn.XLOOKUP($B52,PROSPER_Kotwani!$1:$1,PROSPER_Kotwani!$56:$56,""),
IF($C52="Jonathan Wellner",_xlfn.XLOOKUP($B52,PROSPER_Wellner!$1:$1,PROSPER_Wellner!$56:$56,""),
IF($C52="Travis Harvey",_xlfn.XLOOKUP($B52,PROSPER_Harvey!$1:$1,PROSPER_Harvey!$56:$56,""),"")))))))="","",
IF($C52="Christopher Lobo",_xlfn.XLOOKUP($B52,PROSPER_Lobo!$1:$1,PROSPER_Lobo!$56:$56,""),
IF($C52="Naren Baliga",_xlfn.XLOOKUP($B52,PROSPER_Baliga!$1:$1,PROSPER_Baliga!$56:$56,""),
IF($C52="Thorsten Huhn",_xlfn.XLOOKUP($B52,PROSPER_Huhn!$1:$1,PROSPER_Huhn!$56:$56,""),
IF($C52="Nick Hull",_xlfn.XLOOKUP($B52,PROSPER_Hull!$1:$1,PROSPER_Hull!$56:$56,""),
IF($C52="Monika Kotwani",_xlfn.XLOOKUP($B52,PROSPER_Kotwani!$1:$1,PROSPER_Kotwani!$56:$56,""),
IF($C52="Jonathan Wellner",_xlfn.XLOOKUP($B52,PROSPER_Wellner!$1:$1,PROSPER_Wellner!$56:$56,""),
IF($C52="Travis Harvey",_xlfn.XLOOKUP($B52,PROSPER_Harvey!$1:$1,PROSPER_Harvey!$56:$56,""),""))))))))="","No Score",IF(IF($C52="Christopher Lobo",_xlfn.XLOOKUP($B52,PROSPER_Lobo!$1:$1,PROSPER_Lobo!$56:$56,""),
IF($C52="Naren Baliga",_xlfn.XLOOKUP($B52,PROSPER_Baliga!$1:$1,PROSPER_Baliga!$56:$56,""),
IF($C52="Thorsten Huhn",_xlfn.XLOOKUP($B52,PROSPER_Huhn!$1:$1,PROSPER_Huhn!$56:$56,""),
IF($C52="Nick Hull",_xlfn.XLOOKUP($B52,PROSPER_Hull!$1:$1,PROSPER_Hull!$56:$56,""),
IF($C52="Monika Kotwani",_xlfn.XLOOKUP($B52,PROSPER_Kotwani!$1:$1,PROSPER_Kotwani!$56:$56,""),
IF($C52="Jonathan Wellner",_xlfn.XLOOKUP($B52,PROSPER_Wellner!$1:$1,PROSPER_Wellner!$56:$56,""),
IF($C52="Travis Harvey",_xlfn.XLOOKUP($B52,PROSPER_Harvey!$1:$1,PROSPER_Harvey!$56:$56,""),"")))))))="","",
IF($C52="Christopher Lobo",_xlfn.XLOOKUP($B52,PROSPER_Lobo!$1:$1,PROSPER_Lobo!$56:$56,""),
IF($C52="Naren Baliga",_xlfn.XLOOKUP($B52,PROSPER_Baliga!$1:$1,PROSPER_Baliga!$56:$56,""),
IF($C52="Thorsten Huhn",_xlfn.XLOOKUP($B52,PROSPER_Huhn!$1:$1,PROSPER_Huhn!$56:$56,""),
IF($C52="Nick Hull",_xlfn.XLOOKUP($B52,PROSPER_Hull!$1:$1,PROSPER_Hull!$56:$56,""),
IF($C52="Monika Kotwani",_xlfn.XLOOKUP($B52,PROSPER_Kotwani!$1:$1,PROSPER_Kotwani!$56:$56,""),
IF($C52="Jonathan Wellner",_xlfn.XLOOKUP($B52,PROSPER_Wellner!$1:$1,PROSPER_Wellner!$56:$56,""),
IF($C52="Travis Harvey",_xlfn.XLOOKUP($B52,PROSPER_Harvey!$1:$1,PROSPER_Harvey!$56:$56,""),"")))))))))</f>
        <v>No Score</v>
      </c>
      <c r="HB52" s="134" t="str">
        <f>IF(IF(IF($C52="Christopher Lobo",_xlfn.XLOOKUP($B52,PROSPER_Lobo!$1:$1,PROSPER_Lobo!$57:$57,""),
IF($C52="Naren Baliga",_xlfn.XLOOKUP($B52,PROSPER_Baliga!$1:$1,PROSPER_Baliga!$57:$57,""),
IF($C52="Thorsten Huhn",_xlfn.XLOOKUP($B52,PROSPER_Huhn!$1:$1,PROSPER_Huhn!$57:$57,""),
IF($C52="Nick Hull",_xlfn.XLOOKUP($B52,PROSPER_Hull!$1:$1,PROSPER_Hull!$57:$57,""),
IF($C52="Monika Kotwani",_xlfn.XLOOKUP($B52,PROSPER_Kotwani!$1:$1,PROSPER_Kotwani!$57:$57,""),
IF($C52="Jonathan Wellner",_xlfn.XLOOKUP($B52,PROSPER_Wellner!$1:$1,PROSPER_Wellner!$57:$57,""),
IF($C52="Travis Harvey",_xlfn.XLOOKUP($B52,PROSPER_Harvey!$1:$1,PROSPER_Harvey!$57:$57,""),"")))))))="","",
IF($C52="Christopher Lobo",_xlfn.XLOOKUP($B52,PROSPER_Lobo!$1:$1,PROSPER_Lobo!$57:$57,""),
IF($C52="Naren Baliga",_xlfn.XLOOKUP($B52,PROSPER_Baliga!$1:$1,PROSPER_Baliga!$57:$57,""),
IF($C52="Thorsten Huhn",_xlfn.XLOOKUP($B52,PROSPER_Huhn!$1:$1,PROSPER_Huhn!$57:$57,""),
IF($C52="Nick Hull",_xlfn.XLOOKUP($B52,PROSPER_Hull!$1:$1,PROSPER_Hull!$57:$57,""),
IF($C52="Monika Kotwani",_xlfn.XLOOKUP($B52,PROSPER_Kotwani!$1:$1,PROSPER_Kotwani!$57:$57,""),
IF($C52="Jonathan Wellner",_xlfn.XLOOKUP($B52,PROSPER_Wellner!$1:$1,PROSPER_Wellner!$57:$57,""),
IF($C52="Travis Harvey",_xlfn.XLOOKUP($B52,PROSPER_Harvey!$1:$1,PROSPER_Harvey!$57:$57,""),""))))))))="","No Comment",IF(IF($C52="Christopher Lobo",_xlfn.XLOOKUP($B52,PROSPER_Lobo!$1:$1,PROSPER_Lobo!$57:$57,""),
IF($C52="Naren Baliga",_xlfn.XLOOKUP($B52,PROSPER_Baliga!$1:$1,PROSPER_Baliga!$57:$57,""),
IF($C52="Thorsten Huhn",_xlfn.XLOOKUP($B52,PROSPER_Huhn!$1:$1,PROSPER_Huhn!$57:$57,""),
IF($C52="Nick Hull",_xlfn.XLOOKUP($B52,PROSPER_Hull!$1:$1,PROSPER_Hull!$57:$57,""),
IF($C52="Monika Kotwani",_xlfn.XLOOKUP($B52,PROSPER_Kotwani!$1:$1,PROSPER_Kotwani!$57:$57,""),
IF($C52="Jonathan Wellner",_xlfn.XLOOKUP($B52,PROSPER_Wellner!$1:$1,PROSPER_Wellner!$57:$57,""),
IF($C52="Travis Harvey",_xlfn.XLOOKUP($B52,PROSPER_Harvey!$1:$1,PROSPER_Harvey!$57:$57,""),"")))))))="","",
IF($C52="Christopher Lobo",_xlfn.XLOOKUP($B52,PROSPER_Lobo!$1:$1,PROSPER_Lobo!$57:$57,""),
IF($C52="Naren Baliga",_xlfn.XLOOKUP($B52,PROSPER_Baliga!$1:$1,PROSPER_Baliga!$57:$57,""),
IF($C52="Thorsten Huhn",_xlfn.XLOOKUP($B52,PROSPER_Huhn!$1:$1,PROSPER_Huhn!$57:$57,""),
IF($C52="Nick Hull",_xlfn.XLOOKUP($B52,PROSPER_Hull!$1:$1,PROSPER_Hull!$57:$57,""),
IF($C52="Monika Kotwani",_xlfn.XLOOKUP($B52,PROSPER_Kotwani!$1:$1,PROSPER_Kotwani!$57:$57,""),
IF($C52="Jonathan Wellner",_xlfn.XLOOKUP($B52,PROSPER_Wellner!$1:$1,PROSPER_Wellner!$57:$57,""),
IF($C52="Travis Harvey",_xlfn.XLOOKUP($B52,PROSPER_Harvey!$1:$1,PROSPER_Harvey!$57:$57,""),"")))))))))</f>
        <v>No Comment</v>
      </c>
      <c r="HC52" s="192" t="str">
        <f t="shared" si="466"/>
        <v>N/A</v>
      </c>
      <c r="HD52" s="135" t="str">
        <f>_xlfn.XLOOKUP(B52,PROSPERInitial_Query!$E:$E,PROSPERInitial_Query!$AK:$AK,"",,-1)</f>
        <v/>
      </c>
      <c r="HE52" s="136" t="str">
        <f t="shared" si="400"/>
        <v>Suzan Limaye4 - SuccessServices Quality</v>
      </c>
      <c r="HF52" s="136" t="str">
        <f>_xlfn.XLOOKUP(HE52,PROSPERDelta_Query!BK:BK,PROSPERDelta_Query!AX:AX,"",,-1)</f>
        <v/>
      </c>
      <c r="HG52" s="137" t="str">
        <f t="shared" si="467"/>
        <v>N/A</v>
      </c>
      <c r="HH52" s="137" t="str">
        <f>IF(IF(IF($C52="Christopher Lobo",_xlfn.XLOOKUP($B52,PROSPER_Lobo!$1:$1,PROSPER_Lobo!$58:$58,""),
IF($C52="Naren Baliga",_xlfn.XLOOKUP($B52,PROSPER_Baliga!$1:$1,PROSPER_Baliga!$58:$58,""),
IF($C52="Thorsten Huhn",_xlfn.XLOOKUP($B52,PROSPER_Huhn!$1:$1,PROSPER_Huhn!$58:$58,""),
IF($C52="Nick Hull",_xlfn.XLOOKUP($B52,PROSPER_Hull!$1:$1,PROSPER_Hull!$58:$58,""),
IF($C52="Monika Kotwani",_xlfn.XLOOKUP($B52,PROSPER_Kotwani!$1:$1,PROSPER_Kotwani!$58:$58,""),
IF($C52="Jonathan Wellner",_xlfn.XLOOKUP($B52,PROSPER_Wellner!$1:$1,PROSPER_Wellner!$58:$58,""),
IF($C52="Travis Harvey",_xlfn.XLOOKUP($B52,PROSPER_Harvey!$1:$1,PROSPER_Harvey!$58:$58,""),"")))))))="","",
IF($C52="Christopher Lobo",_xlfn.XLOOKUP($B52,PROSPER_Lobo!$1:$1,PROSPER_Lobo!$58:$58,""),
IF($C52="Naren Baliga",_xlfn.XLOOKUP($B52,PROSPER_Baliga!$1:$1,PROSPER_Baliga!$58:$58,""),
IF($C52="Thorsten Huhn",_xlfn.XLOOKUP($B52,PROSPER_Huhn!$1:$1,PROSPER_Huhn!$58:$58,""),
IF($C52="Nick Hull",_xlfn.XLOOKUP($B52,PROSPER_Hull!$1:$1,PROSPER_Hull!$58:$58,""),
IF($C52="Monika Kotwani",_xlfn.XLOOKUP($B52,PROSPER_Kotwani!$1:$1,PROSPER_Kotwani!$58:$58,""),
IF($C52="Jonathan Wellner",_xlfn.XLOOKUP($B52,PROSPER_Wellner!$1:$1,PROSPER_Wellner!$58:$58,""),
IF($C52="Travis Harvey",_xlfn.XLOOKUP($B52,PROSPER_Harvey!$1:$1,PROSPER_Harvey!$58:$58,""),""))))))))="","No Score",IF(IF($C52="Christopher Lobo",_xlfn.XLOOKUP($B52,PROSPER_Lobo!$1:$1,PROSPER_Lobo!$58:$58,""),
IF($C52="Naren Baliga",_xlfn.XLOOKUP($B52,PROSPER_Baliga!$1:$1,PROSPER_Baliga!$58:$58,""),
IF($C52="Thorsten Huhn",_xlfn.XLOOKUP($B52,PROSPER_Huhn!$1:$1,PROSPER_Huhn!$58:$58,""),
IF($C52="Nick Hull",_xlfn.XLOOKUP($B52,PROSPER_Hull!$1:$1,PROSPER_Hull!$58:$58,""),
IF($C52="Monika Kotwani",_xlfn.XLOOKUP($B52,PROSPER_Kotwani!$1:$1,PROSPER_Kotwani!$58:$58,""),
IF($C52="Jonathan Wellner",_xlfn.XLOOKUP($B52,PROSPER_Wellner!$1:$1,PROSPER_Wellner!$58:$58,""),
IF($C52="Travis Harvey",_xlfn.XLOOKUP($B52,PROSPER_Harvey!$1:$1,PROSPER_Harvey!$58:$58,""),"")))))))="","",
IF($C52="Christopher Lobo",_xlfn.XLOOKUP($B52,PROSPER_Lobo!$1:$1,PROSPER_Lobo!$58:$58,""),
IF($C52="Naren Baliga",_xlfn.XLOOKUP($B52,PROSPER_Baliga!$1:$1,PROSPER_Baliga!$58:$58,""),
IF($C52="Thorsten Huhn",_xlfn.XLOOKUP($B52,PROSPER_Huhn!$1:$1,PROSPER_Huhn!$58:$58,""),
IF($C52="Nick Hull",_xlfn.XLOOKUP($B52,PROSPER_Hull!$1:$1,PROSPER_Hull!$58:$58,""),
IF($C52="Monika Kotwani",_xlfn.XLOOKUP($B52,PROSPER_Kotwani!$1:$1,PROSPER_Kotwani!$58:$58,""),
IF($C52="Jonathan Wellner",_xlfn.XLOOKUP($B52,PROSPER_Wellner!$1:$1,PROSPER_Wellner!$58:$58,""),
IF($C52="Travis Harvey",_xlfn.XLOOKUP($B52,PROSPER_Harvey!$1:$1,PROSPER_Harvey!$58:$58,""),"")))))))))</f>
        <v>No Score</v>
      </c>
      <c r="HI52" s="138" t="str">
        <f>IF(IF(IF($C52="Christopher Lobo",_xlfn.XLOOKUP($B52,PROSPER_Lobo!$1:$1,PROSPER_Lobo!$59:$59,""),
IF($C52="Naren Baliga",_xlfn.XLOOKUP($B52,PROSPER_Baliga!$1:$1,PROSPER_Baliga!$59:$59,""),
IF($C52="Thorsten Huhn",_xlfn.XLOOKUP($B52,PROSPER_Huhn!$1:$1,PROSPER_Huhn!$59:$59,""),
IF($C52="Nick Hull",_xlfn.XLOOKUP($B52,PROSPER_Hull!$1:$1,PROSPER_Hull!$59:$59,""),
IF($C52="Monika Kotwani",_xlfn.XLOOKUP($B52,PROSPER_Kotwani!$1:$1,PROSPER_Kotwani!$59:$59,""),
IF($C52="Jonathan Wellner",_xlfn.XLOOKUP($B52,PROSPER_Wellner!$1:$1,PROSPER_Wellner!$59:$59,""),
IF($C52="Travis Harvey",_xlfn.XLOOKUP($B52,PROSPER_Harvey!$1:$1,PROSPER_Harvey!$59:$59,""),"")))))))="","",
IF($C52="Christopher Lobo",_xlfn.XLOOKUP($B52,PROSPER_Lobo!$1:$1,PROSPER_Lobo!$59:$59,""),
IF($C52="Naren Baliga",_xlfn.XLOOKUP($B52,PROSPER_Baliga!$1:$1,PROSPER_Baliga!$59:$59,""),
IF($C52="Thorsten Huhn",_xlfn.XLOOKUP($B52,PROSPER_Huhn!$1:$1,PROSPER_Huhn!$59:$59,""),
IF($C52="Nick Hull",_xlfn.XLOOKUP($B52,PROSPER_Hull!$1:$1,PROSPER_Hull!$59:$59,""),
IF($C52="Monika Kotwani",_xlfn.XLOOKUP($B52,PROSPER_Kotwani!$1:$1,PROSPER_Kotwani!$59:$59,""),
IF($C52="Jonathan Wellner",_xlfn.XLOOKUP($B52,PROSPER_Wellner!$1:$1,PROSPER_Wellner!$59:$59,""),
IF($C52="Travis Harvey",_xlfn.XLOOKUP($B52,PROSPER_Harvey!$1:$1,PROSPER_Harvey!$59:$59,""),""))))))))="","No Comment",IF(IF($C52="Christopher Lobo",_xlfn.XLOOKUP($B52,PROSPER_Lobo!$1:$1,PROSPER_Lobo!$59:$59,""),
IF($C52="Naren Baliga",_xlfn.XLOOKUP($B52,PROSPER_Baliga!$1:$1,PROSPER_Baliga!$59:$59,""),
IF($C52="Thorsten Huhn",_xlfn.XLOOKUP($B52,PROSPER_Huhn!$1:$1,PROSPER_Huhn!$59:$59,""),
IF($C52="Nick Hull",_xlfn.XLOOKUP($B52,PROSPER_Hull!$1:$1,PROSPER_Hull!$59:$59,""),
IF($C52="Monika Kotwani",_xlfn.XLOOKUP($B52,PROSPER_Kotwani!$1:$1,PROSPER_Kotwani!$59:$59,""),
IF($C52="Jonathan Wellner",_xlfn.XLOOKUP($B52,PROSPER_Wellner!$1:$1,PROSPER_Wellner!$59:$59,""),
IF($C52="Travis Harvey",_xlfn.XLOOKUP($B52,PROSPER_Harvey!$1:$1,PROSPER_Harvey!$59:$59,""),"")))))))="","",
IF($C52="Christopher Lobo",_xlfn.XLOOKUP($B52,PROSPER_Lobo!$1:$1,PROSPER_Lobo!$59:$59,""),
IF($C52="Naren Baliga",_xlfn.XLOOKUP($B52,PROSPER_Baliga!$1:$1,PROSPER_Baliga!$59:$59,""),
IF($C52="Thorsten Huhn",_xlfn.XLOOKUP($B52,PROSPER_Huhn!$1:$1,PROSPER_Huhn!$59:$59,""),
IF($C52="Nick Hull",_xlfn.XLOOKUP($B52,PROSPER_Hull!$1:$1,PROSPER_Hull!$59:$59,""),
IF($C52="Monika Kotwani",_xlfn.XLOOKUP($B52,PROSPER_Kotwani!$1:$1,PROSPER_Kotwani!$59:$59,""),
IF($C52="Jonathan Wellner",_xlfn.XLOOKUP($B52,PROSPER_Wellner!$1:$1,PROSPER_Wellner!$59:$59,""),
IF($C52="Travis Harvey",_xlfn.XLOOKUP($B52,PROSPER_Harvey!$1:$1,PROSPER_Harvey!$59:$59,""),"")))))))))</f>
        <v>No Comment</v>
      </c>
      <c r="HJ52" s="188" t="str">
        <f t="shared" si="468"/>
        <v>N/A</v>
      </c>
      <c r="HK52" s="135" t="str">
        <f>_xlfn.XLOOKUP(B52,PROSPERInitial_Query!$E:$E,PROSPERInitial_Query!$AL:$AL,"",,-1)</f>
        <v/>
      </c>
      <c r="HL52" s="136" t="str">
        <f t="shared" si="401"/>
        <v>Suzan Limaye4 - SuccessEscalation Management</v>
      </c>
      <c r="HM52" s="136" t="str">
        <f>_xlfn.XLOOKUP(HL52,PROSPERDelta_Query!BK:BK,PROSPERDelta_Query!AY:AY,"",,-1)</f>
        <v/>
      </c>
      <c r="HN52" s="137" t="str">
        <f t="shared" si="469"/>
        <v>N/A</v>
      </c>
      <c r="HO52" s="137" t="str">
        <f>IF(IF(IF($C52="Christopher Lobo",_xlfn.XLOOKUP($B52,PROSPER_Lobo!$1:$1,PROSPER_Lobo!$60:$60,""),
IF($C52="Naren Baliga",_xlfn.XLOOKUP($B52,PROSPER_Baliga!$1:$1,PROSPER_Baliga!$60:$60,""),
IF($C52="Thorsten Huhn",_xlfn.XLOOKUP($B52,PROSPER_Huhn!$1:$1,PROSPER_Huhn!$60:$60,""),
IF($C52="Nick Hull",_xlfn.XLOOKUP($B52,PROSPER_Hull!$1:$1,PROSPER_Hull!$60:$60,""),
IF($C52="Monika Kotwani",_xlfn.XLOOKUP($B52,PROSPER_Kotwani!$1:$1,PROSPER_Kotwani!$60:$60,""),
IF($C52="Jonathan Wellner",_xlfn.XLOOKUP($B52,PROSPER_Wellner!$1:$1,PROSPER_Wellner!$60:$60,""),
IF($C52="Travis Harvey",_xlfn.XLOOKUP($B52,PROSPER_Harvey!$1:$1,PROSPER_Harvey!$60:$60,""),"")))))))="","",
IF($C52="Christopher Lobo",_xlfn.XLOOKUP($B52,PROSPER_Lobo!$1:$1,PROSPER_Lobo!$60:$60,""),
IF($C52="Naren Baliga",_xlfn.XLOOKUP($B52,PROSPER_Baliga!$1:$1,PROSPER_Baliga!$60:$60,""),
IF($C52="Thorsten Huhn",_xlfn.XLOOKUP($B52,PROSPER_Huhn!$1:$1,PROSPER_Huhn!$60:$60,""),
IF($C52="Nick Hull",_xlfn.XLOOKUP($B52,PROSPER_Hull!$1:$1,PROSPER_Hull!$60:$60,""),
IF($C52="Monika Kotwani",_xlfn.XLOOKUP($B52,PROSPER_Kotwani!$1:$1,PROSPER_Kotwani!$60:$60,""),
IF($C52="Jonathan Wellner",_xlfn.XLOOKUP($B52,PROSPER_Wellner!$1:$1,PROSPER_Wellner!$60:$60,""),
IF($C52="Travis Harvey",_xlfn.XLOOKUP($B52,PROSPER_Harvey!$1:$1,PROSPER_Harvey!$60:$60,""),""))))))))="","No Score",IF(IF($C52="Christopher Lobo",_xlfn.XLOOKUP($B52,PROSPER_Lobo!$1:$1,PROSPER_Lobo!$60:$60,""),
IF($C52="Naren Baliga",_xlfn.XLOOKUP($B52,PROSPER_Baliga!$1:$1,PROSPER_Baliga!$60:$60,""),
IF($C52="Thorsten Huhn",_xlfn.XLOOKUP($B52,PROSPER_Huhn!$1:$1,PROSPER_Huhn!$60:$60,""),
IF($C52="Nick Hull",_xlfn.XLOOKUP($B52,PROSPER_Hull!$1:$1,PROSPER_Hull!$60:$60,""),
IF($C52="Monika Kotwani",_xlfn.XLOOKUP($B52,PROSPER_Kotwani!$1:$1,PROSPER_Kotwani!$60:$60,""),
IF($C52="Jonathan Wellner",_xlfn.XLOOKUP($B52,PROSPER_Wellner!$1:$1,PROSPER_Wellner!$60:$60,""),
IF($C52="Travis Harvey",_xlfn.XLOOKUP($B52,PROSPER_Harvey!$1:$1,PROSPER_Harvey!$60:$60,""),"")))))))="","",
IF($C52="Christopher Lobo",_xlfn.XLOOKUP($B52,PROSPER_Lobo!$1:$1,PROSPER_Lobo!$60:$60,""),
IF($C52="Naren Baliga",_xlfn.XLOOKUP($B52,PROSPER_Baliga!$1:$1,PROSPER_Baliga!$60:$60,""),
IF($C52="Thorsten Huhn",_xlfn.XLOOKUP($B52,PROSPER_Huhn!$1:$1,PROSPER_Huhn!$60:$60,""),
IF($C52="Nick Hull",_xlfn.XLOOKUP($B52,PROSPER_Hull!$1:$1,PROSPER_Hull!$60:$60,""),
IF($C52="Monika Kotwani",_xlfn.XLOOKUP($B52,PROSPER_Kotwani!$1:$1,PROSPER_Kotwani!$60:$60,""),
IF($C52="Jonathan Wellner",_xlfn.XLOOKUP($B52,PROSPER_Wellner!$1:$1,PROSPER_Wellner!$60:$60,""),
IF($C52="Travis Harvey",_xlfn.XLOOKUP($B52,PROSPER_Harvey!$1:$1,PROSPER_Harvey!$60:$60,""),"")))))))))</f>
        <v>No Score</v>
      </c>
      <c r="HP52" s="138" t="str">
        <f>IF(IF(IF($C52="Christopher Lobo",_xlfn.XLOOKUP($B52,PROSPER_Lobo!$1:$1,PROSPER_Lobo!$61:$61,""),
IF($C52="Naren Baliga",_xlfn.XLOOKUP($B52,PROSPER_Baliga!$1:$1,PROSPER_Baliga!$61:$61,""),
IF($C52="Thorsten Huhn",_xlfn.XLOOKUP($B52,PROSPER_Huhn!$1:$1,PROSPER_Huhn!$61:$61,""),
IF($C52="Nick Hull",_xlfn.XLOOKUP($B52,PROSPER_Hull!$1:$1,PROSPER_Hull!$61:$61,""),
IF($C52="Monika Kotwani",_xlfn.XLOOKUP($B52,PROSPER_Kotwani!$1:$1,PROSPER_Kotwani!$61:$61,""),
IF($C52="Jonathan Wellner",_xlfn.XLOOKUP($B52,PROSPER_Wellner!$1:$1,PROSPER_Wellner!$61:$61,""),
IF($C52="Travis Harvey",_xlfn.XLOOKUP($B52,PROSPER_Harvey!$1:$1,PROSPER_Harvey!$61:$61,""),"")))))))="","",
IF($C52="Christopher Lobo",_xlfn.XLOOKUP($B52,PROSPER_Lobo!$1:$1,PROSPER_Lobo!$61:$61,""),
IF($C52="Naren Baliga",_xlfn.XLOOKUP($B52,PROSPER_Baliga!$1:$1,PROSPER_Baliga!$61:$61,""),
IF($C52="Thorsten Huhn",_xlfn.XLOOKUP($B52,PROSPER_Huhn!$1:$1,PROSPER_Huhn!$61:$61,""),
IF($C52="Nick Hull",_xlfn.XLOOKUP($B52,PROSPER_Hull!$1:$1,PROSPER_Hull!$61:$61,""),
IF($C52="Monika Kotwani",_xlfn.XLOOKUP($B52,PROSPER_Kotwani!$1:$1,PROSPER_Kotwani!$61:$61,""),
IF($C52="Jonathan Wellner",_xlfn.XLOOKUP($B52,PROSPER_Wellner!$1:$1,PROSPER_Wellner!$61:$61,""),
IF($C52="Travis Harvey",_xlfn.XLOOKUP($B52,PROSPER_Harvey!$1:$1,PROSPER_Harvey!$61:$61,""),""))))))))="","No Comment",IF(IF($C52="Christopher Lobo",_xlfn.XLOOKUP($B52,PROSPER_Lobo!$1:$1,PROSPER_Lobo!$61:$61,""),
IF($C52="Naren Baliga",_xlfn.XLOOKUP($B52,PROSPER_Baliga!$1:$1,PROSPER_Baliga!$61:$61,""),
IF($C52="Thorsten Huhn",_xlfn.XLOOKUP($B52,PROSPER_Huhn!$1:$1,PROSPER_Huhn!$61:$61,""),
IF($C52="Nick Hull",_xlfn.XLOOKUP($B52,PROSPER_Hull!$1:$1,PROSPER_Hull!$61:$61,""),
IF($C52="Monika Kotwani",_xlfn.XLOOKUP($B52,PROSPER_Kotwani!$1:$1,PROSPER_Kotwani!$61:$61,""),
IF($C52="Jonathan Wellner",_xlfn.XLOOKUP($B52,PROSPER_Wellner!$1:$1,PROSPER_Wellner!$61:$61,""),
IF($C52="Travis Harvey",_xlfn.XLOOKUP($B52,PROSPER_Harvey!$1:$1,PROSPER_Harvey!$61:$61,""),"")))))))="","",
IF($C52="Christopher Lobo",_xlfn.XLOOKUP($B52,PROSPER_Lobo!$1:$1,PROSPER_Lobo!$61:$61,""),
IF($C52="Naren Baliga",_xlfn.XLOOKUP($B52,PROSPER_Baliga!$1:$1,PROSPER_Baliga!$61:$61,""),
IF($C52="Thorsten Huhn",_xlfn.XLOOKUP($B52,PROSPER_Huhn!$1:$1,PROSPER_Huhn!$61:$61,""),
IF($C52="Nick Hull",_xlfn.XLOOKUP($B52,PROSPER_Hull!$1:$1,PROSPER_Hull!$61:$61,""),
IF($C52="Monika Kotwani",_xlfn.XLOOKUP($B52,PROSPER_Kotwani!$1:$1,PROSPER_Kotwani!$61:$61,""),
IF($C52="Jonathan Wellner",_xlfn.XLOOKUP($B52,PROSPER_Wellner!$1:$1,PROSPER_Wellner!$61:$61,""),
IF($C52="Travis Harvey",_xlfn.XLOOKUP($B52,PROSPER_Harvey!$1:$1,PROSPER_Harvey!$61:$61,""),"")))))))))</f>
        <v>No Comment</v>
      </c>
      <c r="HQ52" s="188" t="str">
        <f t="shared" si="470"/>
        <v>N/A</v>
      </c>
      <c r="HR52" s="135" t="str">
        <f>_xlfn.XLOOKUP(B52,PROSPERInitial_Query!$E:$E,PROSPERInitial_Query!$AM:$AM,"",,-1)</f>
        <v/>
      </c>
      <c r="HS52" s="136" t="str">
        <f t="shared" si="402"/>
        <v>Suzan Limaye4 - SuccessExpanding / Renewing the Business</v>
      </c>
      <c r="HT52" s="136" t="str">
        <f>_xlfn.XLOOKUP(HS52,PROSPERDelta_Query!BK:BK,PROSPERDelta_Query!AZ:AZ,"",,-1)</f>
        <v/>
      </c>
      <c r="HU52" s="137" t="str">
        <f t="shared" si="471"/>
        <v>N/A</v>
      </c>
      <c r="HV52" s="137" t="str">
        <f>IF(IF(IF($C52="Christopher Lobo",_xlfn.XLOOKUP($B52,PROSPER_Lobo!$1:$1,PROSPER_Lobo!$62:$62,""),
IF($C52="Naren Baliga",_xlfn.XLOOKUP($B52,PROSPER_Baliga!$1:$1,PROSPER_Baliga!$62:$62,""),
IF($C52="Thorsten Huhn",_xlfn.XLOOKUP($B52,PROSPER_Huhn!$1:$1,PROSPER_Huhn!$62:$62,""),
IF($C52="Nick Hull",_xlfn.XLOOKUP($B52,PROSPER_Hull!$1:$1,PROSPER_Hull!$62:$62,""),
IF($C52="Monika Kotwani",_xlfn.XLOOKUP($B52,PROSPER_Kotwani!$1:$1,PROSPER_Kotwani!$62:$62,""),
IF($C52="Jonathan Wellner",_xlfn.XLOOKUP($B52,PROSPER_Wellner!$1:$1,PROSPER_Wellner!$62:$62,""),
IF($C52="Travis Harvey",_xlfn.XLOOKUP($B52,PROSPER_Harvey!$1:$1,PROSPER_Harvey!$62:$62,""),"")))))))="","",
IF($C52="Christopher Lobo",_xlfn.XLOOKUP($B52,PROSPER_Lobo!$1:$1,PROSPER_Lobo!$62:$62,""),
IF($C52="Naren Baliga",_xlfn.XLOOKUP($B52,PROSPER_Baliga!$1:$1,PROSPER_Baliga!$62:$62,""),
IF($C52="Thorsten Huhn",_xlfn.XLOOKUP($B52,PROSPER_Huhn!$1:$1,PROSPER_Huhn!$62:$62,""),
IF($C52="Nick Hull",_xlfn.XLOOKUP($B52,PROSPER_Hull!$1:$1,PROSPER_Hull!$62:$62,""),
IF($C52="Monika Kotwani",_xlfn.XLOOKUP($B52,PROSPER_Kotwani!$1:$1,PROSPER_Kotwani!$62:$62,""),
IF($C52="Jonathan Wellner",_xlfn.XLOOKUP($B52,PROSPER_Wellner!$1:$1,PROSPER_Wellner!$62:$62,""),
IF($C52="Travis Harvey",_xlfn.XLOOKUP($B52,PROSPER_Harvey!$1:$1,PROSPER_Harvey!$62:$62,""),""))))))))="","No Score",IF(IF($C52="Christopher Lobo",_xlfn.XLOOKUP($B52,PROSPER_Lobo!$1:$1,PROSPER_Lobo!$62:$62,""),
IF($C52="Naren Baliga",_xlfn.XLOOKUP($B52,PROSPER_Baliga!$1:$1,PROSPER_Baliga!$62:$62,""),
IF($C52="Thorsten Huhn",_xlfn.XLOOKUP($B52,PROSPER_Huhn!$1:$1,PROSPER_Huhn!$62:$62,""),
IF($C52="Nick Hull",_xlfn.XLOOKUP($B52,PROSPER_Hull!$1:$1,PROSPER_Hull!$62:$62,""),
IF($C52="Monika Kotwani",_xlfn.XLOOKUP($B52,PROSPER_Kotwani!$1:$1,PROSPER_Kotwani!$62:$62,""),
IF($C52="Jonathan Wellner",_xlfn.XLOOKUP($B52,PROSPER_Wellner!$1:$1,PROSPER_Wellner!$62:$62,""),
IF($C52="Travis Harvey",_xlfn.XLOOKUP($B52,PROSPER_Harvey!$1:$1,PROSPER_Harvey!$62:$62,""),"")))))))="","",
IF($C52="Christopher Lobo",_xlfn.XLOOKUP($B52,PROSPER_Lobo!$1:$1,PROSPER_Lobo!$62:$62,""),
IF($C52="Naren Baliga",_xlfn.XLOOKUP($B52,PROSPER_Baliga!$1:$1,PROSPER_Baliga!$62:$62,""),
IF($C52="Thorsten Huhn",_xlfn.XLOOKUP($B52,PROSPER_Huhn!$1:$1,PROSPER_Huhn!$62:$62,""),
IF($C52="Nick Hull",_xlfn.XLOOKUP($B52,PROSPER_Hull!$1:$1,PROSPER_Hull!$62:$62,""),
IF($C52="Monika Kotwani",_xlfn.XLOOKUP($B52,PROSPER_Kotwani!$1:$1,PROSPER_Kotwani!$62:$62,""),
IF($C52="Jonathan Wellner",_xlfn.XLOOKUP($B52,PROSPER_Wellner!$1:$1,PROSPER_Wellner!$62:$62,""),
IF($C52="Travis Harvey",_xlfn.XLOOKUP($B52,PROSPER_Harvey!$1:$1,PROSPER_Harvey!$62:$62,""),"")))))))))</f>
        <v>No Score</v>
      </c>
      <c r="HW52" s="138" t="str">
        <f>IF(IF(IF($C52="Christopher Lobo",_xlfn.XLOOKUP($B52,PROSPER_Lobo!$1:$1,PROSPER_Lobo!$63:$63,""),
IF($C52="Naren Baliga",_xlfn.XLOOKUP($B52,PROSPER_Baliga!$1:$1,PROSPER_Baliga!$63:$63,""),
IF($C52="Thorsten Huhn",_xlfn.XLOOKUP($B52,PROSPER_Huhn!$1:$1,PROSPER_Huhn!$63:$63,""),
IF($C52="Nick Hull",_xlfn.XLOOKUP($B52,PROSPER_Hull!$1:$1,PROSPER_Hull!$63:$63,""),
IF($C52="Monika Kotwani",_xlfn.XLOOKUP($B52,PROSPER_Kotwani!$1:$1,PROSPER_Kotwani!$63:$63,""),
IF($C52="Jonathan Wellner",_xlfn.XLOOKUP($B52,PROSPER_Wellner!$1:$1,PROSPER_Wellner!$63:$63,""),
IF($C52="Travis Harvey",_xlfn.XLOOKUP($B52,PROSPER_Harvey!$1:$1,PROSPER_Harvey!$63:$63,""),"")))))))="","",
IF($C52="Christopher Lobo",_xlfn.XLOOKUP($B52,PROSPER_Lobo!$1:$1,PROSPER_Lobo!$63:$63,""),
IF($C52="Naren Baliga",_xlfn.XLOOKUP($B52,PROSPER_Baliga!$1:$1,PROSPER_Baliga!$63:$63,""),
IF($C52="Thorsten Huhn",_xlfn.XLOOKUP($B52,PROSPER_Huhn!$1:$1,PROSPER_Huhn!$63:$63,""),
IF($C52="Nick Hull",_xlfn.XLOOKUP($B52,PROSPER_Hull!$1:$1,PROSPER_Hull!$63:$63,""),
IF($C52="Monika Kotwani",_xlfn.XLOOKUP($B52,PROSPER_Kotwani!$1:$1,PROSPER_Kotwani!$63:$63,""),
IF($C52="Jonathan Wellner",_xlfn.XLOOKUP($B52,PROSPER_Wellner!$1:$1,PROSPER_Wellner!$63:$63,""),
IF($C52="Travis Harvey",_xlfn.XLOOKUP($B52,PROSPER_Harvey!$1:$1,PROSPER_Harvey!$63:$63,""),""))))))))="","No Comment",IF(IF($C52="Christopher Lobo",_xlfn.XLOOKUP($B52,PROSPER_Lobo!$1:$1,PROSPER_Lobo!$63:$63,""),
IF($C52="Naren Baliga",_xlfn.XLOOKUP($B52,PROSPER_Baliga!$1:$1,PROSPER_Baliga!$63:$63,""),
IF($C52="Thorsten Huhn",_xlfn.XLOOKUP($B52,PROSPER_Huhn!$1:$1,PROSPER_Huhn!$63:$63,""),
IF($C52="Nick Hull",_xlfn.XLOOKUP($B52,PROSPER_Hull!$1:$1,PROSPER_Hull!$63:$63,""),
IF($C52="Monika Kotwani",_xlfn.XLOOKUP($B52,PROSPER_Kotwani!$1:$1,PROSPER_Kotwani!$63:$63,""),
IF($C52="Jonathan Wellner",_xlfn.XLOOKUP($B52,PROSPER_Wellner!$1:$1,PROSPER_Wellner!$63:$63,""),
IF($C52="Travis Harvey",_xlfn.XLOOKUP($B52,PROSPER_Harvey!$1:$1,PROSPER_Harvey!$63:$63,""),"")))))))="","",
IF($C52="Christopher Lobo",_xlfn.XLOOKUP($B52,PROSPER_Lobo!$1:$1,PROSPER_Lobo!$63:$63,""),
IF($C52="Naren Baliga",_xlfn.XLOOKUP($B52,PROSPER_Baliga!$1:$1,PROSPER_Baliga!$63:$63,""),
IF($C52="Thorsten Huhn",_xlfn.XLOOKUP($B52,PROSPER_Huhn!$1:$1,PROSPER_Huhn!$63:$63,""),
IF($C52="Nick Hull",_xlfn.XLOOKUP($B52,PROSPER_Hull!$1:$1,PROSPER_Hull!$63:$63,""),
IF($C52="Monika Kotwani",_xlfn.XLOOKUP($B52,PROSPER_Kotwani!$1:$1,PROSPER_Kotwani!$63:$63,""),
IF($C52="Jonathan Wellner",_xlfn.XLOOKUP($B52,PROSPER_Wellner!$1:$1,PROSPER_Wellner!$63:$63,""),
IF($C52="Travis Harvey",_xlfn.XLOOKUP($B52,PROSPER_Harvey!$1:$1,PROSPER_Harvey!$63:$63,""),"")))))))))</f>
        <v>No Comment</v>
      </c>
      <c r="HX52" s="188" t="str">
        <f t="shared" si="472"/>
        <v>N/A</v>
      </c>
      <c r="HY52" s="135" t="str">
        <f>_xlfn.XLOOKUP(B52,PROSPERInitial_Query!$E:$E,PROSPERInitial_Query!$AN:$AN,"",,-1)</f>
        <v/>
      </c>
      <c r="HZ52" s="136" t="str">
        <f t="shared" si="403"/>
        <v>Suzan Limaye4 - SuccessPre-Sales Participation</v>
      </c>
      <c r="IA52" s="136" t="str">
        <f>_xlfn.XLOOKUP(HZ52,PROSPERDelta_Query!BK:BK,PROSPERDelta_Query!BA:BA,"",,-1)</f>
        <v/>
      </c>
      <c r="IB52" s="137" t="str">
        <f t="shared" si="473"/>
        <v>N/A</v>
      </c>
      <c r="IC52" s="137" t="str">
        <f>IF(IF(IF($C52="Christopher Lobo",_xlfn.XLOOKUP($B52,PROSPER_Lobo!$1:$1,PROSPER_Lobo!$64:$64,""),
IF($C52="Naren Baliga",_xlfn.XLOOKUP($B52,PROSPER_Baliga!$1:$1,PROSPER_Baliga!$64:$64,""),
IF($C52="Thorsten Huhn",_xlfn.XLOOKUP($B52,PROSPER_Huhn!$1:$1,PROSPER_Huhn!$64:$64,""),
IF($C52="Nick Hull",_xlfn.XLOOKUP($B52,PROSPER_Hull!$1:$1,PROSPER_Hull!$64:$64,""),
IF($C52="Monika Kotwani",_xlfn.XLOOKUP($B52,PROSPER_Kotwani!$1:$1,PROSPER_Kotwani!$64:$64,""),
IF($C52="Jonathan Wellner",_xlfn.XLOOKUP($B52,PROSPER_Wellner!$1:$1,PROSPER_Wellner!$64:$64,""),
IF($C52="Travis Harvey",_xlfn.XLOOKUP($B52,PROSPER_Harvey!$1:$1,PROSPER_Harvey!$64:$64,""),"")))))))="","",
IF($C52="Christopher Lobo",_xlfn.XLOOKUP($B52,PROSPER_Lobo!$1:$1,PROSPER_Lobo!$64:$64,""),
IF($C52="Naren Baliga",_xlfn.XLOOKUP($B52,PROSPER_Baliga!$1:$1,PROSPER_Baliga!$64:$64,""),
IF($C52="Thorsten Huhn",_xlfn.XLOOKUP($B52,PROSPER_Huhn!$1:$1,PROSPER_Huhn!$64:$64,""),
IF($C52="Nick Hull",_xlfn.XLOOKUP($B52,PROSPER_Hull!$1:$1,PROSPER_Hull!$64:$64,""),
IF($C52="Monika Kotwani",_xlfn.XLOOKUP($B52,PROSPER_Kotwani!$1:$1,PROSPER_Kotwani!$64:$64,""),
IF($C52="Jonathan Wellner",_xlfn.XLOOKUP($B52,PROSPER_Wellner!$1:$1,PROSPER_Wellner!$64:$64,""),
IF($C52="Travis Harvey",_xlfn.XLOOKUP($B52,PROSPER_Harvey!$1:$1,PROSPER_Harvey!$64:$64,""),""))))))))="","No Score",IF(IF($C52="Christopher Lobo",_xlfn.XLOOKUP($B52,PROSPER_Lobo!$1:$1,PROSPER_Lobo!$64:$64,""),
IF($C52="Naren Baliga",_xlfn.XLOOKUP($B52,PROSPER_Baliga!$1:$1,PROSPER_Baliga!$64:$64,""),
IF($C52="Thorsten Huhn",_xlfn.XLOOKUP($B52,PROSPER_Huhn!$1:$1,PROSPER_Huhn!$64:$64,""),
IF($C52="Nick Hull",_xlfn.XLOOKUP($B52,PROSPER_Hull!$1:$1,PROSPER_Hull!$64:$64,""),
IF($C52="Monika Kotwani",_xlfn.XLOOKUP($B52,PROSPER_Kotwani!$1:$1,PROSPER_Kotwani!$64:$64,""),
IF($C52="Jonathan Wellner",_xlfn.XLOOKUP($B52,PROSPER_Wellner!$1:$1,PROSPER_Wellner!$64:$64,""),
IF($C52="Travis Harvey",_xlfn.XLOOKUP($B52,PROSPER_Harvey!$1:$1,PROSPER_Harvey!$64:$64,""),"")))))))="","",
IF($C52="Christopher Lobo",_xlfn.XLOOKUP($B52,PROSPER_Lobo!$1:$1,PROSPER_Lobo!$64:$64,""),
IF($C52="Naren Baliga",_xlfn.XLOOKUP($B52,PROSPER_Baliga!$1:$1,PROSPER_Baliga!$64:$64,""),
IF($C52="Thorsten Huhn",_xlfn.XLOOKUP($B52,PROSPER_Huhn!$1:$1,PROSPER_Huhn!$64:$64,""),
IF($C52="Nick Hull",_xlfn.XLOOKUP($B52,PROSPER_Hull!$1:$1,PROSPER_Hull!$64:$64,""),
IF($C52="Monika Kotwani",_xlfn.XLOOKUP($B52,PROSPER_Kotwani!$1:$1,PROSPER_Kotwani!$64:$64,""),
IF($C52="Jonathan Wellner",_xlfn.XLOOKUP($B52,PROSPER_Wellner!$1:$1,PROSPER_Wellner!$64:$64,""),
IF($C52="Travis Harvey",_xlfn.XLOOKUP($B52,PROSPER_Harvey!$1:$1,PROSPER_Harvey!$64:$64,""),"")))))))))</f>
        <v>No Score</v>
      </c>
      <c r="ID52" s="138" t="str">
        <f>IF(IF(IF($C52="Christopher Lobo",_xlfn.XLOOKUP($B52,PROSPER_Lobo!$1:$1,PROSPER_Lobo!$65:$65,""),
IF($C52="Naren Baliga",_xlfn.XLOOKUP($B52,PROSPER_Baliga!$1:$1,PROSPER_Baliga!$65:$65,""),
IF($C52="Thorsten Huhn",_xlfn.XLOOKUP($B52,PROSPER_Huhn!$1:$1,PROSPER_Huhn!$65:$65,""),
IF($C52="Nick Hull",_xlfn.XLOOKUP($B52,PROSPER_Hull!$1:$1,PROSPER_Hull!$65:$65,""),
IF($C52="Monika Kotwani",_xlfn.XLOOKUP($B52,PROSPER_Kotwani!$1:$1,PROSPER_Kotwani!$65:$65,""),
IF($C52="Jonathan Wellner",_xlfn.XLOOKUP($B52,PROSPER_Wellner!$1:$1,PROSPER_Wellner!$65:$65,""),
IF($C52="Travis Harvey",_xlfn.XLOOKUP($B52,PROSPER_Harvey!$1:$1,PROSPER_Harvey!$65:$65,""),"")))))))="","",
IF($C52="Christopher Lobo",_xlfn.XLOOKUP($B52,PROSPER_Lobo!$1:$1,PROSPER_Lobo!$65:$65,""),
IF($C52="Naren Baliga",_xlfn.XLOOKUP($B52,PROSPER_Baliga!$1:$1,PROSPER_Baliga!$65:$65,""),
IF($C52="Thorsten Huhn",_xlfn.XLOOKUP($B52,PROSPER_Huhn!$1:$1,PROSPER_Huhn!$65:$65,""),
IF($C52="Nick Hull",_xlfn.XLOOKUP($B52,PROSPER_Hull!$1:$1,PROSPER_Hull!$65:$65,""),
IF($C52="Monika Kotwani",_xlfn.XLOOKUP($B52,PROSPER_Kotwani!$1:$1,PROSPER_Kotwani!$65:$65,""),
IF($C52="Jonathan Wellner",_xlfn.XLOOKUP($B52,PROSPER_Wellner!$1:$1,PROSPER_Wellner!$65:$65,""),
IF($C52="Travis Harvey",_xlfn.XLOOKUP($B52,PROSPER_Harvey!$1:$1,PROSPER_Harvey!$65:$65,""),""))))))))="","No Comment",IF(IF($C52="Christopher Lobo",_xlfn.XLOOKUP($B52,PROSPER_Lobo!$1:$1,PROSPER_Lobo!$65:$65,""),
IF($C52="Naren Baliga",_xlfn.XLOOKUP($B52,PROSPER_Baliga!$1:$1,PROSPER_Baliga!$65:$65,""),
IF($C52="Thorsten Huhn",_xlfn.XLOOKUP($B52,PROSPER_Huhn!$1:$1,PROSPER_Huhn!$65:$65,""),
IF($C52="Nick Hull",_xlfn.XLOOKUP($B52,PROSPER_Hull!$1:$1,PROSPER_Hull!$65:$65,""),
IF($C52="Monika Kotwani",_xlfn.XLOOKUP($B52,PROSPER_Kotwani!$1:$1,PROSPER_Kotwani!$65:$65,""),
IF($C52="Jonathan Wellner",_xlfn.XLOOKUP($B52,PROSPER_Wellner!$1:$1,PROSPER_Wellner!$65:$65,""),
IF($C52="Travis Harvey",_xlfn.XLOOKUP($B52,PROSPER_Harvey!$1:$1,PROSPER_Harvey!$65:$65,""),"")))))))="","",
IF($C52="Christopher Lobo",_xlfn.XLOOKUP($B52,PROSPER_Lobo!$1:$1,PROSPER_Lobo!$65:$65,""),
IF($C52="Naren Baliga",_xlfn.XLOOKUP($B52,PROSPER_Baliga!$1:$1,PROSPER_Baliga!$65:$65,""),
IF($C52="Thorsten Huhn",_xlfn.XLOOKUP($B52,PROSPER_Huhn!$1:$1,PROSPER_Huhn!$65:$65,""),
IF($C52="Nick Hull",_xlfn.XLOOKUP($B52,PROSPER_Hull!$1:$1,PROSPER_Hull!$65:$65,""),
IF($C52="Monika Kotwani",_xlfn.XLOOKUP($B52,PROSPER_Kotwani!$1:$1,PROSPER_Kotwani!$65:$65,""),
IF($C52="Jonathan Wellner",_xlfn.XLOOKUP($B52,PROSPER_Wellner!$1:$1,PROSPER_Wellner!$65:$65,""),
IF($C52="Travis Harvey",_xlfn.XLOOKUP($B52,PROSPER_Harvey!$1:$1,PROSPER_Harvey!$65:$65,""),"")))))))))</f>
        <v>No Comment</v>
      </c>
      <c r="IE52" s="188" t="str">
        <f t="shared" si="474"/>
        <v>N/A</v>
      </c>
      <c r="IF52" s="135" t="str">
        <f>_xlfn.XLOOKUP(B52,PROSPERInitial_Query!$E:$E,PROSPERInitial_Query!$AO:$AO,"",,-1)</f>
        <v/>
      </c>
      <c r="IG52" s="136" t="str">
        <f t="shared" si="497"/>
        <v>Suzan Limaye4 - SuccessP&amp;L Management</v>
      </c>
      <c r="IH52" s="136" t="str">
        <f>_xlfn.XLOOKUP(IG52,PROSPERDelta_Query!BK:BK,PROSPERDelta_Query!BB:BB,"",,-1)</f>
        <v/>
      </c>
      <c r="II52" s="137" t="str">
        <f t="shared" si="475"/>
        <v>N/A</v>
      </c>
      <c r="IJ52" s="137" t="str">
        <f>IF(IF(IF($C52="Christopher Lobo",_xlfn.XLOOKUP($B52,PROSPER_Lobo!$1:$1,PROSPER_Lobo!$66:$66,""),
IF($C52="Naren Baliga",_xlfn.XLOOKUP($B52,PROSPER_Baliga!$1:$1,PROSPER_Baliga!$66:$66,""),
IF($C52="Thorsten Huhn",_xlfn.XLOOKUP($B52,PROSPER_Huhn!$1:$1,PROSPER_Huhn!$66:$66,""),
IF($C52="Nick Hull",_xlfn.XLOOKUP($B52,PROSPER_Hull!$1:$1,PROSPER_Hull!$66:$66,""),
IF($C52="Monika Kotwani",_xlfn.XLOOKUP($B52,PROSPER_Kotwani!$1:$1,PROSPER_Kotwani!$66:$66,""),
IF($C52="Jonathan Wellner",_xlfn.XLOOKUP($B52,PROSPER_Wellner!$1:$1,PROSPER_Wellner!$66:$66,""),
IF($C52="Travis Harvey",_xlfn.XLOOKUP($B52,PROSPER_Harvey!$1:$1,PROSPER_Harvey!$66:$66,""),"")))))))="","",
IF($C52="Christopher Lobo",_xlfn.XLOOKUP($B52,PROSPER_Lobo!$1:$1,PROSPER_Lobo!$66:$66,""),
IF($C52="Naren Baliga",_xlfn.XLOOKUP($B52,PROSPER_Baliga!$1:$1,PROSPER_Baliga!$66:$66,""),
IF($C52="Thorsten Huhn",_xlfn.XLOOKUP($B52,PROSPER_Huhn!$1:$1,PROSPER_Huhn!$66:$66,""),
IF($C52="Nick Hull",_xlfn.XLOOKUP($B52,PROSPER_Hull!$1:$1,PROSPER_Hull!$66:$66,""),
IF($C52="Monika Kotwani",_xlfn.XLOOKUP($B52,PROSPER_Kotwani!$1:$1,PROSPER_Kotwani!$66:$66,""),
IF($C52="Jonathan Wellner",_xlfn.XLOOKUP($B52,PROSPER_Wellner!$1:$1,PROSPER_Wellner!$66:$66,""),
IF($C52="Travis Harvey",_xlfn.XLOOKUP($B52,PROSPER_Harvey!$1:$1,PROSPER_Harvey!$66:$66,""),""))))))))="","No Score",IF(IF($C52="Christopher Lobo",_xlfn.XLOOKUP($B52,PROSPER_Lobo!$1:$1,PROSPER_Lobo!$66:$66,""),
IF($C52="Naren Baliga",_xlfn.XLOOKUP($B52,PROSPER_Baliga!$1:$1,PROSPER_Baliga!$66:$66,""),
IF($C52="Thorsten Huhn",_xlfn.XLOOKUP($B52,PROSPER_Huhn!$1:$1,PROSPER_Huhn!$66:$66,""),
IF($C52="Nick Hull",_xlfn.XLOOKUP($B52,PROSPER_Hull!$1:$1,PROSPER_Hull!$66:$66,""),
IF($C52="Monika Kotwani",_xlfn.XLOOKUP($B52,PROSPER_Kotwani!$1:$1,PROSPER_Kotwani!$66:$66,""),
IF($C52="Jonathan Wellner",_xlfn.XLOOKUP($B52,PROSPER_Wellner!$1:$1,PROSPER_Wellner!$66:$66,""),
IF($C52="Travis Harvey",_xlfn.XLOOKUP($B52,PROSPER_Harvey!$1:$1,PROSPER_Harvey!$66:$66,""),"")))))))="","",
IF($C52="Christopher Lobo",_xlfn.XLOOKUP($B52,PROSPER_Lobo!$1:$1,PROSPER_Lobo!$66:$66,""),
IF($C52="Naren Baliga",_xlfn.XLOOKUP($B52,PROSPER_Baliga!$1:$1,PROSPER_Baliga!$66:$66,""),
IF($C52="Thorsten Huhn",_xlfn.XLOOKUP($B52,PROSPER_Huhn!$1:$1,PROSPER_Huhn!$66:$66,""),
IF($C52="Nick Hull",_xlfn.XLOOKUP($B52,PROSPER_Hull!$1:$1,PROSPER_Hull!$66:$66,""),
IF($C52="Monika Kotwani",_xlfn.XLOOKUP($B52,PROSPER_Kotwani!$1:$1,PROSPER_Kotwani!$66:$66,""),
IF($C52="Jonathan Wellner",_xlfn.XLOOKUP($B52,PROSPER_Wellner!$1:$1,PROSPER_Wellner!$66:$66,""),
IF($C52="Travis Harvey",_xlfn.XLOOKUP($B52,PROSPER_Harvey!$1:$1,PROSPER_Harvey!$66:$66,""),"")))))))))</f>
        <v>No Score</v>
      </c>
      <c r="IK52" s="138" t="str">
        <f>IF(IF(IF($C52="Christopher Lobo",_xlfn.XLOOKUP($B52,PROSPER_Lobo!$1:$1,PROSPER_Lobo!$67:$67,""),
IF($C52="Naren Baliga",_xlfn.XLOOKUP($B52,PROSPER_Baliga!$1:$1,PROSPER_Baliga!$67:$67,""),
IF($C52="Thorsten Huhn",_xlfn.XLOOKUP($B52,PROSPER_Huhn!$1:$1,PROSPER_Huhn!$67:$67,""),
IF($C52="Nick Hull",_xlfn.XLOOKUP($B52,PROSPER_Hull!$1:$1,PROSPER_Hull!$67:$67,""),
IF($C52="Monika Kotwani",_xlfn.XLOOKUP($B52,PROSPER_Kotwani!$1:$1,PROSPER_Kotwani!$67:$67,""),
IF($C52="Jonathan Wellner",_xlfn.XLOOKUP($B52,PROSPER_Wellner!$1:$1,PROSPER_Wellner!$67:$67,""),
IF($C52="Travis Harvey",_xlfn.XLOOKUP($B52,PROSPER_Harvey!$1:$1,PROSPER_Harvey!$67:$67,""),"")))))))="","",
IF($C52="Christopher Lobo",_xlfn.XLOOKUP($B52,PROSPER_Lobo!$1:$1,PROSPER_Lobo!$67:$67,""),
IF($C52="Naren Baliga",_xlfn.XLOOKUP($B52,PROSPER_Baliga!$1:$1,PROSPER_Baliga!$67:$67,""),
IF($C52="Thorsten Huhn",_xlfn.XLOOKUP($B52,PROSPER_Huhn!$1:$1,PROSPER_Huhn!$67:$67,""),
IF($C52="Nick Hull",_xlfn.XLOOKUP($B52,PROSPER_Hull!$1:$1,PROSPER_Hull!$67:$67,""),
IF($C52="Monika Kotwani",_xlfn.XLOOKUP($B52,PROSPER_Kotwani!$1:$1,PROSPER_Kotwani!$67:$67,""),
IF($C52="Jonathan Wellner",_xlfn.XLOOKUP($B52,PROSPER_Wellner!$1:$1,PROSPER_Wellner!$67:$67,""),
IF($C52="Travis Harvey",_xlfn.XLOOKUP($B52,PROSPER_Harvey!$1:$1,PROSPER_Harvey!$67:$67,""),""))))))))="","No Comment",IF(IF($C52="Christopher Lobo",_xlfn.XLOOKUP($B52,PROSPER_Lobo!$1:$1,PROSPER_Lobo!$67:$67,""),
IF($C52="Naren Baliga",_xlfn.XLOOKUP($B52,PROSPER_Baliga!$1:$1,PROSPER_Baliga!$67:$67,""),
IF($C52="Thorsten Huhn",_xlfn.XLOOKUP($B52,PROSPER_Huhn!$1:$1,PROSPER_Huhn!$67:$67,""),
IF($C52="Nick Hull",_xlfn.XLOOKUP($B52,PROSPER_Hull!$1:$1,PROSPER_Hull!$67:$67,""),
IF($C52="Monika Kotwani",_xlfn.XLOOKUP($B52,PROSPER_Kotwani!$1:$1,PROSPER_Kotwani!$67:$67,""),
IF($C52="Jonathan Wellner",_xlfn.XLOOKUP($B52,PROSPER_Wellner!$1:$1,PROSPER_Wellner!$67:$67,""),
IF($C52="Travis Harvey",_xlfn.XLOOKUP($B52,PROSPER_Harvey!$1:$1,PROSPER_Harvey!$67:$67,""),"")))))))="","",
IF($C52="Christopher Lobo",_xlfn.XLOOKUP($B52,PROSPER_Lobo!$1:$1,PROSPER_Lobo!$67:$67,""),
IF($C52="Naren Baliga",_xlfn.XLOOKUP($B52,PROSPER_Baliga!$1:$1,PROSPER_Baliga!$67:$67,""),
IF($C52="Thorsten Huhn",_xlfn.XLOOKUP($B52,PROSPER_Huhn!$1:$1,PROSPER_Huhn!$67:$67,""),
IF($C52="Nick Hull",_xlfn.XLOOKUP($B52,PROSPER_Hull!$1:$1,PROSPER_Hull!$67:$67,""),
IF($C52="Monika Kotwani",_xlfn.XLOOKUP($B52,PROSPER_Kotwani!$1:$1,PROSPER_Kotwani!$67:$67,""),
IF($C52="Jonathan Wellner",_xlfn.XLOOKUP($B52,PROSPER_Wellner!$1:$1,PROSPER_Wellner!$67:$67,""),
IF($C52="Travis Harvey",_xlfn.XLOOKUP($B52,PROSPER_Harvey!$1:$1,PROSPER_Harvey!$67:$67,""),"")))))))))</f>
        <v>No Comment</v>
      </c>
      <c r="IL52" s="188" t="str">
        <f t="shared" si="476"/>
        <v>N/A</v>
      </c>
      <c r="IM52" s="135" t="str">
        <f>_xlfn.XLOOKUP(B52,PROSPERInitial_Query!$E:$E,PROSPERInitial_Query!$AP:$AP,"",,-1)</f>
        <v/>
      </c>
      <c r="IN52" s="136" t="str">
        <f t="shared" si="404"/>
        <v>Suzan Limaye4 - SuccessService Plan Management (PE)</v>
      </c>
      <c r="IO52" s="136" t="str">
        <f>_xlfn.XLOOKUP(IN52,PROSPERDelta_Query!BK:BK,PROSPERDelta_Query!BC:BC,"",,-1)</f>
        <v/>
      </c>
      <c r="IP52" s="137" t="str">
        <f t="shared" si="477"/>
        <v>N/A</v>
      </c>
      <c r="IQ52" s="137" t="str">
        <f>IF(IF(IF($C52="Christopher Lobo",_xlfn.XLOOKUP($B52,PROSPER_Lobo!$1:$1,PROSPER_Lobo!$68:$68,""),
IF($C52="Naren Baliga",_xlfn.XLOOKUP($B52,PROSPER_Baliga!$1:$1,PROSPER_Baliga!$68:$68,""),
IF($C52="Thorsten Huhn",_xlfn.XLOOKUP($B52,PROSPER_Huhn!$1:$1,PROSPER_Huhn!$68:$68,""),
IF($C52="Nick Hull",_xlfn.XLOOKUP($B52,PROSPER_Hull!$1:$1,PROSPER_Hull!$68:$68,""),
IF($C52="Monika Kotwani",_xlfn.XLOOKUP($B52,PROSPER_Kotwani!$1:$1,PROSPER_Kotwani!$68:$68,""),
IF($C52="Jonathan Wellner",_xlfn.XLOOKUP($B52,PROSPER_Wellner!$1:$1,PROSPER_Wellner!$68:$68,""),
IF($C52="Travis Harvey",_xlfn.XLOOKUP($B52,PROSPER_Harvey!$1:$1,PROSPER_Harvey!$68:$68,""),"")))))))="","",
IF($C52="Christopher Lobo",_xlfn.XLOOKUP($B52,PROSPER_Lobo!$1:$1,PROSPER_Lobo!$68:$68,""),
IF($C52="Naren Baliga",_xlfn.XLOOKUP($B52,PROSPER_Baliga!$1:$1,PROSPER_Baliga!$68:$68,""),
IF($C52="Thorsten Huhn",_xlfn.XLOOKUP($B52,PROSPER_Huhn!$1:$1,PROSPER_Huhn!$68:$68,""),
IF($C52="Nick Hull",_xlfn.XLOOKUP($B52,PROSPER_Hull!$1:$1,PROSPER_Hull!$68:$68,""),
IF($C52="Monika Kotwani",_xlfn.XLOOKUP($B52,PROSPER_Kotwani!$1:$1,PROSPER_Kotwani!$68:$68,""),
IF($C52="Jonathan Wellner",_xlfn.XLOOKUP($B52,PROSPER_Wellner!$1:$1,PROSPER_Wellner!$68:$68,""),
IF($C52="Travis Harvey",_xlfn.XLOOKUP($B52,PROSPER_Harvey!$1:$1,PROSPER_Harvey!$68:$68,""),""))))))))="","No Score",IF(IF($C52="Christopher Lobo",_xlfn.XLOOKUP($B52,PROSPER_Lobo!$1:$1,PROSPER_Lobo!$68:$68,""),
IF($C52="Naren Baliga",_xlfn.XLOOKUP($B52,PROSPER_Baliga!$1:$1,PROSPER_Baliga!$68:$68,""),
IF($C52="Thorsten Huhn",_xlfn.XLOOKUP($B52,PROSPER_Huhn!$1:$1,PROSPER_Huhn!$68:$68,""),
IF($C52="Nick Hull",_xlfn.XLOOKUP($B52,PROSPER_Hull!$1:$1,PROSPER_Hull!$68:$68,""),
IF($C52="Monika Kotwani",_xlfn.XLOOKUP($B52,PROSPER_Kotwani!$1:$1,PROSPER_Kotwani!$68:$68,""),
IF($C52="Jonathan Wellner",_xlfn.XLOOKUP($B52,PROSPER_Wellner!$1:$1,PROSPER_Wellner!$68:$68,""),
IF($C52="Travis Harvey",_xlfn.XLOOKUP($B52,PROSPER_Harvey!$1:$1,PROSPER_Harvey!$68:$68,""),"")))))))="","",
IF($C52="Christopher Lobo",_xlfn.XLOOKUP($B52,PROSPER_Lobo!$1:$1,PROSPER_Lobo!$68:$68,""),
IF($C52="Naren Baliga",_xlfn.XLOOKUP($B52,PROSPER_Baliga!$1:$1,PROSPER_Baliga!$68:$68,""),
IF($C52="Thorsten Huhn",_xlfn.XLOOKUP($B52,PROSPER_Huhn!$1:$1,PROSPER_Huhn!$68:$68,""),
IF($C52="Nick Hull",_xlfn.XLOOKUP($B52,PROSPER_Hull!$1:$1,PROSPER_Hull!$68:$68,""),
IF($C52="Monika Kotwani",_xlfn.XLOOKUP($B52,PROSPER_Kotwani!$1:$1,PROSPER_Kotwani!$68:$68,""),
IF($C52="Jonathan Wellner",_xlfn.XLOOKUP($B52,PROSPER_Wellner!$1:$1,PROSPER_Wellner!$68:$68,""),
IF($C52="Travis Harvey",_xlfn.XLOOKUP($B52,PROSPER_Harvey!$1:$1,PROSPER_Harvey!$68:$68,""),"")))))))))</f>
        <v>No Score</v>
      </c>
      <c r="IR52" s="138" t="str">
        <f>IF(IF(IF($C52="Christopher Lobo",_xlfn.XLOOKUP($B52,PROSPER_Lobo!$1:$1,PROSPER_Lobo!$69:$69,""),
IF($C52="Naren Baliga",_xlfn.XLOOKUP($B52,PROSPER_Baliga!$1:$1,PROSPER_Baliga!$69:$69,""),
IF($C52="Thorsten Huhn",_xlfn.XLOOKUP($B52,PROSPER_Huhn!$1:$1,PROSPER_Huhn!$69:$69,""),
IF($C52="Nick Hull",_xlfn.XLOOKUP($B52,PROSPER_Hull!$1:$1,PROSPER_Hull!$69:$69,""),
IF($C52="Monika Kotwani",_xlfn.XLOOKUP($B52,PROSPER_Kotwani!$1:$1,PROSPER_Kotwani!$69:$69,""),
IF($C52="Jonathan Wellner",_xlfn.XLOOKUP($B52,PROSPER_Wellner!$1:$1,PROSPER_Wellner!$69:$69,""),
IF($C52="Travis Harvey",_xlfn.XLOOKUP($B52,PROSPER_Harvey!$1:$1,PROSPER_Harvey!$69:$69,""),"")))))))="","",
IF($C52="Christopher Lobo",_xlfn.XLOOKUP($B52,PROSPER_Lobo!$1:$1,PROSPER_Lobo!$69:$69,""),
IF($C52="Naren Baliga",_xlfn.XLOOKUP($B52,PROSPER_Baliga!$1:$1,PROSPER_Baliga!$69:$69,""),
IF($C52="Thorsten Huhn",_xlfn.XLOOKUP($B52,PROSPER_Huhn!$1:$1,PROSPER_Huhn!$69:$69,""),
IF($C52="Nick Hull",_xlfn.XLOOKUP($B52,PROSPER_Hull!$1:$1,PROSPER_Hull!$69:$69,""),
IF($C52="Monika Kotwani",_xlfn.XLOOKUP($B52,PROSPER_Kotwani!$1:$1,PROSPER_Kotwani!$69:$69,""),
IF($C52="Jonathan Wellner",_xlfn.XLOOKUP($B52,PROSPER_Wellner!$1:$1,PROSPER_Wellner!$69:$69,""),
IF($C52="Travis Harvey",_xlfn.XLOOKUP($B52,PROSPER_Harvey!$1:$1,PROSPER_Harvey!$69:$69,""),""))))))))="","No Comment",IF(IF($C52="Christopher Lobo",_xlfn.XLOOKUP($B52,PROSPER_Lobo!$1:$1,PROSPER_Lobo!$69:$69,""),
IF($C52="Naren Baliga",_xlfn.XLOOKUP($B52,PROSPER_Baliga!$1:$1,PROSPER_Baliga!$69:$69,""),
IF($C52="Thorsten Huhn",_xlfn.XLOOKUP($B52,PROSPER_Huhn!$1:$1,PROSPER_Huhn!$69:$69,""),
IF($C52="Nick Hull",_xlfn.XLOOKUP($B52,PROSPER_Hull!$1:$1,PROSPER_Hull!$69:$69,""),
IF($C52="Monika Kotwani",_xlfn.XLOOKUP($B52,PROSPER_Kotwani!$1:$1,PROSPER_Kotwani!$69:$69,""),
IF($C52="Jonathan Wellner",_xlfn.XLOOKUP($B52,PROSPER_Wellner!$1:$1,PROSPER_Wellner!$69:$69,""),
IF($C52="Travis Harvey",_xlfn.XLOOKUP($B52,PROSPER_Harvey!$1:$1,PROSPER_Harvey!$69:$69,""),"")))))))="","",
IF($C52="Christopher Lobo",_xlfn.XLOOKUP($B52,PROSPER_Lobo!$1:$1,PROSPER_Lobo!$69:$69,""),
IF($C52="Naren Baliga",_xlfn.XLOOKUP($B52,PROSPER_Baliga!$1:$1,PROSPER_Baliga!$69:$69,""),
IF($C52="Thorsten Huhn",_xlfn.XLOOKUP($B52,PROSPER_Huhn!$1:$1,PROSPER_Huhn!$69:$69,""),
IF($C52="Nick Hull",_xlfn.XLOOKUP($B52,PROSPER_Hull!$1:$1,PROSPER_Hull!$69:$69,""),
IF($C52="Monika Kotwani",_xlfn.XLOOKUP($B52,PROSPER_Kotwani!$1:$1,PROSPER_Kotwani!$69:$69,""),
IF($C52="Jonathan Wellner",_xlfn.XLOOKUP($B52,PROSPER_Wellner!$1:$1,PROSPER_Wellner!$69:$69,""),
IF($C52="Travis Harvey",_xlfn.XLOOKUP($B52,PROSPER_Harvey!$1:$1,PROSPER_Harvey!$69:$69,""),"")))))))))</f>
        <v>No Comment</v>
      </c>
      <c r="IS52" s="188" t="str">
        <f t="shared" si="478"/>
        <v>N/A</v>
      </c>
      <c r="IT52" s="187" t="str">
        <f t="shared" si="479"/>
        <v>N/A</v>
      </c>
      <c r="IU52" s="128" t="str">
        <f t="shared" si="480"/>
        <v>N/A</v>
      </c>
      <c r="IV52" s="188" t="str">
        <f t="shared" si="481"/>
        <v>N/A</v>
      </c>
      <c r="IW52" s="139">
        <f>_xlfn.XLOOKUP($B52,Vlookups_Local!B:B,Vlookups_Local!F:F)</f>
        <v>1.0231884057971015</v>
      </c>
      <c r="IX52" s="140">
        <f>_xlfn.XLOOKUP($B52,Vlookups_Local!B:B,Vlookups_Local!G:G)</f>
        <v>1.0231884057971015</v>
      </c>
      <c r="IY52" s="140">
        <f>_xlfn.XLOOKUP($B52,Vlookups_Local!B:B,Vlookups_Local!H:H)</f>
        <v>0</v>
      </c>
      <c r="IZ52" s="141">
        <f t="shared" si="482"/>
        <v>10</v>
      </c>
      <c r="JA52" s="142">
        <f>_xlfn.XLOOKUP($B52,LevelUp_Query!A:A,LevelUp_Query!C:C,"")</f>
        <v>127</v>
      </c>
      <c r="JB52" s="143" t="str">
        <f>_xlfn.XLOOKUP($B52,LevelUp_Query!A:A,LevelUp_Query!F:F,"")</f>
        <v>Peak 2 - Vinson</v>
      </c>
      <c r="JC52" s="143">
        <f>_xlfn.XLOOKUP($B52,LevelUp_Query!A:A,LevelUp_Query!E:E,"")</f>
        <v>10</v>
      </c>
      <c r="JD52" s="141">
        <f t="shared" si="405"/>
        <v>8</v>
      </c>
      <c r="JE52" s="144" t="str">
        <f>_xlfn.XLOOKUP(B52,PROSPERInitial_Query!$E:$E,PROSPERInitial_Query!$AQ:$AQ,"",,-1)</f>
        <v/>
      </c>
      <c r="JF52" s="136" t="str">
        <f t="shared" si="406"/>
        <v>Suzan Limaye7 - ResponsibilityGiving Back (L&amp;L)</v>
      </c>
      <c r="JG52" s="136" t="str">
        <f>_xlfn.XLOOKUP(JF52,PROSPERDelta_Query!BK:BK,PROSPERDelta_Query!BE:BE,"",,-1)</f>
        <v/>
      </c>
      <c r="JH52" s="137" t="str">
        <f t="shared" si="483"/>
        <v>N/A</v>
      </c>
      <c r="JI52" s="137" t="str">
        <f>IF(IF(IF($C52="Christopher Lobo",_xlfn.XLOOKUP($B52,PROSPER_Lobo!$1:$1,PROSPER_Lobo!$70:$70,""),
IF($C52="Naren Baliga",_xlfn.XLOOKUP($B52,PROSPER_Baliga!$1:$1,PROSPER_Baliga!$70:$70,""),
IF($C52="Thorsten Huhn",_xlfn.XLOOKUP($B52,PROSPER_Huhn!$1:$1,PROSPER_Huhn!$70:$70,""),
IF($C52="Nick Hull",_xlfn.XLOOKUP($B52,PROSPER_Hull!$1:$1,PROSPER_Hull!$70:$70,""),
IF($C52="Monika Kotwani",_xlfn.XLOOKUP($B52,PROSPER_Kotwani!$1:$1,PROSPER_Kotwani!$70:$70,""),
IF($C52="Jonathan Wellner",_xlfn.XLOOKUP($B52,PROSPER_Wellner!$1:$1,PROSPER_Wellner!$70:$70,""),
IF($C52="Travis Harvey",_xlfn.XLOOKUP($B52,PROSPER_Harvey!$1:$1,PROSPER_Harvey!$70:$70,""),"")))))))="","",
IF($C52="Christopher Lobo",_xlfn.XLOOKUP($B52,PROSPER_Lobo!$1:$1,PROSPER_Lobo!$70:$70,""),
IF($C52="Naren Baliga",_xlfn.XLOOKUP($B52,PROSPER_Baliga!$1:$1,PROSPER_Baliga!$70:$70,""),
IF($C52="Thorsten Huhn",_xlfn.XLOOKUP($B52,PROSPER_Huhn!$1:$1,PROSPER_Huhn!$70:$70,""),
IF($C52="Nick Hull",_xlfn.XLOOKUP($B52,PROSPER_Hull!$1:$1,PROSPER_Hull!$70:$70,""),
IF($C52="Monika Kotwani",_xlfn.XLOOKUP($B52,PROSPER_Kotwani!$1:$1,PROSPER_Kotwani!$70:$70,""),
IF($C52="Jonathan Wellner",_xlfn.XLOOKUP($B52,PROSPER_Wellner!$1:$1,PROSPER_Wellner!$70:$70,""),
IF($C52="Travis Harvey",_xlfn.XLOOKUP($B52,PROSPER_Harvey!$1:$1,PROSPER_Harvey!$70:$70,""),""))))))))="","No Score",IF(IF($C52="Christopher Lobo",_xlfn.XLOOKUP($B52,PROSPER_Lobo!$1:$1,PROSPER_Lobo!$70:$70,""),
IF($C52="Naren Baliga",_xlfn.XLOOKUP($B52,PROSPER_Baliga!$1:$1,PROSPER_Baliga!$70:$70,""),
IF($C52="Thorsten Huhn",_xlfn.XLOOKUP($B52,PROSPER_Huhn!$1:$1,PROSPER_Huhn!$70:$70,""),
IF($C52="Nick Hull",_xlfn.XLOOKUP($B52,PROSPER_Hull!$1:$1,PROSPER_Hull!$70:$70,""),
IF($C52="Monika Kotwani",_xlfn.XLOOKUP($B52,PROSPER_Kotwani!$1:$1,PROSPER_Kotwani!$70:$70,""),
IF($C52="Jonathan Wellner",_xlfn.XLOOKUP($B52,PROSPER_Wellner!$1:$1,PROSPER_Wellner!$70:$70,""),
IF($C52="Travis Harvey",_xlfn.XLOOKUP($B52,PROSPER_Harvey!$1:$1,PROSPER_Harvey!$70:$70,""),"")))))))="","",
IF($C52="Christopher Lobo",_xlfn.XLOOKUP($B52,PROSPER_Lobo!$1:$1,PROSPER_Lobo!$70:$70,""),
IF($C52="Naren Baliga",_xlfn.XLOOKUP($B52,PROSPER_Baliga!$1:$1,PROSPER_Baliga!$70:$70,""),
IF($C52="Thorsten Huhn",_xlfn.XLOOKUP($B52,PROSPER_Huhn!$1:$1,PROSPER_Huhn!$70:$70,""),
IF($C52="Nick Hull",_xlfn.XLOOKUP($B52,PROSPER_Hull!$1:$1,PROSPER_Hull!$70:$70,""),
IF($C52="Monika Kotwani",_xlfn.XLOOKUP($B52,PROSPER_Kotwani!$1:$1,PROSPER_Kotwani!$70:$70,""),
IF($C52="Jonathan Wellner",_xlfn.XLOOKUP($B52,PROSPER_Wellner!$1:$1,PROSPER_Wellner!$70:$70,""),
IF($C52="Travis Harvey",_xlfn.XLOOKUP($B52,PROSPER_Harvey!$1:$1,PROSPER_Harvey!$70:$70,""),"")))))))))</f>
        <v>No Score</v>
      </c>
      <c r="JJ52" s="138" t="str">
        <f>IF(IF(IF($C52="Christopher Lobo",_xlfn.XLOOKUP($B52,PROSPER_Lobo!$1:$1,PROSPER_Lobo!$71:$71,""),
IF($C52="Naren Baliga",_xlfn.XLOOKUP($B52,PROSPER_Baliga!$1:$1,PROSPER_Baliga!$71:$71,""),
IF($C52="Thorsten Huhn",_xlfn.XLOOKUP($B52,PROSPER_Huhn!$1:$1,PROSPER_Huhn!$71:$71,""),
IF($C52="Nick Hull",_xlfn.XLOOKUP($B52,PROSPER_Hull!$1:$1,PROSPER_Hull!$71:$71,""),
IF($C52="Monika Kotwani",_xlfn.XLOOKUP($B52,PROSPER_Kotwani!$1:$1,PROSPER_Kotwani!$71:$71,""),
IF($C52="Jonathan Wellner",_xlfn.XLOOKUP($B52,PROSPER_Wellner!$1:$1,PROSPER_Wellner!$71:$71,""),
IF($C52="Travis Harvey",_xlfn.XLOOKUP($B52,PROSPER_Harvey!$1:$1,PROSPER_Harvey!$71:$71,""),"")))))))="","",
IF($C52="Christopher Lobo",_xlfn.XLOOKUP($B52,PROSPER_Lobo!$1:$1,PROSPER_Lobo!$71:$71,""),
IF($C52="Naren Baliga",_xlfn.XLOOKUP($B52,PROSPER_Baliga!$1:$1,PROSPER_Baliga!$71:$71,""),
IF($C52="Thorsten Huhn",_xlfn.XLOOKUP($B52,PROSPER_Huhn!$1:$1,PROSPER_Huhn!$71:$71,""),
IF($C52="Nick Hull",_xlfn.XLOOKUP($B52,PROSPER_Hull!$1:$1,PROSPER_Hull!$71:$71,""),
IF($C52="Monika Kotwani",_xlfn.XLOOKUP($B52,PROSPER_Kotwani!$1:$1,PROSPER_Kotwani!$71:$71,""),
IF($C52="Jonathan Wellner",_xlfn.XLOOKUP($B52,PROSPER_Wellner!$1:$1,PROSPER_Wellner!$71:$71,""),
IF($C52="Travis Harvey",_xlfn.XLOOKUP($B52,PROSPER_Harvey!$1:$1,PROSPER_Harvey!$71:$71,""),""))))))))="","No Comment",IF(IF($C52="Christopher Lobo",_xlfn.XLOOKUP($B52,PROSPER_Lobo!$1:$1,PROSPER_Lobo!$71:$71,""),
IF($C52="Naren Baliga",_xlfn.XLOOKUP($B52,PROSPER_Baliga!$1:$1,PROSPER_Baliga!$71:$71,""),
IF($C52="Thorsten Huhn",_xlfn.XLOOKUP($B52,PROSPER_Huhn!$1:$1,PROSPER_Huhn!$71:$71,""),
IF($C52="Nick Hull",_xlfn.XLOOKUP($B52,PROSPER_Hull!$1:$1,PROSPER_Hull!$71:$71,""),
IF($C52="Monika Kotwani",_xlfn.XLOOKUP($B52,PROSPER_Kotwani!$1:$1,PROSPER_Kotwani!$71:$71,""),
IF($C52="Jonathan Wellner",_xlfn.XLOOKUP($B52,PROSPER_Wellner!$1:$1,PROSPER_Wellner!$71:$71,""),
IF($C52="Travis Harvey",_xlfn.XLOOKUP($B52,PROSPER_Harvey!$1:$1,PROSPER_Harvey!$71:$71,""),"")))))))="","",
IF($C52="Christopher Lobo",_xlfn.XLOOKUP($B52,PROSPER_Lobo!$1:$1,PROSPER_Lobo!$71:$71,""),
IF($C52="Naren Baliga",_xlfn.XLOOKUP($B52,PROSPER_Baliga!$1:$1,PROSPER_Baliga!$71:$71,""),
IF($C52="Thorsten Huhn",_xlfn.XLOOKUP($B52,PROSPER_Huhn!$1:$1,PROSPER_Huhn!$71:$71,""),
IF($C52="Nick Hull",_xlfn.XLOOKUP($B52,PROSPER_Hull!$1:$1,PROSPER_Hull!$71:$71,""),
IF($C52="Monika Kotwani",_xlfn.XLOOKUP($B52,PROSPER_Kotwani!$1:$1,PROSPER_Kotwani!$71:$71,""),
IF($C52="Jonathan Wellner",_xlfn.XLOOKUP($B52,PROSPER_Wellner!$1:$1,PROSPER_Wellner!$71:$71,""),
IF($C52="Travis Harvey",_xlfn.XLOOKUP($B52,PROSPER_Harvey!$1:$1,PROSPER_Harvey!$71:$71,""),"")))))))))</f>
        <v>No Comment</v>
      </c>
      <c r="JK52" s="141" t="str">
        <f t="shared" si="484"/>
        <v>N/A</v>
      </c>
      <c r="JL52" s="135" t="str">
        <f>_xlfn.XLOOKUP(B52,PROSPERInitial_Query!$E:$E,PROSPERInitial_Query!$AR:$AR,"",,-1)</f>
        <v/>
      </c>
      <c r="JM52" s="136" t="str">
        <f t="shared" si="407"/>
        <v>Suzan Limaye7 - ResponsibilityExecutive Communication</v>
      </c>
      <c r="JN52" s="136" t="str">
        <f>_xlfn.XLOOKUP(JM52,PROSPERDelta_Query!BK:BK,PROSPERDelta_Query!BF:BF,"",,-1)</f>
        <v/>
      </c>
      <c r="JO52" s="137" t="str">
        <f t="shared" si="485"/>
        <v>N/A</v>
      </c>
      <c r="JP52" s="137" t="str">
        <f>IF(IF(IF($C52="Christopher Lobo",_xlfn.XLOOKUP($B52,PROSPER_Lobo!$1:$1,PROSPER_Lobo!$72:$72,""),
IF($C52="Naren Baliga",_xlfn.XLOOKUP($B52,PROSPER_Baliga!$1:$1,PROSPER_Baliga!$72:$72,""),
IF($C52="Thorsten Huhn",_xlfn.XLOOKUP($B52,PROSPER_Huhn!$1:$1,PROSPER_Huhn!$72:$72,""),
IF($C52="Nick Hull",_xlfn.XLOOKUP($B52,PROSPER_Hull!$1:$1,PROSPER_Hull!$72:$72,""),
IF($C52="Monika Kotwani",_xlfn.XLOOKUP($B52,PROSPER_Kotwani!$1:$1,PROSPER_Kotwani!$72:$72,""),
IF($C52="Jonathan Wellner",_xlfn.XLOOKUP($B52,PROSPER_Wellner!$1:$1,PROSPER_Wellner!$72:$72,""),
IF($C52="Travis Harvey",_xlfn.XLOOKUP($B52,PROSPER_Harvey!$1:$1,PROSPER_Harvey!$72:$72,""),"")))))))="","",
IF($C52="Christopher Lobo",_xlfn.XLOOKUP($B52,PROSPER_Lobo!$1:$1,PROSPER_Lobo!$72:$72,""),
IF($C52="Naren Baliga",_xlfn.XLOOKUP($B52,PROSPER_Baliga!$1:$1,PROSPER_Baliga!$72:$72,""),
IF($C52="Thorsten Huhn",_xlfn.XLOOKUP($B52,PROSPER_Huhn!$1:$1,PROSPER_Huhn!$72:$72,""),
IF($C52="Nick Hull",_xlfn.XLOOKUP($B52,PROSPER_Hull!$1:$1,PROSPER_Hull!$72:$72,""),
IF($C52="Monika Kotwani",_xlfn.XLOOKUP($B52,PROSPER_Kotwani!$1:$1,PROSPER_Kotwani!$72:$72,""),
IF($C52="Jonathan Wellner",_xlfn.XLOOKUP($B52,PROSPER_Wellner!$1:$1,PROSPER_Wellner!$72:$72,""),
IF($C52="Travis Harvey",_xlfn.XLOOKUP($B52,PROSPER_Harvey!$1:$1,PROSPER_Harvey!$72:$72,""),""))))))))="","No Score",IF(IF($C52="Christopher Lobo",_xlfn.XLOOKUP($B52,PROSPER_Lobo!$1:$1,PROSPER_Lobo!$72:$72,""),
IF($C52="Naren Baliga",_xlfn.XLOOKUP($B52,PROSPER_Baliga!$1:$1,PROSPER_Baliga!$72:$72,""),
IF($C52="Thorsten Huhn",_xlfn.XLOOKUP($B52,PROSPER_Huhn!$1:$1,PROSPER_Huhn!$72:$72,""),
IF($C52="Nick Hull",_xlfn.XLOOKUP($B52,PROSPER_Hull!$1:$1,PROSPER_Hull!$72:$72,""),
IF($C52="Monika Kotwani",_xlfn.XLOOKUP($B52,PROSPER_Kotwani!$1:$1,PROSPER_Kotwani!$72:$72,""),
IF($C52="Jonathan Wellner",_xlfn.XLOOKUP($B52,PROSPER_Wellner!$1:$1,PROSPER_Wellner!$72:$72,""),
IF($C52="Travis Harvey",_xlfn.XLOOKUP($B52,PROSPER_Harvey!$1:$1,PROSPER_Harvey!$72:$72,""),"")))))))="","",
IF($C52="Christopher Lobo",_xlfn.XLOOKUP($B52,PROSPER_Lobo!$1:$1,PROSPER_Lobo!$72:$72,""),
IF($C52="Naren Baliga",_xlfn.XLOOKUP($B52,PROSPER_Baliga!$1:$1,PROSPER_Baliga!$72:$72,""),
IF($C52="Thorsten Huhn",_xlfn.XLOOKUP($B52,PROSPER_Huhn!$1:$1,PROSPER_Huhn!$72:$72,""),
IF($C52="Nick Hull",_xlfn.XLOOKUP($B52,PROSPER_Hull!$1:$1,PROSPER_Hull!$72:$72,""),
IF($C52="Monika Kotwani",_xlfn.XLOOKUP($B52,PROSPER_Kotwani!$1:$1,PROSPER_Kotwani!$72:$72,""),
IF($C52="Jonathan Wellner",_xlfn.XLOOKUP($B52,PROSPER_Wellner!$1:$1,PROSPER_Wellner!$72:$72,""),
IF($C52="Travis Harvey",_xlfn.XLOOKUP($B52,PROSPER_Harvey!$1:$1,PROSPER_Harvey!$72:$72,""),"")))))))))</f>
        <v>No Score</v>
      </c>
      <c r="JQ52" s="138" t="str">
        <f>IF(IF(IF($C52="Christopher Lobo",_xlfn.XLOOKUP($B52,PROSPER_Lobo!$1:$1,PROSPER_Lobo!$73:$73,""),
IF($C52="Naren Baliga",_xlfn.XLOOKUP($B52,PROSPER_Baliga!$1:$1,PROSPER_Baliga!$73:$73,""),
IF($C52="Thorsten Huhn",_xlfn.XLOOKUP($B52,PROSPER_Huhn!$1:$1,PROSPER_Huhn!$73:$73,""),
IF($C52="Nick Hull",_xlfn.XLOOKUP($B52,PROSPER_Hull!$1:$1,PROSPER_Hull!$73:$73,""),
IF($C52="Monika Kotwani",_xlfn.XLOOKUP($B52,PROSPER_Kotwani!$1:$1,PROSPER_Kotwani!$73:$73,""),
IF($C52="Jonathan Wellner",_xlfn.XLOOKUP($B52,PROSPER_Wellner!$1:$1,PROSPER_Wellner!$73:$73,""),
IF($C52="Travis Harvey",_xlfn.XLOOKUP($B52,PROSPER_Harvey!$1:$1,PROSPER_Harvey!$73:$73,""),"")))))))="","",
IF($C52="Christopher Lobo",_xlfn.XLOOKUP($B52,PROSPER_Lobo!$1:$1,PROSPER_Lobo!$73:$73,""),
IF($C52="Naren Baliga",_xlfn.XLOOKUP($B52,PROSPER_Baliga!$1:$1,PROSPER_Baliga!$73:$73,""),
IF($C52="Thorsten Huhn",_xlfn.XLOOKUP($B52,PROSPER_Huhn!$1:$1,PROSPER_Huhn!$73:$73,""),
IF($C52="Nick Hull",_xlfn.XLOOKUP($B52,PROSPER_Hull!$1:$1,PROSPER_Hull!$73:$73,""),
IF($C52="Monika Kotwani",_xlfn.XLOOKUP($B52,PROSPER_Kotwani!$1:$1,PROSPER_Kotwani!$73:$73,""),
IF($C52="Jonathan Wellner",_xlfn.XLOOKUP($B52,PROSPER_Wellner!$1:$1,PROSPER_Wellner!$73:$73,""),
IF($C52="Travis Harvey",_xlfn.XLOOKUP($B52,PROSPER_Harvey!$1:$1,PROSPER_Harvey!$73:$73,""),""))))))))="","No Comment",IF(IF($C52="Christopher Lobo",_xlfn.XLOOKUP($B52,PROSPER_Lobo!$1:$1,PROSPER_Lobo!$73:$73,""),
IF($C52="Naren Baliga",_xlfn.XLOOKUP($B52,PROSPER_Baliga!$1:$1,PROSPER_Baliga!$73:$73,""),
IF($C52="Thorsten Huhn",_xlfn.XLOOKUP($B52,PROSPER_Huhn!$1:$1,PROSPER_Huhn!$73:$73,""),
IF($C52="Nick Hull",_xlfn.XLOOKUP($B52,PROSPER_Hull!$1:$1,PROSPER_Hull!$73:$73,""),
IF($C52="Monika Kotwani",_xlfn.XLOOKUP($B52,PROSPER_Kotwani!$1:$1,PROSPER_Kotwani!$73:$73,""),
IF($C52="Jonathan Wellner",_xlfn.XLOOKUP($B52,PROSPER_Wellner!$1:$1,PROSPER_Wellner!$73:$73,""),
IF($C52="Travis Harvey",_xlfn.XLOOKUP($B52,PROSPER_Harvey!$1:$1,PROSPER_Harvey!$73:$73,""),"")))))))="","",
IF($C52="Christopher Lobo",_xlfn.XLOOKUP($B52,PROSPER_Lobo!$1:$1,PROSPER_Lobo!$73:$73,""),
IF($C52="Naren Baliga",_xlfn.XLOOKUP($B52,PROSPER_Baliga!$1:$1,PROSPER_Baliga!$73:$73,""),
IF($C52="Thorsten Huhn",_xlfn.XLOOKUP($B52,PROSPER_Huhn!$1:$1,PROSPER_Huhn!$73:$73,""),
IF($C52="Nick Hull",_xlfn.XLOOKUP($B52,PROSPER_Hull!$1:$1,PROSPER_Hull!$73:$73,""),
IF($C52="Monika Kotwani",_xlfn.XLOOKUP($B52,PROSPER_Kotwani!$1:$1,PROSPER_Kotwani!$73:$73,""),
IF($C52="Jonathan Wellner",_xlfn.XLOOKUP($B52,PROSPER_Wellner!$1:$1,PROSPER_Wellner!$73:$73,""),
IF($C52="Travis Harvey",_xlfn.XLOOKUP($B52,PROSPER_Harvey!$1:$1,PROSPER_Harvey!$73:$73,""),"")))))))))</f>
        <v>No Comment</v>
      </c>
      <c r="JR52" s="141" t="str">
        <f t="shared" si="486"/>
        <v>N/A</v>
      </c>
      <c r="JS52" s="135" t="str">
        <f>_xlfn.XLOOKUP(B52,PROSPERInitial_Query!$E:$E,PROSPERInitial_Query!$AS:$AS,"",,-1)</f>
        <v/>
      </c>
      <c r="JT52" s="136" t="str">
        <f t="shared" si="408"/>
        <v>Suzan Limaye7 - ResponsibilityCulture Champion</v>
      </c>
      <c r="JU52" s="136" t="str">
        <f>_xlfn.XLOOKUP(JT52,PROSPERDelta_Query!BK:BK,PROSPERDelta_Query!BG:BG,"",,-1)</f>
        <v/>
      </c>
      <c r="JV52" s="137" t="str">
        <f t="shared" si="487"/>
        <v>N/A</v>
      </c>
      <c r="JW52" s="137" t="str">
        <f>IF(IF(IF($C52="Christopher Lobo",_xlfn.XLOOKUP($B52,PROSPER_Lobo!$1:$1,PROSPER_Lobo!$74:$74,""),
IF($C52="Naren Baliga",_xlfn.XLOOKUP($B52,PROSPER_Baliga!$1:$1,PROSPER_Baliga!$74:$74,""),
IF($C52="Thorsten Huhn",_xlfn.XLOOKUP($B52,PROSPER_Huhn!$1:$1,PROSPER_Huhn!$74:$74,""),
IF($C52="Nick Hull",_xlfn.XLOOKUP($B52,PROSPER_Hull!$1:$1,PROSPER_Hull!$74:$74,""),
IF($C52="Monika Kotwani",_xlfn.XLOOKUP($B52,PROSPER_Kotwani!$1:$1,PROSPER_Kotwani!$74:$74,""),
IF($C52="Jonathan Wellner",_xlfn.XLOOKUP($B52,PROSPER_Wellner!$1:$1,PROSPER_Wellner!$74:$74,""),
IF($C52="Travis Harvey",_xlfn.XLOOKUP($B52,PROSPER_Harvey!$1:$1,PROSPER_Harvey!$74:$74,""),"")))))))="","",
IF($C52="Christopher Lobo",_xlfn.XLOOKUP($B52,PROSPER_Lobo!$1:$1,PROSPER_Lobo!$74:$74,""),
IF($C52="Naren Baliga",_xlfn.XLOOKUP($B52,PROSPER_Baliga!$1:$1,PROSPER_Baliga!$74:$74,""),
IF($C52="Thorsten Huhn",_xlfn.XLOOKUP($B52,PROSPER_Huhn!$1:$1,PROSPER_Huhn!$74:$74,""),
IF($C52="Nick Hull",_xlfn.XLOOKUP($B52,PROSPER_Hull!$1:$1,PROSPER_Hull!$74:$74,""),
IF($C52="Monika Kotwani",_xlfn.XLOOKUP($B52,PROSPER_Kotwani!$1:$1,PROSPER_Kotwani!$74:$74,""),
IF($C52="Jonathan Wellner",_xlfn.XLOOKUP($B52,PROSPER_Wellner!$1:$1,PROSPER_Wellner!$74:$74,""),
IF($C52="Travis Harvey",_xlfn.XLOOKUP($B52,PROSPER_Harvey!$1:$1,PROSPER_Harvey!$74:$74,""),""))))))))="","No Score",IF(IF($C52="Christopher Lobo",_xlfn.XLOOKUP($B52,PROSPER_Lobo!$1:$1,PROSPER_Lobo!$74:$74,""),
IF($C52="Naren Baliga",_xlfn.XLOOKUP($B52,PROSPER_Baliga!$1:$1,PROSPER_Baliga!$74:$74,""),
IF($C52="Thorsten Huhn",_xlfn.XLOOKUP($B52,PROSPER_Huhn!$1:$1,PROSPER_Huhn!$74:$74,""),
IF($C52="Nick Hull",_xlfn.XLOOKUP($B52,PROSPER_Hull!$1:$1,PROSPER_Hull!$74:$74,""),
IF($C52="Monika Kotwani",_xlfn.XLOOKUP($B52,PROSPER_Kotwani!$1:$1,PROSPER_Kotwani!$74:$74,""),
IF($C52="Jonathan Wellner",_xlfn.XLOOKUP($B52,PROSPER_Wellner!$1:$1,PROSPER_Wellner!$74:$74,""),
IF($C52="Travis Harvey",_xlfn.XLOOKUP($B52,PROSPER_Harvey!$1:$1,PROSPER_Harvey!$74:$74,""),"")))))))="","",
IF($C52="Christopher Lobo",_xlfn.XLOOKUP($B52,PROSPER_Lobo!$1:$1,PROSPER_Lobo!$74:$74,""),
IF($C52="Naren Baliga",_xlfn.XLOOKUP($B52,PROSPER_Baliga!$1:$1,PROSPER_Baliga!$74:$74,""),
IF($C52="Thorsten Huhn",_xlfn.XLOOKUP($B52,PROSPER_Huhn!$1:$1,PROSPER_Huhn!$74:$74,""),
IF($C52="Nick Hull",_xlfn.XLOOKUP($B52,PROSPER_Hull!$1:$1,PROSPER_Hull!$74:$74,""),
IF($C52="Monika Kotwani",_xlfn.XLOOKUP($B52,PROSPER_Kotwani!$1:$1,PROSPER_Kotwani!$74:$74,""),
IF($C52="Jonathan Wellner",_xlfn.XLOOKUP($B52,PROSPER_Wellner!$1:$1,PROSPER_Wellner!$74:$74,""),
IF($C52="Travis Harvey",_xlfn.XLOOKUP($B52,PROSPER_Harvey!$1:$1,PROSPER_Harvey!$74:$74,""),"")))))))))</f>
        <v>No Score</v>
      </c>
      <c r="JX52" s="138" t="str">
        <f>IF(IF(IF($C52="Christopher Lobo",_xlfn.XLOOKUP($B52,PROSPER_Lobo!$1:$1,PROSPER_Lobo!$75:$75,""),
IF($C52="Naren Baliga",_xlfn.XLOOKUP($B52,PROSPER_Baliga!$1:$1,PROSPER_Baliga!$75:$75,""),
IF($C52="Thorsten Huhn",_xlfn.XLOOKUP($B52,PROSPER_Huhn!$1:$1,PROSPER_Huhn!$75:$75,""),
IF($C52="Nick Hull",_xlfn.XLOOKUP($B52,PROSPER_Hull!$1:$1,PROSPER_Hull!$75:$75,""),
IF($C52="Monika Kotwani",_xlfn.XLOOKUP($B52,PROSPER_Kotwani!$1:$1,PROSPER_Kotwani!$75:$75,""),
IF($C52="Jonathan Wellner",_xlfn.XLOOKUP($B52,PROSPER_Wellner!$1:$1,PROSPER_Wellner!$75:$75,""),
IF($C52="Travis Harvey",_xlfn.XLOOKUP($B52,PROSPER_Harvey!$1:$1,PROSPER_Harvey!$75:$75,""),"")))))))="","",
IF($C52="Christopher Lobo",_xlfn.XLOOKUP($B52,PROSPER_Lobo!$1:$1,PROSPER_Lobo!$75:$75,""),
IF($C52="Naren Baliga",_xlfn.XLOOKUP($B52,PROSPER_Baliga!$1:$1,PROSPER_Baliga!$75:$75,""),
IF($C52="Thorsten Huhn",_xlfn.XLOOKUP($B52,PROSPER_Huhn!$1:$1,PROSPER_Huhn!$75:$75,""),
IF($C52="Nick Hull",_xlfn.XLOOKUP($B52,PROSPER_Hull!$1:$1,PROSPER_Hull!$75:$75,""),
IF($C52="Monika Kotwani",_xlfn.XLOOKUP($B52,PROSPER_Kotwani!$1:$1,PROSPER_Kotwani!$75:$75,""),
IF($C52="Jonathan Wellner",_xlfn.XLOOKUP($B52,PROSPER_Wellner!$1:$1,PROSPER_Wellner!$75:$75,""),
IF($C52="Travis Harvey",_xlfn.XLOOKUP($B52,PROSPER_Harvey!$1:$1,PROSPER_Harvey!$75:$75,""),""))))))))="","No Comment",IF(IF($C52="Christopher Lobo",_xlfn.XLOOKUP($B52,PROSPER_Lobo!$1:$1,PROSPER_Lobo!$75:$75,""),
IF($C52="Naren Baliga",_xlfn.XLOOKUP($B52,PROSPER_Baliga!$1:$1,PROSPER_Baliga!$75:$75,""),
IF($C52="Thorsten Huhn",_xlfn.XLOOKUP($B52,PROSPER_Huhn!$1:$1,PROSPER_Huhn!$75:$75,""),
IF($C52="Nick Hull",_xlfn.XLOOKUP($B52,PROSPER_Hull!$1:$1,PROSPER_Hull!$75:$75,""),
IF($C52="Monika Kotwani",_xlfn.XLOOKUP($B52,PROSPER_Kotwani!$1:$1,PROSPER_Kotwani!$75:$75,""),
IF($C52="Jonathan Wellner",_xlfn.XLOOKUP($B52,PROSPER_Wellner!$1:$1,PROSPER_Wellner!$75:$75,""),
IF($C52="Travis Harvey",_xlfn.XLOOKUP($B52,PROSPER_Harvey!$1:$1,PROSPER_Harvey!$75:$75,""),"")))))))="","",
IF($C52="Christopher Lobo",_xlfn.XLOOKUP($B52,PROSPER_Lobo!$1:$1,PROSPER_Lobo!$75:$75,""),
IF($C52="Naren Baliga",_xlfn.XLOOKUP($B52,PROSPER_Baliga!$1:$1,PROSPER_Baliga!$75:$75,""),
IF($C52="Thorsten Huhn",_xlfn.XLOOKUP($B52,PROSPER_Huhn!$1:$1,PROSPER_Huhn!$75:$75,""),
IF($C52="Nick Hull",_xlfn.XLOOKUP($B52,PROSPER_Hull!$1:$1,PROSPER_Hull!$75:$75,""),
IF($C52="Monika Kotwani",_xlfn.XLOOKUP($B52,PROSPER_Kotwani!$1:$1,PROSPER_Kotwani!$75:$75,""),
IF($C52="Jonathan Wellner",_xlfn.XLOOKUP($B52,PROSPER_Wellner!$1:$1,PROSPER_Wellner!$75:$75,""),
IF($C52="Travis Harvey",_xlfn.XLOOKUP($B52,PROSPER_Harvey!$1:$1,PROSPER_Harvey!$75:$75,""),"")))))))))</f>
        <v>No Comment</v>
      </c>
      <c r="JY52" s="141" t="str">
        <f t="shared" si="488"/>
        <v>N/A</v>
      </c>
      <c r="JZ52" s="135" t="str">
        <f>_xlfn.XLOOKUP(B52,PROSPERInitial_Query!$E:$E,PROSPERInitial_Query!$AT:$AT,"",,-1)</f>
        <v/>
      </c>
      <c r="KA52" s="136" t="str">
        <f t="shared" si="409"/>
        <v>Suzan Limaye7 - ResponsibilityPeople Management</v>
      </c>
      <c r="KB52" s="136" t="str">
        <f>_xlfn.XLOOKUP(KA52,PROSPERDelta_Query!BK:BK,PROSPERDelta_Query!BH:BH,"",,-1)</f>
        <v/>
      </c>
      <c r="KC52" s="137" t="str">
        <f t="shared" si="489"/>
        <v>N/A</v>
      </c>
      <c r="KD52" s="137" t="str">
        <f>IF(IF(IF($C52="Christopher Lobo",_xlfn.XLOOKUP($B52,PROSPER_Lobo!$1:$1,PROSPER_Lobo!$76:$76,""),
IF($C52="Naren Baliga",_xlfn.XLOOKUP($B52,PROSPER_Baliga!$1:$1,PROSPER_Baliga!$76:$76,""),
IF($C52="Thorsten Huhn",_xlfn.XLOOKUP($B52,PROSPER_Huhn!$1:$1,PROSPER_Huhn!$76:$76,""),
IF($C52="Nick Hull",_xlfn.XLOOKUP($B52,PROSPER_Hull!$1:$1,PROSPER_Hull!$76:$76,""),
IF($C52="Monika Kotwani",_xlfn.XLOOKUP($B52,PROSPER_Kotwani!$1:$1,PROSPER_Kotwani!$76:$76,""),
IF($C52="Jonathan Wellner",_xlfn.XLOOKUP($B52,PROSPER_Wellner!$1:$1,PROSPER_Wellner!$76:$76,""),
IF($C52="Travis Harvey",_xlfn.XLOOKUP($B52,PROSPER_Harvey!$1:$1,PROSPER_Harvey!$76:$76,""),"")))))))="","",
IF($C52="Christopher Lobo",_xlfn.XLOOKUP($B52,PROSPER_Lobo!$1:$1,PROSPER_Lobo!$76:$76,""),
IF($C52="Naren Baliga",_xlfn.XLOOKUP($B52,PROSPER_Baliga!$1:$1,PROSPER_Baliga!$76:$76,""),
IF($C52="Thorsten Huhn",_xlfn.XLOOKUP($B52,PROSPER_Huhn!$1:$1,PROSPER_Huhn!$76:$76,""),
IF($C52="Nick Hull",_xlfn.XLOOKUP($B52,PROSPER_Hull!$1:$1,PROSPER_Hull!$76:$76,""),
IF($C52="Monika Kotwani",_xlfn.XLOOKUP($B52,PROSPER_Kotwani!$1:$1,PROSPER_Kotwani!$76:$76,""),
IF($C52="Jonathan Wellner",_xlfn.XLOOKUP($B52,PROSPER_Wellner!$1:$1,PROSPER_Wellner!$76:$76,""),
IF($C52="Travis Harvey",_xlfn.XLOOKUP($B52,PROSPER_Harvey!$1:$1,PROSPER_Harvey!$76:$76,""),""))))))))="","No Score",IF(IF($C52="Christopher Lobo",_xlfn.XLOOKUP($B52,PROSPER_Lobo!$1:$1,PROSPER_Lobo!$76:$76,""),
IF($C52="Naren Baliga",_xlfn.XLOOKUP($B52,PROSPER_Baliga!$1:$1,PROSPER_Baliga!$76:$76,""),
IF($C52="Thorsten Huhn",_xlfn.XLOOKUP($B52,PROSPER_Huhn!$1:$1,PROSPER_Huhn!$76:$76,""),
IF($C52="Nick Hull",_xlfn.XLOOKUP($B52,PROSPER_Hull!$1:$1,PROSPER_Hull!$76:$76,""),
IF($C52="Monika Kotwani",_xlfn.XLOOKUP($B52,PROSPER_Kotwani!$1:$1,PROSPER_Kotwani!$76:$76,""),
IF($C52="Jonathan Wellner",_xlfn.XLOOKUP($B52,PROSPER_Wellner!$1:$1,PROSPER_Wellner!$76:$76,""),
IF($C52="Travis Harvey",_xlfn.XLOOKUP($B52,PROSPER_Harvey!$1:$1,PROSPER_Harvey!$76:$76,""),"")))))))="","",
IF($C52="Christopher Lobo",_xlfn.XLOOKUP($B52,PROSPER_Lobo!$1:$1,PROSPER_Lobo!$76:$76,""),
IF($C52="Naren Baliga",_xlfn.XLOOKUP($B52,PROSPER_Baliga!$1:$1,PROSPER_Baliga!$76:$76,""),
IF($C52="Thorsten Huhn",_xlfn.XLOOKUP($B52,PROSPER_Huhn!$1:$1,PROSPER_Huhn!$76:$76,""),
IF($C52="Nick Hull",_xlfn.XLOOKUP($B52,PROSPER_Hull!$1:$1,PROSPER_Hull!$76:$76,""),
IF($C52="Monika Kotwani",_xlfn.XLOOKUP($B52,PROSPER_Kotwani!$1:$1,PROSPER_Kotwani!$76:$76,""),
IF($C52="Jonathan Wellner",_xlfn.XLOOKUP($B52,PROSPER_Wellner!$1:$1,PROSPER_Wellner!$76:$76,""),
IF($C52="Travis Harvey",_xlfn.XLOOKUP($B52,PROSPER_Harvey!$1:$1,PROSPER_Harvey!$76:$76,""),"")))))))))</f>
        <v>No Score</v>
      </c>
      <c r="KE52" s="138" t="str">
        <f>IF(IF(IF($C52="Christopher Lobo",_xlfn.XLOOKUP($B52,PROSPER_Lobo!$1:$1,PROSPER_Lobo!$77:$77,""),
IF($C52="Naren Baliga",_xlfn.XLOOKUP($B52,PROSPER_Baliga!$1:$1,PROSPER_Baliga!$77:$77,""),
IF($C52="Thorsten Huhn",_xlfn.XLOOKUP($B52,PROSPER_Huhn!$1:$1,PROSPER_Huhn!$77:$77,""),
IF($C52="Nick Hull",_xlfn.XLOOKUP($B52,PROSPER_Hull!$1:$1,PROSPER_Hull!$77:$77,""),
IF($C52="Monika Kotwani",_xlfn.XLOOKUP($B52,PROSPER_Kotwani!$1:$1,PROSPER_Kotwani!$77:$77,""),
IF($C52="Jonathan Wellner",_xlfn.XLOOKUP($B52,PROSPER_Wellner!$1:$1,PROSPER_Wellner!$77:$77,""),
IF($C52="Travis Harvey",_xlfn.XLOOKUP($B52,PROSPER_Harvey!$1:$1,PROSPER_Harvey!$77:$77,""),"")))))))="","",
IF($C52="Christopher Lobo",_xlfn.XLOOKUP($B52,PROSPER_Lobo!$1:$1,PROSPER_Lobo!$77:$77,""),
IF($C52="Naren Baliga",_xlfn.XLOOKUP($B52,PROSPER_Baliga!$1:$1,PROSPER_Baliga!$77:$77,""),
IF($C52="Thorsten Huhn",_xlfn.XLOOKUP($B52,PROSPER_Huhn!$1:$1,PROSPER_Huhn!$77:$77,""),
IF($C52="Nick Hull",_xlfn.XLOOKUP($B52,PROSPER_Hull!$1:$1,PROSPER_Hull!$77:$77,""),
IF($C52="Monika Kotwani",_xlfn.XLOOKUP($B52,PROSPER_Kotwani!$1:$1,PROSPER_Kotwani!$77:$77,""),
IF($C52="Jonathan Wellner",_xlfn.XLOOKUP($B52,PROSPER_Wellner!$1:$1,PROSPER_Wellner!$77:$77,""),
IF($C52="Travis Harvey",_xlfn.XLOOKUP($B52,PROSPER_Harvey!$1:$1,PROSPER_Harvey!$77:$77,""),""))))))))="","No Comment",IF(IF($C52="Christopher Lobo",_xlfn.XLOOKUP($B52,PROSPER_Lobo!$1:$1,PROSPER_Lobo!$77:$77,""),
IF($C52="Naren Baliga",_xlfn.XLOOKUP($B52,PROSPER_Baliga!$1:$1,PROSPER_Baliga!$77:$77,""),
IF($C52="Thorsten Huhn",_xlfn.XLOOKUP($B52,PROSPER_Huhn!$1:$1,PROSPER_Huhn!$77:$77,""),
IF($C52="Nick Hull",_xlfn.XLOOKUP($B52,PROSPER_Hull!$1:$1,PROSPER_Hull!$77:$77,""),
IF($C52="Monika Kotwani",_xlfn.XLOOKUP($B52,PROSPER_Kotwani!$1:$1,PROSPER_Kotwani!$77:$77,""),
IF($C52="Jonathan Wellner",_xlfn.XLOOKUP($B52,PROSPER_Wellner!$1:$1,PROSPER_Wellner!$77:$77,""),
IF($C52="Travis Harvey",_xlfn.XLOOKUP($B52,PROSPER_Harvey!$1:$1,PROSPER_Harvey!$77:$77,""),"")))))))="","",
IF($C52="Christopher Lobo",_xlfn.XLOOKUP($B52,PROSPER_Lobo!$1:$1,PROSPER_Lobo!$77:$77,""),
IF($C52="Naren Baliga",_xlfn.XLOOKUP($B52,PROSPER_Baliga!$1:$1,PROSPER_Baliga!$77:$77,""),
IF($C52="Thorsten Huhn",_xlfn.XLOOKUP($B52,PROSPER_Huhn!$1:$1,PROSPER_Huhn!$77:$77,""),
IF($C52="Nick Hull",_xlfn.XLOOKUP($B52,PROSPER_Hull!$1:$1,PROSPER_Hull!$77:$77,""),
IF($C52="Monika Kotwani",_xlfn.XLOOKUP($B52,PROSPER_Kotwani!$1:$1,PROSPER_Kotwani!$77:$77,""),
IF($C52="Jonathan Wellner",_xlfn.XLOOKUP($B52,PROSPER_Wellner!$1:$1,PROSPER_Wellner!$77:$77,""),
IF($C52="Travis Harvey",_xlfn.XLOOKUP($B52,PROSPER_Harvey!$1:$1,PROSPER_Harvey!$77:$77,""),"")))))))))</f>
        <v>No Comment</v>
      </c>
      <c r="KF52" s="141" t="str">
        <f t="shared" si="490"/>
        <v>N/A</v>
      </c>
      <c r="KG52" s="135" t="str">
        <f>_xlfn.XLOOKUP(B52,PROSPERInitial_Query!$E:$E,PROSPERInitial_Query!$AU:$AU,"",,-1)</f>
        <v/>
      </c>
      <c r="KH52" s="136" t="str">
        <f t="shared" si="410"/>
        <v>Suzan Limaye7 - ResponsibilitySelf Sufficiency</v>
      </c>
      <c r="KI52" s="136" t="str">
        <f>_xlfn.XLOOKUP(KH52,PROSPERDelta_Query!BK:BK,PROSPERDelta_Query!BI:BI,"",,-1)</f>
        <v/>
      </c>
      <c r="KJ52" s="137" t="str">
        <f t="shared" si="491"/>
        <v>N/A</v>
      </c>
      <c r="KK52" s="137" t="str">
        <f>IF(IF(IF($C52="Christopher Lobo",_xlfn.XLOOKUP($B52,PROSPER_Lobo!$1:$1,PROSPER_Lobo!$78:$78,""),
IF($C52="Naren Baliga",_xlfn.XLOOKUP($B52,PROSPER_Baliga!$1:$1,PROSPER_Baliga!$78:$78,""),
IF($C52="Thorsten Huhn",_xlfn.XLOOKUP($B52,PROSPER_Huhn!$1:$1,PROSPER_Huhn!$78:$78,""),
IF($C52="Nick Hull",_xlfn.XLOOKUP($B52,PROSPER_Hull!$1:$1,PROSPER_Hull!$78:$78,""),
IF($C52="Monika Kotwani",_xlfn.XLOOKUP($B52,PROSPER_Kotwani!$1:$1,PROSPER_Kotwani!$78:$78,""),
IF($C52="Jonathan Wellner",_xlfn.XLOOKUP($B52,PROSPER_Wellner!$1:$1,PROSPER_Wellner!$78:$78,""),
IF($C52="Travis Harvey",_xlfn.XLOOKUP($B52,PROSPER_Harvey!$1:$1,PROSPER_Harvey!$78:$78,""),"")))))))="","",
IF($C52="Christopher Lobo",_xlfn.XLOOKUP($B52,PROSPER_Lobo!$1:$1,PROSPER_Lobo!$78:$78,""),
IF($C52="Naren Baliga",_xlfn.XLOOKUP($B52,PROSPER_Baliga!$1:$1,PROSPER_Baliga!$78:$78,""),
IF($C52="Thorsten Huhn",_xlfn.XLOOKUP($B52,PROSPER_Huhn!$1:$1,PROSPER_Huhn!$78:$78,""),
IF($C52="Nick Hull",_xlfn.XLOOKUP($B52,PROSPER_Hull!$1:$1,PROSPER_Hull!$78:$78,""),
IF($C52="Monika Kotwani",_xlfn.XLOOKUP($B52,PROSPER_Kotwani!$1:$1,PROSPER_Kotwani!$78:$78,""),
IF($C52="Jonathan Wellner",_xlfn.XLOOKUP($B52,PROSPER_Wellner!$1:$1,PROSPER_Wellner!$78:$78,""),
IF($C52="Travis Harvey",_xlfn.XLOOKUP($B52,PROSPER_Harvey!$1:$1,PROSPER_Harvey!$78:$78,""),""))))))))="","No Score",IF(IF($C52="Christopher Lobo",_xlfn.XLOOKUP($B52,PROSPER_Lobo!$1:$1,PROSPER_Lobo!$78:$78,""),
IF($C52="Naren Baliga",_xlfn.XLOOKUP($B52,PROSPER_Baliga!$1:$1,PROSPER_Baliga!$78:$78,""),
IF($C52="Thorsten Huhn",_xlfn.XLOOKUP($B52,PROSPER_Huhn!$1:$1,PROSPER_Huhn!$78:$78,""),
IF($C52="Nick Hull",_xlfn.XLOOKUP($B52,PROSPER_Hull!$1:$1,PROSPER_Hull!$78:$78,""),
IF($C52="Monika Kotwani",_xlfn.XLOOKUP($B52,PROSPER_Kotwani!$1:$1,PROSPER_Kotwani!$78:$78,""),
IF($C52="Jonathan Wellner",_xlfn.XLOOKUP($B52,PROSPER_Wellner!$1:$1,PROSPER_Wellner!$78:$78,""),
IF($C52="Travis Harvey",_xlfn.XLOOKUP($B52,PROSPER_Harvey!$1:$1,PROSPER_Harvey!$78:$78,""),"")))))))="","",
IF($C52="Christopher Lobo",_xlfn.XLOOKUP($B52,PROSPER_Lobo!$1:$1,PROSPER_Lobo!$78:$78,""),
IF($C52="Naren Baliga",_xlfn.XLOOKUP($B52,PROSPER_Baliga!$1:$1,PROSPER_Baliga!$78:$78,""),
IF($C52="Thorsten Huhn",_xlfn.XLOOKUP($B52,PROSPER_Huhn!$1:$1,PROSPER_Huhn!$78:$78,""),
IF($C52="Nick Hull",_xlfn.XLOOKUP($B52,PROSPER_Hull!$1:$1,PROSPER_Hull!$78:$78,""),
IF($C52="Monika Kotwani",_xlfn.XLOOKUP($B52,PROSPER_Kotwani!$1:$1,PROSPER_Kotwani!$78:$78,""),
IF($C52="Jonathan Wellner",_xlfn.XLOOKUP($B52,PROSPER_Wellner!$1:$1,PROSPER_Wellner!$78:$78,""),
IF($C52="Travis Harvey",_xlfn.XLOOKUP($B52,PROSPER_Harvey!$1:$1,PROSPER_Harvey!$78:$78,""),"")))))))))</f>
        <v>No Score</v>
      </c>
      <c r="KL52" s="138" t="str">
        <f>IF(IF(IF($C52="Christopher Lobo",_xlfn.XLOOKUP($B52,PROSPER_Lobo!$1:$1,PROSPER_Lobo!$79:$79,""),
IF($C52="Naren Baliga",_xlfn.XLOOKUP($B52,PROSPER_Baliga!$1:$1,PROSPER_Baliga!$79:$79,""),
IF($C52="Thorsten Huhn",_xlfn.XLOOKUP($B52,PROSPER_Huhn!$1:$1,PROSPER_Huhn!$79:$79,""),
IF($C52="Nick Hull",_xlfn.XLOOKUP($B52,PROSPER_Hull!$1:$1,PROSPER_Hull!$79:$79,""),
IF($C52="Monika Kotwani",_xlfn.XLOOKUP($B52,PROSPER_Kotwani!$1:$1,PROSPER_Kotwani!$79:$79,""),
IF($C52="Jonathan Wellner",_xlfn.XLOOKUP($B52,PROSPER_Wellner!$1:$1,PROSPER_Wellner!$79:$79,""),
IF($C52="Travis Harvey",_xlfn.XLOOKUP($B52,PROSPER_Harvey!$1:$1,PROSPER_Harvey!$79:$79,""),"")))))))="","",
IF($C52="Christopher Lobo",_xlfn.XLOOKUP($B52,PROSPER_Lobo!$1:$1,PROSPER_Lobo!$79:$79,""),
IF($C52="Naren Baliga",_xlfn.XLOOKUP($B52,PROSPER_Baliga!$1:$1,PROSPER_Baliga!$79:$79,""),
IF($C52="Thorsten Huhn",_xlfn.XLOOKUP($B52,PROSPER_Huhn!$1:$1,PROSPER_Huhn!$79:$79,""),
IF($C52="Nick Hull",_xlfn.XLOOKUP($B52,PROSPER_Hull!$1:$1,PROSPER_Hull!$79:$79,""),
IF($C52="Monika Kotwani",_xlfn.XLOOKUP($B52,PROSPER_Kotwani!$1:$1,PROSPER_Kotwani!$79:$79,""),
IF($C52="Jonathan Wellner",_xlfn.XLOOKUP($B52,PROSPER_Wellner!$1:$1,PROSPER_Wellner!$79:$79,""),
IF($C52="Travis Harvey",_xlfn.XLOOKUP($B52,PROSPER_Harvey!$1:$1,PROSPER_Harvey!$79:$79,""),""))))))))="","No Comment",IF(IF($C52="Christopher Lobo",_xlfn.XLOOKUP($B52,PROSPER_Lobo!$1:$1,PROSPER_Lobo!$79:$79,""),
IF($C52="Naren Baliga",_xlfn.XLOOKUP($B52,PROSPER_Baliga!$1:$1,PROSPER_Baliga!$79:$79,""),
IF($C52="Thorsten Huhn",_xlfn.XLOOKUP($B52,PROSPER_Huhn!$1:$1,PROSPER_Huhn!$79:$79,""),
IF($C52="Nick Hull",_xlfn.XLOOKUP($B52,PROSPER_Hull!$1:$1,PROSPER_Hull!$79:$79,""),
IF($C52="Monika Kotwani",_xlfn.XLOOKUP($B52,PROSPER_Kotwani!$1:$1,PROSPER_Kotwani!$79:$79,""),
IF($C52="Jonathan Wellner",_xlfn.XLOOKUP($B52,PROSPER_Wellner!$1:$1,PROSPER_Wellner!$79:$79,""),
IF($C52="Travis Harvey",_xlfn.XLOOKUP($B52,PROSPER_Harvey!$1:$1,PROSPER_Harvey!$79:$79,""),"")))))))="","",
IF($C52="Christopher Lobo",_xlfn.XLOOKUP($B52,PROSPER_Lobo!$1:$1,PROSPER_Lobo!$79:$79,""),
IF($C52="Naren Baliga",_xlfn.XLOOKUP($B52,PROSPER_Baliga!$1:$1,PROSPER_Baliga!$79:$79,""),
IF($C52="Thorsten Huhn",_xlfn.XLOOKUP($B52,PROSPER_Huhn!$1:$1,PROSPER_Huhn!$79:$79,""),
IF($C52="Nick Hull",_xlfn.XLOOKUP($B52,PROSPER_Hull!$1:$1,PROSPER_Hull!$79:$79,""),
IF($C52="Monika Kotwani",_xlfn.XLOOKUP($B52,PROSPER_Kotwani!$1:$1,PROSPER_Kotwani!$79:$79,""),
IF($C52="Jonathan Wellner",_xlfn.XLOOKUP($B52,PROSPER_Wellner!$1:$1,PROSPER_Wellner!$79:$79,""),
IF($C52="Travis Harvey",_xlfn.XLOOKUP($B52,PROSPER_Harvey!$1:$1,PROSPER_Harvey!$79:$79,""),"")))))))))</f>
        <v>No Comment</v>
      </c>
      <c r="KM52" s="141" t="str">
        <f t="shared" si="492"/>
        <v>N/A</v>
      </c>
      <c r="KN52" s="145" t="str">
        <f t="shared" si="493"/>
        <v>N/A</v>
      </c>
      <c r="KO52" s="146" t="str">
        <f t="shared" si="494"/>
        <v>N/A</v>
      </c>
      <c r="KP52" s="194" t="str">
        <f t="shared" si="495"/>
        <v>N/A</v>
      </c>
      <c r="KQ52" s="147">
        <f t="shared" si="496"/>
        <v>8.6666666666666661</v>
      </c>
      <c r="KR52" s="148"/>
      <c r="KS52" s="148"/>
      <c r="KT52" s="148"/>
      <c r="KU52" s="149"/>
    </row>
    <row r="53" spans="2:307" x14ac:dyDescent="0.25">
      <c r="B53" s="118" t="s">
        <v>144</v>
      </c>
      <c r="C53" s="119" t="s">
        <v>486</v>
      </c>
      <c r="D53" s="120" t="str">
        <f>_xlfn.XLOOKUP(B53,PROSPERInitial_Query!E:E,PROSPERInitial_Query!G:G,"",,-1)</f>
        <v/>
      </c>
      <c r="E53" s="121" t="str">
        <f t="shared" si="361"/>
        <v>Theresa Macias1 - PortfolioDesign Success</v>
      </c>
      <c r="F53" s="122" t="str">
        <f>_xlfn.XLOOKUP(E53,PROSPERDelta_Query!BK:BK,PROSPERDelta_Query!I:I,"",,-1)</f>
        <v/>
      </c>
      <c r="G53" s="123" t="str">
        <f t="shared" si="411"/>
        <v>N/A</v>
      </c>
      <c r="H53" s="124" t="str">
        <f>IF(IF(IF($C53="Christopher Lobo",_xlfn.XLOOKUP($B53,PROSPER_Lobo!$1:$1,PROSPER_Lobo!$2:$2,""),
IF($C53="Naren Baliga",_xlfn.XLOOKUP($B53,PROSPER_Baliga!$1:$1,PROSPER_Baliga!$2:$2,""),
IF($C53="Thorsten Huhn",_xlfn.XLOOKUP($B53,PROSPER_Huhn!$1:$1,PROSPER_Huhn!$2:$2,""),
IF($C53="Nick Hull",_xlfn.XLOOKUP($B53,PROSPER_Hull!$1:$1,PROSPER_Hull!$2:$2,""),
IF($C53="Monika Kotwani",_xlfn.XLOOKUP($B53,PROSPER_Kotwani!$1:$1,PROSPER_Kotwani!$2:$2,""),
IF($C53="Jonathan Wellner",_xlfn.XLOOKUP($B53,PROSPER_Wellner!$1:$1,PROSPER_Wellner!$2:$2,""),
IF($C53="Travis Harvey",_xlfn.XLOOKUP($B53,PROSPER_Harvey!$1:$1,PROSPER_Harvey!$2:$2,""),"")))))))="","",
IF($C53="Christopher Lobo",_xlfn.XLOOKUP($B53,PROSPER_Lobo!$1:$1,PROSPER_Lobo!$2:$2,""),
IF($C53="Naren Baliga",_xlfn.XLOOKUP($B53,PROSPER_Baliga!$1:$1,PROSPER_Baliga!$2:$2,""),
IF($C53="Thorsten Huhn",_xlfn.XLOOKUP($B53,PROSPER_Huhn!$1:$1,PROSPER_Huhn!$2:$2,""),
IF($C53="Nick Hull",_xlfn.XLOOKUP($B53,PROSPER_Hull!$1:$1,PROSPER_Hull!$2:$2,""),
IF($C53="Monika Kotwani",_xlfn.XLOOKUP($B53,PROSPER_Kotwani!$1:$1,PROSPER_Kotwani!$2:$2,""),
IF($C53="Jonathan Wellner",_xlfn.XLOOKUP($B53,PROSPER_Wellner!$1:$1,PROSPER_Wellner!$2:$2,""),
IF($C53="Travis Harvey",_xlfn.XLOOKUP($B53,PROSPER_Harvey!$1:$1,PROSPER_Harvey!$2:$2,""),""))))))))="","No Score",(IF(IF($C53="Christopher Lobo",_xlfn.XLOOKUP($B53,PROSPER_Lobo!$1:$1,PROSPER_Lobo!$2:$2,""),
IF($C53="Naren Baliga",_xlfn.XLOOKUP($B53,PROSPER_Baliga!$1:$1,PROSPER_Baliga!$2:$2,""),
IF($C53="Thorsten Huhn",_xlfn.XLOOKUP($B53,PROSPER_Huhn!$1:$1,PROSPER_Huhn!$2:$2,""),
IF($C53="Nick Hull",_xlfn.XLOOKUP($B53,PROSPER_Hull!$1:$1,PROSPER_Hull!$2:$2,""),
IF($C53="Monika Kotwani",_xlfn.XLOOKUP($B53,PROSPER_Kotwani!$1:$1,PROSPER_Kotwani!$2:$2,""),
IF($C53="Jonathan Wellner",_xlfn.XLOOKUP($B53,PROSPER_Wellner!$1:$1,PROSPER_Wellner!$2:$2,""),
IF($C53="Travis Harvey",_xlfn.XLOOKUP($B53,PROSPER_Harvey!$1:$1,PROSPER_Harvey!$2:$2,""),"")))))))="","",
IF($C53="Christopher Lobo",_xlfn.XLOOKUP($B53,PROSPER_Lobo!$1:$1,PROSPER_Lobo!$2:$2,""),
IF($C53="Naren Baliga",_xlfn.XLOOKUP($B53,PROSPER_Baliga!$1:$1,PROSPER_Baliga!$2:$2,""),
IF($C53="Thorsten Huhn",_xlfn.XLOOKUP($B53,PROSPER_Huhn!$1:$1,PROSPER_Huhn!$2:$2,""),
IF($C53="Nick Hull",_xlfn.XLOOKUP($B53,PROSPER_Hull!$1:$1,PROSPER_Hull!$2:$2,""),
IF($C53="Monika Kotwani",_xlfn.XLOOKUP($B53,PROSPER_Kotwani!$1:$1,PROSPER_Kotwani!$2:$2,""),
IF($C53="Jonathan Wellner",_xlfn.XLOOKUP($B53,PROSPER_Wellner!$1:$1,PROSPER_Wellner!$2:$2,""),
IF($C53="Travis Harvey",_xlfn.XLOOKUP($B53,PROSPER_Harvey!$1:$1,PROSPER_Harvey!$2:$2,""),""))))))))))</f>
        <v>No Score</v>
      </c>
      <c r="I53" s="125" t="str">
        <f>IF(IF(IF($C53="Christopher Lobo",_xlfn.XLOOKUP($B53,PROSPER_Lobo!$1:$1,PROSPER_Lobo!$3:$3,""),
IF($C53="Naren Baliga",_xlfn.XLOOKUP($B53,PROSPER_Baliga!$1:$1,PROSPER_Baliga!$3:$3,""),
IF($C53="Thorsten Huhn",_xlfn.XLOOKUP($B53,PROSPER_Huhn!$1:$1,PROSPER_Huhn!$3:$3,""),
IF($C53="Nick Hull",_xlfn.XLOOKUP($B53,PROSPER_Hull!$1:$1,PROSPER_Hull!$3:$3,""),
IF($C53="Monika Kotwani",_xlfn.XLOOKUP($B53,PROSPER_Kotwani!$1:$1,PROSPER_Kotwani!$3:$3,""),
IF($C53="Jonathan Wellner",_xlfn.XLOOKUP($B53,PROSPER_Wellner!$1:$1,PROSPER_Wellner!$3:$3,""),
IF($C53="Travis Harvey",_xlfn.XLOOKUP($B53,PROSPER_Harvey!$1:$1,PROSPER_Harvey!$3:$3,""),"")))))))="","",
IF($C53="Christopher Lobo",_xlfn.XLOOKUP($B53,PROSPER_Lobo!$1:$1,PROSPER_Lobo!$3:$3,""),
IF($C53="Naren Baliga",_xlfn.XLOOKUP($B53,PROSPER_Baliga!$1:$1,PROSPER_Baliga!$3:$3,""),
IF($C53="Thorsten Huhn",_xlfn.XLOOKUP($B53,PROSPER_Huhn!$1:$1,PROSPER_Huhn!$3:$3,""),
IF($C53="Nick Hull",_xlfn.XLOOKUP($B53,PROSPER_Hull!$1:$1,PROSPER_Hull!$3:$3,""),
IF($C53="Monika Kotwani",_xlfn.XLOOKUP($B53,PROSPER_Kotwani!$1:$1,PROSPER_Kotwani!$3:$3,""),
IF($C53="Jonathan Wellner",_xlfn.XLOOKUP($B53,PROSPER_Wellner!$1:$1,PROSPER_Wellner!$3:$3,""),
IF($C53="Travis Harvey",_xlfn.XLOOKUP($B53,PROSPER_Harvey!$1:$1,PROSPER_Harvey!$3:$3,""),""))))))))="","No Comment",IF(IF($C53="Christopher Lobo",_xlfn.XLOOKUP($B53,PROSPER_Lobo!$1:$1,PROSPER_Lobo!$3:$3,""),
IF($C53="Naren Baliga",_xlfn.XLOOKUP($B53,PROSPER_Baliga!$1:$1,PROSPER_Baliga!$3:$3,""),
IF($C53="Thorsten Huhn",_xlfn.XLOOKUP($B53,PROSPER_Huhn!$1:$1,PROSPER_Huhn!$3:$3,""),
IF($C53="Nick Hull",_xlfn.XLOOKUP($B53,PROSPER_Hull!$1:$1,PROSPER_Hull!$3:$3,""),
IF($C53="Monika Kotwani",_xlfn.XLOOKUP($B53,PROSPER_Kotwani!$1:$1,PROSPER_Kotwani!$3:$3,""),
IF($C53="Jonathan Wellner",_xlfn.XLOOKUP($B53,PROSPER_Wellner!$1:$1,PROSPER_Wellner!$3:$3,""),
IF($C53="Travis Harvey",_xlfn.XLOOKUP($B53,PROSPER_Harvey!$1:$1,PROSPER_Harvey!$3:$3,""),"")))))))="","",
IF($C53="Christopher Lobo",_xlfn.XLOOKUP($B53,PROSPER_Lobo!$1:$1,PROSPER_Lobo!$3:$3,""),
IF($C53="Naren Baliga",_xlfn.XLOOKUP($B53,PROSPER_Baliga!$1:$1,PROSPER_Baliga!$3:$3,""),
IF($C53="Thorsten Huhn",_xlfn.XLOOKUP($B53,PROSPER_Huhn!$1:$1,PROSPER_Huhn!$3:$3,""),
IF($C53="Nick Hull",_xlfn.XLOOKUP($B53,PROSPER_Hull!$1:$1,PROSPER_Hull!$3:$3,""),
IF($C53="Monika Kotwani",_xlfn.XLOOKUP($B53,PROSPER_Kotwani!$1:$1,PROSPER_Kotwani!$3:$3,""),
IF($C53="Jonathan Wellner",_xlfn.XLOOKUP($B53,PROSPER_Wellner!$1:$1,PROSPER_Wellner!$3:$3,""),
IF($C53="Travis Harvey",_xlfn.XLOOKUP($B53,PROSPER_Harvey!$1:$1,PROSPER_Harvey!$3:$3,""),"")))))))))</f>
        <v>No Comment</v>
      </c>
      <c r="J53" s="124" t="str">
        <f>IFERROR(ROUND(_xlfn.XLOOKUP(B53,DesignSuccessChallenge_Query!$E:$E,DesignSuccessChallenge_Query!$F:$F)/4.7,0),"Not Taken")</f>
        <v>Not Taken</v>
      </c>
      <c r="K53" s="150" t="str">
        <f t="shared" si="412"/>
        <v>N/A</v>
      </c>
      <c r="L53" s="120" t="str">
        <f>_xlfn.XLOOKUP(B53,PROSPERInitial_Query!$E:$E,PROSPERInitial_Query!$H:$H,"",,-1)</f>
        <v/>
      </c>
      <c r="M53" s="121" t="str">
        <f t="shared" si="362"/>
        <v>Theresa Macias1 - PortfolioPremium Engagement</v>
      </c>
      <c r="N53" s="126" t="str">
        <f>_xlfn.XLOOKUP(M53,PROSPERDelta_Query!BK:BK,PROSPERDelta_Query!J:J,"",,-1)</f>
        <v/>
      </c>
      <c r="O53" s="124" t="str">
        <f t="shared" si="413"/>
        <v>N/A</v>
      </c>
      <c r="P53" s="124" t="str">
        <f>IF(IF(IF($C53="Christopher Lobo",_xlfn.XLOOKUP($B53,PROSPER_Lobo!$1:$1,PROSPER_Lobo!$4:$4,""),
IF($C53="Naren Baliga",_xlfn.XLOOKUP($B53,PROSPER_Baliga!$1:$1,PROSPER_Baliga!$4:$4,""),
IF($C53="Thorsten Huhn",_xlfn.XLOOKUP($B53,PROSPER_Huhn!$1:$1,PROSPER_Huhn!$4:$4,""),
IF($C53="Nick Hull",_xlfn.XLOOKUP($B53,PROSPER_Hull!$1:$1,PROSPER_Hull!$4:$4,""),
IF($C53="Monika Kotwani",_xlfn.XLOOKUP($B53,PROSPER_Kotwani!$1:$1,PROSPER_Kotwani!$4:$4,""),
IF($C53="Jonathan Wellner",_xlfn.XLOOKUP($B53,PROSPER_Wellner!$1:$1,PROSPER_Wellner!$4:$4,""),
IF($C53="Travis Harvey",_xlfn.XLOOKUP($B53,PROSPER_Harvey!$1:$1,PROSPER_Harvey!$4:$4,""),"")))))))="","",
IF($C53="Christopher Lobo",_xlfn.XLOOKUP($B53,PROSPER_Lobo!$1:$1,PROSPER_Lobo!$4:$4,""),
IF($C53="Naren Baliga",_xlfn.XLOOKUP($B53,PROSPER_Baliga!$1:$1,PROSPER_Baliga!$4:$4,""),
IF($C53="Thorsten Huhn",_xlfn.XLOOKUP($B53,PROSPER_Huhn!$1:$1,PROSPER_Huhn!$4:$4,""),
IF($C53="Nick Hull",_xlfn.XLOOKUP($B53,PROSPER_Hull!$1:$1,PROSPER_Hull!$4:$4,""),
IF($C53="Monika Kotwani",_xlfn.XLOOKUP($B53,PROSPER_Kotwani!$1:$1,PROSPER_Kotwani!$4:$4,""),
IF($C53="Jonathan Wellner",_xlfn.XLOOKUP($B53,PROSPER_Wellner!$1:$1,PROSPER_Wellner!$4:$4,""),
IF($C53="Travis Harvey",_xlfn.XLOOKUP($B53,PROSPER_Harvey!$1:$1,PROSPER_Harvey!$4:$4,""),""))))))))="","No Score",IF(IF($C53="Christopher Lobo",_xlfn.XLOOKUP($B53,PROSPER_Lobo!$1:$1,PROSPER_Lobo!$4:$4,""),
IF($C53="Naren Baliga",_xlfn.XLOOKUP($B53,PROSPER_Baliga!$1:$1,PROSPER_Baliga!$4:$4,""),
IF($C53="Thorsten Huhn",_xlfn.XLOOKUP($B53,PROSPER_Huhn!$1:$1,PROSPER_Huhn!$4:$4,""),
IF($C53="Nick Hull",_xlfn.XLOOKUP($B53,PROSPER_Hull!$1:$1,PROSPER_Hull!$4:$4,""),
IF($C53="Monika Kotwani",_xlfn.XLOOKUP($B53,PROSPER_Kotwani!$1:$1,PROSPER_Kotwani!$4:$4,""),
IF($C53="Jonathan Wellner",_xlfn.XLOOKUP($B53,PROSPER_Wellner!$1:$1,PROSPER_Wellner!$4:$4,""),
IF($C53="Travis Harvey",_xlfn.XLOOKUP($B53,PROSPER_Harvey!$1:$1,PROSPER_Harvey!$4:$4,""),"")))))))="","",
IF($C53="Christopher Lobo",_xlfn.XLOOKUP($B53,PROSPER_Lobo!$1:$1,PROSPER_Lobo!$4:$4,""),
IF($C53="Naren Baliga",_xlfn.XLOOKUP($B53,PROSPER_Baliga!$1:$1,PROSPER_Baliga!$4:$4,""),
IF($C53="Thorsten Huhn",_xlfn.XLOOKUP($B53,PROSPER_Huhn!$1:$1,PROSPER_Huhn!$4:$4,""),
IF($C53="Nick Hull",_xlfn.XLOOKUP($B53,PROSPER_Hull!$1:$1,PROSPER_Hull!$4:$4,""),
IF($C53="Monika Kotwani",_xlfn.XLOOKUP($B53,PROSPER_Kotwani!$1:$1,PROSPER_Kotwani!$4:$4,""),
IF($C53="Jonathan Wellner",_xlfn.XLOOKUP($B53,PROSPER_Wellner!$1:$1,PROSPER_Wellner!$4:$4,""),
IF($C53="Travis Harvey",_xlfn.XLOOKUP($B53,PROSPER_Harvey!$1:$1,PROSPER_Harvey!$4:$4,""),"")))))))))</f>
        <v>No Score</v>
      </c>
      <c r="Q53" s="125" t="str">
        <f>IF(IF(IF($C53="Christopher Lobo",_xlfn.XLOOKUP($B53,PROSPER_Lobo!$1:$1,PROSPER_Lobo!$5:$5,""),
IF($C53="Naren Baliga",_xlfn.XLOOKUP($B53,PROSPER_Baliga!$1:$1,PROSPER_Baliga!$5:$5,""),
IF($C53="Thorsten Huhn",_xlfn.XLOOKUP($B53,PROSPER_Huhn!$1:$1,PROSPER_Huhn!$5:$5,""),
IF($C53="Nick Hull",_xlfn.XLOOKUP($B53,PROSPER_Hull!$1:$1,PROSPER_Hull!$5:$5,""),
IF($C53="Monika Kotwani",_xlfn.XLOOKUP($B53,PROSPER_Kotwani!$1:$1,PROSPER_Kotwani!$5:$5,""),
IF($C53="Jonathan Wellner",_xlfn.XLOOKUP($B53,PROSPER_Wellner!$1:$1,PROSPER_Wellner!$5:$5,""),
IF($C53="Travis Harvey",_xlfn.XLOOKUP($B53,PROSPER_Harvey!$1:$1,PROSPER_Harvey!$5:$5,""),"")))))))="","",
IF($C53="Christopher Lobo",_xlfn.XLOOKUP($B53,PROSPER_Lobo!$1:$1,PROSPER_Lobo!$5:$5,""),
IF($C53="Naren Baliga",_xlfn.XLOOKUP($B53,PROSPER_Baliga!$1:$1,PROSPER_Baliga!$5:$5,""),
IF($C53="Thorsten Huhn",_xlfn.XLOOKUP($B53,PROSPER_Huhn!$1:$1,PROSPER_Huhn!$5:$5,""),
IF($C53="Nick Hull",_xlfn.XLOOKUP($B53,PROSPER_Hull!$1:$1,PROSPER_Hull!$5:$5,""),
IF($C53="Monika Kotwani",_xlfn.XLOOKUP($B53,PROSPER_Kotwani!$1:$1,PROSPER_Kotwani!$5:$5,""),
IF($C53="Jonathan Wellner",_xlfn.XLOOKUP($B53,PROSPER_Wellner!$1:$1,PROSPER_Wellner!$5:$5,""),
IF($C53="Travis Harvey",_xlfn.XLOOKUP($B53,PROSPER_Harvey!$1:$1,PROSPER_Harvey!$5:$5,""),""))))))))="","No Comment",IF(IF($C53="Christopher Lobo",_xlfn.XLOOKUP($B53,PROSPER_Lobo!$1:$1,PROSPER_Lobo!$5:$5,""),
IF($C53="Naren Baliga",_xlfn.XLOOKUP($B53,PROSPER_Baliga!$1:$1,PROSPER_Baliga!$5:$5,""),
IF($C53="Thorsten Huhn",_xlfn.XLOOKUP($B53,PROSPER_Huhn!$1:$1,PROSPER_Huhn!$5:$5,""),
IF($C53="Nick Hull",_xlfn.XLOOKUP($B53,PROSPER_Hull!$1:$1,PROSPER_Hull!$5:$5,""),
IF($C53="Monika Kotwani",_xlfn.XLOOKUP($B53,PROSPER_Kotwani!$1:$1,PROSPER_Kotwani!$5:$5,""),
IF($C53="Jonathan Wellner",_xlfn.XLOOKUP($B53,PROSPER_Wellner!$1:$1,PROSPER_Wellner!$5:$5,""),
IF($C53="Travis Harvey",_xlfn.XLOOKUP($B53,PROSPER_Harvey!$1:$1,PROSPER_Harvey!$5:$5,""),"")))))))="","",
IF($C53="Christopher Lobo",_xlfn.XLOOKUP($B53,PROSPER_Lobo!$1:$1,PROSPER_Lobo!$5:$5,""),
IF($C53="Naren Baliga",_xlfn.XLOOKUP($B53,PROSPER_Baliga!$1:$1,PROSPER_Baliga!$5:$5,""),
IF($C53="Thorsten Huhn",_xlfn.XLOOKUP($B53,PROSPER_Huhn!$1:$1,PROSPER_Huhn!$5:$5,""),
IF($C53="Nick Hull",_xlfn.XLOOKUP($B53,PROSPER_Hull!$1:$1,PROSPER_Hull!$5:$5,""),
IF($C53="Monika Kotwani",_xlfn.XLOOKUP($B53,PROSPER_Kotwani!$1:$1,PROSPER_Kotwani!$5:$5,""),
IF($C53="Jonathan Wellner",_xlfn.XLOOKUP($B53,PROSPER_Wellner!$1:$1,PROSPER_Wellner!$5:$5,""),
IF($C53="Travis Harvey",_xlfn.XLOOKUP($B53,PROSPER_Harvey!$1:$1,PROSPER_Harvey!$5:$5,""),"")))))))))</f>
        <v>No Comment</v>
      </c>
      <c r="R53" s="124" t="s">
        <v>89</v>
      </c>
      <c r="S53" s="150" t="str">
        <f t="shared" si="414"/>
        <v>N/A</v>
      </c>
      <c r="T53" s="120" t="str">
        <f>_xlfn.XLOOKUP(B53,PROSPERInitial_Query!$E:$E,PROSPERInitial_Query!$I:$I,"",,-1)</f>
        <v/>
      </c>
      <c r="U53" s="121" t="str">
        <f t="shared" si="363"/>
        <v>Theresa Macias1 - PortfolioCloud Application Services</v>
      </c>
      <c r="V53" s="126" t="str">
        <f>_xlfn.XLOOKUP(U53,PROSPERDelta_Query!BK:BK,PROSPERDelta_Query!K:K,"",,-1)</f>
        <v/>
      </c>
      <c r="W53" s="124" t="str">
        <f t="shared" si="415"/>
        <v>N/A</v>
      </c>
      <c r="X53" s="124" t="str">
        <f>IF(IF(IF($C53="Christopher Lobo",_xlfn.XLOOKUP($B53,PROSPER_Lobo!$1:$1,PROSPER_Lobo!$6:$6,""),
IF($C53="Naren Baliga",_xlfn.XLOOKUP($B53,PROSPER_Baliga!$1:$1,PROSPER_Baliga!$6:$6,""),
IF($C53="Thorsten Huhn",_xlfn.XLOOKUP($B53,PROSPER_Huhn!$1:$1,PROSPER_Huhn!$6:$6,""),
IF($C53="Nick Hull",_xlfn.XLOOKUP($B53,PROSPER_Hull!$1:$1,PROSPER_Hull!$6:$6,""),
IF($C53="Monika Kotwani",_xlfn.XLOOKUP($B53,PROSPER_Kotwani!$1:$1,PROSPER_Kotwani!$6:$6,""),
IF($C53="Jonathan Wellner",_xlfn.XLOOKUP($B53,PROSPER_Wellner!$1:$1,PROSPER_Wellner!$6:$6,""),
IF($C53="Travis Harvey",_xlfn.XLOOKUP($B53,PROSPER_Harvey!$1:$1,PROSPER_Harvey!$6:$6,""),"")))))))="","",
IF($C53="Christopher Lobo",_xlfn.XLOOKUP($B53,PROSPER_Lobo!$1:$1,PROSPER_Lobo!$6:$6,""),
IF($C53="Naren Baliga",_xlfn.XLOOKUP($B53,PROSPER_Baliga!$1:$1,PROSPER_Baliga!$6:$6,""),
IF($C53="Thorsten Huhn",_xlfn.XLOOKUP($B53,PROSPER_Huhn!$1:$1,PROSPER_Huhn!$6:$6,""),
IF($C53="Nick Hull",_xlfn.XLOOKUP($B53,PROSPER_Hull!$1:$1,PROSPER_Hull!$6:$6,""),
IF($C53="Monika Kotwani",_xlfn.XLOOKUP($B53,PROSPER_Kotwani!$1:$1,PROSPER_Kotwani!$6:$6,""),
IF($C53="Jonathan Wellner",_xlfn.XLOOKUP($B53,PROSPER_Wellner!$1:$1,PROSPER_Wellner!$6:$6,""),
IF($C53="Travis Harvey",_xlfn.XLOOKUP($B53,PROSPER_Harvey!$1:$1,PROSPER_Harvey!$6:$6,""),""))))))))="","No Score",IF(IF($C53="Christopher Lobo",_xlfn.XLOOKUP($B53,PROSPER_Lobo!$1:$1,PROSPER_Lobo!$6:$6,""),
IF($C53="Naren Baliga",_xlfn.XLOOKUP($B53,PROSPER_Baliga!$1:$1,PROSPER_Baliga!$6:$6,""),
IF($C53="Thorsten Huhn",_xlfn.XLOOKUP($B53,PROSPER_Huhn!$1:$1,PROSPER_Huhn!$6:$6,""),
IF($C53="Nick Hull",_xlfn.XLOOKUP($B53,PROSPER_Hull!$1:$1,PROSPER_Hull!$6:$6,""),
IF($C53="Monika Kotwani",_xlfn.XLOOKUP($B53,PROSPER_Kotwani!$1:$1,PROSPER_Kotwani!$6:$6,""),
IF($C53="Jonathan Wellner",_xlfn.XLOOKUP($B53,PROSPER_Wellner!$1:$1,PROSPER_Wellner!$6:$6,""),
IF($C53="Travis Harvey",_xlfn.XLOOKUP($B53,PROSPER_Harvey!$1:$1,PROSPER_Harvey!$6:$6,""),"")))))))="","",
IF($C53="Christopher Lobo",_xlfn.XLOOKUP($B53,PROSPER_Lobo!$1:$1,PROSPER_Lobo!$6:$6,""),
IF($C53="Naren Baliga",_xlfn.XLOOKUP($B53,PROSPER_Baliga!$1:$1,PROSPER_Baliga!$6:$6,""),
IF($C53="Thorsten Huhn",_xlfn.XLOOKUP($B53,PROSPER_Huhn!$1:$1,PROSPER_Huhn!$6:$6,""),
IF($C53="Nick Hull",_xlfn.XLOOKUP($B53,PROSPER_Hull!$1:$1,PROSPER_Hull!$6:$6,""),
IF($C53="Monika Kotwani",_xlfn.XLOOKUP($B53,PROSPER_Kotwani!$1:$1,PROSPER_Kotwani!$6:$6,""),
IF($C53="Jonathan Wellner",_xlfn.XLOOKUP($B53,PROSPER_Wellner!$1:$1,PROSPER_Wellner!$6:$6,""),
IF($C53="Travis Harvey",_xlfn.XLOOKUP($B53,PROSPER_Harvey!$1:$1,PROSPER_Harvey!$6:$6,""),"")))))))))</f>
        <v>No Score</v>
      </c>
      <c r="Y53" s="125" t="str">
        <f>IF(IF(IF($C53="Christopher Lobo",_xlfn.XLOOKUP($B53,PROSPER_Lobo!$1:$1,PROSPER_Lobo!$7:$7,""),
IF($C53="Naren Baliga",_xlfn.XLOOKUP($B53,PROSPER_Baliga!$1:$1,PROSPER_Baliga!$7:$7,""),
IF($C53="Thorsten Huhn",_xlfn.XLOOKUP($B53,PROSPER_Huhn!$1:$1,PROSPER_Huhn!$7:$7,""),
IF($C53="Nick Hull",_xlfn.XLOOKUP($B53,PROSPER_Hull!$1:$1,PROSPER_Hull!$7:$7,""),
IF($C53="Monika Kotwani",_xlfn.XLOOKUP($B53,PROSPER_Kotwani!$1:$1,PROSPER_Kotwani!$7:$7,""),
IF($C53="Jonathan Wellner",_xlfn.XLOOKUP($B53,PROSPER_Wellner!$1:$1,PROSPER_Wellner!$7:$7,""),
IF($C53="Travis Harvey",_xlfn.XLOOKUP($B53,PROSPER_Harvey!$1:$1,PROSPER_Harvey!$7:$7,""),"")))))))="","",
IF($C53="Christopher Lobo",_xlfn.XLOOKUP($B53,PROSPER_Lobo!$1:$1,PROSPER_Lobo!$7:$7,""),
IF($C53="Naren Baliga",_xlfn.XLOOKUP($B53,PROSPER_Baliga!$1:$1,PROSPER_Baliga!$7:$7,""),
IF($C53="Thorsten Huhn",_xlfn.XLOOKUP($B53,PROSPER_Huhn!$1:$1,PROSPER_Huhn!$7:$7,""),
IF($C53="Nick Hull",_xlfn.XLOOKUP($B53,PROSPER_Hull!$1:$1,PROSPER_Hull!$7:$7,""),
IF($C53="Monika Kotwani",_xlfn.XLOOKUP($B53,PROSPER_Kotwani!$1:$1,PROSPER_Kotwani!$7:$7,""),
IF($C53="Jonathan Wellner",_xlfn.XLOOKUP($B53,PROSPER_Wellner!$1:$1,PROSPER_Wellner!$7:$7,""),
IF($C53="Travis Harvey",_xlfn.XLOOKUP($B53,PROSPER_Harvey!$1:$1,PROSPER_Harvey!$7:$7,""),""))))))))="","No Comment",IF(IF($C53="Christopher Lobo",_xlfn.XLOOKUP($B53,PROSPER_Lobo!$1:$1,PROSPER_Lobo!$7:$7,""),
IF($C53="Naren Baliga",_xlfn.XLOOKUP($B53,PROSPER_Baliga!$1:$1,PROSPER_Baliga!$7:$7,""),
IF($C53="Thorsten Huhn",_xlfn.XLOOKUP($B53,PROSPER_Huhn!$1:$1,PROSPER_Huhn!$7:$7,""),
IF($C53="Nick Hull",_xlfn.XLOOKUP($B53,PROSPER_Hull!$1:$1,PROSPER_Hull!$7:$7,""),
IF($C53="Monika Kotwani",_xlfn.XLOOKUP($B53,PROSPER_Kotwani!$1:$1,PROSPER_Kotwani!$7:$7,""),
IF($C53="Jonathan Wellner",_xlfn.XLOOKUP($B53,PROSPER_Wellner!$1:$1,PROSPER_Wellner!$7:$7,""),
IF($C53="Travis Harvey",_xlfn.XLOOKUP($B53,PROSPER_Harvey!$1:$1,PROSPER_Harvey!$7:$7,""),"")))))))="","",
IF($C53="Christopher Lobo",_xlfn.XLOOKUP($B53,PROSPER_Lobo!$1:$1,PROSPER_Lobo!$7:$7,""),
IF($C53="Naren Baliga",_xlfn.XLOOKUP($B53,PROSPER_Baliga!$1:$1,PROSPER_Baliga!$7:$7,""),
IF($C53="Thorsten Huhn",_xlfn.XLOOKUP($B53,PROSPER_Huhn!$1:$1,PROSPER_Huhn!$7:$7,""),
IF($C53="Nick Hull",_xlfn.XLOOKUP($B53,PROSPER_Hull!$1:$1,PROSPER_Hull!$7:$7,""),
IF($C53="Monika Kotwani",_xlfn.XLOOKUP($B53,PROSPER_Kotwani!$1:$1,PROSPER_Kotwani!$7:$7,""),
IF($C53="Jonathan Wellner",_xlfn.XLOOKUP($B53,PROSPER_Wellner!$1:$1,PROSPER_Wellner!$7:$7,""),
IF($C53="Travis Harvey",_xlfn.XLOOKUP($B53,PROSPER_Harvey!$1:$1,PROSPER_Harvey!$7:$7,""),"")))))))))</f>
        <v>No Comment</v>
      </c>
      <c r="Z53" s="124" t="s">
        <v>89</v>
      </c>
      <c r="AA53" s="150" t="str">
        <f t="shared" si="416"/>
        <v>N/A</v>
      </c>
      <c r="AB53" s="120" t="str">
        <f>_xlfn.XLOOKUP(B53,PROSPERInitial_Query!$E:$E,PROSPERInitial_Query!$J:$J,"",,-1)</f>
        <v/>
      </c>
      <c r="AC53" s="121" t="str">
        <f t="shared" si="364"/>
        <v>Theresa Macias1 - PortfolioPreferred Success</v>
      </c>
      <c r="AD53" s="126" t="str">
        <f>_xlfn.XLOOKUP(AC53,PROSPERDelta_Query!BK:BK,PROSPERDelta_Query!L:L,"",,-1)</f>
        <v/>
      </c>
      <c r="AE53" s="124" t="str">
        <f t="shared" si="417"/>
        <v>N/A</v>
      </c>
      <c r="AF53" s="124" t="str">
        <f>IF(IF(IF($C53="Christopher Lobo",_xlfn.XLOOKUP($B53,PROSPER_Lobo!$1:$1,PROSPER_Lobo!$8:$8,""),
IF($C53="Naren Baliga",_xlfn.XLOOKUP($B53,PROSPER_Baliga!$1:$1,PROSPER_Baliga!$8:$8,""),
IF($C53="Thorsten Huhn",_xlfn.XLOOKUP($B53,PROSPER_Huhn!$1:$1,PROSPER_Huhn!$8:$8,""),
IF($C53="Nick Hull",_xlfn.XLOOKUP($B53,PROSPER_Hull!$1:$1,PROSPER_Hull!$8:$8,""),
IF($C53="Monika Kotwani",_xlfn.XLOOKUP($B53,PROSPER_Kotwani!$1:$1,PROSPER_Kotwani!$8:$8,""),
IF($C53="Jonathan Wellner",_xlfn.XLOOKUP($B53,PROSPER_Wellner!$1:$1,PROSPER_Wellner!$8:$8,""),
IF($C53="Travis Harvey",_xlfn.XLOOKUP($B53,PROSPER_Harvey!$1:$1,PROSPER_Harvey!$8:$8,""),"")))))))="","",
IF($C53="Christopher Lobo",_xlfn.XLOOKUP($B53,PROSPER_Lobo!$1:$1,PROSPER_Lobo!$8:$8,""),
IF($C53="Naren Baliga",_xlfn.XLOOKUP($B53,PROSPER_Baliga!$1:$1,PROSPER_Baliga!$8:$8,""),
IF($C53="Thorsten Huhn",_xlfn.XLOOKUP($B53,PROSPER_Huhn!$1:$1,PROSPER_Huhn!$8:$8,""),
IF($C53="Nick Hull",_xlfn.XLOOKUP($B53,PROSPER_Hull!$1:$1,PROSPER_Hull!$8:$8,""),
IF($C53="Monika Kotwani",_xlfn.XLOOKUP($B53,PROSPER_Kotwani!$1:$1,PROSPER_Kotwani!$8:$8,""),
IF($C53="Jonathan Wellner",_xlfn.XLOOKUP($B53,PROSPER_Wellner!$1:$1,PROSPER_Wellner!$8:$8,""),
IF($C53="Travis Harvey",_xlfn.XLOOKUP($B53,PROSPER_Harvey!$1:$1,PROSPER_Harvey!$8:$8,""),""))))))))="","No Score",IF(IF($C53="Christopher Lobo",_xlfn.XLOOKUP($B53,PROSPER_Lobo!$1:$1,PROSPER_Lobo!$8:$8,""),
IF($C53="Naren Baliga",_xlfn.XLOOKUP($B53,PROSPER_Baliga!$1:$1,PROSPER_Baliga!$8:$8,""),
IF($C53="Thorsten Huhn",_xlfn.XLOOKUP($B53,PROSPER_Huhn!$1:$1,PROSPER_Huhn!$8:$8,""),
IF($C53="Nick Hull",_xlfn.XLOOKUP($B53,PROSPER_Hull!$1:$1,PROSPER_Hull!$8:$8,""),
IF($C53="Monika Kotwani",_xlfn.XLOOKUP($B53,PROSPER_Kotwani!$1:$1,PROSPER_Kotwani!$8:$8,""),
IF($C53="Jonathan Wellner",_xlfn.XLOOKUP($B53,PROSPER_Wellner!$1:$1,PROSPER_Wellner!$8:$8,""),
IF($C53="Travis Harvey",_xlfn.XLOOKUP($B53,PROSPER_Harvey!$1:$1,PROSPER_Harvey!$8:$8,""),"")))))))="","",
IF($C53="Christopher Lobo",_xlfn.XLOOKUP($B53,PROSPER_Lobo!$1:$1,PROSPER_Lobo!$8:$8,""),
IF($C53="Naren Baliga",_xlfn.XLOOKUP($B53,PROSPER_Baliga!$1:$1,PROSPER_Baliga!$8:$8,""),
IF($C53="Thorsten Huhn",_xlfn.XLOOKUP($B53,PROSPER_Huhn!$1:$1,PROSPER_Huhn!$8:$8,""),
IF($C53="Nick Hull",_xlfn.XLOOKUP($B53,PROSPER_Hull!$1:$1,PROSPER_Hull!$8:$8,""),
IF($C53="Monika Kotwani",_xlfn.XLOOKUP($B53,PROSPER_Kotwani!$1:$1,PROSPER_Kotwani!$8:$8,""),
IF($C53="Jonathan Wellner",_xlfn.XLOOKUP($B53,PROSPER_Wellner!$1:$1,PROSPER_Wellner!$8:$8,""),
IF($C53="Travis Harvey",_xlfn.XLOOKUP($B53,PROSPER_Harvey!$1:$1,PROSPER_Harvey!$8:$8,""),"")))))))))</f>
        <v>No Score</v>
      </c>
      <c r="AG53" s="125" t="str">
        <f>IF(IF(IF($C53="Christopher Lobo",_xlfn.XLOOKUP($B53,PROSPER_Lobo!$1:$1,PROSPER_Lobo!$9:$9,""),
IF($C53="Naren Baliga",_xlfn.XLOOKUP($B53,PROSPER_Baliga!$1:$1,PROSPER_Baliga!$9:$9,""),
IF($C53="Thorsten Huhn",_xlfn.XLOOKUP($B53,PROSPER_Huhn!$1:$1,PROSPER_Huhn!$9:$9,""),
IF($C53="Nick Hull",_xlfn.XLOOKUP($B53,PROSPER_Hull!$1:$1,PROSPER_Hull!$9:$9,""),
IF($C53="Monika Kotwani",_xlfn.XLOOKUP($B53,PROSPER_Kotwani!$1:$1,PROSPER_Kotwani!$9:$9,""),
IF($C53="Jonathan Wellner",_xlfn.XLOOKUP($B53,PROSPER_Wellner!$1:$1,PROSPER_Wellner!$9:$9,""),
IF($C53="Travis Harvey",_xlfn.XLOOKUP($B53,PROSPER_Harvey!$1:$1,PROSPER_Harvey!$9:$9,""),"")))))))="","",
IF($C53="Christopher Lobo",_xlfn.XLOOKUP($B53,PROSPER_Lobo!$1:$1,PROSPER_Lobo!$9:$9,""),
IF($C53="Naren Baliga",_xlfn.XLOOKUP($B53,PROSPER_Baliga!$1:$1,PROSPER_Baliga!$9:$9,""),
IF($C53="Thorsten Huhn",_xlfn.XLOOKUP($B53,PROSPER_Huhn!$1:$1,PROSPER_Huhn!$9:$9,""),
IF($C53="Nick Hull",_xlfn.XLOOKUP($B53,PROSPER_Hull!$1:$1,PROSPER_Hull!$9:$9,""),
IF($C53="Monika Kotwani",_xlfn.XLOOKUP($B53,PROSPER_Kotwani!$1:$1,PROSPER_Kotwani!$9:$9,""),
IF($C53="Jonathan Wellner",_xlfn.XLOOKUP($B53,PROSPER_Wellner!$1:$1,PROSPER_Wellner!$9:$9,""),
IF($C53="Travis Harvey",_xlfn.XLOOKUP($B53,PROSPER_Harvey!$1:$1,PROSPER_Harvey!$9:$9,""),""))))))))="","No Comment",IF(IF($C53="Christopher Lobo",_xlfn.XLOOKUP($B53,PROSPER_Lobo!$1:$1,PROSPER_Lobo!$9:$9,""),
IF($C53="Naren Baliga",_xlfn.XLOOKUP($B53,PROSPER_Baliga!$1:$1,PROSPER_Baliga!$9:$9,""),
IF($C53="Thorsten Huhn",_xlfn.XLOOKUP($B53,PROSPER_Huhn!$1:$1,PROSPER_Huhn!$9:$9,""),
IF($C53="Nick Hull",_xlfn.XLOOKUP($B53,PROSPER_Hull!$1:$1,PROSPER_Hull!$9:$9,""),
IF($C53="Monika Kotwani",_xlfn.XLOOKUP($B53,PROSPER_Kotwani!$1:$1,PROSPER_Kotwani!$9:$9,""),
IF($C53="Jonathan Wellner",_xlfn.XLOOKUP($B53,PROSPER_Wellner!$1:$1,PROSPER_Wellner!$9:$9,""),
IF($C53="Travis Harvey",_xlfn.XLOOKUP($B53,PROSPER_Harvey!$1:$1,PROSPER_Harvey!$9:$9,""),"")))))))="","",
IF($C53="Christopher Lobo",_xlfn.XLOOKUP($B53,PROSPER_Lobo!$1:$1,PROSPER_Lobo!$9:$9,""),
IF($C53="Naren Baliga",_xlfn.XLOOKUP($B53,PROSPER_Baliga!$1:$1,PROSPER_Baliga!$9:$9,""),
IF($C53="Thorsten Huhn",_xlfn.XLOOKUP($B53,PROSPER_Huhn!$1:$1,PROSPER_Huhn!$9:$9,""),
IF($C53="Nick Hull",_xlfn.XLOOKUP($B53,PROSPER_Hull!$1:$1,PROSPER_Hull!$9:$9,""),
IF($C53="Monika Kotwani",_xlfn.XLOOKUP($B53,PROSPER_Kotwani!$1:$1,PROSPER_Kotwani!$9:$9,""),
IF($C53="Jonathan Wellner",_xlfn.XLOOKUP($B53,PROSPER_Wellner!$1:$1,PROSPER_Wellner!$9:$9,""),
IF($C53="Travis Harvey",_xlfn.XLOOKUP($B53,PROSPER_Harvey!$1:$1,PROSPER_Harvey!$9:$9,""),"")))))))))</f>
        <v>No Comment</v>
      </c>
      <c r="AH53" s="124" t="s">
        <v>89</v>
      </c>
      <c r="AI53" s="150" t="str">
        <f t="shared" si="418"/>
        <v>N/A</v>
      </c>
      <c r="AJ53" s="120" t="str">
        <f>_xlfn.XLOOKUP(B53,PROSPERInitial_Query!$E:$E,PROSPERInitial_Query!$K:$K,"",,-1)</f>
        <v/>
      </c>
      <c r="AK53" s="121" t="str">
        <f t="shared" si="365"/>
        <v>Theresa Macias1 - PortfolioBrownfield</v>
      </c>
      <c r="AL53" s="126" t="str">
        <f>_xlfn.XLOOKUP(AK53,PROSPERDelta_Query!BK:BK,PROSPERDelta_Query!M:M,"",,-1)</f>
        <v/>
      </c>
      <c r="AM53" s="124" t="str">
        <f t="shared" si="419"/>
        <v>N/A</v>
      </c>
      <c r="AN53" s="124" t="str">
        <f>IF(IF(IF($C53="Christopher Lobo",_xlfn.XLOOKUP($B53,PROSPER_Lobo!$1:$1,PROSPER_Lobo!$10:$10,""),
IF($C53="Naren Baliga",_xlfn.XLOOKUP($B53,PROSPER_Baliga!$1:$1,PROSPER_Baliga!$10:$10,""),
IF($C53="Thorsten Huhn",_xlfn.XLOOKUP($B53,PROSPER_Huhn!$1:$1,PROSPER_Huhn!$10:$10,""),
IF($C53="Nick Hull",_xlfn.XLOOKUP($B53,PROSPER_Hull!$1:$1,PROSPER_Hull!$10:$10,""),
IF($C53="Monika Kotwani",_xlfn.XLOOKUP($B53,PROSPER_Kotwani!$1:$1,PROSPER_Kotwani!$10:$10,""),
IF($C53="Jonathan Wellner",_xlfn.XLOOKUP($B53,PROSPER_Wellner!$1:$1,PROSPER_Wellner!$10:$10,""),
IF($C53="Travis Harvey",_xlfn.XLOOKUP($B53,PROSPER_Harvey!$1:$1,PROSPER_Harvey!$10:$10,""),"")))))))="","",
IF($C53="Christopher Lobo",_xlfn.XLOOKUP($B53,PROSPER_Lobo!$1:$1,PROSPER_Lobo!$10:$10,""),
IF($C53="Naren Baliga",_xlfn.XLOOKUP($B53,PROSPER_Baliga!$1:$1,PROSPER_Baliga!$10:$10,""),
IF($C53="Thorsten Huhn",_xlfn.XLOOKUP($B53,PROSPER_Huhn!$1:$1,PROSPER_Huhn!$10:$10,""),
IF($C53="Nick Hull",_xlfn.XLOOKUP($B53,PROSPER_Hull!$1:$1,PROSPER_Hull!$10:$10,""),
IF($C53="Monika Kotwani",_xlfn.XLOOKUP($B53,PROSPER_Kotwani!$1:$1,PROSPER_Kotwani!$10:$10,""),
IF($C53="Jonathan Wellner",_xlfn.XLOOKUP($B53,PROSPER_Wellner!$1:$1,PROSPER_Wellner!$10:$10,""),
IF($C53="Travis Harvey",_xlfn.XLOOKUP($B53,PROSPER_Harvey!$1:$1,PROSPER_Harvey!$10:$10,""),""))))))))="","No Score",IF(IF($C53="Christopher Lobo",_xlfn.XLOOKUP($B53,PROSPER_Lobo!$1:$1,PROSPER_Lobo!$10:$10,""),
IF($C53="Naren Baliga",_xlfn.XLOOKUP($B53,PROSPER_Baliga!$1:$1,PROSPER_Baliga!$10:$10,""),
IF($C53="Thorsten Huhn",_xlfn.XLOOKUP($B53,PROSPER_Huhn!$1:$1,PROSPER_Huhn!$10:$10,""),
IF($C53="Nick Hull",_xlfn.XLOOKUP($B53,PROSPER_Hull!$1:$1,PROSPER_Hull!$10:$10,""),
IF($C53="Monika Kotwani",_xlfn.XLOOKUP($B53,PROSPER_Kotwani!$1:$1,PROSPER_Kotwani!$10:$10,""),
IF($C53="Jonathan Wellner",_xlfn.XLOOKUP($B53,PROSPER_Wellner!$1:$1,PROSPER_Wellner!$10:$10,""),
IF($C53="Travis Harvey",_xlfn.XLOOKUP($B53,PROSPER_Harvey!$1:$1,PROSPER_Harvey!$10:$10,""),"")))))))="","",
IF($C53="Christopher Lobo",_xlfn.XLOOKUP($B53,PROSPER_Lobo!$1:$1,PROSPER_Lobo!$10:$10,""),
IF($C53="Naren Baliga",_xlfn.XLOOKUP($B53,PROSPER_Baliga!$1:$1,PROSPER_Baliga!$10:$10,""),
IF($C53="Thorsten Huhn",_xlfn.XLOOKUP($B53,PROSPER_Huhn!$1:$1,PROSPER_Huhn!$10:$10,""),
IF($C53="Nick Hull",_xlfn.XLOOKUP($B53,PROSPER_Hull!$1:$1,PROSPER_Hull!$10:$10,""),
IF($C53="Monika Kotwani",_xlfn.XLOOKUP($B53,PROSPER_Kotwani!$1:$1,PROSPER_Kotwani!$10:$10,""),
IF($C53="Jonathan Wellner",_xlfn.XLOOKUP($B53,PROSPER_Wellner!$1:$1,PROSPER_Wellner!$10:$10,""),
IF($C53="Travis Harvey",_xlfn.XLOOKUP($B53,PROSPER_Harvey!$1:$1,PROSPER_Harvey!$10:$10,""),"")))))))))</f>
        <v>No Score</v>
      </c>
      <c r="AO53" s="125" t="str">
        <f>IF(IF(IF($C53="Christopher Lobo",_xlfn.XLOOKUP($B53,PROSPER_Lobo!$1:$1,PROSPER_Lobo!$11:$11,""),
IF($C53="Naren Baliga",_xlfn.XLOOKUP($B53,PROSPER_Baliga!$1:$1,PROSPER_Baliga!$11:$11,""),
IF($C53="Thorsten Huhn",_xlfn.XLOOKUP($B53,PROSPER_Huhn!$1:$1,PROSPER_Huhn!$11:$11,""),
IF($C53="Nick Hull",_xlfn.XLOOKUP($B53,PROSPER_Hull!$1:$1,PROSPER_Hull!$11:$11,""),
IF($C53="Monika Kotwani",_xlfn.XLOOKUP($B53,PROSPER_Kotwani!$1:$1,PROSPER_Kotwani!$11:$11,""),
IF($C53="Jonathan Wellner",_xlfn.XLOOKUP($B53,PROSPER_Wellner!$1:$1,PROSPER_Wellner!$11:$11,""),
IF($C53="Travis Harvey",_xlfn.XLOOKUP($B53,PROSPER_Harvey!$1:$1,PROSPER_Harvey!$11:$11,""),"")))))))="","",
IF($C53="Christopher Lobo",_xlfn.XLOOKUP($B53,PROSPER_Lobo!$1:$1,PROSPER_Lobo!$11:$11,""),
IF($C53="Naren Baliga",_xlfn.XLOOKUP($B53,PROSPER_Baliga!$1:$1,PROSPER_Baliga!$11:$11,""),
IF($C53="Thorsten Huhn",_xlfn.XLOOKUP($B53,PROSPER_Huhn!$1:$1,PROSPER_Huhn!$11:$11,""),
IF($C53="Nick Hull",_xlfn.XLOOKUP($B53,PROSPER_Hull!$1:$1,PROSPER_Hull!$11:$11,""),
IF($C53="Monika Kotwani",_xlfn.XLOOKUP($B53,PROSPER_Kotwani!$1:$1,PROSPER_Kotwani!$11:$11,""),
IF($C53="Jonathan Wellner",_xlfn.XLOOKUP($B53,PROSPER_Wellner!$1:$1,PROSPER_Wellner!$11:$11,""),
IF($C53="Travis Harvey",_xlfn.XLOOKUP($B53,PROSPER_Harvey!$1:$1,PROSPER_Harvey!$11:$11,""),""))))))))="","No Comment",IF(IF($C53="Christopher Lobo",_xlfn.XLOOKUP($B53,PROSPER_Lobo!$1:$1,PROSPER_Lobo!$11:$11,""),
IF($C53="Naren Baliga",_xlfn.XLOOKUP($B53,PROSPER_Baliga!$1:$1,PROSPER_Baliga!$11:$11,""),
IF($C53="Thorsten Huhn",_xlfn.XLOOKUP($B53,PROSPER_Huhn!$1:$1,PROSPER_Huhn!$11:$11,""),
IF($C53="Nick Hull",_xlfn.XLOOKUP($B53,PROSPER_Hull!$1:$1,PROSPER_Hull!$11:$11,""),
IF($C53="Monika Kotwani",_xlfn.XLOOKUP($B53,PROSPER_Kotwani!$1:$1,PROSPER_Kotwani!$11:$11,""),
IF($C53="Jonathan Wellner",_xlfn.XLOOKUP($B53,PROSPER_Wellner!$1:$1,PROSPER_Wellner!$11:$11,""),
IF($C53="Travis Harvey",_xlfn.XLOOKUP($B53,PROSPER_Harvey!$1:$1,PROSPER_Harvey!$11:$11,""),"")))))))="","",
IF($C53="Christopher Lobo",_xlfn.XLOOKUP($B53,PROSPER_Lobo!$1:$1,PROSPER_Lobo!$11:$11,""),
IF($C53="Naren Baliga",_xlfn.XLOOKUP($B53,PROSPER_Baliga!$1:$1,PROSPER_Baliga!$11:$11,""),
IF($C53="Thorsten Huhn",_xlfn.XLOOKUP($B53,PROSPER_Huhn!$1:$1,PROSPER_Huhn!$11:$11,""),
IF($C53="Nick Hull",_xlfn.XLOOKUP($B53,PROSPER_Hull!$1:$1,PROSPER_Hull!$11:$11,""),
IF($C53="Monika Kotwani",_xlfn.XLOOKUP($B53,PROSPER_Kotwani!$1:$1,PROSPER_Kotwani!$11:$11,""),
IF($C53="Jonathan Wellner",_xlfn.XLOOKUP($B53,PROSPER_Wellner!$1:$1,PROSPER_Wellner!$11:$11,""),
IF($C53="Travis Harvey",_xlfn.XLOOKUP($B53,PROSPER_Harvey!$1:$1,PROSPER_Harvey!$11:$11,""),"")))))))))</f>
        <v>No Comment</v>
      </c>
      <c r="AP53" s="124" t="s">
        <v>89</v>
      </c>
      <c r="AQ53" s="150" t="str">
        <f t="shared" si="420"/>
        <v>N/A</v>
      </c>
      <c r="AR53" s="120" t="str">
        <f>_xlfn.XLOOKUP(B53,PROSPERInitial_Query!$E:$E,PROSPERInitial_Query!$L:$L,"",,-1)</f>
        <v/>
      </c>
      <c r="AS53" s="121" t="str">
        <f t="shared" si="366"/>
        <v>Theresa Macias1 - PortfolioTraining &amp; Adoption</v>
      </c>
      <c r="AT53" s="126" t="str">
        <f>_xlfn.XLOOKUP(AS53,PROSPERDelta_Query!BK:BK,PROSPERDelta_Query!N:N,"",,-1)</f>
        <v/>
      </c>
      <c r="AU53" s="124" t="str">
        <f t="shared" si="421"/>
        <v>N/A</v>
      </c>
      <c r="AV53" s="124" t="str">
        <f>IF(IF(IF($C53="Christopher Lobo",_xlfn.XLOOKUP($B53,PROSPER_Lobo!$1:$1,PROSPER_Lobo!$12:$12,""),
IF($C53="Naren Baliga",_xlfn.XLOOKUP($B53,PROSPER_Baliga!$1:$1,PROSPER_Baliga!$12:$12,""),
IF($C53="Thorsten Huhn",_xlfn.XLOOKUP($B53,PROSPER_Huhn!$1:$1,PROSPER_Huhn!$12:$12,""),
IF($C53="Nick Hull",_xlfn.XLOOKUP($B53,PROSPER_Hull!$1:$1,PROSPER_Hull!$12:$12,""),
IF($C53="Monika Kotwani",_xlfn.XLOOKUP($B53,PROSPER_Kotwani!$1:$1,PROSPER_Kotwani!$12:$12,""),
IF($C53="Jonathan Wellner",_xlfn.XLOOKUP($B53,PROSPER_Wellner!$1:$1,PROSPER_Wellner!$12:$12,""),
IF($C53="Travis Harvey",_xlfn.XLOOKUP($B53,PROSPER_Harvey!$1:$1,PROSPER_Harvey!$12:$12,""),"")))))))="","",
IF($C53="Christopher Lobo",_xlfn.XLOOKUP($B53,PROSPER_Lobo!$1:$1,PROSPER_Lobo!$12:$12,""),
IF($C53="Naren Baliga",_xlfn.XLOOKUP($B53,PROSPER_Baliga!$1:$1,PROSPER_Baliga!$12:$12,""),
IF($C53="Thorsten Huhn",_xlfn.XLOOKUP($B53,PROSPER_Huhn!$1:$1,PROSPER_Huhn!$12:$12,""),
IF($C53="Nick Hull",_xlfn.XLOOKUP($B53,PROSPER_Hull!$1:$1,PROSPER_Hull!$12:$12,""),
IF($C53="Monika Kotwani",_xlfn.XLOOKUP($B53,PROSPER_Kotwani!$1:$1,PROSPER_Kotwani!$12:$12,""),
IF($C53="Jonathan Wellner",_xlfn.XLOOKUP($B53,PROSPER_Wellner!$1:$1,PROSPER_Wellner!$12:$12,""),
IF($C53="Travis Harvey",_xlfn.XLOOKUP($B53,PROSPER_Harvey!$1:$1,PROSPER_Harvey!$12:$12,""),""))))))))="","No Score",IF(IF($C53="Christopher Lobo",_xlfn.XLOOKUP($B53,PROSPER_Lobo!$1:$1,PROSPER_Lobo!$12:$12,""),
IF($C53="Naren Baliga",_xlfn.XLOOKUP($B53,PROSPER_Baliga!$1:$1,PROSPER_Baliga!$12:$12,""),
IF($C53="Thorsten Huhn",_xlfn.XLOOKUP($B53,PROSPER_Huhn!$1:$1,PROSPER_Huhn!$12:$12,""),
IF($C53="Nick Hull",_xlfn.XLOOKUP($B53,PROSPER_Hull!$1:$1,PROSPER_Hull!$12:$12,""),
IF($C53="Monika Kotwani",_xlfn.XLOOKUP($B53,PROSPER_Kotwani!$1:$1,PROSPER_Kotwani!$12:$12,""),
IF($C53="Jonathan Wellner",_xlfn.XLOOKUP($B53,PROSPER_Wellner!$1:$1,PROSPER_Wellner!$12:$12,""),
IF($C53="Travis Harvey",_xlfn.XLOOKUP($B53,PROSPER_Harvey!$1:$1,PROSPER_Harvey!$12:$12,""),"")))))))="","",
IF($C53="Christopher Lobo",_xlfn.XLOOKUP($B53,PROSPER_Lobo!$1:$1,PROSPER_Lobo!$12:$12,""),
IF($C53="Naren Baliga",_xlfn.XLOOKUP($B53,PROSPER_Baliga!$1:$1,PROSPER_Baliga!$12:$12,""),
IF($C53="Thorsten Huhn",_xlfn.XLOOKUP($B53,PROSPER_Huhn!$1:$1,PROSPER_Huhn!$12:$12,""),
IF($C53="Nick Hull",_xlfn.XLOOKUP($B53,PROSPER_Hull!$1:$1,PROSPER_Hull!$12:$12,""),
IF($C53="Monika Kotwani",_xlfn.XLOOKUP($B53,PROSPER_Kotwani!$1:$1,PROSPER_Kotwani!$12:$12,""),
IF($C53="Jonathan Wellner",_xlfn.XLOOKUP($B53,PROSPER_Wellner!$1:$1,PROSPER_Wellner!$12:$12,""),
IF($C53="Travis Harvey",_xlfn.XLOOKUP($B53,PROSPER_Harvey!$1:$1,PROSPER_Harvey!$12:$12,""),"")))))))))</f>
        <v>No Score</v>
      </c>
      <c r="AW53" s="125" t="str">
        <f>IF(IF(IF($C53="Christopher Lobo",_xlfn.XLOOKUP($B53,PROSPER_Lobo!$1:$1,PROSPER_Lobo!$13:$13,""),
IF($C53="Naren Baliga",_xlfn.XLOOKUP($B53,PROSPER_Baliga!$1:$1,PROSPER_Baliga!$13:$13,""),
IF($C53="Thorsten Huhn",_xlfn.XLOOKUP($B53,PROSPER_Huhn!$1:$1,PROSPER_Huhn!$13:$13,""),
IF($C53="Nick Hull",_xlfn.XLOOKUP($B53,PROSPER_Hull!$1:$1,PROSPER_Hull!$13:$13,""),
IF($C53="Monika Kotwani",_xlfn.XLOOKUP($B53,PROSPER_Kotwani!$1:$1,PROSPER_Kotwani!$13:$13,""),
IF($C53="Jonathan Wellner",_xlfn.XLOOKUP($B53,PROSPER_Wellner!$1:$1,PROSPER_Wellner!$13:$13,""),
IF($C53="Travis Harvey",_xlfn.XLOOKUP($B53,PROSPER_Harvey!$1:$1,PROSPER_Harvey!$13:$13,""),"")))))))="","",
IF($C53="Christopher Lobo",_xlfn.XLOOKUP($B53,PROSPER_Lobo!$1:$1,PROSPER_Lobo!$13:$13,""),
IF($C53="Naren Baliga",_xlfn.XLOOKUP($B53,PROSPER_Baliga!$1:$1,PROSPER_Baliga!$13:$13,""),
IF($C53="Thorsten Huhn",_xlfn.XLOOKUP($B53,PROSPER_Huhn!$1:$1,PROSPER_Huhn!$13:$13,""),
IF($C53="Nick Hull",_xlfn.XLOOKUP($B53,PROSPER_Hull!$1:$1,PROSPER_Hull!$13:$13,""),
IF($C53="Monika Kotwani",_xlfn.XLOOKUP($B53,PROSPER_Kotwani!$1:$1,PROSPER_Kotwani!$13:$13,""),
IF($C53="Jonathan Wellner",_xlfn.XLOOKUP($B53,PROSPER_Wellner!$1:$1,PROSPER_Wellner!$13:$13,""),
IF($C53="Travis Harvey",_xlfn.XLOOKUP($B53,PROSPER_Harvey!$1:$1,PROSPER_Harvey!$13:$13,""),""))))))))="","No Comment",IF(IF($C53="Christopher Lobo",_xlfn.XLOOKUP($B53,PROSPER_Lobo!$1:$1,PROSPER_Lobo!$13:$13,""),
IF($C53="Naren Baliga",_xlfn.XLOOKUP($B53,PROSPER_Baliga!$1:$1,PROSPER_Baliga!$13:$13,""),
IF($C53="Thorsten Huhn",_xlfn.XLOOKUP($B53,PROSPER_Huhn!$1:$1,PROSPER_Huhn!$13:$13,""),
IF($C53="Nick Hull",_xlfn.XLOOKUP($B53,PROSPER_Hull!$1:$1,PROSPER_Hull!$13:$13,""),
IF($C53="Monika Kotwani",_xlfn.XLOOKUP($B53,PROSPER_Kotwani!$1:$1,PROSPER_Kotwani!$13:$13,""),
IF($C53="Jonathan Wellner",_xlfn.XLOOKUP($B53,PROSPER_Wellner!$1:$1,PROSPER_Wellner!$13:$13,""),
IF($C53="Travis Harvey",_xlfn.XLOOKUP($B53,PROSPER_Harvey!$1:$1,PROSPER_Harvey!$13:$13,""),"")))))))="","",
IF($C53="Christopher Lobo",_xlfn.XLOOKUP($B53,PROSPER_Lobo!$1:$1,PROSPER_Lobo!$13:$13,""),
IF($C53="Naren Baliga",_xlfn.XLOOKUP($B53,PROSPER_Baliga!$1:$1,PROSPER_Baliga!$13:$13,""),
IF($C53="Thorsten Huhn",_xlfn.XLOOKUP($B53,PROSPER_Huhn!$1:$1,PROSPER_Huhn!$13:$13,""),
IF($C53="Nick Hull",_xlfn.XLOOKUP($B53,PROSPER_Hull!$1:$1,PROSPER_Hull!$13:$13,""),
IF($C53="Monika Kotwani",_xlfn.XLOOKUP($B53,PROSPER_Kotwani!$1:$1,PROSPER_Kotwani!$13:$13,""),
IF($C53="Jonathan Wellner",_xlfn.XLOOKUP($B53,PROSPER_Wellner!$1:$1,PROSPER_Wellner!$13:$13,""),
IF($C53="Travis Harvey",_xlfn.XLOOKUP($B53,PROSPER_Harvey!$1:$1,PROSPER_Harvey!$13:$13,""),"")))))))))</f>
        <v>No Comment</v>
      </c>
      <c r="AX53" s="124" t="s">
        <v>89</v>
      </c>
      <c r="AY53" s="150" t="str">
        <f t="shared" si="422"/>
        <v>N/A</v>
      </c>
      <c r="AZ53" s="120" t="str">
        <f>_xlfn.XLOOKUP(B53,PROSPERInitial_Query!$E:$E,PROSPERInitial_Query!$M:$M,"",,-1)</f>
        <v/>
      </c>
      <c r="BA53" s="121" t="str">
        <f t="shared" si="367"/>
        <v>Theresa Macias1 - PortfolioDMLT</v>
      </c>
      <c r="BB53" s="126" t="str">
        <f>_xlfn.XLOOKUP(BA53,PROSPERDelta_Query!BK:BK,PROSPERDelta_Query!O:O,"",,-1)</f>
        <v/>
      </c>
      <c r="BC53" s="124" t="str">
        <f t="shared" si="423"/>
        <v>N/A</v>
      </c>
      <c r="BD53" s="124" t="str">
        <f>IF(IF(IF($C53="Christopher Lobo",_xlfn.XLOOKUP($B53,PROSPER_Lobo!$1:$1,PROSPER_Lobo!$14:$14,""),
IF($C53="Naren Baliga",_xlfn.XLOOKUP($B53,PROSPER_Baliga!$1:$1,PROSPER_Baliga!$14:$14,""),
IF($C53="Thorsten Huhn",_xlfn.XLOOKUP($B53,PROSPER_Huhn!$1:$1,PROSPER_Huhn!$14:$14,""),
IF($C53="Nick Hull",_xlfn.XLOOKUP($B53,PROSPER_Hull!$1:$1,PROSPER_Hull!$14:$14,""),
IF($C53="Monika Kotwani",_xlfn.XLOOKUP($B53,PROSPER_Kotwani!$1:$1,PROSPER_Kotwani!$14:$14,""),
IF($C53="Jonathan Wellner",_xlfn.XLOOKUP($B53,PROSPER_Wellner!$1:$1,PROSPER_Wellner!$14:$14,""),
IF($C53="Travis Harvey",_xlfn.XLOOKUP($B53,PROSPER_Harvey!$1:$1,PROSPER_Harvey!$14:$14,""),"")))))))="","",
IF($C53="Christopher Lobo",_xlfn.XLOOKUP($B53,PROSPER_Lobo!$1:$1,PROSPER_Lobo!$14:$14,""),
IF($C53="Naren Baliga",_xlfn.XLOOKUP($B53,PROSPER_Baliga!$1:$1,PROSPER_Baliga!$14:$14,""),
IF($C53="Thorsten Huhn",_xlfn.XLOOKUP($B53,PROSPER_Huhn!$1:$1,PROSPER_Huhn!$14:$14,""),
IF($C53="Nick Hull",_xlfn.XLOOKUP($B53,PROSPER_Hull!$1:$1,PROSPER_Hull!$14:$14,""),
IF($C53="Monika Kotwani",_xlfn.XLOOKUP($B53,PROSPER_Kotwani!$1:$1,PROSPER_Kotwani!$14:$14,""),
IF($C53="Jonathan Wellner",_xlfn.XLOOKUP($B53,PROSPER_Wellner!$1:$1,PROSPER_Wellner!$14:$14,""),
IF($C53="Travis Harvey",_xlfn.XLOOKUP($B53,PROSPER_Harvey!$1:$1,PROSPER_Harvey!$14:$14,""),""))))))))="","No Score",IF(IF($C53="Christopher Lobo",_xlfn.XLOOKUP($B53,PROSPER_Lobo!$1:$1,PROSPER_Lobo!$14:$14,""),
IF($C53="Naren Baliga",_xlfn.XLOOKUP($B53,PROSPER_Baliga!$1:$1,PROSPER_Baliga!$14:$14,""),
IF($C53="Thorsten Huhn",_xlfn.XLOOKUP($B53,PROSPER_Huhn!$1:$1,PROSPER_Huhn!$14:$14,""),
IF($C53="Nick Hull",_xlfn.XLOOKUP($B53,PROSPER_Hull!$1:$1,PROSPER_Hull!$14:$14,""),
IF($C53="Monika Kotwani",_xlfn.XLOOKUP($B53,PROSPER_Kotwani!$1:$1,PROSPER_Kotwani!$14:$14,""),
IF($C53="Jonathan Wellner",_xlfn.XLOOKUP($B53,PROSPER_Wellner!$1:$1,PROSPER_Wellner!$14:$14,""),
IF($C53="Travis Harvey",_xlfn.XLOOKUP($B53,PROSPER_Harvey!$1:$1,PROSPER_Harvey!$14:$14,""),"")))))))="","",
IF($C53="Christopher Lobo",_xlfn.XLOOKUP($B53,PROSPER_Lobo!$1:$1,PROSPER_Lobo!$14:$14,""),
IF($C53="Naren Baliga",_xlfn.XLOOKUP($B53,PROSPER_Baliga!$1:$1,PROSPER_Baliga!$14:$14,""),
IF($C53="Thorsten Huhn",_xlfn.XLOOKUP($B53,PROSPER_Huhn!$1:$1,PROSPER_Huhn!$14:$14,""),
IF($C53="Nick Hull",_xlfn.XLOOKUP($B53,PROSPER_Hull!$1:$1,PROSPER_Hull!$14:$14,""),
IF($C53="Monika Kotwani",_xlfn.XLOOKUP($B53,PROSPER_Kotwani!$1:$1,PROSPER_Kotwani!$14:$14,""),
IF($C53="Jonathan Wellner",_xlfn.XLOOKUP($B53,PROSPER_Wellner!$1:$1,PROSPER_Wellner!$14:$14,""),
IF($C53="Travis Harvey",_xlfn.XLOOKUP($B53,PROSPER_Harvey!$1:$1,PROSPER_Harvey!$14:$14,""),"")))))))))</f>
        <v>No Score</v>
      </c>
      <c r="BE53" s="125" t="str">
        <f>IF(IF(IF($C53="Christopher Lobo",_xlfn.XLOOKUP($B53,PROSPER_Lobo!$1:$1,PROSPER_Lobo!$15:$15,""),
IF($C53="Naren Baliga",_xlfn.XLOOKUP($B53,PROSPER_Baliga!$1:$1,PROSPER_Baliga!$15:$15,""),
IF($C53="Thorsten Huhn",_xlfn.XLOOKUP($B53,PROSPER_Huhn!$1:$1,PROSPER_Huhn!$15:$15,""),
IF($C53="Nick Hull",_xlfn.XLOOKUP($B53,PROSPER_Hull!$1:$1,PROSPER_Hull!$15:$15,""),
IF($C53="Monika Kotwani",_xlfn.XLOOKUP($B53,PROSPER_Kotwani!$1:$1,PROSPER_Kotwani!$15:$15,""),
IF($C53="Jonathan Wellner",_xlfn.XLOOKUP($B53,PROSPER_Wellner!$1:$1,PROSPER_Wellner!$15:$15,""),
IF($C53="Travis Harvey",_xlfn.XLOOKUP($B53,PROSPER_Harvey!$1:$1,PROSPER_Harvey!$15:$15,""),"")))))))="","",
IF($C53="Christopher Lobo",_xlfn.XLOOKUP($B53,PROSPER_Lobo!$1:$1,PROSPER_Lobo!$15:$15,""),
IF($C53="Naren Baliga",_xlfn.XLOOKUP($B53,PROSPER_Baliga!$1:$1,PROSPER_Baliga!$15:$15,""),
IF($C53="Thorsten Huhn",_xlfn.XLOOKUP($B53,PROSPER_Huhn!$1:$1,PROSPER_Huhn!$15:$15,""),
IF($C53="Nick Hull",_xlfn.XLOOKUP($B53,PROSPER_Hull!$1:$1,PROSPER_Hull!$15:$15,""),
IF($C53="Monika Kotwani",_xlfn.XLOOKUP($B53,PROSPER_Kotwani!$1:$1,PROSPER_Kotwani!$15:$15,""),
IF($C53="Jonathan Wellner",_xlfn.XLOOKUP($B53,PROSPER_Wellner!$1:$1,PROSPER_Wellner!$15:$15,""),
IF($C53="Travis Harvey",_xlfn.XLOOKUP($B53,PROSPER_Harvey!$1:$1,PROSPER_Harvey!$15:$15,""),""))))))))="","No Comment",IF(IF($C53="Christopher Lobo",_xlfn.XLOOKUP($B53,PROSPER_Lobo!$1:$1,PROSPER_Lobo!$15:$15,""),
IF($C53="Naren Baliga",_xlfn.XLOOKUP($B53,PROSPER_Baliga!$1:$1,PROSPER_Baliga!$15:$15,""),
IF($C53="Thorsten Huhn",_xlfn.XLOOKUP($B53,PROSPER_Huhn!$1:$1,PROSPER_Huhn!$15:$15,""),
IF($C53="Nick Hull",_xlfn.XLOOKUP($B53,PROSPER_Hull!$1:$1,PROSPER_Hull!$15:$15,""),
IF($C53="Monika Kotwani",_xlfn.XLOOKUP($B53,PROSPER_Kotwani!$1:$1,PROSPER_Kotwani!$15:$15,""),
IF($C53="Jonathan Wellner",_xlfn.XLOOKUP($B53,PROSPER_Wellner!$1:$1,PROSPER_Wellner!$15:$15,""),
IF($C53="Travis Harvey",_xlfn.XLOOKUP($B53,PROSPER_Harvey!$1:$1,PROSPER_Harvey!$15:$15,""),"")))))))="","",
IF($C53="Christopher Lobo",_xlfn.XLOOKUP($B53,PROSPER_Lobo!$1:$1,PROSPER_Lobo!$15:$15,""),
IF($C53="Naren Baliga",_xlfn.XLOOKUP($B53,PROSPER_Baliga!$1:$1,PROSPER_Baliga!$15:$15,""),
IF($C53="Thorsten Huhn",_xlfn.XLOOKUP($B53,PROSPER_Huhn!$1:$1,PROSPER_Huhn!$15:$15,""),
IF($C53="Nick Hull",_xlfn.XLOOKUP($B53,PROSPER_Hull!$1:$1,PROSPER_Hull!$15:$15,""),
IF($C53="Monika Kotwani",_xlfn.XLOOKUP($B53,PROSPER_Kotwani!$1:$1,PROSPER_Kotwani!$15:$15,""),
IF($C53="Jonathan Wellner",_xlfn.XLOOKUP($B53,PROSPER_Wellner!$1:$1,PROSPER_Wellner!$15:$15,""),
IF($C53="Travis Harvey",_xlfn.XLOOKUP($B53,PROSPER_Harvey!$1:$1,PROSPER_Harvey!$15:$15,""),"")))))))))</f>
        <v>No Comment</v>
      </c>
      <c r="BF53" s="124" t="s">
        <v>89</v>
      </c>
      <c r="BG53" s="150" t="str">
        <f t="shared" si="424"/>
        <v>N/A</v>
      </c>
      <c r="BH53" s="120" t="str">
        <f>_xlfn.XLOOKUP(B53,PROSPERInitial_Query!$E:$E,PROSPERInitial_Query!$N:$N,"",,-1)</f>
        <v/>
      </c>
      <c r="BI53" s="121" t="str">
        <f t="shared" si="368"/>
        <v>Theresa Macias1 - PortfolioRevenue Management</v>
      </c>
      <c r="BJ53" s="126" t="str">
        <f>_xlfn.XLOOKUP(BI53,PROSPERDelta_Query!BK:BK,PROSPERDelta_Query!P:P,"",,-1)</f>
        <v/>
      </c>
      <c r="BK53" s="124" t="str">
        <f t="shared" si="425"/>
        <v>N/A</v>
      </c>
      <c r="BL53" s="124" t="str">
        <f>IF(IF(IF($C53="Christopher Lobo",_xlfn.XLOOKUP($B53,PROSPER_Lobo!$1:$1,PROSPER_Lobo!$16:$16,""),
IF($C53="Naren Baliga",_xlfn.XLOOKUP($B53,PROSPER_Baliga!$1:$1,PROSPER_Baliga!$16:$16,""),
IF($C53="Thorsten Huhn",_xlfn.XLOOKUP($B53,PROSPER_Huhn!$1:$1,PROSPER_Huhn!$16:$16,""),
IF($C53="Nick Hull",_xlfn.XLOOKUP($B53,PROSPER_Hull!$1:$1,PROSPER_Hull!$16:$16,""),
IF($C53="Monika Kotwani",_xlfn.XLOOKUP($B53,PROSPER_Kotwani!$1:$1,PROSPER_Kotwani!$16:$16,""),
IF($C53="Jonathan Wellner",_xlfn.XLOOKUP($B53,PROSPER_Wellner!$1:$1,PROSPER_Wellner!$16:$16,""),
IF($C53="Travis Harvey",_xlfn.XLOOKUP($B53,PROSPER_Harvey!$1:$1,PROSPER_Harvey!$16:$16,""),"")))))))="","",
IF($C53="Christopher Lobo",_xlfn.XLOOKUP($B53,PROSPER_Lobo!$1:$1,PROSPER_Lobo!$16:$16,""),
IF($C53="Naren Baliga",_xlfn.XLOOKUP($B53,PROSPER_Baliga!$1:$1,PROSPER_Baliga!$16:$16,""),
IF($C53="Thorsten Huhn",_xlfn.XLOOKUP($B53,PROSPER_Huhn!$1:$1,PROSPER_Huhn!$16:$16,""),
IF($C53="Nick Hull",_xlfn.XLOOKUP($B53,PROSPER_Hull!$1:$1,PROSPER_Hull!$16:$16,""),
IF($C53="Monika Kotwani",_xlfn.XLOOKUP($B53,PROSPER_Kotwani!$1:$1,PROSPER_Kotwani!$16:$16,""),
IF($C53="Jonathan Wellner",_xlfn.XLOOKUP($B53,PROSPER_Wellner!$1:$1,PROSPER_Wellner!$16:$16,""),
IF($C53="Travis Harvey",_xlfn.XLOOKUP($B53,PROSPER_Harvey!$1:$1,PROSPER_Harvey!$16:$16,""),""))))))))="","No Score",IF(IF($C53="Christopher Lobo",_xlfn.XLOOKUP($B53,PROSPER_Lobo!$1:$1,PROSPER_Lobo!$16:$16,""),
IF($C53="Naren Baliga",_xlfn.XLOOKUP($B53,PROSPER_Baliga!$1:$1,PROSPER_Baliga!$16:$16,""),
IF($C53="Thorsten Huhn",_xlfn.XLOOKUP($B53,PROSPER_Huhn!$1:$1,PROSPER_Huhn!$16:$16,""),
IF($C53="Nick Hull",_xlfn.XLOOKUP($B53,PROSPER_Hull!$1:$1,PROSPER_Hull!$16:$16,""),
IF($C53="Monika Kotwani",_xlfn.XLOOKUP($B53,PROSPER_Kotwani!$1:$1,PROSPER_Kotwani!$16:$16,""),
IF($C53="Jonathan Wellner",_xlfn.XLOOKUP($B53,PROSPER_Wellner!$1:$1,PROSPER_Wellner!$16:$16,""),
IF($C53="Travis Harvey",_xlfn.XLOOKUP($B53,PROSPER_Harvey!$1:$1,PROSPER_Harvey!$16:$16,""),"")))))))="","",
IF($C53="Christopher Lobo",_xlfn.XLOOKUP($B53,PROSPER_Lobo!$1:$1,PROSPER_Lobo!$16:$16,""),
IF($C53="Naren Baliga",_xlfn.XLOOKUP($B53,PROSPER_Baliga!$1:$1,PROSPER_Baliga!$16:$16,""),
IF($C53="Thorsten Huhn",_xlfn.XLOOKUP($B53,PROSPER_Huhn!$1:$1,PROSPER_Huhn!$16:$16,""),
IF($C53="Nick Hull",_xlfn.XLOOKUP($B53,PROSPER_Hull!$1:$1,PROSPER_Hull!$16:$16,""),
IF($C53="Monika Kotwani",_xlfn.XLOOKUP($B53,PROSPER_Kotwani!$1:$1,PROSPER_Kotwani!$16:$16,""),
IF($C53="Jonathan Wellner",_xlfn.XLOOKUP($B53,PROSPER_Wellner!$1:$1,PROSPER_Wellner!$16:$16,""),
IF($C53="Travis Harvey",_xlfn.XLOOKUP($B53,PROSPER_Harvey!$1:$1,PROSPER_Harvey!$16:$16,""),"")))))))))</f>
        <v>No Score</v>
      </c>
      <c r="BM53" s="125" t="str">
        <f>IF(IF(IF($C53="Christopher Lobo",_xlfn.XLOOKUP($B53,PROSPER_Lobo!$1:$1,PROSPER_Lobo!$17:$17,""),
IF($C53="Naren Baliga",_xlfn.XLOOKUP($B53,PROSPER_Baliga!$1:$1,PROSPER_Baliga!$17:$17,""),
IF($C53="Thorsten Huhn",_xlfn.XLOOKUP($B53,PROSPER_Huhn!$1:$1,PROSPER_Huhn!$17:$17,""),
IF($C53="Nick Hull",_xlfn.XLOOKUP($B53,PROSPER_Hull!$1:$1,PROSPER_Hull!$17:$17,""),
IF($C53="Monika Kotwani",_xlfn.XLOOKUP($B53,PROSPER_Kotwani!$1:$1,PROSPER_Kotwani!$17:$17,""),
IF($C53="Jonathan Wellner",_xlfn.XLOOKUP($B53,PROSPER_Wellner!$1:$1,PROSPER_Wellner!$17:$17,""),
IF($C53="Travis Harvey",_xlfn.XLOOKUP($B53,PROSPER_Harvey!$1:$1,PROSPER_Harvey!$17:$17,""),"")))))))="","",
IF($C53="Christopher Lobo",_xlfn.XLOOKUP($B53,PROSPER_Lobo!$1:$1,PROSPER_Lobo!$17:$17,""),
IF($C53="Naren Baliga",_xlfn.XLOOKUP($B53,PROSPER_Baliga!$1:$1,PROSPER_Baliga!$17:$17,""),
IF($C53="Thorsten Huhn",_xlfn.XLOOKUP($B53,PROSPER_Huhn!$1:$1,PROSPER_Huhn!$17:$17,""),
IF($C53="Nick Hull",_xlfn.XLOOKUP($B53,PROSPER_Hull!$1:$1,PROSPER_Hull!$17:$17,""),
IF($C53="Monika Kotwani",_xlfn.XLOOKUP($B53,PROSPER_Kotwani!$1:$1,PROSPER_Kotwani!$17:$17,""),
IF($C53="Jonathan Wellner",_xlfn.XLOOKUP($B53,PROSPER_Wellner!$1:$1,PROSPER_Wellner!$17:$17,""),
IF($C53="Travis Harvey",_xlfn.XLOOKUP($B53,PROSPER_Harvey!$1:$1,PROSPER_Harvey!$17:$17,""),""))))))))="","No Comment",IF(IF($C53="Christopher Lobo",_xlfn.XLOOKUP($B53,PROSPER_Lobo!$1:$1,PROSPER_Lobo!$17:$17,""),
IF($C53="Naren Baliga",_xlfn.XLOOKUP($B53,PROSPER_Baliga!$1:$1,PROSPER_Baliga!$17:$17,""),
IF($C53="Thorsten Huhn",_xlfn.XLOOKUP($B53,PROSPER_Huhn!$1:$1,PROSPER_Huhn!$17:$17,""),
IF($C53="Nick Hull",_xlfn.XLOOKUP($B53,PROSPER_Hull!$1:$1,PROSPER_Hull!$17:$17,""),
IF($C53="Monika Kotwani",_xlfn.XLOOKUP($B53,PROSPER_Kotwani!$1:$1,PROSPER_Kotwani!$17:$17,""),
IF($C53="Jonathan Wellner",_xlfn.XLOOKUP($B53,PROSPER_Wellner!$1:$1,PROSPER_Wellner!$17:$17,""),
IF($C53="Travis Harvey",_xlfn.XLOOKUP($B53,PROSPER_Harvey!$1:$1,PROSPER_Harvey!$17:$17,""),"")))))))="","",
IF($C53="Christopher Lobo",_xlfn.XLOOKUP($B53,PROSPER_Lobo!$1:$1,PROSPER_Lobo!$17:$17,""),
IF($C53="Naren Baliga",_xlfn.XLOOKUP($B53,PROSPER_Baliga!$1:$1,PROSPER_Baliga!$17:$17,""),
IF($C53="Thorsten Huhn",_xlfn.XLOOKUP($B53,PROSPER_Huhn!$1:$1,PROSPER_Huhn!$17:$17,""),
IF($C53="Nick Hull",_xlfn.XLOOKUP($B53,PROSPER_Hull!$1:$1,PROSPER_Hull!$17:$17,""),
IF($C53="Monika Kotwani",_xlfn.XLOOKUP($B53,PROSPER_Kotwani!$1:$1,PROSPER_Kotwani!$17:$17,""),
IF($C53="Jonathan Wellner",_xlfn.XLOOKUP($B53,PROSPER_Wellner!$1:$1,PROSPER_Wellner!$17:$17,""),
IF($C53="Travis Harvey",_xlfn.XLOOKUP($B53,PROSPER_Harvey!$1:$1,PROSPER_Harvey!$17:$17,""),"")))))))))</f>
        <v>No Comment</v>
      </c>
      <c r="BN53" s="124" t="str">
        <f>IFERROR(ROUND(_xlfn.XLOOKUP(B53,'RevenueChallenge_Query'!$E:$E,'RevenueChallenge_Query'!$F:$F)/3.2,0),"Not Taken")</f>
        <v>Not Taken</v>
      </c>
      <c r="BO53" s="150" t="str">
        <f t="shared" si="426"/>
        <v>N/A</v>
      </c>
      <c r="BP53" s="120" t="str">
        <f>_xlfn.XLOOKUP(B53,PROSPERInitial_Query!$E:$E,PROSPERInitial_Query!$O:$O,"",,-1)</f>
        <v/>
      </c>
      <c r="BQ53" s="121" t="str">
        <f t="shared" si="369"/>
        <v>Theresa Macias1 - PortfolioArtificial Intelligence</v>
      </c>
      <c r="BR53" s="126" t="str">
        <f>_xlfn.XLOOKUP(BQ53,PROSPERDelta_Query!BK:BK,PROSPERDelta_Query!Q:Q,"",,-1)</f>
        <v/>
      </c>
      <c r="BS53" s="124" t="str">
        <f t="shared" si="427"/>
        <v>N/A</v>
      </c>
      <c r="BT53" s="124" t="str">
        <f>IF(IF(IF($C53="Christopher Lobo",_xlfn.XLOOKUP($B53,PROSPER_Lobo!$1:$1,PROSPER_Lobo!$18:$18,""),
IF($C53="Naren Baliga",_xlfn.XLOOKUP($B53,PROSPER_Baliga!$1:$1,PROSPER_Baliga!$18:$18,""),
IF($C53="Thorsten Huhn",_xlfn.XLOOKUP($B53,PROSPER_Huhn!$1:$1,PROSPER_Huhn!$18:$18,""),
IF($C53="Nick Hull",_xlfn.XLOOKUP($B53,PROSPER_Hull!$1:$1,PROSPER_Hull!$18:$18,""),
IF($C53="Monika Kotwani",_xlfn.XLOOKUP($B53,PROSPER_Kotwani!$1:$1,PROSPER_Kotwani!$18:$18,""),
IF($C53="Jonathan Wellner",_xlfn.XLOOKUP($B53,PROSPER_Wellner!$1:$1,PROSPER_Wellner!$18:$18,""),
IF($C53="Travis Harvey",_xlfn.XLOOKUP($B53,PROSPER_Harvey!$1:$1,PROSPER_Harvey!$18:$18,""),"")))))))="","",
IF($C53="Christopher Lobo",_xlfn.XLOOKUP($B53,PROSPER_Lobo!$1:$1,PROSPER_Lobo!$18:$18,""),
IF($C53="Naren Baliga",_xlfn.XLOOKUP($B53,PROSPER_Baliga!$1:$1,PROSPER_Baliga!$18:$18,""),
IF($C53="Thorsten Huhn",_xlfn.XLOOKUP($B53,PROSPER_Huhn!$1:$1,PROSPER_Huhn!$18:$18,""),
IF($C53="Nick Hull",_xlfn.XLOOKUP($B53,PROSPER_Hull!$1:$1,PROSPER_Hull!$18:$18,""),
IF($C53="Monika Kotwani",_xlfn.XLOOKUP($B53,PROSPER_Kotwani!$1:$1,PROSPER_Kotwani!$18:$18,""),
IF($C53="Jonathan Wellner",_xlfn.XLOOKUP($B53,PROSPER_Wellner!$1:$1,PROSPER_Wellner!$18:$18,""),
IF($C53="Travis Harvey",_xlfn.XLOOKUP($B53,PROSPER_Harvey!$1:$1,PROSPER_Harvey!$18:$18,""),""))))))))="","No Score",IF(IF($C53="Christopher Lobo",_xlfn.XLOOKUP($B53,PROSPER_Lobo!$1:$1,PROSPER_Lobo!$18:$18,""),
IF($C53="Naren Baliga",_xlfn.XLOOKUP($B53,PROSPER_Baliga!$1:$1,PROSPER_Baliga!$18:$18,""),
IF($C53="Thorsten Huhn",_xlfn.XLOOKUP($B53,PROSPER_Huhn!$1:$1,PROSPER_Huhn!$18:$18,""),
IF($C53="Nick Hull",_xlfn.XLOOKUP($B53,PROSPER_Hull!$1:$1,PROSPER_Hull!$18:$18,""),
IF($C53="Monika Kotwani",_xlfn.XLOOKUP($B53,PROSPER_Kotwani!$1:$1,PROSPER_Kotwani!$18:$18,""),
IF($C53="Jonathan Wellner",_xlfn.XLOOKUP($B53,PROSPER_Wellner!$1:$1,PROSPER_Wellner!$18:$18,""),
IF($C53="Travis Harvey",_xlfn.XLOOKUP($B53,PROSPER_Harvey!$1:$1,PROSPER_Harvey!$18:$18,""),"")))))))="","",
IF($C53="Christopher Lobo",_xlfn.XLOOKUP($B53,PROSPER_Lobo!$1:$1,PROSPER_Lobo!$18:$18,""),
IF($C53="Naren Baliga",_xlfn.XLOOKUP($B53,PROSPER_Baliga!$1:$1,PROSPER_Baliga!$18:$18,""),
IF($C53="Thorsten Huhn",_xlfn.XLOOKUP($B53,PROSPER_Huhn!$1:$1,PROSPER_Huhn!$18:$18,""),
IF($C53="Nick Hull",_xlfn.XLOOKUP($B53,PROSPER_Hull!$1:$1,PROSPER_Hull!$18:$18,""),
IF($C53="Monika Kotwani",_xlfn.XLOOKUP($B53,PROSPER_Kotwani!$1:$1,PROSPER_Kotwani!$18:$18,""),
IF($C53="Jonathan Wellner",_xlfn.XLOOKUP($B53,PROSPER_Wellner!$1:$1,PROSPER_Wellner!$18:$18,""),
IF($C53="Travis Harvey",_xlfn.XLOOKUP($B53,PROSPER_Harvey!$1:$1,PROSPER_Harvey!$18:$18,""),"")))))))))</f>
        <v>No Score</v>
      </c>
      <c r="BU53" s="125" t="str">
        <f>IF(IF(IF($C53="Christopher Lobo",_xlfn.XLOOKUP($B53,PROSPER_Lobo!$1:$1,PROSPER_Lobo!$19:$19,""),
IF($C53="Naren Baliga",_xlfn.XLOOKUP($B53,PROSPER_Baliga!$1:$1,PROSPER_Baliga!$19:$19,""),
IF($C53="Thorsten Huhn",_xlfn.XLOOKUP($B53,PROSPER_Huhn!$1:$1,PROSPER_Huhn!$19:$19,""),
IF($C53="Nick Hull",_xlfn.XLOOKUP($B53,PROSPER_Hull!$1:$1,PROSPER_Hull!$19:$19,""),
IF($C53="Monika Kotwani",_xlfn.XLOOKUP($B53,PROSPER_Kotwani!$1:$1,PROSPER_Kotwani!$19:$19,""),
IF($C53="Jonathan Wellner",_xlfn.XLOOKUP($B53,PROSPER_Wellner!$1:$1,PROSPER_Wellner!$19:$19,""),
IF($C53="Travis Harvey",_xlfn.XLOOKUP($B53,PROSPER_Harvey!$1:$1,PROSPER_Harvey!$19:$19,""),"")))))))="","",
IF($C53="Christopher Lobo",_xlfn.XLOOKUP($B53,PROSPER_Lobo!$1:$1,PROSPER_Lobo!$19:$19,""),
IF($C53="Naren Baliga",_xlfn.XLOOKUP($B53,PROSPER_Baliga!$1:$1,PROSPER_Baliga!$19:$19,""),
IF($C53="Thorsten Huhn",_xlfn.XLOOKUP($B53,PROSPER_Huhn!$1:$1,PROSPER_Huhn!$19:$19,""),
IF($C53="Nick Hull",_xlfn.XLOOKUP($B53,PROSPER_Hull!$1:$1,PROSPER_Hull!$19:$19,""),
IF($C53="Monika Kotwani",_xlfn.XLOOKUP($B53,PROSPER_Kotwani!$1:$1,PROSPER_Kotwani!$19:$19,""),
IF($C53="Jonathan Wellner",_xlfn.XLOOKUP($B53,PROSPER_Wellner!$1:$1,PROSPER_Wellner!$19:$19,""),
IF($C53="Travis Harvey",_xlfn.XLOOKUP($B53,PROSPER_Harvey!$1:$1,PROSPER_Harvey!$19:$19,""),""))))))))="","No Comment",IF(IF($C53="Christopher Lobo",_xlfn.XLOOKUP($B53,PROSPER_Lobo!$1:$1,PROSPER_Lobo!$19:$19,""),
IF($C53="Naren Baliga",_xlfn.XLOOKUP($B53,PROSPER_Baliga!$1:$1,PROSPER_Baliga!$19:$19,""),
IF($C53="Thorsten Huhn",_xlfn.XLOOKUP($B53,PROSPER_Huhn!$1:$1,PROSPER_Huhn!$19:$19,""),
IF($C53="Nick Hull",_xlfn.XLOOKUP($B53,PROSPER_Hull!$1:$1,PROSPER_Hull!$19:$19,""),
IF($C53="Monika Kotwani",_xlfn.XLOOKUP($B53,PROSPER_Kotwani!$1:$1,PROSPER_Kotwani!$19:$19,""),
IF($C53="Jonathan Wellner",_xlfn.XLOOKUP($B53,PROSPER_Wellner!$1:$1,PROSPER_Wellner!$19:$19,""),
IF($C53="Travis Harvey",_xlfn.XLOOKUP($B53,PROSPER_Harvey!$1:$1,PROSPER_Harvey!$19:$19,""),"")))))))="","",
IF($C53="Christopher Lobo",_xlfn.XLOOKUP($B53,PROSPER_Lobo!$1:$1,PROSPER_Lobo!$19:$19,""),
IF($C53="Naren Baliga",_xlfn.XLOOKUP($B53,PROSPER_Baliga!$1:$1,PROSPER_Baliga!$19:$19,""),
IF($C53="Thorsten Huhn",_xlfn.XLOOKUP($B53,PROSPER_Huhn!$1:$1,PROSPER_Huhn!$19:$19,""),
IF($C53="Nick Hull",_xlfn.XLOOKUP($B53,PROSPER_Hull!$1:$1,PROSPER_Hull!$19:$19,""),
IF($C53="Monika Kotwani",_xlfn.XLOOKUP($B53,PROSPER_Kotwani!$1:$1,PROSPER_Kotwani!$19:$19,""),
IF($C53="Jonathan Wellner",_xlfn.XLOOKUP($B53,PROSPER_Wellner!$1:$1,PROSPER_Wellner!$19:$19,""),
IF($C53="Travis Harvey",_xlfn.XLOOKUP($B53,PROSPER_Harvey!$1:$1,PROSPER_Harvey!$19:$19,""),"")))))))))</f>
        <v>No Comment</v>
      </c>
      <c r="BV53" s="124" t="s">
        <v>89</v>
      </c>
      <c r="BW53" s="150" t="str">
        <f t="shared" si="428"/>
        <v>N/A</v>
      </c>
      <c r="BX53" s="127" t="str">
        <f t="shared" si="429"/>
        <v>N/A</v>
      </c>
      <c r="BY53" s="128" t="str">
        <f t="shared" si="430"/>
        <v>N/A</v>
      </c>
      <c r="BZ53" s="128" t="str">
        <f t="shared" si="431"/>
        <v>N/A</v>
      </c>
      <c r="CA53" s="129" t="str">
        <f t="shared" si="432"/>
        <v>N/A</v>
      </c>
      <c r="CB53" s="130" t="str">
        <f>_xlfn.XLOOKUP(B53,PROSPERInitial_Query!$E:$E,PROSPERInitial_Query!$AA:$AA,"",,-1)</f>
        <v/>
      </c>
      <c r="CC53" s="121" t="str">
        <f t="shared" si="370"/>
        <v>Theresa Macias2 - RelationshipAccount / Stakeholder 1Name</v>
      </c>
      <c r="CD53" s="121" t="str">
        <f>_xlfn.XLOOKUP(CC53,PROSPERDelta_Query!BK:BK,PROSPERDelta_Query!AC:AC,"",,-1)</f>
        <v/>
      </c>
      <c r="CE53" s="126" t="str">
        <f>_xlfn.XLOOKUP(B53,PROSPERInitial_Query!$E:$E,PROSPERInitial_Query!$Q:$Q,"",,-1)</f>
        <v/>
      </c>
      <c r="CF53" s="121" t="str">
        <f t="shared" si="371"/>
        <v>Theresa Macias2 - RelationshipAccount / Stakeholder 1Self Score</v>
      </c>
      <c r="CG53" s="126" t="str">
        <f>_xlfn.XLOOKUP(CF53,PROSPERDelta_Query!BK:BK,PROSPERDelta_Query!AM:AM,"",,-1)</f>
        <v/>
      </c>
      <c r="CH53" s="131" t="str">
        <f t="shared" si="372"/>
        <v/>
      </c>
      <c r="CI53" s="131" t="str">
        <f t="shared" si="433"/>
        <v>N/A</v>
      </c>
      <c r="CJ53" s="132" t="str">
        <f t="shared" si="434"/>
        <v>N/A</v>
      </c>
      <c r="CK53" s="132" t="str">
        <f>IF(IF(IF($C53="Christopher Lobo",_xlfn.XLOOKUP($B53,PROSPER_Lobo!$1:$1,PROSPER_Lobo!$21:$21,""),
IF($C53="Naren Baliga",_xlfn.XLOOKUP($B53,PROSPER_Baliga!$1:$1,PROSPER_Baliga!$21:$21,""),
IF($C53="Thorsten Huhn",_xlfn.XLOOKUP($B53,PROSPER_Huhn!$1:$1,PROSPER_Huhn!$21:$21,""),
IF($C53="Nick Hull",_xlfn.XLOOKUP($B53,PROSPER_Hull!$1:$1,PROSPER_Hull!$21:$21,""),
IF($C53="Monika Kotwani",_xlfn.XLOOKUP($B53,PROSPER_Kotwani!$1:$1,PROSPER_Kotwani!$21:$21,""),
IF($C53="Jonathan Wellner",_xlfn.XLOOKUP($B53,PROSPER_Wellner!$1:$1,PROSPER_Wellner!$21:$21,""),
IF($C53="Travis Harvey",_xlfn.XLOOKUP($B53,PROSPER_Harvey!$1:$1,PROSPER_Harvey!$21:$21,""),"")))))))="","",
IF($C53="Christopher Lobo",_xlfn.XLOOKUP($B53,PROSPER_Lobo!$1:$1,PROSPER_Lobo!$21:$21,""),
IF($C53="Naren Baliga",_xlfn.XLOOKUP($B53,PROSPER_Baliga!$1:$1,PROSPER_Baliga!$21:$21,""),
IF($C53="Thorsten Huhn",_xlfn.XLOOKUP($B53,PROSPER_Huhn!$1:$1,PROSPER_Huhn!$21:$21,""),
IF($C53="Nick Hull",_xlfn.XLOOKUP($B53,PROSPER_Hull!$1:$1,PROSPER_Hull!$21:$21,""),
IF($C53="Monika Kotwani",_xlfn.XLOOKUP($B53,PROSPER_Kotwani!$1:$1,PROSPER_Kotwani!$21:$21,""),
IF($C53="Jonathan Wellner",_xlfn.XLOOKUP($B53,PROSPER_Wellner!$1:$1,PROSPER_Wellner!$21:$21,""),
IF($C53="Travis Harvey",_xlfn.XLOOKUP($B53,PROSPER_Harvey!$1:$1,PROSPER_Harvey!$21:$21,""),""))))))))="","No Score",IF(IF($C53="Christopher Lobo",_xlfn.XLOOKUP($B53,PROSPER_Lobo!$1:$1,PROSPER_Lobo!$21:$21,""),
IF($C53="Naren Baliga",_xlfn.XLOOKUP($B53,PROSPER_Baliga!$1:$1,PROSPER_Baliga!$21:$21,""),
IF($C53="Thorsten Huhn",_xlfn.XLOOKUP($B53,PROSPER_Huhn!$1:$1,PROSPER_Huhn!$21:$21,""),
IF($C53="Nick Hull",_xlfn.XLOOKUP($B53,PROSPER_Hull!$1:$1,PROSPER_Hull!$21:$21,""),
IF($C53="Monika Kotwani",_xlfn.XLOOKUP($B53,PROSPER_Kotwani!$1:$1,PROSPER_Kotwani!$21:$21,""),
IF($C53="Jonathan Wellner",_xlfn.XLOOKUP($B53,PROSPER_Wellner!$1:$1,PROSPER_Wellner!$21:$21,""),
IF($C53="Travis Harvey",_xlfn.XLOOKUP($B53,PROSPER_Harvey!$1:$1,PROSPER_Harvey!$21:$21,""),"")))))))="","",
IF($C53="Christopher Lobo",_xlfn.XLOOKUP($B53,PROSPER_Lobo!$1:$1,PROSPER_Lobo!$21:$21,""),
IF($C53="Naren Baliga",_xlfn.XLOOKUP($B53,PROSPER_Baliga!$1:$1,PROSPER_Baliga!$21:$21,""),
IF($C53="Thorsten Huhn",_xlfn.XLOOKUP($B53,PROSPER_Huhn!$1:$1,PROSPER_Huhn!$21:$21,""),
IF($C53="Nick Hull",_xlfn.XLOOKUP($B53,PROSPER_Hull!$1:$1,PROSPER_Hull!$21:$21,""),
IF($C53="Monika Kotwani",_xlfn.XLOOKUP($B53,PROSPER_Kotwani!$1:$1,PROSPER_Kotwani!$21:$21,""),
IF($C53="Jonathan Wellner",_xlfn.XLOOKUP($B53,PROSPER_Wellner!$1:$1,PROSPER_Wellner!$21:$21,""),
IF($C53="Travis Harvey",_xlfn.XLOOKUP($B53,PROSPER_Harvey!$1:$1,PROSPER_Harvey!$21:$21,""),"")))))))))</f>
        <v>N/A</v>
      </c>
      <c r="CL53" s="131" t="str">
        <f>IF(IF(IF($C53="Christopher Lobo",_xlfn.XLOOKUP($B53,PROSPER_Lobo!$1:$1,PROSPER_Lobo!$22:$22,""),
IF($C53="Naren Baliga",_xlfn.XLOOKUP($B53,PROSPER_Baliga!$1:$1,PROSPER_Baliga!$22:$22,""),
IF($C53="Thorsten Huhn",_xlfn.XLOOKUP($B53,PROSPER_Huhn!$1:$1,PROSPER_Huhn!$22:$22,""),
IF($C53="Nick Hull",_xlfn.XLOOKUP($B53,PROSPER_Hull!$1:$1,PROSPER_Hull!$22:$22,""),
IF($C53="Monika Kotwani",_xlfn.XLOOKUP($B53,PROSPER_Kotwani!$1:$1,PROSPER_Kotwani!$22:$22,""),
IF($C53="Jonathan Wellner",_xlfn.XLOOKUP($B53,PROSPER_Wellner!$1:$1,PROSPER_Wellner!$22:$22,""),
IF($C53="Travis Harvey",_xlfn.XLOOKUP($B53,PROSPER_Harvey!$1:$1,PROSPER_Harvey!$22:$22,""),"")))))))="","",
IF($C53="Christopher Lobo",_xlfn.XLOOKUP($B53,PROSPER_Lobo!$1:$1,PROSPER_Lobo!$22:$22,""),
IF($C53="Naren Baliga",_xlfn.XLOOKUP($B53,PROSPER_Baliga!$1:$1,PROSPER_Baliga!$22:$22,""),
IF($C53="Thorsten Huhn",_xlfn.XLOOKUP($B53,PROSPER_Huhn!$1:$1,PROSPER_Huhn!$22:$22,""),
IF($C53="Nick Hull",_xlfn.XLOOKUP($B53,PROSPER_Hull!$1:$1,PROSPER_Hull!$22:$22,""),
IF($C53="Monika Kotwani",_xlfn.XLOOKUP($B53,PROSPER_Kotwani!$1:$1,PROSPER_Kotwani!$22:$22,""),
IF($C53="Jonathan Wellner",_xlfn.XLOOKUP($B53,PROSPER_Wellner!$1:$1,PROSPER_Wellner!$22:$22,""),
IF($C53="Travis Harvey",_xlfn.XLOOKUP($B53,PROSPER_Harvey!$1:$1,PROSPER_Harvey!$22:$22,""),""))))))))="","No Comment",IF(IF($C53="Christopher Lobo",_xlfn.XLOOKUP($B53,PROSPER_Lobo!$1:$1,PROSPER_Lobo!$22:$22,""),
IF($C53="Naren Baliga",_xlfn.XLOOKUP($B53,PROSPER_Baliga!$1:$1,PROSPER_Baliga!$22:$22,""),
IF($C53="Thorsten Huhn",_xlfn.XLOOKUP($B53,PROSPER_Huhn!$1:$1,PROSPER_Huhn!$22:$22,""),
IF($C53="Nick Hull",_xlfn.XLOOKUP($B53,PROSPER_Hull!$1:$1,PROSPER_Hull!$22:$22,""),
IF($C53="Monika Kotwani",_xlfn.XLOOKUP($B53,PROSPER_Kotwani!$1:$1,PROSPER_Kotwani!$22:$22,""),
IF($C53="Jonathan Wellner",_xlfn.XLOOKUP($B53,PROSPER_Wellner!$1:$1,PROSPER_Wellner!$22:$22,""),
IF($C53="Travis Harvey",_xlfn.XLOOKUP($B53,PROSPER_Harvey!$1:$1,PROSPER_Harvey!$22:$22,""),"")))))))="","",
IF($C53="Christopher Lobo",_xlfn.XLOOKUP($B53,PROSPER_Lobo!$1:$1,PROSPER_Lobo!$22:$22,""),
IF($C53="Naren Baliga",_xlfn.XLOOKUP($B53,PROSPER_Baliga!$1:$1,PROSPER_Baliga!$22:$22,""),
IF($C53="Thorsten Huhn",_xlfn.XLOOKUP($B53,PROSPER_Huhn!$1:$1,PROSPER_Huhn!$22:$22,""),
IF($C53="Nick Hull",_xlfn.XLOOKUP($B53,PROSPER_Hull!$1:$1,PROSPER_Hull!$22:$22,""),
IF($C53="Monika Kotwani",_xlfn.XLOOKUP($B53,PROSPER_Kotwani!$1:$1,PROSPER_Kotwani!$22:$22,""),
IF($C53="Jonathan Wellner",_xlfn.XLOOKUP($B53,PROSPER_Wellner!$1:$1,PROSPER_Wellner!$22:$22,""),
IF($C53="Travis Harvey",_xlfn.XLOOKUP($B53,PROSPER_Harvey!$1:$1,PROSPER_Harvey!$22:$22,""),"")))))))))</f>
        <v>N/A</v>
      </c>
      <c r="CM53" s="150" t="str">
        <f t="shared" si="435"/>
        <v>N/A</v>
      </c>
      <c r="CN53" s="130" t="str">
        <f>_xlfn.XLOOKUP(B53,PROSPERInitial_Query!$E:$E,PROSPERInitial_Query!$AB:$AB,"",,-1)</f>
        <v/>
      </c>
      <c r="CO53" s="121" t="str">
        <f t="shared" si="373"/>
        <v>Theresa Macias2 - RelationshipAccount / Stakeholder 2Name</v>
      </c>
      <c r="CP53" s="121" t="str">
        <f>_xlfn.XLOOKUP(CO53,PROSPERDelta_Query!BK:BK,PROSPERDelta_Query!AD:AD,"",,-1)</f>
        <v/>
      </c>
      <c r="CQ53" s="126" t="str">
        <f>_xlfn.XLOOKUP(B53,PROSPERInitial_Query!$E:$E,PROSPERInitial_Query!$R:$R,"",,-1)</f>
        <v/>
      </c>
      <c r="CR53" s="121" t="str">
        <f t="shared" si="374"/>
        <v>Theresa Macias2 - RelationshipAccount / Stakeholder 2Self Score</v>
      </c>
      <c r="CS53" s="126" t="str">
        <f>_xlfn.XLOOKUP(CR53,PROSPERDelta_Query!BK:BK,PROSPERDelta_Query!AN:AN,"",,-1)</f>
        <v/>
      </c>
      <c r="CT53" s="131" t="str">
        <f t="shared" si="375"/>
        <v/>
      </c>
      <c r="CU53" s="131" t="str">
        <f t="shared" si="436"/>
        <v>N/A</v>
      </c>
      <c r="CV53" s="132" t="str">
        <f t="shared" si="437"/>
        <v>N/A</v>
      </c>
      <c r="CW53" s="132" t="str">
        <f>IF(IF(IF($C53="Christopher Lobo",_xlfn.XLOOKUP($B53,PROSPER_Lobo!$1:$1,PROSPER_Lobo!$24:$24,""),
IF($C53="Naren Baliga",_xlfn.XLOOKUP($B53,PROSPER_Baliga!$1:$1,PROSPER_Baliga!$24:$24,""),
IF($C53="Thorsten Huhn",_xlfn.XLOOKUP($B53,PROSPER_Huhn!$1:$1,PROSPER_Huhn!$24:$24,""),
IF($C53="Nick Hull",_xlfn.XLOOKUP($B53,PROSPER_Hull!$1:$1,PROSPER_Hull!$24:$24,""),
IF($C53="Monika Kotwani",_xlfn.XLOOKUP($B53,PROSPER_Kotwani!$1:$1,PROSPER_Kotwani!$24:$24,""),
IF($C53="Jonathan Wellner",_xlfn.XLOOKUP($B53,PROSPER_Wellner!$1:$1,PROSPER_Wellner!$24:$24,""),
IF($C53="Travis Harvey",_xlfn.XLOOKUP($B53,PROSPER_Harvey!$1:$1,PROSPER_Harvey!$24:$24,""),"")))))))="","",
IF($C53="Christopher Lobo",_xlfn.XLOOKUP($B53,PROSPER_Lobo!$1:$1,PROSPER_Lobo!$24:$24,""),
IF($C53="Naren Baliga",_xlfn.XLOOKUP($B53,PROSPER_Baliga!$1:$1,PROSPER_Baliga!$24:$24,""),
IF($C53="Thorsten Huhn",_xlfn.XLOOKUP($B53,PROSPER_Huhn!$1:$1,PROSPER_Huhn!$24:$24,""),
IF($C53="Nick Hull",_xlfn.XLOOKUP($B53,PROSPER_Hull!$1:$1,PROSPER_Hull!$24:$24,""),
IF($C53="Monika Kotwani",_xlfn.XLOOKUP($B53,PROSPER_Kotwani!$1:$1,PROSPER_Kotwani!$24:$24,""),
IF($C53="Jonathan Wellner",_xlfn.XLOOKUP($B53,PROSPER_Wellner!$1:$1,PROSPER_Wellner!$24:$24,""),
IF($C53="Travis Harvey",_xlfn.XLOOKUP($B53,PROSPER_Harvey!$1:$1,PROSPER_Harvey!$24:$24,""),""))))))))="","No Score",IF(IF($C53="Christopher Lobo",_xlfn.XLOOKUP($B53,PROSPER_Lobo!$1:$1,PROSPER_Lobo!$24:$24,""),
IF($C53="Naren Baliga",_xlfn.XLOOKUP($B53,PROSPER_Baliga!$1:$1,PROSPER_Baliga!$24:$24,""),
IF($C53="Thorsten Huhn",_xlfn.XLOOKUP($B53,PROSPER_Huhn!$1:$1,PROSPER_Huhn!$24:$24,""),
IF($C53="Nick Hull",_xlfn.XLOOKUP($B53,PROSPER_Hull!$1:$1,PROSPER_Hull!$24:$24,""),
IF($C53="Monika Kotwani",_xlfn.XLOOKUP($B53,PROSPER_Kotwani!$1:$1,PROSPER_Kotwani!$24:$24,""),
IF($C53="Jonathan Wellner",_xlfn.XLOOKUP($B53,PROSPER_Wellner!$1:$1,PROSPER_Wellner!$24:$24,""),
IF($C53="Travis Harvey",_xlfn.XLOOKUP($B53,PROSPER_Harvey!$1:$1,PROSPER_Harvey!$24:$24,""),"")))))))="","",
IF($C53="Christopher Lobo",_xlfn.XLOOKUP($B53,PROSPER_Lobo!$1:$1,PROSPER_Lobo!$24:$24,""),
IF($C53="Naren Baliga",_xlfn.XLOOKUP($B53,PROSPER_Baliga!$1:$1,PROSPER_Baliga!$24:$24,""),
IF($C53="Thorsten Huhn",_xlfn.XLOOKUP($B53,PROSPER_Huhn!$1:$1,PROSPER_Huhn!$24:$24,""),
IF($C53="Nick Hull",_xlfn.XLOOKUP($B53,PROSPER_Hull!$1:$1,PROSPER_Hull!$24:$24,""),
IF($C53="Monika Kotwani",_xlfn.XLOOKUP($B53,PROSPER_Kotwani!$1:$1,PROSPER_Kotwani!$24:$24,""),
IF($C53="Jonathan Wellner",_xlfn.XLOOKUP($B53,PROSPER_Wellner!$1:$1,PROSPER_Wellner!$24:$24,""),
IF($C53="Travis Harvey",_xlfn.XLOOKUP($B53,PROSPER_Harvey!$1:$1,PROSPER_Harvey!$24:$24,""),"")))))))))</f>
        <v>N/A</v>
      </c>
      <c r="CX53" s="131" t="str">
        <f>IF(IF(IF($C53="Christopher Lobo",_xlfn.XLOOKUP($B53,PROSPER_Lobo!$1:$1,PROSPER_Lobo!$25:$25,""),
IF($C53="Naren Baliga",_xlfn.XLOOKUP($B53,PROSPER_Baliga!$1:$1,PROSPER_Baliga!$25:$25,""),
IF($C53="Thorsten Huhn",_xlfn.XLOOKUP($B53,PROSPER_Huhn!$1:$1,PROSPER_Huhn!$25:$25,""),
IF($C53="Nick Hull",_xlfn.XLOOKUP($B53,PROSPER_Hull!$1:$1,PROSPER_Hull!$25:$25,""),
IF($C53="Monika Kotwani",_xlfn.XLOOKUP($B53,PROSPER_Kotwani!$1:$1,PROSPER_Kotwani!$25:$25,""),
IF($C53="Jonathan Wellner",_xlfn.XLOOKUP($B53,PROSPER_Wellner!$1:$1,PROSPER_Wellner!$25:$25,""),
IF($C53="Travis Harvey",_xlfn.XLOOKUP($B53,PROSPER_Harvey!$1:$1,PROSPER_Harvey!$25:$25,""),"")))))))="","",
IF($C53="Christopher Lobo",_xlfn.XLOOKUP($B53,PROSPER_Lobo!$1:$1,PROSPER_Lobo!$25:$25,""),
IF($C53="Naren Baliga",_xlfn.XLOOKUP($B53,PROSPER_Baliga!$1:$1,PROSPER_Baliga!$25:$25,""),
IF($C53="Thorsten Huhn",_xlfn.XLOOKUP($B53,PROSPER_Huhn!$1:$1,PROSPER_Huhn!$25:$25,""),
IF($C53="Nick Hull",_xlfn.XLOOKUP($B53,PROSPER_Hull!$1:$1,PROSPER_Hull!$25:$25,""),
IF($C53="Monika Kotwani",_xlfn.XLOOKUP($B53,PROSPER_Kotwani!$1:$1,PROSPER_Kotwani!$25:$25,""),
IF($C53="Jonathan Wellner",_xlfn.XLOOKUP($B53,PROSPER_Wellner!$1:$1,PROSPER_Wellner!$25:$25,""),
IF($C53="Travis Harvey",_xlfn.XLOOKUP($B53,PROSPER_Harvey!$1:$1,PROSPER_Harvey!$25:$25,""),""))))))))="","No Comment",IF(IF($C53="Christopher Lobo",_xlfn.XLOOKUP($B53,PROSPER_Lobo!$1:$1,PROSPER_Lobo!$25:$25,""),
IF($C53="Naren Baliga",_xlfn.XLOOKUP($B53,PROSPER_Baliga!$1:$1,PROSPER_Baliga!$25:$25,""),
IF($C53="Thorsten Huhn",_xlfn.XLOOKUP($B53,PROSPER_Huhn!$1:$1,PROSPER_Huhn!$25:$25,""),
IF($C53="Nick Hull",_xlfn.XLOOKUP($B53,PROSPER_Hull!$1:$1,PROSPER_Hull!$25:$25,""),
IF($C53="Monika Kotwani",_xlfn.XLOOKUP($B53,PROSPER_Kotwani!$1:$1,PROSPER_Kotwani!$25:$25,""),
IF($C53="Jonathan Wellner",_xlfn.XLOOKUP($B53,PROSPER_Wellner!$1:$1,PROSPER_Wellner!$25:$25,""),
IF($C53="Travis Harvey",_xlfn.XLOOKUP($B53,PROSPER_Harvey!$1:$1,PROSPER_Harvey!$25:$25,""),"")))))))="","",
IF($C53="Christopher Lobo",_xlfn.XLOOKUP($B53,PROSPER_Lobo!$1:$1,PROSPER_Lobo!$25:$25,""),
IF($C53="Naren Baliga",_xlfn.XLOOKUP($B53,PROSPER_Baliga!$1:$1,PROSPER_Baliga!$25:$25,""),
IF($C53="Thorsten Huhn",_xlfn.XLOOKUP($B53,PROSPER_Huhn!$1:$1,PROSPER_Huhn!$25:$25,""),
IF($C53="Nick Hull",_xlfn.XLOOKUP($B53,PROSPER_Hull!$1:$1,PROSPER_Hull!$25:$25,""),
IF($C53="Monika Kotwani",_xlfn.XLOOKUP($B53,PROSPER_Kotwani!$1:$1,PROSPER_Kotwani!$25:$25,""),
IF($C53="Jonathan Wellner",_xlfn.XLOOKUP($B53,PROSPER_Wellner!$1:$1,PROSPER_Wellner!$25:$25,""),
IF($C53="Travis Harvey",_xlfn.XLOOKUP($B53,PROSPER_Harvey!$1:$1,PROSPER_Harvey!$25:$25,""),"")))))))))</f>
        <v>N/A</v>
      </c>
      <c r="CY53" s="150" t="str">
        <f t="shared" si="438"/>
        <v>N/A</v>
      </c>
      <c r="CZ53" s="130" t="str">
        <f>_xlfn.XLOOKUP(B53,PROSPERInitial_Query!$E:$E,PROSPERInitial_Query!$AC:$AC,"",,-1)</f>
        <v/>
      </c>
      <c r="DA53" s="121" t="str">
        <f t="shared" si="376"/>
        <v>Theresa Macias2 - RelationshipAccount / Stakeholder 3Name</v>
      </c>
      <c r="DB53" s="121" t="str">
        <f>_xlfn.XLOOKUP(DA53,PROSPERDelta_Query!BK:BK,PROSPERDelta_Query!AE:AE,"",,-1)</f>
        <v/>
      </c>
      <c r="DC53" s="126" t="str">
        <f>_xlfn.XLOOKUP(B53,PROSPERInitial_Query!$E:$E,PROSPERInitial_Query!$S:$S,"",,-1)</f>
        <v/>
      </c>
      <c r="DD53" s="121" t="str">
        <f t="shared" si="377"/>
        <v>Theresa Macias2 - RelationshipAccount / Stakeholder 3Self Score</v>
      </c>
      <c r="DE53" s="126" t="str">
        <f>_xlfn.XLOOKUP(DD53,PROSPERDelta_Query!BK:BK,PROSPERDelta_Query!AO:AO,"",,-1)</f>
        <v/>
      </c>
      <c r="DF53" s="131" t="str">
        <f t="shared" si="378"/>
        <v/>
      </c>
      <c r="DG53" s="131" t="str">
        <f t="shared" si="439"/>
        <v>N/A</v>
      </c>
      <c r="DH53" s="132" t="str">
        <f t="shared" si="440"/>
        <v>N/A</v>
      </c>
      <c r="DI53" s="132" t="str">
        <f>IF(IF(IF($C53="Christopher Lobo",_xlfn.XLOOKUP($B53,PROSPER_Lobo!$1:$1,PROSPER_Lobo!$27:$27,""),
IF($C53="Naren Baliga",_xlfn.XLOOKUP($B53,PROSPER_Baliga!$1:$1,PROSPER_Baliga!$27:$27,""),
IF($C53="Thorsten Huhn",_xlfn.XLOOKUP($B53,PROSPER_Huhn!$1:$1,PROSPER_Huhn!$27:$27,""),
IF($C53="Nick Hull",_xlfn.XLOOKUP($B53,PROSPER_Hull!$1:$1,PROSPER_Hull!$27:$27,""),
IF($C53="Monika Kotwani",_xlfn.XLOOKUP($B53,PROSPER_Kotwani!$1:$1,PROSPER_Kotwani!$27:$27,""),
IF($C53="Jonathan Wellner",_xlfn.XLOOKUP($B53,PROSPER_Wellner!$1:$1,PROSPER_Wellner!$27:$27,""),
IF($C53="Travis Harvey",_xlfn.XLOOKUP($B53,PROSPER_Harvey!$1:$1,PROSPER_Harvey!$27:$27,""),"")))))))="","",
IF($C53="Christopher Lobo",_xlfn.XLOOKUP($B53,PROSPER_Lobo!$1:$1,PROSPER_Lobo!$27:$27,""),
IF($C53="Naren Baliga",_xlfn.XLOOKUP($B53,PROSPER_Baliga!$1:$1,PROSPER_Baliga!$27:$27,""),
IF($C53="Thorsten Huhn",_xlfn.XLOOKUP($B53,PROSPER_Huhn!$1:$1,PROSPER_Huhn!$27:$27,""),
IF($C53="Nick Hull",_xlfn.XLOOKUP($B53,PROSPER_Hull!$1:$1,PROSPER_Hull!$27:$27,""),
IF($C53="Monika Kotwani",_xlfn.XLOOKUP($B53,PROSPER_Kotwani!$1:$1,PROSPER_Kotwani!$27:$27,""),
IF($C53="Jonathan Wellner",_xlfn.XLOOKUP($B53,PROSPER_Wellner!$1:$1,PROSPER_Wellner!$27:$27,""),
IF($C53="Travis Harvey",_xlfn.XLOOKUP($B53,PROSPER_Harvey!$1:$1,PROSPER_Harvey!$27:$27,""),""))))))))="","No Score",IF(IF($C53="Christopher Lobo",_xlfn.XLOOKUP($B53,PROSPER_Lobo!$1:$1,PROSPER_Lobo!$27:$27,""),
IF($C53="Naren Baliga",_xlfn.XLOOKUP($B53,PROSPER_Baliga!$1:$1,PROSPER_Baliga!$27:$27,""),
IF($C53="Thorsten Huhn",_xlfn.XLOOKUP($B53,PROSPER_Huhn!$1:$1,PROSPER_Huhn!$27:$27,""),
IF($C53="Nick Hull",_xlfn.XLOOKUP($B53,PROSPER_Hull!$1:$1,PROSPER_Hull!$27:$27,""),
IF($C53="Monika Kotwani",_xlfn.XLOOKUP($B53,PROSPER_Kotwani!$1:$1,PROSPER_Kotwani!$27:$27,""),
IF($C53="Jonathan Wellner",_xlfn.XLOOKUP($B53,PROSPER_Wellner!$1:$1,PROSPER_Wellner!$27:$27,""),
IF($C53="Travis Harvey",_xlfn.XLOOKUP($B53,PROSPER_Harvey!$1:$1,PROSPER_Harvey!$27:$27,""),"")))))))="","",
IF($C53="Christopher Lobo",_xlfn.XLOOKUP($B53,PROSPER_Lobo!$1:$1,PROSPER_Lobo!$27:$27,""),
IF($C53="Naren Baliga",_xlfn.XLOOKUP($B53,PROSPER_Baliga!$1:$1,PROSPER_Baliga!$27:$27,""),
IF($C53="Thorsten Huhn",_xlfn.XLOOKUP($B53,PROSPER_Huhn!$1:$1,PROSPER_Huhn!$27:$27,""),
IF($C53="Nick Hull",_xlfn.XLOOKUP($B53,PROSPER_Hull!$1:$1,PROSPER_Hull!$27:$27,""),
IF($C53="Monika Kotwani",_xlfn.XLOOKUP($B53,PROSPER_Kotwani!$1:$1,PROSPER_Kotwani!$27:$27,""),
IF($C53="Jonathan Wellner",_xlfn.XLOOKUP($B53,PROSPER_Wellner!$1:$1,PROSPER_Wellner!$27:$27,""),
IF($C53="Travis Harvey",_xlfn.XLOOKUP($B53,PROSPER_Harvey!$1:$1,PROSPER_Harvey!$27:$27,""),"")))))))))</f>
        <v>N/A</v>
      </c>
      <c r="DJ53" s="131" t="str">
        <f>IF(IF(IF($C53="Christopher Lobo",_xlfn.XLOOKUP($B53,PROSPER_Lobo!$1:$1,PROSPER_Lobo!$28:$28,""),
IF($C53="Naren Baliga",_xlfn.XLOOKUP($B53,PROSPER_Baliga!$1:$1,PROSPER_Baliga!$28:$28,""),
IF($C53="Thorsten Huhn",_xlfn.XLOOKUP($B53,PROSPER_Huhn!$1:$1,PROSPER_Huhn!$28:$28,""),
IF($C53="Nick Hull",_xlfn.XLOOKUP($B53,PROSPER_Hull!$1:$1,PROSPER_Hull!$28:$28,""),
IF($C53="Monika Kotwani",_xlfn.XLOOKUP($B53,PROSPER_Kotwani!$1:$1,PROSPER_Kotwani!$28:$28,""),
IF($C53="Jonathan Wellner",_xlfn.XLOOKUP($B53,PROSPER_Wellner!$1:$1,PROSPER_Wellner!$28:$28,""),
IF($C53="Travis Harvey",_xlfn.XLOOKUP($B53,PROSPER_Harvey!$1:$1,PROSPER_Harvey!$28:$28,""),"")))))))="","",
IF($C53="Christopher Lobo",_xlfn.XLOOKUP($B53,PROSPER_Lobo!$1:$1,PROSPER_Lobo!$28:$28,""),
IF($C53="Naren Baliga",_xlfn.XLOOKUP($B53,PROSPER_Baliga!$1:$1,PROSPER_Baliga!$28:$28,""),
IF($C53="Thorsten Huhn",_xlfn.XLOOKUP($B53,PROSPER_Huhn!$1:$1,PROSPER_Huhn!$28:$28,""),
IF($C53="Nick Hull",_xlfn.XLOOKUP($B53,PROSPER_Hull!$1:$1,PROSPER_Hull!$28:$28,""),
IF($C53="Monika Kotwani",_xlfn.XLOOKUP($B53,PROSPER_Kotwani!$1:$1,PROSPER_Kotwani!$28:$28,""),
IF($C53="Jonathan Wellner",_xlfn.XLOOKUP($B53,PROSPER_Wellner!$1:$1,PROSPER_Wellner!$28:$28,""),
IF($C53="Travis Harvey",_xlfn.XLOOKUP($B53,PROSPER_Harvey!$1:$1,PROSPER_Harvey!$28:$28,""),""))))))))="","No Comment",IF(IF($C53="Christopher Lobo",_xlfn.XLOOKUP($B53,PROSPER_Lobo!$1:$1,PROSPER_Lobo!$28:$28,""),
IF($C53="Naren Baliga",_xlfn.XLOOKUP($B53,PROSPER_Baliga!$1:$1,PROSPER_Baliga!$28:$28,""),
IF($C53="Thorsten Huhn",_xlfn.XLOOKUP($B53,PROSPER_Huhn!$1:$1,PROSPER_Huhn!$28:$28,""),
IF($C53="Nick Hull",_xlfn.XLOOKUP($B53,PROSPER_Hull!$1:$1,PROSPER_Hull!$28:$28,""),
IF($C53="Monika Kotwani",_xlfn.XLOOKUP($B53,PROSPER_Kotwani!$1:$1,PROSPER_Kotwani!$28:$28,""),
IF($C53="Jonathan Wellner",_xlfn.XLOOKUP($B53,PROSPER_Wellner!$1:$1,PROSPER_Wellner!$28:$28,""),
IF($C53="Travis Harvey",_xlfn.XLOOKUP($B53,PROSPER_Harvey!$1:$1,PROSPER_Harvey!$28:$28,""),"")))))))="","",
IF($C53="Christopher Lobo",_xlfn.XLOOKUP($B53,PROSPER_Lobo!$1:$1,PROSPER_Lobo!$28:$28,""),
IF($C53="Naren Baliga",_xlfn.XLOOKUP($B53,PROSPER_Baliga!$1:$1,PROSPER_Baliga!$28:$28,""),
IF($C53="Thorsten Huhn",_xlfn.XLOOKUP($B53,PROSPER_Huhn!$1:$1,PROSPER_Huhn!$28:$28,""),
IF($C53="Nick Hull",_xlfn.XLOOKUP($B53,PROSPER_Hull!$1:$1,PROSPER_Hull!$28:$28,""),
IF($C53="Monika Kotwani",_xlfn.XLOOKUP($B53,PROSPER_Kotwani!$1:$1,PROSPER_Kotwani!$28:$28,""),
IF($C53="Jonathan Wellner",_xlfn.XLOOKUP($B53,PROSPER_Wellner!$1:$1,PROSPER_Wellner!$28:$28,""),
IF($C53="Travis Harvey",_xlfn.XLOOKUP($B53,PROSPER_Harvey!$1:$1,PROSPER_Harvey!$28:$28,""),"")))))))))</f>
        <v>N/A</v>
      </c>
      <c r="DK53" s="150" t="str">
        <f t="shared" si="441"/>
        <v>N/A</v>
      </c>
      <c r="DL53" s="130" t="str">
        <f>_xlfn.XLOOKUP(B53,PROSPERInitial_Query!$E:$E,PROSPERInitial_Query!$AD:$AD,"",,-1)</f>
        <v/>
      </c>
      <c r="DM53" s="121" t="str">
        <f t="shared" si="379"/>
        <v>Theresa Macias2 - RelationshipAccount / Stakeholder 4Name</v>
      </c>
      <c r="DN53" s="121" t="str">
        <f>_xlfn.XLOOKUP(DM53,PROSPERDelta_Query!BK:BK,PROSPERDelta_Query!AF:AF,"",,-1)</f>
        <v/>
      </c>
      <c r="DO53" s="126" t="str">
        <f>_xlfn.XLOOKUP(B53,PROSPERInitial_Query!$E:$E,PROSPERInitial_Query!$T:$T,"",,-1)</f>
        <v/>
      </c>
      <c r="DP53" s="121" t="str">
        <f t="shared" si="380"/>
        <v>Theresa Macias2 - RelationshipAccount / Stakeholder 4Self Score</v>
      </c>
      <c r="DQ53" s="126" t="str">
        <f>_xlfn.XLOOKUP(DP53,PROSPERDelta_Query!BK:BK,PROSPERDelta_Query!AP:AP,"",,-1)</f>
        <v/>
      </c>
      <c r="DR53" s="131" t="str">
        <f t="shared" si="381"/>
        <v/>
      </c>
      <c r="DS53" s="131" t="str">
        <f t="shared" si="442"/>
        <v>N/A</v>
      </c>
      <c r="DT53" s="132" t="str">
        <f t="shared" si="443"/>
        <v>N/A</v>
      </c>
      <c r="DU53" s="132" t="str">
        <f>IF(IF(IF($C53="Christopher Lobo",_xlfn.XLOOKUP($B53,PROSPER_Lobo!$1:$1,PROSPER_Lobo!$30:$30,""),
IF($C53="Naren Baliga",_xlfn.XLOOKUP($B53,PROSPER_Baliga!$1:$1,PROSPER_Baliga!$30:$30,""),
IF($C53="Thorsten Huhn",_xlfn.XLOOKUP($B53,PROSPER_Huhn!$1:$1,PROSPER_Huhn!$30:$30,""),
IF($C53="Nick Hull",_xlfn.XLOOKUP($B53,PROSPER_Hull!$1:$1,PROSPER_Hull!$30:$30,""),
IF($C53="Monika Kotwani",_xlfn.XLOOKUP($B53,PROSPER_Kotwani!$1:$1,PROSPER_Kotwani!$30:$30,""),
IF($C53="Jonathan Wellner",_xlfn.XLOOKUP($B53,PROSPER_Wellner!$1:$1,PROSPER_Wellner!$30:$30,""),
IF($C53="Travis Harvey",_xlfn.XLOOKUP($B53,PROSPER_Harvey!$1:$1,PROSPER_Harvey!$30:$30,""),"")))))))="","",
IF($C53="Christopher Lobo",_xlfn.XLOOKUP($B53,PROSPER_Lobo!$1:$1,PROSPER_Lobo!$30:$30,""),
IF($C53="Naren Baliga",_xlfn.XLOOKUP($B53,PROSPER_Baliga!$1:$1,PROSPER_Baliga!$30:$30,""),
IF($C53="Thorsten Huhn",_xlfn.XLOOKUP($B53,PROSPER_Huhn!$1:$1,PROSPER_Huhn!$30:$30,""),
IF($C53="Nick Hull",_xlfn.XLOOKUP($B53,PROSPER_Hull!$1:$1,PROSPER_Hull!$30:$30,""),
IF($C53="Monika Kotwani",_xlfn.XLOOKUP($B53,PROSPER_Kotwani!$1:$1,PROSPER_Kotwani!$30:$30,""),
IF($C53="Jonathan Wellner",_xlfn.XLOOKUP($B53,PROSPER_Wellner!$1:$1,PROSPER_Wellner!$30:$30,""),
IF($C53="Travis Harvey",_xlfn.XLOOKUP($B53,PROSPER_Harvey!$1:$1,PROSPER_Harvey!$30:$30,""),""))))))))="","No Score",IF(IF($C53="Christopher Lobo",_xlfn.XLOOKUP($B53,PROSPER_Lobo!$1:$1,PROSPER_Lobo!$30:$30,""),
IF($C53="Naren Baliga",_xlfn.XLOOKUP($B53,PROSPER_Baliga!$1:$1,PROSPER_Baliga!$30:$30,""),
IF($C53="Thorsten Huhn",_xlfn.XLOOKUP($B53,PROSPER_Huhn!$1:$1,PROSPER_Huhn!$30:$30,""),
IF($C53="Nick Hull",_xlfn.XLOOKUP($B53,PROSPER_Hull!$1:$1,PROSPER_Hull!$30:$30,""),
IF($C53="Monika Kotwani",_xlfn.XLOOKUP($B53,PROSPER_Kotwani!$1:$1,PROSPER_Kotwani!$30:$30,""),
IF($C53="Jonathan Wellner",_xlfn.XLOOKUP($B53,PROSPER_Wellner!$1:$1,PROSPER_Wellner!$30:$30,""),
IF($C53="Travis Harvey",_xlfn.XLOOKUP($B53,PROSPER_Harvey!$1:$1,PROSPER_Harvey!$30:$30,""),"")))))))="","",
IF($C53="Christopher Lobo",_xlfn.XLOOKUP($B53,PROSPER_Lobo!$1:$1,PROSPER_Lobo!$30:$30,""),
IF($C53="Naren Baliga",_xlfn.XLOOKUP($B53,PROSPER_Baliga!$1:$1,PROSPER_Baliga!$30:$30,""),
IF($C53="Thorsten Huhn",_xlfn.XLOOKUP($B53,PROSPER_Huhn!$1:$1,PROSPER_Huhn!$30:$30,""),
IF($C53="Nick Hull",_xlfn.XLOOKUP($B53,PROSPER_Hull!$1:$1,PROSPER_Hull!$30:$30,""),
IF($C53="Monika Kotwani",_xlfn.XLOOKUP($B53,PROSPER_Kotwani!$1:$1,PROSPER_Kotwani!$30:$30,""),
IF($C53="Jonathan Wellner",_xlfn.XLOOKUP($B53,PROSPER_Wellner!$1:$1,PROSPER_Wellner!$30:$30,""),
IF($C53="Travis Harvey",_xlfn.XLOOKUP($B53,PROSPER_Harvey!$1:$1,PROSPER_Harvey!$30:$30,""),"")))))))))</f>
        <v>N/A</v>
      </c>
      <c r="DV53" s="131" t="str">
        <f>IF(IF(IF($C53="Christopher Lobo",_xlfn.XLOOKUP($B53,PROSPER_Lobo!$1:$1,PROSPER_Lobo!$31:$31,""),
IF($C53="Naren Baliga",_xlfn.XLOOKUP($B53,PROSPER_Baliga!$1:$1,PROSPER_Baliga!$31:$31,""),
IF($C53="Thorsten Huhn",_xlfn.XLOOKUP($B53,PROSPER_Huhn!$1:$1,PROSPER_Huhn!$31:$31,""),
IF($C53="Nick Hull",_xlfn.XLOOKUP($B53,PROSPER_Hull!$1:$1,PROSPER_Hull!$31:$31,""),
IF($C53="Monika Kotwani",_xlfn.XLOOKUP($B53,PROSPER_Kotwani!$1:$1,PROSPER_Kotwani!$31:$31,""),
IF($C53="Jonathan Wellner",_xlfn.XLOOKUP($B53,PROSPER_Wellner!$1:$1,PROSPER_Wellner!$31:$31,""),
IF($C53="Travis Harvey",_xlfn.XLOOKUP($B53,PROSPER_Harvey!$1:$1,PROSPER_Harvey!$31:$31,""),"")))))))="","",
IF($C53="Christopher Lobo",_xlfn.XLOOKUP($B53,PROSPER_Lobo!$1:$1,PROSPER_Lobo!$31:$31,""),
IF($C53="Naren Baliga",_xlfn.XLOOKUP($B53,PROSPER_Baliga!$1:$1,PROSPER_Baliga!$31:$31,""),
IF($C53="Thorsten Huhn",_xlfn.XLOOKUP($B53,PROSPER_Huhn!$1:$1,PROSPER_Huhn!$31:$31,""),
IF($C53="Nick Hull",_xlfn.XLOOKUP($B53,PROSPER_Hull!$1:$1,PROSPER_Hull!$31:$31,""),
IF($C53="Monika Kotwani",_xlfn.XLOOKUP($B53,PROSPER_Kotwani!$1:$1,PROSPER_Kotwani!$31:$31,""),
IF($C53="Jonathan Wellner",_xlfn.XLOOKUP($B53,PROSPER_Wellner!$1:$1,PROSPER_Wellner!$31:$31,""),
IF($C53="Travis Harvey",_xlfn.XLOOKUP($B53,PROSPER_Harvey!$1:$1,PROSPER_Harvey!$31:$31,""),""))))))))="","No Comment",IF(IF($C53="Christopher Lobo",_xlfn.XLOOKUP($B53,PROSPER_Lobo!$1:$1,PROSPER_Lobo!$31:$31,""),
IF($C53="Naren Baliga",_xlfn.XLOOKUP($B53,PROSPER_Baliga!$1:$1,PROSPER_Baliga!$31:$31,""),
IF($C53="Thorsten Huhn",_xlfn.XLOOKUP($B53,PROSPER_Huhn!$1:$1,PROSPER_Huhn!$31:$31,""),
IF($C53="Nick Hull",_xlfn.XLOOKUP($B53,PROSPER_Hull!$1:$1,PROSPER_Hull!$31:$31,""),
IF($C53="Monika Kotwani",_xlfn.XLOOKUP($B53,PROSPER_Kotwani!$1:$1,PROSPER_Kotwani!$31:$31,""),
IF($C53="Jonathan Wellner",_xlfn.XLOOKUP($B53,PROSPER_Wellner!$1:$1,PROSPER_Wellner!$31:$31,""),
IF($C53="Travis Harvey",_xlfn.XLOOKUP($B53,PROSPER_Harvey!$1:$1,PROSPER_Harvey!$31:$31,""),"")))))))="","",
IF($C53="Christopher Lobo",_xlfn.XLOOKUP($B53,PROSPER_Lobo!$1:$1,PROSPER_Lobo!$31:$31,""),
IF($C53="Naren Baliga",_xlfn.XLOOKUP($B53,PROSPER_Baliga!$1:$1,PROSPER_Baliga!$31:$31,""),
IF($C53="Thorsten Huhn",_xlfn.XLOOKUP($B53,PROSPER_Huhn!$1:$1,PROSPER_Huhn!$31:$31,""),
IF($C53="Nick Hull",_xlfn.XLOOKUP($B53,PROSPER_Hull!$1:$1,PROSPER_Hull!$31:$31,""),
IF($C53="Monika Kotwani",_xlfn.XLOOKUP($B53,PROSPER_Kotwani!$1:$1,PROSPER_Kotwani!$31:$31,""),
IF($C53="Jonathan Wellner",_xlfn.XLOOKUP($B53,PROSPER_Wellner!$1:$1,PROSPER_Wellner!$31:$31,""),
IF($C53="Travis Harvey",_xlfn.XLOOKUP($B53,PROSPER_Harvey!$1:$1,PROSPER_Harvey!$31:$31,""),"")))))))))</f>
        <v>N/A</v>
      </c>
      <c r="DW53" s="150" t="str">
        <f t="shared" si="444"/>
        <v>N/A</v>
      </c>
      <c r="DX53" s="130" t="str">
        <f>_xlfn.XLOOKUP(B53,PROSPERInitial_Query!$E:$E,PROSPERInitial_Query!$AE:$AE,"",,-1)</f>
        <v/>
      </c>
      <c r="DY53" s="121" t="str">
        <f t="shared" si="382"/>
        <v>Theresa Macias2 - RelationshipAccount / Stakeholder 5Name</v>
      </c>
      <c r="DZ53" s="121" t="str">
        <f>_xlfn.XLOOKUP(DY53,PROSPERDelta_Query!BK:BK,PROSPERDelta_Query!AG:AG,"",,-1)</f>
        <v/>
      </c>
      <c r="EA53" s="126" t="str">
        <f>_xlfn.XLOOKUP(B53,PROSPERInitial_Query!$E:$E,PROSPERInitial_Query!$U:$U,"",,-1)</f>
        <v/>
      </c>
      <c r="EB53" s="121" t="str">
        <f t="shared" si="383"/>
        <v>Theresa Macias2 - RelationshipAccount / Stakeholder 5Self Score</v>
      </c>
      <c r="EC53" s="126" t="str">
        <f>_xlfn.XLOOKUP(EB53,PROSPERDelta_Query!BK:BK,PROSPERDelta_Query!AQ:AQ,"",,-1)</f>
        <v/>
      </c>
      <c r="ED53" s="131" t="str">
        <f t="shared" si="384"/>
        <v/>
      </c>
      <c r="EE53" s="131" t="str">
        <f t="shared" si="445"/>
        <v>N/A</v>
      </c>
      <c r="EF53" s="132" t="str">
        <f t="shared" si="446"/>
        <v>N/A</v>
      </c>
      <c r="EG53" s="132" t="str">
        <f>IF(IF(IF($C53="Christopher Lobo",_xlfn.XLOOKUP($B53,PROSPER_Lobo!$1:$1,PROSPER_Lobo!$33:$33,""),
IF($C53="Naren Baliga",_xlfn.XLOOKUP($B53,PROSPER_Baliga!$1:$1,PROSPER_Baliga!$33:$33,""),
IF($C53="Thorsten Huhn",_xlfn.XLOOKUP($B53,PROSPER_Huhn!$1:$1,PROSPER_Huhn!$33:$33,""),
IF($C53="Nick Hull",_xlfn.XLOOKUP($B53,PROSPER_Hull!$1:$1,PROSPER_Hull!$33:$33,""),
IF($C53="Monika Kotwani",_xlfn.XLOOKUP($B53,PROSPER_Kotwani!$1:$1,PROSPER_Kotwani!$33:$33,""),
IF($C53="Jonathan Wellner",_xlfn.XLOOKUP($B53,PROSPER_Wellner!$1:$1,PROSPER_Wellner!$33:$33,""),
IF($C53="Travis Harvey",_xlfn.XLOOKUP($B53,PROSPER_Harvey!$1:$1,PROSPER_Harvey!$33:$33,""),"")))))))="","",
IF($C53="Christopher Lobo",_xlfn.XLOOKUP($B53,PROSPER_Lobo!$1:$1,PROSPER_Lobo!$33:$33,""),
IF($C53="Naren Baliga",_xlfn.XLOOKUP($B53,PROSPER_Baliga!$1:$1,PROSPER_Baliga!$33:$33,""),
IF($C53="Thorsten Huhn",_xlfn.XLOOKUP($B53,PROSPER_Huhn!$1:$1,PROSPER_Huhn!$33:$33,""),
IF($C53="Nick Hull",_xlfn.XLOOKUP($B53,PROSPER_Hull!$1:$1,PROSPER_Hull!$33:$33,""),
IF($C53="Monika Kotwani",_xlfn.XLOOKUP($B53,PROSPER_Kotwani!$1:$1,PROSPER_Kotwani!$33:$33,""),
IF($C53="Jonathan Wellner",_xlfn.XLOOKUP($B53,PROSPER_Wellner!$1:$1,PROSPER_Wellner!$33:$33,""),
IF($C53="Travis Harvey",_xlfn.XLOOKUP($B53,PROSPER_Harvey!$1:$1,PROSPER_Harvey!$33:$33,""),""))))))))="","No Score",IF(IF($C53="Christopher Lobo",_xlfn.XLOOKUP($B53,PROSPER_Lobo!$1:$1,PROSPER_Lobo!$33:$33,""),
IF($C53="Naren Baliga",_xlfn.XLOOKUP($B53,PROSPER_Baliga!$1:$1,PROSPER_Baliga!$33:$33,""),
IF($C53="Thorsten Huhn",_xlfn.XLOOKUP($B53,PROSPER_Huhn!$1:$1,PROSPER_Huhn!$33:$33,""),
IF($C53="Nick Hull",_xlfn.XLOOKUP($B53,PROSPER_Hull!$1:$1,PROSPER_Hull!$33:$33,""),
IF($C53="Monika Kotwani",_xlfn.XLOOKUP($B53,PROSPER_Kotwani!$1:$1,PROSPER_Kotwani!$33:$33,""),
IF($C53="Jonathan Wellner",_xlfn.XLOOKUP($B53,PROSPER_Wellner!$1:$1,PROSPER_Wellner!$33:$33,""),
IF($C53="Travis Harvey",_xlfn.XLOOKUP($B53,PROSPER_Harvey!$1:$1,PROSPER_Harvey!$33:$33,""),"")))))))="","",
IF($C53="Christopher Lobo",_xlfn.XLOOKUP($B53,PROSPER_Lobo!$1:$1,PROSPER_Lobo!$33:$33,""),
IF($C53="Naren Baliga",_xlfn.XLOOKUP($B53,PROSPER_Baliga!$1:$1,PROSPER_Baliga!$33:$33,""),
IF($C53="Thorsten Huhn",_xlfn.XLOOKUP($B53,PROSPER_Huhn!$1:$1,PROSPER_Huhn!$33:$33,""),
IF($C53="Nick Hull",_xlfn.XLOOKUP($B53,PROSPER_Hull!$1:$1,PROSPER_Hull!$33:$33,""),
IF($C53="Monika Kotwani",_xlfn.XLOOKUP($B53,PROSPER_Kotwani!$1:$1,PROSPER_Kotwani!$33:$33,""),
IF($C53="Jonathan Wellner",_xlfn.XLOOKUP($B53,PROSPER_Wellner!$1:$1,PROSPER_Wellner!$33:$33,""),
IF($C53="Travis Harvey",_xlfn.XLOOKUP($B53,PROSPER_Harvey!$1:$1,PROSPER_Harvey!$33:$33,""),"")))))))))</f>
        <v>N/A</v>
      </c>
      <c r="EH53" s="131" t="str">
        <f>IF(IF(IF($C53="Christopher Lobo",_xlfn.XLOOKUP($B53,PROSPER_Lobo!$1:$1,PROSPER_Lobo!$34:$34,""),
IF($C53="Naren Baliga",_xlfn.XLOOKUP($B53,PROSPER_Baliga!$1:$1,PROSPER_Baliga!$34:$34,""),
IF($C53="Thorsten Huhn",_xlfn.XLOOKUP($B53,PROSPER_Huhn!$1:$1,PROSPER_Huhn!$34:$34,""),
IF($C53="Nick Hull",_xlfn.XLOOKUP($B53,PROSPER_Hull!$1:$1,PROSPER_Hull!$34:$34,""),
IF($C53="Monika Kotwani",_xlfn.XLOOKUP($B53,PROSPER_Kotwani!$1:$1,PROSPER_Kotwani!$34:$34,""),
IF($C53="Jonathan Wellner",_xlfn.XLOOKUP($B53,PROSPER_Wellner!$1:$1,PROSPER_Wellner!$34:$34,""),
IF($C53="Travis Harvey",_xlfn.XLOOKUP($B53,PROSPER_Harvey!$1:$1,PROSPER_Harvey!$34:$34,""),"")))))))="","",
IF($C53="Christopher Lobo",_xlfn.XLOOKUP($B53,PROSPER_Lobo!$1:$1,PROSPER_Lobo!$34:$34,""),
IF($C53="Naren Baliga",_xlfn.XLOOKUP($B53,PROSPER_Baliga!$1:$1,PROSPER_Baliga!$34:$34,""),
IF($C53="Thorsten Huhn",_xlfn.XLOOKUP($B53,PROSPER_Huhn!$1:$1,PROSPER_Huhn!$34:$34,""),
IF($C53="Nick Hull",_xlfn.XLOOKUP($B53,PROSPER_Hull!$1:$1,PROSPER_Hull!$34:$34,""),
IF($C53="Monika Kotwani",_xlfn.XLOOKUP($B53,PROSPER_Kotwani!$1:$1,PROSPER_Kotwani!$34:$34,""),
IF($C53="Jonathan Wellner",_xlfn.XLOOKUP($B53,PROSPER_Wellner!$1:$1,PROSPER_Wellner!$34:$34,""),
IF($C53="Travis Harvey",_xlfn.XLOOKUP($B53,PROSPER_Harvey!$1:$1,PROSPER_Harvey!$34:$34,""),""))))))))="","No Comment",IF(IF($C53="Christopher Lobo",_xlfn.XLOOKUP($B53,PROSPER_Lobo!$1:$1,PROSPER_Lobo!$34:$34,""),
IF($C53="Naren Baliga",_xlfn.XLOOKUP($B53,PROSPER_Baliga!$1:$1,PROSPER_Baliga!$34:$34,""),
IF($C53="Thorsten Huhn",_xlfn.XLOOKUP($B53,PROSPER_Huhn!$1:$1,PROSPER_Huhn!$34:$34,""),
IF($C53="Nick Hull",_xlfn.XLOOKUP($B53,PROSPER_Hull!$1:$1,PROSPER_Hull!$34:$34,""),
IF($C53="Monika Kotwani",_xlfn.XLOOKUP($B53,PROSPER_Kotwani!$1:$1,PROSPER_Kotwani!$34:$34,""),
IF($C53="Jonathan Wellner",_xlfn.XLOOKUP($B53,PROSPER_Wellner!$1:$1,PROSPER_Wellner!$34:$34,""),
IF($C53="Travis Harvey",_xlfn.XLOOKUP($B53,PROSPER_Harvey!$1:$1,PROSPER_Harvey!$34:$34,""),"")))))))="","",
IF($C53="Christopher Lobo",_xlfn.XLOOKUP($B53,PROSPER_Lobo!$1:$1,PROSPER_Lobo!$34:$34,""),
IF($C53="Naren Baliga",_xlfn.XLOOKUP($B53,PROSPER_Baliga!$1:$1,PROSPER_Baliga!$34:$34,""),
IF($C53="Thorsten Huhn",_xlfn.XLOOKUP($B53,PROSPER_Huhn!$1:$1,PROSPER_Huhn!$34:$34,""),
IF($C53="Nick Hull",_xlfn.XLOOKUP($B53,PROSPER_Hull!$1:$1,PROSPER_Hull!$34:$34,""),
IF($C53="Monika Kotwani",_xlfn.XLOOKUP($B53,PROSPER_Kotwani!$1:$1,PROSPER_Kotwani!$34:$34,""),
IF($C53="Jonathan Wellner",_xlfn.XLOOKUP($B53,PROSPER_Wellner!$1:$1,PROSPER_Wellner!$34:$34,""),
IF($C53="Travis Harvey",_xlfn.XLOOKUP($B53,PROSPER_Harvey!$1:$1,PROSPER_Harvey!$34:$34,""),"")))))))))</f>
        <v>N/A</v>
      </c>
      <c r="EI53" s="150" t="str">
        <f t="shared" si="447"/>
        <v>N/A</v>
      </c>
      <c r="EJ53" s="130" t="str">
        <f>_xlfn.XLOOKUP(B53,PROSPERInitial_Query!$E:$E,PROSPERInitial_Query!$AF:$AF,"",,-1)</f>
        <v/>
      </c>
      <c r="EK53" s="121" t="str">
        <f t="shared" si="385"/>
        <v>Theresa Macias2 - RelationshipAccount / Stakeholder 6Name</v>
      </c>
      <c r="EL53" s="121" t="str">
        <f>_xlfn.XLOOKUP(EK53,PROSPERDelta_Query!BK:BK,PROSPERDelta_Query!AH:AH,"",,-1)</f>
        <v/>
      </c>
      <c r="EM53" s="126" t="str">
        <f>_xlfn.XLOOKUP(B53,PROSPERInitial_Query!$E:$E,PROSPERInitial_Query!$V:$V,"",,-1)</f>
        <v/>
      </c>
      <c r="EN53" s="121" t="str">
        <f t="shared" si="386"/>
        <v>Theresa Macias2 - RelationshipAccount / Stakeholder 6Self Score</v>
      </c>
      <c r="EO53" s="126" t="str">
        <f>_xlfn.XLOOKUP(EN53,PROSPERDelta_Query!BK:BK,PROSPERDelta_Query!AR:AR,"",,-1)</f>
        <v/>
      </c>
      <c r="EP53" s="131" t="str">
        <f t="shared" si="387"/>
        <v/>
      </c>
      <c r="EQ53" s="131" t="str">
        <f t="shared" si="448"/>
        <v>N/A</v>
      </c>
      <c r="ER53" s="132" t="str">
        <f t="shared" si="449"/>
        <v>N/A</v>
      </c>
      <c r="ES53" s="132" t="str">
        <f>IF(IF(IF($C53="Christopher Lobo",_xlfn.XLOOKUP($B53,PROSPER_Lobo!$1:$1,PROSPER_Lobo!$36:$36,""),
IF($C53="Naren Baliga",_xlfn.XLOOKUP($B53,PROSPER_Baliga!$1:$1,PROSPER_Baliga!$36:$36,""),
IF($C53="Thorsten Huhn",_xlfn.XLOOKUP($B53,PROSPER_Huhn!$1:$1,PROSPER_Huhn!$36:$36,""),
IF($C53="Nick Hull",_xlfn.XLOOKUP($B53,PROSPER_Hull!$1:$1,PROSPER_Hull!$36:$36,""),
IF($C53="Monika Kotwani",_xlfn.XLOOKUP($B53,PROSPER_Kotwani!$1:$1,PROSPER_Kotwani!$36:$36,""),
IF($C53="Jonathan Wellner",_xlfn.XLOOKUP($B53,PROSPER_Wellner!$1:$1,PROSPER_Wellner!$36:$36,""),
IF($C53="Travis Harvey",_xlfn.XLOOKUP($B53,PROSPER_Harvey!$1:$1,PROSPER_Harvey!$36:$36,""),"")))))))="","",
IF($C53="Christopher Lobo",_xlfn.XLOOKUP($B53,PROSPER_Lobo!$1:$1,PROSPER_Lobo!$36:$36,""),
IF($C53="Naren Baliga",_xlfn.XLOOKUP($B53,PROSPER_Baliga!$1:$1,PROSPER_Baliga!$36:$36,""),
IF($C53="Thorsten Huhn",_xlfn.XLOOKUP($B53,PROSPER_Huhn!$1:$1,PROSPER_Huhn!$36:$36,""),
IF($C53="Nick Hull",_xlfn.XLOOKUP($B53,PROSPER_Hull!$1:$1,PROSPER_Hull!$36:$36,""),
IF($C53="Monika Kotwani",_xlfn.XLOOKUP($B53,PROSPER_Kotwani!$1:$1,PROSPER_Kotwani!$36:$36,""),
IF($C53="Jonathan Wellner",_xlfn.XLOOKUP($B53,PROSPER_Wellner!$1:$1,PROSPER_Wellner!$36:$36,""),
IF($C53="Travis Harvey",_xlfn.XLOOKUP($B53,PROSPER_Harvey!$1:$1,PROSPER_Harvey!$36:$36,""),""))))))))="","No Score",IF(IF($C53="Christopher Lobo",_xlfn.XLOOKUP($B53,PROSPER_Lobo!$1:$1,PROSPER_Lobo!$36:$36,""),
IF($C53="Naren Baliga",_xlfn.XLOOKUP($B53,PROSPER_Baliga!$1:$1,PROSPER_Baliga!$36:$36,""),
IF($C53="Thorsten Huhn",_xlfn.XLOOKUP($B53,PROSPER_Huhn!$1:$1,PROSPER_Huhn!$36:$36,""),
IF($C53="Nick Hull",_xlfn.XLOOKUP($B53,PROSPER_Hull!$1:$1,PROSPER_Hull!$36:$36,""),
IF($C53="Monika Kotwani",_xlfn.XLOOKUP($B53,PROSPER_Kotwani!$1:$1,PROSPER_Kotwani!$36:$36,""),
IF($C53="Jonathan Wellner",_xlfn.XLOOKUP($B53,PROSPER_Wellner!$1:$1,PROSPER_Wellner!$36:$36,""),
IF($C53="Travis Harvey",_xlfn.XLOOKUP($B53,PROSPER_Harvey!$1:$1,PROSPER_Harvey!$36:$36,""),"")))))))="","",
IF($C53="Christopher Lobo",_xlfn.XLOOKUP($B53,PROSPER_Lobo!$1:$1,PROSPER_Lobo!$36:$36,""),
IF($C53="Naren Baliga",_xlfn.XLOOKUP($B53,PROSPER_Baliga!$1:$1,PROSPER_Baliga!$36:$36,""),
IF($C53="Thorsten Huhn",_xlfn.XLOOKUP($B53,PROSPER_Huhn!$1:$1,PROSPER_Huhn!$36:$36,""),
IF($C53="Nick Hull",_xlfn.XLOOKUP($B53,PROSPER_Hull!$1:$1,PROSPER_Hull!$36:$36,""),
IF($C53="Monika Kotwani",_xlfn.XLOOKUP($B53,PROSPER_Kotwani!$1:$1,PROSPER_Kotwani!$36:$36,""),
IF($C53="Jonathan Wellner",_xlfn.XLOOKUP($B53,PROSPER_Wellner!$1:$1,PROSPER_Wellner!$36:$36,""),
IF($C53="Travis Harvey",_xlfn.XLOOKUP($B53,PROSPER_Harvey!$1:$1,PROSPER_Harvey!$36:$36,""),"")))))))))</f>
        <v>N/A</v>
      </c>
      <c r="ET53" s="131" t="str">
        <f>IF(IF(IF($C53="Christopher Lobo",_xlfn.XLOOKUP($B53,PROSPER_Lobo!$1:$1,PROSPER_Lobo!$37:$37,""),
IF($C53="Naren Baliga",_xlfn.XLOOKUP($B53,PROSPER_Baliga!$1:$1,PROSPER_Baliga!$37:$37,""),
IF($C53="Thorsten Huhn",_xlfn.XLOOKUP($B53,PROSPER_Huhn!$1:$1,PROSPER_Huhn!$37:$37,""),
IF($C53="Nick Hull",_xlfn.XLOOKUP($B53,PROSPER_Hull!$1:$1,PROSPER_Hull!$37:$37,""),
IF($C53="Monika Kotwani",_xlfn.XLOOKUP($B53,PROSPER_Kotwani!$1:$1,PROSPER_Kotwani!$37:$37,""),
IF($C53="Jonathan Wellner",_xlfn.XLOOKUP($B53,PROSPER_Wellner!$1:$1,PROSPER_Wellner!$37:$37,""),
IF($C53="Travis Harvey",_xlfn.XLOOKUP($B53,PROSPER_Harvey!$1:$1,PROSPER_Harvey!$37:$37,""),"")))))))="","",
IF($C53="Christopher Lobo",_xlfn.XLOOKUP($B53,PROSPER_Lobo!$1:$1,PROSPER_Lobo!$37:$37,""),
IF($C53="Naren Baliga",_xlfn.XLOOKUP($B53,PROSPER_Baliga!$1:$1,PROSPER_Baliga!$37:$37,""),
IF($C53="Thorsten Huhn",_xlfn.XLOOKUP($B53,PROSPER_Huhn!$1:$1,PROSPER_Huhn!$37:$37,""),
IF($C53="Nick Hull",_xlfn.XLOOKUP($B53,PROSPER_Hull!$1:$1,PROSPER_Hull!$37:$37,""),
IF($C53="Monika Kotwani",_xlfn.XLOOKUP($B53,PROSPER_Kotwani!$1:$1,PROSPER_Kotwani!$37:$37,""),
IF($C53="Jonathan Wellner",_xlfn.XLOOKUP($B53,PROSPER_Wellner!$1:$1,PROSPER_Wellner!$37:$37,""),
IF($C53="Travis Harvey",_xlfn.XLOOKUP($B53,PROSPER_Harvey!$1:$1,PROSPER_Harvey!$37:$37,""),""))))))))="","No Comment",IF(IF($C53="Christopher Lobo",_xlfn.XLOOKUP($B53,PROSPER_Lobo!$1:$1,PROSPER_Lobo!$37:$37,""),
IF($C53="Naren Baliga",_xlfn.XLOOKUP($B53,PROSPER_Baliga!$1:$1,PROSPER_Baliga!$37:$37,""),
IF($C53="Thorsten Huhn",_xlfn.XLOOKUP($B53,PROSPER_Huhn!$1:$1,PROSPER_Huhn!$37:$37,""),
IF($C53="Nick Hull",_xlfn.XLOOKUP($B53,PROSPER_Hull!$1:$1,PROSPER_Hull!$37:$37,""),
IF($C53="Monika Kotwani",_xlfn.XLOOKUP($B53,PROSPER_Kotwani!$1:$1,PROSPER_Kotwani!$37:$37,""),
IF($C53="Jonathan Wellner",_xlfn.XLOOKUP($B53,PROSPER_Wellner!$1:$1,PROSPER_Wellner!$37:$37,""),
IF($C53="Travis Harvey",_xlfn.XLOOKUP($B53,PROSPER_Harvey!$1:$1,PROSPER_Harvey!$37:$37,""),"")))))))="","",
IF($C53="Christopher Lobo",_xlfn.XLOOKUP($B53,PROSPER_Lobo!$1:$1,PROSPER_Lobo!$37:$37,""),
IF($C53="Naren Baliga",_xlfn.XLOOKUP($B53,PROSPER_Baliga!$1:$1,PROSPER_Baliga!$37:$37,""),
IF($C53="Thorsten Huhn",_xlfn.XLOOKUP($B53,PROSPER_Huhn!$1:$1,PROSPER_Huhn!$37:$37,""),
IF($C53="Nick Hull",_xlfn.XLOOKUP($B53,PROSPER_Hull!$1:$1,PROSPER_Hull!$37:$37,""),
IF($C53="Monika Kotwani",_xlfn.XLOOKUP($B53,PROSPER_Kotwani!$1:$1,PROSPER_Kotwani!$37:$37,""),
IF($C53="Jonathan Wellner",_xlfn.XLOOKUP($B53,PROSPER_Wellner!$1:$1,PROSPER_Wellner!$37:$37,""),
IF($C53="Travis Harvey",_xlfn.XLOOKUP($B53,PROSPER_Harvey!$1:$1,PROSPER_Harvey!$37:$37,""),"")))))))))</f>
        <v>N/A</v>
      </c>
      <c r="EU53" s="150" t="str">
        <f t="shared" si="450"/>
        <v>N/A</v>
      </c>
      <c r="EV53" s="130" t="str">
        <f>_xlfn.XLOOKUP(B53,PROSPERInitial_Query!$E:$E,PROSPERInitial_Query!$AG:$AG,"",,-1)</f>
        <v/>
      </c>
      <c r="EW53" s="121" t="str">
        <f t="shared" si="388"/>
        <v>Theresa Macias2 - RelationshipAccount / Stakeholder 7Name</v>
      </c>
      <c r="EX53" s="121" t="str">
        <f>_xlfn.XLOOKUP(EW53,PROSPERDelta_Query!BK:BK,PROSPERDelta_Query!AI:AI,"",,-1)</f>
        <v/>
      </c>
      <c r="EY53" s="126" t="str">
        <f>_xlfn.XLOOKUP(B53,PROSPERInitial_Query!$E:$E,PROSPERInitial_Query!$W:$W,"",,-1)</f>
        <v/>
      </c>
      <c r="EZ53" s="121" t="str">
        <f t="shared" si="389"/>
        <v>Theresa Macias2 - RelationshipAccount / Stakeholder 7Self Score</v>
      </c>
      <c r="FA53" s="126" t="str">
        <f>_xlfn.XLOOKUP(EZ53,PROSPERDelta_Query!BK:BK,PROSPERDelta_Query!AS:AS,"",,-1)</f>
        <v/>
      </c>
      <c r="FB53" s="131" t="str">
        <f t="shared" si="390"/>
        <v/>
      </c>
      <c r="FC53" s="131" t="str">
        <f t="shared" si="451"/>
        <v>N/A</v>
      </c>
      <c r="FD53" s="132" t="str">
        <f t="shared" si="452"/>
        <v>N/A</v>
      </c>
      <c r="FE53" s="132" t="str">
        <f>IF(IF(IF($C53="Christopher Lobo",_xlfn.XLOOKUP($B53,PROSPER_Lobo!$1:$1,PROSPER_Lobo!$39:$39,""),
IF($C53="Naren Baliga",_xlfn.XLOOKUP($B53,PROSPER_Baliga!$1:$1,PROSPER_Baliga!$39:$39,""),
IF($C53="Thorsten Huhn",_xlfn.XLOOKUP($B53,PROSPER_Huhn!$1:$1,PROSPER_Huhn!$39:$39,""),
IF($C53="Nick Hull",_xlfn.XLOOKUP($B53,PROSPER_Hull!$1:$1,PROSPER_Hull!$39:$39,""),
IF($C53="Monika Kotwani",_xlfn.XLOOKUP($B53,PROSPER_Kotwani!$1:$1,PROSPER_Kotwani!$39:$39,""),
IF($C53="Jonathan Wellner",_xlfn.XLOOKUP($B53,PROSPER_Wellner!$1:$1,PROSPER_Wellner!$39:$39,""),
IF($C53="Travis Harvey",_xlfn.XLOOKUP($B53,PROSPER_Harvey!$1:$1,PROSPER_Harvey!$39:$39,""),"")))))))="","",
IF($C53="Christopher Lobo",_xlfn.XLOOKUP($B53,PROSPER_Lobo!$1:$1,PROSPER_Lobo!$39:$39,""),
IF($C53="Naren Baliga",_xlfn.XLOOKUP($B53,PROSPER_Baliga!$1:$1,PROSPER_Baliga!$39:$39,""),
IF($C53="Thorsten Huhn",_xlfn.XLOOKUP($B53,PROSPER_Huhn!$1:$1,PROSPER_Huhn!$39:$39,""),
IF($C53="Nick Hull",_xlfn.XLOOKUP($B53,PROSPER_Hull!$1:$1,PROSPER_Hull!$39:$39,""),
IF($C53="Monika Kotwani",_xlfn.XLOOKUP($B53,PROSPER_Kotwani!$1:$1,PROSPER_Kotwani!$39:$39,""),
IF($C53="Jonathan Wellner",_xlfn.XLOOKUP($B53,PROSPER_Wellner!$1:$1,PROSPER_Wellner!$39:$39,""),
IF($C53="Travis Harvey",_xlfn.XLOOKUP($B53,PROSPER_Harvey!$1:$1,PROSPER_Harvey!$39:$39,""),""))))))))="","No Score",IF(IF($C53="Christopher Lobo",_xlfn.XLOOKUP($B53,PROSPER_Lobo!$1:$1,PROSPER_Lobo!$39:$39,""),
IF($C53="Naren Baliga",_xlfn.XLOOKUP($B53,PROSPER_Baliga!$1:$1,PROSPER_Baliga!$39:$39,""),
IF($C53="Thorsten Huhn",_xlfn.XLOOKUP($B53,PROSPER_Huhn!$1:$1,PROSPER_Huhn!$39:$39,""),
IF($C53="Nick Hull",_xlfn.XLOOKUP($B53,PROSPER_Hull!$1:$1,PROSPER_Hull!$39:$39,""),
IF($C53="Monika Kotwani",_xlfn.XLOOKUP($B53,PROSPER_Kotwani!$1:$1,PROSPER_Kotwani!$39:$39,""),
IF($C53="Jonathan Wellner",_xlfn.XLOOKUP($B53,PROSPER_Wellner!$1:$1,PROSPER_Wellner!$39:$39,""),
IF($C53="Travis Harvey",_xlfn.XLOOKUP($B53,PROSPER_Harvey!$1:$1,PROSPER_Harvey!$39:$39,""),"")))))))="","",
IF($C53="Christopher Lobo",_xlfn.XLOOKUP($B53,PROSPER_Lobo!$1:$1,PROSPER_Lobo!$39:$39,""),
IF($C53="Naren Baliga",_xlfn.XLOOKUP($B53,PROSPER_Baliga!$1:$1,PROSPER_Baliga!$39:$39,""),
IF($C53="Thorsten Huhn",_xlfn.XLOOKUP($B53,PROSPER_Huhn!$1:$1,PROSPER_Huhn!$39:$39,""),
IF($C53="Nick Hull",_xlfn.XLOOKUP($B53,PROSPER_Hull!$1:$1,PROSPER_Hull!$39:$39,""),
IF($C53="Monika Kotwani",_xlfn.XLOOKUP($B53,PROSPER_Kotwani!$1:$1,PROSPER_Kotwani!$39:$39,""),
IF($C53="Jonathan Wellner",_xlfn.XLOOKUP($B53,PROSPER_Wellner!$1:$1,PROSPER_Wellner!$39:$39,""),
IF($C53="Travis Harvey",_xlfn.XLOOKUP($B53,PROSPER_Harvey!$1:$1,PROSPER_Harvey!$39:$39,""),"")))))))))</f>
        <v>N/A</v>
      </c>
      <c r="FF53" s="131" t="str">
        <f>IF(IF(IF($C53="Christopher Lobo",_xlfn.XLOOKUP($B53,PROSPER_Lobo!$1:$1,PROSPER_Lobo!$40:$40,""),
IF($C53="Naren Baliga",_xlfn.XLOOKUP($B53,PROSPER_Baliga!$1:$1,PROSPER_Baliga!$40:$40,""),
IF($C53="Thorsten Huhn",_xlfn.XLOOKUP($B53,PROSPER_Huhn!$1:$1,PROSPER_Huhn!$40:$40,""),
IF($C53="Nick Hull",_xlfn.XLOOKUP($B53,PROSPER_Hull!$1:$1,PROSPER_Hull!$40:$40,""),
IF($C53="Monika Kotwani",_xlfn.XLOOKUP($B53,PROSPER_Kotwani!$1:$1,PROSPER_Kotwani!$40:$40,""),
IF($C53="Jonathan Wellner",_xlfn.XLOOKUP($B53,PROSPER_Wellner!$1:$1,PROSPER_Wellner!$40:$40,""),
IF($C53="Travis Harvey",_xlfn.XLOOKUP($B53,PROSPER_Harvey!$1:$1,PROSPER_Harvey!$40:$40,""),"")))))))="","",
IF($C53="Christopher Lobo",_xlfn.XLOOKUP($B53,PROSPER_Lobo!$1:$1,PROSPER_Lobo!$40:$40,""),
IF($C53="Naren Baliga",_xlfn.XLOOKUP($B53,PROSPER_Baliga!$1:$1,PROSPER_Baliga!$40:$40,""),
IF($C53="Thorsten Huhn",_xlfn.XLOOKUP($B53,PROSPER_Huhn!$1:$1,PROSPER_Huhn!$40:$40,""),
IF($C53="Nick Hull",_xlfn.XLOOKUP($B53,PROSPER_Hull!$1:$1,PROSPER_Hull!$40:$40,""),
IF($C53="Monika Kotwani",_xlfn.XLOOKUP($B53,PROSPER_Kotwani!$1:$1,PROSPER_Kotwani!$40:$40,""),
IF($C53="Jonathan Wellner",_xlfn.XLOOKUP($B53,PROSPER_Wellner!$1:$1,PROSPER_Wellner!$40:$40,""),
IF($C53="Travis Harvey",_xlfn.XLOOKUP($B53,PROSPER_Harvey!$1:$1,PROSPER_Harvey!$40:$40,""),""))))))))="","No Comment",IF(IF($C53="Christopher Lobo",_xlfn.XLOOKUP($B53,PROSPER_Lobo!$1:$1,PROSPER_Lobo!$40:$40,""),
IF($C53="Naren Baliga",_xlfn.XLOOKUP($B53,PROSPER_Baliga!$1:$1,PROSPER_Baliga!$40:$40,""),
IF($C53="Thorsten Huhn",_xlfn.XLOOKUP($B53,PROSPER_Huhn!$1:$1,PROSPER_Huhn!$40:$40,""),
IF($C53="Nick Hull",_xlfn.XLOOKUP($B53,PROSPER_Hull!$1:$1,PROSPER_Hull!$40:$40,""),
IF($C53="Monika Kotwani",_xlfn.XLOOKUP($B53,PROSPER_Kotwani!$1:$1,PROSPER_Kotwani!$40:$40,""),
IF($C53="Jonathan Wellner",_xlfn.XLOOKUP($B53,PROSPER_Wellner!$1:$1,PROSPER_Wellner!$40:$40,""),
IF($C53="Travis Harvey",_xlfn.XLOOKUP($B53,PROSPER_Harvey!$1:$1,PROSPER_Harvey!$40:$40,""),"")))))))="","",
IF($C53="Christopher Lobo",_xlfn.XLOOKUP($B53,PROSPER_Lobo!$1:$1,PROSPER_Lobo!$40:$40,""),
IF($C53="Naren Baliga",_xlfn.XLOOKUP($B53,PROSPER_Baliga!$1:$1,PROSPER_Baliga!$40:$40,""),
IF($C53="Thorsten Huhn",_xlfn.XLOOKUP($B53,PROSPER_Huhn!$1:$1,PROSPER_Huhn!$40:$40,""),
IF($C53="Nick Hull",_xlfn.XLOOKUP($B53,PROSPER_Hull!$1:$1,PROSPER_Hull!$40:$40,""),
IF($C53="Monika Kotwani",_xlfn.XLOOKUP($B53,PROSPER_Kotwani!$1:$1,PROSPER_Kotwani!$40:$40,""),
IF($C53="Jonathan Wellner",_xlfn.XLOOKUP($B53,PROSPER_Wellner!$1:$1,PROSPER_Wellner!$40:$40,""),
IF($C53="Travis Harvey",_xlfn.XLOOKUP($B53,PROSPER_Harvey!$1:$1,PROSPER_Harvey!$40:$40,""),"")))))))))</f>
        <v>N/A</v>
      </c>
      <c r="FG53" s="150" t="str">
        <f t="shared" si="453"/>
        <v>N/A</v>
      </c>
      <c r="FH53" s="130" t="str">
        <f>_xlfn.XLOOKUP(B53,PROSPERInitial_Query!$E:$E,PROSPERInitial_Query!$AH:$AH,"",,-1)</f>
        <v/>
      </c>
      <c r="FI53" s="121" t="str">
        <f t="shared" si="391"/>
        <v>Theresa Macias2 - RelationshipAccount / Stakeholder 8Name</v>
      </c>
      <c r="FJ53" s="121" t="str">
        <f>_xlfn.XLOOKUP(FI53,PROSPERDelta_Query!BK:BK,PROSPERDelta_Query!AJ:AJ,"",,-1)</f>
        <v/>
      </c>
      <c r="FK53" s="126" t="str">
        <f>_xlfn.XLOOKUP(B53,PROSPERInitial_Query!$E:$E,PROSPERInitial_Query!$X:$X,"",,-1)</f>
        <v/>
      </c>
      <c r="FL53" s="121" t="str">
        <f t="shared" si="392"/>
        <v>Theresa Macias2 - RelationshipAccount / Stakeholder 8Self Score</v>
      </c>
      <c r="FM53" s="126" t="str">
        <f>_xlfn.XLOOKUP(FL53,PROSPERDelta_Query!BK:BK,PROSPERDelta_Query!AT:AT,"",,-1)</f>
        <v/>
      </c>
      <c r="FN53" s="131" t="str">
        <f t="shared" si="393"/>
        <v/>
      </c>
      <c r="FO53" s="131" t="str">
        <f t="shared" si="454"/>
        <v>N/A</v>
      </c>
      <c r="FP53" s="132" t="str">
        <f t="shared" si="455"/>
        <v>N/A</v>
      </c>
      <c r="FQ53" s="132" t="str">
        <f>IF(IF(IF($C53="Christopher Lobo",_xlfn.XLOOKUP($B53,PROSPER_Lobo!$1:$1,PROSPER_Lobo!$42:$42,""),
IF($C53="Naren Baliga",_xlfn.XLOOKUP($B53,PROSPER_Baliga!$1:$1,PROSPER_Baliga!$42:$42,""),
IF($C53="Thorsten Huhn",_xlfn.XLOOKUP($B53,PROSPER_Huhn!$1:$1,PROSPER_Huhn!$42:$42,""),
IF($C53="Nick Hull",_xlfn.XLOOKUP($B53,PROSPER_Hull!$1:$1,PROSPER_Hull!$42:$42,""),
IF($C53="Monika Kotwani",_xlfn.XLOOKUP($B53,PROSPER_Kotwani!$1:$1,PROSPER_Kotwani!$42:$42,""),
IF($C53="Jonathan Wellner",_xlfn.XLOOKUP($B53,PROSPER_Wellner!$1:$1,PROSPER_Wellner!$42:$42,""),
IF($C53="Travis Harvey",_xlfn.XLOOKUP($B53,PROSPER_Harvey!$1:$1,PROSPER_Harvey!$42:$42,""),"")))))))="","",
IF($C53="Christopher Lobo",_xlfn.XLOOKUP($B53,PROSPER_Lobo!$1:$1,PROSPER_Lobo!$42:$42,""),
IF($C53="Naren Baliga",_xlfn.XLOOKUP($B53,PROSPER_Baliga!$1:$1,PROSPER_Baliga!$42:$42,""),
IF($C53="Thorsten Huhn",_xlfn.XLOOKUP($B53,PROSPER_Huhn!$1:$1,PROSPER_Huhn!$42:$42,""),
IF($C53="Nick Hull",_xlfn.XLOOKUP($B53,PROSPER_Hull!$1:$1,PROSPER_Hull!$42:$42,""),
IF($C53="Monika Kotwani",_xlfn.XLOOKUP($B53,PROSPER_Kotwani!$1:$1,PROSPER_Kotwani!$42:$42,""),
IF($C53="Jonathan Wellner",_xlfn.XLOOKUP($B53,PROSPER_Wellner!$1:$1,PROSPER_Wellner!$42:$42,""),
IF($C53="Travis Harvey",_xlfn.XLOOKUP($B53,PROSPER_Harvey!$1:$1,PROSPER_Harvey!$42:$42,""),""))))))))="","No Score",IF(IF($C53="Christopher Lobo",_xlfn.XLOOKUP($B53,PROSPER_Lobo!$1:$1,PROSPER_Lobo!$42:$42,""),
IF($C53="Naren Baliga",_xlfn.XLOOKUP($B53,PROSPER_Baliga!$1:$1,PROSPER_Baliga!$42:$42,""),
IF($C53="Thorsten Huhn",_xlfn.XLOOKUP($B53,PROSPER_Huhn!$1:$1,PROSPER_Huhn!$42:$42,""),
IF($C53="Nick Hull",_xlfn.XLOOKUP($B53,PROSPER_Hull!$1:$1,PROSPER_Hull!$42:$42,""),
IF($C53="Monika Kotwani",_xlfn.XLOOKUP($B53,PROSPER_Kotwani!$1:$1,PROSPER_Kotwani!$42:$42,""),
IF($C53="Jonathan Wellner",_xlfn.XLOOKUP($B53,PROSPER_Wellner!$1:$1,PROSPER_Wellner!$42:$42,""),
IF($C53="Travis Harvey",_xlfn.XLOOKUP($B53,PROSPER_Harvey!$1:$1,PROSPER_Harvey!$42:$42,""),"")))))))="","",
IF($C53="Christopher Lobo",_xlfn.XLOOKUP($B53,PROSPER_Lobo!$1:$1,PROSPER_Lobo!$42:$42,""),
IF($C53="Naren Baliga",_xlfn.XLOOKUP($B53,PROSPER_Baliga!$1:$1,PROSPER_Baliga!$42:$42,""),
IF($C53="Thorsten Huhn",_xlfn.XLOOKUP($B53,PROSPER_Huhn!$1:$1,PROSPER_Huhn!$42:$42,""),
IF($C53="Nick Hull",_xlfn.XLOOKUP($B53,PROSPER_Hull!$1:$1,PROSPER_Hull!$42:$42,""),
IF($C53="Monika Kotwani",_xlfn.XLOOKUP($B53,PROSPER_Kotwani!$1:$1,PROSPER_Kotwani!$42:$42,""),
IF($C53="Jonathan Wellner",_xlfn.XLOOKUP($B53,PROSPER_Wellner!$1:$1,PROSPER_Wellner!$42:$42,""),
IF($C53="Travis Harvey",_xlfn.XLOOKUP($B53,PROSPER_Harvey!$1:$1,PROSPER_Harvey!$42:$42,""),"")))))))))</f>
        <v>N/A</v>
      </c>
      <c r="FR53" s="131" t="str">
        <f>IF(IF(IF($C53="Christopher Lobo",_xlfn.XLOOKUP($B53,PROSPER_Lobo!$1:$1,PROSPER_Lobo!$43:$43,""),
IF($C53="Naren Baliga",_xlfn.XLOOKUP($B53,PROSPER_Baliga!$1:$1,PROSPER_Baliga!$43:$43,""),
IF($C53="Thorsten Huhn",_xlfn.XLOOKUP($B53,PROSPER_Huhn!$1:$1,PROSPER_Huhn!$43:$43,""),
IF($C53="Nick Hull",_xlfn.XLOOKUP($B53,PROSPER_Hull!$1:$1,PROSPER_Hull!$43:$43,""),
IF($C53="Monika Kotwani",_xlfn.XLOOKUP($B53,PROSPER_Kotwani!$1:$1,PROSPER_Kotwani!$43:$43,""),
IF($C53="Jonathan Wellner",_xlfn.XLOOKUP($B53,PROSPER_Wellner!$1:$1,PROSPER_Wellner!$43:$43,""),
IF($C53="Travis Harvey",_xlfn.XLOOKUP($B53,PROSPER_Harvey!$1:$1,PROSPER_Harvey!$43:$43,""),"")))))))="","",
IF($C53="Christopher Lobo",_xlfn.XLOOKUP($B53,PROSPER_Lobo!$1:$1,PROSPER_Lobo!$43:$43,""),
IF($C53="Naren Baliga",_xlfn.XLOOKUP($B53,PROSPER_Baliga!$1:$1,PROSPER_Baliga!$43:$43,""),
IF($C53="Thorsten Huhn",_xlfn.XLOOKUP($B53,PROSPER_Huhn!$1:$1,PROSPER_Huhn!$43:$43,""),
IF($C53="Nick Hull",_xlfn.XLOOKUP($B53,PROSPER_Hull!$1:$1,PROSPER_Hull!$43:$43,""),
IF($C53="Monika Kotwani",_xlfn.XLOOKUP($B53,PROSPER_Kotwani!$1:$1,PROSPER_Kotwani!$43:$43,""),
IF($C53="Jonathan Wellner",_xlfn.XLOOKUP($B53,PROSPER_Wellner!$1:$1,PROSPER_Wellner!$43:$43,""),
IF($C53="Travis Harvey",_xlfn.XLOOKUP($B53,PROSPER_Harvey!$1:$1,PROSPER_Harvey!$43:$43,""),""))))))))="","No Comment",IF(IF($C53="Christopher Lobo",_xlfn.XLOOKUP($B53,PROSPER_Lobo!$1:$1,PROSPER_Lobo!$43:$43,""),
IF($C53="Naren Baliga",_xlfn.XLOOKUP($B53,PROSPER_Baliga!$1:$1,PROSPER_Baliga!$43:$43,""),
IF($C53="Thorsten Huhn",_xlfn.XLOOKUP($B53,PROSPER_Huhn!$1:$1,PROSPER_Huhn!$43:$43,""),
IF($C53="Nick Hull",_xlfn.XLOOKUP($B53,PROSPER_Hull!$1:$1,PROSPER_Hull!$43:$43,""),
IF($C53="Monika Kotwani",_xlfn.XLOOKUP($B53,PROSPER_Kotwani!$1:$1,PROSPER_Kotwani!$43:$43,""),
IF($C53="Jonathan Wellner",_xlfn.XLOOKUP($B53,PROSPER_Wellner!$1:$1,PROSPER_Wellner!$43:$43,""),
IF($C53="Travis Harvey",_xlfn.XLOOKUP($B53,PROSPER_Harvey!$1:$1,PROSPER_Harvey!$43:$43,""),"")))))))="","",
IF($C53="Christopher Lobo",_xlfn.XLOOKUP($B53,PROSPER_Lobo!$1:$1,PROSPER_Lobo!$43:$43,""),
IF($C53="Naren Baliga",_xlfn.XLOOKUP($B53,PROSPER_Baliga!$1:$1,PROSPER_Baliga!$43:$43,""),
IF($C53="Thorsten Huhn",_xlfn.XLOOKUP($B53,PROSPER_Huhn!$1:$1,PROSPER_Huhn!$43:$43,""),
IF($C53="Nick Hull",_xlfn.XLOOKUP($B53,PROSPER_Hull!$1:$1,PROSPER_Hull!$43:$43,""),
IF($C53="Monika Kotwani",_xlfn.XLOOKUP($B53,PROSPER_Kotwani!$1:$1,PROSPER_Kotwani!$43:$43,""),
IF($C53="Jonathan Wellner",_xlfn.XLOOKUP($B53,PROSPER_Wellner!$1:$1,PROSPER_Wellner!$43:$43,""),
IF($C53="Travis Harvey",_xlfn.XLOOKUP($B53,PROSPER_Harvey!$1:$1,PROSPER_Harvey!$43:$43,""),"")))))))))</f>
        <v>N/A</v>
      </c>
      <c r="FS53" s="150" t="str">
        <f t="shared" si="456"/>
        <v>N/A</v>
      </c>
      <c r="FT53" s="130" t="str">
        <f>_xlfn.XLOOKUP(B53,PROSPERInitial_Query!$E:$E,PROSPERInitial_Query!$AI:$AI,"",,-1)</f>
        <v/>
      </c>
      <c r="FU53" s="121" t="str">
        <f t="shared" si="394"/>
        <v>Theresa Macias2 - RelationshipAccount / Stakeholder 9Name</v>
      </c>
      <c r="FV53" s="121" t="str">
        <f>_xlfn.XLOOKUP(FU53,PROSPERDelta_Query!BK:BK,PROSPERDelta_Query!AK:AK,"",,-1)</f>
        <v/>
      </c>
      <c r="FW53" s="126" t="str">
        <f>_xlfn.XLOOKUP(B53,PROSPERInitial_Query!$E:$E,PROSPERInitial_Query!$Y:$Y,"",,-1)</f>
        <v/>
      </c>
      <c r="FX53" s="121" t="str">
        <f t="shared" si="395"/>
        <v>Theresa Macias2 - RelationshipAccount / Stakeholder 9Self Score</v>
      </c>
      <c r="FY53" s="126" t="str">
        <f>_xlfn.XLOOKUP(FX53,PROSPERDelta_Query!BK:BK,PROSPERDelta_Query!AU:AU,"",,-1)</f>
        <v/>
      </c>
      <c r="FZ53" s="131" t="str">
        <f t="shared" si="396"/>
        <v/>
      </c>
      <c r="GA53" s="131" t="str">
        <f t="shared" si="457"/>
        <v>N/A</v>
      </c>
      <c r="GB53" s="132" t="str">
        <f t="shared" si="458"/>
        <v>N/A</v>
      </c>
      <c r="GC53" s="132" t="str">
        <f>IF(IF(IF($C53="Christopher Lobo",_xlfn.XLOOKUP($B53,PROSPER_Lobo!$1:$1,PROSPER_Lobo!$45:$45,""),
IF($C53="Naren Baliga",_xlfn.XLOOKUP($B53,PROSPER_Baliga!$1:$1,PROSPER_Baliga!$45:$45,""),
IF($C53="Thorsten Huhn",_xlfn.XLOOKUP($B53,PROSPER_Huhn!$1:$1,PROSPER_Huhn!$45:$45,""),
IF($C53="Nick Hull",_xlfn.XLOOKUP($B53,PROSPER_Hull!$1:$1,PROSPER_Hull!$45:$45,""),
IF($C53="Monika Kotwani",_xlfn.XLOOKUP($B53,PROSPER_Kotwani!$1:$1,PROSPER_Kotwani!$45:$45,""),
IF($C53="Jonathan Wellner",_xlfn.XLOOKUP($B53,PROSPER_Wellner!$1:$1,PROSPER_Wellner!$45:$45,""),
IF($C53="Travis Harvey",_xlfn.XLOOKUP($B53,PROSPER_Harvey!$1:$1,PROSPER_Harvey!$45:$45,""),"")))))))="","",
IF($C53="Christopher Lobo",_xlfn.XLOOKUP($B53,PROSPER_Lobo!$1:$1,PROSPER_Lobo!$45:$45,""),
IF($C53="Naren Baliga",_xlfn.XLOOKUP($B53,PROSPER_Baliga!$1:$1,PROSPER_Baliga!$45:$45,""),
IF($C53="Thorsten Huhn",_xlfn.XLOOKUP($B53,PROSPER_Huhn!$1:$1,PROSPER_Huhn!$45:$45,""),
IF($C53="Nick Hull",_xlfn.XLOOKUP($B53,PROSPER_Hull!$1:$1,PROSPER_Hull!$45:$45,""),
IF($C53="Monika Kotwani",_xlfn.XLOOKUP($B53,PROSPER_Kotwani!$1:$1,PROSPER_Kotwani!$45:$45,""),
IF($C53="Jonathan Wellner",_xlfn.XLOOKUP($B53,PROSPER_Wellner!$1:$1,PROSPER_Wellner!$45:$45,""),
IF($C53="Travis Harvey",_xlfn.XLOOKUP($B53,PROSPER_Harvey!$1:$1,PROSPER_Harvey!$45:$45,""),""))))))))="","No Score",IF(IF($C53="Christopher Lobo",_xlfn.XLOOKUP($B53,PROSPER_Lobo!$1:$1,PROSPER_Lobo!$45:$45,""),
IF($C53="Naren Baliga",_xlfn.XLOOKUP($B53,PROSPER_Baliga!$1:$1,PROSPER_Baliga!$45:$45,""),
IF($C53="Thorsten Huhn",_xlfn.XLOOKUP($B53,PROSPER_Huhn!$1:$1,PROSPER_Huhn!$45:$45,""),
IF($C53="Nick Hull",_xlfn.XLOOKUP($B53,PROSPER_Hull!$1:$1,PROSPER_Hull!$45:$45,""),
IF($C53="Monika Kotwani",_xlfn.XLOOKUP($B53,PROSPER_Kotwani!$1:$1,PROSPER_Kotwani!$45:$45,""),
IF($C53="Jonathan Wellner",_xlfn.XLOOKUP($B53,PROSPER_Wellner!$1:$1,PROSPER_Wellner!$45:$45,""),
IF($C53="Travis Harvey",_xlfn.XLOOKUP($B53,PROSPER_Harvey!$1:$1,PROSPER_Harvey!$45:$45,""),"")))))))="","",
IF($C53="Christopher Lobo",_xlfn.XLOOKUP($B53,PROSPER_Lobo!$1:$1,PROSPER_Lobo!$45:$45,""),
IF($C53="Naren Baliga",_xlfn.XLOOKUP($B53,PROSPER_Baliga!$1:$1,PROSPER_Baliga!$45:$45,""),
IF($C53="Thorsten Huhn",_xlfn.XLOOKUP($B53,PROSPER_Huhn!$1:$1,PROSPER_Huhn!$45:$45,""),
IF($C53="Nick Hull",_xlfn.XLOOKUP($B53,PROSPER_Hull!$1:$1,PROSPER_Hull!$45:$45,""),
IF($C53="Monika Kotwani",_xlfn.XLOOKUP($B53,PROSPER_Kotwani!$1:$1,PROSPER_Kotwani!$45:$45,""),
IF($C53="Jonathan Wellner",_xlfn.XLOOKUP($B53,PROSPER_Wellner!$1:$1,PROSPER_Wellner!$45:$45,""),
IF($C53="Travis Harvey",_xlfn.XLOOKUP($B53,PROSPER_Harvey!$1:$1,PROSPER_Harvey!$45:$45,""),"")))))))))</f>
        <v>N/A</v>
      </c>
      <c r="GD53" s="131" t="str">
        <f>IF(IF(IF($C53="Christopher Lobo",_xlfn.XLOOKUP($B53,PROSPER_Lobo!$1:$1,PROSPER_Lobo!$46:$46,""),
IF($C53="Naren Baliga",_xlfn.XLOOKUP($B53,PROSPER_Baliga!$1:$1,PROSPER_Baliga!$46:$46,""),
IF($C53="Thorsten Huhn",_xlfn.XLOOKUP($B53,PROSPER_Huhn!$1:$1,PROSPER_Huhn!$46:$46,""),
IF($C53="Nick Hull",_xlfn.XLOOKUP($B53,PROSPER_Hull!$1:$1,PROSPER_Hull!$46:$46,""),
IF($C53="Monika Kotwani",_xlfn.XLOOKUP($B53,PROSPER_Kotwani!$1:$1,PROSPER_Kotwani!$46:$46,""),
IF($C53="Jonathan Wellner",_xlfn.XLOOKUP($B53,PROSPER_Wellner!$1:$1,PROSPER_Wellner!$46:$46,""),
IF($C53="Travis Harvey",_xlfn.XLOOKUP($B53,PROSPER_Harvey!$1:$1,PROSPER_Harvey!$46:$46,""),"")))))))="","",
IF($C53="Christopher Lobo",_xlfn.XLOOKUP($B53,PROSPER_Lobo!$1:$1,PROSPER_Lobo!$46:$46,""),
IF($C53="Naren Baliga",_xlfn.XLOOKUP($B53,PROSPER_Baliga!$1:$1,PROSPER_Baliga!$46:$46,""),
IF($C53="Thorsten Huhn",_xlfn.XLOOKUP($B53,PROSPER_Huhn!$1:$1,PROSPER_Huhn!$46:$46,""),
IF($C53="Nick Hull",_xlfn.XLOOKUP($B53,PROSPER_Hull!$1:$1,PROSPER_Hull!$46:$46,""),
IF($C53="Monika Kotwani",_xlfn.XLOOKUP($B53,PROSPER_Kotwani!$1:$1,PROSPER_Kotwani!$46:$46,""),
IF($C53="Jonathan Wellner",_xlfn.XLOOKUP($B53,PROSPER_Wellner!$1:$1,PROSPER_Wellner!$46:$46,""),
IF($C53="Travis Harvey",_xlfn.XLOOKUP($B53,PROSPER_Harvey!$1:$1,PROSPER_Harvey!$46:$46,""),""))))))))="","No Comment",IF(IF($C53="Christopher Lobo",_xlfn.XLOOKUP($B53,PROSPER_Lobo!$1:$1,PROSPER_Lobo!$46:$46,""),
IF($C53="Naren Baliga",_xlfn.XLOOKUP($B53,PROSPER_Baliga!$1:$1,PROSPER_Baliga!$46:$46,""),
IF($C53="Thorsten Huhn",_xlfn.XLOOKUP($B53,PROSPER_Huhn!$1:$1,PROSPER_Huhn!$46:$46,""),
IF($C53="Nick Hull",_xlfn.XLOOKUP($B53,PROSPER_Hull!$1:$1,PROSPER_Hull!$46:$46,""),
IF($C53="Monika Kotwani",_xlfn.XLOOKUP($B53,PROSPER_Kotwani!$1:$1,PROSPER_Kotwani!$46:$46,""),
IF($C53="Jonathan Wellner",_xlfn.XLOOKUP($B53,PROSPER_Wellner!$1:$1,PROSPER_Wellner!$46:$46,""),
IF($C53="Travis Harvey",_xlfn.XLOOKUP($B53,PROSPER_Harvey!$1:$1,PROSPER_Harvey!$46:$46,""),"")))))))="","",
IF($C53="Christopher Lobo",_xlfn.XLOOKUP($B53,PROSPER_Lobo!$1:$1,PROSPER_Lobo!$46:$46,""),
IF($C53="Naren Baliga",_xlfn.XLOOKUP($B53,PROSPER_Baliga!$1:$1,PROSPER_Baliga!$46:$46,""),
IF($C53="Thorsten Huhn",_xlfn.XLOOKUP($B53,PROSPER_Huhn!$1:$1,PROSPER_Huhn!$46:$46,""),
IF($C53="Nick Hull",_xlfn.XLOOKUP($B53,PROSPER_Hull!$1:$1,PROSPER_Hull!$46:$46,""),
IF($C53="Monika Kotwani",_xlfn.XLOOKUP($B53,PROSPER_Kotwani!$1:$1,PROSPER_Kotwani!$46:$46,""),
IF($C53="Jonathan Wellner",_xlfn.XLOOKUP($B53,PROSPER_Wellner!$1:$1,PROSPER_Wellner!$46:$46,""),
IF($C53="Travis Harvey",_xlfn.XLOOKUP($B53,PROSPER_Harvey!$1:$1,PROSPER_Harvey!$46:$46,""),"")))))))))</f>
        <v>N/A</v>
      </c>
      <c r="GE53" s="150" t="str">
        <f t="shared" si="459"/>
        <v>N/A</v>
      </c>
      <c r="GF53" s="130" t="str">
        <f>_xlfn.XLOOKUP(B53,PROSPERInitial_Query!$E:$E,PROSPERInitial_Query!$AJ:$AJ,"",,-1)</f>
        <v/>
      </c>
      <c r="GG53" s="121" t="str">
        <f t="shared" si="397"/>
        <v>Theresa Macias2 - RelationshipAccount / Stakeholder 10Name</v>
      </c>
      <c r="GH53" s="121" t="str">
        <f>_xlfn.XLOOKUP(GG53,PROSPERDelta_Query!BK:BK,PROSPERDelta_Query!AL:AL,"",,-1)</f>
        <v/>
      </c>
      <c r="GI53" s="126" t="str">
        <f>_xlfn.XLOOKUP(B53,PROSPERInitial_Query!$E:$E,PROSPERInitial_Query!$Z:$Z,"",,-1)</f>
        <v/>
      </c>
      <c r="GJ53" s="121" t="str">
        <f t="shared" si="398"/>
        <v>Theresa Macias2 - RelationshipAccount / Stakeholder 10Self Score</v>
      </c>
      <c r="GK53" s="126" t="str">
        <f>_xlfn.XLOOKUP(GJ53,PROSPERDelta_Query!BK:BK,PROSPERDelta_Query!AV:AV,"",,-1)</f>
        <v/>
      </c>
      <c r="GL53" s="131" t="str">
        <f t="shared" si="399"/>
        <v/>
      </c>
      <c r="GM53" s="131" t="str">
        <f t="shared" si="460"/>
        <v>N/A</v>
      </c>
      <c r="GN53" s="132" t="str">
        <f t="shared" si="461"/>
        <v>N/A</v>
      </c>
      <c r="GO53" s="132" t="str">
        <f>IF(IF(IF($C53="Christopher Lobo",_xlfn.XLOOKUP($B53,PROSPER_Lobo!$1:$1,PROSPER_Lobo!$48:$48,""),
IF($C53="Naren Baliga",_xlfn.XLOOKUP($B53,PROSPER_Baliga!$1:$1,PROSPER_Baliga!$48:$48,""),
IF($C53="Thorsten Huhn",_xlfn.XLOOKUP($B53,PROSPER_Huhn!$1:$1,PROSPER_Huhn!$48:$48,""),
IF($C53="Nick Hull",_xlfn.XLOOKUP($B53,PROSPER_Hull!$1:$1,PROSPER_Hull!$48:$48,""),
IF($C53="Monika Kotwani",_xlfn.XLOOKUP($B53,PROSPER_Kotwani!$1:$1,PROSPER_Kotwani!$48:$48,""),
IF($C53="Jonathan Wellner",_xlfn.XLOOKUP($B53,PROSPER_Wellner!$1:$1,PROSPER_Wellner!$48:$48,""),
IF($C53="Travis Harvey",_xlfn.XLOOKUP($B53,PROSPER_Harvey!$1:$1,PROSPER_Harvey!$48:$48,""),"")))))))="","",
IF($C53="Christopher Lobo",_xlfn.XLOOKUP($B53,PROSPER_Lobo!$1:$1,PROSPER_Lobo!$48:$48,""),
IF($C53="Naren Baliga",_xlfn.XLOOKUP($B53,PROSPER_Baliga!$1:$1,PROSPER_Baliga!$48:$48,""),
IF($C53="Thorsten Huhn",_xlfn.XLOOKUP($B53,PROSPER_Huhn!$1:$1,PROSPER_Huhn!$48:$48,""),
IF($C53="Nick Hull",_xlfn.XLOOKUP($B53,PROSPER_Hull!$1:$1,PROSPER_Hull!$48:$48,""),
IF($C53="Monika Kotwani",_xlfn.XLOOKUP($B53,PROSPER_Kotwani!$1:$1,PROSPER_Kotwani!$48:$48,""),
IF($C53="Jonathan Wellner",_xlfn.XLOOKUP($B53,PROSPER_Wellner!$1:$1,PROSPER_Wellner!$48:$48,""),
IF($C53="Travis Harvey",_xlfn.XLOOKUP($B53,PROSPER_Harvey!$1:$1,PROSPER_Harvey!$48:$48,""),""))))))))="","No Score",IF(IF($C53="Christopher Lobo",_xlfn.XLOOKUP($B53,PROSPER_Lobo!$1:$1,PROSPER_Lobo!$48:$48,""),
IF($C53="Naren Baliga",_xlfn.XLOOKUP($B53,PROSPER_Baliga!$1:$1,PROSPER_Baliga!$48:$48,""),
IF($C53="Thorsten Huhn",_xlfn.XLOOKUP($B53,PROSPER_Huhn!$1:$1,PROSPER_Huhn!$48:$48,""),
IF($C53="Nick Hull",_xlfn.XLOOKUP($B53,PROSPER_Hull!$1:$1,PROSPER_Hull!$48:$48,""),
IF($C53="Monika Kotwani",_xlfn.XLOOKUP($B53,PROSPER_Kotwani!$1:$1,PROSPER_Kotwani!$48:$48,""),
IF($C53="Jonathan Wellner",_xlfn.XLOOKUP($B53,PROSPER_Wellner!$1:$1,PROSPER_Wellner!$48:$48,""),
IF($C53="Travis Harvey",_xlfn.XLOOKUP($B53,PROSPER_Harvey!$1:$1,PROSPER_Harvey!$48:$48,""),"")))))))="","",
IF($C53="Christopher Lobo",_xlfn.XLOOKUP($B53,PROSPER_Lobo!$1:$1,PROSPER_Lobo!$48:$48,""),
IF($C53="Naren Baliga",_xlfn.XLOOKUP($B53,PROSPER_Baliga!$1:$1,PROSPER_Baliga!$48:$48,""),
IF($C53="Thorsten Huhn",_xlfn.XLOOKUP($B53,PROSPER_Huhn!$1:$1,PROSPER_Huhn!$48:$48,""),
IF($C53="Nick Hull",_xlfn.XLOOKUP($B53,PROSPER_Hull!$1:$1,PROSPER_Hull!$48:$48,""),
IF($C53="Monika Kotwani",_xlfn.XLOOKUP($B53,PROSPER_Kotwani!$1:$1,PROSPER_Kotwani!$48:$48,""),
IF($C53="Jonathan Wellner",_xlfn.XLOOKUP($B53,PROSPER_Wellner!$1:$1,PROSPER_Wellner!$48:$48,""),
IF($C53="Travis Harvey",_xlfn.XLOOKUP($B53,PROSPER_Harvey!$1:$1,PROSPER_Harvey!$48:$48,""),"")))))))))</f>
        <v>N/A</v>
      </c>
      <c r="GP53" s="131" t="str">
        <f>IF(IF(IF($C53="Christopher Lobo",_xlfn.XLOOKUP($B53,PROSPER_Lobo!$1:$1,PROSPER_Lobo!$49:$49,""),
IF($C53="Naren Baliga",_xlfn.XLOOKUP($B53,PROSPER_Baliga!$1:$1,PROSPER_Baliga!$49:$49,""),
IF($C53="Thorsten Huhn",_xlfn.XLOOKUP($B53,PROSPER_Huhn!$1:$1,PROSPER_Huhn!$49:$49,""),
IF($C53="Nick Hull",_xlfn.XLOOKUP($B53,PROSPER_Hull!$1:$1,PROSPER_Hull!$49:$49,""),
IF($C53="Monika Kotwani",_xlfn.XLOOKUP($B53,PROSPER_Kotwani!$1:$1,PROSPER_Kotwani!$49:$49,""),
IF($C53="Jonathan Wellner",_xlfn.XLOOKUP($B53,PROSPER_Wellner!$1:$1,PROSPER_Wellner!$49:$49,""),
IF($C53="Travis Harvey",_xlfn.XLOOKUP($B53,PROSPER_Harvey!$1:$1,PROSPER_Harvey!$49:$49,""),"")))))))="","",
IF($C53="Christopher Lobo",_xlfn.XLOOKUP($B53,PROSPER_Lobo!$1:$1,PROSPER_Lobo!$49:$49,""),
IF($C53="Naren Baliga",_xlfn.XLOOKUP($B53,PROSPER_Baliga!$1:$1,PROSPER_Baliga!$49:$49,""),
IF($C53="Thorsten Huhn",_xlfn.XLOOKUP($B53,PROSPER_Huhn!$1:$1,PROSPER_Huhn!$49:$49,""),
IF($C53="Nick Hull",_xlfn.XLOOKUP($B53,PROSPER_Hull!$1:$1,PROSPER_Hull!$49:$49,""),
IF($C53="Monika Kotwani",_xlfn.XLOOKUP($B53,PROSPER_Kotwani!$1:$1,PROSPER_Kotwani!$49:$49,""),
IF($C53="Jonathan Wellner",_xlfn.XLOOKUP($B53,PROSPER_Wellner!$1:$1,PROSPER_Wellner!$49:$49,""),
IF($C53="Travis Harvey",_xlfn.XLOOKUP($B53,PROSPER_Harvey!$1:$1,PROSPER_Harvey!$49:$49,""),""))))))))="","No Comment",IF(IF($C53="Christopher Lobo",_xlfn.XLOOKUP($B53,PROSPER_Lobo!$1:$1,PROSPER_Lobo!$49:$49,""),
IF($C53="Naren Baliga",_xlfn.XLOOKUP($B53,PROSPER_Baliga!$1:$1,PROSPER_Baliga!$49:$49,""),
IF($C53="Thorsten Huhn",_xlfn.XLOOKUP($B53,PROSPER_Huhn!$1:$1,PROSPER_Huhn!$49:$49,""),
IF($C53="Nick Hull",_xlfn.XLOOKUP($B53,PROSPER_Hull!$1:$1,PROSPER_Hull!$49:$49,""),
IF($C53="Monika Kotwani",_xlfn.XLOOKUP($B53,PROSPER_Kotwani!$1:$1,PROSPER_Kotwani!$49:$49,""),
IF($C53="Jonathan Wellner",_xlfn.XLOOKUP($B53,PROSPER_Wellner!$1:$1,PROSPER_Wellner!$49:$49,""),
IF($C53="Travis Harvey",_xlfn.XLOOKUP($B53,PROSPER_Harvey!$1:$1,PROSPER_Harvey!$49:$49,""),"")))))))="","",
IF($C53="Christopher Lobo",_xlfn.XLOOKUP($B53,PROSPER_Lobo!$1:$1,PROSPER_Lobo!$49:$49,""),
IF($C53="Naren Baliga",_xlfn.XLOOKUP($B53,PROSPER_Baliga!$1:$1,PROSPER_Baliga!$49:$49,""),
IF($C53="Thorsten Huhn",_xlfn.XLOOKUP($B53,PROSPER_Huhn!$1:$1,PROSPER_Huhn!$49:$49,""),
IF($C53="Nick Hull",_xlfn.XLOOKUP($B53,PROSPER_Hull!$1:$1,PROSPER_Hull!$49:$49,""),
IF($C53="Monika Kotwani",_xlfn.XLOOKUP($B53,PROSPER_Kotwani!$1:$1,PROSPER_Kotwani!$49:$49,""),
IF($C53="Jonathan Wellner",_xlfn.XLOOKUP($B53,PROSPER_Wellner!$1:$1,PROSPER_Wellner!$49:$49,""),
IF($C53="Travis Harvey",_xlfn.XLOOKUP($B53,PROSPER_Harvey!$1:$1,PROSPER_Harvey!$49:$49,""),"")))))))))</f>
        <v>N/A</v>
      </c>
      <c r="GQ53" s="150" t="str">
        <f t="shared" si="462"/>
        <v>N/A</v>
      </c>
      <c r="GR53" s="187" t="str">
        <f t="shared" si="463"/>
        <v>N/A</v>
      </c>
      <c r="GS53" s="128" t="str">
        <f t="shared" si="464"/>
        <v>N/A</v>
      </c>
      <c r="GT53" s="188" t="str">
        <f t="shared" si="465"/>
        <v>N/A</v>
      </c>
      <c r="GU53" s="133" t="str">
        <f>IF(IF(IF($C53="Christopher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Kotwani",_xlfn.XLOOKUP($B53,PROSPER_Kotwani!$1:$1,PROSPER_Kotwani!$54:$54,""),
IF($C53="Jonathan Wellner",_xlfn.XLOOKUP($B53,PROSPER_Wellner!$1:$1,PROSPER_Wellner!$54:$54,""),
IF($C53="Travis Harvey",_xlfn.XLOOKUP($B53,PROSPER_Harvey!$1:$1,PROSPER_Harvey!$54:$54,""),"")))))))="","",
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Kotwani",_xlfn.XLOOKUP($B53,PROSPER_Kotwani!$1:$1,PROSPER_Kotwani!$50:$50,""),
IF($C53="Jonathan Wellner",_xlfn.XLOOKUP($B53,PROSPER_Wellner!$1:$1,PROSPER_Wellner!$50:$50,""),
IF($C53="Travis Harvey",_xlfn.XLOOKUP($B53,PROSPER_Harvey!$1:$1,PROSPER_Harvey!$50:$50,""),""))))))))="","No Score",IF(IF($C53="Christopher Lobo",_xlfn.XLOOKUP($B53,PROSPER_Lobo!$1:$1,PROSPER_Lobo!$50:$50,""),
IF($C53="Naren Baliga",_xlfn.XLOOKUP($B53,PROSPER_Baliga!$1:$1,PROSPER_Baliga!$50:$50,""),
IF($C53="Thorsten Huhn",_xlfn.XLOOKUP($B53,PROSPER_Huhn!$1:$1,PROSPER_Huhn!$50:$50,""),
IF($C53="Nick Hull",_xlfn.XLOOKUP($B53,PROSPER_Hull!$1:$1,PROSPER_Hull!$50:$50,""),
IF($C53="Monika Kotwani",_xlfn.XLOOKUP($B53,PROSPER_Kotwani!$1:$1,PROSPER_Kotwani!$50:$50,""),
IF($C53="Jonathan Wellner",_xlfn.XLOOKUP($B53,PROSPER_Wellner!$1:$1,PROSPER_Wellner!$50:$50,""),
IF($C53="Travis Harvey",_xlfn.XLOOKUP($B53,PROSPER_Harvey!$1:$1,PROSPER_Harvey!$50:$50,""),"")))))))="","",
IF($C53="Christopher Lobo",_xlfn.XLOOKUP($B53,PROSPER_Lobo!$1:$1,PROSPER_Lobo!$50:$50,""),
IF($C53="Naren Baliga",_xlfn.XLOOKUP($B53,PROSPER_Baliga!$1:$1,PROSPER_Baliga!$50:$50,""),
IF($C53="Thorsten Huhn",_xlfn.XLOOKUP($B53,PROSPER_Huhn!$1:$1,PROSPER_Huhn!$50:$50,""),
IF($C53="Nick Hull",_xlfn.XLOOKUP($B53,PROSPER_Hull!$1:$1,PROSPER_Hull!$50:$50,""),
IF($C53="Monika Kotwani",_xlfn.XLOOKUP($B53,PROSPER_Kotwani!$1:$1,PROSPER_Kotwani!$50:$50,""),
IF($C53="Jonathan Wellner",_xlfn.XLOOKUP($B53,PROSPER_Wellner!$1:$1,PROSPER_Wellner!$50:$50,""),
IF($C53="Travis Harvey",_xlfn.XLOOKUP($B53,PROSPER_Harvey!$1:$1,PROSPER_Harvey!$50:$50,""),"")))))))))</f>
        <v>No Score</v>
      </c>
      <c r="GV53" s="134" t="str">
        <f>IF(IF(IF($C53="Christopher Lobo",_xlfn.XLOOKUP($B53,PROSPER_Lobo!$1:$1,PROSPER_Lobo!$51:$51,""),
IF($C53="Naren Baliga",_xlfn.XLOOKUP($B53,PROSPER_Baliga!$1:$1,PROSPER_Baliga!$51:$51,""),
IF($C53="Thorsten Huhn",_xlfn.XLOOKUP($B53,PROSPER_Huhn!$1:$1,PROSPER_Huhn!$51:$51,""),
IF($C53="Nick Hull",_xlfn.XLOOKUP($B53,PROSPER_Hull!$1:$1,PROSPER_Hull!$51:$51,""),
IF($C53="Monika Kotwani",_xlfn.XLOOKUP($B53,PROSPER_Kotwani!$1:$1,PROSPER_Kotwani!$51:$51,""),
IF($C53="Jonathan Wellner",_xlfn.XLOOKUP($B53,PROSPER_Wellner!$1:$1,PROSPER_Wellner!$51:$51,""),
IF($C53="Travis Harvey",_xlfn.XLOOKUP($B53,PROSPER_Harvey!$1:$1,PROSPER_Harvey!$51:$51,""),"")))))))="","",
IF($C53="Christopher Lobo",_xlfn.XLOOKUP($B53,PROSPER_Lobo!$1:$1,PROSPER_Lobo!$51:$51,""),
IF($C53="Naren Baliga",_xlfn.XLOOKUP($B53,PROSPER_Baliga!$1:$1,PROSPER_Baliga!$51:$51,""),
IF($C53="Thorsten Huhn",_xlfn.XLOOKUP($B53,PROSPER_Huhn!$1:$1,PROSPER_Huhn!$51:$51,""),
IF($C53="Nick Hull",_xlfn.XLOOKUP($B53,PROSPER_Hull!$1:$1,PROSPER_Hull!$51:$51,""),
IF($C53="Monika Kotwani",_xlfn.XLOOKUP($B53,PROSPER_Kotwani!$1:$1,PROSPER_Kotwani!$51:$51,""),
IF($C53="Jonathan Wellner",_xlfn.XLOOKUP($B53,PROSPER_Wellner!$1:$1,PROSPER_Wellner!$51:$51,""),
IF($C53="Travis Harvey",_xlfn.XLOOKUP($B53,PROSPER_Harvey!$1:$1,PROSPER_Harvey!$51:$51,""),""))))))))="","No Comment",IF(IF($C53="Christopher Lobo",_xlfn.XLOOKUP($B53,PROSPER_Lobo!$1:$1,PROSPER_Lobo!$51:$51,""),
IF($C53="Naren Baliga",_xlfn.XLOOKUP($B53,PROSPER_Baliga!$1:$1,PROSPER_Baliga!$51:$51,""),
IF($C53="Thorsten Huhn",_xlfn.XLOOKUP($B53,PROSPER_Huhn!$1:$1,PROSPER_Huhn!$51:$51,""),
IF($C53="Nick Hull",_xlfn.XLOOKUP($B53,PROSPER_Hull!$1:$1,PROSPER_Hull!$51:$51,""),
IF($C53="Monika Kotwani",_xlfn.XLOOKUP($B53,PROSPER_Kotwani!$1:$1,PROSPER_Kotwani!$51:$51,""),
IF($C53="Jonathan Wellner",_xlfn.XLOOKUP($B53,PROSPER_Wellner!$1:$1,PROSPER_Wellner!$51:$51,""),
IF($C53="Travis Harvey",_xlfn.XLOOKUP($B53,PROSPER_Harvey!$1:$1,PROSPER_Harvey!$51:$51,""),"")))))))="","",
IF($C53="Christopher Lobo",_xlfn.XLOOKUP($B53,PROSPER_Lobo!$1:$1,PROSPER_Lobo!$51:$51,""),
IF($C53="Naren Baliga",_xlfn.XLOOKUP($B53,PROSPER_Baliga!$1:$1,PROSPER_Baliga!$51:$51,""),
IF($C53="Thorsten Huhn",_xlfn.XLOOKUP($B53,PROSPER_Huhn!$1:$1,PROSPER_Huhn!$51:$51,""),
IF($C53="Nick Hull",_xlfn.XLOOKUP($B53,PROSPER_Hull!$1:$1,PROSPER_Hull!$51:$51,""),
IF($C53="Monika Kotwani",_xlfn.XLOOKUP($B53,PROSPER_Kotwani!$1:$1,PROSPER_Kotwani!$51:$51,""),
IF($C53="Jonathan Wellner",_xlfn.XLOOKUP($B53,PROSPER_Wellner!$1:$1,PROSPER_Wellner!$51:$51,""),
IF($C53="Travis Harvey",_xlfn.XLOOKUP($B53,PROSPER_Harvey!$1:$1,PROSPER_Harvey!$51:$51,""),"")))))))))</f>
        <v>No Comment</v>
      </c>
      <c r="GW53" s="133" t="str">
        <f>_xlfn.XLOOKUP($B53,Vlookups_Local!B:B,Vlookups_Local!E:E,"N/A")</f>
        <v>No Data</v>
      </c>
      <c r="GX53" s="134" t="str">
        <f>IF(IF(IF($C53="Christopher Lobo",_xlfn.XLOOKUP($B53,PROSPER_Lobo!$1:$1,PROSPER_Lobo!$53:$53,""),
IF($C53="Naren Baliga",_xlfn.XLOOKUP($B53,PROSPER_Baliga!$1:$1,PROSPER_Baliga!$53:$53,""),
IF($C53="Thorsten Huhn",_xlfn.XLOOKUP($B53,PROSPER_Huhn!$1:$1,PROSPER_Huhn!$53:$53,""),
IF($C53="Nick Hull",_xlfn.XLOOKUP($B53,PROSPER_Hull!$1:$1,PROSPER_Hull!$53:$53,""),
IF($C53="Monika Kotwani",_xlfn.XLOOKUP($B53,PROSPER_Kotwani!$1:$1,PROSPER_Kotwani!$53:$53,""),
IF($C53="Jonathan Wellner",_xlfn.XLOOKUP($B53,PROSPER_Wellner!$1:$1,PROSPER_Wellner!$53:$53,""),
IF($C53="Travis Harvey",_xlfn.XLOOKUP($B53,PROSPER_Harvey!$1:$1,PROSPER_Harvey!$53:$53,""),"")))))))="","",
IF($C53="Christopher Lobo",_xlfn.XLOOKUP($B53,PROSPER_Lobo!$1:$1,PROSPER_Lobo!$53:$53,""),
IF($C53="Naren Baliga",_xlfn.XLOOKUP($B53,PROSPER_Baliga!$1:$1,PROSPER_Baliga!$53:$53,""),
IF($C53="Thorsten Huhn",_xlfn.XLOOKUP($B53,PROSPER_Huhn!$1:$1,PROSPER_Huhn!$53:$53,""),
IF($C53="Nick Hull",_xlfn.XLOOKUP($B53,PROSPER_Hull!$1:$1,PROSPER_Hull!$53:$53,""),
IF($C53="Monika Kotwani",_xlfn.XLOOKUP($B53,PROSPER_Kotwani!$1:$1,PROSPER_Kotwani!$53:$53,""),
IF($C53="Jonathan Wellner",_xlfn.XLOOKUP($B53,PROSPER_Wellner!$1:$1,PROSPER_Wellner!$53:$53,""),
IF($C53="Travis Harvey",_xlfn.XLOOKUP($B53,PROSPER_Harvey!$1:$1,PROSPER_Harvey!$53:$53,""),""))))))))="","No Comment",IF(IF($C53="Christopher Lobo",_xlfn.XLOOKUP($B53,PROSPER_Lobo!$1:$1,PROSPER_Lobo!$53:$53,""),
IF($C53="Naren Baliga",_xlfn.XLOOKUP($B53,PROSPER_Baliga!$1:$1,PROSPER_Baliga!$53:$53,""),
IF($C53="Thorsten Huhn",_xlfn.XLOOKUP($B53,PROSPER_Huhn!$1:$1,PROSPER_Huhn!$53:$53,""),
IF($C53="Nick Hull",_xlfn.XLOOKUP($B53,PROSPER_Hull!$1:$1,PROSPER_Hull!$53:$53,""),
IF($C53="Monika Kotwani",_xlfn.XLOOKUP($B53,PROSPER_Kotwani!$1:$1,PROSPER_Kotwani!$53:$53,""),
IF($C53="Jonathan Wellner",_xlfn.XLOOKUP($B53,PROSPER_Wellner!$1:$1,PROSPER_Wellner!$53:$53,""),
IF($C53="Travis Harvey",_xlfn.XLOOKUP($B53,PROSPER_Harvey!$1:$1,PROSPER_Harvey!$53:$53,""),"")))))))="","",
IF($C53="Christopher Lobo",_xlfn.XLOOKUP($B53,PROSPER_Lobo!$1:$1,PROSPER_Lobo!$53:$53,""),
IF($C53="Naren Baliga",_xlfn.XLOOKUP($B53,PROSPER_Baliga!$1:$1,PROSPER_Baliga!$53:$53,""),
IF($C53="Thorsten Huhn",_xlfn.XLOOKUP($B53,PROSPER_Huhn!$1:$1,PROSPER_Huhn!$53:$53,""),
IF($C53="Nick Hull",_xlfn.XLOOKUP($B53,PROSPER_Hull!$1:$1,PROSPER_Hull!$53:$53,""),
IF($C53="Monika Kotwani",_xlfn.XLOOKUP($B53,PROSPER_Kotwani!$1:$1,PROSPER_Kotwani!$53:$53,""),
IF($C53="Jonathan Wellner",_xlfn.XLOOKUP($B53,PROSPER_Wellner!$1:$1,PROSPER_Wellner!$53:$53,""),
IF($C53="Travis Harvey",_xlfn.XLOOKUP($B53,PROSPER_Harvey!$1:$1,PROSPER_Harvey!$53:$53,""),"")))))))))</f>
        <v>No Comment</v>
      </c>
      <c r="GY53" s="133" t="str">
        <f>IF(IF(IF($C53="Christopher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Kotwani",_xlfn.XLOOKUP($B53,PROSPER_Kotwani!$1:$1,PROSPER_Kotwani!$54:$54,""),
IF($C53="Jonathan Wellner",_xlfn.XLOOKUP($B53,PROSPER_Wellner!$1:$1,PROSPER_Wellner!$54:$54,""),
IF($C53="Travis Harvey",_xlfn.XLOOKUP($B53,PROSPER_Harvey!$1:$1,PROSPER_Harvey!$54:$54,""),"")))))))="","",
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Kotwani",_xlfn.XLOOKUP($B53,PROSPER_Kotwani!$1:$1,PROSPER_Kotwani!$54:$54,""),
IF($C53="Jonathan Wellner",_xlfn.XLOOKUP($B53,PROSPER_Wellner!$1:$1,PROSPER_Wellner!$54:$54,""),
IF($C53="Travis Harvey",_xlfn.XLOOKUP($B53,PROSPER_Harvey!$1:$1,PROSPER_Harvey!$54:$54,""),""))))))))="","No Score",IF(IF($C53="Christopher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Kotwani",_xlfn.XLOOKUP($B53,PROSPER_Kotwani!$1:$1,PROSPER_Kotwani!$54:$54,""),
IF($C53="Jonathan Wellner",_xlfn.XLOOKUP($B53,PROSPER_Wellner!$1:$1,PROSPER_Wellner!$54:$54,""),
IF($C53="Travis Harvey",_xlfn.XLOOKUP($B53,PROSPER_Harvey!$1:$1,PROSPER_Harvey!$54:$54,""),"")))))))="","",
IF($C53="Christopher Lobo",_xlfn.XLOOKUP($B53,PROSPER_Lobo!$1:$1,PROSPER_Lobo!$54:$54,""),
IF($C53="Naren Baliga",_xlfn.XLOOKUP($B53,PROSPER_Baliga!$1:$1,PROSPER_Baliga!$54:$54,""),
IF($C53="Thorsten Huhn",_xlfn.XLOOKUP($B53,PROSPER_Huhn!$1:$1,PROSPER_Huhn!$54:$54,""),
IF($C53="Nick Hull",_xlfn.XLOOKUP($B53,PROSPER_Hull!$1:$1,PROSPER_Hull!$54:$54,""),
IF($C53="Monika Kotwani",_xlfn.XLOOKUP($B53,PROSPER_Kotwani!$1:$1,PROSPER_Kotwani!$54:$54,""),
IF($C53="Jonathan Wellner",_xlfn.XLOOKUP($B53,PROSPER_Wellner!$1:$1,PROSPER_Wellner!$54:$54,""),
IF($C53="Travis Harvey",_xlfn.XLOOKUP($B53,PROSPER_Harvey!$1:$1,PROSPER_Harvey!$54:$54,""),"")))))))))</f>
        <v>No Score</v>
      </c>
      <c r="GZ53" s="134" t="str">
        <f>IF(IF(IF($C53="Christopher Lobo",_xlfn.XLOOKUP($B53,PROSPER_Lobo!$1:$1,PROSPER_Lobo!$55:$55,""),
IF($C53="Naren Baliga",_xlfn.XLOOKUP($B53,PROSPER_Baliga!$1:$1,PROSPER_Baliga!$55:$55,""),
IF($C53="Thorsten Huhn",_xlfn.XLOOKUP($B53,PROSPER_Huhn!$1:$1,PROSPER_Huhn!$55:$55,""),
IF($C53="Nick Hull",_xlfn.XLOOKUP($B53,PROSPER_Hull!$1:$1,PROSPER_Hull!$55:$55,""),
IF($C53="Monika Kotwani",_xlfn.XLOOKUP($B53,PROSPER_Kotwani!$1:$1,PROSPER_Kotwani!$55:$55,""),
IF($C53="Jonathan Wellner",_xlfn.XLOOKUP($B53,PROSPER_Wellner!$1:$1,PROSPER_Wellner!$55:$55,""),
IF($C53="Travis Harvey",_xlfn.XLOOKUP($B53,PROSPER_Harvey!$1:$1,PROSPER_Harvey!$55:$55,""),"")))))))="","",
IF($C53="Christopher Lobo",_xlfn.XLOOKUP($B53,PROSPER_Lobo!$1:$1,PROSPER_Lobo!$55:$55,""),
IF($C53="Naren Baliga",_xlfn.XLOOKUP($B53,PROSPER_Baliga!$1:$1,PROSPER_Baliga!$55:$55,""),
IF($C53="Thorsten Huhn",_xlfn.XLOOKUP($B53,PROSPER_Huhn!$1:$1,PROSPER_Huhn!$55:$55,""),
IF($C53="Nick Hull",_xlfn.XLOOKUP($B53,PROSPER_Hull!$1:$1,PROSPER_Hull!$55:$55,""),
IF($C53="Monika Kotwani",_xlfn.XLOOKUP($B53,PROSPER_Kotwani!$1:$1,PROSPER_Kotwani!$55:$55,""),
IF($C53="Jonathan Wellner",_xlfn.XLOOKUP($B53,PROSPER_Wellner!$1:$1,PROSPER_Wellner!$55:$55,""),
IF($C53="Travis Harvey",_xlfn.XLOOKUP($B53,PROSPER_Harvey!$1:$1,PROSPER_Harvey!$55:$55,""),""))))))))="","No Comment",IF(IF($C53="Christopher Lobo",_xlfn.XLOOKUP($B53,PROSPER_Lobo!$1:$1,PROSPER_Lobo!$55:$55,""),
IF($C53="Naren Baliga",_xlfn.XLOOKUP($B53,PROSPER_Baliga!$1:$1,PROSPER_Baliga!$55:$55,""),
IF($C53="Thorsten Huhn",_xlfn.XLOOKUP($B53,PROSPER_Huhn!$1:$1,PROSPER_Huhn!$55:$55,""),
IF($C53="Nick Hull",_xlfn.XLOOKUP($B53,PROSPER_Hull!$1:$1,PROSPER_Hull!$55:$55,""),
IF($C53="Monika Kotwani",_xlfn.XLOOKUP($B53,PROSPER_Kotwani!$1:$1,PROSPER_Kotwani!$55:$55,""),
IF($C53="Jonathan Wellner",_xlfn.XLOOKUP($B53,PROSPER_Wellner!$1:$1,PROSPER_Wellner!$55:$55,""),
IF($C53="Travis Harvey",_xlfn.XLOOKUP($B53,PROSPER_Harvey!$1:$1,PROSPER_Harvey!$55:$55,""),"")))))))="","",
IF($C53="Christopher Lobo",_xlfn.XLOOKUP($B53,PROSPER_Lobo!$1:$1,PROSPER_Lobo!$55:$55,""),
IF($C53="Naren Baliga",_xlfn.XLOOKUP($B53,PROSPER_Baliga!$1:$1,PROSPER_Baliga!$55:$55,""),
IF($C53="Thorsten Huhn",_xlfn.XLOOKUP($B53,PROSPER_Huhn!$1:$1,PROSPER_Huhn!$55:$55,""),
IF($C53="Nick Hull",_xlfn.XLOOKUP($B53,PROSPER_Hull!$1:$1,PROSPER_Hull!$55:$55,""),
IF($C53="Monika Kotwani",_xlfn.XLOOKUP($B53,PROSPER_Kotwani!$1:$1,PROSPER_Kotwani!$55:$55,""),
IF($C53="Jonathan Wellner",_xlfn.XLOOKUP($B53,PROSPER_Wellner!$1:$1,PROSPER_Wellner!$55:$55,""),
IF($C53="Travis Harvey",_xlfn.XLOOKUP($B53,PROSPER_Harvey!$1:$1,PROSPER_Harvey!$55:$55,""),"")))))))))</f>
        <v>No Comment</v>
      </c>
      <c r="HA53" s="133" t="str">
        <f>IF(IF(IF($C53="Christopher Lobo",_xlfn.XLOOKUP($B53,PROSPER_Lobo!$1:$1,PROSPER_Lobo!$56:$56,""),
IF($C53="Naren Baliga",_xlfn.XLOOKUP($B53,PROSPER_Baliga!$1:$1,PROSPER_Baliga!$56:$56,""),
IF($C53="Thorsten Huhn",_xlfn.XLOOKUP($B53,PROSPER_Huhn!$1:$1,PROSPER_Huhn!$56:$56,""),
IF($C53="Nick Hull",_xlfn.XLOOKUP($B53,PROSPER_Hull!$1:$1,PROSPER_Hull!$56:$56,""),
IF($C53="Monika Kotwani",_xlfn.XLOOKUP($B53,PROSPER_Kotwani!$1:$1,PROSPER_Kotwani!$56:$56,""),
IF($C53="Jonathan Wellner",_xlfn.XLOOKUP($B53,PROSPER_Wellner!$1:$1,PROSPER_Wellner!$56:$56,""),
IF($C53="Travis Harvey",_xlfn.XLOOKUP($B53,PROSPER_Harvey!$1:$1,PROSPER_Harvey!$56:$56,""),"")))))))="","",
IF($C53="Christopher Lobo",_xlfn.XLOOKUP($B53,PROSPER_Lobo!$1:$1,PROSPER_Lobo!$56:$56,""),
IF($C53="Naren Baliga",_xlfn.XLOOKUP($B53,PROSPER_Baliga!$1:$1,PROSPER_Baliga!$56:$56,""),
IF($C53="Thorsten Huhn",_xlfn.XLOOKUP($B53,PROSPER_Huhn!$1:$1,PROSPER_Huhn!$56:$56,""),
IF($C53="Nick Hull",_xlfn.XLOOKUP($B53,PROSPER_Hull!$1:$1,PROSPER_Hull!$56:$56,""),
IF($C53="Monika Kotwani",_xlfn.XLOOKUP($B53,PROSPER_Kotwani!$1:$1,PROSPER_Kotwani!$56:$56,""),
IF($C53="Jonathan Wellner",_xlfn.XLOOKUP($B53,PROSPER_Wellner!$1:$1,PROSPER_Wellner!$56:$56,""),
IF($C53="Travis Harvey",_xlfn.XLOOKUP($B53,PROSPER_Harvey!$1:$1,PROSPER_Harvey!$56:$56,""),""))))))))="","No Score",IF(IF($C53="Christopher Lobo",_xlfn.XLOOKUP($B53,PROSPER_Lobo!$1:$1,PROSPER_Lobo!$56:$56,""),
IF($C53="Naren Baliga",_xlfn.XLOOKUP($B53,PROSPER_Baliga!$1:$1,PROSPER_Baliga!$56:$56,""),
IF($C53="Thorsten Huhn",_xlfn.XLOOKUP($B53,PROSPER_Huhn!$1:$1,PROSPER_Huhn!$56:$56,""),
IF($C53="Nick Hull",_xlfn.XLOOKUP($B53,PROSPER_Hull!$1:$1,PROSPER_Hull!$56:$56,""),
IF($C53="Monika Kotwani",_xlfn.XLOOKUP($B53,PROSPER_Kotwani!$1:$1,PROSPER_Kotwani!$56:$56,""),
IF($C53="Jonathan Wellner",_xlfn.XLOOKUP($B53,PROSPER_Wellner!$1:$1,PROSPER_Wellner!$56:$56,""),
IF($C53="Travis Harvey",_xlfn.XLOOKUP($B53,PROSPER_Harvey!$1:$1,PROSPER_Harvey!$56:$56,""),"")))))))="","",
IF($C53="Christopher Lobo",_xlfn.XLOOKUP($B53,PROSPER_Lobo!$1:$1,PROSPER_Lobo!$56:$56,""),
IF($C53="Naren Baliga",_xlfn.XLOOKUP($B53,PROSPER_Baliga!$1:$1,PROSPER_Baliga!$56:$56,""),
IF($C53="Thorsten Huhn",_xlfn.XLOOKUP($B53,PROSPER_Huhn!$1:$1,PROSPER_Huhn!$56:$56,""),
IF($C53="Nick Hull",_xlfn.XLOOKUP($B53,PROSPER_Hull!$1:$1,PROSPER_Hull!$56:$56,""),
IF($C53="Monika Kotwani",_xlfn.XLOOKUP($B53,PROSPER_Kotwani!$1:$1,PROSPER_Kotwani!$56:$56,""),
IF($C53="Jonathan Wellner",_xlfn.XLOOKUP($B53,PROSPER_Wellner!$1:$1,PROSPER_Wellner!$56:$56,""),
IF($C53="Travis Harvey",_xlfn.XLOOKUP($B53,PROSPER_Harvey!$1:$1,PROSPER_Harvey!$56:$56,""),"")))))))))</f>
        <v>No Score</v>
      </c>
      <c r="HB53" s="134" t="str">
        <f>IF(IF(IF($C53="Christopher Lobo",_xlfn.XLOOKUP($B53,PROSPER_Lobo!$1:$1,PROSPER_Lobo!$57:$57,""),
IF($C53="Naren Baliga",_xlfn.XLOOKUP($B53,PROSPER_Baliga!$1:$1,PROSPER_Baliga!$57:$57,""),
IF($C53="Thorsten Huhn",_xlfn.XLOOKUP($B53,PROSPER_Huhn!$1:$1,PROSPER_Huhn!$57:$57,""),
IF($C53="Nick Hull",_xlfn.XLOOKUP($B53,PROSPER_Hull!$1:$1,PROSPER_Hull!$57:$57,""),
IF($C53="Monika Kotwani",_xlfn.XLOOKUP($B53,PROSPER_Kotwani!$1:$1,PROSPER_Kotwani!$57:$57,""),
IF($C53="Jonathan Wellner",_xlfn.XLOOKUP($B53,PROSPER_Wellner!$1:$1,PROSPER_Wellner!$57:$57,""),
IF($C53="Travis Harvey",_xlfn.XLOOKUP($B53,PROSPER_Harvey!$1:$1,PROSPER_Harvey!$57:$57,""),"")))))))="","",
IF($C53="Christopher Lobo",_xlfn.XLOOKUP($B53,PROSPER_Lobo!$1:$1,PROSPER_Lobo!$57:$57,""),
IF($C53="Naren Baliga",_xlfn.XLOOKUP($B53,PROSPER_Baliga!$1:$1,PROSPER_Baliga!$57:$57,""),
IF($C53="Thorsten Huhn",_xlfn.XLOOKUP($B53,PROSPER_Huhn!$1:$1,PROSPER_Huhn!$57:$57,""),
IF($C53="Nick Hull",_xlfn.XLOOKUP($B53,PROSPER_Hull!$1:$1,PROSPER_Hull!$57:$57,""),
IF($C53="Monika Kotwani",_xlfn.XLOOKUP($B53,PROSPER_Kotwani!$1:$1,PROSPER_Kotwani!$57:$57,""),
IF($C53="Jonathan Wellner",_xlfn.XLOOKUP($B53,PROSPER_Wellner!$1:$1,PROSPER_Wellner!$57:$57,""),
IF($C53="Travis Harvey",_xlfn.XLOOKUP($B53,PROSPER_Harvey!$1:$1,PROSPER_Harvey!$57:$57,""),""))))))))="","No Comment",IF(IF($C53="Christopher Lobo",_xlfn.XLOOKUP($B53,PROSPER_Lobo!$1:$1,PROSPER_Lobo!$57:$57,""),
IF($C53="Naren Baliga",_xlfn.XLOOKUP($B53,PROSPER_Baliga!$1:$1,PROSPER_Baliga!$57:$57,""),
IF($C53="Thorsten Huhn",_xlfn.XLOOKUP($B53,PROSPER_Huhn!$1:$1,PROSPER_Huhn!$57:$57,""),
IF($C53="Nick Hull",_xlfn.XLOOKUP($B53,PROSPER_Hull!$1:$1,PROSPER_Hull!$57:$57,""),
IF($C53="Monika Kotwani",_xlfn.XLOOKUP($B53,PROSPER_Kotwani!$1:$1,PROSPER_Kotwani!$57:$57,""),
IF($C53="Jonathan Wellner",_xlfn.XLOOKUP($B53,PROSPER_Wellner!$1:$1,PROSPER_Wellner!$57:$57,""),
IF($C53="Travis Harvey",_xlfn.XLOOKUP($B53,PROSPER_Harvey!$1:$1,PROSPER_Harvey!$57:$57,""),"")))))))="","",
IF($C53="Christopher Lobo",_xlfn.XLOOKUP($B53,PROSPER_Lobo!$1:$1,PROSPER_Lobo!$57:$57,""),
IF($C53="Naren Baliga",_xlfn.XLOOKUP($B53,PROSPER_Baliga!$1:$1,PROSPER_Baliga!$57:$57,""),
IF($C53="Thorsten Huhn",_xlfn.XLOOKUP($B53,PROSPER_Huhn!$1:$1,PROSPER_Huhn!$57:$57,""),
IF($C53="Nick Hull",_xlfn.XLOOKUP($B53,PROSPER_Hull!$1:$1,PROSPER_Hull!$57:$57,""),
IF($C53="Monika Kotwani",_xlfn.XLOOKUP($B53,PROSPER_Kotwani!$1:$1,PROSPER_Kotwani!$57:$57,""),
IF($C53="Jonathan Wellner",_xlfn.XLOOKUP($B53,PROSPER_Wellner!$1:$1,PROSPER_Wellner!$57:$57,""),
IF($C53="Travis Harvey",_xlfn.XLOOKUP($B53,PROSPER_Harvey!$1:$1,PROSPER_Harvey!$57:$57,""),"")))))))))</f>
        <v>No Comment</v>
      </c>
      <c r="HC53" s="192" t="str">
        <f t="shared" si="466"/>
        <v>N/A</v>
      </c>
      <c r="HD53" s="135" t="str">
        <f>_xlfn.XLOOKUP(B53,PROSPERInitial_Query!$E:$E,PROSPERInitial_Query!$AK:$AK,"",,-1)</f>
        <v/>
      </c>
      <c r="HE53" s="136" t="str">
        <f t="shared" si="400"/>
        <v>Theresa Macias4 - SuccessServices Quality</v>
      </c>
      <c r="HF53" s="136" t="str">
        <f>_xlfn.XLOOKUP(HE53,PROSPERDelta_Query!BK:BK,PROSPERDelta_Query!AX:AX,"",,-1)</f>
        <v/>
      </c>
      <c r="HG53" s="137" t="str">
        <f t="shared" si="467"/>
        <v>N/A</v>
      </c>
      <c r="HH53" s="137" t="str">
        <f>IF(IF(IF($C53="Christopher Lobo",_xlfn.XLOOKUP($B53,PROSPER_Lobo!$1:$1,PROSPER_Lobo!$58:$58,""),
IF($C53="Naren Baliga",_xlfn.XLOOKUP($B53,PROSPER_Baliga!$1:$1,PROSPER_Baliga!$58:$58,""),
IF($C53="Thorsten Huhn",_xlfn.XLOOKUP($B53,PROSPER_Huhn!$1:$1,PROSPER_Huhn!$58:$58,""),
IF($C53="Nick Hull",_xlfn.XLOOKUP($B53,PROSPER_Hull!$1:$1,PROSPER_Hull!$58:$58,""),
IF($C53="Monika Kotwani",_xlfn.XLOOKUP($B53,PROSPER_Kotwani!$1:$1,PROSPER_Kotwani!$58:$58,""),
IF($C53="Jonathan Wellner",_xlfn.XLOOKUP($B53,PROSPER_Wellner!$1:$1,PROSPER_Wellner!$58:$58,""),
IF($C53="Travis Harvey",_xlfn.XLOOKUP($B53,PROSPER_Harvey!$1:$1,PROSPER_Harvey!$58:$58,""),"")))))))="","",
IF($C53="Christopher Lobo",_xlfn.XLOOKUP($B53,PROSPER_Lobo!$1:$1,PROSPER_Lobo!$58:$58,""),
IF($C53="Naren Baliga",_xlfn.XLOOKUP($B53,PROSPER_Baliga!$1:$1,PROSPER_Baliga!$58:$58,""),
IF($C53="Thorsten Huhn",_xlfn.XLOOKUP($B53,PROSPER_Huhn!$1:$1,PROSPER_Huhn!$58:$58,""),
IF($C53="Nick Hull",_xlfn.XLOOKUP($B53,PROSPER_Hull!$1:$1,PROSPER_Hull!$58:$58,""),
IF($C53="Monika Kotwani",_xlfn.XLOOKUP($B53,PROSPER_Kotwani!$1:$1,PROSPER_Kotwani!$58:$58,""),
IF($C53="Jonathan Wellner",_xlfn.XLOOKUP($B53,PROSPER_Wellner!$1:$1,PROSPER_Wellner!$58:$58,""),
IF($C53="Travis Harvey",_xlfn.XLOOKUP($B53,PROSPER_Harvey!$1:$1,PROSPER_Harvey!$58:$58,""),""))))))))="","No Score",IF(IF($C53="Christopher Lobo",_xlfn.XLOOKUP($B53,PROSPER_Lobo!$1:$1,PROSPER_Lobo!$58:$58,""),
IF($C53="Naren Baliga",_xlfn.XLOOKUP($B53,PROSPER_Baliga!$1:$1,PROSPER_Baliga!$58:$58,""),
IF($C53="Thorsten Huhn",_xlfn.XLOOKUP($B53,PROSPER_Huhn!$1:$1,PROSPER_Huhn!$58:$58,""),
IF($C53="Nick Hull",_xlfn.XLOOKUP($B53,PROSPER_Hull!$1:$1,PROSPER_Hull!$58:$58,""),
IF($C53="Monika Kotwani",_xlfn.XLOOKUP($B53,PROSPER_Kotwani!$1:$1,PROSPER_Kotwani!$58:$58,""),
IF($C53="Jonathan Wellner",_xlfn.XLOOKUP($B53,PROSPER_Wellner!$1:$1,PROSPER_Wellner!$58:$58,""),
IF($C53="Travis Harvey",_xlfn.XLOOKUP($B53,PROSPER_Harvey!$1:$1,PROSPER_Harvey!$58:$58,""),"")))))))="","",
IF($C53="Christopher Lobo",_xlfn.XLOOKUP($B53,PROSPER_Lobo!$1:$1,PROSPER_Lobo!$58:$58,""),
IF($C53="Naren Baliga",_xlfn.XLOOKUP($B53,PROSPER_Baliga!$1:$1,PROSPER_Baliga!$58:$58,""),
IF($C53="Thorsten Huhn",_xlfn.XLOOKUP($B53,PROSPER_Huhn!$1:$1,PROSPER_Huhn!$58:$58,""),
IF($C53="Nick Hull",_xlfn.XLOOKUP($B53,PROSPER_Hull!$1:$1,PROSPER_Hull!$58:$58,""),
IF($C53="Monika Kotwani",_xlfn.XLOOKUP($B53,PROSPER_Kotwani!$1:$1,PROSPER_Kotwani!$58:$58,""),
IF($C53="Jonathan Wellner",_xlfn.XLOOKUP($B53,PROSPER_Wellner!$1:$1,PROSPER_Wellner!$58:$58,""),
IF($C53="Travis Harvey",_xlfn.XLOOKUP($B53,PROSPER_Harvey!$1:$1,PROSPER_Harvey!$58:$58,""),"")))))))))</f>
        <v>No Score</v>
      </c>
      <c r="HI53" s="138" t="str">
        <f>IF(IF(IF($C53="Christopher Lobo",_xlfn.XLOOKUP($B53,PROSPER_Lobo!$1:$1,PROSPER_Lobo!$59:$59,""),
IF($C53="Naren Baliga",_xlfn.XLOOKUP($B53,PROSPER_Baliga!$1:$1,PROSPER_Baliga!$59:$59,""),
IF($C53="Thorsten Huhn",_xlfn.XLOOKUP($B53,PROSPER_Huhn!$1:$1,PROSPER_Huhn!$59:$59,""),
IF($C53="Nick Hull",_xlfn.XLOOKUP($B53,PROSPER_Hull!$1:$1,PROSPER_Hull!$59:$59,""),
IF($C53="Monika Kotwani",_xlfn.XLOOKUP($B53,PROSPER_Kotwani!$1:$1,PROSPER_Kotwani!$59:$59,""),
IF($C53="Jonathan Wellner",_xlfn.XLOOKUP($B53,PROSPER_Wellner!$1:$1,PROSPER_Wellner!$59:$59,""),
IF($C53="Travis Harvey",_xlfn.XLOOKUP($B53,PROSPER_Harvey!$1:$1,PROSPER_Harvey!$59:$59,""),"")))))))="","",
IF($C53="Christopher Lobo",_xlfn.XLOOKUP($B53,PROSPER_Lobo!$1:$1,PROSPER_Lobo!$59:$59,""),
IF($C53="Naren Baliga",_xlfn.XLOOKUP($B53,PROSPER_Baliga!$1:$1,PROSPER_Baliga!$59:$59,""),
IF($C53="Thorsten Huhn",_xlfn.XLOOKUP($B53,PROSPER_Huhn!$1:$1,PROSPER_Huhn!$59:$59,""),
IF($C53="Nick Hull",_xlfn.XLOOKUP($B53,PROSPER_Hull!$1:$1,PROSPER_Hull!$59:$59,""),
IF($C53="Monika Kotwani",_xlfn.XLOOKUP($B53,PROSPER_Kotwani!$1:$1,PROSPER_Kotwani!$59:$59,""),
IF($C53="Jonathan Wellner",_xlfn.XLOOKUP($B53,PROSPER_Wellner!$1:$1,PROSPER_Wellner!$59:$59,""),
IF($C53="Travis Harvey",_xlfn.XLOOKUP($B53,PROSPER_Harvey!$1:$1,PROSPER_Harvey!$59:$59,""),""))))))))="","No Comment",IF(IF($C53="Christopher Lobo",_xlfn.XLOOKUP($B53,PROSPER_Lobo!$1:$1,PROSPER_Lobo!$59:$59,""),
IF($C53="Naren Baliga",_xlfn.XLOOKUP($B53,PROSPER_Baliga!$1:$1,PROSPER_Baliga!$59:$59,""),
IF($C53="Thorsten Huhn",_xlfn.XLOOKUP($B53,PROSPER_Huhn!$1:$1,PROSPER_Huhn!$59:$59,""),
IF($C53="Nick Hull",_xlfn.XLOOKUP($B53,PROSPER_Hull!$1:$1,PROSPER_Hull!$59:$59,""),
IF($C53="Monika Kotwani",_xlfn.XLOOKUP($B53,PROSPER_Kotwani!$1:$1,PROSPER_Kotwani!$59:$59,""),
IF($C53="Jonathan Wellner",_xlfn.XLOOKUP($B53,PROSPER_Wellner!$1:$1,PROSPER_Wellner!$59:$59,""),
IF($C53="Travis Harvey",_xlfn.XLOOKUP($B53,PROSPER_Harvey!$1:$1,PROSPER_Harvey!$59:$59,""),"")))))))="","",
IF($C53="Christopher Lobo",_xlfn.XLOOKUP($B53,PROSPER_Lobo!$1:$1,PROSPER_Lobo!$59:$59,""),
IF($C53="Naren Baliga",_xlfn.XLOOKUP($B53,PROSPER_Baliga!$1:$1,PROSPER_Baliga!$59:$59,""),
IF($C53="Thorsten Huhn",_xlfn.XLOOKUP($B53,PROSPER_Huhn!$1:$1,PROSPER_Huhn!$59:$59,""),
IF($C53="Nick Hull",_xlfn.XLOOKUP($B53,PROSPER_Hull!$1:$1,PROSPER_Hull!$59:$59,""),
IF($C53="Monika Kotwani",_xlfn.XLOOKUP($B53,PROSPER_Kotwani!$1:$1,PROSPER_Kotwani!$59:$59,""),
IF($C53="Jonathan Wellner",_xlfn.XLOOKUP($B53,PROSPER_Wellner!$1:$1,PROSPER_Wellner!$59:$59,""),
IF($C53="Travis Harvey",_xlfn.XLOOKUP($B53,PROSPER_Harvey!$1:$1,PROSPER_Harvey!$59:$59,""),"")))))))))</f>
        <v>No Comment</v>
      </c>
      <c r="HJ53" s="188" t="str">
        <f t="shared" si="468"/>
        <v>N/A</v>
      </c>
      <c r="HK53" s="135" t="str">
        <f>_xlfn.XLOOKUP(B53,PROSPERInitial_Query!$E:$E,PROSPERInitial_Query!$AL:$AL,"",,-1)</f>
        <v/>
      </c>
      <c r="HL53" s="136" t="str">
        <f t="shared" si="401"/>
        <v>Theresa Macias4 - SuccessEscalation Management</v>
      </c>
      <c r="HM53" s="136" t="str">
        <f>_xlfn.XLOOKUP(HL53,PROSPERDelta_Query!BK:BK,PROSPERDelta_Query!AY:AY,"",,-1)</f>
        <v/>
      </c>
      <c r="HN53" s="137" t="str">
        <f t="shared" si="469"/>
        <v>N/A</v>
      </c>
      <c r="HO53" s="137" t="str">
        <f>IF(IF(IF($C53="Christopher Lobo",_xlfn.XLOOKUP($B53,PROSPER_Lobo!$1:$1,PROSPER_Lobo!$60:$60,""),
IF($C53="Naren Baliga",_xlfn.XLOOKUP($B53,PROSPER_Baliga!$1:$1,PROSPER_Baliga!$60:$60,""),
IF($C53="Thorsten Huhn",_xlfn.XLOOKUP($B53,PROSPER_Huhn!$1:$1,PROSPER_Huhn!$60:$60,""),
IF($C53="Nick Hull",_xlfn.XLOOKUP($B53,PROSPER_Hull!$1:$1,PROSPER_Hull!$60:$60,""),
IF($C53="Monika Kotwani",_xlfn.XLOOKUP($B53,PROSPER_Kotwani!$1:$1,PROSPER_Kotwani!$60:$60,""),
IF($C53="Jonathan Wellner",_xlfn.XLOOKUP($B53,PROSPER_Wellner!$1:$1,PROSPER_Wellner!$60:$60,""),
IF($C53="Travis Harvey",_xlfn.XLOOKUP($B53,PROSPER_Harvey!$1:$1,PROSPER_Harvey!$60:$60,""),"")))))))="","",
IF($C53="Christopher Lobo",_xlfn.XLOOKUP($B53,PROSPER_Lobo!$1:$1,PROSPER_Lobo!$60:$60,""),
IF($C53="Naren Baliga",_xlfn.XLOOKUP($B53,PROSPER_Baliga!$1:$1,PROSPER_Baliga!$60:$60,""),
IF($C53="Thorsten Huhn",_xlfn.XLOOKUP($B53,PROSPER_Huhn!$1:$1,PROSPER_Huhn!$60:$60,""),
IF($C53="Nick Hull",_xlfn.XLOOKUP($B53,PROSPER_Hull!$1:$1,PROSPER_Hull!$60:$60,""),
IF($C53="Monika Kotwani",_xlfn.XLOOKUP($B53,PROSPER_Kotwani!$1:$1,PROSPER_Kotwani!$60:$60,""),
IF($C53="Jonathan Wellner",_xlfn.XLOOKUP($B53,PROSPER_Wellner!$1:$1,PROSPER_Wellner!$60:$60,""),
IF($C53="Travis Harvey",_xlfn.XLOOKUP($B53,PROSPER_Harvey!$1:$1,PROSPER_Harvey!$60:$60,""),""))))))))="","No Score",IF(IF($C53="Christopher Lobo",_xlfn.XLOOKUP($B53,PROSPER_Lobo!$1:$1,PROSPER_Lobo!$60:$60,""),
IF($C53="Naren Baliga",_xlfn.XLOOKUP($B53,PROSPER_Baliga!$1:$1,PROSPER_Baliga!$60:$60,""),
IF($C53="Thorsten Huhn",_xlfn.XLOOKUP($B53,PROSPER_Huhn!$1:$1,PROSPER_Huhn!$60:$60,""),
IF($C53="Nick Hull",_xlfn.XLOOKUP($B53,PROSPER_Hull!$1:$1,PROSPER_Hull!$60:$60,""),
IF($C53="Monika Kotwani",_xlfn.XLOOKUP($B53,PROSPER_Kotwani!$1:$1,PROSPER_Kotwani!$60:$60,""),
IF($C53="Jonathan Wellner",_xlfn.XLOOKUP($B53,PROSPER_Wellner!$1:$1,PROSPER_Wellner!$60:$60,""),
IF($C53="Travis Harvey",_xlfn.XLOOKUP($B53,PROSPER_Harvey!$1:$1,PROSPER_Harvey!$60:$60,""),"")))))))="","",
IF($C53="Christopher Lobo",_xlfn.XLOOKUP($B53,PROSPER_Lobo!$1:$1,PROSPER_Lobo!$60:$60,""),
IF($C53="Naren Baliga",_xlfn.XLOOKUP($B53,PROSPER_Baliga!$1:$1,PROSPER_Baliga!$60:$60,""),
IF($C53="Thorsten Huhn",_xlfn.XLOOKUP($B53,PROSPER_Huhn!$1:$1,PROSPER_Huhn!$60:$60,""),
IF($C53="Nick Hull",_xlfn.XLOOKUP($B53,PROSPER_Hull!$1:$1,PROSPER_Hull!$60:$60,""),
IF($C53="Monika Kotwani",_xlfn.XLOOKUP($B53,PROSPER_Kotwani!$1:$1,PROSPER_Kotwani!$60:$60,""),
IF($C53="Jonathan Wellner",_xlfn.XLOOKUP($B53,PROSPER_Wellner!$1:$1,PROSPER_Wellner!$60:$60,""),
IF($C53="Travis Harvey",_xlfn.XLOOKUP($B53,PROSPER_Harvey!$1:$1,PROSPER_Harvey!$60:$60,""),"")))))))))</f>
        <v>No Score</v>
      </c>
      <c r="HP53" s="138" t="str">
        <f>IF(IF(IF($C53="Christopher Lobo",_xlfn.XLOOKUP($B53,PROSPER_Lobo!$1:$1,PROSPER_Lobo!$61:$61,""),
IF($C53="Naren Baliga",_xlfn.XLOOKUP($B53,PROSPER_Baliga!$1:$1,PROSPER_Baliga!$61:$61,""),
IF($C53="Thorsten Huhn",_xlfn.XLOOKUP($B53,PROSPER_Huhn!$1:$1,PROSPER_Huhn!$61:$61,""),
IF($C53="Nick Hull",_xlfn.XLOOKUP($B53,PROSPER_Hull!$1:$1,PROSPER_Hull!$61:$61,""),
IF($C53="Monika Kotwani",_xlfn.XLOOKUP($B53,PROSPER_Kotwani!$1:$1,PROSPER_Kotwani!$61:$61,""),
IF($C53="Jonathan Wellner",_xlfn.XLOOKUP($B53,PROSPER_Wellner!$1:$1,PROSPER_Wellner!$61:$61,""),
IF($C53="Travis Harvey",_xlfn.XLOOKUP($B53,PROSPER_Harvey!$1:$1,PROSPER_Harvey!$61:$61,""),"")))))))="","",
IF($C53="Christopher Lobo",_xlfn.XLOOKUP($B53,PROSPER_Lobo!$1:$1,PROSPER_Lobo!$61:$61,""),
IF($C53="Naren Baliga",_xlfn.XLOOKUP($B53,PROSPER_Baliga!$1:$1,PROSPER_Baliga!$61:$61,""),
IF($C53="Thorsten Huhn",_xlfn.XLOOKUP($B53,PROSPER_Huhn!$1:$1,PROSPER_Huhn!$61:$61,""),
IF($C53="Nick Hull",_xlfn.XLOOKUP($B53,PROSPER_Hull!$1:$1,PROSPER_Hull!$61:$61,""),
IF($C53="Monika Kotwani",_xlfn.XLOOKUP($B53,PROSPER_Kotwani!$1:$1,PROSPER_Kotwani!$61:$61,""),
IF($C53="Jonathan Wellner",_xlfn.XLOOKUP($B53,PROSPER_Wellner!$1:$1,PROSPER_Wellner!$61:$61,""),
IF($C53="Travis Harvey",_xlfn.XLOOKUP($B53,PROSPER_Harvey!$1:$1,PROSPER_Harvey!$61:$61,""),""))))))))="","No Comment",IF(IF($C53="Christopher Lobo",_xlfn.XLOOKUP($B53,PROSPER_Lobo!$1:$1,PROSPER_Lobo!$61:$61,""),
IF($C53="Naren Baliga",_xlfn.XLOOKUP($B53,PROSPER_Baliga!$1:$1,PROSPER_Baliga!$61:$61,""),
IF($C53="Thorsten Huhn",_xlfn.XLOOKUP($B53,PROSPER_Huhn!$1:$1,PROSPER_Huhn!$61:$61,""),
IF($C53="Nick Hull",_xlfn.XLOOKUP($B53,PROSPER_Hull!$1:$1,PROSPER_Hull!$61:$61,""),
IF($C53="Monika Kotwani",_xlfn.XLOOKUP($B53,PROSPER_Kotwani!$1:$1,PROSPER_Kotwani!$61:$61,""),
IF($C53="Jonathan Wellner",_xlfn.XLOOKUP($B53,PROSPER_Wellner!$1:$1,PROSPER_Wellner!$61:$61,""),
IF($C53="Travis Harvey",_xlfn.XLOOKUP($B53,PROSPER_Harvey!$1:$1,PROSPER_Harvey!$61:$61,""),"")))))))="","",
IF($C53="Christopher Lobo",_xlfn.XLOOKUP($B53,PROSPER_Lobo!$1:$1,PROSPER_Lobo!$61:$61,""),
IF($C53="Naren Baliga",_xlfn.XLOOKUP($B53,PROSPER_Baliga!$1:$1,PROSPER_Baliga!$61:$61,""),
IF($C53="Thorsten Huhn",_xlfn.XLOOKUP($B53,PROSPER_Huhn!$1:$1,PROSPER_Huhn!$61:$61,""),
IF($C53="Nick Hull",_xlfn.XLOOKUP($B53,PROSPER_Hull!$1:$1,PROSPER_Hull!$61:$61,""),
IF($C53="Monika Kotwani",_xlfn.XLOOKUP($B53,PROSPER_Kotwani!$1:$1,PROSPER_Kotwani!$61:$61,""),
IF($C53="Jonathan Wellner",_xlfn.XLOOKUP($B53,PROSPER_Wellner!$1:$1,PROSPER_Wellner!$61:$61,""),
IF($C53="Travis Harvey",_xlfn.XLOOKUP($B53,PROSPER_Harvey!$1:$1,PROSPER_Harvey!$61:$61,""),"")))))))))</f>
        <v>No Comment</v>
      </c>
      <c r="HQ53" s="188" t="str">
        <f t="shared" si="470"/>
        <v>N/A</v>
      </c>
      <c r="HR53" s="135" t="str">
        <f>_xlfn.XLOOKUP(B53,PROSPERInitial_Query!$E:$E,PROSPERInitial_Query!$AM:$AM,"",,-1)</f>
        <v/>
      </c>
      <c r="HS53" s="136" t="str">
        <f t="shared" si="402"/>
        <v>Theresa Macias4 - SuccessExpanding / Renewing the Business</v>
      </c>
      <c r="HT53" s="136" t="str">
        <f>_xlfn.XLOOKUP(HS53,PROSPERDelta_Query!BK:BK,PROSPERDelta_Query!AZ:AZ,"",,-1)</f>
        <v/>
      </c>
      <c r="HU53" s="137" t="str">
        <f t="shared" si="471"/>
        <v>N/A</v>
      </c>
      <c r="HV53" s="137" t="str">
        <f>IF(IF(IF($C53="Christopher Lobo",_xlfn.XLOOKUP($B53,PROSPER_Lobo!$1:$1,PROSPER_Lobo!$62:$62,""),
IF($C53="Naren Baliga",_xlfn.XLOOKUP($B53,PROSPER_Baliga!$1:$1,PROSPER_Baliga!$62:$62,""),
IF($C53="Thorsten Huhn",_xlfn.XLOOKUP($B53,PROSPER_Huhn!$1:$1,PROSPER_Huhn!$62:$62,""),
IF($C53="Nick Hull",_xlfn.XLOOKUP($B53,PROSPER_Hull!$1:$1,PROSPER_Hull!$62:$62,""),
IF($C53="Monika Kotwani",_xlfn.XLOOKUP($B53,PROSPER_Kotwani!$1:$1,PROSPER_Kotwani!$62:$62,""),
IF($C53="Jonathan Wellner",_xlfn.XLOOKUP($B53,PROSPER_Wellner!$1:$1,PROSPER_Wellner!$62:$62,""),
IF($C53="Travis Harvey",_xlfn.XLOOKUP($B53,PROSPER_Harvey!$1:$1,PROSPER_Harvey!$62:$62,""),"")))))))="","",
IF($C53="Christopher Lobo",_xlfn.XLOOKUP($B53,PROSPER_Lobo!$1:$1,PROSPER_Lobo!$62:$62,""),
IF($C53="Naren Baliga",_xlfn.XLOOKUP($B53,PROSPER_Baliga!$1:$1,PROSPER_Baliga!$62:$62,""),
IF($C53="Thorsten Huhn",_xlfn.XLOOKUP($B53,PROSPER_Huhn!$1:$1,PROSPER_Huhn!$62:$62,""),
IF($C53="Nick Hull",_xlfn.XLOOKUP($B53,PROSPER_Hull!$1:$1,PROSPER_Hull!$62:$62,""),
IF($C53="Monika Kotwani",_xlfn.XLOOKUP($B53,PROSPER_Kotwani!$1:$1,PROSPER_Kotwani!$62:$62,""),
IF($C53="Jonathan Wellner",_xlfn.XLOOKUP($B53,PROSPER_Wellner!$1:$1,PROSPER_Wellner!$62:$62,""),
IF($C53="Travis Harvey",_xlfn.XLOOKUP($B53,PROSPER_Harvey!$1:$1,PROSPER_Harvey!$62:$62,""),""))))))))="","No Score",IF(IF($C53="Christopher Lobo",_xlfn.XLOOKUP($B53,PROSPER_Lobo!$1:$1,PROSPER_Lobo!$62:$62,""),
IF($C53="Naren Baliga",_xlfn.XLOOKUP($B53,PROSPER_Baliga!$1:$1,PROSPER_Baliga!$62:$62,""),
IF($C53="Thorsten Huhn",_xlfn.XLOOKUP($B53,PROSPER_Huhn!$1:$1,PROSPER_Huhn!$62:$62,""),
IF($C53="Nick Hull",_xlfn.XLOOKUP($B53,PROSPER_Hull!$1:$1,PROSPER_Hull!$62:$62,""),
IF($C53="Monika Kotwani",_xlfn.XLOOKUP($B53,PROSPER_Kotwani!$1:$1,PROSPER_Kotwani!$62:$62,""),
IF($C53="Jonathan Wellner",_xlfn.XLOOKUP($B53,PROSPER_Wellner!$1:$1,PROSPER_Wellner!$62:$62,""),
IF($C53="Travis Harvey",_xlfn.XLOOKUP($B53,PROSPER_Harvey!$1:$1,PROSPER_Harvey!$62:$62,""),"")))))))="","",
IF($C53="Christopher Lobo",_xlfn.XLOOKUP($B53,PROSPER_Lobo!$1:$1,PROSPER_Lobo!$62:$62,""),
IF($C53="Naren Baliga",_xlfn.XLOOKUP($B53,PROSPER_Baliga!$1:$1,PROSPER_Baliga!$62:$62,""),
IF($C53="Thorsten Huhn",_xlfn.XLOOKUP($B53,PROSPER_Huhn!$1:$1,PROSPER_Huhn!$62:$62,""),
IF($C53="Nick Hull",_xlfn.XLOOKUP($B53,PROSPER_Hull!$1:$1,PROSPER_Hull!$62:$62,""),
IF($C53="Monika Kotwani",_xlfn.XLOOKUP($B53,PROSPER_Kotwani!$1:$1,PROSPER_Kotwani!$62:$62,""),
IF($C53="Jonathan Wellner",_xlfn.XLOOKUP($B53,PROSPER_Wellner!$1:$1,PROSPER_Wellner!$62:$62,""),
IF($C53="Travis Harvey",_xlfn.XLOOKUP($B53,PROSPER_Harvey!$1:$1,PROSPER_Harvey!$62:$62,""),"")))))))))</f>
        <v>No Score</v>
      </c>
      <c r="HW53" s="138" t="str">
        <f>IF(IF(IF($C53="Christopher Lobo",_xlfn.XLOOKUP($B53,PROSPER_Lobo!$1:$1,PROSPER_Lobo!$63:$63,""),
IF($C53="Naren Baliga",_xlfn.XLOOKUP($B53,PROSPER_Baliga!$1:$1,PROSPER_Baliga!$63:$63,""),
IF($C53="Thorsten Huhn",_xlfn.XLOOKUP($B53,PROSPER_Huhn!$1:$1,PROSPER_Huhn!$63:$63,""),
IF($C53="Nick Hull",_xlfn.XLOOKUP($B53,PROSPER_Hull!$1:$1,PROSPER_Hull!$63:$63,""),
IF($C53="Monika Kotwani",_xlfn.XLOOKUP($B53,PROSPER_Kotwani!$1:$1,PROSPER_Kotwani!$63:$63,""),
IF($C53="Jonathan Wellner",_xlfn.XLOOKUP($B53,PROSPER_Wellner!$1:$1,PROSPER_Wellner!$63:$63,""),
IF($C53="Travis Harvey",_xlfn.XLOOKUP($B53,PROSPER_Harvey!$1:$1,PROSPER_Harvey!$63:$63,""),"")))))))="","",
IF($C53="Christopher Lobo",_xlfn.XLOOKUP($B53,PROSPER_Lobo!$1:$1,PROSPER_Lobo!$63:$63,""),
IF($C53="Naren Baliga",_xlfn.XLOOKUP($B53,PROSPER_Baliga!$1:$1,PROSPER_Baliga!$63:$63,""),
IF($C53="Thorsten Huhn",_xlfn.XLOOKUP($B53,PROSPER_Huhn!$1:$1,PROSPER_Huhn!$63:$63,""),
IF($C53="Nick Hull",_xlfn.XLOOKUP($B53,PROSPER_Hull!$1:$1,PROSPER_Hull!$63:$63,""),
IF($C53="Monika Kotwani",_xlfn.XLOOKUP($B53,PROSPER_Kotwani!$1:$1,PROSPER_Kotwani!$63:$63,""),
IF($C53="Jonathan Wellner",_xlfn.XLOOKUP($B53,PROSPER_Wellner!$1:$1,PROSPER_Wellner!$63:$63,""),
IF($C53="Travis Harvey",_xlfn.XLOOKUP($B53,PROSPER_Harvey!$1:$1,PROSPER_Harvey!$63:$63,""),""))))))))="","No Comment",IF(IF($C53="Christopher Lobo",_xlfn.XLOOKUP($B53,PROSPER_Lobo!$1:$1,PROSPER_Lobo!$63:$63,""),
IF($C53="Naren Baliga",_xlfn.XLOOKUP($B53,PROSPER_Baliga!$1:$1,PROSPER_Baliga!$63:$63,""),
IF($C53="Thorsten Huhn",_xlfn.XLOOKUP($B53,PROSPER_Huhn!$1:$1,PROSPER_Huhn!$63:$63,""),
IF($C53="Nick Hull",_xlfn.XLOOKUP($B53,PROSPER_Hull!$1:$1,PROSPER_Hull!$63:$63,""),
IF($C53="Monika Kotwani",_xlfn.XLOOKUP($B53,PROSPER_Kotwani!$1:$1,PROSPER_Kotwani!$63:$63,""),
IF($C53="Jonathan Wellner",_xlfn.XLOOKUP($B53,PROSPER_Wellner!$1:$1,PROSPER_Wellner!$63:$63,""),
IF($C53="Travis Harvey",_xlfn.XLOOKUP($B53,PROSPER_Harvey!$1:$1,PROSPER_Harvey!$63:$63,""),"")))))))="","",
IF($C53="Christopher Lobo",_xlfn.XLOOKUP($B53,PROSPER_Lobo!$1:$1,PROSPER_Lobo!$63:$63,""),
IF($C53="Naren Baliga",_xlfn.XLOOKUP($B53,PROSPER_Baliga!$1:$1,PROSPER_Baliga!$63:$63,""),
IF($C53="Thorsten Huhn",_xlfn.XLOOKUP($B53,PROSPER_Huhn!$1:$1,PROSPER_Huhn!$63:$63,""),
IF($C53="Nick Hull",_xlfn.XLOOKUP($B53,PROSPER_Hull!$1:$1,PROSPER_Hull!$63:$63,""),
IF($C53="Monika Kotwani",_xlfn.XLOOKUP($B53,PROSPER_Kotwani!$1:$1,PROSPER_Kotwani!$63:$63,""),
IF($C53="Jonathan Wellner",_xlfn.XLOOKUP($B53,PROSPER_Wellner!$1:$1,PROSPER_Wellner!$63:$63,""),
IF($C53="Travis Harvey",_xlfn.XLOOKUP($B53,PROSPER_Harvey!$1:$1,PROSPER_Harvey!$63:$63,""),"")))))))))</f>
        <v>No Comment</v>
      </c>
      <c r="HX53" s="188" t="str">
        <f t="shared" si="472"/>
        <v>N/A</v>
      </c>
      <c r="HY53" s="135" t="str">
        <f>_xlfn.XLOOKUP(B53,PROSPERInitial_Query!$E:$E,PROSPERInitial_Query!$AN:$AN,"",,-1)</f>
        <v/>
      </c>
      <c r="HZ53" s="136" t="str">
        <f t="shared" si="403"/>
        <v>Theresa Macias4 - SuccessPre-Sales Participation</v>
      </c>
      <c r="IA53" s="136" t="str">
        <f>_xlfn.XLOOKUP(HZ53,PROSPERDelta_Query!BK:BK,PROSPERDelta_Query!BA:BA,"",,-1)</f>
        <v/>
      </c>
      <c r="IB53" s="137" t="str">
        <f t="shared" si="473"/>
        <v>N/A</v>
      </c>
      <c r="IC53" s="137" t="str">
        <f>IF(IF(IF($C53="Christopher Lobo",_xlfn.XLOOKUP($B53,PROSPER_Lobo!$1:$1,PROSPER_Lobo!$64:$64,""),
IF($C53="Naren Baliga",_xlfn.XLOOKUP($B53,PROSPER_Baliga!$1:$1,PROSPER_Baliga!$64:$64,""),
IF($C53="Thorsten Huhn",_xlfn.XLOOKUP($B53,PROSPER_Huhn!$1:$1,PROSPER_Huhn!$64:$64,""),
IF($C53="Nick Hull",_xlfn.XLOOKUP($B53,PROSPER_Hull!$1:$1,PROSPER_Hull!$64:$64,""),
IF($C53="Monika Kotwani",_xlfn.XLOOKUP($B53,PROSPER_Kotwani!$1:$1,PROSPER_Kotwani!$64:$64,""),
IF($C53="Jonathan Wellner",_xlfn.XLOOKUP($B53,PROSPER_Wellner!$1:$1,PROSPER_Wellner!$64:$64,""),
IF($C53="Travis Harvey",_xlfn.XLOOKUP($B53,PROSPER_Harvey!$1:$1,PROSPER_Harvey!$64:$64,""),"")))))))="","",
IF($C53="Christopher Lobo",_xlfn.XLOOKUP($B53,PROSPER_Lobo!$1:$1,PROSPER_Lobo!$64:$64,""),
IF($C53="Naren Baliga",_xlfn.XLOOKUP($B53,PROSPER_Baliga!$1:$1,PROSPER_Baliga!$64:$64,""),
IF($C53="Thorsten Huhn",_xlfn.XLOOKUP($B53,PROSPER_Huhn!$1:$1,PROSPER_Huhn!$64:$64,""),
IF($C53="Nick Hull",_xlfn.XLOOKUP($B53,PROSPER_Hull!$1:$1,PROSPER_Hull!$64:$64,""),
IF($C53="Monika Kotwani",_xlfn.XLOOKUP($B53,PROSPER_Kotwani!$1:$1,PROSPER_Kotwani!$64:$64,""),
IF($C53="Jonathan Wellner",_xlfn.XLOOKUP($B53,PROSPER_Wellner!$1:$1,PROSPER_Wellner!$64:$64,""),
IF($C53="Travis Harvey",_xlfn.XLOOKUP($B53,PROSPER_Harvey!$1:$1,PROSPER_Harvey!$64:$64,""),""))))))))="","No Score",IF(IF($C53="Christopher Lobo",_xlfn.XLOOKUP($B53,PROSPER_Lobo!$1:$1,PROSPER_Lobo!$64:$64,""),
IF($C53="Naren Baliga",_xlfn.XLOOKUP($B53,PROSPER_Baliga!$1:$1,PROSPER_Baliga!$64:$64,""),
IF($C53="Thorsten Huhn",_xlfn.XLOOKUP($B53,PROSPER_Huhn!$1:$1,PROSPER_Huhn!$64:$64,""),
IF($C53="Nick Hull",_xlfn.XLOOKUP($B53,PROSPER_Hull!$1:$1,PROSPER_Hull!$64:$64,""),
IF($C53="Monika Kotwani",_xlfn.XLOOKUP($B53,PROSPER_Kotwani!$1:$1,PROSPER_Kotwani!$64:$64,""),
IF($C53="Jonathan Wellner",_xlfn.XLOOKUP($B53,PROSPER_Wellner!$1:$1,PROSPER_Wellner!$64:$64,""),
IF($C53="Travis Harvey",_xlfn.XLOOKUP($B53,PROSPER_Harvey!$1:$1,PROSPER_Harvey!$64:$64,""),"")))))))="","",
IF($C53="Christopher Lobo",_xlfn.XLOOKUP($B53,PROSPER_Lobo!$1:$1,PROSPER_Lobo!$64:$64,""),
IF($C53="Naren Baliga",_xlfn.XLOOKUP($B53,PROSPER_Baliga!$1:$1,PROSPER_Baliga!$64:$64,""),
IF($C53="Thorsten Huhn",_xlfn.XLOOKUP($B53,PROSPER_Huhn!$1:$1,PROSPER_Huhn!$64:$64,""),
IF($C53="Nick Hull",_xlfn.XLOOKUP($B53,PROSPER_Hull!$1:$1,PROSPER_Hull!$64:$64,""),
IF($C53="Monika Kotwani",_xlfn.XLOOKUP($B53,PROSPER_Kotwani!$1:$1,PROSPER_Kotwani!$64:$64,""),
IF($C53="Jonathan Wellner",_xlfn.XLOOKUP($B53,PROSPER_Wellner!$1:$1,PROSPER_Wellner!$64:$64,""),
IF($C53="Travis Harvey",_xlfn.XLOOKUP($B53,PROSPER_Harvey!$1:$1,PROSPER_Harvey!$64:$64,""),"")))))))))</f>
        <v>No Score</v>
      </c>
      <c r="ID53" s="138" t="str">
        <f>IF(IF(IF($C53="Christopher Lobo",_xlfn.XLOOKUP($B53,PROSPER_Lobo!$1:$1,PROSPER_Lobo!$65:$65,""),
IF($C53="Naren Baliga",_xlfn.XLOOKUP($B53,PROSPER_Baliga!$1:$1,PROSPER_Baliga!$65:$65,""),
IF($C53="Thorsten Huhn",_xlfn.XLOOKUP($B53,PROSPER_Huhn!$1:$1,PROSPER_Huhn!$65:$65,""),
IF($C53="Nick Hull",_xlfn.XLOOKUP($B53,PROSPER_Hull!$1:$1,PROSPER_Hull!$65:$65,""),
IF($C53="Monika Kotwani",_xlfn.XLOOKUP($B53,PROSPER_Kotwani!$1:$1,PROSPER_Kotwani!$65:$65,""),
IF($C53="Jonathan Wellner",_xlfn.XLOOKUP($B53,PROSPER_Wellner!$1:$1,PROSPER_Wellner!$65:$65,""),
IF($C53="Travis Harvey",_xlfn.XLOOKUP($B53,PROSPER_Harvey!$1:$1,PROSPER_Harvey!$65:$65,""),"")))))))="","",
IF($C53="Christopher Lobo",_xlfn.XLOOKUP($B53,PROSPER_Lobo!$1:$1,PROSPER_Lobo!$65:$65,""),
IF($C53="Naren Baliga",_xlfn.XLOOKUP($B53,PROSPER_Baliga!$1:$1,PROSPER_Baliga!$65:$65,""),
IF($C53="Thorsten Huhn",_xlfn.XLOOKUP($B53,PROSPER_Huhn!$1:$1,PROSPER_Huhn!$65:$65,""),
IF($C53="Nick Hull",_xlfn.XLOOKUP($B53,PROSPER_Hull!$1:$1,PROSPER_Hull!$65:$65,""),
IF($C53="Monika Kotwani",_xlfn.XLOOKUP($B53,PROSPER_Kotwani!$1:$1,PROSPER_Kotwani!$65:$65,""),
IF($C53="Jonathan Wellner",_xlfn.XLOOKUP($B53,PROSPER_Wellner!$1:$1,PROSPER_Wellner!$65:$65,""),
IF($C53="Travis Harvey",_xlfn.XLOOKUP($B53,PROSPER_Harvey!$1:$1,PROSPER_Harvey!$65:$65,""),""))))))))="","No Comment",IF(IF($C53="Christopher Lobo",_xlfn.XLOOKUP($B53,PROSPER_Lobo!$1:$1,PROSPER_Lobo!$65:$65,""),
IF($C53="Naren Baliga",_xlfn.XLOOKUP($B53,PROSPER_Baliga!$1:$1,PROSPER_Baliga!$65:$65,""),
IF($C53="Thorsten Huhn",_xlfn.XLOOKUP($B53,PROSPER_Huhn!$1:$1,PROSPER_Huhn!$65:$65,""),
IF($C53="Nick Hull",_xlfn.XLOOKUP($B53,PROSPER_Hull!$1:$1,PROSPER_Hull!$65:$65,""),
IF($C53="Monika Kotwani",_xlfn.XLOOKUP($B53,PROSPER_Kotwani!$1:$1,PROSPER_Kotwani!$65:$65,""),
IF($C53="Jonathan Wellner",_xlfn.XLOOKUP($B53,PROSPER_Wellner!$1:$1,PROSPER_Wellner!$65:$65,""),
IF($C53="Travis Harvey",_xlfn.XLOOKUP($B53,PROSPER_Harvey!$1:$1,PROSPER_Harvey!$65:$65,""),"")))))))="","",
IF($C53="Christopher Lobo",_xlfn.XLOOKUP($B53,PROSPER_Lobo!$1:$1,PROSPER_Lobo!$65:$65,""),
IF($C53="Naren Baliga",_xlfn.XLOOKUP($B53,PROSPER_Baliga!$1:$1,PROSPER_Baliga!$65:$65,""),
IF($C53="Thorsten Huhn",_xlfn.XLOOKUP($B53,PROSPER_Huhn!$1:$1,PROSPER_Huhn!$65:$65,""),
IF($C53="Nick Hull",_xlfn.XLOOKUP($B53,PROSPER_Hull!$1:$1,PROSPER_Hull!$65:$65,""),
IF($C53="Monika Kotwani",_xlfn.XLOOKUP($B53,PROSPER_Kotwani!$1:$1,PROSPER_Kotwani!$65:$65,""),
IF($C53="Jonathan Wellner",_xlfn.XLOOKUP($B53,PROSPER_Wellner!$1:$1,PROSPER_Wellner!$65:$65,""),
IF($C53="Travis Harvey",_xlfn.XLOOKUP($B53,PROSPER_Harvey!$1:$1,PROSPER_Harvey!$65:$65,""),"")))))))))</f>
        <v>No Comment</v>
      </c>
      <c r="IE53" s="188" t="str">
        <f t="shared" si="474"/>
        <v>N/A</v>
      </c>
      <c r="IF53" s="135" t="str">
        <f>_xlfn.XLOOKUP(B53,PROSPERInitial_Query!$E:$E,PROSPERInitial_Query!$AO:$AO,"",,-1)</f>
        <v/>
      </c>
      <c r="IG53" s="136" t="str">
        <f t="shared" si="497"/>
        <v>Theresa Macias4 - SuccessP&amp;L Management</v>
      </c>
      <c r="IH53" s="136" t="str">
        <f>_xlfn.XLOOKUP(IG53,PROSPERDelta_Query!BK:BK,PROSPERDelta_Query!BB:BB,"",,-1)</f>
        <v/>
      </c>
      <c r="II53" s="137" t="str">
        <f t="shared" si="475"/>
        <v>N/A</v>
      </c>
      <c r="IJ53" s="137" t="str">
        <f>IF(IF(IF($C53="Christopher Lobo",_xlfn.XLOOKUP($B53,PROSPER_Lobo!$1:$1,PROSPER_Lobo!$66:$66,""),
IF($C53="Naren Baliga",_xlfn.XLOOKUP($B53,PROSPER_Baliga!$1:$1,PROSPER_Baliga!$66:$66,""),
IF($C53="Thorsten Huhn",_xlfn.XLOOKUP($B53,PROSPER_Huhn!$1:$1,PROSPER_Huhn!$66:$66,""),
IF($C53="Nick Hull",_xlfn.XLOOKUP($B53,PROSPER_Hull!$1:$1,PROSPER_Hull!$66:$66,""),
IF($C53="Monika Kotwani",_xlfn.XLOOKUP($B53,PROSPER_Kotwani!$1:$1,PROSPER_Kotwani!$66:$66,""),
IF($C53="Jonathan Wellner",_xlfn.XLOOKUP($B53,PROSPER_Wellner!$1:$1,PROSPER_Wellner!$66:$66,""),
IF($C53="Travis Harvey",_xlfn.XLOOKUP($B53,PROSPER_Harvey!$1:$1,PROSPER_Harvey!$66:$66,""),"")))))))="","",
IF($C53="Christopher Lobo",_xlfn.XLOOKUP($B53,PROSPER_Lobo!$1:$1,PROSPER_Lobo!$66:$66,""),
IF($C53="Naren Baliga",_xlfn.XLOOKUP($B53,PROSPER_Baliga!$1:$1,PROSPER_Baliga!$66:$66,""),
IF($C53="Thorsten Huhn",_xlfn.XLOOKUP($B53,PROSPER_Huhn!$1:$1,PROSPER_Huhn!$66:$66,""),
IF($C53="Nick Hull",_xlfn.XLOOKUP($B53,PROSPER_Hull!$1:$1,PROSPER_Hull!$66:$66,""),
IF($C53="Monika Kotwani",_xlfn.XLOOKUP($B53,PROSPER_Kotwani!$1:$1,PROSPER_Kotwani!$66:$66,""),
IF($C53="Jonathan Wellner",_xlfn.XLOOKUP($B53,PROSPER_Wellner!$1:$1,PROSPER_Wellner!$66:$66,""),
IF($C53="Travis Harvey",_xlfn.XLOOKUP($B53,PROSPER_Harvey!$1:$1,PROSPER_Harvey!$66:$66,""),""))))))))="","No Score",IF(IF($C53="Christopher Lobo",_xlfn.XLOOKUP($B53,PROSPER_Lobo!$1:$1,PROSPER_Lobo!$66:$66,""),
IF($C53="Naren Baliga",_xlfn.XLOOKUP($B53,PROSPER_Baliga!$1:$1,PROSPER_Baliga!$66:$66,""),
IF($C53="Thorsten Huhn",_xlfn.XLOOKUP($B53,PROSPER_Huhn!$1:$1,PROSPER_Huhn!$66:$66,""),
IF($C53="Nick Hull",_xlfn.XLOOKUP($B53,PROSPER_Hull!$1:$1,PROSPER_Hull!$66:$66,""),
IF($C53="Monika Kotwani",_xlfn.XLOOKUP($B53,PROSPER_Kotwani!$1:$1,PROSPER_Kotwani!$66:$66,""),
IF($C53="Jonathan Wellner",_xlfn.XLOOKUP($B53,PROSPER_Wellner!$1:$1,PROSPER_Wellner!$66:$66,""),
IF($C53="Travis Harvey",_xlfn.XLOOKUP($B53,PROSPER_Harvey!$1:$1,PROSPER_Harvey!$66:$66,""),"")))))))="","",
IF($C53="Christopher Lobo",_xlfn.XLOOKUP($B53,PROSPER_Lobo!$1:$1,PROSPER_Lobo!$66:$66,""),
IF($C53="Naren Baliga",_xlfn.XLOOKUP($B53,PROSPER_Baliga!$1:$1,PROSPER_Baliga!$66:$66,""),
IF($C53="Thorsten Huhn",_xlfn.XLOOKUP($B53,PROSPER_Huhn!$1:$1,PROSPER_Huhn!$66:$66,""),
IF($C53="Nick Hull",_xlfn.XLOOKUP($B53,PROSPER_Hull!$1:$1,PROSPER_Hull!$66:$66,""),
IF($C53="Monika Kotwani",_xlfn.XLOOKUP($B53,PROSPER_Kotwani!$1:$1,PROSPER_Kotwani!$66:$66,""),
IF($C53="Jonathan Wellner",_xlfn.XLOOKUP($B53,PROSPER_Wellner!$1:$1,PROSPER_Wellner!$66:$66,""),
IF($C53="Travis Harvey",_xlfn.XLOOKUP($B53,PROSPER_Harvey!$1:$1,PROSPER_Harvey!$66:$66,""),"")))))))))</f>
        <v>No Score</v>
      </c>
      <c r="IK53" s="138" t="str">
        <f>IF(IF(IF($C53="Christopher Lobo",_xlfn.XLOOKUP($B53,PROSPER_Lobo!$1:$1,PROSPER_Lobo!$67:$67,""),
IF($C53="Naren Baliga",_xlfn.XLOOKUP($B53,PROSPER_Baliga!$1:$1,PROSPER_Baliga!$67:$67,""),
IF($C53="Thorsten Huhn",_xlfn.XLOOKUP($B53,PROSPER_Huhn!$1:$1,PROSPER_Huhn!$67:$67,""),
IF($C53="Nick Hull",_xlfn.XLOOKUP($B53,PROSPER_Hull!$1:$1,PROSPER_Hull!$67:$67,""),
IF($C53="Monika Kotwani",_xlfn.XLOOKUP($B53,PROSPER_Kotwani!$1:$1,PROSPER_Kotwani!$67:$67,""),
IF($C53="Jonathan Wellner",_xlfn.XLOOKUP($B53,PROSPER_Wellner!$1:$1,PROSPER_Wellner!$67:$67,""),
IF($C53="Travis Harvey",_xlfn.XLOOKUP($B53,PROSPER_Harvey!$1:$1,PROSPER_Harvey!$67:$67,""),"")))))))="","",
IF($C53="Christopher Lobo",_xlfn.XLOOKUP($B53,PROSPER_Lobo!$1:$1,PROSPER_Lobo!$67:$67,""),
IF($C53="Naren Baliga",_xlfn.XLOOKUP($B53,PROSPER_Baliga!$1:$1,PROSPER_Baliga!$67:$67,""),
IF($C53="Thorsten Huhn",_xlfn.XLOOKUP($B53,PROSPER_Huhn!$1:$1,PROSPER_Huhn!$67:$67,""),
IF($C53="Nick Hull",_xlfn.XLOOKUP($B53,PROSPER_Hull!$1:$1,PROSPER_Hull!$67:$67,""),
IF($C53="Monika Kotwani",_xlfn.XLOOKUP($B53,PROSPER_Kotwani!$1:$1,PROSPER_Kotwani!$67:$67,""),
IF($C53="Jonathan Wellner",_xlfn.XLOOKUP($B53,PROSPER_Wellner!$1:$1,PROSPER_Wellner!$67:$67,""),
IF($C53="Travis Harvey",_xlfn.XLOOKUP($B53,PROSPER_Harvey!$1:$1,PROSPER_Harvey!$67:$67,""),""))))))))="","No Comment",IF(IF($C53="Christopher Lobo",_xlfn.XLOOKUP($B53,PROSPER_Lobo!$1:$1,PROSPER_Lobo!$67:$67,""),
IF($C53="Naren Baliga",_xlfn.XLOOKUP($B53,PROSPER_Baliga!$1:$1,PROSPER_Baliga!$67:$67,""),
IF($C53="Thorsten Huhn",_xlfn.XLOOKUP($B53,PROSPER_Huhn!$1:$1,PROSPER_Huhn!$67:$67,""),
IF($C53="Nick Hull",_xlfn.XLOOKUP($B53,PROSPER_Hull!$1:$1,PROSPER_Hull!$67:$67,""),
IF($C53="Monika Kotwani",_xlfn.XLOOKUP($B53,PROSPER_Kotwani!$1:$1,PROSPER_Kotwani!$67:$67,""),
IF($C53="Jonathan Wellner",_xlfn.XLOOKUP($B53,PROSPER_Wellner!$1:$1,PROSPER_Wellner!$67:$67,""),
IF($C53="Travis Harvey",_xlfn.XLOOKUP($B53,PROSPER_Harvey!$1:$1,PROSPER_Harvey!$67:$67,""),"")))))))="","",
IF($C53="Christopher Lobo",_xlfn.XLOOKUP($B53,PROSPER_Lobo!$1:$1,PROSPER_Lobo!$67:$67,""),
IF($C53="Naren Baliga",_xlfn.XLOOKUP($B53,PROSPER_Baliga!$1:$1,PROSPER_Baliga!$67:$67,""),
IF($C53="Thorsten Huhn",_xlfn.XLOOKUP($B53,PROSPER_Huhn!$1:$1,PROSPER_Huhn!$67:$67,""),
IF($C53="Nick Hull",_xlfn.XLOOKUP($B53,PROSPER_Hull!$1:$1,PROSPER_Hull!$67:$67,""),
IF($C53="Monika Kotwani",_xlfn.XLOOKUP($B53,PROSPER_Kotwani!$1:$1,PROSPER_Kotwani!$67:$67,""),
IF($C53="Jonathan Wellner",_xlfn.XLOOKUP($B53,PROSPER_Wellner!$1:$1,PROSPER_Wellner!$67:$67,""),
IF($C53="Travis Harvey",_xlfn.XLOOKUP($B53,PROSPER_Harvey!$1:$1,PROSPER_Harvey!$67:$67,""),"")))))))))</f>
        <v>No Comment</v>
      </c>
      <c r="IL53" s="188" t="str">
        <f t="shared" si="476"/>
        <v>N/A</v>
      </c>
      <c r="IM53" s="135" t="str">
        <f>_xlfn.XLOOKUP(B53,PROSPERInitial_Query!$E:$E,PROSPERInitial_Query!$AP:$AP,"",,-1)</f>
        <v/>
      </c>
      <c r="IN53" s="136" t="str">
        <f t="shared" si="404"/>
        <v>Theresa Macias4 - SuccessService Plan Management (PE)</v>
      </c>
      <c r="IO53" s="136" t="str">
        <f>_xlfn.XLOOKUP(IN53,PROSPERDelta_Query!BK:BK,PROSPERDelta_Query!BC:BC,"",,-1)</f>
        <v/>
      </c>
      <c r="IP53" s="137" t="str">
        <f t="shared" si="477"/>
        <v>N/A</v>
      </c>
      <c r="IQ53" s="137" t="str">
        <f>IF(IF(IF($C53="Christopher Lobo",_xlfn.XLOOKUP($B53,PROSPER_Lobo!$1:$1,PROSPER_Lobo!$68:$68,""),
IF($C53="Naren Baliga",_xlfn.XLOOKUP($B53,PROSPER_Baliga!$1:$1,PROSPER_Baliga!$68:$68,""),
IF($C53="Thorsten Huhn",_xlfn.XLOOKUP($B53,PROSPER_Huhn!$1:$1,PROSPER_Huhn!$68:$68,""),
IF($C53="Nick Hull",_xlfn.XLOOKUP($B53,PROSPER_Hull!$1:$1,PROSPER_Hull!$68:$68,""),
IF($C53="Monika Kotwani",_xlfn.XLOOKUP($B53,PROSPER_Kotwani!$1:$1,PROSPER_Kotwani!$68:$68,""),
IF($C53="Jonathan Wellner",_xlfn.XLOOKUP($B53,PROSPER_Wellner!$1:$1,PROSPER_Wellner!$68:$68,""),
IF($C53="Travis Harvey",_xlfn.XLOOKUP($B53,PROSPER_Harvey!$1:$1,PROSPER_Harvey!$68:$68,""),"")))))))="","",
IF($C53="Christopher Lobo",_xlfn.XLOOKUP($B53,PROSPER_Lobo!$1:$1,PROSPER_Lobo!$68:$68,""),
IF($C53="Naren Baliga",_xlfn.XLOOKUP($B53,PROSPER_Baliga!$1:$1,PROSPER_Baliga!$68:$68,""),
IF($C53="Thorsten Huhn",_xlfn.XLOOKUP($B53,PROSPER_Huhn!$1:$1,PROSPER_Huhn!$68:$68,""),
IF($C53="Nick Hull",_xlfn.XLOOKUP($B53,PROSPER_Hull!$1:$1,PROSPER_Hull!$68:$68,""),
IF($C53="Monika Kotwani",_xlfn.XLOOKUP($B53,PROSPER_Kotwani!$1:$1,PROSPER_Kotwani!$68:$68,""),
IF($C53="Jonathan Wellner",_xlfn.XLOOKUP($B53,PROSPER_Wellner!$1:$1,PROSPER_Wellner!$68:$68,""),
IF($C53="Travis Harvey",_xlfn.XLOOKUP($B53,PROSPER_Harvey!$1:$1,PROSPER_Harvey!$68:$68,""),""))))))))="","No Score",IF(IF($C53="Christopher Lobo",_xlfn.XLOOKUP($B53,PROSPER_Lobo!$1:$1,PROSPER_Lobo!$68:$68,""),
IF($C53="Naren Baliga",_xlfn.XLOOKUP($B53,PROSPER_Baliga!$1:$1,PROSPER_Baliga!$68:$68,""),
IF($C53="Thorsten Huhn",_xlfn.XLOOKUP($B53,PROSPER_Huhn!$1:$1,PROSPER_Huhn!$68:$68,""),
IF($C53="Nick Hull",_xlfn.XLOOKUP($B53,PROSPER_Hull!$1:$1,PROSPER_Hull!$68:$68,""),
IF($C53="Monika Kotwani",_xlfn.XLOOKUP($B53,PROSPER_Kotwani!$1:$1,PROSPER_Kotwani!$68:$68,""),
IF($C53="Jonathan Wellner",_xlfn.XLOOKUP($B53,PROSPER_Wellner!$1:$1,PROSPER_Wellner!$68:$68,""),
IF($C53="Travis Harvey",_xlfn.XLOOKUP($B53,PROSPER_Harvey!$1:$1,PROSPER_Harvey!$68:$68,""),"")))))))="","",
IF($C53="Christopher Lobo",_xlfn.XLOOKUP($B53,PROSPER_Lobo!$1:$1,PROSPER_Lobo!$68:$68,""),
IF($C53="Naren Baliga",_xlfn.XLOOKUP($B53,PROSPER_Baliga!$1:$1,PROSPER_Baliga!$68:$68,""),
IF($C53="Thorsten Huhn",_xlfn.XLOOKUP($B53,PROSPER_Huhn!$1:$1,PROSPER_Huhn!$68:$68,""),
IF($C53="Nick Hull",_xlfn.XLOOKUP($B53,PROSPER_Hull!$1:$1,PROSPER_Hull!$68:$68,""),
IF($C53="Monika Kotwani",_xlfn.XLOOKUP($B53,PROSPER_Kotwani!$1:$1,PROSPER_Kotwani!$68:$68,""),
IF($C53="Jonathan Wellner",_xlfn.XLOOKUP($B53,PROSPER_Wellner!$1:$1,PROSPER_Wellner!$68:$68,""),
IF($C53="Travis Harvey",_xlfn.XLOOKUP($B53,PROSPER_Harvey!$1:$1,PROSPER_Harvey!$68:$68,""),"")))))))))</f>
        <v>No Score</v>
      </c>
      <c r="IR53" s="138" t="str">
        <f>IF(IF(IF($C53="Christopher Lobo",_xlfn.XLOOKUP($B53,PROSPER_Lobo!$1:$1,PROSPER_Lobo!$69:$69,""),
IF($C53="Naren Baliga",_xlfn.XLOOKUP($B53,PROSPER_Baliga!$1:$1,PROSPER_Baliga!$69:$69,""),
IF($C53="Thorsten Huhn",_xlfn.XLOOKUP($B53,PROSPER_Huhn!$1:$1,PROSPER_Huhn!$69:$69,""),
IF($C53="Nick Hull",_xlfn.XLOOKUP($B53,PROSPER_Hull!$1:$1,PROSPER_Hull!$69:$69,""),
IF($C53="Monika Kotwani",_xlfn.XLOOKUP($B53,PROSPER_Kotwani!$1:$1,PROSPER_Kotwani!$69:$69,""),
IF($C53="Jonathan Wellner",_xlfn.XLOOKUP($B53,PROSPER_Wellner!$1:$1,PROSPER_Wellner!$69:$69,""),
IF($C53="Travis Harvey",_xlfn.XLOOKUP($B53,PROSPER_Harvey!$1:$1,PROSPER_Harvey!$69:$69,""),"")))))))="","",
IF($C53="Christopher Lobo",_xlfn.XLOOKUP($B53,PROSPER_Lobo!$1:$1,PROSPER_Lobo!$69:$69,""),
IF($C53="Naren Baliga",_xlfn.XLOOKUP($B53,PROSPER_Baliga!$1:$1,PROSPER_Baliga!$69:$69,""),
IF($C53="Thorsten Huhn",_xlfn.XLOOKUP($B53,PROSPER_Huhn!$1:$1,PROSPER_Huhn!$69:$69,""),
IF($C53="Nick Hull",_xlfn.XLOOKUP($B53,PROSPER_Hull!$1:$1,PROSPER_Hull!$69:$69,""),
IF($C53="Monika Kotwani",_xlfn.XLOOKUP($B53,PROSPER_Kotwani!$1:$1,PROSPER_Kotwani!$69:$69,""),
IF($C53="Jonathan Wellner",_xlfn.XLOOKUP($B53,PROSPER_Wellner!$1:$1,PROSPER_Wellner!$69:$69,""),
IF($C53="Travis Harvey",_xlfn.XLOOKUP($B53,PROSPER_Harvey!$1:$1,PROSPER_Harvey!$69:$69,""),""))))))))="","No Comment",IF(IF($C53="Christopher Lobo",_xlfn.XLOOKUP($B53,PROSPER_Lobo!$1:$1,PROSPER_Lobo!$69:$69,""),
IF($C53="Naren Baliga",_xlfn.XLOOKUP($B53,PROSPER_Baliga!$1:$1,PROSPER_Baliga!$69:$69,""),
IF($C53="Thorsten Huhn",_xlfn.XLOOKUP($B53,PROSPER_Huhn!$1:$1,PROSPER_Huhn!$69:$69,""),
IF($C53="Nick Hull",_xlfn.XLOOKUP($B53,PROSPER_Hull!$1:$1,PROSPER_Hull!$69:$69,""),
IF($C53="Monika Kotwani",_xlfn.XLOOKUP($B53,PROSPER_Kotwani!$1:$1,PROSPER_Kotwani!$69:$69,""),
IF($C53="Jonathan Wellner",_xlfn.XLOOKUP($B53,PROSPER_Wellner!$1:$1,PROSPER_Wellner!$69:$69,""),
IF($C53="Travis Harvey",_xlfn.XLOOKUP($B53,PROSPER_Harvey!$1:$1,PROSPER_Harvey!$69:$69,""),"")))))))="","",
IF($C53="Christopher Lobo",_xlfn.XLOOKUP($B53,PROSPER_Lobo!$1:$1,PROSPER_Lobo!$69:$69,""),
IF($C53="Naren Baliga",_xlfn.XLOOKUP($B53,PROSPER_Baliga!$1:$1,PROSPER_Baliga!$69:$69,""),
IF($C53="Thorsten Huhn",_xlfn.XLOOKUP($B53,PROSPER_Huhn!$1:$1,PROSPER_Huhn!$69:$69,""),
IF($C53="Nick Hull",_xlfn.XLOOKUP($B53,PROSPER_Hull!$1:$1,PROSPER_Hull!$69:$69,""),
IF($C53="Monika Kotwani",_xlfn.XLOOKUP($B53,PROSPER_Kotwani!$1:$1,PROSPER_Kotwani!$69:$69,""),
IF($C53="Jonathan Wellner",_xlfn.XLOOKUP($B53,PROSPER_Wellner!$1:$1,PROSPER_Wellner!$69:$69,""),
IF($C53="Travis Harvey",_xlfn.XLOOKUP($B53,PROSPER_Harvey!$1:$1,PROSPER_Harvey!$69:$69,""),"")))))))))</f>
        <v>No Comment</v>
      </c>
      <c r="IS53" s="188" t="str">
        <f t="shared" si="478"/>
        <v>N/A</v>
      </c>
      <c r="IT53" s="187" t="str">
        <f t="shared" si="479"/>
        <v>N/A</v>
      </c>
      <c r="IU53" s="128" t="str">
        <f t="shared" si="480"/>
        <v>N/A</v>
      </c>
      <c r="IV53" s="188" t="str">
        <f t="shared" si="481"/>
        <v>N/A</v>
      </c>
      <c r="IW53" s="139">
        <f>_xlfn.XLOOKUP($B53,Vlookups_Local!B:B,Vlookups_Local!F:F)</f>
        <v>1.0461624649859944</v>
      </c>
      <c r="IX53" s="140">
        <f>_xlfn.XLOOKUP($B53,Vlookups_Local!B:B,Vlookups_Local!G:G)</f>
        <v>1.0461624649859944</v>
      </c>
      <c r="IY53" s="140">
        <f>_xlfn.XLOOKUP($B53,Vlookups_Local!B:B,Vlookups_Local!H:H)</f>
        <v>0</v>
      </c>
      <c r="IZ53" s="141">
        <f t="shared" si="482"/>
        <v>10</v>
      </c>
      <c r="JA53" s="142">
        <f>_xlfn.XLOOKUP($B53,LevelUp_Query!A:A,LevelUp_Query!C:C,"")</f>
        <v>38</v>
      </c>
      <c r="JB53" s="143" t="str">
        <f>_xlfn.XLOOKUP($B53,LevelUp_Query!A:A,LevelUp_Query!F:F,"")</f>
        <v>T</v>
      </c>
      <c r="JC53" s="143">
        <f>_xlfn.XLOOKUP($B53,LevelUp_Query!A:A,LevelUp_Query!E:E,"")</f>
        <v>6</v>
      </c>
      <c r="JD53" s="141">
        <f t="shared" si="405"/>
        <v>6</v>
      </c>
      <c r="JE53" s="144" t="str">
        <f>_xlfn.XLOOKUP(B53,PROSPERInitial_Query!$E:$E,PROSPERInitial_Query!$AQ:$AQ,"",,-1)</f>
        <v/>
      </c>
      <c r="JF53" s="136" t="str">
        <f t="shared" si="406"/>
        <v>Theresa Macias7 - ResponsibilityGiving Back (L&amp;L)</v>
      </c>
      <c r="JG53" s="136" t="str">
        <f>_xlfn.XLOOKUP(JF53,PROSPERDelta_Query!BK:BK,PROSPERDelta_Query!BE:BE,"",,-1)</f>
        <v/>
      </c>
      <c r="JH53" s="137" t="str">
        <f t="shared" si="483"/>
        <v>N/A</v>
      </c>
      <c r="JI53" s="137" t="str">
        <f>IF(IF(IF($C53="Christopher Lobo",_xlfn.XLOOKUP($B53,PROSPER_Lobo!$1:$1,PROSPER_Lobo!$70:$70,""),
IF($C53="Naren Baliga",_xlfn.XLOOKUP($B53,PROSPER_Baliga!$1:$1,PROSPER_Baliga!$70:$70,""),
IF($C53="Thorsten Huhn",_xlfn.XLOOKUP($B53,PROSPER_Huhn!$1:$1,PROSPER_Huhn!$70:$70,""),
IF($C53="Nick Hull",_xlfn.XLOOKUP($B53,PROSPER_Hull!$1:$1,PROSPER_Hull!$70:$70,""),
IF($C53="Monika Kotwani",_xlfn.XLOOKUP($B53,PROSPER_Kotwani!$1:$1,PROSPER_Kotwani!$70:$70,""),
IF($C53="Jonathan Wellner",_xlfn.XLOOKUP($B53,PROSPER_Wellner!$1:$1,PROSPER_Wellner!$70:$70,""),
IF($C53="Travis Harvey",_xlfn.XLOOKUP($B53,PROSPER_Harvey!$1:$1,PROSPER_Harvey!$70:$70,""),"")))))))="","",
IF($C53="Christopher Lobo",_xlfn.XLOOKUP($B53,PROSPER_Lobo!$1:$1,PROSPER_Lobo!$70:$70,""),
IF($C53="Naren Baliga",_xlfn.XLOOKUP($B53,PROSPER_Baliga!$1:$1,PROSPER_Baliga!$70:$70,""),
IF($C53="Thorsten Huhn",_xlfn.XLOOKUP($B53,PROSPER_Huhn!$1:$1,PROSPER_Huhn!$70:$70,""),
IF($C53="Nick Hull",_xlfn.XLOOKUP($B53,PROSPER_Hull!$1:$1,PROSPER_Hull!$70:$70,""),
IF($C53="Monika Kotwani",_xlfn.XLOOKUP($B53,PROSPER_Kotwani!$1:$1,PROSPER_Kotwani!$70:$70,""),
IF($C53="Jonathan Wellner",_xlfn.XLOOKUP($B53,PROSPER_Wellner!$1:$1,PROSPER_Wellner!$70:$70,""),
IF($C53="Travis Harvey",_xlfn.XLOOKUP($B53,PROSPER_Harvey!$1:$1,PROSPER_Harvey!$70:$70,""),""))))))))="","No Score",IF(IF($C53="Christopher Lobo",_xlfn.XLOOKUP($B53,PROSPER_Lobo!$1:$1,PROSPER_Lobo!$70:$70,""),
IF($C53="Naren Baliga",_xlfn.XLOOKUP($B53,PROSPER_Baliga!$1:$1,PROSPER_Baliga!$70:$70,""),
IF($C53="Thorsten Huhn",_xlfn.XLOOKUP($B53,PROSPER_Huhn!$1:$1,PROSPER_Huhn!$70:$70,""),
IF($C53="Nick Hull",_xlfn.XLOOKUP($B53,PROSPER_Hull!$1:$1,PROSPER_Hull!$70:$70,""),
IF($C53="Monika Kotwani",_xlfn.XLOOKUP($B53,PROSPER_Kotwani!$1:$1,PROSPER_Kotwani!$70:$70,""),
IF($C53="Jonathan Wellner",_xlfn.XLOOKUP($B53,PROSPER_Wellner!$1:$1,PROSPER_Wellner!$70:$70,""),
IF($C53="Travis Harvey",_xlfn.XLOOKUP($B53,PROSPER_Harvey!$1:$1,PROSPER_Harvey!$70:$70,""),"")))))))="","",
IF($C53="Christopher Lobo",_xlfn.XLOOKUP($B53,PROSPER_Lobo!$1:$1,PROSPER_Lobo!$70:$70,""),
IF($C53="Naren Baliga",_xlfn.XLOOKUP($B53,PROSPER_Baliga!$1:$1,PROSPER_Baliga!$70:$70,""),
IF($C53="Thorsten Huhn",_xlfn.XLOOKUP($B53,PROSPER_Huhn!$1:$1,PROSPER_Huhn!$70:$70,""),
IF($C53="Nick Hull",_xlfn.XLOOKUP($B53,PROSPER_Hull!$1:$1,PROSPER_Hull!$70:$70,""),
IF($C53="Monika Kotwani",_xlfn.XLOOKUP($B53,PROSPER_Kotwani!$1:$1,PROSPER_Kotwani!$70:$70,""),
IF($C53="Jonathan Wellner",_xlfn.XLOOKUP($B53,PROSPER_Wellner!$1:$1,PROSPER_Wellner!$70:$70,""),
IF($C53="Travis Harvey",_xlfn.XLOOKUP($B53,PROSPER_Harvey!$1:$1,PROSPER_Harvey!$70:$70,""),"")))))))))</f>
        <v>No Score</v>
      </c>
      <c r="JJ53" s="138" t="str">
        <f>IF(IF(IF($C53="Christopher Lobo",_xlfn.XLOOKUP($B53,PROSPER_Lobo!$1:$1,PROSPER_Lobo!$71:$71,""),
IF($C53="Naren Baliga",_xlfn.XLOOKUP($B53,PROSPER_Baliga!$1:$1,PROSPER_Baliga!$71:$71,""),
IF($C53="Thorsten Huhn",_xlfn.XLOOKUP($B53,PROSPER_Huhn!$1:$1,PROSPER_Huhn!$71:$71,""),
IF($C53="Nick Hull",_xlfn.XLOOKUP($B53,PROSPER_Hull!$1:$1,PROSPER_Hull!$71:$71,""),
IF($C53="Monika Kotwani",_xlfn.XLOOKUP($B53,PROSPER_Kotwani!$1:$1,PROSPER_Kotwani!$71:$71,""),
IF($C53="Jonathan Wellner",_xlfn.XLOOKUP($B53,PROSPER_Wellner!$1:$1,PROSPER_Wellner!$71:$71,""),
IF($C53="Travis Harvey",_xlfn.XLOOKUP($B53,PROSPER_Harvey!$1:$1,PROSPER_Harvey!$71:$71,""),"")))))))="","",
IF($C53="Christopher Lobo",_xlfn.XLOOKUP($B53,PROSPER_Lobo!$1:$1,PROSPER_Lobo!$71:$71,""),
IF($C53="Naren Baliga",_xlfn.XLOOKUP($B53,PROSPER_Baliga!$1:$1,PROSPER_Baliga!$71:$71,""),
IF($C53="Thorsten Huhn",_xlfn.XLOOKUP($B53,PROSPER_Huhn!$1:$1,PROSPER_Huhn!$71:$71,""),
IF($C53="Nick Hull",_xlfn.XLOOKUP($B53,PROSPER_Hull!$1:$1,PROSPER_Hull!$71:$71,""),
IF($C53="Monika Kotwani",_xlfn.XLOOKUP($B53,PROSPER_Kotwani!$1:$1,PROSPER_Kotwani!$71:$71,""),
IF($C53="Jonathan Wellner",_xlfn.XLOOKUP($B53,PROSPER_Wellner!$1:$1,PROSPER_Wellner!$71:$71,""),
IF($C53="Travis Harvey",_xlfn.XLOOKUP($B53,PROSPER_Harvey!$1:$1,PROSPER_Harvey!$71:$71,""),""))))))))="","No Comment",IF(IF($C53="Christopher Lobo",_xlfn.XLOOKUP($B53,PROSPER_Lobo!$1:$1,PROSPER_Lobo!$71:$71,""),
IF($C53="Naren Baliga",_xlfn.XLOOKUP($B53,PROSPER_Baliga!$1:$1,PROSPER_Baliga!$71:$71,""),
IF($C53="Thorsten Huhn",_xlfn.XLOOKUP($B53,PROSPER_Huhn!$1:$1,PROSPER_Huhn!$71:$71,""),
IF($C53="Nick Hull",_xlfn.XLOOKUP($B53,PROSPER_Hull!$1:$1,PROSPER_Hull!$71:$71,""),
IF($C53="Monika Kotwani",_xlfn.XLOOKUP($B53,PROSPER_Kotwani!$1:$1,PROSPER_Kotwani!$71:$71,""),
IF($C53="Jonathan Wellner",_xlfn.XLOOKUP($B53,PROSPER_Wellner!$1:$1,PROSPER_Wellner!$71:$71,""),
IF($C53="Travis Harvey",_xlfn.XLOOKUP($B53,PROSPER_Harvey!$1:$1,PROSPER_Harvey!$71:$71,""),"")))))))="","",
IF($C53="Christopher Lobo",_xlfn.XLOOKUP($B53,PROSPER_Lobo!$1:$1,PROSPER_Lobo!$71:$71,""),
IF($C53="Naren Baliga",_xlfn.XLOOKUP($B53,PROSPER_Baliga!$1:$1,PROSPER_Baliga!$71:$71,""),
IF($C53="Thorsten Huhn",_xlfn.XLOOKUP($B53,PROSPER_Huhn!$1:$1,PROSPER_Huhn!$71:$71,""),
IF($C53="Nick Hull",_xlfn.XLOOKUP($B53,PROSPER_Hull!$1:$1,PROSPER_Hull!$71:$71,""),
IF($C53="Monika Kotwani",_xlfn.XLOOKUP($B53,PROSPER_Kotwani!$1:$1,PROSPER_Kotwani!$71:$71,""),
IF($C53="Jonathan Wellner",_xlfn.XLOOKUP($B53,PROSPER_Wellner!$1:$1,PROSPER_Wellner!$71:$71,""),
IF($C53="Travis Harvey",_xlfn.XLOOKUP($B53,PROSPER_Harvey!$1:$1,PROSPER_Harvey!$71:$71,""),"")))))))))</f>
        <v>No Comment</v>
      </c>
      <c r="JK53" s="141" t="str">
        <f t="shared" si="484"/>
        <v>N/A</v>
      </c>
      <c r="JL53" s="135" t="str">
        <f>_xlfn.XLOOKUP(B53,PROSPERInitial_Query!$E:$E,PROSPERInitial_Query!$AR:$AR,"",,-1)</f>
        <v/>
      </c>
      <c r="JM53" s="136" t="str">
        <f t="shared" si="407"/>
        <v>Theresa Macias7 - ResponsibilityExecutive Communication</v>
      </c>
      <c r="JN53" s="136" t="str">
        <f>_xlfn.XLOOKUP(JM53,PROSPERDelta_Query!BK:BK,PROSPERDelta_Query!BF:BF,"",,-1)</f>
        <v/>
      </c>
      <c r="JO53" s="137" t="str">
        <f t="shared" si="485"/>
        <v>N/A</v>
      </c>
      <c r="JP53" s="137" t="str">
        <f>IF(IF(IF($C53="Christopher Lobo",_xlfn.XLOOKUP($B53,PROSPER_Lobo!$1:$1,PROSPER_Lobo!$72:$72,""),
IF($C53="Naren Baliga",_xlfn.XLOOKUP($B53,PROSPER_Baliga!$1:$1,PROSPER_Baliga!$72:$72,""),
IF($C53="Thorsten Huhn",_xlfn.XLOOKUP($B53,PROSPER_Huhn!$1:$1,PROSPER_Huhn!$72:$72,""),
IF($C53="Nick Hull",_xlfn.XLOOKUP($B53,PROSPER_Hull!$1:$1,PROSPER_Hull!$72:$72,""),
IF($C53="Monika Kotwani",_xlfn.XLOOKUP($B53,PROSPER_Kotwani!$1:$1,PROSPER_Kotwani!$72:$72,""),
IF($C53="Jonathan Wellner",_xlfn.XLOOKUP($B53,PROSPER_Wellner!$1:$1,PROSPER_Wellner!$72:$72,""),
IF($C53="Travis Harvey",_xlfn.XLOOKUP($B53,PROSPER_Harvey!$1:$1,PROSPER_Harvey!$72:$72,""),"")))))))="","",
IF($C53="Christopher Lobo",_xlfn.XLOOKUP($B53,PROSPER_Lobo!$1:$1,PROSPER_Lobo!$72:$72,""),
IF($C53="Naren Baliga",_xlfn.XLOOKUP($B53,PROSPER_Baliga!$1:$1,PROSPER_Baliga!$72:$72,""),
IF($C53="Thorsten Huhn",_xlfn.XLOOKUP($B53,PROSPER_Huhn!$1:$1,PROSPER_Huhn!$72:$72,""),
IF($C53="Nick Hull",_xlfn.XLOOKUP($B53,PROSPER_Hull!$1:$1,PROSPER_Hull!$72:$72,""),
IF($C53="Monika Kotwani",_xlfn.XLOOKUP($B53,PROSPER_Kotwani!$1:$1,PROSPER_Kotwani!$72:$72,""),
IF($C53="Jonathan Wellner",_xlfn.XLOOKUP($B53,PROSPER_Wellner!$1:$1,PROSPER_Wellner!$72:$72,""),
IF($C53="Travis Harvey",_xlfn.XLOOKUP($B53,PROSPER_Harvey!$1:$1,PROSPER_Harvey!$72:$72,""),""))))))))="","No Score",IF(IF($C53="Christopher Lobo",_xlfn.XLOOKUP($B53,PROSPER_Lobo!$1:$1,PROSPER_Lobo!$72:$72,""),
IF($C53="Naren Baliga",_xlfn.XLOOKUP($B53,PROSPER_Baliga!$1:$1,PROSPER_Baliga!$72:$72,""),
IF($C53="Thorsten Huhn",_xlfn.XLOOKUP($B53,PROSPER_Huhn!$1:$1,PROSPER_Huhn!$72:$72,""),
IF($C53="Nick Hull",_xlfn.XLOOKUP($B53,PROSPER_Hull!$1:$1,PROSPER_Hull!$72:$72,""),
IF($C53="Monika Kotwani",_xlfn.XLOOKUP($B53,PROSPER_Kotwani!$1:$1,PROSPER_Kotwani!$72:$72,""),
IF($C53="Jonathan Wellner",_xlfn.XLOOKUP($B53,PROSPER_Wellner!$1:$1,PROSPER_Wellner!$72:$72,""),
IF($C53="Travis Harvey",_xlfn.XLOOKUP($B53,PROSPER_Harvey!$1:$1,PROSPER_Harvey!$72:$72,""),"")))))))="","",
IF($C53="Christopher Lobo",_xlfn.XLOOKUP($B53,PROSPER_Lobo!$1:$1,PROSPER_Lobo!$72:$72,""),
IF($C53="Naren Baliga",_xlfn.XLOOKUP($B53,PROSPER_Baliga!$1:$1,PROSPER_Baliga!$72:$72,""),
IF($C53="Thorsten Huhn",_xlfn.XLOOKUP($B53,PROSPER_Huhn!$1:$1,PROSPER_Huhn!$72:$72,""),
IF($C53="Nick Hull",_xlfn.XLOOKUP($B53,PROSPER_Hull!$1:$1,PROSPER_Hull!$72:$72,""),
IF($C53="Monika Kotwani",_xlfn.XLOOKUP($B53,PROSPER_Kotwani!$1:$1,PROSPER_Kotwani!$72:$72,""),
IF($C53="Jonathan Wellner",_xlfn.XLOOKUP($B53,PROSPER_Wellner!$1:$1,PROSPER_Wellner!$72:$72,""),
IF($C53="Travis Harvey",_xlfn.XLOOKUP($B53,PROSPER_Harvey!$1:$1,PROSPER_Harvey!$72:$72,""),"")))))))))</f>
        <v>No Score</v>
      </c>
      <c r="JQ53" s="138" t="str">
        <f>IF(IF(IF($C53="Christopher Lobo",_xlfn.XLOOKUP($B53,PROSPER_Lobo!$1:$1,PROSPER_Lobo!$73:$73,""),
IF($C53="Naren Baliga",_xlfn.XLOOKUP($B53,PROSPER_Baliga!$1:$1,PROSPER_Baliga!$73:$73,""),
IF($C53="Thorsten Huhn",_xlfn.XLOOKUP($B53,PROSPER_Huhn!$1:$1,PROSPER_Huhn!$73:$73,""),
IF($C53="Nick Hull",_xlfn.XLOOKUP($B53,PROSPER_Hull!$1:$1,PROSPER_Hull!$73:$73,""),
IF($C53="Monika Kotwani",_xlfn.XLOOKUP($B53,PROSPER_Kotwani!$1:$1,PROSPER_Kotwani!$73:$73,""),
IF($C53="Jonathan Wellner",_xlfn.XLOOKUP($B53,PROSPER_Wellner!$1:$1,PROSPER_Wellner!$73:$73,""),
IF($C53="Travis Harvey",_xlfn.XLOOKUP($B53,PROSPER_Harvey!$1:$1,PROSPER_Harvey!$73:$73,""),"")))))))="","",
IF($C53="Christopher Lobo",_xlfn.XLOOKUP($B53,PROSPER_Lobo!$1:$1,PROSPER_Lobo!$73:$73,""),
IF($C53="Naren Baliga",_xlfn.XLOOKUP($B53,PROSPER_Baliga!$1:$1,PROSPER_Baliga!$73:$73,""),
IF($C53="Thorsten Huhn",_xlfn.XLOOKUP($B53,PROSPER_Huhn!$1:$1,PROSPER_Huhn!$73:$73,""),
IF($C53="Nick Hull",_xlfn.XLOOKUP($B53,PROSPER_Hull!$1:$1,PROSPER_Hull!$73:$73,""),
IF($C53="Monika Kotwani",_xlfn.XLOOKUP($B53,PROSPER_Kotwani!$1:$1,PROSPER_Kotwani!$73:$73,""),
IF($C53="Jonathan Wellner",_xlfn.XLOOKUP($B53,PROSPER_Wellner!$1:$1,PROSPER_Wellner!$73:$73,""),
IF($C53="Travis Harvey",_xlfn.XLOOKUP($B53,PROSPER_Harvey!$1:$1,PROSPER_Harvey!$73:$73,""),""))))))))="","No Comment",IF(IF($C53="Christopher Lobo",_xlfn.XLOOKUP($B53,PROSPER_Lobo!$1:$1,PROSPER_Lobo!$73:$73,""),
IF($C53="Naren Baliga",_xlfn.XLOOKUP($B53,PROSPER_Baliga!$1:$1,PROSPER_Baliga!$73:$73,""),
IF($C53="Thorsten Huhn",_xlfn.XLOOKUP($B53,PROSPER_Huhn!$1:$1,PROSPER_Huhn!$73:$73,""),
IF($C53="Nick Hull",_xlfn.XLOOKUP($B53,PROSPER_Hull!$1:$1,PROSPER_Hull!$73:$73,""),
IF($C53="Monika Kotwani",_xlfn.XLOOKUP($B53,PROSPER_Kotwani!$1:$1,PROSPER_Kotwani!$73:$73,""),
IF($C53="Jonathan Wellner",_xlfn.XLOOKUP($B53,PROSPER_Wellner!$1:$1,PROSPER_Wellner!$73:$73,""),
IF($C53="Travis Harvey",_xlfn.XLOOKUP($B53,PROSPER_Harvey!$1:$1,PROSPER_Harvey!$73:$73,""),"")))))))="","",
IF($C53="Christopher Lobo",_xlfn.XLOOKUP($B53,PROSPER_Lobo!$1:$1,PROSPER_Lobo!$73:$73,""),
IF($C53="Naren Baliga",_xlfn.XLOOKUP($B53,PROSPER_Baliga!$1:$1,PROSPER_Baliga!$73:$73,""),
IF($C53="Thorsten Huhn",_xlfn.XLOOKUP($B53,PROSPER_Huhn!$1:$1,PROSPER_Huhn!$73:$73,""),
IF($C53="Nick Hull",_xlfn.XLOOKUP($B53,PROSPER_Hull!$1:$1,PROSPER_Hull!$73:$73,""),
IF($C53="Monika Kotwani",_xlfn.XLOOKUP($B53,PROSPER_Kotwani!$1:$1,PROSPER_Kotwani!$73:$73,""),
IF($C53="Jonathan Wellner",_xlfn.XLOOKUP($B53,PROSPER_Wellner!$1:$1,PROSPER_Wellner!$73:$73,""),
IF($C53="Travis Harvey",_xlfn.XLOOKUP($B53,PROSPER_Harvey!$1:$1,PROSPER_Harvey!$73:$73,""),"")))))))))</f>
        <v>No Comment</v>
      </c>
      <c r="JR53" s="141" t="str">
        <f t="shared" si="486"/>
        <v>N/A</v>
      </c>
      <c r="JS53" s="135" t="str">
        <f>_xlfn.XLOOKUP(B53,PROSPERInitial_Query!$E:$E,PROSPERInitial_Query!$AS:$AS,"",,-1)</f>
        <v/>
      </c>
      <c r="JT53" s="136" t="str">
        <f t="shared" si="408"/>
        <v>Theresa Macias7 - ResponsibilityCulture Champion</v>
      </c>
      <c r="JU53" s="136" t="str">
        <f>_xlfn.XLOOKUP(JT53,PROSPERDelta_Query!BK:BK,PROSPERDelta_Query!BG:BG,"",,-1)</f>
        <v/>
      </c>
      <c r="JV53" s="137" t="str">
        <f t="shared" si="487"/>
        <v>N/A</v>
      </c>
      <c r="JW53" s="137" t="str">
        <f>IF(IF(IF($C53="Christopher Lobo",_xlfn.XLOOKUP($B53,PROSPER_Lobo!$1:$1,PROSPER_Lobo!$74:$74,""),
IF($C53="Naren Baliga",_xlfn.XLOOKUP($B53,PROSPER_Baliga!$1:$1,PROSPER_Baliga!$74:$74,""),
IF($C53="Thorsten Huhn",_xlfn.XLOOKUP($B53,PROSPER_Huhn!$1:$1,PROSPER_Huhn!$74:$74,""),
IF($C53="Nick Hull",_xlfn.XLOOKUP($B53,PROSPER_Hull!$1:$1,PROSPER_Hull!$74:$74,""),
IF($C53="Monika Kotwani",_xlfn.XLOOKUP($B53,PROSPER_Kotwani!$1:$1,PROSPER_Kotwani!$74:$74,""),
IF($C53="Jonathan Wellner",_xlfn.XLOOKUP($B53,PROSPER_Wellner!$1:$1,PROSPER_Wellner!$74:$74,""),
IF($C53="Travis Harvey",_xlfn.XLOOKUP($B53,PROSPER_Harvey!$1:$1,PROSPER_Harvey!$74:$74,""),"")))))))="","",
IF($C53="Christopher Lobo",_xlfn.XLOOKUP($B53,PROSPER_Lobo!$1:$1,PROSPER_Lobo!$74:$74,""),
IF($C53="Naren Baliga",_xlfn.XLOOKUP($B53,PROSPER_Baliga!$1:$1,PROSPER_Baliga!$74:$74,""),
IF($C53="Thorsten Huhn",_xlfn.XLOOKUP($B53,PROSPER_Huhn!$1:$1,PROSPER_Huhn!$74:$74,""),
IF($C53="Nick Hull",_xlfn.XLOOKUP($B53,PROSPER_Hull!$1:$1,PROSPER_Hull!$74:$74,""),
IF($C53="Monika Kotwani",_xlfn.XLOOKUP($B53,PROSPER_Kotwani!$1:$1,PROSPER_Kotwani!$74:$74,""),
IF($C53="Jonathan Wellner",_xlfn.XLOOKUP($B53,PROSPER_Wellner!$1:$1,PROSPER_Wellner!$74:$74,""),
IF($C53="Travis Harvey",_xlfn.XLOOKUP($B53,PROSPER_Harvey!$1:$1,PROSPER_Harvey!$74:$74,""),""))))))))="","No Score",IF(IF($C53="Christopher Lobo",_xlfn.XLOOKUP($B53,PROSPER_Lobo!$1:$1,PROSPER_Lobo!$74:$74,""),
IF($C53="Naren Baliga",_xlfn.XLOOKUP($B53,PROSPER_Baliga!$1:$1,PROSPER_Baliga!$74:$74,""),
IF($C53="Thorsten Huhn",_xlfn.XLOOKUP($B53,PROSPER_Huhn!$1:$1,PROSPER_Huhn!$74:$74,""),
IF($C53="Nick Hull",_xlfn.XLOOKUP($B53,PROSPER_Hull!$1:$1,PROSPER_Hull!$74:$74,""),
IF($C53="Monika Kotwani",_xlfn.XLOOKUP($B53,PROSPER_Kotwani!$1:$1,PROSPER_Kotwani!$74:$74,""),
IF($C53="Jonathan Wellner",_xlfn.XLOOKUP($B53,PROSPER_Wellner!$1:$1,PROSPER_Wellner!$74:$74,""),
IF($C53="Travis Harvey",_xlfn.XLOOKUP($B53,PROSPER_Harvey!$1:$1,PROSPER_Harvey!$74:$74,""),"")))))))="","",
IF($C53="Christopher Lobo",_xlfn.XLOOKUP($B53,PROSPER_Lobo!$1:$1,PROSPER_Lobo!$74:$74,""),
IF($C53="Naren Baliga",_xlfn.XLOOKUP($B53,PROSPER_Baliga!$1:$1,PROSPER_Baliga!$74:$74,""),
IF($C53="Thorsten Huhn",_xlfn.XLOOKUP($B53,PROSPER_Huhn!$1:$1,PROSPER_Huhn!$74:$74,""),
IF($C53="Nick Hull",_xlfn.XLOOKUP($B53,PROSPER_Hull!$1:$1,PROSPER_Hull!$74:$74,""),
IF($C53="Monika Kotwani",_xlfn.XLOOKUP($B53,PROSPER_Kotwani!$1:$1,PROSPER_Kotwani!$74:$74,""),
IF($C53="Jonathan Wellner",_xlfn.XLOOKUP($B53,PROSPER_Wellner!$1:$1,PROSPER_Wellner!$74:$74,""),
IF($C53="Travis Harvey",_xlfn.XLOOKUP($B53,PROSPER_Harvey!$1:$1,PROSPER_Harvey!$74:$74,""),"")))))))))</f>
        <v>No Score</v>
      </c>
      <c r="JX53" s="138" t="str">
        <f>IF(IF(IF($C53="Christopher Lobo",_xlfn.XLOOKUP($B53,PROSPER_Lobo!$1:$1,PROSPER_Lobo!$75:$75,""),
IF($C53="Naren Baliga",_xlfn.XLOOKUP($B53,PROSPER_Baliga!$1:$1,PROSPER_Baliga!$75:$75,""),
IF($C53="Thorsten Huhn",_xlfn.XLOOKUP($B53,PROSPER_Huhn!$1:$1,PROSPER_Huhn!$75:$75,""),
IF($C53="Nick Hull",_xlfn.XLOOKUP($B53,PROSPER_Hull!$1:$1,PROSPER_Hull!$75:$75,""),
IF($C53="Monika Kotwani",_xlfn.XLOOKUP($B53,PROSPER_Kotwani!$1:$1,PROSPER_Kotwani!$75:$75,""),
IF($C53="Jonathan Wellner",_xlfn.XLOOKUP($B53,PROSPER_Wellner!$1:$1,PROSPER_Wellner!$75:$75,""),
IF($C53="Travis Harvey",_xlfn.XLOOKUP($B53,PROSPER_Harvey!$1:$1,PROSPER_Harvey!$75:$75,""),"")))))))="","",
IF($C53="Christopher Lobo",_xlfn.XLOOKUP($B53,PROSPER_Lobo!$1:$1,PROSPER_Lobo!$75:$75,""),
IF($C53="Naren Baliga",_xlfn.XLOOKUP($B53,PROSPER_Baliga!$1:$1,PROSPER_Baliga!$75:$75,""),
IF($C53="Thorsten Huhn",_xlfn.XLOOKUP($B53,PROSPER_Huhn!$1:$1,PROSPER_Huhn!$75:$75,""),
IF($C53="Nick Hull",_xlfn.XLOOKUP($B53,PROSPER_Hull!$1:$1,PROSPER_Hull!$75:$75,""),
IF($C53="Monika Kotwani",_xlfn.XLOOKUP($B53,PROSPER_Kotwani!$1:$1,PROSPER_Kotwani!$75:$75,""),
IF($C53="Jonathan Wellner",_xlfn.XLOOKUP($B53,PROSPER_Wellner!$1:$1,PROSPER_Wellner!$75:$75,""),
IF($C53="Travis Harvey",_xlfn.XLOOKUP($B53,PROSPER_Harvey!$1:$1,PROSPER_Harvey!$75:$75,""),""))))))))="","No Comment",IF(IF($C53="Christopher Lobo",_xlfn.XLOOKUP($B53,PROSPER_Lobo!$1:$1,PROSPER_Lobo!$75:$75,""),
IF($C53="Naren Baliga",_xlfn.XLOOKUP($B53,PROSPER_Baliga!$1:$1,PROSPER_Baliga!$75:$75,""),
IF($C53="Thorsten Huhn",_xlfn.XLOOKUP($B53,PROSPER_Huhn!$1:$1,PROSPER_Huhn!$75:$75,""),
IF($C53="Nick Hull",_xlfn.XLOOKUP($B53,PROSPER_Hull!$1:$1,PROSPER_Hull!$75:$75,""),
IF($C53="Monika Kotwani",_xlfn.XLOOKUP($B53,PROSPER_Kotwani!$1:$1,PROSPER_Kotwani!$75:$75,""),
IF($C53="Jonathan Wellner",_xlfn.XLOOKUP($B53,PROSPER_Wellner!$1:$1,PROSPER_Wellner!$75:$75,""),
IF($C53="Travis Harvey",_xlfn.XLOOKUP($B53,PROSPER_Harvey!$1:$1,PROSPER_Harvey!$75:$75,""),"")))))))="","",
IF($C53="Christopher Lobo",_xlfn.XLOOKUP($B53,PROSPER_Lobo!$1:$1,PROSPER_Lobo!$75:$75,""),
IF($C53="Naren Baliga",_xlfn.XLOOKUP($B53,PROSPER_Baliga!$1:$1,PROSPER_Baliga!$75:$75,""),
IF($C53="Thorsten Huhn",_xlfn.XLOOKUP($B53,PROSPER_Huhn!$1:$1,PROSPER_Huhn!$75:$75,""),
IF($C53="Nick Hull",_xlfn.XLOOKUP($B53,PROSPER_Hull!$1:$1,PROSPER_Hull!$75:$75,""),
IF($C53="Monika Kotwani",_xlfn.XLOOKUP($B53,PROSPER_Kotwani!$1:$1,PROSPER_Kotwani!$75:$75,""),
IF($C53="Jonathan Wellner",_xlfn.XLOOKUP($B53,PROSPER_Wellner!$1:$1,PROSPER_Wellner!$75:$75,""),
IF($C53="Travis Harvey",_xlfn.XLOOKUP($B53,PROSPER_Harvey!$1:$1,PROSPER_Harvey!$75:$75,""),"")))))))))</f>
        <v>No Comment</v>
      </c>
      <c r="JY53" s="141" t="str">
        <f t="shared" si="488"/>
        <v>N/A</v>
      </c>
      <c r="JZ53" s="135" t="str">
        <f>_xlfn.XLOOKUP(B53,PROSPERInitial_Query!$E:$E,PROSPERInitial_Query!$AT:$AT,"",,-1)</f>
        <v/>
      </c>
      <c r="KA53" s="136" t="str">
        <f t="shared" si="409"/>
        <v>Theresa Macias7 - ResponsibilityPeople Management</v>
      </c>
      <c r="KB53" s="136" t="str">
        <f>_xlfn.XLOOKUP(KA53,PROSPERDelta_Query!BK:BK,PROSPERDelta_Query!BH:BH,"",,-1)</f>
        <v/>
      </c>
      <c r="KC53" s="137" t="str">
        <f t="shared" si="489"/>
        <v>N/A</v>
      </c>
      <c r="KD53" s="137" t="str">
        <f>IF(IF(IF($C53="Christopher Lobo",_xlfn.XLOOKUP($B53,PROSPER_Lobo!$1:$1,PROSPER_Lobo!$76:$76,""),
IF($C53="Naren Baliga",_xlfn.XLOOKUP($B53,PROSPER_Baliga!$1:$1,PROSPER_Baliga!$76:$76,""),
IF($C53="Thorsten Huhn",_xlfn.XLOOKUP($B53,PROSPER_Huhn!$1:$1,PROSPER_Huhn!$76:$76,""),
IF($C53="Nick Hull",_xlfn.XLOOKUP($B53,PROSPER_Hull!$1:$1,PROSPER_Hull!$76:$76,""),
IF($C53="Monika Kotwani",_xlfn.XLOOKUP($B53,PROSPER_Kotwani!$1:$1,PROSPER_Kotwani!$76:$76,""),
IF($C53="Jonathan Wellner",_xlfn.XLOOKUP($B53,PROSPER_Wellner!$1:$1,PROSPER_Wellner!$76:$76,""),
IF($C53="Travis Harvey",_xlfn.XLOOKUP($B53,PROSPER_Harvey!$1:$1,PROSPER_Harvey!$76:$76,""),"")))))))="","",
IF($C53="Christopher Lobo",_xlfn.XLOOKUP($B53,PROSPER_Lobo!$1:$1,PROSPER_Lobo!$76:$76,""),
IF($C53="Naren Baliga",_xlfn.XLOOKUP($B53,PROSPER_Baliga!$1:$1,PROSPER_Baliga!$76:$76,""),
IF($C53="Thorsten Huhn",_xlfn.XLOOKUP($B53,PROSPER_Huhn!$1:$1,PROSPER_Huhn!$76:$76,""),
IF($C53="Nick Hull",_xlfn.XLOOKUP($B53,PROSPER_Hull!$1:$1,PROSPER_Hull!$76:$76,""),
IF($C53="Monika Kotwani",_xlfn.XLOOKUP($B53,PROSPER_Kotwani!$1:$1,PROSPER_Kotwani!$76:$76,""),
IF($C53="Jonathan Wellner",_xlfn.XLOOKUP($B53,PROSPER_Wellner!$1:$1,PROSPER_Wellner!$76:$76,""),
IF($C53="Travis Harvey",_xlfn.XLOOKUP($B53,PROSPER_Harvey!$1:$1,PROSPER_Harvey!$76:$76,""),""))))))))="","No Score",IF(IF($C53="Christopher Lobo",_xlfn.XLOOKUP($B53,PROSPER_Lobo!$1:$1,PROSPER_Lobo!$76:$76,""),
IF($C53="Naren Baliga",_xlfn.XLOOKUP($B53,PROSPER_Baliga!$1:$1,PROSPER_Baliga!$76:$76,""),
IF($C53="Thorsten Huhn",_xlfn.XLOOKUP($B53,PROSPER_Huhn!$1:$1,PROSPER_Huhn!$76:$76,""),
IF($C53="Nick Hull",_xlfn.XLOOKUP($B53,PROSPER_Hull!$1:$1,PROSPER_Hull!$76:$76,""),
IF($C53="Monika Kotwani",_xlfn.XLOOKUP($B53,PROSPER_Kotwani!$1:$1,PROSPER_Kotwani!$76:$76,""),
IF($C53="Jonathan Wellner",_xlfn.XLOOKUP($B53,PROSPER_Wellner!$1:$1,PROSPER_Wellner!$76:$76,""),
IF($C53="Travis Harvey",_xlfn.XLOOKUP($B53,PROSPER_Harvey!$1:$1,PROSPER_Harvey!$76:$76,""),"")))))))="","",
IF($C53="Christopher Lobo",_xlfn.XLOOKUP($B53,PROSPER_Lobo!$1:$1,PROSPER_Lobo!$76:$76,""),
IF($C53="Naren Baliga",_xlfn.XLOOKUP($B53,PROSPER_Baliga!$1:$1,PROSPER_Baliga!$76:$76,""),
IF($C53="Thorsten Huhn",_xlfn.XLOOKUP($B53,PROSPER_Huhn!$1:$1,PROSPER_Huhn!$76:$76,""),
IF($C53="Nick Hull",_xlfn.XLOOKUP($B53,PROSPER_Hull!$1:$1,PROSPER_Hull!$76:$76,""),
IF($C53="Monika Kotwani",_xlfn.XLOOKUP($B53,PROSPER_Kotwani!$1:$1,PROSPER_Kotwani!$76:$76,""),
IF($C53="Jonathan Wellner",_xlfn.XLOOKUP($B53,PROSPER_Wellner!$1:$1,PROSPER_Wellner!$76:$76,""),
IF($C53="Travis Harvey",_xlfn.XLOOKUP($B53,PROSPER_Harvey!$1:$1,PROSPER_Harvey!$76:$76,""),"")))))))))</f>
        <v>No Score</v>
      </c>
      <c r="KE53" s="138" t="str">
        <f>IF(IF(IF($C53="Christopher Lobo",_xlfn.XLOOKUP($B53,PROSPER_Lobo!$1:$1,PROSPER_Lobo!$77:$77,""),
IF($C53="Naren Baliga",_xlfn.XLOOKUP($B53,PROSPER_Baliga!$1:$1,PROSPER_Baliga!$77:$77,""),
IF($C53="Thorsten Huhn",_xlfn.XLOOKUP($B53,PROSPER_Huhn!$1:$1,PROSPER_Huhn!$77:$77,""),
IF($C53="Nick Hull",_xlfn.XLOOKUP($B53,PROSPER_Hull!$1:$1,PROSPER_Hull!$77:$77,""),
IF($C53="Monika Kotwani",_xlfn.XLOOKUP($B53,PROSPER_Kotwani!$1:$1,PROSPER_Kotwani!$77:$77,""),
IF($C53="Jonathan Wellner",_xlfn.XLOOKUP($B53,PROSPER_Wellner!$1:$1,PROSPER_Wellner!$77:$77,""),
IF($C53="Travis Harvey",_xlfn.XLOOKUP($B53,PROSPER_Harvey!$1:$1,PROSPER_Harvey!$77:$77,""),"")))))))="","",
IF($C53="Christopher Lobo",_xlfn.XLOOKUP($B53,PROSPER_Lobo!$1:$1,PROSPER_Lobo!$77:$77,""),
IF($C53="Naren Baliga",_xlfn.XLOOKUP($B53,PROSPER_Baliga!$1:$1,PROSPER_Baliga!$77:$77,""),
IF($C53="Thorsten Huhn",_xlfn.XLOOKUP($B53,PROSPER_Huhn!$1:$1,PROSPER_Huhn!$77:$77,""),
IF($C53="Nick Hull",_xlfn.XLOOKUP($B53,PROSPER_Hull!$1:$1,PROSPER_Hull!$77:$77,""),
IF($C53="Monika Kotwani",_xlfn.XLOOKUP($B53,PROSPER_Kotwani!$1:$1,PROSPER_Kotwani!$77:$77,""),
IF($C53="Jonathan Wellner",_xlfn.XLOOKUP($B53,PROSPER_Wellner!$1:$1,PROSPER_Wellner!$77:$77,""),
IF($C53="Travis Harvey",_xlfn.XLOOKUP($B53,PROSPER_Harvey!$1:$1,PROSPER_Harvey!$77:$77,""),""))))))))="","No Comment",IF(IF($C53="Christopher Lobo",_xlfn.XLOOKUP($B53,PROSPER_Lobo!$1:$1,PROSPER_Lobo!$77:$77,""),
IF($C53="Naren Baliga",_xlfn.XLOOKUP($B53,PROSPER_Baliga!$1:$1,PROSPER_Baliga!$77:$77,""),
IF($C53="Thorsten Huhn",_xlfn.XLOOKUP($B53,PROSPER_Huhn!$1:$1,PROSPER_Huhn!$77:$77,""),
IF($C53="Nick Hull",_xlfn.XLOOKUP($B53,PROSPER_Hull!$1:$1,PROSPER_Hull!$77:$77,""),
IF($C53="Monika Kotwani",_xlfn.XLOOKUP($B53,PROSPER_Kotwani!$1:$1,PROSPER_Kotwani!$77:$77,""),
IF($C53="Jonathan Wellner",_xlfn.XLOOKUP($B53,PROSPER_Wellner!$1:$1,PROSPER_Wellner!$77:$77,""),
IF($C53="Travis Harvey",_xlfn.XLOOKUP($B53,PROSPER_Harvey!$1:$1,PROSPER_Harvey!$77:$77,""),"")))))))="","",
IF($C53="Christopher Lobo",_xlfn.XLOOKUP($B53,PROSPER_Lobo!$1:$1,PROSPER_Lobo!$77:$77,""),
IF($C53="Naren Baliga",_xlfn.XLOOKUP($B53,PROSPER_Baliga!$1:$1,PROSPER_Baliga!$77:$77,""),
IF($C53="Thorsten Huhn",_xlfn.XLOOKUP($B53,PROSPER_Huhn!$1:$1,PROSPER_Huhn!$77:$77,""),
IF($C53="Nick Hull",_xlfn.XLOOKUP($B53,PROSPER_Hull!$1:$1,PROSPER_Hull!$77:$77,""),
IF($C53="Monika Kotwani",_xlfn.XLOOKUP($B53,PROSPER_Kotwani!$1:$1,PROSPER_Kotwani!$77:$77,""),
IF($C53="Jonathan Wellner",_xlfn.XLOOKUP($B53,PROSPER_Wellner!$1:$1,PROSPER_Wellner!$77:$77,""),
IF($C53="Travis Harvey",_xlfn.XLOOKUP($B53,PROSPER_Harvey!$1:$1,PROSPER_Harvey!$77:$77,""),"")))))))))</f>
        <v>No Comment</v>
      </c>
      <c r="KF53" s="141" t="str">
        <f t="shared" si="490"/>
        <v>N/A</v>
      </c>
      <c r="KG53" s="135" t="str">
        <f>_xlfn.XLOOKUP(B53,PROSPERInitial_Query!$E:$E,PROSPERInitial_Query!$AU:$AU,"",,-1)</f>
        <v/>
      </c>
      <c r="KH53" s="136" t="str">
        <f t="shared" si="410"/>
        <v>Theresa Macias7 - ResponsibilitySelf Sufficiency</v>
      </c>
      <c r="KI53" s="136" t="str">
        <f>_xlfn.XLOOKUP(KH53,PROSPERDelta_Query!BK:BK,PROSPERDelta_Query!BI:BI,"",,-1)</f>
        <v/>
      </c>
      <c r="KJ53" s="137" t="str">
        <f t="shared" si="491"/>
        <v>N/A</v>
      </c>
      <c r="KK53" s="137" t="str">
        <f>IF(IF(IF($C53="Christopher Lobo",_xlfn.XLOOKUP($B53,PROSPER_Lobo!$1:$1,PROSPER_Lobo!$78:$78,""),
IF($C53="Naren Baliga",_xlfn.XLOOKUP($B53,PROSPER_Baliga!$1:$1,PROSPER_Baliga!$78:$78,""),
IF($C53="Thorsten Huhn",_xlfn.XLOOKUP($B53,PROSPER_Huhn!$1:$1,PROSPER_Huhn!$78:$78,""),
IF($C53="Nick Hull",_xlfn.XLOOKUP($B53,PROSPER_Hull!$1:$1,PROSPER_Hull!$78:$78,""),
IF($C53="Monika Kotwani",_xlfn.XLOOKUP($B53,PROSPER_Kotwani!$1:$1,PROSPER_Kotwani!$78:$78,""),
IF($C53="Jonathan Wellner",_xlfn.XLOOKUP($B53,PROSPER_Wellner!$1:$1,PROSPER_Wellner!$78:$78,""),
IF($C53="Travis Harvey",_xlfn.XLOOKUP($B53,PROSPER_Harvey!$1:$1,PROSPER_Harvey!$78:$78,""),"")))))))="","",
IF($C53="Christopher Lobo",_xlfn.XLOOKUP($B53,PROSPER_Lobo!$1:$1,PROSPER_Lobo!$78:$78,""),
IF($C53="Naren Baliga",_xlfn.XLOOKUP($B53,PROSPER_Baliga!$1:$1,PROSPER_Baliga!$78:$78,""),
IF($C53="Thorsten Huhn",_xlfn.XLOOKUP($B53,PROSPER_Huhn!$1:$1,PROSPER_Huhn!$78:$78,""),
IF($C53="Nick Hull",_xlfn.XLOOKUP($B53,PROSPER_Hull!$1:$1,PROSPER_Hull!$78:$78,""),
IF($C53="Monika Kotwani",_xlfn.XLOOKUP($B53,PROSPER_Kotwani!$1:$1,PROSPER_Kotwani!$78:$78,""),
IF($C53="Jonathan Wellner",_xlfn.XLOOKUP($B53,PROSPER_Wellner!$1:$1,PROSPER_Wellner!$78:$78,""),
IF($C53="Travis Harvey",_xlfn.XLOOKUP($B53,PROSPER_Harvey!$1:$1,PROSPER_Harvey!$78:$78,""),""))))))))="","No Score",IF(IF($C53="Christopher Lobo",_xlfn.XLOOKUP($B53,PROSPER_Lobo!$1:$1,PROSPER_Lobo!$78:$78,""),
IF($C53="Naren Baliga",_xlfn.XLOOKUP($B53,PROSPER_Baliga!$1:$1,PROSPER_Baliga!$78:$78,""),
IF($C53="Thorsten Huhn",_xlfn.XLOOKUP($B53,PROSPER_Huhn!$1:$1,PROSPER_Huhn!$78:$78,""),
IF($C53="Nick Hull",_xlfn.XLOOKUP($B53,PROSPER_Hull!$1:$1,PROSPER_Hull!$78:$78,""),
IF($C53="Monika Kotwani",_xlfn.XLOOKUP($B53,PROSPER_Kotwani!$1:$1,PROSPER_Kotwani!$78:$78,""),
IF($C53="Jonathan Wellner",_xlfn.XLOOKUP($B53,PROSPER_Wellner!$1:$1,PROSPER_Wellner!$78:$78,""),
IF($C53="Travis Harvey",_xlfn.XLOOKUP($B53,PROSPER_Harvey!$1:$1,PROSPER_Harvey!$78:$78,""),"")))))))="","",
IF($C53="Christopher Lobo",_xlfn.XLOOKUP($B53,PROSPER_Lobo!$1:$1,PROSPER_Lobo!$78:$78,""),
IF($C53="Naren Baliga",_xlfn.XLOOKUP($B53,PROSPER_Baliga!$1:$1,PROSPER_Baliga!$78:$78,""),
IF($C53="Thorsten Huhn",_xlfn.XLOOKUP($B53,PROSPER_Huhn!$1:$1,PROSPER_Huhn!$78:$78,""),
IF($C53="Nick Hull",_xlfn.XLOOKUP($B53,PROSPER_Hull!$1:$1,PROSPER_Hull!$78:$78,""),
IF($C53="Monika Kotwani",_xlfn.XLOOKUP($B53,PROSPER_Kotwani!$1:$1,PROSPER_Kotwani!$78:$78,""),
IF($C53="Jonathan Wellner",_xlfn.XLOOKUP($B53,PROSPER_Wellner!$1:$1,PROSPER_Wellner!$78:$78,""),
IF($C53="Travis Harvey",_xlfn.XLOOKUP($B53,PROSPER_Harvey!$1:$1,PROSPER_Harvey!$78:$78,""),"")))))))))</f>
        <v>No Score</v>
      </c>
      <c r="KL53" s="138" t="str">
        <f>IF(IF(IF($C53="Christopher Lobo",_xlfn.XLOOKUP($B53,PROSPER_Lobo!$1:$1,PROSPER_Lobo!$79:$79,""),
IF($C53="Naren Baliga",_xlfn.XLOOKUP($B53,PROSPER_Baliga!$1:$1,PROSPER_Baliga!$79:$79,""),
IF($C53="Thorsten Huhn",_xlfn.XLOOKUP($B53,PROSPER_Huhn!$1:$1,PROSPER_Huhn!$79:$79,""),
IF($C53="Nick Hull",_xlfn.XLOOKUP($B53,PROSPER_Hull!$1:$1,PROSPER_Hull!$79:$79,""),
IF($C53="Monika Kotwani",_xlfn.XLOOKUP($B53,PROSPER_Kotwani!$1:$1,PROSPER_Kotwani!$79:$79,""),
IF($C53="Jonathan Wellner",_xlfn.XLOOKUP($B53,PROSPER_Wellner!$1:$1,PROSPER_Wellner!$79:$79,""),
IF($C53="Travis Harvey",_xlfn.XLOOKUP($B53,PROSPER_Harvey!$1:$1,PROSPER_Harvey!$79:$79,""),"")))))))="","",
IF($C53="Christopher Lobo",_xlfn.XLOOKUP($B53,PROSPER_Lobo!$1:$1,PROSPER_Lobo!$79:$79,""),
IF($C53="Naren Baliga",_xlfn.XLOOKUP($B53,PROSPER_Baliga!$1:$1,PROSPER_Baliga!$79:$79,""),
IF($C53="Thorsten Huhn",_xlfn.XLOOKUP($B53,PROSPER_Huhn!$1:$1,PROSPER_Huhn!$79:$79,""),
IF($C53="Nick Hull",_xlfn.XLOOKUP($B53,PROSPER_Hull!$1:$1,PROSPER_Hull!$79:$79,""),
IF($C53="Monika Kotwani",_xlfn.XLOOKUP($B53,PROSPER_Kotwani!$1:$1,PROSPER_Kotwani!$79:$79,""),
IF($C53="Jonathan Wellner",_xlfn.XLOOKUP($B53,PROSPER_Wellner!$1:$1,PROSPER_Wellner!$79:$79,""),
IF($C53="Travis Harvey",_xlfn.XLOOKUP($B53,PROSPER_Harvey!$1:$1,PROSPER_Harvey!$79:$79,""),""))))))))="","No Comment",IF(IF($C53="Christopher Lobo",_xlfn.XLOOKUP($B53,PROSPER_Lobo!$1:$1,PROSPER_Lobo!$79:$79,""),
IF($C53="Naren Baliga",_xlfn.XLOOKUP($B53,PROSPER_Baliga!$1:$1,PROSPER_Baliga!$79:$79,""),
IF($C53="Thorsten Huhn",_xlfn.XLOOKUP($B53,PROSPER_Huhn!$1:$1,PROSPER_Huhn!$79:$79,""),
IF($C53="Nick Hull",_xlfn.XLOOKUP($B53,PROSPER_Hull!$1:$1,PROSPER_Hull!$79:$79,""),
IF($C53="Monika Kotwani",_xlfn.XLOOKUP($B53,PROSPER_Kotwani!$1:$1,PROSPER_Kotwani!$79:$79,""),
IF($C53="Jonathan Wellner",_xlfn.XLOOKUP($B53,PROSPER_Wellner!$1:$1,PROSPER_Wellner!$79:$79,""),
IF($C53="Travis Harvey",_xlfn.XLOOKUP($B53,PROSPER_Harvey!$1:$1,PROSPER_Harvey!$79:$79,""),"")))))))="","",
IF($C53="Christopher Lobo",_xlfn.XLOOKUP($B53,PROSPER_Lobo!$1:$1,PROSPER_Lobo!$79:$79,""),
IF($C53="Naren Baliga",_xlfn.XLOOKUP($B53,PROSPER_Baliga!$1:$1,PROSPER_Baliga!$79:$79,""),
IF($C53="Thorsten Huhn",_xlfn.XLOOKUP($B53,PROSPER_Huhn!$1:$1,PROSPER_Huhn!$79:$79,""),
IF($C53="Nick Hull",_xlfn.XLOOKUP($B53,PROSPER_Hull!$1:$1,PROSPER_Hull!$79:$79,""),
IF($C53="Monika Kotwani",_xlfn.XLOOKUP($B53,PROSPER_Kotwani!$1:$1,PROSPER_Kotwani!$79:$79,""),
IF($C53="Jonathan Wellner",_xlfn.XLOOKUP($B53,PROSPER_Wellner!$1:$1,PROSPER_Wellner!$79:$79,""),
IF($C53="Travis Harvey",_xlfn.XLOOKUP($B53,PROSPER_Harvey!$1:$1,PROSPER_Harvey!$79:$79,""),"")))))))))</f>
        <v>No Comment</v>
      </c>
      <c r="KM53" s="141" t="str">
        <f t="shared" si="492"/>
        <v>N/A</v>
      </c>
      <c r="KN53" s="145" t="str">
        <f t="shared" si="493"/>
        <v>N/A</v>
      </c>
      <c r="KO53" s="146" t="str">
        <f t="shared" si="494"/>
        <v>N/A</v>
      </c>
      <c r="KP53" s="194" t="str">
        <f t="shared" si="495"/>
        <v>N/A</v>
      </c>
      <c r="KQ53" s="147">
        <f t="shared" si="496"/>
        <v>8</v>
      </c>
      <c r="KR53" s="148"/>
      <c r="KS53" s="148"/>
      <c r="KT53" s="148"/>
      <c r="KU53" s="149"/>
    </row>
    <row r="54" spans="2:307" x14ac:dyDescent="0.25">
      <c r="B54" s="118" t="s">
        <v>174</v>
      </c>
      <c r="C54" s="119" t="s">
        <v>491</v>
      </c>
      <c r="D54" s="120" t="str">
        <f>_xlfn.XLOOKUP(B54,PROSPERInitial_Query!E:E,PROSPERInitial_Query!G:G,"",,-1)</f>
        <v/>
      </c>
      <c r="E54" s="121" t="str">
        <f t="shared" si="361"/>
        <v>Utsav Banatwala1 - PortfolioDesign Success</v>
      </c>
      <c r="F54" s="122" t="str">
        <f>_xlfn.XLOOKUP(E54,PROSPERDelta_Query!BK:BK,PROSPERDelta_Query!I:I,"",,-1)</f>
        <v/>
      </c>
      <c r="G54" s="123" t="str">
        <f t="shared" si="411"/>
        <v>N/A</v>
      </c>
      <c r="H54" s="124" t="str">
        <f>IF(IF(IF($C54="Christopher Lobo",_xlfn.XLOOKUP($B54,PROSPER_Lobo!$1:$1,PROSPER_Lobo!$2:$2,""),
IF($C54="Naren Baliga",_xlfn.XLOOKUP($B54,PROSPER_Baliga!$1:$1,PROSPER_Baliga!$2:$2,""),
IF($C54="Thorsten Huhn",_xlfn.XLOOKUP($B54,PROSPER_Huhn!$1:$1,PROSPER_Huhn!$2:$2,""),
IF($C54="Nick Hull",_xlfn.XLOOKUP($B54,PROSPER_Hull!$1:$1,PROSPER_Hull!$2:$2,""),
IF($C54="Monika Kotwani",_xlfn.XLOOKUP($B54,PROSPER_Kotwani!$1:$1,PROSPER_Kotwani!$2:$2,""),
IF($C54="Jonathan Wellner",_xlfn.XLOOKUP($B54,PROSPER_Wellner!$1:$1,PROSPER_Wellner!$2:$2,""),
IF($C54="Travis Harvey",_xlfn.XLOOKUP($B54,PROSPER_Harvey!$1:$1,PROSPER_Harvey!$2:$2,""),"")))))))="","",
IF($C54="Christopher Lobo",_xlfn.XLOOKUP($B54,PROSPER_Lobo!$1:$1,PROSPER_Lobo!$2:$2,""),
IF($C54="Naren Baliga",_xlfn.XLOOKUP($B54,PROSPER_Baliga!$1:$1,PROSPER_Baliga!$2:$2,""),
IF($C54="Thorsten Huhn",_xlfn.XLOOKUP($B54,PROSPER_Huhn!$1:$1,PROSPER_Huhn!$2:$2,""),
IF($C54="Nick Hull",_xlfn.XLOOKUP($B54,PROSPER_Hull!$1:$1,PROSPER_Hull!$2:$2,""),
IF($C54="Monika Kotwani",_xlfn.XLOOKUP($B54,PROSPER_Kotwani!$1:$1,PROSPER_Kotwani!$2:$2,""),
IF($C54="Jonathan Wellner",_xlfn.XLOOKUP($B54,PROSPER_Wellner!$1:$1,PROSPER_Wellner!$2:$2,""),
IF($C54="Travis Harvey",_xlfn.XLOOKUP($B54,PROSPER_Harvey!$1:$1,PROSPER_Harvey!$2:$2,""),""))))))))="","No Score",(IF(IF($C54="Christopher Lobo",_xlfn.XLOOKUP($B54,PROSPER_Lobo!$1:$1,PROSPER_Lobo!$2:$2,""),
IF($C54="Naren Baliga",_xlfn.XLOOKUP($B54,PROSPER_Baliga!$1:$1,PROSPER_Baliga!$2:$2,""),
IF($C54="Thorsten Huhn",_xlfn.XLOOKUP($B54,PROSPER_Huhn!$1:$1,PROSPER_Huhn!$2:$2,""),
IF($C54="Nick Hull",_xlfn.XLOOKUP($B54,PROSPER_Hull!$1:$1,PROSPER_Hull!$2:$2,""),
IF($C54="Monika Kotwani",_xlfn.XLOOKUP($B54,PROSPER_Kotwani!$1:$1,PROSPER_Kotwani!$2:$2,""),
IF($C54="Jonathan Wellner",_xlfn.XLOOKUP($B54,PROSPER_Wellner!$1:$1,PROSPER_Wellner!$2:$2,""),
IF($C54="Travis Harvey",_xlfn.XLOOKUP($B54,PROSPER_Harvey!$1:$1,PROSPER_Harvey!$2:$2,""),"")))))))="","",
IF($C54="Christopher Lobo",_xlfn.XLOOKUP($B54,PROSPER_Lobo!$1:$1,PROSPER_Lobo!$2:$2,""),
IF($C54="Naren Baliga",_xlfn.XLOOKUP($B54,PROSPER_Baliga!$1:$1,PROSPER_Baliga!$2:$2,""),
IF($C54="Thorsten Huhn",_xlfn.XLOOKUP($B54,PROSPER_Huhn!$1:$1,PROSPER_Huhn!$2:$2,""),
IF($C54="Nick Hull",_xlfn.XLOOKUP($B54,PROSPER_Hull!$1:$1,PROSPER_Hull!$2:$2,""),
IF($C54="Monika Kotwani",_xlfn.XLOOKUP($B54,PROSPER_Kotwani!$1:$1,PROSPER_Kotwani!$2:$2,""),
IF($C54="Jonathan Wellner",_xlfn.XLOOKUP($B54,PROSPER_Wellner!$1:$1,PROSPER_Wellner!$2:$2,""),
IF($C54="Travis Harvey",_xlfn.XLOOKUP($B54,PROSPER_Harvey!$1:$1,PROSPER_Harvey!$2:$2,""),""))))))))))</f>
        <v>No Score</v>
      </c>
      <c r="I54" s="125" t="str">
        <f>IF(IF(IF($C54="Christopher Lobo",_xlfn.XLOOKUP($B54,PROSPER_Lobo!$1:$1,PROSPER_Lobo!$3:$3,""),
IF($C54="Naren Baliga",_xlfn.XLOOKUP($B54,PROSPER_Baliga!$1:$1,PROSPER_Baliga!$3:$3,""),
IF($C54="Thorsten Huhn",_xlfn.XLOOKUP($B54,PROSPER_Huhn!$1:$1,PROSPER_Huhn!$3:$3,""),
IF($C54="Nick Hull",_xlfn.XLOOKUP($B54,PROSPER_Hull!$1:$1,PROSPER_Hull!$3:$3,""),
IF($C54="Monika Kotwani",_xlfn.XLOOKUP($B54,PROSPER_Kotwani!$1:$1,PROSPER_Kotwani!$3:$3,""),
IF($C54="Jonathan Wellner",_xlfn.XLOOKUP($B54,PROSPER_Wellner!$1:$1,PROSPER_Wellner!$3:$3,""),
IF($C54="Travis Harvey",_xlfn.XLOOKUP($B54,PROSPER_Harvey!$1:$1,PROSPER_Harvey!$3:$3,""),"")))))))="","",
IF($C54="Christopher Lobo",_xlfn.XLOOKUP($B54,PROSPER_Lobo!$1:$1,PROSPER_Lobo!$3:$3,""),
IF($C54="Naren Baliga",_xlfn.XLOOKUP($B54,PROSPER_Baliga!$1:$1,PROSPER_Baliga!$3:$3,""),
IF($C54="Thorsten Huhn",_xlfn.XLOOKUP($B54,PROSPER_Huhn!$1:$1,PROSPER_Huhn!$3:$3,""),
IF($C54="Nick Hull",_xlfn.XLOOKUP($B54,PROSPER_Hull!$1:$1,PROSPER_Hull!$3:$3,""),
IF($C54="Monika Kotwani",_xlfn.XLOOKUP($B54,PROSPER_Kotwani!$1:$1,PROSPER_Kotwani!$3:$3,""),
IF($C54="Jonathan Wellner",_xlfn.XLOOKUP($B54,PROSPER_Wellner!$1:$1,PROSPER_Wellner!$3:$3,""),
IF($C54="Travis Harvey",_xlfn.XLOOKUP($B54,PROSPER_Harvey!$1:$1,PROSPER_Harvey!$3:$3,""),""))))))))="","No Comment",IF(IF($C54="Christopher Lobo",_xlfn.XLOOKUP($B54,PROSPER_Lobo!$1:$1,PROSPER_Lobo!$3:$3,""),
IF($C54="Naren Baliga",_xlfn.XLOOKUP($B54,PROSPER_Baliga!$1:$1,PROSPER_Baliga!$3:$3,""),
IF($C54="Thorsten Huhn",_xlfn.XLOOKUP($B54,PROSPER_Huhn!$1:$1,PROSPER_Huhn!$3:$3,""),
IF($C54="Nick Hull",_xlfn.XLOOKUP($B54,PROSPER_Hull!$1:$1,PROSPER_Hull!$3:$3,""),
IF($C54="Monika Kotwani",_xlfn.XLOOKUP($B54,PROSPER_Kotwani!$1:$1,PROSPER_Kotwani!$3:$3,""),
IF($C54="Jonathan Wellner",_xlfn.XLOOKUP($B54,PROSPER_Wellner!$1:$1,PROSPER_Wellner!$3:$3,""),
IF($C54="Travis Harvey",_xlfn.XLOOKUP($B54,PROSPER_Harvey!$1:$1,PROSPER_Harvey!$3:$3,""),"")))))))="","",
IF($C54="Christopher Lobo",_xlfn.XLOOKUP($B54,PROSPER_Lobo!$1:$1,PROSPER_Lobo!$3:$3,""),
IF($C54="Naren Baliga",_xlfn.XLOOKUP($B54,PROSPER_Baliga!$1:$1,PROSPER_Baliga!$3:$3,""),
IF($C54="Thorsten Huhn",_xlfn.XLOOKUP($B54,PROSPER_Huhn!$1:$1,PROSPER_Huhn!$3:$3,""),
IF($C54="Nick Hull",_xlfn.XLOOKUP($B54,PROSPER_Hull!$1:$1,PROSPER_Hull!$3:$3,""),
IF($C54="Monika Kotwani",_xlfn.XLOOKUP($B54,PROSPER_Kotwani!$1:$1,PROSPER_Kotwani!$3:$3,""),
IF($C54="Jonathan Wellner",_xlfn.XLOOKUP($B54,PROSPER_Wellner!$1:$1,PROSPER_Wellner!$3:$3,""),
IF($C54="Travis Harvey",_xlfn.XLOOKUP($B54,PROSPER_Harvey!$1:$1,PROSPER_Harvey!$3:$3,""),"")))))))))</f>
        <v>No Comment</v>
      </c>
      <c r="J54" s="124">
        <f>IFERROR(ROUND(_xlfn.XLOOKUP(B54,DesignSuccessChallenge_Query!$E:$E,DesignSuccessChallenge_Query!$F:$F)/4.7,0),"Not Taken")</f>
        <v>6</v>
      </c>
      <c r="K54" s="150">
        <f t="shared" si="412"/>
        <v>6</v>
      </c>
      <c r="L54" s="120" t="str">
        <f>_xlfn.XLOOKUP(B54,PROSPERInitial_Query!$E:$E,PROSPERInitial_Query!$H:$H,"",,-1)</f>
        <v/>
      </c>
      <c r="M54" s="121" t="str">
        <f t="shared" si="362"/>
        <v>Utsav Banatwala1 - PortfolioPremium Engagement</v>
      </c>
      <c r="N54" s="126" t="str">
        <f>_xlfn.XLOOKUP(M54,PROSPERDelta_Query!BK:BK,PROSPERDelta_Query!J:J,"",,-1)</f>
        <v/>
      </c>
      <c r="O54" s="124" t="str">
        <f t="shared" si="413"/>
        <v>N/A</v>
      </c>
      <c r="P54" s="124" t="str">
        <f>IF(IF(IF($C54="Christopher Lobo",_xlfn.XLOOKUP($B54,PROSPER_Lobo!$1:$1,PROSPER_Lobo!$4:$4,""),
IF($C54="Naren Baliga",_xlfn.XLOOKUP($B54,PROSPER_Baliga!$1:$1,PROSPER_Baliga!$4:$4,""),
IF($C54="Thorsten Huhn",_xlfn.XLOOKUP($B54,PROSPER_Huhn!$1:$1,PROSPER_Huhn!$4:$4,""),
IF($C54="Nick Hull",_xlfn.XLOOKUP($B54,PROSPER_Hull!$1:$1,PROSPER_Hull!$4:$4,""),
IF($C54="Monika Kotwani",_xlfn.XLOOKUP($B54,PROSPER_Kotwani!$1:$1,PROSPER_Kotwani!$4:$4,""),
IF($C54="Jonathan Wellner",_xlfn.XLOOKUP($B54,PROSPER_Wellner!$1:$1,PROSPER_Wellner!$4:$4,""),
IF($C54="Travis Harvey",_xlfn.XLOOKUP($B54,PROSPER_Harvey!$1:$1,PROSPER_Harvey!$4:$4,""),"")))))))="","",
IF($C54="Christopher Lobo",_xlfn.XLOOKUP($B54,PROSPER_Lobo!$1:$1,PROSPER_Lobo!$4:$4,""),
IF($C54="Naren Baliga",_xlfn.XLOOKUP($B54,PROSPER_Baliga!$1:$1,PROSPER_Baliga!$4:$4,""),
IF($C54="Thorsten Huhn",_xlfn.XLOOKUP($B54,PROSPER_Huhn!$1:$1,PROSPER_Huhn!$4:$4,""),
IF($C54="Nick Hull",_xlfn.XLOOKUP($B54,PROSPER_Hull!$1:$1,PROSPER_Hull!$4:$4,""),
IF($C54="Monika Kotwani",_xlfn.XLOOKUP($B54,PROSPER_Kotwani!$1:$1,PROSPER_Kotwani!$4:$4,""),
IF($C54="Jonathan Wellner",_xlfn.XLOOKUP($B54,PROSPER_Wellner!$1:$1,PROSPER_Wellner!$4:$4,""),
IF($C54="Travis Harvey",_xlfn.XLOOKUP($B54,PROSPER_Harvey!$1:$1,PROSPER_Harvey!$4:$4,""),""))))))))="","No Score",IF(IF($C54="Christopher Lobo",_xlfn.XLOOKUP($B54,PROSPER_Lobo!$1:$1,PROSPER_Lobo!$4:$4,""),
IF($C54="Naren Baliga",_xlfn.XLOOKUP($B54,PROSPER_Baliga!$1:$1,PROSPER_Baliga!$4:$4,""),
IF($C54="Thorsten Huhn",_xlfn.XLOOKUP($B54,PROSPER_Huhn!$1:$1,PROSPER_Huhn!$4:$4,""),
IF($C54="Nick Hull",_xlfn.XLOOKUP($B54,PROSPER_Hull!$1:$1,PROSPER_Hull!$4:$4,""),
IF($C54="Monika Kotwani",_xlfn.XLOOKUP($B54,PROSPER_Kotwani!$1:$1,PROSPER_Kotwani!$4:$4,""),
IF($C54="Jonathan Wellner",_xlfn.XLOOKUP($B54,PROSPER_Wellner!$1:$1,PROSPER_Wellner!$4:$4,""),
IF($C54="Travis Harvey",_xlfn.XLOOKUP($B54,PROSPER_Harvey!$1:$1,PROSPER_Harvey!$4:$4,""),"")))))))="","",
IF($C54="Christopher Lobo",_xlfn.XLOOKUP($B54,PROSPER_Lobo!$1:$1,PROSPER_Lobo!$4:$4,""),
IF($C54="Naren Baliga",_xlfn.XLOOKUP($B54,PROSPER_Baliga!$1:$1,PROSPER_Baliga!$4:$4,""),
IF($C54="Thorsten Huhn",_xlfn.XLOOKUP($B54,PROSPER_Huhn!$1:$1,PROSPER_Huhn!$4:$4,""),
IF($C54="Nick Hull",_xlfn.XLOOKUP($B54,PROSPER_Hull!$1:$1,PROSPER_Hull!$4:$4,""),
IF($C54="Monika Kotwani",_xlfn.XLOOKUP($B54,PROSPER_Kotwani!$1:$1,PROSPER_Kotwani!$4:$4,""),
IF($C54="Jonathan Wellner",_xlfn.XLOOKUP($B54,PROSPER_Wellner!$1:$1,PROSPER_Wellner!$4:$4,""),
IF($C54="Travis Harvey",_xlfn.XLOOKUP($B54,PROSPER_Harvey!$1:$1,PROSPER_Harvey!$4:$4,""),"")))))))))</f>
        <v>No Score</v>
      </c>
      <c r="Q54" s="125" t="str">
        <f>IF(IF(IF($C54="Christopher Lobo",_xlfn.XLOOKUP($B54,PROSPER_Lobo!$1:$1,PROSPER_Lobo!$5:$5,""),
IF($C54="Naren Baliga",_xlfn.XLOOKUP($B54,PROSPER_Baliga!$1:$1,PROSPER_Baliga!$5:$5,""),
IF($C54="Thorsten Huhn",_xlfn.XLOOKUP($B54,PROSPER_Huhn!$1:$1,PROSPER_Huhn!$5:$5,""),
IF($C54="Nick Hull",_xlfn.XLOOKUP($B54,PROSPER_Hull!$1:$1,PROSPER_Hull!$5:$5,""),
IF($C54="Monika Kotwani",_xlfn.XLOOKUP($B54,PROSPER_Kotwani!$1:$1,PROSPER_Kotwani!$5:$5,""),
IF($C54="Jonathan Wellner",_xlfn.XLOOKUP($B54,PROSPER_Wellner!$1:$1,PROSPER_Wellner!$5:$5,""),
IF($C54="Travis Harvey",_xlfn.XLOOKUP($B54,PROSPER_Harvey!$1:$1,PROSPER_Harvey!$5:$5,""),"")))))))="","",
IF($C54="Christopher Lobo",_xlfn.XLOOKUP($B54,PROSPER_Lobo!$1:$1,PROSPER_Lobo!$5:$5,""),
IF($C54="Naren Baliga",_xlfn.XLOOKUP($B54,PROSPER_Baliga!$1:$1,PROSPER_Baliga!$5:$5,""),
IF($C54="Thorsten Huhn",_xlfn.XLOOKUP($B54,PROSPER_Huhn!$1:$1,PROSPER_Huhn!$5:$5,""),
IF($C54="Nick Hull",_xlfn.XLOOKUP($B54,PROSPER_Hull!$1:$1,PROSPER_Hull!$5:$5,""),
IF($C54="Monika Kotwani",_xlfn.XLOOKUP($B54,PROSPER_Kotwani!$1:$1,PROSPER_Kotwani!$5:$5,""),
IF($C54="Jonathan Wellner",_xlfn.XLOOKUP($B54,PROSPER_Wellner!$1:$1,PROSPER_Wellner!$5:$5,""),
IF($C54="Travis Harvey",_xlfn.XLOOKUP($B54,PROSPER_Harvey!$1:$1,PROSPER_Harvey!$5:$5,""),""))))))))="","No Comment",IF(IF($C54="Christopher Lobo",_xlfn.XLOOKUP($B54,PROSPER_Lobo!$1:$1,PROSPER_Lobo!$5:$5,""),
IF($C54="Naren Baliga",_xlfn.XLOOKUP($B54,PROSPER_Baliga!$1:$1,PROSPER_Baliga!$5:$5,""),
IF($C54="Thorsten Huhn",_xlfn.XLOOKUP($B54,PROSPER_Huhn!$1:$1,PROSPER_Huhn!$5:$5,""),
IF($C54="Nick Hull",_xlfn.XLOOKUP($B54,PROSPER_Hull!$1:$1,PROSPER_Hull!$5:$5,""),
IF($C54="Monika Kotwani",_xlfn.XLOOKUP($B54,PROSPER_Kotwani!$1:$1,PROSPER_Kotwani!$5:$5,""),
IF($C54="Jonathan Wellner",_xlfn.XLOOKUP($B54,PROSPER_Wellner!$1:$1,PROSPER_Wellner!$5:$5,""),
IF($C54="Travis Harvey",_xlfn.XLOOKUP($B54,PROSPER_Harvey!$1:$1,PROSPER_Harvey!$5:$5,""),"")))))))="","",
IF($C54="Christopher Lobo",_xlfn.XLOOKUP($B54,PROSPER_Lobo!$1:$1,PROSPER_Lobo!$5:$5,""),
IF($C54="Naren Baliga",_xlfn.XLOOKUP($B54,PROSPER_Baliga!$1:$1,PROSPER_Baliga!$5:$5,""),
IF($C54="Thorsten Huhn",_xlfn.XLOOKUP($B54,PROSPER_Huhn!$1:$1,PROSPER_Huhn!$5:$5,""),
IF($C54="Nick Hull",_xlfn.XLOOKUP($B54,PROSPER_Hull!$1:$1,PROSPER_Hull!$5:$5,""),
IF($C54="Monika Kotwani",_xlfn.XLOOKUP($B54,PROSPER_Kotwani!$1:$1,PROSPER_Kotwani!$5:$5,""),
IF($C54="Jonathan Wellner",_xlfn.XLOOKUP($B54,PROSPER_Wellner!$1:$1,PROSPER_Wellner!$5:$5,""),
IF($C54="Travis Harvey",_xlfn.XLOOKUP($B54,PROSPER_Harvey!$1:$1,PROSPER_Harvey!$5:$5,""),"")))))))))</f>
        <v>No Comment</v>
      </c>
      <c r="R54" s="124" t="s">
        <v>89</v>
      </c>
      <c r="S54" s="150" t="str">
        <f t="shared" si="414"/>
        <v>N/A</v>
      </c>
      <c r="T54" s="120" t="str">
        <f>_xlfn.XLOOKUP(B54,PROSPERInitial_Query!$E:$E,PROSPERInitial_Query!$I:$I,"",,-1)</f>
        <v/>
      </c>
      <c r="U54" s="121" t="str">
        <f t="shared" si="363"/>
        <v>Utsav Banatwala1 - PortfolioCloud Application Services</v>
      </c>
      <c r="V54" s="126" t="str">
        <f>_xlfn.XLOOKUP(U54,PROSPERDelta_Query!BK:BK,PROSPERDelta_Query!K:K,"",,-1)</f>
        <v/>
      </c>
      <c r="W54" s="124" t="str">
        <f t="shared" si="415"/>
        <v>N/A</v>
      </c>
      <c r="X54" s="124" t="str">
        <f>IF(IF(IF($C54="Christopher Lobo",_xlfn.XLOOKUP($B54,PROSPER_Lobo!$1:$1,PROSPER_Lobo!$6:$6,""),
IF($C54="Naren Baliga",_xlfn.XLOOKUP($B54,PROSPER_Baliga!$1:$1,PROSPER_Baliga!$6:$6,""),
IF($C54="Thorsten Huhn",_xlfn.XLOOKUP($B54,PROSPER_Huhn!$1:$1,PROSPER_Huhn!$6:$6,""),
IF($C54="Nick Hull",_xlfn.XLOOKUP($B54,PROSPER_Hull!$1:$1,PROSPER_Hull!$6:$6,""),
IF($C54="Monika Kotwani",_xlfn.XLOOKUP($B54,PROSPER_Kotwani!$1:$1,PROSPER_Kotwani!$6:$6,""),
IF($C54="Jonathan Wellner",_xlfn.XLOOKUP($B54,PROSPER_Wellner!$1:$1,PROSPER_Wellner!$6:$6,""),
IF($C54="Travis Harvey",_xlfn.XLOOKUP($B54,PROSPER_Harvey!$1:$1,PROSPER_Harvey!$6:$6,""),"")))))))="","",
IF($C54="Christopher Lobo",_xlfn.XLOOKUP($B54,PROSPER_Lobo!$1:$1,PROSPER_Lobo!$6:$6,""),
IF($C54="Naren Baliga",_xlfn.XLOOKUP($B54,PROSPER_Baliga!$1:$1,PROSPER_Baliga!$6:$6,""),
IF($C54="Thorsten Huhn",_xlfn.XLOOKUP($B54,PROSPER_Huhn!$1:$1,PROSPER_Huhn!$6:$6,""),
IF($C54="Nick Hull",_xlfn.XLOOKUP($B54,PROSPER_Hull!$1:$1,PROSPER_Hull!$6:$6,""),
IF($C54="Monika Kotwani",_xlfn.XLOOKUP($B54,PROSPER_Kotwani!$1:$1,PROSPER_Kotwani!$6:$6,""),
IF($C54="Jonathan Wellner",_xlfn.XLOOKUP($B54,PROSPER_Wellner!$1:$1,PROSPER_Wellner!$6:$6,""),
IF($C54="Travis Harvey",_xlfn.XLOOKUP($B54,PROSPER_Harvey!$1:$1,PROSPER_Harvey!$6:$6,""),""))))))))="","No Score",IF(IF($C54="Christopher Lobo",_xlfn.XLOOKUP($B54,PROSPER_Lobo!$1:$1,PROSPER_Lobo!$6:$6,""),
IF($C54="Naren Baliga",_xlfn.XLOOKUP($B54,PROSPER_Baliga!$1:$1,PROSPER_Baliga!$6:$6,""),
IF($C54="Thorsten Huhn",_xlfn.XLOOKUP($B54,PROSPER_Huhn!$1:$1,PROSPER_Huhn!$6:$6,""),
IF($C54="Nick Hull",_xlfn.XLOOKUP($B54,PROSPER_Hull!$1:$1,PROSPER_Hull!$6:$6,""),
IF($C54="Monika Kotwani",_xlfn.XLOOKUP($B54,PROSPER_Kotwani!$1:$1,PROSPER_Kotwani!$6:$6,""),
IF($C54="Jonathan Wellner",_xlfn.XLOOKUP($B54,PROSPER_Wellner!$1:$1,PROSPER_Wellner!$6:$6,""),
IF($C54="Travis Harvey",_xlfn.XLOOKUP($B54,PROSPER_Harvey!$1:$1,PROSPER_Harvey!$6:$6,""),"")))))))="","",
IF($C54="Christopher Lobo",_xlfn.XLOOKUP($B54,PROSPER_Lobo!$1:$1,PROSPER_Lobo!$6:$6,""),
IF($C54="Naren Baliga",_xlfn.XLOOKUP($B54,PROSPER_Baliga!$1:$1,PROSPER_Baliga!$6:$6,""),
IF($C54="Thorsten Huhn",_xlfn.XLOOKUP($B54,PROSPER_Huhn!$1:$1,PROSPER_Huhn!$6:$6,""),
IF($C54="Nick Hull",_xlfn.XLOOKUP($B54,PROSPER_Hull!$1:$1,PROSPER_Hull!$6:$6,""),
IF($C54="Monika Kotwani",_xlfn.XLOOKUP($B54,PROSPER_Kotwani!$1:$1,PROSPER_Kotwani!$6:$6,""),
IF($C54="Jonathan Wellner",_xlfn.XLOOKUP($B54,PROSPER_Wellner!$1:$1,PROSPER_Wellner!$6:$6,""),
IF($C54="Travis Harvey",_xlfn.XLOOKUP($B54,PROSPER_Harvey!$1:$1,PROSPER_Harvey!$6:$6,""),"")))))))))</f>
        <v>No Score</v>
      </c>
      <c r="Y54" s="125" t="str">
        <f>IF(IF(IF($C54="Christopher Lobo",_xlfn.XLOOKUP($B54,PROSPER_Lobo!$1:$1,PROSPER_Lobo!$7:$7,""),
IF($C54="Naren Baliga",_xlfn.XLOOKUP($B54,PROSPER_Baliga!$1:$1,PROSPER_Baliga!$7:$7,""),
IF($C54="Thorsten Huhn",_xlfn.XLOOKUP($B54,PROSPER_Huhn!$1:$1,PROSPER_Huhn!$7:$7,""),
IF($C54="Nick Hull",_xlfn.XLOOKUP($B54,PROSPER_Hull!$1:$1,PROSPER_Hull!$7:$7,""),
IF($C54="Monika Kotwani",_xlfn.XLOOKUP($B54,PROSPER_Kotwani!$1:$1,PROSPER_Kotwani!$7:$7,""),
IF($C54="Jonathan Wellner",_xlfn.XLOOKUP($B54,PROSPER_Wellner!$1:$1,PROSPER_Wellner!$7:$7,""),
IF($C54="Travis Harvey",_xlfn.XLOOKUP($B54,PROSPER_Harvey!$1:$1,PROSPER_Harvey!$7:$7,""),"")))))))="","",
IF($C54="Christopher Lobo",_xlfn.XLOOKUP($B54,PROSPER_Lobo!$1:$1,PROSPER_Lobo!$7:$7,""),
IF($C54="Naren Baliga",_xlfn.XLOOKUP($B54,PROSPER_Baliga!$1:$1,PROSPER_Baliga!$7:$7,""),
IF($C54="Thorsten Huhn",_xlfn.XLOOKUP($B54,PROSPER_Huhn!$1:$1,PROSPER_Huhn!$7:$7,""),
IF($C54="Nick Hull",_xlfn.XLOOKUP($B54,PROSPER_Hull!$1:$1,PROSPER_Hull!$7:$7,""),
IF($C54="Monika Kotwani",_xlfn.XLOOKUP($B54,PROSPER_Kotwani!$1:$1,PROSPER_Kotwani!$7:$7,""),
IF($C54="Jonathan Wellner",_xlfn.XLOOKUP($B54,PROSPER_Wellner!$1:$1,PROSPER_Wellner!$7:$7,""),
IF($C54="Travis Harvey",_xlfn.XLOOKUP($B54,PROSPER_Harvey!$1:$1,PROSPER_Harvey!$7:$7,""),""))))))))="","No Comment",IF(IF($C54="Christopher Lobo",_xlfn.XLOOKUP($B54,PROSPER_Lobo!$1:$1,PROSPER_Lobo!$7:$7,""),
IF($C54="Naren Baliga",_xlfn.XLOOKUP($B54,PROSPER_Baliga!$1:$1,PROSPER_Baliga!$7:$7,""),
IF($C54="Thorsten Huhn",_xlfn.XLOOKUP($B54,PROSPER_Huhn!$1:$1,PROSPER_Huhn!$7:$7,""),
IF($C54="Nick Hull",_xlfn.XLOOKUP($B54,PROSPER_Hull!$1:$1,PROSPER_Hull!$7:$7,""),
IF($C54="Monika Kotwani",_xlfn.XLOOKUP($B54,PROSPER_Kotwani!$1:$1,PROSPER_Kotwani!$7:$7,""),
IF($C54="Jonathan Wellner",_xlfn.XLOOKUP($B54,PROSPER_Wellner!$1:$1,PROSPER_Wellner!$7:$7,""),
IF($C54="Travis Harvey",_xlfn.XLOOKUP($B54,PROSPER_Harvey!$1:$1,PROSPER_Harvey!$7:$7,""),"")))))))="","",
IF($C54="Christopher Lobo",_xlfn.XLOOKUP($B54,PROSPER_Lobo!$1:$1,PROSPER_Lobo!$7:$7,""),
IF($C54="Naren Baliga",_xlfn.XLOOKUP($B54,PROSPER_Baliga!$1:$1,PROSPER_Baliga!$7:$7,""),
IF($C54="Thorsten Huhn",_xlfn.XLOOKUP($B54,PROSPER_Huhn!$1:$1,PROSPER_Huhn!$7:$7,""),
IF($C54="Nick Hull",_xlfn.XLOOKUP($B54,PROSPER_Hull!$1:$1,PROSPER_Hull!$7:$7,""),
IF($C54="Monika Kotwani",_xlfn.XLOOKUP($B54,PROSPER_Kotwani!$1:$1,PROSPER_Kotwani!$7:$7,""),
IF($C54="Jonathan Wellner",_xlfn.XLOOKUP($B54,PROSPER_Wellner!$1:$1,PROSPER_Wellner!$7:$7,""),
IF($C54="Travis Harvey",_xlfn.XLOOKUP($B54,PROSPER_Harvey!$1:$1,PROSPER_Harvey!$7:$7,""),"")))))))))</f>
        <v>No Comment</v>
      </c>
      <c r="Z54" s="124" t="s">
        <v>89</v>
      </c>
      <c r="AA54" s="150" t="str">
        <f t="shared" si="416"/>
        <v>N/A</v>
      </c>
      <c r="AB54" s="120" t="str">
        <f>_xlfn.XLOOKUP(B54,PROSPERInitial_Query!$E:$E,PROSPERInitial_Query!$J:$J,"",,-1)</f>
        <v/>
      </c>
      <c r="AC54" s="121" t="str">
        <f t="shared" si="364"/>
        <v>Utsav Banatwala1 - PortfolioPreferred Success</v>
      </c>
      <c r="AD54" s="126" t="str">
        <f>_xlfn.XLOOKUP(AC54,PROSPERDelta_Query!BK:BK,PROSPERDelta_Query!L:L,"",,-1)</f>
        <v/>
      </c>
      <c r="AE54" s="124" t="str">
        <f t="shared" si="417"/>
        <v>N/A</v>
      </c>
      <c r="AF54" s="124" t="str">
        <f>IF(IF(IF($C54="Christopher Lobo",_xlfn.XLOOKUP($B54,PROSPER_Lobo!$1:$1,PROSPER_Lobo!$8:$8,""),
IF($C54="Naren Baliga",_xlfn.XLOOKUP($B54,PROSPER_Baliga!$1:$1,PROSPER_Baliga!$8:$8,""),
IF($C54="Thorsten Huhn",_xlfn.XLOOKUP($B54,PROSPER_Huhn!$1:$1,PROSPER_Huhn!$8:$8,""),
IF($C54="Nick Hull",_xlfn.XLOOKUP($B54,PROSPER_Hull!$1:$1,PROSPER_Hull!$8:$8,""),
IF($C54="Monika Kotwani",_xlfn.XLOOKUP($B54,PROSPER_Kotwani!$1:$1,PROSPER_Kotwani!$8:$8,""),
IF($C54="Jonathan Wellner",_xlfn.XLOOKUP($B54,PROSPER_Wellner!$1:$1,PROSPER_Wellner!$8:$8,""),
IF($C54="Travis Harvey",_xlfn.XLOOKUP($B54,PROSPER_Harvey!$1:$1,PROSPER_Harvey!$8:$8,""),"")))))))="","",
IF($C54="Christopher Lobo",_xlfn.XLOOKUP($B54,PROSPER_Lobo!$1:$1,PROSPER_Lobo!$8:$8,""),
IF($C54="Naren Baliga",_xlfn.XLOOKUP($B54,PROSPER_Baliga!$1:$1,PROSPER_Baliga!$8:$8,""),
IF($C54="Thorsten Huhn",_xlfn.XLOOKUP($B54,PROSPER_Huhn!$1:$1,PROSPER_Huhn!$8:$8,""),
IF($C54="Nick Hull",_xlfn.XLOOKUP($B54,PROSPER_Hull!$1:$1,PROSPER_Hull!$8:$8,""),
IF($C54="Monika Kotwani",_xlfn.XLOOKUP($B54,PROSPER_Kotwani!$1:$1,PROSPER_Kotwani!$8:$8,""),
IF($C54="Jonathan Wellner",_xlfn.XLOOKUP($B54,PROSPER_Wellner!$1:$1,PROSPER_Wellner!$8:$8,""),
IF($C54="Travis Harvey",_xlfn.XLOOKUP($B54,PROSPER_Harvey!$1:$1,PROSPER_Harvey!$8:$8,""),""))))))))="","No Score",IF(IF($C54="Christopher Lobo",_xlfn.XLOOKUP($B54,PROSPER_Lobo!$1:$1,PROSPER_Lobo!$8:$8,""),
IF($C54="Naren Baliga",_xlfn.XLOOKUP($B54,PROSPER_Baliga!$1:$1,PROSPER_Baliga!$8:$8,""),
IF($C54="Thorsten Huhn",_xlfn.XLOOKUP($B54,PROSPER_Huhn!$1:$1,PROSPER_Huhn!$8:$8,""),
IF($C54="Nick Hull",_xlfn.XLOOKUP($B54,PROSPER_Hull!$1:$1,PROSPER_Hull!$8:$8,""),
IF($C54="Monika Kotwani",_xlfn.XLOOKUP($B54,PROSPER_Kotwani!$1:$1,PROSPER_Kotwani!$8:$8,""),
IF($C54="Jonathan Wellner",_xlfn.XLOOKUP($B54,PROSPER_Wellner!$1:$1,PROSPER_Wellner!$8:$8,""),
IF($C54="Travis Harvey",_xlfn.XLOOKUP($B54,PROSPER_Harvey!$1:$1,PROSPER_Harvey!$8:$8,""),"")))))))="","",
IF($C54="Christopher Lobo",_xlfn.XLOOKUP($B54,PROSPER_Lobo!$1:$1,PROSPER_Lobo!$8:$8,""),
IF($C54="Naren Baliga",_xlfn.XLOOKUP($B54,PROSPER_Baliga!$1:$1,PROSPER_Baliga!$8:$8,""),
IF($C54="Thorsten Huhn",_xlfn.XLOOKUP($B54,PROSPER_Huhn!$1:$1,PROSPER_Huhn!$8:$8,""),
IF($C54="Nick Hull",_xlfn.XLOOKUP($B54,PROSPER_Hull!$1:$1,PROSPER_Hull!$8:$8,""),
IF($C54="Monika Kotwani",_xlfn.XLOOKUP($B54,PROSPER_Kotwani!$1:$1,PROSPER_Kotwani!$8:$8,""),
IF($C54="Jonathan Wellner",_xlfn.XLOOKUP($B54,PROSPER_Wellner!$1:$1,PROSPER_Wellner!$8:$8,""),
IF($C54="Travis Harvey",_xlfn.XLOOKUP($B54,PROSPER_Harvey!$1:$1,PROSPER_Harvey!$8:$8,""),"")))))))))</f>
        <v>No Score</v>
      </c>
      <c r="AG54" s="125" t="str">
        <f>IF(IF(IF($C54="Christopher Lobo",_xlfn.XLOOKUP($B54,PROSPER_Lobo!$1:$1,PROSPER_Lobo!$9:$9,""),
IF($C54="Naren Baliga",_xlfn.XLOOKUP($B54,PROSPER_Baliga!$1:$1,PROSPER_Baliga!$9:$9,""),
IF($C54="Thorsten Huhn",_xlfn.XLOOKUP($B54,PROSPER_Huhn!$1:$1,PROSPER_Huhn!$9:$9,""),
IF($C54="Nick Hull",_xlfn.XLOOKUP($B54,PROSPER_Hull!$1:$1,PROSPER_Hull!$9:$9,""),
IF($C54="Monika Kotwani",_xlfn.XLOOKUP($B54,PROSPER_Kotwani!$1:$1,PROSPER_Kotwani!$9:$9,""),
IF($C54="Jonathan Wellner",_xlfn.XLOOKUP($B54,PROSPER_Wellner!$1:$1,PROSPER_Wellner!$9:$9,""),
IF($C54="Travis Harvey",_xlfn.XLOOKUP($B54,PROSPER_Harvey!$1:$1,PROSPER_Harvey!$9:$9,""),"")))))))="","",
IF($C54="Christopher Lobo",_xlfn.XLOOKUP($B54,PROSPER_Lobo!$1:$1,PROSPER_Lobo!$9:$9,""),
IF($C54="Naren Baliga",_xlfn.XLOOKUP($B54,PROSPER_Baliga!$1:$1,PROSPER_Baliga!$9:$9,""),
IF($C54="Thorsten Huhn",_xlfn.XLOOKUP($B54,PROSPER_Huhn!$1:$1,PROSPER_Huhn!$9:$9,""),
IF($C54="Nick Hull",_xlfn.XLOOKUP($B54,PROSPER_Hull!$1:$1,PROSPER_Hull!$9:$9,""),
IF($C54="Monika Kotwani",_xlfn.XLOOKUP($B54,PROSPER_Kotwani!$1:$1,PROSPER_Kotwani!$9:$9,""),
IF($C54="Jonathan Wellner",_xlfn.XLOOKUP($B54,PROSPER_Wellner!$1:$1,PROSPER_Wellner!$9:$9,""),
IF($C54="Travis Harvey",_xlfn.XLOOKUP($B54,PROSPER_Harvey!$1:$1,PROSPER_Harvey!$9:$9,""),""))))))))="","No Comment",IF(IF($C54="Christopher Lobo",_xlfn.XLOOKUP($B54,PROSPER_Lobo!$1:$1,PROSPER_Lobo!$9:$9,""),
IF($C54="Naren Baliga",_xlfn.XLOOKUP($B54,PROSPER_Baliga!$1:$1,PROSPER_Baliga!$9:$9,""),
IF($C54="Thorsten Huhn",_xlfn.XLOOKUP($B54,PROSPER_Huhn!$1:$1,PROSPER_Huhn!$9:$9,""),
IF($C54="Nick Hull",_xlfn.XLOOKUP($B54,PROSPER_Hull!$1:$1,PROSPER_Hull!$9:$9,""),
IF($C54="Monika Kotwani",_xlfn.XLOOKUP($B54,PROSPER_Kotwani!$1:$1,PROSPER_Kotwani!$9:$9,""),
IF($C54="Jonathan Wellner",_xlfn.XLOOKUP($B54,PROSPER_Wellner!$1:$1,PROSPER_Wellner!$9:$9,""),
IF($C54="Travis Harvey",_xlfn.XLOOKUP($B54,PROSPER_Harvey!$1:$1,PROSPER_Harvey!$9:$9,""),"")))))))="","",
IF($C54="Christopher Lobo",_xlfn.XLOOKUP($B54,PROSPER_Lobo!$1:$1,PROSPER_Lobo!$9:$9,""),
IF($C54="Naren Baliga",_xlfn.XLOOKUP($B54,PROSPER_Baliga!$1:$1,PROSPER_Baliga!$9:$9,""),
IF($C54="Thorsten Huhn",_xlfn.XLOOKUP($B54,PROSPER_Huhn!$1:$1,PROSPER_Huhn!$9:$9,""),
IF($C54="Nick Hull",_xlfn.XLOOKUP($B54,PROSPER_Hull!$1:$1,PROSPER_Hull!$9:$9,""),
IF($C54="Monika Kotwani",_xlfn.XLOOKUP($B54,PROSPER_Kotwani!$1:$1,PROSPER_Kotwani!$9:$9,""),
IF($C54="Jonathan Wellner",_xlfn.XLOOKUP($B54,PROSPER_Wellner!$1:$1,PROSPER_Wellner!$9:$9,""),
IF($C54="Travis Harvey",_xlfn.XLOOKUP($B54,PROSPER_Harvey!$1:$1,PROSPER_Harvey!$9:$9,""),"")))))))))</f>
        <v>No Comment</v>
      </c>
      <c r="AH54" s="124" t="s">
        <v>89</v>
      </c>
      <c r="AI54" s="150" t="str">
        <f t="shared" si="418"/>
        <v>N/A</v>
      </c>
      <c r="AJ54" s="120" t="str">
        <f>_xlfn.XLOOKUP(B54,PROSPERInitial_Query!$E:$E,PROSPERInitial_Query!$K:$K,"",,-1)</f>
        <v/>
      </c>
      <c r="AK54" s="121" t="str">
        <f t="shared" si="365"/>
        <v>Utsav Banatwala1 - PortfolioBrownfield</v>
      </c>
      <c r="AL54" s="126" t="str">
        <f>_xlfn.XLOOKUP(AK54,PROSPERDelta_Query!BK:BK,PROSPERDelta_Query!M:M,"",,-1)</f>
        <v/>
      </c>
      <c r="AM54" s="124" t="str">
        <f t="shared" si="419"/>
        <v>N/A</v>
      </c>
      <c r="AN54" s="124" t="str">
        <f>IF(IF(IF($C54="Christopher Lobo",_xlfn.XLOOKUP($B54,PROSPER_Lobo!$1:$1,PROSPER_Lobo!$10:$10,""),
IF($C54="Naren Baliga",_xlfn.XLOOKUP($B54,PROSPER_Baliga!$1:$1,PROSPER_Baliga!$10:$10,""),
IF($C54="Thorsten Huhn",_xlfn.XLOOKUP($B54,PROSPER_Huhn!$1:$1,PROSPER_Huhn!$10:$10,""),
IF($C54="Nick Hull",_xlfn.XLOOKUP($B54,PROSPER_Hull!$1:$1,PROSPER_Hull!$10:$10,""),
IF($C54="Monika Kotwani",_xlfn.XLOOKUP($B54,PROSPER_Kotwani!$1:$1,PROSPER_Kotwani!$10:$10,""),
IF($C54="Jonathan Wellner",_xlfn.XLOOKUP($B54,PROSPER_Wellner!$1:$1,PROSPER_Wellner!$10:$10,""),
IF($C54="Travis Harvey",_xlfn.XLOOKUP($B54,PROSPER_Harvey!$1:$1,PROSPER_Harvey!$10:$10,""),"")))))))="","",
IF($C54="Christopher Lobo",_xlfn.XLOOKUP($B54,PROSPER_Lobo!$1:$1,PROSPER_Lobo!$10:$10,""),
IF($C54="Naren Baliga",_xlfn.XLOOKUP($B54,PROSPER_Baliga!$1:$1,PROSPER_Baliga!$10:$10,""),
IF($C54="Thorsten Huhn",_xlfn.XLOOKUP($B54,PROSPER_Huhn!$1:$1,PROSPER_Huhn!$10:$10,""),
IF($C54="Nick Hull",_xlfn.XLOOKUP($B54,PROSPER_Hull!$1:$1,PROSPER_Hull!$10:$10,""),
IF($C54="Monika Kotwani",_xlfn.XLOOKUP($B54,PROSPER_Kotwani!$1:$1,PROSPER_Kotwani!$10:$10,""),
IF($C54="Jonathan Wellner",_xlfn.XLOOKUP($B54,PROSPER_Wellner!$1:$1,PROSPER_Wellner!$10:$10,""),
IF($C54="Travis Harvey",_xlfn.XLOOKUP($B54,PROSPER_Harvey!$1:$1,PROSPER_Harvey!$10:$10,""),""))))))))="","No Score",IF(IF($C54="Christopher Lobo",_xlfn.XLOOKUP($B54,PROSPER_Lobo!$1:$1,PROSPER_Lobo!$10:$10,""),
IF($C54="Naren Baliga",_xlfn.XLOOKUP($B54,PROSPER_Baliga!$1:$1,PROSPER_Baliga!$10:$10,""),
IF($C54="Thorsten Huhn",_xlfn.XLOOKUP($B54,PROSPER_Huhn!$1:$1,PROSPER_Huhn!$10:$10,""),
IF($C54="Nick Hull",_xlfn.XLOOKUP($B54,PROSPER_Hull!$1:$1,PROSPER_Hull!$10:$10,""),
IF($C54="Monika Kotwani",_xlfn.XLOOKUP($B54,PROSPER_Kotwani!$1:$1,PROSPER_Kotwani!$10:$10,""),
IF($C54="Jonathan Wellner",_xlfn.XLOOKUP($B54,PROSPER_Wellner!$1:$1,PROSPER_Wellner!$10:$10,""),
IF($C54="Travis Harvey",_xlfn.XLOOKUP($B54,PROSPER_Harvey!$1:$1,PROSPER_Harvey!$10:$10,""),"")))))))="","",
IF($C54="Christopher Lobo",_xlfn.XLOOKUP($B54,PROSPER_Lobo!$1:$1,PROSPER_Lobo!$10:$10,""),
IF($C54="Naren Baliga",_xlfn.XLOOKUP($B54,PROSPER_Baliga!$1:$1,PROSPER_Baliga!$10:$10,""),
IF($C54="Thorsten Huhn",_xlfn.XLOOKUP($B54,PROSPER_Huhn!$1:$1,PROSPER_Huhn!$10:$10,""),
IF($C54="Nick Hull",_xlfn.XLOOKUP($B54,PROSPER_Hull!$1:$1,PROSPER_Hull!$10:$10,""),
IF($C54="Monika Kotwani",_xlfn.XLOOKUP($B54,PROSPER_Kotwani!$1:$1,PROSPER_Kotwani!$10:$10,""),
IF($C54="Jonathan Wellner",_xlfn.XLOOKUP($B54,PROSPER_Wellner!$1:$1,PROSPER_Wellner!$10:$10,""),
IF($C54="Travis Harvey",_xlfn.XLOOKUP($B54,PROSPER_Harvey!$1:$1,PROSPER_Harvey!$10:$10,""),"")))))))))</f>
        <v>No Score</v>
      </c>
      <c r="AO54" s="125" t="str">
        <f>IF(IF(IF($C54="Christopher Lobo",_xlfn.XLOOKUP($B54,PROSPER_Lobo!$1:$1,PROSPER_Lobo!$11:$11,""),
IF($C54="Naren Baliga",_xlfn.XLOOKUP($B54,PROSPER_Baliga!$1:$1,PROSPER_Baliga!$11:$11,""),
IF($C54="Thorsten Huhn",_xlfn.XLOOKUP($B54,PROSPER_Huhn!$1:$1,PROSPER_Huhn!$11:$11,""),
IF($C54="Nick Hull",_xlfn.XLOOKUP($B54,PROSPER_Hull!$1:$1,PROSPER_Hull!$11:$11,""),
IF($C54="Monika Kotwani",_xlfn.XLOOKUP($B54,PROSPER_Kotwani!$1:$1,PROSPER_Kotwani!$11:$11,""),
IF($C54="Jonathan Wellner",_xlfn.XLOOKUP($B54,PROSPER_Wellner!$1:$1,PROSPER_Wellner!$11:$11,""),
IF($C54="Travis Harvey",_xlfn.XLOOKUP($B54,PROSPER_Harvey!$1:$1,PROSPER_Harvey!$11:$11,""),"")))))))="","",
IF($C54="Christopher Lobo",_xlfn.XLOOKUP($B54,PROSPER_Lobo!$1:$1,PROSPER_Lobo!$11:$11,""),
IF($C54="Naren Baliga",_xlfn.XLOOKUP($B54,PROSPER_Baliga!$1:$1,PROSPER_Baliga!$11:$11,""),
IF($C54="Thorsten Huhn",_xlfn.XLOOKUP($B54,PROSPER_Huhn!$1:$1,PROSPER_Huhn!$11:$11,""),
IF($C54="Nick Hull",_xlfn.XLOOKUP($B54,PROSPER_Hull!$1:$1,PROSPER_Hull!$11:$11,""),
IF($C54="Monika Kotwani",_xlfn.XLOOKUP($B54,PROSPER_Kotwani!$1:$1,PROSPER_Kotwani!$11:$11,""),
IF($C54="Jonathan Wellner",_xlfn.XLOOKUP($B54,PROSPER_Wellner!$1:$1,PROSPER_Wellner!$11:$11,""),
IF($C54="Travis Harvey",_xlfn.XLOOKUP($B54,PROSPER_Harvey!$1:$1,PROSPER_Harvey!$11:$11,""),""))))))))="","No Comment",IF(IF($C54="Christopher Lobo",_xlfn.XLOOKUP($B54,PROSPER_Lobo!$1:$1,PROSPER_Lobo!$11:$11,""),
IF($C54="Naren Baliga",_xlfn.XLOOKUP($B54,PROSPER_Baliga!$1:$1,PROSPER_Baliga!$11:$11,""),
IF($C54="Thorsten Huhn",_xlfn.XLOOKUP($B54,PROSPER_Huhn!$1:$1,PROSPER_Huhn!$11:$11,""),
IF($C54="Nick Hull",_xlfn.XLOOKUP($B54,PROSPER_Hull!$1:$1,PROSPER_Hull!$11:$11,""),
IF($C54="Monika Kotwani",_xlfn.XLOOKUP($B54,PROSPER_Kotwani!$1:$1,PROSPER_Kotwani!$11:$11,""),
IF($C54="Jonathan Wellner",_xlfn.XLOOKUP($B54,PROSPER_Wellner!$1:$1,PROSPER_Wellner!$11:$11,""),
IF($C54="Travis Harvey",_xlfn.XLOOKUP($B54,PROSPER_Harvey!$1:$1,PROSPER_Harvey!$11:$11,""),"")))))))="","",
IF($C54="Christopher Lobo",_xlfn.XLOOKUP($B54,PROSPER_Lobo!$1:$1,PROSPER_Lobo!$11:$11,""),
IF($C54="Naren Baliga",_xlfn.XLOOKUP($B54,PROSPER_Baliga!$1:$1,PROSPER_Baliga!$11:$11,""),
IF($C54="Thorsten Huhn",_xlfn.XLOOKUP($B54,PROSPER_Huhn!$1:$1,PROSPER_Huhn!$11:$11,""),
IF($C54="Nick Hull",_xlfn.XLOOKUP($B54,PROSPER_Hull!$1:$1,PROSPER_Hull!$11:$11,""),
IF($C54="Monika Kotwani",_xlfn.XLOOKUP($B54,PROSPER_Kotwani!$1:$1,PROSPER_Kotwani!$11:$11,""),
IF($C54="Jonathan Wellner",_xlfn.XLOOKUP($B54,PROSPER_Wellner!$1:$1,PROSPER_Wellner!$11:$11,""),
IF($C54="Travis Harvey",_xlfn.XLOOKUP($B54,PROSPER_Harvey!$1:$1,PROSPER_Harvey!$11:$11,""),"")))))))))</f>
        <v>No Comment</v>
      </c>
      <c r="AP54" s="124" t="s">
        <v>89</v>
      </c>
      <c r="AQ54" s="150" t="str">
        <f t="shared" si="420"/>
        <v>N/A</v>
      </c>
      <c r="AR54" s="120" t="str">
        <f>_xlfn.XLOOKUP(B54,PROSPERInitial_Query!$E:$E,PROSPERInitial_Query!$L:$L,"",,-1)</f>
        <v/>
      </c>
      <c r="AS54" s="121" t="str">
        <f t="shared" si="366"/>
        <v>Utsav Banatwala1 - PortfolioTraining &amp; Adoption</v>
      </c>
      <c r="AT54" s="126" t="str">
        <f>_xlfn.XLOOKUP(AS54,PROSPERDelta_Query!BK:BK,PROSPERDelta_Query!N:N,"",,-1)</f>
        <v/>
      </c>
      <c r="AU54" s="124" t="str">
        <f t="shared" si="421"/>
        <v>N/A</v>
      </c>
      <c r="AV54" s="124" t="str">
        <f>IF(IF(IF($C54="Christopher Lobo",_xlfn.XLOOKUP($B54,PROSPER_Lobo!$1:$1,PROSPER_Lobo!$12:$12,""),
IF($C54="Naren Baliga",_xlfn.XLOOKUP($B54,PROSPER_Baliga!$1:$1,PROSPER_Baliga!$12:$12,""),
IF($C54="Thorsten Huhn",_xlfn.XLOOKUP($B54,PROSPER_Huhn!$1:$1,PROSPER_Huhn!$12:$12,""),
IF($C54="Nick Hull",_xlfn.XLOOKUP($B54,PROSPER_Hull!$1:$1,PROSPER_Hull!$12:$12,""),
IF($C54="Monika Kotwani",_xlfn.XLOOKUP($B54,PROSPER_Kotwani!$1:$1,PROSPER_Kotwani!$12:$12,""),
IF($C54="Jonathan Wellner",_xlfn.XLOOKUP($B54,PROSPER_Wellner!$1:$1,PROSPER_Wellner!$12:$12,""),
IF($C54="Travis Harvey",_xlfn.XLOOKUP($B54,PROSPER_Harvey!$1:$1,PROSPER_Harvey!$12:$12,""),"")))))))="","",
IF($C54="Christopher Lobo",_xlfn.XLOOKUP($B54,PROSPER_Lobo!$1:$1,PROSPER_Lobo!$12:$12,""),
IF($C54="Naren Baliga",_xlfn.XLOOKUP($B54,PROSPER_Baliga!$1:$1,PROSPER_Baliga!$12:$12,""),
IF($C54="Thorsten Huhn",_xlfn.XLOOKUP($B54,PROSPER_Huhn!$1:$1,PROSPER_Huhn!$12:$12,""),
IF($C54="Nick Hull",_xlfn.XLOOKUP($B54,PROSPER_Hull!$1:$1,PROSPER_Hull!$12:$12,""),
IF($C54="Monika Kotwani",_xlfn.XLOOKUP($B54,PROSPER_Kotwani!$1:$1,PROSPER_Kotwani!$12:$12,""),
IF($C54="Jonathan Wellner",_xlfn.XLOOKUP($B54,PROSPER_Wellner!$1:$1,PROSPER_Wellner!$12:$12,""),
IF($C54="Travis Harvey",_xlfn.XLOOKUP($B54,PROSPER_Harvey!$1:$1,PROSPER_Harvey!$12:$12,""),""))))))))="","No Score",IF(IF($C54="Christopher Lobo",_xlfn.XLOOKUP($B54,PROSPER_Lobo!$1:$1,PROSPER_Lobo!$12:$12,""),
IF($C54="Naren Baliga",_xlfn.XLOOKUP($B54,PROSPER_Baliga!$1:$1,PROSPER_Baliga!$12:$12,""),
IF($C54="Thorsten Huhn",_xlfn.XLOOKUP($B54,PROSPER_Huhn!$1:$1,PROSPER_Huhn!$12:$12,""),
IF($C54="Nick Hull",_xlfn.XLOOKUP($B54,PROSPER_Hull!$1:$1,PROSPER_Hull!$12:$12,""),
IF($C54="Monika Kotwani",_xlfn.XLOOKUP($B54,PROSPER_Kotwani!$1:$1,PROSPER_Kotwani!$12:$12,""),
IF($C54="Jonathan Wellner",_xlfn.XLOOKUP($B54,PROSPER_Wellner!$1:$1,PROSPER_Wellner!$12:$12,""),
IF($C54="Travis Harvey",_xlfn.XLOOKUP($B54,PROSPER_Harvey!$1:$1,PROSPER_Harvey!$12:$12,""),"")))))))="","",
IF($C54="Christopher Lobo",_xlfn.XLOOKUP($B54,PROSPER_Lobo!$1:$1,PROSPER_Lobo!$12:$12,""),
IF($C54="Naren Baliga",_xlfn.XLOOKUP($B54,PROSPER_Baliga!$1:$1,PROSPER_Baliga!$12:$12,""),
IF($C54="Thorsten Huhn",_xlfn.XLOOKUP($B54,PROSPER_Huhn!$1:$1,PROSPER_Huhn!$12:$12,""),
IF($C54="Nick Hull",_xlfn.XLOOKUP($B54,PROSPER_Hull!$1:$1,PROSPER_Hull!$12:$12,""),
IF($C54="Monika Kotwani",_xlfn.XLOOKUP($B54,PROSPER_Kotwani!$1:$1,PROSPER_Kotwani!$12:$12,""),
IF($C54="Jonathan Wellner",_xlfn.XLOOKUP($B54,PROSPER_Wellner!$1:$1,PROSPER_Wellner!$12:$12,""),
IF($C54="Travis Harvey",_xlfn.XLOOKUP($B54,PROSPER_Harvey!$1:$1,PROSPER_Harvey!$12:$12,""),"")))))))))</f>
        <v>No Score</v>
      </c>
      <c r="AW54" s="125" t="str">
        <f>IF(IF(IF($C54="Christopher Lobo",_xlfn.XLOOKUP($B54,PROSPER_Lobo!$1:$1,PROSPER_Lobo!$13:$13,""),
IF($C54="Naren Baliga",_xlfn.XLOOKUP($B54,PROSPER_Baliga!$1:$1,PROSPER_Baliga!$13:$13,""),
IF($C54="Thorsten Huhn",_xlfn.XLOOKUP($B54,PROSPER_Huhn!$1:$1,PROSPER_Huhn!$13:$13,""),
IF($C54="Nick Hull",_xlfn.XLOOKUP($B54,PROSPER_Hull!$1:$1,PROSPER_Hull!$13:$13,""),
IF($C54="Monika Kotwani",_xlfn.XLOOKUP($B54,PROSPER_Kotwani!$1:$1,PROSPER_Kotwani!$13:$13,""),
IF($C54="Jonathan Wellner",_xlfn.XLOOKUP($B54,PROSPER_Wellner!$1:$1,PROSPER_Wellner!$13:$13,""),
IF($C54="Travis Harvey",_xlfn.XLOOKUP($B54,PROSPER_Harvey!$1:$1,PROSPER_Harvey!$13:$13,""),"")))))))="","",
IF($C54="Christopher Lobo",_xlfn.XLOOKUP($B54,PROSPER_Lobo!$1:$1,PROSPER_Lobo!$13:$13,""),
IF($C54="Naren Baliga",_xlfn.XLOOKUP($B54,PROSPER_Baliga!$1:$1,PROSPER_Baliga!$13:$13,""),
IF($C54="Thorsten Huhn",_xlfn.XLOOKUP($B54,PROSPER_Huhn!$1:$1,PROSPER_Huhn!$13:$13,""),
IF($C54="Nick Hull",_xlfn.XLOOKUP($B54,PROSPER_Hull!$1:$1,PROSPER_Hull!$13:$13,""),
IF($C54="Monika Kotwani",_xlfn.XLOOKUP($B54,PROSPER_Kotwani!$1:$1,PROSPER_Kotwani!$13:$13,""),
IF($C54="Jonathan Wellner",_xlfn.XLOOKUP($B54,PROSPER_Wellner!$1:$1,PROSPER_Wellner!$13:$13,""),
IF($C54="Travis Harvey",_xlfn.XLOOKUP($B54,PROSPER_Harvey!$1:$1,PROSPER_Harvey!$13:$13,""),""))))))))="","No Comment",IF(IF($C54="Christopher Lobo",_xlfn.XLOOKUP($B54,PROSPER_Lobo!$1:$1,PROSPER_Lobo!$13:$13,""),
IF($C54="Naren Baliga",_xlfn.XLOOKUP($B54,PROSPER_Baliga!$1:$1,PROSPER_Baliga!$13:$13,""),
IF($C54="Thorsten Huhn",_xlfn.XLOOKUP($B54,PROSPER_Huhn!$1:$1,PROSPER_Huhn!$13:$13,""),
IF($C54="Nick Hull",_xlfn.XLOOKUP($B54,PROSPER_Hull!$1:$1,PROSPER_Hull!$13:$13,""),
IF($C54="Monika Kotwani",_xlfn.XLOOKUP($B54,PROSPER_Kotwani!$1:$1,PROSPER_Kotwani!$13:$13,""),
IF($C54="Jonathan Wellner",_xlfn.XLOOKUP($B54,PROSPER_Wellner!$1:$1,PROSPER_Wellner!$13:$13,""),
IF($C54="Travis Harvey",_xlfn.XLOOKUP($B54,PROSPER_Harvey!$1:$1,PROSPER_Harvey!$13:$13,""),"")))))))="","",
IF($C54="Christopher Lobo",_xlfn.XLOOKUP($B54,PROSPER_Lobo!$1:$1,PROSPER_Lobo!$13:$13,""),
IF($C54="Naren Baliga",_xlfn.XLOOKUP($B54,PROSPER_Baliga!$1:$1,PROSPER_Baliga!$13:$13,""),
IF($C54="Thorsten Huhn",_xlfn.XLOOKUP($B54,PROSPER_Huhn!$1:$1,PROSPER_Huhn!$13:$13,""),
IF($C54="Nick Hull",_xlfn.XLOOKUP($B54,PROSPER_Hull!$1:$1,PROSPER_Hull!$13:$13,""),
IF($C54="Monika Kotwani",_xlfn.XLOOKUP($B54,PROSPER_Kotwani!$1:$1,PROSPER_Kotwani!$13:$13,""),
IF($C54="Jonathan Wellner",_xlfn.XLOOKUP($B54,PROSPER_Wellner!$1:$1,PROSPER_Wellner!$13:$13,""),
IF($C54="Travis Harvey",_xlfn.XLOOKUP($B54,PROSPER_Harvey!$1:$1,PROSPER_Harvey!$13:$13,""),"")))))))))</f>
        <v>No Comment</v>
      </c>
      <c r="AX54" s="124" t="s">
        <v>89</v>
      </c>
      <c r="AY54" s="150" t="str">
        <f t="shared" si="422"/>
        <v>N/A</v>
      </c>
      <c r="AZ54" s="120" t="str">
        <f>_xlfn.XLOOKUP(B54,PROSPERInitial_Query!$E:$E,PROSPERInitial_Query!$M:$M,"",,-1)</f>
        <v/>
      </c>
      <c r="BA54" s="121" t="str">
        <f t="shared" si="367"/>
        <v>Utsav Banatwala1 - PortfolioDMLT</v>
      </c>
      <c r="BB54" s="126" t="str">
        <f>_xlfn.XLOOKUP(BA54,PROSPERDelta_Query!BK:BK,PROSPERDelta_Query!O:O,"",,-1)</f>
        <v/>
      </c>
      <c r="BC54" s="124" t="str">
        <f t="shared" si="423"/>
        <v>N/A</v>
      </c>
      <c r="BD54" s="124" t="str">
        <f>IF(IF(IF($C54="Christopher Lobo",_xlfn.XLOOKUP($B54,PROSPER_Lobo!$1:$1,PROSPER_Lobo!$14:$14,""),
IF($C54="Naren Baliga",_xlfn.XLOOKUP($B54,PROSPER_Baliga!$1:$1,PROSPER_Baliga!$14:$14,""),
IF($C54="Thorsten Huhn",_xlfn.XLOOKUP($B54,PROSPER_Huhn!$1:$1,PROSPER_Huhn!$14:$14,""),
IF($C54="Nick Hull",_xlfn.XLOOKUP($B54,PROSPER_Hull!$1:$1,PROSPER_Hull!$14:$14,""),
IF($C54="Monika Kotwani",_xlfn.XLOOKUP($B54,PROSPER_Kotwani!$1:$1,PROSPER_Kotwani!$14:$14,""),
IF($C54="Jonathan Wellner",_xlfn.XLOOKUP($B54,PROSPER_Wellner!$1:$1,PROSPER_Wellner!$14:$14,""),
IF($C54="Travis Harvey",_xlfn.XLOOKUP($B54,PROSPER_Harvey!$1:$1,PROSPER_Harvey!$14:$14,""),"")))))))="","",
IF($C54="Christopher Lobo",_xlfn.XLOOKUP($B54,PROSPER_Lobo!$1:$1,PROSPER_Lobo!$14:$14,""),
IF($C54="Naren Baliga",_xlfn.XLOOKUP($B54,PROSPER_Baliga!$1:$1,PROSPER_Baliga!$14:$14,""),
IF($C54="Thorsten Huhn",_xlfn.XLOOKUP($B54,PROSPER_Huhn!$1:$1,PROSPER_Huhn!$14:$14,""),
IF($C54="Nick Hull",_xlfn.XLOOKUP($B54,PROSPER_Hull!$1:$1,PROSPER_Hull!$14:$14,""),
IF($C54="Monika Kotwani",_xlfn.XLOOKUP($B54,PROSPER_Kotwani!$1:$1,PROSPER_Kotwani!$14:$14,""),
IF($C54="Jonathan Wellner",_xlfn.XLOOKUP($B54,PROSPER_Wellner!$1:$1,PROSPER_Wellner!$14:$14,""),
IF($C54="Travis Harvey",_xlfn.XLOOKUP($B54,PROSPER_Harvey!$1:$1,PROSPER_Harvey!$14:$14,""),""))))))))="","No Score",IF(IF($C54="Christopher Lobo",_xlfn.XLOOKUP($B54,PROSPER_Lobo!$1:$1,PROSPER_Lobo!$14:$14,""),
IF($C54="Naren Baliga",_xlfn.XLOOKUP($B54,PROSPER_Baliga!$1:$1,PROSPER_Baliga!$14:$14,""),
IF($C54="Thorsten Huhn",_xlfn.XLOOKUP($B54,PROSPER_Huhn!$1:$1,PROSPER_Huhn!$14:$14,""),
IF($C54="Nick Hull",_xlfn.XLOOKUP($B54,PROSPER_Hull!$1:$1,PROSPER_Hull!$14:$14,""),
IF($C54="Monika Kotwani",_xlfn.XLOOKUP($B54,PROSPER_Kotwani!$1:$1,PROSPER_Kotwani!$14:$14,""),
IF($C54="Jonathan Wellner",_xlfn.XLOOKUP($B54,PROSPER_Wellner!$1:$1,PROSPER_Wellner!$14:$14,""),
IF($C54="Travis Harvey",_xlfn.XLOOKUP($B54,PROSPER_Harvey!$1:$1,PROSPER_Harvey!$14:$14,""),"")))))))="","",
IF($C54="Christopher Lobo",_xlfn.XLOOKUP($B54,PROSPER_Lobo!$1:$1,PROSPER_Lobo!$14:$14,""),
IF($C54="Naren Baliga",_xlfn.XLOOKUP($B54,PROSPER_Baliga!$1:$1,PROSPER_Baliga!$14:$14,""),
IF($C54="Thorsten Huhn",_xlfn.XLOOKUP($B54,PROSPER_Huhn!$1:$1,PROSPER_Huhn!$14:$14,""),
IF($C54="Nick Hull",_xlfn.XLOOKUP($B54,PROSPER_Hull!$1:$1,PROSPER_Hull!$14:$14,""),
IF($C54="Monika Kotwani",_xlfn.XLOOKUP($B54,PROSPER_Kotwani!$1:$1,PROSPER_Kotwani!$14:$14,""),
IF($C54="Jonathan Wellner",_xlfn.XLOOKUP($B54,PROSPER_Wellner!$1:$1,PROSPER_Wellner!$14:$14,""),
IF($C54="Travis Harvey",_xlfn.XLOOKUP($B54,PROSPER_Harvey!$1:$1,PROSPER_Harvey!$14:$14,""),"")))))))))</f>
        <v>No Score</v>
      </c>
      <c r="BE54" s="125" t="str">
        <f>IF(IF(IF($C54="Christopher Lobo",_xlfn.XLOOKUP($B54,PROSPER_Lobo!$1:$1,PROSPER_Lobo!$15:$15,""),
IF($C54="Naren Baliga",_xlfn.XLOOKUP($B54,PROSPER_Baliga!$1:$1,PROSPER_Baliga!$15:$15,""),
IF($C54="Thorsten Huhn",_xlfn.XLOOKUP($B54,PROSPER_Huhn!$1:$1,PROSPER_Huhn!$15:$15,""),
IF($C54="Nick Hull",_xlfn.XLOOKUP($B54,PROSPER_Hull!$1:$1,PROSPER_Hull!$15:$15,""),
IF($C54="Monika Kotwani",_xlfn.XLOOKUP($B54,PROSPER_Kotwani!$1:$1,PROSPER_Kotwani!$15:$15,""),
IF($C54="Jonathan Wellner",_xlfn.XLOOKUP($B54,PROSPER_Wellner!$1:$1,PROSPER_Wellner!$15:$15,""),
IF($C54="Travis Harvey",_xlfn.XLOOKUP($B54,PROSPER_Harvey!$1:$1,PROSPER_Harvey!$15:$15,""),"")))))))="","",
IF($C54="Christopher Lobo",_xlfn.XLOOKUP($B54,PROSPER_Lobo!$1:$1,PROSPER_Lobo!$15:$15,""),
IF($C54="Naren Baliga",_xlfn.XLOOKUP($B54,PROSPER_Baliga!$1:$1,PROSPER_Baliga!$15:$15,""),
IF($C54="Thorsten Huhn",_xlfn.XLOOKUP($B54,PROSPER_Huhn!$1:$1,PROSPER_Huhn!$15:$15,""),
IF($C54="Nick Hull",_xlfn.XLOOKUP($B54,PROSPER_Hull!$1:$1,PROSPER_Hull!$15:$15,""),
IF($C54="Monika Kotwani",_xlfn.XLOOKUP($B54,PROSPER_Kotwani!$1:$1,PROSPER_Kotwani!$15:$15,""),
IF($C54="Jonathan Wellner",_xlfn.XLOOKUP($B54,PROSPER_Wellner!$1:$1,PROSPER_Wellner!$15:$15,""),
IF($C54="Travis Harvey",_xlfn.XLOOKUP($B54,PROSPER_Harvey!$1:$1,PROSPER_Harvey!$15:$15,""),""))))))))="","No Comment",IF(IF($C54="Christopher Lobo",_xlfn.XLOOKUP($B54,PROSPER_Lobo!$1:$1,PROSPER_Lobo!$15:$15,""),
IF($C54="Naren Baliga",_xlfn.XLOOKUP($B54,PROSPER_Baliga!$1:$1,PROSPER_Baliga!$15:$15,""),
IF($C54="Thorsten Huhn",_xlfn.XLOOKUP($B54,PROSPER_Huhn!$1:$1,PROSPER_Huhn!$15:$15,""),
IF($C54="Nick Hull",_xlfn.XLOOKUP($B54,PROSPER_Hull!$1:$1,PROSPER_Hull!$15:$15,""),
IF($C54="Monika Kotwani",_xlfn.XLOOKUP($B54,PROSPER_Kotwani!$1:$1,PROSPER_Kotwani!$15:$15,""),
IF($C54="Jonathan Wellner",_xlfn.XLOOKUP($B54,PROSPER_Wellner!$1:$1,PROSPER_Wellner!$15:$15,""),
IF($C54="Travis Harvey",_xlfn.XLOOKUP($B54,PROSPER_Harvey!$1:$1,PROSPER_Harvey!$15:$15,""),"")))))))="","",
IF($C54="Christopher Lobo",_xlfn.XLOOKUP($B54,PROSPER_Lobo!$1:$1,PROSPER_Lobo!$15:$15,""),
IF($C54="Naren Baliga",_xlfn.XLOOKUP($B54,PROSPER_Baliga!$1:$1,PROSPER_Baliga!$15:$15,""),
IF($C54="Thorsten Huhn",_xlfn.XLOOKUP($B54,PROSPER_Huhn!$1:$1,PROSPER_Huhn!$15:$15,""),
IF($C54="Nick Hull",_xlfn.XLOOKUP($B54,PROSPER_Hull!$1:$1,PROSPER_Hull!$15:$15,""),
IF($C54="Monika Kotwani",_xlfn.XLOOKUP($B54,PROSPER_Kotwani!$1:$1,PROSPER_Kotwani!$15:$15,""),
IF($C54="Jonathan Wellner",_xlfn.XLOOKUP($B54,PROSPER_Wellner!$1:$1,PROSPER_Wellner!$15:$15,""),
IF($C54="Travis Harvey",_xlfn.XLOOKUP($B54,PROSPER_Harvey!$1:$1,PROSPER_Harvey!$15:$15,""),"")))))))))</f>
        <v>No Comment</v>
      </c>
      <c r="BF54" s="124" t="s">
        <v>89</v>
      </c>
      <c r="BG54" s="150" t="str">
        <f t="shared" si="424"/>
        <v>N/A</v>
      </c>
      <c r="BH54" s="120" t="str">
        <f>_xlfn.XLOOKUP(B54,PROSPERInitial_Query!$E:$E,PROSPERInitial_Query!$N:$N,"",,-1)</f>
        <v/>
      </c>
      <c r="BI54" s="121" t="str">
        <f t="shared" si="368"/>
        <v>Utsav Banatwala1 - PortfolioRevenue Management</v>
      </c>
      <c r="BJ54" s="126" t="str">
        <f>_xlfn.XLOOKUP(BI54,PROSPERDelta_Query!BK:BK,PROSPERDelta_Query!P:P,"",,-1)</f>
        <v/>
      </c>
      <c r="BK54" s="124" t="str">
        <f t="shared" si="425"/>
        <v>N/A</v>
      </c>
      <c r="BL54" s="124" t="str">
        <f>IF(IF(IF($C54="Christopher Lobo",_xlfn.XLOOKUP($B54,PROSPER_Lobo!$1:$1,PROSPER_Lobo!$16:$16,""),
IF($C54="Naren Baliga",_xlfn.XLOOKUP($B54,PROSPER_Baliga!$1:$1,PROSPER_Baliga!$16:$16,""),
IF($C54="Thorsten Huhn",_xlfn.XLOOKUP($B54,PROSPER_Huhn!$1:$1,PROSPER_Huhn!$16:$16,""),
IF($C54="Nick Hull",_xlfn.XLOOKUP($B54,PROSPER_Hull!$1:$1,PROSPER_Hull!$16:$16,""),
IF($C54="Monika Kotwani",_xlfn.XLOOKUP($B54,PROSPER_Kotwani!$1:$1,PROSPER_Kotwani!$16:$16,""),
IF($C54="Jonathan Wellner",_xlfn.XLOOKUP($B54,PROSPER_Wellner!$1:$1,PROSPER_Wellner!$16:$16,""),
IF($C54="Travis Harvey",_xlfn.XLOOKUP($B54,PROSPER_Harvey!$1:$1,PROSPER_Harvey!$16:$16,""),"")))))))="","",
IF($C54="Christopher Lobo",_xlfn.XLOOKUP($B54,PROSPER_Lobo!$1:$1,PROSPER_Lobo!$16:$16,""),
IF($C54="Naren Baliga",_xlfn.XLOOKUP($B54,PROSPER_Baliga!$1:$1,PROSPER_Baliga!$16:$16,""),
IF($C54="Thorsten Huhn",_xlfn.XLOOKUP($B54,PROSPER_Huhn!$1:$1,PROSPER_Huhn!$16:$16,""),
IF($C54="Nick Hull",_xlfn.XLOOKUP($B54,PROSPER_Hull!$1:$1,PROSPER_Hull!$16:$16,""),
IF($C54="Monika Kotwani",_xlfn.XLOOKUP($B54,PROSPER_Kotwani!$1:$1,PROSPER_Kotwani!$16:$16,""),
IF($C54="Jonathan Wellner",_xlfn.XLOOKUP($B54,PROSPER_Wellner!$1:$1,PROSPER_Wellner!$16:$16,""),
IF($C54="Travis Harvey",_xlfn.XLOOKUP($B54,PROSPER_Harvey!$1:$1,PROSPER_Harvey!$16:$16,""),""))))))))="","No Score",IF(IF($C54="Christopher Lobo",_xlfn.XLOOKUP($B54,PROSPER_Lobo!$1:$1,PROSPER_Lobo!$16:$16,""),
IF($C54="Naren Baliga",_xlfn.XLOOKUP($B54,PROSPER_Baliga!$1:$1,PROSPER_Baliga!$16:$16,""),
IF($C54="Thorsten Huhn",_xlfn.XLOOKUP($B54,PROSPER_Huhn!$1:$1,PROSPER_Huhn!$16:$16,""),
IF($C54="Nick Hull",_xlfn.XLOOKUP($B54,PROSPER_Hull!$1:$1,PROSPER_Hull!$16:$16,""),
IF($C54="Monika Kotwani",_xlfn.XLOOKUP($B54,PROSPER_Kotwani!$1:$1,PROSPER_Kotwani!$16:$16,""),
IF($C54="Jonathan Wellner",_xlfn.XLOOKUP($B54,PROSPER_Wellner!$1:$1,PROSPER_Wellner!$16:$16,""),
IF($C54="Travis Harvey",_xlfn.XLOOKUP($B54,PROSPER_Harvey!$1:$1,PROSPER_Harvey!$16:$16,""),"")))))))="","",
IF($C54="Christopher Lobo",_xlfn.XLOOKUP($B54,PROSPER_Lobo!$1:$1,PROSPER_Lobo!$16:$16,""),
IF($C54="Naren Baliga",_xlfn.XLOOKUP($B54,PROSPER_Baliga!$1:$1,PROSPER_Baliga!$16:$16,""),
IF($C54="Thorsten Huhn",_xlfn.XLOOKUP($B54,PROSPER_Huhn!$1:$1,PROSPER_Huhn!$16:$16,""),
IF($C54="Nick Hull",_xlfn.XLOOKUP($B54,PROSPER_Hull!$1:$1,PROSPER_Hull!$16:$16,""),
IF($C54="Monika Kotwani",_xlfn.XLOOKUP($B54,PROSPER_Kotwani!$1:$1,PROSPER_Kotwani!$16:$16,""),
IF($C54="Jonathan Wellner",_xlfn.XLOOKUP($B54,PROSPER_Wellner!$1:$1,PROSPER_Wellner!$16:$16,""),
IF($C54="Travis Harvey",_xlfn.XLOOKUP($B54,PROSPER_Harvey!$1:$1,PROSPER_Harvey!$16:$16,""),"")))))))))</f>
        <v>No Score</v>
      </c>
      <c r="BM54" s="125" t="str">
        <f>IF(IF(IF($C54="Christopher Lobo",_xlfn.XLOOKUP($B54,PROSPER_Lobo!$1:$1,PROSPER_Lobo!$17:$17,""),
IF($C54="Naren Baliga",_xlfn.XLOOKUP($B54,PROSPER_Baliga!$1:$1,PROSPER_Baliga!$17:$17,""),
IF($C54="Thorsten Huhn",_xlfn.XLOOKUP($B54,PROSPER_Huhn!$1:$1,PROSPER_Huhn!$17:$17,""),
IF($C54="Nick Hull",_xlfn.XLOOKUP($B54,PROSPER_Hull!$1:$1,PROSPER_Hull!$17:$17,""),
IF($C54="Monika Kotwani",_xlfn.XLOOKUP($B54,PROSPER_Kotwani!$1:$1,PROSPER_Kotwani!$17:$17,""),
IF($C54="Jonathan Wellner",_xlfn.XLOOKUP($B54,PROSPER_Wellner!$1:$1,PROSPER_Wellner!$17:$17,""),
IF($C54="Travis Harvey",_xlfn.XLOOKUP($B54,PROSPER_Harvey!$1:$1,PROSPER_Harvey!$17:$17,""),"")))))))="","",
IF($C54="Christopher Lobo",_xlfn.XLOOKUP($B54,PROSPER_Lobo!$1:$1,PROSPER_Lobo!$17:$17,""),
IF($C54="Naren Baliga",_xlfn.XLOOKUP($B54,PROSPER_Baliga!$1:$1,PROSPER_Baliga!$17:$17,""),
IF($C54="Thorsten Huhn",_xlfn.XLOOKUP($B54,PROSPER_Huhn!$1:$1,PROSPER_Huhn!$17:$17,""),
IF($C54="Nick Hull",_xlfn.XLOOKUP($B54,PROSPER_Hull!$1:$1,PROSPER_Hull!$17:$17,""),
IF($C54="Monika Kotwani",_xlfn.XLOOKUP($B54,PROSPER_Kotwani!$1:$1,PROSPER_Kotwani!$17:$17,""),
IF($C54="Jonathan Wellner",_xlfn.XLOOKUP($B54,PROSPER_Wellner!$1:$1,PROSPER_Wellner!$17:$17,""),
IF($C54="Travis Harvey",_xlfn.XLOOKUP($B54,PROSPER_Harvey!$1:$1,PROSPER_Harvey!$17:$17,""),""))))))))="","No Comment",IF(IF($C54="Christopher Lobo",_xlfn.XLOOKUP($B54,PROSPER_Lobo!$1:$1,PROSPER_Lobo!$17:$17,""),
IF($C54="Naren Baliga",_xlfn.XLOOKUP($B54,PROSPER_Baliga!$1:$1,PROSPER_Baliga!$17:$17,""),
IF($C54="Thorsten Huhn",_xlfn.XLOOKUP($B54,PROSPER_Huhn!$1:$1,PROSPER_Huhn!$17:$17,""),
IF($C54="Nick Hull",_xlfn.XLOOKUP($B54,PROSPER_Hull!$1:$1,PROSPER_Hull!$17:$17,""),
IF($C54="Monika Kotwani",_xlfn.XLOOKUP($B54,PROSPER_Kotwani!$1:$1,PROSPER_Kotwani!$17:$17,""),
IF($C54="Jonathan Wellner",_xlfn.XLOOKUP($B54,PROSPER_Wellner!$1:$1,PROSPER_Wellner!$17:$17,""),
IF($C54="Travis Harvey",_xlfn.XLOOKUP($B54,PROSPER_Harvey!$1:$1,PROSPER_Harvey!$17:$17,""),"")))))))="","",
IF($C54="Christopher Lobo",_xlfn.XLOOKUP($B54,PROSPER_Lobo!$1:$1,PROSPER_Lobo!$17:$17,""),
IF($C54="Naren Baliga",_xlfn.XLOOKUP($B54,PROSPER_Baliga!$1:$1,PROSPER_Baliga!$17:$17,""),
IF($C54="Thorsten Huhn",_xlfn.XLOOKUP($B54,PROSPER_Huhn!$1:$1,PROSPER_Huhn!$17:$17,""),
IF($C54="Nick Hull",_xlfn.XLOOKUP($B54,PROSPER_Hull!$1:$1,PROSPER_Hull!$17:$17,""),
IF($C54="Monika Kotwani",_xlfn.XLOOKUP($B54,PROSPER_Kotwani!$1:$1,PROSPER_Kotwani!$17:$17,""),
IF($C54="Jonathan Wellner",_xlfn.XLOOKUP($B54,PROSPER_Wellner!$1:$1,PROSPER_Wellner!$17:$17,""),
IF($C54="Travis Harvey",_xlfn.XLOOKUP($B54,PROSPER_Harvey!$1:$1,PROSPER_Harvey!$17:$17,""),"")))))))))</f>
        <v>No Comment</v>
      </c>
      <c r="BN54" s="124">
        <f>IFERROR(ROUND(_xlfn.XLOOKUP(B54,'RevenueChallenge_Query'!$E:$E,'RevenueChallenge_Query'!$F:$F)/3.2,0),"Not Taken")</f>
        <v>8</v>
      </c>
      <c r="BO54" s="150">
        <f t="shared" si="426"/>
        <v>8</v>
      </c>
      <c r="BP54" s="120" t="str">
        <f>_xlfn.XLOOKUP(B54,PROSPERInitial_Query!$E:$E,PROSPERInitial_Query!$O:$O,"",,-1)</f>
        <v/>
      </c>
      <c r="BQ54" s="121" t="str">
        <f t="shared" si="369"/>
        <v>Utsav Banatwala1 - PortfolioArtificial Intelligence</v>
      </c>
      <c r="BR54" s="126" t="str">
        <f>_xlfn.XLOOKUP(BQ54,PROSPERDelta_Query!BK:BK,PROSPERDelta_Query!Q:Q,"",,-1)</f>
        <v/>
      </c>
      <c r="BS54" s="124" t="str">
        <f t="shared" si="427"/>
        <v>N/A</v>
      </c>
      <c r="BT54" s="124" t="str">
        <f>IF(IF(IF($C54="Christopher Lobo",_xlfn.XLOOKUP($B54,PROSPER_Lobo!$1:$1,PROSPER_Lobo!$18:$18,""),
IF($C54="Naren Baliga",_xlfn.XLOOKUP($B54,PROSPER_Baliga!$1:$1,PROSPER_Baliga!$18:$18,""),
IF($C54="Thorsten Huhn",_xlfn.XLOOKUP($B54,PROSPER_Huhn!$1:$1,PROSPER_Huhn!$18:$18,""),
IF($C54="Nick Hull",_xlfn.XLOOKUP($B54,PROSPER_Hull!$1:$1,PROSPER_Hull!$18:$18,""),
IF($C54="Monika Kotwani",_xlfn.XLOOKUP($B54,PROSPER_Kotwani!$1:$1,PROSPER_Kotwani!$18:$18,""),
IF($C54="Jonathan Wellner",_xlfn.XLOOKUP($B54,PROSPER_Wellner!$1:$1,PROSPER_Wellner!$18:$18,""),
IF($C54="Travis Harvey",_xlfn.XLOOKUP($B54,PROSPER_Harvey!$1:$1,PROSPER_Harvey!$18:$18,""),"")))))))="","",
IF($C54="Christopher Lobo",_xlfn.XLOOKUP($B54,PROSPER_Lobo!$1:$1,PROSPER_Lobo!$18:$18,""),
IF($C54="Naren Baliga",_xlfn.XLOOKUP($B54,PROSPER_Baliga!$1:$1,PROSPER_Baliga!$18:$18,""),
IF($C54="Thorsten Huhn",_xlfn.XLOOKUP($B54,PROSPER_Huhn!$1:$1,PROSPER_Huhn!$18:$18,""),
IF($C54="Nick Hull",_xlfn.XLOOKUP($B54,PROSPER_Hull!$1:$1,PROSPER_Hull!$18:$18,""),
IF($C54="Monika Kotwani",_xlfn.XLOOKUP($B54,PROSPER_Kotwani!$1:$1,PROSPER_Kotwani!$18:$18,""),
IF($C54="Jonathan Wellner",_xlfn.XLOOKUP($B54,PROSPER_Wellner!$1:$1,PROSPER_Wellner!$18:$18,""),
IF($C54="Travis Harvey",_xlfn.XLOOKUP($B54,PROSPER_Harvey!$1:$1,PROSPER_Harvey!$18:$18,""),""))))))))="","No Score",IF(IF($C54="Christopher Lobo",_xlfn.XLOOKUP($B54,PROSPER_Lobo!$1:$1,PROSPER_Lobo!$18:$18,""),
IF($C54="Naren Baliga",_xlfn.XLOOKUP($B54,PROSPER_Baliga!$1:$1,PROSPER_Baliga!$18:$18,""),
IF($C54="Thorsten Huhn",_xlfn.XLOOKUP($B54,PROSPER_Huhn!$1:$1,PROSPER_Huhn!$18:$18,""),
IF($C54="Nick Hull",_xlfn.XLOOKUP($B54,PROSPER_Hull!$1:$1,PROSPER_Hull!$18:$18,""),
IF($C54="Monika Kotwani",_xlfn.XLOOKUP($B54,PROSPER_Kotwani!$1:$1,PROSPER_Kotwani!$18:$18,""),
IF($C54="Jonathan Wellner",_xlfn.XLOOKUP($B54,PROSPER_Wellner!$1:$1,PROSPER_Wellner!$18:$18,""),
IF($C54="Travis Harvey",_xlfn.XLOOKUP($B54,PROSPER_Harvey!$1:$1,PROSPER_Harvey!$18:$18,""),"")))))))="","",
IF($C54="Christopher Lobo",_xlfn.XLOOKUP($B54,PROSPER_Lobo!$1:$1,PROSPER_Lobo!$18:$18,""),
IF($C54="Naren Baliga",_xlfn.XLOOKUP($B54,PROSPER_Baliga!$1:$1,PROSPER_Baliga!$18:$18,""),
IF($C54="Thorsten Huhn",_xlfn.XLOOKUP($B54,PROSPER_Huhn!$1:$1,PROSPER_Huhn!$18:$18,""),
IF($C54="Nick Hull",_xlfn.XLOOKUP($B54,PROSPER_Hull!$1:$1,PROSPER_Hull!$18:$18,""),
IF($C54="Monika Kotwani",_xlfn.XLOOKUP($B54,PROSPER_Kotwani!$1:$1,PROSPER_Kotwani!$18:$18,""),
IF($C54="Jonathan Wellner",_xlfn.XLOOKUP($B54,PROSPER_Wellner!$1:$1,PROSPER_Wellner!$18:$18,""),
IF($C54="Travis Harvey",_xlfn.XLOOKUP($B54,PROSPER_Harvey!$1:$1,PROSPER_Harvey!$18:$18,""),"")))))))))</f>
        <v>No Score</v>
      </c>
      <c r="BU54" s="125" t="str">
        <f>IF(IF(IF($C54="Christopher Lobo",_xlfn.XLOOKUP($B54,PROSPER_Lobo!$1:$1,PROSPER_Lobo!$19:$19,""),
IF($C54="Naren Baliga",_xlfn.XLOOKUP($B54,PROSPER_Baliga!$1:$1,PROSPER_Baliga!$19:$19,""),
IF($C54="Thorsten Huhn",_xlfn.XLOOKUP($B54,PROSPER_Huhn!$1:$1,PROSPER_Huhn!$19:$19,""),
IF($C54="Nick Hull",_xlfn.XLOOKUP($B54,PROSPER_Hull!$1:$1,PROSPER_Hull!$19:$19,""),
IF($C54="Monika Kotwani",_xlfn.XLOOKUP($B54,PROSPER_Kotwani!$1:$1,PROSPER_Kotwani!$19:$19,""),
IF($C54="Jonathan Wellner",_xlfn.XLOOKUP($B54,PROSPER_Wellner!$1:$1,PROSPER_Wellner!$19:$19,""),
IF($C54="Travis Harvey",_xlfn.XLOOKUP($B54,PROSPER_Harvey!$1:$1,PROSPER_Harvey!$19:$19,""),"")))))))="","",
IF($C54="Christopher Lobo",_xlfn.XLOOKUP($B54,PROSPER_Lobo!$1:$1,PROSPER_Lobo!$19:$19,""),
IF($C54="Naren Baliga",_xlfn.XLOOKUP($B54,PROSPER_Baliga!$1:$1,PROSPER_Baliga!$19:$19,""),
IF($C54="Thorsten Huhn",_xlfn.XLOOKUP($B54,PROSPER_Huhn!$1:$1,PROSPER_Huhn!$19:$19,""),
IF($C54="Nick Hull",_xlfn.XLOOKUP($B54,PROSPER_Hull!$1:$1,PROSPER_Hull!$19:$19,""),
IF($C54="Monika Kotwani",_xlfn.XLOOKUP($B54,PROSPER_Kotwani!$1:$1,PROSPER_Kotwani!$19:$19,""),
IF($C54="Jonathan Wellner",_xlfn.XLOOKUP($B54,PROSPER_Wellner!$1:$1,PROSPER_Wellner!$19:$19,""),
IF($C54="Travis Harvey",_xlfn.XLOOKUP($B54,PROSPER_Harvey!$1:$1,PROSPER_Harvey!$19:$19,""),""))))))))="","No Comment",IF(IF($C54="Christopher Lobo",_xlfn.XLOOKUP($B54,PROSPER_Lobo!$1:$1,PROSPER_Lobo!$19:$19,""),
IF($C54="Naren Baliga",_xlfn.XLOOKUP($B54,PROSPER_Baliga!$1:$1,PROSPER_Baliga!$19:$19,""),
IF($C54="Thorsten Huhn",_xlfn.XLOOKUP($B54,PROSPER_Huhn!$1:$1,PROSPER_Huhn!$19:$19,""),
IF($C54="Nick Hull",_xlfn.XLOOKUP($B54,PROSPER_Hull!$1:$1,PROSPER_Hull!$19:$19,""),
IF($C54="Monika Kotwani",_xlfn.XLOOKUP($B54,PROSPER_Kotwani!$1:$1,PROSPER_Kotwani!$19:$19,""),
IF($C54="Jonathan Wellner",_xlfn.XLOOKUP($B54,PROSPER_Wellner!$1:$1,PROSPER_Wellner!$19:$19,""),
IF($C54="Travis Harvey",_xlfn.XLOOKUP($B54,PROSPER_Harvey!$1:$1,PROSPER_Harvey!$19:$19,""),"")))))))="","",
IF($C54="Christopher Lobo",_xlfn.XLOOKUP($B54,PROSPER_Lobo!$1:$1,PROSPER_Lobo!$19:$19,""),
IF($C54="Naren Baliga",_xlfn.XLOOKUP($B54,PROSPER_Baliga!$1:$1,PROSPER_Baliga!$19:$19,""),
IF($C54="Thorsten Huhn",_xlfn.XLOOKUP($B54,PROSPER_Huhn!$1:$1,PROSPER_Huhn!$19:$19,""),
IF($C54="Nick Hull",_xlfn.XLOOKUP($B54,PROSPER_Hull!$1:$1,PROSPER_Hull!$19:$19,""),
IF($C54="Monika Kotwani",_xlfn.XLOOKUP($B54,PROSPER_Kotwani!$1:$1,PROSPER_Kotwani!$19:$19,""),
IF($C54="Jonathan Wellner",_xlfn.XLOOKUP($B54,PROSPER_Wellner!$1:$1,PROSPER_Wellner!$19:$19,""),
IF($C54="Travis Harvey",_xlfn.XLOOKUP($B54,PROSPER_Harvey!$1:$1,PROSPER_Harvey!$19:$19,""),"")))))))))</f>
        <v>No Comment</v>
      </c>
      <c r="BV54" s="124" t="s">
        <v>89</v>
      </c>
      <c r="BW54" s="150" t="str">
        <f t="shared" si="428"/>
        <v>N/A</v>
      </c>
      <c r="BX54" s="127" t="str">
        <f t="shared" si="429"/>
        <v>N/A</v>
      </c>
      <c r="BY54" s="128" t="str">
        <f t="shared" si="430"/>
        <v>N/A</v>
      </c>
      <c r="BZ54" s="128">
        <f t="shared" si="431"/>
        <v>7</v>
      </c>
      <c r="CA54" s="129">
        <f t="shared" si="432"/>
        <v>7</v>
      </c>
      <c r="CB54" s="130" t="str">
        <f>_xlfn.XLOOKUP(B54,PROSPERInitial_Query!$E:$E,PROSPERInitial_Query!$AA:$AA,"",,-1)</f>
        <v/>
      </c>
      <c r="CC54" s="121" t="str">
        <f t="shared" si="370"/>
        <v>Utsav Banatwala2 - RelationshipAccount / Stakeholder 1Name</v>
      </c>
      <c r="CD54" s="121" t="str">
        <f>_xlfn.XLOOKUP(CC54,PROSPERDelta_Query!BK:BK,PROSPERDelta_Query!AC:AC,"",,-1)</f>
        <v/>
      </c>
      <c r="CE54" s="126" t="str">
        <f>_xlfn.XLOOKUP(B54,PROSPERInitial_Query!$E:$E,PROSPERInitial_Query!$Q:$Q,"",,-1)</f>
        <v/>
      </c>
      <c r="CF54" s="121" t="str">
        <f t="shared" si="371"/>
        <v>Utsav Banatwala2 - RelationshipAccount / Stakeholder 1Self Score</v>
      </c>
      <c r="CG54" s="126" t="str">
        <f>_xlfn.XLOOKUP(CF54,PROSPERDelta_Query!BK:BK,PROSPERDelta_Query!AM:AM,"",,-1)</f>
        <v/>
      </c>
      <c r="CH54" s="131" t="str">
        <f t="shared" si="372"/>
        <v/>
      </c>
      <c r="CI54" s="131" t="str">
        <f t="shared" si="433"/>
        <v>N/A</v>
      </c>
      <c r="CJ54" s="132" t="str">
        <f t="shared" si="434"/>
        <v>N/A</v>
      </c>
      <c r="CK54" s="132" t="str">
        <f>IF(IF(IF($C54="Christopher Lobo",_xlfn.XLOOKUP($B54,PROSPER_Lobo!$1:$1,PROSPER_Lobo!$21:$21,""),
IF($C54="Naren Baliga",_xlfn.XLOOKUP($B54,PROSPER_Baliga!$1:$1,PROSPER_Baliga!$21:$21,""),
IF($C54="Thorsten Huhn",_xlfn.XLOOKUP($B54,PROSPER_Huhn!$1:$1,PROSPER_Huhn!$21:$21,""),
IF($C54="Nick Hull",_xlfn.XLOOKUP($B54,PROSPER_Hull!$1:$1,PROSPER_Hull!$21:$21,""),
IF($C54="Monika Kotwani",_xlfn.XLOOKUP($B54,PROSPER_Kotwani!$1:$1,PROSPER_Kotwani!$21:$21,""),
IF($C54="Jonathan Wellner",_xlfn.XLOOKUP($B54,PROSPER_Wellner!$1:$1,PROSPER_Wellner!$21:$21,""),
IF($C54="Travis Harvey",_xlfn.XLOOKUP($B54,PROSPER_Harvey!$1:$1,PROSPER_Harvey!$21:$21,""),"")))))))="","",
IF($C54="Christopher Lobo",_xlfn.XLOOKUP($B54,PROSPER_Lobo!$1:$1,PROSPER_Lobo!$21:$21,""),
IF($C54="Naren Baliga",_xlfn.XLOOKUP($B54,PROSPER_Baliga!$1:$1,PROSPER_Baliga!$21:$21,""),
IF($C54="Thorsten Huhn",_xlfn.XLOOKUP($B54,PROSPER_Huhn!$1:$1,PROSPER_Huhn!$21:$21,""),
IF($C54="Nick Hull",_xlfn.XLOOKUP($B54,PROSPER_Hull!$1:$1,PROSPER_Hull!$21:$21,""),
IF($C54="Monika Kotwani",_xlfn.XLOOKUP($B54,PROSPER_Kotwani!$1:$1,PROSPER_Kotwani!$21:$21,""),
IF($C54="Jonathan Wellner",_xlfn.XLOOKUP($B54,PROSPER_Wellner!$1:$1,PROSPER_Wellner!$21:$21,""),
IF($C54="Travis Harvey",_xlfn.XLOOKUP($B54,PROSPER_Harvey!$1:$1,PROSPER_Harvey!$21:$21,""),""))))))))="","No Score",IF(IF($C54="Christopher Lobo",_xlfn.XLOOKUP($B54,PROSPER_Lobo!$1:$1,PROSPER_Lobo!$21:$21,""),
IF($C54="Naren Baliga",_xlfn.XLOOKUP($B54,PROSPER_Baliga!$1:$1,PROSPER_Baliga!$21:$21,""),
IF($C54="Thorsten Huhn",_xlfn.XLOOKUP($B54,PROSPER_Huhn!$1:$1,PROSPER_Huhn!$21:$21,""),
IF($C54="Nick Hull",_xlfn.XLOOKUP($B54,PROSPER_Hull!$1:$1,PROSPER_Hull!$21:$21,""),
IF($C54="Monika Kotwani",_xlfn.XLOOKUP($B54,PROSPER_Kotwani!$1:$1,PROSPER_Kotwani!$21:$21,""),
IF($C54="Jonathan Wellner",_xlfn.XLOOKUP($B54,PROSPER_Wellner!$1:$1,PROSPER_Wellner!$21:$21,""),
IF($C54="Travis Harvey",_xlfn.XLOOKUP($B54,PROSPER_Harvey!$1:$1,PROSPER_Harvey!$21:$21,""),"")))))))="","",
IF($C54="Christopher Lobo",_xlfn.XLOOKUP($B54,PROSPER_Lobo!$1:$1,PROSPER_Lobo!$21:$21,""),
IF($C54="Naren Baliga",_xlfn.XLOOKUP($B54,PROSPER_Baliga!$1:$1,PROSPER_Baliga!$21:$21,""),
IF($C54="Thorsten Huhn",_xlfn.XLOOKUP($B54,PROSPER_Huhn!$1:$1,PROSPER_Huhn!$21:$21,""),
IF($C54="Nick Hull",_xlfn.XLOOKUP($B54,PROSPER_Hull!$1:$1,PROSPER_Hull!$21:$21,""),
IF($C54="Monika Kotwani",_xlfn.XLOOKUP($B54,PROSPER_Kotwani!$1:$1,PROSPER_Kotwani!$21:$21,""),
IF($C54="Jonathan Wellner",_xlfn.XLOOKUP($B54,PROSPER_Wellner!$1:$1,PROSPER_Wellner!$21:$21,""),
IF($C54="Travis Harvey",_xlfn.XLOOKUP($B54,PROSPER_Harvey!$1:$1,PROSPER_Harvey!$21:$21,""),"")))))))))</f>
        <v>N/A</v>
      </c>
      <c r="CL54" s="131" t="str">
        <f>IF(IF(IF($C54="Christopher Lobo",_xlfn.XLOOKUP($B54,PROSPER_Lobo!$1:$1,PROSPER_Lobo!$22:$22,""),
IF($C54="Naren Baliga",_xlfn.XLOOKUP($B54,PROSPER_Baliga!$1:$1,PROSPER_Baliga!$22:$22,""),
IF($C54="Thorsten Huhn",_xlfn.XLOOKUP($B54,PROSPER_Huhn!$1:$1,PROSPER_Huhn!$22:$22,""),
IF($C54="Nick Hull",_xlfn.XLOOKUP($B54,PROSPER_Hull!$1:$1,PROSPER_Hull!$22:$22,""),
IF($C54="Monika Kotwani",_xlfn.XLOOKUP($B54,PROSPER_Kotwani!$1:$1,PROSPER_Kotwani!$22:$22,""),
IF($C54="Jonathan Wellner",_xlfn.XLOOKUP($B54,PROSPER_Wellner!$1:$1,PROSPER_Wellner!$22:$22,""),
IF($C54="Travis Harvey",_xlfn.XLOOKUP($B54,PROSPER_Harvey!$1:$1,PROSPER_Harvey!$22:$22,""),"")))))))="","",
IF($C54="Christopher Lobo",_xlfn.XLOOKUP($B54,PROSPER_Lobo!$1:$1,PROSPER_Lobo!$22:$22,""),
IF($C54="Naren Baliga",_xlfn.XLOOKUP($B54,PROSPER_Baliga!$1:$1,PROSPER_Baliga!$22:$22,""),
IF($C54="Thorsten Huhn",_xlfn.XLOOKUP($B54,PROSPER_Huhn!$1:$1,PROSPER_Huhn!$22:$22,""),
IF($C54="Nick Hull",_xlfn.XLOOKUP($B54,PROSPER_Hull!$1:$1,PROSPER_Hull!$22:$22,""),
IF($C54="Monika Kotwani",_xlfn.XLOOKUP($B54,PROSPER_Kotwani!$1:$1,PROSPER_Kotwani!$22:$22,""),
IF($C54="Jonathan Wellner",_xlfn.XLOOKUP($B54,PROSPER_Wellner!$1:$1,PROSPER_Wellner!$22:$22,""),
IF($C54="Travis Harvey",_xlfn.XLOOKUP($B54,PROSPER_Harvey!$1:$1,PROSPER_Harvey!$22:$22,""),""))))))))="","No Comment",IF(IF($C54="Christopher Lobo",_xlfn.XLOOKUP($B54,PROSPER_Lobo!$1:$1,PROSPER_Lobo!$22:$22,""),
IF($C54="Naren Baliga",_xlfn.XLOOKUP($B54,PROSPER_Baliga!$1:$1,PROSPER_Baliga!$22:$22,""),
IF($C54="Thorsten Huhn",_xlfn.XLOOKUP($B54,PROSPER_Huhn!$1:$1,PROSPER_Huhn!$22:$22,""),
IF($C54="Nick Hull",_xlfn.XLOOKUP($B54,PROSPER_Hull!$1:$1,PROSPER_Hull!$22:$22,""),
IF($C54="Monika Kotwani",_xlfn.XLOOKUP($B54,PROSPER_Kotwani!$1:$1,PROSPER_Kotwani!$22:$22,""),
IF($C54="Jonathan Wellner",_xlfn.XLOOKUP($B54,PROSPER_Wellner!$1:$1,PROSPER_Wellner!$22:$22,""),
IF($C54="Travis Harvey",_xlfn.XLOOKUP($B54,PROSPER_Harvey!$1:$1,PROSPER_Harvey!$22:$22,""),"")))))))="","",
IF($C54="Christopher Lobo",_xlfn.XLOOKUP($B54,PROSPER_Lobo!$1:$1,PROSPER_Lobo!$22:$22,""),
IF($C54="Naren Baliga",_xlfn.XLOOKUP($B54,PROSPER_Baliga!$1:$1,PROSPER_Baliga!$22:$22,""),
IF($C54="Thorsten Huhn",_xlfn.XLOOKUP($B54,PROSPER_Huhn!$1:$1,PROSPER_Huhn!$22:$22,""),
IF($C54="Nick Hull",_xlfn.XLOOKUP($B54,PROSPER_Hull!$1:$1,PROSPER_Hull!$22:$22,""),
IF($C54="Monika Kotwani",_xlfn.XLOOKUP($B54,PROSPER_Kotwani!$1:$1,PROSPER_Kotwani!$22:$22,""),
IF($C54="Jonathan Wellner",_xlfn.XLOOKUP($B54,PROSPER_Wellner!$1:$1,PROSPER_Wellner!$22:$22,""),
IF($C54="Travis Harvey",_xlfn.XLOOKUP($B54,PROSPER_Harvey!$1:$1,PROSPER_Harvey!$22:$22,""),"")))))))))</f>
        <v>N/A</v>
      </c>
      <c r="CM54" s="150" t="str">
        <f t="shared" si="435"/>
        <v>N/A</v>
      </c>
      <c r="CN54" s="130" t="str">
        <f>_xlfn.XLOOKUP(B54,PROSPERInitial_Query!$E:$E,PROSPERInitial_Query!$AB:$AB,"",,-1)</f>
        <v/>
      </c>
      <c r="CO54" s="121" t="str">
        <f t="shared" si="373"/>
        <v>Utsav Banatwala2 - RelationshipAccount / Stakeholder 2Name</v>
      </c>
      <c r="CP54" s="121" t="str">
        <f>_xlfn.XLOOKUP(CO54,PROSPERDelta_Query!BK:BK,PROSPERDelta_Query!AD:AD,"",,-1)</f>
        <v/>
      </c>
      <c r="CQ54" s="126" t="str">
        <f>_xlfn.XLOOKUP(B54,PROSPERInitial_Query!$E:$E,PROSPERInitial_Query!$R:$R,"",,-1)</f>
        <v/>
      </c>
      <c r="CR54" s="121" t="str">
        <f t="shared" si="374"/>
        <v>Utsav Banatwala2 - RelationshipAccount / Stakeholder 2Self Score</v>
      </c>
      <c r="CS54" s="126" t="str">
        <f>_xlfn.XLOOKUP(CR54,PROSPERDelta_Query!BK:BK,PROSPERDelta_Query!AN:AN,"",,-1)</f>
        <v/>
      </c>
      <c r="CT54" s="131" t="str">
        <f t="shared" si="375"/>
        <v/>
      </c>
      <c r="CU54" s="131" t="str">
        <f t="shared" si="436"/>
        <v>N/A</v>
      </c>
      <c r="CV54" s="132" t="str">
        <f t="shared" si="437"/>
        <v>N/A</v>
      </c>
      <c r="CW54" s="132" t="str">
        <f>IF(IF(IF($C54="Christopher Lobo",_xlfn.XLOOKUP($B54,PROSPER_Lobo!$1:$1,PROSPER_Lobo!$24:$24,""),
IF($C54="Naren Baliga",_xlfn.XLOOKUP($B54,PROSPER_Baliga!$1:$1,PROSPER_Baliga!$24:$24,""),
IF($C54="Thorsten Huhn",_xlfn.XLOOKUP($B54,PROSPER_Huhn!$1:$1,PROSPER_Huhn!$24:$24,""),
IF($C54="Nick Hull",_xlfn.XLOOKUP($B54,PROSPER_Hull!$1:$1,PROSPER_Hull!$24:$24,""),
IF($C54="Monika Kotwani",_xlfn.XLOOKUP($B54,PROSPER_Kotwani!$1:$1,PROSPER_Kotwani!$24:$24,""),
IF($C54="Jonathan Wellner",_xlfn.XLOOKUP($B54,PROSPER_Wellner!$1:$1,PROSPER_Wellner!$24:$24,""),
IF($C54="Travis Harvey",_xlfn.XLOOKUP($B54,PROSPER_Harvey!$1:$1,PROSPER_Harvey!$24:$24,""),"")))))))="","",
IF($C54="Christopher Lobo",_xlfn.XLOOKUP($B54,PROSPER_Lobo!$1:$1,PROSPER_Lobo!$24:$24,""),
IF($C54="Naren Baliga",_xlfn.XLOOKUP($B54,PROSPER_Baliga!$1:$1,PROSPER_Baliga!$24:$24,""),
IF($C54="Thorsten Huhn",_xlfn.XLOOKUP($B54,PROSPER_Huhn!$1:$1,PROSPER_Huhn!$24:$24,""),
IF($C54="Nick Hull",_xlfn.XLOOKUP($B54,PROSPER_Hull!$1:$1,PROSPER_Hull!$24:$24,""),
IF($C54="Monika Kotwani",_xlfn.XLOOKUP($B54,PROSPER_Kotwani!$1:$1,PROSPER_Kotwani!$24:$24,""),
IF($C54="Jonathan Wellner",_xlfn.XLOOKUP($B54,PROSPER_Wellner!$1:$1,PROSPER_Wellner!$24:$24,""),
IF($C54="Travis Harvey",_xlfn.XLOOKUP($B54,PROSPER_Harvey!$1:$1,PROSPER_Harvey!$24:$24,""),""))))))))="","No Score",IF(IF($C54="Christopher Lobo",_xlfn.XLOOKUP($B54,PROSPER_Lobo!$1:$1,PROSPER_Lobo!$24:$24,""),
IF($C54="Naren Baliga",_xlfn.XLOOKUP($B54,PROSPER_Baliga!$1:$1,PROSPER_Baliga!$24:$24,""),
IF($C54="Thorsten Huhn",_xlfn.XLOOKUP($B54,PROSPER_Huhn!$1:$1,PROSPER_Huhn!$24:$24,""),
IF($C54="Nick Hull",_xlfn.XLOOKUP($B54,PROSPER_Hull!$1:$1,PROSPER_Hull!$24:$24,""),
IF($C54="Monika Kotwani",_xlfn.XLOOKUP($B54,PROSPER_Kotwani!$1:$1,PROSPER_Kotwani!$24:$24,""),
IF($C54="Jonathan Wellner",_xlfn.XLOOKUP($B54,PROSPER_Wellner!$1:$1,PROSPER_Wellner!$24:$24,""),
IF($C54="Travis Harvey",_xlfn.XLOOKUP($B54,PROSPER_Harvey!$1:$1,PROSPER_Harvey!$24:$24,""),"")))))))="","",
IF($C54="Christopher Lobo",_xlfn.XLOOKUP($B54,PROSPER_Lobo!$1:$1,PROSPER_Lobo!$24:$24,""),
IF($C54="Naren Baliga",_xlfn.XLOOKUP($B54,PROSPER_Baliga!$1:$1,PROSPER_Baliga!$24:$24,""),
IF($C54="Thorsten Huhn",_xlfn.XLOOKUP($B54,PROSPER_Huhn!$1:$1,PROSPER_Huhn!$24:$24,""),
IF($C54="Nick Hull",_xlfn.XLOOKUP($B54,PROSPER_Hull!$1:$1,PROSPER_Hull!$24:$24,""),
IF($C54="Monika Kotwani",_xlfn.XLOOKUP($B54,PROSPER_Kotwani!$1:$1,PROSPER_Kotwani!$24:$24,""),
IF($C54="Jonathan Wellner",_xlfn.XLOOKUP($B54,PROSPER_Wellner!$1:$1,PROSPER_Wellner!$24:$24,""),
IF($C54="Travis Harvey",_xlfn.XLOOKUP($B54,PROSPER_Harvey!$1:$1,PROSPER_Harvey!$24:$24,""),"")))))))))</f>
        <v>N/A</v>
      </c>
      <c r="CX54" s="131" t="str">
        <f>IF(IF(IF($C54="Christopher Lobo",_xlfn.XLOOKUP($B54,PROSPER_Lobo!$1:$1,PROSPER_Lobo!$25:$25,""),
IF($C54="Naren Baliga",_xlfn.XLOOKUP($B54,PROSPER_Baliga!$1:$1,PROSPER_Baliga!$25:$25,""),
IF($C54="Thorsten Huhn",_xlfn.XLOOKUP($B54,PROSPER_Huhn!$1:$1,PROSPER_Huhn!$25:$25,""),
IF($C54="Nick Hull",_xlfn.XLOOKUP($B54,PROSPER_Hull!$1:$1,PROSPER_Hull!$25:$25,""),
IF($C54="Monika Kotwani",_xlfn.XLOOKUP($B54,PROSPER_Kotwani!$1:$1,PROSPER_Kotwani!$25:$25,""),
IF($C54="Jonathan Wellner",_xlfn.XLOOKUP($B54,PROSPER_Wellner!$1:$1,PROSPER_Wellner!$25:$25,""),
IF($C54="Travis Harvey",_xlfn.XLOOKUP($B54,PROSPER_Harvey!$1:$1,PROSPER_Harvey!$25:$25,""),"")))))))="","",
IF($C54="Christopher Lobo",_xlfn.XLOOKUP($B54,PROSPER_Lobo!$1:$1,PROSPER_Lobo!$25:$25,""),
IF($C54="Naren Baliga",_xlfn.XLOOKUP($B54,PROSPER_Baliga!$1:$1,PROSPER_Baliga!$25:$25,""),
IF($C54="Thorsten Huhn",_xlfn.XLOOKUP($B54,PROSPER_Huhn!$1:$1,PROSPER_Huhn!$25:$25,""),
IF($C54="Nick Hull",_xlfn.XLOOKUP($B54,PROSPER_Hull!$1:$1,PROSPER_Hull!$25:$25,""),
IF($C54="Monika Kotwani",_xlfn.XLOOKUP($B54,PROSPER_Kotwani!$1:$1,PROSPER_Kotwani!$25:$25,""),
IF($C54="Jonathan Wellner",_xlfn.XLOOKUP($B54,PROSPER_Wellner!$1:$1,PROSPER_Wellner!$25:$25,""),
IF($C54="Travis Harvey",_xlfn.XLOOKUP($B54,PROSPER_Harvey!$1:$1,PROSPER_Harvey!$25:$25,""),""))))))))="","No Comment",IF(IF($C54="Christopher Lobo",_xlfn.XLOOKUP($B54,PROSPER_Lobo!$1:$1,PROSPER_Lobo!$25:$25,""),
IF($C54="Naren Baliga",_xlfn.XLOOKUP($B54,PROSPER_Baliga!$1:$1,PROSPER_Baliga!$25:$25,""),
IF($C54="Thorsten Huhn",_xlfn.XLOOKUP($B54,PROSPER_Huhn!$1:$1,PROSPER_Huhn!$25:$25,""),
IF($C54="Nick Hull",_xlfn.XLOOKUP($B54,PROSPER_Hull!$1:$1,PROSPER_Hull!$25:$25,""),
IF($C54="Monika Kotwani",_xlfn.XLOOKUP($B54,PROSPER_Kotwani!$1:$1,PROSPER_Kotwani!$25:$25,""),
IF($C54="Jonathan Wellner",_xlfn.XLOOKUP($B54,PROSPER_Wellner!$1:$1,PROSPER_Wellner!$25:$25,""),
IF($C54="Travis Harvey",_xlfn.XLOOKUP($B54,PROSPER_Harvey!$1:$1,PROSPER_Harvey!$25:$25,""),"")))))))="","",
IF($C54="Christopher Lobo",_xlfn.XLOOKUP($B54,PROSPER_Lobo!$1:$1,PROSPER_Lobo!$25:$25,""),
IF($C54="Naren Baliga",_xlfn.XLOOKUP($B54,PROSPER_Baliga!$1:$1,PROSPER_Baliga!$25:$25,""),
IF($C54="Thorsten Huhn",_xlfn.XLOOKUP($B54,PROSPER_Huhn!$1:$1,PROSPER_Huhn!$25:$25,""),
IF($C54="Nick Hull",_xlfn.XLOOKUP($B54,PROSPER_Hull!$1:$1,PROSPER_Hull!$25:$25,""),
IF($C54="Monika Kotwani",_xlfn.XLOOKUP($B54,PROSPER_Kotwani!$1:$1,PROSPER_Kotwani!$25:$25,""),
IF($C54="Jonathan Wellner",_xlfn.XLOOKUP($B54,PROSPER_Wellner!$1:$1,PROSPER_Wellner!$25:$25,""),
IF($C54="Travis Harvey",_xlfn.XLOOKUP($B54,PROSPER_Harvey!$1:$1,PROSPER_Harvey!$25:$25,""),"")))))))))</f>
        <v>N/A</v>
      </c>
      <c r="CY54" s="150" t="str">
        <f t="shared" si="438"/>
        <v>N/A</v>
      </c>
      <c r="CZ54" s="130" t="str">
        <f>_xlfn.XLOOKUP(B54,PROSPERInitial_Query!$E:$E,PROSPERInitial_Query!$AC:$AC,"",,-1)</f>
        <v/>
      </c>
      <c r="DA54" s="121" t="str">
        <f t="shared" si="376"/>
        <v>Utsav Banatwala2 - RelationshipAccount / Stakeholder 3Name</v>
      </c>
      <c r="DB54" s="121" t="str">
        <f>_xlfn.XLOOKUP(DA54,PROSPERDelta_Query!BK:BK,PROSPERDelta_Query!AE:AE,"",,-1)</f>
        <v/>
      </c>
      <c r="DC54" s="126" t="str">
        <f>_xlfn.XLOOKUP(B54,PROSPERInitial_Query!$E:$E,PROSPERInitial_Query!$S:$S,"",,-1)</f>
        <v/>
      </c>
      <c r="DD54" s="121" t="str">
        <f t="shared" si="377"/>
        <v>Utsav Banatwala2 - RelationshipAccount / Stakeholder 3Self Score</v>
      </c>
      <c r="DE54" s="126" t="str">
        <f>_xlfn.XLOOKUP(DD54,PROSPERDelta_Query!BK:BK,PROSPERDelta_Query!AO:AO,"",,-1)</f>
        <v/>
      </c>
      <c r="DF54" s="131" t="str">
        <f t="shared" si="378"/>
        <v/>
      </c>
      <c r="DG54" s="131" t="str">
        <f t="shared" si="439"/>
        <v>N/A</v>
      </c>
      <c r="DH54" s="132" t="str">
        <f t="shared" si="440"/>
        <v>N/A</v>
      </c>
      <c r="DI54" s="132" t="str">
        <f>IF(IF(IF($C54="Christopher Lobo",_xlfn.XLOOKUP($B54,PROSPER_Lobo!$1:$1,PROSPER_Lobo!$27:$27,""),
IF($C54="Naren Baliga",_xlfn.XLOOKUP($B54,PROSPER_Baliga!$1:$1,PROSPER_Baliga!$27:$27,""),
IF($C54="Thorsten Huhn",_xlfn.XLOOKUP($B54,PROSPER_Huhn!$1:$1,PROSPER_Huhn!$27:$27,""),
IF($C54="Nick Hull",_xlfn.XLOOKUP($B54,PROSPER_Hull!$1:$1,PROSPER_Hull!$27:$27,""),
IF($C54="Monika Kotwani",_xlfn.XLOOKUP($B54,PROSPER_Kotwani!$1:$1,PROSPER_Kotwani!$27:$27,""),
IF($C54="Jonathan Wellner",_xlfn.XLOOKUP($B54,PROSPER_Wellner!$1:$1,PROSPER_Wellner!$27:$27,""),
IF($C54="Travis Harvey",_xlfn.XLOOKUP($B54,PROSPER_Harvey!$1:$1,PROSPER_Harvey!$27:$27,""),"")))))))="","",
IF($C54="Christopher Lobo",_xlfn.XLOOKUP($B54,PROSPER_Lobo!$1:$1,PROSPER_Lobo!$27:$27,""),
IF($C54="Naren Baliga",_xlfn.XLOOKUP($B54,PROSPER_Baliga!$1:$1,PROSPER_Baliga!$27:$27,""),
IF($C54="Thorsten Huhn",_xlfn.XLOOKUP($B54,PROSPER_Huhn!$1:$1,PROSPER_Huhn!$27:$27,""),
IF($C54="Nick Hull",_xlfn.XLOOKUP($B54,PROSPER_Hull!$1:$1,PROSPER_Hull!$27:$27,""),
IF($C54="Monika Kotwani",_xlfn.XLOOKUP($B54,PROSPER_Kotwani!$1:$1,PROSPER_Kotwani!$27:$27,""),
IF($C54="Jonathan Wellner",_xlfn.XLOOKUP($B54,PROSPER_Wellner!$1:$1,PROSPER_Wellner!$27:$27,""),
IF($C54="Travis Harvey",_xlfn.XLOOKUP($B54,PROSPER_Harvey!$1:$1,PROSPER_Harvey!$27:$27,""),""))))))))="","No Score",IF(IF($C54="Christopher Lobo",_xlfn.XLOOKUP($B54,PROSPER_Lobo!$1:$1,PROSPER_Lobo!$27:$27,""),
IF($C54="Naren Baliga",_xlfn.XLOOKUP($B54,PROSPER_Baliga!$1:$1,PROSPER_Baliga!$27:$27,""),
IF($C54="Thorsten Huhn",_xlfn.XLOOKUP($B54,PROSPER_Huhn!$1:$1,PROSPER_Huhn!$27:$27,""),
IF($C54="Nick Hull",_xlfn.XLOOKUP($B54,PROSPER_Hull!$1:$1,PROSPER_Hull!$27:$27,""),
IF($C54="Monika Kotwani",_xlfn.XLOOKUP($B54,PROSPER_Kotwani!$1:$1,PROSPER_Kotwani!$27:$27,""),
IF($C54="Jonathan Wellner",_xlfn.XLOOKUP($B54,PROSPER_Wellner!$1:$1,PROSPER_Wellner!$27:$27,""),
IF($C54="Travis Harvey",_xlfn.XLOOKUP($B54,PROSPER_Harvey!$1:$1,PROSPER_Harvey!$27:$27,""),"")))))))="","",
IF($C54="Christopher Lobo",_xlfn.XLOOKUP($B54,PROSPER_Lobo!$1:$1,PROSPER_Lobo!$27:$27,""),
IF($C54="Naren Baliga",_xlfn.XLOOKUP($B54,PROSPER_Baliga!$1:$1,PROSPER_Baliga!$27:$27,""),
IF($C54="Thorsten Huhn",_xlfn.XLOOKUP($B54,PROSPER_Huhn!$1:$1,PROSPER_Huhn!$27:$27,""),
IF($C54="Nick Hull",_xlfn.XLOOKUP($B54,PROSPER_Hull!$1:$1,PROSPER_Hull!$27:$27,""),
IF($C54="Monika Kotwani",_xlfn.XLOOKUP($B54,PROSPER_Kotwani!$1:$1,PROSPER_Kotwani!$27:$27,""),
IF($C54="Jonathan Wellner",_xlfn.XLOOKUP($B54,PROSPER_Wellner!$1:$1,PROSPER_Wellner!$27:$27,""),
IF($C54="Travis Harvey",_xlfn.XLOOKUP($B54,PROSPER_Harvey!$1:$1,PROSPER_Harvey!$27:$27,""),"")))))))))</f>
        <v>N/A</v>
      </c>
      <c r="DJ54" s="131" t="str">
        <f>IF(IF(IF($C54="Christopher Lobo",_xlfn.XLOOKUP($B54,PROSPER_Lobo!$1:$1,PROSPER_Lobo!$28:$28,""),
IF($C54="Naren Baliga",_xlfn.XLOOKUP($B54,PROSPER_Baliga!$1:$1,PROSPER_Baliga!$28:$28,""),
IF($C54="Thorsten Huhn",_xlfn.XLOOKUP($B54,PROSPER_Huhn!$1:$1,PROSPER_Huhn!$28:$28,""),
IF($C54="Nick Hull",_xlfn.XLOOKUP($B54,PROSPER_Hull!$1:$1,PROSPER_Hull!$28:$28,""),
IF($C54="Monika Kotwani",_xlfn.XLOOKUP($B54,PROSPER_Kotwani!$1:$1,PROSPER_Kotwani!$28:$28,""),
IF($C54="Jonathan Wellner",_xlfn.XLOOKUP($B54,PROSPER_Wellner!$1:$1,PROSPER_Wellner!$28:$28,""),
IF($C54="Travis Harvey",_xlfn.XLOOKUP($B54,PROSPER_Harvey!$1:$1,PROSPER_Harvey!$28:$28,""),"")))))))="","",
IF($C54="Christopher Lobo",_xlfn.XLOOKUP($B54,PROSPER_Lobo!$1:$1,PROSPER_Lobo!$28:$28,""),
IF($C54="Naren Baliga",_xlfn.XLOOKUP($B54,PROSPER_Baliga!$1:$1,PROSPER_Baliga!$28:$28,""),
IF($C54="Thorsten Huhn",_xlfn.XLOOKUP($B54,PROSPER_Huhn!$1:$1,PROSPER_Huhn!$28:$28,""),
IF($C54="Nick Hull",_xlfn.XLOOKUP($B54,PROSPER_Hull!$1:$1,PROSPER_Hull!$28:$28,""),
IF($C54="Monika Kotwani",_xlfn.XLOOKUP($B54,PROSPER_Kotwani!$1:$1,PROSPER_Kotwani!$28:$28,""),
IF($C54="Jonathan Wellner",_xlfn.XLOOKUP($B54,PROSPER_Wellner!$1:$1,PROSPER_Wellner!$28:$28,""),
IF($C54="Travis Harvey",_xlfn.XLOOKUP($B54,PROSPER_Harvey!$1:$1,PROSPER_Harvey!$28:$28,""),""))))))))="","No Comment",IF(IF($C54="Christopher Lobo",_xlfn.XLOOKUP($B54,PROSPER_Lobo!$1:$1,PROSPER_Lobo!$28:$28,""),
IF($C54="Naren Baliga",_xlfn.XLOOKUP($B54,PROSPER_Baliga!$1:$1,PROSPER_Baliga!$28:$28,""),
IF($C54="Thorsten Huhn",_xlfn.XLOOKUP($B54,PROSPER_Huhn!$1:$1,PROSPER_Huhn!$28:$28,""),
IF($C54="Nick Hull",_xlfn.XLOOKUP($B54,PROSPER_Hull!$1:$1,PROSPER_Hull!$28:$28,""),
IF($C54="Monika Kotwani",_xlfn.XLOOKUP($B54,PROSPER_Kotwani!$1:$1,PROSPER_Kotwani!$28:$28,""),
IF($C54="Jonathan Wellner",_xlfn.XLOOKUP($B54,PROSPER_Wellner!$1:$1,PROSPER_Wellner!$28:$28,""),
IF($C54="Travis Harvey",_xlfn.XLOOKUP($B54,PROSPER_Harvey!$1:$1,PROSPER_Harvey!$28:$28,""),"")))))))="","",
IF($C54="Christopher Lobo",_xlfn.XLOOKUP($B54,PROSPER_Lobo!$1:$1,PROSPER_Lobo!$28:$28,""),
IF($C54="Naren Baliga",_xlfn.XLOOKUP($B54,PROSPER_Baliga!$1:$1,PROSPER_Baliga!$28:$28,""),
IF($C54="Thorsten Huhn",_xlfn.XLOOKUP($B54,PROSPER_Huhn!$1:$1,PROSPER_Huhn!$28:$28,""),
IF($C54="Nick Hull",_xlfn.XLOOKUP($B54,PROSPER_Hull!$1:$1,PROSPER_Hull!$28:$28,""),
IF($C54="Monika Kotwani",_xlfn.XLOOKUP($B54,PROSPER_Kotwani!$1:$1,PROSPER_Kotwani!$28:$28,""),
IF($C54="Jonathan Wellner",_xlfn.XLOOKUP($B54,PROSPER_Wellner!$1:$1,PROSPER_Wellner!$28:$28,""),
IF($C54="Travis Harvey",_xlfn.XLOOKUP($B54,PROSPER_Harvey!$1:$1,PROSPER_Harvey!$28:$28,""),"")))))))))</f>
        <v>N/A</v>
      </c>
      <c r="DK54" s="150" t="str">
        <f t="shared" si="441"/>
        <v>N/A</v>
      </c>
      <c r="DL54" s="130" t="str">
        <f>_xlfn.XLOOKUP(B54,PROSPERInitial_Query!$E:$E,PROSPERInitial_Query!$AD:$AD,"",,-1)</f>
        <v/>
      </c>
      <c r="DM54" s="121" t="str">
        <f t="shared" si="379"/>
        <v>Utsav Banatwala2 - RelationshipAccount / Stakeholder 4Name</v>
      </c>
      <c r="DN54" s="121" t="str">
        <f>_xlfn.XLOOKUP(DM54,PROSPERDelta_Query!BK:BK,PROSPERDelta_Query!AF:AF,"",,-1)</f>
        <v/>
      </c>
      <c r="DO54" s="126" t="str">
        <f>_xlfn.XLOOKUP(B54,PROSPERInitial_Query!$E:$E,PROSPERInitial_Query!$T:$T,"",,-1)</f>
        <v/>
      </c>
      <c r="DP54" s="121" t="str">
        <f t="shared" si="380"/>
        <v>Utsav Banatwala2 - RelationshipAccount / Stakeholder 4Self Score</v>
      </c>
      <c r="DQ54" s="126" t="str">
        <f>_xlfn.XLOOKUP(DP54,PROSPERDelta_Query!BK:BK,PROSPERDelta_Query!AP:AP,"",,-1)</f>
        <v/>
      </c>
      <c r="DR54" s="131" t="str">
        <f t="shared" si="381"/>
        <v/>
      </c>
      <c r="DS54" s="131" t="str">
        <f t="shared" si="442"/>
        <v>N/A</v>
      </c>
      <c r="DT54" s="132" t="str">
        <f t="shared" si="443"/>
        <v>N/A</v>
      </c>
      <c r="DU54" s="132" t="str">
        <f>IF(IF(IF($C54="Christopher Lobo",_xlfn.XLOOKUP($B54,PROSPER_Lobo!$1:$1,PROSPER_Lobo!$30:$30,""),
IF($C54="Naren Baliga",_xlfn.XLOOKUP($B54,PROSPER_Baliga!$1:$1,PROSPER_Baliga!$30:$30,""),
IF($C54="Thorsten Huhn",_xlfn.XLOOKUP($B54,PROSPER_Huhn!$1:$1,PROSPER_Huhn!$30:$30,""),
IF($C54="Nick Hull",_xlfn.XLOOKUP($B54,PROSPER_Hull!$1:$1,PROSPER_Hull!$30:$30,""),
IF($C54="Monika Kotwani",_xlfn.XLOOKUP($B54,PROSPER_Kotwani!$1:$1,PROSPER_Kotwani!$30:$30,""),
IF($C54="Jonathan Wellner",_xlfn.XLOOKUP($B54,PROSPER_Wellner!$1:$1,PROSPER_Wellner!$30:$30,""),
IF($C54="Travis Harvey",_xlfn.XLOOKUP($B54,PROSPER_Harvey!$1:$1,PROSPER_Harvey!$30:$30,""),"")))))))="","",
IF($C54="Christopher Lobo",_xlfn.XLOOKUP($B54,PROSPER_Lobo!$1:$1,PROSPER_Lobo!$30:$30,""),
IF($C54="Naren Baliga",_xlfn.XLOOKUP($B54,PROSPER_Baliga!$1:$1,PROSPER_Baliga!$30:$30,""),
IF($C54="Thorsten Huhn",_xlfn.XLOOKUP($B54,PROSPER_Huhn!$1:$1,PROSPER_Huhn!$30:$30,""),
IF($C54="Nick Hull",_xlfn.XLOOKUP($B54,PROSPER_Hull!$1:$1,PROSPER_Hull!$30:$30,""),
IF($C54="Monika Kotwani",_xlfn.XLOOKUP($B54,PROSPER_Kotwani!$1:$1,PROSPER_Kotwani!$30:$30,""),
IF($C54="Jonathan Wellner",_xlfn.XLOOKUP($B54,PROSPER_Wellner!$1:$1,PROSPER_Wellner!$30:$30,""),
IF($C54="Travis Harvey",_xlfn.XLOOKUP($B54,PROSPER_Harvey!$1:$1,PROSPER_Harvey!$30:$30,""),""))))))))="","No Score",IF(IF($C54="Christopher Lobo",_xlfn.XLOOKUP($B54,PROSPER_Lobo!$1:$1,PROSPER_Lobo!$30:$30,""),
IF($C54="Naren Baliga",_xlfn.XLOOKUP($B54,PROSPER_Baliga!$1:$1,PROSPER_Baliga!$30:$30,""),
IF($C54="Thorsten Huhn",_xlfn.XLOOKUP($B54,PROSPER_Huhn!$1:$1,PROSPER_Huhn!$30:$30,""),
IF($C54="Nick Hull",_xlfn.XLOOKUP($B54,PROSPER_Hull!$1:$1,PROSPER_Hull!$30:$30,""),
IF($C54="Monika Kotwani",_xlfn.XLOOKUP($B54,PROSPER_Kotwani!$1:$1,PROSPER_Kotwani!$30:$30,""),
IF($C54="Jonathan Wellner",_xlfn.XLOOKUP($B54,PROSPER_Wellner!$1:$1,PROSPER_Wellner!$30:$30,""),
IF($C54="Travis Harvey",_xlfn.XLOOKUP($B54,PROSPER_Harvey!$1:$1,PROSPER_Harvey!$30:$30,""),"")))))))="","",
IF($C54="Christopher Lobo",_xlfn.XLOOKUP($B54,PROSPER_Lobo!$1:$1,PROSPER_Lobo!$30:$30,""),
IF($C54="Naren Baliga",_xlfn.XLOOKUP($B54,PROSPER_Baliga!$1:$1,PROSPER_Baliga!$30:$30,""),
IF($C54="Thorsten Huhn",_xlfn.XLOOKUP($B54,PROSPER_Huhn!$1:$1,PROSPER_Huhn!$30:$30,""),
IF($C54="Nick Hull",_xlfn.XLOOKUP($B54,PROSPER_Hull!$1:$1,PROSPER_Hull!$30:$30,""),
IF($C54="Monika Kotwani",_xlfn.XLOOKUP($B54,PROSPER_Kotwani!$1:$1,PROSPER_Kotwani!$30:$30,""),
IF($C54="Jonathan Wellner",_xlfn.XLOOKUP($B54,PROSPER_Wellner!$1:$1,PROSPER_Wellner!$30:$30,""),
IF($C54="Travis Harvey",_xlfn.XLOOKUP($B54,PROSPER_Harvey!$1:$1,PROSPER_Harvey!$30:$30,""),"")))))))))</f>
        <v>N/A</v>
      </c>
      <c r="DV54" s="131" t="str">
        <f>IF(IF(IF($C54="Christopher Lobo",_xlfn.XLOOKUP($B54,PROSPER_Lobo!$1:$1,PROSPER_Lobo!$31:$31,""),
IF($C54="Naren Baliga",_xlfn.XLOOKUP($B54,PROSPER_Baliga!$1:$1,PROSPER_Baliga!$31:$31,""),
IF($C54="Thorsten Huhn",_xlfn.XLOOKUP($B54,PROSPER_Huhn!$1:$1,PROSPER_Huhn!$31:$31,""),
IF($C54="Nick Hull",_xlfn.XLOOKUP($B54,PROSPER_Hull!$1:$1,PROSPER_Hull!$31:$31,""),
IF($C54="Monika Kotwani",_xlfn.XLOOKUP($B54,PROSPER_Kotwani!$1:$1,PROSPER_Kotwani!$31:$31,""),
IF($C54="Jonathan Wellner",_xlfn.XLOOKUP($B54,PROSPER_Wellner!$1:$1,PROSPER_Wellner!$31:$31,""),
IF($C54="Travis Harvey",_xlfn.XLOOKUP($B54,PROSPER_Harvey!$1:$1,PROSPER_Harvey!$31:$31,""),"")))))))="","",
IF($C54="Christopher Lobo",_xlfn.XLOOKUP($B54,PROSPER_Lobo!$1:$1,PROSPER_Lobo!$31:$31,""),
IF($C54="Naren Baliga",_xlfn.XLOOKUP($B54,PROSPER_Baliga!$1:$1,PROSPER_Baliga!$31:$31,""),
IF($C54="Thorsten Huhn",_xlfn.XLOOKUP($B54,PROSPER_Huhn!$1:$1,PROSPER_Huhn!$31:$31,""),
IF($C54="Nick Hull",_xlfn.XLOOKUP($B54,PROSPER_Hull!$1:$1,PROSPER_Hull!$31:$31,""),
IF($C54="Monika Kotwani",_xlfn.XLOOKUP($B54,PROSPER_Kotwani!$1:$1,PROSPER_Kotwani!$31:$31,""),
IF($C54="Jonathan Wellner",_xlfn.XLOOKUP($B54,PROSPER_Wellner!$1:$1,PROSPER_Wellner!$31:$31,""),
IF($C54="Travis Harvey",_xlfn.XLOOKUP($B54,PROSPER_Harvey!$1:$1,PROSPER_Harvey!$31:$31,""),""))))))))="","No Comment",IF(IF($C54="Christopher Lobo",_xlfn.XLOOKUP($B54,PROSPER_Lobo!$1:$1,PROSPER_Lobo!$31:$31,""),
IF($C54="Naren Baliga",_xlfn.XLOOKUP($B54,PROSPER_Baliga!$1:$1,PROSPER_Baliga!$31:$31,""),
IF($C54="Thorsten Huhn",_xlfn.XLOOKUP($B54,PROSPER_Huhn!$1:$1,PROSPER_Huhn!$31:$31,""),
IF($C54="Nick Hull",_xlfn.XLOOKUP($B54,PROSPER_Hull!$1:$1,PROSPER_Hull!$31:$31,""),
IF($C54="Monika Kotwani",_xlfn.XLOOKUP($B54,PROSPER_Kotwani!$1:$1,PROSPER_Kotwani!$31:$31,""),
IF($C54="Jonathan Wellner",_xlfn.XLOOKUP($B54,PROSPER_Wellner!$1:$1,PROSPER_Wellner!$31:$31,""),
IF($C54="Travis Harvey",_xlfn.XLOOKUP($B54,PROSPER_Harvey!$1:$1,PROSPER_Harvey!$31:$31,""),"")))))))="","",
IF($C54="Christopher Lobo",_xlfn.XLOOKUP($B54,PROSPER_Lobo!$1:$1,PROSPER_Lobo!$31:$31,""),
IF($C54="Naren Baliga",_xlfn.XLOOKUP($B54,PROSPER_Baliga!$1:$1,PROSPER_Baliga!$31:$31,""),
IF($C54="Thorsten Huhn",_xlfn.XLOOKUP($B54,PROSPER_Huhn!$1:$1,PROSPER_Huhn!$31:$31,""),
IF($C54="Nick Hull",_xlfn.XLOOKUP($B54,PROSPER_Hull!$1:$1,PROSPER_Hull!$31:$31,""),
IF($C54="Monika Kotwani",_xlfn.XLOOKUP($B54,PROSPER_Kotwani!$1:$1,PROSPER_Kotwani!$31:$31,""),
IF($C54="Jonathan Wellner",_xlfn.XLOOKUP($B54,PROSPER_Wellner!$1:$1,PROSPER_Wellner!$31:$31,""),
IF($C54="Travis Harvey",_xlfn.XLOOKUP($B54,PROSPER_Harvey!$1:$1,PROSPER_Harvey!$31:$31,""),"")))))))))</f>
        <v>N/A</v>
      </c>
      <c r="DW54" s="150" t="str">
        <f t="shared" si="444"/>
        <v>N/A</v>
      </c>
      <c r="DX54" s="130" t="str">
        <f>_xlfn.XLOOKUP(B54,PROSPERInitial_Query!$E:$E,PROSPERInitial_Query!$AE:$AE,"",,-1)</f>
        <v/>
      </c>
      <c r="DY54" s="121" t="str">
        <f t="shared" si="382"/>
        <v>Utsav Banatwala2 - RelationshipAccount / Stakeholder 5Name</v>
      </c>
      <c r="DZ54" s="121" t="str">
        <f>_xlfn.XLOOKUP(DY54,PROSPERDelta_Query!BK:BK,PROSPERDelta_Query!AG:AG,"",,-1)</f>
        <v/>
      </c>
      <c r="EA54" s="126" t="str">
        <f>_xlfn.XLOOKUP(B54,PROSPERInitial_Query!$E:$E,PROSPERInitial_Query!$U:$U,"",,-1)</f>
        <v/>
      </c>
      <c r="EB54" s="121" t="str">
        <f t="shared" si="383"/>
        <v>Utsav Banatwala2 - RelationshipAccount / Stakeholder 5Self Score</v>
      </c>
      <c r="EC54" s="126" t="str">
        <f>_xlfn.XLOOKUP(EB54,PROSPERDelta_Query!BK:BK,PROSPERDelta_Query!AQ:AQ,"",,-1)</f>
        <v/>
      </c>
      <c r="ED54" s="131" t="str">
        <f t="shared" si="384"/>
        <v/>
      </c>
      <c r="EE54" s="131" t="str">
        <f t="shared" si="445"/>
        <v>N/A</v>
      </c>
      <c r="EF54" s="132" t="str">
        <f t="shared" si="446"/>
        <v>N/A</v>
      </c>
      <c r="EG54" s="132" t="str">
        <f>IF(IF(IF($C54="Christopher Lobo",_xlfn.XLOOKUP($B54,PROSPER_Lobo!$1:$1,PROSPER_Lobo!$33:$33,""),
IF($C54="Naren Baliga",_xlfn.XLOOKUP($B54,PROSPER_Baliga!$1:$1,PROSPER_Baliga!$33:$33,""),
IF($C54="Thorsten Huhn",_xlfn.XLOOKUP($B54,PROSPER_Huhn!$1:$1,PROSPER_Huhn!$33:$33,""),
IF($C54="Nick Hull",_xlfn.XLOOKUP($B54,PROSPER_Hull!$1:$1,PROSPER_Hull!$33:$33,""),
IF($C54="Monika Kotwani",_xlfn.XLOOKUP($B54,PROSPER_Kotwani!$1:$1,PROSPER_Kotwani!$33:$33,""),
IF($C54="Jonathan Wellner",_xlfn.XLOOKUP($B54,PROSPER_Wellner!$1:$1,PROSPER_Wellner!$33:$33,""),
IF($C54="Travis Harvey",_xlfn.XLOOKUP($B54,PROSPER_Harvey!$1:$1,PROSPER_Harvey!$33:$33,""),"")))))))="","",
IF($C54="Christopher Lobo",_xlfn.XLOOKUP($B54,PROSPER_Lobo!$1:$1,PROSPER_Lobo!$33:$33,""),
IF($C54="Naren Baliga",_xlfn.XLOOKUP($B54,PROSPER_Baliga!$1:$1,PROSPER_Baliga!$33:$33,""),
IF($C54="Thorsten Huhn",_xlfn.XLOOKUP($B54,PROSPER_Huhn!$1:$1,PROSPER_Huhn!$33:$33,""),
IF($C54="Nick Hull",_xlfn.XLOOKUP($B54,PROSPER_Hull!$1:$1,PROSPER_Hull!$33:$33,""),
IF($C54="Monika Kotwani",_xlfn.XLOOKUP($B54,PROSPER_Kotwani!$1:$1,PROSPER_Kotwani!$33:$33,""),
IF($C54="Jonathan Wellner",_xlfn.XLOOKUP($B54,PROSPER_Wellner!$1:$1,PROSPER_Wellner!$33:$33,""),
IF($C54="Travis Harvey",_xlfn.XLOOKUP($B54,PROSPER_Harvey!$1:$1,PROSPER_Harvey!$33:$33,""),""))))))))="","No Score",IF(IF($C54="Christopher Lobo",_xlfn.XLOOKUP($B54,PROSPER_Lobo!$1:$1,PROSPER_Lobo!$33:$33,""),
IF($C54="Naren Baliga",_xlfn.XLOOKUP($B54,PROSPER_Baliga!$1:$1,PROSPER_Baliga!$33:$33,""),
IF($C54="Thorsten Huhn",_xlfn.XLOOKUP($B54,PROSPER_Huhn!$1:$1,PROSPER_Huhn!$33:$33,""),
IF($C54="Nick Hull",_xlfn.XLOOKUP($B54,PROSPER_Hull!$1:$1,PROSPER_Hull!$33:$33,""),
IF($C54="Monika Kotwani",_xlfn.XLOOKUP($B54,PROSPER_Kotwani!$1:$1,PROSPER_Kotwani!$33:$33,""),
IF($C54="Jonathan Wellner",_xlfn.XLOOKUP($B54,PROSPER_Wellner!$1:$1,PROSPER_Wellner!$33:$33,""),
IF($C54="Travis Harvey",_xlfn.XLOOKUP($B54,PROSPER_Harvey!$1:$1,PROSPER_Harvey!$33:$33,""),"")))))))="","",
IF($C54="Christopher Lobo",_xlfn.XLOOKUP($B54,PROSPER_Lobo!$1:$1,PROSPER_Lobo!$33:$33,""),
IF($C54="Naren Baliga",_xlfn.XLOOKUP($B54,PROSPER_Baliga!$1:$1,PROSPER_Baliga!$33:$33,""),
IF($C54="Thorsten Huhn",_xlfn.XLOOKUP($B54,PROSPER_Huhn!$1:$1,PROSPER_Huhn!$33:$33,""),
IF($C54="Nick Hull",_xlfn.XLOOKUP($B54,PROSPER_Hull!$1:$1,PROSPER_Hull!$33:$33,""),
IF($C54="Monika Kotwani",_xlfn.XLOOKUP($B54,PROSPER_Kotwani!$1:$1,PROSPER_Kotwani!$33:$33,""),
IF($C54="Jonathan Wellner",_xlfn.XLOOKUP($B54,PROSPER_Wellner!$1:$1,PROSPER_Wellner!$33:$33,""),
IF($C54="Travis Harvey",_xlfn.XLOOKUP($B54,PROSPER_Harvey!$1:$1,PROSPER_Harvey!$33:$33,""),"")))))))))</f>
        <v>N/A</v>
      </c>
      <c r="EH54" s="131" t="str">
        <f>IF(IF(IF($C54="Christopher Lobo",_xlfn.XLOOKUP($B54,PROSPER_Lobo!$1:$1,PROSPER_Lobo!$34:$34,""),
IF($C54="Naren Baliga",_xlfn.XLOOKUP($B54,PROSPER_Baliga!$1:$1,PROSPER_Baliga!$34:$34,""),
IF($C54="Thorsten Huhn",_xlfn.XLOOKUP($B54,PROSPER_Huhn!$1:$1,PROSPER_Huhn!$34:$34,""),
IF($C54="Nick Hull",_xlfn.XLOOKUP($B54,PROSPER_Hull!$1:$1,PROSPER_Hull!$34:$34,""),
IF($C54="Monika Kotwani",_xlfn.XLOOKUP($B54,PROSPER_Kotwani!$1:$1,PROSPER_Kotwani!$34:$34,""),
IF($C54="Jonathan Wellner",_xlfn.XLOOKUP($B54,PROSPER_Wellner!$1:$1,PROSPER_Wellner!$34:$34,""),
IF($C54="Travis Harvey",_xlfn.XLOOKUP($B54,PROSPER_Harvey!$1:$1,PROSPER_Harvey!$34:$34,""),"")))))))="","",
IF($C54="Christopher Lobo",_xlfn.XLOOKUP($B54,PROSPER_Lobo!$1:$1,PROSPER_Lobo!$34:$34,""),
IF($C54="Naren Baliga",_xlfn.XLOOKUP($B54,PROSPER_Baliga!$1:$1,PROSPER_Baliga!$34:$34,""),
IF($C54="Thorsten Huhn",_xlfn.XLOOKUP($B54,PROSPER_Huhn!$1:$1,PROSPER_Huhn!$34:$34,""),
IF($C54="Nick Hull",_xlfn.XLOOKUP($B54,PROSPER_Hull!$1:$1,PROSPER_Hull!$34:$34,""),
IF($C54="Monika Kotwani",_xlfn.XLOOKUP($B54,PROSPER_Kotwani!$1:$1,PROSPER_Kotwani!$34:$34,""),
IF($C54="Jonathan Wellner",_xlfn.XLOOKUP($B54,PROSPER_Wellner!$1:$1,PROSPER_Wellner!$34:$34,""),
IF($C54="Travis Harvey",_xlfn.XLOOKUP($B54,PROSPER_Harvey!$1:$1,PROSPER_Harvey!$34:$34,""),""))))))))="","No Comment",IF(IF($C54="Christopher Lobo",_xlfn.XLOOKUP($B54,PROSPER_Lobo!$1:$1,PROSPER_Lobo!$34:$34,""),
IF($C54="Naren Baliga",_xlfn.XLOOKUP($B54,PROSPER_Baliga!$1:$1,PROSPER_Baliga!$34:$34,""),
IF($C54="Thorsten Huhn",_xlfn.XLOOKUP($B54,PROSPER_Huhn!$1:$1,PROSPER_Huhn!$34:$34,""),
IF($C54="Nick Hull",_xlfn.XLOOKUP($B54,PROSPER_Hull!$1:$1,PROSPER_Hull!$34:$34,""),
IF($C54="Monika Kotwani",_xlfn.XLOOKUP($B54,PROSPER_Kotwani!$1:$1,PROSPER_Kotwani!$34:$34,""),
IF($C54="Jonathan Wellner",_xlfn.XLOOKUP($B54,PROSPER_Wellner!$1:$1,PROSPER_Wellner!$34:$34,""),
IF($C54="Travis Harvey",_xlfn.XLOOKUP($B54,PROSPER_Harvey!$1:$1,PROSPER_Harvey!$34:$34,""),"")))))))="","",
IF($C54="Christopher Lobo",_xlfn.XLOOKUP($B54,PROSPER_Lobo!$1:$1,PROSPER_Lobo!$34:$34,""),
IF($C54="Naren Baliga",_xlfn.XLOOKUP($B54,PROSPER_Baliga!$1:$1,PROSPER_Baliga!$34:$34,""),
IF($C54="Thorsten Huhn",_xlfn.XLOOKUP($B54,PROSPER_Huhn!$1:$1,PROSPER_Huhn!$34:$34,""),
IF($C54="Nick Hull",_xlfn.XLOOKUP($B54,PROSPER_Hull!$1:$1,PROSPER_Hull!$34:$34,""),
IF($C54="Monika Kotwani",_xlfn.XLOOKUP($B54,PROSPER_Kotwani!$1:$1,PROSPER_Kotwani!$34:$34,""),
IF($C54="Jonathan Wellner",_xlfn.XLOOKUP($B54,PROSPER_Wellner!$1:$1,PROSPER_Wellner!$34:$34,""),
IF($C54="Travis Harvey",_xlfn.XLOOKUP($B54,PROSPER_Harvey!$1:$1,PROSPER_Harvey!$34:$34,""),"")))))))))</f>
        <v>N/A</v>
      </c>
      <c r="EI54" s="150" t="str">
        <f t="shared" si="447"/>
        <v>N/A</v>
      </c>
      <c r="EJ54" s="130" t="str">
        <f>_xlfn.XLOOKUP(B54,PROSPERInitial_Query!$E:$E,PROSPERInitial_Query!$AF:$AF,"",,-1)</f>
        <v/>
      </c>
      <c r="EK54" s="121" t="str">
        <f t="shared" si="385"/>
        <v>Utsav Banatwala2 - RelationshipAccount / Stakeholder 6Name</v>
      </c>
      <c r="EL54" s="121" t="str">
        <f>_xlfn.XLOOKUP(EK54,PROSPERDelta_Query!BK:BK,PROSPERDelta_Query!AH:AH,"",,-1)</f>
        <v/>
      </c>
      <c r="EM54" s="126" t="str">
        <f>_xlfn.XLOOKUP(B54,PROSPERInitial_Query!$E:$E,PROSPERInitial_Query!$V:$V,"",,-1)</f>
        <v/>
      </c>
      <c r="EN54" s="121" t="str">
        <f t="shared" si="386"/>
        <v>Utsav Banatwala2 - RelationshipAccount / Stakeholder 6Self Score</v>
      </c>
      <c r="EO54" s="126" t="str">
        <f>_xlfn.XLOOKUP(EN54,PROSPERDelta_Query!BK:BK,PROSPERDelta_Query!AR:AR,"",,-1)</f>
        <v/>
      </c>
      <c r="EP54" s="131" t="str">
        <f t="shared" si="387"/>
        <v/>
      </c>
      <c r="EQ54" s="131" t="str">
        <f t="shared" si="448"/>
        <v>N/A</v>
      </c>
      <c r="ER54" s="132" t="str">
        <f t="shared" si="449"/>
        <v>N/A</v>
      </c>
      <c r="ES54" s="132" t="str">
        <f>IF(IF(IF($C54="Christopher Lobo",_xlfn.XLOOKUP($B54,PROSPER_Lobo!$1:$1,PROSPER_Lobo!$36:$36,""),
IF($C54="Naren Baliga",_xlfn.XLOOKUP($B54,PROSPER_Baliga!$1:$1,PROSPER_Baliga!$36:$36,""),
IF($C54="Thorsten Huhn",_xlfn.XLOOKUP($B54,PROSPER_Huhn!$1:$1,PROSPER_Huhn!$36:$36,""),
IF($C54="Nick Hull",_xlfn.XLOOKUP($B54,PROSPER_Hull!$1:$1,PROSPER_Hull!$36:$36,""),
IF($C54="Monika Kotwani",_xlfn.XLOOKUP($B54,PROSPER_Kotwani!$1:$1,PROSPER_Kotwani!$36:$36,""),
IF($C54="Jonathan Wellner",_xlfn.XLOOKUP($B54,PROSPER_Wellner!$1:$1,PROSPER_Wellner!$36:$36,""),
IF($C54="Travis Harvey",_xlfn.XLOOKUP($B54,PROSPER_Harvey!$1:$1,PROSPER_Harvey!$36:$36,""),"")))))))="","",
IF($C54="Christopher Lobo",_xlfn.XLOOKUP($B54,PROSPER_Lobo!$1:$1,PROSPER_Lobo!$36:$36,""),
IF($C54="Naren Baliga",_xlfn.XLOOKUP($B54,PROSPER_Baliga!$1:$1,PROSPER_Baliga!$36:$36,""),
IF($C54="Thorsten Huhn",_xlfn.XLOOKUP($B54,PROSPER_Huhn!$1:$1,PROSPER_Huhn!$36:$36,""),
IF($C54="Nick Hull",_xlfn.XLOOKUP($B54,PROSPER_Hull!$1:$1,PROSPER_Hull!$36:$36,""),
IF($C54="Monika Kotwani",_xlfn.XLOOKUP($B54,PROSPER_Kotwani!$1:$1,PROSPER_Kotwani!$36:$36,""),
IF($C54="Jonathan Wellner",_xlfn.XLOOKUP($B54,PROSPER_Wellner!$1:$1,PROSPER_Wellner!$36:$36,""),
IF($C54="Travis Harvey",_xlfn.XLOOKUP($B54,PROSPER_Harvey!$1:$1,PROSPER_Harvey!$36:$36,""),""))))))))="","No Score",IF(IF($C54="Christopher Lobo",_xlfn.XLOOKUP($B54,PROSPER_Lobo!$1:$1,PROSPER_Lobo!$36:$36,""),
IF($C54="Naren Baliga",_xlfn.XLOOKUP($B54,PROSPER_Baliga!$1:$1,PROSPER_Baliga!$36:$36,""),
IF($C54="Thorsten Huhn",_xlfn.XLOOKUP($B54,PROSPER_Huhn!$1:$1,PROSPER_Huhn!$36:$36,""),
IF($C54="Nick Hull",_xlfn.XLOOKUP($B54,PROSPER_Hull!$1:$1,PROSPER_Hull!$36:$36,""),
IF($C54="Monika Kotwani",_xlfn.XLOOKUP($B54,PROSPER_Kotwani!$1:$1,PROSPER_Kotwani!$36:$36,""),
IF($C54="Jonathan Wellner",_xlfn.XLOOKUP($B54,PROSPER_Wellner!$1:$1,PROSPER_Wellner!$36:$36,""),
IF($C54="Travis Harvey",_xlfn.XLOOKUP($B54,PROSPER_Harvey!$1:$1,PROSPER_Harvey!$36:$36,""),"")))))))="","",
IF($C54="Christopher Lobo",_xlfn.XLOOKUP($B54,PROSPER_Lobo!$1:$1,PROSPER_Lobo!$36:$36,""),
IF($C54="Naren Baliga",_xlfn.XLOOKUP($B54,PROSPER_Baliga!$1:$1,PROSPER_Baliga!$36:$36,""),
IF($C54="Thorsten Huhn",_xlfn.XLOOKUP($B54,PROSPER_Huhn!$1:$1,PROSPER_Huhn!$36:$36,""),
IF($C54="Nick Hull",_xlfn.XLOOKUP($B54,PROSPER_Hull!$1:$1,PROSPER_Hull!$36:$36,""),
IF($C54="Monika Kotwani",_xlfn.XLOOKUP($B54,PROSPER_Kotwani!$1:$1,PROSPER_Kotwani!$36:$36,""),
IF($C54="Jonathan Wellner",_xlfn.XLOOKUP($B54,PROSPER_Wellner!$1:$1,PROSPER_Wellner!$36:$36,""),
IF($C54="Travis Harvey",_xlfn.XLOOKUP($B54,PROSPER_Harvey!$1:$1,PROSPER_Harvey!$36:$36,""),"")))))))))</f>
        <v>N/A</v>
      </c>
      <c r="ET54" s="131" t="str">
        <f>IF(IF(IF($C54="Christopher Lobo",_xlfn.XLOOKUP($B54,PROSPER_Lobo!$1:$1,PROSPER_Lobo!$37:$37,""),
IF($C54="Naren Baliga",_xlfn.XLOOKUP($B54,PROSPER_Baliga!$1:$1,PROSPER_Baliga!$37:$37,""),
IF($C54="Thorsten Huhn",_xlfn.XLOOKUP($B54,PROSPER_Huhn!$1:$1,PROSPER_Huhn!$37:$37,""),
IF($C54="Nick Hull",_xlfn.XLOOKUP($B54,PROSPER_Hull!$1:$1,PROSPER_Hull!$37:$37,""),
IF($C54="Monika Kotwani",_xlfn.XLOOKUP($B54,PROSPER_Kotwani!$1:$1,PROSPER_Kotwani!$37:$37,""),
IF($C54="Jonathan Wellner",_xlfn.XLOOKUP($B54,PROSPER_Wellner!$1:$1,PROSPER_Wellner!$37:$37,""),
IF($C54="Travis Harvey",_xlfn.XLOOKUP($B54,PROSPER_Harvey!$1:$1,PROSPER_Harvey!$37:$37,""),"")))))))="","",
IF($C54="Christopher Lobo",_xlfn.XLOOKUP($B54,PROSPER_Lobo!$1:$1,PROSPER_Lobo!$37:$37,""),
IF($C54="Naren Baliga",_xlfn.XLOOKUP($B54,PROSPER_Baliga!$1:$1,PROSPER_Baliga!$37:$37,""),
IF($C54="Thorsten Huhn",_xlfn.XLOOKUP($B54,PROSPER_Huhn!$1:$1,PROSPER_Huhn!$37:$37,""),
IF($C54="Nick Hull",_xlfn.XLOOKUP($B54,PROSPER_Hull!$1:$1,PROSPER_Hull!$37:$37,""),
IF($C54="Monika Kotwani",_xlfn.XLOOKUP($B54,PROSPER_Kotwani!$1:$1,PROSPER_Kotwani!$37:$37,""),
IF($C54="Jonathan Wellner",_xlfn.XLOOKUP($B54,PROSPER_Wellner!$1:$1,PROSPER_Wellner!$37:$37,""),
IF($C54="Travis Harvey",_xlfn.XLOOKUP($B54,PROSPER_Harvey!$1:$1,PROSPER_Harvey!$37:$37,""),""))))))))="","No Comment",IF(IF($C54="Christopher Lobo",_xlfn.XLOOKUP($B54,PROSPER_Lobo!$1:$1,PROSPER_Lobo!$37:$37,""),
IF($C54="Naren Baliga",_xlfn.XLOOKUP($B54,PROSPER_Baliga!$1:$1,PROSPER_Baliga!$37:$37,""),
IF($C54="Thorsten Huhn",_xlfn.XLOOKUP($B54,PROSPER_Huhn!$1:$1,PROSPER_Huhn!$37:$37,""),
IF($C54="Nick Hull",_xlfn.XLOOKUP($B54,PROSPER_Hull!$1:$1,PROSPER_Hull!$37:$37,""),
IF($C54="Monika Kotwani",_xlfn.XLOOKUP($B54,PROSPER_Kotwani!$1:$1,PROSPER_Kotwani!$37:$37,""),
IF($C54="Jonathan Wellner",_xlfn.XLOOKUP($B54,PROSPER_Wellner!$1:$1,PROSPER_Wellner!$37:$37,""),
IF($C54="Travis Harvey",_xlfn.XLOOKUP($B54,PROSPER_Harvey!$1:$1,PROSPER_Harvey!$37:$37,""),"")))))))="","",
IF($C54="Christopher Lobo",_xlfn.XLOOKUP($B54,PROSPER_Lobo!$1:$1,PROSPER_Lobo!$37:$37,""),
IF($C54="Naren Baliga",_xlfn.XLOOKUP($B54,PROSPER_Baliga!$1:$1,PROSPER_Baliga!$37:$37,""),
IF($C54="Thorsten Huhn",_xlfn.XLOOKUP($B54,PROSPER_Huhn!$1:$1,PROSPER_Huhn!$37:$37,""),
IF($C54="Nick Hull",_xlfn.XLOOKUP($B54,PROSPER_Hull!$1:$1,PROSPER_Hull!$37:$37,""),
IF($C54="Monika Kotwani",_xlfn.XLOOKUP($B54,PROSPER_Kotwani!$1:$1,PROSPER_Kotwani!$37:$37,""),
IF($C54="Jonathan Wellner",_xlfn.XLOOKUP($B54,PROSPER_Wellner!$1:$1,PROSPER_Wellner!$37:$37,""),
IF($C54="Travis Harvey",_xlfn.XLOOKUP($B54,PROSPER_Harvey!$1:$1,PROSPER_Harvey!$37:$37,""),"")))))))))</f>
        <v>N/A</v>
      </c>
      <c r="EU54" s="150" t="str">
        <f t="shared" si="450"/>
        <v>N/A</v>
      </c>
      <c r="EV54" s="130" t="str">
        <f>_xlfn.XLOOKUP(B54,PROSPERInitial_Query!$E:$E,PROSPERInitial_Query!$AG:$AG,"",,-1)</f>
        <v/>
      </c>
      <c r="EW54" s="121" t="str">
        <f t="shared" si="388"/>
        <v>Utsav Banatwala2 - RelationshipAccount / Stakeholder 7Name</v>
      </c>
      <c r="EX54" s="121" t="str">
        <f>_xlfn.XLOOKUP(EW54,PROSPERDelta_Query!BK:BK,PROSPERDelta_Query!AI:AI,"",,-1)</f>
        <v/>
      </c>
      <c r="EY54" s="126" t="str">
        <f>_xlfn.XLOOKUP(B54,PROSPERInitial_Query!$E:$E,PROSPERInitial_Query!$W:$W,"",,-1)</f>
        <v/>
      </c>
      <c r="EZ54" s="121" t="str">
        <f t="shared" si="389"/>
        <v>Utsav Banatwala2 - RelationshipAccount / Stakeholder 7Self Score</v>
      </c>
      <c r="FA54" s="126" t="str">
        <f>_xlfn.XLOOKUP(EZ54,PROSPERDelta_Query!BK:BK,PROSPERDelta_Query!AS:AS,"",,-1)</f>
        <v/>
      </c>
      <c r="FB54" s="131" t="str">
        <f t="shared" si="390"/>
        <v/>
      </c>
      <c r="FC54" s="131" t="str">
        <f t="shared" si="451"/>
        <v>N/A</v>
      </c>
      <c r="FD54" s="132" t="str">
        <f t="shared" si="452"/>
        <v>N/A</v>
      </c>
      <c r="FE54" s="132" t="str">
        <f>IF(IF(IF($C54="Christopher Lobo",_xlfn.XLOOKUP($B54,PROSPER_Lobo!$1:$1,PROSPER_Lobo!$39:$39,""),
IF($C54="Naren Baliga",_xlfn.XLOOKUP($B54,PROSPER_Baliga!$1:$1,PROSPER_Baliga!$39:$39,""),
IF($C54="Thorsten Huhn",_xlfn.XLOOKUP($B54,PROSPER_Huhn!$1:$1,PROSPER_Huhn!$39:$39,""),
IF($C54="Nick Hull",_xlfn.XLOOKUP($B54,PROSPER_Hull!$1:$1,PROSPER_Hull!$39:$39,""),
IF($C54="Monika Kotwani",_xlfn.XLOOKUP($B54,PROSPER_Kotwani!$1:$1,PROSPER_Kotwani!$39:$39,""),
IF($C54="Jonathan Wellner",_xlfn.XLOOKUP($B54,PROSPER_Wellner!$1:$1,PROSPER_Wellner!$39:$39,""),
IF($C54="Travis Harvey",_xlfn.XLOOKUP($B54,PROSPER_Harvey!$1:$1,PROSPER_Harvey!$39:$39,""),"")))))))="","",
IF($C54="Christopher Lobo",_xlfn.XLOOKUP($B54,PROSPER_Lobo!$1:$1,PROSPER_Lobo!$39:$39,""),
IF($C54="Naren Baliga",_xlfn.XLOOKUP($B54,PROSPER_Baliga!$1:$1,PROSPER_Baliga!$39:$39,""),
IF($C54="Thorsten Huhn",_xlfn.XLOOKUP($B54,PROSPER_Huhn!$1:$1,PROSPER_Huhn!$39:$39,""),
IF($C54="Nick Hull",_xlfn.XLOOKUP($B54,PROSPER_Hull!$1:$1,PROSPER_Hull!$39:$39,""),
IF($C54="Monika Kotwani",_xlfn.XLOOKUP($B54,PROSPER_Kotwani!$1:$1,PROSPER_Kotwani!$39:$39,""),
IF($C54="Jonathan Wellner",_xlfn.XLOOKUP($B54,PROSPER_Wellner!$1:$1,PROSPER_Wellner!$39:$39,""),
IF($C54="Travis Harvey",_xlfn.XLOOKUP($B54,PROSPER_Harvey!$1:$1,PROSPER_Harvey!$39:$39,""),""))))))))="","No Score",IF(IF($C54="Christopher Lobo",_xlfn.XLOOKUP($B54,PROSPER_Lobo!$1:$1,PROSPER_Lobo!$39:$39,""),
IF($C54="Naren Baliga",_xlfn.XLOOKUP($B54,PROSPER_Baliga!$1:$1,PROSPER_Baliga!$39:$39,""),
IF($C54="Thorsten Huhn",_xlfn.XLOOKUP($B54,PROSPER_Huhn!$1:$1,PROSPER_Huhn!$39:$39,""),
IF($C54="Nick Hull",_xlfn.XLOOKUP($B54,PROSPER_Hull!$1:$1,PROSPER_Hull!$39:$39,""),
IF($C54="Monika Kotwani",_xlfn.XLOOKUP($B54,PROSPER_Kotwani!$1:$1,PROSPER_Kotwani!$39:$39,""),
IF($C54="Jonathan Wellner",_xlfn.XLOOKUP($B54,PROSPER_Wellner!$1:$1,PROSPER_Wellner!$39:$39,""),
IF($C54="Travis Harvey",_xlfn.XLOOKUP($B54,PROSPER_Harvey!$1:$1,PROSPER_Harvey!$39:$39,""),"")))))))="","",
IF($C54="Christopher Lobo",_xlfn.XLOOKUP($B54,PROSPER_Lobo!$1:$1,PROSPER_Lobo!$39:$39,""),
IF($C54="Naren Baliga",_xlfn.XLOOKUP($B54,PROSPER_Baliga!$1:$1,PROSPER_Baliga!$39:$39,""),
IF($C54="Thorsten Huhn",_xlfn.XLOOKUP($B54,PROSPER_Huhn!$1:$1,PROSPER_Huhn!$39:$39,""),
IF($C54="Nick Hull",_xlfn.XLOOKUP($B54,PROSPER_Hull!$1:$1,PROSPER_Hull!$39:$39,""),
IF($C54="Monika Kotwani",_xlfn.XLOOKUP($B54,PROSPER_Kotwani!$1:$1,PROSPER_Kotwani!$39:$39,""),
IF($C54="Jonathan Wellner",_xlfn.XLOOKUP($B54,PROSPER_Wellner!$1:$1,PROSPER_Wellner!$39:$39,""),
IF($C54="Travis Harvey",_xlfn.XLOOKUP($B54,PROSPER_Harvey!$1:$1,PROSPER_Harvey!$39:$39,""),"")))))))))</f>
        <v>N/A</v>
      </c>
      <c r="FF54" s="131" t="str">
        <f>IF(IF(IF($C54="Christopher Lobo",_xlfn.XLOOKUP($B54,PROSPER_Lobo!$1:$1,PROSPER_Lobo!$40:$40,""),
IF($C54="Naren Baliga",_xlfn.XLOOKUP($B54,PROSPER_Baliga!$1:$1,PROSPER_Baliga!$40:$40,""),
IF($C54="Thorsten Huhn",_xlfn.XLOOKUP($B54,PROSPER_Huhn!$1:$1,PROSPER_Huhn!$40:$40,""),
IF($C54="Nick Hull",_xlfn.XLOOKUP($B54,PROSPER_Hull!$1:$1,PROSPER_Hull!$40:$40,""),
IF($C54="Monika Kotwani",_xlfn.XLOOKUP($B54,PROSPER_Kotwani!$1:$1,PROSPER_Kotwani!$40:$40,""),
IF($C54="Jonathan Wellner",_xlfn.XLOOKUP($B54,PROSPER_Wellner!$1:$1,PROSPER_Wellner!$40:$40,""),
IF($C54="Travis Harvey",_xlfn.XLOOKUP($B54,PROSPER_Harvey!$1:$1,PROSPER_Harvey!$40:$40,""),"")))))))="","",
IF($C54="Christopher Lobo",_xlfn.XLOOKUP($B54,PROSPER_Lobo!$1:$1,PROSPER_Lobo!$40:$40,""),
IF($C54="Naren Baliga",_xlfn.XLOOKUP($B54,PROSPER_Baliga!$1:$1,PROSPER_Baliga!$40:$40,""),
IF($C54="Thorsten Huhn",_xlfn.XLOOKUP($B54,PROSPER_Huhn!$1:$1,PROSPER_Huhn!$40:$40,""),
IF($C54="Nick Hull",_xlfn.XLOOKUP($B54,PROSPER_Hull!$1:$1,PROSPER_Hull!$40:$40,""),
IF($C54="Monika Kotwani",_xlfn.XLOOKUP($B54,PROSPER_Kotwani!$1:$1,PROSPER_Kotwani!$40:$40,""),
IF($C54="Jonathan Wellner",_xlfn.XLOOKUP($B54,PROSPER_Wellner!$1:$1,PROSPER_Wellner!$40:$40,""),
IF($C54="Travis Harvey",_xlfn.XLOOKUP($B54,PROSPER_Harvey!$1:$1,PROSPER_Harvey!$40:$40,""),""))))))))="","No Comment",IF(IF($C54="Christopher Lobo",_xlfn.XLOOKUP($B54,PROSPER_Lobo!$1:$1,PROSPER_Lobo!$40:$40,""),
IF($C54="Naren Baliga",_xlfn.XLOOKUP($B54,PROSPER_Baliga!$1:$1,PROSPER_Baliga!$40:$40,""),
IF($C54="Thorsten Huhn",_xlfn.XLOOKUP($B54,PROSPER_Huhn!$1:$1,PROSPER_Huhn!$40:$40,""),
IF($C54="Nick Hull",_xlfn.XLOOKUP($B54,PROSPER_Hull!$1:$1,PROSPER_Hull!$40:$40,""),
IF($C54="Monika Kotwani",_xlfn.XLOOKUP($B54,PROSPER_Kotwani!$1:$1,PROSPER_Kotwani!$40:$40,""),
IF($C54="Jonathan Wellner",_xlfn.XLOOKUP($B54,PROSPER_Wellner!$1:$1,PROSPER_Wellner!$40:$40,""),
IF($C54="Travis Harvey",_xlfn.XLOOKUP($B54,PROSPER_Harvey!$1:$1,PROSPER_Harvey!$40:$40,""),"")))))))="","",
IF($C54="Christopher Lobo",_xlfn.XLOOKUP($B54,PROSPER_Lobo!$1:$1,PROSPER_Lobo!$40:$40,""),
IF($C54="Naren Baliga",_xlfn.XLOOKUP($B54,PROSPER_Baliga!$1:$1,PROSPER_Baliga!$40:$40,""),
IF($C54="Thorsten Huhn",_xlfn.XLOOKUP($B54,PROSPER_Huhn!$1:$1,PROSPER_Huhn!$40:$40,""),
IF($C54="Nick Hull",_xlfn.XLOOKUP($B54,PROSPER_Hull!$1:$1,PROSPER_Hull!$40:$40,""),
IF($C54="Monika Kotwani",_xlfn.XLOOKUP($B54,PROSPER_Kotwani!$1:$1,PROSPER_Kotwani!$40:$40,""),
IF($C54="Jonathan Wellner",_xlfn.XLOOKUP($B54,PROSPER_Wellner!$1:$1,PROSPER_Wellner!$40:$40,""),
IF($C54="Travis Harvey",_xlfn.XLOOKUP($B54,PROSPER_Harvey!$1:$1,PROSPER_Harvey!$40:$40,""),"")))))))))</f>
        <v>N/A</v>
      </c>
      <c r="FG54" s="150" t="str">
        <f t="shared" si="453"/>
        <v>N/A</v>
      </c>
      <c r="FH54" s="130" t="str">
        <f>_xlfn.XLOOKUP(B54,PROSPERInitial_Query!$E:$E,PROSPERInitial_Query!$AH:$AH,"",,-1)</f>
        <v/>
      </c>
      <c r="FI54" s="121" t="str">
        <f t="shared" si="391"/>
        <v>Utsav Banatwala2 - RelationshipAccount / Stakeholder 8Name</v>
      </c>
      <c r="FJ54" s="121" t="str">
        <f>_xlfn.XLOOKUP(FI54,PROSPERDelta_Query!BK:BK,PROSPERDelta_Query!AJ:AJ,"",,-1)</f>
        <v/>
      </c>
      <c r="FK54" s="126" t="str">
        <f>_xlfn.XLOOKUP(B54,PROSPERInitial_Query!$E:$E,PROSPERInitial_Query!$X:$X,"",,-1)</f>
        <v/>
      </c>
      <c r="FL54" s="121" t="str">
        <f t="shared" si="392"/>
        <v>Utsav Banatwala2 - RelationshipAccount / Stakeholder 8Self Score</v>
      </c>
      <c r="FM54" s="126" t="str">
        <f>_xlfn.XLOOKUP(FL54,PROSPERDelta_Query!BK:BK,PROSPERDelta_Query!AT:AT,"",,-1)</f>
        <v/>
      </c>
      <c r="FN54" s="131" t="str">
        <f t="shared" si="393"/>
        <v/>
      </c>
      <c r="FO54" s="131" t="str">
        <f t="shared" si="454"/>
        <v>N/A</v>
      </c>
      <c r="FP54" s="132" t="str">
        <f t="shared" si="455"/>
        <v>N/A</v>
      </c>
      <c r="FQ54" s="132" t="str">
        <f>IF(IF(IF($C54="Christopher Lobo",_xlfn.XLOOKUP($B54,PROSPER_Lobo!$1:$1,PROSPER_Lobo!$42:$42,""),
IF($C54="Naren Baliga",_xlfn.XLOOKUP($B54,PROSPER_Baliga!$1:$1,PROSPER_Baliga!$42:$42,""),
IF($C54="Thorsten Huhn",_xlfn.XLOOKUP($B54,PROSPER_Huhn!$1:$1,PROSPER_Huhn!$42:$42,""),
IF($C54="Nick Hull",_xlfn.XLOOKUP($B54,PROSPER_Hull!$1:$1,PROSPER_Hull!$42:$42,""),
IF($C54="Monika Kotwani",_xlfn.XLOOKUP($B54,PROSPER_Kotwani!$1:$1,PROSPER_Kotwani!$42:$42,""),
IF($C54="Jonathan Wellner",_xlfn.XLOOKUP($B54,PROSPER_Wellner!$1:$1,PROSPER_Wellner!$42:$42,""),
IF($C54="Travis Harvey",_xlfn.XLOOKUP($B54,PROSPER_Harvey!$1:$1,PROSPER_Harvey!$42:$42,""),"")))))))="","",
IF($C54="Christopher Lobo",_xlfn.XLOOKUP($B54,PROSPER_Lobo!$1:$1,PROSPER_Lobo!$42:$42,""),
IF($C54="Naren Baliga",_xlfn.XLOOKUP($B54,PROSPER_Baliga!$1:$1,PROSPER_Baliga!$42:$42,""),
IF($C54="Thorsten Huhn",_xlfn.XLOOKUP($B54,PROSPER_Huhn!$1:$1,PROSPER_Huhn!$42:$42,""),
IF($C54="Nick Hull",_xlfn.XLOOKUP($B54,PROSPER_Hull!$1:$1,PROSPER_Hull!$42:$42,""),
IF($C54="Monika Kotwani",_xlfn.XLOOKUP($B54,PROSPER_Kotwani!$1:$1,PROSPER_Kotwani!$42:$42,""),
IF($C54="Jonathan Wellner",_xlfn.XLOOKUP($B54,PROSPER_Wellner!$1:$1,PROSPER_Wellner!$42:$42,""),
IF($C54="Travis Harvey",_xlfn.XLOOKUP($B54,PROSPER_Harvey!$1:$1,PROSPER_Harvey!$42:$42,""),""))))))))="","No Score",IF(IF($C54="Christopher Lobo",_xlfn.XLOOKUP($B54,PROSPER_Lobo!$1:$1,PROSPER_Lobo!$42:$42,""),
IF($C54="Naren Baliga",_xlfn.XLOOKUP($B54,PROSPER_Baliga!$1:$1,PROSPER_Baliga!$42:$42,""),
IF($C54="Thorsten Huhn",_xlfn.XLOOKUP($B54,PROSPER_Huhn!$1:$1,PROSPER_Huhn!$42:$42,""),
IF($C54="Nick Hull",_xlfn.XLOOKUP($B54,PROSPER_Hull!$1:$1,PROSPER_Hull!$42:$42,""),
IF($C54="Monika Kotwani",_xlfn.XLOOKUP($B54,PROSPER_Kotwani!$1:$1,PROSPER_Kotwani!$42:$42,""),
IF($C54="Jonathan Wellner",_xlfn.XLOOKUP($B54,PROSPER_Wellner!$1:$1,PROSPER_Wellner!$42:$42,""),
IF($C54="Travis Harvey",_xlfn.XLOOKUP($B54,PROSPER_Harvey!$1:$1,PROSPER_Harvey!$42:$42,""),"")))))))="","",
IF($C54="Christopher Lobo",_xlfn.XLOOKUP($B54,PROSPER_Lobo!$1:$1,PROSPER_Lobo!$42:$42,""),
IF($C54="Naren Baliga",_xlfn.XLOOKUP($B54,PROSPER_Baliga!$1:$1,PROSPER_Baliga!$42:$42,""),
IF($C54="Thorsten Huhn",_xlfn.XLOOKUP($B54,PROSPER_Huhn!$1:$1,PROSPER_Huhn!$42:$42,""),
IF($C54="Nick Hull",_xlfn.XLOOKUP($B54,PROSPER_Hull!$1:$1,PROSPER_Hull!$42:$42,""),
IF($C54="Monika Kotwani",_xlfn.XLOOKUP($B54,PROSPER_Kotwani!$1:$1,PROSPER_Kotwani!$42:$42,""),
IF($C54="Jonathan Wellner",_xlfn.XLOOKUP($B54,PROSPER_Wellner!$1:$1,PROSPER_Wellner!$42:$42,""),
IF($C54="Travis Harvey",_xlfn.XLOOKUP($B54,PROSPER_Harvey!$1:$1,PROSPER_Harvey!$42:$42,""),"")))))))))</f>
        <v>N/A</v>
      </c>
      <c r="FR54" s="131" t="str">
        <f>IF(IF(IF($C54="Christopher Lobo",_xlfn.XLOOKUP($B54,PROSPER_Lobo!$1:$1,PROSPER_Lobo!$43:$43,""),
IF($C54="Naren Baliga",_xlfn.XLOOKUP($B54,PROSPER_Baliga!$1:$1,PROSPER_Baliga!$43:$43,""),
IF($C54="Thorsten Huhn",_xlfn.XLOOKUP($B54,PROSPER_Huhn!$1:$1,PROSPER_Huhn!$43:$43,""),
IF($C54="Nick Hull",_xlfn.XLOOKUP($B54,PROSPER_Hull!$1:$1,PROSPER_Hull!$43:$43,""),
IF($C54="Monika Kotwani",_xlfn.XLOOKUP($B54,PROSPER_Kotwani!$1:$1,PROSPER_Kotwani!$43:$43,""),
IF($C54="Jonathan Wellner",_xlfn.XLOOKUP($B54,PROSPER_Wellner!$1:$1,PROSPER_Wellner!$43:$43,""),
IF($C54="Travis Harvey",_xlfn.XLOOKUP($B54,PROSPER_Harvey!$1:$1,PROSPER_Harvey!$43:$43,""),"")))))))="","",
IF($C54="Christopher Lobo",_xlfn.XLOOKUP($B54,PROSPER_Lobo!$1:$1,PROSPER_Lobo!$43:$43,""),
IF($C54="Naren Baliga",_xlfn.XLOOKUP($B54,PROSPER_Baliga!$1:$1,PROSPER_Baliga!$43:$43,""),
IF($C54="Thorsten Huhn",_xlfn.XLOOKUP($B54,PROSPER_Huhn!$1:$1,PROSPER_Huhn!$43:$43,""),
IF($C54="Nick Hull",_xlfn.XLOOKUP($B54,PROSPER_Hull!$1:$1,PROSPER_Hull!$43:$43,""),
IF($C54="Monika Kotwani",_xlfn.XLOOKUP($B54,PROSPER_Kotwani!$1:$1,PROSPER_Kotwani!$43:$43,""),
IF($C54="Jonathan Wellner",_xlfn.XLOOKUP($B54,PROSPER_Wellner!$1:$1,PROSPER_Wellner!$43:$43,""),
IF($C54="Travis Harvey",_xlfn.XLOOKUP($B54,PROSPER_Harvey!$1:$1,PROSPER_Harvey!$43:$43,""),""))))))))="","No Comment",IF(IF($C54="Christopher Lobo",_xlfn.XLOOKUP($B54,PROSPER_Lobo!$1:$1,PROSPER_Lobo!$43:$43,""),
IF($C54="Naren Baliga",_xlfn.XLOOKUP($B54,PROSPER_Baliga!$1:$1,PROSPER_Baliga!$43:$43,""),
IF($C54="Thorsten Huhn",_xlfn.XLOOKUP($B54,PROSPER_Huhn!$1:$1,PROSPER_Huhn!$43:$43,""),
IF($C54="Nick Hull",_xlfn.XLOOKUP($B54,PROSPER_Hull!$1:$1,PROSPER_Hull!$43:$43,""),
IF($C54="Monika Kotwani",_xlfn.XLOOKUP($B54,PROSPER_Kotwani!$1:$1,PROSPER_Kotwani!$43:$43,""),
IF($C54="Jonathan Wellner",_xlfn.XLOOKUP($B54,PROSPER_Wellner!$1:$1,PROSPER_Wellner!$43:$43,""),
IF($C54="Travis Harvey",_xlfn.XLOOKUP($B54,PROSPER_Harvey!$1:$1,PROSPER_Harvey!$43:$43,""),"")))))))="","",
IF($C54="Christopher Lobo",_xlfn.XLOOKUP($B54,PROSPER_Lobo!$1:$1,PROSPER_Lobo!$43:$43,""),
IF($C54="Naren Baliga",_xlfn.XLOOKUP($B54,PROSPER_Baliga!$1:$1,PROSPER_Baliga!$43:$43,""),
IF($C54="Thorsten Huhn",_xlfn.XLOOKUP($B54,PROSPER_Huhn!$1:$1,PROSPER_Huhn!$43:$43,""),
IF($C54="Nick Hull",_xlfn.XLOOKUP($B54,PROSPER_Hull!$1:$1,PROSPER_Hull!$43:$43,""),
IF($C54="Monika Kotwani",_xlfn.XLOOKUP($B54,PROSPER_Kotwani!$1:$1,PROSPER_Kotwani!$43:$43,""),
IF($C54="Jonathan Wellner",_xlfn.XLOOKUP($B54,PROSPER_Wellner!$1:$1,PROSPER_Wellner!$43:$43,""),
IF($C54="Travis Harvey",_xlfn.XLOOKUP($B54,PROSPER_Harvey!$1:$1,PROSPER_Harvey!$43:$43,""),"")))))))))</f>
        <v>N/A</v>
      </c>
      <c r="FS54" s="150" t="str">
        <f t="shared" si="456"/>
        <v>N/A</v>
      </c>
      <c r="FT54" s="130" t="str">
        <f>_xlfn.XLOOKUP(B54,PROSPERInitial_Query!$E:$E,PROSPERInitial_Query!$AI:$AI,"",,-1)</f>
        <v/>
      </c>
      <c r="FU54" s="121" t="str">
        <f t="shared" si="394"/>
        <v>Utsav Banatwala2 - RelationshipAccount / Stakeholder 9Name</v>
      </c>
      <c r="FV54" s="121" t="str">
        <f>_xlfn.XLOOKUP(FU54,PROSPERDelta_Query!BK:BK,PROSPERDelta_Query!AK:AK,"",,-1)</f>
        <v/>
      </c>
      <c r="FW54" s="126" t="str">
        <f>_xlfn.XLOOKUP(B54,PROSPERInitial_Query!$E:$E,PROSPERInitial_Query!$Y:$Y,"",,-1)</f>
        <v/>
      </c>
      <c r="FX54" s="121" t="str">
        <f t="shared" si="395"/>
        <v>Utsav Banatwala2 - RelationshipAccount / Stakeholder 9Self Score</v>
      </c>
      <c r="FY54" s="126" t="str">
        <f>_xlfn.XLOOKUP(FX54,PROSPERDelta_Query!BK:BK,PROSPERDelta_Query!AU:AU,"",,-1)</f>
        <v/>
      </c>
      <c r="FZ54" s="131" t="str">
        <f t="shared" si="396"/>
        <v/>
      </c>
      <c r="GA54" s="131" t="str">
        <f t="shared" si="457"/>
        <v>N/A</v>
      </c>
      <c r="GB54" s="132" t="str">
        <f t="shared" si="458"/>
        <v>N/A</v>
      </c>
      <c r="GC54" s="132" t="str">
        <f>IF(IF(IF($C54="Christopher Lobo",_xlfn.XLOOKUP($B54,PROSPER_Lobo!$1:$1,PROSPER_Lobo!$45:$45,""),
IF($C54="Naren Baliga",_xlfn.XLOOKUP($B54,PROSPER_Baliga!$1:$1,PROSPER_Baliga!$45:$45,""),
IF($C54="Thorsten Huhn",_xlfn.XLOOKUP($B54,PROSPER_Huhn!$1:$1,PROSPER_Huhn!$45:$45,""),
IF($C54="Nick Hull",_xlfn.XLOOKUP($B54,PROSPER_Hull!$1:$1,PROSPER_Hull!$45:$45,""),
IF($C54="Monika Kotwani",_xlfn.XLOOKUP($B54,PROSPER_Kotwani!$1:$1,PROSPER_Kotwani!$45:$45,""),
IF($C54="Jonathan Wellner",_xlfn.XLOOKUP($B54,PROSPER_Wellner!$1:$1,PROSPER_Wellner!$45:$45,""),
IF($C54="Travis Harvey",_xlfn.XLOOKUP($B54,PROSPER_Harvey!$1:$1,PROSPER_Harvey!$45:$45,""),"")))))))="","",
IF($C54="Christopher Lobo",_xlfn.XLOOKUP($B54,PROSPER_Lobo!$1:$1,PROSPER_Lobo!$45:$45,""),
IF($C54="Naren Baliga",_xlfn.XLOOKUP($B54,PROSPER_Baliga!$1:$1,PROSPER_Baliga!$45:$45,""),
IF($C54="Thorsten Huhn",_xlfn.XLOOKUP($B54,PROSPER_Huhn!$1:$1,PROSPER_Huhn!$45:$45,""),
IF($C54="Nick Hull",_xlfn.XLOOKUP($B54,PROSPER_Hull!$1:$1,PROSPER_Hull!$45:$45,""),
IF($C54="Monika Kotwani",_xlfn.XLOOKUP($B54,PROSPER_Kotwani!$1:$1,PROSPER_Kotwani!$45:$45,""),
IF($C54="Jonathan Wellner",_xlfn.XLOOKUP($B54,PROSPER_Wellner!$1:$1,PROSPER_Wellner!$45:$45,""),
IF($C54="Travis Harvey",_xlfn.XLOOKUP($B54,PROSPER_Harvey!$1:$1,PROSPER_Harvey!$45:$45,""),""))))))))="","No Score",IF(IF($C54="Christopher Lobo",_xlfn.XLOOKUP($B54,PROSPER_Lobo!$1:$1,PROSPER_Lobo!$45:$45,""),
IF($C54="Naren Baliga",_xlfn.XLOOKUP($B54,PROSPER_Baliga!$1:$1,PROSPER_Baliga!$45:$45,""),
IF($C54="Thorsten Huhn",_xlfn.XLOOKUP($B54,PROSPER_Huhn!$1:$1,PROSPER_Huhn!$45:$45,""),
IF($C54="Nick Hull",_xlfn.XLOOKUP($B54,PROSPER_Hull!$1:$1,PROSPER_Hull!$45:$45,""),
IF($C54="Monika Kotwani",_xlfn.XLOOKUP($B54,PROSPER_Kotwani!$1:$1,PROSPER_Kotwani!$45:$45,""),
IF($C54="Jonathan Wellner",_xlfn.XLOOKUP($B54,PROSPER_Wellner!$1:$1,PROSPER_Wellner!$45:$45,""),
IF($C54="Travis Harvey",_xlfn.XLOOKUP($B54,PROSPER_Harvey!$1:$1,PROSPER_Harvey!$45:$45,""),"")))))))="","",
IF($C54="Christopher Lobo",_xlfn.XLOOKUP($B54,PROSPER_Lobo!$1:$1,PROSPER_Lobo!$45:$45,""),
IF($C54="Naren Baliga",_xlfn.XLOOKUP($B54,PROSPER_Baliga!$1:$1,PROSPER_Baliga!$45:$45,""),
IF($C54="Thorsten Huhn",_xlfn.XLOOKUP($B54,PROSPER_Huhn!$1:$1,PROSPER_Huhn!$45:$45,""),
IF($C54="Nick Hull",_xlfn.XLOOKUP($B54,PROSPER_Hull!$1:$1,PROSPER_Hull!$45:$45,""),
IF($C54="Monika Kotwani",_xlfn.XLOOKUP($B54,PROSPER_Kotwani!$1:$1,PROSPER_Kotwani!$45:$45,""),
IF($C54="Jonathan Wellner",_xlfn.XLOOKUP($B54,PROSPER_Wellner!$1:$1,PROSPER_Wellner!$45:$45,""),
IF($C54="Travis Harvey",_xlfn.XLOOKUP($B54,PROSPER_Harvey!$1:$1,PROSPER_Harvey!$45:$45,""),"")))))))))</f>
        <v>N/A</v>
      </c>
      <c r="GD54" s="131" t="str">
        <f>IF(IF(IF($C54="Christopher Lobo",_xlfn.XLOOKUP($B54,PROSPER_Lobo!$1:$1,PROSPER_Lobo!$46:$46,""),
IF($C54="Naren Baliga",_xlfn.XLOOKUP($B54,PROSPER_Baliga!$1:$1,PROSPER_Baliga!$46:$46,""),
IF($C54="Thorsten Huhn",_xlfn.XLOOKUP($B54,PROSPER_Huhn!$1:$1,PROSPER_Huhn!$46:$46,""),
IF($C54="Nick Hull",_xlfn.XLOOKUP($B54,PROSPER_Hull!$1:$1,PROSPER_Hull!$46:$46,""),
IF($C54="Monika Kotwani",_xlfn.XLOOKUP($B54,PROSPER_Kotwani!$1:$1,PROSPER_Kotwani!$46:$46,""),
IF($C54="Jonathan Wellner",_xlfn.XLOOKUP($B54,PROSPER_Wellner!$1:$1,PROSPER_Wellner!$46:$46,""),
IF($C54="Travis Harvey",_xlfn.XLOOKUP($B54,PROSPER_Harvey!$1:$1,PROSPER_Harvey!$46:$46,""),"")))))))="","",
IF($C54="Christopher Lobo",_xlfn.XLOOKUP($B54,PROSPER_Lobo!$1:$1,PROSPER_Lobo!$46:$46,""),
IF($C54="Naren Baliga",_xlfn.XLOOKUP($B54,PROSPER_Baliga!$1:$1,PROSPER_Baliga!$46:$46,""),
IF($C54="Thorsten Huhn",_xlfn.XLOOKUP($B54,PROSPER_Huhn!$1:$1,PROSPER_Huhn!$46:$46,""),
IF($C54="Nick Hull",_xlfn.XLOOKUP($B54,PROSPER_Hull!$1:$1,PROSPER_Hull!$46:$46,""),
IF($C54="Monika Kotwani",_xlfn.XLOOKUP($B54,PROSPER_Kotwani!$1:$1,PROSPER_Kotwani!$46:$46,""),
IF($C54="Jonathan Wellner",_xlfn.XLOOKUP($B54,PROSPER_Wellner!$1:$1,PROSPER_Wellner!$46:$46,""),
IF($C54="Travis Harvey",_xlfn.XLOOKUP($B54,PROSPER_Harvey!$1:$1,PROSPER_Harvey!$46:$46,""),""))))))))="","No Comment",IF(IF($C54="Christopher Lobo",_xlfn.XLOOKUP($B54,PROSPER_Lobo!$1:$1,PROSPER_Lobo!$46:$46,""),
IF($C54="Naren Baliga",_xlfn.XLOOKUP($B54,PROSPER_Baliga!$1:$1,PROSPER_Baliga!$46:$46,""),
IF($C54="Thorsten Huhn",_xlfn.XLOOKUP($B54,PROSPER_Huhn!$1:$1,PROSPER_Huhn!$46:$46,""),
IF($C54="Nick Hull",_xlfn.XLOOKUP($B54,PROSPER_Hull!$1:$1,PROSPER_Hull!$46:$46,""),
IF($C54="Monika Kotwani",_xlfn.XLOOKUP($B54,PROSPER_Kotwani!$1:$1,PROSPER_Kotwani!$46:$46,""),
IF($C54="Jonathan Wellner",_xlfn.XLOOKUP($B54,PROSPER_Wellner!$1:$1,PROSPER_Wellner!$46:$46,""),
IF($C54="Travis Harvey",_xlfn.XLOOKUP($B54,PROSPER_Harvey!$1:$1,PROSPER_Harvey!$46:$46,""),"")))))))="","",
IF($C54="Christopher Lobo",_xlfn.XLOOKUP($B54,PROSPER_Lobo!$1:$1,PROSPER_Lobo!$46:$46,""),
IF($C54="Naren Baliga",_xlfn.XLOOKUP($B54,PROSPER_Baliga!$1:$1,PROSPER_Baliga!$46:$46,""),
IF($C54="Thorsten Huhn",_xlfn.XLOOKUP($B54,PROSPER_Huhn!$1:$1,PROSPER_Huhn!$46:$46,""),
IF($C54="Nick Hull",_xlfn.XLOOKUP($B54,PROSPER_Hull!$1:$1,PROSPER_Hull!$46:$46,""),
IF($C54="Monika Kotwani",_xlfn.XLOOKUP($B54,PROSPER_Kotwani!$1:$1,PROSPER_Kotwani!$46:$46,""),
IF($C54="Jonathan Wellner",_xlfn.XLOOKUP($B54,PROSPER_Wellner!$1:$1,PROSPER_Wellner!$46:$46,""),
IF($C54="Travis Harvey",_xlfn.XLOOKUP($B54,PROSPER_Harvey!$1:$1,PROSPER_Harvey!$46:$46,""),"")))))))))</f>
        <v>N/A</v>
      </c>
      <c r="GE54" s="150" t="str">
        <f t="shared" si="459"/>
        <v>N/A</v>
      </c>
      <c r="GF54" s="130" t="str">
        <f>_xlfn.XLOOKUP(B54,PROSPERInitial_Query!$E:$E,PROSPERInitial_Query!$AJ:$AJ,"",,-1)</f>
        <v/>
      </c>
      <c r="GG54" s="121" t="str">
        <f t="shared" si="397"/>
        <v>Utsav Banatwala2 - RelationshipAccount / Stakeholder 10Name</v>
      </c>
      <c r="GH54" s="121" t="str">
        <f>_xlfn.XLOOKUP(GG54,PROSPERDelta_Query!BK:BK,PROSPERDelta_Query!AL:AL,"",,-1)</f>
        <v/>
      </c>
      <c r="GI54" s="126" t="str">
        <f>_xlfn.XLOOKUP(B54,PROSPERInitial_Query!$E:$E,PROSPERInitial_Query!$Z:$Z,"",,-1)</f>
        <v/>
      </c>
      <c r="GJ54" s="121" t="str">
        <f t="shared" si="398"/>
        <v>Utsav Banatwala2 - RelationshipAccount / Stakeholder 10Self Score</v>
      </c>
      <c r="GK54" s="126" t="str">
        <f>_xlfn.XLOOKUP(GJ54,PROSPERDelta_Query!BK:BK,PROSPERDelta_Query!AV:AV,"",,-1)</f>
        <v/>
      </c>
      <c r="GL54" s="131" t="str">
        <f t="shared" si="399"/>
        <v/>
      </c>
      <c r="GM54" s="131" t="str">
        <f t="shared" si="460"/>
        <v>N/A</v>
      </c>
      <c r="GN54" s="132" t="str">
        <f t="shared" si="461"/>
        <v>N/A</v>
      </c>
      <c r="GO54" s="132" t="str">
        <f>IF(IF(IF($C54="Christopher Lobo",_xlfn.XLOOKUP($B54,PROSPER_Lobo!$1:$1,PROSPER_Lobo!$48:$48,""),
IF($C54="Naren Baliga",_xlfn.XLOOKUP($B54,PROSPER_Baliga!$1:$1,PROSPER_Baliga!$48:$48,""),
IF($C54="Thorsten Huhn",_xlfn.XLOOKUP($B54,PROSPER_Huhn!$1:$1,PROSPER_Huhn!$48:$48,""),
IF($C54="Nick Hull",_xlfn.XLOOKUP($B54,PROSPER_Hull!$1:$1,PROSPER_Hull!$48:$48,""),
IF($C54="Monika Kotwani",_xlfn.XLOOKUP($B54,PROSPER_Kotwani!$1:$1,PROSPER_Kotwani!$48:$48,""),
IF($C54="Jonathan Wellner",_xlfn.XLOOKUP($B54,PROSPER_Wellner!$1:$1,PROSPER_Wellner!$48:$48,""),
IF($C54="Travis Harvey",_xlfn.XLOOKUP($B54,PROSPER_Harvey!$1:$1,PROSPER_Harvey!$48:$48,""),"")))))))="","",
IF($C54="Christopher Lobo",_xlfn.XLOOKUP($B54,PROSPER_Lobo!$1:$1,PROSPER_Lobo!$48:$48,""),
IF($C54="Naren Baliga",_xlfn.XLOOKUP($B54,PROSPER_Baliga!$1:$1,PROSPER_Baliga!$48:$48,""),
IF($C54="Thorsten Huhn",_xlfn.XLOOKUP($B54,PROSPER_Huhn!$1:$1,PROSPER_Huhn!$48:$48,""),
IF($C54="Nick Hull",_xlfn.XLOOKUP($B54,PROSPER_Hull!$1:$1,PROSPER_Hull!$48:$48,""),
IF($C54="Monika Kotwani",_xlfn.XLOOKUP($B54,PROSPER_Kotwani!$1:$1,PROSPER_Kotwani!$48:$48,""),
IF($C54="Jonathan Wellner",_xlfn.XLOOKUP($B54,PROSPER_Wellner!$1:$1,PROSPER_Wellner!$48:$48,""),
IF($C54="Travis Harvey",_xlfn.XLOOKUP($B54,PROSPER_Harvey!$1:$1,PROSPER_Harvey!$48:$48,""),""))))))))="","No Score",IF(IF($C54="Christopher Lobo",_xlfn.XLOOKUP($B54,PROSPER_Lobo!$1:$1,PROSPER_Lobo!$48:$48,""),
IF($C54="Naren Baliga",_xlfn.XLOOKUP($B54,PROSPER_Baliga!$1:$1,PROSPER_Baliga!$48:$48,""),
IF($C54="Thorsten Huhn",_xlfn.XLOOKUP($B54,PROSPER_Huhn!$1:$1,PROSPER_Huhn!$48:$48,""),
IF($C54="Nick Hull",_xlfn.XLOOKUP($B54,PROSPER_Hull!$1:$1,PROSPER_Hull!$48:$48,""),
IF($C54="Monika Kotwani",_xlfn.XLOOKUP($B54,PROSPER_Kotwani!$1:$1,PROSPER_Kotwani!$48:$48,""),
IF($C54="Jonathan Wellner",_xlfn.XLOOKUP($B54,PROSPER_Wellner!$1:$1,PROSPER_Wellner!$48:$48,""),
IF($C54="Travis Harvey",_xlfn.XLOOKUP($B54,PROSPER_Harvey!$1:$1,PROSPER_Harvey!$48:$48,""),"")))))))="","",
IF($C54="Christopher Lobo",_xlfn.XLOOKUP($B54,PROSPER_Lobo!$1:$1,PROSPER_Lobo!$48:$48,""),
IF($C54="Naren Baliga",_xlfn.XLOOKUP($B54,PROSPER_Baliga!$1:$1,PROSPER_Baliga!$48:$48,""),
IF($C54="Thorsten Huhn",_xlfn.XLOOKUP($B54,PROSPER_Huhn!$1:$1,PROSPER_Huhn!$48:$48,""),
IF($C54="Nick Hull",_xlfn.XLOOKUP($B54,PROSPER_Hull!$1:$1,PROSPER_Hull!$48:$48,""),
IF($C54="Monika Kotwani",_xlfn.XLOOKUP($B54,PROSPER_Kotwani!$1:$1,PROSPER_Kotwani!$48:$48,""),
IF($C54="Jonathan Wellner",_xlfn.XLOOKUP($B54,PROSPER_Wellner!$1:$1,PROSPER_Wellner!$48:$48,""),
IF($C54="Travis Harvey",_xlfn.XLOOKUP($B54,PROSPER_Harvey!$1:$1,PROSPER_Harvey!$48:$48,""),"")))))))))</f>
        <v>N/A</v>
      </c>
      <c r="GP54" s="131" t="str">
        <f>IF(IF(IF($C54="Christopher Lobo",_xlfn.XLOOKUP($B54,PROSPER_Lobo!$1:$1,PROSPER_Lobo!$49:$49,""),
IF($C54="Naren Baliga",_xlfn.XLOOKUP($B54,PROSPER_Baliga!$1:$1,PROSPER_Baliga!$49:$49,""),
IF($C54="Thorsten Huhn",_xlfn.XLOOKUP($B54,PROSPER_Huhn!$1:$1,PROSPER_Huhn!$49:$49,""),
IF($C54="Nick Hull",_xlfn.XLOOKUP($B54,PROSPER_Hull!$1:$1,PROSPER_Hull!$49:$49,""),
IF($C54="Monika Kotwani",_xlfn.XLOOKUP($B54,PROSPER_Kotwani!$1:$1,PROSPER_Kotwani!$49:$49,""),
IF($C54="Jonathan Wellner",_xlfn.XLOOKUP($B54,PROSPER_Wellner!$1:$1,PROSPER_Wellner!$49:$49,""),
IF($C54="Travis Harvey",_xlfn.XLOOKUP($B54,PROSPER_Harvey!$1:$1,PROSPER_Harvey!$49:$49,""),"")))))))="","",
IF($C54="Christopher Lobo",_xlfn.XLOOKUP($B54,PROSPER_Lobo!$1:$1,PROSPER_Lobo!$49:$49,""),
IF($C54="Naren Baliga",_xlfn.XLOOKUP($B54,PROSPER_Baliga!$1:$1,PROSPER_Baliga!$49:$49,""),
IF($C54="Thorsten Huhn",_xlfn.XLOOKUP($B54,PROSPER_Huhn!$1:$1,PROSPER_Huhn!$49:$49,""),
IF($C54="Nick Hull",_xlfn.XLOOKUP($B54,PROSPER_Hull!$1:$1,PROSPER_Hull!$49:$49,""),
IF($C54="Monika Kotwani",_xlfn.XLOOKUP($B54,PROSPER_Kotwani!$1:$1,PROSPER_Kotwani!$49:$49,""),
IF($C54="Jonathan Wellner",_xlfn.XLOOKUP($B54,PROSPER_Wellner!$1:$1,PROSPER_Wellner!$49:$49,""),
IF($C54="Travis Harvey",_xlfn.XLOOKUP($B54,PROSPER_Harvey!$1:$1,PROSPER_Harvey!$49:$49,""),""))))))))="","No Comment",IF(IF($C54="Christopher Lobo",_xlfn.XLOOKUP($B54,PROSPER_Lobo!$1:$1,PROSPER_Lobo!$49:$49,""),
IF($C54="Naren Baliga",_xlfn.XLOOKUP($B54,PROSPER_Baliga!$1:$1,PROSPER_Baliga!$49:$49,""),
IF($C54="Thorsten Huhn",_xlfn.XLOOKUP($B54,PROSPER_Huhn!$1:$1,PROSPER_Huhn!$49:$49,""),
IF($C54="Nick Hull",_xlfn.XLOOKUP($B54,PROSPER_Hull!$1:$1,PROSPER_Hull!$49:$49,""),
IF($C54="Monika Kotwani",_xlfn.XLOOKUP($B54,PROSPER_Kotwani!$1:$1,PROSPER_Kotwani!$49:$49,""),
IF($C54="Jonathan Wellner",_xlfn.XLOOKUP($B54,PROSPER_Wellner!$1:$1,PROSPER_Wellner!$49:$49,""),
IF($C54="Travis Harvey",_xlfn.XLOOKUP($B54,PROSPER_Harvey!$1:$1,PROSPER_Harvey!$49:$49,""),"")))))))="","",
IF($C54="Christopher Lobo",_xlfn.XLOOKUP($B54,PROSPER_Lobo!$1:$1,PROSPER_Lobo!$49:$49,""),
IF($C54="Naren Baliga",_xlfn.XLOOKUP($B54,PROSPER_Baliga!$1:$1,PROSPER_Baliga!$49:$49,""),
IF($C54="Thorsten Huhn",_xlfn.XLOOKUP($B54,PROSPER_Huhn!$1:$1,PROSPER_Huhn!$49:$49,""),
IF($C54="Nick Hull",_xlfn.XLOOKUP($B54,PROSPER_Hull!$1:$1,PROSPER_Hull!$49:$49,""),
IF($C54="Monika Kotwani",_xlfn.XLOOKUP($B54,PROSPER_Kotwani!$1:$1,PROSPER_Kotwani!$49:$49,""),
IF($C54="Jonathan Wellner",_xlfn.XLOOKUP($B54,PROSPER_Wellner!$1:$1,PROSPER_Wellner!$49:$49,""),
IF($C54="Travis Harvey",_xlfn.XLOOKUP($B54,PROSPER_Harvey!$1:$1,PROSPER_Harvey!$49:$49,""),"")))))))))</f>
        <v>N/A</v>
      </c>
      <c r="GQ54" s="150" t="str">
        <f t="shared" si="462"/>
        <v>N/A</v>
      </c>
      <c r="GR54" s="187" t="str">
        <f t="shared" si="463"/>
        <v>N/A</v>
      </c>
      <c r="GS54" s="128" t="str">
        <f t="shared" si="464"/>
        <v>N/A</v>
      </c>
      <c r="GT54" s="188" t="str">
        <f t="shared" si="465"/>
        <v>N/A</v>
      </c>
      <c r="GU54" s="133" t="str">
        <f>IF(IF(IF($C54="Christopher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Kotwani",_xlfn.XLOOKUP($B54,PROSPER_Kotwani!$1:$1,PROSPER_Kotwani!$54:$54,""),
IF($C54="Jonathan Wellner",_xlfn.XLOOKUP($B54,PROSPER_Wellner!$1:$1,PROSPER_Wellner!$54:$54,""),
IF($C54="Travis Harvey",_xlfn.XLOOKUP($B54,PROSPER_Harvey!$1:$1,PROSPER_Harvey!$54:$54,""),"")))))))="","",
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Kotwani",_xlfn.XLOOKUP($B54,PROSPER_Kotwani!$1:$1,PROSPER_Kotwani!$50:$50,""),
IF($C54="Jonathan Wellner",_xlfn.XLOOKUP($B54,PROSPER_Wellner!$1:$1,PROSPER_Wellner!$50:$50,""),
IF($C54="Travis Harvey",_xlfn.XLOOKUP($B54,PROSPER_Harvey!$1:$1,PROSPER_Harvey!$50:$50,""),""))))))))="","No Score",IF(IF($C54="Christopher Lobo",_xlfn.XLOOKUP($B54,PROSPER_Lobo!$1:$1,PROSPER_Lobo!$50:$50,""),
IF($C54="Naren Baliga",_xlfn.XLOOKUP($B54,PROSPER_Baliga!$1:$1,PROSPER_Baliga!$50:$50,""),
IF($C54="Thorsten Huhn",_xlfn.XLOOKUP($B54,PROSPER_Huhn!$1:$1,PROSPER_Huhn!$50:$50,""),
IF($C54="Nick Hull",_xlfn.XLOOKUP($B54,PROSPER_Hull!$1:$1,PROSPER_Hull!$50:$50,""),
IF($C54="Monika Kotwani",_xlfn.XLOOKUP($B54,PROSPER_Kotwani!$1:$1,PROSPER_Kotwani!$50:$50,""),
IF($C54="Jonathan Wellner",_xlfn.XLOOKUP($B54,PROSPER_Wellner!$1:$1,PROSPER_Wellner!$50:$50,""),
IF($C54="Travis Harvey",_xlfn.XLOOKUP($B54,PROSPER_Harvey!$1:$1,PROSPER_Harvey!$50:$50,""),"")))))))="","",
IF($C54="Christopher Lobo",_xlfn.XLOOKUP($B54,PROSPER_Lobo!$1:$1,PROSPER_Lobo!$50:$50,""),
IF($C54="Naren Baliga",_xlfn.XLOOKUP($B54,PROSPER_Baliga!$1:$1,PROSPER_Baliga!$50:$50,""),
IF($C54="Thorsten Huhn",_xlfn.XLOOKUP($B54,PROSPER_Huhn!$1:$1,PROSPER_Huhn!$50:$50,""),
IF($C54="Nick Hull",_xlfn.XLOOKUP($B54,PROSPER_Hull!$1:$1,PROSPER_Hull!$50:$50,""),
IF($C54="Monika Kotwani",_xlfn.XLOOKUP($B54,PROSPER_Kotwani!$1:$1,PROSPER_Kotwani!$50:$50,""),
IF($C54="Jonathan Wellner",_xlfn.XLOOKUP($B54,PROSPER_Wellner!$1:$1,PROSPER_Wellner!$50:$50,""),
IF($C54="Travis Harvey",_xlfn.XLOOKUP($B54,PROSPER_Harvey!$1:$1,PROSPER_Harvey!$50:$50,""),"")))))))))</f>
        <v>No Score</v>
      </c>
      <c r="GV54" s="134" t="str">
        <f>IF(IF(IF($C54="Christopher Lobo",_xlfn.XLOOKUP($B54,PROSPER_Lobo!$1:$1,PROSPER_Lobo!$51:$51,""),
IF($C54="Naren Baliga",_xlfn.XLOOKUP($B54,PROSPER_Baliga!$1:$1,PROSPER_Baliga!$51:$51,""),
IF($C54="Thorsten Huhn",_xlfn.XLOOKUP($B54,PROSPER_Huhn!$1:$1,PROSPER_Huhn!$51:$51,""),
IF($C54="Nick Hull",_xlfn.XLOOKUP($B54,PROSPER_Hull!$1:$1,PROSPER_Hull!$51:$51,""),
IF($C54="Monika Kotwani",_xlfn.XLOOKUP($B54,PROSPER_Kotwani!$1:$1,PROSPER_Kotwani!$51:$51,""),
IF($C54="Jonathan Wellner",_xlfn.XLOOKUP($B54,PROSPER_Wellner!$1:$1,PROSPER_Wellner!$51:$51,""),
IF($C54="Travis Harvey",_xlfn.XLOOKUP($B54,PROSPER_Harvey!$1:$1,PROSPER_Harvey!$51:$51,""),"")))))))="","",
IF($C54="Christopher Lobo",_xlfn.XLOOKUP($B54,PROSPER_Lobo!$1:$1,PROSPER_Lobo!$51:$51,""),
IF($C54="Naren Baliga",_xlfn.XLOOKUP($B54,PROSPER_Baliga!$1:$1,PROSPER_Baliga!$51:$51,""),
IF($C54="Thorsten Huhn",_xlfn.XLOOKUP($B54,PROSPER_Huhn!$1:$1,PROSPER_Huhn!$51:$51,""),
IF($C54="Nick Hull",_xlfn.XLOOKUP($B54,PROSPER_Hull!$1:$1,PROSPER_Hull!$51:$51,""),
IF($C54="Monika Kotwani",_xlfn.XLOOKUP($B54,PROSPER_Kotwani!$1:$1,PROSPER_Kotwani!$51:$51,""),
IF($C54="Jonathan Wellner",_xlfn.XLOOKUP($B54,PROSPER_Wellner!$1:$1,PROSPER_Wellner!$51:$51,""),
IF($C54="Travis Harvey",_xlfn.XLOOKUP($B54,PROSPER_Harvey!$1:$1,PROSPER_Harvey!$51:$51,""),""))))))))="","No Comment",IF(IF($C54="Christopher Lobo",_xlfn.XLOOKUP($B54,PROSPER_Lobo!$1:$1,PROSPER_Lobo!$51:$51,""),
IF($C54="Naren Baliga",_xlfn.XLOOKUP($B54,PROSPER_Baliga!$1:$1,PROSPER_Baliga!$51:$51,""),
IF($C54="Thorsten Huhn",_xlfn.XLOOKUP($B54,PROSPER_Huhn!$1:$1,PROSPER_Huhn!$51:$51,""),
IF($C54="Nick Hull",_xlfn.XLOOKUP($B54,PROSPER_Hull!$1:$1,PROSPER_Hull!$51:$51,""),
IF($C54="Monika Kotwani",_xlfn.XLOOKUP($B54,PROSPER_Kotwani!$1:$1,PROSPER_Kotwani!$51:$51,""),
IF($C54="Jonathan Wellner",_xlfn.XLOOKUP($B54,PROSPER_Wellner!$1:$1,PROSPER_Wellner!$51:$51,""),
IF($C54="Travis Harvey",_xlfn.XLOOKUP($B54,PROSPER_Harvey!$1:$1,PROSPER_Harvey!$51:$51,""),"")))))))="","",
IF($C54="Christopher Lobo",_xlfn.XLOOKUP($B54,PROSPER_Lobo!$1:$1,PROSPER_Lobo!$51:$51,""),
IF($C54="Naren Baliga",_xlfn.XLOOKUP($B54,PROSPER_Baliga!$1:$1,PROSPER_Baliga!$51:$51,""),
IF($C54="Thorsten Huhn",_xlfn.XLOOKUP($B54,PROSPER_Huhn!$1:$1,PROSPER_Huhn!$51:$51,""),
IF($C54="Nick Hull",_xlfn.XLOOKUP($B54,PROSPER_Hull!$1:$1,PROSPER_Hull!$51:$51,""),
IF($C54="Monika Kotwani",_xlfn.XLOOKUP($B54,PROSPER_Kotwani!$1:$1,PROSPER_Kotwani!$51:$51,""),
IF($C54="Jonathan Wellner",_xlfn.XLOOKUP($B54,PROSPER_Wellner!$1:$1,PROSPER_Wellner!$51:$51,""),
IF($C54="Travis Harvey",_xlfn.XLOOKUP($B54,PROSPER_Harvey!$1:$1,PROSPER_Harvey!$51:$51,""),"")))))))))</f>
        <v>No Comment</v>
      </c>
      <c r="GW54" s="133">
        <f>_xlfn.XLOOKUP($B54,Vlookups_Local!B:B,Vlookups_Local!E:E,"N/A")</f>
        <v>0</v>
      </c>
      <c r="GX54" s="134" t="str">
        <f>IF(IF(IF($C54="Christopher Lobo",_xlfn.XLOOKUP($B54,PROSPER_Lobo!$1:$1,PROSPER_Lobo!$53:$53,""),
IF($C54="Naren Baliga",_xlfn.XLOOKUP($B54,PROSPER_Baliga!$1:$1,PROSPER_Baliga!$53:$53,""),
IF($C54="Thorsten Huhn",_xlfn.XLOOKUP($B54,PROSPER_Huhn!$1:$1,PROSPER_Huhn!$53:$53,""),
IF($C54="Nick Hull",_xlfn.XLOOKUP($B54,PROSPER_Hull!$1:$1,PROSPER_Hull!$53:$53,""),
IF($C54="Monika Kotwani",_xlfn.XLOOKUP($B54,PROSPER_Kotwani!$1:$1,PROSPER_Kotwani!$53:$53,""),
IF($C54="Jonathan Wellner",_xlfn.XLOOKUP($B54,PROSPER_Wellner!$1:$1,PROSPER_Wellner!$53:$53,""),
IF($C54="Travis Harvey",_xlfn.XLOOKUP($B54,PROSPER_Harvey!$1:$1,PROSPER_Harvey!$53:$53,""),"")))))))="","",
IF($C54="Christopher Lobo",_xlfn.XLOOKUP($B54,PROSPER_Lobo!$1:$1,PROSPER_Lobo!$53:$53,""),
IF($C54="Naren Baliga",_xlfn.XLOOKUP($B54,PROSPER_Baliga!$1:$1,PROSPER_Baliga!$53:$53,""),
IF($C54="Thorsten Huhn",_xlfn.XLOOKUP($B54,PROSPER_Huhn!$1:$1,PROSPER_Huhn!$53:$53,""),
IF($C54="Nick Hull",_xlfn.XLOOKUP($B54,PROSPER_Hull!$1:$1,PROSPER_Hull!$53:$53,""),
IF($C54="Monika Kotwani",_xlfn.XLOOKUP($B54,PROSPER_Kotwani!$1:$1,PROSPER_Kotwani!$53:$53,""),
IF($C54="Jonathan Wellner",_xlfn.XLOOKUP($B54,PROSPER_Wellner!$1:$1,PROSPER_Wellner!$53:$53,""),
IF($C54="Travis Harvey",_xlfn.XLOOKUP($B54,PROSPER_Harvey!$1:$1,PROSPER_Harvey!$53:$53,""),""))))))))="","No Comment",IF(IF($C54="Christopher Lobo",_xlfn.XLOOKUP($B54,PROSPER_Lobo!$1:$1,PROSPER_Lobo!$53:$53,""),
IF($C54="Naren Baliga",_xlfn.XLOOKUP($B54,PROSPER_Baliga!$1:$1,PROSPER_Baliga!$53:$53,""),
IF($C54="Thorsten Huhn",_xlfn.XLOOKUP($B54,PROSPER_Huhn!$1:$1,PROSPER_Huhn!$53:$53,""),
IF($C54="Nick Hull",_xlfn.XLOOKUP($B54,PROSPER_Hull!$1:$1,PROSPER_Hull!$53:$53,""),
IF($C54="Monika Kotwani",_xlfn.XLOOKUP($B54,PROSPER_Kotwani!$1:$1,PROSPER_Kotwani!$53:$53,""),
IF($C54="Jonathan Wellner",_xlfn.XLOOKUP($B54,PROSPER_Wellner!$1:$1,PROSPER_Wellner!$53:$53,""),
IF($C54="Travis Harvey",_xlfn.XLOOKUP($B54,PROSPER_Harvey!$1:$1,PROSPER_Harvey!$53:$53,""),"")))))))="","",
IF($C54="Christopher Lobo",_xlfn.XLOOKUP($B54,PROSPER_Lobo!$1:$1,PROSPER_Lobo!$53:$53,""),
IF($C54="Naren Baliga",_xlfn.XLOOKUP($B54,PROSPER_Baliga!$1:$1,PROSPER_Baliga!$53:$53,""),
IF($C54="Thorsten Huhn",_xlfn.XLOOKUP($B54,PROSPER_Huhn!$1:$1,PROSPER_Huhn!$53:$53,""),
IF($C54="Nick Hull",_xlfn.XLOOKUP($B54,PROSPER_Hull!$1:$1,PROSPER_Hull!$53:$53,""),
IF($C54="Monika Kotwani",_xlfn.XLOOKUP($B54,PROSPER_Kotwani!$1:$1,PROSPER_Kotwani!$53:$53,""),
IF($C54="Jonathan Wellner",_xlfn.XLOOKUP($B54,PROSPER_Wellner!$1:$1,PROSPER_Wellner!$53:$53,""),
IF($C54="Travis Harvey",_xlfn.XLOOKUP($B54,PROSPER_Harvey!$1:$1,PROSPER_Harvey!$53:$53,""),"")))))))))</f>
        <v>No Comment</v>
      </c>
      <c r="GY54" s="133" t="str">
        <f>IF(IF(IF($C54="Christopher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Kotwani",_xlfn.XLOOKUP($B54,PROSPER_Kotwani!$1:$1,PROSPER_Kotwani!$54:$54,""),
IF($C54="Jonathan Wellner",_xlfn.XLOOKUP($B54,PROSPER_Wellner!$1:$1,PROSPER_Wellner!$54:$54,""),
IF($C54="Travis Harvey",_xlfn.XLOOKUP($B54,PROSPER_Harvey!$1:$1,PROSPER_Harvey!$54:$54,""),"")))))))="","",
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Kotwani",_xlfn.XLOOKUP($B54,PROSPER_Kotwani!$1:$1,PROSPER_Kotwani!$54:$54,""),
IF($C54="Jonathan Wellner",_xlfn.XLOOKUP($B54,PROSPER_Wellner!$1:$1,PROSPER_Wellner!$54:$54,""),
IF($C54="Travis Harvey",_xlfn.XLOOKUP($B54,PROSPER_Harvey!$1:$1,PROSPER_Harvey!$54:$54,""),""))))))))="","No Score",IF(IF($C54="Christopher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Kotwani",_xlfn.XLOOKUP($B54,PROSPER_Kotwani!$1:$1,PROSPER_Kotwani!$54:$54,""),
IF($C54="Jonathan Wellner",_xlfn.XLOOKUP($B54,PROSPER_Wellner!$1:$1,PROSPER_Wellner!$54:$54,""),
IF($C54="Travis Harvey",_xlfn.XLOOKUP($B54,PROSPER_Harvey!$1:$1,PROSPER_Harvey!$54:$54,""),"")))))))="","",
IF($C54="Christopher Lobo",_xlfn.XLOOKUP($B54,PROSPER_Lobo!$1:$1,PROSPER_Lobo!$54:$54,""),
IF($C54="Naren Baliga",_xlfn.XLOOKUP($B54,PROSPER_Baliga!$1:$1,PROSPER_Baliga!$54:$54,""),
IF($C54="Thorsten Huhn",_xlfn.XLOOKUP($B54,PROSPER_Huhn!$1:$1,PROSPER_Huhn!$54:$54,""),
IF($C54="Nick Hull",_xlfn.XLOOKUP($B54,PROSPER_Hull!$1:$1,PROSPER_Hull!$54:$54,""),
IF($C54="Monika Kotwani",_xlfn.XLOOKUP($B54,PROSPER_Kotwani!$1:$1,PROSPER_Kotwani!$54:$54,""),
IF($C54="Jonathan Wellner",_xlfn.XLOOKUP($B54,PROSPER_Wellner!$1:$1,PROSPER_Wellner!$54:$54,""),
IF($C54="Travis Harvey",_xlfn.XLOOKUP($B54,PROSPER_Harvey!$1:$1,PROSPER_Harvey!$54:$54,""),"")))))))))</f>
        <v>No Score</v>
      </c>
      <c r="GZ54" s="134" t="str">
        <f>IF(IF(IF($C54="Christopher Lobo",_xlfn.XLOOKUP($B54,PROSPER_Lobo!$1:$1,PROSPER_Lobo!$55:$55,""),
IF($C54="Naren Baliga",_xlfn.XLOOKUP($B54,PROSPER_Baliga!$1:$1,PROSPER_Baliga!$55:$55,""),
IF($C54="Thorsten Huhn",_xlfn.XLOOKUP($B54,PROSPER_Huhn!$1:$1,PROSPER_Huhn!$55:$55,""),
IF($C54="Nick Hull",_xlfn.XLOOKUP($B54,PROSPER_Hull!$1:$1,PROSPER_Hull!$55:$55,""),
IF($C54="Monika Kotwani",_xlfn.XLOOKUP($B54,PROSPER_Kotwani!$1:$1,PROSPER_Kotwani!$55:$55,""),
IF($C54="Jonathan Wellner",_xlfn.XLOOKUP($B54,PROSPER_Wellner!$1:$1,PROSPER_Wellner!$55:$55,""),
IF($C54="Travis Harvey",_xlfn.XLOOKUP($B54,PROSPER_Harvey!$1:$1,PROSPER_Harvey!$55:$55,""),"")))))))="","",
IF($C54="Christopher Lobo",_xlfn.XLOOKUP($B54,PROSPER_Lobo!$1:$1,PROSPER_Lobo!$55:$55,""),
IF($C54="Naren Baliga",_xlfn.XLOOKUP($B54,PROSPER_Baliga!$1:$1,PROSPER_Baliga!$55:$55,""),
IF($C54="Thorsten Huhn",_xlfn.XLOOKUP($B54,PROSPER_Huhn!$1:$1,PROSPER_Huhn!$55:$55,""),
IF($C54="Nick Hull",_xlfn.XLOOKUP($B54,PROSPER_Hull!$1:$1,PROSPER_Hull!$55:$55,""),
IF($C54="Monika Kotwani",_xlfn.XLOOKUP($B54,PROSPER_Kotwani!$1:$1,PROSPER_Kotwani!$55:$55,""),
IF($C54="Jonathan Wellner",_xlfn.XLOOKUP($B54,PROSPER_Wellner!$1:$1,PROSPER_Wellner!$55:$55,""),
IF($C54="Travis Harvey",_xlfn.XLOOKUP($B54,PROSPER_Harvey!$1:$1,PROSPER_Harvey!$55:$55,""),""))))))))="","No Comment",IF(IF($C54="Christopher Lobo",_xlfn.XLOOKUP($B54,PROSPER_Lobo!$1:$1,PROSPER_Lobo!$55:$55,""),
IF($C54="Naren Baliga",_xlfn.XLOOKUP($B54,PROSPER_Baliga!$1:$1,PROSPER_Baliga!$55:$55,""),
IF($C54="Thorsten Huhn",_xlfn.XLOOKUP($B54,PROSPER_Huhn!$1:$1,PROSPER_Huhn!$55:$55,""),
IF($C54="Nick Hull",_xlfn.XLOOKUP($B54,PROSPER_Hull!$1:$1,PROSPER_Hull!$55:$55,""),
IF($C54="Monika Kotwani",_xlfn.XLOOKUP($B54,PROSPER_Kotwani!$1:$1,PROSPER_Kotwani!$55:$55,""),
IF($C54="Jonathan Wellner",_xlfn.XLOOKUP($B54,PROSPER_Wellner!$1:$1,PROSPER_Wellner!$55:$55,""),
IF($C54="Travis Harvey",_xlfn.XLOOKUP($B54,PROSPER_Harvey!$1:$1,PROSPER_Harvey!$55:$55,""),"")))))))="","",
IF($C54="Christopher Lobo",_xlfn.XLOOKUP($B54,PROSPER_Lobo!$1:$1,PROSPER_Lobo!$55:$55,""),
IF($C54="Naren Baliga",_xlfn.XLOOKUP($B54,PROSPER_Baliga!$1:$1,PROSPER_Baliga!$55:$55,""),
IF($C54="Thorsten Huhn",_xlfn.XLOOKUP($B54,PROSPER_Huhn!$1:$1,PROSPER_Huhn!$55:$55,""),
IF($C54="Nick Hull",_xlfn.XLOOKUP($B54,PROSPER_Hull!$1:$1,PROSPER_Hull!$55:$55,""),
IF($C54="Monika Kotwani",_xlfn.XLOOKUP($B54,PROSPER_Kotwani!$1:$1,PROSPER_Kotwani!$55:$55,""),
IF($C54="Jonathan Wellner",_xlfn.XLOOKUP($B54,PROSPER_Wellner!$1:$1,PROSPER_Wellner!$55:$55,""),
IF($C54="Travis Harvey",_xlfn.XLOOKUP($B54,PROSPER_Harvey!$1:$1,PROSPER_Harvey!$55:$55,""),"")))))))))</f>
        <v>No Comment</v>
      </c>
      <c r="HA54" s="133" t="str">
        <f>IF(IF(IF($C54="Christopher Lobo",_xlfn.XLOOKUP($B54,PROSPER_Lobo!$1:$1,PROSPER_Lobo!$56:$56,""),
IF($C54="Naren Baliga",_xlfn.XLOOKUP($B54,PROSPER_Baliga!$1:$1,PROSPER_Baliga!$56:$56,""),
IF($C54="Thorsten Huhn",_xlfn.XLOOKUP($B54,PROSPER_Huhn!$1:$1,PROSPER_Huhn!$56:$56,""),
IF($C54="Nick Hull",_xlfn.XLOOKUP($B54,PROSPER_Hull!$1:$1,PROSPER_Hull!$56:$56,""),
IF($C54="Monika Kotwani",_xlfn.XLOOKUP($B54,PROSPER_Kotwani!$1:$1,PROSPER_Kotwani!$56:$56,""),
IF($C54="Jonathan Wellner",_xlfn.XLOOKUP($B54,PROSPER_Wellner!$1:$1,PROSPER_Wellner!$56:$56,""),
IF($C54="Travis Harvey",_xlfn.XLOOKUP($B54,PROSPER_Harvey!$1:$1,PROSPER_Harvey!$56:$56,""),"")))))))="","",
IF($C54="Christopher Lobo",_xlfn.XLOOKUP($B54,PROSPER_Lobo!$1:$1,PROSPER_Lobo!$56:$56,""),
IF($C54="Naren Baliga",_xlfn.XLOOKUP($B54,PROSPER_Baliga!$1:$1,PROSPER_Baliga!$56:$56,""),
IF($C54="Thorsten Huhn",_xlfn.XLOOKUP($B54,PROSPER_Huhn!$1:$1,PROSPER_Huhn!$56:$56,""),
IF($C54="Nick Hull",_xlfn.XLOOKUP($B54,PROSPER_Hull!$1:$1,PROSPER_Hull!$56:$56,""),
IF($C54="Monika Kotwani",_xlfn.XLOOKUP($B54,PROSPER_Kotwani!$1:$1,PROSPER_Kotwani!$56:$56,""),
IF($C54="Jonathan Wellner",_xlfn.XLOOKUP($B54,PROSPER_Wellner!$1:$1,PROSPER_Wellner!$56:$56,""),
IF($C54="Travis Harvey",_xlfn.XLOOKUP($B54,PROSPER_Harvey!$1:$1,PROSPER_Harvey!$56:$56,""),""))))))))="","No Score",IF(IF($C54="Christopher Lobo",_xlfn.XLOOKUP($B54,PROSPER_Lobo!$1:$1,PROSPER_Lobo!$56:$56,""),
IF($C54="Naren Baliga",_xlfn.XLOOKUP($B54,PROSPER_Baliga!$1:$1,PROSPER_Baliga!$56:$56,""),
IF($C54="Thorsten Huhn",_xlfn.XLOOKUP($B54,PROSPER_Huhn!$1:$1,PROSPER_Huhn!$56:$56,""),
IF($C54="Nick Hull",_xlfn.XLOOKUP($B54,PROSPER_Hull!$1:$1,PROSPER_Hull!$56:$56,""),
IF($C54="Monika Kotwani",_xlfn.XLOOKUP($B54,PROSPER_Kotwani!$1:$1,PROSPER_Kotwani!$56:$56,""),
IF($C54="Jonathan Wellner",_xlfn.XLOOKUP($B54,PROSPER_Wellner!$1:$1,PROSPER_Wellner!$56:$56,""),
IF($C54="Travis Harvey",_xlfn.XLOOKUP($B54,PROSPER_Harvey!$1:$1,PROSPER_Harvey!$56:$56,""),"")))))))="","",
IF($C54="Christopher Lobo",_xlfn.XLOOKUP($B54,PROSPER_Lobo!$1:$1,PROSPER_Lobo!$56:$56,""),
IF($C54="Naren Baliga",_xlfn.XLOOKUP($B54,PROSPER_Baliga!$1:$1,PROSPER_Baliga!$56:$56,""),
IF($C54="Thorsten Huhn",_xlfn.XLOOKUP($B54,PROSPER_Huhn!$1:$1,PROSPER_Huhn!$56:$56,""),
IF($C54="Nick Hull",_xlfn.XLOOKUP($B54,PROSPER_Hull!$1:$1,PROSPER_Hull!$56:$56,""),
IF($C54="Monika Kotwani",_xlfn.XLOOKUP($B54,PROSPER_Kotwani!$1:$1,PROSPER_Kotwani!$56:$56,""),
IF($C54="Jonathan Wellner",_xlfn.XLOOKUP($B54,PROSPER_Wellner!$1:$1,PROSPER_Wellner!$56:$56,""),
IF($C54="Travis Harvey",_xlfn.XLOOKUP($B54,PROSPER_Harvey!$1:$1,PROSPER_Harvey!$56:$56,""),"")))))))))</f>
        <v>No Score</v>
      </c>
      <c r="HB54" s="134" t="str">
        <f>IF(IF(IF($C54="Christopher Lobo",_xlfn.XLOOKUP($B54,PROSPER_Lobo!$1:$1,PROSPER_Lobo!$57:$57,""),
IF($C54="Naren Baliga",_xlfn.XLOOKUP($B54,PROSPER_Baliga!$1:$1,PROSPER_Baliga!$57:$57,""),
IF($C54="Thorsten Huhn",_xlfn.XLOOKUP($B54,PROSPER_Huhn!$1:$1,PROSPER_Huhn!$57:$57,""),
IF($C54="Nick Hull",_xlfn.XLOOKUP($B54,PROSPER_Hull!$1:$1,PROSPER_Hull!$57:$57,""),
IF($C54="Monika Kotwani",_xlfn.XLOOKUP($B54,PROSPER_Kotwani!$1:$1,PROSPER_Kotwani!$57:$57,""),
IF($C54="Jonathan Wellner",_xlfn.XLOOKUP($B54,PROSPER_Wellner!$1:$1,PROSPER_Wellner!$57:$57,""),
IF($C54="Travis Harvey",_xlfn.XLOOKUP($B54,PROSPER_Harvey!$1:$1,PROSPER_Harvey!$57:$57,""),"")))))))="","",
IF($C54="Christopher Lobo",_xlfn.XLOOKUP($B54,PROSPER_Lobo!$1:$1,PROSPER_Lobo!$57:$57,""),
IF($C54="Naren Baliga",_xlfn.XLOOKUP($B54,PROSPER_Baliga!$1:$1,PROSPER_Baliga!$57:$57,""),
IF($C54="Thorsten Huhn",_xlfn.XLOOKUP($B54,PROSPER_Huhn!$1:$1,PROSPER_Huhn!$57:$57,""),
IF($C54="Nick Hull",_xlfn.XLOOKUP($B54,PROSPER_Hull!$1:$1,PROSPER_Hull!$57:$57,""),
IF($C54="Monika Kotwani",_xlfn.XLOOKUP($B54,PROSPER_Kotwani!$1:$1,PROSPER_Kotwani!$57:$57,""),
IF($C54="Jonathan Wellner",_xlfn.XLOOKUP($B54,PROSPER_Wellner!$1:$1,PROSPER_Wellner!$57:$57,""),
IF($C54="Travis Harvey",_xlfn.XLOOKUP($B54,PROSPER_Harvey!$1:$1,PROSPER_Harvey!$57:$57,""),""))))))))="","No Comment",IF(IF($C54="Christopher Lobo",_xlfn.XLOOKUP($B54,PROSPER_Lobo!$1:$1,PROSPER_Lobo!$57:$57,""),
IF($C54="Naren Baliga",_xlfn.XLOOKUP($B54,PROSPER_Baliga!$1:$1,PROSPER_Baliga!$57:$57,""),
IF($C54="Thorsten Huhn",_xlfn.XLOOKUP($B54,PROSPER_Huhn!$1:$1,PROSPER_Huhn!$57:$57,""),
IF($C54="Nick Hull",_xlfn.XLOOKUP($B54,PROSPER_Hull!$1:$1,PROSPER_Hull!$57:$57,""),
IF($C54="Monika Kotwani",_xlfn.XLOOKUP($B54,PROSPER_Kotwani!$1:$1,PROSPER_Kotwani!$57:$57,""),
IF($C54="Jonathan Wellner",_xlfn.XLOOKUP($B54,PROSPER_Wellner!$1:$1,PROSPER_Wellner!$57:$57,""),
IF($C54="Travis Harvey",_xlfn.XLOOKUP($B54,PROSPER_Harvey!$1:$1,PROSPER_Harvey!$57:$57,""),"")))))))="","",
IF($C54="Christopher Lobo",_xlfn.XLOOKUP($B54,PROSPER_Lobo!$1:$1,PROSPER_Lobo!$57:$57,""),
IF($C54="Naren Baliga",_xlfn.XLOOKUP($B54,PROSPER_Baliga!$1:$1,PROSPER_Baliga!$57:$57,""),
IF($C54="Thorsten Huhn",_xlfn.XLOOKUP($B54,PROSPER_Huhn!$1:$1,PROSPER_Huhn!$57:$57,""),
IF($C54="Nick Hull",_xlfn.XLOOKUP($B54,PROSPER_Hull!$1:$1,PROSPER_Hull!$57:$57,""),
IF($C54="Monika Kotwani",_xlfn.XLOOKUP($B54,PROSPER_Kotwani!$1:$1,PROSPER_Kotwani!$57:$57,""),
IF($C54="Jonathan Wellner",_xlfn.XLOOKUP($B54,PROSPER_Wellner!$1:$1,PROSPER_Wellner!$57:$57,""),
IF($C54="Travis Harvey",_xlfn.XLOOKUP($B54,PROSPER_Harvey!$1:$1,PROSPER_Harvey!$57:$57,""),"")))))))))</f>
        <v>No Comment</v>
      </c>
      <c r="HC54" s="192">
        <f t="shared" si="466"/>
        <v>0</v>
      </c>
      <c r="HD54" s="135" t="str">
        <f>_xlfn.XLOOKUP(B54,PROSPERInitial_Query!$E:$E,PROSPERInitial_Query!$AK:$AK,"",,-1)</f>
        <v/>
      </c>
      <c r="HE54" s="136" t="str">
        <f t="shared" si="400"/>
        <v>Utsav Banatwala4 - SuccessServices Quality</v>
      </c>
      <c r="HF54" s="136" t="str">
        <f>_xlfn.XLOOKUP(HE54,PROSPERDelta_Query!BK:BK,PROSPERDelta_Query!AX:AX,"",,-1)</f>
        <v/>
      </c>
      <c r="HG54" s="137" t="str">
        <f t="shared" si="467"/>
        <v>N/A</v>
      </c>
      <c r="HH54" s="137" t="str">
        <f>IF(IF(IF($C54="Christopher Lobo",_xlfn.XLOOKUP($B54,PROSPER_Lobo!$1:$1,PROSPER_Lobo!$58:$58,""),
IF($C54="Naren Baliga",_xlfn.XLOOKUP($B54,PROSPER_Baliga!$1:$1,PROSPER_Baliga!$58:$58,""),
IF($C54="Thorsten Huhn",_xlfn.XLOOKUP($B54,PROSPER_Huhn!$1:$1,PROSPER_Huhn!$58:$58,""),
IF($C54="Nick Hull",_xlfn.XLOOKUP($B54,PROSPER_Hull!$1:$1,PROSPER_Hull!$58:$58,""),
IF($C54="Monika Kotwani",_xlfn.XLOOKUP($B54,PROSPER_Kotwani!$1:$1,PROSPER_Kotwani!$58:$58,""),
IF($C54="Jonathan Wellner",_xlfn.XLOOKUP($B54,PROSPER_Wellner!$1:$1,PROSPER_Wellner!$58:$58,""),
IF($C54="Travis Harvey",_xlfn.XLOOKUP($B54,PROSPER_Harvey!$1:$1,PROSPER_Harvey!$58:$58,""),"")))))))="","",
IF($C54="Christopher Lobo",_xlfn.XLOOKUP($B54,PROSPER_Lobo!$1:$1,PROSPER_Lobo!$58:$58,""),
IF($C54="Naren Baliga",_xlfn.XLOOKUP($B54,PROSPER_Baliga!$1:$1,PROSPER_Baliga!$58:$58,""),
IF($C54="Thorsten Huhn",_xlfn.XLOOKUP($B54,PROSPER_Huhn!$1:$1,PROSPER_Huhn!$58:$58,""),
IF($C54="Nick Hull",_xlfn.XLOOKUP($B54,PROSPER_Hull!$1:$1,PROSPER_Hull!$58:$58,""),
IF($C54="Monika Kotwani",_xlfn.XLOOKUP($B54,PROSPER_Kotwani!$1:$1,PROSPER_Kotwani!$58:$58,""),
IF($C54="Jonathan Wellner",_xlfn.XLOOKUP($B54,PROSPER_Wellner!$1:$1,PROSPER_Wellner!$58:$58,""),
IF($C54="Travis Harvey",_xlfn.XLOOKUP($B54,PROSPER_Harvey!$1:$1,PROSPER_Harvey!$58:$58,""),""))))))))="","No Score",IF(IF($C54="Christopher Lobo",_xlfn.XLOOKUP($B54,PROSPER_Lobo!$1:$1,PROSPER_Lobo!$58:$58,""),
IF($C54="Naren Baliga",_xlfn.XLOOKUP($B54,PROSPER_Baliga!$1:$1,PROSPER_Baliga!$58:$58,""),
IF($C54="Thorsten Huhn",_xlfn.XLOOKUP($B54,PROSPER_Huhn!$1:$1,PROSPER_Huhn!$58:$58,""),
IF($C54="Nick Hull",_xlfn.XLOOKUP($B54,PROSPER_Hull!$1:$1,PROSPER_Hull!$58:$58,""),
IF($C54="Monika Kotwani",_xlfn.XLOOKUP($B54,PROSPER_Kotwani!$1:$1,PROSPER_Kotwani!$58:$58,""),
IF($C54="Jonathan Wellner",_xlfn.XLOOKUP($B54,PROSPER_Wellner!$1:$1,PROSPER_Wellner!$58:$58,""),
IF($C54="Travis Harvey",_xlfn.XLOOKUP($B54,PROSPER_Harvey!$1:$1,PROSPER_Harvey!$58:$58,""),"")))))))="","",
IF($C54="Christopher Lobo",_xlfn.XLOOKUP($B54,PROSPER_Lobo!$1:$1,PROSPER_Lobo!$58:$58,""),
IF($C54="Naren Baliga",_xlfn.XLOOKUP($B54,PROSPER_Baliga!$1:$1,PROSPER_Baliga!$58:$58,""),
IF($C54="Thorsten Huhn",_xlfn.XLOOKUP($B54,PROSPER_Huhn!$1:$1,PROSPER_Huhn!$58:$58,""),
IF($C54="Nick Hull",_xlfn.XLOOKUP($B54,PROSPER_Hull!$1:$1,PROSPER_Hull!$58:$58,""),
IF($C54="Monika Kotwani",_xlfn.XLOOKUP($B54,PROSPER_Kotwani!$1:$1,PROSPER_Kotwani!$58:$58,""),
IF($C54="Jonathan Wellner",_xlfn.XLOOKUP($B54,PROSPER_Wellner!$1:$1,PROSPER_Wellner!$58:$58,""),
IF($C54="Travis Harvey",_xlfn.XLOOKUP($B54,PROSPER_Harvey!$1:$1,PROSPER_Harvey!$58:$58,""),"")))))))))</f>
        <v>No Score</v>
      </c>
      <c r="HI54" s="138" t="str">
        <f>IF(IF(IF($C54="Christopher Lobo",_xlfn.XLOOKUP($B54,PROSPER_Lobo!$1:$1,PROSPER_Lobo!$59:$59,""),
IF($C54="Naren Baliga",_xlfn.XLOOKUP($B54,PROSPER_Baliga!$1:$1,PROSPER_Baliga!$59:$59,""),
IF($C54="Thorsten Huhn",_xlfn.XLOOKUP($B54,PROSPER_Huhn!$1:$1,PROSPER_Huhn!$59:$59,""),
IF($C54="Nick Hull",_xlfn.XLOOKUP($B54,PROSPER_Hull!$1:$1,PROSPER_Hull!$59:$59,""),
IF($C54="Monika Kotwani",_xlfn.XLOOKUP($B54,PROSPER_Kotwani!$1:$1,PROSPER_Kotwani!$59:$59,""),
IF($C54="Jonathan Wellner",_xlfn.XLOOKUP($B54,PROSPER_Wellner!$1:$1,PROSPER_Wellner!$59:$59,""),
IF($C54="Travis Harvey",_xlfn.XLOOKUP($B54,PROSPER_Harvey!$1:$1,PROSPER_Harvey!$59:$59,""),"")))))))="","",
IF($C54="Christopher Lobo",_xlfn.XLOOKUP($B54,PROSPER_Lobo!$1:$1,PROSPER_Lobo!$59:$59,""),
IF($C54="Naren Baliga",_xlfn.XLOOKUP($B54,PROSPER_Baliga!$1:$1,PROSPER_Baliga!$59:$59,""),
IF($C54="Thorsten Huhn",_xlfn.XLOOKUP($B54,PROSPER_Huhn!$1:$1,PROSPER_Huhn!$59:$59,""),
IF($C54="Nick Hull",_xlfn.XLOOKUP($B54,PROSPER_Hull!$1:$1,PROSPER_Hull!$59:$59,""),
IF($C54="Monika Kotwani",_xlfn.XLOOKUP($B54,PROSPER_Kotwani!$1:$1,PROSPER_Kotwani!$59:$59,""),
IF($C54="Jonathan Wellner",_xlfn.XLOOKUP($B54,PROSPER_Wellner!$1:$1,PROSPER_Wellner!$59:$59,""),
IF($C54="Travis Harvey",_xlfn.XLOOKUP($B54,PROSPER_Harvey!$1:$1,PROSPER_Harvey!$59:$59,""),""))))))))="","No Comment",IF(IF($C54="Christopher Lobo",_xlfn.XLOOKUP($B54,PROSPER_Lobo!$1:$1,PROSPER_Lobo!$59:$59,""),
IF($C54="Naren Baliga",_xlfn.XLOOKUP($B54,PROSPER_Baliga!$1:$1,PROSPER_Baliga!$59:$59,""),
IF($C54="Thorsten Huhn",_xlfn.XLOOKUP($B54,PROSPER_Huhn!$1:$1,PROSPER_Huhn!$59:$59,""),
IF($C54="Nick Hull",_xlfn.XLOOKUP($B54,PROSPER_Hull!$1:$1,PROSPER_Hull!$59:$59,""),
IF($C54="Monika Kotwani",_xlfn.XLOOKUP($B54,PROSPER_Kotwani!$1:$1,PROSPER_Kotwani!$59:$59,""),
IF($C54="Jonathan Wellner",_xlfn.XLOOKUP($B54,PROSPER_Wellner!$1:$1,PROSPER_Wellner!$59:$59,""),
IF($C54="Travis Harvey",_xlfn.XLOOKUP($B54,PROSPER_Harvey!$1:$1,PROSPER_Harvey!$59:$59,""),"")))))))="","",
IF($C54="Christopher Lobo",_xlfn.XLOOKUP($B54,PROSPER_Lobo!$1:$1,PROSPER_Lobo!$59:$59,""),
IF($C54="Naren Baliga",_xlfn.XLOOKUP($B54,PROSPER_Baliga!$1:$1,PROSPER_Baliga!$59:$59,""),
IF($C54="Thorsten Huhn",_xlfn.XLOOKUP($B54,PROSPER_Huhn!$1:$1,PROSPER_Huhn!$59:$59,""),
IF($C54="Nick Hull",_xlfn.XLOOKUP($B54,PROSPER_Hull!$1:$1,PROSPER_Hull!$59:$59,""),
IF($C54="Monika Kotwani",_xlfn.XLOOKUP($B54,PROSPER_Kotwani!$1:$1,PROSPER_Kotwani!$59:$59,""),
IF($C54="Jonathan Wellner",_xlfn.XLOOKUP($B54,PROSPER_Wellner!$1:$1,PROSPER_Wellner!$59:$59,""),
IF($C54="Travis Harvey",_xlfn.XLOOKUP($B54,PROSPER_Harvey!$1:$1,PROSPER_Harvey!$59:$59,""),"")))))))))</f>
        <v>No Comment</v>
      </c>
      <c r="HJ54" s="188" t="str">
        <f t="shared" si="468"/>
        <v>N/A</v>
      </c>
      <c r="HK54" s="135" t="str">
        <f>_xlfn.XLOOKUP(B54,PROSPERInitial_Query!$E:$E,PROSPERInitial_Query!$AL:$AL,"",,-1)</f>
        <v/>
      </c>
      <c r="HL54" s="136" t="str">
        <f t="shared" si="401"/>
        <v>Utsav Banatwala4 - SuccessEscalation Management</v>
      </c>
      <c r="HM54" s="136" t="str">
        <f>_xlfn.XLOOKUP(HL54,PROSPERDelta_Query!BK:BK,PROSPERDelta_Query!AY:AY,"",,-1)</f>
        <v/>
      </c>
      <c r="HN54" s="137" t="str">
        <f t="shared" si="469"/>
        <v>N/A</v>
      </c>
      <c r="HO54" s="137" t="str">
        <f>IF(IF(IF($C54="Christopher Lobo",_xlfn.XLOOKUP($B54,PROSPER_Lobo!$1:$1,PROSPER_Lobo!$60:$60,""),
IF($C54="Naren Baliga",_xlfn.XLOOKUP($B54,PROSPER_Baliga!$1:$1,PROSPER_Baliga!$60:$60,""),
IF($C54="Thorsten Huhn",_xlfn.XLOOKUP($B54,PROSPER_Huhn!$1:$1,PROSPER_Huhn!$60:$60,""),
IF($C54="Nick Hull",_xlfn.XLOOKUP($B54,PROSPER_Hull!$1:$1,PROSPER_Hull!$60:$60,""),
IF($C54="Monika Kotwani",_xlfn.XLOOKUP($B54,PROSPER_Kotwani!$1:$1,PROSPER_Kotwani!$60:$60,""),
IF($C54="Jonathan Wellner",_xlfn.XLOOKUP($B54,PROSPER_Wellner!$1:$1,PROSPER_Wellner!$60:$60,""),
IF($C54="Travis Harvey",_xlfn.XLOOKUP($B54,PROSPER_Harvey!$1:$1,PROSPER_Harvey!$60:$60,""),"")))))))="","",
IF($C54="Christopher Lobo",_xlfn.XLOOKUP($B54,PROSPER_Lobo!$1:$1,PROSPER_Lobo!$60:$60,""),
IF($C54="Naren Baliga",_xlfn.XLOOKUP($B54,PROSPER_Baliga!$1:$1,PROSPER_Baliga!$60:$60,""),
IF($C54="Thorsten Huhn",_xlfn.XLOOKUP($B54,PROSPER_Huhn!$1:$1,PROSPER_Huhn!$60:$60,""),
IF($C54="Nick Hull",_xlfn.XLOOKUP($B54,PROSPER_Hull!$1:$1,PROSPER_Hull!$60:$60,""),
IF($C54="Monika Kotwani",_xlfn.XLOOKUP($B54,PROSPER_Kotwani!$1:$1,PROSPER_Kotwani!$60:$60,""),
IF($C54="Jonathan Wellner",_xlfn.XLOOKUP($B54,PROSPER_Wellner!$1:$1,PROSPER_Wellner!$60:$60,""),
IF($C54="Travis Harvey",_xlfn.XLOOKUP($B54,PROSPER_Harvey!$1:$1,PROSPER_Harvey!$60:$60,""),""))))))))="","No Score",IF(IF($C54="Christopher Lobo",_xlfn.XLOOKUP($B54,PROSPER_Lobo!$1:$1,PROSPER_Lobo!$60:$60,""),
IF($C54="Naren Baliga",_xlfn.XLOOKUP($B54,PROSPER_Baliga!$1:$1,PROSPER_Baliga!$60:$60,""),
IF($C54="Thorsten Huhn",_xlfn.XLOOKUP($B54,PROSPER_Huhn!$1:$1,PROSPER_Huhn!$60:$60,""),
IF($C54="Nick Hull",_xlfn.XLOOKUP($B54,PROSPER_Hull!$1:$1,PROSPER_Hull!$60:$60,""),
IF($C54="Monika Kotwani",_xlfn.XLOOKUP($B54,PROSPER_Kotwani!$1:$1,PROSPER_Kotwani!$60:$60,""),
IF($C54="Jonathan Wellner",_xlfn.XLOOKUP($B54,PROSPER_Wellner!$1:$1,PROSPER_Wellner!$60:$60,""),
IF($C54="Travis Harvey",_xlfn.XLOOKUP($B54,PROSPER_Harvey!$1:$1,PROSPER_Harvey!$60:$60,""),"")))))))="","",
IF($C54="Christopher Lobo",_xlfn.XLOOKUP($B54,PROSPER_Lobo!$1:$1,PROSPER_Lobo!$60:$60,""),
IF($C54="Naren Baliga",_xlfn.XLOOKUP($B54,PROSPER_Baliga!$1:$1,PROSPER_Baliga!$60:$60,""),
IF($C54="Thorsten Huhn",_xlfn.XLOOKUP($B54,PROSPER_Huhn!$1:$1,PROSPER_Huhn!$60:$60,""),
IF($C54="Nick Hull",_xlfn.XLOOKUP($B54,PROSPER_Hull!$1:$1,PROSPER_Hull!$60:$60,""),
IF($C54="Monika Kotwani",_xlfn.XLOOKUP($B54,PROSPER_Kotwani!$1:$1,PROSPER_Kotwani!$60:$60,""),
IF($C54="Jonathan Wellner",_xlfn.XLOOKUP($B54,PROSPER_Wellner!$1:$1,PROSPER_Wellner!$60:$60,""),
IF($C54="Travis Harvey",_xlfn.XLOOKUP($B54,PROSPER_Harvey!$1:$1,PROSPER_Harvey!$60:$60,""),"")))))))))</f>
        <v>No Score</v>
      </c>
      <c r="HP54" s="138" t="str">
        <f>IF(IF(IF($C54="Christopher Lobo",_xlfn.XLOOKUP($B54,PROSPER_Lobo!$1:$1,PROSPER_Lobo!$61:$61,""),
IF($C54="Naren Baliga",_xlfn.XLOOKUP($B54,PROSPER_Baliga!$1:$1,PROSPER_Baliga!$61:$61,""),
IF($C54="Thorsten Huhn",_xlfn.XLOOKUP($B54,PROSPER_Huhn!$1:$1,PROSPER_Huhn!$61:$61,""),
IF($C54="Nick Hull",_xlfn.XLOOKUP($B54,PROSPER_Hull!$1:$1,PROSPER_Hull!$61:$61,""),
IF($C54="Monika Kotwani",_xlfn.XLOOKUP($B54,PROSPER_Kotwani!$1:$1,PROSPER_Kotwani!$61:$61,""),
IF($C54="Jonathan Wellner",_xlfn.XLOOKUP($B54,PROSPER_Wellner!$1:$1,PROSPER_Wellner!$61:$61,""),
IF($C54="Travis Harvey",_xlfn.XLOOKUP($B54,PROSPER_Harvey!$1:$1,PROSPER_Harvey!$61:$61,""),"")))))))="","",
IF($C54="Christopher Lobo",_xlfn.XLOOKUP($B54,PROSPER_Lobo!$1:$1,PROSPER_Lobo!$61:$61,""),
IF($C54="Naren Baliga",_xlfn.XLOOKUP($B54,PROSPER_Baliga!$1:$1,PROSPER_Baliga!$61:$61,""),
IF($C54="Thorsten Huhn",_xlfn.XLOOKUP($B54,PROSPER_Huhn!$1:$1,PROSPER_Huhn!$61:$61,""),
IF($C54="Nick Hull",_xlfn.XLOOKUP($B54,PROSPER_Hull!$1:$1,PROSPER_Hull!$61:$61,""),
IF($C54="Monika Kotwani",_xlfn.XLOOKUP($B54,PROSPER_Kotwani!$1:$1,PROSPER_Kotwani!$61:$61,""),
IF($C54="Jonathan Wellner",_xlfn.XLOOKUP($B54,PROSPER_Wellner!$1:$1,PROSPER_Wellner!$61:$61,""),
IF($C54="Travis Harvey",_xlfn.XLOOKUP($B54,PROSPER_Harvey!$1:$1,PROSPER_Harvey!$61:$61,""),""))))))))="","No Comment",IF(IF($C54="Christopher Lobo",_xlfn.XLOOKUP($B54,PROSPER_Lobo!$1:$1,PROSPER_Lobo!$61:$61,""),
IF($C54="Naren Baliga",_xlfn.XLOOKUP($B54,PROSPER_Baliga!$1:$1,PROSPER_Baliga!$61:$61,""),
IF($C54="Thorsten Huhn",_xlfn.XLOOKUP($B54,PROSPER_Huhn!$1:$1,PROSPER_Huhn!$61:$61,""),
IF($C54="Nick Hull",_xlfn.XLOOKUP($B54,PROSPER_Hull!$1:$1,PROSPER_Hull!$61:$61,""),
IF($C54="Monika Kotwani",_xlfn.XLOOKUP($B54,PROSPER_Kotwani!$1:$1,PROSPER_Kotwani!$61:$61,""),
IF($C54="Jonathan Wellner",_xlfn.XLOOKUP($B54,PROSPER_Wellner!$1:$1,PROSPER_Wellner!$61:$61,""),
IF($C54="Travis Harvey",_xlfn.XLOOKUP($B54,PROSPER_Harvey!$1:$1,PROSPER_Harvey!$61:$61,""),"")))))))="","",
IF($C54="Christopher Lobo",_xlfn.XLOOKUP($B54,PROSPER_Lobo!$1:$1,PROSPER_Lobo!$61:$61,""),
IF($C54="Naren Baliga",_xlfn.XLOOKUP($B54,PROSPER_Baliga!$1:$1,PROSPER_Baliga!$61:$61,""),
IF($C54="Thorsten Huhn",_xlfn.XLOOKUP($B54,PROSPER_Huhn!$1:$1,PROSPER_Huhn!$61:$61,""),
IF($C54="Nick Hull",_xlfn.XLOOKUP($B54,PROSPER_Hull!$1:$1,PROSPER_Hull!$61:$61,""),
IF($C54="Monika Kotwani",_xlfn.XLOOKUP($B54,PROSPER_Kotwani!$1:$1,PROSPER_Kotwani!$61:$61,""),
IF($C54="Jonathan Wellner",_xlfn.XLOOKUP($B54,PROSPER_Wellner!$1:$1,PROSPER_Wellner!$61:$61,""),
IF($C54="Travis Harvey",_xlfn.XLOOKUP($B54,PROSPER_Harvey!$1:$1,PROSPER_Harvey!$61:$61,""),"")))))))))</f>
        <v>No Comment</v>
      </c>
      <c r="HQ54" s="188" t="str">
        <f t="shared" si="470"/>
        <v>N/A</v>
      </c>
      <c r="HR54" s="135" t="str">
        <f>_xlfn.XLOOKUP(B54,PROSPERInitial_Query!$E:$E,PROSPERInitial_Query!$AM:$AM,"",,-1)</f>
        <v/>
      </c>
      <c r="HS54" s="136" t="str">
        <f t="shared" si="402"/>
        <v>Utsav Banatwala4 - SuccessExpanding / Renewing the Business</v>
      </c>
      <c r="HT54" s="136" t="str">
        <f>_xlfn.XLOOKUP(HS54,PROSPERDelta_Query!BK:BK,PROSPERDelta_Query!AZ:AZ,"",,-1)</f>
        <v/>
      </c>
      <c r="HU54" s="137" t="str">
        <f t="shared" si="471"/>
        <v>N/A</v>
      </c>
      <c r="HV54" s="137" t="str">
        <f>IF(IF(IF($C54="Christopher Lobo",_xlfn.XLOOKUP($B54,PROSPER_Lobo!$1:$1,PROSPER_Lobo!$62:$62,""),
IF($C54="Naren Baliga",_xlfn.XLOOKUP($B54,PROSPER_Baliga!$1:$1,PROSPER_Baliga!$62:$62,""),
IF($C54="Thorsten Huhn",_xlfn.XLOOKUP($B54,PROSPER_Huhn!$1:$1,PROSPER_Huhn!$62:$62,""),
IF($C54="Nick Hull",_xlfn.XLOOKUP($B54,PROSPER_Hull!$1:$1,PROSPER_Hull!$62:$62,""),
IF($C54="Monika Kotwani",_xlfn.XLOOKUP($B54,PROSPER_Kotwani!$1:$1,PROSPER_Kotwani!$62:$62,""),
IF($C54="Jonathan Wellner",_xlfn.XLOOKUP($B54,PROSPER_Wellner!$1:$1,PROSPER_Wellner!$62:$62,""),
IF($C54="Travis Harvey",_xlfn.XLOOKUP($B54,PROSPER_Harvey!$1:$1,PROSPER_Harvey!$62:$62,""),"")))))))="","",
IF($C54="Christopher Lobo",_xlfn.XLOOKUP($B54,PROSPER_Lobo!$1:$1,PROSPER_Lobo!$62:$62,""),
IF($C54="Naren Baliga",_xlfn.XLOOKUP($B54,PROSPER_Baliga!$1:$1,PROSPER_Baliga!$62:$62,""),
IF($C54="Thorsten Huhn",_xlfn.XLOOKUP($B54,PROSPER_Huhn!$1:$1,PROSPER_Huhn!$62:$62,""),
IF($C54="Nick Hull",_xlfn.XLOOKUP($B54,PROSPER_Hull!$1:$1,PROSPER_Hull!$62:$62,""),
IF($C54="Monika Kotwani",_xlfn.XLOOKUP($B54,PROSPER_Kotwani!$1:$1,PROSPER_Kotwani!$62:$62,""),
IF($C54="Jonathan Wellner",_xlfn.XLOOKUP($B54,PROSPER_Wellner!$1:$1,PROSPER_Wellner!$62:$62,""),
IF($C54="Travis Harvey",_xlfn.XLOOKUP($B54,PROSPER_Harvey!$1:$1,PROSPER_Harvey!$62:$62,""),""))))))))="","No Score",IF(IF($C54="Christopher Lobo",_xlfn.XLOOKUP($B54,PROSPER_Lobo!$1:$1,PROSPER_Lobo!$62:$62,""),
IF($C54="Naren Baliga",_xlfn.XLOOKUP($B54,PROSPER_Baliga!$1:$1,PROSPER_Baliga!$62:$62,""),
IF($C54="Thorsten Huhn",_xlfn.XLOOKUP($B54,PROSPER_Huhn!$1:$1,PROSPER_Huhn!$62:$62,""),
IF($C54="Nick Hull",_xlfn.XLOOKUP($B54,PROSPER_Hull!$1:$1,PROSPER_Hull!$62:$62,""),
IF($C54="Monika Kotwani",_xlfn.XLOOKUP($B54,PROSPER_Kotwani!$1:$1,PROSPER_Kotwani!$62:$62,""),
IF($C54="Jonathan Wellner",_xlfn.XLOOKUP($B54,PROSPER_Wellner!$1:$1,PROSPER_Wellner!$62:$62,""),
IF($C54="Travis Harvey",_xlfn.XLOOKUP($B54,PROSPER_Harvey!$1:$1,PROSPER_Harvey!$62:$62,""),"")))))))="","",
IF($C54="Christopher Lobo",_xlfn.XLOOKUP($B54,PROSPER_Lobo!$1:$1,PROSPER_Lobo!$62:$62,""),
IF($C54="Naren Baliga",_xlfn.XLOOKUP($B54,PROSPER_Baliga!$1:$1,PROSPER_Baliga!$62:$62,""),
IF($C54="Thorsten Huhn",_xlfn.XLOOKUP($B54,PROSPER_Huhn!$1:$1,PROSPER_Huhn!$62:$62,""),
IF($C54="Nick Hull",_xlfn.XLOOKUP($B54,PROSPER_Hull!$1:$1,PROSPER_Hull!$62:$62,""),
IF($C54="Monika Kotwani",_xlfn.XLOOKUP($B54,PROSPER_Kotwani!$1:$1,PROSPER_Kotwani!$62:$62,""),
IF($C54="Jonathan Wellner",_xlfn.XLOOKUP($B54,PROSPER_Wellner!$1:$1,PROSPER_Wellner!$62:$62,""),
IF($C54="Travis Harvey",_xlfn.XLOOKUP($B54,PROSPER_Harvey!$1:$1,PROSPER_Harvey!$62:$62,""),"")))))))))</f>
        <v>No Score</v>
      </c>
      <c r="HW54" s="138" t="str">
        <f>IF(IF(IF($C54="Christopher Lobo",_xlfn.XLOOKUP($B54,PROSPER_Lobo!$1:$1,PROSPER_Lobo!$63:$63,""),
IF($C54="Naren Baliga",_xlfn.XLOOKUP($B54,PROSPER_Baliga!$1:$1,PROSPER_Baliga!$63:$63,""),
IF($C54="Thorsten Huhn",_xlfn.XLOOKUP($B54,PROSPER_Huhn!$1:$1,PROSPER_Huhn!$63:$63,""),
IF($C54="Nick Hull",_xlfn.XLOOKUP($B54,PROSPER_Hull!$1:$1,PROSPER_Hull!$63:$63,""),
IF($C54="Monika Kotwani",_xlfn.XLOOKUP($B54,PROSPER_Kotwani!$1:$1,PROSPER_Kotwani!$63:$63,""),
IF($C54="Jonathan Wellner",_xlfn.XLOOKUP($B54,PROSPER_Wellner!$1:$1,PROSPER_Wellner!$63:$63,""),
IF($C54="Travis Harvey",_xlfn.XLOOKUP($B54,PROSPER_Harvey!$1:$1,PROSPER_Harvey!$63:$63,""),"")))))))="","",
IF($C54="Christopher Lobo",_xlfn.XLOOKUP($B54,PROSPER_Lobo!$1:$1,PROSPER_Lobo!$63:$63,""),
IF($C54="Naren Baliga",_xlfn.XLOOKUP($B54,PROSPER_Baliga!$1:$1,PROSPER_Baliga!$63:$63,""),
IF($C54="Thorsten Huhn",_xlfn.XLOOKUP($B54,PROSPER_Huhn!$1:$1,PROSPER_Huhn!$63:$63,""),
IF($C54="Nick Hull",_xlfn.XLOOKUP($B54,PROSPER_Hull!$1:$1,PROSPER_Hull!$63:$63,""),
IF($C54="Monika Kotwani",_xlfn.XLOOKUP($B54,PROSPER_Kotwani!$1:$1,PROSPER_Kotwani!$63:$63,""),
IF($C54="Jonathan Wellner",_xlfn.XLOOKUP($B54,PROSPER_Wellner!$1:$1,PROSPER_Wellner!$63:$63,""),
IF($C54="Travis Harvey",_xlfn.XLOOKUP($B54,PROSPER_Harvey!$1:$1,PROSPER_Harvey!$63:$63,""),""))))))))="","No Comment",IF(IF($C54="Christopher Lobo",_xlfn.XLOOKUP($B54,PROSPER_Lobo!$1:$1,PROSPER_Lobo!$63:$63,""),
IF($C54="Naren Baliga",_xlfn.XLOOKUP($B54,PROSPER_Baliga!$1:$1,PROSPER_Baliga!$63:$63,""),
IF($C54="Thorsten Huhn",_xlfn.XLOOKUP($B54,PROSPER_Huhn!$1:$1,PROSPER_Huhn!$63:$63,""),
IF($C54="Nick Hull",_xlfn.XLOOKUP($B54,PROSPER_Hull!$1:$1,PROSPER_Hull!$63:$63,""),
IF($C54="Monika Kotwani",_xlfn.XLOOKUP($B54,PROSPER_Kotwani!$1:$1,PROSPER_Kotwani!$63:$63,""),
IF($C54="Jonathan Wellner",_xlfn.XLOOKUP($B54,PROSPER_Wellner!$1:$1,PROSPER_Wellner!$63:$63,""),
IF($C54="Travis Harvey",_xlfn.XLOOKUP($B54,PROSPER_Harvey!$1:$1,PROSPER_Harvey!$63:$63,""),"")))))))="","",
IF($C54="Christopher Lobo",_xlfn.XLOOKUP($B54,PROSPER_Lobo!$1:$1,PROSPER_Lobo!$63:$63,""),
IF($C54="Naren Baliga",_xlfn.XLOOKUP($B54,PROSPER_Baliga!$1:$1,PROSPER_Baliga!$63:$63,""),
IF($C54="Thorsten Huhn",_xlfn.XLOOKUP($B54,PROSPER_Huhn!$1:$1,PROSPER_Huhn!$63:$63,""),
IF($C54="Nick Hull",_xlfn.XLOOKUP($B54,PROSPER_Hull!$1:$1,PROSPER_Hull!$63:$63,""),
IF($C54="Monika Kotwani",_xlfn.XLOOKUP($B54,PROSPER_Kotwani!$1:$1,PROSPER_Kotwani!$63:$63,""),
IF($C54="Jonathan Wellner",_xlfn.XLOOKUP($B54,PROSPER_Wellner!$1:$1,PROSPER_Wellner!$63:$63,""),
IF($C54="Travis Harvey",_xlfn.XLOOKUP($B54,PROSPER_Harvey!$1:$1,PROSPER_Harvey!$63:$63,""),"")))))))))</f>
        <v>No Comment</v>
      </c>
      <c r="HX54" s="188" t="str">
        <f t="shared" si="472"/>
        <v>N/A</v>
      </c>
      <c r="HY54" s="135" t="str">
        <f>_xlfn.XLOOKUP(B54,PROSPERInitial_Query!$E:$E,PROSPERInitial_Query!$AN:$AN,"",,-1)</f>
        <v/>
      </c>
      <c r="HZ54" s="136" t="str">
        <f t="shared" si="403"/>
        <v>Utsav Banatwala4 - SuccessPre-Sales Participation</v>
      </c>
      <c r="IA54" s="136" t="str">
        <f>_xlfn.XLOOKUP(HZ54,PROSPERDelta_Query!BK:BK,PROSPERDelta_Query!BA:BA,"",,-1)</f>
        <v/>
      </c>
      <c r="IB54" s="137" t="str">
        <f t="shared" si="473"/>
        <v>N/A</v>
      </c>
      <c r="IC54" s="137" t="str">
        <f>IF(IF(IF($C54="Christopher Lobo",_xlfn.XLOOKUP($B54,PROSPER_Lobo!$1:$1,PROSPER_Lobo!$64:$64,""),
IF($C54="Naren Baliga",_xlfn.XLOOKUP($B54,PROSPER_Baliga!$1:$1,PROSPER_Baliga!$64:$64,""),
IF($C54="Thorsten Huhn",_xlfn.XLOOKUP($B54,PROSPER_Huhn!$1:$1,PROSPER_Huhn!$64:$64,""),
IF($C54="Nick Hull",_xlfn.XLOOKUP($B54,PROSPER_Hull!$1:$1,PROSPER_Hull!$64:$64,""),
IF($C54="Monika Kotwani",_xlfn.XLOOKUP($B54,PROSPER_Kotwani!$1:$1,PROSPER_Kotwani!$64:$64,""),
IF($C54="Jonathan Wellner",_xlfn.XLOOKUP($B54,PROSPER_Wellner!$1:$1,PROSPER_Wellner!$64:$64,""),
IF($C54="Travis Harvey",_xlfn.XLOOKUP($B54,PROSPER_Harvey!$1:$1,PROSPER_Harvey!$64:$64,""),"")))))))="","",
IF($C54="Christopher Lobo",_xlfn.XLOOKUP($B54,PROSPER_Lobo!$1:$1,PROSPER_Lobo!$64:$64,""),
IF($C54="Naren Baliga",_xlfn.XLOOKUP($B54,PROSPER_Baliga!$1:$1,PROSPER_Baliga!$64:$64,""),
IF($C54="Thorsten Huhn",_xlfn.XLOOKUP($B54,PROSPER_Huhn!$1:$1,PROSPER_Huhn!$64:$64,""),
IF($C54="Nick Hull",_xlfn.XLOOKUP($B54,PROSPER_Hull!$1:$1,PROSPER_Hull!$64:$64,""),
IF($C54="Monika Kotwani",_xlfn.XLOOKUP($B54,PROSPER_Kotwani!$1:$1,PROSPER_Kotwani!$64:$64,""),
IF($C54="Jonathan Wellner",_xlfn.XLOOKUP($B54,PROSPER_Wellner!$1:$1,PROSPER_Wellner!$64:$64,""),
IF($C54="Travis Harvey",_xlfn.XLOOKUP($B54,PROSPER_Harvey!$1:$1,PROSPER_Harvey!$64:$64,""),""))))))))="","No Score",IF(IF($C54="Christopher Lobo",_xlfn.XLOOKUP($B54,PROSPER_Lobo!$1:$1,PROSPER_Lobo!$64:$64,""),
IF($C54="Naren Baliga",_xlfn.XLOOKUP($B54,PROSPER_Baliga!$1:$1,PROSPER_Baliga!$64:$64,""),
IF($C54="Thorsten Huhn",_xlfn.XLOOKUP($B54,PROSPER_Huhn!$1:$1,PROSPER_Huhn!$64:$64,""),
IF($C54="Nick Hull",_xlfn.XLOOKUP($B54,PROSPER_Hull!$1:$1,PROSPER_Hull!$64:$64,""),
IF($C54="Monika Kotwani",_xlfn.XLOOKUP($B54,PROSPER_Kotwani!$1:$1,PROSPER_Kotwani!$64:$64,""),
IF($C54="Jonathan Wellner",_xlfn.XLOOKUP($B54,PROSPER_Wellner!$1:$1,PROSPER_Wellner!$64:$64,""),
IF($C54="Travis Harvey",_xlfn.XLOOKUP($B54,PROSPER_Harvey!$1:$1,PROSPER_Harvey!$64:$64,""),"")))))))="","",
IF($C54="Christopher Lobo",_xlfn.XLOOKUP($B54,PROSPER_Lobo!$1:$1,PROSPER_Lobo!$64:$64,""),
IF($C54="Naren Baliga",_xlfn.XLOOKUP($B54,PROSPER_Baliga!$1:$1,PROSPER_Baliga!$64:$64,""),
IF($C54="Thorsten Huhn",_xlfn.XLOOKUP($B54,PROSPER_Huhn!$1:$1,PROSPER_Huhn!$64:$64,""),
IF($C54="Nick Hull",_xlfn.XLOOKUP($B54,PROSPER_Hull!$1:$1,PROSPER_Hull!$64:$64,""),
IF($C54="Monika Kotwani",_xlfn.XLOOKUP($B54,PROSPER_Kotwani!$1:$1,PROSPER_Kotwani!$64:$64,""),
IF($C54="Jonathan Wellner",_xlfn.XLOOKUP($B54,PROSPER_Wellner!$1:$1,PROSPER_Wellner!$64:$64,""),
IF($C54="Travis Harvey",_xlfn.XLOOKUP($B54,PROSPER_Harvey!$1:$1,PROSPER_Harvey!$64:$64,""),"")))))))))</f>
        <v>No Score</v>
      </c>
      <c r="ID54" s="138" t="str">
        <f>IF(IF(IF($C54="Christopher Lobo",_xlfn.XLOOKUP($B54,PROSPER_Lobo!$1:$1,PROSPER_Lobo!$65:$65,""),
IF($C54="Naren Baliga",_xlfn.XLOOKUP($B54,PROSPER_Baliga!$1:$1,PROSPER_Baliga!$65:$65,""),
IF($C54="Thorsten Huhn",_xlfn.XLOOKUP($B54,PROSPER_Huhn!$1:$1,PROSPER_Huhn!$65:$65,""),
IF($C54="Nick Hull",_xlfn.XLOOKUP($B54,PROSPER_Hull!$1:$1,PROSPER_Hull!$65:$65,""),
IF($C54="Monika Kotwani",_xlfn.XLOOKUP($B54,PROSPER_Kotwani!$1:$1,PROSPER_Kotwani!$65:$65,""),
IF($C54="Jonathan Wellner",_xlfn.XLOOKUP($B54,PROSPER_Wellner!$1:$1,PROSPER_Wellner!$65:$65,""),
IF($C54="Travis Harvey",_xlfn.XLOOKUP($B54,PROSPER_Harvey!$1:$1,PROSPER_Harvey!$65:$65,""),"")))))))="","",
IF($C54="Christopher Lobo",_xlfn.XLOOKUP($B54,PROSPER_Lobo!$1:$1,PROSPER_Lobo!$65:$65,""),
IF($C54="Naren Baliga",_xlfn.XLOOKUP($B54,PROSPER_Baliga!$1:$1,PROSPER_Baliga!$65:$65,""),
IF($C54="Thorsten Huhn",_xlfn.XLOOKUP($B54,PROSPER_Huhn!$1:$1,PROSPER_Huhn!$65:$65,""),
IF($C54="Nick Hull",_xlfn.XLOOKUP($B54,PROSPER_Hull!$1:$1,PROSPER_Hull!$65:$65,""),
IF($C54="Monika Kotwani",_xlfn.XLOOKUP($B54,PROSPER_Kotwani!$1:$1,PROSPER_Kotwani!$65:$65,""),
IF($C54="Jonathan Wellner",_xlfn.XLOOKUP($B54,PROSPER_Wellner!$1:$1,PROSPER_Wellner!$65:$65,""),
IF($C54="Travis Harvey",_xlfn.XLOOKUP($B54,PROSPER_Harvey!$1:$1,PROSPER_Harvey!$65:$65,""),""))))))))="","No Comment",IF(IF($C54="Christopher Lobo",_xlfn.XLOOKUP($B54,PROSPER_Lobo!$1:$1,PROSPER_Lobo!$65:$65,""),
IF($C54="Naren Baliga",_xlfn.XLOOKUP($B54,PROSPER_Baliga!$1:$1,PROSPER_Baliga!$65:$65,""),
IF($C54="Thorsten Huhn",_xlfn.XLOOKUP($B54,PROSPER_Huhn!$1:$1,PROSPER_Huhn!$65:$65,""),
IF($C54="Nick Hull",_xlfn.XLOOKUP($B54,PROSPER_Hull!$1:$1,PROSPER_Hull!$65:$65,""),
IF($C54="Monika Kotwani",_xlfn.XLOOKUP($B54,PROSPER_Kotwani!$1:$1,PROSPER_Kotwani!$65:$65,""),
IF($C54="Jonathan Wellner",_xlfn.XLOOKUP($B54,PROSPER_Wellner!$1:$1,PROSPER_Wellner!$65:$65,""),
IF($C54="Travis Harvey",_xlfn.XLOOKUP($B54,PROSPER_Harvey!$1:$1,PROSPER_Harvey!$65:$65,""),"")))))))="","",
IF($C54="Christopher Lobo",_xlfn.XLOOKUP($B54,PROSPER_Lobo!$1:$1,PROSPER_Lobo!$65:$65,""),
IF($C54="Naren Baliga",_xlfn.XLOOKUP($B54,PROSPER_Baliga!$1:$1,PROSPER_Baliga!$65:$65,""),
IF($C54="Thorsten Huhn",_xlfn.XLOOKUP($B54,PROSPER_Huhn!$1:$1,PROSPER_Huhn!$65:$65,""),
IF($C54="Nick Hull",_xlfn.XLOOKUP($B54,PROSPER_Hull!$1:$1,PROSPER_Hull!$65:$65,""),
IF($C54="Monika Kotwani",_xlfn.XLOOKUP($B54,PROSPER_Kotwani!$1:$1,PROSPER_Kotwani!$65:$65,""),
IF($C54="Jonathan Wellner",_xlfn.XLOOKUP($B54,PROSPER_Wellner!$1:$1,PROSPER_Wellner!$65:$65,""),
IF($C54="Travis Harvey",_xlfn.XLOOKUP($B54,PROSPER_Harvey!$1:$1,PROSPER_Harvey!$65:$65,""),"")))))))))</f>
        <v>No Comment</v>
      </c>
      <c r="IE54" s="188" t="str">
        <f t="shared" si="474"/>
        <v>N/A</v>
      </c>
      <c r="IF54" s="135" t="str">
        <f>_xlfn.XLOOKUP(B54,PROSPERInitial_Query!$E:$E,PROSPERInitial_Query!$AO:$AO,"",,-1)</f>
        <v/>
      </c>
      <c r="IG54" s="136" t="str">
        <f t="shared" si="497"/>
        <v>Utsav Banatwala4 - SuccessP&amp;L Management</v>
      </c>
      <c r="IH54" s="136" t="str">
        <f>_xlfn.XLOOKUP(IG54,PROSPERDelta_Query!BK:BK,PROSPERDelta_Query!BB:BB,"",,-1)</f>
        <v/>
      </c>
      <c r="II54" s="137" t="str">
        <f t="shared" si="475"/>
        <v>N/A</v>
      </c>
      <c r="IJ54" s="137" t="str">
        <f>IF(IF(IF($C54="Christopher Lobo",_xlfn.XLOOKUP($B54,PROSPER_Lobo!$1:$1,PROSPER_Lobo!$66:$66,""),
IF($C54="Naren Baliga",_xlfn.XLOOKUP($B54,PROSPER_Baliga!$1:$1,PROSPER_Baliga!$66:$66,""),
IF($C54="Thorsten Huhn",_xlfn.XLOOKUP($B54,PROSPER_Huhn!$1:$1,PROSPER_Huhn!$66:$66,""),
IF($C54="Nick Hull",_xlfn.XLOOKUP($B54,PROSPER_Hull!$1:$1,PROSPER_Hull!$66:$66,""),
IF($C54="Monika Kotwani",_xlfn.XLOOKUP($B54,PROSPER_Kotwani!$1:$1,PROSPER_Kotwani!$66:$66,""),
IF($C54="Jonathan Wellner",_xlfn.XLOOKUP($B54,PROSPER_Wellner!$1:$1,PROSPER_Wellner!$66:$66,""),
IF($C54="Travis Harvey",_xlfn.XLOOKUP($B54,PROSPER_Harvey!$1:$1,PROSPER_Harvey!$66:$66,""),"")))))))="","",
IF($C54="Christopher Lobo",_xlfn.XLOOKUP($B54,PROSPER_Lobo!$1:$1,PROSPER_Lobo!$66:$66,""),
IF($C54="Naren Baliga",_xlfn.XLOOKUP($B54,PROSPER_Baliga!$1:$1,PROSPER_Baliga!$66:$66,""),
IF($C54="Thorsten Huhn",_xlfn.XLOOKUP($B54,PROSPER_Huhn!$1:$1,PROSPER_Huhn!$66:$66,""),
IF($C54="Nick Hull",_xlfn.XLOOKUP($B54,PROSPER_Hull!$1:$1,PROSPER_Hull!$66:$66,""),
IF($C54="Monika Kotwani",_xlfn.XLOOKUP($B54,PROSPER_Kotwani!$1:$1,PROSPER_Kotwani!$66:$66,""),
IF($C54="Jonathan Wellner",_xlfn.XLOOKUP($B54,PROSPER_Wellner!$1:$1,PROSPER_Wellner!$66:$66,""),
IF($C54="Travis Harvey",_xlfn.XLOOKUP($B54,PROSPER_Harvey!$1:$1,PROSPER_Harvey!$66:$66,""),""))))))))="","No Score",IF(IF($C54="Christopher Lobo",_xlfn.XLOOKUP($B54,PROSPER_Lobo!$1:$1,PROSPER_Lobo!$66:$66,""),
IF($C54="Naren Baliga",_xlfn.XLOOKUP($B54,PROSPER_Baliga!$1:$1,PROSPER_Baliga!$66:$66,""),
IF($C54="Thorsten Huhn",_xlfn.XLOOKUP($B54,PROSPER_Huhn!$1:$1,PROSPER_Huhn!$66:$66,""),
IF($C54="Nick Hull",_xlfn.XLOOKUP($B54,PROSPER_Hull!$1:$1,PROSPER_Hull!$66:$66,""),
IF($C54="Monika Kotwani",_xlfn.XLOOKUP($B54,PROSPER_Kotwani!$1:$1,PROSPER_Kotwani!$66:$66,""),
IF($C54="Jonathan Wellner",_xlfn.XLOOKUP($B54,PROSPER_Wellner!$1:$1,PROSPER_Wellner!$66:$66,""),
IF($C54="Travis Harvey",_xlfn.XLOOKUP($B54,PROSPER_Harvey!$1:$1,PROSPER_Harvey!$66:$66,""),"")))))))="","",
IF($C54="Christopher Lobo",_xlfn.XLOOKUP($B54,PROSPER_Lobo!$1:$1,PROSPER_Lobo!$66:$66,""),
IF($C54="Naren Baliga",_xlfn.XLOOKUP($B54,PROSPER_Baliga!$1:$1,PROSPER_Baliga!$66:$66,""),
IF($C54="Thorsten Huhn",_xlfn.XLOOKUP($B54,PROSPER_Huhn!$1:$1,PROSPER_Huhn!$66:$66,""),
IF($C54="Nick Hull",_xlfn.XLOOKUP($B54,PROSPER_Hull!$1:$1,PROSPER_Hull!$66:$66,""),
IF($C54="Monika Kotwani",_xlfn.XLOOKUP($B54,PROSPER_Kotwani!$1:$1,PROSPER_Kotwani!$66:$66,""),
IF($C54="Jonathan Wellner",_xlfn.XLOOKUP($B54,PROSPER_Wellner!$1:$1,PROSPER_Wellner!$66:$66,""),
IF($C54="Travis Harvey",_xlfn.XLOOKUP($B54,PROSPER_Harvey!$1:$1,PROSPER_Harvey!$66:$66,""),"")))))))))</f>
        <v>No Score</v>
      </c>
      <c r="IK54" s="138" t="str">
        <f>IF(IF(IF($C54="Christopher Lobo",_xlfn.XLOOKUP($B54,PROSPER_Lobo!$1:$1,PROSPER_Lobo!$67:$67,""),
IF($C54="Naren Baliga",_xlfn.XLOOKUP($B54,PROSPER_Baliga!$1:$1,PROSPER_Baliga!$67:$67,""),
IF($C54="Thorsten Huhn",_xlfn.XLOOKUP($B54,PROSPER_Huhn!$1:$1,PROSPER_Huhn!$67:$67,""),
IF($C54="Nick Hull",_xlfn.XLOOKUP($B54,PROSPER_Hull!$1:$1,PROSPER_Hull!$67:$67,""),
IF($C54="Monika Kotwani",_xlfn.XLOOKUP($B54,PROSPER_Kotwani!$1:$1,PROSPER_Kotwani!$67:$67,""),
IF($C54="Jonathan Wellner",_xlfn.XLOOKUP($B54,PROSPER_Wellner!$1:$1,PROSPER_Wellner!$67:$67,""),
IF($C54="Travis Harvey",_xlfn.XLOOKUP($B54,PROSPER_Harvey!$1:$1,PROSPER_Harvey!$67:$67,""),"")))))))="","",
IF($C54="Christopher Lobo",_xlfn.XLOOKUP($B54,PROSPER_Lobo!$1:$1,PROSPER_Lobo!$67:$67,""),
IF($C54="Naren Baliga",_xlfn.XLOOKUP($B54,PROSPER_Baliga!$1:$1,PROSPER_Baliga!$67:$67,""),
IF($C54="Thorsten Huhn",_xlfn.XLOOKUP($B54,PROSPER_Huhn!$1:$1,PROSPER_Huhn!$67:$67,""),
IF($C54="Nick Hull",_xlfn.XLOOKUP($B54,PROSPER_Hull!$1:$1,PROSPER_Hull!$67:$67,""),
IF($C54="Monika Kotwani",_xlfn.XLOOKUP($B54,PROSPER_Kotwani!$1:$1,PROSPER_Kotwani!$67:$67,""),
IF($C54="Jonathan Wellner",_xlfn.XLOOKUP($B54,PROSPER_Wellner!$1:$1,PROSPER_Wellner!$67:$67,""),
IF($C54="Travis Harvey",_xlfn.XLOOKUP($B54,PROSPER_Harvey!$1:$1,PROSPER_Harvey!$67:$67,""),""))))))))="","No Comment",IF(IF($C54="Christopher Lobo",_xlfn.XLOOKUP($B54,PROSPER_Lobo!$1:$1,PROSPER_Lobo!$67:$67,""),
IF($C54="Naren Baliga",_xlfn.XLOOKUP($B54,PROSPER_Baliga!$1:$1,PROSPER_Baliga!$67:$67,""),
IF($C54="Thorsten Huhn",_xlfn.XLOOKUP($B54,PROSPER_Huhn!$1:$1,PROSPER_Huhn!$67:$67,""),
IF($C54="Nick Hull",_xlfn.XLOOKUP($B54,PROSPER_Hull!$1:$1,PROSPER_Hull!$67:$67,""),
IF($C54="Monika Kotwani",_xlfn.XLOOKUP($B54,PROSPER_Kotwani!$1:$1,PROSPER_Kotwani!$67:$67,""),
IF($C54="Jonathan Wellner",_xlfn.XLOOKUP($B54,PROSPER_Wellner!$1:$1,PROSPER_Wellner!$67:$67,""),
IF($C54="Travis Harvey",_xlfn.XLOOKUP($B54,PROSPER_Harvey!$1:$1,PROSPER_Harvey!$67:$67,""),"")))))))="","",
IF($C54="Christopher Lobo",_xlfn.XLOOKUP($B54,PROSPER_Lobo!$1:$1,PROSPER_Lobo!$67:$67,""),
IF($C54="Naren Baliga",_xlfn.XLOOKUP($B54,PROSPER_Baliga!$1:$1,PROSPER_Baliga!$67:$67,""),
IF($C54="Thorsten Huhn",_xlfn.XLOOKUP($B54,PROSPER_Huhn!$1:$1,PROSPER_Huhn!$67:$67,""),
IF($C54="Nick Hull",_xlfn.XLOOKUP($B54,PROSPER_Hull!$1:$1,PROSPER_Hull!$67:$67,""),
IF($C54="Monika Kotwani",_xlfn.XLOOKUP($B54,PROSPER_Kotwani!$1:$1,PROSPER_Kotwani!$67:$67,""),
IF($C54="Jonathan Wellner",_xlfn.XLOOKUP($B54,PROSPER_Wellner!$1:$1,PROSPER_Wellner!$67:$67,""),
IF($C54="Travis Harvey",_xlfn.XLOOKUP($B54,PROSPER_Harvey!$1:$1,PROSPER_Harvey!$67:$67,""),"")))))))))</f>
        <v>No Comment</v>
      </c>
      <c r="IL54" s="188" t="str">
        <f t="shared" si="476"/>
        <v>N/A</v>
      </c>
      <c r="IM54" s="135" t="str">
        <f>_xlfn.XLOOKUP(B54,PROSPERInitial_Query!$E:$E,PROSPERInitial_Query!$AP:$AP,"",,-1)</f>
        <v/>
      </c>
      <c r="IN54" s="136" t="str">
        <f t="shared" si="404"/>
        <v>Utsav Banatwala4 - SuccessService Plan Management (PE)</v>
      </c>
      <c r="IO54" s="136" t="str">
        <f>_xlfn.XLOOKUP(IN54,PROSPERDelta_Query!BK:BK,PROSPERDelta_Query!BC:BC,"",,-1)</f>
        <v/>
      </c>
      <c r="IP54" s="137" t="str">
        <f t="shared" si="477"/>
        <v>N/A</v>
      </c>
      <c r="IQ54" s="137" t="str">
        <f>IF(IF(IF($C54="Christopher Lobo",_xlfn.XLOOKUP($B54,PROSPER_Lobo!$1:$1,PROSPER_Lobo!$68:$68,""),
IF($C54="Naren Baliga",_xlfn.XLOOKUP($B54,PROSPER_Baliga!$1:$1,PROSPER_Baliga!$68:$68,""),
IF($C54="Thorsten Huhn",_xlfn.XLOOKUP($B54,PROSPER_Huhn!$1:$1,PROSPER_Huhn!$68:$68,""),
IF($C54="Nick Hull",_xlfn.XLOOKUP($B54,PROSPER_Hull!$1:$1,PROSPER_Hull!$68:$68,""),
IF($C54="Monika Kotwani",_xlfn.XLOOKUP($B54,PROSPER_Kotwani!$1:$1,PROSPER_Kotwani!$68:$68,""),
IF($C54="Jonathan Wellner",_xlfn.XLOOKUP($B54,PROSPER_Wellner!$1:$1,PROSPER_Wellner!$68:$68,""),
IF($C54="Travis Harvey",_xlfn.XLOOKUP($B54,PROSPER_Harvey!$1:$1,PROSPER_Harvey!$68:$68,""),"")))))))="","",
IF($C54="Christopher Lobo",_xlfn.XLOOKUP($B54,PROSPER_Lobo!$1:$1,PROSPER_Lobo!$68:$68,""),
IF($C54="Naren Baliga",_xlfn.XLOOKUP($B54,PROSPER_Baliga!$1:$1,PROSPER_Baliga!$68:$68,""),
IF($C54="Thorsten Huhn",_xlfn.XLOOKUP($B54,PROSPER_Huhn!$1:$1,PROSPER_Huhn!$68:$68,""),
IF($C54="Nick Hull",_xlfn.XLOOKUP($B54,PROSPER_Hull!$1:$1,PROSPER_Hull!$68:$68,""),
IF($C54="Monika Kotwani",_xlfn.XLOOKUP($B54,PROSPER_Kotwani!$1:$1,PROSPER_Kotwani!$68:$68,""),
IF($C54="Jonathan Wellner",_xlfn.XLOOKUP($B54,PROSPER_Wellner!$1:$1,PROSPER_Wellner!$68:$68,""),
IF($C54="Travis Harvey",_xlfn.XLOOKUP($B54,PROSPER_Harvey!$1:$1,PROSPER_Harvey!$68:$68,""),""))))))))="","No Score",IF(IF($C54="Christopher Lobo",_xlfn.XLOOKUP($B54,PROSPER_Lobo!$1:$1,PROSPER_Lobo!$68:$68,""),
IF($C54="Naren Baliga",_xlfn.XLOOKUP($B54,PROSPER_Baliga!$1:$1,PROSPER_Baliga!$68:$68,""),
IF($C54="Thorsten Huhn",_xlfn.XLOOKUP($B54,PROSPER_Huhn!$1:$1,PROSPER_Huhn!$68:$68,""),
IF($C54="Nick Hull",_xlfn.XLOOKUP($B54,PROSPER_Hull!$1:$1,PROSPER_Hull!$68:$68,""),
IF($C54="Monika Kotwani",_xlfn.XLOOKUP($B54,PROSPER_Kotwani!$1:$1,PROSPER_Kotwani!$68:$68,""),
IF($C54="Jonathan Wellner",_xlfn.XLOOKUP($B54,PROSPER_Wellner!$1:$1,PROSPER_Wellner!$68:$68,""),
IF($C54="Travis Harvey",_xlfn.XLOOKUP($B54,PROSPER_Harvey!$1:$1,PROSPER_Harvey!$68:$68,""),"")))))))="","",
IF($C54="Christopher Lobo",_xlfn.XLOOKUP($B54,PROSPER_Lobo!$1:$1,PROSPER_Lobo!$68:$68,""),
IF($C54="Naren Baliga",_xlfn.XLOOKUP($B54,PROSPER_Baliga!$1:$1,PROSPER_Baliga!$68:$68,""),
IF($C54="Thorsten Huhn",_xlfn.XLOOKUP($B54,PROSPER_Huhn!$1:$1,PROSPER_Huhn!$68:$68,""),
IF($C54="Nick Hull",_xlfn.XLOOKUP($B54,PROSPER_Hull!$1:$1,PROSPER_Hull!$68:$68,""),
IF($C54="Monika Kotwani",_xlfn.XLOOKUP($B54,PROSPER_Kotwani!$1:$1,PROSPER_Kotwani!$68:$68,""),
IF($C54="Jonathan Wellner",_xlfn.XLOOKUP($B54,PROSPER_Wellner!$1:$1,PROSPER_Wellner!$68:$68,""),
IF($C54="Travis Harvey",_xlfn.XLOOKUP($B54,PROSPER_Harvey!$1:$1,PROSPER_Harvey!$68:$68,""),"")))))))))</f>
        <v>No Score</v>
      </c>
      <c r="IR54" s="138" t="str">
        <f>IF(IF(IF($C54="Christopher Lobo",_xlfn.XLOOKUP($B54,PROSPER_Lobo!$1:$1,PROSPER_Lobo!$69:$69,""),
IF($C54="Naren Baliga",_xlfn.XLOOKUP($B54,PROSPER_Baliga!$1:$1,PROSPER_Baliga!$69:$69,""),
IF($C54="Thorsten Huhn",_xlfn.XLOOKUP($B54,PROSPER_Huhn!$1:$1,PROSPER_Huhn!$69:$69,""),
IF($C54="Nick Hull",_xlfn.XLOOKUP($B54,PROSPER_Hull!$1:$1,PROSPER_Hull!$69:$69,""),
IF($C54="Monika Kotwani",_xlfn.XLOOKUP($B54,PROSPER_Kotwani!$1:$1,PROSPER_Kotwani!$69:$69,""),
IF($C54="Jonathan Wellner",_xlfn.XLOOKUP($B54,PROSPER_Wellner!$1:$1,PROSPER_Wellner!$69:$69,""),
IF($C54="Travis Harvey",_xlfn.XLOOKUP($B54,PROSPER_Harvey!$1:$1,PROSPER_Harvey!$69:$69,""),"")))))))="","",
IF($C54="Christopher Lobo",_xlfn.XLOOKUP($B54,PROSPER_Lobo!$1:$1,PROSPER_Lobo!$69:$69,""),
IF($C54="Naren Baliga",_xlfn.XLOOKUP($B54,PROSPER_Baliga!$1:$1,PROSPER_Baliga!$69:$69,""),
IF($C54="Thorsten Huhn",_xlfn.XLOOKUP($B54,PROSPER_Huhn!$1:$1,PROSPER_Huhn!$69:$69,""),
IF($C54="Nick Hull",_xlfn.XLOOKUP($B54,PROSPER_Hull!$1:$1,PROSPER_Hull!$69:$69,""),
IF($C54="Monika Kotwani",_xlfn.XLOOKUP($B54,PROSPER_Kotwani!$1:$1,PROSPER_Kotwani!$69:$69,""),
IF($C54="Jonathan Wellner",_xlfn.XLOOKUP($B54,PROSPER_Wellner!$1:$1,PROSPER_Wellner!$69:$69,""),
IF($C54="Travis Harvey",_xlfn.XLOOKUP($B54,PROSPER_Harvey!$1:$1,PROSPER_Harvey!$69:$69,""),""))))))))="","No Comment",IF(IF($C54="Christopher Lobo",_xlfn.XLOOKUP($B54,PROSPER_Lobo!$1:$1,PROSPER_Lobo!$69:$69,""),
IF($C54="Naren Baliga",_xlfn.XLOOKUP($B54,PROSPER_Baliga!$1:$1,PROSPER_Baliga!$69:$69,""),
IF($C54="Thorsten Huhn",_xlfn.XLOOKUP($B54,PROSPER_Huhn!$1:$1,PROSPER_Huhn!$69:$69,""),
IF($C54="Nick Hull",_xlfn.XLOOKUP($B54,PROSPER_Hull!$1:$1,PROSPER_Hull!$69:$69,""),
IF($C54="Monika Kotwani",_xlfn.XLOOKUP($B54,PROSPER_Kotwani!$1:$1,PROSPER_Kotwani!$69:$69,""),
IF($C54="Jonathan Wellner",_xlfn.XLOOKUP($B54,PROSPER_Wellner!$1:$1,PROSPER_Wellner!$69:$69,""),
IF($C54="Travis Harvey",_xlfn.XLOOKUP($B54,PROSPER_Harvey!$1:$1,PROSPER_Harvey!$69:$69,""),"")))))))="","",
IF($C54="Christopher Lobo",_xlfn.XLOOKUP($B54,PROSPER_Lobo!$1:$1,PROSPER_Lobo!$69:$69,""),
IF($C54="Naren Baliga",_xlfn.XLOOKUP($B54,PROSPER_Baliga!$1:$1,PROSPER_Baliga!$69:$69,""),
IF($C54="Thorsten Huhn",_xlfn.XLOOKUP($B54,PROSPER_Huhn!$1:$1,PROSPER_Huhn!$69:$69,""),
IF($C54="Nick Hull",_xlfn.XLOOKUP($B54,PROSPER_Hull!$1:$1,PROSPER_Hull!$69:$69,""),
IF($C54="Monika Kotwani",_xlfn.XLOOKUP($B54,PROSPER_Kotwani!$1:$1,PROSPER_Kotwani!$69:$69,""),
IF($C54="Jonathan Wellner",_xlfn.XLOOKUP($B54,PROSPER_Wellner!$1:$1,PROSPER_Wellner!$69:$69,""),
IF($C54="Travis Harvey",_xlfn.XLOOKUP($B54,PROSPER_Harvey!$1:$1,PROSPER_Harvey!$69:$69,""),"")))))))))</f>
        <v>No Comment</v>
      </c>
      <c r="IS54" s="188" t="str">
        <f t="shared" si="478"/>
        <v>N/A</v>
      </c>
      <c r="IT54" s="187" t="str">
        <f t="shared" si="479"/>
        <v>N/A</v>
      </c>
      <c r="IU54" s="128" t="str">
        <f t="shared" si="480"/>
        <v>N/A</v>
      </c>
      <c r="IV54" s="188" t="str">
        <f t="shared" si="481"/>
        <v>N/A</v>
      </c>
      <c r="IW54" s="139">
        <f>_xlfn.XLOOKUP($B54,Vlookups_Local!B:B,Vlookups_Local!F:F)</f>
        <v>1.1554054054054055</v>
      </c>
      <c r="IX54" s="140">
        <f>_xlfn.XLOOKUP($B54,Vlookups_Local!B:B,Vlookups_Local!G:G)</f>
        <v>1.1283783783783783</v>
      </c>
      <c r="IY54" s="140">
        <f>_xlfn.XLOOKUP($B54,Vlookups_Local!B:B,Vlookups_Local!H:H)</f>
        <v>2.7027027027027025E-2</v>
      </c>
      <c r="IZ54" s="141">
        <f t="shared" si="482"/>
        <v>10</v>
      </c>
      <c r="JA54" s="142">
        <f>_xlfn.XLOOKUP($B54,LevelUp_Query!A:A,LevelUp_Query!C:C,"")</f>
        <v>127</v>
      </c>
      <c r="JB54" s="143" t="str">
        <f>_xlfn.XLOOKUP($B54,LevelUp_Query!A:A,LevelUp_Query!F:F,"")</f>
        <v>Peak 2 - Vinson</v>
      </c>
      <c r="JC54" s="143">
        <f>_xlfn.XLOOKUP($B54,LevelUp_Query!A:A,LevelUp_Query!E:E,"")</f>
        <v>10</v>
      </c>
      <c r="JD54" s="141">
        <f t="shared" si="405"/>
        <v>8</v>
      </c>
      <c r="JE54" s="144" t="str">
        <f>_xlfn.XLOOKUP(B54,PROSPERInitial_Query!$E:$E,PROSPERInitial_Query!$AQ:$AQ,"",,-1)</f>
        <v/>
      </c>
      <c r="JF54" s="136" t="str">
        <f t="shared" si="406"/>
        <v>Utsav Banatwala7 - ResponsibilityGiving Back (L&amp;L)</v>
      </c>
      <c r="JG54" s="136" t="str">
        <f>_xlfn.XLOOKUP(JF54,PROSPERDelta_Query!BK:BK,PROSPERDelta_Query!BE:BE,"",,-1)</f>
        <v/>
      </c>
      <c r="JH54" s="137" t="str">
        <f t="shared" si="483"/>
        <v>N/A</v>
      </c>
      <c r="JI54" s="137" t="str">
        <f>IF(IF(IF($C54="Christopher Lobo",_xlfn.XLOOKUP($B54,PROSPER_Lobo!$1:$1,PROSPER_Lobo!$70:$70,""),
IF($C54="Naren Baliga",_xlfn.XLOOKUP($B54,PROSPER_Baliga!$1:$1,PROSPER_Baliga!$70:$70,""),
IF($C54="Thorsten Huhn",_xlfn.XLOOKUP($B54,PROSPER_Huhn!$1:$1,PROSPER_Huhn!$70:$70,""),
IF($C54="Nick Hull",_xlfn.XLOOKUP($B54,PROSPER_Hull!$1:$1,PROSPER_Hull!$70:$70,""),
IF($C54="Monika Kotwani",_xlfn.XLOOKUP($B54,PROSPER_Kotwani!$1:$1,PROSPER_Kotwani!$70:$70,""),
IF($C54="Jonathan Wellner",_xlfn.XLOOKUP($B54,PROSPER_Wellner!$1:$1,PROSPER_Wellner!$70:$70,""),
IF($C54="Travis Harvey",_xlfn.XLOOKUP($B54,PROSPER_Harvey!$1:$1,PROSPER_Harvey!$70:$70,""),"")))))))="","",
IF($C54="Christopher Lobo",_xlfn.XLOOKUP($B54,PROSPER_Lobo!$1:$1,PROSPER_Lobo!$70:$70,""),
IF($C54="Naren Baliga",_xlfn.XLOOKUP($B54,PROSPER_Baliga!$1:$1,PROSPER_Baliga!$70:$70,""),
IF($C54="Thorsten Huhn",_xlfn.XLOOKUP($B54,PROSPER_Huhn!$1:$1,PROSPER_Huhn!$70:$70,""),
IF($C54="Nick Hull",_xlfn.XLOOKUP($B54,PROSPER_Hull!$1:$1,PROSPER_Hull!$70:$70,""),
IF($C54="Monika Kotwani",_xlfn.XLOOKUP($B54,PROSPER_Kotwani!$1:$1,PROSPER_Kotwani!$70:$70,""),
IF($C54="Jonathan Wellner",_xlfn.XLOOKUP($B54,PROSPER_Wellner!$1:$1,PROSPER_Wellner!$70:$70,""),
IF($C54="Travis Harvey",_xlfn.XLOOKUP($B54,PROSPER_Harvey!$1:$1,PROSPER_Harvey!$70:$70,""),""))))))))="","No Score",IF(IF($C54="Christopher Lobo",_xlfn.XLOOKUP($B54,PROSPER_Lobo!$1:$1,PROSPER_Lobo!$70:$70,""),
IF($C54="Naren Baliga",_xlfn.XLOOKUP($B54,PROSPER_Baliga!$1:$1,PROSPER_Baliga!$70:$70,""),
IF($C54="Thorsten Huhn",_xlfn.XLOOKUP($B54,PROSPER_Huhn!$1:$1,PROSPER_Huhn!$70:$70,""),
IF($C54="Nick Hull",_xlfn.XLOOKUP($B54,PROSPER_Hull!$1:$1,PROSPER_Hull!$70:$70,""),
IF($C54="Monika Kotwani",_xlfn.XLOOKUP($B54,PROSPER_Kotwani!$1:$1,PROSPER_Kotwani!$70:$70,""),
IF($C54="Jonathan Wellner",_xlfn.XLOOKUP($B54,PROSPER_Wellner!$1:$1,PROSPER_Wellner!$70:$70,""),
IF($C54="Travis Harvey",_xlfn.XLOOKUP($B54,PROSPER_Harvey!$1:$1,PROSPER_Harvey!$70:$70,""),"")))))))="","",
IF($C54="Christopher Lobo",_xlfn.XLOOKUP($B54,PROSPER_Lobo!$1:$1,PROSPER_Lobo!$70:$70,""),
IF($C54="Naren Baliga",_xlfn.XLOOKUP($B54,PROSPER_Baliga!$1:$1,PROSPER_Baliga!$70:$70,""),
IF($C54="Thorsten Huhn",_xlfn.XLOOKUP($B54,PROSPER_Huhn!$1:$1,PROSPER_Huhn!$70:$70,""),
IF($C54="Nick Hull",_xlfn.XLOOKUP($B54,PROSPER_Hull!$1:$1,PROSPER_Hull!$70:$70,""),
IF($C54="Monika Kotwani",_xlfn.XLOOKUP($B54,PROSPER_Kotwani!$1:$1,PROSPER_Kotwani!$70:$70,""),
IF($C54="Jonathan Wellner",_xlfn.XLOOKUP($B54,PROSPER_Wellner!$1:$1,PROSPER_Wellner!$70:$70,""),
IF($C54="Travis Harvey",_xlfn.XLOOKUP($B54,PROSPER_Harvey!$1:$1,PROSPER_Harvey!$70:$70,""),"")))))))))</f>
        <v>No Score</v>
      </c>
      <c r="JJ54" s="138" t="str">
        <f>IF(IF(IF($C54="Christopher Lobo",_xlfn.XLOOKUP($B54,PROSPER_Lobo!$1:$1,PROSPER_Lobo!$71:$71,""),
IF($C54="Naren Baliga",_xlfn.XLOOKUP($B54,PROSPER_Baliga!$1:$1,PROSPER_Baliga!$71:$71,""),
IF($C54="Thorsten Huhn",_xlfn.XLOOKUP($B54,PROSPER_Huhn!$1:$1,PROSPER_Huhn!$71:$71,""),
IF($C54="Nick Hull",_xlfn.XLOOKUP($B54,PROSPER_Hull!$1:$1,PROSPER_Hull!$71:$71,""),
IF($C54="Monika Kotwani",_xlfn.XLOOKUP($B54,PROSPER_Kotwani!$1:$1,PROSPER_Kotwani!$71:$71,""),
IF($C54="Jonathan Wellner",_xlfn.XLOOKUP($B54,PROSPER_Wellner!$1:$1,PROSPER_Wellner!$71:$71,""),
IF($C54="Travis Harvey",_xlfn.XLOOKUP($B54,PROSPER_Harvey!$1:$1,PROSPER_Harvey!$71:$71,""),"")))))))="","",
IF($C54="Christopher Lobo",_xlfn.XLOOKUP($B54,PROSPER_Lobo!$1:$1,PROSPER_Lobo!$71:$71,""),
IF($C54="Naren Baliga",_xlfn.XLOOKUP($B54,PROSPER_Baliga!$1:$1,PROSPER_Baliga!$71:$71,""),
IF($C54="Thorsten Huhn",_xlfn.XLOOKUP($B54,PROSPER_Huhn!$1:$1,PROSPER_Huhn!$71:$71,""),
IF($C54="Nick Hull",_xlfn.XLOOKUP($B54,PROSPER_Hull!$1:$1,PROSPER_Hull!$71:$71,""),
IF($C54="Monika Kotwani",_xlfn.XLOOKUP($B54,PROSPER_Kotwani!$1:$1,PROSPER_Kotwani!$71:$71,""),
IF($C54="Jonathan Wellner",_xlfn.XLOOKUP($B54,PROSPER_Wellner!$1:$1,PROSPER_Wellner!$71:$71,""),
IF($C54="Travis Harvey",_xlfn.XLOOKUP($B54,PROSPER_Harvey!$1:$1,PROSPER_Harvey!$71:$71,""),""))))))))="","No Comment",IF(IF($C54="Christopher Lobo",_xlfn.XLOOKUP($B54,PROSPER_Lobo!$1:$1,PROSPER_Lobo!$71:$71,""),
IF($C54="Naren Baliga",_xlfn.XLOOKUP($B54,PROSPER_Baliga!$1:$1,PROSPER_Baliga!$71:$71,""),
IF($C54="Thorsten Huhn",_xlfn.XLOOKUP($B54,PROSPER_Huhn!$1:$1,PROSPER_Huhn!$71:$71,""),
IF($C54="Nick Hull",_xlfn.XLOOKUP($B54,PROSPER_Hull!$1:$1,PROSPER_Hull!$71:$71,""),
IF($C54="Monika Kotwani",_xlfn.XLOOKUP($B54,PROSPER_Kotwani!$1:$1,PROSPER_Kotwani!$71:$71,""),
IF($C54="Jonathan Wellner",_xlfn.XLOOKUP($B54,PROSPER_Wellner!$1:$1,PROSPER_Wellner!$71:$71,""),
IF($C54="Travis Harvey",_xlfn.XLOOKUP($B54,PROSPER_Harvey!$1:$1,PROSPER_Harvey!$71:$71,""),"")))))))="","",
IF($C54="Christopher Lobo",_xlfn.XLOOKUP($B54,PROSPER_Lobo!$1:$1,PROSPER_Lobo!$71:$71,""),
IF($C54="Naren Baliga",_xlfn.XLOOKUP($B54,PROSPER_Baliga!$1:$1,PROSPER_Baliga!$71:$71,""),
IF($C54="Thorsten Huhn",_xlfn.XLOOKUP($B54,PROSPER_Huhn!$1:$1,PROSPER_Huhn!$71:$71,""),
IF($C54="Nick Hull",_xlfn.XLOOKUP($B54,PROSPER_Hull!$1:$1,PROSPER_Hull!$71:$71,""),
IF($C54="Monika Kotwani",_xlfn.XLOOKUP($B54,PROSPER_Kotwani!$1:$1,PROSPER_Kotwani!$71:$71,""),
IF($C54="Jonathan Wellner",_xlfn.XLOOKUP($B54,PROSPER_Wellner!$1:$1,PROSPER_Wellner!$71:$71,""),
IF($C54="Travis Harvey",_xlfn.XLOOKUP($B54,PROSPER_Harvey!$1:$1,PROSPER_Harvey!$71:$71,""),"")))))))))</f>
        <v>No Comment</v>
      </c>
      <c r="JK54" s="141" t="str">
        <f t="shared" si="484"/>
        <v>N/A</v>
      </c>
      <c r="JL54" s="135" t="str">
        <f>_xlfn.XLOOKUP(B54,PROSPERInitial_Query!$E:$E,PROSPERInitial_Query!$AR:$AR,"",,-1)</f>
        <v/>
      </c>
      <c r="JM54" s="136" t="str">
        <f t="shared" si="407"/>
        <v>Utsav Banatwala7 - ResponsibilityExecutive Communication</v>
      </c>
      <c r="JN54" s="136" t="str">
        <f>_xlfn.XLOOKUP(JM54,PROSPERDelta_Query!BK:BK,PROSPERDelta_Query!BF:BF,"",,-1)</f>
        <v/>
      </c>
      <c r="JO54" s="137" t="str">
        <f t="shared" si="485"/>
        <v>N/A</v>
      </c>
      <c r="JP54" s="137" t="str">
        <f>IF(IF(IF($C54="Christopher Lobo",_xlfn.XLOOKUP($B54,PROSPER_Lobo!$1:$1,PROSPER_Lobo!$72:$72,""),
IF($C54="Naren Baliga",_xlfn.XLOOKUP($B54,PROSPER_Baliga!$1:$1,PROSPER_Baliga!$72:$72,""),
IF($C54="Thorsten Huhn",_xlfn.XLOOKUP($B54,PROSPER_Huhn!$1:$1,PROSPER_Huhn!$72:$72,""),
IF($C54="Nick Hull",_xlfn.XLOOKUP($B54,PROSPER_Hull!$1:$1,PROSPER_Hull!$72:$72,""),
IF($C54="Monika Kotwani",_xlfn.XLOOKUP($B54,PROSPER_Kotwani!$1:$1,PROSPER_Kotwani!$72:$72,""),
IF($C54="Jonathan Wellner",_xlfn.XLOOKUP($B54,PROSPER_Wellner!$1:$1,PROSPER_Wellner!$72:$72,""),
IF($C54="Travis Harvey",_xlfn.XLOOKUP($B54,PROSPER_Harvey!$1:$1,PROSPER_Harvey!$72:$72,""),"")))))))="","",
IF($C54="Christopher Lobo",_xlfn.XLOOKUP($B54,PROSPER_Lobo!$1:$1,PROSPER_Lobo!$72:$72,""),
IF($C54="Naren Baliga",_xlfn.XLOOKUP($B54,PROSPER_Baliga!$1:$1,PROSPER_Baliga!$72:$72,""),
IF($C54="Thorsten Huhn",_xlfn.XLOOKUP($B54,PROSPER_Huhn!$1:$1,PROSPER_Huhn!$72:$72,""),
IF($C54="Nick Hull",_xlfn.XLOOKUP($B54,PROSPER_Hull!$1:$1,PROSPER_Hull!$72:$72,""),
IF($C54="Monika Kotwani",_xlfn.XLOOKUP($B54,PROSPER_Kotwani!$1:$1,PROSPER_Kotwani!$72:$72,""),
IF($C54="Jonathan Wellner",_xlfn.XLOOKUP($B54,PROSPER_Wellner!$1:$1,PROSPER_Wellner!$72:$72,""),
IF($C54="Travis Harvey",_xlfn.XLOOKUP($B54,PROSPER_Harvey!$1:$1,PROSPER_Harvey!$72:$72,""),""))))))))="","No Score",IF(IF($C54="Christopher Lobo",_xlfn.XLOOKUP($B54,PROSPER_Lobo!$1:$1,PROSPER_Lobo!$72:$72,""),
IF($C54="Naren Baliga",_xlfn.XLOOKUP($B54,PROSPER_Baliga!$1:$1,PROSPER_Baliga!$72:$72,""),
IF($C54="Thorsten Huhn",_xlfn.XLOOKUP($B54,PROSPER_Huhn!$1:$1,PROSPER_Huhn!$72:$72,""),
IF($C54="Nick Hull",_xlfn.XLOOKUP($B54,PROSPER_Hull!$1:$1,PROSPER_Hull!$72:$72,""),
IF($C54="Monika Kotwani",_xlfn.XLOOKUP($B54,PROSPER_Kotwani!$1:$1,PROSPER_Kotwani!$72:$72,""),
IF($C54="Jonathan Wellner",_xlfn.XLOOKUP($B54,PROSPER_Wellner!$1:$1,PROSPER_Wellner!$72:$72,""),
IF($C54="Travis Harvey",_xlfn.XLOOKUP($B54,PROSPER_Harvey!$1:$1,PROSPER_Harvey!$72:$72,""),"")))))))="","",
IF($C54="Christopher Lobo",_xlfn.XLOOKUP($B54,PROSPER_Lobo!$1:$1,PROSPER_Lobo!$72:$72,""),
IF($C54="Naren Baliga",_xlfn.XLOOKUP($B54,PROSPER_Baliga!$1:$1,PROSPER_Baliga!$72:$72,""),
IF($C54="Thorsten Huhn",_xlfn.XLOOKUP($B54,PROSPER_Huhn!$1:$1,PROSPER_Huhn!$72:$72,""),
IF($C54="Nick Hull",_xlfn.XLOOKUP($B54,PROSPER_Hull!$1:$1,PROSPER_Hull!$72:$72,""),
IF($C54="Monika Kotwani",_xlfn.XLOOKUP($B54,PROSPER_Kotwani!$1:$1,PROSPER_Kotwani!$72:$72,""),
IF($C54="Jonathan Wellner",_xlfn.XLOOKUP($B54,PROSPER_Wellner!$1:$1,PROSPER_Wellner!$72:$72,""),
IF($C54="Travis Harvey",_xlfn.XLOOKUP($B54,PROSPER_Harvey!$1:$1,PROSPER_Harvey!$72:$72,""),"")))))))))</f>
        <v>No Score</v>
      </c>
      <c r="JQ54" s="138" t="str">
        <f>IF(IF(IF($C54="Christopher Lobo",_xlfn.XLOOKUP($B54,PROSPER_Lobo!$1:$1,PROSPER_Lobo!$73:$73,""),
IF($C54="Naren Baliga",_xlfn.XLOOKUP($B54,PROSPER_Baliga!$1:$1,PROSPER_Baliga!$73:$73,""),
IF($C54="Thorsten Huhn",_xlfn.XLOOKUP($B54,PROSPER_Huhn!$1:$1,PROSPER_Huhn!$73:$73,""),
IF($C54="Nick Hull",_xlfn.XLOOKUP($B54,PROSPER_Hull!$1:$1,PROSPER_Hull!$73:$73,""),
IF($C54="Monika Kotwani",_xlfn.XLOOKUP($B54,PROSPER_Kotwani!$1:$1,PROSPER_Kotwani!$73:$73,""),
IF($C54="Jonathan Wellner",_xlfn.XLOOKUP($B54,PROSPER_Wellner!$1:$1,PROSPER_Wellner!$73:$73,""),
IF($C54="Travis Harvey",_xlfn.XLOOKUP($B54,PROSPER_Harvey!$1:$1,PROSPER_Harvey!$73:$73,""),"")))))))="","",
IF($C54="Christopher Lobo",_xlfn.XLOOKUP($B54,PROSPER_Lobo!$1:$1,PROSPER_Lobo!$73:$73,""),
IF($C54="Naren Baliga",_xlfn.XLOOKUP($B54,PROSPER_Baliga!$1:$1,PROSPER_Baliga!$73:$73,""),
IF($C54="Thorsten Huhn",_xlfn.XLOOKUP($B54,PROSPER_Huhn!$1:$1,PROSPER_Huhn!$73:$73,""),
IF($C54="Nick Hull",_xlfn.XLOOKUP($B54,PROSPER_Hull!$1:$1,PROSPER_Hull!$73:$73,""),
IF($C54="Monika Kotwani",_xlfn.XLOOKUP($B54,PROSPER_Kotwani!$1:$1,PROSPER_Kotwani!$73:$73,""),
IF($C54="Jonathan Wellner",_xlfn.XLOOKUP($B54,PROSPER_Wellner!$1:$1,PROSPER_Wellner!$73:$73,""),
IF($C54="Travis Harvey",_xlfn.XLOOKUP($B54,PROSPER_Harvey!$1:$1,PROSPER_Harvey!$73:$73,""),""))))))))="","No Comment",IF(IF($C54="Christopher Lobo",_xlfn.XLOOKUP($B54,PROSPER_Lobo!$1:$1,PROSPER_Lobo!$73:$73,""),
IF($C54="Naren Baliga",_xlfn.XLOOKUP($B54,PROSPER_Baliga!$1:$1,PROSPER_Baliga!$73:$73,""),
IF($C54="Thorsten Huhn",_xlfn.XLOOKUP($B54,PROSPER_Huhn!$1:$1,PROSPER_Huhn!$73:$73,""),
IF($C54="Nick Hull",_xlfn.XLOOKUP($B54,PROSPER_Hull!$1:$1,PROSPER_Hull!$73:$73,""),
IF($C54="Monika Kotwani",_xlfn.XLOOKUP($B54,PROSPER_Kotwani!$1:$1,PROSPER_Kotwani!$73:$73,""),
IF($C54="Jonathan Wellner",_xlfn.XLOOKUP($B54,PROSPER_Wellner!$1:$1,PROSPER_Wellner!$73:$73,""),
IF($C54="Travis Harvey",_xlfn.XLOOKUP($B54,PROSPER_Harvey!$1:$1,PROSPER_Harvey!$73:$73,""),"")))))))="","",
IF($C54="Christopher Lobo",_xlfn.XLOOKUP($B54,PROSPER_Lobo!$1:$1,PROSPER_Lobo!$73:$73,""),
IF($C54="Naren Baliga",_xlfn.XLOOKUP($B54,PROSPER_Baliga!$1:$1,PROSPER_Baliga!$73:$73,""),
IF($C54="Thorsten Huhn",_xlfn.XLOOKUP($B54,PROSPER_Huhn!$1:$1,PROSPER_Huhn!$73:$73,""),
IF($C54="Nick Hull",_xlfn.XLOOKUP($B54,PROSPER_Hull!$1:$1,PROSPER_Hull!$73:$73,""),
IF($C54="Monika Kotwani",_xlfn.XLOOKUP($B54,PROSPER_Kotwani!$1:$1,PROSPER_Kotwani!$73:$73,""),
IF($C54="Jonathan Wellner",_xlfn.XLOOKUP($B54,PROSPER_Wellner!$1:$1,PROSPER_Wellner!$73:$73,""),
IF($C54="Travis Harvey",_xlfn.XLOOKUP($B54,PROSPER_Harvey!$1:$1,PROSPER_Harvey!$73:$73,""),"")))))))))</f>
        <v>No Comment</v>
      </c>
      <c r="JR54" s="141" t="str">
        <f t="shared" si="486"/>
        <v>N/A</v>
      </c>
      <c r="JS54" s="135" t="str">
        <f>_xlfn.XLOOKUP(B54,PROSPERInitial_Query!$E:$E,PROSPERInitial_Query!$AS:$AS,"",,-1)</f>
        <v/>
      </c>
      <c r="JT54" s="136" t="str">
        <f t="shared" si="408"/>
        <v>Utsav Banatwala7 - ResponsibilityCulture Champion</v>
      </c>
      <c r="JU54" s="136" t="str">
        <f>_xlfn.XLOOKUP(JT54,PROSPERDelta_Query!BK:BK,PROSPERDelta_Query!BG:BG,"",,-1)</f>
        <v/>
      </c>
      <c r="JV54" s="137" t="str">
        <f t="shared" si="487"/>
        <v>N/A</v>
      </c>
      <c r="JW54" s="137" t="str">
        <f>IF(IF(IF($C54="Christopher Lobo",_xlfn.XLOOKUP($B54,PROSPER_Lobo!$1:$1,PROSPER_Lobo!$74:$74,""),
IF($C54="Naren Baliga",_xlfn.XLOOKUP($B54,PROSPER_Baliga!$1:$1,PROSPER_Baliga!$74:$74,""),
IF($C54="Thorsten Huhn",_xlfn.XLOOKUP($B54,PROSPER_Huhn!$1:$1,PROSPER_Huhn!$74:$74,""),
IF($C54="Nick Hull",_xlfn.XLOOKUP($B54,PROSPER_Hull!$1:$1,PROSPER_Hull!$74:$74,""),
IF($C54="Monika Kotwani",_xlfn.XLOOKUP($B54,PROSPER_Kotwani!$1:$1,PROSPER_Kotwani!$74:$74,""),
IF($C54="Jonathan Wellner",_xlfn.XLOOKUP($B54,PROSPER_Wellner!$1:$1,PROSPER_Wellner!$74:$74,""),
IF($C54="Travis Harvey",_xlfn.XLOOKUP($B54,PROSPER_Harvey!$1:$1,PROSPER_Harvey!$74:$74,""),"")))))))="","",
IF($C54="Christopher Lobo",_xlfn.XLOOKUP($B54,PROSPER_Lobo!$1:$1,PROSPER_Lobo!$74:$74,""),
IF($C54="Naren Baliga",_xlfn.XLOOKUP($B54,PROSPER_Baliga!$1:$1,PROSPER_Baliga!$74:$74,""),
IF($C54="Thorsten Huhn",_xlfn.XLOOKUP($B54,PROSPER_Huhn!$1:$1,PROSPER_Huhn!$74:$74,""),
IF($C54="Nick Hull",_xlfn.XLOOKUP($B54,PROSPER_Hull!$1:$1,PROSPER_Hull!$74:$74,""),
IF($C54="Monika Kotwani",_xlfn.XLOOKUP($B54,PROSPER_Kotwani!$1:$1,PROSPER_Kotwani!$74:$74,""),
IF($C54="Jonathan Wellner",_xlfn.XLOOKUP($B54,PROSPER_Wellner!$1:$1,PROSPER_Wellner!$74:$74,""),
IF($C54="Travis Harvey",_xlfn.XLOOKUP($B54,PROSPER_Harvey!$1:$1,PROSPER_Harvey!$74:$74,""),""))))))))="","No Score",IF(IF($C54="Christopher Lobo",_xlfn.XLOOKUP($B54,PROSPER_Lobo!$1:$1,PROSPER_Lobo!$74:$74,""),
IF($C54="Naren Baliga",_xlfn.XLOOKUP($B54,PROSPER_Baliga!$1:$1,PROSPER_Baliga!$74:$74,""),
IF($C54="Thorsten Huhn",_xlfn.XLOOKUP($B54,PROSPER_Huhn!$1:$1,PROSPER_Huhn!$74:$74,""),
IF($C54="Nick Hull",_xlfn.XLOOKUP($B54,PROSPER_Hull!$1:$1,PROSPER_Hull!$74:$74,""),
IF($C54="Monika Kotwani",_xlfn.XLOOKUP($B54,PROSPER_Kotwani!$1:$1,PROSPER_Kotwani!$74:$74,""),
IF($C54="Jonathan Wellner",_xlfn.XLOOKUP($B54,PROSPER_Wellner!$1:$1,PROSPER_Wellner!$74:$74,""),
IF($C54="Travis Harvey",_xlfn.XLOOKUP($B54,PROSPER_Harvey!$1:$1,PROSPER_Harvey!$74:$74,""),"")))))))="","",
IF($C54="Christopher Lobo",_xlfn.XLOOKUP($B54,PROSPER_Lobo!$1:$1,PROSPER_Lobo!$74:$74,""),
IF($C54="Naren Baliga",_xlfn.XLOOKUP($B54,PROSPER_Baliga!$1:$1,PROSPER_Baliga!$74:$74,""),
IF($C54="Thorsten Huhn",_xlfn.XLOOKUP($B54,PROSPER_Huhn!$1:$1,PROSPER_Huhn!$74:$74,""),
IF($C54="Nick Hull",_xlfn.XLOOKUP($B54,PROSPER_Hull!$1:$1,PROSPER_Hull!$74:$74,""),
IF($C54="Monika Kotwani",_xlfn.XLOOKUP($B54,PROSPER_Kotwani!$1:$1,PROSPER_Kotwani!$74:$74,""),
IF($C54="Jonathan Wellner",_xlfn.XLOOKUP($B54,PROSPER_Wellner!$1:$1,PROSPER_Wellner!$74:$74,""),
IF($C54="Travis Harvey",_xlfn.XLOOKUP($B54,PROSPER_Harvey!$1:$1,PROSPER_Harvey!$74:$74,""),"")))))))))</f>
        <v>No Score</v>
      </c>
      <c r="JX54" s="138" t="str">
        <f>IF(IF(IF($C54="Christopher Lobo",_xlfn.XLOOKUP($B54,PROSPER_Lobo!$1:$1,PROSPER_Lobo!$75:$75,""),
IF($C54="Naren Baliga",_xlfn.XLOOKUP($B54,PROSPER_Baliga!$1:$1,PROSPER_Baliga!$75:$75,""),
IF($C54="Thorsten Huhn",_xlfn.XLOOKUP($B54,PROSPER_Huhn!$1:$1,PROSPER_Huhn!$75:$75,""),
IF($C54="Nick Hull",_xlfn.XLOOKUP($B54,PROSPER_Hull!$1:$1,PROSPER_Hull!$75:$75,""),
IF($C54="Monika Kotwani",_xlfn.XLOOKUP($B54,PROSPER_Kotwani!$1:$1,PROSPER_Kotwani!$75:$75,""),
IF($C54="Jonathan Wellner",_xlfn.XLOOKUP($B54,PROSPER_Wellner!$1:$1,PROSPER_Wellner!$75:$75,""),
IF($C54="Travis Harvey",_xlfn.XLOOKUP($B54,PROSPER_Harvey!$1:$1,PROSPER_Harvey!$75:$75,""),"")))))))="","",
IF($C54="Christopher Lobo",_xlfn.XLOOKUP($B54,PROSPER_Lobo!$1:$1,PROSPER_Lobo!$75:$75,""),
IF($C54="Naren Baliga",_xlfn.XLOOKUP($B54,PROSPER_Baliga!$1:$1,PROSPER_Baliga!$75:$75,""),
IF($C54="Thorsten Huhn",_xlfn.XLOOKUP($B54,PROSPER_Huhn!$1:$1,PROSPER_Huhn!$75:$75,""),
IF($C54="Nick Hull",_xlfn.XLOOKUP($B54,PROSPER_Hull!$1:$1,PROSPER_Hull!$75:$75,""),
IF($C54="Monika Kotwani",_xlfn.XLOOKUP($B54,PROSPER_Kotwani!$1:$1,PROSPER_Kotwani!$75:$75,""),
IF($C54="Jonathan Wellner",_xlfn.XLOOKUP($B54,PROSPER_Wellner!$1:$1,PROSPER_Wellner!$75:$75,""),
IF($C54="Travis Harvey",_xlfn.XLOOKUP($B54,PROSPER_Harvey!$1:$1,PROSPER_Harvey!$75:$75,""),""))))))))="","No Comment",IF(IF($C54="Christopher Lobo",_xlfn.XLOOKUP($B54,PROSPER_Lobo!$1:$1,PROSPER_Lobo!$75:$75,""),
IF($C54="Naren Baliga",_xlfn.XLOOKUP($B54,PROSPER_Baliga!$1:$1,PROSPER_Baliga!$75:$75,""),
IF($C54="Thorsten Huhn",_xlfn.XLOOKUP($B54,PROSPER_Huhn!$1:$1,PROSPER_Huhn!$75:$75,""),
IF($C54="Nick Hull",_xlfn.XLOOKUP($B54,PROSPER_Hull!$1:$1,PROSPER_Hull!$75:$75,""),
IF($C54="Monika Kotwani",_xlfn.XLOOKUP($B54,PROSPER_Kotwani!$1:$1,PROSPER_Kotwani!$75:$75,""),
IF($C54="Jonathan Wellner",_xlfn.XLOOKUP($B54,PROSPER_Wellner!$1:$1,PROSPER_Wellner!$75:$75,""),
IF($C54="Travis Harvey",_xlfn.XLOOKUP($B54,PROSPER_Harvey!$1:$1,PROSPER_Harvey!$75:$75,""),"")))))))="","",
IF($C54="Christopher Lobo",_xlfn.XLOOKUP($B54,PROSPER_Lobo!$1:$1,PROSPER_Lobo!$75:$75,""),
IF($C54="Naren Baliga",_xlfn.XLOOKUP($B54,PROSPER_Baliga!$1:$1,PROSPER_Baliga!$75:$75,""),
IF($C54="Thorsten Huhn",_xlfn.XLOOKUP($B54,PROSPER_Huhn!$1:$1,PROSPER_Huhn!$75:$75,""),
IF($C54="Nick Hull",_xlfn.XLOOKUP($B54,PROSPER_Hull!$1:$1,PROSPER_Hull!$75:$75,""),
IF($C54="Monika Kotwani",_xlfn.XLOOKUP($B54,PROSPER_Kotwani!$1:$1,PROSPER_Kotwani!$75:$75,""),
IF($C54="Jonathan Wellner",_xlfn.XLOOKUP($B54,PROSPER_Wellner!$1:$1,PROSPER_Wellner!$75:$75,""),
IF($C54="Travis Harvey",_xlfn.XLOOKUP($B54,PROSPER_Harvey!$1:$1,PROSPER_Harvey!$75:$75,""),"")))))))))</f>
        <v>No Comment</v>
      </c>
      <c r="JY54" s="141" t="str">
        <f t="shared" si="488"/>
        <v>N/A</v>
      </c>
      <c r="JZ54" s="135" t="str">
        <f>_xlfn.XLOOKUP(B54,PROSPERInitial_Query!$E:$E,PROSPERInitial_Query!$AT:$AT,"",,-1)</f>
        <v/>
      </c>
      <c r="KA54" s="136" t="str">
        <f t="shared" si="409"/>
        <v>Utsav Banatwala7 - ResponsibilityPeople Management</v>
      </c>
      <c r="KB54" s="136" t="str">
        <f>_xlfn.XLOOKUP(KA54,PROSPERDelta_Query!BK:BK,PROSPERDelta_Query!BH:BH,"",,-1)</f>
        <v/>
      </c>
      <c r="KC54" s="137" t="str">
        <f t="shared" si="489"/>
        <v>N/A</v>
      </c>
      <c r="KD54" s="137" t="str">
        <f>IF(IF(IF($C54="Christopher Lobo",_xlfn.XLOOKUP($B54,PROSPER_Lobo!$1:$1,PROSPER_Lobo!$76:$76,""),
IF($C54="Naren Baliga",_xlfn.XLOOKUP($B54,PROSPER_Baliga!$1:$1,PROSPER_Baliga!$76:$76,""),
IF($C54="Thorsten Huhn",_xlfn.XLOOKUP($B54,PROSPER_Huhn!$1:$1,PROSPER_Huhn!$76:$76,""),
IF($C54="Nick Hull",_xlfn.XLOOKUP($B54,PROSPER_Hull!$1:$1,PROSPER_Hull!$76:$76,""),
IF($C54="Monika Kotwani",_xlfn.XLOOKUP($B54,PROSPER_Kotwani!$1:$1,PROSPER_Kotwani!$76:$76,""),
IF($C54="Jonathan Wellner",_xlfn.XLOOKUP($B54,PROSPER_Wellner!$1:$1,PROSPER_Wellner!$76:$76,""),
IF($C54="Travis Harvey",_xlfn.XLOOKUP($B54,PROSPER_Harvey!$1:$1,PROSPER_Harvey!$76:$76,""),"")))))))="","",
IF($C54="Christopher Lobo",_xlfn.XLOOKUP($B54,PROSPER_Lobo!$1:$1,PROSPER_Lobo!$76:$76,""),
IF($C54="Naren Baliga",_xlfn.XLOOKUP($B54,PROSPER_Baliga!$1:$1,PROSPER_Baliga!$76:$76,""),
IF($C54="Thorsten Huhn",_xlfn.XLOOKUP($B54,PROSPER_Huhn!$1:$1,PROSPER_Huhn!$76:$76,""),
IF($C54="Nick Hull",_xlfn.XLOOKUP($B54,PROSPER_Hull!$1:$1,PROSPER_Hull!$76:$76,""),
IF($C54="Monika Kotwani",_xlfn.XLOOKUP($B54,PROSPER_Kotwani!$1:$1,PROSPER_Kotwani!$76:$76,""),
IF($C54="Jonathan Wellner",_xlfn.XLOOKUP($B54,PROSPER_Wellner!$1:$1,PROSPER_Wellner!$76:$76,""),
IF($C54="Travis Harvey",_xlfn.XLOOKUP($B54,PROSPER_Harvey!$1:$1,PROSPER_Harvey!$76:$76,""),""))))))))="","No Score",IF(IF($C54="Christopher Lobo",_xlfn.XLOOKUP($B54,PROSPER_Lobo!$1:$1,PROSPER_Lobo!$76:$76,""),
IF($C54="Naren Baliga",_xlfn.XLOOKUP($B54,PROSPER_Baliga!$1:$1,PROSPER_Baliga!$76:$76,""),
IF($C54="Thorsten Huhn",_xlfn.XLOOKUP($B54,PROSPER_Huhn!$1:$1,PROSPER_Huhn!$76:$76,""),
IF($C54="Nick Hull",_xlfn.XLOOKUP($B54,PROSPER_Hull!$1:$1,PROSPER_Hull!$76:$76,""),
IF($C54="Monika Kotwani",_xlfn.XLOOKUP($B54,PROSPER_Kotwani!$1:$1,PROSPER_Kotwani!$76:$76,""),
IF($C54="Jonathan Wellner",_xlfn.XLOOKUP($B54,PROSPER_Wellner!$1:$1,PROSPER_Wellner!$76:$76,""),
IF($C54="Travis Harvey",_xlfn.XLOOKUP($B54,PROSPER_Harvey!$1:$1,PROSPER_Harvey!$76:$76,""),"")))))))="","",
IF($C54="Christopher Lobo",_xlfn.XLOOKUP($B54,PROSPER_Lobo!$1:$1,PROSPER_Lobo!$76:$76,""),
IF($C54="Naren Baliga",_xlfn.XLOOKUP($B54,PROSPER_Baliga!$1:$1,PROSPER_Baliga!$76:$76,""),
IF($C54="Thorsten Huhn",_xlfn.XLOOKUP($B54,PROSPER_Huhn!$1:$1,PROSPER_Huhn!$76:$76,""),
IF($C54="Nick Hull",_xlfn.XLOOKUP($B54,PROSPER_Hull!$1:$1,PROSPER_Hull!$76:$76,""),
IF($C54="Monika Kotwani",_xlfn.XLOOKUP($B54,PROSPER_Kotwani!$1:$1,PROSPER_Kotwani!$76:$76,""),
IF($C54="Jonathan Wellner",_xlfn.XLOOKUP($B54,PROSPER_Wellner!$1:$1,PROSPER_Wellner!$76:$76,""),
IF($C54="Travis Harvey",_xlfn.XLOOKUP($B54,PROSPER_Harvey!$1:$1,PROSPER_Harvey!$76:$76,""),"")))))))))</f>
        <v>No Score</v>
      </c>
      <c r="KE54" s="138" t="str">
        <f>IF(IF(IF($C54="Christopher Lobo",_xlfn.XLOOKUP($B54,PROSPER_Lobo!$1:$1,PROSPER_Lobo!$77:$77,""),
IF($C54="Naren Baliga",_xlfn.XLOOKUP($B54,PROSPER_Baliga!$1:$1,PROSPER_Baliga!$77:$77,""),
IF($C54="Thorsten Huhn",_xlfn.XLOOKUP($B54,PROSPER_Huhn!$1:$1,PROSPER_Huhn!$77:$77,""),
IF($C54="Nick Hull",_xlfn.XLOOKUP($B54,PROSPER_Hull!$1:$1,PROSPER_Hull!$77:$77,""),
IF($C54="Monika Kotwani",_xlfn.XLOOKUP($B54,PROSPER_Kotwani!$1:$1,PROSPER_Kotwani!$77:$77,""),
IF($C54="Jonathan Wellner",_xlfn.XLOOKUP($B54,PROSPER_Wellner!$1:$1,PROSPER_Wellner!$77:$77,""),
IF($C54="Travis Harvey",_xlfn.XLOOKUP($B54,PROSPER_Harvey!$1:$1,PROSPER_Harvey!$77:$77,""),"")))))))="","",
IF($C54="Christopher Lobo",_xlfn.XLOOKUP($B54,PROSPER_Lobo!$1:$1,PROSPER_Lobo!$77:$77,""),
IF($C54="Naren Baliga",_xlfn.XLOOKUP($B54,PROSPER_Baliga!$1:$1,PROSPER_Baliga!$77:$77,""),
IF($C54="Thorsten Huhn",_xlfn.XLOOKUP($B54,PROSPER_Huhn!$1:$1,PROSPER_Huhn!$77:$77,""),
IF($C54="Nick Hull",_xlfn.XLOOKUP($B54,PROSPER_Hull!$1:$1,PROSPER_Hull!$77:$77,""),
IF($C54="Monika Kotwani",_xlfn.XLOOKUP($B54,PROSPER_Kotwani!$1:$1,PROSPER_Kotwani!$77:$77,""),
IF($C54="Jonathan Wellner",_xlfn.XLOOKUP($B54,PROSPER_Wellner!$1:$1,PROSPER_Wellner!$77:$77,""),
IF($C54="Travis Harvey",_xlfn.XLOOKUP($B54,PROSPER_Harvey!$1:$1,PROSPER_Harvey!$77:$77,""),""))))))))="","No Comment",IF(IF($C54="Christopher Lobo",_xlfn.XLOOKUP($B54,PROSPER_Lobo!$1:$1,PROSPER_Lobo!$77:$77,""),
IF($C54="Naren Baliga",_xlfn.XLOOKUP($B54,PROSPER_Baliga!$1:$1,PROSPER_Baliga!$77:$77,""),
IF($C54="Thorsten Huhn",_xlfn.XLOOKUP($B54,PROSPER_Huhn!$1:$1,PROSPER_Huhn!$77:$77,""),
IF($C54="Nick Hull",_xlfn.XLOOKUP($B54,PROSPER_Hull!$1:$1,PROSPER_Hull!$77:$77,""),
IF($C54="Monika Kotwani",_xlfn.XLOOKUP($B54,PROSPER_Kotwani!$1:$1,PROSPER_Kotwani!$77:$77,""),
IF($C54="Jonathan Wellner",_xlfn.XLOOKUP($B54,PROSPER_Wellner!$1:$1,PROSPER_Wellner!$77:$77,""),
IF($C54="Travis Harvey",_xlfn.XLOOKUP($B54,PROSPER_Harvey!$1:$1,PROSPER_Harvey!$77:$77,""),"")))))))="","",
IF($C54="Christopher Lobo",_xlfn.XLOOKUP($B54,PROSPER_Lobo!$1:$1,PROSPER_Lobo!$77:$77,""),
IF($C54="Naren Baliga",_xlfn.XLOOKUP($B54,PROSPER_Baliga!$1:$1,PROSPER_Baliga!$77:$77,""),
IF($C54="Thorsten Huhn",_xlfn.XLOOKUP($B54,PROSPER_Huhn!$1:$1,PROSPER_Huhn!$77:$77,""),
IF($C54="Nick Hull",_xlfn.XLOOKUP($B54,PROSPER_Hull!$1:$1,PROSPER_Hull!$77:$77,""),
IF($C54="Monika Kotwani",_xlfn.XLOOKUP($B54,PROSPER_Kotwani!$1:$1,PROSPER_Kotwani!$77:$77,""),
IF($C54="Jonathan Wellner",_xlfn.XLOOKUP($B54,PROSPER_Wellner!$1:$1,PROSPER_Wellner!$77:$77,""),
IF($C54="Travis Harvey",_xlfn.XLOOKUP($B54,PROSPER_Harvey!$1:$1,PROSPER_Harvey!$77:$77,""),"")))))))))</f>
        <v>No Comment</v>
      </c>
      <c r="KF54" s="141" t="str">
        <f t="shared" si="490"/>
        <v>N/A</v>
      </c>
      <c r="KG54" s="135" t="str">
        <f>_xlfn.XLOOKUP(B54,PROSPERInitial_Query!$E:$E,PROSPERInitial_Query!$AU:$AU,"",,-1)</f>
        <v/>
      </c>
      <c r="KH54" s="136" t="str">
        <f t="shared" si="410"/>
        <v>Utsav Banatwala7 - ResponsibilitySelf Sufficiency</v>
      </c>
      <c r="KI54" s="136" t="str">
        <f>_xlfn.XLOOKUP(KH54,PROSPERDelta_Query!BK:BK,PROSPERDelta_Query!BI:BI,"",,-1)</f>
        <v/>
      </c>
      <c r="KJ54" s="137" t="str">
        <f t="shared" si="491"/>
        <v>N/A</v>
      </c>
      <c r="KK54" s="137" t="str">
        <f>IF(IF(IF($C54="Christopher Lobo",_xlfn.XLOOKUP($B54,PROSPER_Lobo!$1:$1,PROSPER_Lobo!$78:$78,""),
IF($C54="Naren Baliga",_xlfn.XLOOKUP($B54,PROSPER_Baliga!$1:$1,PROSPER_Baliga!$78:$78,""),
IF($C54="Thorsten Huhn",_xlfn.XLOOKUP($B54,PROSPER_Huhn!$1:$1,PROSPER_Huhn!$78:$78,""),
IF($C54="Nick Hull",_xlfn.XLOOKUP($B54,PROSPER_Hull!$1:$1,PROSPER_Hull!$78:$78,""),
IF($C54="Monika Kotwani",_xlfn.XLOOKUP($B54,PROSPER_Kotwani!$1:$1,PROSPER_Kotwani!$78:$78,""),
IF($C54="Jonathan Wellner",_xlfn.XLOOKUP($B54,PROSPER_Wellner!$1:$1,PROSPER_Wellner!$78:$78,""),
IF($C54="Travis Harvey",_xlfn.XLOOKUP($B54,PROSPER_Harvey!$1:$1,PROSPER_Harvey!$78:$78,""),"")))))))="","",
IF($C54="Christopher Lobo",_xlfn.XLOOKUP($B54,PROSPER_Lobo!$1:$1,PROSPER_Lobo!$78:$78,""),
IF($C54="Naren Baliga",_xlfn.XLOOKUP($B54,PROSPER_Baliga!$1:$1,PROSPER_Baliga!$78:$78,""),
IF($C54="Thorsten Huhn",_xlfn.XLOOKUP($B54,PROSPER_Huhn!$1:$1,PROSPER_Huhn!$78:$78,""),
IF($C54="Nick Hull",_xlfn.XLOOKUP($B54,PROSPER_Hull!$1:$1,PROSPER_Hull!$78:$78,""),
IF($C54="Monika Kotwani",_xlfn.XLOOKUP($B54,PROSPER_Kotwani!$1:$1,PROSPER_Kotwani!$78:$78,""),
IF($C54="Jonathan Wellner",_xlfn.XLOOKUP($B54,PROSPER_Wellner!$1:$1,PROSPER_Wellner!$78:$78,""),
IF($C54="Travis Harvey",_xlfn.XLOOKUP($B54,PROSPER_Harvey!$1:$1,PROSPER_Harvey!$78:$78,""),""))))))))="","No Score",IF(IF($C54="Christopher Lobo",_xlfn.XLOOKUP($B54,PROSPER_Lobo!$1:$1,PROSPER_Lobo!$78:$78,""),
IF($C54="Naren Baliga",_xlfn.XLOOKUP($B54,PROSPER_Baliga!$1:$1,PROSPER_Baliga!$78:$78,""),
IF($C54="Thorsten Huhn",_xlfn.XLOOKUP($B54,PROSPER_Huhn!$1:$1,PROSPER_Huhn!$78:$78,""),
IF($C54="Nick Hull",_xlfn.XLOOKUP($B54,PROSPER_Hull!$1:$1,PROSPER_Hull!$78:$78,""),
IF($C54="Monika Kotwani",_xlfn.XLOOKUP($B54,PROSPER_Kotwani!$1:$1,PROSPER_Kotwani!$78:$78,""),
IF($C54="Jonathan Wellner",_xlfn.XLOOKUP($B54,PROSPER_Wellner!$1:$1,PROSPER_Wellner!$78:$78,""),
IF($C54="Travis Harvey",_xlfn.XLOOKUP($B54,PROSPER_Harvey!$1:$1,PROSPER_Harvey!$78:$78,""),"")))))))="","",
IF($C54="Christopher Lobo",_xlfn.XLOOKUP($B54,PROSPER_Lobo!$1:$1,PROSPER_Lobo!$78:$78,""),
IF($C54="Naren Baliga",_xlfn.XLOOKUP($B54,PROSPER_Baliga!$1:$1,PROSPER_Baliga!$78:$78,""),
IF($C54="Thorsten Huhn",_xlfn.XLOOKUP($B54,PROSPER_Huhn!$1:$1,PROSPER_Huhn!$78:$78,""),
IF($C54="Nick Hull",_xlfn.XLOOKUP($B54,PROSPER_Hull!$1:$1,PROSPER_Hull!$78:$78,""),
IF($C54="Monika Kotwani",_xlfn.XLOOKUP($B54,PROSPER_Kotwani!$1:$1,PROSPER_Kotwani!$78:$78,""),
IF($C54="Jonathan Wellner",_xlfn.XLOOKUP($B54,PROSPER_Wellner!$1:$1,PROSPER_Wellner!$78:$78,""),
IF($C54="Travis Harvey",_xlfn.XLOOKUP($B54,PROSPER_Harvey!$1:$1,PROSPER_Harvey!$78:$78,""),"")))))))))</f>
        <v>No Score</v>
      </c>
      <c r="KL54" s="138" t="str">
        <f>IF(IF(IF($C54="Christopher Lobo",_xlfn.XLOOKUP($B54,PROSPER_Lobo!$1:$1,PROSPER_Lobo!$79:$79,""),
IF($C54="Naren Baliga",_xlfn.XLOOKUP($B54,PROSPER_Baliga!$1:$1,PROSPER_Baliga!$79:$79,""),
IF($C54="Thorsten Huhn",_xlfn.XLOOKUP($B54,PROSPER_Huhn!$1:$1,PROSPER_Huhn!$79:$79,""),
IF($C54="Nick Hull",_xlfn.XLOOKUP($B54,PROSPER_Hull!$1:$1,PROSPER_Hull!$79:$79,""),
IF($C54="Monika Kotwani",_xlfn.XLOOKUP($B54,PROSPER_Kotwani!$1:$1,PROSPER_Kotwani!$79:$79,""),
IF($C54="Jonathan Wellner",_xlfn.XLOOKUP($B54,PROSPER_Wellner!$1:$1,PROSPER_Wellner!$79:$79,""),
IF($C54="Travis Harvey",_xlfn.XLOOKUP($B54,PROSPER_Harvey!$1:$1,PROSPER_Harvey!$79:$79,""),"")))))))="","",
IF($C54="Christopher Lobo",_xlfn.XLOOKUP($B54,PROSPER_Lobo!$1:$1,PROSPER_Lobo!$79:$79,""),
IF($C54="Naren Baliga",_xlfn.XLOOKUP($B54,PROSPER_Baliga!$1:$1,PROSPER_Baliga!$79:$79,""),
IF($C54="Thorsten Huhn",_xlfn.XLOOKUP($B54,PROSPER_Huhn!$1:$1,PROSPER_Huhn!$79:$79,""),
IF($C54="Nick Hull",_xlfn.XLOOKUP($B54,PROSPER_Hull!$1:$1,PROSPER_Hull!$79:$79,""),
IF($C54="Monika Kotwani",_xlfn.XLOOKUP($B54,PROSPER_Kotwani!$1:$1,PROSPER_Kotwani!$79:$79,""),
IF($C54="Jonathan Wellner",_xlfn.XLOOKUP($B54,PROSPER_Wellner!$1:$1,PROSPER_Wellner!$79:$79,""),
IF($C54="Travis Harvey",_xlfn.XLOOKUP($B54,PROSPER_Harvey!$1:$1,PROSPER_Harvey!$79:$79,""),""))))))))="","No Comment",IF(IF($C54="Christopher Lobo",_xlfn.XLOOKUP($B54,PROSPER_Lobo!$1:$1,PROSPER_Lobo!$79:$79,""),
IF($C54="Naren Baliga",_xlfn.XLOOKUP($B54,PROSPER_Baliga!$1:$1,PROSPER_Baliga!$79:$79,""),
IF($C54="Thorsten Huhn",_xlfn.XLOOKUP($B54,PROSPER_Huhn!$1:$1,PROSPER_Huhn!$79:$79,""),
IF($C54="Nick Hull",_xlfn.XLOOKUP($B54,PROSPER_Hull!$1:$1,PROSPER_Hull!$79:$79,""),
IF($C54="Monika Kotwani",_xlfn.XLOOKUP($B54,PROSPER_Kotwani!$1:$1,PROSPER_Kotwani!$79:$79,""),
IF($C54="Jonathan Wellner",_xlfn.XLOOKUP($B54,PROSPER_Wellner!$1:$1,PROSPER_Wellner!$79:$79,""),
IF($C54="Travis Harvey",_xlfn.XLOOKUP($B54,PROSPER_Harvey!$1:$1,PROSPER_Harvey!$79:$79,""),"")))))))="","",
IF($C54="Christopher Lobo",_xlfn.XLOOKUP($B54,PROSPER_Lobo!$1:$1,PROSPER_Lobo!$79:$79,""),
IF($C54="Naren Baliga",_xlfn.XLOOKUP($B54,PROSPER_Baliga!$1:$1,PROSPER_Baliga!$79:$79,""),
IF($C54="Thorsten Huhn",_xlfn.XLOOKUP($B54,PROSPER_Huhn!$1:$1,PROSPER_Huhn!$79:$79,""),
IF($C54="Nick Hull",_xlfn.XLOOKUP($B54,PROSPER_Hull!$1:$1,PROSPER_Hull!$79:$79,""),
IF($C54="Monika Kotwani",_xlfn.XLOOKUP($B54,PROSPER_Kotwani!$1:$1,PROSPER_Kotwani!$79:$79,""),
IF($C54="Jonathan Wellner",_xlfn.XLOOKUP($B54,PROSPER_Wellner!$1:$1,PROSPER_Wellner!$79:$79,""),
IF($C54="Travis Harvey",_xlfn.XLOOKUP($B54,PROSPER_Harvey!$1:$1,PROSPER_Harvey!$79:$79,""),"")))))))))</f>
        <v>No Comment</v>
      </c>
      <c r="KM54" s="141" t="str">
        <f t="shared" si="492"/>
        <v>N/A</v>
      </c>
      <c r="KN54" s="145" t="str">
        <f t="shared" si="493"/>
        <v>N/A</v>
      </c>
      <c r="KO54" s="146" t="str">
        <f t="shared" si="494"/>
        <v>N/A</v>
      </c>
      <c r="KP54" s="194" t="str">
        <f t="shared" si="495"/>
        <v>N/A</v>
      </c>
      <c r="KQ54" s="147">
        <f t="shared" si="496"/>
        <v>6.25</v>
      </c>
      <c r="KR54" s="148"/>
      <c r="KS54" s="148"/>
      <c r="KT54" s="148"/>
      <c r="KU54" s="149"/>
    </row>
    <row r="55" spans="2:307" x14ac:dyDescent="0.25">
      <c r="B55" s="118" t="s">
        <v>145</v>
      </c>
      <c r="C55" s="119" t="s">
        <v>486</v>
      </c>
      <c r="D55" s="120" t="str">
        <f>_xlfn.XLOOKUP(B55,PROSPERInitial_Query!E:E,PROSPERInitial_Query!G:G,"",,-1)</f>
        <v/>
      </c>
      <c r="E55" s="121" t="str">
        <f t="shared" si="361"/>
        <v>Varun Vijh1 - PortfolioDesign Success</v>
      </c>
      <c r="F55" s="122" t="str">
        <f>_xlfn.XLOOKUP(E55,PROSPERDelta_Query!BK:BK,PROSPERDelta_Query!I:I,"",,-1)</f>
        <v/>
      </c>
      <c r="G55" s="123" t="str">
        <f t="shared" si="411"/>
        <v>N/A</v>
      </c>
      <c r="H55" s="124" t="str">
        <f>IF(IF(IF($C55="Christopher Lobo",_xlfn.XLOOKUP($B55,PROSPER_Lobo!$1:$1,PROSPER_Lobo!$2:$2,""),
IF($C55="Naren Baliga",_xlfn.XLOOKUP($B55,PROSPER_Baliga!$1:$1,PROSPER_Baliga!$2:$2,""),
IF($C55="Thorsten Huhn",_xlfn.XLOOKUP($B55,PROSPER_Huhn!$1:$1,PROSPER_Huhn!$2:$2,""),
IF($C55="Nick Hull",_xlfn.XLOOKUP($B55,PROSPER_Hull!$1:$1,PROSPER_Hull!$2:$2,""),
IF($C55="Monika Kotwani",_xlfn.XLOOKUP($B55,PROSPER_Kotwani!$1:$1,PROSPER_Kotwani!$2:$2,""),
IF($C55="Jonathan Wellner",_xlfn.XLOOKUP($B55,PROSPER_Wellner!$1:$1,PROSPER_Wellner!$2:$2,""),
IF($C55="Travis Harvey",_xlfn.XLOOKUP($B55,PROSPER_Harvey!$1:$1,PROSPER_Harvey!$2:$2,""),"")))))))="","",
IF($C55="Christopher Lobo",_xlfn.XLOOKUP($B55,PROSPER_Lobo!$1:$1,PROSPER_Lobo!$2:$2,""),
IF($C55="Naren Baliga",_xlfn.XLOOKUP($B55,PROSPER_Baliga!$1:$1,PROSPER_Baliga!$2:$2,""),
IF($C55="Thorsten Huhn",_xlfn.XLOOKUP($B55,PROSPER_Huhn!$1:$1,PROSPER_Huhn!$2:$2,""),
IF($C55="Nick Hull",_xlfn.XLOOKUP($B55,PROSPER_Hull!$1:$1,PROSPER_Hull!$2:$2,""),
IF($C55="Monika Kotwani",_xlfn.XLOOKUP($B55,PROSPER_Kotwani!$1:$1,PROSPER_Kotwani!$2:$2,""),
IF($C55="Jonathan Wellner",_xlfn.XLOOKUP($B55,PROSPER_Wellner!$1:$1,PROSPER_Wellner!$2:$2,""),
IF($C55="Travis Harvey",_xlfn.XLOOKUP($B55,PROSPER_Harvey!$1:$1,PROSPER_Harvey!$2:$2,""),""))))))))="","No Score",(IF(IF($C55="Christopher Lobo",_xlfn.XLOOKUP($B55,PROSPER_Lobo!$1:$1,PROSPER_Lobo!$2:$2,""),
IF($C55="Naren Baliga",_xlfn.XLOOKUP($B55,PROSPER_Baliga!$1:$1,PROSPER_Baliga!$2:$2,""),
IF($C55="Thorsten Huhn",_xlfn.XLOOKUP($B55,PROSPER_Huhn!$1:$1,PROSPER_Huhn!$2:$2,""),
IF($C55="Nick Hull",_xlfn.XLOOKUP($B55,PROSPER_Hull!$1:$1,PROSPER_Hull!$2:$2,""),
IF($C55="Monika Kotwani",_xlfn.XLOOKUP($B55,PROSPER_Kotwani!$1:$1,PROSPER_Kotwani!$2:$2,""),
IF($C55="Jonathan Wellner",_xlfn.XLOOKUP($B55,PROSPER_Wellner!$1:$1,PROSPER_Wellner!$2:$2,""),
IF($C55="Travis Harvey",_xlfn.XLOOKUP($B55,PROSPER_Harvey!$1:$1,PROSPER_Harvey!$2:$2,""),"")))))))="","",
IF($C55="Christopher Lobo",_xlfn.XLOOKUP($B55,PROSPER_Lobo!$1:$1,PROSPER_Lobo!$2:$2,""),
IF($C55="Naren Baliga",_xlfn.XLOOKUP($B55,PROSPER_Baliga!$1:$1,PROSPER_Baliga!$2:$2,""),
IF($C55="Thorsten Huhn",_xlfn.XLOOKUP($B55,PROSPER_Huhn!$1:$1,PROSPER_Huhn!$2:$2,""),
IF($C55="Nick Hull",_xlfn.XLOOKUP($B55,PROSPER_Hull!$1:$1,PROSPER_Hull!$2:$2,""),
IF($C55="Monika Kotwani",_xlfn.XLOOKUP($B55,PROSPER_Kotwani!$1:$1,PROSPER_Kotwani!$2:$2,""),
IF($C55="Jonathan Wellner",_xlfn.XLOOKUP($B55,PROSPER_Wellner!$1:$1,PROSPER_Wellner!$2:$2,""),
IF($C55="Travis Harvey",_xlfn.XLOOKUP($B55,PROSPER_Harvey!$1:$1,PROSPER_Harvey!$2:$2,""),""))))))))))</f>
        <v>No Score</v>
      </c>
      <c r="I55" s="125" t="str">
        <f>IF(IF(IF($C55="Christopher Lobo",_xlfn.XLOOKUP($B55,PROSPER_Lobo!$1:$1,PROSPER_Lobo!$3:$3,""),
IF($C55="Naren Baliga",_xlfn.XLOOKUP($B55,PROSPER_Baliga!$1:$1,PROSPER_Baliga!$3:$3,""),
IF($C55="Thorsten Huhn",_xlfn.XLOOKUP($B55,PROSPER_Huhn!$1:$1,PROSPER_Huhn!$3:$3,""),
IF($C55="Nick Hull",_xlfn.XLOOKUP($B55,PROSPER_Hull!$1:$1,PROSPER_Hull!$3:$3,""),
IF($C55="Monika Kotwani",_xlfn.XLOOKUP($B55,PROSPER_Kotwani!$1:$1,PROSPER_Kotwani!$3:$3,""),
IF($C55="Jonathan Wellner",_xlfn.XLOOKUP($B55,PROSPER_Wellner!$1:$1,PROSPER_Wellner!$3:$3,""),
IF($C55="Travis Harvey",_xlfn.XLOOKUP($B55,PROSPER_Harvey!$1:$1,PROSPER_Harvey!$3:$3,""),"")))))))="","",
IF($C55="Christopher Lobo",_xlfn.XLOOKUP($B55,PROSPER_Lobo!$1:$1,PROSPER_Lobo!$3:$3,""),
IF($C55="Naren Baliga",_xlfn.XLOOKUP($B55,PROSPER_Baliga!$1:$1,PROSPER_Baliga!$3:$3,""),
IF($C55="Thorsten Huhn",_xlfn.XLOOKUP($B55,PROSPER_Huhn!$1:$1,PROSPER_Huhn!$3:$3,""),
IF($C55="Nick Hull",_xlfn.XLOOKUP($B55,PROSPER_Hull!$1:$1,PROSPER_Hull!$3:$3,""),
IF($C55="Monika Kotwani",_xlfn.XLOOKUP($B55,PROSPER_Kotwani!$1:$1,PROSPER_Kotwani!$3:$3,""),
IF($C55="Jonathan Wellner",_xlfn.XLOOKUP($B55,PROSPER_Wellner!$1:$1,PROSPER_Wellner!$3:$3,""),
IF($C55="Travis Harvey",_xlfn.XLOOKUP($B55,PROSPER_Harvey!$1:$1,PROSPER_Harvey!$3:$3,""),""))))))))="","No Comment",IF(IF($C55="Christopher Lobo",_xlfn.XLOOKUP($B55,PROSPER_Lobo!$1:$1,PROSPER_Lobo!$3:$3,""),
IF($C55="Naren Baliga",_xlfn.XLOOKUP($B55,PROSPER_Baliga!$1:$1,PROSPER_Baliga!$3:$3,""),
IF($C55="Thorsten Huhn",_xlfn.XLOOKUP($B55,PROSPER_Huhn!$1:$1,PROSPER_Huhn!$3:$3,""),
IF($C55="Nick Hull",_xlfn.XLOOKUP($B55,PROSPER_Hull!$1:$1,PROSPER_Hull!$3:$3,""),
IF($C55="Monika Kotwani",_xlfn.XLOOKUP($B55,PROSPER_Kotwani!$1:$1,PROSPER_Kotwani!$3:$3,""),
IF($C55="Jonathan Wellner",_xlfn.XLOOKUP($B55,PROSPER_Wellner!$1:$1,PROSPER_Wellner!$3:$3,""),
IF($C55="Travis Harvey",_xlfn.XLOOKUP($B55,PROSPER_Harvey!$1:$1,PROSPER_Harvey!$3:$3,""),"")))))))="","",
IF($C55="Christopher Lobo",_xlfn.XLOOKUP($B55,PROSPER_Lobo!$1:$1,PROSPER_Lobo!$3:$3,""),
IF($C55="Naren Baliga",_xlfn.XLOOKUP($B55,PROSPER_Baliga!$1:$1,PROSPER_Baliga!$3:$3,""),
IF($C55="Thorsten Huhn",_xlfn.XLOOKUP($B55,PROSPER_Huhn!$1:$1,PROSPER_Huhn!$3:$3,""),
IF($C55="Nick Hull",_xlfn.XLOOKUP($B55,PROSPER_Hull!$1:$1,PROSPER_Hull!$3:$3,""),
IF($C55="Monika Kotwani",_xlfn.XLOOKUP($B55,PROSPER_Kotwani!$1:$1,PROSPER_Kotwani!$3:$3,""),
IF($C55="Jonathan Wellner",_xlfn.XLOOKUP($B55,PROSPER_Wellner!$1:$1,PROSPER_Wellner!$3:$3,""),
IF($C55="Travis Harvey",_xlfn.XLOOKUP($B55,PROSPER_Harvey!$1:$1,PROSPER_Harvey!$3:$3,""),"")))))))))</f>
        <v>No Comment</v>
      </c>
      <c r="J55" s="124" t="str">
        <f>IFERROR(ROUND(_xlfn.XLOOKUP(B55,DesignSuccessChallenge_Query!$E:$E,DesignSuccessChallenge_Query!$F:$F)/4.7,0),"Not Taken")</f>
        <v>Not Taken</v>
      </c>
      <c r="K55" s="150" t="str">
        <f t="shared" si="412"/>
        <v>N/A</v>
      </c>
      <c r="L55" s="120" t="str">
        <f>_xlfn.XLOOKUP(B55,PROSPERInitial_Query!$E:$E,PROSPERInitial_Query!$H:$H,"",,-1)</f>
        <v/>
      </c>
      <c r="M55" s="121" t="str">
        <f t="shared" si="362"/>
        <v>Varun Vijh1 - PortfolioPremium Engagement</v>
      </c>
      <c r="N55" s="126" t="str">
        <f>_xlfn.XLOOKUP(M55,PROSPERDelta_Query!BK:BK,PROSPERDelta_Query!J:J,"",,-1)</f>
        <v/>
      </c>
      <c r="O55" s="124" t="str">
        <f t="shared" si="413"/>
        <v>N/A</v>
      </c>
      <c r="P55" s="124" t="str">
        <f>IF(IF(IF($C55="Christopher Lobo",_xlfn.XLOOKUP($B55,PROSPER_Lobo!$1:$1,PROSPER_Lobo!$4:$4,""),
IF($C55="Naren Baliga",_xlfn.XLOOKUP($B55,PROSPER_Baliga!$1:$1,PROSPER_Baliga!$4:$4,""),
IF($C55="Thorsten Huhn",_xlfn.XLOOKUP($B55,PROSPER_Huhn!$1:$1,PROSPER_Huhn!$4:$4,""),
IF($C55="Nick Hull",_xlfn.XLOOKUP($B55,PROSPER_Hull!$1:$1,PROSPER_Hull!$4:$4,""),
IF($C55="Monika Kotwani",_xlfn.XLOOKUP($B55,PROSPER_Kotwani!$1:$1,PROSPER_Kotwani!$4:$4,""),
IF($C55="Jonathan Wellner",_xlfn.XLOOKUP($B55,PROSPER_Wellner!$1:$1,PROSPER_Wellner!$4:$4,""),
IF($C55="Travis Harvey",_xlfn.XLOOKUP($B55,PROSPER_Harvey!$1:$1,PROSPER_Harvey!$4:$4,""),"")))))))="","",
IF($C55="Christopher Lobo",_xlfn.XLOOKUP($B55,PROSPER_Lobo!$1:$1,PROSPER_Lobo!$4:$4,""),
IF($C55="Naren Baliga",_xlfn.XLOOKUP($B55,PROSPER_Baliga!$1:$1,PROSPER_Baliga!$4:$4,""),
IF($C55="Thorsten Huhn",_xlfn.XLOOKUP($B55,PROSPER_Huhn!$1:$1,PROSPER_Huhn!$4:$4,""),
IF($C55="Nick Hull",_xlfn.XLOOKUP($B55,PROSPER_Hull!$1:$1,PROSPER_Hull!$4:$4,""),
IF($C55="Monika Kotwani",_xlfn.XLOOKUP($B55,PROSPER_Kotwani!$1:$1,PROSPER_Kotwani!$4:$4,""),
IF($C55="Jonathan Wellner",_xlfn.XLOOKUP($B55,PROSPER_Wellner!$1:$1,PROSPER_Wellner!$4:$4,""),
IF($C55="Travis Harvey",_xlfn.XLOOKUP($B55,PROSPER_Harvey!$1:$1,PROSPER_Harvey!$4:$4,""),""))))))))="","No Score",IF(IF($C55="Christopher Lobo",_xlfn.XLOOKUP($B55,PROSPER_Lobo!$1:$1,PROSPER_Lobo!$4:$4,""),
IF($C55="Naren Baliga",_xlfn.XLOOKUP($B55,PROSPER_Baliga!$1:$1,PROSPER_Baliga!$4:$4,""),
IF($C55="Thorsten Huhn",_xlfn.XLOOKUP($B55,PROSPER_Huhn!$1:$1,PROSPER_Huhn!$4:$4,""),
IF($C55="Nick Hull",_xlfn.XLOOKUP($B55,PROSPER_Hull!$1:$1,PROSPER_Hull!$4:$4,""),
IF($C55="Monika Kotwani",_xlfn.XLOOKUP($B55,PROSPER_Kotwani!$1:$1,PROSPER_Kotwani!$4:$4,""),
IF($C55="Jonathan Wellner",_xlfn.XLOOKUP($B55,PROSPER_Wellner!$1:$1,PROSPER_Wellner!$4:$4,""),
IF($C55="Travis Harvey",_xlfn.XLOOKUP($B55,PROSPER_Harvey!$1:$1,PROSPER_Harvey!$4:$4,""),"")))))))="","",
IF($C55="Christopher Lobo",_xlfn.XLOOKUP($B55,PROSPER_Lobo!$1:$1,PROSPER_Lobo!$4:$4,""),
IF($C55="Naren Baliga",_xlfn.XLOOKUP($B55,PROSPER_Baliga!$1:$1,PROSPER_Baliga!$4:$4,""),
IF($C55="Thorsten Huhn",_xlfn.XLOOKUP($B55,PROSPER_Huhn!$1:$1,PROSPER_Huhn!$4:$4,""),
IF($C55="Nick Hull",_xlfn.XLOOKUP($B55,PROSPER_Hull!$1:$1,PROSPER_Hull!$4:$4,""),
IF($C55="Monika Kotwani",_xlfn.XLOOKUP($B55,PROSPER_Kotwani!$1:$1,PROSPER_Kotwani!$4:$4,""),
IF($C55="Jonathan Wellner",_xlfn.XLOOKUP($B55,PROSPER_Wellner!$1:$1,PROSPER_Wellner!$4:$4,""),
IF($C55="Travis Harvey",_xlfn.XLOOKUP($B55,PROSPER_Harvey!$1:$1,PROSPER_Harvey!$4:$4,""),"")))))))))</f>
        <v>No Score</v>
      </c>
      <c r="Q55" s="125" t="str">
        <f>IF(IF(IF($C55="Christopher Lobo",_xlfn.XLOOKUP($B55,PROSPER_Lobo!$1:$1,PROSPER_Lobo!$5:$5,""),
IF($C55="Naren Baliga",_xlfn.XLOOKUP($B55,PROSPER_Baliga!$1:$1,PROSPER_Baliga!$5:$5,""),
IF($C55="Thorsten Huhn",_xlfn.XLOOKUP($B55,PROSPER_Huhn!$1:$1,PROSPER_Huhn!$5:$5,""),
IF($C55="Nick Hull",_xlfn.XLOOKUP($B55,PROSPER_Hull!$1:$1,PROSPER_Hull!$5:$5,""),
IF($C55="Monika Kotwani",_xlfn.XLOOKUP($B55,PROSPER_Kotwani!$1:$1,PROSPER_Kotwani!$5:$5,""),
IF($C55="Jonathan Wellner",_xlfn.XLOOKUP($B55,PROSPER_Wellner!$1:$1,PROSPER_Wellner!$5:$5,""),
IF($C55="Travis Harvey",_xlfn.XLOOKUP($B55,PROSPER_Harvey!$1:$1,PROSPER_Harvey!$5:$5,""),"")))))))="","",
IF($C55="Christopher Lobo",_xlfn.XLOOKUP($B55,PROSPER_Lobo!$1:$1,PROSPER_Lobo!$5:$5,""),
IF($C55="Naren Baliga",_xlfn.XLOOKUP($B55,PROSPER_Baliga!$1:$1,PROSPER_Baliga!$5:$5,""),
IF($C55="Thorsten Huhn",_xlfn.XLOOKUP($B55,PROSPER_Huhn!$1:$1,PROSPER_Huhn!$5:$5,""),
IF($C55="Nick Hull",_xlfn.XLOOKUP($B55,PROSPER_Hull!$1:$1,PROSPER_Hull!$5:$5,""),
IF($C55="Monika Kotwani",_xlfn.XLOOKUP($B55,PROSPER_Kotwani!$1:$1,PROSPER_Kotwani!$5:$5,""),
IF($C55="Jonathan Wellner",_xlfn.XLOOKUP($B55,PROSPER_Wellner!$1:$1,PROSPER_Wellner!$5:$5,""),
IF($C55="Travis Harvey",_xlfn.XLOOKUP($B55,PROSPER_Harvey!$1:$1,PROSPER_Harvey!$5:$5,""),""))))))))="","No Comment",IF(IF($C55="Christopher Lobo",_xlfn.XLOOKUP($B55,PROSPER_Lobo!$1:$1,PROSPER_Lobo!$5:$5,""),
IF($C55="Naren Baliga",_xlfn.XLOOKUP($B55,PROSPER_Baliga!$1:$1,PROSPER_Baliga!$5:$5,""),
IF($C55="Thorsten Huhn",_xlfn.XLOOKUP($B55,PROSPER_Huhn!$1:$1,PROSPER_Huhn!$5:$5,""),
IF($C55="Nick Hull",_xlfn.XLOOKUP($B55,PROSPER_Hull!$1:$1,PROSPER_Hull!$5:$5,""),
IF($C55="Monika Kotwani",_xlfn.XLOOKUP($B55,PROSPER_Kotwani!$1:$1,PROSPER_Kotwani!$5:$5,""),
IF($C55="Jonathan Wellner",_xlfn.XLOOKUP($B55,PROSPER_Wellner!$1:$1,PROSPER_Wellner!$5:$5,""),
IF($C55="Travis Harvey",_xlfn.XLOOKUP($B55,PROSPER_Harvey!$1:$1,PROSPER_Harvey!$5:$5,""),"")))))))="","",
IF($C55="Christopher Lobo",_xlfn.XLOOKUP($B55,PROSPER_Lobo!$1:$1,PROSPER_Lobo!$5:$5,""),
IF($C55="Naren Baliga",_xlfn.XLOOKUP($B55,PROSPER_Baliga!$1:$1,PROSPER_Baliga!$5:$5,""),
IF($C55="Thorsten Huhn",_xlfn.XLOOKUP($B55,PROSPER_Huhn!$1:$1,PROSPER_Huhn!$5:$5,""),
IF($C55="Nick Hull",_xlfn.XLOOKUP($B55,PROSPER_Hull!$1:$1,PROSPER_Hull!$5:$5,""),
IF($C55="Monika Kotwani",_xlfn.XLOOKUP($B55,PROSPER_Kotwani!$1:$1,PROSPER_Kotwani!$5:$5,""),
IF($C55="Jonathan Wellner",_xlfn.XLOOKUP($B55,PROSPER_Wellner!$1:$1,PROSPER_Wellner!$5:$5,""),
IF($C55="Travis Harvey",_xlfn.XLOOKUP($B55,PROSPER_Harvey!$1:$1,PROSPER_Harvey!$5:$5,""),"")))))))))</f>
        <v>No Comment</v>
      </c>
      <c r="R55" s="124" t="s">
        <v>89</v>
      </c>
      <c r="S55" s="150" t="str">
        <f t="shared" si="414"/>
        <v>N/A</v>
      </c>
      <c r="T55" s="120" t="str">
        <f>_xlfn.XLOOKUP(B55,PROSPERInitial_Query!$E:$E,PROSPERInitial_Query!$I:$I,"",,-1)</f>
        <v/>
      </c>
      <c r="U55" s="121" t="str">
        <f t="shared" si="363"/>
        <v>Varun Vijh1 - PortfolioCloud Application Services</v>
      </c>
      <c r="V55" s="126" t="str">
        <f>_xlfn.XLOOKUP(U55,PROSPERDelta_Query!BK:BK,PROSPERDelta_Query!K:K,"",,-1)</f>
        <v/>
      </c>
      <c r="W55" s="124" t="str">
        <f t="shared" si="415"/>
        <v>N/A</v>
      </c>
      <c r="X55" s="124" t="str">
        <f>IF(IF(IF($C55="Christopher Lobo",_xlfn.XLOOKUP($B55,PROSPER_Lobo!$1:$1,PROSPER_Lobo!$6:$6,""),
IF($C55="Naren Baliga",_xlfn.XLOOKUP($B55,PROSPER_Baliga!$1:$1,PROSPER_Baliga!$6:$6,""),
IF($C55="Thorsten Huhn",_xlfn.XLOOKUP($B55,PROSPER_Huhn!$1:$1,PROSPER_Huhn!$6:$6,""),
IF($C55="Nick Hull",_xlfn.XLOOKUP($B55,PROSPER_Hull!$1:$1,PROSPER_Hull!$6:$6,""),
IF($C55="Monika Kotwani",_xlfn.XLOOKUP($B55,PROSPER_Kotwani!$1:$1,PROSPER_Kotwani!$6:$6,""),
IF($C55="Jonathan Wellner",_xlfn.XLOOKUP($B55,PROSPER_Wellner!$1:$1,PROSPER_Wellner!$6:$6,""),
IF($C55="Travis Harvey",_xlfn.XLOOKUP($B55,PROSPER_Harvey!$1:$1,PROSPER_Harvey!$6:$6,""),"")))))))="","",
IF($C55="Christopher Lobo",_xlfn.XLOOKUP($B55,PROSPER_Lobo!$1:$1,PROSPER_Lobo!$6:$6,""),
IF($C55="Naren Baliga",_xlfn.XLOOKUP($B55,PROSPER_Baliga!$1:$1,PROSPER_Baliga!$6:$6,""),
IF($C55="Thorsten Huhn",_xlfn.XLOOKUP($B55,PROSPER_Huhn!$1:$1,PROSPER_Huhn!$6:$6,""),
IF($C55="Nick Hull",_xlfn.XLOOKUP($B55,PROSPER_Hull!$1:$1,PROSPER_Hull!$6:$6,""),
IF($C55="Monika Kotwani",_xlfn.XLOOKUP($B55,PROSPER_Kotwani!$1:$1,PROSPER_Kotwani!$6:$6,""),
IF($C55="Jonathan Wellner",_xlfn.XLOOKUP($B55,PROSPER_Wellner!$1:$1,PROSPER_Wellner!$6:$6,""),
IF($C55="Travis Harvey",_xlfn.XLOOKUP($B55,PROSPER_Harvey!$1:$1,PROSPER_Harvey!$6:$6,""),""))))))))="","No Score",IF(IF($C55="Christopher Lobo",_xlfn.XLOOKUP($B55,PROSPER_Lobo!$1:$1,PROSPER_Lobo!$6:$6,""),
IF($C55="Naren Baliga",_xlfn.XLOOKUP($B55,PROSPER_Baliga!$1:$1,PROSPER_Baliga!$6:$6,""),
IF($C55="Thorsten Huhn",_xlfn.XLOOKUP($B55,PROSPER_Huhn!$1:$1,PROSPER_Huhn!$6:$6,""),
IF($C55="Nick Hull",_xlfn.XLOOKUP($B55,PROSPER_Hull!$1:$1,PROSPER_Hull!$6:$6,""),
IF($C55="Monika Kotwani",_xlfn.XLOOKUP($B55,PROSPER_Kotwani!$1:$1,PROSPER_Kotwani!$6:$6,""),
IF($C55="Jonathan Wellner",_xlfn.XLOOKUP($B55,PROSPER_Wellner!$1:$1,PROSPER_Wellner!$6:$6,""),
IF($C55="Travis Harvey",_xlfn.XLOOKUP($B55,PROSPER_Harvey!$1:$1,PROSPER_Harvey!$6:$6,""),"")))))))="","",
IF($C55="Christopher Lobo",_xlfn.XLOOKUP($B55,PROSPER_Lobo!$1:$1,PROSPER_Lobo!$6:$6,""),
IF($C55="Naren Baliga",_xlfn.XLOOKUP($B55,PROSPER_Baliga!$1:$1,PROSPER_Baliga!$6:$6,""),
IF($C55="Thorsten Huhn",_xlfn.XLOOKUP($B55,PROSPER_Huhn!$1:$1,PROSPER_Huhn!$6:$6,""),
IF($C55="Nick Hull",_xlfn.XLOOKUP($B55,PROSPER_Hull!$1:$1,PROSPER_Hull!$6:$6,""),
IF($C55="Monika Kotwani",_xlfn.XLOOKUP($B55,PROSPER_Kotwani!$1:$1,PROSPER_Kotwani!$6:$6,""),
IF($C55="Jonathan Wellner",_xlfn.XLOOKUP($B55,PROSPER_Wellner!$1:$1,PROSPER_Wellner!$6:$6,""),
IF($C55="Travis Harvey",_xlfn.XLOOKUP($B55,PROSPER_Harvey!$1:$1,PROSPER_Harvey!$6:$6,""),"")))))))))</f>
        <v>No Score</v>
      </c>
      <c r="Y55" s="125" t="str">
        <f>IF(IF(IF($C55="Christopher Lobo",_xlfn.XLOOKUP($B55,PROSPER_Lobo!$1:$1,PROSPER_Lobo!$7:$7,""),
IF($C55="Naren Baliga",_xlfn.XLOOKUP($B55,PROSPER_Baliga!$1:$1,PROSPER_Baliga!$7:$7,""),
IF($C55="Thorsten Huhn",_xlfn.XLOOKUP($B55,PROSPER_Huhn!$1:$1,PROSPER_Huhn!$7:$7,""),
IF($C55="Nick Hull",_xlfn.XLOOKUP($B55,PROSPER_Hull!$1:$1,PROSPER_Hull!$7:$7,""),
IF($C55="Monika Kotwani",_xlfn.XLOOKUP($B55,PROSPER_Kotwani!$1:$1,PROSPER_Kotwani!$7:$7,""),
IF($C55="Jonathan Wellner",_xlfn.XLOOKUP($B55,PROSPER_Wellner!$1:$1,PROSPER_Wellner!$7:$7,""),
IF($C55="Travis Harvey",_xlfn.XLOOKUP($B55,PROSPER_Harvey!$1:$1,PROSPER_Harvey!$7:$7,""),"")))))))="","",
IF($C55="Christopher Lobo",_xlfn.XLOOKUP($B55,PROSPER_Lobo!$1:$1,PROSPER_Lobo!$7:$7,""),
IF($C55="Naren Baliga",_xlfn.XLOOKUP($B55,PROSPER_Baliga!$1:$1,PROSPER_Baliga!$7:$7,""),
IF($C55="Thorsten Huhn",_xlfn.XLOOKUP($B55,PROSPER_Huhn!$1:$1,PROSPER_Huhn!$7:$7,""),
IF($C55="Nick Hull",_xlfn.XLOOKUP($B55,PROSPER_Hull!$1:$1,PROSPER_Hull!$7:$7,""),
IF($C55="Monika Kotwani",_xlfn.XLOOKUP($B55,PROSPER_Kotwani!$1:$1,PROSPER_Kotwani!$7:$7,""),
IF($C55="Jonathan Wellner",_xlfn.XLOOKUP($B55,PROSPER_Wellner!$1:$1,PROSPER_Wellner!$7:$7,""),
IF($C55="Travis Harvey",_xlfn.XLOOKUP($B55,PROSPER_Harvey!$1:$1,PROSPER_Harvey!$7:$7,""),""))))))))="","No Comment",IF(IF($C55="Christopher Lobo",_xlfn.XLOOKUP($B55,PROSPER_Lobo!$1:$1,PROSPER_Lobo!$7:$7,""),
IF($C55="Naren Baliga",_xlfn.XLOOKUP($B55,PROSPER_Baliga!$1:$1,PROSPER_Baliga!$7:$7,""),
IF($C55="Thorsten Huhn",_xlfn.XLOOKUP($B55,PROSPER_Huhn!$1:$1,PROSPER_Huhn!$7:$7,""),
IF($C55="Nick Hull",_xlfn.XLOOKUP($B55,PROSPER_Hull!$1:$1,PROSPER_Hull!$7:$7,""),
IF($C55="Monika Kotwani",_xlfn.XLOOKUP($B55,PROSPER_Kotwani!$1:$1,PROSPER_Kotwani!$7:$7,""),
IF($C55="Jonathan Wellner",_xlfn.XLOOKUP($B55,PROSPER_Wellner!$1:$1,PROSPER_Wellner!$7:$7,""),
IF($C55="Travis Harvey",_xlfn.XLOOKUP($B55,PROSPER_Harvey!$1:$1,PROSPER_Harvey!$7:$7,""),"")))))))="","",
IF($C55="Christopher Lobo",_xlfn.XLOOKUP($B55,PROSPER_Lobo!$1:$1,PROSPER_Lobo!$7:$7,""),
IF($C55="Naren Baliga",_xlfn.XLOOKUP($B55,PROSPER_Baliga!$1:$1,PROSPER_Baliga!$7:$7,""),
IF($C55="Thorsten Huhn",_xlfn.XLOOKUP($B55,PROSPER_Huhn!$1:$1,PROSPER_Huhn!$7:$7,""),
IF($C55="Nick Hull",_xlfn.XLOOKUP($B55,PROSPER_Hull!$1:$1,PROSPER_Hull!$7:$7,""),
IF($C55="Monika Kotwani",_xlfn.XLOOKUP($B55,PROSPER_Kotwani!$1:$1,PROSPER_Kotwani!$7:$7,""),
IF($C55="Jonathan Wellner",_xlfn.XLOOKUP($B55,PROSPER_Wellner!$1:$1,PROSPER_Wellner!$7:$7,""),
IF($C55="Travis Harvey",_xlfn.XLOOKUP($B55,PROSPER_Harvey!$1:$1,PROSPER_Harvey!$7:$7,""),"")))))))))</f>
        <v>No Comment</v>
      </c>
      <c r="Z55" s="124" t="s">
        <v>89</v>
      </c>
      <c r="AA55" s="150" t="str">
        <f t="shared" si="416"/>
        <v>N/A</v>
      </c>
      <c r="AB55" s="120" t="str">
        <f>_xlfn.XLOOKUP(B55,PROSPERInitial_Query!$E:$E,PROSPERInitial_Query!$J:$J,"",,-1)</f>
        <v/>
      </c>
      <c r="AC55" s="121" t="str">
        <f t="shared" si="364"/>
        <v>Varun Vijh1 - PortfolioPreferred Success</v>
      </c>
      <c r="AD55" s="126" t="str">
        <f>_xlfn.XLOOKUP(AC55,PROSPERDelta_Query!BK:BK,PROSPERDelta_Query!L:L,"",,-1)</f>
        <v/>
      </c>
      <c r="AE55" s="124" t="str">
        <f t="shared" si="417"/>
        <v>N/A</v>
      </c>
      <c r="AF55" s="124" t="str">
        <f>IF(IF(IF($C55="Christopher Lobo",_xlfn.XLOOKUP($B55,PROSPER_Lobo!$1:$1,PROSPER_Lobo!$8:$8,""),
IF($C55="Naren Baliga",_xlfn.XLOOKUP($B55,PROSPER_Baliga!$1:$1,PROSPER_Baliga!$8:$8,""),
IF($C55="Thorsten Huhn",_xlfn.XLOOKUP($B55,PROSPER_Huhn!$1:$1,PROSPER_Huhn!$8:$8,""),
IF($C55="Nick Hull",_xlfn.XLOOKUP($B55,PROSPER_Hull!$1:$1,PROSPER_Hull!$8:$8,""),
IF($C55="Monika Kotwani",_xlfn.XLOOKUP($B55,PROSPER_Kotwani!$1:$1,PROSPER_Kotwani!$8:$8,""),
IF($C55="Jonathan Wellner",_xlfn.XLOOKUP($B55,PROSPER_Wellner!$1:$1,PROSPER_Wellner!$8:$8,""),
IF($C55="Travis Harvey",_xlfn.XLOOKUP($B55,PROSPER_Harvey!$1:$1,PROSPER_Harvey!$8:$8,""),"")))))))="","",
IF($C55="Christopher Lobo",_xlfn.XLOOKUP($B55,PROSPER_Lobo!$1:$1,PROSPER_Lobo!$8:$8,""),
IF($C55="Naren Baliga",_xlfn.XLOOKUP($B55,PROSPER_Baliga!$1:$1,PROSPER_Baliga!$8:$8,""),
IF($C55="Thorsten Huhn",_xlfn.XLOOKUP($B55,PROSPER_Huhn!$1:$1,PROSPER_Huhn!$8:$8,""),
IF($C55="Nick Hull",_xlfn.XLOOKUP($B55,PROSPER_Hull!$1:$1,PROSPER_Hull!$8:$8,""),
IF($C55="Monika Kotwani",_xlfn.XLOOKUP($B55,PROSPER_Kotwani!$1:$1,PROSPER_Kotwani!$8:$8,""),
IF($C55="Jonathan Wellner",_xlfn.XLOOKUP($B55,PROSPER_Wellner!$1:$1,PROSPER_Wellner!$8:$8,""),
IF($C55="Travis Harvey",_xlfn.XLOOKUP($B55,PROSPER_Harvey!$1:$1,PROSPER_Harvey!$8:$8,""),""))))))))="","No Score",IF(IF($C55="Christopher Lobo",_xlfn.XLOOKUP($B55,PROSPER_Lobo!$1:$1,PROSPER_Lobo!$8:$8,""),
IF($C55="Naren Baliga",_xlfn.XLOOKUP($B55,PROSPER_Baliga!$1:$1,PROSPER_Baliga!$8:$8,""),
IF($C55="Thorsten Huhn",_xlfn.XLOOKUP($B55,PROSPER_Huhn!$1:$1,PROSPER_Huhn!$8:$8,""),
IF($C55="Nick Hull",_xlfn.XLOOKUP($B55,PROSPER_Hull!$1:$1,PROSPER_Hull!$8:$8,""),
IF($C55="Monika Kotwani",_xlfn.XLOOKUP($B55,PROSPER_Kotwani!$1:$1,PROSPER_Kotwani!$8:$8,""),
IF($C55="Jonathan Wellner",_xlfn.XLOOKUP($B55,PROSPER_Wellner!$1:$1,PROSPER_Wellner!$8:$8,""),
IF($C55="Travis Harvey",_xlfn.XLOOKUP($B55,PROSPER_Harvey!$1:$1,PROSPER_Harvey!$8:$8,""),"")))))))="","",
IF($C55="Christopher Lobo",_xlfn.XLOOKUP($B55,PROSPER_Lobo!$1:$1,PROSPER_Lobo!$8:$8,""),
IF($C55="Naren Baliga",_xlfn.XLOOKUP($B55,PROSPER_Baliga!$1:$1,PROSPER_Baliga!$8:$8,""),
IF($C55="Thorsten Huhn",_xlfn.XLOOKUP($B55,PROSPER_Huhn!$1:$1,PROSPER_Huhn!$8:$8,""),
IF($C55="Nick Hull",_xlfn.XLOOKUP($B55,PROSPER_Hull!$1:$1,PROSPER_Hull!$8:$8,""),
IF($C55="Monika Kotwani",_xlfn.XLOOKUP($B55,PROSPER_Kotwani!$1:$1,PROSPER_Kotwani!$8:$8,""),
IF($C55="Jonathan Wellner",_xlfn.XLOOKUP($B55,PROSPER_Wellner!$1:$1,PROSPER_Wellner!$8:$8,""),
IF($C55="Travis Harvey",_xlfn.XLOOKUP($B55,PROSPER_Harvey!$1:$1,PROSPER_Harvey!$8:$8,""),"")))))))))</f>
        <v>No Score</v>
      </c>
      <c r="AG55" s="125" t="str">
        <f>IF(IF(IF($C55="Christopher Lobo",_xlfn.XLOOKUP($B55,PROSPER_Lobo!$1:$1,PROSPER_Lobo!$9:$9,""),
IF($C55="Naren Baliga",_xlfn.XLOOKUP($B55,PROSPER_Baliga!$1:$1,PROSPER_Baliga!$9:$9,""),
IF($C55="Thorsten Huhn",_xlfn.XLOOKUP($B55,PROSPER_Huhn!$1:$1,PROSPER_Huhn!$9:$9,""),
IF($C55="Nick Hull",_xlfn.XLOOKUP($B55,PROSPER_Hull!$1:$1,PROSPER_Hull!$9:$9,""),
IF($C55="Monika Kotwani",_xlfn.XLOOKUP($B55,PROSPER_Kotwani!$1:$1,PROSPER_Kotwani!$9:$9,""),
IF($C55="Jonathan Wellner",_xlfn.XLOOKUP($B55,PROSPER_Wellner!$1:$1,PROSPER_Wellner!$9:$9,""),
IF($C55="Travis Harvey",_xlfn.XLOOKUP($B55,PROSPER_Harvey!$1:$1,PROSPER_Harvey!$9:$9,""),"")))))))="","",
IF($C55="Christopher Lobo",_xlfn.XLOOKUP($B55,PROSPER_Lobo!$1:$1,PROSPER_Lobo!$9:$9,""),
IF($C55="Naren Baliga",_xlfn.XLOOKUP($B55,PROSPER_Baliga!$1:$1,PROSPER_Baliga!$9:$9,""),
IF($C55="Thorsten Huhn",_xlfn.XLOOKUP($B55,PROSPER_Huhn!$1:$1,PROSPER_Huhn!$9:$9,""),
IF($C55="Nick Hull",_xlfn.XLOOKUP($B55,PROSPER_Hull!$1:$1,PROSPER_Hull!$9:$9,""),
IF($C55="Monika Kotwani",_xlfn.XLOOKUP($B55,PROSPER_Kotwani!$1:$1,PROSPER_Kotwani!$9:$9,""),
IF($C55="Jonathan Wellner",_xlfn.XLOOKUP($B55,PROSPER_Wellner!$1:$1,PROSPER_Wellner!$9:$9,""),
IF($C55="Travis Harvey",_xlfn.XLOOKUP($B55,PROSPER_Harvey!$1:$1,PROSPER_Harvey!$9:$9,""),""))))))))="","No Comment",IF(IF($C55="Christopher Lobo",_xlfn.XLOOKUP($B55,PROSPER_Lobo!$1:$1,PROSPER_Lobo!$9:$9,""),
IF($C55="Naren Baliga",_xlfn.XLOOKUP($B55,PROSPER_Baliga!$1:$1,PROSPER_Baliga!$9:$9,""),
IF($C55="Thorsten Huhn",_xlfn.XLOOKUP($B55,PROSPER_Huhn!$1:$1,PROSPER_Huhn!$9:$9,""),
IF($C55="Nick Hull",_xlfn.XLOOKUP($B55,PROSPER_Hull!$1:$1,PROSPER_Hull!$9:$9,""),
IF($C55="Monika Kotwani",_xlfn.XLOOKUP($B55,PROSPER_Kotwani!$1:$1,PROSPER_Kotwani!$9:$9,""),
IF($C55="Jonathan Wellner",_xlfn.XLOOKUP($B55,PROSPER_Wellner!$1:$1,PROSPER_Wellner!$9:$9,""),
IF($C55="Travis Harvey",_xlfn.XLOOKUP($B55,PROSPER_Harvey!$1:$1,PROSPER_Harvey!$9:$9,""),"")))))))="","",
IF($C55="Christopher Lobo",_xlfn.XLOOKUP($B55,PROSPER_Lobo!$1:$1,PROSPER_Lobo!$9:$9,""),
IF($C55="Naren Baliga",_xlfn.XLOOKUP($B55,PROSPER_Baliga!$1:$1,PROSPER_Baliga!$9:$9,""),
IF($C55="Thorsten Huhn",_xlfn.XLOOKUP($B55,PROSPER_Huhn!$1:$1,PROSPER_Huhn!$9:$9,""),
IF($C55="Nick Hull",_xlfn.XLOOKUP($B55,PROSPER_Hull!$1:$1,PROSPER_Hull!$9:$9,""),
IF($C55="Monika Kotwani",_xlfn.XLOOKUP($B55,PROSPER_Kotwani!$1:$1,PROSPER_Kotwani!$9:$9,""),
IF($C55="Jonathan Wellner",_xlfn.XLOOKUP($B55,PROSPER_Wellner!$1:$1,PROSPER_Wellner!$9:$9,""),
IF($C55="Travis Harvey",_xlfn.XLOOKUP($B55,PROSPER_Harvey!$1:$1,PROSPER_Harvey!$9:$9,""),"")))))))))</f>
        <v>No Comment</v>
      </c>
      <c r="AH55" s="124" t="s">
        <v>89</v>
      </c>
      <c r="AI55" s="150" t="str">
        <f t="shared" si="418"/>
        <v>N/A</v>
      </c>
      <c r="AJ55" s="120" t="str">
        <f>_xlfn.XLOOKUP(B55,PROSPERInitial_Query!$E:$E,PROSPERInitial_Query!$K:$K,"",,-1)</f>
        <v/>
      </c>
      <c r="AK55" s="121" t="str">
        <f t="shared" si="365"/>
        <v>Varun Vijh1 - PortfolioBrownfield</v>
      </c>
      <c r="AL55" s="126" t="str">
        <f>_xlfn.XLOOKUP(AK55,PROSPERDelta_Query!BK:BK,PROSPERDelta_Query!M:M,"",,-1)</f>
        <v/>
      </c>
      <c r="AM55" s="124" t="str">
        <f t="shared" si="419"/>
        <v>N/A</v>
      </c>
      <c r="AN55" s="124" t="str">
        <f>IF(IF(IF($C55="Christopher Lobo",_xlfn.XLOOKUP($B55,PROSPER_Lobo!$1:$1,PROSPER_Lobo!$10:$10,""),
IF($C55="Naren Baliga",_xlfn.XLOOKUP($B55,PROSPER_Baliga!$1:$1,PROSPER_Baliga!$10:$10,""),
IF($C55="Thorsten Huhn",_xlfn.XLOOKUP($B55,PROSPER_Huhn!$1:$1,PROSPER_Huhn!$10:$10,""),
IF($C55="Nick Hull",_xlfn.XLOOKUP($B55,PROSPER_Hull!$1:$1,PROSPER_Hull!$10:$10,""),
IF($C55="Monika Kotwani",_xlfn.XLOOKUP($B55,PROSPER_Kotwani!$1:$1,PROSPER_Kotwani!$10:$10,""),
IF($C55="Jonathan Wellner",_xlfn.XLOOKUP($B55,PROSPER_Wellner!$1:$1,PROSPER_Wellner!$10:$10,""),
IF($C55="Travis Harvey",_xlfn.XLOOKUP($B55,PROSPER_Harvey!$1:$1,PROSPER_Harvey!$10:$10,""),"")))))))="","",
IF($C55="Christopher Lobo",_xlfn.XLOOKUP($B55,PROSPER_Lobo!$1:$1,PROSPER_Lobo!$10:$10,""),
IF($C55="Naren Baliga",_xlfn.XLOOKUP($B55,PROSPER_Baliga!$1:$1,PROSPER_Baliga!$10:$10,""),
IF($C55="Thorsten Huhn",_xlfn.XLOOKUP($B55,PROSPER_Huhn!$1:$1,PROSPER_Huhn!$10:$10,""),
IF($C55="Nick Hull",_xlfn.XLOOKUP($B55,PROSPER_Hull!$1:$1,PROSPER_Hull!$10:$10,""),
IF($C55="Monika Kotwani",_xlfn.XLOOKUP($B55,PROSPER_Kotwani!$1:$1,PROSPER_Kotwani!$10:$10,""),
IF($C55="Jonathan Wellner",_xlfn.XLOOKUP($B55,PROSPER_Wellner!$1:$1,PROSPER_Wellner!$10:$10,""),
IF($C55="Travis Harvey",_xlfn.XLOOKUP($B55,PROSPER_Harvey!$1:$1,PROSPER_Harvey!$10:$10,""),""))))))))="","No Score",IF(IF($C55="Christopher Lobo",_xlfn.XLOOKUP($B55,PROSPER_Lobo!$1:$1,PROSPER_Lobo!$10:$10,""),
IF($C55="Naren Baliga",_xlfn.XLOOKUP($B55,PROSPER_Baliga!$1:$1,PROSPER_Baliga!$10:$10,""),
IF($C55="Thorsten Huhn",_xlfn.XLOOKUP($B55,PROSPER_Huhn!$1:$1,PROSPER_Huhn!$10:$10,""),
IF($C55="Nick Hull",_xlfn.XLOOKUP($B55,PROSPER_Hull!$1:$1,PROSPER_Hull!$10:$10,""),
IF($C55="Monika Kotwani",_xlfn.XLOOKUP($B55,PROSPER_Kotwani!$1:$1,PROSPER_Kotwani!$10:$10,""),
IF($C55="Jonathan Wellner",_xlfn.XLOOKUP($B55,PROSPER_Wellner!$1:$1,PROSPER_Wellner!$10:$10,""),
IF($C55="Travis Harvey",_xlfn.XLOOKUP($B55,PROSPER_Harvey!$1:$1,PROSPER_Harvey!$10:$10,""),"")))))))="","",
IF($C55="Christopher Lobo",_xlfn.XLOOKUP($B55,PROSPER_Lobo!$1:$1,PROSPER_Lobo!$10:$10,""),
IF($C55="Naren Baliga",_xlfn.XLOOKUP($B55,PROSPER_Baliga!$1:$1,PROSPER_Baliga!$10:$10,""),
IF($C55="Thorsten Huhn",_xlfn.XLOOKUP($B55,PROSPER_Huhn!$1:$1,PROSPER_Huhn!$10:$10,""),
IF($C55="Nick Hull",_xlfn.XLOOKUP($B55,PROSPER_Hull!$1:$1,PROSPER_Hull!$10:$10,""),
IF($C55="Monika Kotwani",_xlfn.XLOOKUP($B55,PROSPER_Kotwani!$1:$1,PROSPER_Kotwani!$10:$10,""),
IF($C55="Jonathan Wellner",_xlfn.XLOOKUP($B55,PROSPER_Wellner!$1:$1,PROSPER_Wellner!$10:$10,""),
IF($C55="Travis Harvey",_xlfn.XLOOKUP($B55,PROSPER_Harvey!$1:$1,PROSPER_Harvey!$10:$10,""),"")))))))))</f>
        <v>No Score</v>
      </c>
      <c r="AO55" s="125" t="str">
        <f>IF(IF(IF($C55="Christopher Lobo",_xlfn.XLOOKUP($B55,PROSPER_Lobo!$1:$1,PROSPER_Lobo!$11:$11,""),
IF($C55="Naren Baliga",_xlfn.XLOOKUP($B55,PROSPER_Baliga!$1:$1,PROSPER_Baliga!$11:$11,""),
IF($C55="Thorsten Huhn",_xlfn.XLOOKUP($B55,PROSPER_Huhn!$1:$1,PROSPER_Huhn!$11:$11,""),
IF($C55="Nick Hull",_xlfn.XLOOKUP($B55,PROSPER_Hull!$1:$1,PROSPER_Hull!$11:$11,""),
IF($C55="Monika Kotwani",_xlfn.XLOOKUP($B55,PROSPER_Kotwani!$1:$1,PROSPER_Kotwani!$11:$11,""),
IF($C55="Jonathan Wellner",_xlfn.XLOOKUP($B55,PROSPER_Wellner!$1:$1,PROSPER_Wellner!$11:$11,""),
IF($C55="Travis Harvey",_xlfn.XLOOKUP($B55,PROSPER_Harvey!$1:$1,PROSPER_Harvey!$11:$11,""),"")))))))="","",
IF($C55="Christopher Lobo",_xlfn.XLOOKUP($B55,PROSPER_Lobo!$1:$1,PROSPER_Lobo!$11:$11,""),
IF($C55="Naren Baliga",_xlfn.XLOOKUP($B55,PROSPER_Baliga!$1:$1,PROSPER_Baliga!$11:$11,""),
IF($C55="Thorsten Huhn",_xlfn.XLOOKUP($B55,PROSPER_Huhn!$1:$1,PROSPER_Huhn!$11:$11,""),
IF($C55="Nick Hull",_xlfn.XLOOKUP($B55,PROSPER_Hull!$1:$1,PROSPER_Hull!$11:$11,""),
IF($C55="Monika Kotwani",_xlfn.XLOOKUP($B55,PROSPER_Kotwani!$1:$1,PROSPER_Kotwani!$11:$11,""),
IF($C55="Jonathan Wellner",_xlfn.XLOOKUP($B55,PROSPER_Wellner!$1:$1,PROSPER_Wellner!$11:$11,""),
IF($C55="Travis Harvey",_xlfn.XLOOKUP($B55,PROSPER_Harvey!$1:$1,PROSPER_Harvey!$11:$11,""),""))))))))="","No Comment",IF(IF($C55="Christopher Lobo",_xlfn.XLOOKUP($B55,PROSPER_Lobo!$1:$1,PROSPER_Lobo!$11:$11,""),
IF($C55="Naren Baliga",_xlfn.XLOOKUP($B55,PROSPER_Baliga!$1:$1,PROSPER_Baliga!$11:$11,""),
IF($C55="Thorsten Huhn",_xlfn.XLOOKUP($B55,PROSPER_Huhn!$1:$1,PROSPER_Huhn!$11:$11,""),
IF($C55="Nick Hull",_xlfn.XLOOKUP($B55,PROSPER_Hull!$1:$1,PROSPER_Hull!$11:$11,""),
IF($C55="Monika Kotwani",_xlfn.XLOOKUP($B55,PROSPER_Kotwani!$1:$1,PROSPER_Kotwani!$11:$11,""),
IF($C55="Jonathan Wellner",_xlfn.XLOOKUP($B55,PROSPER_Wellner!$1:$1,PROSPER_Wellner!$11:$11,""),
IF($C55="Travis Harvey",_xlfn.XLOOKUP($B55,PROSPER_Harvey!$1:$1,PROSPER_Harvey!$11:$11,""),"")))))))="","",
IF($C55="Christopher Lobo",_xlfn.XLOOKUP($B55,PROSPER_Lobo!$1:$1,PROSPER_Lobo!$11:$11,""),
IF($C55="Naren Baliga",_xlfn.XLOOKUP($B55,PROSPER_Baliga!$1:$1,PROSPER_Baliga!$11:$11,""),
IF($C55="Thorsten Huhn",_xlfn.XLOOKUP($B55,PROSPER_Huhn!$1:$1,PROSPER_Huhn!$11:$11,""),
IF($C55="Nick Hull",_xlfn.XLOOKUP($B55,PROSPER_Hull!$1:$1,PROSPER_Hull!$11:$11,""),
IF($C55="Monika Kotwani",_xlfn.XLOOKUP($B55,PROSPER_Kotwani!$1:$1,PROSPER_Kotwani!$11:$11,""),
IF($C55="Jonathan Wellner",_xlfn.XLOOKUP($B55,PROSPER_Wellner!$1:$1,PROSPER_Wellner!$11:$11,""),
IF($C55="Travis Harvey",_xlfn.XLOOKUP($B55,PROSPER_Harvey!$1:$1,PROSPER_Harvey!$11:$11,""),"")))))))))</f>
        <v>No Comment</v>
      </c>
      <c r="AP55" s="124" t="s">
        <v>89</v>
      </c>
      <c r="AQ55" s="150" t="str">
        <f t="shared" si="420"/>
        <v>N/A</v>
      </c>
      <c r="AR55" s="120" t="str">
        <f>_xlfn.XLOOKUP(B55,PROSPERInitial_Query!$E:$E,PROSPERInitial_Query!$L:$L,"",,-1)</f>
        <v/>
      </c>
      <c r="AS55" s="121" t="str">
        <f t="shared" si="366"/>
        <v>Varun Vijh1 - PortfolioTraining &amp; Adoption</v>
      </c>
      <c r="AT55" s="126" t="str">
        <f>_xlfn.XLOOKUP(AS55,PROSPERDelta_Query!BK:BK,PROSPERDelta_Query!N:N,"",,-1)</f>
        <v/>
      </c>
      <c r="AU55" s="124" t="str">
        <f t="shared" si="421"/>
        <v>N/A</v>
      </c>
      <c r="AV55" s="124" t="str">
        <f>IF(IF(IF($C55="Christopher Lobo",_xlfn.XLOOKUP($B55,PROSPER_Lobo!$1:$1,PROSPER_Lobo!$12:$12,""),
IF($C55="Naren Baliga",_xlfn.XLOOKUP($B55,PROSPER_Baliga!$1:$1,PROSPER_Baliga!$12:$12,""),
IF($C55="Thorsten Huhn",_xlfn.XLOOKUP($B55,PROSPER_Huhn!$1:$1,PROSPER_Huhn!$12:$12,""),
IF($C55="Nick Hull",_xlfn.XLOOKUP($B55,PROSPER_Hull!$1:$1,PROSPER_Hull!$12:$12,""),
IF($C55="Monika Kotwani",_xlfn.XLOOKUP($B55,PROSPER_Kotwani!$1:$1,PROSPER_Kotwani!$12:$12,""),
IF($C55="Jonathan Wellner",_xlfn.XLOOKUP($B55,PROSPER_Wellner!$1:$1,PROSPER_Wellner!$12:$12,""),
IF($C55="Travis Harvey",_xlfn.XLOOKUP($B55,PROSPER_Harvey!$1:$1,PROSPER_Harvey!$12:$12,""),"")))))))="","",
IF($C55="Christopher Lobo",_xlfn.XLOOKUP($B55,PROSPER_Lobo!$1:$1,PROSPER_Lobo!$12:$12,""),
IF($C55="Naren Baliga",_xlfn.XLOOKUP($B55,PROSPER_Baliga!$1:$1,PROSPER_Baliga!$12:$12,""),
IF($C55="Thorsten Huhn",_xlfn.XLOOKUP($B55,PROSPER_Huhn!$1:$1,PROSPER_Huhn!$12:$12,""),
IF($C55="Nick Hull",_xlfn.XLOOKUP($B55,PROSPER_Hull!$1:$1,PROSPER_Hull!$12:$12,""),
IF($C55="Monika Kotwani",_xlfn.XLOOKUP($B55,PROSPER_Kotwani!$1:$1,PROSPER_Kotwani!$12:$12,""),
IF($C55="Jonathan Wellner",_xlfn.XLOOKUP($B55,PROSPER_Wellner!$1:$1,PROSPER_Wellner!$12:$12,""),
IF($C55="Travis Harvey",_xlfn.XLOOKUP($B55,PROSPER_Harvey!$1:$1,PROSPER_Harvey!$12:$12,""),""))))))))="","No Score",IF(IF($C55="Christopher Lobo",_xlfn.XLOOKUP($B55,PROSPER_Lobo!$1:$1,PROSPER_Lobo!$12:$12,""),
IF($C55="Naren Baliga",_xlfn.XLOOKUP($B55,PROSPER_Baliga!$1:$1,PROSPER_Baliga!$12:$12,""),
IF($C55="Thorsten Huhn",_xlfn.XLOOKUP($B55,PROSPER_Huhn!$1:$1,PROSPER_Huhn!$12:$12,""),
IF($C55="Nick Hull",_xlfn.XLOOKUP($B55,PROSPER_Hull!$1:$1,PROSPER_Hull!$12:$12,""),
IF($C55="Monika Kotwani",_xlfn.XLOOKUP($B55,PROSPER_Kotwani!$1:$1,PROSPER_Kotwani!$12:$12,""),
IF($C55="Jonathan Wellner",_xlfn.XLOOKUP($B55,PROSPER_Wellner!$1:$1,PROSPER_Wellner!$12:$12,""),
IF($C55="Travis Harvey",_xlfn.XLOOKUP($B55,PROSPER_Harvey!$1:$1,PROSPER_Harvey!$12:$12,""),"")))))))="","",
IF($C55="Christopher Lobo",_xlfn.XLOOKUP($B55,PROSPER_Lobo!$1:$1,PROSPER_Lobo!$12:$12,""),
IF($C55="Naren Baliga",_xlfn.XLOOKUP($B55,PROSPER_Baliga!$1:$1,PROSPER_Baliga!$12:$12,""),
IF($C55="Thorsten Huhn",_xlfn.XLOOKUP($B55,PROSPER_Huhn!$1:$1,PROSPER_Huhn!$12:$12,""),
IF($C55="Nick Hull",_xlfn.XLOOKUP($B55,PROSPER_Hull!$1:$1,PROSPER_Hull!$12:$12,""),
IF($C55="Monika Kotwani",_xlfn.XLOOKUP($B55,PROSPER_Kotwani!$1:$1,PROSPER_Kotwani!$12:$12,""),
IF($C55="Jonathan Wellner",_xlfn.XLOOKUP($B55,PROSPER_Wellner!$1:$1,PROSPER_Wellner!$12:$12,""),
IF($C55="Travis Harvey",_xlfn.XLOOKUP($B55,PROSPER_Harvey!$1:$1,PROSPER_Harvey!$12:$12,""),"")))))))))</f>
        <v>No Score</v>
      </c>
      <c r="AW55" s="125" t="str">
        <f>IF(IF(IF($C55="Christopher Lobo",_xlfn.XLOOKUP($B55,PROSPER_Lobo!$1:$1,PROSPER_Lobo!$13:$13,""),
IF($C55="Naren Baliga",_xlfn.XLOOKUP($B55,PROSPER_Baliga!$1:$1,PROSPER_Baliga!$13:$13,""),
IF($C55="Thorsten Huhn",_xlfn.XLOOKUP($B55,PROSPER_Huhn!$1:$1,PROSPER_Huhn!$13:$13,""),
IF($C55="Nick Hull",_xlfn.XLOOKUP($B55,PROSPER_Hull!$1:$1,PROSPER_Hull!$13:$13,""),
IF($C55="Monika Kotwani",_xlfn.XLOOKUP($B55,PROSPER_Kotwani!$1:$1,PROSPER_Kotwani!$13:$13,""),
IF($C55="Jonathan Wellner",_xlfn.XLOOKUP($B55,PROSPER_Wellner!$1:$1,PROSPER_Wellner!$13:$13,""),
IF($C55="Travis Harvey",_xlfn.XLOOKUP($B55,PROSPER_Harvey!$1:$1,PROSPER_Harvey!$13:$13,""),"")))))))="","",
IF($C55="Christopher Lobo",_xlfn.XLOOKUP($B55,PROSPER_Lobo!$1:$1,PROSPER_Lobo!$13:$13,""),
IF($C55="Naren Baliga",_xlfn.XLOOKUP($B55,PROSPER_Baliga!$1:$1,PROSPER_Baliga!$13:$13,""),
IF($C55="Thorsten Huhn",_xlfn.XLOOKUP($B55,PROSPER_Huhn!$1:$1,PROSPER_Huhn!$13:$13,""),
IF($C55="Nick Hull",_xlfn.XLOOKUP($B55,PROSPER_Hull!$1:$1,PROSPER_Hull!$13:$13,""),
IF($C55="Monika Kotwani",_xlfn.XLOOKUP($B55,PROSPER_Kotwani!$1:$1,PROSPER_Kotwani!$13:$13,""),
IF($C55="Jonathan Wellner",_xlfn.XLOOKUP($B55,PROSPER_Wellner!$1:$1,PROSPER_Wellner!$13:$13,""),
IF($C55="Travis Harvey",_xlfn.XLOOKUP($B55,PROSPER_Harvey!$1:$1,PROSPER_Harvey!$13:$13,""),""))))))))="","No Comment",IF(IF($C55="Christopher Lobo",_xlfn.XLOOKUP($B55,PROSPER_Lobo!$1:$1,PROSPER_Lobo!$13:$13,""),
IF($C55="Naren Baliga",_xlfn.XLOOKUP($B55,PROSPER_Baliga!$1:$1,PROSPER_Baliga!$13:$13,""),
IF($C55="Thorsten Huhn",_xlfn.XLOOKUP($B55,PROSPER_Huhn!$1:$1,PROSPER_Huhn!$13:$13,""),
IF($C55="Nick Hull",_xlfn.XLOOKUP($B55,PROSPER_Hull!$1:$1,PROSPER_Hull!$13:$13,""),
IF($C55="Monika Kotwani",_xlfn.XLOOKUP($B55,PROSPER_Kotwani!$1:$1,PROSPER_Kotwani!$13:$13,""),
IF($C55="Jonathan Wellner",_xlfn.XLOOKUP($B55,PROSPER_Wellner!$1:$1,PROSPER_Wellner!$13:$13,""),
IF($C55="Travis Harvey",_xlfn.XLOOKUP($B55,PROSPER_Harvey!$1:$1,PROSPER_Harvey!$13:$13,""),"")))))))="","",
IF($C55="Christopher Lobo",_xlfn.XLOOKUP($B55,PROSPER_Lobo!$1:$1,PROSPER_Lobo!$13:$13,""),
IF($C55="Naren Baliga",_xlfn.XLOOKUP($B55,PROSPER_Baliga!$1:$1,PROSPER_Baliga!$13:$13,""),
IF($C55="Thorsten Huhn",_xlfn.XLOOKUP($B55,PROSPER_Huhn!$1:$1,PROSPER_Huhn!$13:$13,""),
IF($C55="Nick Hull",_xlfn.XLOOKUP($B55,PROSPER_Hull!$1:$1,PROSPER_Hull!$13:$13,""),
IF($C55="Monika Kotwani",_xlfn.XLOOKUP($B55,PROSPER_Kotwani!$1:$1,PROSPER_Kotwani!$13:$13,""),
IF($C55="Jonathan Wellner",_xlfn.XLOOKUP($B55,PROSPER_Wellner!$1:$1,PROSPER_Wellner!$13:$13,""),
IF($C55="Travis Harvey",_xlfn.XLOOKUP($B55,PROSPER_Harvey!$1:$1,PROSPER_Harvey!$13:$13,""),"")))))))))</f>
        <v>No Comment</v>
      </c>
      <c r="AX55" s="124" t="s">
        <v>89</v>
      </c>
      <c r="AY55" s="150" t="str">
        <f t="shared" si="422"/>
        <v>N/A</v>
      </c>
      <c r="AZ55" s="120" t="str">
        <f>_xlfn.XLOOKUP(B55,PROSPERInitial_Query!$E:$E,PROSPERInitial_Query!$M:$M,"",,-1)</f>
        <v/>
      </c>
      <c r="BA55" s="121" t="str">
        <f t="shared" si="367"/>
        <v>Varun Vijh1 - PortfolioDMLT</v>
      </c>
      <c r="BB55" s="126" t="str">
        <f>_xlfn.XLOOKUP(BA55,PROSPERDelta_Query!BK:BK,PROSPERDelta_Query!O:O,"",,-1)</f>
        <v/>
      </c>
      <c r="BC55" s="124" t="str">
        <f t="shared" si="423"/>
        <v>N/A</v>
      </c>
      <c r="BD55" s="124" t="str">
        <f>IF(IF(IF($C55="Christopher Lobo",_xlfn.XLOOKUP($B55,PROSPER_Lobo!$1:$1,PROSPER_Lobo!$14:$14,""),
IF($C55="Naren Baliga",_xlfn.XLOOKUP($B55,PROSPER_Baliga!$1:$1,PROSPER_Baliga!$14:$14,""),
IF($C55="Thorsten Huhn",_xlfn.XLOOKUP($B55,PROSPER_Huhn!$1:$1,PROSPER_Huhn!$14:$14,""),
IF($C55="Nick Hull",_xlfn.XLOOKUP($B55,PROSPER_Hull!$1:$1,PROSPER_Hull!$14:$14,""),
IF($C55="Monika Kotwani",_xlfn.XLOOKUP($B55,PROSPER_Kotwani!$1:$1,PROSPER_Kotwani!$14:$14,""),
IF($C55="Jonathan Wellner",_xlfn.XLOOKUP($B55,PROSPER_Wellner!$1:$1,PROSPER_Wellner!$14:$14,""),
IF($C55="Travis Harvey",_xlfn.XLOOKUP($B55,PROSPER_Harvey!$1:$1,PROSPER_Harvey!$14:$14,""),"")))))))="","",
IF($C55="Christopher Lobo",_xlfn.XLOOKUP($B55,PROSPER_Lobo!$1:$1,PROSPER_Lobo!$14:$14,""),
IF($C55="Naren Baliga",_xlfn.XLOOKUP($B55,PROSPER_Baliga!$1:$1,PROSPER_Baliga!$14:$14,""),
IF($C55="Thorsten Huhn",_xlfn.XLOOKUP($B55,PROSPER_Huhn!$1:$1,PROSPER_Huhn!$14:$14,""),
IF($C55="Nick Hull",_xlfn.XLOOKUP($B55,PROSPER_Hull!$1:$1,PROSPER_Hull!$14:$14,""),
IF($C55="Monika Kotwani",_xlfn.XLOOKUP($B55,PROSPER_Kotwani!$1:$1,PROSPER_Kotwani!$14:$14,""),
IF($C55="Jonathan Wellner",_xlfn.XLOOKUP($B55,PROSPER_Wellner!$1:$1,PROSPER_Wellner!$14:$14,""),
IF($C55="Travis Harvey",_xlfn.XLOOKUP($B55,PROSPER_Harvey!$1:$1,PROSPER_Harvey!$14:$14,""),""))))))))="","No Score",IF(IF($C55="Christopher Lobo",_xlfn.XLOOKUP($B55,PROSPER_Lobo!$1:$1,PROSPER_Lobo!$14:$14,""),
IF($C55="Naren Baliga",_xlfn.XLOOKUP($B55,PROSPER_Baliga!$1:$1,PROSPER_Baliga!$14:$14,""),
IF($C55="Thorsten Huhn",_xlfn.XLOOKUP($B55,PROSPER_Huhn!$1:$1,PROSPER_Huhn!$14:$14,""),
IF($C55="Nick Hull",_xlfn.XLOOKUP($B55,PROSPER_Hull!$1:$1,PROSPER_Hull!$14:$14,""),
IF($C55="Monika Kotwani",_xlfn.XLOOKUP($B55,PROSPER_Kotwani!$1:$1,PROSPER_Kotwani!$14:$14,""),
IF($C55="Jonathan Wellner",_xlfn.XLOOKUP($B55,PROSPER_Wellner!$1:$1,PROSPER_Wellner!$14:$14,""),
IF($C55="Travis Harvey",_xlfn.XLOOKUP($B55,PROSPER_Harvey!$1:$1,PROSPER_Harvey!$14:$14,""),"")))))))="","",
IF($C55="Christopher Lobo",_xlfn.XLOOKUP($B55,PROSPER_Lobo!$1:$1,PROSPER_Lobo!$14:$14,""),
IF($C55="Naren Baliga",_xlfn.XLOOKUP($B55,PROSPER_Baliga!$1:$1,PROSPER_Baliga!$14:$14,""),
IF($C55="Thorsten Huhn",_xlfn.XLOOKUP($B55,PROSPER_Huhn!$1:$1,PROSPER_Huhn!$14:$14,""),
IF($C55="Nick Hull",_xlfn.XLOOKUP($B55,PROSPER_Hull!$1:$1,PROSPER_Hull!$14:$14,""),
IF($C55="Monika Kotwani",_xlfn.XLOOKUP($B55,PROSPER_Kotwani!$1:$1,PROSPER_Kotwani!$14:$14,""),
IF($C55="Jonathan Wellner",_xlfn.XLOOKUP($B55,PROSPER_Wellner!$1:$1,PROSPER_Wellner!$14:$14,""),
IF($C55="Travis Harvey",_xlfn.XLOOKUP($B55,PROSPER_Harvey!$1:$1,PROSPER_Harvey!$14:$14,""),"")))))))))</f>
        <v>No Score</v>
      </c>
      <c r="BE55" s="125" t="str">
        <f>IF(IF(IF($C55="Christopher Lobo",_xlfn.XLOOKUP($B55,PROSPER_Lobo!$1:$1,PROSPER_Lobo!$15:$15,""),
IF($C55="Naren Baliga",_xlfn.XLOOKUP($B55,PROSPER_Baliga!$1:$1,PROSPER_Baliga!$15:$15,""),
IF($C55="Thorsten Huhn",_xlfn.XLOOKUP($B55,PROSPER_Huhn!$1:$1,PROSPER_Huhn!$15:$15,""),
IF($C55="Nick Hull",_xlfn.XLOOKUP($B55,PROSPER_Hull!$1:$1,PROSPER_Hull!$15:$15,""),
IF($C55="Monika Kotwani",_xlfn.XLOOKUP($B55,PROSPER_Kotwani!$1:$1,PROSPER_Kotwani!$15:$15,""),
IF($C55="Jonathan Wellner",_xlfn.XLOOKUP($B55,PROSPER_Wellner!$1:$1,PROSPER_Wellner!$15:$15,""),
IF($C55="Travis Harvey",_xlfn.XLOOKUP($B55,PROSPER_Harvey!$1:$1,PROSPER_Harvey!$15:$15,""),"")))))))="","",
IF($C55="Christopher Lobo",_xlfn.XLOOKUP($B55,PROSPER_Lobo!$1:$1,PROSPER_Lobo!$15:$15,""),
IF($C55="Naren Baliga",_xlfn.XLOOKUP($B55,PROSPER_Baliga!$1:$1,PROSPER_Baliga!$15:$15,""),
IF($C55="Thorsten Huhn",_xlfn.XLOOKUP($B55,PROSPER_Huhn!$1:$1,PROSPER_Huhn!$15:$15,""),
IF($C55="Nick Hull",_xlfn.XLOOKUP($B55,PROSPER_Hull!$1:$1,PROSPER_Hull!$15:$15,""),
IF($C55="Monika Kotwani",_xlfn.XLOOKUP($B55,PROSPER_Kotwani!$1:$1,PROSPER_Kotwani!$15:$15,""),
IF($C55="Jonathan Wellner",_xlfn.XLOOKUP($B55,PROSPER_Wellner!$1:$1,PROSPER_Wellner!$15:$15,""),
IF($C55="Travis Harvey",_xlfn.XLOOKUP($B55,PROSPER_Harvey!$1:$1,PROSPER_Harvey!$15:$15,""),""))))))))="","No Comment",IF(IF($C55="Christopher Lobo",_xlfn.XLOOKUP($B55,PROSPER_Lobo!$1:$1,PROSPER_Lobo!$15:$15,""),
IF($C55="Naren Baliga",_xlfn.XLOOKUP($B55,PROSPER_Baliga!$1:$1,PROSPER_Baliga!$15:$15,""),
IF($C55="Thorsten Huhn",_xlfn.XLOOKUP($B55,PROSPER_Huhn!$1:$1,PROSPER_Huhn!$15:$15,""),
IF($C55="Nick Hull",_xlfn.XLOOKUP($B55,PROSPER_Hull!$1:$1,PROSPER_Hull!$15:$15,""),
IF($C55="Monika Kotwani",_xlfn.XLOOKUP($B55,PROSPER_Kotwani!$1:$1,PROSPER_Kotwani!$15:$15,""),
IF($C55="Jonathan Wellner",_xlfn.XLOOKUP($B55,PROSPER_Wellner!$1:$1,PROSPER_Wellner!$15:$15,""),
IF($C55="Travis Harvey",_xlfn.XLOOKUP($B55,PROSPER_Harvey!$1:$1,PROSPER_Harvey!$15:$15,""),"")))))))="","",
IF($C55="Christopher Lobo",_xlfn.XLOOKUP($B55,PROSPER_Lobo!$1:$1,PROSPER_Lobo!$15:$15,""),
IF($C55="Naren Baliga",_xlfn.XLOOKUP($B55,PROSPER_Baliga!$1:$1,PROSPER_Baliga!$15:$15,""),
IF($C55="Thorsten Huhn",_xlfn.XLOOKUP($B55,PROSPER_Huhn!$1:$1,PROSPER_Huhn!$15:$15,""),
IF($C55="Nick Hull",_xlfn.XLOOKUP($B55,PROSPER_Hull!$1:$1,PROSPER_Hull!$15:$15,""),
IF($C55="Monika Kotwani",_xlfn.XLOOKUP($B55,PROSPER_Kotwani!$1:$1,PROSPER_Kotwani!$15:$15,""),
IF($C55="Jonathan Wellner",_xlfn.XLOOKUP($B55,PROSPER_Wellner!$1:$1,PROSPER_Wellner!$15:$15,""),
IF($C55="Travis Harvey",_xlfn.XLOOKUP($B55,PROSPER_Harvey!$1:$1,PROSPER_Harvey!$15:$15,""),"")))))))))</f>
        <v>No Comment</v>
      </c>
      <c r="BF55" s="124" t="s">
        <v>89</v>
      </c>
      <c r="BG55" s="150" t="str">
        <f t="shared" si="424"/>
        <v>N/A</v>
      </c>
      <c r="BH55" s="120" t="str">
        <f>_xlfn.XLOOKUP(B55,PROSPERInitial_Query!$E:$E,PROSPERInitial_Query!$N:$N,"",,-1)</f>
        <v/>
      </c>
      <c r="BI55" s="121" t="str">
        <f t="shared" si="368"/>
        <v>Varun Vijh1 - PortfolioRevenue Management</v>
      </c>
      <c r="BJ55" s="126" t="str">
        <f>_xlfn.XLOOKUP(BI55,PROSPERDelta_Query!BK:BK,PROSPERDelta_Query!P:P,"",,-1)</f>
        <v/>
      </c>
      <c r="BK55" s="124" t="str">
        <f t="shared" si="425"/>
        <v>N/A</v>
      </c>
      <c r="BL55" s="124" t="str">
        <f>IF(IF(IF($C55="Christopher Lobo",_xlfn.XLOOKUP($B55,PROSPER_Lobo!$1:$1,PROSPER_Lobo!$16:$16,""),
IF($C55="Naren Baliga",_xlfn.XLOOKUP($B55,PROSPER_Baliga!$1:$1,PROSPER_Baliga!$16:$16,""),
IF($C55="Thorsten Huhn",_xlfn.XLOOKUP($B55,PROSPER_Huhn!$1:$1,PROSPER_Huhn!$16:$16,""),
IF($C55="Nick Hull",_xlfn.XLOOKUP($B55,PROSPER_Hull!$1:$1,PROSPER_Hull!$16:$16,""),
IF($C55="Monika Kotwani",_xlfn.XLOOKUP($B55,PROSPER_Kotwani!$1:$1,PROSPER_Kotwani!$16:$16,""),
IF($C55="Jonathan Wellner",_xlfn.XLOOKUP($B55,PROSPER_Wellner!$1:$1,PROSPER_Wellner!$16:$16,""),
IF($C55="Travis Harvey",_xlfn.XLOOKUP($B55,PROSPER_Harvey!$1:$1,PROSPER_Harvey!$16:$16,""),"")))))))="","",
IF($C55="Christopher Lobo",_xlfn.XLOOKUP($B55,PROSPER_Lobo!$1:$1,PROSPER_Lobo!$16:$16,""),
IF($C55="Naren Baliga",_xlfn.XLOOKUP($B55,PROSPER_Baliga!$1:$1,PROSPER_Baliga!$16:$16,""),
IF($C55="Thorsten Huhn",_xlfn.XLOOKUP($B55,PROSPER_Huhn!$1:$1,PROSPER_Huhn!$16:$16,""),
IF($C55="Nick Hull",_xlfn.XLOOKUP($B55,PROSPER_Hull!$1:$1,PROSPER_Hull!$16:$16,""),
IF($C55="Monika Kotwani",_xlfn.XLOOKUP($B55,PROSPER_Kotwani!$1:$1,PROSPER_Kotwani!$16:$16,""),
IF($C55="Jonathan Wellner",_xlfn.XLOOKUP($B55,PROSPER_Wellner!$1:$1,PROSPER_Wellner!$16:$16,""),
IF($C55="Travis Harvey",_xlfn.XLOOKUP($B55,PROSPER_Harvey!$1:$1,PROSPER_Harvey!$16:$16,""),""))))))))="","No Score",IF(IF($C55="Christopher Lobo",_xlfn.XLOOKUP($B55,PROSPER_Lobo!$1:$1,PROSPER_Lobo!$16:$16,""),
IF($C55="Naren Baliga",_xlfn.XLOOKUP($B55,PROSPER_Baliga!$1:$1,PROSPER_Baliga!$16:$16,""),
IF($C55="Thorsten Huhn",_xlfn.XLOOKUP($B55,PROSPER_Huhn!$1:$1,PROSPER_Huhn!$16:$16,""),
IF($C55="Nick Hull",_xlfn.XLOOKUP($B55,PROSPER_Hull!$1:$1,PROSPER_Hull!$16:$16,""),
IF($C55="Monika Kotwani",_xlfn.XLOOKUP($B55,PROSPER_Kotwani!$1:$1,PROSPER_Kotwani!$16:$16,""),
IF($C55="Jonathan Wellner",_xlfn.XLOOKUP($B55,PROSPER_Wellner!$1:$1,PROSPER_Wellner!$16:$16,""),
IF($C55="Travis Harvey",_xlfn.XLOOKUP($B55,PROSPER_Harvey!$1:$1,PROSPER_Harvey!$16:$16,""),"")))))))="","",
IF($C55="Christopher Lobo",_xlfn.XLOOKUP($B55,PROSPER_Lobo!$1:$1,PROSPER_Lobo!$16:$16,""),
IF($C55="Naren Baliga",_xlfn.XLOOKUP($B55,PROSPER_Baliga!$1:$1,PROSPER_Baliga!$16:$16,""),
IF($C55="Thorsten Huhn",_xlfn.XLOOKUP($B55,PROSPER_Huhn!$1:$1,PROSPER_Huhn!$16:$16,""),
IF($C55="Nick Hull",_xlfn.XLOOKUP($B55,PROSPER_Hull!$1:$1,PROSPER_Hull!$16:$16,""),
IF($C55="Monika Kotwani",_xlfn.XLOOKUP($B55,PROSPER_Kotwani!$1:$1,PROSPER_Kotwani!$16:$16,""),
IF($C55="Jonathan Wellner",_xlfn.XLOOKUP($B55,PROSPER_Wellner!$1:$1,PROSPER_Wellner!$16:$16,""),
IF($C55="Travis Harvey",_xlfn.XLOOKUP($B55,PROSPER_Harvey!$1:$1,PROSPER_Harvey!$16:$16,""),"")))))))))</f>
        <v>No Score</v>
      </c>
      <c r="BM55" s="125" t="str">
        <f>IF(IF(IF($C55="Christopher Lobo",_xlfn.XLOOKUP($B55,PROSPER_Lobo!$1:$1,PROSPER_Lobo!$17:$17,""),
IF($C55="Naren Baliga",_xlfn.XLOOKUP($B55,PROSPER_Baliga!$1:$1,PROSPER_Baliga!$17:$17,""),
IF($C55="Thorsten Huhn",_xlfn.XLOOKUP($B55,PROSPER_Huhn!$1:$1,PROSPER_Huhn!$17:$17,""),
IF($C55="Nick Hull",_xlfn.XLOOKUP($B55,PROSPER_Hull!$1:$1,PROSPER_Hull!$17:$17,""),
IF($C55="Monika Kotwani",_xlfn.XLOOKUP($B55,PROSPER_Kotwani!$1:$1,PROSPER_Kotwani!$17:$17,""),
IF($C55="Jonathan Wellner",_xlfn.XLOOKUP($B55,PROSPER_Wellner!$1:$1,PROSPER_Wellner!$17:$17,""),
IF($C55="Travis Harvey",_xlfn.XLOOKUP($B55,PROSPER_Harvey!$1:$1,PROSPER_Harvey!$17:$17,""),"")))))))="","",
IF($C55="Christopher Lobo",_xlfn.XLOOKUP($B55,PROSPER_Lobo!$1:$1,PROSPER_Lobo!$17:$17,""),
IF($C55="Naren Baliga",_xlfn.XLOOKUP($B55,PROSPER_Baliga!$1:$1,PROSPER_Baliga!$17:$17,""),
IF($C55="Thorsten Huhn",_xlfn.XLOOKUP($B55,PROSPER_Huhn!$1:$1,PROSPER_Huhn!$17:$17,""),
IF($C55="Nick Hull",_xlfn.XLOOKUP($B55,PROSPER_Hull!$1:$1,PROSPER_Hull!$17:$17,""),
IF($C55="Monika Kotwani",_xlfn.XLOOKUP($B55,PROSPER_Kotwani!$1:$1,PROSPER_Kotwani!$17:$17,""),
IF($C55="Jonathan Wellner",_xlfn.XLOOKUP($B55,PROSPER_Wellner!$1:$1,PROSPER_Wellner!$17:$17,""),
IF($C55="Travis Harvey",_xlfn.XLOOKUP($B55,PROSPER_Harvey!$1:$1,PROSPER_Harvey!$17:$17,""),""))))))))="","No Comment",IF(IF($C55="Christopher Lobo",_xlfn.XLOOKUP($B55,PROSPER_Lobo!$1:$1,PROSPER_Lobo!$17:$17,""),
IF($C55="Naren Baliga",_xlfn.XLOOKUP($B55,PROSPER_Baliga!$1:$1,PROSPER_Baliga!$17:$17,""),
IF($C55="Thorsten Huhn",_xlfn.XLOOKUP($B55,PROSPER_Huhn!$1:$1,PROSPER_Huhn!$17:$17,""),
IF($C55="Nick Hull",_xlfn.XLOOKUP($B55,PROSPER_Hull!$1:$1,PROSPER_Hull!$17:$17,""),
IF($C55="Monika Kotwani",_xlfn.XLOOKUP($B55,PROSPER_Kotwani!$1:$1,PROSPER_Kotwani!$17:$17,""),
IF($C55="Jonathan Wellner",_xlfn.XLOOKUP($B55,PROSPER_Wellner!$1:$1,PROSPER_Wellner!$17:$17,""),
IF($C55="Travis Harvey",_xlfn.XLOOKUP($B55,PROSPER_Harvey!$1:$1,PROSPER_Harvey!$17:$17,""),"")))))))="","",
IF($C55="Christopher Lobo",_xlfn.XLOOKUP($B55,PROSPER_Lobo!$1:$1,PROSPER_Lobo!$17:$17,""),
IF($C55="Naren Baliga",_xlfn.XLOOKUP($B55,PROSPER_Baliga!$1:$1,PROSPER_Baliga!$17:$17,""),
IF($C55="Thorsten Huhn",_xlfn.XLOOKUP($B55,PROSPER_Huhn!$1:$1,PROSPER_Huhn!$17:$17,""),
IF($C55="Nick Hull",_xlfn.XLOOKUP($B55,PROSPER_Hull!$1:$1,PROSPER_Hull!$17:$17,""),
IF($C55="Monika Kotwani",_xlfn.XLOOKUP($B55,PROSPER_Kotwani!$1:$1,PROSPER_Kotwani!$17:$17,""),
IF($C55="Jonathan Wellner",_xlfn.XLOOKUP($B55,PROSPER_Wellner!$1:$1,PROSPER_Wellner!$17:$17,""),
IF($C55="Travis Harvey",_xlfn.XLOOKUP($B55,PROSPER_Harvey!$1:$1,PROSPER_Harvey!$17:$17,""),"")))))))))</f>
        <v>No Comment</v>
      </c>
      <c r="BN55" s="124" t="str">
        <f>IFERROR(ROUND(_xlfn.XLOOKUP(B55,'RevenueChallenge_Query'!$E:$E,'RevenueChallenge_Query'!$F:$F)/3.2,0),"Not Taken")</f>
        <v>Not Taken</v>
      </c>
      <c r="BO55" s="150" t="str">
        <f t="shared" si="426"/>
        <v>N/A</v>
      </c>
      <c r="BP55" s="120" t="str">
        <f>_xlfn.XLOOKUP(B55,PROSPERInitial_Query!$E:$E,PROSPERInitial_Query!$O:$O,"",,-1)</f>
        <v/>
      </c>
      <c r="BQ55" s="121" t="str">
        <f t="shared" si="369"/>
        <v>Varun Vijh1 - PortfolioArtificial Intelligence</v>
      </c>
      <c r="BR55" s="126" t="str">
        <f>_xlfn.XLOOKUP(BQ55,PROSPERDelta_Query!BK:BK,PROSPERDelta_Query!Q:Q,"",,-1)</f>
        <v/>
      </c>
      <c r="BS55" s="124" t="str">
        <f t="shared" si="427"/>
        <v>N/A</v>
      </c>
      <c r="BT55" s="124" t="str">
        <f>IF(IF(IF($C55="Christopher Lobo",_xlfn.XLOOKUP($B55,PROSPER_Lobo!$1:$1,PROSPER_Lobo!$18:$18,""),
IF($C55="Naren Baliga",_xlfn.XLOOKUP($B55,PROSPER_Baliga!$1:$1,PROSPER_Baliga!$18:$18,""),
IF($C55="Thorsten Huhn",_xlfn.XLOOKUP($B55,PROSPER_Huhn!$1:$1,PROSPER_Huhn!$18:$18,""),
IF($C55="Nick Hull",_xlfn.XLOOKUP($B55,PROSPER_Hull!$1:$1,PROSPER_Hull!$18:$18,""),
IF($C55="Monika Kotwani",_xlfn.XLOOKUP($B55,PROSPER_Kotwani!$1:$1,PROSPER_Kotwani!$18:$18,""),
IF($C55="Jonathan Wellner",_xlfn.XLOOKUP($B55,PROSPER_Wellner!$1:$1,PROSPER_Wellner!$18:$18,""),
IF($C55="Travis Harvey",_xlfn.XLOOKUP($B55,PROSPER_Harvey!$1:$1,PROSPER_Harvey!$18:$18,""),"")))))))="","",
IF($C55="Christopher Lobo",_xlfn.XLOOKUP($B55,PROSPER_Lobo!$1:$1,PROSPER_Lobo!$18:$18,""),
IF($C55="Naren Baliga",_xlfn.XLOOKUP($B55,PROSPER_Baliga!$1:$1,PROSPER_Baliga!$18:$18,""),
IF($C55="Thorsten Huhn",_xlfn.XLOOKUP($B55,PROSPER_Huhn!$1:$1,PROSPER_Huhn!$18:$18,""),
IF($C55="Nick Hull",_xlfn.XLOOKUP($B55,PROSPER_Hull!$1:$1,PROSPER_Hull!$18:$18,""),
IF($C55="Monika Kotwani",_xlfn.XLOOKUP($B55,PROSPER_Kotwani!$1:$1,PROSPER_Kotwani!$18:$18,""),
IF($C55="Jonathan Wellner",_xlfn.XLOOKUP($B55,PROSPER_Wellner!$1:$1,PROSPER_Wellner!$18:$18,""),
IF($C55="Travis Harvey",_xlfn.XLOOKUP($B55,PROSPER_Harvey!$1:$1,PROSPER_Harvey!$18:$18,""),""))))))))="","No Score",IF(IF($C55="Christopher Lobo",_xlfn.XLOOKUP($B55,PROSPER_Lobo!$1:$1,PROSPER_Lobo!$18:$18,""),
IF($C55="Naren Baliga",_xlfn.XLOOKUP($B55,PROSPER_Baliga!$1:$1,PROSPER_Baliga!$18:$18,""),
IF($C55="Thorsten Huhn",_xlfn.XLOOKUP($B55,PROSPER_Huhn!$1:$1,PROSPER_Huhn!$18:$18,""),
IF($C55="Nick Hull",_xlfn.XLOOKUP($B55,PROSPER_Hull!$1:$1,PROSPER_Hull!$18:$18,""),
IF($C55="Monika Kotwani",_xlfn.XLOOKUP($B55,PROSPER_Kotwani!$1:$1,PROSPER_Kotwani!$18:$18,""),
IF($C55="Jonathan Wellner",_xlfn.XLOOKUP($B55,PROSPER_Wellner!$1:$1,PROSPER_Wellner!$18:$18,""),
IF($C55="Travis Harvey",_xlfn.XLOOKUP($B55,PROSPER_Harvey!$1:$1,PROSPER_Harvey!$18:$18,""),"")))))))="","",
IF($C55="Christopher Lobo",_xlfn.XLOOKUP($B55,PROSPER_Lobo!$1:$1,PROSPER_Lobo!$18:$18,""),
IF($C55="Naren Baliga",_xlfn.XLOOKUP($B55,PROSPER_Baliga!$1:$1,PROSPER_Baliga!$18:$18,""),
IF($C55="Thorsten Huhn",_xlfn.XLOOKUP($B55,PROSPER_Huhn!$1:$1,PROSPER_Huhn!$18:$18,""),
IF($C55="Nick Hull",_xlfn.XLOOKUP($B55,PROSPER_Hull!$1:$1,PROSPER_Hull!$18:$18,""),
IF($C55="Monika Kotwani",_xlfn.XLOOKUP($B55,PROSPER_Kotwani!$1:$1,PROSPER_Kotwani!$18:$18,""),
IF($C55="Jonathan Wellner",_xlfn.XLOOKUP($B55,PROSPER_Wellner!$1:$1,PROSPER_Wellner!$18:$18,""),
IF($C55="Travis Harvey",_xlfn.XLOOKUP($B55,PROSPER_Harvey!$1:$1,PROSPER_Harvey!$18:$18,""),"")))))))))</f>
        <v>No Score</v>
      </c>
      <c r="BU55" s="125" t="str">
        <f>IF(IF(IF($C55="Christopher Lobo",_xlfn.XLOOKUP($B55,PROSPER_Lobo!$1:$1,PROSPER_Lobo!$19:$19,""),
IF($C55="Naren Baliga",_xlfn.XLOOKUP($B55,PROSPER_Baliga!$1:$1,PROSPER_Baliga!$19:$19,""),
IF($C55="Thorsten Huhn",_xlfn.XLOOKUP($B55,PROSPER_Huhn!$1:$1,PROSPER_Huhn!$19:$19,""),
IF($C55="Nick Hull",_xlfn.XLOOKUP($B55,PROSPER_Hull!$1:$1,PROSPER_Hull!$19:$19,""),
IF($C55="Monika Kotwani",_xlfn.XLOOKUP($B55,PROSPER_Kotwani!$1:$1,PROSPER_Kotwani!$19:$19,""),
IF($C55="Jonathan Wellner",_xlfn.XLOOKUP($B55,PROSPER_Wellner!$1:$1,PROSPER_Wellner!$19:$19,""),
IF($C55="Travis Harvey",_xlfn.XLOOKUP($B55,PROSPER_Harvey!$1:$1,PROSPER_Harvey!$19:$19,""),"")))))))="","",
IF($C55="Christopher Lobo",_xlfn.XLOOKUP($B55,PROSPER_Lobo!$1:$1,PROSPER_Lobo!$19:$19,""),
IF($C55="Naren Baliga",_xlfn.XLOOKUP($B55,PROSPER_Baliga!$1:$1,PROSPER_Baliga!$19:$19,""),
IF($C55="Thorsten Huhn",_xlfn.XLOOKUP($B55,PROSPER_Huhn!$1:$1,PROSPER_Huhn!$19:$19,""),
IF($C55="Nick Hull",_xlfn.XLOOKUP($B55,PROSPER_Hull!$1:$1,PROSPER_Hull!$19:$19,""),
IF($C55="Monika Kotwani",_xlfn.XLOOKUP($B55,PROSPER_Kotwani!$1:$1,PROSPER_Kotwani!$19:$19,""),
IF($C55="Jonathan Wellner",_xlfn.XLOOKUP($B55,PROSPER_Wellner!$1:$1,PROSPER_Wellner!$19:$19,""),
IF($C55="Travis Harvey",_xlfn.XLOOKUP($B55,PROSPER_Harvey!$1:$1,PROSPER_Harvey!$19:$19,""),""))))))))="","No Comment",IF(IF($C55="Christopher Lobo",_xlfn.XLOOKUP($B55,PROSPER_Lobo!$1:$1,PROSPER_Lobo!$19:$19,""),
IF($C55="Naren Baliga",_xlfn.XLOOKUP($B55,PROSPER_Baliga!$1:$1,PROSPER_Baliga!$19:$19,""),
IF($C55="Thorsten Huhn",_xlfn.XLOOKUP($B55,PROSPER_Huhn!$1:$1,PROSPER_Huhn!$19:$19,""),
IF($C55="Nick Hull",_xlfn.XLOOKUP($B55,PROSPER_Hull!$1:$1,PROSPER_Hull!$19:$19,""),
IF($C55="Monika Kotwani",_xlfn.XLOOKUP($B55,PROSPER_Kotwani!$1:$1,PROSPER_Kotwani!$19:$19,""),
IF($C55="Jonathan Wellner",_xlfn.XLOOKUP($B55,PROSPER_Wellner!$1:$1,PROSPER_Wellner!$19:$19,""),
IF($C55="Travis Harvey",_xlfn.XLOOKUP($B55,PROSPER_Harvey!$1:$1,PROSPER_Harvey!$19:$19,""),"")))))))="","",
IF($C55="Christopher Lobo",_xlfn.XLOOKUP($B55,PROSPER_Lobo!$1:$1,PROSPER_Lobo!$19:$19,""),
IF($C55="Naren Baliga",_xlfn.XLOOKUP($B55,PROSPER_Baliga!$1:$1,PROSPER_Baliga!$19:$19,""),
IF($C55="Thorsten Huhn",_xlfn.XLOOKUP($B55,PROSPER_Huhn!$1:$1,PROSPER_Huhn!$19:$19,""),
IF($C55="Nick Hull",_xlfn.XLOOKUP($B55,PROSPER_Hull!$1:$1,PROSPER_Hull!$19:$19,""),
IF($C55="Monika Kotwani",_xlfn.XLOOKUP($B55,PROSPER_Kotwani!$1:$1,PROSPER_Kotwani!$19:$19,""),
IF($C55="Jonathan Wellner",_xlfn.XLOOKUP($B55,PROSPER_Wellner!$1:$1,PROSPER_Wellner!$19:$19,""),
IF($C55="Travis Harvey",_xlfn.XLOOKUP($B55,PROSPER_Harvey!$1:$1,PROSPER_Harvey!$19:$19,""),"")))))))))</f>
        <v>No Comment</v>
      </c>
      <c r="BV55" s="124" t="s">
        <v>89</v>
      </c>
      <c r="BW55" s="150" t="str">
        <f t="shared" si="428"/>
        <v>N/A</v>
      </c>
      <c r="BX55" s="127" t="str">
        <f t="shared" si="429"/>
        <v>N/A</v>
      </c>
      <c r="BY55" s="128" t="str">
        <f t="shared" si="430"/>
        <v>N/A</v>
      </c>
      <c r="BZ55" s="128" t="str">
        <f t="shared" si="431"/>
        <v>N/A</v>
      </c>
      <c r="CA55" s="129" t="str">
        <f t="shared" si="432"/>
        <v>N/A</v>
      </c>
      <c r="CB55" s="130" t="str">
        <f>_xlfn.XLOOKUP(B55,PROSPERInitial_Query!$E:$E,PROSPERInitial_Query!$AA:$AA,"",,-1)</f>
        <v/>
      </c>
      <c r="CC55" s="121" t="str">
        <f t="shared" si="370"/>
        <v>Varun Vijh2 - RelationshipAccount / Stakeholder 1Name</v>
      </c>
      <c r="CD55" s="121" t="str">
        <f>_xlfn.XLOOKUP(CC55,PROSPERDelta_Query!BK:BK,PROSPERDelta_Query!AC:AC,"",,-1)</f>
        <v/>
      </c>
      <c r="CE55" s="126" t="str">
        <f>_xlfn.XLOOKUP(B55,PROSPERInitial_Query!$E:$E,PROSPERInitial_Query!$Q:$Q,"",,-1)</f>
        <v/>
      </c>
      <c r="CF55" s="121" t="str">
        <f t="shared" si="371"/>
        <v>Varun Vijh2 - RelationshipAccount / Stakeholder 1Self Score</v>
      </c>
      <c r="CG55" s="126" t="str">
        <f>_xlfn.XLOOKUP(CF55,PROSPERDelta_Query!BK:BK,PROSPERDelta_Query!AM:AM,"",,-1)</f>
        <v/>
      </c>
      <c r="CH55" s="131" t="str">
        <f t="shared" si="372"/>
        <v/>
      </c>
      <c r="CI55" s="131" t="str">
        <f t="shared" si="433"/>
        <v>N/A</v>
      </c>
      <c r="CJ55" s="132" t="str">
        <f t="shared" si="434"/>
        <v>N/A</v>
      </c>
      <c r="CK55" s="132" t="str">
        <f>IF(IF(IF($C55="Christopher Lobo",_xlfn.XLOOKUP($B55,PROSPER_Lobo!$1:$1,PROSPER_Lobo!$21:$21,""),
IF($C55="Naren Baliga",_xlfn.XLOOKUP($B55,PROSPER_Baliga!$1:$1,PROSPER_Baliga!$21:$21,""),
IF($C55="Thorsten Huhn",_xlfn.XLOOKUP($B55,PROSPER_Huhn!$1:$1,PROSPER_Huhn!$21:$21,""),
IF($C55="Nick Hull",_xlfn.XLOOKUP($B55,PROSPER_Hull!$1:$1,PROSPER_Hull!$21:$21,""),
IF($C55="Monika Kotwani",_xlfn.XLOOKUP($B55,PROSPER_Kotwani!$1:$1,PROSPER_Kotwani!$21:$21,""),
IF($C55="Jonathan Wellner",_xlfn.XLOOKUP($B55,PROSPER_Wellner!$1:$1,PROSPER_Wellner!$21:$21,""),
IF($C55="Travis Harvey",_xlfn.XLOOKUP($B55,PROSPER_Harvey!$1:$1,PROSPER_Harvey!$21:$21,""),"")))))))="","",
IF($C55="Christopher Lobo",_xlfn.XLOOKUP($B55,PROSPER_Lobo!$1:$1,PROSPER_Lobo!$21:$21,""),
IF($C55="Naren Baliga",_xlfn.XLOOKUP($B55,PROSPER_Baliga!$1:$1,PROSPER_Baliga!$21:$21,""),
IF($C55="Thorsten Huhn",_xlfn.XLOOKUP($B55,PROSPER_Huhn!$1:$1,PROSPER_Huhn!$21:$21,""),
IF($C55="Nick Hull",_xlfn.XLOOKUP($B55,PROSPER_Hull!$1:$1,PROSPER_Hull!$21:$21,""),
IF($C55="Monika Kotwani",_xlfn.XLOOKUP($B55,PROSPER_Kotwani!$1:$1,PROSPER_Kotwani!$21:$21,""),
IF($C55="Jonathan Wellner",_xlfn.XLOOKUP($B55,PROSPER_Wellner!$1:$1,PROSPER_Wellner!$21:$21,""),
IF($C55="Travis Harvey",_xlfn.XLOOKUP($B55,PROSPER_Harvey!$1:$1,PROSPER_Harvey!$21:$21,""),""))))))))="","No Score",IF(IF($C55="Christopher Lobo",_xlfn.XLOOKUP($B55,PROSPER_Lobo!$1:$1,PROSPER_Lobo!$21:$21,""),
IF($C55="Naren Baliga",_xlfn.XLOOKUP($B55,PROSPER_Baliga!$1:$1,PROSPER_Baliga!$21:$21,""),
IF($C55="Thorsten Huhn",_xlfn.XLOOKUP($B55,PROSPER_Huhn!$1:$1,PROSPER_Huhn!$21:$21,""),
IF($C55="Nick Hull",_xlfn.XLOOKUP($B55,PROSPER_Hull!$1:$1,PROSPER_Hull!$21:$21,""),
IF($C55="Monika Kotwani",_xlfn.XLOOKUP($B55,PROSPER_Kotwani!$1:$1,PROSPER_Kotwani!$21:$21,""),
IF($C55="Jonathan Wellner",_xlfn.XLOOKUP($B55,PROSPER_Wellner!$1:$1,PROSPER_Wellner!$21:$21,""),
IF($C55="Travis Harvey",_xlfn.XLOOKUP($B55,PROSPER_Harvey!$1:$1,PROSPER_Harvey!$21:$21,""),"")))))))="","",
IF($C55="Christopher Lobo",_xlfn.XLOOKUP($B55,PROSPER_Lobo!$1:$1,PROSPER_Lobo!$21:$21,""),
IF($C55="Naren Baliga",_xlfn.XLOOKUP($B55,PROSPER_Baliga!$1:$1,PROSPER_Baliga!$21:$21,""),
IF($C55="Thorsten Huhn",_xlfn.XLOOKUP($B55,PROSPER_Huhn!$1:$1,PROSPER_Huhn!$21:$21,""),
IF($C55="Nick Hull",_xlfn.XLOOKUP($B55,PROSPER_Hull!$1:$1,PROSPER_Hull!$21:$21,""),
IF($C55="Monika Kotwani",_xlfn.XLOOKUP($B55,PROSPER_Kotwani!$1:$1,PROSPER_Kotwani!$21:$21,""),
IF($C55="Jonathan Wellner",_xlfn.XLOOKUP($B55,PROSPER_Wellner!$1:$1,PROSPER_Wellner!$21:$21,""),
IF($C55="Travis Harvey",_xlfn.XLOOKUP($B55,PROSPER_Harvey!$1:$1,PROSPER_Harvey!$21:$21,""),"")))))))))</f>
        <v>N/A</v>
      </c>
      <c r="CL55" s="131" t="str">
        <f>IF(IF(IF($C55="Christopher Lobo",_xlfn.XLOOKUP($B55,PROSPER_Lobo!$1:$1,PROSPER_Lobo!$22:$22,""),
IF($C55="Naren Baliga",_xlfn.XLOOKUP($B55,PROSPER_Baliga!$1:$1,PROSPER_Baliga!$22:$22,""),
IF($C55="Thorsten Huhn",_xlfn.XLOOKUP($B55,PROSPER_Huhn!$1:$1,PROSPER_Huhn!$22:$22,""),
IF($C55="Nick Hull",_xlfn.XLOOKUP($B55,PROSPER_Hull!$1:$1,PROSPER_Hull!$22:$22,""),
IF($C55="Monika Kotwani",_xlfn.XLOOKUP($B55,PROSPER_Kotwani!$1:$1,PROSPER_Kotwani!$22:$22,""),
IF($C55="Jonathan Wellner",_xlfn.XLOOKUP($B55,PROSPER_Wellner!$1:$1,PROSPER_Wellner!$22:$22,""),
IF($C55="Travis Harvey",_xlfn.XLOOKUP($B55,PROSPER_Harvey!$1:$1,PROSPER_Harvey!$22:$22,""),"")))))))="","",
IF($C55="Christopher Lobo",_xlfn.XLOOKUP($B55,PROSPER_Lobo!$1:$1,PROSPER_Lobo!$22:$22,""),
IF($C55="Naren Baliga",_xlfn.XLOOKUP($B55,PROSPER_Baliga!$1:$1,PROSPER_Baliga!$22:$22,""),
IF($C55="Thorsten Huhn",_xlfn.XLOOKUP($B55,PROSPER_Huhn!$1:$1,PROSPER_Huhn!$22:$22,""),
IF($C55="Nick Hull",_xlfn.XLOOKUP($B55,PROSPER_Hull!$1:$1,PROSPER_Hull!$22:$22,""),
IF($C55="Monika Kotwani",_xlfn.XLOOKUP($B55,PROSPER_Kotwani!$1:$1,PROSPER_Kotwani!$22:$22,""),
IF($C55="Jonathan Wellner",_xlfn.XLOOKUP($B55,PROSPER_Wellner!$1:$1,PROSPER_Wellner!$22:$22,""),
IF($C55="Travis Harvey",_xlfn.XLOOKUP($B55,PROSPER_Harvey!$1:$1,PROSPER_Harvey!$22:$22,""),""))))))))="","No Comment",IF(IF($C55="Christopher Lobo",_xlfn.XLOOKUP($B55,PROSPER_Lobo!$1:$1,PROSPER_Lobo!$22:$22,""),
IF($C55="Naren Baliga",_xlfn.XLOOKUP($B55,PROSPER_Baliga!$1:$1,PROSPER_Baliga!$22:$22,""),
IF($C55="Thorsten Huhn",_xlfn.XLOOKUP($B55,PROSPER_Huhn!$1:$1,PROSPER_Huhn!$22:$22,""),
IF($C55="Nick Hull",_xlfn.XLOOKUP($B55,PROSPER_Hull!$1:$1,PROSPER_Hull!$22:$22,""),
IF($C55="Monika Kotwani",_xlfn.XLOOKUP($B55,PROSPER_Kotwani!$1:$1,PROSPER_Kotwani!$22:$22,""),
IF($C55="Jonathan Wellner",_xlfn.XLOOKUP($B55,PROSPER_Wellner!$1:$1,PROSPER_Wellner!$22:$22,""),
IF($C55="Travis Harvey",_xlfn.XLOOKUP($B55,PROSPER_Harvey!$1:$1,PROSPER_Harvey!$22:$22,""),"")))))))="","",
IF($C55="Christopher Lobo",_xlfn.XLOOKUP($B55,PROSPER_Lobo!$1:$1,PROSPER_Lobo!$22:$22,""),
IF($C55="Naren Baliga",_xlfn.XLOOKUP($B55,PROSPER_Baliga!$1:$1,PROSPER_Baliga!$22:$22,""),
IF($C55="Thorsten Huhn",_xlfn.XLOOKUP($B55,PROSPER_Huhn!$1:$1,PROSPER_Huhn!$22:$22,""),
IF($C55="Nick Hull",_xlfn.XLOOKUP($B55,PROSPER_Hull!$1:$1,PROSPER_Hull!$22:$22,""),
IF($C55="Monika Kotwani",_xlfn.XLOOKUP($B55,PROSPER_Kotwani!$1:$1,PROSPER_Kotwani!$22:$22,""),
IF($C55="Jonathan Wellner",_xlfn.XLOOKUP($B55,PROSPER_Wellner!$1:$1,PROSPER_Wellner!$22:$22,""),
IF($C55="Travis Harvey",_xlfn.XLOOKUP($B55,PROSPER_Harvey!$1:$1,PROSPER_Harvey!$22:$22,""),"")))))))))</f>
        <v>N/A</v>
      </c>
      <c r="CM55" s="150" t="str">
        <f t="shared" si="435"/>
        <v>N/A</v>
      </c>
      <c r="CN55" s="130" t="str">
        <f>_xlfn.XLOOKUP(B55,PROSPERInitial_Query!$E:$E,PROSPERInitial_Query!$AB:$AB,"",,-1)</f>
        <v/>
      </c>
      <c r="CO55" s="121" t="str">
        <f t="shared" si="373"/>
        <v>Varun Vijh2 - RelationshipAccount / Stakeholder 2Name</v>
      </c>
      <c r="CP55" s="121" t="str">
        <f>_xlfn.XLOOKUP(CO55,PROSPERDelta_Query!BK:BK,PROSPERDelta_Query!AD:AD,"",,-1)</f>
        <v/>
      </c>
      <c r="CQ55" s="126" t="str">
        <f>_xlfn.XLOOKUP(B55,PROSPERInitial_Query!$E:$E,PROSPERInitial_Query!$R:$R,"",,-1)</f>
        <v/>
      </c>
      <c r="CR55" s="121" t="str">
        <f t="shared" si="374"/>
        <v>Varun Vijh2 - RelationshipAccount / Stakeholder 2Self Score</v>
      </c>
      <c r="CS55" s="126" t="str">
        <f>_xlfn.XLOOKUP(CR55,PROSPERDelta_Query!BK:BK,PROSPERDelta_Query!AN:AN,"",,-1)</f>
        <v/>
      </c>
      <c r="CT55" s="131" t="str">
        <f t="shared" si="375"/>
        <v/>
      </c>
      <c r="CU55" s="131" t="str">
        <f t="shared" si="436"/>
        <v>N/A</v>
      </c>
      <c r="CV55" s="132" t="str">
        <f t="shared" si="437"/>
        <v>N/A</v>
      </c>
      <c r="CW55" s="132" t="str">
        <f>IF(IF(IF($C55="Christopher Lobo",_xlfn.XLOOKUP($B55,PROSPER_Lobo!$1:$1,PROSPER_Lobo!$24:$24,""),
IF($C55="Naren Baliga",_xlfn.XLOOKUP($B55,PROSPER_Baliga!$1:$1,PROSPER_Baliga!$24:$24,""),
IF($C55="Thorsten Huhn",_xlfn.XLOOKUP($B55,PROSPER_Huhn!$1:$1,PROSPER_Huhn!$24:$24,""),
IF($C55="Nick Hull",_xlfn.XLOOKUP($B55,PROSPER_Hull!$1:$1,PROSPER_Hull!$24:$24,""),
IF($C55="Monika Kotwani",_xlfn.XLOOKUP($B55,PROSPER_Kotwani!$1:$1,PROSPER_Kotwani!$24:$24,""),
IF($C55="Jonathan Wellner",_xlfn.XLOOKUP($B55,PROSPER_Wellner!$1:$1,PROSPER_Wellner!$24:$24,""),
IF($C55="Travis Harvey",_xlfn.XLOOKUP($B55,PROSPER_Harvey!$1:$1,PROSPER_Harvey!$24:$24,""),"")))))))="","",
IF($C55="Christopher Lobo",_xlfn.XLOOKUP($B55,PROSPER_Lobo!$1:$1,PROSPER_Lobo!$24:$24,""),
IF($C55="Naren Baliga",_xlfn.XLOOKUP($B55,PROSPER_Baliga!$1:$1,PROSPER_Baliga!$24:$24,""),
IF($C55="Thorsten Huhn",_xlfn.XLOOKUP($B55,PROSPER_Huhn!$1:$1,PROSPER_Huhn!$24:$24,""),
IF($C55="Nick Hull",_xlfn.XLOOKUP($B55,PROSPER_Hull!$1:$1,PROSPER_Hull!$24:$24,""),
IF($C55="Monika Kotwani",_xlfn.XLOOKUP($B55,PROSPER_Kotwani!$1:$1,PROSPER_Kotwani!$24:$24,""),
IF($C55="Jonathan Wellner",_xlfn.XLOOKUP($B55,PROSPER_Wellner!$1:$1,PROSPER_Wellner!$24:$24,""),
IF($C55="Travis Harvey",_xlfn.XLOOKUP($B55,PROSPER_Harvey!$1:$1,PROSPER_Harvey!$24:$24,""),""))))))))="","No Score",IF(IF($C55="Christopher Lobo",_xlfn.XLOOKUP($B55,PROSPER_Lobo!$1:$1,PROSPER_Lobo!$24:$24,""),
IF($C55="Naren Baliga",_xlfn.XLOOKUP($B55,PROSPER_Baliga!$1:$1,PROSPER_Baliga!$24:$24,""),
IF($C55="Thorsten Huhn",_xlfn.XLOOKUP($B55,PROSPER_Huhn!$1:$1,PROSPER_Huhn!$24:$24,""),
IF($C55="Nick Hull",_xlfn.XLOOKUP($B55,PROSPER_Hull!$1:$1,PROSPER_Hull!$24:$24,""),
IF($C55="Monika Kotwani",_xlfn.XLOOKUP($B55,PROSPER_Kotwani!$1:$1,PROSPER_Kotwani!$24:$24,""),
IF($C55="Jonathan Wellner",_xlfn.XLOOKUP($B55,PROSPER_Wellner!$1:$1,PROSPER_Wellner!$24:$24,""),
IF($C55="Travis Harvey",_xlfn.XLOOKUP($B55,PROSPER_Harvey!$1:$1,PROSPER_Harvey!$24:$24,""),"")))))))="","",
IF($C55="Christopher Lobo",_xlfn.XLOOKUP($B55,PROSPER_Lobo!$1:$1,PROSPER_Lobo!$24:$24,""),
IF($C55="Naren Baliga",_xlfn.XLOOKUP($B55,PROSPER_Baliga!$1:$1,PROSPER_Baliga!$24:$24,""),
IF($C55="Thorsten Huhn",_xlfn.XLOOKUP($B55,PROSPER_Huhn!$1:$1,PROSPER_Huhn!$24:$24,""),
IF($C55="Nick Hull",_xlfn.XLOOKUP($B55,PROSPER_Hull!$1:$1,PROSPER_Hull!$24:$24,""),
IF($C55="Monika Kotwani",_xlfn.XLOOKUP($B55,PROSPER_Kotwani!$1:$1,PROSPER_Kotwani!$24:$24,""),
IF($C55="Jonathan Wellner",_xlfn.XLOOKUP($B55,PROSPER_Wellner!$1:$1,PROSPER_Wellner!$24:$24,""),
IF($C55="Travis Harvey",_xlfn.XLOOKUP($B55,PROSPER_Harvey!$1:$1,PROSPER_Harvey!$24:$24,""),"")))))))))</f>
        <v>N/A</v>
      </c>
      <c r="CX55" s="131" t="str">
        <f>IF(IF(IF($C55="Christopher Lobo",_xlfn.XLOOKUP($B55,PROSPER_Lobo!$1:$1,PROSPER_Lobo!$25:$25,""),
IF($C55="Naren Baliga",_xlfn.XLOOKUP($B55,PROSPER_Baliga!$1:$1,PROSPER_Baliga!$25:$25,""),
IF($C55="Thorsten Huhn",_xlfn.XLOOKUP($B55,PROSPER_Huhn!$1:$1,PROSPER_Huhn!$25:$25,""),
IF($C55="Nick Hull",_xlfn.XLOOKUP($B55,PROSPER_Hull!$1:$1,PROSPER_Hull!$25:$25,""),
IF($C55="Monika Kotwani",_xlfn.XLOOKUP($B55,PROSPER_Kotwani!$1:$1,PROSPER_Kotwani!$25:$25,""),
IF($C55="Jonathan Wellner",_xlfn.XLOOKUP($B55,PROSPER_Wellner!$1:$1,PROSPER_Wellner!$25:$25,""),
IF($C55="Travis Harvey",_xlfn.XLOOKUP($B55,PROSPER_Harvey!$1:$1,PROSPER_Harvey!$25:$25,""),"")))))))="","",
IF($C55="Christopher Lobo",_xlfn.XLOOKUP($B55,PROSPER_Lobo!$1:$1,PROSPER_Lobo!$25:$25,""),
IF($C55="Naren Baliga",_xlfn.XLOOKUP($B55,PROSPER_Baliga!$1:$1,PROSPER_Baliga!$25:$25,""),
IF($C55="Thorsten Huhn",_xlfn.XLOOKUP($B55,PROSPER_Huhn!$1:$1,PROSPER_Huhn!$25:$25,""),
IF($C55="Nick Hull",_xlfn.XLOOKUP($B55,PROSPER_Hull!$1:$1,PROSPER_Hull!$25:$25,""),
IF($C55="Monika Kotwani",_xlfn.XLOOKUP($B55,PROSPER_Kotwani!$1:$1,PROSPER_Kotwani!$25:$25,""),
IF($C55="Jonathan Wellner",_xlfn.XLOOKUP($B55,PROSPER_Wellner!$1:$1,PROSPER_Wellner!$25:$25,""),
IF($C55="Travis Harvey",_xlfn.XLOOKUP($B55,PROSPER_Harvey!$1:$1,PROSPER_Harvey!$25:$25,""),""))))))))="","No Comment",IF(IF($C55="Christopher Lobo",_xlfn.XLOOKUP($B55,PROSPER_Lobo!$1:$1,PROSPER_Lobo!$25:$25,""),
IF($C55="Naren Baliga",_xlfn.XLOOKUP($B55,PROSPER_Baliga!$1:$1,PROSPER_Baliga!$25:$25,""),
IF($C55="Thorsten Huhn",_xlfn.XLOOKUP($B55,PROSPER_Huhn!$1:$1,PROSPER_Huhn!$25:$25,""),
IF($C55="Nick Hull",_xlfn.XLOOKUP($B55,PROSPER_Hull!$1:$1,PROSPER_Hull!$25:$25,""),
IF($C55="Monika Kotwani",_xlfn.XLOOKUP($B55,PROSPER_Kotwani!$1:$1,PROSPER_Kotwani!$25:$25,""),
IF($C55="Jonathan Wellner",_xlfn.XLOOKUP($B55,PROSPER_Wellner!$1:$1,PROSPER_Wellner!$25:$25,""),
IF($C55="Travis Harvey",_xlfn.XLOOKUP($B55,PROSPER_Harvey!$1:$1,PROSPER_Harvey!$25:$25,""),"")))))))="","",
IF($C55="Christopher Lobo",_xlfn.XLOOKUP($B55,PROSPER_Lobo!$1:$1,PROSPER_Lobo!$25:$25,""),
IF($C55="Naren Baliga",_xlfn.XLOOKUP($B55,PROSPER_Baliga!$1:$1,PROSPER_Baliga!$25:$25,""),
IF($C55="Thorsten Huhn",_xlfn.XLOOKUP($B55,PROSPER_Huhn!$1:$1,PROSPER_Huhn!$25:$25,""),
IF($C55="Nick Hull",_xlfn.XLOOKUP($B55,PROSPER_Hull!$1:$1,PROSPER_Hull!$25:$25,""),
IF($C55="Monika Kotwani",_xlfn.XLOOKUP($B55,PROSPER_Kotwani!$1:$1,PROSPER_Kotwani!$25:$25,""),
IF($C55="Jonathan Wellner",_xlfn.XLOOKUP($B55,PROSPER_Wellner!$1:$1,PROSPER_Wellner!$25:$25,""),
IF($C55="Travis Harvey",_xlfn.XLOOKUP($B55,PROSPER_Harvey!$1:$1,PROSPER_Harvey!$25:$25,""),"")))))))))</f>
        <v>N/A</v>
      </c>
      <c r="CY55" s="150" t="str">
        <f t="shared" si="438"/>
        <v>N/A</v>
      </c>
      <c r="CZ55" s="130" t="str">
        <f>_xlfn.XLOOKUP(B55,PROSPERInitial_Query!$E:$E,PROSPERInitial_Query!$AC:$AC,"",,-1)</f>
        <v/>
      </c>
      <c r="DA55" s="121" t="str">
        <f t="shared" si="376"/>
        <v>Varun Vijh2 - RelationshipAccount / Stakeholder 3Name</v>
      </c>
      <c r="DB55" s="121" t="str">
        <f>_xlfn.XLOOKUP(DA55,PROSPERDelta_Query!BK:BK,PROSPERDelta_Query!AE:AE,"",,-1)</f>
        <v/>
      </c>
      <c r="DC55" s="126" t="str">
        <f>_xlfn.XLOOKUP(B55,PROSPERInitial_Query!$E:$E,PROSPERInitial_Query!$S:$S,"",,-1)</f>
        <v/>
      </c>
      <c r="DD55" s="121" t="str">
        <f t="shared" si="377"/>
        <v>Varun Vijh2 - RelationshipAccount / Stakeholder 3Self Score</v>
      </c>
      <c r="DE55" s="126" t="str">
        <f>_xlfn.XLOOKUP(DD55,PROSPERDelta_Query!BK:BK,PROSPERDelta_Query!AO:AO,"",,-1)</f>
        <v/>
      </c>
      <c r="DF55" s="131" t="str">
        <f t="shared" si="378"/>
        <v/>
      </c>
      <c r="DG55" s="131" t="str">
        <f t="shared" si="439"/>
        <v>N/A</v>
      </c>
      <c r="DH55" s="132" t="str">
        <f t="shared" si="440"/>
        <v>N/A</v>
      </c>
      <c r="DI55" s="132" t="str">
        <f>IF(IF(IF($C55="Christopher Lobo",_xlfn.XLOOKUP($B55,PROSPER_Lobo!$1:$1,PROSPER_Lobo!$27:$27,""),
IF($C55="Naren Baliga",_xlfn.XLOOKUP($B55,PROSPER_Baliga!$1:$1,PROSPER_Baliga!$27:$27,""),
IF($C55="Thorsten Huhn",_xlfn.XLOOKUP($B55,PROSPER_Huhn!$1:$1,PROSPER_Huhn!$27:$27,""),
IF($C55="Nick Hull",_xlfn.XLOOKUP($B55,PROSPER_Hull!$1:$1,PROSPER_Hull!$27:$27,""),
IF($C55="Monika Kotwani",_xlfn.XLOOKUP($B55,PROSPER_Kotwani!$1:$1,PROSPER_Kotwani!$27:$27,""),
IF($C55="Jonathan Wellner",_xlfn.XLOOKUP($B55,PROSPER_Wellner!$1:$1,PROSPER_Wellner!$27:$27,""),
IF($C55="Travis Harvey",_xlfn.XLOOKUP($B55,PROSPER_Harvey!$1:$1,PROSPER_Harvey!$27:$27,""),"")))))))="","",
IF($C55="Christopher Lobo",_xlfn.XLOOKUP($B55,PROSPER_Lobo!$1:$1,PROSPER_Lobo!$27:$27,""),
IF($C55="Naren Baliga",_xlfn.XLOOKUP($B55,PROSPER_Baliga!$1:$1,PROSPER_Baliga!$27:$27,""),
IF($C55="Thorsten Huhn",_xlfn.XLOOKUP($B55,PROSPER_Huhn!$1:$1,PROSPER_Huhn!$27:$27,""),
IF($C55="Nick Hull",_xlfn.XLOOKUP($B55,PROSPER_Hull!$1:$1,PROSPER_Hull!$27:$27,""),
IF($C55="Monika Kotwani",_xlfn.XLOOKUP($B55,PROSPER_Kotwani!$1:$1,PROSPER_Kotwani!$27:$27,""),
IF($C55="Jonathan Wellner",_xlfn.XLOOKUP($B55,PROSPER_Wellner!$1:$1,PROSPER_Wellner!$27:$27,""),
IF($C55="Travis Harvey",_xlfn.XLOOKUP($B55,PROSPER_Harvey!$1:$1,PROSPER_Harvey!$27:$27,""),""))))))))="","No Score",IF(IF($C55="Christopher Lobo",_xlfn.XLOOKUP($B55,PROSPER_Lobo!$1:$1,PROSPER_Lobo!$27:$27,""),
IF($C55="Naren Baliga",_xlfn.XLOOKUP($B55,PROSPER_Baliga!$1:$1,PROSPER_Baliga!$27:$27,""),
IF($C55="Thorsten Huhn",_xlfn.XLOOKUP($B55,PROSPER_Huhn!$1:$1,PROSPER_Huhn!$27:$27,""),
IF($C55="Nick Hull",_xlfn.XLOOKUP($B55,PROSPER_Hull!$1:$1,PROSPER_Hull!$27:$27,""),
IF($C55="Monika Kotwani",_xlfn.XLOOKUP($B55,PROSPER_Kotwani!$1:$1,PROSPER_Kotwani!$27:$27,""),
IF($C55="Jonathan Wellner",_xlfn.XLOOKUP($B55,PROSPER_Wellner!$1:$1,PROSPER_Wellner!$27:$27,""),
IF($C55="Travis Harvey",_xlfn.XLOOKUP($B55,PROSPER_Harvey!$1:$1,PROSPER_Harvey!$27:$27,""),"")))))))="","",
IF($C55="Christopher Lobo",_xlfn.XLOOKUP($B55,PROSPER_Lobo!$1:$1,PROSPER_Lobo!$27:$27,""),
IF($C55="Naren Baliga",_xlfn.XLOOKUP($B55,PROSPER_Baliga!$1:$1,PROSPER_Baliga!$27:$27,""),
IF($C55="Thorsten Huhn",_xlfn.XLOOKUP($B55,PROSPER_Huhn!$1:$1,PROSPER_Huhn!$27:$27,""),
IF($C55="Nick Hull",_xlfn.XLOOKUP($B55,PROSPER_Hull!$1:$1,PROSPER_Hull!$27:$27,""),
IF($C55="Monika Kotwani",_xlfn.XLOOKUP($B55,PROSPER_Kotwani!$1:$1,PROSPER_Kotwani!$27:$27,""),
IF($C55="Jonathan Wellner",_xlfn.XLOOKUP($B55,PROSPER_Wellner!$1:$1,PROSPER_Wellner!$27:$27,""),
IF($C55="Travis Harvey",_xlfn.XLOOKUP($B55,PROSPER_Harvey!$1:$1,PROSPER_Harvey!$27:$27,""),"")))))))))</f>
        <v>N/A</v>
      </c>
      <c r="DJ55" s="131" t="str">
        <f>IF(IF(IF($C55="Christopher Lobo",_xlfn.XLOOKUP($B55,PROSPER_Lobo!$1:$1,PROSPER_Lobo!$28:$28,""),
IF($C55="Naren Baliga",_xlfn.XLOOKUP($B55,PROSPER_Baliga!$1:$1,PROSPER_Baliga!$28:$28,""),
IF($C55="Thorsten Huhn",_xlfn.XLOOKUP($B55,PROSPER_Huhn!$1:$1,PROSPER_Huhn!$28:$28,""),
IF($C55="Nick Hull",_xlfn.XLOOKUP($B55,PROSPER_Hull!$1:$1,PROSPER_Hull!$28:$28,""),
IF($C55="Monika Kotwani",_xlfn.XLOOKUP($B55,PROSPER_Kotwani!$1:$1,PROSPER_Kotwani!$28:$28,""),
IF($C55="Jonathan Wellner",_xlfn.XLOOKUP($B55,PROSPER_Wellner!$1:$1,PROSPER_Wellner!$28:$28,""),
IF($C55="Travis Harvey",_xlfn.XLOOKUP($B55,PROSPER_Harvey!$1:$1,PROSPER_Harvey!$28:$28,""),"")))))))="","",
IF($C55="Christopher Lobo",_xlfn.XLOOKUP($B55,PROSPER_Lobo!$1:$1,PROSPER_Lobo!$28:$28,""),
IF($C55="Naren Baliga",_xlfn.XLOOKUP($B55,PROSPER_Baliga!$1:$1,PROSPER_Baliga!$28:$28,""),
IF($C55="Thorsten Huhn",_xlfn.XLOOKUP($B55,PROSPER_Huhn!$1:$1,PROSPER_Huhn!$28:$28,""),
IF($C55="Nick Hull",_xlfn.XLOOKUP($B55,PROSPER_Hull!$1:$1,PROSPER_Hull!$28:$28,""),
IF($C55="Monika Kotwani",_xlfn.XLOOKUP($B55,PROSPER_Kotwani!$1:$1,PROSPER_Kotwani!$28:$28,""),
IF($C55="Jonathan Wellner",_xlfn.XLOOKUP($B55,PROSPER_Wellner!$1:$1,PROSPER_Wellner!$28:$28,""),
IF($C55="Travis Harvey",_xlfn.XLOOKUP($B55,PROSPER_Harvey!$1:$1,PROSPER_Harvey!$28:$28,""),""))))))))="","No Comment",IF(IF($C55="Christopher Lobo",_xlfn.XLOOKUP($B55,PROSPER_Lobo!$1:$1,PROSPER_Lobo!$28:$28,""),
IF($C55="Naren Baliga",_xlfn.XLOOKUP($B55,PROSPER_Baliga!$1:$1,PROSPER_Baliga!$28:$28,""),
IF($C55="Thorsten Huhn",_xlfn.XLOOKUP($B55,PROSPER_Huhn!$1:$1,PROSPER_Huhn!$28:$28,""),
IF($C55="Nick Hull",_xlfn.XLOOKUP($B55,PROSPER_Hull!$1:$1,PROSPER_Hull!$28:$28,""),
IF($C55="Monika Kotwani",_xlfn.XLOOKUP($B55,PROSPER_Kotwani!$1:$1,PROSPER_Kotwani!$28:$28,""),
IF($C55="Jonathan Wellner",_xlfn.XLOOKUP($B55,PROSPER_Wellner!$1:$1,PROSPER_Wellner!$28:$28,""),
IF($C55="Travis Harvey",_xlfn.XLOOKUP($B55,PROSPER_Harvey!$1:$1,PROSPER_Harvey!$28:$28,""),"")))))))="","",
IF($C55="Christopher Lobo",_xlfn.XLOOKUP($B55,PROSPER_Lobo!$1:$1,PROSPER_Lobo!$28:$28,""),
IF($C55="Naren Baliga",_xlfn.XLOOKUP($B55,PROSPER_Baliga!$1:$1,PROSPER_Baliga!$28:$28,""),
IF($C55="Thorsten Huhn",_xlfn.XLOOKUP($B55,PROSPER_Huhn!$1:$1,PROSPER_Huhn!$28:$28,""),
IF($C55="Nick Hull",_xlfn.XLOOKUP($B55,PROSPER_Hull!$1:$1,PROSPER_Hull!$28:$28,""),
IF($C55="Monika Kotwani",_xlfn.XLOOKUP($B55,PROSPER_Kotwani!$1:$1,PROSPER_Kotwani!$28:$28,""),
IF($C55="Jonathan Wellner",_xlfn.XLOOKUP($B55,PROSPER_Wellner!$1:$1,PROSPER_Wellner!$28:$28,""),
IF($C55="Travis Harvey",_xlfn.XLOOKUP($B55,PROSPER_Harvey!$1:$1,PROSPER_Harvey!$28:$28,""),"")))))))))</f>
        <v>N/A</v>
      </c>
      <c r="DK55" s="150" t="str">
        <f t="shared" si="441"/>
        <v>N/A</v>
      </c>
      <c r="DL55" s="130" t="str">
        <f>_xlfn.XLOOKUP(B55,PROSPERInitial_Query!$E:$E,PROSPERInitial_Query!$AD:$AD,"",,-1)</f>
        <v/>
      </c>
      <c r="DM55" s="121" t="str">
        <f t="shared" si="379"/>
        <v>Varun Vijh2 - RelationshipAccount / Stakeholder 4Name</v>
      </c>
      <c r="DN55" s="121" t="str">
        <f>_xlfn.XLOOKUP(DM55,PROSPERDelta_Query!BK:BK,PROSPERDelta_Query!AF:AF,"",,-1)</f>
        <v/>
      </c>
      <c r="DO55" s="126" t="str">
        <f>_xlfn.XLOOKUP(B55,PROSPERInitial_Query!$E:$E,PROSPERInitial_Query!$T:$T,"",,-1)</f>
        <v/>
      </c>
      <c r="DP55" s="121" t="str">
        <f t="shared" si="380"/>
        <v>Varun Vijh2 - RelationshipAccount / Stakeholder 4Self Score</v>
      </c>
      <c r="DQ55" s="126" t="str">
        <f>_xlfn.XLOOKUP(DP55,PROSPERDelta_Query!BK:BK,PROSPERDelta_Query!AP:AP,"",,-1)</f>
        <v/>
      </c>
      <c r="DR55" s="131" t="str">
        <f t="shared" si="381"/>
        <v/>
      </c>
      <c r="DS55" s="131" t="str">
        <f t="shared" si="442"/>
        <v>N/A</v>
      </c>
      <c r="DT55" s="132" t="str">
        <f t="shared" si="443"/>
        <v>N/A</v>
      </c>
      <c r="DU55" s="132" t="str">
        <f>IF(IF(IF($C55="Christopher Lobo",_xlfn.XLOOKUP($B55,PROSPER_Lobo!$1:$1,PROSPER_Lobo!$30:$30,""),
IF($C55="Naren Baliga",_xlfn.XLOOKUP($B55,PROSPER_Baliga!$1:$1,PROSPER_Baliga!$30:$30,""),
IF($C55="Thorsten Huhn",_xlfn.XLOOKUP($B55,PROSPER_Huhn!$1:$1,PROSPER_Huhn!$30:$30,""),
IF($C55="Nick Hull",_xlfn.XLOOKUP($B55,PROSPER_Hull!$1:$1,PROSPER_Hull!$30:$30,""),
IF($C55="Monika Kotwani",_xlfn.XLOOKUP($B55,PROSPER_Kotwani!$1:$1,PROSPER_Kotwani!$30:$30,""),
IF($C55="Jonathan Wellner",_xlfn.XLOOKUP($B55,PROSPER_Wellner!$1:$1,PROSPER_Wellner!$30:$30,""),
IF($C55="Travis Harvey",_xlfn.XLOOKUP($B55,PROSPER_Harvey!$1:$1,PROSPER_Harvey!$30:$30,""),"")))))))="","",
IF($C55="Christopher Lobo",_xlfn.XLOOKUP($B55,PROSPER_Lobo!$1:$1,PROSPER_Lobo!$30:$30,""),
IF($C55="Naren Baliga",_xlfn.XLOOKUP($B55,PROSPER_Baliga!$1:$1,PROSPER_Baliga!$30:$30,""),
IF($C55="Thorsten Huhn",_xlfn.XLOOKUP($B55,PROSPER_Huhn!$1:$1,PROSPER_Huhn!$30:$30,""),
IF($C55="Nick Hull",_xlfn.XLOOKUP($B55,PROSPER_Hull!$1:$1,PROSPER_Hull!$30:$30,""),
IF($C55="Monika Kotwani",_xlfn.XLOOKUP($B55,PROSPER_Kotwani!$1:$1,PROSPER_Kotwani!$30:$30,""),
IF($C55="Jonathan Wellner",_xlfn.XLOOKUP($B55,PROSPER_Wellner!$1:$1,PROSPER_Wellner!$30:$30,""),
IF($C55="Travis Harvey",_xlfn.XLOOKUP($B55,PROSPER_Harvey!$1:$1,PROSPER_Harvey!$30:$30,""),""))))))))="","No Score",IF(IF($C55="Christopher Lobo",_xlfn.XLOOKUP($B55,PROSPER_Lobo!$1:$1,PROSPER_Lobo!$30:$30,""),
IF($C55="Naren Baliga",_xlfn.XLOOKUP($B55,PROSPER_Baliga!$1:$1,PROSPER_Baliga!$30:$30,""),
IF($C55="Thorsten Huhn",_xlfn.XLOOKUP($B55,PROSPER_Huhn!$1:$1,PROSPER_Huhn!$30:$30,""),
IF($C55="Nick Hull",_xlfn.XLOOKUP($B55,PROSPER_Hull!$1:$1,PROSPER_Hull!$30:$30,""),
IF($C55="Monika Kotwani",_xlfn.XLOOKUP($B55,PROSPER_Kotwani!$1:$1,PROSPER_Kotwani!$30:$30,""),
IF($C55="Jonathan Wellner",_xlfn.XLOOKUP($B55,PROSPER_Wellner!$1:$1,PROSPER_Wellner!$30:$30,""),
IF($C55="Travis Harvey",_xlfn.XLOOKUP($B55,PROSPER_Harvey!$1:$1,PROSPER_Harvey!$30:$30,""),"")))))))="","",
IF($C55="Christopher Lobo",_xlfn.XLOOKUP($B55,PROSPER_Lobo!$1:$1,PROSPER_Lobo!$30:$30,""),
IF($C55="Naren Baliga",_xlfn.XLOOKUP($B55,PROSPER_Baliga!$1:$1,PROSPER_Baliga!$30:$30,""),
IF($C55="Thorsten Huhn",_xlfn.XLOOKUP($B55,PROSPER_Huhn!$1:$1,PROSPER_Huhn!$30:$30,""),
IF($C55="Nick Hull",_xlfn.XLOOKUP($B55,PROSPER_Hull!$1:$1,PROSPER_Hull!$30:$30,""),
IF($C55="Monika Kotwani",_xlfn.XLOOKUP($B55,PROSPER_Kotwani!$1:$1,PROSPER_Kotwani!$30:$30,""),
IF($C55="Jonathan Wellner",_xlfn.XLOOKUP($B55,PROSPER_Wellner!$1:$1,PROSPER_Wellner!$30:$30,""),
IF($C55="Travis Harvey",_xlfn.XLOOKUP($B55,PROSPER_Harvey!$1:$1,PROSPER_Harvey!$30:$30,""),"")))))))))</f>
        <v>N/A</v>
      </c>
      <c r="DV55" s="131" t="str">
        <f>IF(IF(IF($C55="Christopher Lobo",_xlfn.XLOOKUP($B55,PROSPER_Lobo!$1:$1,PROSPER_Lobo!$31:$31,""),
IF($C55="Naren Baliga",_xlfn.XLOOKUP($B55,PROSPER_Baliga!$1:$1,PROSPER_Baliga!$31:$31,""),
IF($C55="Thorsten Huhn",_xlfn.XLOOKUP($B55,PROSPER_Huhn!$1:$1,PROSPER_Huhn!$31:$31,""),
IF($C55="Nick Hull",_xlfn.XLOOKUP($B55,PROSPER_Hull!$1:$1,PROSPER_Hull!$31:$31,""),
IF($C55="Monika Kotwani",_xlfn.XLOOKUP($B55,PROSPER_Kotwani!$1:$1,PROSPER_Kotwani!$31:$31,""),
IF($C55="Jonathan Wellner",_xlfn.XLOOKUP($B55,PROSPER_Wellner!$1:$1,PROSPER_Wellner!$31:$31,""),
IF($C55="Travis Harvey",_xlfn.XLOOKUP($B55,PROSPER_Harvey!$1:$1,PROSPER_Harvey!$31:$31,""),"")))))))="","",
IF($C55="Christopher Lobo",_xlfn.XLOOKUP($B55,PROSPER_Lobo!$1:$1,PROSPER_Lobo!$31:$31,""),
IF($C55="Naren Baliga",_xlfn.XLOOKUP($B55,PROSPER_Baliga!$1:$1,PROSPER_Baliga!$31:$31,""),
IF($C55="Thorsten Huhn",_xlfn.XLOOKUP($B55,PROSPER_Huhn!$1:$1,PROSPER_Huhn!$31:$31,""),
IF($C55="Nick Hull",_xlfn.XLOOKUP($B55,PROSPER_Hull!$1:$1,PROSPER_Hull!$31:$31,""),
IF($C55="Monika Kotwani",_xlfn.XLOOKUP($B55,PROSPER_Kotwani!$1:$1,PROSPER_Kotwani!$31:$31,""),
IF($C55="Jonathan Wellner",_xlfn.XLOOKUP($B55,PROSPER_Wellner!$1:$1,PROSPER_Wellner!$31:$31,""),
IF($C55="Travis Harvey",_xlfn.XLOOKUP($B55,PROSPER_Harvey!$1:$1,PROSPER_Harvey!$31:$31,""),""))))))))="","No Comment",IF(IF($C55="Christopher Lobo",_xlfn.XLOOKUP($B55,PROSPER_Lobo!$1:$1,PROSPER_Lobo!$31:$31,""),
IF($C55="Naren Baliga",_xlfn.XLOOKUP($B55,PROSPER_Baliga!$1:$1,PROSPER_Baliga!$31:$31,""),
IF($C55="Thorsten Huhn",_xlfn.XLOOKUP($B55,PROSPER_Huhn!$1:$1,PROSPER_Huhn!$31:$31,""),
IF($C55="Nick Hull",_xlfn.XLOOKUP($B55,PROSPER_Hull!$1:$1,PROSPER_Hull!$31:$31,""),
IF($C55="Monika Kotwani",_xlfn.XLOOKUP($B55,PROSPER_Kotwani!$1:$1,PROSPER_Kotwani!$31:$31,""),
IF($C55="Jonathan Wellner",_xlfn.XLOOKUP($B55,PROSPER_Wellner!$1:$1,PROSPER_Wellner!$31:$31,""),
IF($C55="Travis Harvey",_xlfn.XLOOKUP($B55,PROSPER_Harvey!$1:$1,PROSPER_Harvey!$31:$31,""),"")))))))="","",
IF($C55="Christopher Lobo",_xlfn.XLOOKUP($B55,PROSPER_Lobo!$1:$1,PROSPER_Lobo!$31:$31,""),
IF($C55="Naren Baliga",_xlfn.XLOOKUP($B55,PROSPER_Baliga!$1:$1,PROSPER_Baliga!$31:$31,""),
IF($C55="Thorsten Huhn",_xlfn.XLOOKUP($B55,PROSPER_Huhn!$1:$1,PROSPER_Huhn!$31:$31,""),
IF($C55="Nick Hull",_xlfn.XLOOKUP($B55,PROSPER_Hull!$1:$1,PROSPER_Hull!$31:$31,""),
IF($C55="Monika Kotwani",_xlfn.XLOOKUP($B55,PROSPER_Kotwani!$1:$1,PROSPER_Kotwani!$31:$31,""),
IF($C55="Jonathan Wellner",_xlfn.XLOOKUP($B55,PROSPER_Wellner!$1:$1,PROSPER_Wellner!$31:$31,""),
IF($C55="Travis Harvey",_xlfn.XLOOKUP($B55,PROSPER_Harvey!$1:$1,PROSPER_Harvey!$31:$31,""),"")))))))))</f>
        <v>N/A</v>
      </c>
      <c r="DW55" s="150" t="str">
        <f t="shared" si="444"/>
        <v>N/A</v>
      </c>
      <c r="DX55" s="130" t="str">
        <f>_xlfn.XLOOKUP(B55,PROSPERInitial_Query!$E:$E,PROSPERInitial_Query!$AE:$AE,"",,-1)</f>
        <v/>
      </c>
      <c r="DY55" s="121" t="str">
        <f t="shared" si="382"/>
        <v>Varun Vijh2 - RelationshipAccount / Stakeholder 5Name</v>
      </c>
      <c r="DZ55" s="121" t="str">
        <f>_xlfn.XLOOKUP(DY55,PROSPERDelta_Query!BK:BK,PROSPERDelta_Query!AG:AG,"",,-1)</f>
        <v/>
      </c>
      <c r="EA55" s="126" t="str">
        <f>_xlfn.XLOOKUP(B55,PROSPERInitial_Query!$E:$E,PROSPERInitial_Query!$U:$U,"",,-1)</f>
        <v/>
      </c>
      <c r="EB55" s="121" t="str">
        <f t="shared" si="383"/>
        <v>Varun Vijh2 - RelationshipAccount / Stakeholder 5Self Score</v>
      </c>
      <c r="EC55" s="126" t="str">
        <f>_xlfn.XLOOKUP(EB55,PROSPERDelta_Query!BK:BK,PROSPERDelta_Query!AQ:AQ,"",,-1)</f>
        <v/>
      </c>
      <c r="ED55" s="131" t="str">
        <f t="shared" si="384"/>
        <v/>
      </c>
      <c r="EE55" s="131" t="str">
        <f t="shared" si="445"/>
        <v>N/A</v>
      </c>
      <c r="EF55" s="132" t="str">
        <f t="shared" si="446"/>
        <v>N/A</v>
      </c>
      <c r="EG55" s="132" t="str">
        <f>IF(IF(IF($C55="Christopher Lobo",_xlfn.XLOOKUP($B55,PROSPER_Lobo!$1:$1,PROSPER_Lobo!$33:$33,""),
IF($C55="Naren Baliga",_xlfn.XLOOKUP($B55,PROSPER_Baliga!$1:$1,PROSPER_Baliga!$33:$33,""),
IF($C55="Thorsten Huhn",_xlfn.XLOOKUP($B55,PROSPER_Huhn!$1:$1,PROSPER_Huhn!$33:$33,""),
IF($C55="Nick Hull",_xlfn.XLOOKUP($B55,PROSPER_Hull!$1:$1,PROSPER_Hull!$33:$33,""),
IF($C55="Monika Kotwani",_xlfn.XLOOKUP($B55,PROSPER_Kotwani!$1:$1,PROSPER_Kotwani!$33:$33,""),
IF($C55="Jonathan Wellner",_xlfn.XLOOKUP($B55,PROSPER_Wellner!$1:$1,PROSPER_Wellner!$33:$33,""),
IF($C55="Travis Harvey",_xlfn.XLOOKUP($B55,PROSPER_Harvey!$1:$1,PROSPER_Harvey!$33:$33,""),"")))))))="","",
IF($C55="Christopher Lobo",_xlfn.XLOOKUP($B55,PROSPER_Lobo!$1:$1,PROSPER_Lobo!$33:$33,""),
IF($C55="Naren Baliga",_xlfn.XLOOKUP($B55,PROSPER_Baliga!$1:$1,PROSPER_Baliga!$33:$33,""),
IF($C55="Thorsten Huhn",_xlfn.XLOOKUP($B55,PROSPER_Huhn!$1:$1,PROSPER_Huhn!$33:$33,""),
IF($C55="Nick Hull",_xlfn.XLOOKUP($B55,PROSPER_Hull!$1:$1,PROSPER_Hull!$33:$33,""),
IF($C55="Monika Kotwani",_xlfn.XLOOKUP($B55,PROSPER_Kotwani!$1:$1,PROSPER_Kotwani!$33:$33,""),
IF($C55="Jonathan Wellner",_xlfn.XLOOKUP($B55,PROSPER_Wellner!$1:$1,PROSPER_Wellner!$33:$33,""),
IF($C55="Travis Harvey",_xlfn.XLOOKUP($B55,PROSPER_Harvey!$1:$1,PROSPER_Harvey!$33:$33,""),""))))))))="","No Score",IF(IF($C55="Christopher Lobo",_xlfn.XLOOKUP($B55,PROSPER_Lobo!$1:$1,PROSPER_Lobo!$33:$33,""),
IF($C55="Naren Baliga",_xlfn.XLOOKUP($B55,PROSPER_Baliga!$1:$1,PROSPER_Baliga!$33:$33,""),
IF($C55="Thorsten Huhn",_xlfn.XLOOKUP($B55,PROSPER_Huhn!$1:$1,PROSPER_Huhn!$33:$33,""),
IF($C55="Nick Hull",_xlfn.XLOOKUP($B55,PROSPER_Hull!$1:$1,PROSPER_Hull!$33:$33,""),
IF($C55="Monika Kotwani",_xlfn.XLOOKUP($B55,PROSPER_Kotwani!$1:$1,PROSPER_Kotwani!$33:$33,""),
IF($C55="Jonathan Wellner",_xlfn.XLOOKUP($B55,PROSPER_Wellner!$1:$1,PROSPER_Wellner!$33:$33,""),
IF($C55="Travis Harvey",_xlfn.XLOOKUP($B55,PROSPER_Harvey!$1:$1,PROSPER_Harvey!$33:$33,""),"")))))))="","",
IF($C55="Christopher Lobo",_xlfn.XLOOKUP($B55,PROSPER_Lobo!$1:$1,PROSPER_Lobo!$33:$33,""),
IF($C55="Naren Baliga",_xlfn.XLOOKUP($B55,PROSPER_Baliga!$1:$1,PROSPER_Baliga!$33:$33,""),
IF($C55="Thorsten Huhn",_xlfn.XLOOKUP($B55,PROSPER_Huhn!$1:$1,PROSPER_Huhn!$33:$33,""),
IF($C55="Nick Hull",_xlfn.XLOOKUP($B55,PROSPER_Hull!$1:$1,PROSPER_Hull!$33:$33,""),
IF($C55="Monika Kotwani",_xlfn.XLOOKUP($B55,PROSPER_Kotwani!$1:$1,PROSPER_Kotwani!$33:$33,""),
IF($C55="Jonathan Wellner",_xlfn.XLOOKUP($B55,PROSPER_Wellner!$1:$1,PROSPER_Wellner!$33:$33,""),
IF($C55="Travis Harvey",_xlfn.XLOOKUP($B55,PROSPER_Harvey!$1:$1,PROSPER_Harvey!$33:$33,""),"")))))))))</f>
        <v>N/A</v>
      </c>
      <c r="EH55" s="131" t="str">
        <f>IF(IF(IF($C55="Christopher Lobo",_xlfn.XLOOKUP($B55,PROSPER_Lobo!$1:$1,PROSPER_Lobo!$34:$34,""),
IF($C55="Naren Baliga",_xlfn.XLOOKUP($B55,PROSPER_Baliga!$1:$1,PROSPER_Baliga!$34:$34,""),
IF($C55="Thorsten Huhn",_xlfn.XLOOKUP($B55,PROSPER_Huhn!$1:$1,PROSPER_Huhn!$34:$34,""),
IF($C55="Nick Hull",_xlfn.XLOOKUP($B55,PROSPER_Hull!$1:$1,PROSPER_Hull!$34:$34,""),
IF($C55="Monika Kotwani",_xlfn.XLOOKUP($B55,PROSPER_Kotwani!$1:$1,PROSPER_Kotwani!$34:$34,""),
IF($C55="Jonathan Wellner",_xlfn.XLOOKUP($B55,PROSPER_Wellner!$1:$1,PROSPER_Wellner!$34:$34,""),
IF($C55="Travis Harvey",_xlfn.XLOOKUP($B55,PROSPER_Harvey!$1:$1,PROSPER_Harvey!$34:$34,""),"")))))))="","",
IF($C55="Christopher Lobo",_xlfn.XLOOKUP($B55,PROSPER_Lobo!$1:$1,PROSPER_Lobo!$34:$34,""),
IF($C55="Naren Baliga",_xlfn.XLOOKUP($B55,PROSPER_Baliga!$1:$1,PROSPER_Baliga!$34:$34,""),
IF($C55="Thorsten Huhn",_xlfn.XLOOKUP($B55,PROSPER_Huhn!$1:$1,PROSPER_Huhn!$34:$34,""),
IF($C55="Nick Hull",_xlfn.XLOOKUP($B55,PROSPER_Hull!$1:$1,PROSPER_Hull!$34:$34,""),
IF($C55="Monika Kotwani",_xlfn.XLOOKUP($B55,PROSPER_Kotwani!$1:$1,PROSPER_Kotwani!$34:$34,""),
IF($C55="Jonathan Wellner",_xlfn.XLOOKUP($B55,PROSPER_Wellner!$1:$1,PROSPER_Wellner!$34:$34,""),
IF($C55="Travis Harvey",_xlfn.XLOOKUP($B55,PROSPER_Harvey!$1:$1,PROSPER_Harvey!$34:$34,""),""))))))))="","No Comment",IF(IF($C55="Christopher Lobo",_xlfn.XLOOKUP($B55,PROSPER_Lobo!$1:$1,PROSPER_Lobo!$34:$34,""),
IF($C55="Naren Baliga",_xlfn.XLOOKUP($B55,PROSPER_Baliga!$1:$1,PROSPER_Baliga!$34:$34,""),
IF($C55="Thorsten Huhn",_xlfn.XLOOKUP($B55,PROSPER_Huhn!$1:$1,PROSPER_Huhn!$34:$34,""),
IF($C55="Nick Hull",_xlfn.XLOOKUP($B55,PROSPER_Hull!$1:$1,PROSPER_Hull!$34:$34,""),
IF($C55="Monika Kotwani",_xlfn.XLOOKUP($B55,PROSPER_Kotwani!$1:$1,PROSPER_Kotwani!$34:$34,""),
IF($C55="Jonathan Wellner",_xlfn.XLOOKUP($B55,PROSPER_Wellner!$1:$1,PROSPER_Wellner!$34:$34,""),
IF($C55="Travis Harvey",_xlfn.XLOOKUP($B55,PROSPER_Harvey!$1:$1,PROSPER_Harvey!$34:$34,""),"")))))))="","",
IF($C55="Christopher Lobo",_xlfn.XLOOKUP($B55,PROSPER_Lobo!$1:$1,PROSPER_Lobo!$34:$34,""),
IF($C55="Naren Baliga",_xlfn.XLOOKUP($B55,PROSPER_Baliga!$1:$1,PROSPER_Baliga!$34:$34,""),
IF($C55="Thorsten Huhn",_xlfn.XLOOKUP($B55,PROSPER_Huhn!$1:$1,PROSPER_Huhn!$34:$34,""),
IF($C55="Nick Hull",_xlfn.XLOOKUP($B55,PROSPER_Hull!$1:$1,PROSPER_Hull!$34:$34,""),
IF($C55="Monika Kotwani",_xlfn.XLOOKUP($B55,PROSPER_Kotwani!$1:$1,PROSPER_Kotwani!$34:$34,""),
IF($C55="Jonathan Wellner",_xlfn.XLOOKUP($B55,PROSPER_Wellner!$1:$1,PROSPER_Wellner!$34:$34,""),
IF($C55="Travis Harvey",_xlfn.XLOOKUP($B55,PROSPER_Harvey!$1:$1,PROSPER_Harvey!$34:$34,""),"")))))))))</f>
        <v>N/A</v>
      </c>
      <c r="EI55" s="150" t="str">
        <f t="shared" si="447"/>
        <v>N/A</v>
      </c>
      <c r="EJ55" s="130" t="str">
        <f>_xlfn.XLOOKUP(B55,PROSPERInitial_Query!$E:$E,PROSPERInitial_Query!$AF:$AF,"",,-1)</f>
        <v/>
      </c>
      <c r="EK55" s="121" t="str">
        <f t="shared" si="385"/>
        <v>Varun Vijh2 - RelationshipAccount / Stakeholder 6Name</v>
      </c>
      <c r="EL55" s="121" t="str">
        <f>_xlfn.XLOOKUP(EK55,PROSPERDelta_Query!BK:BK,PROSPERDelta_Query!AH:AH,"",,-1)</f>
        <v/>
      </c>
      <c r="EM55" s="126" t="str">
        <f>_xlfn.XLOOKUP(B55,PROSPERInitial_Query!$E:$E,PROSPERInitial_Query!$V:$V,"",,-1)</f>
        <v/>
      </c>
      <c r="EN55" s="121" t="str">
        <f t="shared" si="386"/>
        <v>Varun Vijh2 - RelationshipAccount / Stakeholder 6Self Score</v>
      </c>
      <c r="EO55" s="126" t="str">
        <f>_xlfn.XLOOKUP(EN55,PROSPERDelta_Query!BK:BK,PROSPERDelta_Query!AR:AR,"",,-1)</f>
        <v/>
      </c>
      <c r="EP55" s="131" t="str">
        <f t="shared" si="387"/>
        <v/>
      </c>
      <c r="EQ55" s="131" t="str">
        <f t="shared" si="448"/>
        <v>N/A</v>
      </c>
      <c r="ER55" s="132" t="str">
        <f t="shared" si="449"/>
        <v>N/A</v>
      </c>
      <c r="ES55" s="132" t="str">
        <f>IF(IF(IF($C55="Christopher Lobo",_xlfn.XLOOKUP($B55,PROSPER_Lobo!$1:$1,PROSPER_Lobo!$36:$36,""),
IF($C55="Naren Baliga",_xlfn.XLOOKUP($B55,PROSPER_Baliga!$1:$1,PROSPER_Baliga!$36:$36,""),
IF($C55="Thorsten Huhn",_xlfn.XLOOKUP($B55,PROSPER_Huhn!$1:$1,PROSPER_Huhn!$36:$36,""),
IF($C55="Nick Hull",_xlfn.XLOOKUP($B55,PROSPER_Hull!$1:$1,PROSPER_Hull!$36:$36,""),
IF($C55="Monika Kotwani",_xlfn.XLOOKUP($B55,PROSPER_Kotwani!$1:$1,PROSPER_Kotwani!$36:$36,""),
IF($C55="Jonathan Wellner",_xlfn.XLOOKUP($B55,PROSPER_Wellner!$1:$1,PROSPER_Wellner!$36:$36,""),
IF($C55="Travis Harvey",_xlfn.XLOOKUP($B55,PROSPER_Harvey!$1:$1,PROSPER_Harvey!$36:$36,""),"")))))))="","",
IF($C55="Christopher Lobo",_xlfn.XLOOKUP($B55,PROSPER_Lobo!$1:$1,PROSPER_Lobo!$36:$36,""),
IF($C55="Naren Baliga",_xlfn.XLOOKUP($B55,PROSPER_Baliga!$1:$1,PROSPER_Baliga!$36:$36,""),
IF($C55="Thorsten Huhn",_xlfn.XLOOKUP($B55,PROSPER_Huhn!$1:$1,PROSPER_Huhn!$36:$36,""),
IF($C55="Nick Hull",_xlfn.XLOOKUP($B55,PROSPER_Hull!$1:$1,PROSPER_Hull!$36:$36,""),
IF($C55="Monika Kotwani",_xlfn.XLOOKUP($B55,PROSPER_Kotwani!$1:$1,PROSPER_Kotwani!$36:$36,""),
IF($C55="Jonathan Wellner",_xlfn.XLOOKUP($B55,PROSPER_Wellner!$1:$1,PROSPER_Wellner!$36:$36,""),
IF($C55="Travis Harvey",_xlfn.XLOOKUP($B55,PROSPER_Harvey!$1:$1,PROSPER_Harvey!$36:$36,""),""))))))))="","No Score",IF(IF($C55="Christopher Lobo",_xlfn.XLOOKUP($B55,PROSPER_Lobo!$1:$1,PROSPER_Lobo!$36:$36,""),
IF($C55="Naren Baliga",_xlfn.XLOOKUP($B55,PROSPER_Baliga!$1:$1,PROSPER_Baliga!$36:$36,""),
IF($C55="Thorsten Huhn",_xlfn.XLOOKUP($B55,PROSPER_Huhn!$1:$1,PROSPER_Huhn!$36:$36,""),
IF($C55="Nick Hull",_xlfn.XLOOKUP($B55,PROSPER_Hull!$1:$1,PROSPER_Hull!$36:$36,""),
IF($C55="Monika Kotwani",_xlfn.XLOOKUP($B55,PROSPER_Kotwani!$1:$1,PROSPER_Kotwani!$36:$36,""),
IF($C55="Jonathan Wellner",_xlfn.XLOOKUP($B55,PROSPER_Wellner!$1:$1,PROSPER_Wellner!$36:$36,""),
IF($C55="Travis Harvey",_xlfn.XLOOKUP($B55,PROSPER_Harvey!$1:$1,PROSPER_Harvey!$36:$36,""),"")))))))="","",
IF($C55="Christopher Lobo",_xlfn.XLOOKUP($B55,PROSPER_Lobo!$1:$1,PROSPER_Lobo!$36:$36,""),
IF($C55="Naren Baliga",_xlfn.XLOOKUP($B55,PROSPER_Baliga!$1:$1,PROSPER_Baliga!$36:$36,""),
IF($C55="Thorsten Huhn",_xlfn.XLOOKUP($B55,PROSPER_Huhn!$1:$1,PROSPER_Huhn!$36:$36,""),
IF($C55="Nick Hull",_xlfn.XLOOKUP($B55,PROSPER_Hull!$1:$1,PROSPER_Hull!$36:$36,""),
IF($C55="Monika Kotwani",_xlfn.XLOOKUP($B55,PROSPER_Kotwani!$1:$1,PROSPER_Kotwani!$36:$36,""),
IF($C55="Jonathan Wellner",_xlfn.XLOOKUP($B55,PROSPER_Wellner!$1:$1,PROSPER_Wellner!$36:$36,""),
IF($C55="Travis Harvey",_xlfn.XLOOKUP($B55,PROSPER_Harvey!$1:$1,PROSPER_Harvey!$36:$36,""),"")))))))))</f>
        <v>N/A</v>
      </c>
      <c r="ET55" s="131" t="str">
        <f>IF(IF(IF($C55="Christopher Lobo",_xlfn.XLOOKUP($B55,PROSPER_Lobo!$1:$1,PROSPER_Lobo!$37:$37,""),
IF($C55="Naren Baliga",_xlfn.XLOOKUP($B55,PROSPER_Baliga!$1:$1,PROSPER_Baliga!$37:$37,""),
IF($C55="Thorsten Huhn",_xlfn.XLOOKUP($B55,PROSPER_Huhn!$1:$1,PROSPER_Huhn!$37:$37,""),
IF($C55="Nick Hull",_xlfn.XLOOKUP($B55,PROSPER_Hull!$1:$1,PROSPER_Hull!$37:$37,""),
IF($C55="Monika Kotwani",_xlfn.XLOOKUP($B55,PROSPER_Kotwani!$1:$1,PROSPER_Kotwani!$37:$37,""),
IF($C55="Jonathan Wellner",_xlfn.XLOOKUP($B55,PROSPER_Wellner!$1:$1,PROSPER_Wellner!$37:$37,""),
IF($C55="Travis Harvey",_xlfn.XLOOKUP($B55,PROSPER_Harvey!$1:$1,PROSPER_Harvey!$37:$37,""),"")))))))="","",
IF($C55="Christopher Lobo",_xlfn.XLOOKUP($B55,PROSPER_Lobo!$1:$1,PROSPER_Lobo!$37:$37,""),
IF($C55="Naren Baliga",_xlfn.XLOOKUP($B55,PROSPER_Baliga!$1:$1,PROSPER_Baliga!$37:$37,""),
IF($C55="Thorsten Huhn",_xlfn.XLOOKUP($B55,PROSPER_Huhn!$1:$1,PROSPER_Huhn!$37:$37,""),
IF($C55="Nick Hull",_xlfn.XLOOKUP($B55,PROSPER_Hull!$1:$1,PROSPER_Hull!$37:$37,""),
IF($C55="Monika Kotwani",_xlfn.XLOOKUP($B55,PROSPER_Kotwani!$1:$1,PROSPER_Kotwani!$37:$37,""),
IF($C55="Jonathan Wellner",_xlfn.XLOOKUP($B55,PROSPER_Wellner!$1:$1,PROSPER_Wellner!$37:$37,""),
IF($C55="Travis Harvey",_xlfn.XLOOKUP($B55,PROSPER_Harvey!$1:$1,PROSPER_Harvey!$37:$37,""),""))))))))="","No Comment",IF(IF($C55="Christopher Lobo",_xlfn.XLOOKUP($B55,PROSPER_Lobo!$1:$1,PROSPER_Lobo!$37:$37,""),
IF($C55="Naren Baliga",_xlfn.XLOOKUP($B55,PROSPER_Baliga!$1:$1,PROSPER_Baliga!$37:$37,""),
IF($C55="Thorsten Huhn",_xlfn.XLOOKUP($B55,PROSPER_Huhn!$1:$1,PROSPER_Huhn!$37:$37,""),
IF($C55="Nick Hull",_xlfn.XLOOKUP($B55,PROSPER_Hull!$1:$1,PROSPER_Hull!$37:$37,""),
IF($C55="Monika Kotwani",_xlfn.XLOOKUP($B55,PROSPER_Kotwani!$1:$1,PROSPER_Kotwani!$37:$37,""),
IF($C55="Jonathan Wellner",_xlfn.XLOOKUP($B55,PROSPER_Wellner!$1:$1,PROSPER_Wellner!$37:$37,""),
IF($C55="Travis Harvey",_xlfn.XLOOKUP($B55,PROSPER_Harvey!$1:$1,PROSPER_Harvey!$37:$37,""),"")))))))="","",
IF($C55="Christopher Lobo",_xlfn.XLOOKUP($B55,PROSPER_Lobo!$1:$1,PROSPER_Lobo!$37:$37,""),
IF($C55="Naren Baliga",_xlfn.XLOOKUP($B55,PROSPER_Baliga!$1:$1,PROSPER_Baliga!$37:$37,""),
IF($C55="Thorsten Huhn",_xlfn.XLOOKUP($B55,PROSPER_Huhn!$1:$1,PROSPER_Huhn!$37:$37,""),
IF($C55="Nick Hull",_xlfn.XLOOKUP($B55,PROSPER_Hull!$1:$1,PROSPER_Hull!$37:$37,""),
IF($C55="Monika Kotwani",_xlfn.XLOOKUP($B55,PROSPER_Kotwani!$1:$1,PROSPER_Kotwani!$37:$37,""),
IF($C55="Jonathan Wellner",_xlfn.XLOOKUP($B55,PROSPER_Wellner!$1:$1,PROSPER_Wellner!$37:$37,""),
IF($C55="Travis Harvey",_xlfn.XLOOKUP($B55,PROSPER_Harvey!$1:$1,PROSPER_Harvey!$37:$37,""),"")))))))))</f>
        <v>N/A</v>
      </c>
      <c r="EU55" s="150" t="str">
        <f t="shared" si="450"/>
        <v>N/A</v>
      </c>
      <c r="EV55" s="130" t="str">
        <f>_xlfn.XLOOKUP(B55,PROSPERInitial_Query!$E:$E,PROSPERInitial_Query!$AG:$AG,"",,-1)</f>
        <v/>
      </c>
      <c r="EW55" s="121" t="str">
        <f t="shared" si="388"/>
        <v>Varun Vijh2 - RelationshipAccount / Stakeholder 7Name</v>
      </c>
      <c r="EX55" s="121" t="str">
        <f>_xlfn.XLOOKUP(EW55,PROSPERDelta_Query!BK:BK,PROSPERDelta_Query!AI:AI,"",,-1)</f>
        <v/>
      </c>
      <c r="EY55" s="126" t="str">
        <f>_xlfn.XLOOKUP(B55,PROSPERInitial_Query!$E:$E,PROSPERInitial_Query!$W:$W,"",,-1)</f>
        <v/>
      </c>
      <c r="EZ55" s="121" t="str">
        <f t="shared" si="389"/>
        <v>Varun Vijh2 - RelationshipAccount / Stakeholder 7Self Score</v>
      </c>
      <c r="FA55" s="126" t="str">
        <f>_xlfn.XLOOKUP(EZ55,PROSPERDelta_Query!BK:BK,PROSPERDelta_Query!AS:AS,"",,-1)</f>
        <v/>
      </c>
      <c r="FB55" s="131" t="str">
        <f t="shared" si="390"/>
        <v/>
      </c>
      <c r="FC55" s="131" t="str">
        <f t="shared" si="451"/>
        <v>N/A</v>
      </c>
      <c r="FD55" s="132" t="str">
        <f t="shared" si="452"/>
        <v>N/A</v>
      </c>
      <c r="FE55" s="132" t="str">
        <f>IF(IF(IF($C55="Christopher Lobo",_xlfn.XLOOKUP($B55,PROSPER_Lobo!$1:$1,PROSPER_Lobo!$39:$39,""),
IF($C55="Naren Baliga",_xlfn.XLOOKUP($B55,PROSPER_Baliga!$1:$1,PROSPER_Baliga!$39:$39,""),
IF($C55="Thorsten Huhn",_xlfn.XLOOKUP($B55,PROSPER_Huhn!$1:$1,PROSPER_Huhn!$39:$39,""),
IF($C55="Nick Hull",_xlfn.XLOOKUP($B55,PROSPER_Hull!$1:$1,PROSPER_Hull!$39:$39,""),
IF($C55="Monika Kotwani",_xlfn.XLOOKUP($B55,PROSPER_Kotwani!$1:$1,PROSPER_Kotwani!$39:$39,""),
IF($C55="Jonathan Wellner",_xlfn.XLOOKUP($B55,PROSPER_Wellner!$1:$1,PROSPER_Wellner!$39:$39,""),
IF($C55="Travis Harvey",_xlfn.XLOOKUP($B55,PROSPER_Harvey!$1:$1,PROSPER_Harvey!$39:$39,""),"")))))))="","",
IF($C55="Christopher Lobo",_xlfn.XLOOKUP($B55,PROSPER_Lobo!$1:$1,PROSPER_Lobo!$39:$39,""),
IF($C55="Naren Baliga",_xlfn.XLOOKUP($B55,PROSPER_Baliga!$1:$1,PROSPER_Baliga!$39:$39,""),
IF($C55="Thorsten Huhn",_xlfn.XLOOKUP($B55,PROSPER_Huhn!$1:$1,PROSPER_Huhn!$39:$39,""),
IF($C55="Nick Hull",_xlfn.XLOOKUP($B55,PROSPER_Hull!$1:$1,PROSPER_Hull!$39:$39,""),
IF($C55="Monika Kotwani",_xlfn.XLOOKUP($B55,PROSPER_Kotwani!$1:$1,PROSPER_Kotwani!$39:$39,""),
IF($C55="Jonathan Wellner",_xlfn.XLOOKUP($B55,PROSPER_Wellner!$1:$1,PROSPER_Wellner!$39:$39,""),
IF($C55="Travis Harvey",_xlfn.XLOOKUP($B55,PROSPER_Harvey!$1:$1,PROSPER_Harvey!$39:$39,""),""))))))))="","No Score",IF(IF($C55="Christopher Lobo",_xlfn.XLOOKUP($B55,PROSPER_Lobo!$1:$1,PROSPER_Lobo!$39:$39,""),
IF($C55="Naren Baliga",_xlfn.XLOOKUP($B55,PROSPER_Baliga!$1:$1,PROSPER_Baliga!$39:$39,""),
IF($C55="Thorsten Huhn",_xlfn.XLOOKUP($B55,PROSPER_Huhn!$1:$1,PROSPER_Huhn!$39:$39,""),
IF($C55="Nick Hull",_xlfn.XLOOKUP($B55,PROSPER_Hull!$1:$1,PROSPER_Hull!$39:$39,""),
IF($C55="Monika Kotwani",_xlfn.XLOOKUP($B55,PROSPER_Kotwani!$1:$1,PROSPER_Kotwani!$39:$39,""),
IF($C55="Jonathan Wellner",_xlfn.XLOOKUP($B55,PROSPER_Wellner!$1:$1,PROSPER_Wellner!$39:$39,""),
IF($C55="Travis Harvey",_xlfn.XLOOKUP($B55,PROSPER_Harvey!$1:$1,PROSPER_Harvey!$39:$39,""),"")))))))="","",
IF($C55="Christopher Lobo",_xlfn.XLOOKUP($B55,PROSPER_Lobo!$1:$1,PROSPER_Lobo!$39:$39,""),
IF($C55="Naren Baliga",_xlfn.XLOOKUP($B55,PROSPER_Baliga!$1:$1,PROSPER_Baliga!$39:$39,""),
IF($C55="Thorsten Huhn",_xlfn.XLOOKUP($B55,PROSPER_Huhn!$1:$1,PROSPER_Huhn!$39:$39,""),
IF($C55="Nick Hull",_xlfn.XLOOKUP($B55,PROSPER_Hull!$1:$1,PROSPER_Hull!$39:$39,""),
IF($C55="Monika Kotwani",_xlfn.XLOOKUP($B55,PROSPER_Kotwani!$1:$1,PROSPER_Kotwani!$39:$39,""),
IF($C55="Jonathan Wellner",_xlfn.XLOOKUP($B55,PROSPER_Wellner!$1:$1,PROSPER_Wellner!$39:$39,""),
IF($C55="Travis Harvey",_xlfn.XLOOKUP($B55,PROSPER_Harvey!$1:$1,PROSPER_Harvey!$39:$39,""),"")))))))))</f>
        <v>N/A</v>
      </c>
      <c r="FF55" s="131" t="str">
        <f>IF(IF(IF($C55="Christopher Lobo",_xlfn.XLOOKUP($B55,PROSPER_Lobo!$1:$1,PROSPER_Lobo!$40:$40,""),
IF($C55="Naren Baliga",_xlfn.XLOOKUP($B55,PROSPER_Baliga!$1:$1,PROSPER_Baliga!$40:$40,""),
IF($C55="Thorsten Huhn",_xlfn.XLOOKUP($B55,PROSPER_Huhn!$1:$1,PROSPER_Huhn!$40:$40,""),
IF($C55="Nick Hull",_xlfn.XLOOKUP($B55,PROSPER_Hull!$1:$1,PROSPER_Hull!$40:$40,""),
IF($C55="Monika Kotwani",_xlfn.XLOOKUP($B55,PROSPER_Kotwani!$1:$1,PROSPER_Kotwani!$40:$40,""),
IF($C55="Jonathan Wellner",_xlfn.XLOOKUP($B55,PROSPER_Wellner!$1:$1,PROSPER_Wellner!$40:$40,""),
IF($C55="Travis Harvey",_xlfn.XLOOKUP($B55,PROSPER_Harvey!$1:$1,PROSPER_Harvey!$40:$40,""),"")))))))="","",
IF($C55="Christopher Lobo",_xlfn.XLOOKUP($B55,PROSPER_Lobo!$1:$1,PROSPER_Lobo!$40:$40,""),
IF($C55="Naren Baliga",_xlfn.XLOOKUP($B55,PROSPER_Baliga!$1:$1,PROSPER_Baliga!$40:$40,""),
IF($C55="Thorsten Huhn",_xlfn.XLOOKUP($B55,PROSPER_Huhn!$1:$1,PROSPER_Huhn!$40:$40,""),
IF($C55="Nick Hull",_xlfn.XLOOKUP($B55,PROSPER_Hull!$1:$1,PROSPER_Hull!$40:$40,""),
IF($C55="Monika Kotwani",_xlfn.XLOOKUP($B55,PROSPER_Kotwani!$1:$1,PROSPER_Kotwani!$40:$40,""),
IF($C55="Jonathan Wellner",_xlfn.XLOOKUP($B55,PROSPER_Wellner!$1:$1,PROSPER_Wellner!$40:$40,""),
IF($C55="Travis Harvey",_xlfn.XLOOKUP($B55,PROSPER_Harvey!$1:$1,PROSPER_Harvey!$40:$40,""),""))))))))="","No Comment",IF(IF($C55="Christopher Lobo",_xlfn.XLOOKUP($B55,PROSPER_Lobo!$1:$1,PROSPER_Lobo!$40:$40,""),
IF($C55="Naren Baliga",_xlfn.XLOOKUP($B55,PROSPER_Baliga!$1:$1,PROSPER_Baliga!$40:$40,""),
IF($C55="Thorsten Huhn",_xlfn.XLOOKUP($B55,PROSPER_Huhn!$1:$1,PROSPER_Huhn!$40:$40,""),
IF($C55="Nick Hull",_xlfn.XLOOKUP($B55,PROSPER_Hull!$1:$1,PROSPER_Hull!$40:$40,""),
IF($C55="Monika Kotwani",_xlfn.XLOOKUP($B55,PROSPER_Kotwani!$1:$1,PROSPER_Kotwani!$40:$40,""),
IF($C55="Jonathan Wellner",_xlfn.XLOOKUP($B55,PROSPER_Wellner!$1:$1,PROSPER_Wellner!$40:$40,""),
IF($C55="Travis Harvey",_xlfn.XLOOKUP($B55,PROSPER_Harvey!$1:$1,PROSPER_Harvey!$40:$40,""),"")))))))="","",
IF($C55="Christopher Lobo",_xlfn.XLOOKUP($B55,PROSPER_Lobo!$1:$1,PROSPER_Lobo!$40:$40,""),
IF($C55="Naren Baliga",_xlfn.XLOOKUP($B55,PROSPER_Baliga!$1:$1,PROSPER_Baliga!$40:$40,""),
IF($C55="Thorsten Huhn",_xlfn.XLOOKUP($B55,PROSPER_Huhn!$1:$1,PROSPER_Huhn!$40:$40,""),
IF($C55="Nick Hull",_xlfn.XLOOKUP($B55,PROSPER_Hull!$1:$1,PROSPER_Hull!$40:$40,""),
IF($C55="Monika Kotwani",_xlfn.XLOOKUP($B55,PROSPER_Kotwani!$1:$1,PROSPER_Kotwani!$40:$40,""),
IF($C55="Jonathan Wellner",_xlfn.XLOOKUP($B55,PROSPER_Wellner!$1:$1,PROSPER_Wellner!$40:$40,""),
IF($C55="Travis Harvey",_xlfn.XLOOKUP($B55,PROSPER_Harvey!$1:$1,PROSPER_Harvey!$40:$40,""),"")))))))))</f>
        <v>N/A</v>
      </c>
      <c r="FG55" s="150" t="str">
        <f t="shared" si="453"/>
        <v>N/A</v>
      </c>
      <c r="FH55" s="130" t="str">
        <f>_xlfn.XLOOKUP(B55,PROSPERInitial_Query!$E:$E,PROSPERInitial_Query!$AH:$AH,"",,-1)</f>
        <v/>
      </c>
      <c r="FI55" s="121" t="str">
        <f t="shared" si="391"/>
        <v>Varun Vijh2 - RelationshipAccount / Stakeholder 8Name</v>
      </c>
      <c r="FJ55" s="121" t="str">
        <f>_xlfn.XLOOKUP(FI55,PROSPERDelta_Query!BK:BK,PROSPERDelta_Query!AJ:AJ,"",,-1)</f>
        <v/>
      </c>
      <c r="FK55" s="126" t="str">
        <f>_xlfn.XLOOKUP(B55,PROSPERInitial_Query!$E:$E,PROSPERInitial_Query!$X:$X,"",,-1)</f>
        <v/>
      </c>
      <c r="FL55" s="121" t="str">
        <f t="shared" si="392"/>
        <v>Varun Vijh2 - RelationshipAccount / Stakeholder 8Self Score</v>
      </c>
      <c r="FM55" s="126" t="str">
        <f>_xlfn.XLOOKUP(FL55,PROSPERDelta_Query!BK:BK,PROSPERDelta_Query!AT:AT,"",,-1)</f>
        <v/>
      </c>
      <c r="FN55" s="131" t="str">
        <f t="shared" si="393"/>
        <v/>
      </c>
      <c r="FO55" s="131" t="str">
        <f t="shared" si="454"/>
        <v>N/A</v>
      </c>
      <c r="FP55" s="132" t="str">
        <f t="shared" si="455"/>
        <v>N/A</v>
      </c>
      <c r="FQ55" s="132" t="str">
        <f>IF(IF(IF($C55="Christopher Lobo",_xlfn.XLOOKUP($B55,PROSPER_Lobo!$1:$1,PROSPER_Lobo!$42:$42,""),
IF($C55="Naren Baliga",_xlfn.XLOOKUP($B55,PROSPER_Baliga!$1:$1,PROSPER_Baliga!$42:$42,""),
IF($C55="Thorsten Huhn",_xlfn.XLOOKUP($B55,PROSPER_Huhn!$1:$1,PROSPER_Huhn!$42:$42,""),
IF($C55="Nick Hull",_xlfn.XLOOKUP($B55,PROSPER_Hull!$1:$1,PROSPER_Hull!$42:$42,""),
IF($C55="Monika Kotwani",_xlfn.XLOOKUP($B55,PROSPER_Kotwani!$1:$1,PROSPER_Kotwani!$42:$42,""),
IF($C55="Jonathan Wellner",_xlfn.XLOOKUP($B55,PROSPER_Wellner!$1:$1,PROSPER_Wellner!$42:$42,""),
IF($C55="Travis Harvey",_xlfn.XLOOKUP($B55,PROSPER_Harvey!$1:$1,PROSPER_Harvey!$42:$42,""),"")))))))="","",
IF($C55="Christopher Lobo",_xlfn.XLOOKUP($B55,PROSPER_Lobo!$1:$1,PROSPER_Lobo!$42:$42,""),
IF($C55="Naren Baliga",_xlfn.XLOOKUP($B55,PROSPER_Baliga!$1:$1,PROSPER_Baliga!$42:$42,""),
IF($C55="Thorsten Huhn",_xlfn.XLOOKUP($B55,PROSPER_Huhn!$1:$1,PROSPER_Huhn!$42:$42,""),
IF($C55="Nick Hull",_xlfn.XLOOKUP($B55,PROSPER_Hull!$1:$1,PROSPER_Hull!$42:$42,""),
IF($C55="Monika Kotwani",_xlfn.XLOOKUP($B55,PROSPER_Kotwani!$1:$1,PROSPER_Kotwani!$42:$42,""),
IF($C55="Jonathan Wellner",_xlfn.XLOOKUP($B55,PROSPER_Wellner!$1:$1,PROSPER_Wellner!$42:$42,""),
IF($C55="Travis Harvey",_xlfn.XLOOKUP($B55,PROSPER_Harvey!$1:$1,PROSPER_Harvey!$42:$42,""),""))))))))="","No Score",IF(IF($C55="Christopher Lobo",_xlfn.XLOOKUP($B55,PROSPER_Lobo!$1:$1,PROSPER_Lobo!$42:$42,""),
IF($C55="Naren Baliga",_xlfn.XLOOKUP($B55,PROSPER_Baliga!$1:$1,PROSPER_Baliga!$42:$42,""),
IF($C55="Thorsten Huhn",_xlfn.XLOOKUP($B55,PROSPER_Huhn!$1:$1,PROSPER_Huhn!$42:$42,""),
IF($C55="Nick Hull",_xlfn.XLOOKUP($B55,PROSPER_Hull!$1:$1,PROSPER_Hull!$42:$42,""),
IF($C55="Monika Kotwani",_xlfn.XLOOKUP($B55,PROSPER_Kotwani!$1:$1,PROSPER_Kotwani!$42:$42,""),
IF($C55="Jonathan Wellner",_xlfn.XLOOKUP($B55,PROSPER_Wellner!$1:$1,PROSPER_Wellner!$42:$42,""),
IF($C55="Travis Harvey",_xlfn.XLOOKUP($B55,PROSPER_Harvey!$1:$1,PROSPER_Harvey!$42:$42,""),"")))))))="","",
IF($C55="Christopher Lobo",_xlfn.XLOOKUP($B55,PROSPER_Lobo!$1:$1,PROSPER_Lobo!$42:$42,""),
IF($C55="Naren Baliga",_xlfn.XLOOKUP($B55,PROSPER_Baliga!$1:$1,PROSPER_Baliga!$42:$42,""),
IF($C55="Thorsten Huhn",_xlfn.XLOOKUP($B55,PROSPER_Huhn!$1:$1,PROSPER_Huhn!$42:$42,""),
IF($C55="Nick Hull",_xlfn.XLOOKUP($B55,PROSPER_Hull!$1:$1,PROSPER_Hull!$42:$42,""),
IF($C55="Monika Kotwani",_xlfn.XLOOKUP($B55,PROSPER_Kotwani!$1:$1,PROSPER_Kotwani!$42:$42,""),
IF($C55="Jonathan Wellner",_xlfn.XLOOKUP($B55,PROSPER_Wellner!$1:$1,PROSPER_Wellner!$42:$42,""),
IF($C55="Travis Harvey",_xlfn.XLOOKUP($B55,PROSPER_Harvey!$1:$1,PROSPER_Harvey!$42:$42,""),"")))))))))</f>
        <v>N/A</v>
      </c>
      <c r="FR55" s="131" t="str">
        <f>IF(IF(IF($C55="Christopher Lobo",_xlfn.XLOOKUP($B55,PROSPER_Lobo!$1:$1,PROSPER_Lobo!$43:$43,""),
IF($C55="Naren Baliga",_xlfn.XLOOKUP($B55,PROSPER_Baliga!$1:$1,PROSPER_Baliga!$43:$43,""),
IF($C55="Thorsten Huhn",_xlfn.XLOOKUP($B55,PROSPER_Huhn!$1:$1,PROSPER_Huhn!$43:$43,""),
IF($C55="Nick Hull",_xlfn.XLOOKUP($B55,PROSPER_Hull!$1:$1,PROSPER_Hull!$43:$43,""),
IF($C55="Monika Kotwani",_xlfn.XLOOKUP($B55,PROSPER_Kotwani!$1:$1,PROSPER_Kotwani!$43:$43,""),
IF($C55="Jonathan Wellner",_xlfn.XLOOKUP($B55,PROSPER_Wellner!$1:$1,PROSPER_Wellner!$43:$43,""),
IF($C55="Travis Harvey",_xlfn.XLOOKUP($B55,PROSPER_Harvey!$1:$1,PROSPER_Harvey!$43:$43,""),"")))))))="","",
IF($C55="Christopher Lobo",_xlfn.XLOOKUP($B55,PROSPER_Lobo!$1:$1,PROSPER_Lobo!$43:$43,""),
IF($C55="Naren Baliga",_xlfn.XLOOKUP($B55,PROSPER_Baliga!$1:$1,PROSPER_Baliga!$43:$43,""),
IF($C55="Thorsten Huhn",_xlfn.XLOOKUP($B55,PROSPER_Huhn!$1:$1,PROSPER_Huhn!$43:$43,""),
IF($C55="Nick Hull",_xlfn.XLOOKUP($B55,PROSPER_Hull!$1:$1,PROSPER_Hull!$43:$43,""),
IF($C55="Monika Kotwani",_xlfn.XLOOKUP($B55,PROSPER_Kotwani!$1:$1,PROSPER_Kotwani!$43:$43,""),
IF($C55="Jonathan Wellner",_xlfn.XLOOKUP($B55,PROSPER_Wellner!$1:$1,PROSPER_Wellner!$43:$43,""),
IF($C55="Travis Harvey",_xlfn.XLOOKUP($B55,PROSPER_Harvey!$1:$1,PROSPER_Harvey!$43:$43,""),""))))))))="","No Comment",IF(IF($C55="Christopher Lobo",_xlfn.XLOOKUP($B55,PROSPER_Lobo!$1:$1,PROSPER_Lobo!$43:$43,""),
IF($C55="Naren Baliga",_xlfn.XLOOKUP($B55,PROSPER_Baliga!$1:$1,PROSPER_Baliga!$43:$43,""),
IF($C55="Thorsten Huhn",_xlfn.XLOOKUP($B55,PROSPER_Huhn!$1:$1,PROSPER_Huhn!$43:$43,""),
IF($C55="Nick Hull",_xlfn.XLOOKUP($B55,PROSPER_Hull!$1:$1,PROSPER_Hull!$43:$43,""),
IF($C55="Monika Kotwani",_xlfn.XLOOKUP($B55,PROSPER_Kotwani!$1:$1,PROSPER_Kotwani!$43:$43,""),
IF($C55="Jonathan Wellner",_xlfn.XLOOKUP($B55,PROSPER_Wellner!$1:$1,PROSPER_Wellner!$43:$43,""),
IF($C55="Travis Harvey",_xlfn.XLOOKUP($B55,PROSPER_Harvey!$1:$1,PROSPER_Harvey!$43:$43,""),"")))))))="","",
IF($C55="Christopher Lobo",_xlfn.XLOOKUP($B55,PROSPER_Lobo!$1:$1,PROSPER_Lobo!$43:$43,""),
IF($C55="Naren Baliga",_xlfn.XLOOKUP($B55,PROSPER_Baliga!$1:$1,PROSPER_Baliga!$43:$43,""),
IF($C55="Thorsten Huhn",_xlfn.XLOOKUP($B55,PROSPER_Huhn!$1:$1,PROSPER_Huhn!$43:$43,""),
IF($C55="Nick Hull",_xlfn.XLOOKUP($B55,PROSPER_Hull!$1:$1,PROSPER_Hull!$43:$43,""),
IF($C55="Monika Kotwani",_xlfn.XLOOKUP($B55,PROSPER_Kotwani!$1:$1,PROSPER_Kotwani!$43:$43,""),
IF($C55="Jonathan Wellner",_xlfn.XLOOKUP($B55,PROSPER_Wellner!$1:$1,PROSPER_Wellner!$43:$43,""),
IF($C55="Travis Harvey",_xlfn.XLOOKUP($B55,PROSPER_Harvey!$1:$1,PROSPER_Harvey!$43:$43,""),"")))))))))</f>
        <v>N/A</v>
      </c>
      <c r="FS55" s="150" t="str">
        <f t="shared" si="456"/>
        <v>N/A</v>
      </c>
      <c r="FT55" s="130" t="str">
        <f>_xlfn.XLOOKUP(B55,PROSPERInitial_Query!$E:$E,PROSPERInitial_Query!$AI:$AI,"",,-1)</f>
        <v/>
      </c>
      <c r="FU55" s="121" t="str">
        <f t="shared" si="394"/>
        <v>Varun Vijh2 - RelationshipAccount / Stakeholder 9Name</v>
      </c>
      <c r="FV55" s="121" t="str">
        <f>_xlfn.XLOOKUP(FU55,PROSPERDelta_Query!BK:BK,PROSPERDelta_Query!AK:AK,"",,-1)</f>
        <v/>
      </c>
      <c r="FW55" s="126" t="str">
        <f>_xlfn.XLOOKUP(B55,PROSPERInitial_Query!$E:$E,PROSPERInitial_Query!$Y:$Y,"",,-1)</f>
        <v/>
      </c>
      <c r="FX55" s="121" t="str">
        <f t="shared" si="395"/>
        <v>Varun Vijh2 - RelationshipAccount / Stakeholder 9Self Score</v>
      </c>
      <c r="FY55" s="126" t="str">
        <f>_xlfn.XLOOKUP(FX55,PROSPERDelta_Query!BK:BK,PROSPERDelta_Query!AU:AU,"",,-1)</f>
        <v/>
      </c>
      <c r="FZ55" s="131" t="str">
        <f t="shared" si="396"/>
        <v/>
      </c>
      <c r="GA55" s="131" t="str">
        <f t="shared" si="457"/>
        <v>N/A</v>
      </c>
      <c r="GB55" s="132" t="str">
        <f t="shared" si="458"/>
        <v>N/A</v>
      </c>
      <c r="GC55" s="132" t="str">
        <f>IF(IF(IF($C55="Christopher Lobo",_xlfn.XLOOKUP($B55,PROSPER_Lobo!$1:$1,PROSPER_Lobo!$45:$45,""),
IF($C55="Naren Baliga",_xlfn.XLOOKUP($B55,PROSPER_Baliga!$1:$1,PROSPER_Baliga!$45:$45,""),
IF($C55="Thorsten Huhn",_xlfn.XLOOKUP($B55,PROSPER_Huhn!$1:$1,PROSPER_Huhn!$45:$45,""),
IF($C55="Nick Hull",_xlfn.XLOOKUP($B55,PROSPER_Hull!$1:$1,PROSPER_Hull!$45:$45,""),
IF($C55="Monika Kotwani",_xlfn.XLOOKUP($B55,PROSPER_Kotwani!$1:$1,PROSPER_Kotwani!$45:$45,""),
IF($C55="Jonathan Wellner",_xlfn.XLOOKUP($B55,PROSPER_Wellner!$1:$1,PROSPER_Wellner!$45:$45,""),
IF($C55="Travis Harvey",_xlfn.XLOOKUP($B55,PROSPER_Harvey!$1:$1,PROSPER_Harvey!$45:$45,""),"")))))))="","",
IF($C55="Christopher Lobo",_xlfn.XLOOKUP($B55,PROSPER_Lobo!$1:$1,PROSPER_Lobo!$45:$45,""),
IF($C55="Naren Baliga",_xlfn.XLOOKUP($B55,PROSPER_Baliga!$1:$1,PROSPER_Baliga!$45:$45,""),
IF($C55="Thorsten Huhn",_xlfn.XLOOKUP($B55,PROSPER_Huhn!$1:$1,PROSPER_Huhn!$45:$45,""),
IF($C55="Nick Hull",_xlfn.XLOOKUP($B55,PROSPER_Hull!$1:$1,PROSPER_Hull!$45:$45,""),
IF($C55="Monika Kotwani",_xlfn.XLOOKUP($B55,PROSPER_Kotwani!$1:$1,PROSPER_Kotwani!$45:$45,""),
IF($C55="Jonathan Wellner",_xlfn.XLOOKUP($B55,PROSPER_Wellner!$1:$1,PROSPER_Wellner!$45:$45,""),
IF($C55="Travis Harvey",_xlfn.XLOOKUP($B55,PROSPER_Harvey!$1:$1,PROSPER_Harvey!$45:$45,""),""))))))))="","No Score",IF(IF($C55="Christopher Lobo",_xlfn.XLOOKUP($B55,PROSPER_Lobo!$1:$1,PROSPER_Lobo!$45:$45,""),
IF($C55="Naren Baliga",_xlfn.XLOOKUP($B55,PROSPER_Baliga!$1:$1,PROSPER_Baliga!$45:$45,""),
IF($C55="Thorsten Huhn",_xlfn.XLOOKUP($B55,PROSPER_Huhn!$1:$1,PROSPER_Huhn!$45:$45,""),
IF($C55="Nick Hull",_xlfn.XLOOKUP($B55,PROSPER_Hull!$1:$1,PROSPER_Hull!$45:$45,""),
IF($C55="Monika Kotwani",_xlfn.XLOOKUP($B55,PROSPER_Kotwani!$1:$1,PROSPER_Kotwani!$45:$45,""),
IF($C55="Jonathan Wellner",_xlfn.XLOOKUP($B55,PROSPER_Wellner!$1:$1,PROSPER_Wellner!$45:$45,""),
IF($C55="Travis Harvey",_xlfn.XLOOKUP($B55,PROSPER_Harvey!$1:$1,PROSPER_Harvey!$45:$45,""),"")))))))="","",
IF($C55="Christopher Lobo",_xlfn.XLOOKUP($B55,PROSPER_Lobo!$1:$1,PROSPER_Lobo!$45:$45,""),
IF($C55="Naren Baliga",_xlfn.XLOOKUP($B55,PROSPER_Baliga!$1:$1,PROSPER_Baliga!$45:$45,""),
IF($C55="Thorsten Huhn",_xlfn.XLOOKUP($B55,PROSPER_Huhn!$1:$1,PROSPER_Huhn!$45:$45,""),
IF($C55="Nick Hull",_xlfn.XLOOKUP($B55,PROSPER_Hull!$1:$1,PROSPER_Hull!$45:$45,""),
IF($C55="Monika Kotwani",_xlfn.XLOOKUP($B55,PROSPER_Kotwani!$1:$1,PROSPER_Kotwani!$45:$45,""),
IF($C55="Jonathan Wellner",_xlfn.XLOOKUP($B55,PROSPER_Wellner!$1:$1,PROSPER_Wellner!$45:$45,""),
IF($C55="Travis Harvey",_xlfn.XLOOKUP($B55,PROSPER_Harvey!$1:$1,PROSPER_Harvey!$45:$45,""),"")))))))))</f>
        <v>N/A</v>
      </c>
      <c r="GD55" s="131" t="str">
        <f>IF(IF(IF($C55="Christopher Lobo",_xlfn.XLOOKUP($B55,PROSPER_Lobo!$1:$1,PROSPER_Lobo!$46:$46,""),
IF($C55="Naren Baliga",_xlfn.XLOOKUP($B55,PROSPER_Baliga!$1:$1,PROSPER_Baliga!$46:$46,""),
IF($C55="Thorsten Huhn",_xlfn.XLOOKUP($B55,PROSPER_Huhn!$1:$1,PROSPER_Huhn!$46:$46,""),
IF($C55="Nick Hull",_xlfn.XLOOKUP($B55,PROSPER_Hull!$1:$1,PROSPER_Hull!$46:$46,""),
IF($C55="Monika Kotwani",_xlfn.XLOOKUP($B55,PROSPER_Kotwani!$1:$1,PROSPER_Kotwani!$46:$46,""),
IF($C55="Jonathan Wellner",_xlfn.XLOOKUP($B55,PROSPER_Wellner!$1:$1,PROSPER_Wellner!$46:$46,""),
IF($C55="Travis Harvey",_xlfn.XLOOKUP($B55,PROSPER_Harvey!$1:$1,PROSPER_Harvey!$46:$46,""),"")))))))="","",
IF($C55="Christopher Lobo",_xlfn.XLOOKUP($B55,PROSPER_Lobo!$1:$1,PROSPER_Lobo!$46:$46,""),
IF($C55="Naren Baliga",_xlfn.XLOOKUP($B55,PROSPER_Baliga!$1:$1,PROSPER_Baliga!$46:$46,""),
IF($C55="Thorsten Huhn",_xlfn.XLOOKUP($B55,PROSPER_Huhn!$1:$1,PROSPER_Huhn!$46:$46,""),
IF($C55="Nick Hull",_xlfn.XLOOKUP($B55,PROSPER_Hull!$1:$1,PROSPER_Hull!$46:$46,""),
IF($C55="Monika Kotwani",_xlfn.XLOOKUP($B55,PROSPER_Kotwani!$1:$1,PROSPER_Kotwani!$46:$46,""),
IF($C55="Jonathan Wellner",_xlfn.XLOOKUP($B55,PROSPER_Wellner!$1:$1,PROSPER_Wellner!$46:$46,""),
IF($C55="Travis Harvey",_xlfn.XLOOKUP($B55,PROSPER_Harvey!$1:$1,PROSPER_Harvey!$46:$46,""),""))))))))="","No Comment",IF(IF($C55="Christopher Lobo",_xlfn.XLOOKUP($B55,PROSPER_Lobo!$1:$1,PROSPER_Lobo!$46:$46,""),
IF($C55="Naren Baliga",_xlfn.XLOOKUP($B55,PROSPER_Baliga!$1:$1,PROSPER_Baliga!$46:$46,""),
IF($C55="Thorsten Huhn",_xlfn.XLOOKUP($B55,PROSPER_Huhn!$1:$1,PROSPER_Huhn!$46:$46,""),
IF($C55="Nick Hull",_xlfn.XLOOKUP($B55,PROSPER_Hull!$1:$1,PROSPER_Hull!$46:$46,""),
IF($C55="Monika Kotwani",_xlfn.XLOOKUP($B55,PROSPER_Kotwani!$1:$1,PROSPER_Kotwani!$46:$46,""),
IF($C55="Jonathan Wellner",_xlfn.XLOOKUP($B55,PROSPER_Wellner!$1:$1,PROSPER_Wellner!$46:$46,""),
IF($C55="Travis Harvey",_xlfn.XLOOKUP($B55,PROSPER_Harvey!$1:$1,PROSPER_Harvey!$46:$46,""),"")))))))="","",
IF($C55="Christopher Lobo",_xlfn.XLOOKUP($B55,PROSPER_Lobo!$1:$1,PROSPER_Lobo!$46:$46,""),
IF($C55="Naren Baliga",_xlfn.XLOOKUP($B55,PROSPER_Baliga!$1:$1,PROSPER_Baliga!$46:$46,""),
IF($C55="Thorsten Huhn",_xlfn.XLOOKUP($B55,PROSPER_Huhn!$1:$1,PROSPER_Huhn!$46:$46,""),
IF($C55="Nick Hull",_xlfn.XLOOKUP($B55,PROSPER_Hull!$1:$1,PROSPER_Hull!$46:$46,""),
IF($C55="Monika Kotwani",_xlfn.XLOOKUP($B55,PROSPER_Kotwani!$1:$1,PROSPER_Kotwani!$46:$46,""),
IF($C55="Jonathan Wellner",_xlfn.XLOOKUP($B55,PROSPER_Wellner!$1:$1,PROSPER_Wellner!$46:$46,""),
IF($C55="Travis Harvey",_xlfn.XLOOKUP($B55,PROSPER_Harvey!$1:$1,PROSPER_Harvey!$46:$46,""),"")))))))))</f>
        <v>N/A</v>
      </c>
      <c r="GE55" s="150" t="str">
        <f t="shared" si="459"/>
        <v>N/A</v>
      </c>
      <c r="GF55" s="130" t="str">
        <f>_xlfn.XLOOKUP(B55,PROSPERInitial_Query!$E:$E,PROSPERInitial_Query!$AJ:$AJ,"",,-1)</f>
        <v/>
      </c>
      <c r="GG55" s="121" t="str">
        <f t="shared" si="397"/>
        <v>Varun Vijh2 - RelationshipAccount / Stakeholder 10Name</v>
      </c>
      <c r="GH55" s="121" t="str">
        <f>_xlfn.XLOOKUP(GG55,PROSPERDelta_Query!BK:BK,PROSPERDelta_Query!AL:AL,"",,-1)</f>
        <v/>
      </c>
      <c r="GI55" s="126" t="str">
        <f>_xlfn.XLOOKUP(B55,PROSPERInitial_Query!$E:$E,PROSPERInitial_Query!$Z:$Z,"",,-1)</f>
        <v/>
      </c>
      <c r="GJ55" s="121" t="str">
        <f t="shared" si="398"/>
        <v>Varun Vijh2 - RelationshipAccount / Stakeholder 10Self Score</v>
      </c>
      <c r="GK55" s="126" t="str">
        <f>_xlfn.XLOOKUP(GJ55,PROSPERDelta_Query!BK:BK,PROSPERDelta_Query!AV:AV,"",,-1)</f>
        <v/>
      </c>
      <c r="GL55" s="131" t="str">
        <f t="shared" si="399"/>
        <v/>
      </c>
      <c r="GM55" s="131" t="str">
        <f t="shared" si="460"/>
        <v>N/A</v>
      </c>
      <c r="GN55" s="132" t="str">
        <f t="shared" si="461"/>
        <v>N/A</v>
      </c>
      <c r="GO55" s="132" t="str">
        <f>IF(IF(IF($C55="Christopher Lobo",_xlfn.XLOOKUP($B55,PROSPER_Lobo!$1:$1,PROSPER_Lobo!$48:$48,""),
IF($C55="Naren Baliga",_xlfn.XLOOKUP($B55,PROSPER_Baliga!$1:$1,PROSPER_Baliga!$48:$48,""),
IF($C55="Thorsten Huhn",_xlfn.XLOOKUP($B55,PROSPER_Huhn!$1:$1,PROSPER_Huhn!$48:$48,""),
IF($C55="Nick Hull",_xlfn.XLOOKUP($B55,PROSPER_Hull!$1:$1,PROSPER_Hull!$48:$48,""),
IF($C55="Monika Kotwani",_xlfn.XLOOKUP($B55,PROSPER_Kotwani!$1:$1,PROSPER_Kotwani!$48:$48,""),
IF($C55="Jonathan Wellner",_xlfn.XLOOKUP($B55,PROSPER_Wellner!$1:$1,PROSPER_Wellner!$48:$48,""),
IF($C55="Travis Harvey",_xlfn.XLOOKUP($B55,PROSPER_Harvey!$1:$1,PROSPER_Harvey!$48:$48,""),"")))))))="","",
IF($C55="Christopher Lobo",_xlfn.XLOOKUP($B55,PROSPER_Lobo!$1:$1,PROSPER_Lobo!$48:$48,""),
IF($C55="Naren Baliga",_xlfn.XLOOKUP($B55,PROSPER_Baliga!$1:$1,PROSPER_Baliga!$48:$48,""),
IF($C55="Thorsten Huhn",_xlfn.XLOOKUP($B55,PROSPER_Huhn!$1:$1,PROSPER_Huhn!$48:$48,""),
IF($C55="Nick Hull",_xlfn.XLOOKUP($B55,PROSPER_Hull!$1:$1,PROSPER_Hull!$48:$48,""),
IF($C55="Monika Kotwani",_xlfn.XLOOKUP($B55,PROSPER_Kotwani!$1:$1,PROSPER_Kotwani!$48:$48,""),
IF($C55="Jonathan Wellner",_xlfn.XLOOKUP($B55,PROSPER_Wellner!$1:$1,PROSPER_Wellner!$48:$48,""),
IF($C55="Travis Harvey",_xlfn.XLOOKUP($B55,PROSPER_Harvey!$1:$1,PROSPER_Harvey!$48:$48,""),""))))))))="","No Score",IF(IF($C55="Christopher Lobo",_xlfn.XLOOKUP($B55,PROSPER_Lobo!$1:$1,PROSPER_Lobo!$48:$48,""),
IF($C55="Naren Baliga",_xlfn.XLOOKUP($B55,PROSPER_Baliga!$1:$1,PROSPER_Baliga!$48:$48,""),
IF($C55="Thorsten Huhn",_xlfn.XLOOKUP($B55,PROSPER_Huhn!$1:$1,PROSPER_Huhn!$48:$48,""),
IF($C55="Nick Hull",_xlfn.XLOOKUP($B55,PROSPER_Hull!$1:$1,PROSPER_Hull!$48:$48,""),
IF($C55="Monika Kotwani",_xlfn.XLOOKUP($B55,PROSPER_Kotwani!$1:$1,PROSPER_Kotwani!$48:$48,""),
IF($C55="Jonathan Wellner",_xlfn.XLOOKUP($B55,PROSPER_Wellner!$1:$1,PROSPER_Wellner!$48:$48,""),
IF($C55="Travis Harvey",_xlfn.XLOOKUP($B55,PROSPER_Harvey!$1:$1,PROSPER_Harvey!$48:$48,""),"")))))))="","",
IF($C55="Christopher Lobo",_xlfn.XLOOKUP($B55,PROSPER_Lobo!$1:$1,PROSPER_Lobo!$48:$48,""),
IF($C55="Naren Baliga",_xlfn.XLOOKUP($B55,PROSPER_Baliga!$1:$1,PROSPER_Baliga!$48:$48,""),
IF($C55="Thorsten Huhn",_xlfn.XLOOKUP($B55,PROSPER_Huhn!$1:$1,PROSPER_Huhn!$48:$48,""),
IF($C55="Nick Hull",_xlfn.XLOOKUP($B55,PROSPER_Hull!$1:$1,PROSPER_Hull!$48:$48,""),
IF($C55="Monika Kotwani",_xlfn.XLOOKUP($B55,PROSPER_Kotwani!$1:$1,PROSPER_Kotwani!$48:$48,""),
IF($C55="Jonathan Wellner",_xlfn.XLOOKUP($B55,PROSPER_Wellner!$1:$1,PROSPER_Wellner!$48:$48,""),
IF($C55="Travis Harvey",_xlfn.XLOOKUP($B55,PROSPER_Harvey!$1:$1,PROSPER_Harvey!$48:$48,""),"")))))))))</f>
        <v>N/A</v>
      </c>
      <c r="GP55" s="131" t="str">
        <f>IF(IF(IF($C55="Christopher Lobo",_xlfn.XLOOKUP($B55,PROSPER_Lobo!$1:$1,PROSPER_Lobo!$49:$49,""),
IF($C55="Naren Baliga",_xlfn.XLOOKUP($B55,PROSPER_Baliga!$1:$1,PROSPER_Baliga!$49:$49,""),
IF($C55="Thorsten Huhn",_xlfn.XLOOKUP($B55,PROSPER_Huhn!$1:$1,PROSPER_Huhn!$49:$49,""),
IF($C55="Nick Hull",_xlfn.XLOOKUP($B55,PROSPER_Hull!$1:$1,PROSPER_Hull!$49:$49,""),
IF($C55="Monika Kotwani",_xlfn.XLOOKUP($B55,PROSPER_Kotwani!$1:$1,PROSPER_Kotwani!$49:$49,""),
IF($C55="Jonathan Wellner",_xlfn.XLOOKUP($B55,PROSPER_Wellner!$1:$1,PROSPER_Wellner!$49:$49,""),
IF($C55="Travis Harvey",_xlfn.XLOOKUP($B55,PROSPER_Harvey!$1:$1,PROSPER_Harvey!$49:$49,""),"")))))))="","",
IF($C55="Christopher Lobo",_xlfn.XLOOKUP($B55,PROSPER_Lobo!$1:$1,PROSPER_Lobo!$49:$49,""),
IF($C55="Naren Baliga",_xlfn.XLOOKUP($B55,PROSPER_Baliga!$1:$1,PROSPER_Baliga!$49:$49,""),
IF($C55="Thorsten Huhn",_xlfn.XLOOKUP($B55,PROSPER_Huhn!$1:$1,PROSPER_Huhn!$49:$49,""),
IF($C55="Nick Hull",_xlfn.XLOOKUP($B55,PROSPER_Hull!$1:$1,PROSPER_Hull!$49:$49,""),
IF($C55="Monika Kotwani",_xlfn.XLOOKUP($B55,PROSPER_Kotwani!$1:$1,PROSPER_Kotwani!$49:$49,""),
IF($C55="Jonathan Wellner",_xlfn.XLOOKUP($B55,PROSPER_Wellner!$1:$1,PROSPER_Wellner!$49:$49,""),
IF($C55="Travis Harvey",_xlfn.XLOOKUP($B55,PROSPER_Harvey!$1:$1,PROSPER_Harvey!$49:$49,""),""))))))))="","No Comment",IF(IF($C55="Christopher Lobo",_xlfn.XLOOKUP($B55,PROSPER_Lobo!$1:$1,PROSPER_Lobo!$49:$49,""),
IF($C55="Naren Baliga",_xlfn.XLOOKUP($B55,PROSPER_Baliga!$1:$1,PROSPER_Baliga!$49:$49,""),
IF($C55="Thorsten Huhn",_xlfn.XLOOKUP($B55,PROSPER_Huhn!$1:$1,PROSPER_Huhn!$49:$49,""),
IF($C55="Nick Hull",_xlfn.XLOOKUP($B55,PROSPER_Hull!$1:$1,PROSPER_Hull!$49:$49,""),
IF($C55="Monika Kotwani",_xlfn.XLOOKUP($B55,PROSPER_Kotwani!$1:$1,PROSPER_Kotwani!$49:$49,""),
IF($C55="Jonathan Wellner",_xlfn.XLOOKUP($B55,PROSPER_Wellner!$1:$1,PROSPER_Wellner!$49:$49,""),
IF($C55="Travis Harvey",_xlfn.XLOOKUP($B55,PROSPER_Harvey!$1:$1,PROSPER_Harvey!$49:$49,""),"")))))))="","",
IF($C55="Christopher Lobo",_xlfn.XLOOKUP($B55,PROSPER_Lobo!$1:$1,PROSPER_Lobo!$49:$49,""),
IF($C55="Naren Baliga",_xlfn.XLOOKUP($B55,PROSPER_Baliga!$1:$1,PROSPER_Baliga!$49:$49,""),
IF($C55="Thorsten Huhn",_xlfn.XLOOKUP($B55,PROSPER_Huhn!$1:$1,PROSPER_Huhn!$49:$49,""),
IF($C55="Nick Hull",_xlfn.XLOOKUP($B55,PROSPER_Hull!$1:$1,PROSPER_Hull!$49:$49,""),
IF($C55="Monika Kotwani",_xlfn.XLOOKUP($B55,PROSPER_Kotwani!$1:$1,PROSPER_Kotwani!$49:$49,""),
IF($C55="Jonathan Wellner",_xlfn.XLOOKUP($B55,PROSPER_Wellner!$1:$1,PROSPER_Wellner!$49:$49,""),
IF($C55="Travis Harvey",_xlfn.XLOOKUP($B55,PROSPER_Harvey!$1:$1,PROSPER_Harvey!$49:$49,""),"")))))))))</f>
        <v>N/A</v>
      </c>
      <c r="GQ55" s="150" t="str">
        <f t="shared" si="462"/>
        <v>N/A</v>
      </c>
      <c r="GR55" s="187" t="str">
        <f t="shared" si="463"/>
        <v>N/A</v>
      </c>
      <c r="GS55" s="128" t="str">
        <f t="shared" si="464"/>
        <v>N/A</v>
      </c>
      <c r="GT55" s="188" t="str">
        <f t="shared" si="465"/>
        <v>N/A</v>
      </c>
      <c r="GU55" s="133" t="str">
        <f>IF(IF(IF($C55="Christopher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Kotwani",_xlfn.XLOOKUP($B55,PROSPER_Kotwani!$1:$1,PROSPER_Kotwani!$54:$54,""),
IF($C55="Jonathan Wellner",_xlfn.XLOOKUP($B55,PROSPER_Wellner!$1:$1,PROSPER_Wellner!$54:$54,""),
IF($C55="Travis Harvey",_xlfn.XLOOKUP($B55,PROSPER_Harvey!$1:$1,PROSPER_Harvey!$54:$54,""),"")))))))="","",
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Kotwani",_xlfn.XLOOKUP($B55,PROSPER_Kotwani!$1:$1,PROSPER_Kotwani!$50:$50,""),
IF($C55="Jonathan Wellner",_xlfn.XLOOKUP($B55,PROSPER_Wellner!$1:$1,PROSPER_Wellner!$50:$50,""),
IF($C55="Travis Harvey",_xlfn.XLOOKUP($B55,PROSPER_Harvey!$1:$1,PROSPER_Harvey!$50:$50,""),""))))))))="","No Score",IF(IF($C55="Christopher Lobo",_xlfn.XLOOKUP($B55,PROSPER_Lobo!$1:$1,PROSPER_Lobo!$50:$50,""),
IF($C55="Naren Baliga",_xlfn.XLOOKUP($B55,PROSPER_Baliga!$1:$1,PROSPER_Baliga!$50:$50,""),
IF($C55="Thorsten Huhn",_xlfn.XLOOKUP($B55,PROSPER_Huhn!$1:$1,PROSPER_Huhn!$50:$50,""),
IF($C55="Nick Hull",_xlfn.XLOOKUP($B55,PROSPER_Hull!$1:$1,PROSPER_Hull!$50:$50,""),
IF($C55="Monika Kotwani",_xlfn.XLOOKUP($B55,PROSPER_Kotwani!$1:$1,PROSPER_Kotwani!$50:$50,""),
IF($C55="Jonathan Wellner",_xlfn.XLOOKUP($B55,PROSPER_Wellner!$1:$1,PROSPER_Wellner!$50:$50,""),
IF($C55="Travis Harvey",_xlfn.XLOOKUP($B55,PROSPER_Harvey!$1:$1,PROSPER_Harvey!$50:$50,""),"")))))))="","",
IF($C55="Christopher Lobo",_xlfn.XLOOKUP($B55,PROSPER_Lobo!$1:$1,PROSPER_Lobo!$50:$50,""),
IF($C55="Naren Baliga",_xlfn.XLOOKUP($B55,PROSPER_Baliga!$1:$1,PROSPER_Baliga!$50:$50,""),
IF($C55="Thorsten Huhn",_xlfn.XLOOKUP($B55,PROSPER_Huhn!$1:$1,PROSPER_Huhn!$50:$50,""),
IF($C55="Nick Hull",_xlfn.XLOOKUP($B55,PROSPER_Hull!$1:$1,PROSPER_Hull!$50:$50,""),
IF($C55="Monika Kotwani",_xlfn.XLOOKUP($B55,PROSPER_Kotwani!$1:$1,PROSPER_Kotwani!$50:$50,""),
IF($C55="Jonathan Wellner",_xlfn.XLOOKUP($B55,PROSPER_Wellner!$1:$1,PROSPER_Wellner!$50:$50,""),
IF($C55="Travis Harvey",_xlfn.XLOOKUP($B55,PROSPER_Harvey!$1:$1,PROSPER_Harvey!$50:$50,""),"")))))))))</f>
        <v>No Score</v>
      </c>
      <c r="GV55" s="134" t="str">
        <f>IF(IF(IF($C55="Christopher Lobo",_xlfn.XLOOKUP($B55,PROSPER_Lobo!$1:$1,PROSPER_Lobo!$51:$51,""),
IF($C55="Naren Baliga",_xlfn.XLOOKUP($B55,PROSPER_Baliga!$1:$1,PROSPER_Baliga!$51:$51,""),
IF($C55="Thorsten Huhn",_xlfn.XLOOKUP($B55,PROSPER_Huhn!$1:$1,PROSPER_Huhn!$51:$51,""),
IF($C55="Nick Hull",_xlfn.XLOOKUP($B55,PROSPER_Hull!$1:$1,PROSPER_Hull!$51:$51,""),
IF($C55="Monika Kotwani",_xlfn.XLOOKUP($B55,PROSPER_Kotwani!$1:$1,PROSPER_Kotwani!$51:$51,""),
IF($C55="Jonathan Wellner",_xlfn.XLOOKUP($B55,PROSPER_Wellner!$1:$1,PROSPER_Wellner!$51:$51,""),
IF($C55="Travis Harvey",_xlfn.XLOOKUP($B55,PROSPER_Harvey!$1:$1,PROSPER_Harvey!$51:$51,""),"")))))))="","",
IF($C55="Christopher Lobo",_xlfn.XLOOKUP($B55,PROSPER_Lobo!$1:$1,PROSPER_Lobo!$51:$51,""),
IF($C55="Naren Baliga",_xlfn.XLOOKUP($B55,PROSPER_Baliga!$1:$1,PROSPER_Baliga!$51:$51,""),
IF($C55="Thorsten Huhn",_xlfn.XLOOKUP($B55,PROSPER_Huhn!$1:$1,PROSPER_Huhn!$51:$51,""),
IF($C55="Nick Hull",_xlfn.XLOOKUP($B55,PROSPER_Hull!$1:$1,PROSPER_Hull!$51:$51,""),
IF($C55="Monika Kotwani",_xlfn.XLOOKUP($B55,PROSPER_Kotwani!$1:$1,PROSPER_Kotwani!$51:$51,""),
IF($C55="Jonathan Wellner",_xlfn.XLOOKUP($B55,PROSPER_Wellner!$1:$1,PROSPER_Wellner!$51:$51,""),
IF($C55="Travis Harvey",_xlfn.XLOOKUP($B55,PROSPER_Harvey!$1:$1,PROSPER_Harvey!$51:$51,""),""))))))))="","No Comment",IF(IF($C55="Christopher Lobo",_xlfn.XLOOKUP($B55,PROSPER_Lobo!$1:$1,PROSPER_Lobo!$51:$51,""),
IF($C55="Naren Baliga",_xlfn.XLOOKUP($B55,PROSPER_Baliga!$1:$1,PROSPER_Baliga!$51:$51,""),
IF($C55="Thorsten Huhn",_xlfn.XLOOKUP($B55,PROSPER_Huhn!$1:$1,PROSPER_Huhn!$51:$51,""),
IF($C55="Nick Hull",_xlfn.XLOOKUP($B55,PROSPER_Hull!$1:$1,PROSPER_Hull!$51:$51,""),
IF($C55="Monika Kotwani",_xlfn.XLOOKUP($B55,PROSPER_Kotwani!$1:$1,PROSPER_Kotwani!$51:$51,""),
IF($C55="Jonathan Wellner",_xlfn.XLOOKUP($B55,PROSPER_Wellner!$1:$1,PROSPER_Wellner!$51:$51,""),
IF($C55="Travis Harvey",_xlfn.XLOOKUP($B55,PROSPER_Harvey!$1:$1,PROSPER_Harvey!$51:$51,""),"")))))))="","",
IF($C55="Christopher Lobo",_xlfn.XLOOKUP($B55,PROSPER_Lobo!$1:$1,PROSPER_Lobo!$51:$51,""),
IF($C55="Naren Baliga",_xlfn.XLOOKUP($B55,PROSPER_Baliga!$1:$1,PROSPER_Baliga!$51:$51,""),
IF($C55="Thorsten Huhn",_xlfn.XLOOKUP($B55,PROSPER_Huhn!$1:$1,PROSPER_Huhn!$51:$51,""),
IF($C55="Nick Hull",_xlfn.XLOOKUP($B55,PROSPER_Hull!$1:$1,PROSPER_Hull!$51:$51,""),
IF($C55="Monika Kotwani",_xlfn.XLOOKUP($B55,PROSPER_Kotwani!$1:$1,PROSPER_Kotwani!$51:$51,""),
IF($C55="Jonathan Wellner",_xlfn.XLOOKUP($B55,PROSPER_Wellner!$1:$1,PROSPER_Wellner!$51:$51,""),
IF($C55="Travis Harvey",_xlfn.XLOOKUP($B55,PROSPER_Harvey!$1:$1,PROSPER_Harvey!$51:$51,""),"")))))))))</f>
        <v>No Comment</v>
      </c>
      <c r="GW55" s="133" t="str">
        <f>_xlfn.XLOOKUP($B55,Vlookups_Local!B:B,Vlookups_Local!E:E,"N/A")</f>
        <v>No Data</v>
      </c>
      <c r="GX55" s="134" t="str">
        <f>IF(IF(IF($C55="Christopher Lobo",_xlfn.XLOOKUP($B55,PROSPER_Lobo!$1:$1,PROSPER_Lobo!$53:$53,""),
IF($C55="Naren Baliga",_xlfn.XLOOKUP($B55,PROSPER_Baliga!$1:$1,PROSPER_Baliga!$53:$53,""),
IF($C55="Thorsten Huhn",_xlfn.XLOOKUP($B55,PROSPER_Huhn!$1:$1,PROSPER_Huhn!$53:$53,""),
IF($C55="Nick Hull",_xlfn.XLOOKUP($B55,PROSPER_Hull!$1:$1,PROSPER_Hull!$53:$53,""),
IF($C55="Monika Kotwani",_xlfn.XLOOKUP($B55,PROSPER_Kotwani!$1:$1,PROSPER_Kotwani!$53:$53,""),
IF($C55="Jonathan Wellner",_xlfn.XLOOKUP($B55,PROSPER_Wellner!$1:$1,PROSPER_Wellner!$53:$53,""),
IF($C55="Travis Harvey",_xlfn.XLOOKUP($B55,PROSPER_Harvey!$1:$1,PROSPER_Harvey!$53:$53,""),"")))))))="","",
IF($C55="Christopher Lobo",_xlfn.XLOOKUP($B55,PROSPER_Lobo!$1:$1,PROSPER_Lobo!$53:$53,""),
IF($C55="Naren Baliga",_xlfn.XLOOKUP($B55,PROSPER_Baliga!$1:$1,PROSPER_Baliga!$53:$53,""),
IF($C55="Thorsten Huhn",_xlfn.XLOOKUP($B55,PROSPER_Huhn!$1:$1,PROSPER_Huhn!$53:$53,""),
IF($C55="Nick Hull",_xlfn.XLOOKUP($B55,PROSPER_Hull!$1:$1,PROSPER_Hull!$53:$53,""),
IF($C55="Monika Kotwani",_xlfn.XLOOKUP($B55,PROSPER_Kotwani!$1:$1,PROSPER_Kotwani!$53:$53,""),
IF($C55="Jonathan Wellner",_xlfn.XLOOKUP($B55,PROSPER_Wellner!$1:$1,PROSPER_Wellner!$53:$53,""),
IF($C55="Travis Harvey",_xlfn.XLOOKUP($B55,PROSPER_Harvey!$1:$1,PROSPER_Harvey!$53:$53,""),""))))))))="","No Comment",IF(IF($C55="Christopher Lobo",_xlfn.XLOOKUP($B55,PROSPER_Lobo!$1:$1,PROSPER_Lobo!$53:$53,""),
IF($C55="Naren Baliga",_xlfn.XLOOKUP($B55,PROSPER_Baliga!$1:$1,PROSPER_Baliga!$53:$53,""),
IF($C55="Thorsten Huhn",_xlfn.XLOOKUP($B55,PROSPER_Huhn!$1:$1,PROSPER_Huhn!$53:$53,""),
IF($C55="Nick Hull",_xlfn.XLOOKUP($B55,PROSPER_Hull!$1:$1,PROSPER_Hull!$53:$53,""),
IF($C55="Monika Kotwani",_xlfn.XLOOKUP($B55,PROSPER_Kotwani!$1:$1,PROSPER_Kotwani!$53:$53,""),
IF($C55="Jonathan Wellner",_xlfn.XLOOKUP($B55,PROSPER_Wellner!$1:$1,PROSPER_Wellner!$53:$53,""),
IF($C55="Travis Harvey",_xlfn.XLOOKUP($B55,PROSPER_Harvey!$1:$1,PROSPER_Harvey!$53:$53,""),"")))))))="","",
IF($C55="Christopher Lobo",_xlfn.XLOOKUP($B55,PROSPER_Lobo!$1:$1,PROSPER_Lobo!$53:$53,""),
IF($C55="Naren Baliga",_xlfn.XLOOKUP($B55,PROSPER_Baliga!$1:$1,PROSPER_Baliga!$53:$53,""),
IF($C55="Thorsten Huhn",_xlfn.XLOOKUP($B55,PROSPER_Huhn!$1:$1,PROSPER_Huhn!$53:$53,""),
IF($C55="Nick Hull",_xlfn.XLOOKUP($B55,PROSPER_Hull!$1:$1,PROSPER_Hull!$53:$53,""),
IF($C55="Monika Kotwani",_xlfn.XLOOKUP($B55,PROSPER_Kotwani!$1:$1,PROSPER_Kotwani!$53:$53,""),
IF($C55="Jonathan Wellner",_xlfn.XLOOKUP($B55,PROSPER_Wellner!$1:$1,PROSPER_Wellner!$53:$53,""),
IF($C55="Travis Harvey",_xlfn.XLOOKUP($B55,PROSPER_Harvey!$1:$1,PROSPER_Harvey!$53:$53,""),"")))))))))</f>
        <v>No Comment</v>
      </c>
      <c r="GY55" s="133" t="str">
        <f>IF(IF(IF($C55="Christopher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Kotwani",_xlfn.XLOOKUP($B55,PROSPER_Kotwani!$1:$1,PROSPER_Kotwani!$54:$54,""),
IF($C55="Jonathan Wellner",_xlfn.XLOOKUP($B55,PROSPER_Wellner!$1:$1,PROSPER_Wellner!$54:$54,""),
IF($C55="Travis Harvey",_xlfn.XLOOKUP($B55,PROSPER_Harvey!$1:$1,PROSPER_Harvey!$54:$54,""),"")))))))="","",
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Kotwani",_xlfn.XLOOKUP($B55,PROSPER_Kotwani!$1:$1,PROSPER_Kotwani!$54:$54,""),
IF($C55="Jonathan Wellner",_xlfn.XLOOKUP($B55,PROSPER_Wellner!$1:$1,PROSPER_Wellner!$54:$54,""),
IF($C55="Travis Harvey",_xlfn.XLOOKUP($B55,PROSPER_Harvey!$1:$1,PROSPER_Harvey!$54:$54,""),""))))))))="","No Score",IF(IF($C55="Christopher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Kotwani",_xlfn.XLOOKUP($B55,PROSPER_Kotwani!$1:$1,PROSPER_Kotwani!$54:$54,""),
IF($C55="Jonathan Wellner",_xlfn.XLOOKUP($B55,PROSPER_Wellner!$1:$1,PROSPER_Wellner!$54:$54,""),
IF($C55="Travis Harvey",_xlfn.XLOOKUP($B55,PROSPER_Harvey!$1:$1,PROSPER_Harvey!$54:$54,""),"")))))))="","",
IF($C55="Christopher Lobo",_xlfn.XLOOKUP($B55,PROSPER_Lobo!$1:$1,PROSPER_Lobo!$54:$54,""),
IF($C55="Naren Baliga",_xlfn.XLOOKUP($B55,PROSPER_Baliga!$1:$1,PROSPER_Baliga!$54:$54,""),
IF($C55="Thorsten Huhn",_xlfn.XLOOKUP($B55,PROSPER_Huhn!$1:$1,PROSPER_Huhn!$54:$54,""),
IF($C55="Nick Hull",_xlfn.XLOOKUP($B55,PROSPER_Hull!$1:$1,PROSPER_Hull!$54:$54,""),
IF($C55="Monika Kotwani",_xlfn.XLOOKUP($B55,PROSPER_Kotwani!$1:$1,PROSPER_Kotwani!$54:$54,""),
IF($C55="Jonathan Wellner",_xlfn.XLOOKUP($B55,PROSPER_Wellner!$1:$1,PROSPER_Wellner!$54:$54,""),
IF($C55="Travis Harvey",_xlfn.XLOOKUP($B55,PROSPER_Harvey!$1:$1,PROSPER_Harvey!$54:$54,""),"")))))))))</f>
        <v>No Score</v>
      </c>
      <c r="GZ55" s="134" t="str">
        <f>IF(IF(IF($C55="Christopher Lobo",_xlfn.XLOOKUP($B55,PROSPER_Lobo!$1:$1,PROSPER_Lobo!$55:$55,""),
IF($C55="Naren Baliga",_xlfn.XLOOKUP($B55,PROSPER_Baliga!$1:$1,PROSPER_Baliga!$55:$55,""),
IF($C55="Thorsten Huhn",_xlfn.XLOOKUP($B55,PROSPER_Huhn!$1:$1,PROSPER_Huhn!$55:$55,""),
IF($C55="Nick Hull",_xlfn.XLOOKUP($B55,PROSPER_Hull!$1:$1,PROSPER_Hull!$55:$55,""),
IF($C55="Monika Kotwani",_xlfn.XLOOKUP($B55,PROSPER_Kotwani!$1:$1,PROSPER_Kotwani!$55:$55,""),
IF($C55="Jonathan Wellner",_xlfn.XLOOKUP($B55,PROSPER_Wellner!$1:$1,PROSPER_Wellner!$55:$55,""),
IF($C55="Travis Harvey",_xlfn.XLOOKUP($B55,PROSPER_Harvey!$1:$1,PROSPER_Harvey!$55:$55,""),"")))))))="","",
IF($C55="Christopher Lobo",_xlfn.XLOOKUP($B55,PROSPER_Lobo!$1:$1,PROSPER_Lobo!$55:$55,""),
IF($C55="Naren Baliga",_xlfn.XLOOKUP($B55,PROSPER_Baliga!$1:$1,PROSPER_Baliga!$55:$55,""),
IF($C55="Thorsten Huhn",_xlfn.XLOOKUP($B55,PROSPER_Huhn!$1:$1,PROSPER_Huhn!$55:$55,""),
IF($C55="Nick Hull",_xlfn.XLOOKUP($B55,PROSPER_Hull!$1:$1,PROSPER_Hull!$55:$55,""),
IF($C55="Monika Kotwani",_xlfn.XLOOKUP($B55,PROSPER_Kotwani!$1:$1,PROSPER_Kotwani!$55:$55,""),
IF($C55="Jonathan Wellner",_xlfn.XLOOKUP($B55,PROSPER_Wellner!$1:$1,PROSPER_Wellner!$55:$55,""),
IF($C55="Travis Harvey",_xlfn.XLOOKUP($B55,PROSPER_Harvey!$1:$1,PROSPER_Harvey!$55:$55,""),""))))))))="","No Comment",IF(IF($C55="Christopher Lobo",_xlfn.XLOOKUP($B55,PROSPER_Lobo!$1:$1,PROSPER_Lobo!$55:$55,""),
IF($C55="Naren Baliga",_xlfn.XLOOKUP($B55,PROSPER_Baliga!$1:$1,PROSPER_Baliga!$55:$55,""),
IF($C55="Thorsten Huhn",_xlfn.XLOOKUP($B55,PROSPER_Huhn!$1:$1,PROSPER_Huhn!$55:$55,""),
IF($C55="Nick Hull",_xlfn.XLOOKUP($B55,PROSPER_Hull!$1:$1,PROSPER_Hull!$55:$55,""),
IF($C55="Monika Kotwani",_xlfn.XLOOKUP($B55,PROSPER_Kotwani!$1:$1,PROSPER_Kotwani!$55:$55,""),
IF($C55="Jonathan Wellner",_xlfn.XLOOKUP($B55,PROSPER_Wellner!$1:$1,PROSPER_Wellner!$55:$55,""),
IF($C55="Travis Harvey",_xlfn.XLOOKUP($B55,PROSPER_Harvey!$1:$1,PROSPER_Harvey!$55:$55,""),"")))))))="","",
IF($C55="Christopher Lobo",_xlfn.XLOOKUP($B55,PROSPER_Lobo!$1:$1,PROSPER_Lobo!$55:$55,""),
IF($C55="Naren Baliga",_xlfn.XLOOKUP($B55,PROSPER_Baliga!$1:$1,PROSPER_Baliga!$55:$55,""),
IF($C55="Thorsten Huhn",_xlfn.XLOOKUP($B55,PROSPER_Huhn!$1:$1,PROSPER_Huhn!$55:$55,""),
IF($C55="Nick Hull",_xlfn.XLOOKUP($B55,PROSPER_Hull!$1:$1,PROSPER_Hull!$55:$55,""),
IF($C55="Monika Kotwani",_xlfn.XLOOKUP($B55,PROSPER_Kotwani!$1:$1,PROSPER_Kotwani!$55:$55,""),
IF($C55="Jonathan Wellner",_xlfn.XLOOKUP($B55,PROSPER_Wellner!$1:$1,PROSPER_Wellner!$55:$55,""),
IF($C55="Travis Harvey",_xlfn.XLOOKUP($B55,PROSPER_Harvey!$1:$1,PROSPER_Harvey!$55:$55,""),"")))))))))</f>
        <v>No Comment</v>
      </c>
      <c r="HA55" s="133" t="str">
        <f>IF(IF(IF($C55="Christopher Lobo",_xlfn.XLOOKUP($B55,PROSPER_Lobo!$1:$1,PROSPER_Lobo!$56:$56,""),
IF($C55="Naren Baliga",_xlfn.XLOOKUP($B55,PROSPER_Baliga!$1:$1,PROSPER_Baliga!$56:$56,""),
IF($C55="Thorsten Huhn",_xlfn.XLOOKUP($B55,PROSPER_Huhn!$1:$1,PROSPER_Huhn!$56:$56,""),
IF($C55="Nick Hull",_xlfn.XLOOKUP($B55,PROSPER_Hull!$1:$1,PROSPER_Hull!$56:$56,""),
IF($C55="Monika Kotwani",_xlfn.XLOOKUP($B55,PROSPER_Kotwani!$1:$1,PROSPER_Kotwani!$56:$56,""),
IF($C55="Jonathan Wellner",_xlfn.XLOOKUP($B55,PROSPER_Wellner!$1:$1,PROSPER_Wellner!$56:$56,""),
IF($C55="Travis Harvey",_xlfn.XLOOKUP($B55,PROSPER_Harvey!$1:$1,PROSPER_Harvey!$56:$56,""),"")))))))="","",
IF($C55="Christopher Lobo",_xlfn.XLOOKUP($B55,PROSPER_Lobo!$1:$1,PROSPER_Lobo!$56:$56,""),
IF($C55="Naren Baliga",_xlfn.XLOOKUP($B55,PROSPER_Baliga!$1:$1,PROSPER_Baliga!$56:$56,""),
IF($C55="Thorsten Huhn",_xlfn.XLOOKUP($B55,PROSPER_Huhn!$1:$1,PROSPER_Huhn!$56:$56,""),
IF($C55="Nick Hull",_xlfn.XLOOKUP($B55,PROSPER_Hull!$1:$1,PROSPER_Hull!$56:$56,""),
IF($C55="Monika Kotwani",_xlfn.XLOOKUP($B55,PROSPER_Kotwani!$1:$1,PROSPER_Kotwani!$56:$56,""),
IF($C55="Jonathan Wellner",_xlfn.XLOOKUP($B55,PROSPER_Wellner!$1:$1,PROSPER_Wellner!$56:$56,""),
IF($C55="Travis Harvey",_xlfn.XLOOKUP($B55,PROSPER_Harvey!$1:$1,PROSPER_Harvey!$56:$56,""),""))))))))="","No Score",IF(IF($C55="Christopher Lobo",_xlfn.XLOOKUP($B55,PROSPER_Lobo!$1:$1,PROSPER_Lobo!$56:$56,""),
IF($C55="Naren Baliga",_xlfn.XLOOKUP($B55,PROSPER_Baliga!$1:$1,PROSPER_Baliga!$56:$56,""),
IF($C55="Thorsten Huhn",_xlfn.XLOOKUP($B55,PROSPER_Huhn!$1:$1,PROSPER_Huhn!$56:$56,""),
IF($C55="Nick Hull",_xlfn.XLOOKUP($B55,PROSPER_Hull!$1:$1,PROSPER_Hull!$56:$56,""),
IF($C55="Monika Kotwani",_xlfn.XLOOKUP($B55,PROSPER_Kotwani!$1:$1,PROSPER_Kotwani!$56:$56,""),
IF($C55="Jonathan Wellner",_xlfn.XLOOKUP($B55,PROSPER_Wellner!$1:$1,PROSPER_Wellner!$56:$56,""),
IF($C55="Travis Harvey",_xlfn.XLOOKUP($B55,PROSPER_Harvey!$1:$1,PROSPER_Harvey!$56:$56,""),"")))))))="","",
IF($C55="Christopher Lobo",_xlfn.XLOOKUP($B55,PROSPER_Lobo!$1:$1,PROSPER_Lobo!$56:$56,""),
IF($C55="Naren Baliga",_xlfn.XLOOKUP($B55,PROSPER_Baliga!$1:$1,PROSPER_Baliga!$56:$56,""),
IF($C55="Thorsten Huhn",_xlfn.XLOOKUP($B55,PROSPER_Huhn!$1:$1,PROSPER_Huhn!$56:$56,""),
IF($C55="Nick Hull",_xlfn.XLOOKUP($B55,PROSPER_Hull!$1:$1,PROSPER_Hull!$56:$56,""),
IF($C55="Monika Kotwani",_xlfn.XLOOKUP($B55,PROSPER_Kotwani!$1:$1,PROSPER_Kotwani!$56:$56,""),
IF($C55="Jonathan Wellner",_xlfn.XLOOKUP($B55,PROSPER_Wellner!$1:$1,PROSPER_Wellner!$56:$56,""),
IF($C55="Travis Harvey",_xlfn.XLOOKUP($B55,PROSPER_Harvey!$1:$1,PROSPER_Harvey!$56:$56,""),"")))))))))</f>
        <v>No Score</v>
      </c>
      <c r="HB55" s="134" t="str">
        <f>IF(IF(IF($C55="Christopher Lobo",_xlfn.XLOOKUP($B55,PROSPER_Lobo!$1:$1,PROSPER_Lobo!$57:$57,""),
IF($C55="Naren Baliga",_xlfn.XLOOKUP($B55,PROSPER_Baliga!$1:$1,PROSPER_Baliga!$57:$57,""),
IF($C55="Thorsten Huhn",_xlfn.XLOOKUP($B55,PROSPER_Huhn!$1:$1,PROSPER_Huhn!$57:$57,""),
IF($C55="Nick Hull",_xlfn.XLOOKUP($B55,PROSPER_Hull!$1:$1,PROSPER_Hull!$57:$57,""),
IF($C55="Monika Kotwani",_xlfn.XLOOKUP($B55,PROSPER_Kotwani!$1:$1,PROSPER_Kotwani!$57:$57,""),
IF($C55="Jonathan Wellner",_xlfn.XLOOKUP($B55,PROSPER_Wellner!$1:$1,PROSPER_Wellner!$57:$57,""),
IF($C55="Travis Harvey",_xlfn.XLOOKUP($B55,PROSPER_Harvey!$1:$1,PROSPER_Harvey!$57:$57,""),"")))))))="","",
IF($C55="Christopher Lobo",_xlfn.XLOOKUP($B55,PROSPER_Lobo!$1:$1,PROSPER_Lobo!$57:$57,""),
IF($C55="Naren Baliga",_xlfn.XLOOKUP($B55,PROSPER_Baliga!$1:$1,PROSPER_Baliga!$57:$57,""),
IF($C55="Thorsten Huhn",_xlfn.XLOOKUP($B55,PROSPER_Huhn!$1:$1,PROSPER_Huhn!$57:$57,""),
IF($C55="Nick Hull",_xlfn.XLOOKUP($B55,PROSPER_Hull!$1:$1,PROSPER_Hull!$57:$57,""),
IF($C55="Monika Kotwani",_xlfn.XLOOKUP($B55,PROSPER_Kotwani!$1:$1,PROSPER_Kotwani!$57:$57,""),
IF($C55="Jonathan Wellner",_xlfn.XLOOKUP($B55,PROSPER_Wellner!$1:$1,PROSPER_Wellner!$57:$57,""),
IF($C55="Travis Harvey",_xlfn.XLOOKUP($B55,PROSPER_Harvey!$1:$1,PROSPER_Harvey!$57:$57,""),""))))))))="","No Comment",IF(IF($C55="Christopher Lobo",_xlfn.XLOOKUP($B55,PROSPER_Lobo!$1:$1,PROSPER_Lobo!$57:$57,""),
IF($C55="Naren Baliga",_xlfn.XLOOKUP($B55,PROSPER_Baliga!$1:$1,PROSPER_Baliga!$57:$57,""),
IF($C55="Thorsten Huhn",_xlfn.XLOOKUP($B55,PROSPER_Huhn!$1:$1,PROSPER_Huhn!$57:$57,""),
IF($C55="Nick Hull",_xlfn.XLOOKUP($B55,PROSPER_Hull!$1:$1,PROSPER_Hull!$57:$57,""),
IF($C55="Monika Kotwani",_xlfn.XLOOKUP($B55,PROSPER_Kotwani!$1:$1,PROSPER_Kotwani!$57:$57,""),
IF($C55="Jonathan Wellner",_xlfn.XLOOKUP($B55,PROSPER_Wellner!$1:$1,PROSPER_Wellner!$57:$57,""),
IF($C55="Travis Harvey",_xlfn.XLOOKUP($B55,PROSPER_Harvey!$1:$1,PROSPER_Harvey!$57:$57,""),"")))))))="","",
IF($C55="Christopher Lobo",_xlfn.XLOOKUP($B55,PROSPER_Lobo!$1:$1,PROSPER_Lobo!$57:$57,""),
IF($C55="Naren Baliga",_xlfn.XLOOKUP($B55,PROSPER_Baliga!$1:$1,PROSPER_Baliga!$57:$57,""),
IF($C55="Thorsten Huhn",_xlfn.XLOOKUP($B55,PROSPER_Huhn!$1:$1,PROSPER_Huhn!$57:$57,""),
IF($C55="Nick Hull",_xlfn.XLOOKUP($B55,PROSPER_Hull!$1:$1,PROSPER_Hull!$57:$57,""),
IF($C55="Monika Kotwani",_xlfn.XLOOKUP($B55,PROSPER_Kotwani!$1:$1,PROSPER_Kotwani!$57:$57,""),
IF($C55="Jonathan Wellner",_xlfn.XLOOKUP($B55,PROSPER_Wellner!$1:$1,PROSPER_Wellner!$57:$57,""),
IF($C55="Travis Harvey",_xlfn.XLOOKUP($B55,PROSPER_Harvey!$1:$1,PROSPER_Harvey!$57:$57,""),"")))))))))</f>
        <v>No Comment</v>
      </c>
      <c r="HC55" s="192" t="str">
        <f t="shared" si="466"/>
        <v>N/A</v>
      </c>
      <c r="HD55" s="135" t="str">
        <f>_xlfn.XLOOKUP(B55,PROSPERInitial_Query!$E:$E,PROSPERInitial_Query!$AK:$AK,"",,-1)</f>
        <v/>
      </c>
      <c r="HE55" s="136" t="str">
        <f t="shared" si="400"/>
        <v>Varun Vijh4 - SuccessServices Quality</v>
      </c>
      <c r="HF55" s="136" t="str">
        <f>_xlfn.XLOOKUP(HE55,PROSPERDelta_Query!BK:BK,PROSPERDelta_Query!AX:AX,"",,-1)</f>
        <v/>
      </c>
      <c r="HG55" s="137" t="str">
        <f t="shared" si="467"/>
        <v>N/A</v>
      </c>
      <c r="HH55" s="137" t="str">
        <f>IF(IF(IF($C55="Christopher Lobo",_xlfn.XLOOKUP($B55,PROSPER_Lobo!$1:$1,PROSPER_Lobo!$58:$58,""),
IF($C55="Naren Baliga",_xlfn.XLOOKUP($B55,PROSPER_Baliga!$1:$1,PROSPER_Baliga!$58:$58,""),
IF($C55="Thorsten Huhn",_xlfn.XLOOKUP($B55,PROSPER_Huhn!$1:$1,PROSPER_Huhn!$58:$58,""),
IF($C55="Nick Hull",_xlfn.XLOOKUP($B55,PROSPER_Hull!$1:$1,PROSPER_Hull!$58:$58,""),
IF($C55="Monika Kotwani",_xlfn.XLOOKUP($B55,PROSPER_Kotwani!$1:$1,PROSPER_Kotwani!$58:$58,""),
IF($C55="Jonathan Wellner",_xlfn.XLOOKUP($B55,PROSPER_Wellner!$1:$1,PROSPER_Wellner!$58:$58,""),
IF($C55="Travis Harvey",_xlfn.XLOOKUP($B55,PROSPER_Harvey!$1:$1,PROSPER_Harvey!$58:$58,""),"")))))))="","",
IF($C55="Christopher Lobo",_xlfn.XLOOKUP($B55,PROSPER_Lobo!$1:$1,PROSPER_Lobo!$58:$58,""),
IF($C55="Naren Baliga",_xlfn.XLOOKUP($B55,PROSPER_Baliga!$1:$1,PROSPER_Baliga!$58:$58,""),
IF($C55="Thorsten Huhn",_xlfn.XLOOKUP($B55,PROSPER_Huhn!$1:$1,PROSPER_Huhn!$58:$58,""),
IF($C55="Nick Hull",_xlfn.XLOOKUP($B55,PROSPER_Hull!$1:$1,PROSPER_Hull!$58:$58,""),
IF($C55="Monika Kotwani",_xlfn.XLOOKUP($B55,PROSPER_Kotwani!$1:$1,PROSPER_Kotwani!$58:$58,""),
IF($C55="Jonathan Wellner",_xlfn.XLOOKUP($B55,PROSPER_Wellner!$1:$1,PROSPER_Wellner!$58:$58,""),
IF($C55="Travis Harvey",_xlfn.XLOOKUP($B55,PROSPER_Harvey!$1:$1,PROSPER_Harvey!$58:$58,""),""))))))))="","No Score",IF(IF($C55="Christopher Lobo",_xlfn.XLOOKUP($B55,PROSPER_Lobo!$1:$1,PROSPER_Lobo!$58:$58,""),
IF($C55="Naren Baliga",_xlfn.XLOOKUP($B55,PROSPER_Baliga!$1:$1,PROSPER_Baliga!$58:$58,""),
IF($C55="Thorsten Huhn",_xlfn.XLOOKUP($B55,PROSPER_Huhn!$1:$1,PROSPER_Huhn!$58:$58,""),
IF($C55="Nick Hull",_xlfn.XLOOKUP($B55,PROSPER_Hull!$1:$1,PROSPER_Hull!$58:$58,""),
IF($C55="Monika Kotwani",_xlfn.XLOOKUP($B55,PROSPER_Kotwani!$1:$1,PROSPER_Kotwani!$58:$58,""),
IF($C55="Jonathan Wellner",_xlfn.XLOOKUP($B55,PROSPER_Wellner!$1:$1,PROSPER_Wellner!$58:$58,""),
IF($C55="Travis Harvey",_xlfn.XLOOKUP($B55,PROSPER_Harvey!$1:$1,PROSPER_Harvey!$58:$58,""),"")))))))="","",
IF($C55="Christopher Lobo",_xlfn.XLOOKUP($B55,PROSPER_Lobo!$1:$1,PROSPER_Lobo!$58:$58,""),
IF($C55="Naren Baliga",_xlfn.XLOOKUP($B55,PROSPER_Baliga!$1:$1,PROSPER_Baliga!$58:$58,""),
IF($C55="Thorsten Huhn",_xlfn.XLOOKUP($B55,PROSPER_Huhn!$1:$1,PROSPER_Huhn!$58:$58,""),
IF($C55="Nick Hull",_xlfn.XLOOKUP($B55,PROSPER_Hull!$1:$1,PROSPER_Hull!$58:$58,""),
IF($C55="Monika Kotwani",_xlfn.XLOOKUP($B55,PROSPER_Kotwani!$1:$1,PROSPER_Kotwani!$58:$58,""),
IF($C55="Jonathan Wellner",_xlfn.XLOOKUP($B55,PROSPER_Wellner!$1:$1,PROSPER_Wellner!$58:$58,""),
IF($C55="Travis Harvey",_xlfn.XLOOKUP($B55,PROSPER_Harvey!$1:$1,PROSPER_Harvey!$58:$58,""),"")))))))))</f>
        <v>No Score</v>
      </c>
      <c r="HI55" s="138" t="str">
        <f>IF(IF(IF($C55="Christopher Lobo",_xlfn.XLOOKUP($B55,PROSPER_Lobo!$1:$1,PROSPER_Lobo!$59:$59,""),
IF($C55="Naren Baliga",_xlfn.XLOOKUP($B55,PROSPER_Baliga!$1:$1,PROSPER_Baliga!$59:$59,""),
IF($C55="Thorsten Huhn",_xlfn.XLOOKUP($B55,PROSPER_Huhn!$1:$1,PROSPER_Huhn!$59:$59,""),
IF($C55="Nick Hull",_xlfn.XLOOKUP($B55,PROSPER_Hull!$1:$1,PROSPER_Hull!$59:$59,""),
IF($C55="Monika Kotwani",_xlfn.XLOOKUP($B55,PROSPER_Kotwani!$1:$1,PROSPER_Kotwani!$59:$59,""),
IF($C55="Jonathan Wellner",_xlfn.XLOOKUP($B55,PROSPER_Wellner!$1:$1,PROSPER_Wellner!$59:$59,""),
IF($C55="Travis Harvey",_xlfn.XLOOKUP($B55,PROSPER_Harvey!$1:$1,PROSPER_Harvey!$59:$59,""),"")))))))="","",
IF($C55="Christopher Lobo",_xlfn.XLOOKUP($B55,PROSPER_Lobo!$1:$1,PROSPER_Lobo!$59:$59,""),
IF($C55="Naren Baliga",_xlfn.XLOOKUP($B55,PROSPER_Baliga!$1:$1,PROSPER_Baliga!$59:$59,""),
IF($C55="Thorsten Huhn",_xlfn.XLOOKUP($B55,PROSPER_Huhn!$1:$1,PROSPER_Huhn!$59:$59,""),
IF($C55="Nick Hull",_xlfn.XLOOKUP($B55,PROSPER_Hull!$1:$1,PROSPER_Hull!$59:$59,""),
IF($C55="Monika Kotwani",_xlfn.XLOOKUP($B55,PROSPER_Kotwani!$1:$1,PROSPER_Kotwani!$59:$59,""),
IF($C55="Jonathan Wellner",_xlfn.XLOOKUP($B55,PROSPER_Wellner!$1:$1,PROSPER_Wellner!$59:$59,""),
IF($C55="Travis Harvey",_xlfn.XLOOKUP($B55,PROSPER_Harvey!$1:$1,PROSPER_Harvey!$59:$59,""),""))))))))="","No Comment",IF(IF($C55="Christopher Lobo",_xlfn.XLOOKUP($B55,PROSPER_Lobo!$1:$1,PROSPER_Lobo!$59:$59,""),
IF($C55="Naren Baliga",_xlfn.XLOOKUP($B55,PROSPER_Baliga!$1:$1,PROSPER_Baliga!$59:$59,""),
IF($C55="Thorsten Huhn",_xlfn.XLOOKUP($B55,PROSPER_Huhn!$1:$1,PROSPER_Huhn!$59:$59,""),
IF($C55="Nick Hull",_xlfn.XLOOKUP($B55,PROSPER_Hull!$1:$1,PROSPER_Hull!$59:$59,""),
IF($C55="Monika Kotwani",_xlfn.XLOOKUP($B55,PROSPER_Kotwani!$1:$1,PROSPER_Kotwani!$59:$59,""),
IF($C55="Jonathan Wellner",_xlfn.XLOOKUP($B55,PROSPER_Wellner!$1:$1,PROSPER_Wellner!$59:$59,""),
IF($C55="Travis Harvey",_xlfn.XLOOKUP($B55,PROSPER_Harvey!$1:$1,PROSPER_Harvey!$59:$59,""),"")))))))="","",
IF($C55="Christopher Lobo",_xlfn.XLOOKUP($B55,PROSPER_Lobo!$1:$1,PROSPER_Lobo!$59:$59,""),
IF($C55="Naren Baliga",_xlfn.XLOOKUP($B55,PROSPER_Baliga!$1:$1,PROSPER_Baliga!$59:$59,""),
IF($C55="Thorsten Huhn",_xlfn.XLOOKUP($B55,PROSPER_Huhn!$1:$1,PROSPER_Huhn!$59:$59,""),
IF($C55="Nick Hull",_xlfn.XLOOKUP($B55,PROSPER_Hull!$1:$1,PROSPER_Hull!$59:$59,""),
IF($C55="Monika Kotwani",_xlfn.XLOOKUP($B55,PROSPER_Kotwani!$1:$1,PROSPER_Kotwani!$59:$59,""),
IF($C55="Jonathan Wellner",_xlfn.XLOOKUP($B55,PROSPER_Wellner!$1:$1,PROSPER_Wellner!$59:$59,""),
IF($C55="Travis Harvey",_xlfn.XLOOKUP($B55,PROSPER_Harvey!$1:$1,PROSPER_Harvey!$59:$59,""),"")))))))))</f>
        <v>No Comment</v>
      </c>
      <c r="HJ55" s="188" t="str">
        <f t="shared" si="468"/>
        <v>N/A</v>
      </c>
      <c r="HK55" s="135" t="str">
        <f>_xlfn.XLOOKUP(B55,PROSPERInitial_Query!$E:$E,PROSPERInitial_Query!$AL:$AL,"",,-1)</f>
        <v/>
      </c>
      <c r="HL55" s="136" t="str">
        <f t="shared" si="401"/>
        <v>Varun Vijh4 - SuccessEscalation Management</v>
      </c>
      <c r="HM55" s="136" t="str">
        <f>_xlfn.XLOOKUP(HL55,PROSPERDelta_Query!BK:BK,PROSPERDelta_Query!AY:AY,"",,-1)</f>
        <v/>
      </c>
      <c r="HN55" s="137" t="str">
        <f t="shared" si="469"/>
        <v>N/A</v>
      </c>
      <c r="HO55" s="137" t="str">
        <f>IF(IF(IF($C55="Christopher Lobo",_xlfn.XLOOKUP($B55,PROSPER_Lobo!$1:$1,PROSPER_Lobo!$60:$60,""),
IF($C55="Naren Baliga",_xlfn.XLOOKUP($B55,PROSPER_Baliga!$1:$1,PROSPER_Baliga!$60:$60,""),
IF($C55="Thorsten Huhn",_xlfn.XLOOKUP($B55,PROSPER_Huhn!$1:$1,PROSPER_Huhn!$60:$60,""),
IF($C55="Nick Hull",_xlfn.XLOOKUP($B55,PROSPER_Hull!$1:$1,PROSPER_Hull!$60:$60,""),
IF($C55="Monika Kotwani",_xlfn.XLOOKUP($B55,PROSPER_Kotwani!$1:$1,PROSPER_Kotwani!$60:$60,""),
IF($C55="Jonathan Wellner",_xlfn.XLOOKUP($B55,PROSPER_Wellner!$1:$1,PROSPER_Wellner!$60:$60,""),
IF($C55="Travis Harvey",_xlfn.XLOOKUP($B55,PROSPER_Harvey!$1:$1,PROSPER_Harvey!$60:$60,""),"")))))))="","",
IF($C55="Christopher Lobo",_xlfn.XLOOKUP($B55,PROSPER_Lobo!$1:$1,PROSPER_Lobo!$60:$60,""),
IF($C55="Naren Baliga",_xlfn.XLOOKUP($B55,PROSPER_Baliga!$1:$1,PROSPER_Baliga!$60:$60,""),
IF($C55="Thorsten Huhn",_xlfn.XLOOKUP($B55,PROSPER_Huhn!$1:$1,PROSPER_Huhn!$60:$60,""),
IF($C55="Nick Hull",_xlfn.XLOOKUP($B55,PROSPER_Hull!$1:$1,PROSPER_Hull!$60:$60,""),
IF($C55="Monika Kotwani",_xlfn.XLOOKUP($B55,PROSPER_Kotwani!$1:$1,PROSPER_Kotwani!$60:$60,""),
IF($C55="Jonathan Wellner",_xlfn.XLOOKUP($B55,PROSPER_Wellner!$1:$1,PROSPER_Wellner!$60:$60,""),
IF($C55="Travis Harvey",_xlfn.XLOOKUP($B55,PROSPER_Harvey!$1:$1,PROSPER_Harvey!$60:$60,""),""))))))))="","No Score",IF(IF($C55="Christopher Lobo",_xlfn.XLOOKUP($B55,PROSPER_Lobo!$1:$1,PROSPER_Lobo!$60:$60,""),
IF($C55="Naren Baliga",_xlfn.XLOOKUP($B55,PROSPER_Baliga!$1:$1,PROSPER_Baliga!$60:$60,""),
IF($C55="Thorsten Huhn",_xlfn.XLOOKUP($B55,PROSPER_Huhn!$1:$1,PROSPER_Huhn!$60:$60,""),
IF($C55="Nick Hull",_xlfn.XLOOKUP($B55,PROSPER_Hull!$1:$1,PROSPER_Hull!$60:$60,""),
IF($C55="Monika Kotwani",_xlfn.XLOOKUP($B55,PROSPER_Kotwani!$1:$1,PROSPER_Kotwani!$60:$60,""),
IF($C55="Jonathan Wellner",_xlfn.XLOOKUP($B55,PROSPER_Wellner!$1:$1,PROSPER_Wellner!$60:$60,""),
IF($C55="Travis Harvey",_xlfn.XLOOKUP($B55,PROSPER_Harvey!$1:$1,PROSPER_Harvey!$60:$60,""),"")))))))="","",
IF($C55="Christopher Lobo",_xlfn.XLOOKUP($B55,PROSPER_Lobo!$1:$1,PROSPER_Lobo!$60:$60,""),
IF($C55="Naren Baliga",_xlfn.XLOOKUP($B55,PROSPER_Baliga!$1:$1,PROSPER_Baliga!$60:$60,""),
IF($C55="Thorsten Huhn",_xlfn.XLOOKUP($B55,PROSPER_Huhn!$1:$1,PROSPER_Huhn!$60:$60,""),
IF($C55="Nick Hull",_xlfn.XLOOKUP($B55,PROSPER_Hull!$1:$1,PROSPER_Hull!$60:$60,""),
IF($C55="Monika Kotwani",_xlfn.XLOOKUP($B55,PROSPER_Kotwani!$1:$1,PROSPER_Kotwani!$60:$60,""),
IF($C55="Jonathan Wellner",_xlfn.XLOOKUP($B55,PROSPER_Wellner!$1:$1,PROSPER_Wellner!$60:$60,""),
IF($C55="Travis Harvey",_xlfn.XLOOKUP($B55,PROSPER_Harvey!$1:$1,PROSPER_Harvey!$60:$60,""),"")))))))))</f>
        <v>No Score</v>
      </c>
      <c r="HP55" s="138" t="str">
        <f>IF(IF(IF($C55="Christopher Lobo",_xlfn.XLOOKUP($B55,PROSPER_Lobo!$1:$1,PROSPER_Lobo!$61:$61,""),
IF($C55="Naren Baliga",_xlfn.XLOOKUP($B55,PROSPER_Baliga!$1:$1,PROSPER_Baliga!$61:$61,""),
IF($C55="Thorsten Huhn",_xlfn.XLOOKUP($B55,PROSPER_Huhn!$1:$1,PROSPER_Huhn!$61:$61,""),
IF($C55="Nick Hull",_xlfn.XLOOKUP($B55,PROSPER_Hull!$1:$1,PROSPER_Hull!$61:$61,""),
IF($C55="Monika Kotwani",_xlfn.XLOOKUP($B55,PROSPER_Kotwani!$1:$1,PROSPER_Kotwani!$61:$61,""),
IF($C55="Jonathan Wellner",_xlfn.XLOOKUP($B55,PROSPER_Wellner!$1:$1,PROSPER_Wellner!$61:$61,""),
IF($C55="Travis Harvey",_xlfn.XLOOKUP($B55,PROSPER_Harvey!$1:$1,PROSPER_Harvey!$61:$61,""),"")))))))="","",
IF($C55="Christopher Lobo",_xlfn.XLOOKUP($B55,PROSPER_Lobo!$1:$1,PROSPER_Lobo!$61:$61,""),
IF($C55="Naren Baliga",_xlfn.XLOOKUP($B55,PROSPER_Baliga!$1:$1,PROSPER_Baliga!$61:$61,""),
IF($C55="Thorsten Huhn",_xlfn.XLOOKUP($B55,PROSPER_Huhn!$1:$1,PROSPER_Huhn!$61:$61,""),
IF($C55="Nick Hull",_xlfn.XLOOKUP($B55,PROSPER_Hull!$1:$1,PROSPER_Hull!$61:$61,""),
IF($C55="Monika Kotwani",_xlfn.XLOOKUP($B55,PROSPER_Kotwani!$1:$1,PROSPER_Kotwani!$61:$61,""),
IF($C55="Jonathan Wellner",_xlfn.XLOOKUP($B55,PROSPER_Wellner!$1:$1,PROSPER_Wellner!$61:$61,""),
IF($C55="Travis Harvey",_xlfn.XLOOKUP($B55,PROSPER_Harvey!$1:$1,PROSPER_Harvey!$61:$61,""),""))))))))="","No Comment",IF(IF($C55="Christopher Lobo",_xlfn.XLOOKUP($B55,PROSPER_Lobo!$1:$1,PROSPER_Lobo!$61:$61,""),
IF($C55="Naren Baliga",_xlfn.XLOOKUP($B55,PROSPER_Baliga!$1:$1,PROSPER_Baliga!$61:$61,""),
IF($C55="Thorsten Huhn",_xlfn.XLOOKUP($B55,PROSPER_Huhn!$1:$1,PROSPER_Huhn!$61:$61,""),
IF($C55="Nick Hull",_xlfn.XLOOKUP($B55,PROSPER_Hull!$1:$1,PROSPER_Hull!$61:$61,""),
IF($C55="Monika Kotwani",_xlfn.XLOOKUP($B55,PROSPER_Kotwani!$1:$1,PROSPER_Kotwani!$61:$61,""),
IF($C55="Jonathan Wellner",_xlfn.XLOOKUP($B55,PROSPER_Wellner!$1:$1,PROSPER_Wellner!$61:$61,""),
IF($C55="Travis Harvey",_xlfn.XLOOKUP($B55,PROSPER_Harvey!$1:$1,PROSPER_Harvey!$61:$61,""),"")))))))="","",
IF($C55="Christopher Lobo",_xlfn.XLOOKUP($B55,PROSPER_Lobo!$1:$1,PROSPER_Lobo!$61:$61,""),
IF($C55="Naren Baliga",_xlfn.XLOOKUP($B55,PROSPER_Baliga!$1:$1,PROSPER_Baliga!$61:$61,""),
IF($C55="Thorsten Huhn",_xlfn.XLOOKUP($B55,PROSPER_Huhn!$1:$1,PROSPER_Huhn!$61:$61,""),
IF($C55="Nick Hull",_xlfn.XLOOKUP($B55,PROSPER_Hull!$1:$1,PROSPER_Hull!$61:$61,""),
IF($C55="Monika Kotwani",_xlfn.XLOOKUP($B55,PROSPER_Kotwani!$1:$1,PROSPER_Kotwani!$61:$61,""),
IF($C55="Jonathan Wellner",_xlfn.XLOOKUP($B55,PROSPER_Wellner!$1:$1,PROSPER_Wellner!$61:$61,""),
IF($C55="Travis Harvey",_xlfn.XLOOKUP($B55,PROSPER_Harvey!$1:$1,PROSPER_Harvey!$61:$61,""),"")))))))))</f>
        <v>No Comment</v>
      </c>
      <c r="HQ55" s="188" t="str">
        <f t="shared" si="470"/>
        <v>N/A</v>
      </c>
      <c r="HR55" s="135" t="str">
        <f>_xlfn.XLOOKUP(B55,PROSPERInitial_Query!$E:$E,PROSPERInitial_Query!$AM:$AM,"",,-1)</f>
        <v/>
      </c>
      <c r="HS55" s="136" t="str">
        <f t="shared" si="402"/>
        <v>Varun Vijh4 - SuccessExpanding / Renewing the Business</v>
      </c>
      <c r="HT55" s="136" t="str">
        <f>_xlfn.XLOOKUP(HS55,PROSPERDelta_Query!BK:BK,PROSPERDelta_Query!AZ:AZ,"",,-1)</f>
        <v/>
      </c>
      <c r="HU55" s="137" t="str">
        <f t="shared" si="471"/>
        <v>N/A</v>
      </c>
      <c r="HV55" s="137" t="str">
        <f>IF(IF(IF($C55="Christopher Lobo",_xlfn.XLOOKUP($B55,PROSPER_Lobo!$1:$1,PROSPER_Lobo!$62:$62,""),
IF($C55="Naren Baliga",_xlfn.XLOOKUP($B55,PROSPER_Baliga!$1:$1,PROSPER_Baliga!$62:$62,""),
IF($C55="Thorsten Huhn",_xlfn.XLOOKUP($B55,PROSPER_Huhn!$1:$1,PROSPER_Huhn!$62:$62,""),
IF($C55="Nick Hull",_xlfn.XLOOKUP($B55,PROSPER_Hull!$1:$1,PROSPER_Hull!$62:$62,""),
IF($C55="Monika Kotwani",_xlfn.XLOOKUP($B55,PROSPER_Kotwani!$1:$1,PROSPER_Kotwani!$62:$62,""),
IF($C55="Jonathan Wellner",_xlfn.XLOOKUP($B55,PROSPER_Wellner!$1:$1,PROSPER_Wellner!$62:$62,""),
IF($C55="Travis Harvey",_xlfn.XLOOKUP($B55,PROSPER_Harvey!$1:$1,PROSPER_Harvey!$62:$62,""),"")))))))="","",
IF($C55="Christopher Lobo",_xlfn.XLOOKUP($B55,PROSPER_Lobo!$1:$1,PROSPER_Lobo!$62:$62,""),
IF($C55="Naren Baliga",_xlfn.XLOOKUP($B55,PROSPER_Baliga!$1:$1,PROSPER_Baliga!$62:$62,""),
IF($C55="Thorsten Huhn",_xlfn.XLOOKUP($B55,PROSPER_Huhn!$1:$1,PROSPER_Huhn!$62:$62,""),
IF($C55="Nick Hull",_xlfn.XLOOKUP($B55,PROSPER_Hull!$1:$1,PROSPER_Hull!$62:$62,""),
IF($C55="Monika Kotwani",_xlfn.XLOOKUP($B55,PROSPER_Kotwani!$1:$1,PROSPER_Kotwani!$62:$62,""),
IF($C55="Jonathan Wellner",_xlfn.XLOOKUP($B55,PROSPER_Wellner!$1:$1,PROSPER_Wellner!$62:$62,""),
IF($C55="Travis Harvey",_xlfn.XLOOKUP($B55,PROSPER_Harvey!$1:$1,PROSPER_Harvey!$62:$62,""),""))))))))="","No Score",IF(IF($C55="Christopher Lobo",_xlfn.XLOOKUP($B55,PROSPER_Lobo!$1:$1,PROSPER_Lobo!$62:$62,""),
IF($C55="Naren Baliga",_xlfn.XLOOKUP($B55,PROSPER_Baliga!$1:$1,PROSPER_Baliga!$62:$62,""),
IF($C55="Thorsten Huhn",_xlfn.XLOOKUP($B55,PROSPER_Huhn!$1:$1,PROSPER_Huhn!$62:$62,""),
IF($C55="Nick Hull",_xlfn.XLOOKUP($B55,PROSPER_Hull!$1:$1,PROSPER_Hull!$62:$62,""),
IF($C55="Monika Kotwani",_xlfn.XLOOKUP($B55,PROSPER_Kotwani!$1:$1,PROSPER_Kotwani!$62:$62,""),
IF($C55="Jonathan Wellner",_xlfn.XLOOKUP($B55,PROSPER_Wellner!$1:$1,PROSPER_Wellner!$62:$62,""),
IF($C55="Travis Harvey",_xlfn.XLOOKUP($B55,PROSPER_Harvey!$1:$1,PROSPER_Harvey!$62:$62,""),"")))))))="","",
IF($C55="Christopher Lobo",_xlfn.XLOOKUP($B55,PROSPER_Lobo!$1:$1,PROSPER_Lobo!$62:$62,""),
IF($C55="Naren Baliga",_xlfn.XLOOKUP($B55,PROSPER_Baliga!$1:$1,PROSPER_Baliga!$62:$62,""),
IF($C55="Thorsten Huhn",_xlfn.XLOOKUP($B55,PROSPER_Huhn!$1:$1,PROSPER_Huhn!$62:$62,""),
IF($C55="Nick Hull",_xlfn.XLOOKUP($B55,PROSPER_Hull!$1:$1,PROSPER_Hull!$62:$62,""),
IF($C55="Monika Kotwani",_xlfn.XLOOKUP($B55,PROSPER_Kotwani!$1:$1,PROSPER_Kotwani!$62:$62,""),
IF($C55="Jonathan Wellner",_xlfn.XLOOKUP($B55,PROSPER_Wellner!$1:$1,PROSPER_Wellner!$62:$62,""),
IF($C55="Travis Harvey",_xlfn.XLOOKUP($B55,PROSPER_Harvey!$1:$1,PROSPER_Harvey!$62:$62,""),"")))))))))</f>
        <v>No Score</v>
      </c>
      <c r="HW55" s="138" t="str">
        <f>IF(IF(IF($C55="Christopher Lobo",_xlfn.XLOOKUP($B55,PROSPER_Lobo!$1:$1,PROSPER_Lobo!$63:$63,""),
IF($C55="Naren Baliga",_xlfn.XLOOKUP($B55,PROSPER_Baliga!$1:$1,PROSPER_Baliga!$63:$63,""),
IF($C55="Thorsten Huhn",_xlfn.XLOOKUP($B55,PROSPER_Huhn!$1:$1,PROSPER_Huhn!$63:$63,""),
IF($C55="Nick Hull",_xlfn.XLOOKUP($B55,PROSPER_Hull!$1:$1,PROSPER_Hull!$63:$63,""),
IF($C55="Monika Kotwani",_xlfn.XLOOKUP($B55,PROSPER_Kotwani!$1:$1,PROSPER_Kotwani!$63:$63,""),
IF($C55="Jonathan Wellner",_xlfn.XLOOKUP($B55,PROSPER_Wellner!$1:$1,PROSPER_Wellner!$63:$63,""),
IF($C55="Travis Harvey",_xlfn.XLOOKUP($B55,PROSPER_Harvey!$1:$1,PROSPER_Harvey!$63:$63,""),"")))))))="","",
IF($C55="Christopher Lobo",_xlfn.XLOOKUP($B55,PROSPER_Lobo!$1:$1,PROSPER_Lobo!$63:$63,""),
IF($C55="Naren Baliga",_xlfn.XLOOKUP($B55,PROSPER_Baliga!$1:$1,PROSPER_Baliga!$63:$63,""),
IF($C55="Thorsten Huhn",_xlfn.XLOOKUP($B55,PROSPER_Huhn!$1:$1,PROSPER_Huhn!$63:$63,""),
IF($C55="Nick Hull",_xlfn.XLOOKUP($B55,PROSPER_Hull!$1:$1,PROSPER_Hull!$63:$63,""),
IF($C55="Monika Kotwani",_xlfn.XLOOKUP($B55,PROSPER_Kotwani!$1:$1,PROSPER_Kotwani!$63:$63,""),
IF($C55="Jonathan Wellner",_xlfn.XLOOKUP($B55,PROSPER_Wellner!$1:$1,PROSPER_Wellner!$63:$63,""),
IF($C55="Travis Harvey",_xlfn.XLOOKUP($B55,PROSPER_Harvey!$1:$1,PROSPER_Harvey!$63:$63,""),""))))))))="","No Comment",IF(IF($C55="Christopher Lobo",_xlfn.XLOOKUP($B55,PROSPER_Lobo!$1:$1,PROSPER_Lobo!$63:$63,""),
IF($C55="Naren Baliga",_xlfn.XLOOKUP($B55,PROSPER_Baliga!$1:$1,PROSPER_Baliga!$63:$63,""),
IF($C55="Thorsten Huhn",_xlfn.XLOOKUP($B55,PROSPER_Huhn!$1:$1,PROSPER_Huhn!$63:$63,""),
IF($C55="Nick Hull",_xlfn.XLOOKUP($B55,PROSPER_Hull!$1:$1,PROSPER_Hull!$63:$63,""),
IF($C55="Monika Kotwani",_xlfn.XLOOKUP($B55,PROSPER_Kotwani!$1:$1,PROSPER_Kotwani!$63:$63,""),
IF($C55="Jonathan Wellner",_xlfn.XLOOKUP($B55,PROSPER_Wellner!$1:$1,PROSPER_Wellner!$63:$63,""),
IF($C55="Travis Harvey",_xlfn.XLOOKUP($B55,PROSPER_Harvey!$1:$1,PROSPER_Harvey!$63:$63,""),"")))))))="","",
IF($C55="Christopher Lobo",_xlfn.XLOOKUP($B55,PROSPER_Lobo!$1:$1,PROSPER_Lobo!$63:$63,""),
IF($C55="Naren Baliga",_xlfn.XLOOKUP($B55,PROSPER_Baliga!$1:$1,PROSPER_Baliga!$63:$63,""),
IF($C55="Thorsten Huhn",_xlfn.XLOOKUP($B55,PROSPER_Huhn!$1:$1,PROSPER_Huhn!$63:$63,""),
IF($C55="Nick Hull",_xlfn.XLOOKUP($B55,PROSPER_Hull!$1:$1,PROSPER_Hull!$63:$63,""),
IF($C55="Monika Kotwani",_xlfn.XLOOKUP($B55,PROSPER_Kotwani!$1:$1,PROSPER_Kotwani!$63:$63,""),
IF($C55="Jonathan Wellner",_xlfn.XLOOKUP($B55,PROSPER_Wellner!$1:$1,PROSPER_Wellner!$63:$63,""),
IF($C55="Travis Harvey",_xlfn.XLOOKUP($B55,PROSPER_Harvey!$1:$1,PROSPER_Harvey!$63:$63,""),"")))))))))</f>
        <v>No Comment</v>
      </c>
      <c r="HX55" s="188" t="str">
        <f t="shared" si="472"/>
        <v>N/A</v>
      </c>
      <c r="HY55" s="135" t="str">
        <f>_xlfn.XLOOKUP(B55,PROSPERInitial_Query!$E:$E,PROSPERInitial_Query!$AN:$AN,"",,-1)</f>
        <v/>
      </c>
      <c r="HZ55" s="136" t="str">
        <f t="shared" si="403"/>
        <v>Varun Vijh4 - SuccessPre-Sales Participation</v>
      </c>
      <c r="IA55" s="136" t="str">
        <f>_xlfn.XLOOKUP(HZ55,PROSPERDelta_Query!BK:BK,PROSPERDelta_Query!BA:BA,"",,-1)</f>
        <v/>
      </c>
      <c r="IB55" s="137" t="str">
        <f t="shared" si="473"/>
        <v>N/A</v>
      </c>
      <c r="IC55" s="137" t="str">
        <f>IF(IF(IF($C55="Christopher Lobo",_xlfn.XLOOKUP($B55,PROSPER_Lobo!$1:$1,PROSPER_Lobo!$64:$64,""),
IF($C55="Naren Baliga",_xlfn.XLOOKUP($B55,PROSPER_Baliga!$1:$1,PROSPER_Baliga!$64:$64,""),
IF($C55="Thorsten Huhn",_xlfn.XLOOKUP($B55,PROSPER_Huhn!$1:$1,PROSPER_Huhn!$64:$64,""),
IF($C55="Nick Hull",_xlfn.XLOOKUP($B55,PROSPER_Hull!$1:$1,PROSPER_Hull!$64:$64,""),
IF($C55="Monika Kotwani",_xlfn.XLOOKUP($B55,PROSPER_Kotwani!$1:$1,PROSPER_Kotwani!$64:$64,""),
IF($C55="Jonathan Wellner",_xlfn.XLOOKUP($B55,PROSPER_Wellner!$1:$1,PROSPER_Wellner!$64:$64,""),
IF($C55="Travis Harvey",_xlfn.XLOOKUP($B55,PROSPER_Harvey!$1:$1,PROSPER_Harvey!$64:$64,""),"")))))))="","",
IF($C55="Christopher Lobo",_xlfn.XLOOKUP($B55,PROSPER_Lobo!$1:$1,PROSPER_Lobo!$64:$64,""),
IF($C55="Naren Baliga",_xlfn.XLOOKUP($B55,PROSPER_Baliga!$1:$1,PROSPER_Baliga!$64:$64,""),
IF($C55="Thorsten Huhn",_xlfn.XLOOKUP($B55,PROSPER_Huhn!$1:$1,PROSPER_Huhn!$64:$64,""),
IF($C55="Nick Hull",_xlfn.XLOOKUP($B55,PROSPER_Hull!$1:$1,PROSPER_Hull!$64:$64,""),
IF($C55="Monika Kotwani",_xlfn.XLOOKUP($B55,PROSPER_Kotwani!$1:$1,PROSPER_Kotwani!$64:$64,""),
IF($C55="Jonathan Wellner",_xlfn.XLOOKUP($B55,PROSPER_Wellner!$1:$1,PROSPER_Wellner!$64:$64,""),
IF($C55="Travis Harvey",_xlfn.XLOOKUP($B55,PROSPER_Harvey!$1:$1,PROSPER_Harvey!$64:$64,""),""))))))))="","No Score",IF(IF($C55="Christopher Lobo",_xlfn.XLOOKUP($B55,PROSPER_Lobo!$1:$1,PROSPER_Lobo!$64:$64,""),
IF($C55="Naren Baliga",_xlfn.XLOOKUP($B55,PROSPER_Baliga!$1:$1,PROSPER_Baliga!$64:$64,""),
IF($C55="Thorsten Huhn",_xlfn.XLOOKUP($B55,PROSPER_Huhn!$1:$1,PROSPER_Huhn!$64:$64,""),
IF($C55="Nick Hull",_xlfn.XLOOKUP($B55,PROSPER_Hull!$1:$1,PROSPER_Hull!$64:$64,""),
IF($C55="Monika Kotwani",_xlfn.XLOOKUP($B55,PROSPER_Kotwani!$1:$1,PROSPER_Kotwani!$64:$64,""),
IF($C55="Jonathan Wellner",_xlfn.XLOOKUP($B55,PROSPER_Wellner!$1:$1,PROSPER_Wellner!$64:$64,""),
IF($C55="Travis Harvey",_xlfn.XLOOKUP($B55,PROSPER_Harvey!$1:$1,PROSPER_Harvey!$64:$64,""),"")))))))="","",
IF($C55="Christopher Lobo",_xlfn.XLOOKUP($B55,PROSPER_Lobo!$1:$1,PROSPER_Lobo!$64:$64,""),
IF($C55="Naren Baliga",_xlfn.XLOOKUP($B55,PROSPER_Baliga!$1:$1,PROSPER_Baliga!$64:$64,""),
IF($C55="Thorsten Huhn",_xlfn.XLOOKUP($B55,PROSPER_Huhn!$1:$1,PROSPER_Huhn!$64:$64,""),
IF($C55="Nick Hull",_xlfn.XLOOKUP($B55,PROSPER_Hull!$1:$1,PROSPER_Hull!$64:$64,""),
IF($C55="Monika Kotwani",_xlfn.XLOOKUP($B55,PROSPER_Kotwani!$1:$1,PROSPER_Kotwani!$64:$64,""),
IF($C55="Jonathan Wellner",_xlfn.XLOOKUP($B55,PROSPER_Wellner!$1:$1,PROSPER_Wellner!$64:$64,""),
IF($C55="Travis Harvey",_xlfn.XLOOKUP($B55,PROSPER_Harvey!$1:$1,PROSPER_Harvey!$64:$64,""),"")))))))))</f>
        <v>No Score</v>
      </c>
      <c r="ID55" s="138" t="str">
        <f>IF(IF(IF($C55="Christopher Lobo",_xlfn.XLOOKUP($B55,PROSPER_Lobo!$1:$1,PROSPER_Lobo!$65:$65,""),
IF($C55="Naren Baliga",_xlfn.XLOOKUP($B55,PROSPER_Baliga!$1:$1,PROSPER_Baliga!$65:$65,""),
IF($C55="Thorsten Huhn",_xlfn.XLOOKUP($B55,PROSPER_Huhn!$1:$1,PROSPER_Huhn!$65:$65,""),
IF($C55="Nick Hull",_xlfn.XLOOKUP($B55,PROSPER_Hull!$1:$1,PROSPER_Hull!$65:$65,""),
IF($C55="Monika Kotwani",_xlfn.XLOOKUP($B55,PROSPER_Kotwani!$1:$1,PROSPER_Kotwani!$65:$65,""),
IF($C55="Jonathan Wellner",_xlfn.XLOOKUP($B55,PROSPER_Wellner!$1:$1,PROSPER_Wellner!$65:$65,""),
IF($C55="Travis Harvey",_xlfn.XLOOKUP($B55,PROSPER_Harvey!$1:$1,PROSPER_Harvey!$65:$65,""),"")))))))="","",
IF($C55="Christopher Lobo",_xlfn.XLOOKUP($B55,PROSPER_Lobo!$1:$1,PROSPER_Lobo!$65:$65,""),
IF($C55="Naren Baliga",_xlfn.XLOOKUP($B55,PROSPER_Baliga!$1:$1,PROSPER_Baliga!$65:$65,""),
IF($C55="Thorsten Huhn",_xlfn.XLOOKUP($B55,PROSPER_Huhn!$1:$1,PROSPER_Huhn!$65:$65,""),
IF($C55="Nick Hull",_xlfn.XLOOKUP($B55,PROSPER_Hull!$1:$1,PROSPER_Hull!$65:$65,""),
IF($C55="Monika Kotwani",_xlfn.XLOOKUP($B55,PROSPER_Kotwani!$1:$1,PROSPER_Kotwani!$65:$65,""),
IF($C55="Jonathan Wellner",_xlfn.XLOOKUP($B55,PROSPER_Wellner!$1:$1,PROSPER_Wellner!$65:$65,""),
IF($C55="Travis Harvey",_xlfn.XLOOKUP($B55,PROSPER_Harvey!$1:$1,PROSPER_Harvey!$65:$65,""),""))))))))="","No Comment",IF(IF($C55="Christopher Lobo",_xlfn.XLOOKUP($B55,PROSPER_Lobo!$1:$1,PROSPER_Lobo!$65:$65,""),
IF($C55="Naren Baliga",_xlfn.XLOOKUP($B55,PROSPER_Baliga!$1:$1,PROSPER_Baliga!$65:$65,""),
IF($C55="Thorsten Huhn",_xlfn.XLOOKUP($B55,PROSPER_Huhn!$1:$1,PROSPER_Huhn!$65:$65,""),
IF($C55="Nick Hull",_xlfn.XLOOKUP($B55,PROSPER_Hull!$1:$1,PROSPER_Hull!$65:$65,""),
IF($C55="Monika Kotwani",_xlfn.XLOOKUP($B55,PROSPER_Kotwani!$1:$1,PROSPER_Kotwani!$65:$65,""),
IF($C55="Jonathan Wellner",_xlfn.XLOOKUP($B55,PROSPER_Wellner!$1:$1,PROSPER_Wellner!$65:$65,""),
IF($C55="Travis Harvey",_xlfn.XLOOKUP($B55,PROSPER_Harvey!$1:$1,PROSPER_Harvey!$65:$65,""),"")))))))="","",
IF($C55="Christopher Lobo",_xlfn.XLOOKUP($B55,PROSPER_Lobo!$1:$1,PROSPER_Lobo!$65:$65,""),
IF($C55="Naren Baliga",_xlfn.XLOOKUP($B55,PROSPER_Baliga!$1:$1,PROSPER_Baliga!$65:$65,""),
IF($C55="Thorsten Huhn",_xlfn.XLOOKUP($B55,PROSPER_Huhn!$1:$1,PROSPER_Huhn!$65:$65,""),
IF($C55="Nick Hull",_xlfn.XLOOKUP($B55,PROSPER_Hull!$1:$1,PROSPER_Hull!$65:$65,""),
IF($C55="Monika Kotwani",_xlfn.XLOOKUP($B55,PROSPER_Kotwani!$1:$1,PROSPER_Kotwani!$65:$65,""),
IF($C55="Jonathan Wellner",_xlfn.XLOOKUP($B55,PROSPER_Wellner!$1:$1,PROSPER_Wellner!$65:$65,""),
IF($C55="Travis Harvey",_xlfn.XLOOKUP($B55,PROSPER_Harvey!$1:$1,PROSPER_Harvey!$65:$65,""),"")))))))))</f>
        <v>No Comment</v>
      </c>
      <c r="IE55" s="188" t="str">
        <f t="shared" si="474"/>
        <v>N/A</v>
      </c>
      <c r="IF55" s="135" t="str">
        <f>_xlfn.XLOOKUP(B55,PROSPERInitial_Query!$E:$E,PROSPERInitial_Query!$AO:$AO,"",,-1)</f>
        <v/>
      </c>
      <c r="IG55" s="136" t="str">
        <f t="shared" si="497"/>
        <v>Varun Vijh4 - SuccessP&amp;L Management</v>
      </c>
      <c r="IH55" s="136" t="str">
        <f>_xlfn.XLOOKUP(IG55,PROSPERDelta_Query!BK:BK,PROSPERDelta_Query!BB:BB,"",,-1)</f>
        <v/>
      </c>
      <c r="II55" s="137" t="str">
        <f t="shared" si="475"/>
        <v>N/A</v>
      </c>
      <c r="IJ55" s="137" t="str">
        <f>IF(IF(IF($C55="Christopher Lobo",_xlfn.XLOOKUP($B55,PROSPER_Lobo!$1:$1,PROSPER_Lobo!$66:$66,""),
IF($C55="Naren Baliga",_xlfn.XLOOKUP($B55,PROSPER_Baliga!$1:$1,PROSPER_Baliga!$66:$66,""),
IF($C55="Thorsten Huhn",_xlfn.XLOOKUP($B55,PROSPER_Huhn!$1:$1,PROSPER_Huhn!$66:$66,""),
IF($C55="Nick Hull",_xlfn.XLOOKUP($B55,PROSPER_Hull!$1:$1,PROSPER_Hull!$66:$66,""),
IF($C55="Monika Kotwani",_xlfn.XLOOKUP($B55,PROSPER_Kotwani!$1:$1,PROSPER_Kotwani!$66:$66,""),
IF($C55="Jonathan Wellner",_xlfn.XLOOKUP($B55,PROSPER_Wellner!$1:$1,PROSPER_Wellner!$66:$66,""),
IF($C55="Travis Harvey",_xlfn.XLOOKUP($B55,PROSPER_Harvey!$1:$1,PROSPER_Harvey!$66:$66,""),"")))))))="","",
IF($C55="Christopher Lobo",_xlfn.XLOOKUP($B55,PROSPER_Lobo!$1:$1,PROSPER_Lobo!$66:$66,""),
IF($C55="Naren Baliga",_xlfn.XLOOKUP($B55,PROSPER_Baliga!$1:$1,PROSPER_Baliga!$66:$66,""),
IF($C55="Thorsten Huhn",_xlfn.XLOOKUP($B55,PROSPER_Huhn!$1:$1,PROSPER_Huhn!$66:$66,""),
IF($C55="Nick Hull",_xlfn.XLOOKUP($B55,PROSPER_Hull!$1:$1,PROSPER_Hull!$66:$66,""),
IF($C55="Monika Kotwani",_xlfn.XLOOKUP($B55,PROSPER_Kotwani!$1:$1,PROSPER_Kotwani!$66:$66,""),
IF($C55="Jonathan Wellner",_xlfn.XLOOKUP($B55,PROSPER_Wellner!$1:$1,PROSPER_Wellner!$66:$66,""),
IF($C55="Travis Harvey",_xlfn.XLOOKUP($B55,PROSPER_Harvey!$1:$1,PROSPER_Harvey!$66:$66,""),""))))))))="","No Score",IF(IF($C55="Christopher Lobo",_xlfn.XLOOKUP($B55,PROSPER_Lobo!$1:$1,PROSPER_Lobo!$66:$66,""),
IF($C55="Naren Baliga",_xlfn.XLOOKUP($B55,PROSPER_Baliga!$1:$1,PROSPER_Baliga!$66:$66,""),
IF($C55="Thorsten Huhn",_xlfn.XLOOKUP($B55,PROSPER_Huhn!$1:$1,PROSPER_Huhn!$66:$66,""),
IF($C55="Nick Hull",_xlfn.XLOOKUP($B55,PROSPER_Hull!$1:$1,PROSPER_Hull!$66:$66,""),
IF($C55="Monika Kotwani",_xlfn.XLOOKUP($B55,PROSPER_Kotwani!$1:$1,PROSPER_Kotwani!$66:$66,""),
IF($C55="Jonathan Wellner",_xlfn.XLOOKUP($B55,PROSPER_Wellner!$1:$1,PROSPER_Wellner!$66:$66,""),
IF($C55="Travis Harvey",_xlfn.XLOOKUP($B55,PROSPER_Harvey!$1:$1,PROSPER_Harvey!$66:$66,""),"")))))))="","",
IF($C55="Christopher Lobo",_xlfn.XLOOKUP($B55,PROSPER_Lobo!$1:$1,PROSPER_Lobo!$66:$66,""),
IF($C55="Naren Baliga",_xlfn.XLOOKUP($B55,PROSPER_Baliga!$1:$1,PROSPER_Baliga!$66:$66,""),
IF($C55="Thorsten Huhn",_xlfn.XLOOKUP($B55,PROSPER_Huhn!$1:$1,PROSPER_Huhn!$66:$66,""),
IF($C55="Nick Hull",_xlfn.XLOOKUP($B55,PROSPER_Hull!$1:$1,PROSPER_Hull!$66:$66,""),
IF($C55="Monika Kotwani",_xlfn.XLOOKUP($B55,PROSPER_Kotwani!$1:$1,PROSPER_Kotwani!$66:$66,""),
IF($C55="Jonathan Wellner",_xlfn.XLOOKUP($B55,PROSPER_Wellner!$1:$1,PROSPER_Wellner!$66:$66,""),
IF($C55="Travis Harvey",_xlfn.XLOOKUP($B55,PROSPER_Harvey!$1:$1,PROSPER_Harvey!$66:$66,""),"")))))))))</f>
        <v>No Score</v>
      </c>
      <c r="IK55" s="138" t="str">
        <f>IF(IF(IF($C55="Christopher Lobo",_xlfn.XLOOKUP($B55,PROSPER_Lobo!$1:$1,PROSPER_Lobo!$67:$67,""),
IF($C55="Naren Baliga",_xlfn.XLOOKUP($B55,PROSPER_Baliga!$1:$1,PROSPER_Baliga!$67:$67,""),
IF($C55="Thorsten Huhn",_xlfn.XLOOKUP($B55,PROSPER_Huhn!$1:$1,PROSPER_Huhn!$67:$67,""),
IF($C55="Nick Hull",_xlfn.XLOOKUP($B55,PROSPER_Hull!$1:$1,PROSPER_Hull!$67:$67,""),
IF($C55="Monika Kotwani",_xlfn.XLOOKUP($B55,PROSPER_Kotwani!$1:$1,PROSPER_Kotwani!$67:$67,""),
IF($C55="Jonathan Wellner",_xlfn.XLOOKUP($B55,PROSPER_Wellner!$1:$1,PROSPER_Wellner!$67:$67,""),
IF($C55="Travis Harvey",_xlfn.XLOOKUP($B55,PROSPER_Harvey!$1:$1,PROSPER_Harvey!$67:$67,""),"")))))))="","",
IF($C55="Christopher Lobo",_xlfn.XLOOKUP($B55,PROSPER_Lobo!$1:$1,PROSPER_Lobo!$67:$67,""),
IF($C55="Naren Baliga",_xlfn.XLOOKUP($B55,PROSPER_Baliga!$1:$1,PROSPER_Baliga!$67:$67,""),
IF($C55="Thorsten Huhn",_xlfn.XLOOKUP($B55,PROSPER_Huhn!$1:$1,PROSPER_Huhn!$67:$67,""),
IF($C55="Nick Hull",_xlfn.XLOOKUP($B55,PROSPER_Hull!$1:$1,PROSPER_Hull!$67:$67,""),
IF($C55="Monika Kotwani",_xlfn.XLOOKUP($B55,PROSPER_Kotwani!$1:$1,PROSPER_Kotwani!$67:$67,""),
IF($C55="Jonathan Wellner",_xlfn.XLOOKUP($B55,PROSPER_Wellner!$1:$1,PROSPER_Wellner!$67:$67,""),
IF($C55="Travis Harvey",_xlfn.XLOOKUP($B55,PROSPER_Harvey!$1:$1,PROSPER_Harvey!$67:$67,""),""))))))))="","No Comment",IF(IF($C55="Christopher Lobo",_xlfn.XLOOKUP($B55,PROSPER_Lobo!$1:$1,PROSPER_Lobo!$67:$67,""),
IF($C55="Naren Baliga",_xlfn.XLOOKUP($B55,PROSPER_Baliga!$1:$1,PROSPER_Baliga!$67:$67,""),
IF($C55="Thorsten Huhn",_xlfn.XLOOKUP($B55,PROSPER_Huhn!$1:$1,PROSPER_Huhn!$67:$67,""),
IF($C55="Nick Hull",_xlfn.XLOOKUP($B55,PROSPER_Hull!$1:$1,PROSPER_Hull!$67:$67,""),
IF($C55="Monika Kotwani",_xlfn.XLOOKUP($B55,PROSPER_Kotwani!$1:$1,PROSPER_Kotwani!$67:$67,""),
IF($C55="Jonathan Wellner",_xlfn.XLOOKUP($B55,PROSPER_Wellner!$1:$1,PROSPER_Wellner!$67:$67,""),
IF($C55="Travis Harvey",_xlfn.XLOOKUP($B55,PROSPER_Harvey!$1:$1,PROSPER_Harvey!$67:$67,""),"")))))))="","",
IF($C55="Christopher Lobo",_xlfn.XLOOKUP($B55,PROSPER_Lobo!$1:$1,PROSPER_Lobo!$67:$67,""),
IF($C55="Naren Baliga",_xlfn.XLOOKUP($B55,PROSPER_Baliga!$1:$1,PROSPER_Baliga!$67:$67,""),
IF($C55="Thorsten Huhn",_xlfn.XLOOKUP($B55,PROSPER_Huhn!$1:$1,PROSPER_Huhn!$67:$67,""),
IF($C55="Nick Hull",_xlfn.XLOOKUP($B55,PROSPER_Hull!$1:$1,PROSPER_Hull!$67:$67,""),
IF($C55="Monika Kotwani",_xlfn.XLOOKUP($B55,PROSPER_Kotwani!$1:$1,PROSPER_Kotwani!$67:$67,""),
IF($C55="Jonathan Wellner",_xlfn.XLOOKUP($B55,PROSPER_Wellner!$1:$1,PROSPER_Wellner!$67:$67,""),
IF($C55="Travis Harvey",_xlfn.XLOOKUP($B55,PROSPER_Harvey!$1:$1,PROSPER_Harvey!$67:$67,""),"")))))))))</f>
        <v>No Comment</v>
      </c>
      <c r="IL55" s="188" t="str">
        <f t="shared" si="476"/>
        <v>N/A</v>
      </c>
      <c r="IM55" s="135" t="str">
        <f>_xlfn.XLOOKUP(B55,PROSPERInitial_Query!$E:$E,PROSPERInitial_Query!$AP:$AP,"",,-1)</f>
        <v/>
      </c>
      <c r="IN55" s="136" t="str">
        <f t="shared" si="404"/>
        <v>Varun Vijh4 - SuccessService Plan Management (PE)</v>
      </c>
      <c r="IO55" s="136" t="str">
        <f>_xlfn.XLOOKUP(IN55,PROSPERDelta_Query!BK:BK,PROSPERDelta_Query!BC:BC,"",,-1)</f>
        <v/>
      </c>
      <c r="IP55" s="137" t="str">
        <f t="shared" si="477"/>
        <v>N/A</v>
      </c>
      <c r="IQ55" s="137" t="str">
        <f>IF(IF(IF($C55="Christopher Lobo",_xlfn.XLOOKUP($B55,PROSPER_Lobo!$1:$1,PROSPER_Lobo!$68:$68,""),
IF($C55="Naren Baliga",_xlfn.XLOOKUP($B55,PROSPER_Baliga!$1:$1,PROSPER_Baliga!$68:$68,""),
IF($C55="Thorsten Huhn",_xlfn.XLOOKUP($B55,PROSPER_Huhn!$1:$1,PROSPER_Huhn!$68:$68,""),
IF($C55="Nick Hull",_xlfn.XLOOKUP($B55,PROSPER_Hull!$1:$1,PROSPER_Hull!$68:$68,""),
IF($C55="Monika Kotwani",_xlfn.XLOOKUP($B55,PROSPER_Kotwani!$1:$1,PROSPER_Kotwani!$68:$68,""),
IF($C55="Jonathan Wellner",_xlfn.XLOOKUP($B55,PROSPER_Wellner!$1:$1,PROSPER_Wellner!$68:$68,""),
IF($C55="Travis Harvey",_xlfn.XLOOKUP($B55,PROSPER_Harvey!$1:$1,PROSPER_Harvey!$68:$68,""),"")))))))="","",
IF($C55="Christopher Lobo",_xlfn.XLOOKUP($B55,PROSPER_Lobo!$1:$1,PROSPER_Lobo!$68:$68,""),
IF($C55="Naren Baliga",_xlfn.XLOOKUP($B55,PROSPER_Baliga!$1:$1,PROSPER_Baliga!$68:$68,""),
IF($C55="Thorsten Huhn",_xlfn.XLOOKUP($B55,PROSPER_Huhn!$1:$1,PROSPER_Huhn!$68:$68,""),
IF($C55="Nick Hull",_xlfn.XLOOKUP($B55,PROSPER_Hull!$1:$1,PROSPER_Hull!$68:$68,""),
IF($C55="Monika Kotwani",_xlfn.XLOOKUP($B55,PROSPER_Kotwani!$1:$1,PROSPER_Kotwani!$68:$68,""),
IF($C55="Jonathan Wellner",_xlfn.XLOOKUP($B55,PROSPER_Wellner!$1:$1,PROSPER_Wellner!$68:$68,""),
IF($C55="Travis Harvey",_xlfn.XLOOKUP($B55,PROSPER_Harvey!$1:$1,PROSPER_Harvey!$68:$68,""),""))))))))="","No Score",IF(IF($C55="Christopher Lobo",_xlfn.XLOOKUP($B55,PROSPER_Lobo!$1:$1,PROSPER_Lobo!$68:$68,""),
IF($C55="Naren Baliga",_xlfn.XLOOKUP($B55,PROSPER_Baliga!$1:$1,PROSPER_Baliga!$68:$68,""),
IF($C55="Thorsten Huhn",_xlfn.XLOOKUP($B55,PROSPER_Huhn!$1:$1,PROSPER_Huhn!$68:$68,""),
IF($C55="Nick Hull",_xlfn.XLOOKUP($B55,PROSPER_Hull!$1:$1,PROSPER_Hull!$68:$68,""),
IF($C55="Monika Kotwani",_xlfn.XLOOKUP($B55,PROSPER_Kotwani!$1:$1,PROSPER_Kotwani!$68:$68,""),
IF($C55="Jonathan Wellner",_xlfn.XLOOKUP($B55,PROSPER_Wellner!$1:$1,PROSPER_Wellner!$68:$68,""),
IF($C55="Travis Harvey",_xlfn.XLOOKUP($B55,PROSPER_Harvey!$1:$1,PROSPER_Harvey!$68:$68,""),"")))))))="","",
IF($C55="Christopher Lobo",_xlfn.XLOOKUP($B55,PROSPER_Lobo!$1:$1,PROSPER_Lobo!$68:$68,""),
IF($C55="Naren Baliga",_xlfn.XLOOKUP($B55,PROSPER_Baliga!$1:$1,PROSPER_Baliga!$68:$68,""),
IF($C55="Thorsten Huhn",_xlfn.XLOOKUP($B55,PROSPER_Huhn!$1:$1,PROSPER_Huhn!$68:$68,""),
IF($C55="Nick Hull",_xlfn.XLOOKUP($B55,PROSPER_Hull!$1:$1,PROSPER_Hull!$68:$68,""),
IF($C55="Monika Kotwani",_xlfn.XLOOKUP($B55,PROSPER_Kotwani!$1:$1,PROSPER_Kotwani!$68:$68,""),
IF($C55="Jonathan Wellner",_xlfn.XLOOKUP($B55,PROSPER_Wellner!$1:$1,PROSPER_Wellner!$68:$68,""),
IF($C55="Travis Harvey",_xlfn.XLOOKUP($B55,PROSPER_Harvey!$1:$1,PROSPER_Harvey!$68:$68,""),"")))))))))</f>
        <v>No Score</v>
      </c>
      <c r="IR55" s="138" t="str">
        <f>IF(IF(IF($C55="Christopher Lobo",_xlfn.XLOOKUP($B55,PROSPER_Lobo!$1:$1,PROSPER_Lobo!$69:$69,""),
IF($C55="Naren Baliga",_xlfn.XLOOKUP($B55,PROSPER_Baliga!$1:$1,PROSPER_Baliga!$69:$69,""),
IF($C55="Thorsten Huhn",_xlfn.XLOOKUP($B55,PROSPER_Huhn!$1:$1,PROSPER_Huhn!$69:$69,""),
IF($C55="Nick Hull",_xlfn.XLOOKUP($B55,PROSPER_Hull!$1:$1,PROSPER_Hull!$69:$69,""),
IF($C55="Monika Kotwani",_xlfn.XLOOKUP($B55,PROSPER_Kotwani!$1:$1,PROSPER_Kotwani!$69:$69,""),
IF($C55="Jonathan Wellner",_xlfn.XLOOKUP($B55,PROSPER_Wellner!$1:$1,PROSPER_Wellner!$69:$69,""),
IF($C55="Travis Harvey",_xlfn.XLOOKUP($B55,PROSPER_Harvey!$1:$1,PROSPER_Harvey!$69:$69,""),"")))))))="","",
IF($C55="Christopher Lobo",_xlfn.XLOOKUP($B55,PROSPER_Lobo!$1:$1,PROSPER_Lobo!$69:$69,""),
IF($C55="Naren Baliga",_xlfn.XLOOKUP($B55,PROSPER_Baliga!$1:$1,PROSPER_Baliga!$69:$69,""),
IF($C55="Thorsten Huhn",_xlfn.XLOOKUP($B55,PROSPER_Huhn!$1:$1,PROSPER_Huhn!$69:$69,""),
IF($C55="Nick Hull",_xlfn.XLOOKUP($B55,PROSPER_Hull!$1:$1,PROSPER_Hull!$69:$69,""),
IF($C55="Monika Kotwani",_xlfn.XLOOKUP($B55,PROSPER_Kotwani!$1:$1,PROSPER_Kotwani!$69:$69,""),
IF($C55="Jonathan Wellner",_xlfn.XLOOKUP($B55,PROSPER_Wellner!$1:$1,PROSPER_Wellner!$69:$69,""),
IF($C55="Travis Harvey",_xlfn.XLOOKUP($B55,PROSPER_Harvey!$1:$1,PROSPER_Harvey!$69:$69,""),""))))))))="","No Comment",IF(IF($C55="Christopher Lobo",_xlfn.XLOOKUP($B55,PROSPER_Lobo!$1:$1,PROSPER_Lobo!$69:$69,""),
IF($C55="Naren Baliga",_xlfn.XLOOKUP($B55,PROSPER_Baliga!$1:$1,PROSPER_Baliga!$69:$69,""),
IF($C55="Thorsten Huhn",_xlfn.XLOOKUP($B55,PROSPER_Huhn!$1:$1,PROSPER_Huhn!$69:$69,""),
IF($C55="Nick Hull",_xlfn.XLOOKUP($B55,PROSPER_Hull!$1:$1,PROSPER_Hull!$69:$69,""),
IF($C55="Monika Kotwani",_xlfn.XLOOKUP($B55,PROSPER_Kotwani!$1:$1,PROSPER_Kotwani!$69:$69,""),
IF($C55="Jonathan Wellner",_xlfn.XLOOKUP($B55,PROSPER_Wellner!$1:$1,PROSPER_Wellner!$69:$69,""),
IF($C55="Travis Harvey",_xlfn.XLOOKUP($B55,PROSPER_Harvey!$1:$1,PROSPER_Harvey!$69:$69,""),"")))))))="","",
IF($C55="Christopher Lobo",_xlfn.XLOOKUP($B55,PROSPER_Lobo!$1:$1,PROSPER_Lobo!$69:$69,""),
IF($C55="Naren Baliga",_xlfn.XLOOKUP($B55,PROSPER_Baliga!$1:$1,PROSPER_Baliga!$69:$69,""),
IF($C55="Thorsten Huhn",_xlfn.XLOOKUP($B55,PROSPER_Huhn!$1:$1,PROSPER_Huhn!$69:$69,""),
IF($C55="Nick Hull",_xlfn.XLOOKUP($B55,PROSPER_Hull!$1:$1,PROSPER_Hull!$69:$69,""),
IF($C55="Monika Kotwani",_xlfn.XLOOKUP($B55,PROSPER_Kotwani!$1:$1,PROSPER_Kotwani!$69:$69,""),
IF($C55="Jonathan Wellner",_xlfn.XLOOKUP($B55,PROSPER_Wellner!$1:$1,PROSPER_Wellner!$69:$69,""),
IF($C55="Travis Harvey",_xlfn.XLOOKUP($B55,PROSPER_Harvey!$1:$1,PROSPER_Harvey!$69:$69,""),"")))))))))</f>
        <v>No Comment</v>
      </c>
      <c r="IS55" s="188" t="str">
        <f t="shared" si="478"/>
        <v>N/A</v>
      </c>
      <c r="IT55" s="187" t="str">
        <f t="shared" si="479"/>
        <v>N/A</v>
      </c>
      <c r="IU55" s="128" t="str">
        <f t="shared" si="480"/>
        <v>N/A</v>
      </c>
      <c r="IV55" s="188" t="str">
        <f t="shared" si="481"/>
        <v>N/A</v>
      </c>
      <c r="IW55" s="139">
        <f>_xlfn.XLOOKUP($B55,Vlookups_Local!B:B,Vlookups_Local!F:F)</f>
        <v>0.90959119496855356</v>
      </c>
      <c r="IX55" s="140">
        <f>_xlfn.XLOOKUP($B55,Vlookups_Local!B:B,Vlookups_Local!G:G)</f>
        <v>0.70283018867924529</v>
      </c>
      <c r="IY55" s="140">
        <f>_xlfn.XLOOKUP($B55,Vlookups_Local!B:B,Vlookups_Local!H:H)</f>
        <v>0.20676100628930819</v>
      </c>
      <c r="IZ55" s="141">
        <f t="shared" si="482"/>
        <v>9.0959119496855365</v>
      </c>
      <c r="JA55" s="142">
        <f>_xlfn.XLOOKUP($B55,LevelUp_Query!A:A,LevelUp_Query!C:C,"")</f>
        <v>91</v>
      </c>
      <c r="JB55" s="143" t="str">
        <f>_xlfn.XLOOKUP($B55,LevelUp_Query!A:A,LevelUp_Query!F:F,"")</f>
        <v>Peak 1 - Kosciuszko</v>
      </c>
      <c r="JC55" s="143">
        <f>_xlfn.XLOOKUP($B55,LevelUp_Query!A:A,LevelUp_Query!E:E,"")</f>
        <v>20</v>
      </c>
      <c r="JD55" s="141">
        <f t="shared" si="405"/>
        <v>10</v>
      </c>
      <c r="JE55" s="144" t="str">
        <f>_xlfn.XLOOKUP(B55,PROSPERInitial_Query!$E:$E,PROSPERInitial_Query!$AQ:$AQ,"",,-1)</f>
        <v/>
      </c>
      <c r="JF55" s="136" t="str">
        <f t="shared" si="406"/>
        <v>Varun Vijh7 - ResponsibilityGiving Back (L&amp;L)</v>
      </c>
      <c r="JG55" s="136" t="str">
        <f>_xlfn.XLOOKUP(JF55,PROSPERDelta_Query!BK:BK,PROSPERDelta_Query!BE:BE,"",,-1)</f>
        <v/>
      </c>
      <c r="JH55" s="137" t="str">
        <f t="shared" si="483"/>
        <v>N/A</v>
      </c>
      <c r="JI55" s="137" t="str">
        <f>IF(IF(IF($C55="Christopher Lobo",_xlfn.XLOOKUP($B55,PROSPER_Lobo!$1:$1,PROSPER_Lobo!$70:$70,""),
IF($C55="Naren Baliga",_xlfn.XLOOKUP($B55,PROSPER_Baliga!$1:$1,PROSPER_Baliga!$70:$70,""),
IF($C55="Thorsten Huhn",_xlfn.XLOOKUP($B55,PROSPER_Huhn!$1:$1,PROSPER_Huhn!$70:$70,""),
IF($C55="Nick Hull",_xlfn.XLOOKUP($B55,PROSPER_Hull!$1:$1,PROSPER_Hull!$70:$70,""),
IF($C55="Monika Kotwani",_xlfn.XLOOKUP($B55,PROSPER_Kotwani!$1:$1,PROSPER_Kotwani!$70:$70,""),
IF($C55="Jonathan Wellner",_xlfn.XLOOKUP($B55,PROSPER_Wellner!$1:$1,PROSPER_Wellner!$70:$70,""),
IF($C55="Travis Harvey",_xlfn.XLOOKUP($B55,PROSPER_Harvey!$1:$1,PROSPER_Harvey!$70:$70,""),"")))))))="","",
IF($C55="Christopher Lobo",_xlfn.XLOOKUP($B55,PROSPER_Lobo!$1:$1,PROSPER_Lobo!$70:$70,""),
IF($C55="Naren Baliga",_xlfn.XLOOKUP($B55,PROSPER_Baliga!$1:$1,PROSPER_Baliga!$70:$70,""),
IF($C55="Thorsten Huhn",_xlfn.XLOOKUP($B55,PROSPER_Huhn!$1:$1,PROSPER_Huhn!$70:$70,""),
IF($C55="Nick Hull",_xlfn.XLOOKUP($B55,PROSPER_Hull!$1:$1,PROSPER_Hull!$70:$70,""),
IF($C55="Monika Kotwani",_xlfn.XLOOKUP($B55,PROSPER_Kotwani!$1:$1,PROSPER_Kotwani!$70:$70,""),
IF($C55="Jonathan Wellner",_xlfn.XLOOKUP($B55,PROSPER_Wellner!$1:$1,PROSPER_Wellner!$70:$70,""),
IF($C55="Travis Harvey",_xlfn.XLOOKUP($B55,PROSPER_Harvey!$1:$1,PROSPER_Harvey!$70:$70,""),""))))))))="","No Score",IF(IF($C55="Christopher Lobo",_xlfn.XLOOKUP($B55,PROSPER_Lobo!$1:$1,PROSPER_Lobo!$70:$70,""),
IF($C55="Naren Baliga",_xlfn.XLOOKUP($B55,PROSPER_Baliga!$1:$1,PROSPER_Baliga!$70:$70,""),
IF($C55="Thorsten Huhn",_xlfn.XLOOKUP($B55,PROSPER_Huhn!$1:$1,PROSPER_Huhn!$70:$70,""),
IF($C55="Nick Hull",_xlfn.XLOOKUP($B55,PROSPER_Hull!$1:$1,PROSPER_Hull!$70:$70,""),
IF($C55="Monika Kotwani",_xlfn.XLOOKUP($B55,PROSPER_Kotwani!$1:$1,PROSPER_Kotwani!$70:$70,""),
IF($C55="Jonathan Wellner",_xlfn.XLOOKUP($B55,PROSPER_Wellner!$1:$1,PROSPER_Wellner!$70:$70,""),
IF($C55="Travis Harvey",_xlfn.XLOOKUP($B55,PROSPER_Harvey!$1:$1,PROSPER_Harvey!$70:$70,""),"")))))))="","",
IF($C55="Christopher Lobo",_xlfn.XLOOKUP($B55,PROSPER_Lobo!$1:$1,PROSPER_Lobo!$70:$70,""),
IF($C55="Naren Baliga",_xlfn.XLOOKUP($B55,PROSPER_Baliga!$1:$1,PROSPER_Baliga!$70:$70,""),
IF($C55="Thorsten Huhn",_xlfn.XLOOKUP($B55,PROSPER_Huhn!$1:$1,PROSPER_Huhn!$70:$70,""),
IF($C55="Nick Hull",_xlfn.XLOOKUP($B55,PROSPER_Hull!$1:$1,PROSPER_Hull!$70:$70,""),
IF($C55="Monika Kotwani",_xlfn.XLOOKUP($B55,PROSPER_Kotwani!$1:$1,PROSPER_Kotwani!$70:$70,""),
IF($C55="Jonathan Wellner",_xlfn.XLOOKUP($B55,PROSPER_Wellner!$1:$1,PROSPER_Wellner!$70:$70,""),
IF($C55="Travis Harvey",_xlfn.XLOOKUP($B55,PROSPER_Harvey!$1:$1,PROSPER_Harvey!$70:$70,""),"")))))))))</f>
        <v>No Score</v>
      </c>
      <c r="JJ55" s="138" t="str">
        <f>IF(IF(IF($C55="Christopher Lobo",_xlfn.XLOOKUP($B55,PROSPER_Lobo!$1:$1,PROSPER_Lobo!$71:$71,""),
IF($C55="Naren Baliga",_xlfn.XLOOKUP($B55,PROSPER_Baliga!$1:$1,PROSPER_Baliga!$71:$71,""),
IF($C55="Thorsten Huhn",_xlfn.XLOOKUP($B55,PROSPER_Huhn!$1:$1,PROSPER_Huhn!$71:$71,""),
IF($C55="Nick Hull",_xlfn.XLOOKUP($B55,PROSPER_Hull!$1:$1,PROSPER_Hull!$71:$71,""),
IF($C55="Monika Kotwani",_xlfn.XLOOKUP($B55,PROSPER_Kotwani!$1:$1,PROSPER_Kotwani!$71:$71,""),
IF($C55="Jonathan Wellner",_xlfn.XLOOKUP($B55,PROSPER_Wellner!$1:$1,PROSPER_Wellner!$71:$71,""),
IF($C55="Travis Harvey",_xlfn.XLOOKUP($B55,PROSPER_Harvey!$1:$1,PROSPER_Harvey!$71:$71,""),"")))))))="","",
IF($C55="Christopher Lobo",_xlfn.XLOOKUP($B55,PROSPER_Lobo!$1:$1,PROSPER_Lobo!$71:$71,""),
IF($C55="Naren Baliga",_xlfn.XLOOKUP($B55,PROSPER_Baliga!$1:$1,PROSPER_Baliga!$71:$71,""),
IF($C55="Thorsten Huhn",_xlfn.XLOOKUP($B55,PROSPER_Huhn!$1:$1,PROSPER_Huhn!$71:$71,""),
IF($C55="Nick Hull",_xlfn.XLOOKUP($B55,PROSPER_Hull!$1:$1,PROSPER_Hull!$71:$71,""),
IF($C55="Monika Kotwani",_xlfn.XLOOKUP($B55,PROSPER_Kotwani!$1:$1,PROSPER_Kotwani!$71:$71,""),
IF($C55="Jonathan Wellner",_xlfn.XLOOKUP($B55,PROSPER_Wellner!$1:$1,PROSPER_Wellner!$71:$71,""),
IF($C55="Travis Harvey",_xlfn.XLOOKUP($B55,PROSPER_Harvey!$1:$1,PROSPER_Harvey!$71:$71,""),""))))))))="","No Comment",IF(IF($C55="Christopher Lobo",_xlfn.XLOOKUP($B55,PROSPER_Lobo!$1:$1,PROSPER_Lobo!$71:$71,""),
IF($C55="Naren Baliga",_xlfn.XLOOKUP($B55,PROSPER_Baliga!$1:$1,PROSPER_Baliga!$71:$71,""),
IF($C55="Thorsten Huhn",_xlfn.XLOOKUP($B55,PROSPER_Huhn!$1:$1,PROSPER_Huhn!$71:$71,""),
IF($C55="Nick Hull",_xlfn.XLOOKUP($B55,PROSPER_Hull!$1:$1,PROSPER_Hull!$71:$71,""),
IF($C55="Monika Kotwani",_xlfn.XLOOKUP($B55,PROSPER_Kotwani!$1:$1,PROSPER_Kotwani!$71:$71,""),
IF($C55="Jonathan Wellner",_xlfn.XLOOKUP($B55,PROSPER_Wellner!$1:$1,PROSPER_Wellner!$71:$71,""),
IF($C55="Travis Harvey",_xlfn.XLOOKUP($B55,PROSPER_Harvey!$1:$1,PROSPER_Harvey!$71:$71,""),"")))))))="","",
IF($C55="Christopher Lobo",_xlfn.XLOOKUP($B55,PROSPER_Lobo!$1:$1,PROSPER_Lobo!$71:$71,""),
IF($C55="Naren Baliga",_xlfn.XLOOKUP($B55,PROSPER_Baliga!$1:$1,PROSPER_Baliga!$71:$71,""),
IF($C55="Thorsten Huhn",_xlfn.XLOOKUP($B55,PROSPER_Huhn!$1:$1,PROSPER_Huhn!$71:$71,""),
IF($C55="Nick Hull",_xlfn.XLOOKUP($B55,PROSPER_Hull!$1:$1,PROSPER_Hull!$71:$71,""),
IF($C55="Monika Kotwani",_xlfn.XLOOKUP($B55,PROSPER_Kotwani!$1:$1,PROSPER_Kotwani!$71:$71,""),
IF($C55="Jonathan Wellner",_xlfn.XLOOKUP($B55,PROSPER_Wellner!$1:$1,PROSPER_Wellner!$71:$71,""),
IF($C55="Travis Harvey",_xlfn.XLOOKUP($B55,PROSPER_Harvey!$1:$1,PROSPER_Harvey!$71:$71,""),"")))))))))</f>
        <v>No Comment</v>
      </c>
      <c r="JK55" s="141" t="str">
        <f t="shared" si="484"/>
        <v>N/A</v>
      </c>
      <c r="JL55" s="135" t="str">
        <f>_xlfn.XLOOKUP(B55,PROSPERInitial_Query!$E:$E,PROSPERInitial_Query!$AR:$AR,"",,-1)</f>
        <v/>
      </c>
      <c r="JM55" s="136" t="str">
        <f t="shared" si="407"/>
        <v>Varun Vijh7 - ResponsibilityExecutive Communication</v>
      </c>
      <c r="JN55" s="136" t="str">
        <f>_xlfn.XLOOKUP(JM55,PROSPERDelta_Query!BK:BK,PROSPERDelta_Query!BF:BF,"",,-1)</f>
        <v/>
      </c>
      <c r="JO55" s="137" t="str">
        <f t="shared" si="485"/>
        <v>N/A</v>
      </c>
      <c r="JP55" s="137" t="str">
        <f>IF(IF(IF($C55="Christopher Lobo",_xlfn.XLOOKUP($B55,PROSPER_Lobo!$1:$1,PROSPER_Lobo!$72:$72,""),
IF($C55="Naren Baliga",_xlfn.XLOOKUP($B55,PROSPER_Baliga!$1:$1,PROSPER_Baliga!$72:$72,""),
IF($C55="Thorsten Huhn",_xlfn.XLOOKUP($B55,PROSPER_Huhn!$1:$1,PROSPER_Huhn!$72:$72,""),
IF($C55="Nick Hull",_xlfn.XLOOKUP($B55,PROSPER_Hull!$1:$1,PROSPER_Hull!$72:$72,""),
IF($C55="Monika Kotwani",_xlfn.XLOOKUP($B55,PROSPER_Kotwani!$1:$1,PROSPER_Kotwani!$72:$72,""),
IF($C55="Jonathan Wellner",_xlfn.XLOOKUP($B55,PROSPER_Wellner!$1:$1,PROSPER_Wellner!$72:$72,""),
IF($C55="Travis Harvey",_xlfn.XLOOKUP($B55,PROSPER_Harvey!$1:$1,PROSPER_Harvey!$72:$72,""),"")))))))="","",
IF($C55="Christopher Lobo",_xlfn.XLOOKUP($B55,PROSPER_Lobo!$1:$1,PROSPER_Lobo!$72:$72,""),
IF($C55="Naren Baliga",_xlfn.XLOOKUP($B55,PROSPER_Baliga!$1:$1,PROSPER_Baliga!$72:$72,""),
IF($C55="Thorsten Huhn",_xlfn.XLOOKUP($B55,PROSPER_Huhn!$1:$1,PROSPER_Huhn!$72:$72,""),
IF($C55="Nick Hull",_xlfn.XLOOKUP($B55,PROSPER_Hull!$1:$1,PROSPER_Hull!$72:$72,""),
IF($C55="Monika Kotwani",_xlfn.XLOOKUP($B55,PROSPER_Kotwani!$1:$1,PROSPER_Kotwani!$72:$72,""),
IF($C55="Jonathan Wellner",_xlfn.XLOOKUP($B55,PROSPER_Wellner!$1:$1,PROSPER_Wellner!$72:$72,""),
IF($C55="Travis Harvey",_xlfn.XLOOKUP($B55,PROSPER_Harvey!$1:$1,PROSPER_Harvey!$72:$72,""),""))))))))="","No Score",IF(IF($C55="Christopher Lobo",_xlfn.XLOOKUP($B55,PROSPER_Lobo!$1:$1,PROSPER_Lobo!$72:$72,""),
IF($C55="Naren Baliga",_xlfn.XLOOKUP($B55,PROSPER_Baliga!$1:$1,PROSPER_Baliga!$72:$72,""),
IF($C55="Thorsten Huhn",_xlfn.XLOOKUP($B55,PROSPER_Huhn!$1:$1,PROSPER_Huhn!$72:$72,""),
IF($C55="Nick Hull",_xlfn.XLOOKUP($B55,PROSPER_Hull!$1:$1,PROSPER_Hull!$72:$72,""),
IF($C55="Monika Kotwani",_xlfn.XLOOKUP($B55,PROSPER_Kotwani!$1:$1,PROSPER_Kotwani!$72:$72,""),
IF($C55="Jonathan Wellner",_xlfn.XLOOKUP($B55,PROSPER_Wellner!$1:$1,PROSPER_Wellner!$72:$72,""),
IF($C55="Travis Harvey",_xlfn.XLOOKUP($B55,PROSPER_Harvey!$1:$1,PROSPER_Harvey!$72:$72,""),"")))))))="","",
IF($C55="Christopher Lobo",_xlfn.XLOOKUP($B55,PROSPER_Lobo!$1:$1,PROSPER_Lobo!$72:$72,""),
IF($C55="Naren Baliga",_xlfn.XLOOKUP($B55,PROSPER_Baliga!$1:$1,PROSPER_Baliga!$72:$72,""),
IF($C55="Thorsten Huhn",_xlfn.XLOOKUP($B55,PROSPER_Huhn!$1:$1,PROSPER_Huhn!$72:$72,""),
IF($C55="Nick Hull",_xlfn.XLOOKUP($B55,PROSPER_Hull!$1:$1,PROSPER_Hull!$72:$72,""),
IF($C55="Monika Kotwani",_xlfn.XLOOKUP($B55,PROSPER_Kotwani!$1:$1,PROSPER_Kotwani!$72:$72,""),
IF($C55="Jonathan Wellner",_xlfn.XLOOKUP($B55,PROSPER_Wellner!$1:$1,PROSPER_Wellner!$72:$72,""),
IF($C55="Travis Harvey",_xlfn.XLOOKUP($B55,PROSPER_Harvey!$1:$1,PROSPER_Harvey!$72:$72,""),"")))))))))</f>
        <v>No Score</v>
      </c>
      <c r="JQ55" s="138" t="str">
        <f>IF(IF(IF($C55="Christopher Lobo",_xlfn.XLOOKUP($B55,PROSPER_Lobo!$1:$1,PROSPER_Lobo!$73:$73,""),
IF($C55="Naren Baliga",_xlfn.XLOOKUP($B55,PROSPER_Baliga!$1:$1,PROSPER_Baliga!$73:$73,""),
IF($C55="Thorsten Huhn",_xlfn.XLOOKUP($B55,PROSPER_Huhn!$1:$1,PROSPER_Huhn!$73:$73,""),
IF($C55="Nick Hull",_xlfn.XLOOKUP($B55,PROSPER_Hull!$1:$1,PROSPER_Hull!$73:$73,""),
IF($C55="Monika Kotwani",_xlfn.XLOOKUP($B55,PROSPER_Kotwani!$1:$1,PROSPER_Kotwani!$73:$73,""),
IF($C55="Jonathan Wellner",_xlfn.XLOOKUP($B55,PROSPER_Wellner!$1:$1,PROSPER_Wellner!$73:$73,""),
IF($C55="Travis Harvey",_xlfn.XLOOKUP($B55,PROSPER_Harvey!$1:$1,PROSPER_Harvey!$73:$73,""),"")))))))="","",
IF($C55="Christopher Lobo",_xlfn.XLOOKUP($B55,PROSPER_Lobo!$1:$1,PROSPER_Lobo!$73:$73,""),
IF($C55="Naren Baliga",_xlfn.XLOOKUP($B55,PROSPER_Baliga!$1:$1,PROSPER_Baliga!$73:$73,""),
IF($C55="Thorsten Huhn",_xlfn.XLOOKUP($B55,PROSPER_Huhn!$1:$1,PROSPER_Huhn!$73:$73,""),
IF($C55="Nick Hull",_xlfn.XLOOKUP($B55,PROSPER_Hull!$1:$1,PROSPER_Hull!$73:$73,""),
IF($C55="Monika Kotwani",_xlfn.XLOOKUP($B55,PROSPER_Kotwani!$1:$1,PROSPER_Kotwani!$73:$73,""),
IF($C55="Jonathan Wellner",_xlfn.XLOOKUP($B55,PROSPER_Wellner!$1:$1,PROSPER_Wellner!$73:$73,""),
IF($C55="Travis Harvey",_xlfn.XLOOKUP($B55,PROSPER_Harvey!$1:$1,PROSPER_Harvey!$73:$73,""),""))))))))="","No Comment",IF(IF($C55="Christopher Lobo",_xlfn.XLOOKUP($B55,PROSPER_Lobo!$1:$1,PROSPER_Lobo!$73:$73,""),
IF($C55="Naren Baliga",_xlfn.XLOOKUP($B55,PROSPER_Baliga!$1:$1,PROSPER_Baliga!$73:$73,""),
IF($C55="Thorsten Huhn",_xlfn.XLOOKUP($B55,PROSPER_Huhn!$1:$1,PROSPER_Huhn!$73:$73,""),
IF($C55="Nick Hull",_xlfn.XLOOKUP($B55,PROSPER_Hull!$1:$1,PROSPER_Hull!$73:$73,""),
IF($C55="Monika Kotwani",_xlfn.XLOOKUP($B55,PROSPER_Kotwani!$1:$1,PROSPER_Kotwani!$73:$73,""),
IF($C55="Jonathan Wellner",_xlfn.XLOOKUP($B55,PROSPER_Wellner!$1:$1,PROSPER_Wellner!$73:$73,""),
IF($C55="Travis Harvey",_xlfn.XLOOKUP($B55,PROSPER_Harvey!$1:$1,PROSPER_Harvey!$73:$73,""),"")))))))="","",
IF($C55="Christopher Lobo",_xlfn.XLOOKUP($B55,PROSPER_Lobo!$1:$1,PROSPER_Lobo!$73:$73,""),
IF($C55="Naren Baliga",_xlfn.XLOOKUP($B55,PROSPER_Baliga!$1:$1,PROSPER_Baliga!$73:$73,""),
IF($C55="Thorsten Huhn",_xlfn.XLOOKUP($B55,PROSPER_Huhn!$1:$1,PROSPER_Huhn!$73:$73,""),
IF($C55="Nick Hull",_xlfn.XLOOKUP($B55,PROSPER_Hull!$1:$1,PROSPER_Hull!$73:$73,""),
IF($C55="Monika Kotwani",_xlfn.XLOOKUP($B55,PROSPER_Kotwani!$1:$1,PROSPER_Kotwani!$73:$73,""),
IF($C55="Jonathan Wellner",_xlfn.XLOOKUP($B55,PROSPER_Wellner!$1:$1,PROSPER_Wellner!$73:$73,""),
IF($C55="Travis Harvey",_xlfn.XLOOKUP($B55,PROSPER_Harvey!$1:$1,PROSPER_Harvey!$73:$73,""),"")))))))))</f>
        <v>No Comment</v>
      </c>
      <c r="JR55" s="141" t="str">
        <f t="shared" si="486"/>
        <v>N/A</v>
      </c>
      <c r="JS55" s="135" t="str">
        <f>_xlfn.XLOOKUP(B55,PROSPERInitial_Query!$E:$E,PROSPERInitial_Query!$AS:$AS,"",,-1)</f>
        <v/>
      </c>
      <c r="JT55" s="136" t="str">
        <f t="shared" si="408"/>
        <v>Varun Vijh7 - ResponsibilityCulture Champion</v>
      </c>
      <c r="JU55" s="136" t="str">
        <f>_xlfn.XLOOKUP(JT55,PROSPERDelta_Query!BK:BK,PROSPERDelta_Query!BG:BG,"",,-1)</f>
        <v/>
      </c>
      <c r="JV55" s="137" t="str">
        <f t="shared" si="487"/>
        <v>N/A</v>
      </c>
      <c r="JW55" s="137" t="str">
        <f>IF(IF(IF($C55="Christopher Lobo",_xlfn.XLOOKUP($B55,PROSPER_Lobo!$1:$1,PROSPER_Lobo!$74:$74,""),
IF($C55="Naren Baliga",_xlfn.XLOOKUP($B55,PROSPER_Baliga!$1:$1,PROSPER_Baliga!$74:$74,""),
IF($C55="Thorsten Huhn",_xlfn.XLOOKUP($B55,PROSPER_Huhn!$1:$1,PROSPER_Huhn!$74:$74,""),
IF($C55="Nick Hull",_xlfn.XLOOKUP($B55,PROSPER_Hull!$1:$1,PROSPER_Hull!$74:$74,""),
IF($C55="Monika Kotwani",_xlfn.XLOOKUP($B55,PROSPER_Kotwani!$1:$1,PROSPER_Kotwani!$74:$74,""),
IF($C55="Jonathan Wellner",_xlfn.XLOOKUP($B55,PROSPER_Wellner!$1:$1,PROSPER_Wellner!$74:$74,""),
IF($C55="Travis Harvey",_xlfn.XLOOKUP($B55,PROSPER_Harvey!$1:$1,PROSPER_Harvey!$74:$74,""),"")))))))="","",
IF($C55="Christopher Lobo",_xlfn.XLOOKUP($B55,PROSPER_Lobo!$1:$1,PROSPER_Lobo!$74:$74,""),
IF($C55="Naren Baliga",_xlfn.XLOOKUP($B55,PROSPER_Baliga!$1:$1,PROSPER_Baliga!$74:$74,""),
IF($C55="Thorsten Huhn",_xlfn.XLOOKUP($B55,PROSPER_Huhn!$1:$1,PROSPER_Huhn!$74:$74,""),
IF($C55="Nick Hull",_xlfn.XLOOKUP($B55,PROSPER_Hull!$1:$1,PROSPER_Hull!$74:$74,""),
IF($C55="Monika Kotwani",_xlfn.XLOOKUP($B55,PROSPER_Kotwani!$1:$1,PROSPER_Kotwani!$74:$74,""),
IF($C55="Jonathan Wellner",_xlfn.XLOOKUP($B55,PROSPER_Wellner!$1:$1,PROSPER_Wellner!$74:$74,""),
IF($C55="Travis Harvey",_xlfn.XLOOKUP($B55,PROSPER_Harvey!$1:$1,PROSPER_Harvey!$74:$74,""),""))))))))="","No Score",IF(IF($C55="Christopher Lobo",_xlfn.XLOOKUP($B55,PROSPER_Lobo!$1:$1,PROSPER_Lobo!$74:$74,""),
IF($C55="Naren Baliga",_xlfn.XLOOKUP($B55,PROSPER_Baliga!$1:$1,PROSPER_Baliga!$74:$74,""),
IF($C55="Thorsten Huhn",_xlfn.XLOOKUP($B55,PROSPER_Huhn!$1:$1,PROSPER_Huhn!$74:$74,""),
IF($C55="Nick Hull",_xlfn.XLOOKUP($B55,PROSPER_Hull!$1:$1,PROSPER_Hull!$74:$74,""),
IF($C55="Monika Kotwani",_xlfn.XLOOKUP($B55,PROSPER_Kotwani!$1:$1,PROSPER_Kotwani!$74:$74,""),
IF($C55="Jonathan Wellner",_xlfn.XLOOKUP($B55,PROSPER_Wellner!$1:$1,PROSPER_Wellner!$74:$74,""),
IF($C55="Travis Harvey",_xlfn.XLOOKUP($B55,PROSPER_Harvey!$1:$1,PROSPER_Harvey!$74:$74,""),"")))))))="","",
IF($C55="Christopher Lobo",_xlfn.XLOOKUP($B55,PROSPER_Lobo!$1:$1,PROSPER_Lobo!$74:$74,""),
IF($C55="Naren Baliga",_xlfn.XLOOKUP($B55,PROSPER_Baliga!$1:$1,PROSPER_Baliga!$74:$74,""),
IF($C55="Thorsten Huhn",_xlfn.XLOOKUP($B55,PROSPER_Huhn!$1:$1,PROSPER_Huhn!$74:$74,""),
IF($C55="Nick Hull",_xlfn.XLOOKUP($B55,PROSPER_Hull!$1:$1,PROSPER_Hull!$74:$74,""),
IF($C55="Monika Kotwani",_xlfn.XLOOKUP($B55,PROSPER_Kotwani!$1:$1,PROSPER_Kotwani!$74:$74,""),
IF($C55="Jonathan Wellner",_xlfn.XLOOKUP($B55,PROSPER_Wellner!$1:$1,PROSPER_Wellner!$74:$74,""),
IF($C55="Travis Harvey",_xlfn.XLOOKUP($B55,PROSPER_Harvey!$1:$1,PROSPER_Harvey!$74:$74,""),"")))))))))</f>
        <v>No Score</v>
      </c>
      <c r="JX55" s="138" t="str">
        <f>IF(IF(IF($C55="Christopher Lobo",_xlfn.XLOOKUP($B55,PROSPER_Lobo!$1:$1,PROSPER_Lobo!$75:$75,""),
IF($C55="Naren Baliga",_xlfn.XLOOKUP($B55,PROSPER_Baliga!$1:$1,PROSPER_Baliga!$75:$75,""),
IF($C55="Thorsten Huhn",_xlfn.XLOOKUP($B55,PROSPER_Huhn!$1:$1,PROSPER_Huhn!$75:$75,""),
IF($C55="Nick Hull",_xlfn.XLOOKUP($B55,PROSPER_Hull!$1:$1,PROSPER_Hull!$75:$75,""),
IF($C55="Monika Kotwani",_xlfn.XLOOKUP($B55,PROSPER_Kotwani!$1:$1,PROSPER_Kotwani!$75:$75,""),
IF($C55="Jonathan Wellner",_xlfn.XLOOKUP($B55,PROSPER_Wellner!$1:$1,PROSPER_Wellner!$75:$75,""),
IF($C55="Travis Harvey",_xlfn.XLOOKUP($B55,PROSPER_Harvey!$1:$1,PROSPER_Harvey!$75:$75,""),"")))))))="","",
IF($C55="Christopher Lobo",_xlfn.XLOOKUP($B55,PROSPER_Lobo!$1:$1,PROSPER_Lobo!$75:$75,""),
IF($C55="Naren Baliga",_xlfn.XLOOKUP($B55,PROSPER_Baliga!$1:$1,PROSPER_Baliga!$75:$75,""),
IF($C55="Thorsten Huhn",_xlfn.XLOOKUP($B55,PROSPER_Huhn!$1:$1,PROSPER_Huhn!$75:$75,""),
IF($C55="Nick Hull",_xlfn.XLOOKUP($B55,PROSPER_Hull!$1:$1,PROSPER_Hull!$75:$75,""),
IF($C55="Monika Kotwani",_xlfn.XLOOKUP($B55,PROSPER_Kotwani!$1:$1,PROSPER_Kotwani!$75:$75,""),
IF($C55="Jonathan Wellner",_xlfn.XLOOKUP($B55,PROSPER_Wellner!$1:$1,PROSPER_Wellner!$75:$75,""),
IF($C55="Travis Harvey",_xlfn.XLOOKUP($B55,PROSPER_Harvey!$1:$1,PROSPER_Harvey!$75:$75,""),""))))))))="","No Comment",IF(IF($C55="Christopher Lobo",_xlfn.XLOOKUP($B55,PROSPER_Lobo!$1:$1,PROSPER_Lobo!$75:$75,""),
IF($C55="Naren Baliga",_xlfn.XLOOKUP($B55,PROSPER_Baliga!$1:$1,PROSPER_Baliga!$75:$75,""),
IF($C55="Thorsten Huhn",_xlfn.XLOOKUP($B55,PROSPER_Huhn!$1:$1,PROSPER_Huhn!$75:$75,""),
IF($C55="Nick Hull",_xlfn.XLOOKUP($B55,PROSPER_Hull!$1:$1,PROSPER_Hull!$75:$75,""),
IF($C55="Monika Kotwani",_xlfn.XLOOKUP($B55,PROSPER_Kotwani!$1:$1,PROSPER_Kotwani!$75:$75,""),
IF($C55="Jonathan Wellner",_xlfn.XLOOKUP($B55,PROSPER_Wellner!$1:$1,PROSPER_Wellner!$75:$75,""),
IF($C55="Travis Harvey",_xlfn.XLOOKUP($B55,PROSPER_Harvey!$1:$1,PROSPER_Harvey!$75:$75,""),"")))))))="","",
IF($C55="Christopher Lobo",_xlfn.XLOOKUP($B55,PROSPER_Lobo!$1:$1,PROSPER_Lobo!$75:$75,""),
IF($C55="Naren Baliga",_xlfn.XLOOKUP($B55,PROSPER_Baliga!$1:$1,PROSPER_Baliga!$75:$75,""),
IF($C55="Thorsten Huhn",_xlfn.XLOOKUP($B55,PROSPER_Huhn!$1:$1,PROSPER_Huhn!$75:$75,""),
IF($C55="Nick Hull",_xlfn.XLOOKUP($B55,PROSPER_Hull!$1:$1,PROSPER_Hull!$75:$75,""),
IF($C55="Monika Kotwani",_xlfn.XLOOKUP($B55,PROSPER_Kotwani!$1:$1,PROSPER_Kotwani!$75:$75,""),
IF($C55="Jonathan Wellner",_xlfn.XLOOKUP($B55,PROSPER_Wellner!$1:$1,PROSPER_Wellner!$75:$75,""),
IF($C55="Travis Harvey",_xlfn.XLOOKUP($B55,PROSPER_Harvey!$1:$1,PROSPER_Harvey!$75:$75,""),"")))))))))</f>
        <v>No Comment</v>
      </c>
      <c r="JY55" s="141" t="str">
        <f t="shared" si="488"/>
        <v>N/A</v>
      </c>
      <c r="JZ55" s="135" t="str">
        <f>_xlfn.XLOOKUP(B55,PROSPERInitial_Query!$E:$E,PROSPERInitial_Query!$AT:$AT,"",,-1)</f>
        <v/>
      </c>
      <c r="KA55" s="136" t="str">
        <f t="shared" si="409"/>
        <v>Varun Vijh7 - ResponsibilityPeople Management</v>
      </c>
      <c r="KB55" s="136" t="str">
        <f>_xlfn.XLOOKUP(KA55,PROSPERDelta_Query!BK:BK,PROSPERDelta_Query!BH:BH,"",,-1)</f>
        <v/>
      </c>
      <c r="KC55" s="137" t="str">
        <f t="shared" si="489"/>
        <v>N/A</v>
      </c>
      <c r="KD55" s="137" t="str">
        <f>IF(IF(IF($C55="Christopher Lobo",_xlfn.XLOOKUP($B55,PROSPER_Lobo!$1:$1,PROSPER_Lobo!$76:$76,""),
IF($C55="Naren Baliga",_xlfn.XLOOKUP($B55,PROSPER_Baliga!$1:$1,PROSPER_Baliga!$76:$76,""),
IF($C55="Thorsten Huhn",_xlfn.XLOOKUP($B55,PROSPER_Huhn!$1:$1,PROSPER_Huhn!$76:$76,""),
IF($C55="Nick Hull",_xlfn.XLOOKUP($B55,PROSPER_Hull!$1:$1,PROSPER_Hull!$76:$76,""),
IF($C55="Monika Kotwani",_xlfn.XLOOKUP($B55,PROSPER_Kotwani!$1:$1,PROSPER_Kotwani!$76:$76,""),
IF($C55="Jonathan Wellner",_xlfn.XLOOKUP($B55,PROSPER_Wellner!$1:$1,PROSPER_Wellner!$76:$76,""),
IF($C55="Travis Harvey",_xlfn.XLOOKUP($B55,PROSPER_Harvey!$1:$1,PROSPER_Harvey!$76:$76,""),"")))))))="","",
IF($C55="Christopher Lobo",_xlfn.XLOOKUP($B55,PROSPER_Lobo!$1:$1,PROSPER_Lobo!$76:$76,""),
IF($C55="Naren Baliga",_xlfn.XLOOKUP($B55,PROSPER_Baliga!$1:$1,PROSPER_Baliga!$76:$76,""),
IF($C55="Thorsten Huhn",_xlfn.XLOOKUP($B55,PROSPER_Huhn!$1:$1,PROSPER_Huhn!$76:$76,""),
IF($C55="Nick Hull",_xlfn.XLOOKUP($B55,PROSPER_Hull!$1:$1,PROSPER_Hull!$76:$76,""),
IF($C55="Monika Kotwani",_xlfn.XLOOKUP($B55,PROSPER_Kotwani!$1:$1,PROSPER_Kotwani!$76:$76,""),
IF($C55="Jonathan Wellner",_xlfn.XLOOKUP($B55,PROSPER_Wellner!$1:$1,PROSPER_Wellner!$76:$76,""),
IF($C55="Travis Harvey",_xlfn.XLOOKUP($B55,PROSPER_Harvey!$1:$1,PROSPER_Harvey!$76:$76,""),""))))))))="","No Score",IF(IF($C55="Christopher Lobo",_xlfn.XLOOKUP($B55,PROSPER_Lobo!$1:$1,PROSPER_Lobo!$76:$76,""),
IF($C55="Naren Baliga",_xlfn.XLOOKUP($B55,PROSPER_Baliga!$1:$1,PROSPER_Baliga!$76:$76,""),
IF($C55="Thorsten Huhn",_xlfn.XLOOKUP($B55,PROSPER_Huhn!$1:$1,PROSPER_Huhn!$76:$76,""),
IF($C55="Nick Hull",_xlfn.XLOOKUP($B55,PROSPER_Hull!$1:$1,PROSPER_Hull!$76:$76,""),
IF($C55="Monika Kotwani",_xlfn.XLOOKUP($B55,PROSPER_Kotwani!$1:$1,PROSPER_Kotwani!$76:$76,""),
IF($C55="Jonathan Wellner",_xlfn.XLOOKUP($B55,PROSPER_Wellner!$1:$1,PROSPER_Wellner!$76:$76,""),
IF($C55="Travis Harvey",_xlfn.XLOOKUP($B55,PROSPER_Harvey!$1:$1,PROSPER_Harvey!$76:$76,""),"")))))))="","",
IF($C55="Christopher Lobo",_xlfn.XLOOKUP($B55,PROSPER_Lobo!$1:$1,PROSPER_Lobo!$76:$76,""),
IF($C55="Naren Baliga",_xlfn.XLOOKUP($B55,PROSPER_Baliga!$1:$1,PROSPER_Baliga!$76:$76,""),
IF($C55="Thorsten Huhn",_xlfn.XLOOKUP($B55,PROSPER_Huhn!$1:$1,PROSPER_Huhn!$76:$76,""),
IF($C55="Nick Hull",_xlfn.XLOOKUP($B55,PROSPER_Hull!$1:$1,PROSPER_Hull!$76:$76,""),
IF($C55="Monika Kotwani",_xlfn.XLOOKUP($B55,PROSPER_Kotwani!$1:$1,PROSPER_Kotwani!$76:$76,""),
IF($C55="Jonathan Wellner",_xlfn.XLOOKUP($B55,PROSPER_Wellner!$1:$1,PROSPER_Wellner!$76:$76,""),
IF($C55="Travis Harvey",_xlfn.XLOOKUP($B55,PROSPER_Harvey!$1:$1,PROSPER_Harvey!$76:$76,""),"")))))))))</f>
        <v>No Score</v>
      </c>
      <c r="KE55" s="138" t="str">
        <f>IF(IF(IF($C55="Christopher Lobo",_xlfn.XLOOKUP($B55,PROSPER_Lobo!$1:$1,PROSPER_Lobo!$77:$77,""),
IF($C55="Naren Baliga",_xlfn.XLOOKUP($B55,PROSPER_Baliga!$1:$1,PROSPER_Baliga!$77:$77,""),
IF($C55="Thorsten Huhn",_xlfn.XLOOKUP($B55,PROSPER_Huhn!$1:$1,PROSPER_Huhn!$77:$77,""),
IF($C55="Nick Hull",_xlfn.XLOOKUP($B55,PROSPER_Hull!$1:$1,PROSPER_Hull!$77:$77,""),
IF($C55="Monika Kotwani",_xlfn.XLOOKUP($B55,PROSPER_Kotwani!$1:$1,PROSPER_Kotwani!$77:$77,""),
IF($C55="Jonathan Wellner",_xlfn.XLOOKUP($B55,PROSPER_Wellner!$1:$1,PROSPER_Wellner!$77:$77,""),
IF($C55="Travis Harvey",_xlfn.XLOOKUP($B55,PROSPER_Harvey!$1:$1,PROSPER_Harvey!$77:$77,""),"")))))))="","",
IF($C55="Christopher Lobo",_xlfn.XLOOKUP($B55,PROSPER_Lobo!$1:$1,PROSPER_Lobo!$77:$77,""),
IF($C55="Naren Baliga",_xlfn.XLOOKUP($B55,PROSPER_Baliga!$1:$1,PROSPER_Baliga!$77:$77,""),
IF($C55="Thorsten Huhn",_xlfn.XLOOKUP($B55,PROSPER_Huhn!$1:$1,PROSPER_Huhn!$77:$77,""),
IF($C55="Nick Hull",_xlfn.XLOOKUP($B55,PROSPER_Hull!$1:$1,PROSPER_Hull!$77:$77,""),
IF($C55="Monika Kotwani",_xlfn.XLOOKUP($B55,PROSPER_Kotwani!$1:$1,PROSPER_Kotwani!$77:$77,""),
IF($C55="Jonathan Wellner",_xlfn.XLOOKUP($B55,PROSPER_Wellner!$1:$1,PROSPER_Wellner!$77:$77,""),
IF($C55="Travis Harvey",_xlfn.XLOOKUP($B55,PROSPER_Harvey!$1:$1,PROSPER_Harvey!$77:$77,""),""))))))))="","No Comment",IF(IF($C55="Christopher Lobo",_xlfn.XLOOKUP($B55,PROSPER_Lobo!$1:$1,PROSPER_Lobo!$77:$77,""),
IF($C55="Naren Baliga",_xlfn.XLOOKUP($B55,PROSPER_Baliga!$1:$1,PROSPER_Baliga!$77:$77,""),
IF($C55="Thorsten Huhn",_xlfn.XLOOKUP($B55,PROSPER_Huhn!$1:$1,PROSPER_Huhn!$77:$77,""),
IF($C55="Nick Hull",_xlfn.XLOOKUP($B55,PROSPER_Hull!$1:$1,PROSPER_Hull!$77:$77,""),
IF($C55="Monika Kotwani",_xlfn.XLOOKUP($B55,PROSPER_Kotwani!$1:$1,PROSPER_Kotwani!$77:$77,""),
IF($C55="Jonathan Wellner",_xlfn.XLOOKUP($B55,PROSPER_Wellner!$1:$1,PROSPER_Wellner!$77:$77,""),
IF($C55="Travis Harvey",_xlfn.XLOOKUP($B55,PROSPER_Harvey!$1:$1,PROSPER_Harvey!$77:$77,""),"")))))))="","",
IF($C55="Christopher Lobo",_xlfn.XLOOKUP($B55,PROSPER_Lobo!$1:$1,PROSPER_Lobo!$77:$77,""),
IF($C55="Naren Baliga",_xlfn.XLOOKUP($B55,PROSPER_Baliga!$1:$1,PROSPER_Baliga!$77:$77,""),
IF($C55="Thorsten Huhn",_xlfn.XLOOKUP($B55,PROSPER_Huhn!$1:$1,PROSPER_Huhn!$77:$77,""),
IF($C55="Nick Hull",_xlfn.XLOOKUP($B55,PROSPER_Hull!$1:$1,PROSPER_Hull!$77:$77,""),
IF($C55="Monika Kotwani",_xlfn.XLOOKUP($B55,PROSPER_Kotwani!$1:$1,PROSPER_Kotwani!$77:$77,""),
IF($C55="Jonathan Wellner",_xlfn.XLOOKUP($B55,PROSPER_Wellner!$1:$1,PROSPER_Wellner!$77:$77,""),
IF($C55="Travis Harvey",_xlfn.XLOOKUP($B55,PROSPER_Harvey!$1:$1,PROSPER_Harvey!$77:$77,""),"")))))))))</f>
        <v>No Comment</v>
      </c>
      <c r="KF55" s="141" t="str">
        <f t="shared" si="490"/>
        <v>N/A</v>
      </c>
      <c r="KG55" s="135" t="str">
        <f>_xlfn.XLOOKUP(B55,PROSPERInitial_Query!$E:$E,PROSPERInitial_Query!$AU:$AU,"",,-1)</f>
        <v/>
      </c>
      <c r="KH55" s="136" t="str">
        <f t="shared" si="410"/>
        <v>Varun Vijh7 - ResponsibilitySelf Sufficiency</v>
      </c>
      <c r="KI55" s="136" t="str">
        <f>_xlfn.XLOOKUP(KH55,PROSPERDelta_Query!BK:BK,PROSPERDelta_Query!BI:BI,"",,-1)</f>
        <v/>
      </c>
      <c r="KJ55" s="137" t="str">
        <f t="shared" si="491"/>
        <v>N/A</v>
      </c>
      <c r="KK55" s="137" t="str">
        <f>IF(IF(IF($C55="Christopher Lobo",_xlfn.XLOOKUP($B55,PROSPER_Lobo!$1:$1,PROSPER_Lobo!$78:$78,""),
IF($C55="Naren Baliga",_xlfn.XLOOKUP($B55,PROSPER_Baliga!$1:$1,PROSPER_Baliga!$78:$78,""),
IF($C55="Thorsten Huhn",_xlfn.XLOOKUP($B55,PROSPER_Huhn!$1:$1,PROSPER_Huhn!$78:$78,""),
IF($C55="Nick Hull",_xlfn.XLOOKUP($B55,PROSPER_Hull!$1:$1,PROSPER_Hull!$78:$78,""),
IF($C55="Monika Kotwani",_xlfn.XLOOKUP($B55,PROSPER_Kotwani!$1:$1,PROSPER_Kotwani!$78:$78,""),
IF($C55="Jonathan Wellner",_xlfn.XLOOKUP($B55,PROSPER_Wellner!$1:$1,PROSPER_Wellner!$78:$78,""),
IF($C55="Travis Harvey",_xlfn.XLOOKUP($B55,PROSPER_Harvey!$1:$1,PROSPER_Harvey!$78:$78,""),"")))))))="","",
IF($C55="Christopher Lobo",_xlfn.XLOOKUP($B55,PROSPER_Lobo!$1:$1,PROSPER_Lobo!$78:$78,""),
IF($C55="Naren Baliga",_xlfn.XLOOKUP($B55,PROSPER_Baliga!$1:$1,PROSPER_Baliga!$78:$78,""),
IF($C55="Thorsten Huhn",_xlfn.XLOOKUP($B55,PROSPER_Huhn!$1:$1,PROSPER_Huhn!$78:$78,""),
IF($C55="Nick Hull",_xlfn.XLOOKUP($B55,PROSPER_Hull!$1:$1,PROSPER_Hull!$78:$78,""),
IF($C55="Monika Kotwani",_xlfn.XLOOKUP($B55,PROSPER_Kotwani!$1:$1,PROSPER_Kotwani!$78:$78,""),
IF($C55="Jonathan Wellner",_xlfn.XLOOKUP($B55,PROSPER_Wellner!$1:$1,PROSPER_Wellner!$78:$78,""),
IF($C55="Travis Harvey",_xlfn.XLOOKUP($B55,PROSPER_Harvey!$1:$1,PROSPER_Harvey!$78:$78,""),""))))))))="","No Score",IF(IF($C55="Christopher Lobo",_xlfn.XLOOKUP($B55,PROSPER_Lobo!$1:$1,PROSPER_Lobo!$78:$78,""),
IF($C55="Naren Baliga",_xlfn.XLOOKUP($B55,PROSPER_Baliga!$1:$1,PROSPER_Baliga!$78:$78,""),
IF($C55="Thorsten Huhn",_xlfn.XLOOKUP($B55,PROSPER_Huhn!$1:$1,PROSPER_Huhn!$78:$78,""),
IF($C55="Nick Hull",_xlfn.XLOOKUP($B55,PROSPER_Hull!$1:$1,PROSPER_Hull!$78:$78,""),
IF($C55="Monika Kotwani",_xlfn.XLOOKUP($B55,PROSPER_Kotwani!$1:$1,PROSPER_Kotwani!$78:$78,""),
IF($C55="Jonathan Wellner",_xlfn.XLOOKUP($B55,PROSPER_Wellner!$1:$1,PROSPER_Wellner!$78:$78,""),
IF($C55="Travis Harvey",_xlfn.XLOOKUP($B55,PROSPER_Harvey!$1:$1,PROSPER_Harvey!$78:$78,""),"")))))))="","",
IF($C55="Christopher Lobo",_xlfn.XLOOKUP($B55,PROSPER_Lobo!$1:$1,PROSPER_Lobo!$78:$78,""),
IF($C55="Naren Baliga",_xlfn.XLOOKUP($B55,PROSPER_Baliga!$1:$1,PROSPER_Baliga!$78:$78,""),
IF($C55="Thorsten Huhn",_xlfn.XLOOKUP($B55,PROSPER_Huhn!$1:$1,PROSPER_Huhn!$78:$78,""),
IF($C55="Nick Hull",_xlfn.XLOOKUP($B55,PROSPER_Hull!$1:$1,PROSPER_Hull!$78:$78,""),
IF($C55="Monika Kotwani",_xlfn.XLOOKUP($B55,PROSPER_Kotwani!$1:$1,PROSPER_Kotwani!$78:$78,""),
IF($C55="Jonathan Wellner",_xlfn.XLOOKUP($B55,PROSPER_Wellner!$1:$1,PROSPER_Wellner!$78:$78,""),
IF($C55="Travis Harvey",_xlfn.XLOOKUP($B55,PROSPER_Harvey!$1:$1,PROSPER_Harvey!$78:$78,""),"")))))))))</f>
        <v>No Score</v>
      </c>
      <c r="KL55" s="138" t="str">
        <f>IF(IF(IF($C55="Christopher Lobo",_xlfn.XLOOKUP($B55,PROSPER_Lobo!$1:$1,PROSPER_Lobo!$79:$79,""),
IF($C55="Naren Baliga",_xlfn.XLOOKUP($B55,PROSPER_Baliga!$1:$1,PROSPER_Baliga!$79:$79,""),
IF($C55="Thorsten Huhn",_xlfn.XLOOKUP($B55,PROSPER_Huhn!$1:$1,PROSPER_Huhn!$79:$79,""),
IF($C55="Nick Hull",_xlfn.XLOOKUP($B55,PROSPER_Hull!$1:$1,PROSPER_Hull!$79:$79,""),
IF($C55="Monika Kotwani",_xlfn.XLOOKUP($B55,PROSPER_Kotwani!$1:$1,PROSPER_Kotwani!$79:$79,""),
IF($C55="Jonathan Wellner",_xlfn.XLOOKUP($B55,PROSPER_Wellner!$1:$1,PROSPER_Wellner!$79:$79,""),
IF($C55="Travis Harvey",_xlfn.XLOOKUP($B55,PROSPER_Harvey!$1:$1,PROSPER_Harvey!$79:$79,""),"")))))))="","",
IF($C55="Christopher Lobo",_xlfn.XLOOKUP($B55,PROSPER_Lobo!$1:$1,PROSPER_Lobo!$79:$79,""),
IF($C55="Naren Baliga",_xlfn.XLOOKUP($B55,PROSPER_Baliga!$1:$1,PROSPER_Baliga!$79:$79,""),
IF($C55="Thorsten Huhn",_xlfn.XLOOKUP($B55,PROSPER_Huhn!$1:$1,PROSPER_Huhn!$79:$79,""),
IF($C55="Nick Hull",_xlfn.XLOOKUP($B55,PROSPER_Hull!$1:$1,PROSPER_Hull!$79:$79,""),
IF($C55="Monika Kotwani",_xlfn.XLOOKUP($B55,PROSPER_Kotwani!$1:$1,PROSPER_Kotwani!$79:$79,""),
IF($C55="Jonathan Wellner",_xlfn.XLOOKUP($B55,PROSPER_Wellner!$1:$1,PROSPER_Wellner!$79:$79,""),
IF($C55="Travis Harvey",_xlfn.XLOOKUP($B55,PROSPER_Harvey!$1:$1,PROSPER_Harvey!$79:$79,""),""))))))))="","No Comment",IF(IF($C55="Christopher Lobo",_xlfn.XLOOKUP($B55,PROSPER_Lobo!$1:$1,PROSPER_Lobo!$79:$79,""),
IF($C55="Naren Baliga",_xlfn.XLOOKUP($B55,PROSPER_Baliga!$1:$1,PROSPER_Baliga!$79:$79,""),
IF($C55="Thorsten Huhn",_xlfn.XLOOKUP($B55,PROSPER_Huhn!$1:$1,PROSPER_Huhn!$79:$79,""),
IF($C55="Nick Hull",_xlfn.XLOOKUP($B55,PROSPER_Hull!$1:$1,PROSPER_Hull!$79:$79,""),
IF($C55="Monika Kotwani",_xlfn.XLOOKUP($B55,PROSPER_Kotwani!$1:$1,PROSPER_Kotwani!$79:$79,""),
IF($C55="Jonathan Wellner",_xlfn.XLOOKUP($B55,PROSPER_Wellner!$1:$1,PROSPER_Wellner!$79:$79,""),
IF($C55="Travis Harvey",_xlfn.XLOOKUP($B55,PROSPER_Harvey!$1:$1,PROSPER_Harvey!$79:$79,""),"")))))))="","",
IF($C55="Christopher Lobo",_xlfn.XLOOKUP($B55,PROSPER_Lobo!$1:$1,PROSPER_Lobo!$79:$79,""),
IF($C55="Naren Baliga",_xlfn.XLOOKUP($B55,PROSPER_Baliga!$1:$1,PROSPER_Baliga!$79:$79,""),
IF($C55="Thorsten Huhn",_xlfn.XLOOKUP($B55,PROSPER_Huhn!$1:$1,PROSPER_Huhn!$79:$79,""),
IF($C55="Nick Hull",_xlfn.XLOOKUP($B55,PROSPER_Hull!$1:$1,PROSPER_Hull!$79:$79,""),
IF($C55="Monika Kotwani",_xlfn.XLOOKUP($B55,PROSPER_Kotwani!$1:$1,PROSPER_Kotwani!$79:$79,""),
IF($C55="Jonathan Wellner",_xlfn.XLOOKUP($B55,PROSPER_Wellner!$1:$1,PROSPER_Wellner!$79:$79,""),
IF($C55="Travis Harvey",_xlfn.XLOOKUP($B55,PROSPER_Harvey!$1:$1,PROSPER_Harvey!$79:$79,""),"")))))))))</f>
        <v>No Comment</v>
      </c>
      <c r="KM55" s="141" t="str">
        <f t="shared" si="492"/>
        <v>N/A</v>
      </c>
      <c r="KN55" s="145" t="str">
        <f t="shared" si="493"/>
        <v>N/A</v>
      </c>
      <c r="KO55" s="146" t="str">
        <f t="shared" si="494"/>
        <v>N/A</v>
      </c>
      <c r="KP55" s="194" t="str">
        <f t="shared" si="495"/>
        <v>N/A</v>
      </c>
      <c r="KQ55" s="147">
        <f t="shared" si="496"/>
        <v>9.5479559748427683</v>
      </c>
      <c r="KR55" s="148"/>
      <c r="KS55" s="148"/>
      <c r="KT55" s="148"/>
      <c r="KU55" s="149"/>
    </row>
    <row r="56" spans="2:307" x14ac:dyDescent="0.25">
      <c r="B56" s="118" t="s">
        <v>63</v>
      </c>
      <c r="C56" s="119" t="s">
        <v>487</v>
      </c>
      <c r="D56" s="120" t="str">
        <f>_xlfn.XLOOKUP(B56,PROSPERInitial_Query!E:E,PROSPERInitial_Query!G:G,"",,-1)</f>
        <v/>
      </c>
      <c r="E56" s="121" t="str">
        <f t="shared" si="361"/>
        <v>Vineet Tyagi1 - PortfolioDesign Success</v>
      </c>
      <c r="F56" s="122" t="str">
        <f>_xlfn.XLOOKUP(E56,PROSPERDelta_Query!BK:BK,PROSPERDelta_Query!I:I,"",,-1)</f>
        <v/>
      </c>
      <c r="G56" s="123" t="str">
        <f t="shared" si="411"/>
        <v>N/A</v>
      </c>
      <c r="H56" s="124" t="str">
        <f>IF(IF(IF($C56="Christopher Lobo",_xlfn.XLOOKUP($B56,PROSPER_Lobo!$1:$1,PROSPER_Lobo!$2:$2,""),
IF($C56="Naren Baliga",_xlfn.XLOOKUP($B56,PROSPER_Baliga!$1:$1,PROSPER_Baliga!$2:$2,""),
IF($C56="Thorsten Huhn",_xlfn.XLOOKUP($B56,PROSPER_Huhn!$1:$1,PROSPER_Huhn!$2:$2,""),
IF($C56="Nick Hull",_xlfn.XLOOKUP($B56,PROSPER_Hull!$1:$1,PROSPER_Hull!$2:$2,""),
IF($C56="Monika Kotwani",_xlfn.XLOOKUP($B56,PROSPER_Kotwani!$1:$1,PROSPER_Kotwani!$2:$2,""),
IF($C56="Jonathan Wellner",_xlfn.XLOOKUP($B56,PROSPER_Wellner!$1:$1,PROSPER_Wellner!$2:$2,""),
IF($C56="Travis Harvey",_xlfn.XLOOKUP($B56,PROSPER_Harvey!$1:$1,PROSPER_Harvey!$2:$2,""),"")))))))="","",
IF($C56="Christopher Lobo",_xlfn.XLOOKUP($B56,PROSPER_Lobo!$1:$1,PROSPER_Lobo!$2:$2,""),
IF($C56="Naren Baliga",_xlfn.XLOOKUP($B56,PROSPER_Baliga!$1:$1,PROSPER_Baliga!$2:$2,""),
IF($C56="Thorsten Huhn",_xlfn.XLOOKUP($B56,PROSPER_Huhn!$1:$1,PROSPER_Huhn!$2:$2,""),
IF($C56="Nick Hull",_xlfn.XLOOKUP($B56,PROSPER_Hull!$1:$1,PROSPER_Hull!$2:$2,""),
IF($C56="Monika Kotwani",_xlfn.XLOOKUP($B56,PROSPER_Kotwani!$1:$1,PROSPER_Kotwani!$2:$2,""),
IF($C56="Jonathan Wellner",_xlfn.XLOOKUP($B56,PROSPER_Wellner!$1:$1,PROSPER_Wellner!$2:$2,""),
IF($C56="Travis Harvey",_xlfn.XLOOKUP($B56,PROSPER_Harvey!$1:$1,PROSPER_Harvey!$2:$2,""),""))))))))="","No Score",(IF(IF($C56="Christopher Lobo",_xlfn.XLOOKUP($B56,PROSPER_Lobo!$1:$1,PROSPER_Lobo!$2:$2,""),
IF($C56="Naren Baliga",_xlfn.XLOOKUP($B56,PROSPER_Baliga!$1:$1,PROSPER_Baliga!$2:$2,""),
IF($C56="Thorsten Huhn",_xlfn.XLOOKUP($B56,PROSPER_Huhn!$1:$1,PROSPER_Huhn!$2:$2,""),
IF($C56="Nick Hull",_xlfn.XLOOKUP($B56,PROSPER_Hull!$1:$1,PROSPER_Hull!$2:$2,""),
IF($C56="Monika Kotwani",_xlfn.XLOOKUP($B56,PROSPER_Kotwani!$1:$1,PROSPER_Kotwani!$2:$2,""),
IF($C56="Jonathan Wellner",_xlfn.XLOOKUP($B56,PROSPER_Wellner!$1:$1,PROSPER_Wellner!$2:$2,""),
IF($C56="Travis Harvey",_xlfn.XLOOKUP($B56,PROSPER_Harvey!$1:$1,PROSPER_Harvey!$2:$2,""),"")))))))="","",
IF($C56="Christopher Lobo",_xlfn.XLOOKUP($B56,PROSPER_Lobo!$1:$1,PROSPER_Lobo!$2:$2,""),
IF($C56="Naren Baliga",_xlfn.XLOOKUP($B56,PROSPER_Baliga!$1:$1,PROSPER_Baliga!$2:$2,""),
IF($C56="Thorsten Huhn",_xlfn.XLOOKUP($B56,PROSPER_Huhn!$1:$1,PROSPER_Huhn!$2:$2,""),
IF($C56="Nick Hull",_xlfn.XLOOKUP($B56,PROSPER_Hull!$1:$1,PROSPER_Hull!$2:$2,""),
IF($C56="Monika Kotwani",_xlfn.XLOOKUP($B56,PROSPER_Kotwani!$1:$1,PROSPER_Kotwani!$2:$2,""),
IF($C56="Jonathan Wellner",_xlfn.XLOOKUP($B56,PROSPER_Wellner!$1:$1,PROSPER_Wellner!$2:$2,""),
IF($C56="Travis Harvey",_xlfn.XLOOKUP($B56,PROSPER_Harvey!$1:$1,PROSPER_Harvey!$2:$2,""),""))))))))))</f>
        <v>No Score</v>
      </c>
      <c r="I56" s="125" t="str">
        <f>IF(IF(IF($C56="Christopher Lobo",_xlfn.XLOOKUP($B56,PROSPER_Lobo!$1:$1,PROSPER_Lobo!$3:$3,""),
IF($C56="Naren Baliga",_xlfn.XLOOKUP($B56,PROSPER_Baliga!$1:$1,PROSPER_Baliga!$3:$3,""),
IF($C56="Thorsten Huhn",_xlfn.XLOOKUP($B56,PROSPER_Huhn!$1:$1,PROSPER_Huhn!$3:$3,""),
IF($C56="Nick Hull",_xlfn.XLOOKUP($B56,PROSPER_Hull!$1:$1,PROSPER_Hull!$3:$3,""),
IF($C56="Monika Kotwani",_xlfn.XLOOKUP($B56,PROSPER_Kotwani!$1:$1,PROSPER_Kotwani!$3:$3,""),
IF($C56="Jonathan Wellner",_xlfn.XLOOKUP($B56,PROSPER_Wellner!$1:$1,PROSPER_Wellner!$3:$3,""),
IF($C56="Travis Harvey",_xlfn.XLOOKUP($B56,PROSPER_Harvey!$1:$1,PROSPER_Harvey!$3:$3,""),"")))))))="","",
IF($C56="Christopher Lobo",_xlfn.XLOOKUP($B56,PROSPER_Lobo!$1:$1,PROSPER_Lobo!$3:$3,""),
IF($C56="Naren Baliga",_xlfn.XLOOKUP($B56,PROSPER_Baliga!$1:$1,PROSPER_Baliga!$3:$3,""),
IF($C56="Thorsten Huhn",_xlfn.XLOOKUP($B56,PROSPER_Huhn!$1:$1,PROSPER_Huhn!$3:$3,""),
IF($C56="Nick Hull",_xlfn.XLOOKUP($B56,PROSPER_Hull!$1:$1,PROSPER_Hull!$3:$3,""),
IF($C56="Monika Kotwani",_xlfn.XLOOKUP($B56,PROSPER_Kotwani!$1:$1,PROSPER_Kotwani!$3:$3,""),
IF($C56="Jonathan Wellner",_xlfn.XLOOKUP($B56,PROSPER_Wellner!$1:$1,PROSPER_Wellner!$3:$3,""),
IF($C56="Travis Harvey",_xlfn.XLOOKUP($B56,PROSPER_Harvey!$1:$1,PROSPER_Harvey!$3:$3,""),""))))))))="","No Comment",IF(IF($C56="Christopher Lobo",_xlfn.XLOOKUP($B56,PROSPER_Lobo!$1:$1,PROSPER_Lobo!$3:$3,""),
IF($C56="Naren Baliga",_xlfn.XLOOKUP($B56,PROSPER_Baliga!$1:$1,PROSPER_Baliga!$3:$3,""),
IF($C56="Thorsten Huhn",_xlfn.XLOOKUP($B56,PROSPER_Huhn!$1:$1,PROSPER_Huhn!$3:$3,""),
IF($C56="Nick Hull",_xlfn.XLOOKUP($B56,PROSPER_Hull!$1:$1,PROSPER_Hull!$3:$3,""),
IF($C56="Monika Kotwani",_xlfn.XLOOKUP($B56,PROSPER_Kotwani!$1:$1,PROSPER_Kotwani!$3:$3,""),
IF($C56="Jonathan Wellner",_xlfn.XLOOKUP($B56,PROSPER_Wellner!$1:$1,PROSPER_Wellner!$3:$3,""),
IF($C56="Travis Harvey",_xlfn.XLOOKUP($B56,PROSPER_Harvey!$1:$1,PROSPER_Harvey!$3:$3,""),"")))))))="","",
IF($C56="Christopher Lobo",_xlfn.XLOOKUP($B56,PROSPER_Lobo!$1:$1,PROSPER_Lobo!$3:$3,""),
IF($C56="Naren Baliga",_xlfn.XLOOKUP($B56,PROSPER_Baliga!$1:$1,PROSPER_Baliga!$3:$3,""),
IF($C56="Thorsten Huhn",_xlfn.XLOOKUP($B56,PROSPER_Huhn!$1:$1,PROSPER_Huhn!$3:$3,""),
IF($C56="Nick Hull",_xlfn.XLOOKUP($B56,PROSPER_Hull!$1:$1,PROSPER_Hull!$3:$3,""),
IF($C56="Monika Kotwani",_xlfn.XLOOKUP($B56,PROSPER_Kotwani!$1:$1,PROSPER_Kotwani!$3:$3,""),
IF($C56="Jonathan Wellner",_xlfn.XLOOKUP($B56,PROSPER_Wellner!$1:$1,PROSPER_Wellner!$3:$3,""),
IF($C56="Travis Harvey",_xlfn.XLOOKUP($B56,PROSPER_Harvey!$1:$1,PROSPER_Harvey!$3:$3,""),"")))))))))</f>
        <v>No Comment</v>
      </c>
      <c r="J56" s="124">
        <f>IFERROR(ROUND(_xlfn.XLOOKUP(B56,DesignSuccessChallenge_Query!$E:$E,DesignSuccessChallenge_Query!$F:$F)/4.7,0),"Not Taken")</f>
        <v>6</v>
      </c>
      <c r="K56" s="150">
        <f t="shared" si="412"/>
        <v>6</v>
      </c>
      <c r="L56" s="120" t="str">
        <f>_xlfn.XLOOKUP(B56,PROSPERInitial_Query!$E:$E,PROSPERInitial_Query!$H:$H,"",,-1)</f>
        <v/>
      </c>
      <c r="M56" s="121" t="str">
        <f t="shared" si="362"/>
        <v>Vineet Tyagi1 - PortfolioPremium Engagement</v>
      </c>
      <c r="N56" s="126" t="str">
        <f>_xlfn.XLOOKUP(M56,PROSPERDelta_Query!BK:BK,PROSPERDelta_Query!J:J,"",,-1)</f>
        <v/>
      </c>
      <c r="O56" s="124" t="str">
        <f t="shared" si="413"/>
        <v>N/A</v>
      </c>
      <c r="P56" s="124" t="str">
        <f>IF(IF(IF($C56="Christopher Lobo",_xlfn.XLOOKUP($B56,PROSPER_Lobo!$1:$1,PROSPER_Lobo!$4:$4,""),
IF($C56="Naren Baliga",_xlfn.XLOOKUP($B56,PROSPER_Baliga!$1:$1,PROSPER_Baliga!$4:$4,""),
IF($C56="Thorsten Huhn",_xlfn.XLOOKUP($B56,PROSPER_Huhn!$1:$1,PROSPER_Huhn!$4:$4,""),
IF($C56="Nick Hull",_xlfn.XLOOKUP($B56,PROSPER_Hull!$1:$1,PROSPER_Hull!$4:$4,""),
IF($C56="Monika Kotwani",_xlfn.XLOOKUP($B56,PROSPER_Kotwani!$1:$1,PROSPER_Kotwani!$4:$4,""),
IF($C56="Jonathan Wellner",_xlfn.XLOOKUP($B56,PROSPER_Wellner!$1:$1,PROSPER_Wellner!$4:$4,""),
IF($C56="Travis Harvey",_xlfn.XLOOKUP($B56,PROSPER_Harvey!$1:$1,PROSPER_Harvey!$4:$4,""),"")))))))="","",
IF($C56="Christopher Lobo",_xlfn.XLOOKUP($B56,PROSPER_Lobo!$1:$1,PROSPER_Lobo!$4:$4,""),
IF($C56="Naren Baliga",_xlfn.XLOOKUP($B56,PROSPER_Baliga!$1:$1,PROSPER_Baliga!$4:$4,""),
IF($C56="Thorsten Huhn",_xlfn.XLOOKUP($B56,PROSPER_Huhn!$1:$1,PROSPER_Huhn!$4:$4,""),
IF($C56="Nick Hull",_xlfn.XLOOKUP($B56,PROSPER_Hull!$1:$1,PROSPER_Hull!$4:$4,""),
IF($C56="Monika Kotwani",_xlfn.XLOOKUP($B56,PROSPER_Kotwani!$1:$1,PROSPER_Kotwani!$4:$4,""),
IF($C56="Jonathan Wellner",_xlfn.XLOOKUP($B56,PROSPER_Wellner!$1:$1,PROSPER_Wellner!$4:$4,""),
IF($C56="Travis Harvey",_xlfn.XLOOKUP($B56,PROSPER_Harvey!$1:$1,PROSPER_Harvey!$4:$4,""),""))))))))="","No Score",IF(IF($C56="Christopher Lobo",_xlfn.XLOOKUP($B56,PROSPER_Lobo!$1:$1,PROSPER_Lobo!$4:$4,""),
IF($C56="Naren Baliga",_xlfn.XLOOKUP($B56,PROSPER_Baliga!$1:$1,PROSPER_Baliga!$4:$4,""),
IF($C56="Thorsten Huhn",_xlfn.XLOOKUP($B56,PROSPER_Huhn!$1:$1,PROSPER_Huhn!$4:$4,""),
IF($C56="Nick Hull",_xlfn.XLOOKUP($B56,PROSPER_Hull!$1:$1,PROSPER_Hull!$4:$4,""),
IF($C56="Monika Kotwani",_xlfn.XLOOKUP($B56,PROSPER_Kotwani!$1:$1,PROSPER_Kotwani!$4:$4,""),
IF($C56="Jonathan Wellner",_xlfn.XLOOKUP($B56,PROSPER_Wellner!$1:$1,PROSPER_Wellner!$4:$4,""),
IF($C56="Travis Harvey",_xlfn.XLOOKUP($B56,PROSPER_Harvey!$1:$1,PROSPER_Harvey!$4:$4,""),"")))))))="","",
IF($C56="Christopher Lobo",_xlfn.XLOOKUP($B56,PROSPER_Lobo!$1:$1,PROSPER_Lobo!$4:$4,""),
IF($C56="Naren Baliga",_xlfn.XLOOKUP($B56,PROSPER_Baliga!$1:$1,PROSPER_Baliga!$4:$4,""),
IF($C56="Thorsten Huhn",_xlfn.XLOOKUP($B56,PROSPER_Huhn!$1:$1,PROSPER_Huhn!$4:$4,""),
IF($C56="Nick Hull",_xlfn.XLOOKUP($B56,PROSPER_Hull!$1:$1,PROSPER_Hull!$4:$4,""),
IF($C56="Monika Kotwani",_xlfn.XLOOKUP($B56,PROSPER_Kotwani!$1:$1,PROSPER_Kotwani!$4:$4,""),
IF($C56="Jonathan Wellner",_xlfn.XLOOKUP($B56,PROSPER_Wellner!$1:$1,PROSPER_Wellner!$4:$4,""),
IF($C56="Travis Harvey",_xlfn.XLOOKUP($B56,PROSPER_Harvey!$1:$1,PROSPER_Harvey!$4:$4,""),"")))))))))</f>
        <v>No Score</v>
      </c>
      <c r="Q56" s="125" t="str">
        <f>IF(IF(IF($C56="Christopher Lobo",_xlfn.XLOOKUP($B56,PROSPER_Lobo!$1:$1,PROSPER_Lobo!$5:$5,""),
IF($C56="Naren Baliga",_xlfn.XLOOKUP($B56,PROSPER_Baliga!$1:$1,PROSPER_Baliga!$5:$5,""),
IF($C56="Thorsten Huhn",_xlfn.XLOOKUP($B56,PROSPER_Huhn!$1:$1,PROSPER_Huhn!$5:$5,""),
IF($C56="Nick Hull",_xlfn.XLOOKUP($B56,PROSPER_Hull!$1:$1,PROSPER_Hull!$5:$5,""),
IF($C56="Monika Kotwani",_xlfn.XLOOKUP($B56,PROSPER_Kotwani!$1:$1,PROSPER_Kotwani!$5:$5,""),
IF($C56="Jonathan Wellner",_xlfn.XLOOKUP($B56,PROSPER_Wellner!$1:$1,PROSPER_Wellner!$5:$5,""),
IF($C56="Travis Harvey",_xlfn.XLOOKUP($B56,PROSPER_Harvey!$1:$1,PROSPER_Harvey!$5:$5,""),"")))))))="","",
IF($C56="Christopher Lobo",_xlfn.XLOOKUP($B56,PROSPER_Lobo!$1:$1,PROSPER_Lobo!$5:$5,""),
IF($C56="Naren Baliga",_xlfn.XLOOKUP($B56,PROSPER_Baliga!$1:$1,PROSPER_Baliga!$5:$5,""),
IF($C56="Thorsten Huhn",_xlfn.XLOOKUP($B56,PROSPER_Huhn!$1:$1,PROSPER_Huhn!$5:$5,""),
IF($C56="Nick Hull",_xlfn.XLOOKUP($B56,PROSPER_Hull!$1:$1,PROSPER_Hull!$5:$5,""),
IF($C56="Monika Kotwani",_xlfn.XLOOKUP($B56,PROSPER_Kotwani!$1:$1,PROSPER_Kotwani!$5:$5,""),
IF($C56="Jonathan Wellner",_xlfn.XLOOKUP($B56,PROSPER_Wellner!$1:$1,PROSPER_Wellner!$5:$5,""),
IF($C56="Travis Harvey",_xlfn.XLOOKUP($B56,PROSPER_Harvey!$1:$1,PROSPER_Harvey!$5:$5,""),""))))))))="","No Comment",IF(IF($C56="Christopher Lobo",_xlfn.XLOOKUP($B56,PROSPER_Lobo!$1:$1,PROSPER_Lobo!$5:$5,""),
IF($C56="Naren Baliga",_xlfn.XLOOKUP($B56,PROSPER_Baliga!$1:$1,PROSPER_Baliga!$5:$5,""),
IF($C56="Thorsten Huhn",_xlfn.XLOOKUP($B56,PROSPER_Huhn!$1:$1,PROSPER_Huhn!$5:$5,""),
IF($C56="Nick Hull",_xlfn.XLOOKUP($B56,PROSPER_Hull!$1:$1,PROSPER_Hull!$5:$5,""),
IF($C56="Monika Kotwani",_xlfn.XLOOKUP($B56,PROSPER_Kotwani!$1:$1,PROSPER_Kotwani!$5:$5,""),
IF($C56="Jonathan Wellner",_xlfn.XLOOKUP($B56,PROSPER_Wellner!$1:$1,PROSPER_Wellner!$5:$5,""),
IF($C56="Travis Harvey",_xlfn.XLOOKUP($B56,PROSPER_Harvey!$1:$1,PROSPER_Harvey!$5:$5,""),"")))))))="","",
IF($C56="Christopher Lobo",_xlfn.XLOOKUP($B56,PROSPER_Lobo!$1:$1,PROSPER_Lobo!$5:$5,""),
IF($C56="Naren Baliga",_xlfn.XLOOKUP($B56,PROSPER_Baliga!$1:$1,PROSPER_Baliga!$5:$5,""),
IF($C56="Thorsten Huhn",_xlfn.XLOOKUP($B56,PROSPER_Huhn!$1:$1,PROSPER_Huhn!$5:$5,""),
IF($C56="Nick Hull",_xlfn.XLOOKUP($B56,PROSPER_Hull!$1:$1,PROSPER_Hull!$5:$5,""),
IF($C56="Monika Kotwani",_xlfn.XLOOKUP($B56,PROSPER_Kotwani!$1:$1,PROSPER_Kotwani!$5:$5,""),
IF($C56="Jonathan Wellner",_xlfn.XLOOKUP($B56,PROSPER_Wellner!$1:$1,PROSPER_Wellner!$5:$5,""),
IF($C56="Travis Harvey",_xlfn.XLOOKUP($B56,PROSPER_Harvey!$1:$1,PROSPER_Harvey!$5:$5,""),"")))))))))</f>
        <v>No Comment</v>
      </c>
      <c r="R56" s="124" t="s">
        <v>89</v>
      </c>
      <c r="S56" s="150" t="str">
        <f t="shared" si="414"/>
        <v>N/A</v>
      </c>
      <c r="T56" s="120" t="str">
        <f>_xlfn.XLOOKUP(B56,PROSPERInitial_Query!$E:$E,PROSPERInitial_Query!$I:$I,"",,-1)</f>
        <v/>
      </c>
      <c r="U56" s="121" t="str">
        <f t="shared" si="363"/>
        <v>Vineet Tyagi1 - PortfolioCloud Application Services</v>
      </c>
      <c r="V56" s="126" t="str">
        <f>_xlfn.XLOOKUP(U56,PROSPERDelta_Query!BK:BK,PROSPERDelta_Query!K:K,"",,-1)</f>
        <v/>
      </c>
      <c r="W56" s="124" t="str">
        <f t="shared" si="415"/>
        <v>N/A</v>
      </c>
      <c r="X56" s="124" t="str">
        <f>IF(IF(IF($C56="Christopher Lobo",_xlfn.XLOOKUP($B56,PROSPER_Lobo!$1:$1,PROSPER_Lobo!$6:$6,""),
IF($C56="Naren Baliga",_xlfn.XLOOKUP($B56,PROSPER_Baliga!$1:$1,PROSPER_Baliga!$6:$6,""),
IF($C56="Thorsten Huhn",_xlfn.XLOOKUP($B56,PROSPER_Huhn!$1:$1,PROSPER_Huhn!$6:$6,""),
IF($C56="Nick Hull",_xlfn.XLOOKUP($B56,PROSPER_Hull!$1:$1,PROSPER_Hull!$6:$6,""),
IF($C56="Monika Kotwani",_xlfn.XLOOKUP($B56,PROSPER_Kotwani!$1:$1,PROSPER_Kotwani!$6:$6,""),
IF($C56="Jonathan Wellner",_xlfn.XLOOKUP($B56,PROSPER_Wellner!$1:$1,PROSPER_Wellner!$6:$6,""),
IF($C56="Travis Harvey",_xlfn.XLOOKUP($B56,PROSPER_Harvey!$1:$1,PROSPER_Harvey!$6:$6,""),"")))))))="","",
IF($C56="Christopher Lobo",_xlfn.XLOOKUP($B56,PROSPER_Lobo!$1:$1,PROSPER_Lobo!$6:$6,""),
IF($C56="Naren Baliga",_xlfn.XLOOKUP($B56,PROSPER_Baliga!$1:$1,PROSPER_Baliga!$6:$6,""),
IF($C56="Thorsten Huhn",_xlfn.XLOOKUP($B56,PROSPER_Huhn!$1:$1,PROSPER_Huhn!$6:$6,""),
IF($C56="Nick Hull",_xlfn.XLOOKUP($B56,PROSPER_Hull!$1:$1,PROSPER_Hull!$6:$6,""),
IF($C56="Monika Kotwani",_xlfn.XLOOKUP($B56,PROSPER_Kotwani!$1:$1,PROSPER_Kotwani!$6:$6,""),
IF($C56="Jonathan Wellner",_xlfn.XLOOKUP($B56,PROSPER_Wellner!$1:$1,PROSPER_Wellner!$6:$6,""),
IF($C56="Travis Harvey",_xlfn.XLOOKUP($B56,PROSPER_Harvey!$1:$1,PROSPER_Harvey!$6:$6,""),""))))))))="","No Score",IF(IF($C56="Christopher Lobo",_xlfn.XLOOKUP($B56,PROSPER_Lobo!$1:$1,PROSPER_Lobo!$6:$6,""),
IF($C56="Naren Baliga",_xlfn.XLOOKUP($B56,PROSPER_Baliga!$1:$1,PROSPER_Baliga!$6:$6,""),
IF($C56="Thorsten Huhn",_xlfn.XLOOKUP($B56,PROSPER_Huhn!$1:$1,PROSPER_Huhn!$6:$6,""),
IF($C56="Nick Hull",_xlfn.XLOOKUP($B56,PROSPER_Hull!$1:$1,PROSPER_Hull!$6:$6,""),
IF($C56="Monika Kotwani",_xlfn.XLOOKUP($B56,PROSPER_Kotwani!$1:$1,PROSPER_Kotwani!$6:$6,""),
IF($C56="Jonathan Wellner",_xlfn.XLOOKUP($B56,PROSPER_Wellner!$1:$1,PROSPER_Wellner!$6:$6,""),
IF($C56="Travis Harvey",_xlfn.XLOOKUP($B56,PROSPER_Harvey!$1:$1,PROSPER_Harvey!$6:$6,""),"")))))))="","",
IF($C56="Christopher Lobo",_xlfn.XLOOKUP($B56,PROSPER_Lobo!$1:$1,PROSPER_Lobo!$6:$6,""),
IF($C56="Naren Baliga",_xlfn.XLOOKUP($B56,PROSPER_Baliga!$1:$1,PROSPER_Baliga!$6:$6,""),
IF($C56="Thorsten Huhn",_xlfn.XLOOKUP($B56,PROSPER_Huhn!$1:$1,PROSPER_Huhn!$6:$6,""),
IF($C56="Nick Hull",_xlfn.XLOOKUP($B56,PROSPER_Hull!$1:$1,PROSPER_Hull!$6:$6,""),
IF($C56="Monika Kotwani",_xlfn.XLOOKUP($B56,PROSPER_Kotwani!$1:$1,PROSPER_Kotwani!$6:$6,""),
IF($C56="Jonathan Wellner",_xlfn.XLOOKUP($B56,PROSPER_Wellner!$1:$1,PROSPER_Wellner!$6:$6,""),
IF($C56="Travis Harvey",_xlfn.XLOOKUP($B56,PROSPER_Harvey!$1:$1,PROSPER_Harvey!$6:$6,""),"")))))))))</f>
        <v>No Score</v>
      </c>
      <c r="Y56" s="125" t="str">
        <f>IF(IF(IF($C56="Christopher Lobo",_xlfn.XLOOKUP($B56,PROSPER_Lobo!$1:$1,PROSPER_Lobo!$7:$7,""),
IF($C56="Naren Baliga",_xlfn.XLOOKUP($B56,PROSPER_Baliga!$1:$1,PROSPER_Baliga!$7:$7,""),
IF($C56="Thorsten Huhn",_xlfn.XLOOKUP($B56,PROSPER_Huhn!$1:$1,PROSPER_Huhn!$7:$7,""),
IF($C56="Nick Hull",_xlfn.XLOOKUP($B56,PROSPER_Hull!$1:$1,PROSPER_Hull!$7:$7,""),
IF($C56="Monika Kotwani",_xlfn.XLOOKUP($B56,PROSPER_Kotwani!$1:$1,PROSPER_Kotwani!$7:$7,""),
IF($C56="Jonathan Wellner",_xlfn.XLOOKUP($B56,PROSPER_Wellner!$1:$1,PROSPER_Wellner!$7:$7,""),
IF($C56="Travis Harvey",_xlfn.XLOOKUP($B56,PROSPER_Harvey!$1:$1,PROSPER_Harvey!$7:$7,""),"")))))))="","",
IF($C56="Christopher Lobo",_xlfn.XLOOKUP($B56,PROSPER_Lobo!$1:$1,PROSPER_Lobo!$7:$7,""),
IF($C56="Naren Baliga",_xlfn.XLOOKUP($B56,PROSPER_Baliga!$1:$1,PROSPER_Baliga!$7:$7,""),
IF($C56="Thorsten Huhn",_xlfn.XLOOKUP($B56,PROSPER_Huhn!$1:$1,PROSPER_Huhn!$7:$7,""),
IF($C56="Nick Hull",_xlfn.XLOOKUP($B56,PROSPER_Hull!$1:$1,PROSPER_Hull!$7:$7,""),
IF($C56="Monika Kotwani",_xlfn.XLOOKUP($B56,PROSPER_Kotwani!$1:$1,PROSPER_Kotwani!$7:$7,""),
IF($C56="Jonathan Wellner",_xlfn.XLOOKUP($B56,PROSPER_Wellner!$1:$1,PROSPER_Wellner!$7:$7,""),
IF($C56="Travis Harvey",_xlfn.XLOOKUP($B56,PROSPER_Harvey!$1:$1,PROSPER_Harvey!$7:$7,""),""))))))))="","No Comment",IF(IF($C56="Christopher Lobo",_xlfn.XLOOKUP($B56,PROSPER_Lobo!$1:$1,PROSPER_Lobo!$7:$7,""),
IF($C56="Naren Baliga",_xlfn.XLOOKUP($B56,PROSPER_Baliga!$1:$1,PROSPER_Baliga!$7:$7,""),
IF($C56="Thorsten Huhn",_xlfn.XLOOKUP($B56,PROSPER_Huhn!$1:$1,PROSPER_Huhn!$7:$7,""),
IF($C56="Nick Hull",_xlfn.XLOOKUP($B56,PROSPER_Hull!$1:$1,PROSPER_Hull!$7:$7,""),
IF($C56="Monika Kotwani",_xlfn.XLOOKUP($B56,PROSPER_Kotwani!$1:$1,PROSPER_Kotwani!$7:$7,""),
IF($C56="Jonathan Wellner",_xlfn.XLOOKUP($B56,PROSPER_Wellner!$1:$1,PROSPER_Wellner!$7:$7,""),
IF($C56="Travis Harvey",_xlfn.XLOOKUP($B56,PROSPER_Harvey!$1:$1,PROSPER_Harvey!$7:$7,""),"")))))))="","",
IF($C56="Christopher Lobo",_xlfn.XLOOKUP($B56,PROSPER_Lobo!$1:$1,PROSPER_Lobo!$7:$7,""),
IF($C56="Naren Baliga",_xlfn.XLOOKUP($B56,PROSPER_Baliga!$1:$1,PROSPER_Baliga!$7:$7,""),
IF($C56="Thorsten Huhn",_xlfn.XLOOKUP($B56,PROSPER_Huhn!$1:$1,PROSPER_Huhn!$7:$7,""),
IF($C56="Nick Hull",_xlfn.XLOOKUP($B56,PROSPER_Hull!$1:$1,PROSPER_Hull!$7:$7,""),
IF($C56="Monika Kotwani",_xlfn.XLOOKUP($B56,PROSPER_Kotwani!$1:$1,PROSPER_Kotwani!$7:$7,""),
IF($C56="Jonathan Wellner",_xlfn.XLOOKUP($B56,PROSPER_Wellner!$1:$1,PROSPER_Wellner!$7:$7,""),
IF($C56="Travis Harvey",_xlfn.XLOOKUP($B56,PROSPER_Harvey!$1:$1,PROSPER_Harvey!$7:$7,""),"")))))))))</f>
        <v>No Comment</v>
      </c>
      <c r="Z56" s="124" t="s">
        <v>89</v>
      </c>
      <c r="AA56" s="150" t="str">
        <f t="shared" si="416"/>
        <v>N/A</v>
      </c>
      <c r="AB56" s="120" t="str">
        <f>_xlfn.XLOOKUP(B56,PROSPERInitial_Query!$E:$E,PROSPERInitial_Query!$J:$J,"",,-1)</f>
        <v/>
      </c>
      <c r="AC56" s="121" t="str">
        <f t="shared" si="364"/>
        <v>Vineet Tyagi1 - PortfolioPreferred Success</v>
      </c>
      <c r="AD56" s="126" t="str">
        <f>_xlfn.XLOOKUP(AC56,PROSPERDelta_Query!BK:BK,PROSPERDelta_Query!L:L,"",,-1)</f>
        <v/>
      </c>
      <c r="AE56" s="124" t="str">
        <f t="shared" si="417"/>
        <v>N/A</v>
      </c>
      <c r="AF56" s="124" t="str">
        <f>IF(IF(IF($C56="Christopher Lobo",_xlfn.XLOOKUP($B56,PROSPER_Lobo!$1:$1,PROSPER_Lobo!$8:$8,""),
IF($C56="Naren Baliga",_xlfn.XLOOKUP($B56,PROSPER_Baliga!$1:$1,PROSPER_Baliga!$8:$8,""),
IF($C56="Thorsten Huhn",_xlfn.XLOOKUP($B56,PROSPER_Huhn!$1:$1,PROSPER_Huhn!$8:$8,""),
IF($C56="Nick Hull",_xlfn.XLOOKUP($B56,PROSPER_Hull!$1:$1,PROSPER_Hull!$8:$8,""),
IF($C56="Monika Kotwani",_xlfn.XLOOKUP($B56,PROSPER_Kotwani!$1:$1,PROSPER_Kotwani!$8:$8,""),
IF($C56="Jonathan Wellner",_xlfn.XLOOKUP($B56,PROSPER_Wellner!$1:$1,PROSPER_Wellner!$8:$8,""),
IF($C56="Travis Harvey",_xlfn.XLOOKUP($B56,PROSPER_Harvey!$1:$1,PROSPER_Harvey!$8:$8,""),"")))))))="","",
IF($C56="Christopher Lobo",_xlfn.XLOOKUP($B56,PROSPER_Lobo!$1:$1,PROSPER_Lobo!$8:$8,""),
IF($C56="Naren Baliga",_xlfn.XLOOKUP($B56,PROSPER_Baliga!$1:$1,PROSPER_Baliga!$8:$8,""),
IF($C56="Thorsten Huhn",_xlfn.XLOOKUP($B56,PROSPER_Huhn!$1:$1,PROSPER_Huhn!$8:$8,""),
IF($C56="Nick Hull",_xlfn.XLOOKUP($B56,PROSPER_Hull!$1:$1,PROSPER_Hull!$8:$8,""),
IF($C56="Monika Kotwani",_xlfn.XLOOKUP($B56,PROSPER_Kotwani!$1:$1,PROSPER_Kotwani!$8:$8,""),
IF($C56="Jonathan Wellner",_xlfn.XLOOKUP($B56,PROSPER_Wellner!$1:$1,PROSPER_Wellner!$8:$8,""),
IF($C56="Travis Harvey",_xlfn.XLOOKUP($B56,PROSPER_Harvey!$1:$1,PROSPER_Harvey!$8:$8,""),""))))))))="","No Score",IF(IF($C56="Christopher Lobo",_xlfn.XLOOKUP($B56,PROSPER_Lobo!$1:$1,PROSPER_Lobo!$8:$8,""),
IF($C56="Naren Baliga",_xlfn.XLOOKUP($B56,PROSPER_Baliga!$1:$1,PROSPER_Baliga!$8:$8,""),
IF($C56="Thorsten Huhn",_xlfn.XLOOKUP($B56,PROSPER_Huhn!$1:$1,PROSPER_Huhn!$8:$8,""),
IF($C56="Nick Hull",_xlfn.XLOOKUP($B56,PROSPER_Hull!$1:$1,PROSPER_Hull!$8:$8,""),
IF($C56="Monika Kotwani",_xlfn.XLOOKUP($B56,PROSPER_Kotwani!$1:$1,PROSPER_Kotwani!$8:$8,""),
IF($C56="Jonathan Wellner",_xlfn.XLOOKUP($B56,PROSPER_Wellner!$1:$1,PROSPER_Wellner!$8:$8,""),
IF($C56="Travis Harvey",_xlfn.XLOOKUP($B56,PROSPER_Harvey!$1:$1,PROSPER_Harvey!$8:$8,""),"")))))))="","",
IF($C56="Christopher Lobo",_xlfn.XLOOKUP($B56,PROSPER_Lobo!$1:$1,PROSPER_Lobo!$8:$8,""),
IF($C56="Naren Baliga",_xlfn.XLOOKUP($B56,PROSPER_Baliga!$1:$1,PROSPER_Baliga!$8:$8,""),
IF($C56="Thorsten Huhn",_xlfn.XLOOKUP($B56,PROSPER_Huhn!$1:$1,PROSPER_Huhn!$8:$8,""),
IF($C56="Nick Hull",_xlfn.XLOOKUP($B56,PROSPER_Hull!$1:$1,PROSPER_Hull!$8:$8,""),
IF($C56="Monika Kotwani",_xlfn.XLOOKUP($B56,PROSPER_Kotwani!$1:$1,PROSPER_Kotwani!$8:$8,""),
IF($C56="Jonathan Wellner",_xlfn.XLOOKUP($B56,PROSPER_Wellner!$1:$1,PROSPER_Wellner!$8:$8,""),
IF($C56="Travis Harvey",_xlfn.XLOOKUP($B56,PROSPER_Harvey!$1:$1,PROSPER_Harvey!$8:$8,""),"")))))))))</f>
        <v>No Score</v>
      </c>
      <c r="AG56" s="125" t="str">
        <f>IF(IF(IF($C56="Christopher Lobo",_xlfn.XLOOKUP($B56,PROSPER_Lobo!$1:$1,PROSPER_Lobo!$9:$9,""),
IF($C56="Naren Baliga",_xlfn.XLOOKUP($B56,PROSPER_Baliga!$1:$1,PROSPER_Baliga!$9:$9,""),
IF($C56="Thorsten Huhn",_xlfn.XLOOKUP($B56,PROSPER_Huhn!$1:$1,PROSPER_Huhn!$9:$9,""),
IF($C56="Nick Hull",_xlfn.XLOOKUP($B56,PROSPER_Hull!$1:$1,PROSPER_Hull!$9:$9,""),
IF($C56="Monika Kotwani",_xlfn.XLOOKUP($B56,PROSPER_Kotwani!$1:$1,PROSPER_Kotwani!$9:$9,""),
IF($C56="Jonathan Wellner",_xlfn.XLOOKUP($B56,PROSPER_Wellner!$1:$1,PROSPER_Wellner!$9:$9,""),
IF($C56="Travis Harvey",_xlfn.XLOOKUP($B56,PROSPER_Harvey!$1:$1,PROSPER_Harvey!$9:$9,""),"")))))))="","",
IF($C56="Christopher Lobo",_xlfn.XLOOKUP($B56,PROSPER_Lobo!$1:$1,PROSPER_Lobo!$9:$9,""),
IF($C56="Naren Baliga",_xlfn.XLOOKUP($B56,PROSPER_Baliga!$1:$1,PROSPER_Baliga!$9:$9,""),
IF($C56="Thorsten Huhn",_xlfn.XLOOKUP($B56,PROSPER_Huhn!$1:$1,PROSPER_Huhn!$9:$9,""),
IF($C56="Nick Hull",_xlfn.XLOOKUP($B56,PROSPER_Hull!$1:$1,PROSPER_Hull!$9:$9,""),
IF($C56="Monika Kotwani",_xlfn.XLOOKUP($B56,PROSPER_Kotwani!$1:$1,PROSPER_Kotwani!$9:$9,""),
IF($C56="Jonathan Wellner",_xlfn.XLOOKUP($B56,PROSPER_Wellner!$1:$1,PROSPER_Wellner!$9:$9,""),
IF($C56="Travis Harvey",_xlfn.XLOOKUP($B56,PROSPER_Harvey!$1:$1,PROSPER_Harvey!$9:$9,""),""))))))))="","No Comment",IF(IF($C56="Christopher Lobo",_xlfn.XLOOKUP($B56,PROSPER_Lobo!$1:$1,PROSPER_Lobo!$9:$9,""),
IF($C56="Naren Baliga",_xlfn.XLOOKUP($B56,PROSPER_Baliga!$1:$1,PROSPER_Baliga!$9:$9,""),
IF($C56="Thorsten Huhn",_xlfn.XLOOKUP($B56,PROSPER_Huhn!$1:$1,PROSPER_Huhn!$9:$9,""),
IF($C56="Nick Hull",_xlfn.XLOOKUP($B56,PROSPER_Hull!$1:$1,PROSPER_Hull!$9:$9,""),
IF($C56="Monika Kotwani",_xlfn.XLOOKUP($B56,PROSPER_Kotwani!$1:$1,PROSPER_Kotwani!$9:$9,""),
IF($C56="Jonathan Wellner",_xlfn.XLOOKUP($B56,PROSPER_Wellner!$1:$1,PROSPER_Wellner!$9:$9,""),
IF($C56="Travis Harvey",_xlfn.XLOOKUP($B56,PROSPER_Harvey!$1:$1,PROSPER_Harvey!$9:$9,""),"")))))))="","",
IF($C56="Christopher Lobo",_xlfn.XLOOKUP($B56,PROSPER_Lobo!$1:$1,PROSPER_Lobo!$9:$9,""),
IF($C56="Naren Baliga",_xlfn.XLOOKUP($B56,PROSPER_Baliga!$1:$1,PROSPER_Baliga!$9:$9,""),
IF($C56="Thorsten Huhn",_xlfn.XLOOKUP($B56,PROSPER_Huhn!$1:$1,PROSPER_Huhn!$9:$9,""),
IF($C56="Nick Hull",_xlfn.XLOOKUP($B56,PROSPER_Hull!$1:$1,PROSPER_Hull!$9:$9,""),
IF($C56="Monika Kotwani",_xlfn.XLOOKUP($B56,PROSPER_Kotwani!$1:$1,PROSPER_Kotwani!$9:$9,""),
IF($C56="Jonathan Wellner",_xlfn.XLOOKUP($B56,PROSPER_Wellner!$1:$1,PROSPER_Wellner!$9:$9,""),
IF($C56="Travis Harvey",_xlfn.XLOOKUP($B56,PROSPER_Harvey!$1:$1,PROSPER_Harvey!$9:$9,""),"")))))))))</f>
        <v>No Comment</v>
      </c>
      <c r="AH56" s="124" t="s">
        <v>89</v>
      </c>
      <c r="AI56" s="150" t="str">
        <f t="shared" si="418"/>
        <v>N/A</v>
      </c>
      <c r="AJ56" s="120" t="str">
        <f>_xlfn.XLOOKUP(B56,PROSPERInitial_Query!$E:$E,PROSPERInitial_Query!$K:$K,"",,-1)</f>
        <v/>
      </c>
      <c r="AK56" s="121" t="str">
        <f t="shared" si="365"/>
        <v>Vineet Tyagi1 - PortfolioBrownfield</v>
      </c>
      <c r="AL56" s="126" t="str">
        <f>_xlfn.XLOOKUP(AK56,PROSPERDelta_Query!BK:BK,PROSPERDelta_Query!M:M,"",,-1)</f>
        <v/>
      </c>
      <c r="AM56" s="124" t="str">
        <f t="shared" si="419"/>
        <v>N/A</v>
      </c>
      <c r="AN56" s="124" t="str">
        <f>IF(IF(IF($C56="Christopher Lobo",_xlfn.XLOOKUP($B56,PROSPER_Lobo!$1:$1,PROSPER_Lobo!$10:$10,""),
IF($C56="Naren Baliga",_xlfn.XLOOKUP($B56,PROSPER_Baliga!$1:$1,PROSPER_Baliga!$10:$10,""),
IF($C56="Thorsten Huhn",_xlfn.XLOOKUP($B56,PROSPER_Huhn!$1:$1,PROSPER_Huhn!$10:$10,""),
IF($C56="Nick Hull",_xlfn.XLOOKUP($B56,PROSPER_Hull!$1:$1,PROSPER_Hull!$10:$10,""),
IF($C56="Monika Kotwani",_xlfn.XLOOKUP($B56,PROSPER_Kotwani!$1:$1,PROSPER_Kotwani!$10:$10,""),
IF($C56="Jonathan Wellner",_xlfn.XLOOKUP($B56,PROSPER_Wellner!$1:$1,PROSPER_Wellner!$10:$10,""),
IF($C56="Travis Harvey",_xlfn.XLOOKUP($B56,PROSPER_Harvey!$1:$1,PROSPER_Harvey!$10:$10,""),"")))))))="","",
IF($C56="Christopher Lobo",_xlfn.XLOOKUP($B56,PROSPER_Lobo!$1:$1,PROSPER_Lobo!$10:$10,""),
IF($C56="Naren Baliga",_xlfn.XLOOKUP($B56,PROSPER_Baliga!$1:$1,PROSPER_Baliga!$10:$10,""),
IF($C56="Thorsten Huhn",_xlfn.XLOOKUP($B56,PROSPER_Huhn!$1:$1,PROSPER_Huhn!$10:$10,""),
IF($C56="Nick Hull",_xlfn.XLOOKUP($B56,PROSPER_Hull!$1:$1,PROSPER_Hull!$10:$10,""),
IF($C56="Monika Kotwani",_xlfn.XLOOKUP($B56,PROSPER_Kotwani!$1:$1,PROSPER_Kotwani!$10:$10,""),
IF($C56="Jonathan Wellner",_xlfn.XLOOKUP($B56,PROSPER_Wellner!$1:$1,PROSPER_Wellner!$10:$10,""),
IF($C56="Travis Harvey",_xlfn.XLOOKUP($B56,PROSPER_Harvey!$1:$1,PROSPER_Harvey!$10:$10,""),""))))))))="","No Score",IF(IF($C56="Christopher Lobo",_xlfn.XLOOKUP($B56,PROSPER_Lobo!$1:$1,PROSPER_Lobo!$10:$10,""),
IF($C56="Naren Baliga",_xlfn.XLOOKUP($B56,PROSPER_Baliga!$1:$1,PROSPER_Baliga!$10:$10,""),
IF($C56="Thorsten Huhn",_xlfn.XLOOKUP($B56,PROSPER_Huhn!$1:$1,PROSPER_Huhn!$10:$10,""),
IF($C56="Nick Hull",_xlfn.XLOOKUP($B56,PROSPER_Hull!$1:$1,PROSPER_Hull!$10:$10,""),
IF($C56="Monika Kotwani",_xlfn.XLOOKUP($B56,PROSPER_Kotwani!$1:$1,PROSPER_Kotwani!$10:$10,""),
IF($C56="Jonathan Wellner",_xlfn.XLOOKUP($B56,PROSPER_Wellner!$1:$1,PROSPER_Wellner!$10:$10,""),
IF($C56="Travis Harvey",_xlfn.XLOOKUP($B56,PROSPER_Harvey!$1:$1,PROSPER_Harvey!$10:$10,""),"")))))))="","",
IF($C56="Christopher Lobo",_xlfn.XLOOKUP($B56,PROSPER_Lobo!$1:$1,PROSPER_Lobo!$10:$10,""),
IF($C56="Naren Baliga",_xlfn.XLOOKUP($B56,PROSPER_Baliga!$1:$1,PROSPER_Baliga!$10:$10,""),
IF($C56="Thorsten Huhn",_xlfn.XLOOKUP($B56,PROSPER_Huhn!$1:$1,PROSPER_Huhn!$10:$10,""),
IF($C56="Nick Hull",_xlfn.XLOOKUP($B56,PROSPER_Hull!$1:$1,PROSPER_Hull!$10:$10,""),
IF($C56="Monika Kotwani",_xlfn.XLOOKUP($B56,PROSPER_Kotwani!$1:$1,PROSPER_Kotwani!$10:$10,""),
IF($C56="Jonathan Wellner",_xlfn.XLOOKUP($B56,PROSPER_Wellner!$1:$1,PROSPER_Wellner!$10:$10,""),
IF($C56="Travis Harvey",_xlfn.XLOOKUP($B56,PROSPER_Harvey!$1:$1,PROSPER_Harvey!$10:$10,""),"")))))))))</f>
        <v>No Score</v>
      </c>
      <c r="AO56" s="125" t="str">
        <f>IF(IF(IF($C56="Christopher Lobo",_xlfn.XLOOKUP($B56,PROSPER_Lobo!$1:$1,PROSPER_Lobo!$11:$11,""),
IF($C56="Naren Baliga",_xlfn.XLOOKUP($B56,PROSPER_Baliga!$1:$1,PROSPER_Baliga!$11:$11,""),
IF($C56="Thorsten Huhn",_xlfn.XLOOKUP($B56,PROSPER_Huhn!$1:$1,PROSPER_Huhn!$11:$11,""),
IF($C56="Nick Hull",_xlfn.XLOOKUP($B56,PROSPER_Hull!$1:$1,PROSPER_Hull!$11:$11,""),
IF($C56="Monika Kotwani",_xlfn.XLOOKUP($B56,PROSPER_Kotwani!$1:$1,PROSPER_Kotwani!$11:$11,""),
IF($C56="Jonathan Wellner",_xlfn.XLOOKUP($B56,PROSPER_Wellner!$1:$1,PROSPER_Wellner!$11:$11,""),
IF($C56="Travis Harvey",_xlfn.XLOOKUP($B56,PROSPER_Harvey!$1:$1,PROSPER_Harvey!$11:$11,""),"")))))))="","",
IF($C56="Christopher Lobo",_xlfn.XLOOKUP($B56,PROSPER_Lobo!$1:$1,PROSPER_Lobo!$11:$11,""),
IF($C56="Naren Baliga",_xlfn.XLOOKUP($B56,PROSPER_Baliga!$1:$1,PROSPER_Baliga!$11:$11,""),
IF($C56="Thorsten Huhn",_xlfn.XLOOKUP($B56,PROSPER_Huhn!$1:$1,PROSPER_Huhn!$11:$11,""),
IF($C56="Nick Hull",_xlfn.XLOOKUP($B56,PROSPER_Hull!$1:$1,PROSPER_Hull!$11:$11,""),
IF($C56="Monika Kotwani",_xlfn.XLOOKUP($B56,PROSPER_Kotwani!$1:$1,PROSPER_Kotwani!$11:$11,""),
IF($C56="Jonathan Wellner",_xlfn.XLOOKUP($B56,PROSPER_Wellner!$1:$1,PROSPER_Wellner!$11:$11,""),
IF($C56="Travis Harvey",_xlfn.XLOOKUP($B56,PROSPER_Harvey!$1:$1,PROSPER_Harvey!$11:$11,""),""))))))))="","No Comment",IF(IF($C56="Christopher Lobo",_xlfn.XLOOKUP($B56,PROSPER_Lobo!$1:$1,PROSPER_Lobo!$11:$11,""),
IF($C56="Naren Baliga",_xlfn.XLOOKUP($B56,PROSPER_Baliga!$1:$1,PROSPER_Baliga!$11:$11,""),
IF($C56="Thorsten Huhn",_xlfn.XLOOKUP($B56,PROSPER_Huhn!$1:$1,PROSPER_Huhn!$11:$11,""),
IF($C56="Nick Hull",_xlfn.XLOOKUP($B56,PROSPER_Hull!$1:$1,PROSPER_Hull!$11:$11,""),
IF($C56="Monika Kotwani",_xlfn.XLOOKUP($B56,PROSPER_Kotwani!$1:$1,PROSPER_Kotwani!$11:$11,""),
IF($C56="Jonathan Wellner",_xlfn.XLOOKUP($B56,PROSPER_Wellner!$1:$1,PROSPER_Wellner!$11:$11,""),
IF($C56="Travis Harvey",_xlfn.XLOOKUP($B56,PROSPER_Harvey!$1:$1,PROSPER_Harvey!$11:$11,""),"")))))))="","",
IF($C56="Christopher Lobo",_xlfn.XLOOKUP($B56,PROSPER_Lobo!$1:$1,PROSPER_Lobo!$11:$11,""),
IF($C56="Naren Baliga",_xlfn.XLOOKUP($B56,PROSPER_Baliga!$1:$1,PROSPER_Baliga!$11:$11,""),
IF($C56="Thorsten Huhn",_xlfn.XLOOKUP($B56,PROSPER_Huhn!$1:$1,PROSPER_Huhn!$11:$11,""),
IF($C56="Nick Hull",_xlfn.XLOOKUP($B56,PROSPER_Hull!$1:$1,PROSPER_Hull!$11:$11,""),
IF($C56="Monika Kotwani",_xlfn.XLOOKUP($B56,PROSPER_Kotwani!$1:$1,PROSPER_Kotwani!$11:$11,""),
IF($C56="Jonathan Wellner",_xlfn.XLOOKUP($B56,PROSPER_Wellner!$1:$1,PROSPER_Wellner!$11:$11,""),
IF($C56="Travis Harvey",_xlfn.XLOOKUP($B56,PROSPER_Harvey!$1:$1,PROSPER_Harvey!$11:$11,""),"")))))))))</f>
        <v>No Comment</v>
      </c>
      <c r="AP56" s="124" t="s">
        <v>89</v>
      </c>
      <c r="AQ56" s="150" t="str">
        <f t="shared" si="420"/>
        <v>N/A</v>
      </c>
      <c r="AR56" s="120" t="str">
        <f>_xlfn.XLOOKUP(B56,PROSPERInitial_Query!$E:$E,PROSPERInitial_Query!$L:$L,"",,-1)</f>
        <v/>
      </c>
      <c r="AS56" s="121" t="str">
        <f t="shared" si="366"/>
        <v>Vineet Tyagi1 - PortfolioTraining &amp; Adoption</v>
      </c>
      <c r="AT56" s="126" t="str">
        <f>_xlfn.XLOOKUP(AS56,PROSPERDelta_Query!BK:BK,PROSPERDelta_Query!N:N,"",,-1)</f>
        <v/>
      </c>
      <c r="AU56" s="124" t="str">
        <f t="shared" si="421"/>
        <v>N/A</v>
      </c>
      <c r="AV56" s="124" t="str">
        <f>IF(IF(IF($C56="Christopher Lobo",_xlfn.XLOOKUP($B56,PROSPER_Lobo!$1:$1,PROSPER_Lobo!$12:$12,""),
IF($C56="Naren Baliga",_xlfn.XLOOKUP($B56,PROSPER_Baliga!$1:$1,PROSPER_Baliga!$12:$12,""),
IF($C56="Thorsten Huhn",_xlfn.XLOOKUP($B56,PROSPER_Huhn!$1:$1,PROSPER_Huhn!$12:$12,""),
IF($C56="Nick Hull",_xlfn.XLOOKUP($B56,PROSPER_Hull!$1:$1,PROSPER_Hull!$12:$12,""),
IF($C56="Monika Kotwani",_xlfn.XLOOKUP($B56,PROSPER_Kotwani!$1:$1,PROSPER_Kotwani!$12:$12,""),
IF($C56="Jonathan Wellner",_xlfn.XLOOKUP($B56,PROSPER_Wellner!$1:$1,PROSPER_Wellner!$12:$12,""),
IF($C56="Travis Harvey",_xlfn.XLOOKUP($B56,PROSPER_Harvey!$1:$1,PROSPER_Harvey!$12:$12,""),"")))))))="","",
IF($C56="Christopher Lobo",_xlfn.XLOOKUP($B56,PROSPER_Lobo!$1:$1,PROSPER_Lobo!$12:$12,""),
IF($C56="Naren Baliga",_xlfn.XLOOKUP($B56,PROSPER_Baliga!$1:$1,PROSPER_Baliga!$12:$12,""),
IF($C56="Thorsten Huhn",_xlfn.XLOOKUP($B56,PROSPER_Huhn!$1:$1,PROSPER_Huhn!$12:$12,""),
IF($C56="Nick Hull",_xlfn.XLOOKUP($B56,PROSPER_Hull!$1:$1,PROSPER_Hull!$12:$12,""),
IF($C56="Monika Kotwani",_xlfn.XLOOKUP($B56,PROSPER_Kotwani!$1:$1,PROSPER_Kotwani!$12:$12,""),
IF($C56="Jonathan Wellner",_xlfn.XLOOKUP($B56,PROSPER_Wellner!$1:$1,PROSPER_Wellner!$12:$12,""),
IF($C56="Travis Harvey",_xlfn.XLOOKUP($B56,PROSPER_Harvey!$1:$1,PROSPER_Harvey!$12:$12,""),""))))))))="","No Score",IF(IF($C56="Christopher Lobo",_xlfn.XLOOKUP($B56,PROSPER_Lobo!$1:$1,PROSPER_Lobo!$12:$12,""),
IF($C56="Naren Baliga",_xlfn.XLOOKUP($B56,PROSPER_Baliga!$1:$1,PROSPER_Baliga!$12:$12,""),
IF($C56="Thorsten Huhn",_xlfn.XLOOKUP($B56,PROSPER_Huhn!$1:$1,PROSPER_Huhn!$12:$12,""),
IF($C56="Nick Hull",_xlfn.XLOOKUP($B56,PROSPER_Hull!$1:$1,PROSPER_Hull!$12:$12,""),
IF($C56="Monika Kotwani",_xlfn.XLOOKUP($B56,PROSPER_Kotwani!$1:$1,PROSPER_Kotwani!$12:$12,""),
IF($C56="Jonathan Wellner",_xlfn.XLOOKUP($B56,PROSPER_Wellner!$1:$1,PROSPER_Wellner!$12:$12,""),
IF($C56="Travis Harvey",_xlfn.XLOOKUP($B56,PROSPER_Harvey!$1:$1,PROSPER_Harvey!$12:$12,""),"")))))))="","",
IF($C56="Christopher Lobo",_xlfn.XLOOKUP($B56,PROSPER_Lobo!$1:$1,PROSPER_Lobo!$12:$12,""),
IF($C56="Naren Baliga",_xlfn.XLOOKUP($B56,PROSPER_Baliga!$1:$1,PROSPER_Baliga!$12:$12,""),
IF($C56="Thorsten Huhn",_xlfn.XLOOKUP($B56,PROSPER_Huhn!$1:$1,PROSPER_Huhn!$12:$12,""),
IF($C56="Nick Hull",_xlfn.XLOOKUP($B56,PROSPER_Hull!$1:$1,PROSPER_Hull!$12:$12,""),
IF($C56="Monika Kotwani",_xlfn.XLOOKUP($B56,PROSPER_Kotwani!$1:$1,PROSPER_Kotwani!$12:$12,""),
IF($C56="Jonathan Wellner",_xlfn.XLOOKUP($B56,PROSPER_Wellner!$1:$1,PROSPER_Wellner!$12:$12,""),
IF($C56="Travis Harvey",_xlfn.XLOOKUP($B56,PROSPER_Harvey!$1:$1,PROSPER_Harvey!$12:$12,""),"")))))))))</f>
        <v>No Score</v>
      </c>
      <c r="AW56" s="125" t="str">
        <f>IF(IF(IF($C56="Christopher Lobo",_xlfn.XLOOKUP($B56,PROSPER_Lobo!$1:$1,PROSPER_Lobo!$13:$13,""),
IF($C56="Naren Baliga",_xlfn.XLOOKUP($B56,PROSPER_Baliga!$1:$1,PROSPER_Baliga!$13:$13,""),
IF($C56="Thorsten Huhn",_xlfn.XLOOKUP($B56,PROSPER_Huhn!$1:$1,PROSPER_Huhn!$13:$13,""),
IF($C56="Nick Hull",_xlfn.XLOOKUP($B56,PROSPER_Hull!$1:$1,PROSPER_Hull!$13:$13,""),
IF($C56="Monika Kotwani",_xlfn.XLOOKUP($B56,PROSPER_Kotwani!$1:$1,PROSPER_Kotwani!$13:$13,""),
IF($C56="Jonathan Wellner",_xlfn.XLOOKUP($B56,PROSPER_Wellner!$1:$1,PROSPER_Wellner!$13:$13,""),
IF($C56="Travis Harvey",_xlfn.XLOOKUP($B56,PROSPER_Harvey!$1:$1,PROSPER_Harvey!$13:$13,""),"")))))))="","",
IF($C56="Christopher Lobo",_xlfn.XLOOKUP($B56,PROSPER_Lobo!$1:$1,PROSPER_Lobo!$13:$13,""),
IF($C56="Naren Baliga",_xlfn.XLOOKUP($B56,PROSPER_Baliga!$1:$1,PROSPER_Baliga!$13:$13,""),
IF($C56="Thorsten Huhn",_xlfn.XLOOKUP($B56,PROSPER_Huhn!$1:$1,PROSPER_Huhn!$13:$13,""),
IF($C56="Nick Hull",_xlfn.XLOOKUP($B56,PROSPER_Hull!$1:$1,PROSPER_Hull!$13:$13,""),
IF($C56="Monika Kotwani",_xlfn.XLOOKUP($B56,PROSPER_Kotwani!$1:$1,PROSPER_Kotwani!$13:$13,""),
IF($C56="Jonathan Wellner",_xlfn.XLOOKUP($B56,PROSPER_Wellner!$1:$1,PROSPER_Wellner!$13:$13,""),
IF($C56="Travis Harvey",_xlfn.XLOOKUP($B56,PROSPER_Harvey!$1:$1,PROSPER_Harvey!$13:$13,""),""))))))))="","No Comment",IF(IF($C56="Christopher Lobo",_xlfn.XLOOKUP($B56,PROSPER_Lobo!$1:$1,PROSPER_Lobo!$13:$13,""),
IF($C56="Naren Baliga",_xlfn.XLOOKUP($B56,PROSPER_Baliga!$1:$1,PROSPER_Baliga!$13:$13,""),
IF($C56="Thorsten Huhn",_xlfn.XLOOKUP($B56,PROSPER_Huhn!$1:$1,PROSPER_Huhn!$13:$13,""),
IF($C56="Nick Hull",_xlfn.XLOOKUP($B56,PROSPER_Hull!$1:$1,PROSPER_Hull!$13:$13,""),
IF($C56="Monika Kotwani",_xlfn.XLOOKUP($B56,PROSPER_Kotwani!$1:$1,PROSPER_Kotwani!$13:$13,""),
IF($C56="Jonathan Wellner",_xlfn.XLOOKUP($B56,PROSPER_Wellner!$1:$1,PROSPER_Wellner!$13:$13,""),
IF($C56="Travis Harvey",_xlfn.XLOOKUP($B56,PROSPER_Harvey!$1:$1,PROSPER_Harvey!$13:$13,""),"")))))))="","",
IF($C56="Christopher Lobo",_xlfn.XLOOKUP($B56,PROSPER_Lobo!$1:$1,PROSPER_Lobo!$13:$13,""),
IF($C56="Naren Baliga",_xlfn.XLOOKUP($B56,PROSPER_Baliga!$1:$1,PROSPER_Baliga!$13:$13,""),
IF($C56="Thorsten Huhn",_xlfn.XLOOKUP($B56,PROSPER_Huhn!$1:$1,PROSPER_Huhn!$13:$13,""),
IF($C56="Nick Hull",_xlfn.XLOOKUP($B56,PROSPER_Hull!$1:$1,PROSPER_Hull!$13:$13,""),
IF($C56="Monika Kotwani",_xlfn.XLOOKUP($B56,PROSPER_Kotwani!$1:$1,PROSPER_Kotwani!$13:$13,""),
IF($C56="Jonathan Wellner",_xlfn.XLOOKUP($B56,PROSPER_Wellner!$1:$1,PROSPER_Wellner!$13:$13,""),
IF($C56="Travis Harvey",_xlfn.XLOOKUP($B56,PROSPER_Harvey!$1:$1,PROSPER_Harvey!$13:$13,""),"")))))))))</f>
        <v>No Comment</v>
      </c>
      <c r="AX56" s="124" t="s">
        <v>89</v>
      </c>
      <c r="AY56" s="150" t="str">
        <f t="shared" si="422"/>
        <v>N/A</v>
      </c>
      <c r="AZ56" s="120" t="str">
        <f>_xlfn.XLOOKUP(B56,PROSPERInitial_Query!$E:$E,PROSPERInitial_Query!$M:$M,"",,-1)</f>
        <v/>
      </c>
      <c r="BA56" s="121" t="str">
        <f t="shared" si="367"/>
        <v>Vineet Tyagi1 - PortfolioDMLT</v>
      </c>
      <c r="BB56" s="126" t="str">
        <f>_xlfn.XLOOKUP(BA56,PROSPERDelta_Query!BK:BK,PROSPERDelta_Query!O:O,"",,-1)</f>
        <v/>
      </c>
      <c r="BC56" s="124" t="str">
        <f t="shared" si="423"/>
        <v>N/A</v>
      </c>
      <c r="BD56" s="124" t="str">
        <f>IF(IF(IF($C56="Christopher Lobo",_xlfn.XLOOKUP($B56,PROSPER_Lobo!$1:$1,PROSPER_Lobo!$14:$14,""),
IF($C56="Naren Baliga",_xlfn.XLOOKUP($B56,PROSPER_Baliga!$1:$1,PROSPER_Baliga!$14:$14,""),
IF($C56="Thorsten Huhn",_xlfn.XLOOKUP($B56,PROSPER_Huhn!$1:$1,PROSPER_Huhn!$14:$14,""),
IF($C56="Nick Hull",_xlfn.XLOOKUP($B56,PROSPER_Hull!$1:$1,PROSPER_Hull!$14:$14,""),
IF($C56="Monika Kotwani",_xlfn.XLOOKUP($B56,PROSPER_Kotwani!$1:$1,PROSPER_Kotwani!$14:$14,""),
IF($C56="Jonathan Wellner",_xlfn.XLOOKUP($B56,PROSPER_Wellner!$1:$1,PROSPER_Wellner!$14:$14,""),
IF($C56="Travis Harvey",_xlfn.XLOOKUP($B56,PROSPER_Harvey!$1:$1,PROSPER_Harvey!$14:$14,""),"")))))))="","",
IF($C56="Christopher Lobo",_xlfn.XLOOKUP($B56,PROSPER_Lobo!$1:$1,PROSPER_Lobo!$14:$14,""),
IF($C56="Naren Baliga",_xlfn.XLOOKUP($B56,PROSPER_Baliga!$1:$1,PROSPER_Baliga!$14:$14,""),
IF($C56="Thorsten Huhn",_xlfn.XLOOKUP($B56,PROSPER_Huhn!$1:$1,PROSPER_Huhn!$14:$14,""),
IF($C56="Nick Hull",_xlfn.XLOOKUP($B56,PROSPER_Hull!$1:$1,PROSPER_Hull!$14:$14,""),
IF($C56="Monika Kotwani",_xlfn.XLOOKUP($B56,PROSPER_Kotwani!$1:$1,PROSPER_Kotwani!$14:$14,""),
IF($C56="Jonathan Wellner",_xlfn.XLOOKUP($B56,PROSPER_Wellner!$1:$1,PROSPER_Wellner!$14:$14,""),
IF($C56="Travis Harvey",_xlfn.XLOOKUP($B56,PROSPER_Harvey!$1:$1,PROSPER_Harvey!$14:$14,""),""))))))))="","No Score",IF(IF($C56="Christopher Lobo",_xlfn.XLOOKUP($B56,PROSPER_Lobo!$1:$1,PROSPER_Lobo!$14:$14,""),
IF($C56="Naren Baliga",_xlfn.XLOOKUP($B56,PROSPER_Baliga!$1:$1,PROSPER_Baliga!$14:$14,""),
IF($C56="Thorsten Huhn",_xlfn.XLOOKUP($B56,PROSPER_Huhn!$1:$1,PROSPER_Huhn!$14:$14,""),
IF($C56="Nick Hull",_xlfn.XLOOKUP($B56,PROSPER_Hull!$1:$1,PROSPER_Hull!$14:$14,""),
IF($C56="Monika Kotwani",_xlfn.XLOOKUP($B56,PROSPER_Kotwani!$1:$1,PROSPER_Kotwani!$14:$14,""),
IF($C56="Jonathan Wellner",_xlfn.XLOOKUP($B56,PROSPER_Wellner!$1:$1,PROSPER_Wellner!$14:$14,""),
IF($C56="Travis Harvey",_xlfn.XLOOKUP($B56,PROSPER_Harvey!$1:$1,PROSPER_Harvey!$14:$14,""),"")))))))="","",
IF($C56="Christopher Lobo",_xlfn.XLOOKUP($B56,PROSPER_Lobo!$1:$1,PROSPER_Lobo!$14:$14,""),
IF($C56="Naren Baliga",_xlfn.XLOOKUP($B56,PROSPER_Baliga!$1:$1,PROSPER_Baliga!$14:$14,""),
IF($C56="Thorsten Huhn",_xlfn.XLOOKUP($B56,PROSPER_Huhn!$1:$1,PROSPER_Huhn!$14:$14,""),
IF($C56="Nick Hull",_xlfn.XLOOKUP($B56,PROSPER_Hull!$1:$1,PROSPER_Hull!$14:$14,""),
IF($C56="Monika Kotwani",_xlfn.XLOOKUP($B56,PROSPER_Kotwani!$1:$1,PROSPER_Kotwani!$14:$14,""),
IF($C56="Jonathan Wellner",_xlfn.XLOOKUP($B56,PROSPER_Wellner!$1:$1,PROSPER_Wellner!$14:$14,""),
IF($C56="Travis Harvey",_xlfn.XLOOKUP($B56,PROSPER_Harvey!$1:$1,PROSPER_Harvey!$14:$14,""),"")))))))))</f>
        <v>No Score</v>
      </c>
      <c r="BE56" s="125" t="str">
        <f>IF(IF(IF($C56="Christopher Lobo",_xlfn.XLOOKUP($B56,PROSPER_Lobo!$1:$1,PROSPER_Lobo!$15:$15,""),
IF($C56="Naren Baliga",_xlfn.XLOOKUP($B56,PROSPER_Baliga!$1:$1,PROSPER_Baliga!$15:$15,""),
IF($C56="Thorsten Huhn",_xlfn.XLOOKUP($B56,PROSPER_Huhn!$1:$1,PROSPER_Huhn!$15:$15,""),
IF($C56="Nick Hull",_xlfn.XLOOKUP($B56,PROSPER_Hull!$1:$1,PROSPER_Hull!$15:$15,""),
IF($C56="Monika Kotwani",_xlfn.XLOOKUP($B56,PROSPER_Kotwani!$1:$1,PROSPER_Kotwani!$15:$15,""),
IF($C56="Jonathan Wellner",_xlfn.XLOOKUP($B56,PROSPER_Wellner!$1:$1,PROSPER_Wellner!$15:$15,""),
IF($C56="Travis Harvey",_xlfn.XLOOKUP($B56,PROSPER_Harvey!$1:$1,PROSPER_Harvey!$15:$15,""),"")))))))="","",
IF($C56="Christopher Lobo",_xlfn.XLOOKUP($B56,PROSPER_Lobo!$1:$1,PROSPER_Lobo!$15:$15,""),
IF($C56="Naren Baliga",_xlfn.XLOOKUP($B56,PROSPER_Baliga!$1:$1,PROSPER_Baliga!$15:$15,""),
IF($C56="Thorsten Huhn",_xlfn.XLOOKUP($B56,PROSPER_Huhn!$1:$1,PROSPER_Huhn!$15:$15,""),
IF($C56="Nick Hull",_xlfn.XLOOKUP($B56,PROSPER_Hull!$1:$1,PROSPER_Hull!$15:$15,""),
IF($C56="Monika Kotwani",_xlfn.XLOOKUP($B56,PROSPER_Kotwani!$1:$1,PROSPER_Kotwani!$15:$15,""),
IF($C56="Jonathan Wellner",_xlfn.XLOOKUP($B56,PROSPER_Wellner!$1:$1,PROSPER_Wellner!$15:$15,""),
IF($C56="Travis Harvey",_xlfn.XLOOKUP($B56,PROSPER_Harvey!$1:$1,PROSPER_Harvey!$15:$15,""),""))))))))="","No Comment",IF(IF($C56="Christopher Lobo",_xlfn.XLOOKUP($B56,PROSPER_Lobo!$1:$1,PROSPER_Lobo!$15:$15,""),
IF($C56="Naren Baliga",_xlfn.XLOOKUP($B56,PROSPER_Baliga!$1:$1,PROSPER_Baliga!$15:$15,""),
IF($C56="Thorsten Huhn",_xlfn.XLOOKUP($B56,PROSPER_Huhn!$1:$1,PROSPER_Huhn!$15:$15,""),
IF($C56="Nick Hull",_xlfn.XLOOKUP($B56,PROSPER_Hull!$1:$1,PROSPER_Hull!$15:$15,""),
IF($C56="Monika Kotwani",_xlfn.XLOOKUP($B56,PROSPER_Kotwani!$1:$1,PROSPER_Kotwani!$15:$15,""),
IF($C56="Jonathan Wellner",_xlfn.XLOOKUP($B56,PROSPER_Wellner!$1:$1,PROSPER_Wellner!$15:$15,""),
IF($C56="Travis Harvey",_xlfn.XLOOKUP($B56,PROSPER_Harvey!$1:$1,PROSPER_Harvey!$15:$15,""),"")))))))="","",
IF($C56="Christopher Lobo",_xlfn.XLOOKUP($B56,PROSPER_Lobo!$1:$1,PROSPER_Lobo!$15:$15,""),
IF($C56="Naren Baliga",_xlfn.XLOOKUP($B56,PROSPER_Baliga!$1:$1,PROSPER_Baliga!$15:$15,""),
IF($C56="Thorsten Huhn",_xlfn.XLOOKUP($B56,PROSPER_Huhn!$1:$1,PROSPER_Huhn!$15:$15,""),
IF($C56="Nick Hull",_xlfn.XLOOKUP($B56,PROSPER_Hull!$1:$1,PROSPER_Hull!$15:$15,""),
IF($C56="Monika Kotwani",_xlfn.XLOOKUP($B56,PROSPER_Kotwani!$1:$1,PROSPER_Kotwani!$15:$15,""),
IF($C56="Jonathan Wellner",_xlfn.XLOOKUP($B56,PROSPER_Wellner!$1:$1,PROSPER_Wellner!$15:$15,""),
IF($C56="Travis Harvey",_xlfn.XLOOKUP($B56,PROSPER_Harvey!$1:$1,PROSPER_Harvey!$15:$15,""),"")))))))))</f>
        <v>No Comment</v>
      </c>
      <c r="BF56" s="124" t="s">
        <v>89</v>
      </c>
      <c r="BG56" s="150" t="str">
        <f t="shared" si="424"/>
        <v>N/A</v>
      </c>
      <c r="BH56" s="120" t="str">
        <f>_xlfn.XLOOKUP(B56,PROSPERInitial_Query!$E:$E,PROSPERInitial_Query!$N:$N,"",,-1)</f>
        <v/>
      </c>
      <c r="BI56" s="121" t="str">
        <f t="shared" si="368"/>
        <v>Vineet Tyagi1 - PortfolioRevenue Management</v>
      </c>
      <c r="BJ56" s="126" t="str">
        <f>_xlfn.XLOOKUP(BI56,PROSPERDelta_Query!BK:BK,PROSPERDelta_Query!P:P,"",,-1)</f>
        <v/>
      </c>
      <c r="BK56" s="124" t="str">
        <f t="shared" si="425"/>
        <v>N/A</v>
      </c>
      <c r="BL56" s="124" t="str">
        <f>IF(IF(IF($C56="Christopher Lobo",_xlfn.XLOOKUP($B56,PROSPER_Lobo!$1:$1,PROSPER_Lobo!$16:$16,""),
IF($C56="Naren Baliga",_xlfn.XLOOKUP($B56,PROSPER_Baliga!$1:$1,PROSPER_Baliga!$16:$16,""),
IF($C56="Thorsten Huhn",_xlfn.XLOOKUP($B56,PROSPER_Huhn!$1:$1,PROSPER_Huhn!$16:$16,""),
IF($C56="Nick Hull",_xlfn.XLOOKUP($B56,PROSPER_Hull!$1:$1,PROSPER_Hull!$16:$16,""),
IF($C56="Monika Kotwani",_xlfn.XLOOKUP($B56,PROSPER_Kotwani!$1:$1,PROSPER_Kotwani!$16:$16,""),
IF($C56="Jonathan Wellner",_xlfn.XLOOKUP($B56,PROSPER_Wellner!$1:$1,PROSPER_Wellner!$16:$16,""),
IF($C56="Travis Harvey",_xlfn.XLOOKUP($B56,PROSPER_Harvey!$1:$1,PROSPER_Harvey!$16:$16,""),"")))))))="","",
IF($C56="Christopher Lobo",_xlfn.XLOOKUP($B56,PROSPER_Lobo!$1:$1,PROSPER_Lobo!$16:$16,""),
IF($C56="Naren Baliga",_xlfn.XLOOKUP($B56,PROSPER_Baliga!$1:$1,PROSPER_Baliga!$16:$16,""),
IF($C56="Thorsten Huhn",_xlfn.XLOOKUP($B56,PROSPER_Huhn!$1:$1,PROSPER_Huhn!$16:$16,""),
IF($C56="Nick Hull",_xlfn.XLOOKUP($B56,PROSPER_Hull!$1:$1,PROSPER_Hull!$16:$16,""),
IF($C56="Monika Kotwani",_xlfn.XLOOKUP($B56,PROSPER_Kotwani!$1:$1,PROSPER_Kotwani!$16:$16,""),
IF($C56="Jonathan Wellner",_xlfn.XLOOKUP($B56,PROSPER_Wellner!$1:$1,PROSPER_Wellner!$16:$16,""),
IF($C56="Travis Harvey",_xlfn.XLOOKUP($B56,PROSPER_Harvey!$1:$1,PROSPER_Harvey!$16:$16,""),""))))))))="","No Score",IF(IF($C56="Christopher Lobo",_xlfn.XLOOKUP($B56,PROSPER_Lobo!$1:$1,PROSPER_Lobo!$16:$16,""),
IF($C56="Naren Baliga",_xlfn.XLOOKUP($B56,PROSPER_Baliga!$1:$1,PROSPER_Baliga!$16:$16,""),
IF($C56="Thorsten Huhn",_xlfn.XLOOKUP($B56,PROSPER_Huhn!$1:$1,PROSPER_Huhn!$16:$16,""),
IF($C56="Nick Hull",_xlfn.XLOOKUP($B56,PROSPER_Hull!$1:$1,PROSPER_Hull!$16:$16,""),
IF($C56="Monika Kotwani",_xlfn.XLOOKUP($B56,PROSPER_Kotwani!$1:$1,PROSPER_Kotwani!$16:$16,""),
IF($C56="Jonathan Wellner",_xlfn.XLOOKUP($B56,PROSPER_Wellner!$1:$1,PROSPER_Wellner!$16:$16,""),
IF($C56="Travis Harvey",_xlfn.XLOOKUP($B56,PROSPER_Harvey!$1:$1,PROSPER_Harvey!$16:$16,""),"")))))))="","",
IF($C56="Christopher Lobo",_xlfn.XLOOKUP($B56,PROSPER_Lobo!$1:$1,PROSPER_Lobo!$16:$16,""),
IF($C56="Naren Baliga",_xlfn.XLOOKUP($B56,PROSPER_Baliga!$1:$1,PROSPER_Baliga!$16:$16,""),
IF($C56="Thorsten Huhn",_xlfn.XLOOKUP($B56,PROSPER_Huhn!$1:$1,PROSPER_Huhn!$16:$16,""),
IF($C56="Nick Hull",_xlfn.XLOOKUP($B56,PROSPER_Hull!$1:$1,PROSPER_Hull!$16:$16,""),
IF($C56="Monika Kotwani",_xlfn.XLOOKUP($B56,PROSPER_Kotwani!$1:$1,PROSPER_Kotwani!$16:$16,""),
IF($C56="Jonathan Wellner",_xlfn.XLOOKUP($B56,PROSPER_Wellner!$1:$1,PROSPER_Wellner!$16:$16,""),
IF($C56="Travis Harvey",_xlfn.XLOOKUP($B56,PROSPER_Harvey!$1:$1,PROSPER_Harvey!$16:$16,""),"")))))))))</f>
        <v>No Score</v>
      </c>
      <c r="BM56" s="125" t="str">
        <f>IF(IF(IF($C56="Christopher Lobo",_xlfn.XLOOKUP($B56,PROSPER_Lobo!$1:$1,PROSPER_Lobo!$17:$17,""),
IF($C56="Naren Baliga",_xlfn.XLOOKUP($B56,PROSPER_Baliga!$1:$1,PROSPER_Baliga!$17:$17,""),
IF($C56="Thorsten Huhn",_xlfn.XLOOKUP($B56,PROSPER_Huhn!$1:$1,PROSPER_Huhn!$17:$17,""),
IF($C56="Nick Hull",_xlfn.XLOOKUP($B56,PROSPER_Hull!$1:$1,PROSPER_Hull!$17:$17,""),
IF($C56="Monika Kotwani",_xlfn.XLOOKUP($B56,PROSPER_Kotwani!$1:$1,PROSPER_Kotwani!$17:$17,""),
IF($C56="Jonathan Wellner",_xlfn.XLOOKUP($B56,PROSPER_Wellner!$1:$1,PROSPER_Wellner!$17:$17,""),
IF($C56="Travis Harvey",_xlfn.XLOOKUP($B56,PROSPER_Harvey!$1:$1,PROSPER_Harvey!$17:$17,""),"")))))))="","",
IF($C56="Christopher Lobo",_xlfn.XLOOKUP($B56,PROSPER_Lobo!$1:$1,PROSPER_Lobo!$17:$17,""),
IF($C56="Naren Baliga",_xlfn.XLOOKUP($B56,PROSPER_Baliga!$1:$1,PROSPER_Baliga!$17:$17,""),
IF($C56="Thorsten Huhn",_xlfn.XLOOKUP($B56,PROSPER_Huhn!$1:$1,PROSPER_Huhn!$17:$17,""),
IF($C56="Nick Hull",_xlfn.XLOOKUP($B56,PROSPER_Hull!$1:$1,PROSPER_Hull!$17:$17,""),
IF($C56="Monika Kotwani",_xlfn.XLOOKUP($B56,PROSPER_Kotwani!$1:$1,PROSPER_Kotwani!$17:$17,""),
IF($C56="Jonathan Wellner",_xlfn.XLOOKUP($B56,PROSPER_Wellner!$1:$1,PROSPER_Wellner!$17:$17,""),
IF($C56="Travis Harvey",_xlfn.XLOOKUP($B56,PROSPER_Harvey!$1:$1,PROSPER_Harvey!$17:$17,""),""))))))))="","No Comment",IF(IF($C56="Christopher Lobo",_xlfn.XLOOKUP($B56,PROSPER_Lobo!$1:$1,PROSPER_Lobo!$17:$17,""),
IF($C56="Naren Baliga",_xlfn.XLOOKUP($B56,PROSPER_Baliga!$1:$1,PROSPER_Baliga!$17:$17,""),
IF($C56="Thorsten Huhn",_xlfn.XLOOKUP($B56,PROSPER_Huhn!$1:$1,PROSPER_Huhn!$17:$17,""),
IF($C56="Nick Hull",_xlfn.XLOOKUP($B56,PROSPER_Hull!$1:$1,PROSPER_Hull!$17:$17,""),
IF($C56="Monika Kotwani",_xlfn.XLOOKUP($B56,PROSPER_Kotwani!$1:$1,PROSPER_Kotwani!$17:$17,""),
IF($C56="Jonathan Wellner",_xlfn.XLOOKUP($B56,PROSPER_Wellner!$1:$1,PROSPER_Wellner!$17:$17,""),
IF($C56="Travis Harvey",_xlfn.XLOOKUP($B56,PROSPER_Harvey!$1:$1,PROSPER_Harvey!$17:$17,""),"")))))))="","",
IF($C56="Christopher Lobo",_xlfn.XLOOKUP($B56,PROSPER_Lobo!$1:$1,PROSPER_Lobo!$17:$17,""),
IF($C56="Naren Baliga",_xlfn.XLOOKUP($B56,PROSPER_Baliga!$1:$1,PROSPER_Baliga!$17:$17,""),
IF($C56="Thorsten Huhn",_xlfn.XLOOKUP($B56,PROSPER_Huhn!$1:$1,PROSPER_Huhn!$17:$17,""),
IF($C56="Nick Hull",_xlfn.XLOOKUP($B56,PROSPER_Hull!$1:$1,PROSPER_Hull!$17:$17,""),
IF($C56="Monika Kotwani",_xlfn.XLOOKUP($B56,PROSPER_Kotwani!$1:$1,PROSPER_Kotwani!$17:$17,""),
IF($C56="Jonathan Wellner",_xlfn.XLOOKUP($B56,PROSPER_Wellner!$1:$1,PROSPER_Wellner!$17:$17,""),
IF($C56="Travis Harvey",_xlfn.XLOOKUP($B56,PROSPER_Harvey!$1:$1,PROSPER_Harvey!$17:$17,""),"")))))))))</f>
        <v>No Comment</v>
      </c>
      <c r="BN56" s="124">
        <f>IFERROR(ROUND(_xlfn.XLOOKUP(B56,'RevenueChallenge_Query'!$E:$E,'RevenueChallenge_Query'!$F:$F)/3.2,0),"Not Taken")</f>
        <v>6</v>
      </c>
      <c r="BO56" s="150">
        <f t="shared" si="426"/>
        <v>6</v>
      </c>
      <c r="BP56" s="120" t="str">
        <f>_xlfn.XLOOKUP(B56,PROSPERInitial_Query!$E:$E,PROSPERInitial_Query!$O:$O,"",,-1)</f>
        <v/>
      </c>
      <c r="BQ56" s="121" t="str">
        <f t="shared" si="369"/>
        <v>Vineet Tyagi1 - PortfolioArtificial Intelligence</v>
      </c>
      <c r="BR56" s="126" t="str">
        <f>_xlfn.XLOOKUP(BQ56,PROSPERDelta_Query!BK:BK,PROSPERDelta_Query!Q:Q,"",,-1)</f>
        <v/>
      </c>
      <c r="BS56" s="124" t="str">
        <f t="shared" si="427"/>
        <v>N/A</v>
      </c>
      <c r="BT56" s="124" t="str">
        <f>IF(IF(IF($C56="Christopher Lobo",_xlfn.XLOOKUP($B56,PROSPER_Lobo!$1:$1,PROSPER_Lobo!$18:$18,""),
IF($C56="Naren Baliga",_xlfn.XLOOKUP($B56,PROSPER_Baliga!$1:$1,PROSPER_Baliga!$18:$18,""),
IF($C56="Thorsten Huhn",_xlfn.XLOOKUP($B56,PROSPER_Huhn!$1:$1,PROSPER_Huhn!$18:$18,""),
IF($C56="Nick Hull",_xlfn.XLOOKUP($B56,PROSPER_Hull!$1:$1,PROSPER_Hull!$18:$18,""),
IF($C56="Monika Kotwani",_xlfn.XLOOKUP($B56,PROSPER_Kotwani!$1:$1,PROSPER_Kotwani!$18:$18,""),
IF($C56="Jonathan Wellner",_xlfn.XLOOKUP($B56,PROSPER_Wellner!$1:$1,PROSPER_Wellner!$18:$18,""),
IF($C56="Travis Harvey",_xlfn.XLOOKUP($B56,PROSPER_Harvey!$1:$1,PROSPER_Harvey!$18:$18,""),"")))))))="","",
IF($C56="Christopher Lobo",_xlfn.XLOOKUP($B56,PROSPER_Lobo!$1:$1,PROSPER_Lobo!$18:$18,""),
IF($C56="Naren Baliga",_xlfn.XLOOKUP($B56,PROSPER_Baliga!$1:$1,PROSPER_Baliga!$18:$18,""),
IF($C56="Thorsten Huhn",_xlfn.XLOOKUP($B56,PROSPER_Huhn!$1:$1,PROSPER_Huhn!$18:$18,""),
IF($C56="Nick Hull",_xlfn.XLOOKUP($B56,PROSPER_Hull!$1:$1,PROSPER_Hull!$18:$18,""),
IF($C56="Monika Kotwani",_xlfn.XLOOKUP($B56,PROSPER_Kotwani!$1:$1,PROSPER_Kotwani!$18:$18,""),
IF($C56="Jonathan Wellner",_xlfn.XLOOKUP($B56,PROSPER_Wellner!$1:$1,PROSPER_Wellner!$18:$18,""),
IF($C56="Travis Harvey",_xlfn.XLOOKUP($B56,PROSPER_Harvey!$1:$1,PROSPER_Harvey!$18:$18,""),""))))))))="","No Score",IF(IF($C56="Christopher Lobo",_xlfn.XLOOKUP($B56,PROSPER_Lobo!$1:$1,PROSPER_Lobo!$18:$18,""),
IF($C56="Naren Baliga",_xlfn.XLOOKUP($B56,PROSPER_Baliga!$1:$1,PROSPER_Baliga!$18:$18,""),
IF($C56="Thorsten Huhn",_xlfn.XLOOKUP($B56,PROSPER_Huhn!$1:$1,PROSPER_Huhn!$18:$18,""),
IF($C56="Nick Hull",_xlfn.XLOOKUP($B56,PROSPER_Hull!$1:$1,PROSPER_Hull!$18:$18,""),
IF($C56="Monika Kotwani",_xlfn.XLOOKUP($B56,PROSPER_Kotwani!$1:$1,PROSPER_Kotwani!$18:$18,""),
IF($C56="Jonathan Wellner",_xlfn.XLOOKUP($B56,PROSPER_Wellner!$1:$1,PROSPER_Wellner!$18:$18,""),
IF($C56="Travis Harvey",_xlfn.XLOOKUP($B56,PROSPER_Harvey!$1:$1,PROSPER_Harvey!$18:$18,""),"")))))))="","",
IF($C56="Christopher Lobo",_xlfn.XLOOKUP($B56,PROSPER_Lobo!$1:$1,PROSPER_Lobo!$18:$18,""),
IF($C56="Naren Baliga",_xlfn.XLOOKUP($B56,PROSPER_Baliga!$1:$1,PROSPER_Baliga!$18:$18,""),
IF($C56="Thorsten Huhn",_xlfn.XLOOKUP($B56,PROSPER_Huhn!$1:$1,PROSPER_Huhn!$18:$18,""),
IF($C56="Nick Hull",_xlfn.XLOOKUP($B56,PROSPER_Hull!$1:$1,PROSPER_Hull!$18:$18,""),
IF($C56="Monika Kotwani",_xlfn.XLOOKUP($B56,PROSPER_Kotwani!$1:$1,PROSPER_Kotwani!$18:$18,""),
IF($C56="Jonathan Wellner",_xlfn.XLOOKUP($B56,PROSPER_Wellner!$1:$1,PROSPER_Wellner!$18:$18,""),
IF($C56="Travis Harvey",_xlfn.XLOOKUP($B56,PROSPER_Harvey!$1:$1,PROSPER_Harvey!$18:$18,""),"")))))))))</f>
        <v>No Score</v>
      </c>
      <c r="BU56" s="125" t="str">
        <f>IF(IF(IF($C56="Christopher Lobo",_xlfn.XLOOKUP($B56,PROSPER_Lobo!$1:$1,PROSPER_Lobo!$19:$19,""),
IF($C56="Naren Baliga",_xlfn.XLOOKUP($B56,PROSPER_Baliga!$1:$1,PROSPER_Baliga!$19:$19,""),
IF($C56="Thorsten Huhn",_xlfn.XLOOKUP($B56,PROSPER_Huhn!$1:$1,PROSPER_Huhn!$19:$19,""),
IF($C56="Nick Hull",_xlfn.XLOOKUP($B56,PROSPER_Hull!$1:$1,PROSPER_Hull!$19:$19,""),
IF($C56="Monika Kotwani",_xlfn.XLOOKUP($B56,PROSPER_Kotwani!$1:$1,PROSPER_Kotwani!$19:$19,""),
IF($C56="Jonathan Wellner",_xlfn.XLOOKUP($B56,PROSPER_Wellner!$1:$1,PROSPER_Wellner!$19:$19,""),
IF($C56="Travis Harvey",_xlfn.XLOOKUP($B56,PROSPER_Harvey!$1:$1,PROSPER_Harvey!$19:$19,""),"")))))))="","",
IF($C56="Christopher Lobo",_xlfn.XLOOKUP($B56,PROSPER_Lobo!$1:$1,PROSPER_Lobo!$19:$19,""),
IF($C56="Naren Baliga",_xlfn.XLOOKUP($B56,PROSPER_Baliga!$1:$1,PROSPER_Baliga!$19:$19,""),
IF($C56="Thorsten Huhn",_xlfn.XLOOKUP($B56,PROSPER_Huhn!$1:$1,PROSPER_Huhn!$19:$19,""),
IF($C56="Nick Hull",_xlfn.XLOOKUP($B56,PROSPER_Hull!$1:$1,PROSPER_Hull!$19:$19,""),
IF($C56="Monika Kotwani",_xlfn.XLOOKUP($B56,PROSPER_Kotwani!$1:$1,PROSPER_Kotwani!$19:$19,""),
IF($C56="Jonathan Wellner",_xlfn.XLOOKUP($B56,PROSPER_Wellner!$1:$1,PROSPER_Wellner!$19:$19,""),
IF($C56="Travis Harvey",_xlfn.XLOOKUP($B56,PROSPER_Harvey!$1:$1,PROSPER_Harvey!$19:$19,""),""))))))))="","No Comment",IF(IF($C56="Christopher Lobo",_xlfn.XLOOKUP($B56,PROSPER_Lobo!$1:$1,PROSPER_Lobo!$19:$19,""),
IF($C56="Naren Baliga",_xlfn.XLOOKUP($B56,PROSPER_Baliga!$1:$1,PROSPER_Baliga!$19:$19,""),
IF($C56="Thorsten Huhn",_xlfn.XLOOKUP($B56,PROSPER_Huhn!$1:$1,PROSPER_Huhn!$19:$19,""),
IF($C56="Nick Hull",_xlfn.XLOOKUP($B56,PROSPER_Hull!$1:$1,PROSPER_Hull!$19:$19,""),
IF($C56="Monika Kotwani",_xlfn.XLOOKUP($B56,PROSPER_Kotwani!$1:$1,PROSPER_Kotwani!$19:$19,""),
IF($C56="Jonathan Wellner",_xlfn.XLOOKUP($B56,PROSPER_Wellner!$1:$1,PROSPER_Wellner!$19:$19,""),
IF($C56="Travis Harvey",_xlfn.XLOOKUP($B56,PROSPER_Harvey!$1:$1,PROSPER_Harvey!$19:$19,""),"")))))))="","",
IF($C56="Christopher Lobo",_xlfn.XLOOKUP($B56,PROSPER_Lobo!$1:$1,PROSPER_Lobo!$19:$19,""),
IF($C56="Naren Baliga",_xlfn.XLOOKUP($B56,PROSPER_Baliga!$1:$1,PROSPER_Baliga!$19:$19,""),
IF($C56="Thorsten Huhn",_xlfn.XLOOKUP($B56,PROSPER_Huhn!$1:$1,PROSPER_Huhn!$19:$19,""),
IF($C56="Nick Hull",_xlfn.XLOOKUP($B56,PROSPER_Hull!$1:$1,PROSPER_Hull!$19:$19,""),
IF($C56="Monika Kotwani",_xlfn.XLOOKUP($B56,PROSPER_Kotwani!$1:$1,PROSPER_Kotwani!$19:$19,""),
IF($C56="Jonathan Wellner",_xlfn.XLOOKUP($B56,PROSPER_Wellner!$1:$1,PROSPER_Wellner!$19:$19,""),
IF($C56="Travis Harvey",_xlfn.XLOOKUP($B56,PROSPER_Harvey!$1:$1,PROSPER_Harvey!$19:$19,""),"")))))))))</f>
        <v>No Comment</v>
      </c>
      <c r="BV56" s="124" t="s">
        <v>89</v>
      </c>
      <c r="BW56" s="150" t="str">
        <f t="shared" si="428"/>
        <v>N/A</v>
      </c>
      <c r="BX56" s="127" t="str">
        <f t="shared" si="429"/>
        <v>N/A</v>
      </c>
      <c r="BY56" s="128" t="str">
        <f t="shared" si="430"/>
        <v>N/A</v>
      </c>
      <c r="BZ56" s="128">
        <f t="shared" si="431"/>
        <v>6</v>
      </c>
      <c r="CA56" s="129">
        <f t="shared" si="432"/>
        <v>6</v>
      </c>
      <c r="CB56" s="130" t="str">
        <f>_xlfn.XLOOKUP(B56,PROSPERInitial_Query!$E:$E,PROSPERInitial_Query!$AA:$AA,"",,-1)</f>
        <v/>
      </c>
      <c r="CC56" s="121" t="str">
        <f t="shared" si="370"/>
        <v>Vineet Tyagi2 - RelationshipAccount / Stakeholder 1Name</v>
      </c>
      <c r="CD56" s="121" t="str">
        <f>_xlfn.XLOOKUP(CC56,PROSPERDelta_Query!BK:BK,PROSPERDelta_Query!AC:AC,"",,-1)</f>
        <v/>
      </c>
      <c r="CE56" s="126" t="str">
        <f>_xlfn.XLOOKUP(B56,PROSPERInitial_Query!$E:$E,PROSPERInitial_Query!$Q:$Q,"",,-1)</f>
        <v/>
      </c>
      <c r="CF56" s="121" t="str">
        <f t="shared" si="371"/>
        <v>Vineet Tyagi2 - RelationshipAccount / Stakeholder 1Self Score</v>
      </c>
      <c r="CG56" s="126" t="str">
        <f>_xlfn.XLOOKUP(CF56,PROSPERDelta_Query!BK:BK,PROSPERDelta_Query!AM:AM,"",,-1)</f>
        <v/>
      </c>
      <c r="CH56" s="131" t="str">
        <f t="shared" si="372"/>
        <v/>
      </c>
      <c r="CI56" s="131" t="str">
        <f t="shared" si="433"/>
        <v>N/A</v>
      </c>
      <c r="CJ56" s="132" t="str">
        <f t="shared" si="434"/>
        <v>N/A</v>
      </c>
      <c r="CK56" s="132" t="str">
        <f>IF(IF(IF($C56="Christopher Lobo",_xlfn.XLOOKUP($B56,PROSPER_Lobo!$1:$1,PROSPER_Lobo!$21:$21,""),
IF($C56="Naren Baliga",_xlfn.XLOOKUP($B56,PROSPER_Baliga!$1:$1,PROSPER_Baliga!$21:$21,""),
IF($C56="Thorsten Huhn",_xlfn.XLOOKUP($B56,PROSPER_Huhn!$1:$1,PROSPER_Huhn!$21:$21,""),
IF($C56="Nick Hull",_xlfn.XLOOKUP($B56,PROSPER_Hull!$1:$1,PROSPER_Hull!$21:$21,""),
IF($C56="Monika Kotwani",_xlfn.XLOOKUP($B56,PROSPER_Kotwani!$1:$1,PROSPER_Kotwani!$21:$21,""),
IF($C56="Jonathan Wellner",_xlfn.XLOOKUP($B56,PROSPER_Wellner!$1:$1,PROSPER_Wellner!$21:$21,""),
IF($C56="Travis Harvey",_xlfn.XLOOKUP($B56,PROSPER_Harvey!$1:$1,PROSPER_Harvey!$21:$21,""),"")))))))="","",
IF($C56="Christopher Lobo",_xlfn.XLOOKUP($B56,PROSPER_Lobo!$1:$1,PROSPER_Lobo!$21:$21,""),
IF($C56="Naren Baliga",_xlfn.XLOOKUP($B56,PROSPER_Baliga!$1:$1,PROSPER_Baliga!$21:$21,""),
IF($C56="Thorsten Huhn",_xlfn.XLOOKUP($B56,PROSPER_Huhn!$1:$1,PROSPER_Huhn!$21:$21,""),
IF($C56="Nick Hull",_xlfn.XLOOKUP($B56,PROSPER_Hull!$1:$1,PROSPER_Hull!$21:$21,""),
IF($C56="Monika Kotwani",_xlfn.XLOOKUP($B56,PROSPER_Kotwani!$1:$1,PROSPER_Kotwani!$21:$21,""),
IF($C56="Jonathan Wellner",_xlfn.XLOOKUP($B56,PROSPER_Wellner!$1:$1,PROSPER_Wellner!$21:$21,""),
IF($C56="Travis Harvey",_xlfn.XLOOKUP($B56,PROSPER_Harvey!$1:$1,PROSPER_Harvey!$21:$21,""),""))))))))="","No Score",IF(IF($C56="Christopher Lobo",_xlfn.XLOOKUP($B56,PROSPER_Lobo!$1:$1,PROSPER_Lobo!$21:$21,""),
IF($C56="Naren Baliga",_xlfn.XLOOKUP($B56,PROSPER_Baliga!$1:$1,PROSPER_Baliga!$21:$21,""),
IF($C56="Thorsten Huhn",_xlfn.XLOOKUP($B56,PROSPER_Huhn!$1:$1,PROSPER_Huhn!$21:$21,""),
IF($C56="Nick Hull",_xlfn.XLOOKUP($B56,PROSPER_Hull!$1:$1,PROSPER_Hull!$21:$21,""),
IF($C56="Monika Kotwani",_xlfn.XLOOKUP($B56,PROSPER_Kotwani!$1:$1,PROSPER_Kotwani!$21:$21,""),
IF($C56="Jonathan Wellner",_xlfn.XLOOKUP($B56,PROSPER_Wellner!$1:$1,PROSPER_Wellner!$21:$21,""),
IF($C56="Travis Harvey",_xlfn.XLOOKUP($B56,PROSPER_Harvey!$1:$1,PROSPER_Harvey!$21:$21,""),"")))))))="","",
IF($C56="Christopher Lobo",_xlfn.XLOOKUP($B56,PROSPER_Lobo!$1:$1,PROSPER_Lobo!$21:$21,""),
IF($C56="Naren Baliga",_xlfn.XLOOKUP($B56,PROSPER_Baliga!$1:$1,PROSPER_Baliga!$21:$21,""),
IF($C56="Thorsten Huhn",_xlfn.XLOOKUP($B56,PROSPER_Huhn!$1:$1,PROSPER_Huhn!$21:$21,""),
IF($C56="Nick Hull",_xlfn.XLOOKUP($B56,PROSPER_Hull!$1:$1,PROSPER_Hull!$21:$21,""),
IF($C56="Monika Kotwani",_xlfn.XLOOKUP($B56,PROSPER_Kotwani!$1:$1,PROSPER_Kotwani!$21:$21,""),
IF($C56="Jonathan Wellner",_xlfn.XLOOKUP($B56,PROSPER_Wellner!$1:$1,PROSPER_Wellner!$21:$21,""),
IF($C56="Travis Harvey",_xlfn.XLOOKUP($B56,PROSPER_Harvey!$1:$1,PROSPER_Harvey!$21:$21,""),"")))))))))</f>
        <v>N/A</v>
      </c>
      <c r="CL56" s="131" t="str">
        <f>IF(IF(IF($C56="Christopher Lobo",_xlfn.XLOOKUP($B56,PROSPER_Lobo!$1:$1,PROSPER_Lobo!$22:$22,""),
IF($C56="Naren Baliga",_xlfn.XLOOKUP($B56,PROSPER_Baliga!$1:$1,PROSPER_Baliga!$22:$22,""),
IF($C56="Thorsten Huhn",_xlfn.XLOOKUP($B56,PROSPER_Huhn!$1:$1,PROSPER_Huhn!$22:$22,""),
IF($C56="Nick Hull",_xlfn.XLOOKUP($B56,PROSPER_Hull!$1:$1,PROSPER_Hull!$22:$22,""),
IF($C56="Monika Kotwani",_xlfn.XLOOKUP($B56,PROSPER_Kotwani!$1:$1,PROSPER_Kotwani!$22:$22,""),
IF($C56="Jonathan Wellner",_xlfn.XLOOKUP($B56,PROSPER_Wellner!$1:$1,PROSPER_Wellner!$22:$22,""),
IF($C56="Travis Harvey",_xlfn.XLOOKUP($B56,PROSPER_Harvey!$1:$1,PROSPER_Harvey!$22:$22,""),"")))))))="","",
IF($C56="Christopher Lobo",_xlfn.XLOOKUP($B56,PROSPER_Lobo!$1:$1,PROSPER_Lobo!$22:$22,""),
IF($C56="Naren Baliga",_xlfn.XLOOKUP($B56,PROSPER_Baliga!$1:$1,PROSPER_Baliga!$22:$22,""),
IF($C56="Thorsten Huhn",_xlfn.XLOOKUP($B56,PROSPER_Huhn!$1:$1,PROSPER_Huhn!$22:$22,""),
IF($C56="Nick Hull",_xlfn.XLOOKUP($B56,PROSPER_Hull!$1:$1,PROSPER_Hull!$22:$22,""),
IF($C56="Monika Kotwani",_xlfn.XLOOKUP($B56,PROSPER_Kotwani!$1:$1,PROSPER_Kotwani!$22:$22,""),
IF($C56="Jonathan Wellner",_xlfn.XLOOKUP($B56,PROSPER_Wellner!$1:$1,PROSPER_Wellner!$22:$22,""),
IF($C56="Travis Harvey",_xlfn.XLOOKUP($B56,PROSPER_Harvey!$1:$1,PROSPER_Harvey!$22:$22,""),""))))))))="","No Comment",IF(IF($C56="Christopher Lobo",_xlfn.XLOOKUP($B56,PROSPER_Lobo!$1:$1,PROSPER_Lobo!$22:$22,""),
IF($C56="Naren Baliga",_xlfn.XLOOKUP($B56,PROSPER_Baliga!$1:$1,PROSPER_Baliga!$22:$22,""),
IF($C56="Thorsten Huhn",_xlfn.XLOOKUP($B56,PROSPER_Huhn!$1:$1,PROSPER_Huhn!$22:$22,""),
IF($C56="Nick Hull",_xlfn.XLOOKUP($B56,PROSPER_Hull!$1:$1,PROSPER_Hull!$22:$22,""),
IF($C56="Monika Kotwani",_xlfn.XLOOKUP($B56,PROSPER_Kotwani!$1:$1,PROSPER_Kotwani!$22:$22,""),
IF($C56="Jonathan Wellner",_xlfn.XLOOKUP($B56,PROSPER_Wellner!$1:$1,PROSPER_Wellner!$22:$22,""),
IF($C56="Travis Harvey",_xlfn.XLOOKUP($B56,PROSPER_Harvey!$1:$1,PROSPER_Harvey!$22:$22,""),"")))))))="","",
IF($C56="Christopher Lobo",_xlfn.XLOOKUP($B56,PROSPER_Lobo!$1:$1,PROSPER_Lobo!$22:$22,""),
IF($C56="Naren Baliga",_xlfn.XLOOKUP($B56,PROSPER_Baliga!$1:$1,PROSPER_Baliga!$22:$22,""),
IF($C56="Thorsten Huhn",_xlfn.XLOOKUP($B56,PROSPER_Huhn!$1:$1,PROSPER_Huhn!$22:$22,""),
IF($C56="Nick Hull",_xlfn.XLOOKUP($B56,PROSPER_Hull!$1:$1,PROSPER_Hull!$22:$22,""),
IF($C56="Monika Kotwani",_xlfn.XLOOKUP($B56,PROSPER_Kotwani!$1:$1,PROSPER_Kotwani!$22:$22,""),
IF($C56="Jonathan Wellner",_xlfn.XLOOKUP($B56,PROSPER_Wellner!$1:$1,PROSPER_Wellner!$22:$22,""),
IF($C56="Travis Harvey",_xlfn.XLOOKUP($B56,PROSPER_Harvey!$1:$1,PROSPER_Harvey!$22:$22,""),"")))))))))</f>
        <v>N/A</v>
      </c>
      <c r="CM56" s="150" t="str">
        <f t="shared" si="435"/>
        <v>N/A</v>
      </c>
      <c r="CN56" s="130" t="str">
        <f>_xlfn.XLOOKUP(B56,PROSPERInitial_Query!$E:$E,PROSPERInitial_Query!$AB:$AB,"",,-1)</f>
        <v/>
      </c>
      <c r="CO56" s="121" t="str">
        <f t="shared" si="373"/>
        <v>Vineet Tyagi2 - RelationshipAccount / Stakeholder 2Name</v>
      </c>
      <c r="CP56" s="121" t="str">
        <f>_xlfn.XLOOKUP(CO56,PROSPERDelta_Query!BK:BK,PROSPERDelta_Query!AD:AD,"",,-1)</f>
        <v/>
      </c>
      <c r="CQ56" s="126" t="str">
        <f>_xlfn.XLOOKUP(B56,PROSPERInitial_Query!$E:$E,PROSPERInitial_Query!$R:$R,"",,-1)</f>
        <v/>
      </c>
      <c r="CR56" s="121" t="str">
        <f t="shared" si="374"/>
        <v>Vineet Tyagi2 - RelationshipAccount / Stakeholder 2Self Score</v>
      </c>
      <c r="CS56" s="126" t="str">
        <f>_xlfn.XLOOKUP(CR56,PROSPERDelta_Query!BK:BK,PROSPERDelta_Query!AN:AN,"",,-1)</f>
        <v/>
      </c>
      <c r="CT56" s="131" t="str">
        <f t="shared" si="375"/>
        <v/>
      </c>
      <c r="CU56" s="131" t="str">
        <f t="shared" si="436"/>
        <v>N/A</v>
      </c>
      <c r="CV56" s="132" t="str">
        <f t="shared" si="437"/>
        <v>N/A</v>
      </c>
      <c r="CW56" s="132" t="str">
        <f>IF(IF(IF($C56="Christopher Lobo",_xlfn.XLOOKUP($B56,PROSPER_Lobo!$1:$1,PROSPER_Lobo!$24:$24,""),
IF($C56="Naren Baliga",_xlfn.XLOOKUP($B56,PROSPER_Baliga!$1:$1,PROSPER_Baliga!$24:$24,""),
IF($C56="Thorsten Huhn",_xlfn.XLOOKUP($B56,PROSPER_Huhn!$1:$1,PROSPER_Huhn!$24:$24,""),
IF($C56="Nick Hull",_xlfn.XLOOKUP($B56,PROSPER_Hull!$1:$1,PROSPER_Hull!$24:$24,""),
IF($C56="Monika Kotwani",_xlfn.XLOOKUP($B56,PROSPER_Kotwani!$1:$1,PROSPER_Kotwani!$24:$24,""),
IF($C56="Jonathan Wellner",_xlfn.XLOOKUP($B56,PROSPER_Wellner!$1:$1,PROSPER_Wellner!$24:$24,""),
IF($C56="Travis Harvey",_xlfn.XLOOKUP($B56,PROSPER_Harvey!$1:$1,PROSPER_Harvey!$24:$24,""),"")))))))="","",
IF($C56="Christopher Lobo",_xlfn.XLOOKUP($B56,PROSPER_Lobo!$1:$1,PROSPER_Lobo!$24:$24,""),
IF($C56="Naren Baliga",_xlfn.XLOOKUP($B56,PROSPER_Baliga!$1:$1,PROSPER_Baliga!$24:$24,""),
IF($C56="Thorsten Huhn",_xlfn.XLOOKUP($B56,PROSPER_Huhn!$1:$1,PROSPER_Huhn!$24:$24,""),
IF($C56="Nick Hull",_xlfn.XLOOKUP($B56,PROSPER_Hull!$1:$1,PROSPER_Hull!$24:$24,""),
IF($C56="Monika Kotwani",_xlfn.XLOOKUP($B56,PROSPER_Kotwani!$1:$1,PROSPER_Kotwani!$24:$24,""),
IF($C56="Jonathan Wellner",_xlfn.XLOOKUP($B56,PROSPER_Wellner!$1:$1,PROSPER_Wellner!$24:$24,""),
IF($C56="Travis Harvey",_xlfn.XLOOKUP($B56,PROSPER_Harvey!$1:$1,PROSPER_Harvey!$24:$24,""),""))))))))="","No Score",IF(IF($C56="Christopher Lobo",_xlfn.XLOOKUP($B56,PROSPER_Lobo!$1:$1,PROSPER_Lobo!$24:$24,""),
IF($C56="Naren Baliga",_xlfn.XLOOKUP($B56,PROSPER_Baliga!$1:$1,PROSPER_Baliga!$24:$24,""),
IF($C56="Thorsten Huhn",_xlfn.XLOOKUP($B56,PROSPER_Huhn!$1:$1,PROSPER_Huhn!$24:$24,""),
IF($C56="Nick Hull",_xlfn.XLOOKUP($B56,PROSPER_Hull!$1:$1,PROSPER_Hull!$24:$24,""),
IF($C56="Monika Kotwani",_xlfn.XLOOKUP($B56,PROSPER_Kotwani!$1:$1,PROSPER_Kotwani!$24:$24,""),
IF($C56="Jonathan Wellner",_xlfn.XLOOKUP($B56,PROSPER_Wellner!$1:$1,PROSPER_Wellner!$24:$24,""),
IF($C56="Travis Harvey",_xlfn.XLOOKUP($B56,PROSPER_Harvey!$1:$1,PROSPER_Harvey!$24:$24,""),"")))))))="","",
IF($C56="Christopher Lobo",_xlfn.XLOOKUP($B56,PROSPER_Lobo!$1:$1,PROSPER_Lobo!$24:$24,""),
IF($C56="Naren Baliga",_xlfn.XLOOKUP($B56,PROSPER_Baliga!$1:$1,PROSPER_Baliga!$24:$24,""),
IF($C56="Thorsten Huhn",_xlfn.XLOOKUP($B56,PROSPER_Huhn!$1:$1,PROSPER_Huhn!$24:$24,""),
IF($C56="Nick Hull",_xlfn.XLOOKUP($B56,PROSPER_Hull!$1:$1,PROSPER_Hull!$24:$24,""),
IF($C56="Monika Kotwani",_xlfn.XLOOKUP($B56,PROSPER_Kotwani!$1:$1,PROSPER_Kotwani!$24:$24,""),
IF($C56="Jonathan Wellner",_xlfn.XLOOKUP($B56,PROSPER_Wellner!$1:$1,PROSPER_Wellner!$24:$24,""),
IF($C56="Travis Harvey",_xlfn.XLOOKUP($B56,PROSPER_Harvey!$1:$1,PROSPER_Harvey!$24:$24,""),"")))))))))</f>
        <v>N/A</v>
      </c>
      <c r="CX56" s="131" t="str">
        <f>IF(IF(IF($C56="Christopher Lobo",_xlfn.XLOOKUP($B56,PROSPER_Lobo!$1:$1,PROSPER_Lobo!$25:$25,""),
IF($C56="Naren Baliga",_xlfn.XLOOKUP($B56,PROSPER_Baliga!$1:$1,PROSPER_Baliga!$25:$25,""),
IF($C56="Thorsten Huhn",_xlfn.XLOOKUP($B56,PROSPER_Huhn!$1:$1,PROSPER_Huhn!$25:$25,""),
IF($C56="Nick Hull",_xlfn.XLOOKUP($B56,PROSPER_Hull!$1:$1,PROSPER_Hull!$25:$25,""),
IF($C56="Monika Kotwani",_xlfn.XLOOKUP($B56,PROSPER_Kotwani!$1:$1,PROSPER_Kotwani!$25:$25,""),
IF($C56="Jonathan Wellner",_xlfn.XLOOKUP($B56,PROSPER_Wellner!$1:$1,PROSPER_Wellner!$25:$25,""),
IF($C56="Travis Harvey",_xlfn.XLOOKUP($B56,PROSPER_Harvey!$1:$1,PROSPER_Harvey!$25:$25,""),"")))))))="","",
IF($C56="Christopher Lobo",_xlfn.XLOOKUP($B56,PROSPER_Lobo!$1:$1,PROSPER_Lobo!$25:$25,""),
IF($C56="Naren Baliga",_xlfn.XLOOKUP($B56,PROSPER_Baliga!$1:$1,PROSPER_Baliga!$25:$25,""),
IF($C56="Thorsten Huhn",_xlfn.XLOOKUP($B56,PROSPER_Huhn!$1:$1,PROSPER_Huhn!$25:$25,""),
IF($C56="Nick Hull",_xlfn.XLOOKUP($B56,PROSPER_Hull!$1:$1,PROSPER_Hull!$25:$25,""),
IF($C56="Monika Kotwani",_xlfn.XLOOKUP($B56,PROSPER_Kotwani!$1:$1,PROSPER_Kotwani!$25:$25,""),
IF($C56="Jonathan Wellner",_xlfn.XLOOKUP($B56,PROSPER_Wellner!$1:$1,PROSPER_Wellner!$25:$25,""),
IF($C56="Travis Harvey",_xlfn.XLOOKUP($B56,PROSPER_Harvey!$1:$1,PROSPER_Harvey!$25:$25,""),""))))))))="","No Comment",IF(IF($C56="Christopher Lobo",_xlfn.XLOOKUP($B56,PROSPER_Lobo!$1:$1,PROSPER_Lobo!$25:$25,""),
IF($C56="Naren Baliga",_xlfn.XLOOKUP($B56,PROSPER_Baliga!$1:$1,PROSPER_Baliga!$25:$25,""),
IF($C56="Thorsten Huhn",_xlfn.XLOOKUP($B56,PROSPER_Huhn!$1:$1,PROSPER_Huhn!$25:$25,""),
IF($C56="Nick Hull",_xlfn.XLOOKUP($B56,PROSPER_Hull!$1:$1,PROSPER_Hull!$25:$25,""),
IF($C56="Monika Kotwani",_xlfn.XLOOKUP($B56,PROSPER_Kotwani!$1:$1,PROSPER_Kotwani!$25:$25,""),
IF($C56="Jonathan Wellner",_xlfn.XLOOKUP($B56,PROSPER_Wellner!$1:$1,PROSPER_Wellner!$25:$25,""),
IF($C56="Travis Harvey",_xlfn.XLOOKUP($B56,PROSPER_Harvey!$1:$1,PROSPER_Harvey!$25:$25,""),"")))))))="","",
IF($C56="Christopher Lobo",_xlfn.XLOOKUP($B56,PROSPER_Lobo!$1:$1,PROSPER_Lobo!$25:$25,""),
IF($C56="Naren Baliga",_xlfn.XLOOKUP($B56,PROSPER_Baliga!$1:$1,PROSPER_Baliga!$25:$25,""),
IF($C56="Thorsten Huhn",_xlfn.XLOOKUP($B56,PROSPER_Huhn!$1:$1,PROSPER_Huhn!$25:$25,""),
IF($C56="Nick Hull",_xlfn.XLOOKUP($B56,PROSPER_Hull!$1:$1,PROSPER_Hull!$25:$25,""),
IF($C56="Monika Kotwani",_xlfn.XLOOKUP($B56,PROSPER_Kotwani!$1:$1,PROSPER_Kotwani!$25:$25,""),
IF($C56="Jonathan Wellner",_xlfn.XLOOKUP($B56,PROSPER_Wellner!$1:$1,PROSPER_Wellner!$25:$25,""),
IF($C56="Travis Harvey",_xlfn.XLOOKUP($B56,PROSPER_Harvey!$1:$1,PROSPER_Harvey!$25:$25,""),"")))))))))</f>
        <v>N/A</v>
      </c>
      <c r="CY56" s="150" t="str">
        <f t="shared" si="438"/>
        <v>N/A</v>
      </c>
      <c r="CZ56" s="130" t="str">
        <f>_xlfn.XLOOKUP(B56,PROSPERInitial_Query!$E:$E,PROSPERInitial_Query!$AC:$AC,"",,-1)</f>
        <v/>
      </c>
      <c r="DA56" s="121" t="str">
        <f t="shared" si="376"/>
        <v>Vineet Tyagi2 - RelationshipAccount / Stakeholder 3Name</v>
      </c>
      <c r="DB56" s="121" t="str">
        <f>_xlfn.XLOOKUP(DA56,PROSPERDelta_Query!BK:BK,PROSPERDelta_Query!AE:AE,"",,-1)</f>
        <v/>
      </c>
      <c r="DC56" s="126" t="str">
        <f>_xlfn.XLOOKUP(B56,PROSPERInitial_Query!$E:$E,PROSPERInitial_Query!$S:$S,"",,-1)</f>
        <v/>
      </c>
      <c r="DD56" s="121" t="str">
        <f t="shared" si="377"/>
        <v>Vineet Tyagi2 - RelationshipAccount / Stakeholder 3Self Score</v>
      </c>
      <c r="DE56" s="126" t="str">
        <f>_xlfn.XLOOKUP(DD56,PROSPERDelta_Query!BK:BK,PROSPERDelta_Query!AO:AO,"",,-1)</f>
        <v/>
      </c>
      <c r="DF56" s="131" t="str">
        <f t="shared" si="378"/>
        <v/>
      </c>
      <c r="DG56" s="131" t="str">
        <f t="shared" si="439"/>
        <v>N/A</v>
      </c>
      <c r="DH56" s="132" t="str">
        <f t="shared" si="440"/>
        <v>N/A</v>
      </c>
      <c r="DI56" s="132" t="str">
        <f>IF(IF(IF($C56="Christopher Lobo",_xlfn.XLOOKUP($B56,PROSPER_Lobo!$1:$1,PROSPER_Lobo!$27:$27,""),
IF($C56="Naren Baliga",_xlfn.XLOOKUP($B56,PROSPER_Baliga!$1:$1,PROSPER_Baliga!$27:$27,""),
IF($C56="Thorsten Huhn",_xlfn.XLOOKUP($B56,PROSPER_Huhn!$1:$1,PROSPER_Huhn!$27:$27,""),
IF($C56="Nick Hull",_xlfn.XLOOKUP($B56,PROSPER_Hull!$1:$1,PROSPER_Hull!$27:$27,""),
IF($C56="Monika Kotwani",_xlfn.XLOOKUP($B56,PROSPER_Kotwani!$1:$1,PROSPER_Kotwani!$27:$27,""),
IF($C56="Jonathan Wellner",_xlfn.XLOOKUP($B56,PROSPER_Wellner!$1:$1,PROSPER_Wellner!$27:$27,""),
IF($C56="Travis Harvey",_xlfn.XLOOKUP($B56,PROSPER_Harvey!$1:$1,PROSPER_Harvey!$27:$27,""),"")))))))="","",
IF($C56="Christopher Lobo",_xlfn.XLOOKUP($B56,PROSPER_Lobo!$1:$1,PROSPER_Lobo!$27:$27,""),
IF($C56="Naren Baliga",_xlfn.XLOOKUP($B56,PROSPER_Baliga!$1:$1,PROSPER_Baliga!$27:$27,""),
IF($C56="Thorsten Huhn",_xlfn.XLOOKUP($B56,PROSPER_Huhn!$1:$1,PROSPER_Huhn!$27:$27,""),
IF($C56="Nick Hull",_xlfn.XLOOKUP($B56,PROSPER_Hull!$1:$1,PROSPER_Hull!$27:$27,""),
IF($C56="Monika Kotwani",_xlfn.XLOOKUP($B56,PROSPER_Kotwani!$1:$1,PROSPER_Kotwani!$27:$27,""),
IF($C56="Jonathan Wellner",_xlfn.XLOOKUP($B56,PROSPER_Wellner!$1:$1,PROSPER_Wellner!$27:$27,""),
IF($C56="Travis Harvey",_xlfn.XLOOKUP($B56,PROSPER_Harvey!$1:$1,PROSPER_Harvey!$27:$27,""),""))))))))="","No Score",IF(IF($C56="Christopher Lobo",_xlfn.XLOOKUP($B56,PROSPER_Lobo!$1:$1,PROSPER_Lobo!$27:$27,""),
IF($C56="Naren Baliga",_xlfn.XLOOKUP($B56,PROSPER_Baliga!$1:$1,PROSPER_Baliga!$27:$27,""),
IF($C56="Thorsten Huhn",_xlfn.XLOOKUP($B56,PROSPER_Huhn!$1:$1,PROSPER_Huhn!$27:$27,""),
IF($C56="Nick Hull",_xlfn.XLOOKUP($B56,PROSPER_Hull!$1:$1,PROSPER_Hull!$27:$27,""),
IF($C56="Monika Kotwani",_xlfn.XLOOKUP($B56,PROSPER_Kotwani!$1:$1,PROSPER_Kotwani!$27:$27,""),
IF($C56="Jonathan Wellner",_xlfn.XLOOKUP($B56,PROSPER_Wellner!$1:$1,PROSPER_Wellner!$27:$27,""),
IF($C56="Travis Harvey",_xlfn.XLOOKUP($B56,PROSPER_Harvey!$1:$1,PROSPER_Harvey!$27:$27,""),"")))))))="","",
IF($C56="Christopher Lobo",_xlfn.XLOOKUP($B56,PROSPER_Lobo!$1:$1,PROSPER_Lobo!$27:$27,""),
IF($C56="Naren Baliga",_xlfn.XLOOKUP($B56,PROSPER_Baliga!$1:$1,PROSPER_Baliga!$27:$27,""),
IF($C56="Thorsten Huhn",_xlfn.XLOOKUP($B56,PROSPER_Huhn!$1:$1,PROSPER_Huhn!$27:$27,""),
IF($C56="Nick Hull",_xlfn.XLOOKUP($B56,PROSPER_Hull!$1:$1,PROSPER_Hull!$27:$27,""),
IF($C56="Monika Kotwani",_xlfn.XLOOKUP($B56,PROSPER_Kotwani!$1:$1,PROSPER_Kotwani!$27:$27,""),
IF($C56="Jonathan Wellner",_xlfn.XLOOKUP($B56,PROSPER_Wellner!$1:$1,PROSPER_Wellner!$27:$27,""),
IF($C56="Travis Harvey",_xlfn.XLOOKUP($B56,PROSPER_Harvey!$1:$1,PROSPER_Harvey!$27:$27,""),"")))))))))</f>
        <v>N/A</v>
      </c>
      <c r="DJ56" s="131" t="str">
        <f>IF(IF(IF($C56="Christopher Lobo",_xlfn.XLOOKUP($B56,PROSPER_Lobo!$1:$1,PROSPER_Lobo!$28:$28,""),
IF($C56="Naren Baliga",_xlfn.XLOOKUP($B56,PROSPER_Baliga!$1:$1,PROSPER_Baliga!$28:$28,""),
IF($C56="Thorsten Huhn",_xlfn.XLOOKUP($B56,PROSPER_Huhn!$1:$1,PROSPER_Huhn!$28:$28,""),
IF($C56="Nick Hull",_xlfn.XLOOKUP($B56,PROSPER_Hull!$1:$1,PROSPER_Hull!$28:$28,""),
IF($C56="Monika Kotwani",_xlfn.XLOOKUP($B56,PROSPER_Kotwani!$1:$1,PROSPER_Kotwani!$28:$28,""),
IF($C56="Jonathan Wellner",_xlfn.XLOOKUP($B56,PROSPER_Wellner!$1:$1,PROSPER_Wellner!$28:$28,""),
IF($C56="Travis Harvey",_xlfn.XLOOKUP($B56,PROSPER_Harvey!$1:$1,PROSPER_Harvey!$28:$28,""),"")))))))="","",
IF($C56="Christopher Lobo",_xlfn.XLOOKUP($B56,PROSPER_Lobo!$1:$1,PROSPER_Lobo!$28:$28,""),
IF($C56="Naren Baliga",_xlfn.XLOOKUP($B56,PROSPER_Baliga!$1:$1,PROSPER_Baliga!$28:$28,""),
IF($C56="Thorsten Huhn",_xlfn.XLOOKUP($B56,PROSPER_Huhn!$1:$1,PROSPER_Huhn!$28:$28,""),
IF($C56="Nick Hull",_xlfn.XLOOKUP($B56,PROSPER_Hull!$1:$1,PROSPER_Hull!$28:$28,""),
IF($C56="Monika Kotwani",_xlfn.XLOOKUP($B56,PROSPER_Kotwani!$1:$1,PROSPER_Kotwani!$28:$28,""),
IF($C56="Jonathan Wellner",_xlfn.XLOOKUP($B56,PROSPER_Wellner!$1:$1,PROSPER_Wellner!$28:$28,""),
IF($C56="Travis Harvey",_xlfn.XLOOKUP($B56,PROSPER_Harvey!$1:$1,PROSPER_Harvey!$28:$28,""),""))))))))="","No Comment",IF(IF($C56="Christopher Lobo",_xlfn.XLOOKUP($B56,PROSPER_Lobo!$1:$1,PROSPER_Lobo!$28:$28,""),
IF($C56="Naren Baliga",_xlfn.XLOOKUP($B56,PROSPER_Baliga!$1:$1,PROSPER_Baliga!$28:$28,""),
IF($C56="Thorsten Huhn",_xlfn.XLOOKUP($B56,PROSPER_Huhn!$1:$1,PROSPER_Huhn!$28:$28,""),
IF($C56="Nick Hull",_xlfn.XLOOKUP($B56,PROSPER_Hull!$1:$1,PROSPER_Hull!$28:$28,""),
IF($C56="Monika Kotwani",_xlfn.XLOOKUP($B56,PROSPER_Kotwani!$1:$1,PROSPER_Kotwani!$28:$28,""),
IF($C56="Jonathan Wellner",_xlfn.XLOOKUP($B56,PROSPER_Wellner!$1:$1,PROSPER_Wellner!$28:$28,""),
IF($C56="Travis Harvey",_xlfn.XLOOKUP($B56,PROSPER_Harvey!$1:$1,PROSPER_Harvey!$28:$28,""),"")))))))="","",
IF($C56="Christopher Lobo",_xlfn.XLOOKUP($B56,PROSPER_Lobo!$1:$1,PROSPER_Lobo!$28:$28,""),
IF($C56="Naren Baliga",_xlfn.XLOOKUP($B56,PROSPER_Baliga!$1:$1,PROSPER_Baliga!$28:$28,""),
IF($C56="Thorsten Huhn",_xlfn.XLOOKUP($B56,PROSPER_Huhn!$1:$1,PROSPER_Huhn!$28:$28,""),
IF($C56="Nick Hull",_xlfn.XLOOKUP($B56,PROSPER_Hull!$1:$1,PROSPER_Hull!$28:$28,""),
IF($C56="Monika Kotwani",_xlfn.XLOOKUP($B56,PROSPER_Kotwani!$1:$1,PROSPER_Kotwani!$28:$28,""),
IF($C56="Jonathan Wellner",_xlfn.XLOOKUP($B56,PROSPER_Wellner!$1:$1,PROSPER_Wellner!$28:$28,""),
IF($C56="Travis Harvey",_xlfn.XLOOKUP($B56,PROSPER_Harvey!$1:$1,PROSPER_Harvey!$28:$28,""),"")))))))))</f>
        <v>N/A</v>
      </c>
      <c r="DK56" s="150" t="str">
        <f t="shared" si="441"/>
        <v>N/A</v>
      </c>
      <c r="DL56" s="130" t="str">
        <f>_xlfn.XLOOKUP(B56,PROSPERInitial_Query!$E:$E,PROSPERInitial_Query!$AD:$AD,"",,-1)</f>
        <v/>
      </c>
      <c r="DM56" s="121" t="str">
        <f t="shared" si="379"/>
        <v>Vineet Tyagi2 - RelationshipAccount / Stakeholder 4Name</v>
      </c>
      <c r="DN56" s="121" t="str">
        <f>_xlfn.XLOOKUP(DM56,PROSPERDelta_Query!BK:BK,PROSPERDelta_Query!AF:AF,"",,-1)</f>
        <v/>
      </c>
      <c r="DO56" s="126" t="str">
        <f>_xlfn.XLOOKUP(B56,PROSPERInitial_Query!$E:$E,PROSPERInitial_Query!$T:$T,"",,-1)</f>
        <v/>
      </c>
      <c r="DP56" s="121" t="str">
        <f t="shared" si="380"/>
        <v>Vineet Tyagi2 - RelationshipAccount / Stakeholder 4Self Score</v>
      </c>
      <c r="DQ56" s="126" t="str">
        <f>_xlfn.XLOOKUP(DP56,PROSPERDelta_Query!BK:BK,PROSPERDelta_Query!AP:AP,"",,-1)</f>
        <v/>
      </c>
      <c r="DR56" s="131" t="str">
        <f t="shared" si="381"/>
        <v/>
      </c>
      <c r="DS56" s="131" t="str">
        <f t="shared" si="442"/>
        <v>N/A</v>
      </c>
      <c r="DT56" s="132" t="str">
        <f t="shared" si="443"/>
        <v>N/A</v>
      </c>
      <c r="DU56" s="132" t="str">
        <f>IF(IF(IF($C56="Christopher Lobo",_xlfn.XLOOKUP($B56,PROSPER_Lobo!$1:$1,PROSPER_Lobo!$30:$30,""),
IF($C56="Naren Baliga",_xlfn.XLOOKUP($B56,PROSPER_Baliga!$1:$1,PROSPER_Baliga!$30:$30,""),
IF($C56="Thorsten Huhn",_xlfn.XLOOKUP($B56,PROSPER_Huhn!$1:$1,PROSPER_Huhn!$30:$30,""),
IF($C56="Nick Hull",_xlfn.XLOOKUP($B56,PROSPER_Hull!$1:$1,PROSPER_Hull!$30:$30,""),
IF($C56="Monika Kotwani",_xlfn.XLOOKUP($B56,PROSPER_Kotwani!$1:$1,PROSPER_Kotwani!$30:$30,""),
IF($C56="Jonathan Wellner",_xlfn.XLOOKUP($B56,PROSPER_Wellner!$1:$1,PROSPER_Wellner!$30:$30,""),
IF($C56="Travis Harvey",_xlfn.XLOOKUP($B56,PROSPER_Harvey!$1:$1,PROSPER_Harvey!$30:$30,""),"")))))))="","",
IF($C56="Christopher Lobo",_xlfn.XLOOKUP($B56,PROSPER_Lobo!$1:$1,PROSPER_Lobo!$30:$30,""),
IF($C56="Naren Baliga",_xlfn.XLOOKUP($B56,PROSPER_Baliga!$1:$1,PROSPER_Baliga!$30:$30,""),
IF($C56="Thorsten Huhn",_xlfn.XLOOKUP($B56,PROSPER_Huhn!$1:$1,PROSPER_Huhn!$30:$30,""),
IF($C56="Nick Hull",_xlfn.XLOOKUP($B56,PROSPER_Hull!$1:$1,PROSPER_Hull!$30:$30,""),
IF($C56="Monika Kotwani",_xlfn.XLOOKUP($B56,PROSPER_Kotwani!$1:$1,PROSPER_Kotwani!$30:$30,""),
IF($C56="Jonathan Wellner",_xlfn.XLOOKUP($B56,PROSPER_Wellner!$1:$1,PROSPER_Wellner!$30:$30,""),
IF($C56="Travis Harvey",_xlfn.XLOOKUP($B56,PROSPER_Harvey!$1:$1,PROSPER_Harvey!$30:$30,""),""))))))))="","No Score",IF(IF($C56="Christopher Lobo",_xlfn.XLOOKUP($B56,PROSPER_Lobo!$1:$1,PROSPER_Lobo!$30:$30,""),
IF($C56="Naren Baliga",_xlfn.XLOOKUP($B56,PROSPER_Baliga!$1:$1,PROSPER_Baliga!$30:$30,""),
IF($C56="Thorsten Huhn",_xlfn.XLOOKUP($B56,PROSPER_Huhn!$1:$1,PROSPER_Huhn!$30:$30,""),
IF($C56="Nick Hull",_xlfn.XLOOKUP($B56,PROSPER_Hull!$1:$1,PROSPER_Hull!$30:$30,""),
IF($C56="Monika Kotwani",_xlfn.XLOOKUP($B56,PROSPER_Kotwani!$1:$1,PROSPER_Kotwani!$30:$30,""),
IF($C56="Jonathan Wellner",_xlfn.XLOOKUP($B56,PROSPER_Wellner!$1:$1,PROSPER_Wellner!$30:$30,""),
IF($C56="Travis Harvey",_xlfn.XLOOKUP($B56,PROSPER_Harvey!$1:$1,PROSPER_Harvey!$30:$30,""),"")))))))="","",
IF($C56="Christopher Lobo",_xlfn.XLOOKUP($B56,PROSPER_Lobo!$1:$1,PROSPER_Lobo!$30:$30,""),
IF($C56="Naren Baliga",_xlfn.XLOOKUP($B56,PROSPER_Baliga!$1:$1,PROSPER_Baliga!$30:$30,""),
IF($C56="Thorsten Huhn",_xlfn.XLOOKUP($B56,PROSPER_Huhn!$1:$1,PROSPER_Huhn!$30:$30,""),
IF($C56="Nick Hull",_xlfn.XLOOKUP($B56,PROSPER_Hull!$1:$1,PROSPER_Hull!$30:$30,""),
IF($C56="Monika Kotwani",_xlfn.XLOOKUP($B56,PROSPER_Kotwani!$1:$1,PROSPER_Kotwani!$30:$30,""),
IF($C56="Jonathan Wellner",_xlfn.XLOOKUP($B56,PROSPER_Wellner!$1:$1,PROSPER_Wellner!$30:$30,""),
IF($C56="Travis Harvey",_xlfn.XLOOKUP($B56,PROSPER_Harvey!$1:$1,PROSPER_Harvey!$30:$30,""),"")))))))))</f>
        <v>N/A</v>
      </c>
      <c r="DV56" s="131" t="str">
        <f>IF(IF(IF($C56="Christopher Lobo",_xlfn.XLOOKUP($B56,PROSPER_Lobo!$1:$1,PROSPER_Lobo!$31:$31,""),
IF($C56="Naren Baliga",_xlfn.XLOOKUP($B56,PROSPER_Baliga!$1:$1,PROSPER_Baliga!$31:$31,""),
IF($C56="Thorsten Huhn",_xlfn.XLOOKUP($B56,PROSPER_Huhn!$1:$1,PROSPER_Huhn!$31:$31,""),
IF($C56="Nick Hull",_xlfn.XLOOKUP($B56,PROSPER_Hull!$1:$1,PROSPER_Hull!$31:$31,""),
IF($C56="Monika Kotwani",_xlfn.XLOOKUP($B56,PROSPER_Kotwani!$1:$1,PROSPER_Kotwani!$31:$31,""),
IF($C56="Jonathan Wellner",_xlfn.XLOOKUP($B56,PROSPER_Wellner!$1:$1,PROSPER_Wellner!$31:$31,""),
IF($C56="Travis Harvey",_xlfn.XLOOKUP($B56,PROSPER_Harvey!$1:$1,PROSPER_Harvey!$31:$31,""),"")))))))="","",
IF($C56="Christopher Lobo",_xlfn.XLOOKUP($B56,PROSPER_Lobo!$1:$1,PROSPER_Lobo!$31:$31,""),
IF($C56="Naren Baliga",_xlfn.XLOOKUP($B56,PROSPER_Baliga!$1:$1,PROSPER_Baliga!$31:$31,""),
IF($C56="Thorsten Huhn",_xlfn.XLOOKUP($B56,PROSPER_Huhn!$1:$1,PROSPER_Huhn!$31:$31,""),
IF($C56="Nick Hull",_xlfn.XLOOKUP($B56,PROSPER_Hull!$1:$1,PROSPER_Hull!$31:$31,""),
IF($C56="Monika Kotwani",_xlfn.XLOOKUP($B56,PROSPER_Kotwani!$1:$1,PROSPER_Kotwani!$31:$31,""),
IF($C56="Jonathan Wellner",_xlfn.XLOOKUP($B56,PROSPER_Wellner!$1:$1,PROSPER_Wellner!$31:$31,""),
IF($C56="Travis Harvey",_xlfn.XLOOKUP($B56,PROSPER_Harvey!$1:$1,PROSPER_Harvey!$31:$31,""),""))))))))="","No Comment",IF(IF($C56="Christopher Lobo",_xlfn.XLOOKUP($B56,PROSPER_Lobo!$1:$1,PROSPER_Lobo!$31:$31,""),
IF($C56="Naren Baliga",_xlfn.XLOOKUP($B56,PROSPER_Baliga!$1:$1,PROSPER_Baliga!$31:$31,""),
IF($C56="Thorsten Huhn",_xlfn.XLOOKUP($B56,PROSPER_Huhn!$1:$1,PROSPER_Huhn!$31:$31,""),
IF($C56="Nick Hull",_xlfn.XLOOKUP($B56,PROSPER_Hull!$1:$1,PROSPER_Hull!$31:$31,""),
IF($C56="Monika Kotwani",_xlfn.XLOOKUP($B56,PROSPER_Kotwani!$1:$1,PROSPER_Kotwani!$31:$31,""),
IF($C56="Jonathan Wellner",_xlfn.XLOOKUP($B56,PROSPER_Wellner!$1:$1,PROSPER_Wellner!$31:$31,""),
IF($C56="Travis Harvey",_xlfn.XLOOKUP($B56,PROSPER_Harvey!$1:$1,PROSPER_Harvey!$31:$31,""),"")))))))="","",
IF($C56="Christopher Lobo",_xlfn.XLOOKUP($B56,PROSPER_Lobo!$1:$1,PROSPER_Lobo!$31:$31,""),
IF($C56="Naren Baliga",_xlfn.XLOOKUP($B56,PROSPER_Baliga!$1:$1,PROSPER_Baliga!$31:$31,""),
IF($C56="Thorsten Huhn",_xlfn.XLOOKUP($B56,PROSPER_Huhn!$1:$1,PROSPER_Huhn!$31:$31,""),
IF($C56="Nick Hull",_xlfn.XLOOKUP($B56,PROSPER_Hull!$1:$1,PROSPER_Hull!$31:$31,""),
IF($C56="Monika Kotwani",_xlfn.XLOOKUP($B56,PROSPER_Kotwani!$1:$1,PROSPER_Kotwani!$31:$31,""),
IF($C56="Jonathan Wellner",_xlfn.XLOOKUP($B56,PROSPER_Wellner!$1:$1,PROSPER_Wellner!$31:$31,""),
IF($C56="Travis Harvey",_xlfn.XLOOKUP($B56,PROSPER_Harvey!$1:$1,PROSPER_Harvey!$31:$31,""),"")))))))))</f>
        <v>N/A</v>
      </c>
      <c r="DW56" s="150" t="str">
        <f t="shared" si="444"/>
        <v>N/A</v>
      </c>
      <c r="DX56" s="130" t="str">
        <f>_xlfn.XLOOKUP(B56,PROSPERInitial_Query!$E:$E,PROSPERInitial_Query!$AE:$AE,"",,-1)</f>
        <v/>
      </c>
      <c r="DY56" s="121" t="str">
        <f t="shared" si="382"/>
        <v>Vineet Tyagi2 - RelationshipAccount / Stakeholder 5Name</v>
      </c>
      <c r="DZ56" s="121" t="str">
        <f>_xlfn.XLOOKUP(DY56,PROSPERDelta_Query!BK:BK,PROSPERDelta_Query!AG:AG,"",,-1)</f>
        <v/>
      </c>
      <c r="EA56" s="126" t="str">
        <f>_xlfn.XLOOKUP(B56,PROSPERInitial_Query!$E:$E,PROSPERInitial_Query!$U:$U,"",,-1)</f>
        <v/>
      </c>
      <c r="EB56" s="121" t="str">
        <f t="shared" si="383"/>
        <v>Vineet Tyagi2 - RelationshipAccount / Stakeholder 5Self Score</v>
      </c>
      <c r="EC56" s="126" t="str">
        <f>_xlfn.XLOOKUP(EB56,PROSPERDelta_Query!BK:BK,PROSPERDelta_Query!AQ:AQ,"",,-1)</f>
        <v/>
      </c>
      <c r="ED56" s="131" t="str">
        <f t="shared" si="384"/>
        <v/>
      </c>
      <c r="EE56" s="131" t="str">
        <f t="shared" si="445"/>
        <v>N/A</v>
      </c>
      <c r="EF56" s="132" t="str">
        <f t="shared" si="446"/>
        <v>N/A</v>
      </c>
      <c r="EG56" s="132" t="str">
        <f>IF(IF(IF($C56="Christopher Lobo",_xlfn.XLOOKUP($B56,PROSPER_Lobo!$1:$1,PROSPER_Lobo!$33:$33,""),
IF($C56="Naren Baliga",_xlfn.XLOOKUP($B56,PROSPER_Baliga!$1:$1,PROSPER_Baliga!$33:$33,""),
IF($C56="Thorsten Huhn",_xlfn.XLOOKUP($B56,PROSPER_Huhn!$1:$1,PROSPER_Huhn!$33:$33,""),
IF($C56="Nick Hull",_xlfn.XLOOKUP($B56,PROSPER_Hull!$1:$1,PROSPER_Hull!$33:$33,""),
IF($C56="Monika Kotwani",_xlfn.XLOOKUP($B56,PROSPER_Kotwani!$1:$1,PROSPER_Kotwani!$33:$33,""),
IF($C56="Jonathan Wellner",_xlfn.XLOOKUP($B56,PROSPER_Wellner!$1:$1,PROSPER_Wellner!$33:$33,""),
IF($C56="Travis Harvey",_xlfn.XLOOKUP($B56,PROSPER_Harvey!$1:$1,PROSPER_Harvey!$33:$33,""),"")))))))="","",
IF($C56="Christopher Lobo",_xlfn.XLOOKUP($B56,PROSPER_Lobo!$1:$1,PROSPER_Lobo!$33:$33,""),
IF($C56="Naren Baliga",_xlfn.XLOOKUP($B56,PROSPER_Baliga!$1:$1,PROSPER_Baliga!$33:$33,""),
IF($C56="Thorsten Huhn",_xlfn.XLOOKUP($B56,PROSPER_Huhn!$1:$1,PROSPER_Huhn!$33:$33,""),
IF($C56="Nick Hull",_xlfn.XLOOKUP($B56,PROSPER_Hull!$1:$1,PROSPER_Hull!$33:$33,""),
IF($C56="Monika Kotwani",_xlfn.XLOOKUP($B56,PROSPER_Kotwani!$1:$1,PROSPER_Kotwani!$33:$33,""),
IF($C56="Jonathan Wellner",_xlfn.XLOOKUP($B56,PROSPER_Wellner!$1:$1,PROSPER_Wellner!$33:$33,""),
IF($C56="Travis Harvey",_xlfn.XLOOKUP($B56,PROSPER_Harvey!$1:$1,PROSPER_Harvey!$33:$33,""),""))))))))="","No Score",IF(IF($C56="Christopher Lobo",_xlfn.XLOOKUP($B56,PROSPER_Lobo!$1:$1,PROSPER_Lobo!$33:$33,""),
IF($C56="Naren Baliga",_xlfn.XLOOKUP($B56,PROSPER_Baliga!$1:$1,PROSPER_Baliga!$33:$33,""),
IF($C56="Thorsten Huhn",_xlfn.XLOOKUP($B56,PROSPER_Huhn!$1:$1,PROSPER_Huhn!$33:$33,""),
IF($C56="Nick Hull",_xlfn.XLOOKUP($B56,PROSPER_Hull!$1:$1,PROSPER_Hull!$33:$33,""),
IF($C56="Monika Kotwani",_xlfn.XLOOKUP($B56,PROSPER_Kotwani!$1:$1,PROSPER_Kotwani!$33:$33,""),
IF($C56="Jonathan Wellner",_xlfn.XLOOKUP($B56,PROSPER_Wellner!$1:$1,PROSPER_Wellner!$33:$33,""),
IF($C56="Travis Harvey",_xlfn.XLOOKUP($B56,PROSPER_Harvey!$1:$1,PROSPER_Harvey!$33:$33,""),"")))))))="","",
IF($C56="Christopher Lobo",_xlfn.XLOOKUP($B56,PROSPER_Lobo!$1:$1,PROSPER_Lobo!$33:$33,""),
IF($C56="Naren Baliga",_xlfn.XLOOKUP($B56,PROSPER_Baliga!$1:$1,PROSPER_Baliga!$33:$33,""),
IF($C56="Thorsten Huhn",_xlfn.XLOOKUP($B56,PROSPER_Huhn!$1:$1,PROSPER_Huhn!$33:$33,""),
IF($C56="Nick Hull",_xlfn.XLOOKUP($B56,PROSPER_Hull!$1:$1,PROSPER_Hull!$33:$33,""),
IF($C56="Monika Kotwani",_xlfn.XLOOKUP($B56,PROSPER_Kotwani!$1:$1,PROSPER_Kotwani!$33:$33,""),
IF($C56="Jonathan Wellner",_xlfn.XLOOKUP($B56,PROSPER_Wellner!$1:$1,PROSPER_Wellner!$33:$33,""),
IF($C56="Travis Harvey",_xlfn.XLOOKUP($B56,PROSPER_Harvey!$1:$1,PROSPER_Harvey!$33:$33,""),"")))))))))</f>
        <v>N/A</v>
      </c>
      <c r="EH56" s="131" t="str">
        <f>IF(IF(IF($C56="Christopher Lobo",_xlfn.XLOOKUP($B56,PROSPER_Lobo!$1:$1,PROSPER_Lobo!$34:$34,""),
IF($C56="Naren Baliga",_xlfn.XLOOKUP($B56,PROSPER_Baliga!$1:$1,PROSPER_Baliga!$34:$34,""),
IF($C56="Thorsten Huhn",_xlfn.XLOOKUP($B56,PROSPER_Huhn!$1:$1,PROSPER_Huhn!$34:$34,""),
IF($C56="Nick Hull",_xlfn.XLOOKUP($B56,PROSPER_Hull!$1:$1,PROSPER_Hull!$34:$34,""),
IF($C56="Monika Kotwani",_xlfn.XLOOKUP($B56,PROSPER_Kotwani!$1:$1,PROSPER_Kotwani!$34:$34,""),
IF($C56="Jonathan Wellner",_xlfn.XLOOKUP($B56,PROSPER_Wellner!$1:$1,PROSPER_Wellner!$34:$34,""),
IF($C56="Travis Harvey",_xlfn.XLOOKUP($B56,PROSPER_Harvey!$1:$1,PROSPER_Harvey!$34:$34,""),"")))))))="","",
IF($C56="Christopher Lobo",_xlfn.XLOOKUP($B56,PROSPER_Lobo!$1:$1,PROSPER_Lobo!$34:$34,""),
IF($C56="Naren Baliga",_xlfn.XLOOKUP($B56,PROSPER_Baliga!$1:$1,PROSPER_Baliga!$34:$34,""),
IF($C56="Thorsten Huhn",_xlfn.XLOOKUP($B56,PROSPER_Huhn!$1:$1,PROSPER_Huhn!$34:$34,""),
IF($C56="Nick Hull",_xlfn.XLOOKUP($B56,PROSPER_Hull!$1:$1,PROSPER_Hull!$34:$34,""),
IF($C56="Monika Kotwani",_xlfn.XLOOKUP($B56,PROSPER_Kotwani!$1:$1,PROSPER_Kotwani!$34:$34,""),
IF($C56="Jonathan Wellner",_xlfn.XLOOKUP($B56,PROSPER_Wellner!$1:$1,PROSPER_Wellner!$34:$34,""),
IF($C56="Travis Harvey",_xlfn.XLOOKUP($B56,PROSPER_Harvey!$1:$1,PROSPER_Harvey!$34:$34,""),""))))))))="","No Comment",IF(IF($C56="Christopher Lobo",_xlfn.XLOOKUP($B56,PROSPER_Lobo!$1:$1,PROSPER_Lobo!$34:$34,""),
IF($C56="Naren Baliga",_xlfn.XLOOKUP($B56,PROSPER_Baliga!$1:$1,PROSPER_Baliga!$34:$34,""),
IF($C56="Thorsten Huhn",_xlfn.XLOOKUP($B56,PROSPER_Huhn!$1:$1,PROSPER_Huhn!$34:$34,""),
IF($C56="Nick Hull",_xlfn.XLOOKUP($B56,PROSPER_Hull!$1:$1,PROSPER_Hull!$34:$34,""),
IF($C56="Monika Kotwani",_xlfn.XLOOKUP($B56,PROSPER_Kotwani!$1:$1,PROSPER_Kotwani!$34:$34,""),
IF($C56="Jonathan Wellner",_xlfn.XLOOKUP($B56,PROSPER_Wellner!$1:$1,PROSPER_Wellner!$34:$34,""),
IF($C56="Travis Harvey",_xlfn.XLOOKUP($B56,PROSPER_Harvey!$1:$1,PROSPER_Harvey!$34:$34,""),"")))))))="","",
IF($C56="Christopher Lobo",_xlfn.XLOOKUP($B56,PROSPER_Lobo!$1:$1,PROSPER_Lobo!$34:$34,""),
IF($C56="Naren Baliga",_xlfn.XLOOKUP($B56,PROSPER_Baliga!$1:$1,PROSPER_Baliga!$34:$34,""),
IF($C56="Thorsten Huhn",_xlfn.XLOOKUP($B56,PROSPER_Huhn!$1:$1,PROSPER_Huhn!$34:$34,""),
IF($C56="Nick Hull",_xlfn.XLOOKUP($B56,PROSPER_Hull!$1:$1,PROSPER_Hull!$34:$34,""),
IF($C56="Monika Kotwani",_xlfn.XLOOKUP($B56,PROSPER_Kotwani!$1:$1,PROSPER_Kotwani!$34:$34,""),
IF($C56="Jonathan Wellner",_xlfn.XLOOKUP($B56,PROSPER_Wellner!$1:$1,PROSPER_Wellner!$34:$34,""),
IF($C56="Travis Harvey",_xlfn.XLOOKUP($B56,PROSPER_Harvey!$1:$1,PROSPER_Harvey!$34:$34,""),"")))))))))</f>
        <v>N/A</v>
      </c>
      <c r="EI56" s="150" t="str">
        <f t="shared" si="447"/>
        <v>N/A</v>
      </c>
      <c r="EJ56" s="130" t="str">
        <f>_xlfn.XLOOKUP(B56,PROSPERInitial_Query!$E:$E,PROSPERInitial_Query!$AF:$AF,"",,-1)</f>
        <v/>
      </c>
      <c r="EK56" s="121" t="str">
        <f t="shared" si="385"/>
        <v>Vineet Tyagi2 - RelationshipAccount / Stakeholder 6Name</v>
      </c>
      <c r="EL56" s="121" t="str">
        <f>_xlfn.XLOOKUP(EK56,PROSPERDelta_Query!BK:BK,PROSPERDelta_Query!AH:AH,"",,-1)</f>
        <v/>
      </c>
      <c r="EM56" s="126" t="str">
        <f>_xlfn.XLOOKUP(B56,PROSPERInitial_Query!$E:$E,PROSPERInitial_Query!$V:$V,"",,-1)</f>
        <v/>
      </c>
      <c r="EN56" s="121" t="str">
        <f t="shared" si="386"/>
        <v>Vineet Tyagi2 - RelationshipAccount / Stakeholder 6Self Score</v>
      </c>
      <c r="EO56" s="126" t="str">
        <f>_xlfn.XLOOKUP(EN56,PROSPERDelta_Query!BK:BK,PROSPERDelta_Query!AR:AR,"",,-1)</f>
        <v/>
      </c>
      <c r="EP56" s="131" t="str">
        <f t="shared" si="387"/>
        <v/>
      </c>
      <c r="EQ56" s="131" t="str">
        <f t="shared" si="448"/>
        <v>N/A</v>
      </c>
      <c r="ER56" s="132" t="str">
        <f t="shared" si="449"/>
        <v>N/A</v>
      </c>
      <c r="ES56" s="132" t="str">
        <f>IF(IF(IF($C56="Christopher Lobo",_xlfn.XLOOKUP($B56,PROSPER_Lobo!$1:$1,PROSPER_Lobo!$36:$36,""),
IF($C56="Naren Baliga",_xlfn.XLOOKUP($B56,PROSPER_Baliga!$1:$1,PROSPER_Baliga!$36:$36,""),
IF($C56="Thorsten Huhn",_xlfn.XLOOKUP($B56,PROSPER_Huhn!$1:$1,PROSPER_Huhn!$36:$36,""),
IF($C56="Nick Hull",_xlfn.XLOOKUP($B56,PROSPER_Hull!$1:$1,PROSPER_Hull!$36:$36,""),
IF($C56="Monika Kotwani",_xlfn.XLOOKUP($B56,PROSPER_Kotwani!$1:$1,PROSPER_Kotwani!$36:$36,""),
IF($C56="Jonathan Wellner",_xlfn.XLOOKUP($B56,PROSPER_Wellner!$1:$1,PROSPER_Wellner!$36:$36,""),
IF($C56="Travis Harvey",_xlfn.XLOOKUP($B56,PROSPER_Harvey!$1:$1,PROSPER_Harvey!$36:$36,""),"")))))))="","",
IF($C56="Christopher Lobo",_xlfn.XLOOKUP($B56,PROSPER_Lobo!$1:$1,PROSPER_Lobo!$36:$36,""),
IF($C56="Naren Baliga",_xlfn.XLOOKUP($B56,PROSPER_Baliga!$1:$1,PROSPER_Baliga!$36:$36,""),
IF($C56="Thorsten Huhn",_xlfn.XLOOKUP($B56,PROSPER_Huhn!$1:$1,PROSPER_Huhn!$36:$36,""),
IF($C56="Nick Hull",_xlfn.XLOOKUP($B56,PROSPER_Hull!$1:$1,PROSPER_Hull!$36:$36,""),
IF($C56="Monika Kotwani",_xlfn.XLOOKUP($B56,PROSPER_Kotwani!$1:$1,PROSPER_Kotwani!$36:$36,""),
IF($C56="Jonathan Wellner",_xlfn.XLOOKUP($B56,PROSPER_Wellner!$1:$1,PROSPER_Wellner!$36:$36,""),
IF($C56="Travis Harvey",_xlfn.XLOOKUP($B56,PROSPER_Harvey!$1:$1,PROSPER_Harvey!$36:$36,""),""))))))))="","No Score",IF(IF($C56="Christopher Lobo",_xlfn.XLOOKUP($B56,PROSPER_Lobo!$1:$1,PROSPER_Lobo!$36:$36,""),
IF($C56="Naren Baliga",_xlfn.XLOOKUP($B56,PROSPER_Baliga!$1:$1,PROSPER_Baliga!$36:$36,""),
IF($C56="Thorsten Huhn",_xlfn.XLOOKUP($B56,PROSPER_Huhn!$1:$1,PROSPER_Huhn!$36:$36,""),
IF($C56="Nick Hull",_xlfn.XLOOKUP($B56,PROSPER_Hull!$1:$1,PROSPER_Hull!$36:$36,""),
IF($C56="Monika Kotwani",_xlfn.XLOOKUP($B56,PROSPER_Kotwani!$1:$1,PROSPER_Kotwani!$36:$36,""),
IF($C56="Jonathan Wellner",_xlfn.XLOOKUP($B56,PROSPER_Wellner!$1:$1,PROSPER_Wellner!$36:$36,""),
IF($C56="Travis Harvey",_xlfn.XLOOKUP($B56,PROSPER_Harvey!$1:$1,PROSPER_Harvey!$36:$36,""),"")))))))="","",
IF($C56="Christopher Lobo",_xlfn.XLOOKUP($B56,PROSPER_Lobo!$1:$1,PROSPER_Lobo!$36:$36,""),
IF($C56="Naren Baliga",_xlfn.XLOOKUP($B56,PROSPER_Baliga!$1:$1,PROSPER_Baliga!$36:$36,""),
IF($C56="Thorsten Huhn",_xlfn.XLOOKUP($B56,PROSPER_Huhn!$1:$1,PROSPER_Huhn!$36:$36,""),
IF($C56="Nick Hull",_xlfn.XLOOKUP($B56,PROSPER_Hull!$1:$1,PROSPER_Hull!$36:$36,""),
IF($C56="Monika Kotwani",_xlfn.XLOOKUP($B56,PROSPER_Kotwani!$1:$1,PROSPER_Kotwani!$36:$36,""),
IF($C56="Jonathan Wellner",_xlfn.XLOOKUP($B56,PROSPER_Wellner!$1:$1,PROSPER_Wellner!$36:$36,""),
IF($C56="Travis Harvey",_xlfn.XLOOKUP($B56,PROSPER_Harvey!$1:$1,PROSPER_Harvey!$36:$36,""),"")))))))))</f>
        <v>N/A</v>
      </c>
      <c r="ET56" s="131" t="str">
        <f>IF(IF(IF($C56="Christopher Lobo",_xlfn.XLOOKUP($B56,PROSPER_Lobo!$1:$1,PROSPER_Lobo!$37:$37,""),
IF($C56="Naren Baliga",_xlfn.XLOOKUP($B56,PROSPER_Baliga!$1:$1,PROSPER_Baliga!$37:$37,""),
IF($C56="Thorsten Huhn",_xlfn.XLOOKUP($B56,PROSPER_Huhn!$1:$1,PROSPER_Huhn!$37:$37,""),
IF($C56="Nick Hull",_xlfn.XLOOKUP($B56,PROSPER_Hull!$1:$1,PROSPER_Hull!$37:$37,""),
IF($C56="Monika Kotwani",_xlfn.XLOOKUP($B56,PROSPER_Kotwani!$1:$1,PROSPER_Kotwani!$37:$37,""),
IF($C56="Jonathan Wellner",_xlfn.XLOOKUP($B56,PROSPER_Wellner!$1:$1,PROSPER_Wellner!$37:$37,""),
IF($C56="Travis Harvey",_xlfn.XLOOKUP($B56,PROSPER_Harvey!$1:$1,PROSPER_Harvey!$37:$37,""),"")))))))="","",
IF($C56="Christopher Lobo",_xlfn.XLOOKUP($B56,PROSPER_Lobo!$1:$1,PROSPER_Lobo!$37:$37,""),
IF($C56="Naren Baliga",_xlfn.XLOOKUP($B56,PROSPER_Baliga!$1:$1,PROSPER_Baliga!$37:$37,""),
IF($C56="Thorsten Huhn",_xlfn.XLOOKUP($B56,PROSPER_Huhn!$1:$1,PROSPER_Huhn!$37:$37,""),
IF($C56="Nick Hull",_xlfn.XLOOKUP($B56,PROSPER_Hull!$1:$1,PROSPER_Hull!$37:$37,""),
IF($C56="Monika Kotwani",_xlfn.XLOOKUP($B56,PROSPER_Kotwani!$1:$1,PROSPER_Kotwani!$37:$37,""),
IF($C56="Jonathan Wellner",_xlfn.XLOOKUP($B56,PROSPER_Wellner!$1:$1,PROSPER_Wellner!$37:$37,""),
IF($C56="Travis Harvey",_xlfn.XLOOKUP($B56,PROSPER_Harvey!$1:$1,PROSPER_Harvey!$37:$37,""),""))))))))="","No Comment",IF(IF($C56="Christopher Lobo",_xlfn.XLOOKUP($B56,PROSPER_Lobo!$1:$1,PROSPER_Lobo!$37:$37,""),
IF($C56="Naren Baliga",_xlfn.XLOOKUP($B56,PROSPER_Baliga!$1:$1,PROSPER_Baliga!$37:$37,""),
IF($C56="Thorsten Huhn",_xlfn.XLOOKUP($B56,PROSPER_Huhn!$1:$1,PROSPER_Huhn!$37:$37,""),
IF($C56="Nick Hull",_xlfn.XLOOKUP($B56,PROSPER_Hull!$1:$1,PROSPER_Hull!$37:$37,""),
IF($C56="Monika Kotwani",_xlfn.XLOOKUP($B56,PROSPER_Kotwani!$1:$1,PROSPER_Kotwani!$37:$37,""),
IF($C56="Jonathan Wellner",_xlfn.XLOOKUP($B56,PROSPER_Wellner!$1:$1,PROSPER_Wellner!$37:$37,""),
IF($C56="Travis Harvey",_xlfn.XLOOKUP($B56,PROSPER_Harvey!$1:$1,PROSPER_Harvey!$37:$37,""),"")))))))="","",
IF($C56="Christopher Lobo",_xlfn.XLOOKUP($B56,PROSPER_Lobo!$1:$1,PROSPER_Lobo!$37:$37,""),
IF($C56="Naren Baliga",_xlfn.XLOOKUP($B56,PROSPER_Baliga!$1:$1,PROSPER_Baliga!$37:$37,""),
IF($C56="Thorsten Huhn",_xlfn.XLOOKUP($B56,PROSPER_Huhn!$1:$1,PROSPER_Huhn!$37:$37,""),
IF($C56="Nick Hull",_xlfn.XLOOKUP($B56,PROSPER_Hull!$1:$1,PROSPER_Hull!$37:$37,""),
IF($C56="Monika Kotwani",_xlfn.XLOOKUP($B56,PROSPER_Kotwani!$1:$1,PROSPER_Kotwani!$37:$37,""),
IF($C56="Jonathan Wellner",_xlfn.XLOOKUP($B56,PROSPER_Wellner!$1:$1,PROSPER_Wellner!$37:$37,""),
IF($C56="Travis Harvey",_xlfn.XLOOKUP($B56,PROSPER_Harvey!$1:$1,PROSPER_Harvey!$37:$37,""),"")))))))))</f>
        <v>N/A</v>
      </c>
      <c r="EU56" s="150" t="str">
        <f t="shared" si="450"/>
        <v>N/A</v>
      </c>
      <c r="EV56" s="130" t="str">
        <f>_xlfn.XLOOKUP(B56,PROSPERInitial_Query!$E:$E,PROSPERInitial_Query!$AG:$AG,"",,-1)</f>
        <v/>
      </c>
      <c r="EW56" s="121" t="str">
        <f t="shared" si="388"/>
        <v>Vineet Tyagi2 - RelationshipAccount / Stakeholder 7Name</v>
      </c>
      <c r="EX56" s="121" t="str">
        <f>_xlfn.XLOOKUP(EW56,PROSPERDelta_Query!BK:BK,PROSPERDelta_Query!AI:AI,"",,-1)</f>
        <v/>
      </c>
      <c r="EY56" s="126" t="str">
        <f>_xlfn.XLOOKUP(B56,PROSPERInitial_Query!$E:$E,PROSPERInitial_Query!$W:$W,"",,-1)</f>
        <v/>
      </c>
      <c r="EZ56" s="121" t="str">
        <f t="shared" si="389"/>
        <v>Vineet Tyagi2 - RelationshipAccount / Stakeholder 7Self Score</v>
      </c>
      <c r="FA56" s="126" t="str">
        <f>_xlfn.XLOOKUP(EZ56,PROSPERDelta_Query!BK:BK,PROSPERDelta_Query!AS:AS,"",,-1)</f>
        <v/>
      </c>
      <c r="FB56" s="131" t="str">
        <f t="shared" si="390"/>
        <v/>
      </c>
      <c r="FC56" s="131" t="str">
        <f t="shared" si="451"/>
        <v>N/A</v>
      </c>
      <c r="FD56" s="132" t="str">
        <f t="shared" si="452"/>
        <v>N/A</v>
      </c>
      <c r="FE56" s="132" t="str">
        <f>IF(IF(IF($C56="Christopher Lobo",_xlfn.XLOOKUP($B56,PROSPER_Lobo!$1:$1,PROSPER_Lobo!$39:$39,""),
IF($C56="Naren Baliga",_xlfn.XLOOKUP($B56,PROSPER_Baliga!$1:$1,PROSPER_Baliga!$39:$39,""),
IF($C56="Thorsten Huhn",_xlfn.XLOOKUP($B56,PROSPER_Huhn!$1:$1,PROSPER_Huhn!$39:$39,""),
IF($C56="Nick Hull",_xlfn.XLOOKUP($B56,PROSPER_Hull!$1:$1,PROSPER_Hull!$39:$39,""),
IF($C56="Monika Kotwani",_xlfn.XLOOKUP($B56,PROSPER_Kotwani!$1:$1,PROSPER_Kotwani!$39:$39,""),
IF($C56="Jonathan Wellner",_xlfn.XLOOKUP($B56,PROSPER_Wellner!$1:$1,PROSPER_Wellner!$39:$39,""),
IF($C56="Travis Harvey",_xlfn.XLOOKUP($B56,PROSPER_Harvey!$1:$1,PROSPER_Harvey!$39:$39,""),"")))))))="","",
IF($C56="Christopher Lobo",_xlfn.XLOOKUP($B56,PROSPER_Lobo!$1:$1,PROSPER_Lobo!$39:$39,""),
IF($C56="Naren Baliga",_xlfn.XLOOKUP($B56,PROSPER_Baliga!$1:$1,PROSPER_Baliga!$39:$39,""),
IF($C56="Thorsten Huhn",_xlfn.XLOOKUP($B56,PROSPER_Huhn!$1:$1,PROSPER_Huhn!$39:$39,""),
IF($C56="Nick Hull",_xlfn.XLOOKUP($B56,PROSPER_Hull!$1:$1,PROSPER_Hull!$39:$39,""),
IF($C56="Monika Kotwani",_xlfn.XLOOKUP($B56,PROSPER_Kotwani!$1:$1,PROSPER_Kotwani!$39:$39,""),
IF($C56="Jonathan Wellner",_xlfn.XLOOKUP($B56,PROSPER_Wellner!$1:$1,PROSPER_Wellner!$39:$39,""),
IF($C56="Travis Harvey",_xlfn.XLOOKUP($B56,PROSPER_Harvey!$1:$1,PROSPER_Harvey!$39:$39,""),""))))))))="","No Score",IF(IF($C56="Christopher Lobo",_xlfn.XLOOKUP($B56,PROSPER_Lobo!$1:$1,PROSPER_Lobo!$39:$39,""),
IF($C56="Naren Baliga",_xlfn.XLOOKUP($B56,PROSPER_Baliga!$1:$1,PROSPER_Baliga!$39:$39,""),
IF($C56="Thorsten Huhn",_xlfn.XLOOKUP($B56,PROSPER_Huhn!$1:$1,PROSPER_Huhn!$39:$39,""),
IF($C56="Nick Hull",_xlfn.XLOOKUP($B56,PROSPER_Hull!$1:$1,PROSPER_Hull!$39:$39,""),
IF($C56="Monika Kotwani",_xlfn.XLOOKUP($B56,PROSPER_Kotwani!$1:$1,PROSPER_Kotwani!$39:$39,""),
IF($C56="Jonathan Wellner",_xlfn.XLOOKUP($B56,PROSPER_Wellner!$1:$1,PROSPER_Wellner!$39:$39,""),
IF($C56="Travis Harvey",_xlfn.XLOOKUP($B56,PROSPER_Harvey!$1:$1,PROSPER_Harvey!$39:$39,""),"")))))))="","",
IF($C56="Christopher Lobo",_xlfn.XLOOKUP($B56,PROSPER_Lobo!$1:$1,PROSPER_Lobo!$39:$39,""),
IF($C56="Naren Baliga",_xlfn.XLOOKUP($B56,PROSPER_Baliga!$1:$1,PROSPER_Baliga!$39:$39,""),
IF($C56="Thorsten Huhn",_xlfn.XLOOKUP($B56,PROSPER_Huhn!$1:$1,PROSPER_Huhn!$39:$39,""),
IF($C56="Nick Hull",_xlfn.XLOOKUP($B56,PROSPER_Hull!$1:$1,PROSPER_Hull!$39:$39,""),
IF($C56="Monika Kotwani",_xlfn.XLOOKUP($B56,PROSPER_Kotwani!$1:$1,PROSPER_Kotwani!$39:$39,""),
IF($C56="Jonathan Wellner",_xlfn.XLOOKUP($B56,PROSPER_Wellner!$1:$1,PROSPER_Wellner!$39:$39,""),
IF($C56="Travis Harvey",_xlfn.XLOOKUP($B56,PROSPER_Harvey!$1:$1,PROSPER_Harvey!$39:$39,""),"")))))))))</f>
        <v>N/A</v>
      </c>
      <c r="FF56" s="131" t="str">
        <f>IF(IF(IF($C56="Christopher Lobo",_xlfn.XLOOKUP($B56,PROSPER_Lobo!$1:$1,PROSPER_Lobo!$40:$40,""),
IF($C56="Naren Baliga",_xlfn.XLOOKUP($B56,PROSPER_Baliga!$1:$1,PROSPER_Baliga!$40:$40,""),
IF($C56="Thorsten Huhn",_xlfn.XLOOKUP($B56,PROSPER_Huhn!$1:$1,PROSPER_Huhn!$40:$40,""),
IF($C56="Nick Hull",_xlfn.XLOOKUP($B56,PROSPER_Hull!$1:$1,PROSPER_Hull!$40:$40,""),
IF($C56="Monika Kotwani",_xlfn.XLOOKUP($B56,PROSPER_Kotwani!$1:$1,PROSPER_Kotwani!$40:$40,""),
IF($C56="Jonathan Wellner",_xlfn.XLOOKUP($B56,PROSPER_Wellner!$1:$1,PROSPER_Wellner!$40:$40,""),
IF($C56="Travis Harvey",_xlfn.XLOOKUP($B56,PROSPER_Harvey!$1:$1,PROSPER_Harvey!$40:$40,""),"")))))))="","",
IF($C56="Christopher Lobo",_xlfn.XLOOKUP($B56,PROSPER_Lobo!$1:$1,PROSPER_Lobo!$40:$40,""),
IF($C56="Naren Baliga",_xlfn.XLOOKUP($B56,PROSPER_Baliga!$1:$1,PROSPER_Baliga!$40:$40,""),
IF($C56="Thorsten Huhn",_xlfn.XLOOKUP($B56,PROSPER_Huhn!$1:$1,PROSPER_Huhn!$40:$40,""),
IF($C56="Nick Hull",_xlfn.XLOOKUP($B56,PROSPER_Hull!$1:$1,PROSPER_Hull!$40:$40,""),
IF($C56="Monika Kotwani",_xlfn.XLOOKUP($B56,PROSPER_Kotwani!$1:$1,PROSPER_Kotwani!$40:$40,""),
IF($C56="Jonathan Wellner",_xlfn.XLOOKUP($B56,PROSPER_Wellner!$1:$1,PROSPER_Wellner!$40:$40,""),
IF($C56="Travis Harvey",_xlfn.XLOOKUP($B56,PROSPER_Harvey!$1:$1,PROSPER_Harvey!$40:$40,""),""))))))))="","No Comment",IF(IF($C56="Christopher Lobo",_xlfn.XLOOKUP($B56,PROSPER_Lobo!$1:$1,PROSPER_Lobo!$40:$40,""),
IF($C56="Naren Baliga",_xlfn.XLOOKUP($B56,PROSPER_Baliga!$1:$1,PROSPER_Baliga!$40:$40,""),
IF($C56="Thorsten Huhn",_xlfn.XLOOKUP($B56,PROSPER_Huhn!$1:$1,PROSPER_Huhn!$40:$40,""),
IF($C56="Nick Hull",_xlfn.XLOOKUP($B56,PROSPER_Hull!$1:$1,PROSPER_Hull!$40:$40,""),
IF($C56="Monika Kotwani",_xlfn.XLOOKUP($B56,PROSPER_Kotwani!$1:$1,PROSPER_Kotwani!$40:$40,""),
IF($C56="Jonathan Wellner",_xlfn.XLOOKUP($B56,PROSPER_Wellner!$1:$1,PROSPER_Wellner!$40:$40,""),
IF($C56="Travis Harvey",_xlfn.XLOOKUP($B56,PROSPER_Harvey!$1:$1,PROSPER_Harvey!$40:$40,""),"")))))))="","",
IF($C56="Christopher Lobo",_xlfn.XLOOKUP($B56,PROSPER_Lobo!$1:$1,PROSPER_Lobo!$40:$40,""),
IF($C56="Naren Baliga",_xlfn.XLOOKUP($B56,PROSPER_Baliga!$1:$1,PROSPER_Baliga!$40:$40,""),
IF($C56="Thorsten Huhn",_xlfn.XLOOKUP($B56,PROSPER_Huhn!$1:$1,PROSPER_Huhn!$40:$40,""),
IF($C56="Nick Hull",_xlfn.XLOOKUP($B56,PROSPER_Hull!$1:$1,PROSPER_Hull!$40:$40,""),
IF($C56="Monika Kotwani",_xlfn.XLOOKUP($B56,PROSPER_Kotwani!$1:$1,PROSPER_Kotwani!$40:$40,""),
IF($C56="Jonathan Wellner",_xlfn.XLOOKUP($B56,PROSPER_Wellner!$1:$1,PROSPER_Wellner!$40:$40,""),
IF($C56="Travis Harvey",_xlfn.XLOOKUP($B56,PROSPER_Harvey!$1:$1,PROSPER_Harvey!$40:$40,""),"")))))))))</f>
        <v>N/A</v>
      </c>
      <c r="FG56" s="150" t="str">
        <f t="shared" si="453"/>
        <v>N/A</v>
      </c>
      <c r="FH56" s="130" t="str">
        <f>_xlfn.XLOOKUP(B56,PROSPERInitial_Query!$E:$E,PROSPERInitial_Query!$AH:$AH,"",,-1)</f>
        <v/>
      </c>
      <c r="FI56" s="121" t="str">
        <f t="shared" si="391"/>
        <v>Vineet Tyagi2 - RelationshipAccount / Stakeholder 8Name</v>
      </c>
      <c r="FJ56" s="121" t="str">
        <f>_xlfn.XLOOKUP(FI56,PROSPERDelta_Query!BK:BK,PROSPERDelta_Query!AJ:AJ,"",,-1)</f>
        <v/>
      </c>
      <c r="FK56" s="126" t="str">
        <f>_xlfn.XLOOKUP(B56,PROSPERInitial_Query!$E:$E,PROSPERInitial_Query!$X:$X,"",,-1)</f>
        <v/>
      </c>
      <c r="FL56" s="121" t="str">
        <f t="shared" si="392"/>
        <v>Vineet Tyagi2 - RelationshipAccount / Stakeholder 8Self Score</v>
      </c>
      <c r="FM56" s="126" t="str">
        <f>_xlfn.XLOOKUP(FL56,PROSPERDelta_Query!BK:BK,PROSPERDelta_Query!AT:AT,"",,-1)</f>
        <v/>
      </c>
      <c r="FN56" s="131" t="str">
        <f t="shared" si="393"/>
        <v/>
      </c>
      <c r="FO56" s="131" t="str">
        <f t="shared" si="454"/>
        <v>N/A</v>
      </c>
      <c r="FP56" s="132" t="str">
        <f t="shared" si="455"/>
        <v>N/A</v>
      </c>
      <c r="FQ56" s="132" t="str">
        <f>IF(IF(IF($C56="Christopher Lobo",_xlfn.XLOOKUP($B56,PROSPER_Lobo!$1:$1,PROSPER_Lobo!$42:$42,""),
IF($C56="Naren Baliga",_xlfn.XLOOKUP($B56,PROSPER_Baliga!$1:$1,PROSPER_Baliga!$42:$42,""),
IF($C56="Thorsten Huhn",_xlfn.XLOOKUP($B56,PROSPER_Huhn!$1:$1,PROSPER_Huhn!$42:$42,""),
IF($C56="Nick Hull",_xlfn.XLOOKUP($B56,PROSPER_Hull!$1:$1,PROSPER_Hull!$42:$42,""),
IF($C56="Monika Kotwani",_xlfn.XLOOKUP($B56,PROSPER_Kotwani!$1:$1,PROSPER_Kotwani!$42:$42,""),
IF($C56="Jonathan Wellner",_xlfn.XLOOKUP($B56,PROSPER_Wellner!$1:$1,PROSPER_Wellner!$42:$42,""),
IF($C56="Travis Harvey",_xlfn.XLOOKUP($B56,PROSPER_Harvey!$1:$1,PROSPER_Harvey!$42:$42,""),"")))))))="","",
IF($C56="Christopher Lobo",_xlfn.XLOOKUP($B56,PROSPER_Lobo!$1:$1,PROSPER_Lobo!$42:$42,""),
IF($C56="Naren Baliga",_xlfn.XLOOKUP($B56,PROSPER_Baliga!$1:$1,PROSPER_Baliga!$42:$42,""),
IF($C56="Thorsten Huhn",_xlfn.XLOOKUP($B56,PROSPER_Huhn!$1:$1,PROSPER_Huhn!$42:$42,""),
IF($C56="Nick Hull",_xlfn.XLOOKUP($B56,PROSPER_Hull!$1:$1,PROSPER_Hull!$42:$42,""),
IF($C56="Monika Kotwani",_xlfn.XLOOKUP($B56,PROSPER_Kotwani!$1:$1,PROSPER_Kotwani!$42:$42,""),
IF($C56="Jonathan Wellner",_xlfn.XLOOKUP($B56,PROSPER_Wellner!$1:$1,PROSPER_Wellner!$42:$42,""),
IF($C56="Travis Harvey",_xlfn.XLOOKUP($B56,PROSPER_Harvey!$1:$1,PROSPER_Harvey!$42:$42,""),""))))))))="","No Score",IF(IF($C56="Christopher Lobo",_xlfn.XLOOKUP($B56,PROSPER_Lobo!$1:$1,PROSPER_Lobo!$42:$42,""),
IF($C56="Naren Baliga",_xlfn.XLOOKUP($B56,PROSPER_Baliga!$1:$1,PROSPER_Baliga!$42:$42,""),
IF($C56="Thorsten Huhn",_xlfn.XLOOKUP($B56,PROSPER_Huhn!$1:$1,PROSPER_Huhn!$42:$42,""),
IF($C56="Nick Hull",_xlfn.XLOOKUP($B56,PROSPER_Hull!$1:$1,PROSPER_Hull!$42:$42,""),
IF($C56="Monika Kotwani",_xlfn.XLOOKUP($B56,PROSPER_Kotwani!$1:$1,PROSPER_Kotwani!$42:$42,""),
IF($C56="Jonathan Wellner",_xlfn.XLOOKUP($B56,PROSPER_Wellner!$1:$1,PROSPER_Wellner!$42:$42,""),
IF($C56="Travis Harvey",_xlfn.XLOOKUP($B56,PROSPER_Harvey!$1:$1,PROSPER_Harvey!$42:$42,""),"")))))))="","",
IF($C56="Christopher Lobo",_xlfn.XLOOKUP($B56,PROSPER_Lobo!$1:$1,PROSPER_Lobo!$42:$42,""),
IF($C56="Naren Baliga",_xlfn.XLOOKUP($B56,PROSPER_Baliga!$1:$1,PROSPER_Baliga!$42:$42,""),
IF($C56="Thorsten Huhn",_xlfn.XLOOKUP($B56,PROSPER_Huhn!$1:$1,PROSPER_Huhn!$42:$42,""),
IF($C56="Nick Hull",_xlfn.XLOOKUP($B56,PROSPER_Hull!$1:$1,PROSPER_Hull!$42:$42,""),
IF($C56="Monika Kotwani",_xlfn.XLOOKUP($B56,PROSPER_Kotwani!$1:$1,PROSPER_Kotwani!$42:$42,""),
IF($C56="Jonathan Wellner",_xlfn.XLOOKUP($B56,PROSPER_Wellner!$1:$1,PROSPER_Wellner!$42:$42,""),
IF($C56="Travis Harvey",_xlfn.XLOOKUP($B56,PROSPER_Harvey!$1:$1,PROSPER_Harvey!$42:$42,""),"")))))))))</f>
        <v>N/A</v>
      </c>
      <c r="FR56" s="131" t="str">
        <f>IF(IF(IF($C56="Christopher Lobo",_xlfn.XLOOKUP($B56,PROSPER_Lobo!$1:$1,PROSPER_Lobo!$43:$43,""),
IF($C56="Naren Baliga",_xlfn.XLOOKUP($B56,PROSPER_Baliga!$1:$1,PROSPER_Baliga!$43:$43,""),
IF($C56="Thorsten Huhn",_xlfn.XLOOKUP($B56,PROSPER_Huhn!$1:$1,PROSPER_Huhn!$43:$43,""),
IF($C56="Nick Hull",_xlfn.XLOOKUP($B56,PROSPER_Hull!$1:$1,PROSPER_Hull!$43:$43,""),
IF($C56="Monika Kotwani",_xlfn.XLOOKUP($B56,PROSPER_Kotwani!$1:$1,PROSPER_Kotwani!$43:$43,""),
IF($C56="Jonathan Wellner",_xlfn.XLOOKUP($B56,PROSPER_Wellner!$1:$1,PROSPER_Wellner!$43:$43,""),
IF($C56="Travis Harvey",_xlfn.XLOOKUP($B56,PROSPER_Harvey!$1:$1,PROSPER_Harvey!$43:$43,""),"")))))))="","",
IF($C56="Christopher Lobo",_xlfn.XLOOKUP($B56,PROSPER_Lobo!$1:$1,PROSPER_Lobo!$43:$43,""),
IF($C56="Naren Baliga",_xlfn.XLOOKUP($B56,PROSPER_Baliga!$1:$1,PROSPER_Baliga!$43:$43,""),
IF($C56="Thorsten Huhn",_xlfn.XLOOKUP($B56,PROSPER_Huhn!$1:$1,PROSPER_Huhn!$43:$43,""),
IF($C56="Nick Hull",_xlfn.XLOOKUP($B56,PROSPER_Hull!$1:$1,PROSPER_Hull!$43:$43,""),
IF($C56="Monika Kotwani",_xlfn.XLOOKUP($B56,PROSPER_Kotwani!$1:$1,PROSPER_Kotwani!$43:$43,""),
IF($C56="Jonathan Wellner",_xlfn.XLOOKUP($B56,PROSPER_Wellner!$1:$1,PROSPER_Wellner!$43:$43,""),
IF($C56="Travis Harvey",_xlfn.XLOOKUP($B56,PROSPER_Harvey!$1:$1,PROSPER_Harvey!$43:$43,""),""))))))))="","No Comment",IF(IF($C56="Christopher Lobo",_xlfn.XLOOKUP($B56,PROSPER_Lobo!$1:$1,PROSPER_Lobo!$43:$43,""),
IF($C56="Naren Baliga",_xlfn.XLOOKUP($B56,PROSPER_Baliga!$1:$1,PROSPER_Baliga!$43:$43,""),
IF($C56="Thorsten Huhn",_xlfn.XLOOKUP($B56,PROSPER_Huhn!$1:$1,PROSPER_Huhn!$43:$43,""),
IF($C56="Nick Hull",_xlfn.XLOOKUP($B56,PROSPER_Hull!$1:$1,PROSPER_Hull!$43:$43,""),
IF($C56="Monika Kotwani",_xlfn.XLOOKUP($B56,PROSPER_Kotwani!$1:$1,PROSPER_Kotwani!$43:$43,""),
IF($C56="Jonathan Wellner",_xlfn.XLOOKUP($B56,PROSPER_Wellner!$1:$1,PROSPER_Wellner!$43:$43,""),
IF($C56="Travis Harvey",_xlfn.XLOOKUP($B56,PROSPER_Harvey!$1:$1,PROSPER_Harvey!$43:$43,""),"")))))))="","",
IF($C56="Christopher Lobo",_xlfn.XLOOKUP($B56,PROSPER_Lobo!$1:$1,PROSPER_Lobo!$43:$43,""),
IF($C56="Naren Baliga",_xlfn.XLOOKUP($B56,PROSPER_Baliga!$1:$1,PROSPER_Baliga!$43:$43,""),
IF($C56="Thorsten Huhn",_xlfn.XLOOKUP($B56,PROSPER_Huhn!$1:$1,PROSPER_Huhn!$43:$43,""),
IF($C56="Nick Hull",_xlfn.XLOOKUP($B56,PROSPER_Hull!$1:$1,PROSPER_Hull!$43:$43,""),
IF($C56="Monika Kotwani",_xlfn.XLOOKUP($B56,PROSPER_Kotwani!$1:$1,PROSPER_Kotwani!$43:$43,""),
IF($C56="Jonathan Wellner",_xlfn.XLOOKUP($B56,PROSPER_Wellner!$1:$1,PROSPER_Wellner!$43:$43,""),
IF($C56="Travis Harvey",_xlfn.XLOOKUP($B56,PROSPER_Harvey!$1:$1,PROSPER_Harvey!$43:$43,""),"")))))))))</f>
        <v>N/A</v>
      </c>
      <c r="FS56" s="150" t="str">
        <f t="shared" si="456"/>
        <v>N/A</v>
      </c>
      <c r="FT56" s="130" t="str">
        <f>_xlfn.XLOOKUP(B56,PROSPERInitial_Query!$E:$E,PROSPERInitial_Query!$AI:$AI,"",,-1)</f>
        <v/>
      </c>
      <c r="FU56" s="121" t="str">
        <f t="shared" si="394"/>
        <v>Vineet Tyagi2 - RelationshipAccount / Stakeholder 9Name</v>
      </c>
      <c r="FV56" s="121" t="str">
        <f>_xlfn.XLOOKUP(FU56,PROSPERDelta_Query!BK:BK,PROSPERDelta_Query!AK:AK,"",,-1)</f>
        <v/>
      </c>
      <c r="FW56" s="126" t="str">
        <f>_xlfn.XLOOKUP(B56,PROSPERInitial_Query!$E:$E,PROSPERInitial_Query!$Y:$Y,"",,-1)</f>
        <v/>
      </c>
      <c r="FX56" s="121" t="str">
        <f t="shared" si="395"/>
        <v>Vineet Tyagi2 - RelationshipAccount / Stakeholder 9Self Score</v>
      </c>
      <c r="FY56" s="126" t="str">
        <f>_xlfn.XLOOKUP(FX56,PROSPERDelta_Query!BK:BK,PROSPERDelta_Query!AU:AU,"",,-1)</f>
        <v/>
      </c>
      <c r="FZ56" s="131" t="str">
        <f t="shared" si="396"/>
        <v/>
      </c>
      <c r="GA56" s="131" t="str">
        <f t="shared" si="457"/>
        <v>N/A</v>
      </c>
      <c r="GB56" s="132" t="str">
        <f t="shared" si="458"/>
        <v>N/A</v>
      </c>
      <c r="GC56" s="132" t="str">
        <f>IF(IF(IF($C56="Christopher Lobo",_xlfn.XLOOKUP($B56,PROSPER_Lobo!$1:$1,PROSPER_Lobo!$45:$45,""),
IF($C56="Naren Baliga",_xlfn.XLOOKUP($B56,PROSPER_Baliga!$1:$1,PROSPER_Baliga!$45:$45,""),
IF($C56="Thorsten Huhn",_xlfn.XLOOKUP($B56,PROSPER_Huhn!$1:$1,PROSPER_Huhn!$45:$45,""),
IF($C56="Nick Hull",_xlfn.XLOOKUP($B56,PROSPER_Hull!$1:$1,PROSPER_Hull!$45:$45,""),
IF($C56="Monika Kotwani",_xlfn.XLOOKUP($B56,PROSPER_Kotwani!$1:$1,PROSPER_Kotwani!$45:$45,""),
IF($C56="Jonathan Wellner",_xlfn.XLOOKUP($B56,PROSPER_Wellner!$1:$1,PROSPER_Wellner!$45:$45,""),
IF($C56="Travis Harvey",_xlfn.XLOOKUP($B56,PROSPER_Harvey!$1:$1,PROSPER_Harvey!$45:$45,""),"")))))))="","",
IF($C56="Christopher Lobo",_xlfn.XLOOKUP($B56,PROSPER_Lobo!$1:$1,PROSPER_Lobo!$45:$45,""),
IF($C56="Naren Baliga",_xlfn.XLOOKUP($B56,PROSPER_Baliga!$1:$1,PROSPER_Baliga!$45:$45,""),
IF($C56="Thorsten Huhn",_xlfn.XLOOKUP($B56,PROSPER_Huhn!$1:$1,PROSPER_Huhn!$45:$45,""),
IF($C56="Nick Hull",_xlfn.XLOOKUP($B56,PROSPER_Hull!$1:$1,PROSPER_Hull!$45:$45,""),
IF($C56="Monika Kotwani",_xlfn.XLOOKUP($B56,PROSPER_Kotwani!$1:$1,PROSPER_Kotwani!$45:$45,""),
IF($C56="Jonathan Wellner",_xlfn.XLOOKUP($B56,PROSPER_Wellner!$1:$1,PROSPER_Wellner!$45:$45,""),
IF($C56="Travis Harvey",_xlfn.XLOOKUP($B56,PROSPER_Harvey!$1:$1,PROSPER_Harvey!$45:$45,""),""))))))))="","No Score",IF(IF($C56="Christopher Lobo",_xlfn.XLOOKUP($B56,PROSPER_Lobo!$1:$1,PROSPER_Lobo!$45:$45,""),
IF($C56="Naren Baliga",_xlfn.XLOOKUP($B56,PROSPER_Baliga!$1:$1,PROSPER_Baliga!$45:$45,""),
IF($C56="Thorsten Huhn",_xlfn.XLOOKUP($B56,PROSPER_Huhn!$1:$1,PROSPER_Huhn!$45:$45,""),
IF($C56="Nick Hull",_xlfn.XLOOKUP($B56,PROSPER_Hull!$1:$1,PROSPER_Hull!$45:$45,""),
IF($C56="Monika Kotwani",_xlfn.XLOOKUP($B56,PROSPER_Kotwani!$1:$1,PROSPER_Kotwani!$45:$45,""),
IF($C56="Jonathan Wellner",_xlfn.XLOOKUP($B56,PROSPER_Wellner!$1:$1,PROSPER_Wellner!$45:$45,""),
IF($C56="Travis Harvey",_xlfn.XLOOKUP($B56,PROSPER_Harvey!$1:$1,PROSPER_Harvey!$45:$45,""),"")))))))="","",
IF($C56="Christopher Lobo",_xlfn.XLOOKUP($B56,PROSPER_Lobo!$1:$1,PROSPER_Lobo!$45:$45,""),
IF($C56="Naren Baliga",_xlfn.XLOOKUP($B56,PROSPER_Baliga!$1:$1,PROSPER_Baliga!$45:$45,""),
IF($C56="Thorsten Huhn",_xlfn.XLOOKUP($B56,PROSPER_Huhn!$1:$1,PROSPER_Huhn!$45:$45,""),
IF($C56="Nick Hull",_xlfn.XLOOKUP($B56,PROSPER_Hull!$1:$1,PROSPER_Hull!$45:$45,""),
IF($C56="Monika Kotwani",_xlfn.XLOOKUP($B56,PROSPER_Kotwani!$1:$1,PROSPER_Kotwani!$45:$45,""),
IF($C56="Jonathan Wellner",_xlfn.XLOOKUP($B56,PROSPER_Wellner!$1:$1,PROSPER_Wellner!$45:$45,""),
IF($C56="Travis Harvey",_xlfn.XLOOKUP($B56,PROSPER_Harvey!$1:$1,PROSPER_Harvey!$45:$45,""),"")))))))))</f>
        <v>N/A</v>
      </c>
      <c r="GD56" s="131" t="str">
        <f>IF(IF(IF($C56="Christopher Lobo",_xlfn.XLOOKUP($B56,PROSPER_Lobo!$1:$1,PROSPER_Lobo!$46:$46,""),
IF($C56="Naren Baliga",_xlfn.XLOOKUP($B56,PROSPER_Baliga!$1:$1,PROSPER_Baliga!$46:$46,""),
IF($C56="Thorsten Huhn",_xlfn.XLOOKUP($B56,PROSPER_Huhn!$1:$1,PROSPER_Huhn!$46:$46,""),
IF($C56="Nick Hull",_xlfn.XLOOKUP($B56,PROSPER_Hull!$1:$1,PROSPER_Hull!$46:$46,""),
IF($C56="Monika Kotwani",_xlfn.XLOOKUP($B56,PROSPER_Kotwani!$1:$1,PROSPER_Kotwani!$46:$46,""),
IF($C56="Jonathan Wellner",_xlfn.XLOOKUP($B56,PROSPER_Wellner!$1:$1,PROSPER_Wellner!$46:$46,""),
IF($C56="Travis Harvey",_xlfn.XLOOKUP($B56,PROSPER_Harvey!$1:$1,PROSPER_Harvey!$46:$46,""),"")))))))="","",
IF($C56="Christopher Lobo",_xlfn.XLOOKUP($B56,PROSPER_Lobo!$1:$1,PROSPER_Lobo!$46:$46,""),
IF($C56="Naren Baliga",_xlfn.XLOOKUP($B56,PROSPER_Baliga!$1:$1,PROSPER_Baliga!$46:$46,""),
IF($C56="Thorsten Huhn",_xlfn.XLOOKUP($B56,PROSPER_Huhn!$1:$1,PROSPER_Huhn!$46:$46,""),
IF($C56="Nick Hull",_xlfn.XLOOKUP($B56,PROSPER_Hull!$1:$1,PROSPER_Hull!$46:$46,""),
IF($C56="Monika Kotwani",_xlfn.XLOOKUP($B56,PROSPER_Kotwani!$1:$1,PROSPER_Kotwani!$46:$46,""),
IF($C56="Jonathan Wellner",_xlfn.XLOOKUP($B56,PROSPER_Wellner!$1:$1,PROSPER_Wellner!$46:$46,""),
IF($C56="Travis Harvey",_xlfn.XLOOKUP($B56,PROSPER_Harvey!$1:$1,PROSPER_Harvey!$46:$46,""),""))))))))="","No Comment",IF(IF($C56="Christopher Lobo",_xlfn.XLOOKUP($B56,PROSPER_Lobo!$1:$1,PROSPER_Lobo!$46:$46,""),
IF($C56="Naren Baliga",_xlfn.XLOOKUP($B56,PROSPER_Baliga!$1:$1,PROSPER_Baliga!$46:$46,""),
IF($C56="Thorsten Huhn",_xlfn.XLOOKUP($B56,PROSPER_Huhn!$1:$1,PROSPER_Huhn!$46:$46,""),
IF($C56="Nick Hull",_xlfn.XLOOKUP($B56,PROSPER_Hull!$1:$1,PROSPER_Hull!$46:$46,""),
IF($C56="Monika Kotwani",_xlfn.XLOOKUP($B56,PROSPER_Kotwani!$1:$1,PROSPER_Kotwani!$46:$46,""),
IF($C56="Jonathan Wellner",_xlfn.XLOOKUP($B56,PROSPER_Wellner!$1:$1,PROSPER_Wellner!$46:$46,""),
IF($C56="Travis Harvey",_xlfn.XLOOKUP($B56,PROSPER_Harvey!$1:$1,PROSPER_Harvey!$46:$46,""),"")))))))="","",
IF($C56="Christopher Lobo",_xlfn.XLOOKUP($B56,PROSPER_Lobo!$1:$1,PROSPER_Lobo!$46:$46,""),
IF($C56="Naren Baliga",_xlfn.XLOOKUP($B56,PROSPER_Baliga!$1:$1,PROSPER_Baliga!$46:$46,""),
IF($C56="Thorsten Huhn",_xlfn.XLOOKUP($B56,PROSPER_Huhn!$1:$1,PROSPER_Huhn!$46:$46,""),
IF($C56="Nick Hull",_xlfn.XLOOKUP($B56,PROSPER_Hull!$1:$1,PROSPER_Hull!$46:$46,""),
IF($C56="Monika Kotwani",_xlfn.XLOOKUP($B56,PROSPER_Kotwani!$1:$1,PROSPER_Kotwani!$46:$46,""),
IF($C56="Jonathan Wellner",_xlfn.XLOOKUP($B56,PROSPER_Wellner!$1:$1,PROSPER_Wellner!$46:$46,""),
IF($C56="Travis Harvey",_xlfn.XLOOKUP($B56,PROSPER_Harvey!$1:$1,PROSPER_Harvey!$46:$46,""),"")))))))))</f>
        <v>N/A</v>
      </c>
      <c r="GE56" s="150" t="str">
        <f t="shared" si="459"/>
        <v>N/A</v>
      </c>
      <c r="GF56" s="130" t="str">
        <f>_xlfn.XLOOKUP(B56,PROSPERInitial_Query!$E:$E,PROSPERInitial_Query!$AJ:$AJ,"",,-1)</f>
        <v/>
      </c>
      <c r="GG56" s="121" t="str">
        <f t="shared" si="397"/>
        <v>Vineet Tyagi2 - RelationshipAccount / Stakeholder 10Name</v>
      </c>
      <c r="GH56" s="121" t="str">
        <f>_xlfn.XLOOKUP(GG56,PROSPERDelta_Query!BK:BK,PROSPERDelta_Query!AL:AL,"",,-1)</f>
        <v/>
      </c>
      <c r="GI56" s="126" t="str">
        <f>_xlfn.XLOOKUP(B56,PROSPERInitial_Query!$E:$E,PROSPERInitial_Query!$Z:$Z,"",,-1)</f>
        <v/>
      </c>
      <c r="GJ56" s="121" t="str">
        <f t="shared" si="398"/>
        <v>Vineet Tyagi2 - RelationshipAccount / Stakeholder 10Self Score</v>
      </c>
      <c r="GK56" s="126" t="str">
        <f>_xlfn.XLOOKUP(GJ56,PROSPERDelta_Query!BK:BK,PROSPERDelta_Query!AV:AV,"",,-1)</f>
        <v/>
      </c>
      <c r="GL56" s="131" t="str">
        <f t="shared" si="399"/>
        <v/>
      </c>
      <c r="GM56" s="131" t="str">
        <f t="shared" si="460"/>
        <v>N/A</v>
      </c>
      <c r="GN56" s="132" t="str">
        <f t="shared" si="461"/>
        <v>N/A</v>
      </c>
      <c r="GO56" s="132" t="str">
        <f>IF(IF(IF($C56="Christopher Lobo",_xlfn.XLOOKUP($B56,PROSPER_Lobo!$1:$1,PROSPER_Lobo!$48:$48,""),
IF($C56="Naren Baliga",_xlfn.XLOOKUP($B56,PROSPER_Baliga!$1:$1,PROSPER_Baliga!$48:$48,""),
IF($C56="Thorsten Huhn",_xlfn.XLOOKUP($B56,PROSPER_Huhn!$1:$1,PROSPER_Huhn!$48:$48,""),
IF($C56="Nick Hull",_xlfn.XLOOKUP($B56,PROSPER_Hull!$1:$1,PROSPER_Hull!$48:$48,""),
IF($C56="Monika Kotwani",_xlfn.XLOOKUP($B56,PROSPER_Kotwani!$1:$1,PROSPER_Kotwani!$48:$48,""),
IF($C56="Jonathan Wellner",_xlfn.XLOOKUP($B56,PROSPER_Wellner!$1:$1,PROSPER_Wellner!$48:$48,""),
IF($C56="Travis Harvey",_xlfn.XLOOKUP($B56,PROSPER_Harvey!$1:$1,PROSPER_Harvey!$48:$48,""),"")))))))="","",
IF($C56="Christopher Lobo",_xlfn.XLOOKUP($B56,PROSPER_Lobo!$1:$1,PROSPER_Lobo!$48:$48,""),
IF($C56="Naren Baliga",_xlfn.XLOOKUP($B56,PROSPER_Baliga!$1:$1,PROSPER_Baliga!$48:$48,""),
IF($C56="Thorsten Huhn",_xlfn.XLOOKUP($B56,PROSPER_Huhn!$1:$1,PROSPER_Huhn!$48:$48,""),
IF($C56="Nick Hull",_xlfn.XLOOKUP($B56,PROSPER_Hull!$1:$1,PROSPER_Hull!$48:$48,""),
IF($C56="Monika Kotwani",_xlfn.XLOOKUP($B56,PROSPER_Kotwani!$1:$1,PROSPER_Kotwani!$48:$48,""),
IF($C56="Jonathan Wellner",_xlfn.XLOOKUP($B56,PROSPER_Wellner!$1:$1,PROSPER_Wellner!$48:$48,""),
IF($C56="Travis Harvey",_xlfn.XLOOKUP($B56,PROSPER_Harvey!$1:$1,PROSPER_Harvey!$48:$48,""),""))))))))="","No Score",IF(IF($C56="Christopher Lobo",_xlfn.XLOOKUP($B56,PROSPER_Lobo!$1:$1,PROSPER_Lobo!$48:$48,""),
IF($C56="Naren Baliga",_xlfn.XLOOKUP($B56,PROSPER_Baliga!$1:$1,PROSPER_Baliga!$48:$48,""),
IF($C56="Thorsten Huhn",_xlfn.XLOOKUP($B56,PROSPER_Huhn!$1:$1,PROSPER_Huhn!$48:$48,""),
IF($C56="Nick Hull",_xlfn.XLOOKUP($B56,PROSPER_Hull!$1:$1,PROSPER_Hull!$48:$48,""),
IF($C56="Monika Kotwani",_xlfn.XLOOKUP($B56,PROSPER_Kotwani!$1:$1,PROSPER_Kotwani!$48:$48,""),
IF($C56="Jonathan Wellner",_xlfn.XLOOKUP($B56,PROSPER_Wellner!$1:$1,PROSPER_Wellner!$48:$48,""),
IF($C56="Travis Harvey",_xlfn.XLOOKUP($B56,PROSPER_Harvey!$1:$1,PROSPER_Harvey!$48:$48,""),"")))))))="","",
IF($C56="Christopher Lobo",_xlfn.XLOOKUP($B56,PROSPER_Lobo!$1:$1,PROSPER_Lobo!$48:$48,""),
IF($C56="Naren Baliga",_xlfn.XLOOKUP($B56,PROSPER_Baliga!$1:$1,PROSPER_Baliga!$48:$48,""),
IF($C56="Thorsten Huhn",_xlfn.XLOOKUP($B56,PROSPER_Huhn!$1:$1,PROSPER_Huhn!$48:$48,""),
IF($C56="Nick Hull",_xlfn.XLOOKUP($B56,PROSPER_Hull!$1:$1,PROSPER_Hull!$48:$48,""),
IF($C56="Monika Kotwani",_xlfn.XLOOKUP($B56,PROSPER_Kotwani!$1:$1,PROSPER_Kotwani!$48:$48,""),
IF($C56="Jonathan Wellner",_xlfn.XLOOKUP($B56,PROSPER_Wellner!$1:$1,PROSPER_Wellner!$48:$48,""),
IF($C56="Travis Harvey",_xlfn.XLOOKUP($B56,PROSPER_Harvey!$1:$1,PROSPER_Harvey!$48:$48,""),"")))))))))</f>
        <v>N/A</v>
      </c>
      <c r="GP56" s="131" t="str">
        <f>IF(IF(IF($C56="Christopher Lobo",_xlfn.XLOOKUP($B56,PROSPER_Lobo!$1:$1,PROSPER_Lobo!$49:$49,""),
IF($C56="Naren Baliga",_xlfn.XLOOKUP($B56,PROSPER_Baliga!$1:$1,PROSPER_Baliga!$49:$49,""),
IF($C56="Thorsten Huhn",_xlfn.XLOOKUP($B56,PROSPER_Huhn!$1:$1,PROSPER_Huhn!$49:$49,""),
IF($C56="Nick Hull",_xlfn.XLOOKUP($B56,PROSPER_Hull!$1:$1,PROSPER_Hull!$49:$49,""),
IF($C56="Monika Kotwani",_xlfn.XLOOKUP($B56,PROSPER_Kotwani!$1:$1,PROSPER_Kotwani!$49:$49,""),
IF($C56="Jonathan Wellner",_xlfn.XLOOKUP($B56,PROSPER_Wellner!$1:$1,PROSPER_Wellner!$49:$49,""),
IF($C56="Travis Harvey",_xlfn.XLOOKUP($B56,PROSPER_Harvey!$1:$1,PROSPER_Harvey!$49:$49,""),"")))))))="","",
IF($C56="Christopher Lobo",_xlfn.XLOOKUP($B56,PROSPER_Lobo!$1:$1,PROSPER_Lobo!$49:$49,""),
IF($C56="Naren Baliga",_xlfn.XLOOKUP($B56,PROSPER_Baliga!$1:$1,PROSPER_Baliga!$49:$49,""),
IF($C56="Thorsten Huhn",_xlfn.XLOOKUP($B56,PROSPER_Huhn!$1:$1,PROSPER_Huhn!$49:$49,""),
IF($C56="Nick Hull",_xlfn.XLOOKUP($B56,PROSPER_Hull!$1:$1,PROSPER_Hull!$49:$49,""),
IF($C56="Monika Kotwani",_xlfn.XLOOKUP($B56,PROSPER_Kotwani!$1:$1,PROSPER_Kotwani!$49:$49,""),
IF($C56="Jonathan Wellner",_xlfn.XLOOKUP($B56,PROSPER_Wellner!$1:$1,PROSPER_Wellner!$49:$49,""),
IF($C56="Travis Harvey",_xlfn.XLOOKUP($B56,PROSPER_Harvey!$1:$1,PROSPER_Harvey!$49:$49,""),""))))))))="","No Comment",IF(IF($C56="Christopher Lobo",_xlfn.XLOOKUP($B56,PROSPER_Lobo!$1:$1,PROSPER_Lobo!$49:$49,""),
IF($C56="Naren Baliga",_xlfn.XLOOKUP($B56,PROSPER_Baliga!$1:$1,PROSPER_Baliga!$49:$49,""),
IF($C56="Thorsten Huhn",_xlfn.XLOOKUP($B56,PROSPER_Huhn!$1:$1,PROSPER_Huhn!$49:$49,""),
IF($C56="Nick Hull",_xlfn.XLOOKUP($B56,PROSPER_Hull!$1:$1,PROSPER_Hull!$49:$49,""),
IF($C56="Monika Kotwani",_xlfn.XLOOKUP($B56,PROSPER_Kotwani!$1:$1,PROSPER_Kotwani!$49:$49,""),
IF($C56="Jonathan Wellner",_xlfn.XLOOKUP($B56,PROSPER_Wellner!$1:$1,PROSPER_Wellner!$49:$49,""),
IF($C56="Travis Harvey",_xlfn.XLOOKUP($B56,PROSPER_Harvey!$1:$1,PROSPER_Harvey!$49:$49,""),"")))))))="","",
IF($C56="Christopher Lobo",_xlfn.XLOOKUP($B56,PROSPER_Lobo!$1:$1,PROSPER_Lobo!$49:$49,""),
IF($C56="Naren Baliga",_xlfn.XLOOKUP($B56,PROSPER_Baliga!$1:$1,PROSPER_Baliga!$49:$49,""),
IF($C56="Thorsten Huhn",_xlfn.XLOOKUP($B56,PROSPER_Huhn!$1:$1,PROSPER_Huhn!$49:$49,""),
IF($C56="Nick Hull",_xlfn.XLOOKUP($B56,PROSPER_Hull!$1:$1,PROSPER_Hull!$49:$49,""),
IF($C56="Monika Kotwani",_xlfn.XLOOKUP($B56,PROSPER_Kotwani!$1:$1,PROSPER_Kotwani!$49:$49,""),
IF($C56="Jonathan Wellner",_xlfn.XLOOKUP($B56,PROSPER_Wellner!$1:$1,PROSPER_Wellner!$49:$49,""),
IF($C56="Travis Harvey",_xlfn.XLOOKUP($B56,PROSPER_Harvey!$1:$1,PROSPER_Harvey!$49:$49,""),"")))))))))</f>
        <v>N/A</v>
      </c>
      <c r="GQ56" s="150" t="str">
        <f t="shared" si="462"/>
        <v>N/A</v>
      </c>
      <c r="GR56" s="187" t="str">
        <f t="shared" si="463"/>
        <v>N/A</v>
      </c>
      <c r="GS56" s="128" t="str">
        <f t="shared" si="464"/>
        <v>N/A</v>
      </c>
      <c r="GT56" s="188" t="str">
        <f t="shared" si="465"/>
        <v>N/A</v>
      </c>
      <c r="GU56" s="133" t="str">
        <f>IF(IF(IF($C56="Christopher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Kotwani",_xlfn.XLOOKUP($B56,PROSPER_Kotwani!$1:$1,PROSPER_Kotwani!$54:$54,""),
IF($C56="Jonathan Wellner",_xlfn.XLOOKUP($B56,PROSPER_Wellner!$1:$1,PROSPER_Wellner!$54:$54,""),
IF($C56="Travis Harvey",_xlfn.XLOOKUP($B56,PROSPER_Harvey!$1:$1,PROSPER_Harvey!$54:$54,""),"")))))))="","",
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Kotwani",_xlfn.XLOOKUP($B56,PROSPER_Kotwani!$1:$1,PROSPER_Kotwani!$50:$50,""),
IF($C56="Jonathan Wellner",_xlfn.XLOOKUP($B56,PROSPER_Wellner!$1:$1,PROSPER_Wellner!$50:$50,""),
IF($C56="Travis Harvey",_xlfn.XLOOKUP($B56,PROSPER_Harvey!$1:$1,PROSPER_Harvey!$50:$50,""),""))))))))="","No Score",IF(IF($C56="Christopher Lobo",_xlfn.XLOOKUP($B56,PROSPER_Lobo!$1:$1,PROSPER_Lobo!$50:$50,""),
IF($C56="Naren Baliga",_xlfn.XLOOKUP($B56,PROSPER_Baliga!$1:$1,PROSPER_Baliga!$50:$50,""),
IF($C56="Thorsten Huhn",_xlfn.XLOOKUP($B56,PROSPER_Huhn!$1:$1,PROSPER_Huhn!$50:$50,""),
IF($C56="Nick Hull",_xlfn.XLOOKUP($B56,PROSPER_Hull!$1:$1,PROSPER_Hull!$50:$50,""),
IF($C56="Monika Kotwani",_xlfn.XLOOKUP($B56,PROSPER_Kotwani!$1:$1,PROSPER_Kotwani!$50:$50,""),
IF($C56="Jonathan Wellner",_xlfn.XLOOKUP($B56,PROSPER_Wellner!$1:$1,PROSPER_Wellner!$50:$50,""),
IF($C56="Travis Harvey",_xlfn.XLOOKUP($B56,PROSPER_Harvey!$1:$1,PROSPER_Harvey!$50:$50,""),"")))))))="","",
IF($C56="Christopher Lobo",_xlfn.XLOOKUP($B56,PROSPER_Lobo!$1:$1,PROSPER_Lobo!$50:$50,""),
IF($C56="Naren Baliga",_xlfn.XLOOKUP($B56,PROSPER_Baliga!$1:$1,PROSPER_Baliga!$50:$50,""),
IF($C56="Thorsten Huhn",_xlfn.XLOOKUP($B56,PROSPER_Huhn!$1:$1,PROSPER_Huhn!$50:$50,""),
IF($C56="Nick Hull",_xlfn.XLOOKUP($B56,PROSPER_Hull!$1:$1,PROSPER_Hull!$50:$50,""),
IF($C56="Monika Kotwani",_xlfn.XLOOKUP($B56,PROSPER_Kotwani!$1:$1,PROSPER_Kotwani!$50:$50,""),
IF($C56="Jonathan Wellner",_xlfn.XLOOKUP($B56,PROSPER_Wellner!$1:$1,PROSPER_Wellner!$50:$50,""),
IF($C56="Travis Harvey",_xlfn.XLOOKUP($B56,PROSPER_Harvey!$1:$1,PROSPER_Harvey!$50:$50,""),"")))))))))</f>
        <v>No Score</v>
      </c>
      <c r="GV56" s="134" t="str">
        <f>IF(IF(IF($C56="Christopher Lobo",_xlfn.XLOOKUP($B56,PROSPER_Lobo!$1:$1,PROSPER_Lobo!$51:$51,""),
IF($C56="Naren Baliga",_xlfn.XLOOKUP($B56,PROSPER_Baliga!$1:$1,PROSPER_Baliga!$51:$51,""),
IF($C56="Thorsten Huhn",_xlfn.XLOOKUP($B56,PROSPER_Huhn!$1:$1,PROSPER_Huhn!$51:$51,""),
IF($C56="Nick Hull",_xlfn.XLOOKUP($B56,PROSPER_Hull!$1:$1,PROSPER_Hull!$51:$51,""),
IF($C56="Monika Kotwani",_xlfn.XLOOKUP($B56,PROSPER_Kotwani!$1:$1,PROSPER_Kotwani!$51:$51,""),
IF($C56="Jonathan Wellner",_xlfn.XLOOKUP($B56,PROSPER_Wellner!$1:$1,PROSPER_Wellner!$51:$51,""),
IF($C56="Travis Harvey",_xlfn.XLOOKUP($B56,PROSPER_Harvey!$1:$1,PROSPER_Harvey!$51:$51,""),"")))))))="","",
IF($C56="Christopher Lobo",_xlfn.XLOOKUP($B56,PROSPER_Lobo!$1:$1,PROSPER_Lobo!$51:$51,""),
IF($C56="Naren Baliga",_xlfn.XLOOKUP($B56,PROSPER_Baliga!$1:$1,PROSPER_Baliga!$51:$51,""),
IF($C56="Thorsten Huhn",_xlfn.XLOOKUP($B56,PROSPER_Huhn!$1:$1,PROSPER_Huhn!$51:$51,""),
IF($C56="Nick Hull",_xlfn.XLOOKUP($B56,PROSPER_Hull!$1:$1,PROSPER_Hull!$51:$51,""),
IF($C56="Monika Kotwani",_xlfn.XLOOKUP($B56,PROSPER_Kotwani!$1:$1,PROSPER_Kotwani!$51:$51,""),
IF($C56="Jonathan Wellner",_xlfn.XLOOKUP($B56,PROSPER_Wellner!$1:$1,PROSPER_Wellner!$51:$51,""),
IF($C56="Travis Harvey",_xlfn.XLOOKUP($B56,PROSPER_Harvey!$1:$1,PROSPER_Harvey!$51:$51,""),""))))))))="","No Comment",IF(IF($C56="Christopher Lobo",_xlfn.XLOOKUP($B56,PROSPER_Lobo!$1:$1,PROSPER_Lobo!$51:$51,""),
IF($C56="Naren Baliga",_xlfn.XLOOKUP($B56,PROSPER_Baliga!$1:$1,PROSPER_Baliga!$51:$51,""),
IF($C56="Thorsten Huhn",_xlfn.XLOOKUP($B56,PROSPER_Huhn!$1:$1,PROSPER_Huhn!$51:$51,""),
IF($C56="Nick Hull",_xlfn.XLOOKUP($B56,PROSPER_Hull!$1:$1,PROSPER_Hull!$51:$51,""),
IF($C56="Monika Kotwani",_xlfn.XLOOKUP($B56,PROSPER_Kotwani!$1:$1,PROSPER_Kotwani!$51:$51,""),
IF($C56="Jonathan Wellner",_xlfn.XLOOKUP($B56,PROSPER_Wellner!$1:$1,PROSPER_Wellner!$51:$51,""),
IF($C56="Travis Harvey",_xlfn.XLOOKUP($B56,PROSPER_Harvey!$1:$1,PROSPER_Harvey!$51:$51,""),"")))))))="","",
IF($C56="Christopher Lobo",_xlfn.XLOOKUP($B56,PROSPER_Lobo!$1:$1,PROSPER_Lobo!$51:$51,""),
IF($C56="Naren Baliga",_xlfn.XLOOKUP($B56,PROSPER_Baliga!$1:$1,PROSPER_Baliga!$51:$51,""),
IF($C56="Thorsten Huhn",_xlfn.XLOOKUP($B56,PROSPER_Huhn!$1:$1,PROSPER_Huhn!$51:$51,""),
IF($C56="Nick Hull",_xlfn.XLOOKUP($B56,PROSPER_Hull!$1:$1,PROSPER_Hull!$51:$51,""),
IF($C56="Monika Kotwani",_xlfn.XLOOKUP($B56,PROSPER_Kotwani!$1:$1,PROSPER_Kotwani!$51:$51,""),
IF($C56="Jonathan Wellner",_xlfn.XLOOKUP($B56,PROSPER_Wellner!$1:$1,PROSPER_Wellner!$51:$51,""),
IF($C56="Travis Harvey",_xlfn.XLOOKUP($B56,PROSPER_Harvey!$1:$1,PROSPER_Harvey!$51:$51,""),"")))))))))</f>
        <v>No Comment</v>
      </c>
      <c r="GW56" s="133">
        <f>_xlfn.XLOOKUP($B56,Vlookups_Local!B:B,Vlookups_Local!E:E,"N/A")</f>
        <v>0</v>
      </c>
      <c r="GX56" s="134" t="str">
        <f>IF(IF(IF($C56="Christopher Lobo",_xlfn.XLOOKUP($B56,PROSPER_Lobo!$1:$1,PROSPER_Lobo!$53:$53,""),
IF($C56="Naren Baliga",_xlfn.XLOOKUP($B56,PROSPER_Baliga!$1:$1,PROSPER_Baliga!$53:$53,""),
IF($C56="Thorsten Huhn",_xlfn.XLOOKUP($B56,PROSPER_Huhn!$1:$1,PROSPER_Huhn!$53:$53,""),
IF($C56="Nick Hull",_xlfn.XLOOKUP($B56,PROSPER_Hull!$1:$1,PROSPER_Hull!$53:$53,""),
IF($C56="Monika Kotwani",_xlfn.XLOOKUP($B56,PROSPER_Kotwani!$1:$1,PROSPER_Kotwani!$53:$53,""),
IF($C56="Jonathan Wellner",_xlfn.XLOOKUP($B56,PROSPER_Wellner!$1:$1,PROSPER_Wellner!$53:$53,""),
IF($C56="Travis Harvey",_xlfn.XLOOKUP($B56,PROSPER_Harvey!$1:$1,PROSPER_Harvey!$53:$53,""),"")))))))="","",
IF($C56="Christopher Lobo",_xlfn.XLOOKUP($B56,PROSPER_Lobo!$1:$1,PROSPER_Lobo!$53:$53,""),
IF($C56="Naren Baliga",_xlfn.XLOOKUP($B56,PROSPER_Baliga!$1:$1,PROSPER_Baliga!$53:$53,""),
IF($C56="Thorsten Huhn",_xlfn.XLOOKUP($B56,PROSPER_Huhn!$1:$1,PROSPER_Huhn!$53:$53,""),
IF($C56="Nick Hull",_xlfn.XLOOKUP($B56,PROSPER_Hull!$1:$1,PROSPER_Hull!$53:$53,""),
IF($C56="Monika Kotwani",_xlfn.XLOOKUP($B56,PROSPER_Kotwani!$1:$1,PROSPER_Kotwani!$53:$53,""),
IF($C56="Jonathan Wellner",_xlfn.XLOOKUP($B56,PROSPER_Wellner!$1:$1,PROSPER_Wellner!$53:$53,""),
IF($C56="Travis Harvey",_xlfn.XLOOKUP($B56,PROSPER_Harvey!$1:$1,PROSPER_Harvey!$53:$53,""),""))))))))="","No Comment",IF(IF($C56="Christopher Lobo",_xlfn.XLOOKUP($B56,PROSPER_Lobo!$1:$1,PROSPER_Lobo!$53:$53,""),
IF($C56="Naren Baliga",_xlfn.XLOOKUP($B56,PROSPER_Baliga!$1:$1,PROSPER_Baliga!$53:$53,""),
IF($C56="Thorsten Huhn",_xlfn.XLOOKUP($B56,PROSPER_Huhn!$1:$1,PROSPER_Huhn!$53:$53,""),
IF($C56="Nick Hull",_xlfn.XLOOKUP($B56,PROSPER_Hull!$1:$1,PROSPER_Hull!$53:$53,""),
IF($C56="Monika Kotwani",_xlfn.XLOOKUP($B56,PROSPER_Kotwani!$1:$1,PROSPER_Kotwani!$53:$53,""),
IF($C56="Jonathan Wellner",_xlfn.XLOOKUP($B56,PROSPER_Wellner!$1:$1,PROSPER_Wellner!$53:$53,""),
IF($C56="Travis Harvey",_xlfn.XLOOKUP($B56,PROSPER_Harvey!$1:$1,PROSPER_Harvey!$53:$53,""),"")))))))="","",
IF($C56="Christopher Lobo",_xlfn.XLOOKUP($B56,PROSPER_Lobo!$1:$1,PROSPER_Lobo!$53:$53,""),
IF($C56="Naren Baliga",_xlfn.XLOOKUP($B56,PROSPER_Baliga!$1:$1,PROSPER_Baliga!$53:$53,""),
IF($C56="Thorsten Huhn",_xlfn.XLOOKUP($B56,PROSPER_Huhn!$1:$1,PROSPER_Huhn!$53:$53,""),
IF($C56="Nick Hull",_xlfn.XLOOKUP($B56,PROSPER_Hull!$1:$1,PROSPER_Hull!$53:$53,""),
IF($C56="Monika Kotwani",_xlfn.XLOOKUP($B56,PROSPER_Kotwani!$1:$1,PROSPER_Kotwani!$53:$53,""),
IF($C56="Jonathan Wellner",_xlfn.XLOOKUP($B56,PROSPER_Wellner!$1:$1,PROSPER_Wellner!$53:$53,""),
IF($C56="Travis Harvey",_xlfn.XLOOKUP($B56,PROSPER_Harvey!$1:$1,PROSPER_Harvey!$53:$53,""),"")))))))))</f>
        <v>No Comment</v>
      </c>
      <c r="GY56" s="133" t="str">
        <f>IF(IF(IF($C56="Christopher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Kotwani",_xlfn.XLOOKUP($B56,PROSPER_Kotwani!$1:$1,PROSPER_Kotwani!$54:$54,""),
IF($C56="Jonathan Wellner",_xlfn.XLOOKUP($B56,PROSPER_Wellner!$1:$1,PROSPER_Wellner!$54:$54,""),
IF($C56="Travis Harvey",_xlfn.XLOOKUP($B56,PROSPER_Harvey!$1:$1,PROSPER_Harvey!$54:$54,""),"")))))))="","",
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Kotwani",_xlfn.XLOOKUP($B56,PROSPER_Kotwani!$1:$1,PROSPER_Kotwani!$54:$54,""),
IF($C56="Jonathan Wellner",_xlfn.XLOOKUP($B56,PROSPER_Wellner!$1:$1,PROSPER_Wellner!$54:$54,""),
IF($C56="Travis Harvey",_xlfn.XLOOKUP($B56,PROSPER_Harvey!$1:$1,PROSPER_Harvey!$54:$54,""),""))))))))="","No Score",IF(IF($C56="Christopher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Kotwani",_xlfn.XLOOKUP($B56,PROSPER_Kotwani!$1:$1,PROSPER_Kotwani!$54:$54,""),
IF($C56="Jonathan Wellner",_xlfn.XLOOKUP($B56,PROSPER_Wellner!$1:$1,PROSPER_Wellner!$54:$54,""),
IF($C56="Travis Harvey",_xlfn.XLOOKUP($B56,PROSPER_Harvey!$1:$1,PROSPER_Harvey!$54:$54,""),"")))))))="","",
IF($C56="Christopher Lobo",_xlfn.XLOOKUP($B56,PROSPER_Lobo!$1:$1,PROSPER_Lobo!$54:$54,""),
IF($C56="Naren Baliga",_xlfn.XLOOKUP($B56,PROSPER_Baliga!$1:$1,PROSPER_Baliga!$54:$54,""),
IF($C56="Thorsten Huhn",_xlfn.XLOOKUP($B56,PROSPER_Huhn!$1:$1,PROSPER_Huhn!$54:$54,""),
IF($C56="Nick Hull",_xlfn.XLOOKUP($B56,PROSPER_Hull!$1:$1,PROSPER_Hull!$54:$54,""),
IF($C56="Monika Kotwani",_xlfn.XLOOKUP($B56,PROSPER_Kotwani!$1:$1,PROSPER_Kotwani!$54:$54,""),
IF($C56="Jonathan Wellner",_xlfn.XLOOKUP($B56,PROSPER_Wellner!$1:$1,PROSPER_Wellner!$54:$54,""),
IF($C56="Travis Harvey",_xlfn.XLOOKUP($B56,PROSPER_Harvey!$1:$1,PROSPER_Harvey!$54:$54,""),"")))))))))</f>
        <v>No Score</v>
      </c>
      <c r="GZ56" s="134" t="str">
        <f>IF(IF(IF($C56="Christopher Lobo",_xlfn.XLOOKUP($B56,PROSPER_Lobo!$1:$1,PROSPER_Lobo!$55:$55,""),
IF($C56="Naren Baliga",_xlfn.XLOOKUP($B56,PROSPER_Baliga!$1:$1,PROSPER_Baliga!$55:$55,""),
IF($C56="Thorsten Huhn",_xlfn.XLOOKUP($B56,PROSPER_Huhn!$1:$1,PROSPER_Huhn!$55:$55,""),
IF($C56="Nick Hull",_xlfn.XLOOKUP($B56,PROSPER_Hull!$1:$1,PROSPER_Hull!$55:$55,""),
IF($C56="Monika Kotwani",_xlfn.XLOOKUP($B56,PROSPER_Kotwani!$1:$1,PROSPER_Kotwani!$55:$55,""),
IF($C56="Jonathan Wellner",_xlfn.XLOOKUP($B56,PROSPER_Wellner!$1:$1,PROSPER_Wellner!$55:$55,""),
IF($C56="Travis Harvey",_xlfn.XLOOKUP($B56,PROSPER_Harvey!$1:$1,PROSPER_Harvey!$55:$55,""),"")))))))="","",
IF($C56="Christopher Lobo",_xlfn.XLOOKUP($B56,PROSPER_Lobo!$1:$1,PROSPER_Lobo!$55:$55,""),
IF($C56="Naren Baliga",_xlfn.XLOOKUP($B56,PROSPER_Baliga!$1:$1,PROSPER_Baliga!$55:$55,""),
IF($C56="Thorsten Huhn",_xlfn.XLOOKUP($B56,PROSPER_Huhn!$1:$1,PROSPER_Huhn!$55:$55,""),
IF($C56="Nick Hull",_xlfn.XLOOKUP($B56,PROSPER_Hull!$1:$1,PROSPER_Hull!$55:$55,""),
IF($C56="Monika Kotwani",_xlfn.XLOOKUP($B56,PROSPER_Kotwani!$1:$1,PROSPER_Kotwani!$55:$55,""),
IF($C56="Jonathan Wellner",_xlfn.XLOOKUP($B56,PROSPER_Wellner!$1:$1,PROSPER_Wellner!$55:$55,""),
IF($C56="Travis Harvey",_xlfn.XLOOKUP($B56,PROSPER_Harvey!$1:$1,PROSPER_Harvey!$55:$55,""),""))))))))="","No Comment",IF(IF($C56="Christopher Lobo",_xlfn.XLOOKUP($B56,PROSPER_Lobo!$1:$1,PROSPER_Lobo!$55:$55,""),
IF($C56="Naren Baliga",_xlfn.XLOOKUP($B56,PROSPER_Baliga!$1:$1,PROSPER_Baliga!$55:$55,""),
IF($C56="Thorsten Huhn",_xlfn.XLOOKUP($B56,PROSPER_Huhn!$1:$1,PROSPER_Huhn!$55:$55,""),
IF($C56="Nick Hull",_xlfn.XLOOKUP($B56,PROSPER_Hull!$1:$1,PROSPER_Hull!$55:$55,""),
IF($C56="Monika Kotwani",_xlfn.XLOOKUP($B56,PROSPER_Kotwani!$1:$1,PROSPER_Kotwani!$55:$55,""),
IF($C56="Jonathan Wellner",_xlfn.XLOOKUP($B56,PROSPER_Wellner!$1:$1,PROSPER_Wellner!$55:$55,""),
IF($C56="Travis Harvey",_xlfn.XLOOKUP($B56,PROSPER_Harvey!$1:$1,PROSPER_Harvey!$55:$55,""),"")))))))="","",
IF($C56="Christopher Lobo",_xlfn.XLOOKUP($B56,PROSPER_Lobo!$1:$1,PROSPER_Lobo!$55:$55,""),
IF($C56="Naren Baliga",_xlfn.XLOOKUP($B56,PROSPER_Baliga!$1:$1,PROSPER_Baliga!$55:$55,""),
IF($C56="Thorsten Huhn",_xlfn.XLOOKUP($B56,PROSPER_Huhn!$1:$1,PROSPER_Huhn!$55:$55,""),
IF($C56="Nick Hull",_xlfn.XLOOKUP($B56,PROSPER_Hull!$1:$1,PROSPER_Hull!$55:$55,""),
IF($C56="Monika Kotwani",_xlfn.XLOOKUP($B56,PROSPER_Kotwani!$1:$1,PROSPER_Kotwani!$55:$55,""),
IF($C56="Jonathan Wellner",_xlfn.XLOOKUP($B56,PROSPER_Wellner!$1:$1,PROSPER_Wellner!$55:$55,""),
IF($C56="Travis Harvey",_xlfn.XLOOKUP($B56,PROSPER_Harvey!$1:$1,PROSPER_Harvey!$55:$55,""),"")))))))))</f>
        <v>No Comment</v>
      </c>
      <c r="HA56" s="133" t="str">
        <f>IF(IF(IF($C56="Christopher Lobo",_xlfn.XLOOKUP($B56,PROSPER_Lobo!$1:$1,PROSPER_Lobo!$56:$56,""),
IF($C56="Naren Baliga",_xlfn.XLOOKUP($B56,PROSPER_Baliga!$1:$1,PROSPER_Baliga!$56:$56,""),
IF($C56="Thorsten Huhn",_xlfn.XLOOKUP($B56,PROSPER_Huhn!$1:$1,PROSPER_Huhn!$56:$56,""),
IF($C56="Nick Hull",_xlfn.XLOOKUP($B56,PROSPER_Hull!$1:$1,PROSPER_Hull!$56:$56,""),
IF($C56="Monika Kotwani",_xlfn.XLOOKUP($B56,PROSPER_Kotwani!$1:$1,PROSPER_Kotwani!$56:$56,""),
IF($C56="Jonathan Wellner",_xlfn.XLOOKUP($B56,PROSPER_Wellner!$1:$1,PROSPER_Wellner!$56:$56,""),
IF($C56="Travis Harvey",_xlfn.XLOOKUP($B56,PROSPER_Harvey!$1:$1,PROSPER_Harvey!$56:$56,""),"")))))))="","",
IF($C56="Christopher Lobo",_xlfn.XLOOKUP($B56,PROSPER_Lobo!$1:$1,PROSPER_Lobo!$56:$56,""),
IF($C56="Naren Baliga",_xlfn.XLOOKUP($B56,PROSPER_Baliga!$1:$1,PROSPER_Baliga!$56:$56,""),
IF($C56="Thorsten Huhn",_xlfn.XLOOKUP($B56,PROSPER_Huhn!$1:$1,PROSPER_Huhn!$56:$56,""),
IF($C56="Nick Hull",_xlfn.XLOOKUP($B56,PROSPER_Hull!$1:$1,PROSPER_Hull!$56:$56,""),
IF($C56="Monika Kotwani",_xlfn.XLOOKUP($B56,PROSPER_Kotwani!$1:$1,PROSPER_Kotwani!$56:$56,""),
IF($C56="Jonathan Wellner",_xlfn.XLOOKUP($B56,PROSPER_Wellner!$1:$1,PROSPER_Wellner!$56:$56,""),
IF($C56="Travis Harvey",_xlfn.XLOOKUP($B56,PROSPER_Harvey!$1:$1,PROSPER_Harvey!$56:$56,""),""))))))))="","No Score",IF(IF($C56="Christopher Lobo",_xlfn.XLOOKUP($B56,PROSPER_Lobo!$1:$1,PROSPER_Lobo!$56:$56,""),
IF($C56="Naren Baliga",_xlfn.XLOOKUP($B56,PROSPER_Baliga!$1:$1,PROSPER_Baliga!$56:$56,""),
IF($C56="Thorsten Huhn",_xlfn.XLOOKUP($B56,PROSPER_Huhn!$1:$1,PROSPER_Huhn!$56:$56,""),
IF($C56="Nick Hull",_xlfn.XLOOKUP($B56,PROSPER_Hull!$1:$1,PROSPER_Hull!$56:$56,""),
IF($C56="Monika Kotwani",_xlfn.XLOOKUP($B56,PROSPER_Kotwani!$1:$1,PROSPER_Kotwani!$56:$56,""),
IF($C56="Jonathan Wellner",_xlfn.XLOOKUP($B56,PROSPER_Wellner!$1:$1,PROSPER_Wellner!$56:$56,""),
IF($C56="Travis Harvey",_xlfn.XLOOKUP($B56,PROSPER_Harvey!$1:$1,PROSPER_Harvey!$56:$56,""),"")))))))="","",
IF($C56="Christopher Lobo",_xlfn.XLOOKUP($B56,PROSPER_Lobo!$1:$1,PROSPER_Lobo!$56:$56,""),
IF($C56="Naren Baliga",_xlfn.XLOOKUP($B56,PROSPER_Baliga!$1:$1,PROSPER_Baliga!$56:$56,""),
IF($C56="Thorsten Huhn",_xlfn.XLOOKUP($B56,PROSPER_Huhn!$1:$1,PROSPER_Huhn!$56:$56,""),
IF($C56="Nick Hull",_xlfn.XLOOKUP($B56,PROSPER_Hull!$1:$1,PROSPER_Hull!$56:$56,""),
IF($C56="Monika Kotwani",_xlfn.XLOOKUP($B56,PROSPER_Kotwani!$1:$1,PROSPER_Kotwani!$56:$56,""),
IF($C56="Jonathan Wellner",_xlfn.XLOOKUP($B56,PROSPER_Wellner!$1:$1,PROSPER_Wellner!$56:$56,""),
IF($C56="Travis Harvey",_xlfn.XLOOKUP($B56,PROSPER_Harvey!$1:$1,PROSPER_Harvey!$56:$56,""),"")))))))))</f>
        <v>No Score</v>
      </c>
      <c r="HB56" s="134" t="str">
        <f>IF(IF(IF($C56="Christopher Lobo",_xlfn.XLOOKUP($B56,PROSPER_Lobo!$1:$1,PROSPER_Lobo!$57:$57,""),
IF($C56="Naren Baliga",_xlfn.XLOOKUP($B56,PROSPER_Baliga!$1:$1,PROSPER_Baliga!$57:$57,""),
IF($C56="Thorsten Huhn",_xlfn.XLOOKUP($B56,PROSPER_Huhn!$1:$1,PROSPER_Huhn!$57:$57,""),
IF($C56="Nick Hull",_xlfn.XLOOKUP($B56,PROSPER_Hull!$1:$1,PROSPER_Hull!$57:$57,""),
IF($C56="Monika Kotwani",_xlfn.XLOOKUP($B56,PROSPER_Kotwani!$1:$1,PROSPER_Kotwani!$57:$57,""),
IF($C56="Jonathan Wellner",_xlfn.XLOOKUP($B56,PROSPER_Wellner!$1:$1,PROSPER_Wellner!$57:$57,""),
IF($C56="Travis Harvey",_xlfn.XLOOKUP($B56,PROSPER_Harvey!$1:$1,PROSPER_Harvey!$57:$57,""),"")))))))="","",
IF($C56="Christopher Lobo",_xlfn.XLOOKUP($B56,PROSPER_Lobo!$1:$1,PROSPER_Lobo!$57:$57,""),
IF($C56="Naren Baliga",_xlfn.XLOOKUP($B56,PROSPER_Baliga!$1:$1,PROSPER_Baliga!$57:$57,""),
IF($C56="Thorsten Huhn",_xlfn.XLOOKUP($B56,PROSPER_Huhn!$1:$1,PROSPER_Huhn!$57:$57,""),
IF($C56="Nick Hull",_xlfn.XLOOKUP($B56,PROSPER_Hull!$1:$1,PROSPER_Hull!$57:$57,""),
IF($C56="Monika Kotwani",_xlfn.XLOOKUP($B56,PROSPER_Kotwani!$1:$1,PROSPER_Kotwani!$57:$57,""),
IF($C56="Jonathan Wellner",_xlfn.XLOOKUP($B56,PROSPER_Wellner!$1:$1,PROSPER_Wellner!$57:$57,""),
IF($C56="Travis Harvey",_xlfn.XLOOKUP($B56,PROSPER_Harvey!$1:$1,PROSPER_Harvey!$57:$57,""),""))))))))="","No Comment",IF(IF($C56="Christopher Lobo",_xlfn.XLOOKUP($B56,PROSPER_Lobo!$1:$1,PROSPER_Lobo!$57:$57,""),
IF($C56="Naren Baliga",_xlfn.XLOOKUP($B56,PROSPER_Baliga!$1:$1,PROSPER_Baliga!$57:$57,""),
IF($C56="Thorsten Huhn",_xlfn.XLOOKUP($B56,PROSPER_Huhn!$1:$1,PROSPER_Huhn!$57:$57,""),
IF($C56="Nick Hull",_xlfn.XLOOKUP($B56,PROSPER_Hull!$1:$1,PROSPER_Hull!$57:$57,""),
IF($C56="Monika Kotwani",_xlfn.XLOOKUP($B56,PROSPER_Kotwani!$1:$1,PROSPER_Kotwani!$57:$57,""),
IF($C56="Jonathan Wellner",_xlfn.XLOOKUP($B56,PROSPER_Wellner!$1:$1,PROSPER_Wellner!$57:$57,""),
IF($C56="Travis Harvey",_xlfn.XLOOKUP($B56,PROSPER_Harvey!$1:$1,PROSPER_Harvey!$57:$57,""),"")))))))="","",
IF($C56="Christopher Lobo",_xlfn.XLOOKUP($B56,PROSPER_Lobo!$1:$1,PROSPER_Lobo!$57:$57,""),
IF($C56="Naren Baliga",_xlfn.XLOOKUP($B56,PROSPER_Baliga!$1:$1,PROSPER_Baliga!$57:$57,""),
IF($C56="Thorsten Huhn",_xlfn.XLOOKUP($B56,PROSPER_Huhn!$1:$1,PROSPER_Huhn!$57:$57,""),
IF($C56="Nick Hull",_xlfn.XLOOKUP($B56,PROSPER_Hull!$1:$1,PROSPER_Hull!$57:$57,""),
IF($C56="Monika Kotwani",_xlfn.XLOOKUP($B56,PROSPER_Kotwani!$1:$1,PROSPER_Kotwani!$57:$57,""),
IF($C56="Jonathan Wellner",_xlfn.XLOOKUP($B56,PROSPER_Wellner!$1:$1,PROSPER_Wellner!$57:$57,""),
IF($C56="Travis Harvey",_xlfn.XLOOKUP($B56,PROSPER_Harvey!$1:$1,PROSPER_Harvey!$57:$57,""),"")))))))))</f>
        <v>No Comment</v>
      </c>
      <c r="HC56" s="192">
        <f t="shared" si="466"/>
        <v>0</v>
      </c>
      <c r="HD56" s="135" t="str">
        <f>_xlfn.XLOOKUP(B56,PROSPERInitial_Query!$E:$E,PROSPERInitial_Query!$AK:$AK,"",,-1)</f>
        <v/>
      </c>
      <c r="HE56" s="136" t="str">
        <f t="shared" si="400"/>
        <v>Vineet Tyagi4 - SuccessServices Quality</v>
      </c>
      <c r="HF56" s="136" t="str">
        <f>_xlfn.XLOOKUP(HE56,PROSPERDelta_Query!BK:BK,PROSPERDelta_Query!AX:AX,"",,-1)</f>
        <v/>
      </c>
      <c r="HG56" s="137" t="str">
        <f t="shared" si="467"/>
        <v>N/A</v>
      </c>
      <c r="HH56" s="137" t="str">
        <f>IF(IF(IF($C56="Christopher Lobo",_xlfn.XLOOKUP($B56,PROSPER_Lobo!$1:$1,PROSPER_Lobo!$58:$58,""),
IF($C56="Naren Baliga",_xlfn.XLOOKUP($B56,PROSPER_Baliga!$1:$1,PROSPER_Baliga!$58:$58,""),
IF($C56="Thorsten Huhn",_xlfn.XLOOKUP($B56,PROSPER_Huhn!$1:$1,PROSPER_Huhn!$58:$58,""),
IF($C56="Nick Hull",_xlfn.XLOOKUP($B56,PROSPER_Hull!$1:$1,PROSPER_Hull!$58:$58,""),
IF($C56="Monika Kotwani",_xlfn.XLOOKUP($B56,PROSPER_Kotwani!$1:$1,PROSPER_Kotwani!$58:$58,""),
IF($C56="Jonathan Wellner",_xlfn.XLOOKUP($B56,PROSPER_Wellner!$1:$1,PROSPER_Wellner!$58:$58,""),
IF($C56="Travis Harvey",_xlfn.XLOOKUP($B56,PROSPER_Harvey!$1:$1,PROSPER_Harvey!$58:$58,""),"")))))))="","",
IF($C56="Christopher Lobo",_xlfn.XLOOKUP($B56,PROSPER_Lobo!$1:$1,PROSPER_Lobo!$58:$58,""),
IF($C56="Naren Baliga",_xlfn.XLOOKUP($B56,PROSPER_Baliga!$1:$1,PROSPER_Baliga!$58:$58,""),
IF($C56="Thorsten Huhn",_xlfn.XLOOKUP($B56,PROSPER_Huhn!$1:$1,PROSPER_Huhn!$58:$58,""),
IF($C56="Nick Hull",_xlfn.XLOOKUP($B56,PROSPER_Hull!$1:$1,PROSPER_Hull!$58:$58,""),
IF($C56="Monika Kotwani",_xlfn.XLOOKUP($B56,PROSPER_Kotwani!$1:$1,PROSPER_Kotwani!$58:$58,""),
IF($C56="Jonathan Wellner",_xlfn.XLOOKUP($B56,PROSPER_Wellner!$1:$1,PROSPER_Wellner!$58:$58,""),
IF($C56="Travis Harvey",_xlfn.XLOOKUP($B56,PROSPER_Harvey!$1:$1,PROSPER_Harvey!$58:$58,""),""))))))))="","No Score",IF(IF($C56="Christopher Lobo",_xlfn.XLOOKUP($B56,PROSPER_Lobo!$1:$1,PROSPER_Lobo!$58:$58,""),
IF($C56="Naren Baliga",_xlfn.XLOOKUP($B56,PROSPER_Baliga!$1:$1,PROSPER_Baliga!$58:$58,""),
IF($C56="Thorsten Huhn",_xlfn.XLOOKUP($B56,PROSPER_Huhn!$1:$1,PROSPER_Huhn!$58:$58,""),
IF($C56="Nick Hull",_xlfn.XLOOKUP($B56,PROSPER_Hull!$1:$1,PROSPER_Hull!$58:$58,""),
IF($C56="Monika Kotwani",_xlfn.XLOOKUP($B56,PROSPER_Kotwani!$1:$1,PROSPER_Kotwani!$58:$58,""),
IF($C56="Jonathan Wellner",_xlfn.XLOOKUP($B56,PROSPER_Wellner!$1:$1,PROSPER_Wellner!$58:$58,""),
IF($C56="Travis Harvey",_xlfn.XLOOKUP($B56,PROSPER_Harvey!$1:$1,PROSPER_Harvey!$58:$58,""),"")))))))="","",
IF($C56="Christopher Lobo",_xlfn.XLOOKUP($B56,PROSPER_Lobo!$1:$1,PROSPER_Lobo!$58:$58,""),
IF($C56="Naren Baliga",_xlfn.XLOOKUP($B56,PROSPER_Baliga!$1:$1,PROSPER_Baliga!$58:$58,""),
IF($C56="Thorsten Huhn",_xlfn.XLOOKUP($B56,PROSPER_Huhn!$1:$1,PROSPER_Huhn!$58:$58,""),
IF($C56="Nick Hull",_xlfn.XLOOKUP($B56,PROSPER_Hull!$1:$1,PROSPER_Hull!$58:$58,""),
IF($C56="Monika Kotwani",_xlfn.XLOOKUP($B56,PROSPER_Kotwani!$1:$1,PROSPER_Kotwani!$58:$58,""),
IF($C56="Jonathan Wellner",_xlfn.XLOOKUP($B56,PROSPER_Wellner!$1:$1,PROSPER_Wellner!$58:$58,""),
IF($C56="Travis Harvey",_xlfn.XLOOKUP($B56,PROSPER_Harvey!$1:$1,PROSPER_Harvey!$58:$58,""),"")))))))))</f>
        <v>No Score</v>
      </c>
      <c r="HI56" s="138" t="str">
        <f>IF(IF(IF($C56="Christopher Lobo",_xlfn.XLOOKUP($B56,PROSPER_Lobo!$1:$1,PROSPER_Lobo!$59:$59,""),
IF($C56="Naren Baliga",_xlfn.XLOOKUP($B56,PROSPER_Baliga!$1:$1,PROSPER_Baliga!$59:$59,""),
IF($C56="Thorsten Huhn",_xlfn.XLOOKUP($B56,PROSPER_Huhn!$1:$1,PROSPER_Huhn!$59:$59,""),
IF($C56="Nick Hull",_xlfn.XLOOKUP($B56,PROSPER_Hull!$1:$1,PROSPER_Hull!$59:$59,""),
IF($C56="Monika Kotwani",_xlfn.XLOOKUP($B56,PROSPER_Kotwani!$1:$1,PROSPER_Kotwani!$59:$59,""),
IF($C56="Jonathan Wellner",_xlfn.XLOOKUP($B56,PROSPER_Wellner!$1:$1,PROSPER_Wellner!$59:$59,""),
IF($C56="Travis Harvey",_xlfn.XLOOKUP($B56,PROSPER_Harvey!$1:$1,PROSPER_Harvey!$59:$59,""),"")))))))="","",
IF($C56="Christopher Lobo",_xlfn.XLOOKUP($B56,PROSPER_Lobo!$1:$1,PROSPER_Lobo!$59:$59,""),
IF($C56="Naren Baliga",_xlfn.XLOOKUP($B56,PROSPER_Baliga!$1:$1,PROSPER_Baliga!$59:$59,""),
IF($C56="Thorsten Huhn",_xlfn.XLOOKUP($B56,PROSPER_Huhn!$1:$1,PROSPER_Huhn!$59:$59,""),
IF($C56="Nick Hull",_xlfn.XLOOKUP($B56,PROSPER_Hull!$1:$1,PROSPER_Hull!$59:$59,""),
IF($C56="Monika Kotwani",_xlfn.XLOOKUP($B56,PROSPER_Kotwani!$1:$1,PROSPER_Kotwani!$59:$59,""),
IF($C56="Jonathan Wellner",_xlfn.XLOOKUP($B56,PROSPER_Wellner!$1:$1,PROSPER_Wellner!$59:$59,""),
IF($C56="Travis Harvey",_xlfn.XLOOKUP($B56,PROSPER_Harvey!$1:$1,PROSPER_Harvey!$59:$59,""),""))))))))="","No Comment",IF(IF($C56="Christopher Lobo",_xlfn.XLOOKUP($B56,PROSPER_Lobo!$1:$1,PROSPER_Lobo!$59:$59,""),
IF($C56="Naren Baliga",_xlfn.XLOOKUP($B56,PROSPER_Baliga!$1:$1,PROSPER_Baliga!$59:$59,""),
IF($C56="Thorsten Huhn",_xlfn.XLOOKUP($B56,PROSPER_Huhn!$1:$1,PROSPER_Huhn!$59:$59,""),
IF($C56="Nick Hull",_xlfn.XLOOKUP($B56,PROSPER_Hull!$1:$1,PROSPER_Hull!$59:$59,""),
IF($C56="Monika Kotwani",_xlfn.XLOOKUP($B56,PROSPER_Kotwani!$1:$1,PROSPER_Kotwani!$59:$59,""),
IF($C56="Jonathan Wellner",_xlfn.XLOOKUP($B56,PROSPER_Wellner!$1:$1,PROSPER_Wellner!$59:$59,""),
IF($C56="Travis Harvey",_xlfn.XLOOKUP($B56,PROSPER_Harvey!$1:$1,PROSPER_Harvey!$59:$59,""),"")))))))="","",
IF($C56="Christopher Lobo",_xlfn.XLOOKUP($B56,PROSPER_Lobo!$1:$1,PROSPER_Lobo!$59:$59,""),
IF($C56="Naren Baliga",_xlfn.XLOOKUP($B56,PROSPER_Baliga!$1:$1,PROSPER_Baliga!$59:$59,""),
IF($C56="Thorsten Huhn",_xlfn.XLOOKUP($B56,PROSPER_Huhn!$1:$1,PROSPER_Huhn!$59:$59,""),
IF($C56="Nick Hull",_xlfn.XLOOKUP($B56,PROSPER_Hull!$1:$1,PROSPER_Hull!$59:$59,""),
IF($C56="Monika Kotwani",_xlfn.XLOOKUP($B56,PROSPER_Kotwani!$1:$1,PROSPER_Kotwani!$59:$59,""),
IF($C56="Jonathan Wellner",_xlfn.XLOOKUP($B56,PROSPER_Wellner!$1:$1,PROSPER_Wellner!$59:$59,""),
IF($C56="Travis Harvey",_xlfn.XLOOKUP($B56,PROSPER_Harvey!$1:$1,PROSPER_Harvey!$59:$59,""),"")))))))))</f>
        <v>No Comment</v>
      </c>
      <c r="HJ56" s="188" t="str">
        <f t="shared" si="468"/>
        <v>N/A</v>
      </c>
      <c r="HK56" s="135" t="str">
        <f>_xlfn.XLOOKUP(B56,PROSPERInitial_Query!$E:$E,PROSPERInitial_Query!$AL:$AL,"",,-1)</f>
        <v/>
      </c>
      <c r="HL56" s="136" t="str">
        <f t="shared" si="401"/>
        <v>Vineet Tyagi4 - SuccessEscalation Management</v>
      </c>
      <c r="HM56" s="136" t="str">
        <f>_xlfn.XLOOKUP(HL56,PROSPERDelta_Query!BK:BK,PROSPERDelta_Query!AY:AY,"",,-1)</f>
        <v/>
      </c>
      <c r="HN56" s="137" t="str">
        <f t="shared" si="469"/>
        <v>N/A</v>
      </c>
      <c r="HO56" s="137" t="str">
        <f>IF(IF(IF($C56="Christopher Lobo",_xlfn.XLOOKUP($B56,PROSPER_Lobo!$1:$1,PROSPER_Lobo!$60:$60,""),
IF($C56="Naren Baliga",_xlfn.XLOOKUP($B56,PROSPER_Baliga!$1:$1,PROSPER_Baliga!$60:$60,""),
IF($C56="Thorsten Huhn",_xlfn.XLOOKUP($B56,PROSPER_Huhn!$1:$1,PROSPER_Huhn!$60:$60,""),
IF($C56="Nick Hull",_xlfn.XLOOKUP($B56,PROSPER_Hull!$1:$1,PROSPER_Hull!$60:$60,""),
IF($C56="Monika Kotwani",_xlfn.XLOOKUP($B56,PROSPER_Kotwani!$1:$1,PROSPER_Kotwani!$60:$60,""),
IF($C56="Jonathan Wellner",_xlfn.XLOOKUP($B56,PROSPER_Wellner!$1:$1,PROSPER_Wellner!$60:$60,""),
IF($C56="Travis Harvey",_xlfn.XLOOKUP($B56,PROSPER_Harvey!$1:$1,PROSPER_Harvey!$60:$60,""),"")))))))="","",
IF($C56="Christopher Lobo",_xlfn.XLOOKUP($B56,PROSPER_Lobo!$1:$1,PROSPER_Lobo!$60:$60,""),
IF($C56="Naren Baliga",_xlfn.XLOOKUP($B56,PROSPER_Baliga!$1:$1,PROSPER_Baliga!$60:$60,""),
IF($C56="Thorsten Huhn",_xlfn.XLOOKUP($B56,PROSPER_Huhn!$1:$1,PROSPER_Huhn!$60:$60,""),
IF($C56="Nick Hull",_xlfn.XLOOKUP($B56,PROSPER_Hull!$1:$1,PROSPER_Hull!$60:$60,""),
IF($C56="Monika Kotwani",_xlfn.XLOOKUP($B56,PROSPER_Kotwani!$1:$1,PROSPER_Kotwani!$60:$60,""),
IF($C56="Jonathan Wellner",_xlfn.XLOOKUP($B56,PROSPER_Wellner!$1:$1,PROSPER_Wellner!$60:$60,""),
IF($C56="Travis Harvey",_xlfn.XLOOKUP($B56,PROSPER_Harvey!$1:$1,PROSPER_Harvey!$60:$60,""),""))))))))="","No Score",IF(IF($C56="Christopher Lobo",_xlfn.XLOOKUP($B56,PROSPER_Lobo!$1:$1,PROSPER_Lobo!$60:$60,""),
IF($C56="Naren Baliga",_xlfn.XLOOKUP($B56,PROSPER_Baliga!$1:$1,PROSPER_Baliga!$60:$60,""),
IF($C56="Thorsten Huhn",_xlfn.XLOOKUP($B56,PROSPER_Huhn!$1:$1,PROSPER_Huhn!$60:$60,""),
IF($C56="Nick Hull",_xlfn.XLOOKUP($B56,PROSPER_Hull!$1:$1,PROSPER_Hull!$60:$60,""),
IF($C56="Monika Kotwani",_xlfn.XLOOKUP($B56,PROSPER_Kotwani!$1:$1,PROSPER_Kotwani!$60:$60,""),
IF($C56="Jonathan Wellner",_xlfn.XLOOKUP($B56,PROSPER_Wellner!$1:$1,PROSPER_Wellner!$60:$60,""),
IF($C56="Travis Harvey",_xlfn.XLOOKUP($B56,PROSPER_Harvey!$1:$1,PROSPER_Harvey!$60:$60,""),"")))))))="","",
IF($C56="Christopher Lobo",_xlfn.XLOOKUP($B56,PROSPER_Lobo!$1:$1,PROSPER_Lobo!$60:$60,""),
IF($C56="Naren Baliga",_xlfn.XLOOKUP($B56,PROSPER_Baliga!$1:$1,PROSPER_Baliga!$60:$60,""),
IF($C56="Thorsten Huhn",_xlfn.XLOOKUP($B56,PROSPER_Huhn!$1:$1,PROSPER_Huhn!$60:$60,""),
IF($C56="Nick Hull",_xlfn.XLOOKUP($B56,PROSPER_Hull!$1:$1,PROSPER_Hull!$60:$60,""),
IF($C56="Monika Kotwani",_xlfn.XLOOKUP($B56,PROSPER_Kotwani!$1:$1,PROSPER_Kotwani!$60:$60,""),
IF($C56="Jonathan Wellner",_xlfn.XLOOKUP($B56,PROSPER_Wellner!$1:$1,PROSPER_Wellner!$60:$60,""),
IF($C56="Travis Harvey",_xlfn.XLOOKUP($B56,PROSPER_Harvey!$1:$1,PROSPER_Harvey!$60:$60,""),"")))))))))</f>
        <v>No Score</v>
      </c>
      <c r="HP56" s="138" t="str">
        <f>IF(IF(IF($C56="Christopher Lobo",_xlfn.XLOOKUP($B56,PROSPER_Lobo!$1:$1,PROSPER_Lobo!$61:$61,""),
IF($C56="Naren Baliga",_xlfn.XLOOKUP($B56,PROSPER_Baliga!$1:$1,PROSPER_Baliga!$61:$61,""),
IF($C56="Thorsten Huhn",_xlfn.XLOOKUP($B56,PROSPER_Huhn!$1:$1,PROSPER_Huhn!$61:$61,""),
IF($C56="Nick Hull",_xlfn.XLOOKUP($B56,PROSPER_Hull!$1:$1,PROSPER_Hull!$61:$61,""),
IF($C56="Monika Kotwani",_xlfn.XLOOKUP($B56,PROSPER_Kotwani!$1:$1,PROSPER_Kotwani!$61:$61,""),
IF($C56="Jonathan Wellner",_xlfn.XLOOKUP($B56,PROSPER_Wellner!$1:$1,PROSPER_Wellner!$61:$61,""),
IF($C56="Travis Harvey",_xlfn.XLOOKUP($B56,PROSPER_Harvey!$1:$1,PROSPER_Harvey!$61:$61,""),"")))))))="","",
IF($C56="Christopher Lobo",_xlfn.XLOOKUP($B56,PROSPER_Lobo!$1:$1,PROSPER_Lobo!$61:$61,""),
IF($C56="Naren Baliga",_xlfn.XLOOKUP($B56,PROSPER_Baliga!$1:$1,PROSPER_Baliga!$61:$61,""),
IF($C56="Thorsten Huhn",_xlfn.XLOOKUP($B56,PROSPER_Huhn!$1:$1,PROSPER_Huhn!$61:$61,""),
IF($C56="Nick Hull",_xlfn.XLOOKUP($B56,PROSPER_Hull!$1:$1,PROSPER_Hull!$61:$61,""),
IF($C56="Monika Kotwani",_xlfn.XLOOKUP($B56,PROSPER_Kotwani!$1:$1,PROSPER_Kotwani!$61:$61,""),
IF($C56="Jonathan Wellner",_xlfn.XLOOKUP($B56,PROSPER_Wellner!$1:$1,PROSPER_Wellner!$61:$61,""),
IF($C56="Travis Harvey",_xlfn.XLOOKUP($B56,PROSPER_Harvey!$1:$1,PROSPER_Harvey!$61:$61,""),""))))))))="","No Comment",IF(IF($C56="Christopher Lobo",_xlfn.XLOOKUP($B56,PROSPER_Lobo!$1:$1,PROSPER_Lobo!$61:$61,""),
IF($C56="Naren Baliga",_xlfn.XLOOKUP($B56,PROSPER_Baliga!$1:$1,PROSPER_Baliga!$61:$61,""),
IF($C56="Thorsten Huhn",_xlfn.XLOOKUP($B56,PROSPER_Huhn!$1:$1,PROSPER_Huhn!$61:$61,""),
IF($C56="Nick Hull",_xlfn.XLOOKUP($B56,PROSPER_Hull!$1:$1,PROSPER_Hull!$61:$61,""),
IF($C56="Monika Kotwani",_xlfn.XLOOKUP($B56,PROSPER_Kotwani!$1:$1,PROSPER_Kotwani!$61:$61,""),
IF($C56="Jonathan Wellner",_xlfn.XLOOKUP($B56,PROSPER_Wellner!$1:$1,PROSPER_Wellner!$61:$61,""),
IF($C56="Travis Harvey",_xlfn.XLOOKUP($B56,PROSPER_Harvey!$1:$1,PROSPER_Harvey!$61:$61,""),"")))))))="","",
IF($C56="Christopher Lobo",_xlfn.XLOOKUP($B56,PROSPER_Lobo!$1:$1,PROSPER_Lobo!$61:$61,""),
IF($C56="Naren Baliga",_xlfn.XLOOKUP($B56,PROSPER_Baliga!$1:$1,PROSPER_Baliga!$61:$61,""),
IF($C56="Thorsten Huhn",_xlfn.XLOOKUP($B56,PROSPER_Huhn!$1:$1,PROSPER_Huhn!$61:$61,""),
IF($C56="Nick Hull",_xlfn.XLOOKUP($B56,PROSPER_Hull!$1:$1,PROSPER_Hull!$61:$61,""),
IF($C56="Monika Kotwani",_xlfn.XLOOKUP($B56,PROSPER_Kotwani!$1:$1,PROSPER_Kotwani!$61:$61,""),
IF($C56="Jonathan Wellner",_xlfn.XLOOKUP($B56,PROSPER_Wellner!$1:$1,PROSPER_Wellner!$61:$61,""),
IF($C56="Travis Harvey",_xlfn.XLOOKUP($B56,PROSPER_Harvey!$1:$1,PROSPER_Harvey!$61:$61,""),"")))))))))</f>
        <v>No Comment</v>
      </c>
      <c r="HQ56" s="188" t="str">
        <f t="shared" si="470"/>
        <v>N/A</v>
      </c>
      <c r="HR56" s="135" t="str">
        <f>_xlfn.XLOOKUP(B56,PROSPERInitial_Query!$E:$E,PROSPERInitial_Query!$AM:$AM,"",,-1)</f>
        <v/>
      </c>
      <c r="HS56" s="136" t="str">
        <f t="shared" si="402"/>
        <v>Vineet Tyagi4 - SuccessExpanding / Renewing the Business</v>
      </c>
      <c r="HT56" s="136" t="str">
        <f>_xlfn.XLOOKUP(HS56,PROSPERDelta_Query!BK:BK,PROSPERDelta_Query!AZ:AZ,"",,-1)</f>
        <v/>
      </c>
      <c r="HU56" s="137" t="str">
        <f t="shared" si="471"/>
        <v>N/A</v>
      </c>
      <c r="HV56" s="137" t="str">
        <f>IF(IF(IF($C56="Christopher Lobo",_xlfn.XLOOKUP($B56,PROSPER_Lobo!$1:$1,PROSPER_Lobo!$62:$62,""),
IF($C56="Naren Baliga",_xlfn.XLOOKUP($B56,PROSPER_Baliga!$1:$1,PROSPER_Baliga!$62:$62,""),
IF($C56="Thorsten Huhn",_xlfn.XLOOKUP($B56,PROSPER_Huhn!$1:$1,PROSPER_Huhn!$62:$62,""),
IF($C56="Nick Hull",_xlfn.XLOOKUP($B56,PROSPER_Hull!$1:$1,PROSPER_Hull!$62:$62,""),
IF($C56="Monika Kotwani",_xlfn.XLOOKUP($B56,PROSPER_Kotwani!$1:$1,PROSPER_Kotwani!$62:$62,""),
IF($C56="Jonathan Wellner",_xlfn.XLOOKUP($B56,PROSPER_Wellner!$1:$1,PROSPER_Wellner!$62:$62,""),
IF($C56="Travis Harvey",_xlfn.XLOOKUP($B56,PROSPER_Harvey!$1:$1,PROSPER_Harvey!$62:$62,""),"")))))))="","",
IF($C56="Christopher Lobo",_xlfn.XLOOKUP($B56,PROSPER_Lobo!$1:$1,PROSPER_Lobo!$62:$62,""),
IF($C56="Naren Baliga",_xlfn.XLOOKUP($B56,PROSPER_Baliga!$1:$1,PROSPER_Baliga!$62:$62,""),
IF($C56="Thorsten Huhn",_xlfn.XLOOKUP($B56,PROSPER_Huhn!$1:$1,PROSPER_Huhn!$62:$62,""),
IF($C56="Nick Hull",_xlfn.XLOOKUP($B56,PROSPER_Hull!$1:$1,PROSPER_Hull!$62:$62,""),
IF($C56="Monika Kotwani",_xlfn.XLOOKUP($B56,PROSPER_Kotwani!$1:$1,PROSPER_Kotwani!$62:$62,""),
IF($C56="Jonathan Wellner",_xlfn.XLOOKUP($B56,PROSPER_Wellner!$1:$1,PROSPER_Wellner!$62:$62,""),
IF($C56="Travis Harvey",_xlfn.XLOOKUP($B56,PROSPER_Harvey!$1:$1,PROSPER_Harvey!$62:$62,""),""))))))))="","No Score",IF(IF($C56="Christopher Lobo",_xlfn.XLOOKUP($B56,PROSPER_Lobo!$1:$1,PROSPER_Lobo!$62:$62,""),
IF($C56="Naren Baliga",_xlfn.XLOOKUP($B56,PROSPER_Baliga!$1:$1,PROSPER_Baliga!$62:$62,""),
IF($C56="Thorsten Huhn",_xlfn.XLOOKUP($B56,PROSPER_Huhn!$1:$1,PROSPER_Huhn!$62:$62,""),
IF($C56="Nick Hull",_xlfn.XLOOKUP($B56,PROSPER_Hull!$1:$1,PROSPER_Hull!$62:$62,""),
IF($C56="Monika Kotwani",_xlfn.XLOOKUP($B56,PROSPER_Kotwani!$1:$1,PROSPER_Kotwani!$62:$62,""),
IF($C56="Jonathan Wellner",_xlfn.XLOOKUP($B56,PROSPER_Wellner!$1:$1,PROSPER_Wellner!$62:$62,""),
IF($C56="Travis Harvey",_xlfn.XLOOKUP($B56,PROSPER_Harvey!$1:$1,PROSPER_Harvey!$62:$62,""),"")))))))="","",
IF($C56="Christopher Lobo",_xlfn.XLOOKUP($B56,PROSPER_Lobo!$1:$1,PROSPER_Lobo!$62:$62,""),
IF($C56="Naren Baliga",_xlfn.XLOOKUP($B56,PROSPER_Baliga!$1:$1,PROSPER_Baliga!$62:$62,""),
IF($C56="Thorsten Huhn",_xlfn.XLOOKUP($B56,PROSPER_Huhn!$1:$1,PROSPER_Huhn!$62:$62,""),
IF($C56="Nick Hull",_xlfn.XLOOKUP($B56,PROSPER_Hull!$1:$1,PROSPER_Hull!$62:$62,""),
IF($C56="Monika Kotwani",_xlfn.XLOOKUP($B56,PROSPER_Kotwani!$1:$1,PROSPER_Kotwani!$62:$62,""),
IF($C56="Jonathan Wellner",_xlfn.XLOOKUP($B56,PROSPER_Wellner!$1:$1,PROSPER_Wellner!$62:$62,""),
IF($C56="Travis Harvey",_xlfn.XLOOKUP($B56,PROSPER_Harvey!$1:$1,PROSPER_Harvey!$62:$62,""),"")))))))))</f>
        <v>No Score</v>
      </c>
      <c r="HW56" s="138" t="str">
        <f>IF(IF(IF($C56="Christopher Lobo",_xlfn.XLOOKUP($B56,PROSPER_Lobo!$1:$1,PROSPER_Lobo!$63:$63,""),
IF($C56="Naren Baliga",_xlfn.XLOOKUP($B56,PROSPER_Baliga!$1:$1,PROSPER_Baliga!$63:$63,""),
IF($C56="Thorsten Huhn",_xlfn.XLOOKUP($B56,PROSPER_Huhn!$1:$1,PROSPER_Huhn!$63:$63,""),
IF($C56="Nick Hull",_xlfn.XLOOKUP($B56,PROSPER_Hull!$1:$1,PROSPER_Hull!$63:$63,""),
IF($C56="Monika Kotwani",_xlfn.XLOOKUP($B56,PROSPER_Kotwani!$1:$1,PROSPER_Kotwani!$63:$63,""),
IF($C56="Jonathan Wellner",_xlfn.XLOOKUP($B56,PROSPER_Wellner!$1:$1,PROSPER_Wellner!$63:$63,""),
IF($C56="Travis Harvey",_xlfn.XLOOKUP($B56,PROSPER_Harvey!$1:$1,PROSPER_Harvey!$63:$63,""),"")))))))="","",
IF($C56="Christopher Lobo",_xlfn.XLOOKUP($B56,PROSPER_Lobo!$1:$1,PROSPER_Lobo!$63:$63,""),
IF($C56="Naren Baliga",_xlfn.XLOOKUP($B56,PROSPER_Baliga!$1:$1,PROSPER_Baliga!$63:$63,""),
IF($C56="Thorsten Huhn",_xlfn.XLOOKUP($B56,PROSPER_Huhn!$1:$1,PROSPER_Huhn!$63:$63,""),
IF($C56="Nick Hull",_xlfn.XLOOKUP($B56,PROSPER_Hull!$1:$1,PROSPER_Hull!$63:$63,""),
IF($C56="Monika Kotwani",_xlfn.XLOOKUP($B56,PROSPER_Kotwani!$1:$1,PROSPER_Kotwani!$63:$63,""),
IF($C56="Jonathan Wellner",_xlfn.XLOOKUP($B56,PROSPER_Wellner!$1:$1,PROSPER_Wellner!$63:$63,""),
IF($C56="Travis Harvey",_xlfn.XLOOKUP($B56,PROSPER_Harvey!$1:$1,PROSPER_Harvey!$63:$63,""),""))))))))="","No Comment",IF(IF($C56="Christopher Lobo",_xlfn.XLOOKUP($B56,PROSPER_Lobo!$1:$1,PROSPER_Lobo!$63:$63,""),
IF($C56="Naren Baliga",_xlfn.XLOOKUP($B56,PROSPER_Baliga!$1:$1,PROSPER_Baliga!$63:$63,""),
IF($C56="Thorsten Huhn",_xlfn.XLOOKUP($B56,PROSPER_Huhn!$1:$1,PROSPER_Huhn!$63:$63,""),
IF($C56="Nick Hull",_xlfn.XLOOKUP($B56,PROSPER_Hull!$1:$1,PROSPER_Hull!$63:$63,""),
IF($C56="Monika Kotwani",_xlfn.XLOOKUP($B56,PROSPER_Kotwani!$1:$1,PROSPER_Kotwani!$63:$63,""),
IF($C56="Jonathan Wellner",_xlfn.XLOOKUP($B56,PROSPER_Wellner!$1:$1,PROSPER_Wellner!$63:$63,""),
IF($C56="Travis Harvey",_xlfn.XLOOKUP($B56,PROSPER_Harvey!$1:$1,PROSPER_Harvey!$63:$63,""),"")))))))="","",
IF($C56="Christopher Lobo",_xlfn.XLOOKUP($B56,PROSPER_Lobo!$1:$1,PROSPER_Lobo!$63:$63,""),
IF($C56="Naren Baliga",_xlfn.XLOOKUP($B56,PROSPER_Baliga!$1:$1,PROSPER_Baliga!$63:$63,""),
IF($C56="Thorsten Huhn",_xlfn.XLOOKUP($B56,PROSPER_Huhn!$1:$1,PROSPER_Huhn!$63:$63,""),
IF($C56="Nick Hull",_xlfn.XLOOKUP($B56,PROSPER_Hull!$1:$1,PROSPER_Hull!$63:$63,""),
IF($C56="Monika Kotwani",_xlfn.XLOOKUP($B56,PROSPER_Kotwani!$1:$1,PROSPER_Kotwani!$63:$63,""),
IF($C56="Jonathan Wellner",_xlfn.XLOOKUP($B56,PROSPER_Wellner!$1:$1,PROSPER_Wellner!$63:$63,""),
IF($C56="Travis Harvey",_xlfn.XLOOKUP($B56,PROSPER_Harvey!$1:$1,PROSPER_Harvey!$63:$63,""),"")))))))))</f>
        <v>No Comment</v>
      </c>
      <c r="HX56" s="188" t="str">
        <f t="shared" si="472"/>
        <v>N/A</v>
      </c>
      <c r="HY56" s="135" t="str">
        <f>_xlfn.XLOOKUP(B56,PROSPERInitial_Query!$E:$E,PROSPERInitial_Query!$AN:$AN,"",,-1)</f>
        <v/>
      </c>
      <c r="HZ56" s="136" t="str">
        <f t="shared" si="403"/>
        <v>Vineet Tyagi4 - SuccessPre-Sales Participation</v>
      </c>
      <c r="IA56" s="136" t="str">
        <f>_xlfn.XLOOKUP(HZ56,PROSPERDelta_Query!BK:BK,PROSPERDelta_Query!BA:BA,"",,-1)</f>
        <v/>
      </c>
      <c r="IB56" s="137" t="str">
        <f t="shared" si="473"/>
        <v>N/A</v>
      </c>
      <c r="IC56" s="137" t="str">
        <f>IF(IF(IF($C56="Christopher Lobo",_xlfn.XLOOKUP($B56,PROSPER_Lobo!$1:$1,PROSPER_Lobo!$64:$64,""),
IF($C56="Naren Baliga",_xlfn.XLOOKUP($B56,PROSPER_Baliga!$1:$1,PROSPER_Baliga!$64:$64,""),
IF($C56="Thorsten Huhn",_xlfn.XLOOKUP($B56,PROSPER_Huhn!$1:$1,PROSPER_Huhn!$64:$64,""),
IF($C56="Nick Hull",_xlfn.XLOOKUP($B56,PROSPER_Hull!$1:$1,PROSPER_Hull!$64:$64,""),
IF($C56="Monika Kotwani",_xlfn.XLOOKUP($B56,PROSPER_Kotwani!$1:$1,PROSPER_Kotwani!$64:$64,""),
IF($C56="Jonathan Wellner",_xlfn.XLOOKUP($B56,PROSPER_Wellner!$1:$1,PROSPER_Wellner!$64:$64,""),
IF($C56="Travis Harvey",_xlfn.XLOOKUP($B56,PROSPER_Harvey!$1:$1,PROSPER_Harvey!$64:$64,""),"")))))))="","",
IF($C56="Christopher Lobo",_xlfn.XLOOKUP($B56,PROSPER_Lobo!$1:$1,PROSPER_Lobo!$64:$64,""),
IF($C56="Naren Baliga",_xlfn.XLOOKUP($B56,PROSPER_Baliga!$1:$1,PROSPER_Baliga!$64:$64,""),
IF($C56="Thorsten Huhn",_xlfn.XLOOKUP($B56,PROSPER_Huhn!$1:$1,PROSPER_Huhn!$64:$64,""),
IF($C56="Nick Hull",_xlfn.XLOOKUP($B56,PROSPER_Hull!$1:$1,PROSPER_Hull!$64:$64,""),
IF($C56="Monika Kotwani",_xlfn.XLOOKUP($B56,PROSPER_Kotwani!$1:$1,PROSPER_Kotwani!$64:$64,""),
IF($C56="Jonathan Wellner",_xlfn.XLOOKUP($B56,PROSPER_Wellner!$1:$1,PROSPER_Wellner!$64:$64,""),
IF($C56="Travis Harvey",_xlfn.XLOOKUP($B56,PROSPER_Harvey!$1:$1,PROSPER_Harvey!$64:$64,""),""))))))))="","No Score",IF(IF($C56="Christopher Lobo",_xlfn.XLOOKUP($B56,PROSPER_Lobo!$1:$1,PROSPER_Lobo!$64:$64,""),
IF($C56="Naren Baliga",_xlfn.XLOOKUP($B56,PROSPER_Baliga!$1:$1,PROSPER_Baliga!$64:$64,""),
IF($C56="Thorsten Huhn",_xlfn.XLOOKUP($B56,PROSPER_Huhn!$1:$1,PROSPER_Huhn!$64:$64,""),
IF($C56="Nick Hull",_xlfn.XLOOKUP($B56,PROSPER_Hull!$1:$1,PROSPER_Hull!$64:$64,""),
IF($C56="Monika Kotwani",_xlfn.XLOOKUP($B56,PROSPER_Kotwani!$1:$1,PROSPER_Kotwani!$64:$64,""),
IF($C56="Jonathan Wellner",_xlfn.XLOOKUP($B56,PROSPER_Wellner!$1:$1,PROSPER_Wellner!$64:$64,""),
IF($C56="Travis Harvey",_xlfn.XLOOKUP($B56,PROSPER_Harvey!$1:$1,PROSPER_Harvey!$64:$64,""),"")))))))="","",
IF($C56="Christopher Lobo",_xlfn.XLOOKUP($B56,PROSPER_Lobo!$1:$1,PROSPER_Lobo!$64:$64,""),
IF($C56="Naren Baliga",_xlfn.XLOOKUP($B56,PROSPER_Baliga!$1:$1,PROSPER_Baliga!$64:$64,""),
IF($C56="Thorsten Huhn",_xlfn.XLOOKUP($B56,PROSPER_Huhn!$1:$1,PROSPER_Huhn!$64:$64,""),
IF($C56="Nick Hull",_xlfn.XLOOKUP($B56,PROSPER_Hull!$1:$1,PROSPER_Hull!$64:$64,""),
IF($C56="Monika Kotwani",_xlfn.XLOOKUP($B56,PROSPER_Kotwani!$1:$1,PROSPER_Kotwani!$64:$64,""),
IF($C56="Jonathan Wellner",_xlfn.XLOOKUP($B56,PROSPER_Wellner!$1:$1,PROSPER_Wellner!$64:$64,""),
IF($C56="Travis Harvey",_xlfn.XLOOKUP($B56,PROSPER_Harvey!$1:$1,PROSPER_Harvey!$64:$64,""),"")))))))))</f>
        <v>No Score</v>
      </c>
      <c r="ID56" s="138" t="str">
        <f>IF(IF(IF($C56="Christopher Lobo",_xlfn.XLOOKUP($B56,PROSPER_Lobo!$1:$1,PROSPER_Lobo!$65:$65,""),
IF($C56="Naren Baliga",_xlfn.XLOOKUP($B56,PROSPER_Baliga!$1:$1,PROSPER_Baliga!$65:$65,""),
IF($C56="Thorsten Huhn",_xlfn.XLOOKUP($B56,PROSPER_Huhn!$1:$1,PROSPER_Huhn!$65:$65,""),
IF($C56="Nick Hull",_xlfn.XLOOKUP($B56,PROSPER_Hull!$1:$1,PROSPER_Hull!$65:$65,""),
IF($C56="Monika Kotwani",_xlfn.XLOOKUP($B56,PROSPER_Kotwani!$1:$1,PROSPER_Kotwani!$65:$65,""),
IF($C56="Jonathan Wellner",_xlfn.XLOOKUP($B56,PROSPER_Wellner!$1:$1,PROSPER_Wellner!$65:$65,""),
IF($C56="Travis Harvey",_xlfn.XLOOKUP($B56,PROSPER_Harvey!$1:$1,PROSPER_Harvey!$65:$65,""),"")))))))="","",
IF($C56="Christopher Lobo",_xlfn.XLOOKUP($B56,PROSPER_Lobo!$1:$1,PROSPER_Lobo!$65:$65,""),
IF($C56="Naren Baliga",_xlfn.XLOOKUP($B56,PROSPER_Baliga!$1:$1,PROSPER_Baliga!$65:$65,""),
IF($C56="Thorsten Huhn",_xlfn.XLOOKUP($B56,PROSPER_Huhn!$1:$1,PROSPER_Huhn!$65:$65,""),
IF($C56="Nick Hull",_xlfn.XLOOKUP($B56,PROSPER_Hull!$1:$1,PROSPER_Hull!$65:$65,""),
IF($C56="Monika Kotwani",_xlfn.XLOOKUP($B56,PROSPER_Kotwani!$1:$1,PROSPER_Kotwani!$65:$65,""),
IF($C56="Jonathan Wellner",_xlfn.XLOOKUP($B56,PROSPER_Wellner!$1:$1,PROSPER_Wellner!$65:$65,""),
IF($C56="Travis Harvey",_xlfn.XLOOKUP($B56,PROSPER_Harvey!$1:$1,PROSPER_Harvey!$65:$65,""),""))))))))="","No Comment",IF(IF($C56="Christopher Lobo",_xlfn.XLOOKUP($B56,PROSPER_Lobo!$1:$1,PROSPER_Lobo!$65:$65,""),
IF($C56="Naren Baliga",_xlfn.XLOOKUP($B56,PROSPER_Baliga!$1:$1,PROSPER_Baliga!$65:$65,""),
IF($C56="Thorsten Huhn",_xlfn.XLOOKUP($B56,PROSPER_Huhn!$1:$1,PROSPER_Huhn!$65:$65,""),
IF($C56="Nick Hull",_xlfn.XLOOKUP($B56,PROSPER_Hull!$1:$1,PROSPER_Hull!$65:$65,""),
IF($C56="Monika Kotwani",_xlfn.XLOOKUP($B56,PROSPER_Kotwani!$1:$1,PROSPER_Kotwani!$65:$65,""),
IF($C56="Jonathan Wellner",_xlfn.XLOOKUP($B56,PROSPER_Wellner!$1:$1,PROSPER_Wellner!$65:$65,""),
IF($C56="Travis Harvey",_xlfn.XLOOKUP($B56,PROSPER_Harvey!$1:$1,PROSPER_Harvey!$65:$65,""),"")))))))="","",
IF($C56="Christopher Lobo",_xlfn.XLOOKUP($B56,PROSPER_Lobo!$1:$1,PROSPER_Lobo!$65:$65,""),
IF($C56="Naren Baliga",_xlfn.XLOOKUP($B56,PROSPER_Baliga!$1:$1,PROSPER_Baliga!$65:$65,""),
IF($C56="Thorsten Huhn",_xlfn.XLOOKUP($B56,PROSPER_Huhn!$1:$1,PROSPER_Huhn!$65:$65,""),
IF($C56="Nick Hull",_xlfn.XLOOKUP($B56,PROSPER_Hull!$1:$1,PROSPER_Hull!$65:$65,""),
IF($C56="Monika Kotwani",_xlfn.XLOOKUP($B56,PROSPER_Kotwani!$1:$1,PROSPER_Kotwani!$65:$65,""),
IF($C56="Jonathan Wellner",_xlfn.XLOOKUP($B56,PROSPER_Wellner!$1:$1,PROSPER_Wellner!$65:$65,""),
IF($C56="Travis Harvey",_xlfn.XLOOKUP($B56,PROSPER_Harvey!$1:$1,PROSPER_Harvey!$65:$65,""),"")))))))))</f>
        <v>No Comment</v>
      </c>
      <c r="IE56" s="188" t="str">
        <f t="shared" si="474"/>
        <v>N/A</v>
      </c>
      <c r="IF56" s="135" t="str">
        <f>_xlfn.XLOOKUP(B56,PROSPERInitial_Query!$E:$E,PROSPERInitial_Query!$AO:$AO,"",,-1)</f>
        <v/>
      </c>
      <c r="IG56" s="136" t="str">
        <f t="shared" si="497"/>
        <v>Vineet Tyagi4 - SuccessP&amp;L Management</v>
      </c>
      <c r="IH56" s="136" t="str">
        <f>_xlfn.XLOOKUP(IG56,PROSPERDelta_Query!BK:BK,PROSPERDelta_Query!BB:BB,"",,-1)</f>
        <v/>
      </c>
      <c r="II56" s="137" t="str">
        <f t="shared" si="475"/>
        <v>N/A</v>
      </c>
      <c r="IJ56" s="137" t="str">
        <f>IF(IF(IF($C56="Christopher Lobo",_xlfn.XLOOKUP($B56,PROSPER_Lobo!$1:$1,PROSPER_Lobo!$66:$66,""),
IF($C56="Naren Baliga",_xlfn.XLOOKUP($B56,PROSPER_Baliga!$1:$1,PROSPER_Baliga!$66:$66,""),
IF($C56="Thorsten Huhn",_xlfn.XLOOKUP($B56,PROSPER_Huhn!$1:$1,PROSPER_Huhn!$66:$66,""),
IF($C56="Nick Hull",_xlfn.XLOOKUP($B56,PROSPER_Hull!$1:$1,PROSPER_Hull!$66:$66,""),
IF($C56="Monika Kotwani",_xlfn.XLOOKUP($B56,PROSPER_Kotwani!$1:$1,PROSPER_Kotwani!$66:$66,""),
IF($C56="Jonathan Wellner",_xlfn.XLOOKUP($B56,PROSPER_Wellner!$1:$1,PROSPER_Wellner!$66:$66,""),
IF($C56="Travis Harvey",_xlfn.XLOOKUP($B56,PROSPER_Harvey!$1:$1,PROSPER_Harvey!$66:$66,""),"")))))))="","",
IF($C56="Christopher Lobo",_xlfn.XLOOKUP($B56,PROSPER_Lobo!$1:$1,PROSPER_Lobo!$66:$66,""),
IF($C56="Naren Baliga",_xlfn.XLOOKUP($B56,PROSPER_Baliga!$1:$1,PROSPER_Baliga!$66:$66,""),
IF($C56="Thorsten Huhn",_xlfn.XLOOKUP($B56,PROSPER_Huhn!$1:$1,PROSPER_Huhn!$66:$66,""),
IF($C56="Nick Hull",_xlfn.XLOOKUP($B56,PROSPER_Hull!$1:$1,PROSPER_Hull!$66:$66,""),
IF($C56="Monika Kotwani",_xlfn.XLOOKUP($B56,PROSPER_Kotwani!$1:$1,PROSPER_Kotwani!$66:$66,""),
IF($C56="Jonathan Wellner",_xlfn.XLOOKUP($B56,PROSPER_Wellner!$1:$1,PROSPER_Wellner!$66:$66,""),
IF($C56="Travis Harvey",_xlfn.XLOOKUP($B56,PROSPER_Harvey!$1:$1,PROSPER_Harvey!$66:$66,""),""))))))))="","No Score",IF(IF($C56="Christopher Lobo",_xlfn.XLOOKUP($B56,PROSPER_Lobo!$1:$1,PROSPER_Lobo!$66:$66,""),
IF($C56="Naren Baliga",_xlfn.XLOOKUP($B56,PROSPER_Baliga!$1:$1,PROSPER_Baliga!$66:$66,""),
IF($C56="Thorsten Huhn",_xlfn.XLOOKUP($B56,PROSPER_Huhn!$1:$1,PROSPER_Huhn!$66:$66,""),
IF($C56="Nick Hull",_xlfn.XLOOKUP($B56,PROSPER_Hull!$1:$1,PROSPER_Hull!$66:$66,""),
IF($C56="Monika Kotwani",_xlfn.XLOOKUP($B56,PROSPER_Kotwani!$1:$1,PROSPER_Kotwani!$66:$66,""),
IF($C56="Jonathan Wellner",_xlfn.XLOOKUP($B56,PROSPER_Wellner!$1:$1,PROSPER_Wellner!$66:$66,""),
IF($C56="Travis Harvey",_xlfn.XLOOKUP($B56,PROSPER_Harvey!$1:$1,PROSPER_Harvey!$66:$66,""),"")))))))="","",
IF($C56="Christopher Lobo",_xlfn.XLOOKUP($B56,PROSPER_Lobo!$1:$1,PROSPER_Lobo!$66:$66,""),
IF($C56="Naren Baliga",_xlfn.XLOOKUP($B56,PROSPER_Baliga!$1:$1,PROSPER_Baliga!$66:$66,""),
IF($C56="Thorsten Huhn",_xlfn.XLOOKUP($B56,PROSPER_Huhn!$1:$1,PROSPER_Huhn!$66:$66,""),
IF($C56="Nick Hull",_xlfn.XLOOKUP($B56,PROSPER_Hull!$1:$1,PROSPER_Hull!$66:$66,""),
IF($C56="Monika Kotwani",_xlfn.XLOOKUP($B56,PROSPER_Kotwani!$1:$1,PROSPER_Kotwani!$66:$66,""),
IF($C56="Jonathan Wellner",_xlfn.XLOOKUP($B56,PROSPER_Wellner!$1:$1,PROSPER_Wellner!$66:$66,""),
IF($C56="Travis Harvey",_xlfn.XLOOKUP($B56,PROSPER_Harvey!$1:$1,PROSPER_Harvey!$66:$66,""),"")))))))))</f>
        <v>No Score</v>
      </c>
      <c r="IK56" s="138" t="str">
        <f>IF(IF(IF($C56="Christopher Lobo",_xlfn.XLOOKUP($B56,PROSPER_Lobo!$1:$1,PROSPER_Lobo!$67:$67,""),
IF($C56="Naren Baliga",_xlfn.XLOOKUP($B56,PROSPER_Baliga!$1:$1,PROSPER_Baliga!$67:$67,""),
IF($C56="Thorsten Huhn",_xlfn.XLOOKUP($B56,PROSPER_Huhn!$1:$1,PROSPER_Huhn!$67:$67,""),
IF($C56="Nick Hull",_xlfn.XLOOKUP($B56,PROSPER_Hull!$1:$1,PROSPER_Hull!$67:$67,""),
IF($C56="Monika Kotwani",_xlfn.XLOOKUP($B56,PROSPER_Kotwani!$1:$1,PROSPER_Kotwani!$67:$67,""),
IF($C56="Jonathan Wellner",_xlfn.XLOOKUP($B56,PROSPER_Wellner!$1:$1,PROSPER_Wellner!$67:$67,""),
IF($C56="Travis Harvey",_xlfn.XLOOKUP($B56,PROSPER_Harvey!$1:$1,PROSPER_Harvey!$67:$67,""),"")))))))="","",
IF($C56="Christopher Lobo",_xlfn.XLOOKUP($B56,PROSPER_Lobo!$1:$1,PROSPER_Lobo!$67:$67,""),
IF($C56="Naren Baliga",_xlfn.XLOOKUP($B56,PROSPER_Baliga!$1:$1,PROSPER_Baliga!$67:$67,""),
IF($C56="Thorsten Huhn",_xlfn.XLOOKUP($B56,PROSPER_Huhn!$1:$1,PROSPER_Huhn!$67:$67,""),
IF($C56="Nick Hull",_xlfn.XLOOKUP($B56,PROSPER_Hull!$1:$1,PROSPER_Hull!$67:$67,""),
IF($C56="Monika Kotwani",_xlfn.XLOOKUP($B56,PROSPER_Kotwani!$1:$1,PROSPER_Kotwani!$67:$67,""),
IF($C56="Jonathan Wellner",_xlfn.XLOOKUP($B56,PROSPER_Wellner!$1:$1,PROSPER_Wellner!$67:$67,""),
IF($C56="Travis Harvey",_xlfn.XLOOKUP($B56,PROSPER_Harvey!$1:$1,PROSPER_Harvey!$67:$67,""),""))))))))="","No Comment",IF(IF($C56="Christopher Lobo",_xlfn.XLOOKUP($B56,PROSPER_Lobo!$1:$1,PROSPER_Lobo!$67:$67,""),
IF($C56="Naren Baliga",_xlfn.XLOOKUP($B56,PROSPER_Baliga!$1:$1,PROSPER_Baliga!$67:$67,""),
IF($C56="Thorsten Huhn",_xlfn.XLOOKUP($B56,PROSPER_Huhn!$1:$1,PROSPER_Huhn!$67:$67,""),
IF($C56="Nick Hull",_xlfn.XLOOKUP($B56,PROSPER_Hull!$1:$1,PROSPER_Hull!$67:$67,""),
IF($C56="Monika Kotwani",_xlfn.XLOOKUP($B56,PROSPER_Kotwani!$1:$1,PROSPER_Kotwani!$67:$67,""),
IF($C56="Jonathan Wellner",_xlfn.XLOOKUP($B56,PROSPER_Wellner!$1:$1,PROSPER_Wellner!$67:$67,""),
IF($C56="Travis Harvey",_xlfn.XLOOKUP($B56,PROSPER_Harvey!$1:$1,PROSPER_Harvey!$67:$67,""),"")))))))="","",
IF($C56="Christopher Lobo",_xlfn.XLOOKUP($B56,PROSPER_Lobo!$1:$1,PROSPER_Lobo!$67:$67,""),
IF($C56="Naren Baliga",_xlfn.XLOOKUP($B56,PROSPER_Baliga!$1:$1,PROSPER_Baliga!$67:$67,""),
IF($C56="Thorsten Huhn",_xlfn.XLOOKUP($B56,PROSPER_Huhn!$1:$1,PROSPER_Huhn!$67:$67,""),
IF($C56="Nick Hull",_xlfn.XLOOKUP($B56,PROSPER_Hull!$1:$1,PROSPER_Hull!$67:$67,""),
IF($C56="Monika Kotwani",_xlfn.XLOOKUP($B56,PROSPER_Kotwani!$1:$1,PROSPER_Kotwani!$67:$67,""),
IF($C56="Jonathan Wellner",_xlfn.XLOOKUP($B56,PROSPER_Wellner!$1:$1,PROSPER_Wellner!$67:$67,""),
IF($C56="Travis Harvey",_xlfn.XLOOKUP($B56,PROSPER_Harvey!$1:$1,PROSPER_Harvey!$67:$67,""),"")))))))))</f>
        <v>No Comment</v>
      </c>
      <c r="IL56" s="188" t="str">
        <f t="shared" si="476"/>
        <v>N/A</v>
      </c>
      <c r="IM56" s="135" t="str">
        <f>_xlfn.XLOOKUP(B56,PROSPERInitial_Query!$E:$E,PROSPERInitial_Query!$AP:$AP,"",,-1)</f>
        <v/>
      </c>
      <c r="IN56" s="136" t="str">
        <f t="shared" si="404"/>
        <v>Vineet Tyagi4 - SuccessService Plan Management (PE)</v>
      </c>
      <c r="IO56" s="136" t="str">
        <f>_xlfn.XLOOKUP(IN56,PROSPERDelta_Query!BK:BK,PROSPERDelta_Query!BC:BC,"",,-1)</f>
        <v/>
      </c>
      <c r="IP56" s="137" t="str">
        <f t="shared" si="477"/>
        <v>N/A</v>
      </c>
      <c r="IQ56" s="137" t="str">
        <f>IF(IF(IF($C56="Christopher Lobo",_xlfn.XLOOKUP($B56,PROSPER_Lobo!$1:$1,PROSPER_Lobo!$68:$68,""),
IF($C56="Naren Baliga",_xlfn.XLOOKUP($B56,PROSPER_Baliga!$1:$1,PROSPER_Baliga!$68:$68,""),
IF($C56="Thorsten Huhn",_xlfn.XLOOKUP($B56,PROSPER_Huhn!$1:$1,PROSPER_Huhn!$68:$68,""),
IF($C56="Nick Hull",_xlfn.XLOOKUP($B56,PROSPER_Hull!$1:$1,PROSPER_Hull!$68:$68,""),
IF($C56="Monika Kotwani",_xlfn.XLOOKUP($B56,PROSPER_Kotwani!$1:$1,PROSPER_Kotwani!$68:$68,""),
IF($C56="Jonathan Wellner",_xlfn.XLOOKUP($B56,PROSPER_Wellner!$1:$1,PROSPER_Wellner!$68:$68,""),
IF($C56="Travis Harvey",_xlfn.XLOOKUP($B56,PROSPER_Harvey!$1:$1,PROSPER_Harvey!$68:$68,""),"")))))))="","",
IF($C56="Christopher Lobo",_xlfn.XLOOKUP($B56,PROSPER_Lobo!$1:$1,PROSPER_Lobo!$68:$68,""),
IF($C56="Naren Baliga",_xlfn.XLOOKUP($B56,PROSPER_Baliga!$1:$1,PROSPER_Baliga!$68:$68,""),
IF($C56="Thorsten Huhn",_xlfn.XLOOKUP($B56,PROSPER_Huhn!$1:$1,PROSPER_Huhn!$68:$68,""),
IF($C56="Nick Hull",_xlfn.XLOOKUP($B56,PROSPER_Hull!$1:$1,PROSPER_Hull!$68:$68,""),
IF($C56="Monika Kotwani",_xlfn.XLOOKUP($B56,PROSPER_Kotwani!$1:$1,PROSPER_Kotwani!$68:$68,""),
IF($C56="Jonathan Wellner",_xlfn.XLOOKUP($B56,PROSPER_Wellner!$1:$1,PROSPER_Wellner!$68:$68,""),
IF($C56="Travis Harvey",_xlfn.XLOOKUP($B56,PROSPER_Harvey!$1:$1,PROSPER_Harvey!$68:$68,""),""))))))))="","No Score",IF(IF($C56="Christopher Lobo",_xlfn.XLOOKUP($B56,PROSPER_Lobo!$1:$1,PROSPER_Lobo!$68:$68,""),
IF($C56="Naren Baliga",_xlfn.XLOOKUP($B56,PROSPER_Baliga!$1:$1,PROSPER_Baliga!$68:$68,""),
IF($C56="Thorsten Huhn",_xlfn.XLOOKUP($B56,PROSPER_Huhn!$1:$1,PROSPER_Huhn!$68:$68,""),
IF($C56="Nick Hull",_xlfn.XLOOKUP($B56,PROSPER_Hull!$1:$1,PROSPER_Hull!$68:$68,""),
IF($C56="Monika Kotwani",_xlfn.XLOOKUP($B56,PROSPER_Kotwani!$1:$1,PROSPER_Kotwani!$68:$68,""),
IF($C56="Jonathan Wellner",_xlfn.XLOOKUP($B56,PROSPER_Wellner!$1:$1,PROSPER_Wellner!$68:$68,""),
IF($C56="Travis Harvey",_xlfn.XLOOKUP($B56,PROSPER_Harvey!$1:$1,PROSPER_Harvey!$68:$68,""),"")))))))="","",
IF($C56="Christopher Lobo",_xlfn.XLOOKUP($B56,PROSPER_Lobo!$1:$1,PROSPER_Lobo!$68:$68,""),
IF($C56="Naren Baliga",_xlfn.XLOOKUP($B56,PROSPER_Baliga!$1:$1,PROSPER_Baliga!$68:$68,""),
IF($C56="Thorsten Huhn",_xlfn.XLOOKUP($B56,PROSPER_Huhn!$1:$1,PROSPER_Huhn!$68:$68,""),
IF($C56="Nick Hull",_xlfn.XLOOKUP($B56,PROSPER_Hull!$1:$1,PROSPER_Hull!$68:$68,""),
IF($C56="Monika Kotwani",_xlfn.XLOOKUP($B56,PROSPER_Kotwani!$1:$1,PROSPER_Kotwani!$68:$68,""),
IF($C56="Jonathan Wellner",_xlfn.XLOOKUP($B56,PROSPER_Wellner!$1:$1,PROSPER_Wellner!$68:$68,""),
IF($C56="Travis Harvey",_xlfn.XLOOKUP($B56,PROSPER_Harvey!$1:$1,PROSPER_Harvey!$68:$68,""),"")))))))))</f>
        <v>No Score</v>
      </c>
      <c r="IR56" s="138" t="str">
        <f>IF(IF(IF($C56="Christopher Lobo",_xlfn.XLOOKUP($B56,PROSPER_Lobo!$1:$1,PROSPER_Lobo!$69:$69,""),
IF($C56="Naren Baliga",_xlfn.XLOOKUP($B56,PROSPER_Baliga!$1:$1,PROSPER_Baliga!$69:$69,""),
IF($C56="Thorsten Huhn",_xlfn.XLOOKUP($B56,PROSPER_Huhn!$1:$1,PROSPER_Huhn!$69:$69,""),
IF($C56="Nick Hull",_xlfn.XLOOKUP($B56,PROSPER_Hull!$1:$1,PROSPER_Hull!$69:$69,""),
IF($C56="Monika Kotwani",_xlfn.XLOOKUP($B56,PROSPER_Kotwani!$1:$1,PROSPER_Kotwani!$69:$69,""),
IF($C56="Jonathan Wellner",_xlfn.XLOOKUP($B56,PROSPER_Wellner!$1:$1,PROSPER_Wellner!$69:$69,""),
IF($C56="Travis Harvey",_xlfn.XLOOKUP($B56,PROSPER_Harvey!$1:$1,PROSPER_Harvey!$69:$69,""),"")))))))="","",
IF($C56="Christopher Lobo",_xlfn.XLOOKUP($B56,PROSPER_Lobo!$1:$1,PROSPER_Lobo!$69:$69,""),
IF($C56="Naren Baliga",_xlfn.XLOOKUP($B56,PROSPER_Baliga!$1:$1,PROSPER_Baliga!$69:$69,""),
IF($C56="Thorsten Huhn",_xlfn.XLOOKUP($B56,PROSPER_Huhn!$1:$1,PROSPER_Huhn!$69:$69,""),
IF($C56="Nick Hull",_xlfn.XLOOKUP($B56,PROSPER_Hull!$1:$1,PROSPER_Hull!$69:$69,""),
IF($C56="Monika Kotwani",_xlfn.XLOOKUP($B56,PROSPER_Kotwani!$1:$1,PROSPER_Kotwani!$69:$69,""),
IF($C56="Jonathan Wellner",_xlfn.XLOOKUP($B56,PROSPER_Wellner!$1:$1,PROSPER_Wellner!$69:$69,""),
IF($C56="Travis Harvey",_xlfn.XLOOKUP($B56,PROSPER_Harvey!$1:$1,PROSPER_Harvey!$69:$69,""),""))))))))="","No Comment",IF(IF($C56="Christopher Lobo",_xlfn.XLOOKUP($B56,PROSPER_Lobo!$1:$1,PROSPER_Lobo!$69:$69,""),
IF($C56="Naren Baliga",_xlfn.XLOOKUP($B56,PROSPER_Baliga!$1:$1,PROSPER_Baliga!$69:$69,""),
IF($C56="Thorsten Huhn",_xlfn.XLOOKUP($B56,PROSPER_Huhn!$1:$1,PROSPER_Huhn!$69:$69,""),
IF($C56="Nick Hull",_xlfn.XLOOKUP($B56,PROSPER_Hull!$1:$1,PROSPER_Hull!$69:$69,""),
IF($C56="Monika Kotwani",_xlfn.XLOOKUP($B56,PROSPER_Kotwani!$1:$1,PROSPER_Kotwani!$69:$69,""),
IF($C56="Jonathan Wellner",_xlfn.XLOOKUP($B56,PROSPER_Wellner!$1:$1,PROSPER_Wellner!$69:$69,""),
IF($C56="Travis Harvey",_xlfn.XLOOKUP($B56,PROSPER_Harvey!$1:$1,PROSPER_Harvey!$69:$69,""),"")))))))="","",
IF($C56="Christopher Lobo",_xlfn.XLOOKUP($B56,PROSPER_Lobo!$1:$1,PROSPER_Lobo!$69:$69,""),
IF($C56="Naren Baliga",_xlfn.XLOOKUP($B56,PROSPER_Baliga!$1:$1,PROSPER_Baliga!$69:$69,""),
IF($C56="Thorsten Huhn",_xlfn.XLOOKUP($B56,PROSPER_Huhn!$1:$1,PROSPER_Huhn!$69:$69,""),
IF($C56="Nick Hull",_xlfn.XLOOKUP($B56,PROSPER_Hull!$1:$1,PROSPER_Hull!$69:$69,""),
IF($C56="Monika Kotwani",_xlfn.XLOOKUP($B56,PROSPER_Kotwani!$1:$1,PROSPER_Kotwani!$69:$69,""),
IF($C56="Jonathan Wellner",_xlfn.XLOOKUP($B56,PROSPER_Wellner!$1:$1,PROSPER_Wellner!$69:$69,""),
IF($C56="Travis Harvey",_xlfn.XLOOKUP($B56,PROSPER_Harvey!$1:$1,PROSPER_Harvey!$69:$69,""),"")))))))))</f>
        <v>No Comment</v>
      </c>
      <c r="IS56" s="188" t="str">
        <f t="shared" si="478"/>
        <v>N/A</v>
      </c>
      <c r="IT56" s="187" t="str">
        <f t="shared" si="479"/>
        <v>N/A</v>
      </c>
      <c r="IU56" s="128" t="str">
        <f t="shared" si="480"/>
        <v>N/A</v>
      </c>
      <c r="IV56" s="188" t="str">
        <f t="shared" si="481"/>
        <v>N/A</v>
      </c>
      <c r="IW56" s="139">
        <f>_xlfn.XLOOKUP($B56,Vlookups_Local!B:B,Vlookups_Local!F:F)</f>
        <v>1.032258064516129</v>
      </c>
      <c r="IX56" s="140">
        <f>_xlfn.XLOOKUP($B56,Vlookups_Local!B:B,Vlookups_Local!G:G)</f>
        <v>1.032258064516129</v>
      </c>
      <c r="IY56" s="140">
        <f>_xlfn.XLOOKUP($B56,Vlookups_Local!B:B,Vlookups_Local!H:H)</f>
        <v>0</v>
      </c>
      <c r="IZ56" s="141">
        <f t="shared" si="482"/>
        <v>10</v>
      </c>
      <c r="JA56" s="142">
        <f>_xlfn.XLOOKUP($B56,LevelUp_Query!A:A,LevelUp_Query!C:C,"")</f>
        <v>25</v>
      </c>
      <c r="JB56" s="143" t="str">
        <f>_xlfn.XLOOKUP($B56,LevelUp_Query!A:A,LevelUp_Query!F:F,"")</f>
        <v>I</v>
      </c>
      <c r="JC56" s="143">
        <f>_xlfn.XLOOKUP($B56,LevelUp_Query!A:A,LevelUp_Query!E:E,"")</f>
        <v>0</v>
      </c>
      <c r="JD56" s="141">
        <f t="shared" si="405"/>
        <v>0</v>
      </c>
      <c r="JE56" s="144" t="str">
        <f>_xlfn.XLOOKUP(B56,PROSPERInitial_Query!$E:$E,PROSPERInitial_Query!$AQ:$AQ,"",,-1)</f>
        <v/>
      </c>
      <c r="JF56" s="136" t="str">
        <f t="shared" si="406"/>
        <v>Vineet Tyagi7 - ResponsibilityGiving Back (L&amp;L)</v>
      </c>
      <c r="JG56" s="136" t="str">
        <f>_xlfn.XLOOKUP(JF56,PROSPERDelta_Query!BK:BK,PROSPERDelta_Query!BE:BE,"",,-1)</f>
        <v/>
      </c>
      <c r="JH56" s="137" t="str">
        <f t="shared" si="483"/>
        <v>N/A</v>
      </c>
      <c r="JI56" s="137" t="str">
        <f>IF(IF(IF($C56="Christopher Lobo",_xlfn.XLOOKUP($B56,PROSPER_Lobo!$1:$1,PROSPER_Lobo!$70:$70,""),
IF($C56="Naren Baliga",_xlfn.XLOOKUP($B56,PROSPER_Baliga!$1:$1,PROSPER_Baliga!$70:$70,""),
IF($C56="Thorsten Huhn",_xlfn.XLOOKUP($B56,PROSPER_Huhn!$1:$1,PROSPER_Huhn!$70:$70,""),
IF($C56="Nick Hull",_xlfn.XLOOKUP($B56,PROSPER_Hull!$1:$1,PROSPER_Hull!$70:$70,""),
IF($C56="Monika Kotwani",_xlfn.XLOOKUP($B56,PROSPER_Kotwani!$1:$1,PROSPER_Kotwani!$70:$70,""),
IF($C56="Jonathan Wellner",_xlfn.XLOOKUP($B56,PROSPER_Wellner!$1:$1,PROSPER_Wellner!$70:$70,""),
IF($C56="Travis Harvey",_xlfn.XLOOKUP($B56,PROSPER_Harvey!$1:$1,PROSPER_Harvey!$70:$70,""),"")))))))="","",
IF($C56="Christopher Lobo",_xlfn.XLOOKUP($B56,PROSPER_Lobo!$1:$1,PROSPER_Lobo!$70:$70,""),
IF($C56="Naren Baliga",_xlfn.XLOOKUP($B56,PROSPER_Baliga!$1:$1,PROSPER_Baliga!$70:$70,""),
IF($C56="Thorsten Huhn",_xlfn.XLOOKUP($B56,PROSPER_Huhn!$1:$1,PROSPER_Huhn!$70:$70,""),
IF($C56="Nick Hull",_xlfn.XLOOKUP($B56,PROSPER_Hull!$1:$1,PROSPER_Hull!$70:$70,""),
IF($C56="Monika Kotwani",_xlfn.XLOOKUP($B56,PROSPER_Kotwani!$1:$1,PROSPER_Kotwani!$70:$70,""),
IF($C56="Jonathan Wellner",_xlfn.XLOOKUP($B56,PROSPER_Wellner!$1:$1,PROSPER_Wellner!$70:$70,""),
IF($C56="Travis Harvey",_xlfn.XLOOKUP($B56,PROSPER_Harvey!$1:$1,PROSPER_Harvey!$70:$70,""),""))))))))="","No Score",IF(IF($C56="Christopher Lobo",_xlfn.XLOOKUP($B56,PROSPER_Lobo!$1:$1,PROSPER_Lobo!$70:$70,""),
IF($C56="Naren Baliga",_xlfn.XLOOKUP($B56,PROSPER_Baliga!$1:$1,PROSPER_Baliga!$70:$70,""),
IF($C56="Thorsten Huhn",_xlfn.XLOOKUP($B56,PROSPER_Huhn!$1:$1,PROSPER_Huhn!$70:$70,""),
IF($C56="Nick Hull",_xlfn.XLOOKUP($B56,PROSPER_Hull!$1:$1,PROSPER_Hull!$70:$70,""),
IF($C56="Monika Kotwani",_xlfn.XLOOKUP($B56,PROSPER_Kotwani!$1:$1,PROSPER_Kotwani!$70:$70,""),
IF($C56="Jonathan Wellner",_xlfn.XLOOKUP($B56,PROSPER_Wellner!$1:$1,PROSPER_Wellner!$70:$70,""),
IF($C56="Travis Harvey",_xlfn.XLOOKUP($B56,PROSPER_Harvey!$1:$1,PROSPER_Harvey!$70:$70,""),"")))))))="","",
IF($C56="Christopher Lobo",_xlfn.XLOOKUP($B56,PROSPER_Lobo!$1:$1,PROSPER_Lobo!$70:$70,""),
IF($C56="Naren Baliga",_xlfn.XLOOKUP($B56,PROSPER_Baliga!$1:$1,PROSPER_Baliga!$70:$70,""),
IF($C56="Thorsten Huhn",_xlfn.XLOOKUP($B56,PROSPER_Huhn!$1:$1,PROSPER_Huhn!$70:$70,""),
IF($C56="Nick Hull",_xlfn.XLOOKUP($B56,PROSPER_Hull!$1:$1,PROSPER_Hull!$70:$70,""),
IF($C56="Monika Kotwani",_xlfn.XLOOKUP($B56,PROSPER_Kotwani!$1:$1,PROSPER_Kotwani!$70:$70,""),
IF($C56="Jonathan Wellner",_xlfn.XLOOKUP($B56,PROSPER_Wellner!$1:$1,PROSPER_Wellner!$70:$70,""),
IF($C56="Travis Harvey",_xlfn.XLOOKUP($B56,PROSPER_Harvey!$1:$1,PROSPER_Harvey!$70:$70,""),"")))))))))</f>
        <v>No Score</v>
      </c>
      <c r="JJ56" s="138" t="str">
        <f>IF(IF(IF($C56="Christopher Lobo",_xlfn.XLOOKUP($B56,PROSPER_Lobo!$1:$1,PROSPER_Lobo!$71:$71,""),
IF($C56="Naren Baliga",_xlfn.XLOOKUP($B56,PROSPER_Baliga!$1:$1,PROSPER_Baliga!$71:$71,""),
IF($C56="Thorsten Huhn",_xlfn.XLOOKUP($B56,PROSPER_Huhn!$1:$1,PROSPER_Huhn!$71:$71,""),
IF($C56="Nick Hull",_xlfn.XLOOKUP($B56,PROSPER_Hull!$1:$1,PROSPER_Hull!$71:$71,""),
IF($C56="Monika Kotwani",_xlfn.XLOOKUP($B56,PROSPER_Kotwani!$1:$1,PROSPER_Kotwani!$71:$71,""),
IF($C56="Jonathan Wellner",_xlfn.XLOOKUP($B56,PROSPER_Wellner!$1:$1,PROSPER_Wellner!$71:$71,""),
IF($C56="Travis Harvey",_xlfn.XLOOKUP($B56,PROSPER_Harvey!$1:$1,PROSPER_Harvey!$71:$71,""),"")))))))="","",
IF($C56="Christopher Lobo",_xlfn.XLOOKUP($B56,PROSPER_Lobo!$1:$1,PROSPER_Lobo!$71:$71,""),
IF($C56="Naren Baliga",_xlfn.XLOOKUP($B56,PROSPER_Baliga!$1:$1,PROSPER_Baliga!$71:$71,""),
IF($C56="Thorsten Huhn",_xlfn.XLOOKUP($B56,PROSPER_Huhn!$1:$1,PROSPER_Huhn!$71:$71,""),
IF($C56="Nick Hull",_xlfn.XLOOKUP($B56,PROSPER_Hull!$1:$1,PROSPER_Hull!$71:$71,""),
IF($C56="Monika Kotwani",_xlfn.XLOOKUP($B56,PROSPER_Kotwani!$1:$1,PROSPER_Kotwani!$71:$71,""),
IF($C56="Jonathan Wellner",_xlfn.XLOOKUP($B56,PROSPER_Wellner!$1:$1,PROSPER_Wellner!$71:$71,""),
IF($C56="Travis Harvey",_xlfn.XLOOKUP($B56,PROSPER_Harvey!$1:$1,PROSPER_Harvey!$71:$71,""),""))))))))="","No Comment",IF(IF($C56="Christopher Lobo",_xlfn.XLOOKUP($B56,PROSPER_Lobo!$1:$1,PROSPER_Lobo!$71:$71,""),
IF($C56="Naren Baliga",_xlfn.XLOOKUP($B56,PROSPER_Baliga!$1:$1,PROSPER_Baliga!$71:$71,""),
IF($C56="Thorsten Huhn",_xlfn.XLOOKUP($B56,PROSPER_Huhn!$1:$1,PROSPER_Huhn!$71:$71,""),
IF($C56="Nick Hull",_xlfn.XLOOKUP($B56,PROSPER_Hull!$1:$1,PROSPER_Hull!$71:$71,""),
IF($C56="Monika Kotwani",_xlfn.XLOOKUP($B56,PROSPER_Kotwani!$1:$1,PROSPER_Kotwani!$71:$71,""),
IF($C56="Jonathan Wellner",_xlfn.XLOOKUP($B56,PROSPER_Wellner!$1:$1,PROSPER_Wellner!$71:$71,""),
IF($C56="Travis Harvey",_xlfn.XLOOKUP($B56,PROSPER_Harvey!$1:$1,PROSPER_Harvey!$71:$71,""),"")))))))="","",
IF($C56="Christopher Lobo",_xlfn.XLOOKUP($B56,PROSPER_Lobo!$1:$1,PROSPER_Lobo!$71:$71,""),
IF($C56="Naren Baliga",_xlfn.XLOOKUP($B56,PROSPER_Baliga!$1:$1,PROSPER_Baliga!$71:$71,""),
IF($C56="Thorsten Huhn",_xlfn.XLOOKUP($B56,PROSPER_Huhn!$1:$1,PROSPER_Huhn!$71:$71,""),
IF($C56="Nick Hull",_xlfn.XLOOKUP($B56,PROSPER_Hull!$1:$1,PROSPER_Hull!$71:$71,""),
IF($C56="Monika Kotwani",_xlfn.XLOOKUP($B56,PROSPER_Kotwani!$1:$1,PROSPER_Kotwani!$71:$71,""),
IF($C56="Jonathan Wellner",_xlfn.XLOOKUP($B56,PROSPER_Wellner!$1:$1,PROSPER_Wellner!$71:$71,""),
IF($C56="Travis Harvey",_xlfn.XLOOKUP($B56,PROSPER_Harvey!$1:$1,PROSPER_Harvey!$71:$71,""),"")))))))))</f>
        <v>No Comment</v>
      </c>
      <c r="JK56" s="141" t="str">
        <f t="shared" si="484"/>
        <v>N/A</v>
      </c>
      <c r="JL56" s="135" t="str">
        <f>_xlfn.XLOOKUP(B56,PROSPERInitial_Query!$E:$E,PROSPERInitial_Query!$AR:$AR,"",,-1)</f>
        <v/>
      </c>
      <c r="JM56" s="136" t="str">
        <f t="shared" si="407"/>
        <v>Vineet Tyagi7 - ResponsibilityExecutive Communication</v>
      </c>
      <c r="JN56" s="136" t="str">
        <f>_xlfn.XLOOKUP(JM56,PROSPERDelta_Query!BK:BK,PROSPERDelta_Query!BF:BF,"",,-1)</f>
        <v/>
      </c>
      <c r="JO56" s="137" t="str">
        <f t="shared" si="485"/>
        <v>N/A</v>
      </c>
      <c r="JP56" s="137" t="str">
        <f>IF(IF(IF($C56="Christopher Lobo",_xlfn.XLOOKUP($B56,PROSPER_Lobo!$1:$1,PROSPER_Lobo!$72:$72,""),
IF($C56="Naren Baliga",_xlfn.XLOOKUP($B56,PROSPER_Baliga!$1:$1,PROSPER_Baliga!$72:$72,""),
IF($C56="Thorsten Huhn",_xlfn.XLOOKUP($B56,PROSPER_Huhn!$1:$1,PROSPER_Huhn!$72:$72,""),
IF($C56="Nick Hull",_xlfn.XLOOKUP($B56,PROSPER_Hull!$1:$1,PROSPER_Hull!$72:$72,""),
IF($C56="Monika Kotwani",_xlfn.XLOOKUP($B56,PROSPER_Kotwani!$1:$1,PROSPER_Kotwani!$72:$72,""),
IF($C56="Jonathan Wellner",_xlfn.XLOOKUP($B56,PROSPER_Wellner!$1:$1,PROSPER_Wellner!$72:$72,""),
IF($C56="Travis Harvey",_xlfn.XLOOKUP($B56,PROSPER_Harvey!$1:$1,PROSPER_Harvey!$72:$72,""),"")))))))="","",
IF($C56="Christopher Lobo",_xlfn.XLOOKUP($B56,PROSPER_Lobo!$1:$1,PROSPER_Lobo!$72:$72,""),
IF($C56="Naren Baliga",_xlfn.XLOOKUP($B56,PROSPER_Baliga!$1:$1,PROSPER_Baliga!$72:$72,""),
IF($C56="Thorsten Huhn",_xlfn.XLOOKUP($B56,PROSPER_Huhn!$1:$1,PROSPER_Huhn!$72:$72,""),
IF($C56="Nick Hull",_xlfn.XLOOKUP($B56,PROSPER_Hull!$1:$1,PROSPER_Hull!$72:$72,""),
IF($C56="Monika Kotwani",_xlfn.XLOOKUP($B56,PROSPER_Kotwani!$1:$1,PROSPER_Kotwani!$72:$72,""),
IF($C56="Jonathan Wellner",_xlfn.XLOOKUP($B56,PROSPER_Wellner!$1:$1,PROSPER_Wellner!$72:$72,""),
IF($C56="Travis Harvey",_xlfn.XLOOKUP($B56,PROSPER_Harvey!$1:$1,PROSPER_Harvey!$72:$72,""),""))))))))="","No Score",IF(IF($C56="Christopher Lobo",_xlfn.XLOOKUP($B56,PROSPER_Lobo!$1:$1,PROSPER_Lobo!$72:$72,""),
IF($C56="Naren Baliga",_xlfn.XLOOKUP($B56,PROSPER_Baliga!$1:$1,PROSPER_Baliga!$72:$72,""),
IF($C56="Thorsten Huhn",_xlfn.XLOOKUP($B56,PROSPER_Huhn!$1:$1,PROSPER_Huhn!$72:$72,""),
IF($C56="Nick Hull",_xlfn.XLOOKUP($B56,PROSPER_Hull!$1:$1,PROSPER_Hull!$72:$72,""),
IF($C56="Monika Kotwani",_xlfn.XLOOKUP($B56,PROSPER_Kotwani!$1:$1,PROSPER_Kotwani!$72:$72,""),
IF($C56="Jonathan Wellner",_xlfn.XLOOKUP($B56,PROSPER_Wellner!$1:$1,PROSPER_Wellner!$72:$72,""),
IF($C56="Travis Harvey",_xlfn.XLOOKUP($B56,PROSPER_Harvey!$1:$1,PROSPER_Harvey!$72:$72,""),"")))))))="","",
IF($C56="Christopher Lobo",_xlfn.XLOOKUP($B56,PROSPER_Lobo!$1:$1,PROSPER_Lobo!$72:$72,""),
IF($C56="Naren Baliga",_xlfn.XLOOKUP($B56,PROSPER_Baliga!$1:$1,PROSPER_Baliga!$72:$72,""),
IF($C56="Thorsten Huhn",_xlfn.XLOOKUP($B56,PROSPER_Huhn!$1:$1,PROSPER_Huhn!$72:$72,""),
IF($C56="Nick Hull",_xlfn.XLOOKUP($B56,PROSPER_Hull!$1:$1,PROSPER_Hull!$72:$72,""),
IF($C56="Monika Kotwani",_xlfn.XLOOKUP($B56,PROSPER_Kotwani!$1:$1,PROSPER_Kotwani!$72:$72,""),
IF($C56="Jonathan Wellner",_xlfn.XLOOKUP($B56,PROSPER_Wellner!$1:$1,PROSPER_Wellner!$72:$72,""),
IF($C56="Travis Harvey",_xlfn.XLOOKUP($B56,PROSPER_Harvey!$1:$1,PROSPER_Harvey!$72:$72,""),"")))))))))</f>
        <v>No Score</v>
      </c>
      <c r="JQ56" s="138" t="str">
        <f>IF(IF(IF($C56="Christopher Lobo",_xlfn.XLOOKUP($B56,PROSPER_Lobo!$1:$1,PROSPER_Lobo!$73:$73,""),
IF($C56="Naren Baliga",_xlfn.XLOOKUP($B56,PROSPER_Baliga!$1:$1,PROSPER_Baliga!$73:$73,""),
IF($C56="Thorsten Huhn",_xlfn.XLOOKUP($B56,PROSPER_Huhn!$1:$1,PROSPER_Huhn!$73:$73,""),
IF($C56="Nick Hull",_xlfn.XLOOKUP($B56,PROSPER_Hull!$1:$1,PROSPER_Hull!$73:$73,""),
IF($C56="Monika Kotwani",_xlfn.XLOOKUP($B56,PROSPER_Kotwani!$1:$1,PROSPER_Kotwani!$73:$73,""),
IF($C56="Jonathan Wellner",_xlfn.XLOOKUP($B56,PROSPER_Wellner!$1:$1,PROSPER_Wellner!$73:$73,""),
IF($C56="Travis Harvey",_xlfn.XLOOKUP($B56,PROSPER_Harvey!$1:$1,PROSPER_Harvey!$73:$73,""),"")))))))="","",
IF($C56="Christopher Lobo",_xlfn.XLOOKUP($B56,PROSPER_Lobo!$1:$1,PROSPER_Lobo!$73:$73,""),
IF($C56="Naren Baliga",_xlfn.XLOOKUP($B56,PROSPER_Baliga!$1:$1,PROSPER_Baliga!$73:$73,""),
IF($C56="Thorsten Huhn",_xlfn.XLOOKUP($B56,PROSPER_Huhn!$1:$1,PROSPER_Huhn!$73:$73,""),
IF($C56="Nick Hull",_xlfn.XLOOKUP($B56,PROSPER_Hull!$1:$1,PROSPER_Hull!$73:$73,""),
IF($C56="Monika Kotwani",_xlfn.XLOOKUP($B56,PROSPER_Kotwani!$1:$1,PROSPER_Kotwani!$73:$73,""),
IF($C56="Jonathan Wellner",_xlfn.XLOOKUP($B56,PROSPER_Wellner!$1:$1,PROSPER_Wellner!$73:$73,""),
IF($C56="Travis Harvey",_xlfn.XLOOKUP($B56,PROSPER_Harvey!$1:$1,PROSPER_Harvey!$73:$73,""),""))))))))="","No Comment",IF(IF($C56="Christopher Lobo",_xlfn.XLOOKUP($B56,PROSPER_Lobo!$1:$1,PROSPER_Lobo!$73:$73,""),
IF($C56="Naren Baliga",_xlfn.XLOOKUP($B56,PROSPER_Baliga!$1:$1,PROSPER_Baliga!$73:$73,""),
IF($C56="Thorsten Huhn",_xlfn.XLOOKUP($B56,PROSPER_Huhn!$1:$1,PROSPER_Huhn!$73:$73,""),
IF($C56="Nick Hull",_xlfn.XLOOKUP($B56,PROSPER_Hull!$1:$1,PROSPER_Hull!$73:$73,""),
IF($C56="Monika Kotwani",_xlfn.XLOOKUP($B56,PROSPER_Kotwani!$1:$1,PROSPER_Kotwani!$73:$73,""),
IF($C56="Jonathan Wellner",_xlfn.XLOOKUP($B56,PROSPER_Wellner!$1:$1,PROSPER_Wellner!$73:$73,""),
IF($C56="Travis Harvey",_xlfn.XLOOKUP($B56,PROSPER_Harvey!$1:$1,PROSPER_Harvey!$73:$73,""),"")))))))="","",
IF($C56="Christopher Lobo",_xlfn.XLOOKUP($B56,PROSPER_Lobo!$1:$1,PROSPER_Lobo!$73:$73,""),
IF($C56="Naren Baliga",_xlfn.XLOOKUP($B56,PROSPER_Baliga!$1:$1,PROSPER_Baliga!$73:$73,""),
IF($C56="Thorsten Huhn",_xlfn.XLOOKUP($B56,PROSPER_Huhn!$1:$1,PROSPER_Huhn!$73:$73,""),
IF($C56="Nick Hull",_xlfn.XLOOKUP($B56,PROSPER_Hull!$1:$1,PROSPER_Hull!$73:$73,""),
IF($C56="Monika Kotwani",_xlfn.XLOOKUP($B56,PROSPER_Kotwani!$1:$1,PROSPER_Kotwani!$73:$73,""),
IF($C56="Jonathan Wellner",_xlfn.XLOOKUP($B56,PROSPER_Wellner!$1:$1,PROSPER_Wellner!$73:$73,""),
IF($C56="Travis Harvey",_xlfn.XLOOKUP($B56,PROSPER_Harvey!$1:$1,PROSPER_Harvey!$73:$73,""),"")))))))))</f>
        <v>No Comment</v>
      </c>
      <c r="JR56" s="141" t="str">
        <f t="shared" si="486"/>
        <v>N/A</v>
      </c>
      <c r="JS56" s="135" t="str">
        <f>_xlfn.XLOOKUP(B56,PROSPERInitial_Query!$E:$E,PROSPERInitial_Query!$AS:$AS,"",,-1)</f>
        <v/>
      </c>
      <c r="JT56" s="136" t="str">
        <f t="shared" si="408"/>
        <v>Vineet Tyagi7 - ResponsibilityCulture Champion</v>
      </c>
      <c r="JU56" s="136" t="str">
        <f>_xlfn.XLOOKUP(JT56,PROSPERDelta_Query!BK:BK,PROSPERDelta_Query!BG:BG,"",,-1)</f>
        <v/>
      </c>
      <c r="JV56" s="137" t="str">
        <f t="shared" si="487"/>
        <v>N/A</v>
      </c>
      <c r="JW56" s="137" t="str">
        <f>IF(IF(IF($C56="Christopher Lobo",_xlfn.XLOOKUP($B56,PROSPER_Lobo!$1:$1,PROSPER_Lobo!$74:$74,""),
IF($C56="Naren Baliga",_xlfn.XLOOKUP($B56,PROSPER_Baliga!$1:$1,PROSPER_Baliga!$74:$74,""),
IF($C56="Thorsten Huhn",_xlfn.XLOOKUP($B56,PROSPER_Huhn!$1:$1,PROSPER_Huhn!$74:$74,""),
IF($C56="Nick Hull",_xlfn.XLOOKUP($B56,PROSPER_Hull!$1:$1,PROSPER_Hull!$74:$74,""),
IF($C56="Monika Kotwani",_xlfn.XLOOKUP($B56,PROSPER_Kotwani!$1:$1,PROSPER_Kotwani!$74:$74,""),
IF($C56="Jonathan Wellner",_xlfn.XLOOKUP($B56,PROSPER_Wellner!$1:$1,PROSPER_Wellner!$74:$74,""),
IF($C56="Travis Harvey",_xlfn.XLOOKUP($B56,PROSPER_Harvey!$1:$1,PROSPER_Harvey!$74:$74,""),"")))))))="","",
IF($C56="Christopher Lobo",_xlfn.XLOOKUP($B56,PROSPER_Lobo!$1:$1,PROSPER_Lobo!$74:$74,""),
IF($C56="Naren Baliga",_xlfn.XLOOKUP($B56,PROSPER_Baliga!$1:$1,PROSPER_Baliga!$74:$74,""),
IF($C56="Thorsten Huhn",_xlfn.XLOOKUP($B56,PROSPER_Huhn!$1:$1,PROSPER_Huhn!$74:$74,""),
IF($C56="Nick Hull",_xlfn.XLOOKUP($B56,PROSPER_Hull!$1:$1,PROSPER_Hull!$74:$74,""),
IF($C56="Monika Kotwani",_xlfn.XLOOKUP($B56,PROSPER_Kotwani!$1:$1,PROSPER_Kotwani!$74:$74,""),
IF($C56="Jonathan Wellner",_xlfn.XLOOKUP($B56,PROSPER_Wellner!$1:$1,PROSPER_Wellner!$74:$74,""),
IF($C56="Travis Harvey",_xlfn.XLOOKUP($B56,PROSPER_Harvey!$1:$1,PROSPER_Harvey!$74:$74,""),""))))))))="","No Score",IF(IF($C56="Christopher Lobo",_xlfn.XLOOKUP($B56,PROSPER_Lobo!$1:$1,PROSPER_Lobo!$74:$74,""),
IF($C56="Naren Baliga",_xlfn.XLOOKUP($B56,PROSPER_Baliga!$1:$1,PROSPER_Baliga!$74:$74,""),
IF($C56="Thorsten Huhn",_xlfn.XLOOKUP($B56,PROSPER_Huhn!$1:$1,PROSPER_Huhn!$74:$74,""),
IF($C56="Nick Hull",_xlfn.XLOOKUP($B56,PROSPER_Hull!$1:$1,PROSPER_Hull!$74:$74,""),
IF($C56="Monika Kotwani",_xlfn.XLOOKUP($B56,PROSPER_Kotwani!$1:$1,PROSPER_Kotwani!$74:$74,""),
IF($C56="Jonathan Wellner",_xlfn.XLOOKUP($B56,PROSPER_Wellner!$1:$1,PROSPER_Wellner!$74:$74,""),
IF($C56="Travis Harvey",_xlfn.XLOOKUP($B56,PROSPER_Harvey!$1:$1,PROSPER_Harvey!$74:$74,""),"")))))))="","",
IF($C56="Christopher Lobo",_xlfn.XLOOKUP($B56,PROSPER_Lobo!$1:$1,PROSPER_Lobo!$74:$74,""),
IF($C56="Naren Baliga",_xlfn.XLOOKUP($B56,PROSPER_Baliga!$1:$1,PROSPER_Baliga!$74:$74,""),
IF($C56="Thorsten Huhn",_xlfn.XLOOKUP($B56,PROSPER_Huhn!$1:$1,PROSPER_Huhn!$74:$74,""),
IF($C56="Nick Hull",_xlfn.XLOOKUP($B56,PROSPER_Hull!$1:$1,PROSPER_Hull!$74:$74,""),
IF($C56="Monika Kotwani",_xlfn.XLOOKUP($B56,PROSPER_Kotwani!$1:$1,PROSPER_Kotwani!$74:$74,""),
IF($C56="Jonathan Wellner",_xlfn.XLOOKUP($B56,PROSPER_Wellner!$1:$1,PROSPER_Wellner!$74:$74,""),
IF($C56="Travis Harvey",_xlfn.XLOOKUP($B56,PROSPER_Harvey!$1:$1,PROSPER_Harvey!$74:$74,""),"")))))))))</f>
        <v>No Score</v>
      </c>
      <c r="JX56" s="138" t="str">
        <f>IF(IF(IF($C56="Christopher Lobo",_xlfn.XLOOKUP($B56,PROSPER_Lobo!$1:$1,PROSPER_Lobo!$75:$75,""),
IF($C56="Naren Baliga",_xlfn.XLOOKUP($B56,PROSPER_Baliga!$1:$1,PROSPER_Baliga!$75:$75,""),
IF($C56="Thorsten Huhn",_xlfn.XLOOKUP($B56,PROSPER_Huhn!$1:$1,PROSPER_Huhn!$75:$75,""),
IF($C56="Nick Hull",_xlfn.XLOOKUP($B56,PROSPER_Hull!$1:$1,PROSPER_Hull!$75:$75,""),
IF($C56="Monika Kotwani",_xlfn.XLOOKUP($B56,PROSPER_Kotwani!$1:$1,PROSPER_Kotwani!$75:$75,""),
IF($C56="Jonathan Wellner",_xlfn.XLOOKUP($B56,PROSPER_Wellner!$1:$1,PROSPER_Wellner!$75:$75,""),
IF($C56="Travis Harvey",_xlfn.XLOOKUP($B56,PROSPER_Harvey!$1:$1,PROSPER_Harvey!$75:$75,""),"")))))))="","",
IF($C56="Christopher Lobo",_xlfn.XLOOKUP($B56,PROSPER_Lobo!$1:$1,PROSPER_Lobo!$75:$75,""),
IF($C56="Naren Baliga",_xlfn.XLOOKUP($B56,PROSPER_Baliga!$1:$1,PROSPER_Baliga!$75:$75,""),
IF($C56="Thorsten Huhn",_xlfn.XLOOKUP($B56,PROSPER_Huhn!$1:$1,PROSPER_Huhn!$75:$75,""),
IF($C56="Nick Hull",_xlfn.XLOOKUP($B56,PROSPER_Hull!$1:$1,PROSPER_Hull!$75:$75,""),
IF($C56="Monika Kotwani",_xlfn.XLOOKUP($B56,PROSPER_Kotwani!$1:$1,PROSPER_Kotwani!$75:$75,""),
IF($C56="Jonathan Wellner",_xlfn.XLOOKUP($B56,PROSPER_Wellner!$1:$1,PROSPER_Wellner!$75:$75,""),
IF($C56="Travis Harvey",_xlfn.XLOOKUP($B56,PROSPER_Harvey!$1:$1,PROSPER_Harvey!$75:$75,""),""))))))))="","No Comment",IF(IF($C56="Christopher Lobo",_xlfn.XLOOKUP($B56,PROSPER_Lobo!$1:$1,PROSPER_Lobo!$75:$75,""),
IF($C56="Naren Baliga",_xlfn.XLOOKUP($B56,PROSPER_Baliga!$1:$1,PROSPER_Baliga!$75:$75,""),
IF($C56="Thorsten Huhn",_xlfn.XLOOKUP($B56,PROSPER_Huhn!$1:$1,PROSPER_Huhn!$75:$75,""),
IF($C56="Nick Hull",_xlfn.XLOOKUP($B56,PROSPER_Hull!$1:$1,PROSPER_Hull!$75:$75,""),
IF($C56="Monika Kotwani",_xlfn.XLOOKUP($B56,PROSPER_Kotwani!$1:$1,PROSPER_Kotwani!$75:$75,""),
IF($C56="Jonathan Wellner",_xlfn.XLOOKUP($B56,PROSPER_Wellner!$1:$1,PROSPER_Wellner!$75:$75,""),
IF($C56="Travis Harvey",_xlfn.XLOOKUP($B56,PROSPER_Harvey!$1:$1,PROSPER_Harvey!$75:$75,""),"")))))))="","",
IF($C56="Christopher Lobo",_xlfn.XLOOKUP($B56,PROSPER_Lobo!$1:$1,PROSPER_Lobo!$75:$75,""),
IF($C56="Naren Baliga",_xlfn.XLOOKUP($B56,PROSPER_Baliga!$1:$1,PROSPER_Baliga!$75:$75,""),
IF($C56="Thorsten Huhn",_xlfn.XLOOKUP($B56,PROSPER_Huhn!$1:$1,PROSPER_Huhn!$75:$75,""),
IF($C56="Nick Hull",_xlfn.XLOOKUP($B56,PROSPER_Hull!$1:$1,PROSPER_Hull!$75:$75,""),
IF($C56="Monika Kotwani",_xlfn.XLOOKUP($B56,PROSPER_Kotwani!$1:$1,PROSPER_Kotwani!$75:$75,""),
IF($C56="Jonathan Wellner",_xlfn.XLOOKUP($B56,PROSPER_Wellner!$1:$1,PROSPER_Wellner!$75:$75,""),
IF($C56="Travis Harvey",_xlfn.XLOOKUP($B56,PROSPER_Harvey!$1:$1,PROSPER_Harvey!$75:$75,""),"")))))))))</f>
        <v>No Comment</v>
      </c>
      <c r="JY56" s="141" t="str">
        <f t="shared" si="488"/>
        <v>N/A</v>
      </c>
      <c r="JZ56" s="135" t="str">
        <f>_xlfn.XLOOKUP(B56,PROSPERInitial_Query!$E:$E,PROSPERInitial_Query!$AT:$AT,"",,-1)</f>
        <v/>
      </c>
      <c r="KA56" s="136" t="str">
        <f t="shared" si="409"/>
        <v>Vineet Tyagi7 - ResponsibilityPeople Management</v>
      </c>
      <c r="KB56" s="136" t="str">
        <f>_xlfn.XLOOKUP(KA56,PROSPERDelta_Query!BK:BK,PROSPERDelta_Query!BH:BH,"",,-1)</f>
        <v/>
      </c>
      <c r="KC56" s="137" t="str">
        <f t="shared" si="489"/>
        <v>N/A</v>
      </c>
      <c r="KD56" s="137" t="str">
        <f>IF(IF(IF($C56="Christopher Lobo",_xlfn.XLOOKUP($B56,PROSPER_Lobo!$1:$1,PROSPER_Lobo!$76:$76,""),
IF($C56="Naren Baliga",_xlfn.XLOOKUP($B56,PROSPER_Baliga!$1:$1,PROSPER_Baliga!$76:$76,""),
IF($C56="Thorsten Huhn",_xlfn.XLOOKUP($B56,PROSPER_Huhn!$1:$1,PROSPER_Huhn!$76:$76,""),
IF($C56="Nick Hull",_xlfn.XLOOKUP($B56,PROSPER_Hull!$1:$1,PROSPER_Hull!$76:$76,""),
IF($C56="Monika Kotwani",_xlfn.XLOOKUP($B56,PROSPER_Kotwani!$1:$1,PROSPER_Kotwani!$76:$76,""),
IF($C56="Jonathan Wellner",_xlfn.XLOOKUP($B56,PROSPER_Wellner!$1:$1,PROSPER_Wellner!$76:$76,""),
IF($C56="Travis Harvey",_xlfn.XLOOKUP($B56,PROSPER_Harvey!$1:$1,PROSPER_Harvey!$76:$76,""),"")))))))="","",
IF($C56="Christopher Lobo",_xlfn.XLOOKUP($B56,PROSPER_Lobo!$1:$1,PROSPER_Lobo!$76:$76,""),
IF($C56="Naren Baliga",_xlfn.XLOOKUP($B56,PROSPER_Baliga!$1:$1,PROSPER_Baliga!$76:$76,""),
IF($C56="Thorsten Huhn",_xlfn.XLOOKUP($B56,PROSPER_Huhn!$1:$1,PROSPER_Huhn!$76:$76,""),
IF($C56="Nick Hull",_xlfn.XLOOKUP($B56,PROSPER_Hull!$1:$1,PROSPER_Hull!$76:$76,""),
IF($C56="Monika Kotwani",_xlfn.XLOOKUP($B56,PROSPER_Kotwani!$1:$1,PROSPER_Kotwani!$76:$76,""),
IF($C56="Jonathan Wellner",_xlfn.XLOOKUP($B56,PROSPER_Wellner!$1:$1,PROSPER_Wellner!$76:$76,""),
IF($C56="Travis Harvey",_xlfn.XLOOKUP($B56,PROSPER_Harvey!$1:$1,PROSPER_Harvey!$76:$76,""),""))))))))="","No Score",IF(IF($C56="Christopher Lobo",_xlfn.XLOOKUP($B56,PROSPER_Lobo!$1:$1,PROSPER_Lobo!$76:$76,""),
IF($C56="Naren Baliga",_xlfn.XLOOKUP($B56,PROSPER_Baliga!$1:$1,PROSPER_Baliga!$76:$76,""),
IF($C56="Thorsten Huhn",_xlfn.XLOOKUP($B56,PROSPER_Huhn!$1:$1,PROSPER_Huhn!$76:$76,""),
IF($C56="Nick Hull",_xlfn.XLOOKUP($B56,PROSPER_Hull!$1:$1,PROSPER_Hull!$76:$76,""),
IF($C56="Monika Kotwani",_xlfn.XLOOKUP($B56,PROSPER_Kotwani!$1:$1,PROSPER_Kotwani!$76:$76,""),
IF($C56="Jonathan Wellner",_xlfn.XLOOKUP($B56,PROSPER_Wellner!$1:$1,PROSPER_Wellner!$76:$76,""),
IF($C56="Travis Harvey",_xlfn.XLOOKUP($B56,PROSPER_Harvey!$1:$1,PROSPER_Harvey!$76:$76,""),"")))))))="","",
IF($C56="Christopher Lobo",_xlfn.XLOOKUP($B56,PROSPER_Lobo!$1:$1,PROSPER_Lobo!$76:$76,""),
IF($C56="Naren Baliga",_xlfn.XLOOKUP($B56,PROSPER_Baliga!$1:$1,PROSPER_Baliga!$76:$76,""),
IF($C56="Thorsten Huhn",_xlfn.XLOOKUP($B56,PROSPER_Huhn!$1:$1,PROSPER_Huhn!$76:$76,""),
IF($C56="Nick Hull",_xlfn.XLOOKUP($B56,PROSPER_Hull!$1:$1,PROSPER_Hull!$76:$76,""),
IF($C56="Monika Kotwani",_xlfn.XLOOKUP($B56,PROSPER_Kotwani!$1:$1,PROSPER_Kotwani!$76:$76,""),
IF($C56="Jonathan Wellner",_xlfn.XLOOKUP($B56,PROSPER_Wellner!$1:$1,PROSPER_Wellner!$76:$76,""),
IF($C56="Travis Harvey",_xlfn.XLOOKUP($B56,PROSPER_Harvey!$1:$1,PROSPER_Harvey!$76:$76,""),"")))))))))</f>
        <v>No Score</v>
      </c>
      <c r="KE56" s="138" t="str">
        <f>IF(IF(IF($C56="Christopher Lobo",_xlfn.XLOOKUP($B56,PROSPER_Lobo!$1:$1,PROSPER_Lobo!$77:$77,""),
IF($C56="Naren Baliga",_xlfn.XLOOKUP($B56,PROSPER_Baliga!$1:$1,PROSPER_Baliga!$77:$77,""),
IF($C56="Thorsten Huhn",_xlfn.XLOOKUP($B56,PROSPER_Huhn!$1:$1,PROSPER_Huhn!$77:$77,""),
IF($C56="Nick Hull",_xlfn.XLOOKUP($B56,PROSPER_Hull!$1:$1,PROSPER_Hull!$77:$77,""),
IF($C56="Monika Kotwani",_xlfn.XLOOKUP($B56,PROSPER_Kotwani!$1:$1,PROSPER_Kotwani!$77:$77,""),
IF($C56="Jonathan Wellner",_xlfn.XLOOKUP($B56,PROSPER_Wellner!$1:$1,PROSPER_Wellner!$77:$77,""),
IF($C56="Travis Harvey",_xlfn.XLOOKUP($B56,PROSPER_Harvey!$1:$1,PROSPER_Harvey!$77:$77,""),"")))))))="","",
IF($C56="Christopher Lobo",_xlfn.XLOOKUP($B56,PROSPER_Lobo!$1:$1,PROSPER_Lobo!$77:$77,""),
IF($C56="Naren Baliga",_xlfn.XLOOKUP($B56,PROSPER_Baliga!$1:$1,PROSPER_Baliga!$77:$77,""),
IF($C56="Thorsten Huhn",_xlfn.XLOOKUP($B56,PROSPER_Huhn!$1:$1,PROSPER_Huhn!$77:$77,""),
IF($C56="Nick Hull",_xlfn.XLOOKUP($B56,PROSPER_Hull!$1:$1,PROSPER_Hull!$77:$77,""),
IF($C56="Monika Kotwani",_xlfn.XLOOKUP($B56,PROSPER_Kotwani!$1:$1,PROSPER_Kotwani!$77:$77,""),
IF($C56="Jonathan Wellner",_xlfn.XLOOKUP($B56,PROSPER_Wellner!$1:$1,PROSPER_Wellner!$77:$77,""),
IF($C56="Travis Harvey",_xlfn.XLOOKUP($B56,PROSPER_Harvey!$1:$1,PROSPER_Harvey!$77:$77,""),""))))))))="","No Comment",IF(IF($C56="Christopher Lobo",_xlfn.XLOOKUP($B56,PROSPER_Lobo!$1:$1,PROSPER_Lobo!$77:$77,""),
IF($C56="Naren Baliga",_xlfn.XLOOKUP($B56,PROSPER_Baliga!$1:$1,PROSPER_Baliga!$77:$77,""),
IF($C56="Thorsten Huhn",_xlfn.XLOOKUP($B56,PROSPER_Huhn!$1:$1,PROSPER_Huhn!$77:$77,""),
IF($C56="Nick Hull",_xlfn.XLOOKUP($B56,PROSPER_Hull!$1:$1,PROSPER_Hull!$77:$77,""),
IF($C56="Monika Kotwani",_xlfn.XLOOKUP($B56,PROSPER_Kotwani!$1:$1,PROSPER_Kotwani!$77:$77,""),
IF($C56="Jonathan Wellner",_xlfn.XLOOKUP($B56,PROSPER_Wellner!$1:$1,PROSPER_Wellner!$77:$77,""),
IF($C56="Travis Harvey",_xlfn.XLOOKUP($B56,PROSPER_Harvey!$1:$1,PROSPER_Harvey!$77:$77,""),"")))))))="","",
IF($C56="Christopher Lobo",_xlfn.XLOOKUP($B56,PROSPER_Lobo!$1:$1,PROSPER_Lobo!$77:$77,""),
IF($C56="Naren Baliga",_xlfn.XLOOKUP($B56,PROSPER_Baliga!$1:$1,PROSPER_Baliga!$77:$77,""),
IF($C56="Thorsten Huhn",_xlfn.XLOOKUP($B56,PROSPER_Huhn!$1:$1,PROSPER_Huhn!$77:$77,""),
IF($C56="Nick Hull",_xlfn.XLOOKUP($B56,PROSPER_Hull!$1:$1,PROSPER_Hull!$77:$77,""),
IF($C56="Monika Kotwani",_xlfn.XLOOKUP($B56,PROSPER_Kotwani!$1:$1,PROSPER_Kotwani!$77:$77,""),
IF($C56="Jonathan Wellner",_xlfn.XLOOKUP($B56,PROSPER_Wellner!$1:$1,PROSPER_Wellner!$77:$77,""),
IF($C56="Travis Harvey",_xlfn.XLOOKUP($B56,PROSPER_Harvey!$1:$1,PROSPER_Harvey!$77:$77,""),"")))))))))</f>
        <v>No Comment</v>
      </c>
      <c r="KF56" s="141" t="str">
        <f t="shared" si="490"/>
        <v>N/A</v>
      </c>
      <c r="KG56" s="135" t="str">
        <f>_xlfn.XLOOKUP(B56,PROSPERInitial_Query!$E:$E,PROSPERInitial_Query!$AU:$AU,"",,-1)</f>
        <v/>
      </c>
      <c r="KH56" s="136" t="str">
        <f t="shared" si="410"/>
        <v>Vineet Tyagi7 - ResponsibilitySelf Sufficiency</v>
      </c>
      <c r="KI56" s="136" t="str">
        <f>_xlfn.XLOOKUP(KH56,PROSPERDelta_Query!BK:BK,PROSPERDelta_Query!BI:BI,"",,-1)</f>
        <v/>
      </c>
      <c r="KJ56" s="137" t="str">
        <f t="shared" si="491"/>
        <v>N/A</v>
      </c>
      <c r="KK56" s="137" t="str">
        <f>IF(IF(IF($C56="Christopher Lobo",_xlfn.XLOOKUP($B56,PROSPER_Lobo!$1:$1,PROSPER_Lobo!$78:$78,""),
IF($C56="Naren Baliga",_xlfn.XLOOKUP($B56,PROSPER_Baliga!$1:$1,PROSPER_Baliga!$78:$78,""),
IF($C56="Thorsten Huhn",_xlfn.XLOOKUP($B56,PROSPER_Huhn!$1:$1,PROSPER_Huhn!$78:$78,""),
IF($C56="Nick Hull",_xlfn.XLOOKUP($B56,PROSPER_Hull!$1:$1,PROSPER_Hull!$78:$78,""),
IF($C56="Monika Kotwani",_xlfn.XLOOKUP($B56,PROSPER_Kotwani!$1:$1,PROSPER_Kotwani!$78:$78,""),
IF($C56="Jonathan Wellner",_xlfn.XLOOKUP($B56,PROSPER_Wellner!$1:$1,PROSPER_Wellner!$78:$78,""),
IF($C56="Travis Harvey",_xlfn.XLOOKUP($B56,PROSPER_Harvey!$1:$1,PROSPER_Harvey!$78:$78,""),"")))))))="","",
IF($C56="Christopher Lobo",_xlfn.XLOOKUP($B56,PROSPER_Lobo!$1:$1,PROSPER_Lobo!$78:$78,""),
IF($C56="Naren Baliga",_xlfn.XLOOKUP($B56,PROSPER_Baliga!$1:$1,PROSPER_Baliga!$78:$78,""),
IF($C56="Thorsten Huhn",_xlfn.XLOOKUP($B56,PROSPER_Huhn!$1:$1,PROSPER_Huhn!$78:$78,""),
IF($C56="Nick Hull",_xlfn.XLOOKUP($B56,PROSPER_Hull!$1:$1,PROSPER_Hull!$78:$78,""),
IF($C56="Monika Kotwani",_xlfn.XLOOKUP($B56,PROSPER_Kotwani!$1:$1,PROSPER_Kotwani!$78:$78,""),
IF($C56="Jonathan Wellner",_xlfn.XLOOKUP($B56,PROSPER_Wellner!$1:$1,PROSPER_Wellner!$78:$78,""),
IF($C56="Travis Harvey",_xlfn.XLOOKUP($B56,PROSPER_Harvey!$1:$1,PROSPER_Harvey!$78:$78,""),""))))))))="","No Score",IF(IF($C56="Christopher Lobo",_xlfn.XLOOKUP($B56,PROSPER_Lobo!$1:$1,PROSPER_Lobo!$78:$78,""),
IF($C56="Naren Baliga",_xlfn.XLOOKUP($B56,PROSPER_Baliga!$1:$1,PROSPER_Baliga!$78:$78,""),
IF($C56="Thorsten Huhn",_xlfn.XLOOKUP($B56,PROSPER_Huhn!$1:$1,PROSPER_Huhn!$78:$78,""),
IF($C56="Nick Hull",_xlfn.XLOOKUP($B56,PROSPER_Hull!$1:$1,PROSPER_Hull!$78:$78,""),
IF($C56="Monika Kotwani",_xlfn.XLOOKUP($B56,PROSPER_Kotwani!$1:$1,PROSPER_Kotwani!$78:$78,""),
IF($C56="Jonathan Wellner",_xlfn.XLOOKUP($B56,PROSPER_Wellner!$1:$1,PROSPER_Wellner!$78:$78,""),
IF($C56="Travis Harvey",_xlfn.XLOOKUP($B56,PROSPER_Harvey!$1:$1,PROSPER_Harvey!$78:$78,""),"")))))))="","",
IF($C56="Christopher Lobo",_xlfn.XLOOKUP($B56,PROSPER_Lobo!$1:$1,PROSPER_Lobo!$78:$78,""),
IF($C56="Naren Baliga",_xlfn.XLOOKUP($B56,PROSPER_Baliga!$1:$1,PROSPER_Baliga!$78:$78,""),
IF($C56="Thorsten Huhn",_xlfn.XLOOKUP($B56,PROSPER_Huhn!$1:$1,PROSPER_Huhn!$78:$78,""),
IF($C56="Nick Hull",_xlfn.XLOOKUP($B56,PROSPER_Hull!$1:$1,PROSPER_Hull!$78:$78,""),
IF($C56="Monika Kotwani",_xlfn.XLOOKUP($B56,PROSPER_Kotwani!$1:$1,PROSPER_Kotwani!$78:$78,""),
IF($C56="Jonathan Wellner",_xlfn.XLOOKUP($B56,PROSPER_Wellner!$1:$1,PROSPER_Wellner!$78:$78,""),
IF($C56="Travis Harvey",_xlfn.XLOOKUP($B56,PROSPER_Harvey!$1:$1,PROSPER_Harvey!$78:$78,""),"")))))))))</f>
        <v>No Score</v>
      </c>
      <c r="KL56" s="138" t="str">
        <f>IF(IF(IF($C56="Christopher Lobo",_xlfn.XLOOKUP($B56,PROSPER_Lobo!$1:$1,PROSPER_Lobo!$79:$79,""),
IF($C56="Naren Baliga",_xlfn.XLOOKUP($B56,PROSPER_Baliga!$1:$1,PROSPER_Baliga!$79:$79,""),
IF($C56="Thorsten Huhn",_xlfn.XLOOKUP($B56,PROSPER_Huhn!$1:$1,PROSPER_Huhn!$79:$79,""),
IF($C56="Nick Hull",_xlfn.XLOOKUP($B56,PROSPER_Hull!$1:$1,PROSPER_Hull!$79:$79,""),
IF($C56="Monika Kotwani",_xlfn.XLOOKUP($B56,PROSPER_Kotwani!$1:$1,PROSPER_Kotwani!$79:$79,""),
IF($C56="Jonathan Wellner",_xlfn.XLOOKUP($B56,PROSPER_Wellner!$1:$1,PROSPER_Wellner!$79:$79,""),
IF($C56="Travis Harvey",_xlfn.XLOOKUP($B56,PROSPER_Harvey!$1:$1,PROSPER_Harvey!$79:$79,""),"")))))))="","",
IF($C56="Christopher Lobo",_xlfn.XLOOKUP($B56,PROSPER_Lobo!$1:$1,PROSPER_Lobo!$79:$79,""),
IF($C56="Naren Baliga",_xlfn.XLOOKUP($B56,PROSPER_Baliga!$1:$1,PROSPER_Baliga!$79:$79,""),
IF($C56="Thorsten Huhn",_xlfn.XLOOKUP($B56,PROSPER_Huhn!$1:$1,PROSPER_Huhn!$79:$79,""),
IF($C56="Nick Hull",_xlfn.XLOOKUP($B56,PROSPER_Hull!$1:$1,PROSPER_Hull!$79:$79,""),
IF($C56="Monika Kotwani",_xlfn.XLOOKUP($B56,PROSPER_Kotwani!$1:$1,PROSPER_Kotwani!$79:$79,""),
IF($C56="Jonathan Wellner",_xlfn.XLOOKUP($B56,PROSPER_Wellner!$1:$1,PROSPER_Wellner!$79:$79,""),
IF($C56="Travis Harvey",_xlfn.XLOOKUP($B56,PROSPER_Harvey!$1:$1,PROSPER_Harvey!$79:$79,""),""))))))))="","No Comment",IF(IF($C56="Christopher Lobo",_xlfn.XLOOKUP($B56,PROSPER_Lobo!$1:$1,PROSPER_Lobo!$79:$79,""),
IF($C56="Naren Baliga",_xlfn.XLOOKUP($B56,PROSPER_Baliga!$1:$1,PROSPER_Baliga!$79:$79,""),
IF($C56="Thorsten Huhn",_xlfn.XLOOKUP($B56,PROSPER_Huhn!$1:$1,PROSPER_Huhn!$79:$79,""),
IF($C56="Nick Hull",_xlfn.XLOOKUP($B56,PROSPER_Hull!$1:$1,PROSPER_Hull!$79:$79,""),
IF($C56="Monika Kotwani",_xlfn.XLOOKUP($B56,PROSPER_Kotwani!$1:$1,PROSPER_Kotwani!$79:$79,""),
IF($C56="Jonathan Wellner",_xlfn.XLOOKUP($B56,PROSPER_Wellner!$1:$1,PROSPER_Wellner!$79:$79,""),
IF($C56="Travis Harvey",_xlfn.XLOOKUP($B56,PROSPER_Harvey!$1:$1,PROSPER_Harvey!$79:$79,""),"")))))))="","",
IF($C56="Christopher Lobo",_xlfn.XLOOKUP($B56,PROSPER_Lobo!$1:$1,PROSPER_Lobo!$79:$79,""),
IF($C56="Naren Baliga",_xlfn.XLOOKUP($B56,PROSPER_Baliga!$1:$1,PROSPER_Baliga!$79:$79,""),
IF($C56="Thorsten Huhn",_xlfn.XLOOKUP($B56,PROSPER_Huhn!$1:$1,PROSPER_Huhn!$79:$79,""),
IF($C56="Nick Hull",_xlfn.XLOOKUP($B56,PROSPER_Hull!$1:$1,PROSPER_Hull!$79:$79,""),
IF($C56="Monika Kotwani",_xlfn.XLOOKUP($B56,PROSPER_Kotwani!$1:$1,PROSPER_Kotwani!$79:$79,""),
IF($C56="Jonathan Wellner",_xlfn.XLOOKUP($B56,PROSPER_Wellner!$1:$1,PROSPER_Wellner!$79:$79,""),
IF($C56="Travis Harvey",_xlfn.XLOOKUP($B56,PROSPER_Harvey!$1:$1,PROSPER_Harvey!$79:$79,""),"")))))))))</f>
        <v>No Comment</v>
      </c>
      <c r="KM56" s="141" t="str">
        <f t="shared" si="492"/>
        <v>N/A</v>
      </c>
      <c r="KN56" s="145" t="str">
        <f t="shared" si="493"/>
        <v>N/A</v>
      </c>
      <c r="KO56" s="146" t="str">
        <f t="shared" si="494"/>
        <v>N/A</v>
      </c>
      <c r="KP56" s="194" t="str">
        <f t="shared" si="495"/>
        <v>N/A</v>
      </c>
      <c r="KQ56" s="147">
        <f t="shared" si="496"/>
        <v>4</v>
      </c>
      <c r="KR56" s="148"/>
      <c r="KS56" s="148"/>
      <c r="KT56" s="148"/>
      <c r="KU56" s="149"/>
    </row>
    <row r="57" spans="2:307" ht="15.75" thickBot="1" x14ac:dyDescent="0.3">
      <c r="B57" s="151" t="s">
        <v>117</v>
      </c>
      <c r="C57" s="152" t="s">
        <v>489</v>
      </c>
      <c r="D57" s="153" t="str">
        <f>_xlfn.XLOOKUP(B57,PROSPERInitial_Query!E:E,PROSPERInitial_Query!G:G,"",,-1)</f>
        <v/>
      </c>
      <c r="E57" s="154" t="str">
        <f t="shared" si="361"/>
        <v>Virendra Kumar Soni1 - PortfolioDesign Success</v>
      </c>
      <c r="F57" s="155" t="str">
        <f>_xlfn.XLOOKUP(E57,PROSPERDelta_Query!BK:BK,PROSPERDelta_Query!I:I,"",,-1)</f>
        <v/>
      </c>
      <c r="G57" s="156" t="str">
        <f t="shared" si="411"/>
        <v>N/A</v>
      </c>
      <c r="H57" s="157">
        <f>IF(IF(IF($C57="Christopher Lobo",_xlfn.XLOOKUP($B57,PROSPER_Lobo!$1:$1,PROSPER_Lobo!$2:$2,""),
IF($C57="Naren Baliga",_xlfn.XLOOKUP($B57,PROSPER_Baliga!$1:$1,PROSPER_Baliga!$2:$2,""),
IF($C57="Thorsten Huhn",_xlfn.XLOOKUP($B57,PROSPER_Huhn!$1:$1,PROSPER_Huhn!$2:$2,""),
IF($C57="Nick Hull",_xlfn.XLOOKUP($B57,PROSPER_Hull!$1:$1,PROSPER_Hull!$2:$2,""),
IF($C57="Monika Kotwani",_xlfn.XLOOKUP($B57,PROSPER_Kotwani!$1:$1,PROSPER_Kotwani!$2:$2,""),
IF($C57="Jonathan Wellner",_xlfn.XLOOKUP($B57,PROSPER_Wellner!$1:$1,PROSPER_Wellner!$2:$2,""),
IF($C57="Travis Harvey",_xlfn.XLOOKUP($B57,PROSPER_Harvey!$1:$1,PROSPER_Harvey!$2:$2,""),"")))))))="","",
IF($C57="Christopher Lobo",_xlfn.XLOOKUP($B57,PROSPER_Lobo!$1:$1,PROSPER_Lobo!$2:$2,""),
IF($C57="Naren Baliga",_xlfn.XLOOKUP($B57,PROSPER_Baliga!$1:$1,PROSPER_Baliga!$2:$2,""),
IF($C57="Thorsten Huhn",_xlfn.XLOOKUP($B57,PROSPER_Huhn!$1:$1,PROSPER_Huhn!$2:$2,""),
IF($C57="Nick Hull",_xlfn.XLOOKUP($B57,PROSPER_Hull!$1:$1,PROSPER_Hull!$2:$2,""),
IF($C57="Monika Kotwani",_xlfn.XLOOKUP($B57,PROSPER_Kotwani!$1:$1,PROSPER_Kotwani!$2:$2,""),
IF($C57="Jonathan Wellner",_xlfn.XLOOKUP($B57,PROSPER_Wellner!$1:$1,PROSPER_Wellner!$2:$2,""),
IF($C57="Travis Harvey",_xlfn.XLOOKUP($B57,PROSPER_Harvey!$1:$1,PROSPER_Harvey!$2:$2,""),""))))))))="","No Score",(IF(IF($C57="Christopher Lobo",_xlfn.XLOOKUP($B57,PROSPER_Lobo!$1:$1,PROSPER_Lobo!$2:$2,""),
IF($C57="Naren Baliga",_xlfn.XLOOKUP($B57,PROSPER_Baliga!$1:$1,PROSPER_Baliga!$2:$2,""),
IF($C57="Thorsten Huhn",_xlfn.XLOOKUP($B57,PROSPER_Huhn!$1:$1,PROSPER_Huhn!$2:$2,""),
IF($C57="Nick Hull",_xlfn.XLOOKUP($B57,PROSPER_Hull!$1:$1,PROSPER_Hull!$2:$2,""),
IF($C57="Monika Kotwani",_xlfn.XLOOKUP($B57,PROSPER_Kotwani!$1:$1,PROSPER_Kotwani!$2:$2,""),
IF($C57="Jonathan Wellner",_xlfn.XLOOKUP($B57,PROSPER_Wellner!$1:$1,PROSPER_Wellner!$2:$2,""),
IF($C57="Travis Harvey",_xlfn.XLOOKUP($B57,PROSPER_Harvey!$1:$1,PROSPER_Harvey!$2:$2,""),"")))))))="","",
IF($C57="Christopher Lobo",_xlfn.XLOOKUP($B57,PROSPER_Lobo!$1:$1,PROSPER_Lobo!$2:$2,""),
IF($C57="Naren Baliga",_xlfn.XLOOKUP($B57,PROSPER_Baliga!$1:$1,PROSPER_Baliga!$2:$2,""),
IF($C57="Thorsten Huhn",_xlfn.XLOOKUP($B57,PROSPER_Huhn!$1:$1,PROSPER_Huhn!$2:$2,""),
IF($C57="Nick Hull",_xlfn.XLOOKUP($B57,PROSPER_Hull!$1:$1,PROSPER_Hull!$2:$2,""),
IF($C57="Monika Kotwani",_xlfn.XLOOKUP($B57,PROSPER_Kotwani!$1:$1,PROSPER_Kotwani!$2:$2,""),
IF($C57="Jonathan Wellner",_xlfn.XLOOKUP($B57,PROSPER_Wellner!$1:$1,PROSPER_Wellner!$2:$2,""),
IF($C57="Travis Harvey",_xlfn.XLOOKUP($B57,PROSPER_Harvey!$1:$1,PROSPER_Harvey!$2:$2,""),""))))))))))</f>
        <v>7</v>
      </c>
      <c r="I57" s="158" t="str">
        <f>IF(IF(IF($C57="Christopher Lobo",_xlfn.XLOOKUP($B57,PROSPER_Lobo!$1:$1,PROSPER_Lobo!$3:$3,""),
IF($C57="Naren Baliga",_xlfn.XLOOKUP($B57,PROSPER_Baliga!$1:$1,PROSPER_Baliga!$3:$3,""),
IF($C57="Thorsten Huhn",_xlfn.XLOOKUP($B57,PROSPER_Huhn!$1:$1,PROSPER_Huhn!$3:$3,""),
IF($C57="Nick Hull",_xlfn.XLOOKUP($B57,PROSPER_Hull!$1:$1,PROSPER_Hull!$3:$3,""),
IF($C57="Monika Kotwani",_xlfn.XLOOKUP($B57,PROSPER_Kotwani!$1:$1,PROSPER_Kotwani!$3:$3,""),
IF($C57="Jonathan Wellner",_xlfn.XLOOKUP($B57,PROSPER_Wellner!$1:$1,PROSPER_Wellner!$3:$3,""),
IF($C57="Travis Harvey",_xlfn.XLOOKUP($B57,PROSPER_Harvey!$1:$1,PROSPER_Harvey!$3:$3,""),"")))))))="","",
IF($C57="Christopher Lobo",_xlfn.XLOOKUP($B57,PROSPER_Lobo!$1:$1,PROSPER_Lobo!$3:$3,""),
IF($C57="Naren Baliga",_xlfn.XLOOKUP($B57,PROSPER_Baliga!$1:$1,PROSPER_Baliga!$3:$3,""),
IF($C57="Thorsten Huhn",_xlfn.XLOOKUP($B57,PROSPER_Huhn!$1:$1,PROSPER_Huhn!$3:$3,""),
IF($C57="Nick Hull",_xlfn.XLOOKUP($B57,PROSPER_Hull!$1:$1,PROSPER_Hull!$3:$3,""),
IF($C57="Monika Kotwani",_xlfn.XLOOKUP($B57,PROSPER_Kotwani!$1:$1,PROSPER_Kotwani!$3:$3,""),
IF($C57="Jonathan Wellner",_xlfn.XLOOKUP($B57,PROSPER_Wellner!$1:$1,PROSPER_Wellner!$3:$3,""),
IF($C57="Travis Harvey",_xlfn.XLOOKUP($B57,PROSPER_Harvey!$1:$1,PROSPER_Harvey!$3:$3,""),""))))))))="","No Comment",IF(IF($C57="Christopher Lobo",_xlfn.XLOOKUP($B57,PROSPER_Lobo!$1:$1,PROSPER_Lobo!$3:$3,""),
IF($C57="Naren Baliga",_xlfn.XLOOKUP($B57,PROSPER_Baliga!$1:$1,PROSPER_Baliga!$3:$3,""),
IF($C57="Thorsten Huhn",_xlfn.XLOOKUP($B57,PROSPER_Huhn!$1:$1,PROSPER_Huhn!$3:$3,""),
IF($C57="Nick Hull",_xlfn.XLOOKUP($B57,PROSPER_Hull!$1:$1,PROSPER_Hull!$3:$3,""),
IF($C57="Monika Kotwani",_xlfn.XLOOKUP($B57,PROSPER_Kotwani!$1:$1,PROSPER_Kotwani!$3:$3,""),
IF($C57="Jonathan Wellner",_xlfn.XLOOKUP($B57,PROSPER_Wellner!$1:$1,PROSPER_Wellner!$3:$3,""),
IF($C57="Travis Harvey",_xlfn.XLOOKUP($B57,PROSPER_Harvey!$1:$1,PROSPER_Harvey!$3:$3,""),"")))))))="","",
IF($C57="Christopher Lobo",_xlfn.XLOOKUP($B57,PROSPER_Lobo!$1:$1,PROSPER_Lobo!$3:$3,""),
IF($C57="Naren Baliga",_xlfn.XLOOKUP($B57,PROSPER_Baliga!$1:$1,PROSPER_Baliga!$3:$3,""),
IF($C57="Thorsten Huhn",_xlfn.XLOOKUP($B57,PROSPER_Huhn!$1:$1,PROSPER_Huhn!$3:$3,""),
IF($C57="Nick Hull",_xlfn.XLOOKUP($B57,PROSPER_Hull!$1:$1,PROSPER_Hull!$3:$3,""),
IF($C57="Monika Kotwani",_xlfn.XLOOKUP($B57,PROSPER_Kotwani!$1:$1,PROSPER_Kotwani!$3:$3,""),
IF($C57="Jonathan Wellner",_xlfn.XLOOKUP($B57,PROSPER_Wellner!$1:$1,PROSPER_Wellner!$3:$3,""),
IF($C57="Travis Harvey",_xlfn.XLOOKUP($B57,PROSPER_Harvey!$1:$1,PROSPER_Harvey!$3:$3,""),"")))))))))</f>
        <v>Gilead is a good Design success model</v>
      </c>
      <c r="J57" s="157">
        <f>IFERROR(ROUND(_xlfn.XLOOKUP(B57,DesignSuccessChallenge_Query!$E:$E,DesignSuccessChallenge_Query!$F:$F)/4.7,0),"Not Taken")</f>
        <v>6</v>
      </c>
      <c r="K57" s="185">
        <f t="shared" si="412"/>
        <v>6.5</v>
      </c>
      <c r="L57" s="153" t="str">
        <f>_xlfn.XLOOKUP(B57,PROSPERInitial_Query!$E:$E,PROSPERInitial_Query!$H:$H,"",,-1)</f>
        <v/>
      </c>
      <c r="M57" s="154" t="str">
        <f t="shared" si="362"/>
        <v>Virendra Kumar Soni1 - PortfolioPremium Engagement</v>
      </c>
      <c r="N57" s="159" t="str">
        <f>_xlfn.XLOOKUP(M57,PROSPERDelta_Query!BK:BK,PROSPERDelta_Query!J:J,"",,-1)</f>
        <v/>
      </c>
      <c r="O57" s="157" t="str">
        <f t="shared" si="413"/>
        <v>N/A</v>
      </c>
      <c r="P57" s="157" t="str">
        <f>IF(IF(IF($C57="Christopher Lobo",_xlfn.XLOOKUP($B57,PROSPER_Lobo!$1:$1,PROSPER_Lobo!$4:$4,""),
IF($C57="Naren Baliga",_xlfn.XLOOKUP($B57,PROSPER_Baliga!$1:$1,PROSPER_Baliga!$4:$4,""),
IF($C57="Thorsten Huhn",_xlfn.XLOOKUP($B57,PROSPER_Huhn!$1:$1,PROSPER_Huhn!$4:$4,""),
IF($C57="Nick Hull",_xlfn.XLOOKUP($B57,PROSPER_Hull!$1:$1,PROSPER_Hull!$4:$4,""),
IF($C57="Monika Kotwani",_xlfn.XLOOKUP($B57,PROSPER_Kotwani!$1:$1,PROSPER_Kotwani!$4:$4,""),
IF($C57="Jonathan Wellner",_xlfn.XLOOKUP($B57,PROSPER_Wellner!$1:$1,PROSPER_Wellner!$4:$4,""),
IF($C57="Travis Harvey",_xlfn.XLOOKUP($B57,PROSPER_Harvey!$1:$1,PROSPER_Harvey!$4:$4,""),"")))))))="","",
IF($C57="Christopher Lobo",_xlfn.XLOOKUP($B57,PROSPER_Lobo!$1:$1,PROSPER_Lobo!$4:$4,""),
IF($C57="Naren Baliga",_xlfn.XLOOKUP($B57,PROSPER_Baliga!$1:$1,PROSPER_Baliga!$4:$4,""),
IF($C57="Thorsten Huhn",_xlfn.XLOOKUP($B57,PROSPER_Huhn!$1:$1,PROSPER_Huhn!$4:$4,""),
IF($C57="Nick Hull",_xlfn.XLOOKUP($B57,PROSPER_Hull!$1:$1,PROSPER_Hull!$4:$4,""),
IF($C57="Monika Kotwani",_xlfn.XLOOKUP($B57,PROSPER_Kotwani!$1:$1,PROSPER_Kotwani!$4:$4,""),
IF($C57="Jonathan Wellner",_xlfn.XLOOKUP($B57,PROSPER_Wellner!$1:$1,PROSPER_Wellner!$4:$4,""),
IF($C57="Travis Harvey",_xlfn.XLOOKUP($B57,PROSPER_Harvey!$1:$1,PROSPER_Harvey!$4:$4,""),""))))))))="","No Score",IF(IF($C57="Christopher Lobo",_xlfn.XLOOKUP($B57,PROSPER_Lobo!$1:$1,PROSPER_Lobo!$4:$4,""),
IF($C57="Naren Baliga",_xlfn.XLOOKUP($B57,PROSPER_Baliga!$1:$1,PROSPER_Baliga!$4:$4,""),
IF($C57="Thorsten Huhn",_xlfn.XLOOKUP($B57,PROSPER_Huhn!$1:$1,PROSPER_Huhn!$4:$4,""),
IF($C57="Nick Hull",_xlfn.XLOOKUP($B57,PROSPER_Hull!$1:$1,PROSPER_Hull!$4:$4,""),
IF($C57="Monika Kotwani",_xlfn.XLOOKUP($B57,PROSPER_Kotwani!$1:$1,PROSPER_Kotwani!$4:$4,""),
IF($C57="Jonathan Wellner",_xlfn.XLOOKUP($B57,PROSPER_Wellner!$1:$1,PROSPER_Wellner!$4:$4,""),
IF($C57="Travis Harvey",_xlfn.XLOOKUP($B57,PROSPER_Harvey!$1:$1,PROSPER_Harvey!$4:$4,""),"")))))))="","",
IF($C57="Christopher Lobo",_xlfn.XLOOKUP($B57,PROSPER_Lobo!$1:$1,PROSPER_Lobo!$4:$4,""),
IF($C57="Naren Baliga",_xlfn.XLOOKUP($B57,PROSPER_Baliga!$1:$1,PROSPER_Baliga!$4:$4,""),
IF($C57="Thorsten Huhn",_xlfn.XLOOKUP($B57,PROSPER_Huhn!$1:$1,PROSPER_Huhn!$4:$4,""),
IF($C57="Nick Hull",_xlfn.XLOOKUP($B57,PROSPER_Hull!$1:$1,PROSPER_Hull!$4:$4,""),
IF($C57="Monika Kotwani",_xlfn.XLOOKUP($B57,PROSPER_Kotwani!$1:$1,PROSPER_Kotwani!$4:$4,""),
IF($C57="Jonathan Wellner",_xlfn.XLOOKUP($B57,PROSPER_Wellner!$1:$1,PROSPER_Wellner!$4:$4,""),
IF($C57="Travis Harvey",_xlfn.XLOOKUP($B57,PROSPER_Harvey!$1:$1,PROSPER_Harvey!$4:$4,""),"")))))))))</f>
        <v>No Score</v>
      </c>
      <c r="Q57" s="158" t="str">
        <f>IF(IF(IF($C57="Christopher Lobo",_xlfn.XLOOKUP($B57,PROSPER_Lobo!$1:$1,PROSPER_Lobo!$5:$5,""),
IF($C57="Naren Baliga",_xlfn.XLOOKUP($B57,PROSPER_Baliga!$1:$1,PROSPER_Baliga!$5:$5,""),
IF($C57="Thorsten Huhn",_xlfn.XLOOKUP($B57,PROSPER_Huhn!$1:$1,PROSPER_Huhn!$5:$5,""),
IF($C57="Nick Hull",_xlfn.XLOOKUP($B57,PROSPER_Hull!$1:$1,PROSPER_Hull!$5:$5,""),
IF($C57="Monika Kotwani",_xlfn.XLOOKUP($B57,PROSPER_Kotwani!$1:$1,PROSPER_Kotwani!$5:$5,""),
IF($C57="Jonathan Wellner",_xlfn.XLOOKUP($B57,PROSPER_Wellner!$1:$1,PROSPER_Wellner!$5:$5,""),
IF($C57="Travis Harvey",_xlfn.XLOOKUP($B57,PROSPER_Harvey!$1:$1,PROSPER_Harvey!$5:$5,""),"")))))))="","",
IF($C57="Christopher Lobo",_xlfn.XLOOKUP($B57,PROSPER_Lobo!$1:$1,PROSPER_Lobo!$5:$5,""),
IF($C57="Naren Baliga",_xlfn.XLOOKUP($B57,PROSPER_Baliga!$1:$1,PROSPER_Baliga!$5:$5,""),
IF($C57="Thorsten Huhn",_xlfn.XLOOKUP($B57,PROSPER_Huhn!$1:$1,PROSPER_Huhn!$5:$5,""),
IF($C57="Nick Hull",_xlfn.XLOOKUP($B57,PROSPER_Hull!$1:$1,PROSPER_Hull!$5:$5,""),
IF($C57="Monika Kotwani",_xlfn.XLOOKUP($B57,PROSPER_Kotwani!$1:$1,PROSPER_Kotwani!$5:$5,""),
IF($C57="Jonathan Wellner",_xlfn.XLOOKUP($B57,PROSPER_Wellner!$1:$1,PROSPER_Wellner!$5:$5,""),
IF($C57="Travis Harvey",_xlfn.XLOOKUP($B57,PROSPER_Harvey!$1:$1,PROSPER_Harvey!$5:$5,""),""))))))))="","No Comment",IF(IF($C57="Christopher Lobo",_xlfn.XLOOKUP($B57,PROSPER_Lobo!$1:$1,PROSPER_Lobo!$5:$5,""),
IF($C57="Naren Baliga",_xlfn.XLOOKUP($B57,PROSPER_Baliga!$1:$1,PROSPER_Baliga!$5:$5,""),
IF($C57="Thorsten Huhn",_xlfn.XLOOKUP($B57,PROSPER_Huhn!$1:$1,PROSPER_Huhn!$5:$5,""),
IF($C57="Nick Hull",_xlfn.XLOOKUP($B57,PROSPER_Hull!$1:$1,PROSPER_Hull!$5:$5,""),
IF($C57="Monika Kotwani",_xlfn.XLOOKUP($B57,PROSPER_Kotwani!$1:$1,PROSPER_Kotwani!$5:$5,""),
IF($C57="Jonathan Wellner",_xlfn.XLOOKUP($B57,PROSPER_Wellner!$1:$1,PROSPER_Wellner!$5:$5,""),
IF($C57="Travis Harvey",_xlfn.XLOOKUP($B57,PROSPER_Harvey!$1:$1,PROSPER_Harvey!$5:$5,""),"")))))))="","",
IF($C57="Christopher Lobo",_xlfn.XLOOKUP($B57,PROSPER_Lobo!$1:$1,PROSPER_Lobo!$5:$5,""),
IF($C57="Naren Baliga",_xlfn.XLOOKUP($B57,PROSPER_Baliga!$1:$1,PROSPER_Baliga!$5:$5,""),
IF($C57="Thorsten Huhn",_xlfn.XLOOKUP($B57,PROSPER_Huhn!$1:$1,PROSPER_Huhn!$5:$5,""),
IF($C57="Nick Hull",_xlfn.XLOOKUP($B57,PROSPER_Hull!$1:$1,PROSPER_Hull!$5:$5,""),
IF($C57="Monika Kotwani",_xlfn.XLOOKUP($B57,PROSPER_Kotwani!$1:$1,PROSPER_Kotwani!$5:$5,""),
IF($C57="Jonathan Wellner",_xlfn.XLOOKUP($B57,PROSPER_Wellner!$1:$1,PROSPER_Wellner!$5:$5,""),
IF($C57="Travis Harvey",_xlfn.XLOOKUP($B57,PROSPER_Harvey!$1:$1,PROSPER_Harvey!$5:$5,""),"")))))))))</f>
        <v>No Comment</v>
      </c>
      <c r="R57" s="157" t="s">
        <v>89</v>
      </c>
      <c r="S57" s="185" t="str">
        <f t="shared" si="414"/>
        <v>N/A</v>
      </c>
      <c r="T57" s="153" t="str">
        <f>_xlfn.XLOOKUP(B57,PROSPERInitial_Query!$E:$E,PROSPERInitial_Query!$I:$I,"",,-1)</f>
        <v/>
      </c>
      <c r="U57" s="154" t="str">
        <f t="shared" si="363"/>
        <v>Virendra Kumar Soni1 - PortfolioCloud Application Services</v>
      </c>
      <c r="V57" s="159" t="str">
        <f>_xlfn.XLOOKUP(U57,PROSPERDelta_Query!BK:BK,PROSPERDelta_Query!K:K,"",,-1)</f>
        <v/>
      </c>
      <c r="W57" s="157" t="str">
        <f t="shared" si="415"/>
        <v>N/A</v>
      </c>
      <c r="X57" s="157" t="str">
        <f>IF(IF(IF($C57="Christopher Lobo",_xlfn.XLOOKUP($B57,PROSPER_Lobo!$1:$1,PROSPER_Lobo!$6:$6,""),
IF($C57="Naren Baliga",_xlfn.XLOOKUP($B57,PROSPER_Baliga!$1:$1,PROSPER_Baliga!$6:$6,""),
IF($C57="Thorsten Huhn",_xlfn.XLOOKUP($B57,PROSPER_Huhn!$1:$1,PROSPER_Huhn!$6:$6,""),
IF($C57="Nick Hull",_xlfn.XLOOKUP($B57,PROSPER_Hull!$1:$1,PROSPER_Hull!$6:$6,""),
IF($C57="Monika Kotwani",_xlfn.XLOOKUP($B57,PROSPER_Kotwani!$1:$1,PROSPER_Kotwani!$6:$6,""),
IF($C57="Jonathan Wellner",_xlfn.XLOOKUP($B57,PROSPER_Wellner!$1:$1,PROSPER_Wellner!$6:$6,""),
IF($C57="Travis Harvey",_xlfn.XLOOKUP($B57,PROSPER_Harvey!$1:$1,PROSPER_Harvey!$6:$6,""),"")))))))="","",
IF($C57="Christopher Lobo",_xlfn.XLOOKUP($B57,PROSPER_Lobo!$1:$1,PROSPER_Lobo!$6:$6,""),
IF($C57="Naren Baliga",_xlfn.XLOOKUP($B57,PROSPER_Baliga!$1:$1,PROSPER_Baliga!$6:$6,""),
IF($C57="Thorsten Huhn",_xlfn.XLOOKUP($B57,PROSPER_Huhn!$1:$1,PROSPER_Huhn!$6:$6,""),
IF($C57="Nick Hull",_xlfn.XLOOKUP($B57,PROSPER_Hull!$1:$1,PROSPER_Hull!$6:$6,""),
IF($C57="Monika Kotwani",_xlfn.XLOOKUP($B57,PROSPER_Kotwani!$1:$1,PROSPER_Kotwani!$6:$6,""),
IF($C57="Jonathan Wellner",_xlfn.XLOOKUP($B57,PROSPER_Wellner!$1:$1,PROSPER_Wellner!$6:$6,""),
IF($C57="Travis Harvey",_xlfn.XLOOKUP($B57,PROSPER_Harvey!$1:$1,PROSPER_Harvey!$6:$6,""),""))))))))="","No Score",IF(IF($C57="Christopher Lobo",_xlfn.XLOOKUP($B57,PROSPER_Lobo!$1:$1,PROSPER_Lobo!$6:$6,""),
IF($C57="Naren Baliga",_xlfn.XLOOKUP($B57,PROSPER_Baliga!$1:$1,PROSPER_Baliga!$6:$6,""),
IF($C57="Thorsten Huhn",_xlfn.XLOOKUP($B57,PROSPER_Huhn!$1:$1,PROSPER_Huhn!$6:$6,""),
IF($C57="Nick Hull",_xlfn.XLOOKUP($B57,PROSPER_Hull!$1:$1,PROSPER_Hull!$6:$6,""),
IF($C57="Monika Kotwani",_xlfn.XLOOKUP($B57,PROSPER_Kotwani!$1:$1,PROSPER_Kotwani!$6:$6,""),
IF($C57="Jonathan Wellner",_xlfn.XLOOKUP($B57,PROSPER_Wellner!$1:$1,PROSPER_Wellner!$6:$6,""),
IF($C57="Travis Harvey",_xlfn.XLOOKUP($B57,PROSPER_Harvey!$1:$1,PROSPER_Harvey!$6:$6,""),"")))))))="","",
IF($C57="Christopher Lobo",_xlfn.XLOOKUP($B57,PROSPER_Lobo!$1:$1,PROSPER_Lobo!$6:$6,""),
IF($C57="Naren Baliga",_xlfn.XLOOKUP($B57,PROSPER_Baliga!$1:$1,PROSPER_Baliga!$6:$6,""),
IF($C57="Thorsten Huhn",_xlfn.XLOOKUP($B57,PROSPER_Huhn!$1:$1,PROSPER_Huhn!$6:$6,""),
IF($C57="Nick Hull",_xlfn.XLOOKUP($B57,PROSPER_Hull!$1:$1,PROSPER_Hull!$6:$6,""),
IF($C57="Monika Kotwani",_xlfn.XLOOKUP($B57,PROSPER_Kotwani!$1:$1,PROSPER_Kotwani!$6:$6,""),
IF($C57="Jonathan Wellner",_xlfn.XLOOKUP($B57,PROSPER_Wellner!$1:$1,PROSPER_Wellner!$6:$6,""),
IF($C57="Travis Harvey",_xlfn.XLOOKUP($B57,PROSPER_Harvey!$1:$1,PROSPER_Harvey!$6:$6,""),"")))))))))</f>
        <v>No Score</v>
      </c>
      <c r="Y57" s="158" t="str">
        <f>IF(IF(IF($C57="Christopher Lobo",_xlfn.XLOOKUP($B57,PROSPER_Lobo!$1:$1,PROSPER_Lobo!$7:$7,""),
IF($C57="Naren Baliga",_xlfn.XLOOKUP($B57,PROSPER_Baliga!$1:$1,PROSPER_Baliga!$7:$7,""),
IF($C57="Thorsten Huhn",_xlfn.XLOOKUP($B57,PROSPER_Huhn!$1:$1,PROSPER_Huhn!$7:$7,""),
IF($C57="Nick Hull",_xlfn.XLOOKUP($B57,PROSPER_Hull!$1:$1,PROSPER_Hull!$7:$7,""),
IF($C57="Monika Kotwani",_xlfn.XLOOKUP($B57,PROSPER_Kotwani!$1:$1,PROSPER_Kotwani!$7:$7,""),
IF($C57="Jonathan Wellner",_xlfn.XLOOKUP($B57,PROSPER_Wellner!$1:$1,PROSPER_Wellner!$7:$7,""),
IF($C57="Travis Harvey",_xlfn.XLOOKUP($B57,PROSPER_Harvey!$1:$1,PROSPER_Harvey!$7:$7,""),"")))))))="","",
IF($C57="Christopher Lobo",_xlfn.XLOOKUP($B57,PROSPER_Lobo!$1:$1,PROSPER_Lobo!$7:$7,""),
IF($C57="Naren Baliga",_xlfn.XLOOKUP($B57,PROSPER_Baliga!$1:$1,PROSPER_Baliga!$7:$7,""),
IF($C57="Thorsten Huhn",_xlfn.XLOOKUP($B57,PROSPER_Huhn!$1:$1,PROSPER_Huhn!$7:$7,""),
IF($C57="Nick Hull",_xlfn.XLOOKUP($B57,PROSPER_Hull!$1:$1,PROSPER_Hull!$7:$7,""),
IF($C57="Monika Kotwani",_xlfn.XLOOKUP($B57,PROSPER_Kotwani!$1:$1,PROSPER_Kotwani!$7:$7,""),
IF($C57="Jonathan Wellner",_xlfn.XLOOKUP($B57,PROSPER_Wellner!$1:$1,PROSPER_Wellner!$7:$7,""),
IF($C57="Travis Harvey",_xlfn.XLOOKUP($B57,PROSPER_Harvey!$1:$1,PROSPER_Harvey!$7:$7,""),""))))))))="","No Comment",IF(IF($C57="Christopher Lobo",_xlfn.XLOOKUP($B57,PROSPER_Lobo!$1:$1,PROSPER_Lobo!$7:$7,""),
IF($C57="Naren Baliga",_xlfn.XLOOKUP($B57,PROSPER_Baliga!$1:$1,PROSPER_Baliga!$7:$7,""),
IF($C57="Thorsten Huhn",_xlfn.XLOOKUP($B57,PROSPER_Huhn!$1:$1,PROSPER_Huhn!$7:$7,""),
IF($C57="Nick Hull",_xlfn.XLOOKUP($B57,PROSPER_Hull!$1:$1,PROSPER_Hull!$7:$7,""),
IF($C57="Monika Kotwani",_xlfn.XLOOKUP($B57,PROSPER_Kotwani!$1:$1,PROSPER_Kotwani!$7:$7,""),
IF($C57="Jonathan Wellner",_xlfn.XLOOKUP($B57,PROSPER_Wellner!$1:$1,PROSPER_Wellner!$7:$7,""),
IF($C57="Travis Harvey",_xlfn.XLOOKUP($B57,PROSPER_Harvey!$1:$1,PROSPER_Harvey!$7:$7,""),"")))))))="","",
IF($C57="Christopher Lobo",_xlfn.XLOOKUP($B57,PROSPER_Lobo!$1:$1,PROSPER_Lobo!$7:$7,""),
IF($C57="Naren Baliga",_xlfn.XLOOKUP($B57,PROSPER_Baliga!$1:$1,PROSPER_Baliga!$7:$7,""),
IF($C57="Thorsten Huhn",_xlfn.XLOOKUP($B57,PROSPER_Huhn!$1:$1,PROSPER_Huhn!$7:$7,""),
IF($C57="Nick Hull",_xlfn.XLOOKUP($B57,PROSPER_Hull!$1:$1,PROSPER_Hull!$7:$7,""),
IF($C57="Monika Kotwani",_xlfn.XLOOKUP($B57,PROSPER_Kotwani!$1:$1,PROSPER_Kotwani!$7:$7,""),
IF($C57="Jonathan Wellner",_xlfn.XLOOKUP($B57,PROSPER_Wellner!$1:$1,PROSPER_Wellner!$7:$7,""),
IF($C57="Travis Harvey",_xlfn.XLOOKUP($B57,PROSPER_Harvey!$1:$1,PROSPER_Harvey!$7:$7,""),"")))))))))</f>
        <v>No Comment</v>
      </c>
      <c r="Z57" s="157" t="s">
        <v>89</v>
      </c>
      <c r="AA57" s="185" t="str">
        <f t="shared" si="416"/>
        <v>N/A</v>
      </c>
      <c r="AB57" s="153" t="str">
        <f>_xlfn.XLOOKUP(B57,PROSPERInitial_Query!$E:$E,PROSPERInitial_Query!$J:$J,"",,-1)</f>
        <v/>
      </c>
      <c r="AC57" s="154" t="str">
        <f t="shared" si="364"/>
        <v>Virendra Kumar Soni1 - PortfolioPreferred Success</v>
      </c>
      <c r="AD57" s="159" t="str">
        <f>_xlfn.XLOOKUP(AC57,PROSPERDelta_Query!BK:BK,PROSPERDelta_Query!L:L,"",,-1)</f>
        <v/>
      </c>
      <c r="AE57" s="157" t="str">
        <f t="shared" si="417"/>
        <v>N/A</v>
      </c>
      <c r="AF57" s="157" t="str">
        <f>IF(IF(IF($C57="Christopher Lobo",_xlfn.XLOOKUP($B57,PROSPER_Lobo!$1:$1,PROSPER_Lobo!$8:$8,""),
IF($C57="Naren Baliga",_xlfn.XLOOKUP($B57,PROSPER_Baliga!$1:$1,PROSPER_Baliga!$8:$8,""),
IF($C57="Thorsten Huhn",_xlfn.XLOOKUP($B57,PROSPER_Huhn!$1:$1,PROSPER_Huhn!$8:$8,""),
IF($C57="Nick Hull",_xlfn.XLOOKUP($B57,PROSPER_Hull!$1:$1,PROSPER_Hull!$8:$8,""),
IF($C57="Monika Kotwani",_xlfn.XLOOKUP($B57,PROSPER_Kotwani!$1:$1,PROSPER_Kotwani!$8:$8,""),
IF($C57="Jonathan Wellner",_xlfn.XLOOKUP($B57,PROSPER_Wellner!$1:$1,PROSPER_Wellner!$8:$8,""),
IF($C57="Travis Harvey",_xlfn.XLOOKUP($B57,PROSPER_Harvey!$1:$1,PROSPER_Harvey!$8:$8,""),"")))))))="","",
IF($C57="Christopher Lobo",_xlfn.XLOOKUP($B57,PROSPER_Lobo!$1:$1,PROSPER_Lobo!$8:$8,""),
IF($C57="Naren Baliga",_xlfn.XLOOKUP($B57,PROSPER_Baliga!$1:$1,PROSPER_Baliga!$8:$8,""),
IF($C57="Thorsten Huhn",_xlfn.XLOOKUP($B57,PROSPER_Huhn!$1:$1,PROSPER_Huhn!$8:$8,""),
IF($C57="Nick Hull",_xlfn.XLOOKUP($B57,PROSPER_Hull!$1:$1,PROSPER_Hull!$8:$8,""),
IF($C57="Monika Kotwani",_xlfn.XLOOKUP($B57,PROSPER_Kotwani!$1:$1,PROSPER_Kotwani!$8:$8,""),
IF($C57="Jonathan Wellner",_xlfn.XLOOKUP($B57,PROSPER_Wellner!$1:$1,PROSPER_Wellner!$8:$8,""),
IF($C57="Travis Harvey",_xlfn.XLOOKUP($B57,PROSPER_Harvey!$1:$1,PROSPER_Harvey!$8:$8,""),""))))))))="","No Score",IF(IF($C57="Christopher Lobo",_xlfn.XLOOKUP($B57,PROSPER_Lobo!$1:$1,PROSPER_Lobo!$8:$8,""),
IF($C57="Naren Baliga",_xlfn.XLOOKUP($B57,PROSPER_Baliga!$1:$1,PROSPER_Baliga!$8:$8,""),
IF($C57="Thorsten Huhn",_xlfn.XLOOKUP($B57,PROSPER_Huhn!$1:$1,PROSPER_Huhn!$8:$8,""),
IF($C57="Nick Hull",_xlfn.XLOOKUP($B57,PROSPER_Hull!$1:$1,PROSPER_Hull!$8:$8,""),
IF($C57="Monika Kotwani",_xlfn.XLOOKUP($B57,PROSPER_Kotwani!$1:$1,PROSPER_Kotwani!$8:$8,""),
IF($C57="Jonathan Wellner",_xlfn.XLOOKUP($B57,PROSPER_Wellner!$1:$1,PROSPER_Wellner!$8:$8,""),
IF($C57="Travis Harvey",_xlfn.XLOOKUP($B57,PROSPER_Harvey!$1:$1,PROSPER_Harvey!$8:$8,""),"")))))))="","",
IF($C57="Christopher Lobo",_xlfn.XLOOKUP($B57,PROSPER_Lobo!$1:$1,PROSPER_Lobo!$8:$8,""),
IF($C57="Naren Baliga",_xlfn.XLOOKUP($B57,PROSPER_Baliga!$1:$1,PROSPER_Baliga!$8:$8,""),
IF($C57="Thorsten Huhn",_xlfn.XLOOKUP($B57,PROSPER_Huhn!$1:$1,PROSPER_Huhn!$8:$8,""),
IF($C57="Nick Hull",_xlfn.XLOOKUP($B57,PROSPER_Hull!$1:$1,PROSPER_Hull!$8:$8,""),
IF($C57="Monika Kotwani",_xlfn.XLOOKUP($B57,PROSPER_Kotwani!$1:$1,PROSPER_Kotwani!$8:$8,""),
IF($C57="Jonathan Wellner",_xlfn.XLOOKUP($B57,PROSPER_Wellner!$1:$1,PROSPER_Wellner!$8:$8,""),
IF($C57="Travis Harvey",_xlfn.XLOOKUP($B57,PROSPER_Harvey!$1:$1,PROSPER_Harvey!$8:$8,""),"")))))))))</f>
        <v>No Score</v>
      </c>
      <c r="AG57" s="158" t="str">
        <f>IF(IF(IF($C57="Christopher Lobo",_xlfn.XLOOKUP($B57,PROSPER_Lobo!$1:$1,PROSPER_Lobo!$9:$9,""),
IF($C57="Naren Baliga",_xlfn.XLOOKUP($B57,PROSPER_Baliga!$1:$1,PROSPER_Baliga!$9:$9,""),
IF($C57="Thorsten Huhn",_xlfn.XLOOKUP($B57,PROSPER_Huhn!$1:$1,PROSPER_Huhn!$9:$9,""),
IF($C57="Nick Hull",_xlfn.XLOOKUP($B57,PROSPER_Hull!$1:$1,PROSPER_Hull!$9:$9,""),
IF($C57="Monika Kotwani",_xlfn.XLOOKUP($B57,PROSPER_Kotwani!$1:$1,PROSPER_Kotwani!$9:$9,""),
IF($C57="Jonathan Wellner",_xlfn.XLOOKUP($B57,PROSPER_Wellner!$1:$1,PROSPER_Wellner!$9:$9,""),
IF($C57="Travis Harvey",_xlfn.XLOOKUP($B57,PROSPER_Harvey!$1:$1,PROSPER_Harvey!$9:$9,""),"")))))))="","",
IF($C57="Christopher Lobo",_xlfn.XLOOKUP($B57,PROSPER_Lobo!$1:$1,PROSPER_Lobo!$9:$9,""),
IF($C57="Naren Baliga",_xlfn.XLOOKUP($B57,PROSPER_Baliga!$1:$1,PROSPER_Baliga!$9:$9,""),
IF($C57="Thorsten Huhn",_xlfn.XLOOKUP($B57,PROSPER_Huhn!$1:$1,PROSPER_Huhn!$9:$9,""),
IF($C57="Nick Hull",_xlfn.XLOOKUP($B57,PROSPER_Hull!$1:$1,PROSPER_Hull!$9:$9,""),
IF($C57="Monika Kotwani",_xlfn.XLOOKUP($B57,PROSPER_Kotwani!$1:$1,PROSPER_Kotwani!$9:$9,""),
IF($C57="Jonathan Wellner",_xlfn.XLOOKUP($B57,PROSPER_Wellner!$1:$1,PROSPER_Wellner!$9:$9,""),
IF($C57="Travis Harvey",_xlfn.XLOOKUP($B57,PROSPER_Harvey!$1:$1,PROSPER_Harvey!$9:$9,""),""))))))))="","No Comment",IF(IF($C57="Christopher Lobo",_xlfn.XLOOKUP($B57,PROSPER_Lobo!$1:$1,PROSPER_Lobo!$9:$9,""),
IF($C57="Naren Baliga",_xlfn.XLOOKUP($B57,PROSPER_Baliga!$1:$1,PROSPER_Baliga!$9:$9,""),
IF($C57="Thorsten Huhn",_xlfn.XLOOKUP($B57,PROSPER_Huhn!$1:$1,PROSPER_Huhn!$9:$9,""),
IF($C57="Nick Hull",_xlfn.XLOOKUP($B57,PROSPER_Hull!$1:$1,PROSPER_Hull!$9:$9,""),
IF($C57="Monika Kotwani",_xlfn.XLOOKUP($B57,PROSPER_Kotwani!$1:$1,PROSPER_Kotwani!$9:$9,""),
IF($C57="Jonathan Wellner",_xlfn.XLOOKUP($B57,PROSPER_Wellner!$1:$1,PROSPER_Wellner!$9:$9,""),
IF($C57="Travis Harvey",_xlfn.XLOOKUP($B57,PROSPER_Harvey!$1:$1,PROSPER_Harvey!$9:$9,""),"")))))))="","",
IF($C57="Christopher Lobo",_xlfn.XLOOKUP($B57,PROSPER_Lobo!$1:$1,PROSPER_Lobo!$9:$9,""),
IF($C57="Naren Baliga",_xlfn.XLOOKUP($B57,PROSPER_Baliga!$1:$1,PROSPER_Baliga!$9:$9,""),
IF($C57="Thorsten Huhn",_xlfn.XLOOKUP($B57,PROSPER_Huhn!$1:$1,PROSPER_Huhn!$9:$9,""),
IF($C57="Nick Hull",_xlfn.XLOOKUP($B57,PROSPER_Hull!$1:$1,PROSPER_Hull!$9:$9,""),
IF($C57="Monika Kotwani",_xlfn.XLOOKUP($B57,PROSPER_Kotwani!$1:$1,PROSPER_Kotwani!$9:$9,""),
IF($C57="Jonathan Wellner",_xlfn.XLOOKUP($B57,PROSPER_Wellner!$1:$1,PROSPER_Wellner!$9:$9,""),
IF($C57="Travis Harvey",_xlfn.XLOOKUP($B57,PROSPER_Harvey!$1:$1,PROSPER_Harvey!$9:$9,""),"")))))))))</f>
        <v>No Comment</v>
      </c>
      <c r="AH57" s="157" t="s">
        <v>89</v>
      </c>
      <c r="AI57" s="185" t="str">
        <f t="shared" si="418"/>
        <v>N/A</v>
      </c>
      <c r="AJ57" s="153" t="str">
        <f>_xlfn.XLOOKUP(B57,PROSPERInitial_Query!$E:$E,PROSPERInitial_Query!$K:$K,"",,-1)</f>
        <v/>
      </c>
      <c r="AK57" s="154" t="str">
        <f t="shared" si="365"/>
        <v>Virendra Kumar Soni1 - PortfolioBrownfield</v>
      </c>
      <c r="AL57" s="159" t="str">
        <f>_xlfn.XLOOKUP(AK57,PROSPERDelta_Query!BK:BK,PROSPERDelta_Query!M:M,"",,-1)</f>
        <v/>
      </c>
      <c r="AM57" s="157" t="str">
        <f t="shared" si="419"/>
        <v>N/A</v>
      </c>
      <c r="AN57" s="157" t="str">
        <f>IF(IF(IF($C57="Christopher Lobo",_xlfn.XLOOKUP($B57,PROSPER_Lobo!$1:$1,PROSPER_Lobo!$10:$10,""),
IF($C57="Naren Baliga",_xlfn.XLOOKUP($B57,PROSPER_Baliga!$1:$1,PROSPER_Baliga!$10:$10,""),
IF($C57="Thorsten Huhn",_xlfn.XLOOKUP($B57,PROSPER_Huhn!$1:$1,PROSPER_Huhn!$10:$10,""),
IF($C57="Nick Hull",_xlfn.XLOOKUP($B57,PROSPER_Hull!$1:$1,PROSPER_Hull!$10:$10,""),
IF($C57="Monika Kotwani",_xlfn.XLOOKUP($B57,PROSPER_Kotwani!$1:$1,PROSPER_Kotwani!$10:$10,""),
IF($C57="Jonathan Wellner",_xlfn.XLOOKUP($B57,PROSPER_Wellner!$1:$1,PROSPER_Wellner!$10:$10,""),
IF($C57="Travis Harvey",_xlfn.XLOOKUP($B57,PROSPER_Harvey!$1:$1,PROSPER_Harvey!$10:$10,""),"")))))))="","",
IF($C57="Christopher Lobo",_xlfn.XLOOKUP($B57,PROSPER_Lobo!$1:$1,PROSPER_Lobo!$10:$10,""),
IF($C57="Naren Baliga",_xlfn.XLOOKUP($B57,PROSPER_Baliga!$1:$1,PROSPER_Baliga!$10:$10,""),
IF($C57="Thorsten Huhn",_xlfn.XLOOKUP($B57,PROSPER_Huhn!$1:$1,PROSPER_Huhn!$10:$10,""),
IF($C57="Nick Hull",_xlfn.XLOOKUP($B57,PROSPER_Hull!$1:$1,PROSPER_Hull!$10:$10,""),
IF($C57="Monika Kotwani",_xlfn.XLOOKUP($B57,PROSPER_Kotwani!$1:$1,PROSPER_Kotwani!$10:$10,""),
IF($C57="Jonathan Wellner",_xlfn.XLOOKUP($B57,PROSPER_Wellner!$1:$1,PROSPER_Wellner!$10:$10,""),
IF($C57="Travis Harvey",_xlfn.XLOOKUP($B57,PROSPER_Harvey!$1:$1,PROSPER_Harvey!$10:$10,""),""))))))))="","No Score",IF(IF($C57="Christopher Lobo",_xlfn.XLOOKUP($B57,PROSPER_Lobo!$1:$1,PROSPER_Lobo!$10:$10,""),
IF($C57="Naren Baliga",_xlfn.XLOOKUP($B57,PROSPER_Baliga!$1:$1,PROSPER_Baliga!$10:$10,""),
IF($C57="Thorsten Huhn",_xlfn.XLOOKUP($B57,PROSPER_Huhn!$1:$1,PROSPER_Huhn!$10:$10,""),
IF($C57="Nick Hull",_xlfn.XLOOKUP($B57,PROSPER_Hull!$1:$1,PROSPER_Hull!$10:$10,""),
IF($C57="Monika Kotwani",_xlfn.XLOOKUP($B57,PROSPER_Kotwani!$1:$1,PROSPER_Kotwani!$10:$10,""),
IF($C57="Jonathan Wellner",_xlfn.XLOOKUP($B57,PROSPER_Wellner!$1:$1,PROSPER_Wellner!$10:$10,""),
IF($C57="Travis Harvey",_xlfn.XLOOKUP($B57,PROSPER_Harvey!$1:$1,PROSPER_Harvey!$10:$10,""),"")))))))="","",
IF($C57="Christopher Lobo",_xlfn.XLOOKUP($B57,PROSPER_Lobo!$1:$1,PROSPER_Lobo!$10:$10,""),
IF($C57="Naren Baliga",_xlfn.XLOOKUP($B57,PROSPER_Baliga!$1:$1,PROSPER_Baliga!$10:$10,""),
IF($C57="Thorsten Huhn",_xlfn.XLOOKUP($B57,PROSPER_Huhn!$1:$1,PROSPER_Huhn!$10:$10,""),
IF($C57="Nick Hull",_xlfn.XLOOKUP($B57,PROSPER_Hull!$1:$1,PROSPER_Hull!$10:$10,""),
IF($C57="Monika Kotwani",_xlfn.XLOOKUP($B57,PROSPER_Kotwani!$1:$1,PROSPER_Kotwani!$10:$10,""),
IF($C57="Jonathan Wellner",_xlfn.XLOOKUP($B57,PROSPER_Wellner!$1:$1,PROSPER_Wellner!$10:$10,""),
IF($C57="Travis Harvey",_xlfn.XLOOKUP($B57,PROSPER_Harvey!$1:$1,PROSPER_Harvey!$10:$10,""),"")))))))))</f>
        <v>No Score</v>
      </c>
      <c r="AO57" s="158" t="str">
        <f>IF(IF(IF($C57="Christopher Lobo",_xlfn.XLOOKUP($B57,PROSPER_Lobo!$1:$1,PROSPER_Lobo!$11:$11,""),
IF($C57="Naren Baliga",_xlfn.XLOOKUP($B57,PROSPER_Baliga!$1:$1,PROSPER_Baliga!$11:$11,""),
IF($C57="Thorsten Huhn",_xlfn.XLOOKUP($B57,PROSPER_Huhn!$1:$1,PROSPER_Huhn!$11:$11,""),
IF($C57="Nick Hull",_xlfn.XLOOKUP($B57,PROSPER_Hull!$1:$1,PROSPER_Hull!$11:$11,""),
IF($C57="Monika Kotwani",_xlfn.XLOOKUP($B57,PROSPER_Kotwani!$1:$1,PROSPER_Kotwani!$11:$11,""),
IF($C57="Jonathan Wellner",_xlfn.XLOOKUP($B57,PROSPER_Wellner!$1:$1,PROSPER_Wellner!$11:$11,""),
IF($C57="Travis Harvey",_xlfn.XLOOKUP($B57,PROSPER_Harvey!$1:$1,PROSPER_Harvey!$11:$11,""),"")))))))="","",
IF($C57="Christopher Lobo",_xlfn.XLOOKUP($B57,PROSPER_Lobo!$1:$1,PROSPER_Lobo!$11:$11,""),
IF($C57="Naren Baliga",_xlfn.XLOOKUP($B57,PROSPER_Baliga!$1:$1,PROSPER_Baliga!$11:$11,""),
IF($C57="Thorsten Huhn",_xlfn.XLOOKUP($B57,PROSPER_Huhn!$1:$1,PROSPER_Huhn!$11:$11,""),
IF($C57="Nick Hull",_xlfn.XLOOKUP($B57,PROSPER_Hull!$1:$1,PROSPER_Hull!$11:$11,""),
IF($C57="Monika Kotwani",_xlfn.XLOOKUP($B57,PROSPER_Kotwani!$1:$1,PROSPER_Kotwani!$11:$11,""),
IF($C57="Jonathan Wellner",_xlfn.XLOOKUP($B57,PROSPER_Wellner!$1:$1,PROSPER_Wellner!$11:$11,""),
IF($C57="Travis Harvey",_xlfn.XLOOKUP($B57,PROSPER_Harvey!$1:$1,PROSPER_Harvey!$11:$11,""),""))))))))="","No Comment",IF(IF($C57="Christopher Lobo",_xlfn.XLOOKUP($B57,PROSPER_Lobo!$1:$1,PROSPER_Lobo!$11:$11,""),
IF($C57="Naren Baliga",_xlfn.XLOOKUP($B57,PROSPER_Baliga!$1:$1,PROSPER_Baliga!$11:$11,""),
IF($C57="Thorsten Huhn",_xlfn.XLOOKUP($B57,PROSPER_Huhn!$1:$1,PROSPER_Huhn!$11:$11,""),
IF($C57="Nick Hull",_xlfn.XLOOKUP($B57,PROSPER_Hull!$1:$1,PROSPER_Hull!$11:$11,""),
IF($C57="Monika Kotwani",_xlfn.XLOOKUP($B57,PROSPER_Kotwani!$1:$1,PROSPER_Kotwani!$11:$11,""),
IF($C57="Jonathan Wellner",_xlfn.XLOOKUP($B57,PROSPER_Wellner!$1:$1,PROSPER_Wellner!$11:$11,""),
IF($C57="Travis Harvey",_xlfn.XLOOKUP($B57,PROSPER_Harvey!$1:$1,PROSPER_Harvey!$11:$11,""),"")))))))="","",
IF($C57="Christopher Lobo",_xlfn.XLOOKUP($B57,PROSPER_Lobo!$1:$1,PROSPER_Lobo!$11:$11,""),
IF($C57="Naren Baliga",_xlfn.XLOOKUP($B57,PROSPER_Baliga!$1:$1,PROSPER_Baliga!$11:$11,""),
IF($C57="Thorsten Huhn",_xlfn.XLOOKUP($B57,PROSPER_Huhn!$1:$1,PROSPER_Huhn!$11:$11,""),
IF($C57="Nick Hull",_xlfn.XLOOKUP($B57,PROSPER_Hull!$1:$1,PROSPER_Hull!$11:$11,""),
IF($C57="Monika Kotwani",_xlfn.XLOOKUP($B57,PROSPER_Kotwani!$1:$1,PROSPER_Kotwani!$11:$11,""),
IF($C57="Jonathan Wellner",_xlfn.XLOOKUP($B57,PROSPER_Wellner!$1:$1,PROSPER_Wellner!$11:$11,""),
IF($C57="Travis Harvey",_xlfn.XLOOKUP($B57,PROSPER_Harvey!$1:$1,PROSPER_Harvey!$11:$11,""),"")))))))))</f>
        <v>No Comment</v>
      </c>
      <c r="AP57" s="157" t="s">
        <v>89</v>
      </c>
      <c r="AQ57" s="185" t="str">
        <f t="shared" si="420"/>
        <v>N/A</v>
      </c>
      <c r="AR57" s="153" t="str">
        <f>_xlfn.XLOOKUP(B57,PROSPERInitial_Query!$E:$E,PROSPERInitial_Query!$L:$L,"",,-1)</f>
        <v/>
      </c>
      <c r="AS57" s="154" t="str">
        <f t="shared" si="366"/>
        <v>Virendra Kumar Soni1 - PortfolioTraining &amp; Adoption</v>
      </c>
      <c r="AT57" s="159" t="str">
        <f>_xlfn.XLOOKUP(AS57,PROSPERDelta_Query!BK:BK,PROSPERDelta_Query!N:N,"",,-1)</f>
        <v/>
      </c>
      <c r="AU57" s="157" t="str">
        <f t="shared" si="421"/>
        <v>N/A</v>
      </c>
      <c r="AV57" s="157" t="str">
        <f>IF(IF(IF($C57="Christopher Lobo",_xlfn.XLOOKUP($B57,PROSPER_Lobo!$1:$1,PROSPER_Lobo!$12:$12,""),
IF($C57="Naren Baliga",_xlfn.XLOOKUP($B57,PROSPER_Baliga!$1:$1,PROSPER_Baliga!$12:$12,""),
IF($C57="Thorsten Huhn",_xlfn.XLOOKUP($B57,PROSPER_Huhn!$1:$1,PROSPER_Huhn!$12:$12,""),
IF($C57="Nick Hull",_xlfn.XLOOKUP($B57,PROSPER_Hull!$1:$1,PROSPER_Hull!$12:$12,""),
IF($C57="Monika Kotwani",_xlfn.XLOOKUP($B57,PROSPER_Kotwani!$1:$1,PROSPER_Kotwani!$12:$12,""),
IF($C57="Jonathan Wellner",_xlfn.XLOOKUP($B57,PROSPER_Wellner!$1:$1,PROSPER_Wellner!$12:$12,""),
IF($C57="Travis Harvey",_xlfn.XLOOKUP($B57,PROSPER_Harvey!$1:$1,PROSPER_Harvey!$12:$12,""),"")))))))="","",
IF($C57="Christopher Lobo",_xlfn.XLOOKUP($B57,PROSPER_Lobo!$1:$1,PROSPER_Lobo!$12:$12,""),
IF($C57="Naren Baliga",_xlfn.XLOOKUP($B57,PROSPER_Baliga!$1:$1,PROSPER_Baliga!$12:$12,""),
IF($C57="Thorsten Huhn",_xlfn.XLOOKUP($B57,PROSPER_Huhn!$1:$1,PROSPER_Huhn!$12:$12,""),
IF($C57="Nick Hull",_xlfn.XLOOKUP($B57,PROSPER_Hull!$1:$1,PROSPER_Hull!$12:$12,""),
IF($C57="Monika Kotwani",_xlfn.XLOOKUP($B57,PROSPER_Kotwani!$1:$1,PROSPER_Kotwani!$12:$12,""),
IF($C57="Jonathan Wellner",_xlfn.XLOOKUP($B57,PROSPER_Wellner!$1:$1,PROSPER_Wellner!$12:$12,""),
IF($C57="Travis Harvey",_xlfn.XLOOKUP($B57,PROSPER_Harvey!$1:$1,PROSPER_Harvey!$12:$12,""),""))))))))="","No Score",IF(IF($C57="Christopher Lobo",_xlfn.XLOOKUP($B57,PROSPER_Lobo!$1:$1,PROSPER_Lobo!$12:$12,""),
IF($C57="Naren Baliga",_xlfn.XLOOKUP($B57,PROSPER_Baliga!$1:$1,PROSPER_Baliga!$12:$12,""),
IF($C57="Thorsten Huhn",_xlfn.XLOOKUP($B57,PROSPER_Huhn!$1:$1,PROSPER_Huhn!$12:$12,""),
IF($C57="Nick Hull",_xlfn.XLOOKUP($B57,PROSPER_Hull!$1:$1,PROSPER_Hull!$12:$12,""),
IF($C57="Monika Kotwani",_xlfn.XLOOKUP($B57,PROSPER_Kotwani!$1:$1,PROSPER_Kotwani!$12:$12,""),
IF($C57="Jonathan Wellner",_xlfn.XLOOKUP($B57,PROSPER_Wellner!$1:$1,PROSPER_Wellner!$12:$12,""),
IF($C57="Travis Harvey",_xlfn.XLOOKUP($B57,PROSPER_Harvey!$1:$1,PROSPER_Harvey!$12:$12,""),"")))))))="","",
IF($C57="Christopher Lobo",_xlfn.XLOOKUP($B57,PROSPER_Lobo!$1:$1,PROSPER_Lobo!$12:$12,""),
IF($C57="Naren Baliga",_xlfn.XLOOKUP($B57,PROSPER_Baliga!$1:$1,PROSPER_Baliga!$12:$12,""),
IF($C57="Thorsten Huhn",_xlfn.XLOOKUP($B57,PROSPER_Huhn!$1:$1,PROSPER_Huhn!$12:$12,""),
IF($C57="Nick Hull",_xlfn.XLOOKUP($B57,PROSPER_Hull!$1:$1,PROSPER_Hull!$12:$12,""),
IF($C57="Monika Kotwani",_xlfn.XLOOKUP($B57,PROSPER_Kotwani!$1:$1,PROSPER_Kotwani!$12:$12,""),
IF($C57="Jonathan Wellner",_xlfn.XLOOKUP($B57,PROSPER_Wellner!$1:$1,PROSPER_Wellner!$12:$12,""),
IF($C57="Travis Harvey",_xlfn.XLOOKUP($B57,PROSPER_Harvey!$1:$1,PROSPER_Harvey!$12:$12,""),"")))))))))</f>
        <v>No Score</v>
      </c>
      <c r="AW57" s="158" t="str">
        <f>IF(IF(IF($C57="Christopher Lobo",_xlfn.XLOOKUP($B57,PROSPER_Lobo!$1:$1,PROSPER_Lobo!$13:$13,""),
IF($C57="Naren Baliga",_xlfn.XLOOKUP($B57,PROSPER_Baliga!$1:$1,PROSPER_Baliga!$13:$13,""),
IF($C57="Thorsten Huhn",_xlfn.XLOOKUP($B57,PROSPER_Huhn!$1:$1,PROSPER_Huhn!$13:$13,""),
IF($C57="Nick Hull",_xlfn.XLOOKUP($B57,PROSPER_Hull!$1:$1,PROSPER_Hull!$13:$13,""),
IF($C57="Monika Kotwani",_xlfn.XLOOKUP($B57,PROSPER_Kotwani!$1:$1,PROSPER_Kotwani!$13:$13,""),
IF($C57="Jonathan Wellner",_xlfn.XLOOKUP($B57,PROSPER_Wellner!$1:$1,PROSPER_Wellner!$13:$13,""),
IF($C57="Travis Harvey",_xlfn.XLOOKUP($B57,PROSPER_Harvey!$1:$1,PROSPER_Harvey!$13:$13,""),"")))))))="","",
IF($C57="Christopher Lobo",_xlfn.XLOOKUP($B57,PROSPER_Lobo!$1:$1,PROSPER_Lobo!$13:$13,""),
IF($C57="Naren Baliga",_xlfn.XLOOKUP($B57,PROSPER_Baliga!$1:$1,PROSPER_Baliga!$13:$13,""),
IF($C57="Thorsten Huhn",_xlfn.XLOOKUP($B57,PROSPER_Huhn!$1:$1,PROSPER_Huhn!$13:$13,""),
IF($C57="Nick Hull",_xlfn.XLOOKUP($B57,PROSPER_Hull!$1:$1,PROSPER_Hull!$13:$13,""),
IF($C57="Monika Kotwani",_xlfn.XLOOKUP($B57,PROSPER_Kotwani!$1:$1,PROSPER_Kotwani!$13:$13,""),
IF($C57="Jonathan Wellner",_xlfn.XLOOKUP($B57,PROSPER_Wellner!$1:$1,PROSPER_Wellner!$13:$13,""),
IF($C57="Travis Harvey",_xlfn.XLOOKUP($B57,PROSPER_Harvey!$1:$1,PROSPER_Harvey!$13:$13,""),""))))))))="","No Comment",IF(IF($C57="Christopher Lobo",_xlfn.XLOOKUP($B57,PROSPER_Lobo!$1:$1,PROSPER_Lobo!$13:$13,""),
IF($C57="Naren Baliga",_xlfn.XLOOKUP($B57,PROSPER_Baliga!$1:$1,PROSPER_Baliga!$13:$13,""),
IF($C57="Thorsten Huhn",_xlfn.XLOOKUP($B57,PROSPER_Huhn!$1:$1,PROSPER_Huhn!$13:$13,""),
IF($C57="Nick Hull",_xlfn.XLOOKUP($B57,PROSPER_Hull!$1:$1,PROSPER_Hull!$13:$13,""),
IF($C57="Monika Kotwani",_xlfn.XLOOKUP($B57,PROSPER_Kotwani!$1:$1,PROSPER_Kotwani!$13:$13,""),
IF($C57="Jonathan Wellner",_xlfn.XLOOKUP($B57,PROSPER_Wellner!$1:$1,PROSPER_Wellner!$13:$13,""),
IF($C57="Travis Harvey",_xlfn.XLOOKUP($B57,PROSPER_Harvey!$1:$1,PROSPER_Harvey!$13:$13,""),"")))))))="","",
IF($C57="Christopher Lobo",_xlfn.XLOOKUP($B57,PROSPER_Lobo!$1:$1,PROSPER_Lobo!$13:$13,""),
IF($C57="Naren Baliga",_xlfn.XLOOKUP($B57,PROSPER_Baliga!$1:$1,PROSPER_Baliga!$13:$13,""),
IF($C57="Thorsten Huhn",_xlfn.XLOOKUP($B57,PROSPER_Huhn!$1:$1,PROSPER_Huhn!$13:$13,""),
IF($C57="Nick Hull",_xlfn.XLOOKUP($B57,PROSPER_Hull!$1:$1,PROSPER_Hull!$13:$13,""),
IF($C57="Monika Kotwani",_xlfn.XLOOKUP($B57,PROSPER_Kotwani!$1:$1,PROSPER_Kotwani!$13:$13,""),
IF($C57="Jonathan Wellner",_xlfn.XLOOKUP($B57,PROSPER_Wellner!$1:$1,PROSPER_Wellner!$13:$13,""),
IF($C57="Travis Harvey",_xlfn.XLOOKUP($B57,PROSPER_Harvey!$1:$1,PROSPER_Harvey!$13:$13,""),"")))))))))</f>
        <v>No Comment</v>
      </c>
      <c r="AX57" s="157" t="s">
        <v>89</v>
      </c>
      <c r="AY57" s="185" t="str">
        <f t="shared" si="422"/>
        <v>N/A</v>
      </c>
      <c r="AZ57" s="153" t="str">
        <f>_xlfn.XLOOKUP(B57,PROSPERInitial_Query!$E:$E,PROSPERInitial_Query!$M:$M,"",,-1)</f>
        <v/>
      </c>
      <c r="BA57" s="154" t="str">
        <f t="shared" si="367"/>
        <v>Virendra Kumar Soni1 - PortfolioDMLT</v>
      </c>
      <c r="BB57" s="159" t="str">
        <f>_xlfn.XLOOKUP(BA57,PROSPERDelta_Query!BK:BK,PROSPERDelta_Query!O:O,"",,-1)</f>
        <v/>
      </c>
      <c r="BC57" s="157" t="str">
        <f t="shared" si="423"/>
        <v>N/A</v>
      </c>
      <c r="BD57" s="157" t="str">
        <f>IF(IF(IF($C57="Christopher Lobo",_xlfn.XLOOKUP($B57,PROSPER_Lobo!$1:$1,PROSPER_Lobo!$14:$14,""),
IF($C57="Naren Baliga",_xlfn.XLOOKUP($B57,PROSPER_Baliga!$1:$1,PROSPER_Baliga!$14:$14,""),
IF($C57="Thorsten Huhn",_xlfn.XLOOKUP($B57,PROSPER_Huhn!$1:$1,PROSPER_Huhn!$14:$14,""),
IF($C57="Nick Hull",_xlfn.XLOOKUP($B57,PROSPER_Hull!$1:$1,PROSPER_Hull!$14:$14,""),
IF($C57="Monika Kotwani",_xlfn.XLOOKUP($B57,PROSPER_Kotwani!$1:$1,PROSPER_Kotwani!$14:$14,""),
IF($C57="Jonathan Wellner",_xlfn.XLOOKUP($B57,PROSPER_Wellner!$1:$1,PROSPER_Wellner!$14:$14,""),
IF($C57="Travis Harvey",_xlfn.XLOOKUP($B57,PROSPER_Harvey!$1:$1,PROSPER_Harvey!$14:$14,""),"")))))))="","",
IF($C57="Christopher Lobo",_xlfn.XLOOKUP($B57,PROSPER_Lobo!$1:$1,PROSPER_Lobo!$14:$14,""),
IF($C57="Naren Baliga",_xlfn.XLOOKUP($B57,PROSPER_Baliga!$1:$1,PROSPER_Baliga!$14:$14,""),
IF($C57="Thorsten Huhn",_xlfn.XLOOKUP($B57,PROSPER_Huhn!$1:$1,PROSPER_Huhn!$14:$14,""),
IF($C57="Nick Hull",_xlfn.XLOOKUP($B57,PROSPER_Hull!$1:$1,PROSPER_Hull!$14:$14,""),
IF($C57="Monika Kotwani",_xlfn.XLOOKUP($B57,PROSPER_Kotwani!$1:$1,PROSPER_Kotwani!$14:$14,""),
IF($C57="Jonathan Wellner",_xlfn.XLOOKUP($B57,PROSPER_Wellner!$1:$1,PROSPER_Wellner!$14:$14,""),
IF($C57="Travis Harvey",_xlfn.XLOOKUP($B57,PROSPER_Harvey!$1:$1,PROSPER_Harvey!$14:$14,""),""))))))))="","No Score",IF(IF($C57="Christopher Lobo",_xlfn.XLOOKUP($B57,PROSPER_Lobo!$1:$1,PROSPER_Lobo!$14:$14,""),
IF($C57="Naren Baliga",_xlfn.XLOOKUP($B57,PROSPER_Baliga!$1:$1,PROSPER_Baliga!$14:$14,""),
IF($C57="Thorsten Huhn",_xlfn.XLOOKUP($B57,PROSPER_Huhn!$1:$1,PROSPER_Huhn!$14:$14,""),
IF($C57="Nick Hull",_xlfn.XLOOKUP($B57,PROSPER_Hull!$1:$1,PROSPER_Hull!$14:$14,""),
IF($C57="Monika Kotwani",_xlfn.XLOOKUP($B57,PROSPER_Kotwani!$1:$1,PROSPER_Kotwani!$14:$14,""),
IF($C57="Jonathan Wellner",_xlfn.XLOOKUP($B57,PROSPER_Wellner!$1:$1,PROSPER_Wellner!$14:$14,""),
IF($C57="Travis Harvey",_xlfn.XLOOKUP($B57,PROSPER_Harvey!$1:$1,PROSPER_Harvey!$14:$14,""),"")))))))="","",
IF($C57="Christopher Lobo",_xlfn.XLOOKUP($B57,PROSPER_Lobo!$1:$1,PROSPER_Lobo!$14:$14,""),
IF($C57="Naren Baliga",_xlfn.XLOOKUP($B57,PROSPER_Baliga!$1:$1,PROSPER_Baliga!$14:$14,""),
IF($C57="Thorsten Huhn",_xlfn.XLOOKUP($B57,PROSPER_Huhn!$1:$1,PROSPER_Huhn!$14:$14,""),
IF($C57="Nick Hull",_xlfn.XLOOKUP($B57,PROSPER_Hull!$1:$1,PROSPER_Hull!$14:$14,""),
IF($C57="Monika Kotwani",_xlfn.XLOOKUP($B57,PROSPER_Kotwani!$1:$1,PROSPER_Kotwani!$14:$14,""),
IF($C57="Jonathan Wellner",_xlfn.XLOOKUP($B57,PROSPER_Wellner!$1:$1,PROSPER_Wellner!$14:$14,""),
IF($C57="Travis Harvey",_xlfn.XLOOKUP($B57,PROSPER_Harvey!$1:$1,PROSPER_Harvey!$14:$14,""),"")))))))))</f>
        <v>No Score</v>
      </c>
      <c r="BE57" s="158" t="str">
        <f>IF(IF(IF($C57="Christopher Lobo",_xlfn.XLOOKUP($B57,PROSPER_Lobo!$1:$1,PROSPER_Lobo!$15:$15,""),
IF($C57="Naren Baliga",_xlfn.XLOOKUP($B57,PROSPER_Baliga!$1:$1,PROSPER_Baliga!$15:$15,""),
IF($C57="Thorsten Huhn",_xlfn.XLOOKUP($B57,PROSPER_Huhn!$1:$1,PROSPER_Huhn!$15:$15,""),
IF($C57="Nick Hull",_xlfn.XLOOKUP($B57,PROSPER_Hull!$1:$1,PROSPER_Hull!$15:$15,""),
IF($C57="Monika Kotwani",_xlfn.XLOOKUP($B57,PROSPER_Kotwani!$1:$1,PROSPER_Kotwani!$15:$15,""),
IF($C57="Jonathan Wellner",_xlfn.XLOOKUP($B57,PROSPER_Wellner!$1:$1,PROSPER_Wellner!$15:$15,""),
IF($C57="Travis Harvey",_xlfn.XLOOKUP($B57,PROSPER_Harvey!$1:$1,PROSPER_Harvey!$15:$15,""),"")))))))="","",
IF($C57="Christopher Lobo",_xlfn.XLOOKUP($B57,PROSPER_Lobo!$1:$1,PROSPER_Lobo!$15:$15,""),
IF($C57="Naren Baliga",_xlfn.XLOOKUP($B57,PROSPER_Baliga!$1:$1,PROSPER_Baliga!$15:$15,""),
IF($C57="Thorsten Huhn",_xlfn.XLOOKUP($B57,PROSPER_Huhn!$1:$1,PROSPER_Huhn!$15:$15,""),
IF($C57="Nick Hull",_xlfn.XLOOKUP($B57,PROSPER_Hull!$1:$1,PROSPER_Hull!$15:$15,""),
IF($C57="Monika Kotwani",_xlfn.XLOOKUP($B57,PROSPER_Kotwani!$1:$1,PROSPER_Kotwani!$15:$15,""),
IF($C57="Jonathan Wellner",_xlfn.XLOOKUP($B57,PROSPER_Wellner!$1:$1,PROSPER_Wellner!$15:$15,""),
IF($C57="Travis Harvey",_xlfn.XLOOKUP($B57,PROSPER_Harvey!$1:$1,PROSPER_Harvey!$15:$15,""),""))))))))="","No Comment",IF(IF($C57="Christopher Lobo",_xlfn.XLOOKUP($B57,PROSPER_Lobo!$1:$1,PROSPER_Lobo!$15:$15,""),
IF($C57="Naren Baliga",_xlfn.XLOOKUP($B57,PROSPER_Baliga!$1:$1,PROSPER_Baliga!$15:$15,""),
IF($C57="Thorsten Huhn",_xlfn.XLOOKUP($B57,PROSPER_Huhn!$1:$1,PROSPER_Huhn!$15:$15,""),
IF($C57="Nick Hull",_xlfn.XLOOKUP($B57,PROSPER_Hull!$1:$1,PROSPER_Hull!$15:$15,""),
IF($C57="Monika Kotwani",_xlfn.XLOOKUP($B57,PROSPER_Kotwani!$1:$1,PROSPER_Kotwani!$15:$15,""),
IF($C57="Jonathan Wellner",_xlfn.XLOOKUP($B57,PROSPER_Wellner!$1:$1,PROSPER_Wellner!$15:$15,""),
IF($C57="Travis Harvey",_xlfn.XLOOKUP($B57,PROSPER_Harvey!$1:$1,PROSPER_Harvey!$15:$15,""),"")))))))="","",
IF($C57="Christopher Lobo",_xlfn.XLOOKUP($B57,PROSPER_Lobo!$1:$1,PROSPER_Lobo!$15:$15,""),
IF($C57="Naren Baliga",_xlfn.XLOOKUP($B57,PROSPER_Baliga!$1:$1,PROSPER_Baliga!$15:$15,""),
IF($C57="Thorsten Huhn",_xlfn.XLOOKUP($B57,PROSPER_Huhn!$1:$1,PROSPER_Huhn!$15:$15,""),
IF($C57="Nick Hull",_xlfn.XLOOKUP($B57,PROSPER_Hull!$1:$1,PROSPER_Hull!$15:$15,""),
IF($C57="Monika Kotwani",_xlfn.XLOOKUP($B57,PROSPER_Kotwani!$1:$1,PROSPER_Kotwani!$15:$15,""),
IF($C57="Jonathan Wellner",_xlfn.XLOOKUP($B57,PROSPER_Wellner!$1:$1,PROSPER_Wellner!$15:$15,""),
IF($C57="Travis Harvey",_xlfn.XLOOKUP($B57,PROSPER_Harvey!$1:$1,PROSPER_Harvey!$15:$15,""),"")))))))))</f>
        <v>No Comment</v>
      </c>
      <c r="BF57" s="157" t="s">
        <v>89</v>
      </c>
      <c r="BG57" s="185" t="str">
        <f t="shared" si="424"/>
        <v>N/A</v>
      </c>
      <c r="BH57" s="153" t="str">
        <f>_xlfn.XLOOKUP(B57,PROSPERInitial_Query!$E:$E,PROSPERInitial_Query!$N:$N,"",,-1)</f>
        <v/>
      </c>
      <c r="BI57" s="154" t="str">
        <f t="shared" si="368"/>
        <v>Virendra Kumar Soni1 - PortfolioRevenue Management</v>
      </c>
      <c r="BJ57" s="159" t="str">
        <f>_xlfn.XLOOKUP(BI57,PROSPERDelta_Query!BK:BK,PROSPERDelta_Query!P:P,"",,-1)</f>
        <v/>
      </c>
      <c r="BK57" s="157" t="str">
        <f t="shared" si="425"/>
        <v>N/A</v>
      </c>
      <c r="BL57" s="157" t="str">
        <f>IF(IF(IF($C57="Christopher Lobo",_xlfn.XLOOKUP($B57,PROSPER_Lobo!$1:$1,PROSPER_Lobo!$16:$16,""),
IF($C57="Naren Baliga",_xlfn.XLOOKUP($B57,PROSPER_Baliga!$1:$1,PROSPER_Baliga!$16:$16,""),
IF($C57="Thorsten Huhn",_xlfn.XLOOKUP($B57,PROSPER_Huhn!$1:$1,PROSPER_Huhn!$16:$16,""),
IF($C57="Nick Hull",_xlfn.XLOOKUP($B57,PROSPER_Hull!$1:$1,PROSPER_Hull!$16:$16,""),
IF($C57="Monika Kotwani",_xlfn.XLOOKUP($B57,PROSPER_Kotwani!$1:$1,PROSPER_Kotwani!$16:$16,""),
IF($C57="Jonathan Wellner",_xlfn.XLOOKUP($B57,PROSPER_Wellner!$1:$1,PROSPER_Wellner!$16:$16,""),
IF($C57="Travis Harvey",_xlfn.XLOOKUP($B57,PROSPER_Harvey!$1:$1,PROSPER_Harvey!$16:$16,""),"")))))))="","",
IF($C57="Christopher Lobo",_xlfn.XLOOKUP($B57,PROSPER_Lobo!$1:$1,PROSPER_Lobo!$16:$16,""),
IF($C57="Naren Baliga",_xlfn.XLOOKUP($B57,PROSPER_Baliga!$1:$1,PROSPER_Baliga!$16:$16,""),
IF($C57="Thorsten Huhn",_xlfn.XLOOKUP($B57,PROSPER_Huhn!$1:$1,PROSPER_Huhn!$16:$16,""),
IF($C57="Nick Hull",_xlfn.XLOOKUP($B57,PROSPER_Hull!$1:$1,PROSPER_Hull!$16:$16,""),
IF($C57="Monika Kotwani",_xlfn.XLOOKUP($B57,PROSPER_Kotwani!$1:$1,PROSPER_Kotwani!$16:$16,""),
IF($C57="Jonathan Wellner",_xlfn.XLOOKUP($B57,PROSPER_Wellner!$1:$1,PROSPER_Wellner!$16:$16,""),
IF($C57="Travis Harvey",_xlfn.XLOOKUP($B57,PROSPER_Harvey!$1:$1,PROSPER_Harvey!$16:$16,""),""))))))))="","No Score",IF(IF($C57="Christopher Lobo",_xlfn.XLOOKUP($B57,PROSPER_Lobo!$1:$1,PROSPER_Lobo!$16:$16,""),
IF($C57="Naren Baliga",_xlfn.XLOOKUP($B57,PROSPER_Baliga!$1:$1,PROSPER_Baliga!$16:$16,""),
IF($C57="Thorsten Huhn",_xlfn.XLOOKUP($B57,PROSPER_Huhn!$1:$1,PROSPER_Huhn!$16:$16,""),
IF($C57="Nick Hull",_xlfn.XLOOKUP($B57,PROSPER_Hull!$1:$1,PROSPER_Hull!$16:$16,""),
IF($C57="Monika Kotwani",_xlfn.XLOOKUP($B57,PROSPER_Kotwani!$1:$1,PROSPER_Kotwani!$16:$16,""),
IF($C57="Jonathan Wellner",_xlfn.XLOOKUP($B57,PROSPER_Wellner!$1:$1,PROSPER_Wellner!$16:$16,""),
IF($C57="Travis Harvey",_xlfn.XLOOKUP($B57,PROSPER_Harvey!$1:$1,PROSPER_Harvey!$16:$16,""),"")))))))="","",
IF($C57="Christopher Lobo",_xlfn.XLOOKUP($B57,PROSPER_Lobo!$1:$1,PROSPER_Lobo!$16:$16,""),
IF($C57="Naren Baliga",_xlfn.XLOOKUP($B57,PROSPER_Baliga!$1:$1,PROSPER_Baliga!$16:$16,""),
IF($C57="Thorsten Huhn",_xlfn.XLOOKUP($B57,PROSPER_Huhn!$1:$1,PROSPER_Huhn!$16:$16,""),
IF($C57="Nick Hull",_xlfn.XLOOKUP($B57,PROSPER_Hull!$1:$1,PROSPER_Hull!$16:$16,""),
IF($C57="Monika Kotwani",_xlfn.XLOOKUP($B57,PROSPER_Kotwani!$1:$1,PROSPER_Kotwani!$16:$16,""),
IF($C57="Jonathan Wellner",_xlfn.XLOOKUP($B57,PROSPER_Wellner!$1:$1,PROSPER_Wellner!$16:$16,""),
IF($C57="Travis Harvey",_xlfn.XLOOKUP($B57,PROSPER_Harvey!$1:$1,PROSPER_Harvey!$16:$16,""),"")))))))))</f>
        <v>No Score</v>
      </c>
      <c r="BM57" s="158" t="str">
        <f>IF(IF(IF($C57="Christopher Lobo",_xlfn.XLOOKUP($B57,PROSPER_Lobo!$1:$1,PROSPER_Lobo!$17:$17,""),
IF($C57="Naren Baliga",_xlfn.XLOOKUP($B57,PROSPER_Baliga!$1:$1,PROSPER_Baliga!$17:$17,""),
IF($C57="Thorsten Huhn",_xlfn.XLOOKUP($B57,PROSPER_Huhn!$1:$1,PROSPER_Huhn!$17:$17,""),
IF($C57="Nick Hull",_xlfn.XLOOKUP($B57,PROSPER_Hull!$1:$1,PROSPER_Hull!$17:$17,""),
IF($C57="Monika Kotwani",_xlfn.XLOOKUP($B57,PROSPER_Kotwani!$1:$1,PROSPER_Kotwani!$17:$17,""),
IF($C57="Jonathan Wellner",_xlfn.XLOOKUP($B57,PROSPER_Wellner!$1:$1,PROSPER_Wellner!$17:$17,""),
IF($C57="Travis Harvey",_xlfn.XLOOKUP($B57,PROSPER_Harvey!$1:$1,PROSPER_Harvey!$17:$17,""),"")))))))="","",
IF($C57="Christopher Lobo",_xlfn.XLOOKUP($B57,PROSPER_Lobo!$1:$1,PROSPER_Lobo!$17:$17,""),
IF($C57="Naren Baliga",_xlfn.XLOOKUP($B57,PROSPER_Baliga!$1:$1,PROSPER_Baliga!$17:$17,""),
IF($C57="Thorsten Huhn",_xlfn.XLOOKUP($B57,PROSPER_Huhn!$1:$1,PROSPER_Huhn!$17:$17,""),
IF($C57="Nick Hull",_xlfn.XLOOKUP($B57,PROSPER_Hull!$1:$1,PROSPER_Hull!$17:$17,""),
IF($C57="Monika Kotwani",_xlfn.XLOOKUP($B57,PROSPER_Kotwani!$1:$1,PROSPER_Kotwani!$17:$17,""),
IF($C57="Jonathan Wellner",_xlfn.XLOOKUP($B57,PROSPER_Wellner!$1:$1,PROSPER_Wellner!$17:$17,""),
IF($C57="Travis Harvey",_xlfn.XLOOKUP($B57,PROSPER_Harvey!$1:$1,PROSPER_Harvey!$17:$17,""),""))))))))="","No Comment",IF(IF($C57="Christopher Lobo",_xlfn.XLOOKUP($B57,PROSPER_Lobo!$1:$1,PROSPER_Lobo!$17:$17,""),
IF($C57="Naren Baliga",_xlfn.XLOOKUP($B57,PROSPER_Baliga!$1:$1,PROSPER_Baliga!$17:$17,""),
IF($C57="Thorsten Huhn",_xlfn.XLOOKUP($B57,PROSPER_Huhn!$1:$1,PROSPER_Huhn!$17:$17,""),
IF($C57="Nick Hull",_xlfn.XLOOKUP($B57,PROSPER_Hull!$1:$1,PROSPER_Hull!$17:$17,""),
IF($C57="Monika Kotwani",_xlfn.XLOOKUP($B57,PROSPER_Kotwani!$1:$1,PROSPER_Kotwani!$17:$17,""),
IF($C57="Jonathan Wellner",_xlfn.XLOOKUP($B57,PROSPER_Wellner!$1:$1,PROSPER_Wellner!$17:$17,""),
IF($C57="Travis Harvey",_xlfn.XLOOKUP($B57,PROSPER_Harvey!$1:$1,PROSPER_Harvey!$17:$17,""),"")))))))="","",
IF($C57="Christopher Lobo",_xlfn.XLOOKUP($B57,PROSPER_Lobo!$1:$1,PROSPER_Lobo!$17:$17,""),
IF($C57="Naren Baliga",_xlfn.XLOOKUP($B57,PROSPER_Baliga!$1:$1,PROSPER_Baliga!$17:$17,""),
IF($C57="Thorsten Huhn",_xlfn.XLOOKUP($B57,PROSPER_Huhn!$1:$1,PROSPER_Huhn!$17:$17,""),
IF($C57="Nick Hull",_xlfn.XLOOKUP($B57,PROSPER_Hull!$1:$1,PROSPER_Hull!$17:$17,""),
IF($C57="Monika Kotwani",_xlfn.XLOOKUP($B57,PROSPER_Kotwani!$1:$1,PROSPER_Kotwani!$17:$17,""),
IF($C57="Jonathan Wellner",_xlfn.XLOOKUP($B57,PROSPER_Wellner!$1:$1,PROSPER_Wellner!$17:$17,""),
IF($C57="Travis Harvey",_xlfn.XLOOKUP($B57,PROSPER_Harvey!$1:$1,PROSPER_Harvey!$17:$17,""),"")))))))))</f>
        <v>No Comment</v>
      </c>
      <c r="BN57" s="157">
        <f>IFERROR(ROUND(_xlfn.XLOOKUP(B57,'RevenueChallenge_Query'!$E:$E,'RevenueChallenge_Query'!$F:$F)/3.2,0),"Not Taken")</f>
        <v>7</v>
      </c>
      <c r="BO57" s="185">
        <f t="shared" si="426"/>
        <v>7</v>
      </c>
      <c r="BP57" s="153" t="str">
        <f>_xlfn.XLOOKUP(B57,PROSPERInitial_Query!$E:$E,PROSPERInitial_Query!$O:$O,"",,-1)</f>
        <v/>
      </c>
      <c r="BQ57" s="154" t="str">
        <f t="shared" si="369"/>
        <v>Virendra Kumar Soni1 - PortfolioArtificial Intelligence</v>
      </c>
      <c r="BR57" s="159" t="str">
        <f>_xlfn.XLOOKUP(BQ57,PROSPERDelta_Query!BK:BK,PROSPERDelta_Query!Q:Q,"",,-1)</f>
        <v/>
      </c>
      <c r="BS57" s="157" t="str">
        <f t="shared" si="427"/>
        <v>N/A</v>
      </c>
      <c r="BT57" s="157" t="str">
        <f>IF(IF(IF($C57="Christopher Lobo",_xlfn.XLOOKUP($B57,PROSPER_Lobo!$1:$1,PROSPER_Lobo!$18:$18,""),
IF($C57="Naren Baliga",_xlfn.XLOOKUP($B57,PROSPER_Baliga!$1:$1,PROSPER_Baliga!$18:$18,""),
IF($C57="Thorsten Huhn",_xlfn.XLOOKUP($B57,PROSPER_Huhn!$1:$1,PROSPER_Huhn!$18:$18,""),
IF($C57="Nick Hull",_xlfn.XLOOKUP($B57,PROSPER_Hull!$1:$1,PROSPER_Hull!$18:$18,""),
IF($C57="Monika Kotwani",_xlfn.XLOOKUP($B57,PROSPER_Kotwani!$1:$1,PROSPER_Kotwani!$18:$18,""),
IF($C57="Jonathan Wellner",_xlfn.XLOOKUP($B57,PROSPER_Wellner!$1:$1,PROSPER_Wellner!$18:$18,""),
IF($C57="Travis Harvey",_xlfn.XLOOKUP($B57,PROSPER_Harvey!$1:$1,PROSPER_Harvey!$18:$18,""),"")))))))="","",
IF($C57="Christopher Lobo",_xlfn.XLOOKUP($B57,PROSPER_Lobo!$1:$1,PROSPER_Lobo!$18:$18,""),
IF($C57="Naren Baliga",_xlfn.XLOOKUP($B57,PROSPER_Baliga!$1:$1,PROSPER_Baliga!$18:$18,""),
IF($C57="Thorsten Huhn",_xlfn.XLOOKUP($B57,PROSPER_Huhn!$1:$1,PROSPER_Huhn!$18:$18,""),
IF($C57="Nick Hull",_xlfn.XLOOKUP($B57,PROSPER_Hull!$1:$1,PROSPER_Hull!$18:$18,""),
IF($C57="Monika Kotwani",_xlfn.XLOOKUP($B57,PROSPER_Kotwani!$1:$1,PROSPER_Kotwani!$18:$18,""),
IF($C57="Jonathan Wellner",_xlfn.XLOOKUP($B57,PROSPER_Wellner!$1:$1,PROSPER_Wellner!$18:$18,""),
IF($C57="Travis Harvey",_xlfn.XLOOKUP($B57,PROSPER_Harvey!$1:$1,PROSPER_Harvey!$18:$18,""),""))))))))="","No Score",IF(IF($C57="Christopher Lobo",_xlfn.XLOOKUP($B57,PROSPER_Lobo!$1:$1,PROSPER_Lobo!$18:$18,""),
IF($C57="Naren Baliga",_xlfn.XLOOKUP($B57,PROSPER_Baliga!$1:$1,PROSPER_Baliga!$18:$18,""),
IF($C57="Thorsten Huhn",_xlfn.XLOOKUP($B57,PROSPER_Huhn!$1:$1,PROSPER_Huhn!$18:$18,""),
IF($C57="Nick Hull",_xlfn.XLOOKUP($B57,PROSPER_Hull!$1:$1,PROSPER_Hull!$18:$18,""),
IF($C57="Monika Kotwani",_xlfn.XLOOKUP($B57,PROSPER_Kotwani!$1:$1,PROSPER_Kotwani!$18:$18,""),
IF($C57="Jonathan Wellner",_xlfn.XLOOKUP($B57,PROSPER_Wellner!$1:$1,PROSPER_Wellner!$18:$18,""),
IF($C57="Travis Harvey",_xlfn.XLOOKUP($B57,PROSPER_Harvey!$1:$1,PROSPER_Harvey!$18:$18,""),"")))))))="","",
IF($C57="Christopher Lobo",_xlfn.XLOOKUP($B57,PROSPER_Lobo!$1:$1,PROSPER_Lobo!$18:$18,""),
IF($C57="Naren Baliga",_xlfn.XLOOKUP($B57,PROSPER_Baliga!$1:$1,PROSPER_Baliga!$18:$18,""),
IF($C57="Thorsten Huhn",_xlfn.XLOOKUP($B57,PROSPER_Huhn!$1:$1,PROSPER_Huhn!$18:$18,""),
IF($C57="Nick Hull",_xlfn.XLOOKUP($B57,PROSPER_Hull!$1:$1,PROSPER_Hull!$18:$18,""),
IF($C57="Monika Kotwani",_xlfn.XLOOKUP($B57,PROSPER_Kotwani!$1:$1,PROSPER_Kotwani!$18:$18,""),
IF($C57="Jonathan Wellner",_xlfn.XLOOKUP($B57,PROSPER_Wellner!$1:$1,PROSPER_Wellner!$18:$18,""),
IF($C57="Travis Harvey",_xlfn.XLOOKUP($B57,PROSPER_Harvey!$1:$1,PROSPER_Harvey!$18:$18,""),"")))))))))</f>
        <v>No Score</v>
      </c>
      <c r="BU57" s="158" t="str">
        <f>IF(IF(IF($C57="Christopher Lobo",_xlfn.XLOOKUP($B57,PROSPER_Lobo!$1:$1,PROSPER_Lobo!$19:$19,""),
IF($C57="Naren Baliga",_xlfn.XLOOKUP($B57,PROSPER_Baliga!$1:$1,PROSPER_Baliga!$19:$19,""),
IF($C57="Thorsten Huhn",_xlfn.XLOOKUP($B57,PROSPER_Huhn!$1:$1,PROSPER_Huhn!$19:$19,""),
IF($C57="Nick Hull",_xlfn.XLOOKUP($B57,PROSPER_Hull!$1:$1,PROSPER_Hull!$19:$19,""),
IF($C57="Monika Kotwani",_xlfn.XLOOKUP($B57,PROSPER_Kotwani!$1:$1,PROSPER_Kotwani!$19:$19,""),
IF($C57="Jonathan Wellner",_xlfn.XLOOKUP($B57,PROSPER_Wellner!$1:$1,PROSPER_Wellner!$19:$19,""),
IF($C57="Travis Harvey",_xlfn.XLOOKUP($B57,PROSPER_Harvey!$1:$1,PROSPER_Harvey!$19:$19,""),"")))))))="","",
IF($C57="Christopher Lobo",_xlfn.XLOOKUP($B57,PROSPER_Lobo!$1:$1,PROSPER_Lobo!$19:$19,""),
IF($C57="Naren Baliga",_xlfn.XLOOKUP($B57,PROSPER_Baliga!$1:$1,PROSPER_Baliga!$19:$19,""),
IF($C57="Thorsten Huhn",_xlfn.XLOOKUP($B57,PROSPER_Huhn!$1:$1,PROSPER_Huhn!$19:$19,""),
IF($C57="Nick Hull",_xlfn.XLOOKUP($B57,PROSPER_Hull!$1:$1,PROSPER_Hull!$19:$19,""),
IF($C57="Monika Kotwani",_xlfn.XLOOKUP($B57,PROSPER_Kotwani!$1:$1,PROSPER_Kotwani!$19:$19,""),
IF($C57="Jonathan Wellner",_xlfn.XLOOKUP($B57,PROSPER_Wellner!$1:$1,PROSPER_Wellner!$19:$19,""),
IF($C57="Travis Harvey",_xlfn.XLOOKUP($B57,PROSPER_Harvey!$1:$1,PROSPER_Harvey!$19:$19,""),""))))))))="","No Comment",IF(IF($C57="Christopher Lobo",_xlfn.XLOOKUP($B57,PROSPER_Lobo!$1:$1,PROSPER_Lobo!$19:$19,""),
IF($C57="Naren Baliga",_xlfn.XLOOKUP($B57,PROSPER_Baliga!$1:$1,PROSPER_Baliga!$19:$19,""),
IF($C57="Thorsten Huhn",_xlfn.XLOOKUP($B57,PROSPER_Huhn!$1:$1,PROSPER_Huhn!$19:$19,""),
IF($C57="Nick Hull",_xlfn.XLOOKUP($B57,PROSPER_Hull!$1:$1,PROSPER_Hull!$19:$19,""),
IF($C57="Monika Kotwani",_xlfn.XLOOKUP($B57,PROSPER_Kotwani!$1:$1,PROSPER_Kotwani!$19:$19,""),
IF($C57="Jonathan Wellner",_xlfn.XLOOKUP($B57,PROSPER_Wellner!$1:$1,PROSPER_Wellner!$19:$19,""),
IF($C57="Travis Harvey",_xlfn.XLOOKUP($B57,PROSPER_Harvey!$1:$1,PROSPER_Harvey!$19:$19,""),"")))))))="","",
IF($C57="Christopher Lobo",_xlfn.XLOOKUP($B57,PROSPER_Lobo!$1:$1,PROSPER_Lobo!$19:$19,""),
IF($C57="Naren Baliga",_xlfn.XLOOKUP($B57,PROSPER_Baliga!$1:$1,PROSPER_Baliga!$19:$19,""),
IF($C57="Thorsten Huhn",_xlfn.XLOOKUP($B57,PROSPER_Huhn!$1:$1,PROSPER_Huhn!$19:$19,""),
IF($C57="Nick Hull",_xlfn.XLOOKUP($B57,PROSPER_Hull!$1:$1,PROSPER_Hull!$19:$19,""),
IF($C57="Monika Kotwani",_xlfn.XLOOKUP($B57,PROSPER_Kotwani!$1:$1,PROSPER_Kotwani!$19:$19,""),
IF($C57="Jonathan Wellner",_xlfn.XLOOKUP($B57,PROSPER_Wellner!$1:$1,PROSPER_Wellner!$19:$19,""),
IF($C57="Travis Harvey",_xlfn.XLOOKUP($B57,PROSPER_Harvey!$1:$1,PROSPER_Harvey!$19:$19,""),"")))))))))</f>
        <v>No Comment</v>
      </c>
      <c r="BV57" s="157" t="s">
        <v>89</v>
      </c>
      <c r="BW57" s="185" t="str">
        <f t="shared" si="428"/>
        <v>N/A</v>
      </c>
      <c r="BX57" s="160" t="str">
        <f t="shared" si="429"/>
        <v>N/A</v>
      </c>
      <c r="BY57" s="161">
        <f t="shared" si="430"/>
        <v>7</v>
      </c>
      <c r="BZ57" s="161">
        <f t="shared" si="431"/>
        <v>6.5</v>
      </c>
      <c r="CA57" s="162">
        <f t="shared" si="432"/>
        <v>6.75</v>
      </c>
      <c r="CB57" s="163" t="str">
        <f>_xlfn.XLOOKUP(B57,PROSPERInitial_Query!$E:$E,PROSPERInitial_Query!$AA:$AA,"",,-1)</f>
        <v/>
      </c>
      <c r="CC57" s="164" t="str">
        <f t="shared" si="370"/>
        <v>Virendra Kumar Soni2 - RelationshipAccount / Stakeholder 1Name</v>
      </c>
      <c r="CD57" s="164" t="str">
        <f>_xlfn.XLOOKUP(CC57,PROSPERDelta_Query!BK:BK,PROSPERDelta_Query!AC:AC,"",,-1)</f>
        <v/>
      </c>
      <c r="CE57" s="165" t="str">
        <f>_xlfn.XLOOKUP(B57,PROSPERInitial_Query!$E:$E,PROSPERInitial_Query!$Q:$Q,"",,-1)</f>
        <v/>
      </c>
      <c r="CF57" s="164" t="str">
        <f t="shared" si="371"/>
        <v>Virendra Kumar Soni2 - RelationshipAccount / Stakeholder 1Self Score</v>
      </c>
      <c r="CG57" s="165" t="str">
        <f>_xlfn.XLOOKUP(CF57,PROSPERDelta_Query!BK:BK,PROSPERDelta_Query!AM:AM,"",,-1)</f>
        <v/>
      </c>
      <c r="CH57" s="166" t="str">
        <f t="shared" ref="CH57" si="498">IF(CD57="", IF(CB57="", "", CB57), CD57)</f>
        <v/>
      </c>
      <c r="CI57" s="166" t="str">
        <f t="shared" si="433"/>
        <v>N/A</v>
      </c>
      <c r="CJ57" s="167" t="str">
        <f t="shared" si="434"/>
        <v>N/A</v>
      </c>
      <c r="CK57" s="167" t="str">
        <f>IF(IF(IF($C57="Christopher Lobo",_xlfn.XLOOKUP($B57,PROSPER_Lobo!$1:$1,PROSPER_Lobo!$21:$21,""),
IF($C57="Naren Baliga",_xlfn.XLOOKUP($B57,PROSPER_Baliga!$1:$1,PROSPER_Baliga!$21:$21,""),
IF($C57="Thorsten Huhn",_xlfn.XLOOKUP($B57,PROSPER_Huhn!$1:$1,PROSPER_Huhn!$21:$21,""),
IF($C57="Nick Hull",_xlfn.XLOOKUP($B57,PROSPER_Hull!$1:$1,PROSPER_Hull!$21:$21,""),
IF($C57="Monika Kotwani",_xlfn.XLOOKUP($B57,PROSPER_Kotwani!$1:$1,PROSPER_Kotwani!$21:$21,""),
IF($C57="Jonathan Wellner",_xlfn.XLOOKUP($B57,PROSPER_Wellner!$1:$1,PROSPER_Wellner!$21:$21,""),
IF($C57="Travis Harvey",_xlfn.XLOOKUP($B57,PROSPER_Harvey!$1:$1,PROSPER_Harvey!$21:$21,""),"")))))))="","",
IF($C57="Christopher Lobo",_xlfn.XLOOKUP($B57,PROSPER_Lobo!$1:$1,PROSPER_Lobo!$21:$21,""),
IF($C57="Naren Baliga",_xlfn.XLOOKUP($B57,PROSPER_Baliga!$1:$1,PROSPER_Baliga!$21:$21,""),
IF($C57="Thorsten Huhn",_xlfn.XLOOKUP($B57,PROSPER_Huhn!$1:$1,PROSPER_Huhn!$21:$21,""),
IF($C57="Nick Hull",_xlfn.XLOOKUP($B57,PROSPER_Hull!$1:$1,PROSPER_Hull!$21:$21,""),
IF($C57="Monika Kotwani",_xlfn.XLOOKUP($B57,PROSPER_Kotwani!$1:$1,PROSPER_Kotwani!$21:$21,""),
IF($C57="Jonathan Wellner",_xlfn.XLOOKUP($B57,PROSPER_Wellner!$1:$1,PROSPER_Wellner!$21:$21,""),
IF($C57="Travis Harvey",_xlfn.XLOOKUP($B57,PROSPER_Harvey!$1:$1,PROSPER_Harvey!$21:$21,""),""))))))))="","No Score",IF(IF($C57="Christopher Lobo",_xlfn.XLOOKUP($B57,PROSPER_Lobo!$1:$1,PROSPER_Lobo!$21:$21,""),
IF($C57="Naren Baliga",_xlfn.XLOOKUP($B57,PROSPER_Baliga!$1:$1,PROSPER_Baliga!$21:$21,""),
IF($C57="Thorsten Huhn",_xlfn.XLOOKUP($B57,PROSPER_Huhn!$1:$1,PROSPER_Huhn!$21:$21,""),
IF($C57="Nick Hull",_xlfn.XLOOKUP($B57,PROSPER_Hull!$1:$1,PROSPER_Hull!$21:$21,""),
IF($C57="Monika Kotwani",_xlfn.XLOOKUP($B57,PROSPER_Kotwani!$1:$1,PROSPER_Kotwani!$21:$21,""),
IF($C57="Jonathan Wellner",_xlfn.XLOOKUP($B57,PROSPER_Wellner!$1:$1,PROSPER_Wellner!$21:$21,""),
IF($C57="Travis Harvey",_xlfn.XLOOKUP($B57,PROSPER_Harvey!$1:$1,PROSPER_Harvey!$21:$21,""),"")))))))="","",
IF($C57="Christopher Lobo",_xlfn.XLOOKUP($B57,PROSPER_Lobo!$1:$1,PROSPER_Lobo!$21:$21,""),
IF($C57="Naren Baliga",_xlfn.XLOOKUP($B57,PROSPER_Baliga!$1:$1,PROSPER_Baliga!$21:$21,""),
IF($C57="Thorsten Huhn",_xlfn.XLOOKUP($B57,PROSPER_Huhn!$1:$1,PROSPER_Huhn!$21:$21,""),
IF($C57="Nick Hull",_xlfn.XLOOKUP($B57,PROSPER_Hull!$1:$1,PROSPER_Hull!$21:$21,""),
IF($C57="Monika Kotwani",_xlfn.XLOOKUP($B57,PROSPER_Kotwani!$1:$1,PROSPER_Kotwani!$21:$21,""),
IF($C57="Jonathan Wellner",_xlfn.XLOOKUP($B57,PROSPER_Wellner!$1:$1,PROSPER_Wellner!$21:$21,""),
IF($C57="Travis Harvey",_xlfn.XLOOKUP($B57,PROSPER_Harvey!$1:$1,PROSPER_Harvey!$21:$21,""),"")))))))))</f>
        <v>N/A</v>
      </c>
      <c r="CL57" s="166" t="str">
        <f>IF(IF(IF($C57="Christopher Lobo",_xlfn.XLOOKUP($B57,PROSPER_Lobo!$1:$1,PROSPER_Lobo!$22:$22,""),
IF($C57="Naren Baliga",_xlfn.XLOOKUP($B57,PROSPER_Baliga!$1:$1,PROSPER_Baliga!$22:$22,""),
IF($C57="Thorsten Huhn",_xlfn.XLOOKUP($B57,PROSPER_Huhn!$1:$1,PROSPER_Huhn!$22:$22,""),
IF($C57="Nick Hull",_xlfn.XLOOKUP($B57,PROSPER_Hull!$1:$1,PROSPER_Hull!$22:$22,""),
IF($C57="Monika Kotwani",_xlfn.XLOOKUP($B57,PROSPER_Kotwani!$1:$1,PROSPER_Kotwani!$22:$22,""),
IF($C57="Jonathan Wellner",_xlfn.XLOOKUP($B57,PROSPER_Wellner!$1:$1,PROSPER_Wellner!$22:$22,""),
IF($C57="Travis Harvey",_xlfn.XLOOKUP($B57,PROSPER_Harvey!$1:$1,PROSPER_Harvey!$22:$22,""),"")))))))="","",
IF($C57="Christopher Lobo",_xlfn.XLOOKUP($B57,PROSPER_Lobo!$1:$1,PROSPER_Lobo!$22:$22,""),
IF($C57="Naren Baliga",_xlfn.XLOOKUP($B57,PROSPER_Baliga!$1:$1,PROSPER_Baliga!$22:$22,""),
IF($C57="Thorsten Huhn",_xlfn.XLOOKUP($B57,PROSPER_Huhn!$1:$1,PROSPER_Huhn!$22:$22,""),
IF($C57="Nick Hull",_xlfn.XLOOKUP($B57,PROSPER_Hull!$1:$1,PROSPER_Hull!$22:$22,""),
IF($C57="Monika Kotwani",_xlfn.XLOOKUP($B57,PROSPER_Kotwani!$1:$1,PROSPER_Kotwani!$22:$22,""),
IF($C57="Jonathan Wellner",_xlfn.XLOOKUP($B57,PROSPER_Wellner!$1:$1,PROSPER_Wellner!$22:$22,""),
IF($C57="Travis Harvey",_xlfn.XLOOKUP($B57,PROSPER_Harvey!$1:$1,PROSPER_Harvey!$22:$22,""),""))))))))="","No Comment",IF(IF($C57="Christopher Lobo",_xlfn.XLOOKUP($B57,PROSPER_Lobo!$1:$1,PROSPER_Lobo!$22:$22,""),
IF($C57="Naren Baliga",_xlfn.XLOOKUP($B57,PROSPER_Baliga!$1:$1,PROSPER_Baliga!$22:$22,""),
IF($C57="Thorsten Huhn",_xlfn.XLOOKUP($B57,PROSPER_Huhn!$1:$1,PROSPER_Huhn!$22:$22,""),
IF($C57="Nick Hull",_xlfn.XLOOKUP($B57,PROSPER_Hull!$1:$1,PROSPER_Hull!$22:$22,""),
IF($C57="Monika Kotwani",_xlfn.XLOOKUP($B57,PROSPER_Kotwani!$1:$1,PROSPER_Kotwani!$22:$22,""),
IF($C57="Jonathan Wellner",_xlfn.XLOOKUP($B57,PROSPER_Wellner!$1:$1,PROSPER_Wellner!$22:$22,""),
IF($C57="Travis Harvey",_xlfn.XLOOKUP($B57,PROSPER_Harvey!$1:$1,PROSPER_Harvey!$22:$22,""),"")))))))="","",
IF($C57="Christopher Lobo",_xlfn.XLOOKUP($B57,PROSPER_Lobo!$1:$1,PROSPER_Lobo!$22:$22,""),
IF($C57="Naren Baliga",_xlfn.XLOOKUP($B57,PROSPER_Baliga!$1:$1,PROSPER_Baliga!$22:$22,""),
IF($C57="Thorsten Huhn",_xlfn.XLOOKUP($B57,PROSPER_Huhn!$1:$1,PROSPER_Huhn!$22:$22,""),
IF($C57="Nick Hull",_xlfn.XLOOKUP($B57,PROSPER_Hull!$1:$1,PROSPER_Hull!$22:$22,""),
IF($C57="Monika Kotwani",_xlfn.XLOOKUP($B57,PROSPER_Kotwani!$1:$1,PROSPER_Kotwani!$22:$22,""),
IF($C57="Jonathan Wellner",_xlfn.XLOOKUP($B57,PROSPER_Wellner!$1:$1,PROSPER_Wellner!$22:$22,""),
IF($C57="Travis Harvey",_xlfn.XLOOKUP($B57,PROSPER_Harvey!$1:$1,PROSPER_Harvey!$22:$22,""),"")))))))))</f>
        <v>N/A</v>
      </c>
      <c r="CM57" s="185" t="str">
        <f t="shared" si="435"/>
        <v>N/A</v>
      </c>
      <c r="CN57" s="163" t="str">
        <f>_xlfn.XLOOKUP(B57,PROSPERInitial_Query!$E:$E,PROSPERInitial_Query!$AB:$AB,"",,-1)</f>
        <v/>
      </c>
      <c r="CO57" s="164" t="str">
        <f t="shared" si="373"/>
        <v>Virendra Kumar Soni2 - RelationshipAccount / Stakeholder 2Name</v>
      </c>
      <c r="CP57" s="164" t="str">
        <f>_xlfn.XLOOKUP(CO57,PROSPERDelta_Query!BK:BK,PROSPERDelta_Query!AD:AD,"",,-1)</f>
        <v/>
      </c>
      <c r="CQ57" s="165" t="str">
        <f>_xlfn.XLOOKUP(B57,PROSPERInitial_Query!$E:$E,PROSPERInitial_Query!$R:$R,"",,-1)</f>
        <v/>
      </c>
      <c r="CR57" s="164" t="str">
        <f t="shared" si="374"/>
        <v>Virendra Kumar Soni2 - RelationshipAccount / Stakeholder 2Self Score</v>
      </c>
      <c r="CS57" s="165" t="str">
        <f>_xlfn.XLOOKUP(CR57,PROSPERDelta_Query!BK:BK,PROSPERDelta_Query!AN:AN,"",,-1)</f>
        <v/>
      </c>
      <c r="CT57" s="166" t="str">
        <f t="shared" ref="CT57" si="499">IF(CP57="", IF(CN57="", "", CN57), CP57)</f>
        <v/>
      </c>
      <c r="CU57" s="166" t="str">
        <f t="shared" si="436"/>
        <v>N/A</v>
      </c>
      <c r="CV57" s="167" t="str">
        <f t="shared" si="437"/>
        <v>N/A</v>
      </c>
      <c r="CW57" s="167" t="str">
        <f>IF(IF(IF($C57="Christopher Lobo",_xlfn.XLOOKUP($B57,PROSPER_Lobo!$1:$1,PROSPER_Lobo!$24:$24,""),
IF($C57="Naren Baliga",_xlfn.XLOOKUP($B57,PROSPER_Baliga!$1:$1,PROSPER_Baliga!$24:$24,""),
IF($C57="Thorsten Huhn",_xlfn.XLOOKUP($B57,PROSPER_Huhn!$1:$1,PROSPER_Huhn!$24:$24,""),
IF($C57="Nick Hull",_xlfn.XLOOKUP($B57,PROSPER_Hull!$1:$1,PROSPER_Hull!$24:$24,""),
IF($C57="Monika Kotwani",_xlfn.XLOOKUP($B57,PROSPER_Kotwani!$1:$1,PROSPER_Kotwani!$24:$24,""),
IF($C57="Jonathan Wellner",_xlfn.XLOOKUP($B57,PROSPER_Wellner!$1:$1,PROSPER_Wellner!$24:$24,""),
IF($C57="Travis Harvey",_xlfn.XLOOKUP($B57,PROSPER_Harvey!$1:$1,PROSPER_Harvey!$24:$24,""),"")))))))="","",
IF($C57="Christopher Lobo",_xlfn.XLOOKUP($B57,PROSPER_Lobo!$1:$1,PROSPER_Lobo!$24:$24,""),
IF($C57="Naren Baliga",_xlfn.XLOOKUP($B57,PROSPER_Baliga!$1:$1,PROSPER_Baliga!$24:$24,""),
IF($C57="Thorsten Huhn",_xlfn.XLOOKUP($B57,PROSPER_Huhn!$1:$1,PROSPER_Huhn!$24:$24,""),
IF($C57="Nick Hull",_xlfn.XLOOKUP($B57,PROSPER_Hull!$1:$1,PROSPER_Hull!$24:$24,""),
IF($C57="Monika Kotwani",_xlfn.XLOOKUP($B57,PROSPER_Kotwani!$1:$1,PROSPER_Kotwani!$24:$24,""),
IF($C57="Jonathan Wellner",_xlfn.XLOOKUP($B57,PROSPER_Wellner!$1:$1,PROSPER_Wellner!$24:$24,""),
IF($C57="Travis Harvey",_xlfn.XLOOKUP($B57,PROSPER_Harvey!$1:$1,PROSPER_Harvey!$24:$24,""),""))))))))="","No Score",IF(IF($C57="Christopher Lobo",_xlfn.XLOOKUP($B57,PROSPER_Lobo!$1:$1,PROSPER_Lobo!$24:$24,""),
IF($C57="Naren Baliga",_xlfn.XLOOKUP($B57,PROSPER_Baliga!$1:$1,PROSPER_Baliga!$24:$24,""),
IF($C57="Thorsten Huhn",_xlfn.XLOOKUP($B57,PROSPER_Huhn!$1:$1,PROSPER_Huhn!$24:$24,""),
IF($C57="Nick Hull",_xlfn.XLOOKUP($B57,PROSPER_Hull!$1:$1,PROSPER_Hull!$24:$24,""),
IF($C57="Monika Kotwani",_xlfn.XLOOKUP($B57,PROSPER_Kotwani!$1:$1,PROSPER_Kotwani!$24:$24,""),
IF($C57="Jonathan Wellner",_xlfn.XLOOKUP($B57,PROSPER_Wellner!$1:$1,PROSPER_Wellner!$24:$24,""),
IF($C57="Travis Harvey",_xlfn.XLOOKUP($B57,PROSPER_Harvey!$1:$1,PROSPER_Harvey!$24:$24,""),"")))))))="","",
IF($C57="Christopher Lobo",_xlfn.XLOOKUP($B57,PROSPER_Lobo!$1:$1,PROSPER_Lobo!$24:$24,""),
IF($C57="Naren Baliga",_xlfn.XLOOKUP($B57,PROSPER_Baliga!$1:$1,PROSPER_Baliga!$24:$24,""),
IF($C57="Thorsten Huhn",_xlfn.XLOOKUP($B57,PROSPER_Huhn!$1:$1,PROSPER_Huhn!$24:$24,""),
IF($C57="Nick Hull",_xlfn.XLOOKUP($B57,PROSPER_Hull!$1:$1,PROSPER_Hull!$24:$24,""),
IF($C57="Monika Kotwani",_xlfn.XLOOKUP($B57,PROSPER_Kotwani!$1:$1,PROSPER_Kotwani!$24:$24,""),
IF($C57="Jonathan Wellner",_xlfn.XLOOKUP($B57,PROSPER_Wellner!$1:$1,PROSPER_Wellner!$24:$24,""),
IF($C57="Travis Harvey",_xlfn.XLOOKUP($B57,PROSPER_Harvey!$1:$1,PROSPER_Harvey!$24:$24,""),"")))))))))</f>
        <v>N/A</v>
      </c>
      <c r="CX57" s="166" t="str">
        <f>IF(IF(IF($C57="Christopher Lobo",_xlfn.XLOOKUP($B57,PROSPER_Lobo!$1:$1,PROSPER_Lobo!$25:$25,""),
IF($C57="Naren Baliga",_xlfn.XLOOKUP($B57,PROSPER_Baliga!$1:$1,PROSPER_Baliga!$25:$25,""),
IF($C57="Thorsten Huhn",_xlfn.XLOOKUP($B57,PROSPER_Huhn!$1:$1,PROSPER_Huhn!$25:$25,""),
IF($C57="Nick Hull",_xlfn.XLOOKUP($B57,PROSPER_Hull!$1:$1,PROSPER_Hull!$25:$25,""),
IF($C57="Monika Kotwani",_xlfn.XLOOKUP($B57,PROSPER_Kotwani!$1:$1,PROSPER_Kotwani!$25:$25,""),
IF($C57="Jonathan Wellner",_xlfn.XLOOKUP($B57,PROSPER_Wellner!$1:$1,PROSPER_Wellner!$25:$25,""),
IF($C57="Travis Harvey",_xlfn.XLOOKUP($B57,PROSPER_Harvey!$1:$1,PROSPER_Harvey!$25:$25,""),"")))))))="","",
IF($C57="Christopher Lobo",_xlfn.XLOOKUP($B57,PROSPER_Lobo!$1:$1,PROSPER_Lobo!$25:$25,""),
IF($C57="Naren Baliga",_xlfn.XLOOKUP($B57,PROSPER_Baliga!$1:$1,PROSPER_Baliga!$25:$25,""),
IF($C57="Thorsten Huhn",_xlfn.XLOOKUP($B57,PROSPER_Huhn!$1:$1,PROSPER_Huhn!$25:$25,""),
IF($C57="Nick Hull",_xlfn.XLOOKUP($B57,PROSPER_Hull!$1:$1,PROSPER_Hull!$25:$25,""),
IF($C57="Monika Kotwani",_xlfn.XLOOKUP($B57,PROSPER_Kotwani!$1:$1,PROSPER_Kotwani!$25:$25,""),
IF($C57="Jonathan Wellner",_xlfn.XLOOKUP($B57,PROSPER_Wellner!$1:$1,PROSPER_Wellner!$25:$25,""),
IF($C57="Travis Harvey",_xlfn.XLOOKUP($B57,PROSPER_Harvey!$1:$1,PROSPER_Harvey!$25:$25,""),""))))))))="","No Comment",IF(IF($C57="Christopher Lobo",_xlfn.XLOOKUP($B57,PROSPER_Lobo!$1:$1,PROSPER_Lobo!$25:$25,""),
IF($C57="Naren Baliga",_xlfn.XLOOKUP($B57,PROSPER_Baliga!$1:$1,PROSPER_Baliga!$25:$25,""),
IF($C57="Thorsten Huhn",_xlfn.XLOOKUP($B57,PROSPER_Huhn!$1:$1,PROSPER_Huhn!$25:$25,""),
IF($C57="Nick Hull",_xlfn.XLOOKUP($B57,PROSPER_Hull!$1:$1,PROSPER_Hull!$25:$25,""),
IF($C57="Monika Kotwani",_xlfn.XLOOKUP($B57,PROSPER_Kotwani!$1:$1,PROSPER_Kotwani!$25:$25,""),
IF($C57="Jonathan Wellner",_xlfn.XLOOKUP($B57,PROSPER_Wellner!$1:$1,PROSPER_Wellner!$25:$25,""),
IF($C57="Travis Harvey",_xlfn.XLOOKUP($B57,PROSPER_Harvey!$1:$1,PROSPER_Harvey!$25:$25,""),"")))))))="","",
IF($C57="Christopher Lobo",_xlfn.XLOOKUP($B57,PROSPER_Lobo!$1:$1,PROSPER_Lobo!$25:$25,""),
IF($C57="Naren Baliga",_xlfn.XLOOKUP($B57,PROSPER_Baliga!$1:$1,PROSPER_Baliga!$25:$25,""),
IF($C57="Thorsten Huhn",_xlfn.XLOOKUP($B57,PROSPER_Huhn!$1:$1,PROSPER_Huhn!$25:$25,""),
IF($C57="Nick Hull",_xlfn.XLOOKUP($B57,PROSPER_Hull!$1:$1,PROSPER_Hull!$25:$25,""),
IF($C57="Monika Kotwani",_xlfn.XLOOKUP($B57,PROSPER_Kotwani!$1:$1,PROSPER_Kotwani!$25:$25,""),
IF($C57="Jonathan Wellner",_xlfn.XLOOKUP($B57,PROSPER_Wellner!$1:$1,PROSPER_Wellner!$25:$25,""),
IF($C57="Travis Harvey",_xlfn.XLOOKUP($B57,PROSPER_Harvey!$1:$1,PROSPER_Harvey!$25:$25,""),"")))))))))</f>
        <v>N/A</v>
      </c>
      <c r="CY57" s="185" t="str">
        <f t="shared" si="438"/>
        <v>N/A</v>
      </c>
      <c r="CZ57" s="163" t="str">
        <f>_xlfn.XLOOKUP(B57,PROSPERInitial_Query!$E:$E,PROSPERInitial_Query!$AC:$AC,"",,-1)</f>
        <v/>
      </c>
      <c r="DA57" s="164" t="str">
        <f t="shared" si="376"/>
        <v>Virendra Kumar Soni2 - RelationshipAccount / Stakeholder 3Name</v>
      </c>
      <c r="DB57" s="164" t="str">
        <f>_xlfn.XLOOKUP(DA57,PROSPERDelta_Query!BK:BK,PROSPERDelta_Query!AE:AE,"",,-1)</f>
        <v/>
      </c>
      <c r="DC57" s="165" t="str">
        <f>_xlfn.XLOOKUP(B57,PROSPERInitial_Query!$E:$E,PROSPERInitial_Query!$S:$S,"",,-1)</f>
        <v/>
      </c>
      <c r="DD57" s="164" t="str">
        <f t="shared" si="377"/>
        <v>Virendra Kumar Soni2 - RelationshipAccount / Stakeholder 3Self Score</v>
      </c>
      <c r="DE57" s="165" t="str">
        <f>_xlfn.XLOOKUP(DD57,PROSPERDelta_Query!BK:BK,PROSPERDelta_Query!AO:AO,"",,-1)</f>
        <v/>
      </c>
      <c r="DF57" s="166" t="str">
        <f t="shared" ref="DF57" si="500">IF(DB57="", IF(CZ57="", "", CZ57), DB57)</f>
        <v/>
      </c>
      <c r="DG57" s="166" t="str">
        <f t="shared" si="439"/>
        <v>N/A</v>
      </c>
      <c r="DH57" s="167" t="str">
        <f t="shared" si="440"/>
        <v>N/A</v>
      </c>
      <c r="DI57" s="167" t="str">
        <f>IF(IF(IF($C57="Christopher Lobo",_xlfn.XLOOKUP($B57,PROSPER_Lobo!$1:$1,PROSPER_Lobo!$27:$27,""),
IF($C57="Naren Baliga",_xlfn.XLOOKUP($B57,PROSPER_Baliga!$1:$1,PROSPER_Baliga!$27:$27,""),
IF($C57="Thorsten Huhn",_xlfn.XLOOKUP($B57,PROSPER_Huhn!$1:$1,PROSPER_Huhn!$27:$27,""),
IF($C57="Nick Hull",_xlfn.XLOOKUP($B57,PROSPER_Hull!$1:$1,PROSPER_Hull!$27:$27,""),
IF($C57="Monika Kotwani",_xlfn.XLOOKUP($B57,PROSPER_Kotwani!$1:$1,PROSPER_Kotwani!$27:$27,""),
IF($C57="Jonathan Wellner",_xlfn.XLOOKUP($B57,PROSPER_Wellner!$1:$1,PROSPER_Wellner!$27:$27,""),
IF($C57="Travis Harvey",_xlfn.XLOOKUP($B57,PROSPER_Harvey!$1:$1,PROSPER_Harvey!$27:$27,""),"")))))))="","",
IF($C57="Christopher Lobo",_xlfn.XLOOKUP($B57,PROSPER_Lobo!$1:$1,PROSPER_Lobo!$27:$27,""),
IF($C57="Naren Baliga",_xlfn.XLOOKUP($B57,PROSPER_Baliga!$1:$1,PROSPER_Baliga!$27:$27,""),
IF($C57="Thorsten Huhn",_xlfn.XLOOKUP($B57,PROSPER_Huhn!$1:$1,PROSPER_Huhn!$27:$27,""),
IF($C57="Nick Hull",_xlfn.XLOOKUP($B57,PROSPER_Hull!$1:$1,PROSPER_Hull!$27:$27,""),
IF($C57="Monika Kotwani",_xlfn.XLOOKUP($B57,PROSPER_Kotwani!$1:$1,PROSPER_Kotwani!$27:$27,""),
IF($C57="Jonathan Wellner",_xlfn.XLOOKUP($B57,PROSPER_Wellner!$1:$1,PROSPER_Wellner!$27:$27,""),
IF($C57="Travis Harvey",_xlfn.XLOOKUP($B57,PROSPER_Harvey!$1:$1,PROSPER_Harvey!$27:$27,""),""))))))))="","No Score",IF(IF($C57="Christopher Lobo",_xlfn.XLOOKUP($B57,PROSPER_Lobo!$1:$1,PROSPER_Lobo!$27:$27,""),
IF($C57="Naren Baliga",_xlfn.XLOOKUP($B57,PROSPER_Baliga!$1:$1,PROSPER_Baliga!$27:$27,""),
IF($C57="Thorsten Huhn",_xlfn.XLOOKUP($B57,PROSPER_Huhn!$1:$1,PROSPER_Huhn!$27:$27,""),
IF($C57="Nick Hull",_xlfn.XLOOKUP($B57,PROSPER_Hull!$1:$1,PROSPER_Hull!$27:$27,""),
IF($C57="Monika Kotwani",_xlfn.XLOOKUP($B57,PROSPER_Kotwani!$1:$1,PROSPER_Kotwani!$27:$27,""),
IF($C57="Jonathan Wellner",_xlfn.XLOOKUP($B57,PROSPER_Wellner!$1:$1,PROSPER_Wellner!$27:$27,""),
IF($C57="Travis Harvey",_xlfn.XLOOKUP($B57,PROSPER_Harvey!$1:$1,PROSPER_Harvey!$27:$27,""),"")))))))="","",
IF($C57="Christopher Lobo",_xlfn.XLOOKUP($B57,PROSPER_Lobo!$1:$1,PROSPER_Lobo!$27:$27,""),
IF($C57="Naren Baliga",_xlfn.XLOOKUP($B57,PROSPER_Baliga!$1:$1,PROSPER_Baliga!$27:$27,""),
IF($C57="Thorsten Huhn",_xlfn.XLOOKUP($B57,PROSPER_Huhn!$1:$1,PROSPER_Huhn!$27:$27,""),
IF($C57="Nick Hull",_xlfn.XLOOKUP($B57,PROSPER_Hull!$1:$1,PROSPER_Hull!$27:$27,""),
IF($C57="Monika Kotwani",_xlfn.XLOOKUP($B57,PROSPER_Kotwani!$1:$1,PROSPER_Kotwani!$27:$27,""),
IF($C57="Jonathan Wellner",_xlfn.XLOOKUP($B57,PROSPER_Wellner!$1:$1,PROSPER_Wellner!$27:$27,""),
IF($C57="Travis Harvey",_xlfn.XLOOKUP($B57,PROSPER_Harvey!$1:$1,PROSPER_Harvey!$27:$27,""),"")))))))))</f>
        <v>N/A</v>
      </c>
      <c r="DJ57" s="166" t="str">
        <f>IF(IF(IF($C57="Christopher Lobo",_xlfn.XLOOKUP($B57,PROSPER_Lobo!$1:$1,PROSPER_Lobo!$28:$28,""),
IF($C57="Naren Baliga",_xlfn.XLOOKUP($B57,PROSPER_Baliga!$1:$1,PROSPER_Baliga!$28:$28,""),
IF($C57="Thorsten Huhn",_xlfn.XLOOKUP($B57,PROSPER_Huhn!$1:$1,PROSPER_Huhn!$28:$28,""),
IF($C57="Nick Hull",_xlfn.XLOOKUP($B57,PROSPER_Hull!$1:$1,PROSPER_Hull!$28:$28,""),
IF($C57="Monika Kotwani",_xlfn.XLOOKUP($B57,PROSPER_Kotwani!$1:$1,PROSPER_Kotwani!$28:$28,""),
IF($C57="Jonathan Wellner",_xlfn.XLOOKUP($B57,PROSPER_Wellner!$1:$1,PROSPER_Wellner!$28:$28,""),
IF($C57="Travis Harvey",_xlfn.XLOOKUP($B57,PROSPER_Harvey!$1:$1,PROSPER_Harvey!$28:$28,""),"")))))))="","",
IF($C57="Christopher Lobo",_xlfn.XLOOKUP($B57,PROSPER_Lobo!$1:$1,PROSPER_Lobo!$28:$28,""),
IF($C57="Naren Baliga",_xlfn.XLOOKUP($B57,PROSPER_Baliga!$1:$1,PROSPER_Baliga!$28:$28,""),
IF($C57="Thorsten Huhn",_xlfn.XLOOKUP($B57,PROSPER_Huhn!$1:$1,PROSPER_Huhn!$28:$28,""),
IF($C57="Nick Hull",_xlfn.XLOOKUP($B57,PROSPER_Hull!$1:$1,PROSPER_Hull!$28:$28,""),
IF($C57="Monika Kotwani",_xlfn.XLOOKUP($B57,PROSPER_Kotwani!$1:$1,PROSPER_Kotwani!$28:$28,""),
IF($C57="Jonathan Wellner",_xlfn.XLOOKUP($B57,PROSPER_Wellner!$1:$1,PROSPER_Wellner!$28:$28,""),
IF($C57="Travis Harvey",_xlfn.XLOOKUP($B57,PROSPER_Harvey!$1:$1,PROSPER_Harvey!$28:$28,""),""))))))))="","No Comment",IF(IF($C57="Christopher Lobo",_xlfn.XLOOKUP($B57,PROSPER_Lobo!$1:$1,PROSPER_Lobo!$28:$28,""),
IF($C57="Naren Baliga",_xlfn.XLOOKUP($B57,PROSPER_Baliga!$1:$1,PROSPER_Baliga!$28:$28,""),
IF($C57="Thorsten Huhn",_xlfn.XLOOKUP($B57,PROSPER_Huhn!$1:$1,PROSPER_Huhn!$28:$28,""),
IF($C57="Nick Hull",_xlfn.XLOOKUP($B57,PROSPER_Hull!$1:$1,PROSPER_Hull!$28:$28,""),
IF($C57="Monika Kotwani",_xlfn.XLOOKUP($B57,PROSPER_Kotwani!$1:$1,PROSPER_Kotwani!$28:$28,""),
IF($C57="Jonathan Wellner",_xlfn.XLOOKUP($B57,PROSPER_Wellner!$1:$1,PROSPER_Wellner!$28:$28,""),
IF($C57="Travis Harvey",_xlfn.XLOOKUP($B57,PROSPER_Harvey!$1:$1,PROSPER_Harvey!$28:$28,""),"")))))))="","",
IF($C57="Christopher Lobo",_xlfn.XLOOKUP($B57,PROSPER_Lobo!$1:$1,PROSPER_Lobo!$28:$28,""),
IF($C57="Naren Baliga",_xlfn.XLOOKUP($B57,PROSPER_Baliga!$1:$1,PROSPER_Baliga!$28:$28,""),
IF($C57="Thorsten Huhn",_xlfn.XLOOKUP($B57,PROSPER_Huhn!$1:$1,PROSPER_Huhn!$28:$28,""),
IF($C57="Nick Hull",_xlfn.XLOOKUP($B57,PROSPER_Hull!$1:$1,PROSPER_Hull!$28:$28,""),
IF($C57="Monika Kotwani",_xlfn.XLOOKUP($B57,PROSPER_Kotwani!$1:$1,PROSPER_Kotwani!$28:$28,""),
IF($C57="Jonathan Wellner",_xlfn.XLOOKUP($B57,PROSPER_Wellner!$1:$1,PROSPER_Wellner!$28:$28,""),
IF($C57="Travis Harvey",_xlfn.XLOOKUP($B57,PROSPER_Harvey!$1:$1,PROSPER_Harvey!$28:$28,""),"")))))))))</f>
        <v>N/A</v>
      </c>
      <c r="DK57" s="185" t="str">
        <f t="shared" si="441"/>
        <v>N/A</v>
      </c>
      <c r="DL57" s="163" t="str">
        <f>_xlfn.XLOOKUP(B57,PROSPERInitial_Query!$E:$E,PROSPERInitial_Query!$AD:$AD,"",,-1)</f>
        <v/>
      </c>
      <c r="DM57" s="164" t="str">
        <f t="shared" si="379"/>
        <v>Virendra Kumar Soni2 - RelationshipAccount / Stakeholder 4Name</v>
      </c>
      <c r="DN57" s="164" t="str">
        <f>_xlfn.XLOOKUP(DM57,PROSPERDelta_Query!BK:BK,PROSPERDelta_Query!AF:AF,"",,-1)</f>
        <v/>
      </c>
      <c r="DO57" s="165" t="str">
        <f>_xlfn.XLOOKUP(B57,PROSPERInitial_Query!$E:$E,PROSPERInitial_Query!$T:$T,"",,-1)</f>
        <v/>
      </c>
      <c r="DP57" s="164" t="str">
        <f t="shared" si="380"/>
        <v>Virendra Kumar Soni2 - RelationshipAccount / Stakeholder 4Self Score</v>
      </c>
      <c r="DQ57" s="165" t="str">
        <f>_xlfn.XLOOKUP(DP57,PROSPERDelta_Query!BK:BK,PROSPERDelta_Query!AP:AP,"",,-1)</f>
        <v/>
      </c>
      <c r="DR57" s="166" t="str">
        <f t="shared" ref="DR57" si="501">IF(DN57="", IF(DL57="", "", DL57), DN57)</f>
        <v/>
      </c>
      <c r="DS57" s="166" t="str">
        <f t="shared" si="442"/>
        <v>N/A</v>
      </c>
      <c r="DT57" s="167" t="str">
        <f t="shared" si="443"/>
        <v>N/A</v>
      </c>
      <c r="DU57" s="167" t="str">
        <f>IF(IF(IF($C57="Christopher Lobo",_xlfn.XLOOKUP($B57,PROSPER_Lobo!$1:$1,PROSPER_Lobo!$30:$30,""),
IF($C57="Naren Baliga",_xlfn.XLOOKUP($B57,PROSPER_Baliga!$1:$1,PROSPER_Baliga!$30:$30,""),
IF($C57="Thorsten Huhn",_xlfn.XLOOKUP($B57,PROSPER_Huhn!$1:$1,PROSPER_Huhn!$30:$30,""),
IF($C57="Nick Hull",_xlfn.XLOOKUP($B57,PROSPER_Hull!$1:$1,PROSPER_Hull!$30:$30,""),
IF($C57="Monika Kotwani",_xlfn.XLOOKUP($B57,PROSPER_Kotwani!$1:$1,PROSPER_Kotwani!$30:$30,""),
IF($C57="Jonathan Wellner",_xlfn.XLOOKUP($B57,PROSPER_Wellner!$1:$1,PROSPER_Wellner!$30:$30,""),
IF($C57="Travis Harvey",_xlfn.XLOOKUP($B57,PROSPER_Harvey!$1:$1,PROSPER_Harvey!$30:$30,""),"")))))))="","",
IF($C57="Christopher Lobo",_xlfn.XLOOKUP($B57,PROSPER_Lobo!$1:$1,PROSPER_Lobo!$30:$30,""),
IF($C57="Naren Baliga",_xlfn.XLOOKUP($B57,PROSPER_Baliga!$1:$1,PROSPER_Baliga!$30:$30,""),
IF($C57="Thorsten Huhn",_xlfn.XLOOKUP($B57,PROSPER_Huhn!$1:$1,PROSPER_Huhn!$30:$30,""),
IF($C57="Nick Hull",_xlfn.XLOOKUP($B57,PROSPER_Hull!$1:$1,PROSPER_Hull!$30:$30,""),
IF($C57="Monika Kotwani",_xlfn.XLOOKUP($B57,PROSPER_Kotwani!$1:$1,PROSPER_Kotwani!$30:$30,""),
IF($C57="Jonathan Wellner",_xlfn.XLOOKUP($B57,PROSPER_Wellner!$1:$1,PROSPER_Wellner!$30:$30,""),
IF($C57="Travis Harvey",_xlfn.XLOOKUP($B57,PROSPER_Harvey!$1:$1,PROSPER_Harvey!$30:$30,""),""))))))))="","No Score",IF(IF($C57="Christopher Lobo",_xlfn.XLOOKUP($B57,PROSPER_Lobo!$1:$1,PROSPER_Lobo!$30:$30,""),
IF($C57="Naren Baliga",_xlfn.XLOOKUP($B57,PROSPER_Baliga!$1:$1,PROSPER_Baliga!$30:$30,""),
IF($C57="Thorsten Huhn",_xlfn.XLOOKUP($B57,PROSPER_Huhn!$1:$1,PROSPER_Huhn!$30:$30,""),
IF($C57="Nick Hull",_xlfn.XLOOKUP($B57,PROSPER_Hull!$1:$1,PROSPER_Hull!$30:$30,""),
IF($C57="Monika Kotwani",_xlfn.XLOOKUP($B57,PROSPER_Kotwani!$1:$1,PROSPER_Kotwani!$30:$30,""),
IF($C57="Jonathan Wellner",_xlfn.XLOOKUP($B57,PROSPER_Wellner!$1:$1,PROSPER_Wellner!$30:$30,""),
IF($C57="Travis Harvey",_xlfn.XLOOKUP($B57,PROSPER_Harvey!$1:$1,PROSPER_Harvey!$30:$30,""),"")))))))="","",
IF($C57="Christopher Lobo",_xlfn.XLOOKUP($B57,PROSPER_Lobo!$1:$1,PROSPER_Lobo!$30:$30,""),
IF($C57="Naren Baliga",_xlfn.XLOOKUP($B57,PROSPER_Baliga!$1:$1,PROSPER_Baliga!$30:$30,""),
IF($C57="Thorsten Huhn",_xlfn.XLOOKUP($B57,PROSPER_Huhn!$1:$1,PROSPER_Huhn!$30:$30,""),
IF($C57="Nick Hull",_xlfn.XLOOKUP($B57,PROSPER_Hull!$1:$1,PROSPER_Hull!$30:$30,""),
IF($C57="Monika Kotwani",_xlfn.XLOOKUP($B57,PROSPER_Kotwani!$1:$1,PROSPER_Kotwani!$30:$30,""),
IF($C57="Jonathan Wellner",_xlfn.XLOOKUP($B57,PROSPER_Wellner!$1:$1,PROSPER_Wellner!$30:$30,""),
IF($C57="Travis Harvey",_xlfn.XLOOKUP($B57,PROSPER_Harvey!$1:$1,PROSPER_Harvey!$30:$30,""),"")))))))))</f>
        <v>N/A</v>
      </c>
      <c r="DV57" s="166" t="str">
        <f>IF(IF(IF($C57="Christopher Lobo",_xlfn.XLOOKUP($B57,PROSPER_Lobo!$1:$1,PROSPER_Lobo!$31:$31,""),
IF($C57="Naren Baliga",_xlfn.XLOOKUP($B57,PROSPER_Baliga!$1:$1,PROSPER_Baliga!$31:$31,""),
IF($C57="Thorsten Huhn",_xlfn.XLOOKUP($B57,PROSPER_Huhn!$1:$1,PROSPER_Huhn!$31:$31,""),
IF($C57="Nick Hull",_xlfn.XLOOKUP($B57,PROSPER_Hull!$1:$1,PROSPER_Hull!$31:$31,""),
IF($C57="Monika Kotwani",_xlfn.XLOOKUP($B57,PROSPER_Kotwani!$1:$1,PROSPER_Kotwani!$31:$31,""),
IF($C57="Jonathan Wellner",_xlfn.XLOOKUP($B57,PROSPER_Wellner!$1:$1,PROSPER_Wellner!$31:$31,""),
IF($C57="Travis Harvey",_xlfn.XLOOKUP($B57,PROSPER_Harvey!$1:$1,PROSPER_Harvey!$31:$31,""),"")))))))="","",
IF($C57="Christopher Lobo",_xlfn.XLOOKUP($B57,PROSPER_Lobo!$1:$1,PROSPER_Lobo!$31:$31,""),
IF($C57="Naren Baliga",_xlfn.XLOOKUP($B57,PROSPER_Baliga!$1:$1,PROSPER_Baliga!$31:$31,""),
IF($C57="Thorsten Huhn",_xlfn.XLOOKUP($B57,PROSPER_Huhn!$1:$1,PROSPER_Huhn!$31:$31,""),
IF($C57="Nick Hull",_xlfn.XLOOKUP($B57,PROSPER_Hull!$1:$1,PROSPER_Hull!$31:$31,""),
IF($C57="Monika Kotwani",_xlfn.XLOOKUP($B57,PROSPER_Kotwani!$1:$1,PROSPER_Kotwani!$31:$31,""),
IF($C57="Jonathan Wellner",_xlfn.XLOOKUP($B57,PROSPER_Wellner!$1:$1,PROSPER_Wellner!$31:$31,""),
IF($C57="Travis Harvey",_xlfn.XLOOKUP($B57,PROSPER_Harvey!$1:$1,PROSPER_Harvey!$31:$31,""),""))))))))="","No Comment",IF(IF($C57="Christopher Lobo",_xlfn.XLOOKUP($B57,PROSPER_Lobo!$1:$1,PROSPER_Lobo!$31:$31,""),
IF($C57="Naren Baliga",_xlfn.XLOOKUP($B57,PROSPER_Baliga!$1:$1,PROSPER_Baliga!$31:$31,""),
IF($C57="Thorsten Huhn",_xlfn.XLOOKUP($B57,PROSPER_Huhn!$1:$1,PROSPER_Huhn!$31:$31,""),
IF($C57="Nick Hull",_xlfn.XLOOKUP($B57,PROSPER_Hull!$1:$1,PROSPER_Hull!$31:$31,""),
IF($C57="Monika Kotwani",_xlfn.XLOOKUP($B57,PROSPER_Kotwani!$1:$1,PROSPER_Kotwani!$31:$31,""),
IF($C57="Jonathan Wellner",_xlfn.XLOOKUP($B57,PROSPER_Wellner!$1:$1,PROSPER_Wellner!$31:$31,""),
IF($C57="Travis Harvey",_xlfn.XLOOKUP($B57,PROSPER_Harvey!$1:$1,PROSPER_Harvey!$31:$31,""),"")))))))="","",
IF($C57="Christopher Lobo",_xlfn.XLOOKUP($B57,PROSPER_Lobo!$1:$1,PROSPER_Lobo!$31:$31,""),
IF($C57="Naren Baliga",_xlfn.XLOOKUP($B57,PROSPER_Baliga!$1:$1,PROSPER_Baliga!$31:$31,""),
IF($C57="Thorsten Huhn",_xlfn.XLOOKUP($B57,PROSPER_Huhn!$1:$1,PROSPER_Huhn!$31:$31,""),
IF($C57="Nick Hull",_xlfn.XLOOKUP($B57,PROSPER_Hull!$1:$1,PROSPER_Hull!$31:$31,""),
IF($C57="Monika Kotwani",_xlfn.XLOOKUP($B57,PROSPER_Kotwani!$1:$1,PROSPER_Kotwani!$31:$31,""),
IF($C57="Jonathan Wellner",_xlfn.XLOOKUP($B57,PROSPER_Wellner!$1:$1,PROSPER_Wellner!$31:$31,""),
IF($C57="Travis Harvey",_xlfn.XLOOKUP($B57,PROSPER_Harvey!$1:$1,PROSPER_Harvey!$31:$31,""),"")))))))))</f>
        <v>N/A</v>
      </c>
      <c r="DW57" s="185" t="str">
        <f t="shared" si="444"/>
        <v>N/A</v>
      </c>
      <c r="DX57" s="163" t="str">
        <f>_xlfn.XLOOKUP(B57,PROSPERInitial_Query!$E:$E,PROSPERInitial_Query!$AE:$AE,"",,-1)</f>
        <v/>
      </c>
      <c r="DY57" s="164" t="str">
        <f t="shared" si="382"/>
        <v>Virendra Kumar Soni2 - RelationshipAccount / Stakeholder 5Name</v>
      </c>
      <c r="DZ57" s="164" t="str">
        <f>_xlfn.XLOOKUP(DY57,PROSPERDelta_Query!BK:BK,PROSPERDelta_Query!AG:AG,"",,-1)</f>
        <v/>
      </c>
      <c r="EA57" s="165" t="str">
        <f>_xlfn.XLOOKUP(B57,PROSPERInitial_Query!$E:$E,PROSPERInitial_Query!$U:$U,"",,-1)</f>
        <v/>
      </c>
      <c r="EB57" s="164" t="str">
        <f t="shared" si="383"/>
        <v>Virendra Kumar Soni2 - RelationshipAccount / Stakeholder 5Self Score</v>
      </c>
      <c r="EC57" s="165" t="str">
        <f>_xlfn.XLOOKUP(EB57,PROSPERDelta_Query!BK:BK,PROSPERDelta_Query!AQ:AQ,"",,-1)</f>
        <v/>
      </c>
      <c r="ED57" s="166" t="str">
        <f t="shared" ref="ED57" si="502">IF(DZ57="", IF(DX57="", "", DX57), DZ57)</f>
        <v/>
      </c>
      <c r="EE57" s="166" t="str">
        <f t="shared" si="445"/>
        <v>N/A</v>
      </c>
      <c r="EF57" s="167" t="str">
        <f t="shared" si="446"/>
        <v>N/A</v>
      </c>
      <c r="EG57" s="167" t="str">
        <f>IF(IF(IF($C57="Christopher Lobo",_xlfn.XLOOKUP($B57,PROSPER_Lobo!$1:$1,PROSPER_Lobo!$33:$33,""),
IF($C57="Naren Baliga",_xlfn.XLOOKUP($B57,PROSPER_Baliga!$1:$1,PROSPER_Baliga!$33:$33,""),
IF($C57="Thorsten Huhn",_xlfn.XLOOKUP($B57,PROSPER_Huhn!$1:$1,PROSPER_Huhn!$33:$33,""),
IF($C57="Nick Hull",_xlfn.XLOOKUP($B57,PROSPER_Hull!$1:$1,PROSPER_Hull!$33:$33,""),
IF($C57="Monika Kotwani",_xlfn.XLOOKUP($B57,PROSPER_Kotwani!$1:$1,PROSPER_Kotwani!$33:$33,""),
IF($C57="Jonathan Wellner",_xlfn.XLOOKUP($B57,PROSPER_Wellner!$1:$1,PROSPER_Wellner!$33:$33,""),
IF($C57="Travis Harvey",_xlfn.XLOOKUP($B57,PROSPER_Harvey!$1:$1,PROSPER_Harvey!$33:$33,""),"")))))))="","",
IF($C57="Christopher Lobo",_xlfn.XLOOKUP($B57,PROSPER_Lobo!$1:$1,PROSPER_Lobo!$33:$33,""),
IF($C57="Naren Baliga",_xlfn.XLOOKUP($B57,PROSPER_Baliga!$1:$1,PROSPER_Baliga!$33:$33,""),
IF($C57="Thorsten Huhn",_xlfn.XLOOKUP($B57,PROSPER_Huhn!$1:$1,PROSPER_Huhn!$33:$33,""),
IF($C57="Nick Hull",_xlfn.XLOOKUP($B57,PROSPER_Hull!$1:$1,PROSPER_Hull!$33:$33,""),
IF($C57="Monika Kotwani",_xlfn.XLOOKUP($B57,PROSPER_Kotwani!$1:$1,PROSPER_Kotwani!$33:$33,""),
IF($C57="Jonathan Wellner",_xlfn.XLOOKUP($B57,PROSPER_Wellner!$1:$1,PROSPER_Wellner!$33:$33,""),
IF($C57="Travis Harvey",_xlfn.XLOOKUP($B57,PROSPER_Harvey!$1:$1,PROSPER_Harvey!$33:$33,""),""))))))))="","No Score",IF(IF($C57="Christopher Lobo",_xlfn.XLOOKUP($B57,PROSPER_Lobo!$1:$1,PROSPER_Lobo!$33:$33,""),
IF($C57="Naren Baliga",_xlfn.XLOOKUP($B57,PROSPER_Baliga!$1:$1,PROSPER_Baliga!$33:$33,""),
IF($C57="Thorsten Huhn",_xlfn.XLOOKUP($B57,PROSPER_Huhn!$1:$1,PROSPER_Huhn!$33:$33,""),
IF($C57="Nick Hull",_xlfn.XLOOKUP($B57,PROSPER_Hull!$1:$1,PROSPER_Hull!$33:$33,""),
IF($C57="Monika Kotwani",_xlfn.XLOOKUP($B57,PROSPER_Kotwani!$1:$1,PROSPER_Kotwani!$33:$33,""),
IF($C57="Jonathan Wellner",_xlfn.XLOOKUP($B57,PROSPER_Wellner!$1:$1,PROSPER_Wellner!$33:$33,""),
IF($C57="Travis Harvey",_xlfn.XLOOKUP($B57,PROSPER_Harvey!$1:$1,PROSPER_Harvey!$33:$33,""),"")))))))="","",
IF($C57="Christopher Lobo",_xlfn.XLOOKUP($B57,PROSPER_Lobo!$1:$1,PROSPER_Lobo!$33:$33,""),
IF($C57="Naren Baliga",_xlfn.XLOOKUP($B57,PROSPER_Baliga!$1:$1,PROSPER_Baliga!$33:$33,""),
IF($C57="Thorsten Huhn",_xlfn.XLOOKUP($B57,PROSPER_Huhn!$1:$1,PROSPER_Huhn!$33:$33,""),
IF($C57="Nick Hull",_xlfn.XLOOKUP($B57,PROSPER_Hull!$1:$1,PROSPER_Hull!$33:$33,""),
IF($C57="Monika Kotwani",_xlfn.XLOOKUP($B57,PROSPER_Kotwani!$1:$1,PROSPER_Kotwani!$33:$33,""),
IF($C57="Jonathan Wellner",_xlfn.XLOOKUP($B57,PROSPER_Wellner!$1:$1,PROSPER_Wellner!$33:$33,""),
IF($C57="Travis Harvey",_xlfn.XLOOKUP($B57,PROSPER_Harvey!$1:$1,PROSPER_Harvey!$33:$33,""),"")))))))))</f>
        <v>N/A</v>
      </c>
      <c r="EH57" s="166" t="str">
        <f>IF(IF(IF($C57="Christopher Lobo",_xlfn.XLOOKUP($B57,PROSPER_Lobo!$1:$1,PROSPER_Lobo!$34:$34,""),
IF($C57="Naren Baliga",_xlfn.XLOOKUP($B57,PROSPER_Baliga!$1:$1,PROSPER_Baliga!$34:$34,""),
IF($C57="Thorsten Huhn",_xlfn.XLOOKUP($B57,PROSPER_Huhn!$1:$1,PROSPER_Huhn!$34:$34,""),
IF($C57="Nick Hull",_xlfn.XLOOKUP($B57,PROSPER_Hull!$1:$1,PROSPER_Hull!$34:$34,""),
IF($C57="Monika Kotwani",_xlfn.XLOOKUP($B57,PROSPER_Kotwani!$1:$1,PROSPER_Kotwani!$34:$34,""),
IF($C57="Jonathan Wellner",_xlfn.XLOOKUP($B57,PROSPER_Wellner!$1:$1,PROSPER_Wellner!$34:$34,""),
IF($C57="Travis Harvey",_xlfn.XLOOKUP($B57,PROSPER_Harvey!$1:$1,PROSPER_Harvey!$34:$34,""),"")))))))="","",
IF($C57="Christopher Lobo",_xlfn.XLOOKUP($B57,PROSPER_Lobo!$1:$1,PROSPER_Lobo!$34:$34,""),
IF($C57="Naren Baliga",_xlfn.XLOOKUP($B57,PROSPER_Baliga!$1:$1,PROSPER_Baliga!$34:$34,""),
IF($C57="Thorsten Huhn",_xlfn.XLOOKUP($B57,PROSPER_Huhn!$1:$1,PROSPER_Huhn!$34:$34,""),
IF($C57="Nick Hull",_xlfn.XLOOKUP($B57,PROSPER_Hull!$1:$1,PROSPER_Hull!$34:$34,""),
IF($C57="Monika Kotwani",_xlfn.XLOOKUP($B57,PROSPER_Kotwani!$1:$1,PROSPER_Kotwani!$34:$34,""),
IF($C57="Jonathan Wellner",_xlfn.XLOOKUP($B57,PROSPER_Wellner!$1:$1,PROSPER_Wellner!$34:$34,""),
IF($C57="Travis Harvey",_xlfn.XLOOKUP($B57,PROSPER_Harvey!$1:$1,PROSPER_Harvey!$34:$34,""),""))))))))="","No Comment",IF(IF($C57="Christopher Lobo",_xlfn.XLOOKUP($B57,PROSPER_Lobo!$1:$1,PROSPER_Lobo!$34:$34,""),
IF($C57="Naren Baliga",_xlfn.XLOOKUP($B57,PROSPER_Baliga!$1:$1,PROSPER_Baliga!$34:$34,""),
IF($C57="Thorsten Huhn",_xlfn.XLOOKUP($B57,PROSPER_Huhn!$1:$1,PROSPER_Huhn!$34:$34,""),
IF($C57="Nick Hull",_xlfn.XLOOKUP($B57,PROSPER_Hull!$1:$1,PROSPER_Hull!$34:$34,""),
IF($C57="Monika Kotwani",_xlfn.XLOOKUP($B57,PROSPER_Kotwani!$1:$1,PROSPER_Kotwani!$34:$34,""),
IF($C57="Jonathan Wellner",_xlfn.XLOOKUP($B57,PROSPER_Wellner!$1:$1,PROSPER_Wellner!$34:$34,""),
IF($C57="Travis Harvey",_xlfn.XLOOKUP($B57,PROSPER_Harvey!$1:$1,PROSPER_Harvey!$34:$34,""),"")))))))="","",
IF($C57="Christopher Lobo",_xlfn.XLOOKUP($B57,PROSPER_Lobo!$1:$1,PROSPER_Lobo!$34:$34,""),
IF($C57="Naren Baliga",_xlfn.XLOOKUP($B57,PROSPER_Baliga!$1:$1,PROSPER_Baliga!$34:$34,""),
IF($C57="Thorsten Huhn",_xlfn.XLOOKUP($B57,PROSPER_Huhn!$1:$1,PROSPER_Huhn!$34:$34,""),
IF($C57="Nick Hull",_xlfn.XLOOKUP($B57,PROSPER_Hull!$1:$1,PROSPER_Hull!$34:$34,""),
IF($C57="Monika Kotwani",_xlfn.XLOOKUP($B57,PROSPER_Kotwani!$1:$1,PROSPER_Kotwani!$34:$34,""),
IF($C57="Jonathan Wellner",_xlfn.XLOOKUP($B57,PROSPER_Wellner!$1:$1,PROSPER_Wellner!$34:$34,""),
IF($C57="Travis Harvey",_xlfn.XLOOKUP($B57,PROSPER_Harvey!$1:$1,PROSPER_Harvey!$34:$34,""),"")))))))))</f>
        <v>N/A</v>
      </c>
      <c r="EI57" s="185" t="str">
        <f t="shared" si="447"/>
        <v>N/A</v>
      </c>
      <c r="EJ57" s="163" t="str">
        <f>_xlfn.XLOOKUP(B57,PROSPERInitial_Query!$E:$E,PROSPERInitial_Query!$AF:$AF,"",,-1)</f>
        <v/>
      </c>
      <c r="EK57" s="164" t="str">
        <f t="shared" si="385"/>
        <v>Virendra Kumar Soni2 - RelationshipAccount / Stakeholder 6Name</v>
      </c>
      <c r="EL57" s="164" t="str">
        <f>_xlfn.XLOOKUP(EK57,PROSPERDelta_Query!BK:BK,PROSPERDelta_Query!AH:AH,"",,-1)</f>
        <v/>
      </c>
      <c r="EM57" s="165" t="str">
        <f>_xlfn.XLOOKUP(B57,PROSPERInitial_Query!$E:$E,PROSPERInitial_Query!$V:$V,"",,-1)</f>
        <v/>
      </c>
      <c r="EN57" s="164" t="str">
        <f t="shared" si="386"/>
        <v>Virendra Kumar Soni2 - RelationshipAccount / Stakeholder 6Self Score</v>
      </c>
      <c r="EO57" s="165" t="str">
        <f>_xlfn.XLOOKUP(EN57,PROSPERDelta_Query!BK:BK,PROSPERDelta_Query!AR:AR,"",,-1)</f>
        <v/>
      </c>
      <c r="EP57" s="166" t="str">
        <f t="shared" ref="EP57" si="503">IF(EL57="", IF(EJ57="", "", EJ57), EL57)</f>
        <v/>
      </c>
      <c r="EQ57" s="166" t="str">
        <f t="shared" si="448"/>
        <v>N/A</v>
      </c>
      <c r="ER57" s="167" t="str">
        <f t="shared" si="449"/>
        <v>N/A</v>
      </c>
      <c r="ES57" s="167" t="str">
        <f>IF(IF(IF($C57="Christopher Lobo",_xlfn.XLOOKUP($B57,PROSPER_Lobo!$1:$1,PROSPER_Lobo!$36:$36,""),
IF($C57="Naren Baliga",_xlfn.XLOOKUP($B57,PROSPER_Baliga!$1:$1,PROSPER_Baliga!$36:$36,""),
IF($C57="Thorsten Huhn",_xlfn.XLOOKUP($B57,PROSPER_Huhn!$1:$1,PROSPER_Huhn!$36:$36,""),
IF($C57="Nick Hull",_xlfn.XLOOKUP($B57,PROSPER_Hull!$1:$1,PROSPER_Hull!$36:$36,""),
IF($C57="Monika Kotwani",_xlfn.XLOOKUP($B57,PROSPER_Kotwani!$1:$1,PROSPER_Kotwani!$36:$36,""),
IF($C57="Jonathan Wellner",_xlfn.XLOOKUP($B57,PROSPER_Wellner!$1:$1,PROSPER_Wellner!$36:$36,""),
IF($C57="Travis Harvey",_xlfn.XLOOKUP($B57,PROSPER_Harvey!$1:$1,PROSPER_Harvey!$36:$36,""),"")))))))="","",
IF($C57="Christopher Lobo",_xlfn.XLOOKUP($B57,PROSPER_Lobo!$1:$1,PROSPER_Lobo!$36:$36,""),
IF($C57="Naren Baliga",_xlfn.XLOOKUP($B57,PROSPER_Baliga!$1:$1,PROSPER_Baliga!$36:$36,""),
IF($C57="Thorsten Huhn",_xlfn.XLOOKUP($B57,PROSPER_Huhn!$1:$1,PROSPER_Huhn!$36:$36,""),
IF($C57="Nick Hull",_xlfn.XLOOKUP($B57,PROSPER_Hull!$1:$1,PROSPER_Hull!$36:$36,""),
IF($C57="Monika Kotwani",_xlfn.XLOOKUP($B57,PROSPER_Kotwani!$1:$1,PROSPER_Kotwani!$36:$36,""),
IF($C57="Jonathan Wellner",_xlfn.XLOOKUP($B57,PROSPER_Wellner!$1:$1,PROSPER_Wellner!$36:$36,""),
IF($C57="Travis Harvey",_xlfn.XLOOKUP($B57,PROSPER_Harvey!$1:$1,PROSPER_Harvey!$36:$36,""),""))))))))="","No Score",IF(IF($C57="Christopher Lobo",_xlfn.XLOOKUP($B57,PROSPER_Lobo!$1:$1,PROSPER_Lobo!$36:$36,""),
IF($C57="Naren Baliga",_xlfn.XLOOKUP($B57,PROSPER_Baliga!$1:$1,PROSPER_Baliga!$36:$36,""),
IF($C57="Thorsten Huhn",_xlfn.XLOOKUP($B57,PROSPER_Huhn!$1:$1,PROSPER_Huhn!$36:$36,""),
IF($C57="Nick Hull",_xlfn.XLOOKUP($B57,PROSPER_Hull!$1:$1,PROSPER_Hull!$36:$36,""),
IF($C57="Monika Kotwani",_xlfn.XLOOKUP($B57,PROSPER_Kotwani!$1:$1,PROSPER_Kotwani!$36:$36,""),
IF($C57="Jonathan Wellner",_xlfn.XLOOKUP($B57,PROSPER_Wellner!$1:$1,PROSPER_Wellner!$36:$36,""),
IF($C57="Travis Harvey",_xlfn.XLOOKUP($B57,PROSPER_Harvey!$1:$1,PROSPER_Harvey!$36:$36,""),"")))))))="","",
IF($C57="Christopher Lobo",_xlfn.XLOOKUP($B57,PROSPER_Lobo!$1:$1,PROSPER_Lobo!$36:$36,""),
IF($C57="Naren Baliga",_xlfn.XLOOKUP($B57,PROSPER_Baliga!$1:$1,PROSPER_Baliga!$36:$36,""),
IF($C57="Thorsten Huhn",_xlfn.XLOOKUP($B57,PROSPER_Huhn!$1:$1,PROSPER_Huhn!$36:$36,""),
IF($C57="Nick Hull",_xlfn.XLOOKUP($B57,PROSPER_Hull!$1:$1,PROSPER_Hull!$36:$36,""),
IF($C57="Monika Kotwani",_xlfn.XLOOKUP($B57,PROSPER_Kotwani!$1:$1,PROSPER_Kotwani!$36:$36,""),
IF($C57="Jonathan Wellner",_xlfn.XLOOKUP($B57,PROSPER_Wellner!$1:$1,PROSPER_Wellner!$36:$36,""),
IF($C57="Travis Harvey",_xlfn.XLOOKUP($B57,PROSPER_Harvey!$1:$1,PROSPER_Harvey!$36:$36,""),"")))))))))</f>
        <v>N/A</v>
      </c>
      <c r="ET57" s="166" t="str">
        <f>IF(IF(IF($C57="Christopher Lobo",_xlfn.XLOOKUP($B57,PROSPER_Lobo!$1:$1,PROSPER_Lobo!$37:$37,""),
IF($C57="Naren Baliga",_xlfn.XLOOKUP($B57,PROSPER_Baliga!$1:$1,PROSPER_Baliga!$37:$37,""),
IF($C57="Thorsten Huhn",_xlfn.XLOOKUP($B57,PROSPER_Huhn!$1:$1,PROSPER_Huhn!$37:$37,""),
IF($C57="Nick Hull",_xlfn.XLOOKUP($B57,PROSPER_Hull!$1:$1,PROSPER_Hull!$37:$37,""),
IF($C57="Monika Kotwani",_xlfn.XLOOKUP($B57,PROSPER_Kotwani!$1:$1,PROSPER_Kotwani!$37:$37,""),
IF($C57="Jonathan Wellner",_xlfn.XLOOKUP($B57,PROSPER_Wellner!$1:$1,PROSPER_Wellner!$37:$37,""),
IF($C57="Travis Harvey",_xlfn.XLOOKUP($B57,PROSPER_Harvey!$1:$1,PROSPER_Harvey!$37:$37,""),"")))))))="","",
IF($C57="Christopher Lobo",_xlfn.XLOOKUP($B57,PROSPER_Lobo!$1:$1,PROSPER_Lobo!$37:$37,""),
IF($C57="Naren Baliga",_xlfn.XLOOKUP($B57,PROSPER_Baliga!$1:$1,PROSPER_Baliga!$37:$37,""),
IF($C57="Thorsten Huhn",_xlfn.XLOOKUP($B57,PROSPER_Huhn!$1:$1,PROSPER_Huhn!$37:$37,""),
IF($C57="Nick Hull",_xlfn.XLOOKUP($B57,PROSPER_Hull!$1:$1,PROSPER_Hull!$37:$37,""),
IF($C57="Monika Kotwani",_xlfn.XLOOKUP($B57,PROSPER_Kotwani!$1:$1,PROSPER_Kotwani!$37:$37,""),
IF($C57="Jonathan Wellner",_xlfn.XLOOKUP($B57,PROSPER_Wellner!$1:$1,PROSPER_Wellner!$37:$37,""),
IF($C57="Travis Harvey",_xlfn.XLOOKUP($B57,PROSPER_Harvey!$1:$1,PROSPER_Harvey!$37:$37,""),""))))))))="","No Comment",IF(IF($C57="Christopher Lobo",_xlfn.XLOOKUP($B57,PROSPER_Lobo!$1:$1,PROSPER_Lobo!$37:$37,""),
IF($C57="Naren Baliga",_xlfn.XLOOKUP($B57,PROSPER_Baliga!$1:$1,PROSPER_Baliga!$37:$37,""),
IF($C57="Thorsten Huhn",_xlfn.XLOOKUP($B57,PROSPER_Huhn!$1:$1,PROSPER_Huhn!$37:$37,""),
IF($C57="Nick Hull",_xlfn.XLOOKUP($B57,PROSPER_Hull!$1:$1,PROSPER_Hull!$37:$37,""),
IF($C57="Monika Kotwani",_xlfn.XLOOKUP($B57,PROSPER_Kotwani!$1:$1,PROSPER_Kotwani!$37:$37,""),
IF($C57="Jonathan Wellner",_xlfn.XLOOKUP($B57,PROSPER_Wellner!$1:$1,PROSPER_Wellner!$37:$37,""),
IF($C57="Travis Harvey",_xlfn.XLOOKUP($B57,PROSPER_Harvey!$1:$1,PROSPER_Harvey!$37:$37,""),"")))))))="","",
IF($C57="Christopher Lobo",_xlfn.XLOOKUP($B57,PROSPER_Lobo!$1:$1,PROSPER_Lobo!$37:$37,""),
IF($C57="Naren Baliga",_xlfn.XLOOKUP($B57,PROSPER_Baliga!$1:$1,PROSPER_Baliga!$37:$37,""),
IF($C57="Thorsten Huhn",_xlfn.XLOOKUP($B57,PROSPER_Huhn!$1:$1,PROSPER_Huhn!$37:$37,""),
IF($C57="Nick Hull",_xlfn.XLOOKUP($B57,PROSPER_Hull!$1:$1,PROSPER_Hull!$37:$37,""),
IF($C57="Monika Kotwani",_xlfn.XLOOKUP($B57,PROSPER_Kotwani!$1:$1,PROSPER_Kotwani!$37:$37,""),
IF($C57="Jonathan Wellner",_xlfn.XLOOKUP($B57,PROSPER_Wellner!$1:$1,PROSPER_Wellner!$37:$37,""),
IF($C57="Travis Harvey",_xlfn.XLOOKUP($B57,PROSPER_Harvey!$1:$1,PROSPER_Harvey!$37:$37,""),"")))))))))</f>
        <v>N/A</v>
      </c>
      <c r="EU57" s="185" t="str">
        <f t="shared" si="450"/>
        <v>N/A</v>
      </c>
      <c r="EV57" s="163" t="str">
        <f>_xlfn.XLOOKUP(B57,PROSPERInitial_Query!$E:$E,PROSPERInitial_Query!$AG:$AG,"",,-1)</f>
        <v/>
      </c>
      <c r="EW57" s="164" t="str">
        <f t="shared" si="388"/>
        <v>Virendra Kumar Soni2 - RelationshipAccount / Stakeholder 7Name</v>
      </c>
      <c r="EX57" s="164" t="str">
        <f>_xlfn.XLOOKUP(EW57,PROSPERDelta_Query!BK:BK,PROSPERDelta_Query!AI:AI,"",,-1)</f>
        <v/>
      </c>
      <c r="EY57" s="165" t="str">
        <f>_xlfn.XLOOKUP(B57,PROSPERInitial_Query!$E:$E,PROSPERInitial_Query!$W:$W,"",,-1)</f>
        <v/>
      </c>
      <c r="EZ57" s="164" t="str">
        <f t="shared" si="389"/>
        <v>Virendra Kumar Soni2 - RelationshipAccount / Stakeholder 7Self Score</v>
      </c>
      <c r="FA57" s="165" t="str">
        <f>_xlfn.XLOOKUP(EZ57,PROSPERDelta_Query!BK:BK,PROSPERDelta_Query!AS:AS,"",,-1)</f>
        <v/>
      </c>
      <c r="FB57" s="166" t="str">
        <f t="shared" ref="FB57" si="504">IF(EX57="", IF(EV57="", "", EV57), EX57)</f>
        <v/>
      </c>
      <c r="FC57" s="166" t="str">
        <f t="shared" si="451"/>
        <v>N/A</v>
      </c>
      <c r="FD57" s="167" t="str">
        <f t="shared" si="452"/>
        <v>N/A</v>
      </c>
      <c r="FE57" s="167" t="str">
        <f>IF(IF(IF($C57="Christopher Lobo",_xlfn.XLOOKUP($B57,PROSPER_Lobo!$1:$1,PROSPER_Lobo!$39:$39,""),
IF($C57="Naren Baliga",_xlfn.XLOOKUP($B57,PROSPER_Baliga!$1:$1,PROSPER_Baliga!$39:$39,""),
IF($C57="Thorsten Huhn",_xlfn.XLOOKUP($B57,PROSPER_Huhn!$1:$1,PROSPER_Huhn!$39:$39,""),
IF($C57="Nick Hull",_xlfn.XLOOKUP($B57,PROSPER_Hull!$1:$1,PROSPER_Hull!$39:$39,""),
IF($C57="Monika Kotwani",_xlfn.XLOOKUP($B57,PROSPER_Kotwani!$1:$1,PROSPER_Kotwani!$39:$39,""),
IF($C57="Jonathan Wellner",_xlfn.XLOOKUP($B57,PROSPER_Wellner!$1:$1,PROSPER_Wellner!$39:$39,""),
IF($C57="Travis Harvey",_xlfn.XLOOKUP($B57,PROSPER_Harvey!$1:$1,PROSPER_Harvey!$39:$39,""),"")))))))="","",
IF($C57="Christopher Lobo",_xlfn.XLOOKUP($B57,PROSPER_Lobo!$1:$1,PROSPER_Lobo!$39:$39,""),
IF($C57="Naren Baliga",_xlfn.XLOOKUP($B57,PROSPER_Baliga!$1:$1,PROSPER_Baliga!$39:$39,""),
IF($C57="Thorsten Huhn",_xlfn.XLOOKUP($B57,PROSPER_Huhn!$1:$1,PROSPER_Huhn!$39:$39,""),
IF($C57="Nick Hull",_xlfn.XLOOKUP($B57,PROSPER_Hull!$1:$1,PROSPER_Hull!$39:$39,""),
IF($C57="Monika Kotwani",_xlfn.XLOOKUP($B57,PROSPER_Kotwani!$1:$1,PROSPER_Kotwani!$39:$39,""),
IF($C57="Jonathan Wellner",_xlfn.XLOOKUP($B57,PROSPER_Wellner!$1:$1,PROSPER_Wellner!$39:$39,""),
IF($C57="Travis Harvey",_xlfn.XLOOKUP($B57,PROSPER_Harvey!$1:$1,PROSPER_Harvey!$39:$39,""),""))))))))="","No Score",IF(IF($C57="Christopher Lobo",_xlfn.XLOOKUP($B57,PROSPER_Lobo!$1:$1,PROSPER_Lobo!$39:$39,""),
IF($C57="Naren Baliga",_xlfn.XLOOKUP($B57,PROSPER_Baliga!$1:$1,PROSPER_Baliga!$39:$39,""),
IF($C57="Thorsten Huhn",_xlfn.XLOOKUP($B57,PROSPER_Huhn!$1:$1,PROSPER_Huhn!$39:$39,""),
IF($C57="Nick Hull",_xlfn.XLOOKUP($B57,PROSPER_Hull!$1:$1,PROSPER_Hull!$39:$39,""),
IF($C57="Monika Kotwani",_xlfn.XLOOKUP($B57,PROSPER_Kotwani!$1:$1,PROSPER_Kotwani!$39:$39,""),
IF($C57="Jonathan Wellner",_xlfn.XLOOKUP($B57,PROSPER_Wellner!$1:$1,PROSPER_Wellner!$39:$39,""),
IF($C57="Travis Harvey",_xlfn.XLOOKUP($B57,PROSPER_Harvey!$1:$1,PROSPER_Harvey!$39:$39,""),"")))))))="","",
IF($C57="Christopher Lobo",_xlfn.XLOOKUP($B57,PROSPER_Lobo!$1:$1,PROSPER_Lobo!$39:$39,""),
IF($C57="Naren Baliga",_xlfn.XLOOKUP($B57,PROSPER_Baliga!$1:$1,PROSPER_Baliga!$39:$39,""),
IF($C57="Thorsten Huhn",_xlfn.XLOOKUP($B57,PROSPER_Huhn!$1:$1,PROSPER_Huhn!$39:$39,""),
IF($C57="Nick Hull",_xlfn.XLOOKUP($B57,PROSPER_Hull!$1:$1,PROSPER_Hull!$39:$39,""),
IF($C57="Monika Kotwani",_xlfn.XLOOKUP($B57,PROSPER_Kotwani!$1:$1,PROSPER_Kotwani!$39:$39,""),
IF($C57="Jonathan Wellner",_xlfn.XLOOKUP($B57,PROSPER_Wellner!$1:$1,PROSPER_Wellner!$39:$39,""),
IF($C57="Travis Harvey",_xlfn.XLOOKUP($B57,PROSPER_Harvey!$1:$1,PROSPER_Harvey!$39:$39,""),"")))))))))</f>
        <v>N/A</v>
      </c>
      <c r="FF57" s="166" t="str">
        <f>IF(IF(IF($C57="Christopher Lobo",_xlfn.XLOOKUP($B57,PROSPER_Lobo!$1:$1,PROSPER_Lobo!$40:$40,""),
IF($C57="Naren Baliga",_xlfn.XLOOKUP($B57,PROSPER_Baliga!$1:$1,PROSPER_Baliga!$40:$40,""),
IF($C57="Thorsten Huhn",_xlfn.XLOOKUP($B57,PROSPER_Huhn!$1:$1,PROSPER_Huhn!$40:$40,""),
IF($C57="Nick Hull",_xlfn.XLOOKUP($B57,PROSPER_Hull!$1:$1,PROSPER_Hull!$40:$40,""),
IF($C57="Monika Kotwani",_xlfn.XLOOKUP($B57,PROSPER_Kotwani!$1:$1,PROSPER_Kotwani!$40:$40,""),
IF($C57="Jonathan Wellner",_xlfn.XLOOKUP($B57,PROSPER_Wellner!$1:$1,PROSPER_Wellner!$40:$40,""),
IF($C57="Travis Harvey",_xlfn.XLOOKUP($B57,PROSPER_Harvey!$1:$1,PROSPER_Harvey!$40:$40,""),"")))))))="","",
IF($C57="Christopher Lobo",_xlfn.XLOOKUP($B57,PROSPER_Lobo!$1:$1,PROSPER_Lobo!$40:$40,""),
IF($C57="Naren Baliga",_xlfn.XLOOKUP($B57,PROSPER_Baliga!$1:$1,PROSPER_Baliga!$40:$40,""),
IF($C57="Thorsten Huhn",_xlfn.XLOOKUP($B57,PROSPER_Huhn!$1:$1,PROSPER_Huhn!$40:$40,""),
IF($C57="Nick Hull",_xlfn.XLOOKUP($B57,PROSPER_Hull!$1:$1,PROSPER_Hull!$40:$40,""),
IF($C57="Monika Kotwani",_xlfn.XLOOKUP($B57,PROSPER_Kotwani!$1:$1,PROSPER_Kotwani!$40:$40,""),
IF($C57="Jonathan Wellner",_xlfn.XLOOKUP($B57,PROSPER_Wellner!$1:$1,PROSPER_Wellner!$40:$40,""),
IF($C57="Travis Harvey",_xlfn.XLOOKUP($B57,PROSPER_Harvey!$1:$1,PROSPER_Harvey!$40:$40,""),""))))))))="","No Comment",IF(IF($C57="Christopher Lobo",_xlfn.XLOOKUP($B57,PROSPER_Lobo!$1:$1,PROSPER_Lobo!$40:$40,""),
IF($C57="Naren Baliga",_xlfn.XLOOKUP($B57,PROSPER_Baliga!$1:$1,PROSPER_Baliga!$40:$40,""),
IF($C57="Thorsten Huhn",_xlfn.XLOOKUP($B57,PROSPER_Huhn!$1:$1,PROSPER_Huhn!$40:$40,""),
IF($C57="Nick Hull",_xlfn.XLOOKUP($B57,PROSPER_Hull!$1:$1,PROSPER_Hull!$40:$40,""),
IF($C57="Monika Kotwani",_xlfn.XLOOKUP($B57,PROSPER_Kotwani!$1:$1,PROSPER_Kotwani!$40:$40,""),
IF($C57="Jonathan Wellner",_xlfn.XLOOKUP($B57,PROSPER_Wellner!$1:$1,PROSPER_Wellner!$40:$40,""),
IF($C57="Travis Harvey",_xlfn.XLOOKUP($B57,PROSPER_Harvey!$1:$1,PROSPER_Harvey!$40:$40,""),"")))))))="","",
IF($C57="Christopher Lobo",_xlfn.XLOOKUP($B57,PROSPER_Lobo!$1:$1,PROSPER_Lobo!$40:$40,""),
IF($C57="Naren Baliga",_xlfn.XLOOKUP($B57,PROSPER_Baliga!$1:$1,PROSPER_Baliga!$40:$40,""),
IF($C57="Thorsten Huhn",_xlfn.XLOOKUP($B57,PROSPER_Huhn!$1:$1,PROSPER_Huhn!$40:$40,""),
IF($C57="Nick Hull",_xlfn.XLOOKUP($B57,PROSPER_Hull!$1:$1,PROSPER_Hull!$40:$40,""),
IF($C57="Monika Kotwani",_xlfn.XLOOKUP($B57,PROSPER_Kotwani!$1:$1,PROSPER_Kotwani!$40:$40,""),
IF($C57="Jonathan Wellner",_xlfn.XLOOKUP($B57,PROSPER_Wellner!$1:$1,PROSPER_Wellner!$40:$40,""),
IF($C57="Travis Harvey",_xlfn.XLOOKUP($B57,PROSPER_Harvey!$1:$1,PROSPER_Harvey!$40:$40,""),"")))))))))</f>
        <v>N/A</v>
      </c>
      <c r="FG57" s="185" t="str">
        <f t="shared" si="453"/>
        <v>N/A</v>
      </c>
      <c r="FH57" s="163" t="str">
        <f>_xlfn.XLOOKUP(B57,PROSPERInitial_Query!$E:$E,PROSPERInitial_Query!$AH:$AH,"",,-1)</f>
        <v/>
      </c>
      <c r="FI57" s="164" t="str">
        <f t="shared" si="391"/>
        <v>Virendra Kumar Soni2 - RelationshipAccount / Stakeholder 8Name</v>
      </c>
      <c r="FJ57" s="164" t="str">
        <f>_xlfn.XLOOKUP(FI57,PROSPERDelta_Query!BK:BK,PROSPERDelta_Query!AJ:AJ,"",,-1)</f>
        <v/>
      </c>
      <c r="FK57" s="165" t="str">
        <f>_xlfn.XLOOKUP(B57,PROSPERInitial_Query!$E:$E,PROSPERInitial_Query!$X:$X,"",,-1)</f>
        <v/>
      </c>
      <c r="FL57" s="164" t="str">
        <f t="shared" si="392"/>
        <v>Virendra Kumar Soni2 - RelationshipAccount / Stakeholder 8Self Score</v>
      </c>
      <c r="FM57" s="165" t="str">
        <f>_xlfn.XLOOKUP(FL57,PROSPERDelta_Query!BK:BK,PROSPERDelta_Query!AT:AT,"",,-1)</f>
        <v/>
      </c>
      <c r="FN57" s="166" t="str">
        <f t="shared" ref="FN57" si="505">IF(FJ57="", IF(FH57="", "", FH57), FJ57)</f>
        <v/>
      </c>
      <c r="FO57" s="166" t="str">
        <f t="shared" si="454"/>
        <v>N/A</v>
      </c>
      <c r="FP57" s="167" t="str">
        <f t="shared" si="455"/>
        <v>N/A</v>
      </c>
      <c r="FQ57" s="167" t="str">
        <f>IF(IF(IF($C57="Christopher Lobo",_xlfn.XLOOKUP($B57,PROSPER_Lobo!$1:$1,PROSPER_Lobo!$42:$42,""),
IF($C57="Naren Baliga",_xlfn.XLOOKUP($B57,PROSPER_Baliga!$1:$1,PROSPER_Baliga!$42:$42,""),
IF($C57="Thorsten Huhn",_xlfn.XLOOKUP($B57,PROSPER_Huhn!$1:$1,PROSPER_Huhn!$42:$42,""),
IF($C57="Nick Hull",_xlfn.XLOOKUP($B57,PROSPER_Hull!$1:$1,PROSPER_Hull!$42:$42,""),
IF($C57="Monika Kotwani",_xlfn.XLOOKUP($B57,PROSPER_Kotwani!$1:$1,PROSPER_Kotwani!$42:$42,""),
IF($C57="Jonathan Wellner",_xlfn.XLOOKUP($B57,PROSPER_Wellner!$1:$1,PROSPER_Wellner!$42:$42,""),
IF($C57="Travis Harvey",_xlfn.XLOOKUP($B57,PROSPER_Harvey!$1:$1,PROSPER_Harvey!$42:$42,""),"")))))))="","",
IF($C57="Christopher Lobo",_xlfn.XLOOKUP($B57,PROSPER_Lobo!$1:$1,PROSPER_Lobo!$42:$42,""),
IF($C57="Naren Baliga",_xlfn.XLOOKUP($B57,PROSPER_Baliga!$1:$1,PROSPER_Baliga!$42:$42,""),
IF($C57="Thorsten Huhn",_xlfn.XLOOKUP($B57,PROSPER_Huhn!$1:$1,PROSPER_Huhn!$42:$42,""),
IF($C57="Nick Hull",_xlfn.XLOOKUP($B57,PROSPER_Hull!$1:$1,PROSPER_Hull!$42:$42,""),
IF($C57="Monika Kotwani",_xlfn.XLOOKUP($B57,PROSPER_Kotwani!$1:$1,PROSPER_Kotwani!$42:$42,""),
IF($C57="Jonathan Wellner",_xlfn.XLOOKUP($B57,PROSPER_Wellner!$1:$1,PROSPER_Wellner!$42:$42,""),
IF($C57="Travis Harvey",_xlfn.XLOOKUP($B57,PROSPER_Harvey!$1:$1,PROSPER_Harvey!$42:$42,""),""))))))))="","No Score",IF(IF($C57="Christopher Lobo",_xlfn.XLOOKUP($B57,PROSPER_Lobo!$1:$1,PROSPER_Lobo!$42:$42,""),
IF($C57="Naren Baliga",_xlfn.XLOOKUP($B57,PROSPER_Baliga!$1:$1,PROSPER_Baliga!$42:$42,""),
IF($C57="Thorsten Huhn",_xlfn.XLOOKUP($B57,PROSPER_Huhn!$1:$1,PROSPER_Huhn!$42:$42,""),
IF($C57="Nick Hull",_xlfn.XLOOKUP($B57,PROSPER_Hull!$1:$1,PROSPER_Hull!$42:$42,""),
IF($C57="Monika Kotwani",_xlfn.XLOOKUP($B57,PROSPER_Kotwani!$1:$1,PROSPER_Kotwani!$42:$42,""),
IF($C57="Jonathan Wellner",_xlfn.XLOOKUP($B57,PROSPER_Wellner!$1:$1,PROSPER_Wellner!$42:$42,""),
IF($C57="Travis Harvey",_xlfn.XLOOKUP($B57,PROSPER_Harvey!$1:$1,PROSPER_Harvey!$42:$42,""),"")))))))="","",
IF($C57="Christopher Lobo",_xlfn.XLOOKUP($B57,PROSPER_Lobo!$1:$1,PROSPER_Lobo!$42:$42,""),
IF($C57="Naren Baliga",_xlfn.XLOOKUP($B57,PROSPER_Baliga!$1:$1,PROSPER_Baliga!$42:$42,""),
IF($C57="Thorsten Huhn",_xlfn.XLOOKUP($B57,PROSPER_Huhn!$1:$1,PROSPER_Huhn!$42:$42,""),
IF($C57="Nick Hull",_xlfn.XLOOKUP($B57,PROSPER_Hull!$1:$1,PROSPER_Hull!$42:$42,""),
IF($C57="Monika Kotwani",_xlfn.XLOOKUP($B57,PROSPER_Kotwani!$1:$1,PROSPER_Kotwani!$42:$42,""),
IF($C57="Jonathan Wellner",_xlfn.XLOOKUP($B57,PROSPER_Wellner!$1:$1,PROSPER_Wellner!$42:$42,""),
IF($C57="Travis Harvey",_xlfn.XLOOKUP($B57,PROSPER_Harvey!$1:$1,PROSPER_Harvey!$42:$42,""),"")))))))))</f>
        <v>N/A</v>
      </c>
      <c r="FR57" s="166" t="str">
        <f>IF(IF(IF($C57="Christopher Lobo",_xlfn.XLOOKUP($B57,PROSPER_Lobo!$1:$1,PROSPER_Lobo!$43:$43,""),
IF($C57="Naren Baliga",_xlfn.XLOOKUP($B57,PROSPER_Baliga!$1:$1,PROSPER_Baliga!$43:$43,""),
IF($C57="Thorsten Huhn",_xlfn.XLOOKUP($B57,PROSPER_Huhn!$1:$1,PROSPER_Huhn!$43:$43,""),
IF($C57="Nick Hull",_xlfn.XLOOKUP($B57,PROSPER_Hull!$1:$1,PROSPER_Hull!$43:$43,""),
IF($C57="Monika Kotwani",_xlfn.XLOOKUP($B57,PROSPER_Kotwani!$1:$1,PROSPER_Kotwani!$43:$43,""),
IF($C57="Jonathan Wellner",_xlfn.XLOOKUP($B57,PROSPER_Wellner!$1:$1,PROSPER_Wellner!$43:$43,""),
IF($C57="Travis Harvey",_xlfn.XLOOKUP($B57,PROSPER_Harvey!$1:$1,PROSPER_Harvey!$43:$43,""),"")))))))="","",
IF($C57="Christopher Lobo",_xlfn.XLOOKUP($B57,PROSPER_Lobo!$1:$1,PROSPER_Lobo!$43:$43,""),
IF($C57="Naren Baliga",_xlfn.XLOOKUP($B57,PROSPER_Baliga!$1:$1,PROSPER_Baliga!$43:$43,""),
IF($C57="Thorsten Huhn",_xlfn.XLOOKUP($B57,PROSPER_Huhn!$1:$1,PROSPER_Huhn!$43:$43,""),
IF($C57="Nick Hull",_xlfn.XLOOKUP($B57,PROSPER_Hull!$1:$1,PROSPER_Hull!$43:$43,""),
IF($C57="Monika Kotwani",_xlfn.XLOOKUP($B57,PROSPER_Kotwani!$1:$1,PROSPER_Kotwani!$43:$43,""),
IF($C57="Jonathan Wellner",_xlfn.XLOOKUP($B57,PROSPER_Wellner!$1:$1,PROSPER_Wellner!$43:$43,""),
IF($C57="Travis Harvey",_xlfn.XLOOKUP($B57,PROSPER_Harvey!$1:$1,PROSPER_Harvey!$43:$43,""),""))))))))="","No Comment",IF(IF($C57="Christopher Lobo",_xlfn.XLOOKUP($B57,PROSPER_Lobo!$1:$1,PROSPER_Lobo!$43:$43,""),
IF($C57="Naren Baliga",_xlfn.XLOOKUP($B57,PROSPER_Baliga!$1:$1,PROSPER_Baliga!$43:$43,""),
IF($C57="Thorsten Huhn",_xlfn.XLOOKUP($B57,PROSPER_Huhn!$1:$1,PROSPER_Huhn!$43:$43,""),
IF($C57="Nick Hull",_xlfn.XLOOKUP($B57,PROSPER_Hull!$1:$1,PROSPER_Hull!$43:$43,""),
IF($C57="Monika Kotwani",_xlfn.XLOOKUP($B57,PROSPER_Kotwani!$1:$1,PROSPER_Kotwani!$43:$43,""),
IF($C57="Jonathan Wellner",_xlfn.XLOOKUP($B57,PROSPER_Wellner!$1:$1,PROSPER_Wellner!$43:$43,""),
IF($C57="Travis Harvey",_xlfn.XLOOKUP($B57,PROSPER_Harvey!$1:$1,PROSPER_Harvey!$43:$43,""),"")))))))="","",
IF($C57="Christopher Lobo",_xlfn.XLOOKUP($B57,PROSPER_Lobo!$1:$1,PROSPER_Lobo!$43:$43,""),
IF($C57="Naren Baliga",_xlfn.XLOOKUP($B57,PROSPER_Baliga!$1:$1,PROSPER_Baliga!$43:$43,""),
IF($C57="Thorsten Huhn",_xlfn.XLOOKUP($B57,PROSPER_Huhn!$1:$1,PROSPER_Huhn!$43:$43,""),
IF($C57="Nick Hull",_xlfn.XLOOKUP($B57,PROSPER_Hull!$1:$1,PROSPER_Hull!$43:$43,""),
IF($C57="Monika Kotwani",_xlfn.XLOOKUP($B57,PROSPER_Kotwani!$1:$1,PROSPER_Kotwani!$43:$43,""),
IF($C57="Jonathan Wellner",_xlfn.XLOOKUP($B57,PROSPER_Wellner!$1:$1,PROSPER_Wellner!$43:$43,""),
IF($C57="Travis Harvey",_xlfn.XLOOKUP($B57,PROSPER_Harvey!$1:$1,PROSPER_Harvey!$43:$43,""),"")))))))))</f>
        <v>N/A</v>
      </c>
      <c r="FS57" s="185" t="str">
        <f t="shared" si="456"/>
        <v>N/A</v>
      </c>
      <c r="FT57" s="163" t="str">
        <f>_xlfn.XLOOKUP(B57,PROSPERInitial_Query!$E:$E,PROSPERInitial_Query!$AI:$AI,"",,-1)</f>
        <v/>
      </c>
      <c r="FU57" s="164" t="str">
        <f t="shared" si="394"/>
        <v>Virendra Kumar Soni2 - RelationshipAccount / Stakeholder 9Name</v>
      </c>
      <c r="FV57" s="164" t="str">
        <f>_xlfn.XLOOKUP(FU57,PROSPERDelta_Query!BK:BK,PROSPERDelta_Query!AK:AK,"",,-1)</f>
        <v/>
      </c>
      <c r="FW57" s="165" t="str">
        <f>_xlfn.XLOOKUP(B57,PROSPERInitial_Query!$E:$E,PROSPERInitial_Query!$Y:$Y,"",,-1)</f>
        <v/>
      </c>
      <c r="FX57" s="164" t="str">
        <f t="shared" si="395"/>
        <v>Virendra Kumar Soni2 - RelationshipAccount / Stakeholder 9Self Score</v>
      </c>
      <c r="FY57" s="165" t="str">
        <f>_xlfn.XLOOKUP(FX57,PROSPERDelta_Query!BK:BK,PROSPERDelta_Query!AU:AU,"",,-1)</f>
        <v/>
      </c>
      <c r="FZ57" s="166" t="str">
        <f t="shared" ref="FZ57" si="506">IF(FV57="", IF(FT57="", "", FT57), FV57)</f>
        <v/>
      </c>
      <c r="GA57" s="166" t="str">
        <f t="shared" si="457"/>
        <v>N/A</v>
      </c>
      <c r="GB57" s="167" t="str">
        <f t="shared" si="458"/>
        <v>N/A</v>
      </c>
      <c r="GC57" s="167" t="str">
        <f>IF(IF(IF($C57="Christopher Lobo",_xlfn.XLOOKUP($B57,PROSPER_Lobo!$1:$1,PROSPER_Lobo!$45:$45,""),
IF($C57="Naren Baliga",_xlfn.XLOOKUP($B57,PROSPER_Baliga!$1:$1,PROSPER_Baliga!$45:$45,""),
IF($C57="Thorsten Huhn",_xlfn.XLOOKUP($B57,PROSPER_Huhn!$1:$1,PROSPER_Huhn!$45:$45,""),
IF($C57="Nick Hull",_xlfn.XLOOKUP($B57,PROSPER_Hull!$1:$1,PROSPER_Hull!$45:$45,""),
IF($C57="Monika Kotwani",_xlfn.XLOOKUP($B57,PROSPER_Kotwani!$1:$1,PROSPER_Kotwani!$45:$45,""),
IF($C57="Jonathan Wellner",_xlfn.XLOOKUP($B57,PROSPER_Wellner!$1:$1,PROSPER_Wellner!$45:$45,""),
IF($C57="Travis Harvey",_xlfn.XLOOKUP($B57,PROSPER_Harvey!$1:$1,PROSPER_Harvey!$45:$45,""),"")))))))="","",
IF($C57="Christopher Lobo",_xlfn.XLOOKUP($B57,PROSPER_Lobo!$1:$1,PROSPER_Lobo!$45:$45,""),
IF($C57="Naren Baliga",_xlfn.XLOOKUP($B57,PROSPER_Baliga!$1:$1,PROSPER_Baliga!$45:$45,""),
IF($C57="Thorsten Huhn",_xlfn.XLOOKUP($B57,PROSPER_Huhn!$1:$1,PROSPER_Huhn!$45:$45,""),
IF($C57="Nick Hull",_xlfn.XLOOKUP($B57,PROSPER_Hull!$1:$1,PROSPER_Hull!$45:$45,""),
IF($C57="Monika Kotwani",_xlfn.XLOOKUP($B57,PROSPER_Kotwani!$1:$1,PROSPER_Kotwani!$45:$45,""),
IF($C57="Jonathan Wellner",_xlfn.XLOOKUP($B57,PROSPER_Wellner!$1:$1,PROSPER_Wellner!$45:$45,""),
IF($C57="Travis Harvey",_xlfn.XLOOKUP($B57,PROSPER_Harvey!$1:$1,PROSPER_Harvey!$45:$45,""),""))))))))="","No Score",IF(IF($C57="Christopher Lobo",_xlfn.XLOOKUP($B57,PROSPER_Lobo!$1:$1,PROSPER_Lobo!$45:$45,""),
IF($C57="Naren Baliga",_xlfn.XLOOKUP($B57,PROSPER_Baliga!$1:$1,PROSPER_Baliga!$45:$45,""),
IF($C57="Thorsten Huhn",_xlfn.XLOOKUP($B57,PROSPER_Huhn!$1:$1,PROSPER_Huhn!$45:$45,""),
IF($C57="Nick Hull",_xlfn.XLOOKUP($B57,PROSPER_Hull!$1:$1,PROSPER_Hull!$45:$45,""),
IF($C57="Monika Kotwani",_xlfn.XLOOKUP($B57,PROSPER_Kotwani!$1:$1,PROSPER_Kotwani!$45:$45,""),
IF($C57="Jonathan Wellner",_xlfn.XLOOKUP($B57,PROSPER_Wellner!$1:$1,PROSPER_Wellner!$45:$45,""),
IF($C57="Travis Harvey",_xlfn.XLOOKUP($B57,PROSPER_Harvey!$1:$1,PROSPER_Harvey!$45:$45,""),"")))))))="","",
IF($C57="Christopher Lobo",_xlfn.XLOOKUP($B57,PROSPER_Lobo!$1:$1,PROSPER_Lobo!$45:$45,""),
IF($C57="Naren Baliga",_xlfn.XLOOKUP($B57,PROSPER_Baliga!$1:$1,PROSPER_Baliga!$45:$45,""),
IF($C57="Thorsten Huhn",_xlfn.XLOOKUP($B57,PROSPER_Huhn!$1:$1,PROSPER_Huhn!$45:$45,""),
IF($C57="Nick Hull",_xlfn.XLOOKUP($B57,PROSPER_Hull!$1:$1,PROSPER_Hull!$45:$45,""),
IF($C57="Monika Kotwani",_xlfn.XLOOKUP($B57,PROSPER_Kotwani!$1:$1,PROSPER_Kotwani!$45:$45,""),
IF($C57="Jonathan Wellner",_xlfn.XLOOKUP($B57,PROSPER_Wellner!$1:$1,PROSPER_Wellner!$45:$45,""),
IF($C57="Travis Harvey",_xlfn.XLOOKUP($B57,PROSPER_Harvey!$1:$1,PROSPER_Harvey!$45:$45,""),"")))))))))</f>
        <v>N/A</v>
      </c>
      <c r="GD57" s="166" t="str">
        <f>IF(IF(IF($C57="Christopher Lobo",_xlfn.XLOOKUP($B57,PROSPER_Lobo!$1:$1,PROSPER_Lobo!$46:$46,""),
IF($C57="Naren Baliga",_xlfn.XLOOKUP($B57,PROSPER_Baliga!$1:$1,PROSPER_Baliga!$46:$46,""),
IF($C57="Thorsten Huhn",_xlfn.XLOOKUP($B57,PROSPER_Huhn!$1:$1,PROSPER_Huhn!$46:$46,""),
IF($C57="Nick Hull",_xlfn.XLOOKUP($B57,PROSPER_Hull!$1:$1,PROSPER_Hull!$46:$46,""),
IF($C57="Monika Kotwani",_xlfn.XLOOKUP($B57,PROSPER_Kotwani!$1:$1,PROSPER_Kotwani!$46:$46,""),
IF($C57="Jonathan Wellner",_xlfn.XLOOKUP($B57,PROSPER_Wellner!$1:$1,PROSPER_Wellner!$46:$46,""),
IF($C57="Travis Harvey",_xlfn.XLOOKUP($B57,PROSPER_Harvey!$1:$1,PROSPER_Harvey!$46:$46,""),"")))))))="","",
IF($C57="Christopher Lobo",_xlfn.XLOOKUP($B57,PROSPER_Lobo!$1:$1,PROSPER_Lobo!$46:$46,""),
IF($C57="Naren Baliga",_xlfn.XLOOKUP($B57,PROSPER_Baliga!$1:$1,PROSPER_Baliga!$46:$46,""),
IF($C57="Thorsten Huhn",_xlfn.XLOOKUP($B57,PROSPER_Huhn!$1:$1,PROSPER_Huhn!$46:$46,""),
IF($C57="Nick Hull",_xlfn.XLOOKUP($B57,PROSPER_Hull!$1:$1,PROSPER_Hull!$46:$46,""),
IF($C57="Monika Kotwani",_xlfn.XLOOKUP($B57,PROSPER_Kotwani!$1:$1,PROSPER_Kotwani!$46:$46,""),
IF($C57="Jonathan Wellner",_xlfn.XLOOKUP($B57,PROSPER_Wellner!$1:$1,PROSPER_Wellner!$46:$46,""),
IF($C57="Travis Harvey",_xlfn.XLOOKUP($B57,PROSPER_Harvey!$1:$1,PROSPER_Harvey!$46:$46,""),""))))))))="","No Comment",IF(IF($C57="Christopher Lobo",_xlfn.XLOOKUP($B57,PROSPER_Lobo!$1:$1,PROSPER_Lobo!$46:$46,""),
IF($C57="Naren Baliga",_xlfn.XLOOKUP($B57,PROSPER_Baliga!$1:$1,PROSPER_Baliga!$46:$46,""),
IF($C57="Thorsten Huhn",_xlfn.XLOOKUP($B57,PROSPER_Huhn!$1:$1,PROSPER_Huhn!$46:$46,""),
IF($C57="Nick Hull",_xlfn.XLOOKUP($B57,PROSPER_Hull!$1:$1,PROSPER_Hull!$46:$46,""),
IF($C57="Monika Kotwani",_xlfn.XLOOKUP($B57,PROSPER_Kotwani!$1:$1,PROSPER_Kotwani!$46:$46,""),
IF($C57="Jonathan Wellner",_xlfn.XLOOKUP($B57,PROSPER_Wellner!$1:$1,PROSPER_Wellner!$46:$46,""),
IF($C57="Travis Harvey",_xlfn.XLOOKUP($B57,PROSPER_Harvey!$1:$1,PROSPER_Harvey!$46:$46,""),"")))))))="","",
IF($C57="Christopher Lobo",_xlfn.XLOOKUP($B57,PROSPER_Lobo!$1:$1,PROSPER_Lobo!$46:$46,""),
IF($C57="Naren Baliga",_xlfn.XLOOKUP($B57,PROSPER_Baliga!$1:$1,PROSPER_Baliga!$46:$46,""),
IF($C57="Thorsten Huhn",_xlfn.XLOOKUP($B57,PROSPER_Huhn!$1:$1,PROSPER_Huhn!$46:$46,""),
IF($C57="Nick Hull",_xlfn.XLOOKUP($B57,PROSPER_Hull!$1:$1,PROSPER_Hull!$46:$46,""),
IF($C57="Monika Kotwani",_xlfn.XLOOKUP($B57,PROSPER_Kotwani!$1:$1,PROSPER_Kotwani!$46:$46,""),
IF($C57="Jonathan Wellner",_xlfn.XLOOKUP($B57,PROSPER_Wellner!$1:$1,PROSPER_Wellner!$46:$46,""),
IF($C57="Travis Harvey",_xlfn.XLOOKUP($B57,PROSPER_Harvey!$1:$1,PROSPER_Harvey!$46:$46,""),"")))))))))</f>
        <v>N/A</v>
      </c>
      <c r="GE57" s="185" t="str">
        <f t="shared" si="459"/>
        <v>N/A</v>
      </c>
      <c r="GF57" s="163" t="str">
        <f>_xlfn.XLOOKUP(B57,PROSPERInitial_Query!$E:$E,PROSPERInitial_Query!$AJ:$AJ,"",,-1)</f>
        <v/>
      </c>
      <c r="GG57" s="164" t="str">
        <f t="shared" si="397"/>
        <v>Virendra Kumar Soni2 - RelationshipAccount / Stakeholder 10Name</v>
      </c>
      <c r="GH57" s="164" t="str">
        <f>_xlfn.XLOOKUP(GG57,PROSPERDelta_Query!BK:BK,PROSPERDelta_Query!AL:AL,"",,-1)</f>
        <v/>
      </c>
      <c r="GI57" s="165" t="str">
        <f>_xlfn.XLOOKUP(B57,PROSPERInitial_Query!$E:$E,PROSPERInitial_Query!$Z:$Z,"",,-1)</f>
        <v/>
      </c>
      <c r="GJ57" s="164" t="str">
        <f t="shared" si="398"/>
        <v>Virendra Kumar Soni2 - RelationshipAccount / Stakeholder 10Self Score</v>
      </c>
      <c r="GK57" s="165" t="str">
        <f>_xlfn.XLOOKUP(GJ57,PROSPERDelta_Query!BK:BK,PROSPERDelta_Query!AV:AV,"",,-1)</f>
        <v/>
      </c>
      <c r="GL57" s="166" t="str">
        <f t="shared" si="399"/>
        <v/>
      </c>
      <c r="GM57" s="166" t="str">
        <f t="shared" si="460"/>
        <v>N/A</v>
      </c>
      <c r="GN57" s="167" t="str">
        <f t="shared" si="461"/>
        <v>N/A</v>
      </c>
      <c r="GO57" s="167" t="str">
        <f>IF(IF(IF($C57="Christopher Lobo",_xlfn.XLOOKUP($B57,PROSPER_Lobo!$1:$1,PROSPER_Lobo!$48:$48,""),
IF($C57="Naren Baliga",_xlfn.XLOOKUP($B57,PROSPER_Baliga!$1:$1,PROSPER_Baliga!$48:$48,""),
IF($C57="Thorsten Huhn",_xlfn.XLOOKUP($B57,PROSPER_Huhn!$1:$1,PROSPER_Huhn!$48:$48,""),
IF($C57="Nick Hull",_xlfn.XLOOKUP($B57,PROSPER_Hull!$1:$1,PROSPER_Hull!$48:$48,""),
IF($C57="Monika Kotwani",_xlfn.XLOOKUP($B57,PROSPER_Kotwani!$1:$1,PROSPER_Kotwani!$48:$48,""),
IF($C57="Jonathan Wellner",_xlfn.XLOOKUP($B57,PROSPER_Wellner!$1:$1,PROSPER_Wellner!$48:$48,""),
IF($C57="Travis Harvey",_xlfn.XLOOKUP($B57,PROSPER_Harvey!$1:$1,PROSPER_Harvey!$48:$48,""),"")))))))="","",
IF($C57="Christopher Lobo",_xlfn.XLOOKUP($B57,PROSPER_Lobo!$1:$1,PROSPER_Lobo!$48:$48,""),
IF($C57="Naren Baliga",_xlfn.XLOOKUP($B57,PROSPER_Baliga!$1:$1,PROSPER_Baliga!$48:$48,""),
IF($C57="Thorsten Huhn",_xlfn.XLOOKUP($B57,PROSPER_Huhn!$1:$1,PROSPER_Huhn!$48:$48,""),
IF($C57="Nick Hull",_xlfn.XLOOKUP($B57,PROSPER_Hull!$1:$1,PROSPER_Hull!$48:$48,""),
IF($C57="Monika Kotwani",_xlfn.XLOOKUP($B57,PROSPER_Kotwani!$1:$1,PROSPER_Kotwani!$48:$48,""),
IF($C57="Jonathan Wellner",_xlfn.XLOOKUP($B57,PROSPER_Wellner!$1:$1,PROSPER_Wellner!$48:$48,""),
IF($C57="Travis Harvey",_xlfn.XLOOKUP($B57,PROSPER_Harvey!$1:$1,PROSPER_Harvey!$48:$48,""),""))))))))="","No Score",IF(IF($C57="Christopher Lobo",_xlfn.XLOOKUP($B57,PROSPER_Lobo!$1:$1,PROSPER_Lobo!$48:$48,""),
IF($C57="Naren Baliga",_xlfn.XLOOKUP($B57,PROSPER_Baliga!$1:$1,PROSPER_Baliga!$48:$48,""),
IF($C57="Thorsten Huhn",_xlfn.XLOOKUP($B57,PROSPER_Huhn!$1:$1,PROSPER_Huhn!$48:$48,""),
IF($C57="Nick Hull",_xlfn.XLOOKUP($B57,PROSPER_Hull!$1:$1,PROSPER_Hull!$48:$48,""),
IF($C57="Monika Kotwani",_xlfn.XLOOKUP($B57,PROSPER_Kotwani!$1:$1,PROSPER_Kotwani!$48:$48,""),
IF($C57="Jonathan Wellner",_xlfn.XLOOKUP($B57,PROSPER_Wellner!$1:$1,PROSPER_Wellner!$48:$48,""),
IF($C57="Travis Harvey",_xlfn.XLOOKUP($B57,PROSPER_Harvey!$1:$1,PROSPER_Harvey!$48:$48,""),"")))))))="","",
IF($C57="Christopher Lobo",_xlfn.XLOOKUP($B57,PROSPER_Lobo!$1:$1,PROSPER_Lobo!$48:$48,""),
IF($C57="Naren Baliga",_xlfn.XLOOKUP($B57,PROSPER_Baliga!$1:$1,PROSPER_Baliga!$48:$48,""),
IF($C57="Thorsten Huhn",_xlfn.XLOOKUP($B57,PROSPER_Huhn!$1:$1,PROSPER_Huhn!$48:$48,""),
IF($C57="Nick Hull",_xlfn.XLOOKUP($B57,PROSPER_Hull!$1:$1,PROSPER_Hull!$48:$48,""),
IF($C57="Monika Kotwani",_xlfn.XLOOKUP($B57,PROSPER_Kotwani!$1:$1,PROSPER_Kotwani!$48:$48,""),
IF($C57="Jonathan Wellner",_xlfn.XLOOKUP($B57,PROSPER_Wellner!$1:$1,PROSPER_Wellner!$48:$48,""),
IF($C57="Travis Harvey",_xlfn.XLOOKUP($B57,PROSPER_Harvey!$1:$1,PROSPER_Harvey!$48:$48,""),"")))))))))</f>
        <v>N/A</v>
      </c>
      <c r="GP57" s="166" t="str">
        <f>IF(IF(IF($C57="Christopher Lobo",_xlfn.XLOOKUP($B57,PROSPER_Lobo!$1:$1,PROSPER_Lobo!$49:$49,""),
IF($C57="Naren Baliga",_xlfn.XLOOKUP($B57,PROSPER_Baliga!$1:$1,PROSPER_Baliga!$49:$49,""),
IF($C57="Thorsten Huhn",_xlfn.XLOOKUP($B57,PROSPER_Huhn!$1:$1,PROSPER_Huhn!$49:$49,""),
IF($C57="Nick Hull",_xlfn.XLOOKUP($B57,PROSPER_Hull!$1:$1,PROSPER_Hull!$49:$49,""),
IF($C57="Monika Kotwani",_xlfn.XLOOKUP($B57,PROSPER_Kotwani!$1:$1,PROSPER_Kotwani!$49:$49,""),
IF($C57="Jonathan Wellner",_xlfn.XLOOKUP($B57,PROSPER_Wellner!$1:$1,PROSPER_Wellner!$49:$49,""),
IF($C57="Travis Harvey",_xlfn.XLOOKUP($B57,PROSPER_Harvey!$1:$1,PROSPER_Harvey!$49:$49,""),"")))))))="","",
IF($C57="Christopher Lobo",_xlfn.XLOOKUP($B57,PROSPER_Lobo!$1:$1,PROSPER_Lobo!$49:$49,""),
IF($C57="Naren Baliga",_xlfn.XLOOKUP($B57,PROSPER_Baliga!$1:$1,PROSPER_Baliga!$49:$49,""),
IF($C57="Thorsten Huhn",_xlfn.XLOOKUP($B57,PROSPER_Huhn!$1:$1,PROSPER_Huhn!$49:$49,""),
IF($C57="Nick Hull",_xlfn.XLOOKUP($B57,PROSPER_Hull!$1:$1,PROSPER_Hull!$49:$49,""),
IF($C57="Monika Kotwani",_xlfn.XLOOKUP($B57,PROSPER_Kotwani!$1:$1,PROSPER_Kotwani!$49:$49,""),
IF($C57="Jonathan Wellner",_xlfn.XLOOKUP($B57,PROSPER_Wellner!$1:$1,PROSPER_Wellner!$49:$49,""),
IF($C57="Travis Harvey",_xlfn.XLOOKUP($B57,PROSPER_Harvey!$1:$1,PROSPER_Harvey!$49:$49,""),""))))))))="","No Comment",IF(IF($C57="Christopher Lobo",_xlfn.XLOOKUP($B57,PROSPER_Lobo!$1:$1,PROSPER_Lobo!$49:$49,""),
IF($C57="Naren Baliga",_xlfn.XLOOKUP($B57,PROSPER_Baliga!$1:$1,PROSPER_Baliga!$49:$49,""),
IF($C57="Thorsten Huhn",_xlfn.XLOOKUP($B57,PROSPER_Huhn!$1:$1,PROSPER_Huhn!$49:$49,""),
IF($C57="Nick Hull",_xlfn.XLOOKUP($B57,PROSPER_Hull!$1:$1,PROSPER_Hull!$49:$49,""),
IF($C57="Monika Kotwani",_xlfn.XLOOKUP($B57,PROSPER_Kotwani!$1:$1,PROSPER_Kotwani!$49:$49,""),
IF($C57="Jonathan Wellner",_xlfn.XLOOKUP($B57,PROSPER_Wellner!$1:$1,PROSPER_Wellner!$49:$49,""),
IF($C57="Travis Harvey",_xlfn.XLOOKUP($B57,PROSPER_Harvey!$1:$1,PROSPER_Harvey!$49:$49,""),"")))))))="","",
IF($C57="Christopher Lobo",_xlfn.XLOOKUP($B57,PROSPER_Lobo!$1:$1,PROSPER_Lobo!$49:$49,""),
IF($C57="Naren Baliga",_xlfn.XLOOKUP($B57,PROSPER_Baliga!$1:$1,PROSPER_Baliga!$49:$49,""),
IF($C57="Thorsten Huhn",_xlfn.XLOOKUP($B57,PROSPER_Huhn!$1:$1,PROSPER_Huhn!$49:$49,""),
IF($C57="Nick Hull",_xlfn.XLOOKUP($B57,PROSPER_Hull!$1:$1,PROSPER_Hull!$49:$49,""),
IF($C57="Monika Kotwani",_xlfn.XLOOKUP($B57,PROSPER_Kotwani!$1:$1,PROSPER_Kotwani!$49:$49,""),
IF($C57="Jonathan Wellner",_xlfn.XLOOKUP($B57,PROSPER_Wellner!$1:$1,PROSPER_Wellner!$49:$49,""),
IF($C57="Travis Harvey",_xlfn.XLOOKUP($B57,PROSPER_Harvey!$1:$1,PROSPER_Harvey!$49:$49,""),"")))))))))</f>
        <v>N/A</v>
      </c>
      <c r="GQ57" s="185" t="str">
        <f t="shared" si="462"/>
        <v>N/A</v>
      </c>
      <c r="GR57" s="189" t="str">
        <f t="shared" si="463"/>
        <v>N/A</v>
      </c>
      <c r="GS57" s="190" t="str">
        <f t="shared" si="464"/>
        <v>N/A</v>
      </c>
      <c r="GT57" s="191" t="str">
        <f t="shared" si="465"/>
        <v>N/A</v>
      </c>
      <c r="GU57" s="168" t="str">
        <f>IF(IF(IF($C57="Christopher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Kotwani",_xlfn.XLOOKUP($B57,PROSPER_Kotwani!$1:$1,PROSPER_Kotwani!$54:$54,""),
IF($C57="Jonathan Wellner",_xlfn.XLOOKUP($B57,PROSPER_Wellner!$1:$1,PROSPER_Wellner!$54:$54,""),
IF($C57="Travis Harvey",_xlfn.XLOOKUP($B57,PROSPER_Harvey!$1:$1,PROSPER_Harvey!$54:$54,""),"")))))))="","",
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Kotwani",_xlfn.XLOOKUP($B57,PROSPER_Kotwani!$1:$1,PROSPER_Kotwani!$50:$50,""),
IF($C57="Jonathan Wellner",_xlfn.XLOOKUP($B57,PROSPER_Wellner!$1:$1,PROSPER_Wellner!$50:$50,""),
IF($C57="Travis Harvey",_xlfn.XLOOKUP($B57,PROSPER_Harvey!$1:$1,PROSPER_Harvey!$50:$50,""),""))))))))="","No Score",IF(IF($C57="Christopher Lobo",_xlfn.XLOOKUP($B57,PROSPER_Lobo!$1:$1,PROSPER_Lobo!$50:$50,""),
IF($C57="Naren Baliga",_xlfn.XLOOKUP($B57,PROSPER_Baliga!$1:$1,PROSPER_Baliga!$50:$50,""),
IF($C57="Thorsten Huhn",_xlfn.XLOOKUP($B57,PROSPER_Huhn!$1:$1,PROSPER_Huhn!$50:$50,""),
IF($C57="Nick Hull",_xlfn.XLOOKUP($B57,PROSPER_Hull!$1:$1,PROSPER_Hull!$50:$50,""),
IF($C57="Monika Kotwani",_xlfn.XLOOKUP($B57,PROSPER_Kotwani!$1:$1,PROSPER_Kotwani!$50:$50,""),
IF($C57="Jonathan Wellner",_xlfn.XLOOKUP($B57,PROSPER_Wellner!$1:$1,PROSPER_Wellner!$50:$50,""),
IF($C57="Travis Harvey",_xlfn.XLOOKUP($B57,PROSPER_Harvey!$1:$1,PROSPER_Harvey!$50:$50,""),"")))))))="","",
IF($C57="Christopher Lobo",_xlfn.XLOOKUP($B57,PROSPER_Lobo!$1:$1,PROSPER_Lobo!$50:$50,""),
IF($C57="Naren Baliga",_xlfn.XLOOKUP($B57,PROSPER_Baliga!$1:$1,PROSPER_Baliga!$50:$50,""),
IF($C57="Thorsten Huhn",_xlfn.XLOOKUP($B57,PROSPER_Huhn!$1:$1,PROSPER_Huhn!$50:$50,""),
IF($C57="Nick Hull",_xlfn.XLOOKUP($B57,PROSPER_Hull!$1:$1,PROSPER_Hull!$50:$50,""),
IF($C57="Monika Kotwani",_xlfn.XLOOKUP($B57,PROSPER_Kotwani!$1:$1,PROSPER_Kotwani!$50:$50,""),
IF($C57="Jonathan Wellner",_xlfn.XLOOKUP($B57,PROSPER_Wellner!$1:$1,PROSPER_Wellner!$50:$50,""),
IF($C57="Travis Harvey",_xlfn.XLOOKUP($B57,PROSPER_Harvey!$1:$1,PROSPER_Harvey!$50:$50,""),"")))))))))</f>
        <v>No Score</v>
      </c>
      <c r="GV57" s="169" t="str">
        <f>IF(IF(IF($C57="Christopher Lobo",_xlfn.XLOOKUP($B57,PROSPER_Lobo!$1:$1,PROSPER_Lobo!$51:$51,""),
IF($C57="Naren Baliga",_xlfn.XLOOKUP($B57,PROSPER_Baliga!$1:$1,PROSPER_Baliga!$51:$51,""),
IF($C57="Thorsten Huhn",_xlfn.XLOOKUP($B57,PROSPER_Huhn!$1:$1,PROSPER_Huhn!$51:$51,""),
IF($C57="Nick Hull",_xlfn.XLOOKUP($B57,PROSPER_Hull!$1:$1,PROSPER_Hull!$51:$51,""),
IF($C57="Monika Kotwani",_xlfn.XLOOKUP($B57,PROSPER_Kotwani!$1:$1,PROSPER_Kotwani!$51:$51,""),
IF($C57="Jonathan Wellner",_xlfn.XLOOKUP($B57,PROSPER_Wellner!$1:$1,PROSPER_Wellner!$51:$51,""),
IF($C57="Travis Harvey",_xlfn.XLOOKUP($B57,PROSPER_Harvey!$1:$1,PROSPER_Harvey!$51:$51,""),"")))))))="","",
IF($C57="Christopher Lobo",_xlfn.XLOOKUP($B57,PROSPER_Lobo!$1:$1,PROSPER_Lobo!$51:$51,""),
IF($C57="Naren Baliga",_xlfn.XLOOKUP($B57,PROSPER_Baliga!$1:$1,PROSPER_Baliga!$51:$51,""),
IF($C57="Thorsten Huhn",_xlfn.XLOOKUP($B57,PROSPER_Huhn!$1:$1,PROSPER_Huhn!$51:$51,""),
IF($C57="Nick Hull",_xlfn.XLOOKUP($B57,PROSPER_Hull!$1:$1,PROSPER_Hull!$51:$51,""),
IF($C57="Monika Kotwani",_xlfn.XLOOKUP($B57,PROSPER_Kotwani!$1:$1,PROSPER_Kotwani!$51:$51,""),
IF($C57="Jonathan Wellner",_xlfn.XLOOKUP($B57,PROSPER_Wellner!$1:$1,PROSPER_Wellner!$51:$51,""),
IF($C57="Travis Harvey",_xlfn.XLOOKUP($B57,PROSPER_Harvey!$1:$1,PROSPER_Harvey!$51:$51,""),""))))))))="","No Comment",IF(IF($C57="Christopher Lobo",_xlfn.XLOOKUP($B57,PROSPER_Lobo!$1:$1,PROSPER_Lobo!$51:$51,""),
IF($C57="Naren Baliga",_xlfn.XLOOKUP($B57,PROSPER_Baliga!$1:$1,PROSPER_Baliga!$51:$51,""),
IF($C57="Thorsten Huhn",_xlfn.XLOOKUP($B57,PROSPER_Huhn!$1:$1,PROSPER_Huhn!$51:$51,""),
IF($C57="Nick Hull",_xlfn.XLOOKUP($B57,PROSPER_Hull!$1:$1,PROSPER_Hull!$51:$51,""),
IF($C57="Monika Kotwani",_xlfn.XLOOKUP($B57,PROSPER_Kotwani!$1:$1,PROSPER_Kotwani!$51:$51,""),
IF($C57="Jonathan Wellner",_xlfn.XLOOKUP($B57,PROSPER_Wellner!$1:$1,PROSPER_Wellner!$51:$51,""),
IF($C57="Travis Harvey",_xlfn.XLOOKUP($B57,PROSPER_Harvey!$1:$1,PROSPER_Harvey!$51:$51,""),"")))))))="","",
IF($C57="Christopher Lobo",_xlfn.XLOOKUP($B57,PROSPER_Lobo!$1:$1,PROSPER_Lobo!$51:$51,""),
IF($C57="Naren Baliga",_xlfn.XLOOKUP($B57,PROSPER_Baliga!$1:$1,PROSPER_Baliga!$51:$51,""),
IF($C57="Thorsten Huhn",_xlfn.XLOOKUP($B57,PROSPER_Huhn!$1:$1,PROSPER_Huhn!$51:$51,""),
IF($C57="Nick Hull",_xlfn.XLOOKUP($B57,PROSPER_Hull!$1:$1,PROSPER_Hull!$51:$51,""),
IF($C57="Monika Kotwani",_xlfn.XLOOKUP($B57,PROSPER_Kotwani!$1:$1,PROSPER_Kotwani!$51:$51,""),
IF($C57="Jonathan Wellner",_xlfn.XLOOKUP($B57,PROSPER_Wellner!$1:$1,PROSPER_Wellner!$51:$51,""),
IF($C57="Travis Harvey",_xlfn.XLOOKUP($B57,PROSPER_Harvey!$1:$1,PROSPER_Harvey!$51:$51,""),"")))))))))</f>
        <v>No Comment</v>
      </c>
      <c r="GW57" s="168">
        <f>_xlfn.XLOOKUP($B57,Vlookups_Local!B:B,Vlookups_Local!E:E,"N/A")</f>
        <v>6</v>
      </c>
      <c r="GX57" s="169" t="str">
        <f>IF(IF(IF($C57="Christopher Lobo",_xlfn.XLOOKUP($B57,PROSPER_Lobo!$1:$1,PROSPER_Lobo!$53:$53,""),
IF($C57="Naren Baliga",_xlfn.XLOOKUP($B57,PROSPER_Baliga!$1:$1,PROSPER_Baliga!$53:$53,""),
IF($C57="Thorsten Huhn",_xlfn.XLOOKUP($B57,PROSPER_Huhn!$1:$1,PROSPER_Huhn!$53:$53,""),
IF($C57="Nick Hull",_xlfn.XLOOKUP($B57,PROSPER_Hull!$1:$1,PROSPER_Hull!$53:$53,""),
IF($C57="Monika Kotwani",_xlfn.XLOOKUP($B57,PROSPER_Kotwani!$1:$1,PROSPER_Kotwani!$53:$53,""),
IF($C57="Jonathan Wellner",_xlfn.XLOOKUP($B57,PROSPER_Wellner!$1:$1,PROSPER_Wellner!$53:$53,""),
IF($C57="Travis Harvey",_xlfn.XLOOKUP($B57,PROSPER_Harvey!$1:$1,PROSPER_Harvey!$53:$53,""),"")))))))="","",
IF($C57="Christopher Lobo",_xlfn.XLOOKUP($B57,PROSPER_Lobo!$1:$1,PROSPER_Lobo!$53:$53,""),
IF($C57="Naren Baliga",_xlfn.XLOOKUP($B57,PROSPER_Baliga!$1:$1,PROSPER_Baliga!$53:$53,""),
IF($C57="Thorsten Huhn",_xlfn.XLOOKUP($B57,PROSPER_Huhn!$1:$1,PROSPER_Huhn!$53:$53,""),
IF($C57="Nick Hull",_xlfn.XLOOKUP($B57,PROSPER_Hull!$1:$1,PROSPER_Hull!$53:$53,""),
IF($C57="Monika Kotwani",_xlfn.XLOOKUP($B57,PROSPER_Kotwani!$1:$1,PROSPER_Kotwani!$53:$53,""),
IF($C57="Jonathan Wellner",_xlfn.XLOOKUP($B57,PROSPER_Wellner!$1:$1,PROSPER_Wellner!$53:$53,""),
IF($C57="Travis Harvey",_xlfn.XLOOKUP($B57,PROSPER_Harvey!$1:$1,PROSPER_Harvey!$53:$53,""),""))))))))="","No Comment",IF(IF($C57="Christopher Lobo",_xlfn.XLOOKUP($B57,PROSPER_Lobo!$1:$1,PROSPER_Lobo!$53:$53,""),
IF($C57="Naren Baliga",_xlfn.XLOOKUP($B57,PROSPER_Baliga!$1:$1,PROSPER_Baliga!$53:$53,""),
IF($C57="Thorsten Huhn",_xlfn.XLOOKUP($B57,PROSPER_Huhn!$1:$1,PROSPER_Huhn!$53:$53,""),
IF($C57="Nick Hull",_xlfn.XLOOKUP($B57,PROSPER_Hull!$1:$1,PROSPER_Hull!$53:$53,""),
IF($C57="Monika Kotwani",_xlfn.XLOOKUP($B57,PROSPER_Kotwani!$1:$1,PROSPER_Kotwani!$53:$53,""),
IF($C57="Jonathan Wellner",_xlfn.XLOOKUP($B57,PROSPER_Wellner!$1:$1,PROSPER_Wellner!$53:$53,""),
IF($C57="Travis Harvey",_xlfn.XLOOKUP($B57,PROSPER_Harvey!$1:$1,PROSPER_Harvey!$53:$53,""),"")))))))="","",
IF($C57="Christopher Lobo",_xlfn.XLOOKUP($B57,PROSPER_Lobo!$1:$1,PROSPER_Lobo!$53:$53,""),
IF($C57="Naren Baliga",_xlfn.XLOOKUP($B57,PROSPER_Baliga!$1:$1,PROSPER_Baliga!$53:$53,""),
IF($C57="Thorsten Huhn",_xlfn.XLOOKUP($B57,PROSPER_Huhn!$1:$1,PROSPER_Huhn!$53:$53,""),
IF($C57="Nick Hull",_xlfn.XLOOKUP($B57,PROSPER_Hull!$1:$1,PROSPER_Hull!$53:$53,""),
IF($C57="Monika Kotwani",_xlfn.XLOOKUP($B57,PROSPER_Kotwani!$1:$1,PROSPER_Kotwani!$53:$53,""),
IF($C57="Jonathan Wellner",_xlfn.XLOOKUP($B57,PROSPER_Wellner!$1:$1,PROSPER_Wellner!$53:$53,""),
IF($C57="Travis Harvey",_xlfn.XLOOKUP($B57,PROSPER_Harvey!$1:$1,PROSPER_Harvey!$53:$53,""),"")))))))))</f>
        <v>No Comment</v>
      </c>
      <c r="GY57" s="168" t="str">
        <f>IF(IF(IF($C57="Christopher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Kotwani",_xlfn.XLOOKUP($B57,PROSPER_Kotwani!$1:$1,PROSPER_Kotwani!$54:$54,""),
IF($C57="Jonathan Wellner",_xlfn.XLOOKUP($B57,PROSPER_Wellner!$1:$1,PROSPER_Wellner!$54:$54,""),
IF($C57="Travis Harvey",_xlfn.XLOOKUP($B57,PROSPER_Harvey!$1:$1,PROSPER_Harvey!$54:$54,""),"")))))))="","",
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Kotwani",_xlfn.XLOOKUP($B57,PROSPER_Kotwani!$1:$1,PROSPER_Kotwani!$54:$54,""),
IF($C57="Jonathan Wellner",_xlfn.XLOOKUP($B57,PROSPER_Wellner!$1:$1,PROSPER_Wellner!$54:$54,""),
IF($C57="Travis Harvey",_xlfn.XLOOKUP($B57,PROSPER_Harvey!$1:$1,PROSPER_Harvey!$54:$54,""),""))))))))="","No Score",IF(IF($C57="Christopher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Kotwani",_xlfn.XLOOKUP($B57,PROSPER_Kotwani!$1:$1,PROSPER_Kotwani!$54:$54,""),
IF($C57="Jonathan Wellner",_xlfn.XLOOKUP($B57,PROSPER_Wellner!$1:$1,PROSPER_Wellner!$54:$54,""),
IF($C57="Travis Harvey",_xlfn.XLOOKUP($B57,PROSPER_Harvey!$1:$1,PROSPER_Harvey!$54:$54,""),"")))))))="","",
IF($C57="Christopher Lobo",_xlfn.XLOOKUP($B57,PROSPER_Lobo!$1:$1,PROSPER_Lobo!$54:$54,""),
IF($C57="Naren Baliga",_xlfn.XLOOKUP($B57,PROSPER_Baliga!$1:$1,PROSPER_Baliga!$54:$54,""),
IF($C57="Thorsten Huhn",_xlfn.XLOOKUP($B57,PROSPER_Huhn!$1:$1,PROSPER_Huhn!$54:$54,""),
IF($C57="Nick Hull",_xlfn.XLOOKUP($B57,PROSPER_Hull!$1:$1,PROSPER_Hull!$54:$54,""),
IF($C57="Monika Kotwani",_xlfn.XLOOKUP($B57,PROSPER_Kotwani!$1:$1,PROSPER_Kotwani!$54:$54,""),
IF($C57="Jonathan Wellner",_xlfn.XLOOKUP($B57,PROSPER_Wellner!$1:$1,PROSPER_Wellner!$54:$54,""),
IF($C57="Travis Harvey",_xlfn.XLOOKUP($B57,PROSPER_Harvey!$1:$1,PROSPER_Harvey!$54:$54,""),"")))))))))</f>
        <v>No Score</v>
      </c>
      <c r="GZ57" s="169" t="str">
        <f>IF(IF(IF($C57="Christopher Lobo",_xlfn.XLOOKUP($B57,PROSPER_Lobo!$1:$1,PROSPER_Lobo!$55:$55,""),
IF($C57="Naren Baliga",_xlfn.XLOOKUP($B57,PROSPER_Baliga!$1:$1,PROSPER_Baliga!$55:$55,""),
IF($C57="Thorsten Huhn",_xlfn.XLOOKUP($B57,PROSPER_Huhn!$1:$1,PROSPER_Huhn!$55:$55,""),
IF($C57="Nick Hull",_xlfn.XLOOKUP($B57,PROSPER_Hull!$1:$1,PROSPER_Hull!$55:$55,""),
IF($C57="Monika Kotwani",_xlfn.XLOOKUP($B57,PROSPER_Kotwani!$1:$1,PROSPER_Kotwani!$55:$55,""),
IF($C57="Jonathan Wellner",_xlfn.XLOOKUP($B57,PROSPER_Wellner!$1:$1,PROSPER_Wellner!$55:$55,""),
IF($C57="Travis Harvey",_xlfn.XLOOKUP($B57,PROSPER_Harvey!$1:$1,PROSPER_Harvey!$55:$55,""),"")))))))="","",
IF($C57="Christopher Lobo",_xlfn.XLOOKUP($B57,PROSPER_Lobo!$1:$1,PROSPER_Lobo!$55:$55,""),
IF($C57="Naren Baliga",_xlfn.XLOOKUP($B57,PROSPER_Baliga!$1:$1,PROSPER_Baliga!$55:$55,""),
IF($C57="Thorsten Huhn",_xlfn.XLOOKUP($B57,PROSPER_Huhn!$1:$1,PROSPER_Huhn!$55:$55,""),
IF($C57="Nick Hull",_xlfn.XLOOKUP($B57,PROSPER_Hull!$1:$1,PROSPER_Hull!$55:$55,""),
IF($C57="Monika Kotwani",_xlfn.XLOOKUP($B57,PROSPER_Kotwani!$1:$1,PROSPER_Kotwani!$55:$55,""),
IF($C57="Jonathan Wellner",_xlfn.XLOOKUP($B57,PROSPER_Wellner!$1:$1,PROSPER_Wellner!$55:$55,""),
IF($C57="Travis Harvey",_xlfn.XLOOKUP($B57,PROSPER_Harvey!$1:$1,PROSPER_Harvey!$55:$55,""),""))))))))="","No Comment",IF(IF($C57="Christopher Lobo",_xlfn.XLOOKUP($B57,PROSPER_Lobo!$1:$1,PROSPER_Lobo!$55:$55,""),
IF($C57="Naren Baliga",_xlfn.XLOOKUP($B57,PROSPER_Baliga!$1:$1,PROSPER_Baliga!$55:$55,""),
IF($C57="Thorsten Huhn",_xlfn.XLOOKUP($B57,PROSPER_Huhn!$1:$1,PROSPER_Huhn!$55:$55,""),
IF($C57="Nick Hull",_xlfn.XLOOKUP($B57,PROSPER_Hull!$1:$1,PROSPER_Hull!$55:$55,""),
IF($C57="Monika Kotwani",_xlfn.XLOOKUP($B57,PROSPER_Kotwani!$1:$1,PROSPER_Kotwani!$55:$55,""),
IF($C57="Jonathan Wellner",_xlfn.XLOOKUP($B57,PROSPER_Wellner!$1:$1,PROSPER_Wellner!$55:$55,""),
IF($C57="Travis Harvey",_xlfn.XLOOKUP($B57,PROSPER_Harvey!$1:$1,PROSPER_Harvey!$55:$55,""),"")))))))="","",
IF($C57="Christopher Lobo",_xlfn.XLOOKUP($B57,PROSPER_Lobo!$1:$1,PROSPER_Lobo!$55:$55,""),
IF($C57="Naren Baliga",_xlfn.XLOOKUP($B57,PROSPER_Baliga!$1:$1,PROSPER_Baliga!$55:$55,""),
IF($C57="Thorsten Huhn",_xlfn.XLOOKUP($B57,PROSPER_Huhn!$1:$1,PROSPER_Huhn!$55:$55,""),
IF($C57="Nick Hull",_xlfn.XLOOKUP($B57,PROSPER_Hull!$1:$1,PROSPER_Hull!$55:$55,""),
IF($C57="Monika Kotwani",_xlfn.XLOOKUP($B57,PROSPER_Kotwani!$1:$1,PROSPER_Kotwani!$55:$55,""),
IF($C57="Jonathan Wellner",_xlfn.XLOOKUP($B57,PROSPER_Wellner!$1:$1,PROSPER_Wellner!$55:$55,""),
IF($C57="Travis Harvey",_xlfn.XLOOKUP($B57,PROSPER_Harvey!$1:$1,PROSPER_Harvey!$55:$55,""),"")))))))))</f>
        <v>No Comment</v>
      </c>
      <c r="HA57" s="168" t="str">
        <f>IF(IF(IF($C57="Christopher Lobo",_xlfn.XLOOKUP($B57,PROSPER_Lobo!$1:$1,PROSPER_Lobo!$56:$56,""),
IF($C57="Naren Baliga",_xlfn.XLOOKUP($B57,PROSPER_Baliga!$1:$1,PROSPER_Baliga!$56:$56,""),
IF($C57="Thorsten Huhn",_xlfn.XLOOKUP($B57,PROSPER_Huhn!$1:$1,PROSPER_Huhn!$56:$56,""),
IF($C57="Nick Hull",_xlfn.XLOOKUP($B57,PROSPER_Hull!$1:$1,PROSPER_Hull!$56:$56,""),
IF($C57="Monika Kotwani",_xlfn.XLOOKUP($B57,PROSPER_Kotwani!$1:$1,PROSPER_Kotwani!$56:$56,""),
IF($C57="Jonathan Wellner",_xlfn.XLOOKUP($B57,PROSPER_Wellner!$1:$1,PROSPER_Wellner!$56:$56,""),
IF($C57="Travis Harvey",_xlfn.XLOOKUP($B57,PROSPER_Harvey!$1:$1,PROSPER_Harvey!$56:$56,""),"")))))))="","",
IF($C57="Christopher Lobo",_xlfn.XLOOKUP($B57,PROSPER_Lobo!$1:$1,PROSPER_Lobo!$56:$56,""),
IF($C57="Naren Baliga",_xlfn.XLOOKUP($B57,PROSPER_Baliga!$1:$1,PROSPER_Baliga!$56:$56,""),
IF($C57="Thorsten Huhn",_xlfn.XLOOKUP($B57,PROSPER_Huhn!$1:$1,PROSPER_Huhn!$56:$56,""),
IF($C57="Nick Hull",_xlfn.XLOOKUP($B57,PROSPER_Hull!$1:$1,PROSPER_Hull!$56:$56,""),
IF($C57="Monika Kotwani",_xlfn.XLOOKUP($B57,PROSPER_Kotwani!$1:$1,PROSPER_Kotwani!$56:$56,""),
IF($C57="Jonathan Wellner",_xlfn.XLOOKUP($B57,PROSPER_Wellner!$1:$1,PROSPER_Wellner!$56:$56,""),
IF($C57="Travis Harvey",_xlfn.XLOOKUP($B57,PROSPER_Harvey!$1:$1,PROSPER_Harvey!$56:$56,""),""))))))))="","No Score",IF(IF($C57="Christopher Lobo",_xlfn.XLOOKUP($B57,PROSPER_Lobo!$1:$1,PROSPER_Lobo!$56:$56,""),
IF($C57="Naren Baliga",_xlfn.XLOOKUP($B57,PROSPER_Baliga!$1:$1,PROSPER_Baliga!$56:$56,""),
IF($C57="Thorsten Huhn",_xlfn.XLOOKUP($B57,PROSPER_Huhn!$1:$1,PROSPER_Huhn!$56:$56,""),
IF($C57="Nick Hull",_xlfn.XLOOKUP($B57,PROSPER_Hull!$1:$1,PROSPER_Hull!$56:$56,""),
IF($C57="Monika Kotwani",_xlfn.XLOOKUP($B57,PROSPER_Kotwani!$1:$1,PROSPER_Kotwani!$56:$56,""),
IF($C57="Jonathan Wellner",_xlfn.XLOOKUP($B57,PROSPER_Wellner!$1:$1,PROSPER_Wellner!$56:$56,""),
IF($C57="Travis Harvey",_xlfn.XLOOKUP($B57,PROSPER_Harvey!$1:$1,PROSPER_Harvey!$56:$56,""),"")))))))="","",
IF($C57="Christopher Lobo",_xlfn.XLOOKUP($B57,PROSPER_Lobo!$1:$1,PROSPER_Lobo!$56:$56,""),
IF($C57="Naren Baliga",_xlfn.XLOOKUP($B57,PROSPER_Baliga!$1:$1,PROSPER_Baliga!$56:$56,""),
IF($C57="Thorsten Huhn",_xlfn.XLOOKUP($B57,PROSPER_Huhn!$1:$1,PROSPER_Huhn!$56:$56,""),
IF($C57="Nick Hull",_xlfn.XLOOKUP($B57,PROSPER_Hull!$1:$1,PROSPER_Hull!$56:$56,""),
IF($C57="Monika Kotwani",_xlfn.XLOOKUP($B57,PROSPER_Kotwani!$1:$1,PROSPER_Kotwani!$56:$56,""),
IF($C57="Jonathan Wellner",_xlfn.XLOOKUP($B57,PROSPER_Wellner!$1:$1,PROSPER_Wellner!$56:$56,""),
IF($C57="Travis Harvey",_xlfn.XLOOKUP($B57,PROSPER_Harvey!$1:$1,PROSPER_Harvey!$56:$56,""),"")))))))))</f>
        <v>No Score</v>
      </c>
      <c r="HB57" s="169" t="str">
        <f>IF(IF(IF($C57="Christopher Lobo",_xlfn.XLOOKUP($B57,PROSPER_Lobo!$1:$1,PROSPER_Lobo!$57:$57,""),
IF($C57="Naren Baliga",_xlfn.XLOOKUP($B57,PROSPER_Baliga!$1:$1,PROSPER_Baliga!$57:$57,""),
IF($C57="Thorsten Huhn",_xlfn.XLOOKUP($B57,PROSPER_Huhn!$1:$1,PROSPER_Huhn!$57:$57,""),
IF($C57="Nick Hull",_xlfn.XLOOKUP($B57,PROSPER_Hull!$1:$1,PROSPER_Hull!$57:$57,""),
IF($C57="Monika Kotwani",_xlfn.XLOOKUP($B57,PROSPER_Kotwani!$1:$1,PROSPER_Kotwani!$57:$57,""),
IF($C57="Jonathan Wellner",_xlfn.XLOOKUP($B57,PROSPER_Wellner!$1:$1,PROSPER_Wellner!$57:$57,""),
IF($C57="Travis Harvey",_xlfn.XLOOKUP($B57,PROSPER_Harvey!$1:$1,PROSPER_Harvey!$57:$57,""),"")))))))="","",
IF($C57="Christopher Lobo",_xlfn.XLOOKUP($B57,PROSPER_Lobo!$1:$1,PROSPER_Lobo!$57:$57,""),
IF($C57="Naren Baliga",_xlfn.XLOOKUP($B57,PROSPER_Baliga!$1:$1,PROSPER_Baliga!$57:$57,""),
IF($C57="Thorsten Huhn",_xlfn.XLOOKUP($B57,PROSPER_Huhn!$1:$1,PROSPER_Huhn!$57:$57,""),
IF($C57="Nick Hull",_xlfn.XLOOKUP($B57,PROSPER_Hull!$1:$1,PROSPER_Hull!$57:$57,""),
IF($C57="Monika Kotwani",_xlfn.XLOOKUP($B57,PROSPER_Kotwani!$1:$1,PROSPER_Kotwani!$57:$57,""),
IF($C57="Jonathan Wellner",_xlfn.XLOOKUP($B57,PROSPER_Wellner!$1:$1,PROSPER_Wellner!$57:$57,""),
IF($C57="Travis Harvey",_xlfn.XLOOKUP($B57,PROSPER_Harvey!$1:$1,PROSPER_Harvey!$57:$57,""),""))))))))="","No Comment",IF(IF($C57="Christopher Lobo",_xlfn.XLOOKUP($B57,PROSPER_Lobo!$1:$1,PROSPER_Lobo!$57:$57,""),
IF($C57="Naren Baliga",_xlfn.XLOOKUP($B57,PROSPER_Baliga!$1:$1,PROSPER_Baliga!$57:$57,""),
IF($C57="Thorsten Huhn",_xlfn.XLOOKUP($B57,PROSPER_Huhn!$1:$1,PROSPER_Huhn!$57:$57,""),
IF($C57="Nick Hull",_xlfn.XLOOKUP($B57,PROSPER_Hull!$1:$1,PROSPER_Hull!$57:$57,""),
IF($C57="Monika Kotwani",_xlfn.XLOOKUP($B57,PROSPER_Kotwani!$1:$1,PROSPER_Kotwani!$57:$57,""),
IF($C57="Jonathan Wellner",_xlfn.XLOOKUP($B57,PROSPER_Wellner!$1:$1,PROSPER_Wellner!$57:$57,""),
IF($C57="Travis Harvey",_xlfn.XLOOKUP($B57,PROSPER_Harvey!$1:$1,PROSPER_Harvey!$57:$57,""),"")))))))="","",
IF($C57="Christopher Lobo",_xlfn.XLOOKUP($B57,PROSPER_Lobo!$1:$1,PROSPER_Lobo!$57:$57,""),
IF($C57="Naren Baliga",_xlfn.XLOOKUP($B57,PROSPER_Baliga!$1:$1,PROSPER_Baliga!$57:$57,""),
IF($C57="Thorsten Huhn",_xlfn.XLOOKUP($B57,PROSPER_Huhn!$1:$1,PROSPER_Huhn!$57:$57,""),
IF($C57="Nick Hull",_xlfn.XLOOKUP($B57,PROSPER_Hull!$1:$1,PROSPER_Hull!$57:$57,""),
IF($C57="Monika Kotwani",_xlfn.XLOOKUP($B57,PROSPER_Kotwani!$1:$1,PROSPER_Kotwani!$57:$57,""),
IF($C57="Jonathan Wellner",_xlfn.XLOOKUP($B57,PROSPER_Wellner!$1:$1,PROSPER_Wellner!$57:$57,""),
IF($C57="Travis Harvey",_xlfn.XLOOKUP($B57,PROSPER_Harvey!$1:$1,PROSPER_Harvey!$57:$57,""),"")))))))))</f>
        <v>No Comment</v>
      </c>
      <c r="HC57" s="193">
        <f t="shared" si="466"/>
        <v>6</v>
      </c>
      <c r="HD57" s="170" t="str">
        <f>_xlfn.XLOOKUP(B57,PROSPERInitial_Query!$E:$E,PROSPERInitial_Query!$AK:$AK,"",,-1)</f>
        <v/>
      </c>
      <c r="HE57" s="171" t="str">
        <f t="shared" si="400"/>
        <v>Virendra Kumar Soni4 - SuccessServices Quality</v>
      </c>
      <c r="HF57" s="171" t="str">
        <f>_xlfn.XLOOKUP(HE57,PROSPERDelta_Query!BK:BK,PROSPERDelta_Query!AX:AX,"",,-1)</f>
        <v/>
      </c>
      <c r="HG57" s="172" t="str">
        <f t="shared" si="467"/>
        <v>N/A</v>
      </c>
      <c r="HH57" s="172" t="str">
        <f>IF(IF(IF($C57="Christopher Lobo",_xlfn.XLOOKUP($B57,PROSPER_Lobo!$1:$1,PROSPER_Lobo!$58:$58,""),
IF($C57="Naren Baliga",_xlfn.XLOOKUP($B57,PROSPER_Baliga!$1:$1,PROSPER_Baliga!$58:$58,""),
IF($C57="Thorsten Huhn",_xlfn.XLOOKUP($B57,PROSPER_Huhn!$1:$1,PROSPER_Huhn!$58:$58,""),
IF($C57="Nick Hull",_xlfn.XLOOKUP($B57,PROSPER_Hull!$1:$1,PROSPER_Hull!$58:$58,""),
IF($C57="Monika Kotwani",_xlfn.XLOOKUP($B57,PROSPER_Kotwani!$1:$1,PROSPER_Kotwani!$58:$58,""),
IF($C57="Jonathan Wellner",_xlfn.XLOOKUP($B57,PROSPER_Wellner!$1:$1,PROSPER_Wellner!$58:$58,""),
IF($C57="Travis Harvey",_xlfn.XLOOKUP($B57,PROSPER_Harvey!$1:$1,PROSPER_Harvey!$58:$58,""),"")))))))="","",
IF($C57="Christopher Lobo",_xlfn.XLOOKUP($B57,PROSPER_Lobo!$1:$1,PROSPER_Lobo!$58:$58,""),
IF($C57="Naren Baliga",_xlfn.XLOOKUP($B57,PROSPER_Baliga!$1:$1,PROSPER_Baliga!$58:$58,""),
IF($C57="Thorsten Huhn",_xlfn.XLOOKUP($B57,PROSPER_Huhn!$1:$1,PROSPER_Huhn!$58:$58,""),
IF($C57="Nick Hull",_xlfn.XLOOKUP($B57,PROSPER_Hull!$1:$1,PROSPER_Hull!$58:$58,""),
IF($C57="Monika Kotwani",_xlfn.XLOOKUP($B57,PROSPER_Kotwani!$1:$1,PROSPER_Kotwani!$58:$58,""),
IF($C57="Jonathan Wellner",_xlfn.XLOOKUP($B57,PROSPER_Wellner!$1:$1,PROSPER_Wellner!$58:$58,""),
IF($C57="Travis Harvey",_xlfn.XLOOKUP($B57,PROSPER_Harvey!$1:$1,PROSPER_Harvey!$58:$58,""),""))))))))="","No Score",IF(IF($C57="Christopher Lobo",_xlfn.XLOOKUP($B57,PROSPER_Lobo!$1:$1,PROSPER_Lobo!$58:$58,""),
IF($C57="Naren Baliga",_xlfn.XLOOKUP($B57,PROSPER_Baliga!$1:$1,PROSPER_Baliga!$58:$58,""),
IF($C57="Thorsten Huhn",_xlfn.XLOOKUP($B57,PROSPER_Huhn!$1:$1,PROSPER_Huhn!$58:$58,""),
IF($C57="Nick Hull",_xlfn.XLOOKUP($B57,PROSPER_Hull!$1:$1,PROSPER_Hull!$58:$58,""),
IF($C57="Monika Kotwani",_xlfn.XLOOKUP($B57,PROSPER_Kotwani!$1:$1,PROSPER_Kotwani!$58:$58,""),
IF($C57="Jonathan Wellner",_xlfn.XLOOKUP($B57,PROSPER_Wellner!$1:$1,PROSPER_Wellner!$58:$58,""),
IF($C57="Travis Harvey",_xlfn.XLOOKUP($B57,PROSPER_Harvey!$1:$1,PROSPER_Harvey!$58:$58,""),"")))))))="","",
IF($C57="Christopher Lobo",_xlfn.XLOOKUP($B57,PROSPER_Lobo!$1:$1,PROSPER_Lobo!$58:$58,""),
IF($C57="Naren Baliga",_xlfn.XLOOKUP($B57,PROSPER_Baliga!$1:$1,PROSPER_Baliga!$58:$58,""),
IF($C57="Thorsten Huhn",_xlfn.XLOOKUP($B57,PROSPER_Huhn!$1:$1,PROSPER_Huhn!$58:$58,""),
IF($C57="Nick Hull",_xlfn.XLOOKUP($B57,PROSPER_Hull!$1:$1,PROSPER_Hull!$58:$58,""),
IF($C57="Monika Kotwani",_xlfn.XLOOKUP($B57,PROSPER_Kotwani!$1:$1,PROSPER_Kotwani!$58:$58,""),
IF($C57="Jonathan Wellner",_xlfn.XLOOKUP($B57,PROSPER_Wellner!$1:$1,PROSPER_Wellner!$58:$58,""),
IF($C57="Travis Harvey",_xlfn.XLOOKUP($B57,PROSPER_Harvey!$1:$1,PROSPER_Harvey!$58:$58,""),"")))))))))</f>
        <v>No Score</v>
      </c>
      <c r="HI57" s="173" t="str">
        <f>IF(IF(IF($C57="Christopher Lobo",_xlfn.XLOOKUP($B57,PROSPER_Lobo!$1:$1,PROSPER_Lobo!$59:$59,""),
IF($C57="Naren Baliga",_xlfn.XLOOKUP($B57,PROSPER_Baliga!$1:$1,PROSPER_Baliga!$59:$59,""),
IF($C57="Thorsten Huhn",_xlfn.XLOOKUP($B57,PROSPER_Huhn!$1:$1,PROSPER_Huhn!$59:$59,""),
IF($C57="Nick Hull",_xlfn.XLOOKUP($B57,PROSPER_Hull!$1:$1,PROSPER_Hull!$59:$59,""),
IF($C57="Monika Kotwani",_xlfn.XLOOKUP($B57,PROSPER_Kotwani!$1:$1,PROSPER_Kotwani!$59:$59,""),
IF($C57="Jonathan Wellner",_xlfn.XLOOKUP($B57,PROSPER_Wellner!$1:$1,PROSPER_Wellner!$59:$59,""),
IF($C57="Travis Harvey",_xlfn.XLOOKUP($B57,PROSPER_Harvey!$1:$1,PROSPER_Harvey!$59:$59,""),"")))))))="","",
IF($C57="Christopher Lobo",_xlfn.XLOOKUP($B57,PROSPER_Lobo!$1:$1,PROSPER_Lobo!$59:$59,""),
IF($C57="Naren Baliga",_xlfn.XLOOKUP($B57,PROSPER_Baliga!$1:$1,PROSPER_Baliga!$59:$59,""),
IF($C57="Thorsten Huhn",_xlfn.XLOOKUP($B57,PROSPER_Huhn!$1:$1,PROSPER_Huhn!$59:$59,""),
IF($C57="Nick Hull",_xlfn.XLOOKUP($B57,PROSPER_Hull!$1:$1,PROSPER_Hull!$59:$59,""),
IF($C57="Monika Kotwani",_xlfn.XLOOKUP($B57,PROSPER_Kotwani!$1:$1,PROSPER_Kotwani!$59:$59,""),
IF($C57="Jonathan Wellner",_xlfn.XLOOKUP($B57,PROSPER_Wellner!$1:$1,PROSPER_Wellner!$59:$59,""),
IF($C57="Travis Harvey",_xlfn.XLOOKUP($B57,PROSPER_Harvey!$1:$1,PROSPER_Harvey!$59:$59,""),""))))))))="","No Comment",IF(IF($C57="Christopher Lobo",_xlfn.XLOOKUP($B57,PROSPER_Lobo!$1:$1,PROSPER_Lobo!$59:$59,""),
IF($C57="Naren Baliga",_xlfn.XLOOKUP($B57,PROSPER_Baliga!$1:$1,PROSPER_Baliga!$59:$59,""),
IF($C57="Thorsten Huhn",_xlfn.XLOOKUP($B57,PROSPER_Huhn!$1:$1,PROSPER_Huhn!$59:$59,""),
IF($C57="Nick Hull",_xlfn.XLOOKUP($B57,PROSPER_Hull!$1:$1,PROSPER_Hull!$59:$59,""),
IF($C57="Monika Kotwani",_xlfn.XLOOKUP($B57,PROSPER_Kotwani!$1:$1,PROSPER_Kotwani!$59:$59,""),
IF($C57="Jonathan Wellner",_xlfn.XLOOKUP($B57,PROSPER_Wellner!$1:$1,PROSPER_Wellner!$59:$59,""),
IF($C57="Travis Harvey",_xlfn.XLOOKUP($B57,PROSPER_Harvey!$1:$1,PROSPER_Harvey!$59:$59,""),"")))))))="","",
IF($C57="Christopher Lobo",_xlfn.XLOOKUP($B57,PROSPER_Lobo!$1:$1,PROSPER_Lobo!$59:$59,""),
IF($C57="Naren Baliga",_xlfn.XLOOKUP($B57,PROSPER_Baliga!$1:$1,PROSPER_Baliga!$59:$59,""),
IF($C57="Thorsten Huhn",_xlfn.XLOOKUP($B57,PROSPER_Huhn!$1:$1,PROSPER_Huhn!$59:$59,""),
IF($C57="Nick Hull",_xlfn.XLOOKUP($B57,PROSPER_Hull!$1:$1,PROSPER_Hull!$59:$59,""),
IF($C57="Monika Kotwani",_xlfn.XLOOKUP($B57,PROSPER_Kotwani!$1:$1,PROSPER_Kotwani!$59:$59,""),
IF($C57="Jonathan Wellner",_xlfn.XLOOKUP($B57,PROSPER_Wellner!$1:$1,PROSPER_Wellner!$59:$59,""),
IF($C57="Travis Harvey",_xlfn.XLOOKUP($B57,PROSPER_Harvey!$1:$1,PROSPER_Harvey!$59:$59,""),"")))))))))</f>
        <v>No Comment</v>
      </c>
      <c r="HJ57" s="191" t="str">
        <f t="shared" si="468"/>
        <v>N/A</v>
      </c>
      <c r="HK57" s="170" t="str">
        <f>_xlfn.XLOOKUP(B57,PROSPERInitial_Query!$E:$E,PROSPERInitial_Query!$AL:$AL,"",,-1)</f>
        <v/>
      </c>
      <c r="HL57" s="171" t="str">
        <f t="shared" si="401"/>
        <v>Virendra Kumar Soni4 - SuccessEscalation Management</v>
      </c>
      <c r="HM57" s="171" t="str">
        <f>_xlfn.XLOOKUP(HL57,PROSPERDelta_Query!BK:BK,PROSPERDelta_Query!AY:AY,"",,-1)</f>
        <v/>
      </c>
      <c r="HN57" s="172" t="str">
        <f t="shared" si="469"/>
        <v>N/A</v>
      </c>
      <c r="HO57" s="172" t="str">
        <f>IF(IF(IF($C57="Christopher Lobo",_xlfn.XLOOKUP($B57,PROSPER_Lobo!$1:$1,PROSPER_Lobo!$60:$60,""),
IF($C57="Naren Baliga",_xlfn.XLOOKUP($B57,PROSPER_Baliga!$1:$1,PROSPER_Baliga!$60:$60,""),
IF($C57="Thorsten Huhn",_xlfn.XLOOKUP($B57,PROSPER_Huhn!$1:$1,PROSPER_Huhn!$60:$60,""),
IF($C57="Nick Hull",_xlfn.XLOOKUP($B57,PROSPER_Hull!$1:$1,PROSPER_Hull!$60:$60,""),
IF($C57="Monika Kotwani",_xlfn.XLOOKUP($B57,PROSPER_Kotwani!$1:$1,PROSPER_Kotwani!$60:$60,""),
IF($C57="Jonathan Wellner",_xlfn.XLOOKUP($B57,PROSPER_Wellner!$1:$1,PROSPER_Wellner!$60:$60,""),
IF($C57="Travis Harvey",_xlfn.XLOOKUP($B57,PROSPER_Harvey!$1:$1,PROSPER_Harvey!$60:$60,""),"")))))))="","",
IF($C57="Christopher Lobo",_xlfn.XLOOKUP($B57,PROSPER_Lobo!$1:$1,PROSPER_Lobo!$60:$60,""),
IF($C57="Naren Baliga",_xlfn.XLOOKUP($B57,PROSPER_Baliga!$1:$1,PROSPER_Baliga!$60:$60,""),
IF($C57="Thorsten Huhn",_xlfn.XLOOKUP($B57,PROSPER_Huhn!$1:$1,PROSPER_Huhn!$60:$60,""),
IF($C57="Nick Hull",_xlfn.XLOOKUP($B57,PROSPER_Hull!$1:$1,PROSPER_Hull!$60:$60,""),
IF($C57="Monika Kotwani",_xlfn.XLOOKUP($B57,PROSPER_Kotwani!$1:$1,PROSPER_Kotwani!$60:$60,""),
IF($C57="Jonathan Wellner",_xlfn.XLOOKUP($B57,PROSPER_Wellner!$1:$1,PROSPER_Wellner!$60:$60,""),
IF($C57="Travis Harvey",_xlfn.XLOOKUP($B57,PROSPER_Harvey!$1:$1,PROSPER_Harvey!$60:$60,""),""))))))))="","No Score",IF(IF($C57="Christopher Lobo",_xlfn.XLOOKUP($B57,PROSPER_Lobo!$1:$1,PROSPER_Lobo!$60:$60,""),
IF($C57="Naren Baliga",_xlfn.XLOOKUP($B57,PROSPER_Baliga!$1:$1,PROSPER_Baliga!$60:$60,""),
IF($C57="Thorsten Huhn",_xlfn.XLOOKUP($B57,PROSPER_Huhn!$1:$1,PROSPER_Huhn!$60:$60,""),
IF($C57="Nick Hull",_xlfn.XLOOKUP($B57,PROSPER_Hull!$1:$1,PROSPER_Hull!$60:$60,""),
IF($C57="Monika Kotwani",_xlfn.XLOOKUP($B57,PROSPER_Kotwani!$1:$1,PROSPER_Kotwani!$60:$60,""),
IF($C57="Jonathan Wellner",_xlfn.XLOOKUP($B57,PROSPER_Wellner!$1:$1,PROSPER_Wellner!$60:$60,""),
IF($C57="Travis Harvey",_xlfn.XLOOKUP($B57,PROSPER_Harvey!$1:$1,PROSPER_Harvey!$60:$60,""),"")))))))="","",
IF($C57="Christopher Lobo",_xlfn.XLOOKUP($B57,PROSPER_Lobo!$1:$1,PROSPER_Lobo!$60:$60,""),
IF($C57="Naren Baliga",_xlfn.XLOOKUP($B57,PROSPER_Baliga!$1:$1,PROSPER_Baliga!$60:$60,""),
IF($C57="Thorsten Huhn",_xlfn.XLOOKUP($B57,PROSPER_Huhn!$1:$1,PROSPER_Huhn!$60:$60,""),
IF($C57="Nick Hull",_xlfn.XLOOKUP($B57,PROSPER_Hull!$1:$1,PROSPER_Hull!$60:$60,""),
IF($C57="Monika Kotwani",_xlfn.XLOOKUP($B57,PROSPER_Kotwani!$1:$1,PROSPER_Kotwani!$60:$60,""),
IF($C57="Jonathan Wellner",_xlfn.XLOOKUP($B57,PROSPER_Wellner!$1:$1,PROSPER_Wellner!$60:$60,""),
IF($C57="Travis Harvey",_xlfn.XLOOKUP($B57,PROSPER_Harvey!$1:$1,PROSPER_Harvey!$60:$60,""),"")))))))))</f>
        <v>No Score</v>
      </c>
      <c r="HP57" s="173" t="str">
        <f>IF(IF(IF($C57="Christopher Lobo",_xlfn.XLOOKUP($B57,PROSPER_Lobo!$1:$1,PROSPER_Lobo!$61:$61,""),
IF($C57="Naren Baliga",_xlfn.XLOOKUP($B57,PROSPER_Baliga!$1:$1,PROSPER_Baliga!$61:$61,""),
IF($C57="Thorsten Huhn",_xlfn.XLOOKUP($B57,PROSPER_Huhn!$1:$1,PROSPER_Huhn!$61:$61,""),
IF($C57="Nick Hull",_xlfn.XLOOKUP($B57,PROSPER_Hull!$1:$1,PROSPER_Hull!$61:$61,""),
IF($C57="Monika Kotwani",_xlfn.XLOOKUP($B57,PROSPER_Kotwani!$1:$1,PROSPER_Kotwani!$61:$61,""),
IF($C57="Jonathan Wellner",_xlfn.XLOOKUP($B57,PROSPER_Wellner!$1:$1,PROSPER_Wellner!$61:$61,""),
IF($C57="Travis Harvey",_xlfn.XLOOKUP($B57,PROSPER_Harvey!$1:$1,PROSPER_Harvey!$61:$61,""),"")))))))="","",
IF($C57="Christopher Lobo",_xlfn.XLOOKUP($B57,PROSPER_Lobo!$1:$1,PROSPER_Lobo!$61:$61,""),
IF($C57="Naren Baliga",_xlfn.XLOOKUP($B57,PROSPER_Baliga!$1:$1,PROSPER_Baliga!$61:$61,""),
IF($C57="Thorsten Huhn",_xlfn.XLOOKUP($B57,PROSPER_Huhn!$1:$1,PROSPER_Huhn!$61:$61,""),
IF($C57="Nick Hull",_xlfn.XLOOKUP($B57,PROSPER_Hull!$1:$1,PROSPER_Hull!$61:$61,""),
IF($C57="Monika Kotwani",_xlfn.XLOOKUP($B57,PROSPER_Kotwani!$1:$1,PROSPER_Kotwani!$61:$61,""),
IF($C57="Jonathan Wellner",_xlfn.XLOOKUP($B57,PROSPER_Wellner!$1:$1,PROSPER_Wellner!$61:$61,""),
IF($C57="Travis Harvey",_xlfn.XLOOKUP($B57,PROSPER_Harvey!$1:$1,PROSPER_Harvey!$61:$61,""),""))))))))="","No Comment",IF(IF($C57="Christopher Lobo",_xlfn.XLOOKUP($B57,PROSPER_Lobo!$1:$1,PROSPER_Lobo!$61:$61,""),
IF($C57="Naren Baliga",_xlfn.XLOOKUP($B57,PROSPER_Baliga!$1:$1,PROSPER_Baliga!$61:$61,""),
IF($C57="Thorsten Huhn",_xlfn.XLOOKUP($B57,PROSPER_Huhn!$1:$1,PROSPER_Huhn!$61:$61,""),
IF($C57="Nick Hull",_xlfn.XLOOKUP($B57,PROSPER_Hull!$1:$1,PROSPER_Hull!$61:$61,""),
IF($C57="Monika Kotwani",_xlfn.XLOOKUP($B57,PROSPER_Kotwani!$1:$1,PROSPER_Kotwani!$61:$61,""),
IF($C57="Jonathan Wellner",_xlfn.XLOOKUP($B57,PROSPER_Wellner!$1:$1,PROSPER_Wellner!$61:$61,""),
IF($C57="Travis Harvey",_xlfn.XLOOKUP($B57,PROSPER_Harvey!$1:$1,PROSPER_Harvey!$61:$61,""),"")))))))="","",
IF($C57="Christopher Lobo",_xlfn.XLOOKUP($B57,PROSPER_Lobo!$1:$1,PROSPER_Lobo!$61:$61,""),
IF($C57="Naren Baliga",_xlfn.XLOOKUP($B57,PROSPER_Baliga!$1:$1,PROSPER_Baliga!$61:$61,""),
IF($C57="Thorsten Huhn",_xlfn.XLOOKUP($B57,PROSPER_Huhn!$1:$1,PROSPER_Huhn!$61:$61,""),
IF($C57="Nick Hull",_xlfn.XLOOKUP($B57,PROSPER_Hull!$1:$1,PROSPER_Hull!$61:$61,""),
IF($C57="Monika Kotwani",_xlfn.XLOOKUP($B57,PROSPER_Kotwani!$1:$1,PROSPER_Kotwani!$61:$61,""),
IF($C57="Jonathan Wellner",_xlfn.XLOOKUP($B57,PROSPER_Wellner!$1:$1,PROSPER_Wellner!$61:$61,""),
IF($C57="Travis Harvey",_xlfn.XLOOKUP($B57,PROSPER_Harvey!$1:$1,PROSPER_Harvey!$61:$61,""),"")))))))))</f>
        <v>No Comment</v>
      </c>
      <c r="HQ57" s="191" t="str">
        <f t="shared" si="470"/>
        <v>N/A</v>
      </c>
      <c r="HR57" s="170" t="str">
        <f>_xlfn.XLOOKUP(B57,PROSPERInitial_Query!$E:$E,PROSPERInitial_Query!$AM:$AM,"",,-1)</f>
        <v/>
      </c>
      <c r="HS57" s="171" t="str">
        <f t="shared" si="402"/>
        <v>Virendra Kumar Soni4 - SuccessExpanding / Renewing the Business</v>
      </c>
      <c r="HT57" s="171" t="str">
        <f>_xlfn.XLOOKUP(HS57,PROSPERDelta_Query!BK:BK,PROSPERDelta_Query!AZ:AZ,"",,-1)</f>
        <v/>
      </c>
      <c r="HU57" s="172" t="str">
        <f t="shared" si="471"/>
        <v>N/A</v>
      </c>
      <c r="HV57" s="172" t="str">
        <f>IF(IF(IF($C57="Christopher Lobo",_xlfn.XLOOKUP($B57,PROSPER_Lobo!$1:$1,PROSPER_Lobo!$62:$62,""),
IF($C57="Naren Baliga",_xlfn.XLOOKUP($B57,PROSPER_Baliga!$1:$1,PROSPER_Baliga!$62:$62,""),
IF($C57="Thorsten Huhn",_xlfn.XLOOKUP($B57,PROSPER_Huhn!$1:$1,PROSPER_Huhn!$62:$62,""),
IF($C57="Nick Hull",_xlfn.XLOOKUP($B57,PROSPER_Hull!$1:$1,PROSPER_Hull!$62:$62,""),
IF($C57="Monika Kotwani",_xlfn.XLOOKUP($B57,PROSPER_Kotwani!$1:$1,PROSPER_Kotwani!$62:$62,""),
IF($C57="Jonathan Wellner",_xlfn.XLOOKUP($B57,PROSPER_Wellner!$1:$1,PROSPER_Wellner!$62:$62,""),
IF($C57="Travis Harvey",_xlfn.XLOOKUP($B57,PROSPER_Harvey!$1:$1,PROSPER_Harvey!$62:$62,""),"")))))))="","",
IF($C57="Christopher Lobo",_xlfn.XLOOKUP($B57,PROSPER_Lobo!$1:$1,PROSPER_Lobo!$62:$62,""),
IF($C57="Naren Baliga",_xlfn.XLOOKUP($B57,PROSPER_Baliga!$1:$1,PROSPER_Baliga!$62:$62,""),
IF($C57="Thorsten Huhn",_xlfn.XLOOKUP($B57,PROSPER_Huhn!$1:$1,PROSPER_Huhn!$62:$62,""),
IF($C57="Nick Hull",_xlfn.XLOOKUP($B57,PROSPER_Hull!$1:$1,PROSPER_Hull!$62:$62,""),
IF($C57="Monika Kotwani",_xlfn.XLOOKUP($B57,PROSPER_Kotwani!$1:$1,PROSPER_Kotwani!$62:$62,""),
IF($C57="Jonathan Wellner",_xlfn.XLOOKUP($B57,PROSPER_Wellner!$1:$1,PROSPER_Wellner!$62:$62,""),
IF($C57="Travis Harvey",_xlfn.XLOOKUP($B57,PROSPER_Harvey!$1:$1,PROSPER_Harvey!$62:$62,""),""))))))))="","No Score",IF(IF($C57="Christopher Lobo",_xlfn.XLOOKUP($B57,PROSPER_Lobo!$1:$1,PROSPER_Lobo!$62:$62,""),
IF($C57="Naren Baliga",_xlfn.XLOOKUP($B57,PROSPER_Baliga!$1:$1,PROSPER_Baliga!$62:$62,""),
IF($C57="Thorsten Huhn",_xlfn.XLOOKUP($B57,PROSPER_Huhn!$1:$1,PROSPER_Huhn!$62:$62,""),
IF($C57="Nick Hull",_xlfn.XLOOKUP($B57,PROSPER_Hull!$1:$1,PROSPER_Hull!$62:$62,""),
IF($C57="Monika Kotwani",_xlfn.XLOOKUP($B57,PROSPER_Kotwani!$1:$1,PROSPER_Kotwani!$62:$62,""),
IF($C57="Jonathan Wellner",_xlfn.XLOOKUP($B57,PROSPER_Wellner!$1:$1,PROSPER_Wellner!$62:$62,""),
IF($C57="Travis Harvey",_xlfn.XLOOKUP($B57,PROSPER_Harvey!$1:$1,PROSPER_Harvey!$62:$62,""),"")))))))="","",
IF($C57="Christopher Lobo",_xlfn.XLOOKUP($B57,PROSPER_Lobo!$1:$1,PROSPER_Lobo!$62:$62,""),
IF($C57="Naren Baliga",_xlfn.XLOOKUP($B57,PROSPER_Baliga!$1:$1,PROSPER_Baliga!$62:$62,""),
IF($C57="Thorsten Huhn",_xlfn.XLOOKUP($B57,PROSPER_Huhn!$1:$1,PROSPER_Huhn!$62:$62,""),
IF($C57="Nick Hull",_xlfn.XLOOKUP($B57,PROSPER_Hull!$1:$1,PROSPER_Hull!$62:$62,""),
IF($C57="Monika Kotwani",_xlfn.XLOOKUP($B57,PROSPER_Kotwani!$1:$1,PROSPER_Kotwani!$62:$62,""),
IF($C57="Jonathan Wellner",_xlfn.XLOOKUP($B57,PROSPER_Wellner!$1:$1,PROSPER_Wellner!$62:$62,""),
IF($C57="Travis Harvey",_xlfn.XLOOKUP($B57,PROSPER_Harvey!$1:$1,PROSPER_Harvey!$62:$62,""),"")))))))))</f>
        <v>No Score</v>
      </c>
      <c r="HW57" s="173" t="str">
        <f>IF(IF(IF($C57="Christopher Lobo",_xlfn.XLOOKUP($B57,PROSPER_Lobo!$1:$1,PROSPER_Lobo!$63:$63,""),
IF($C57="Naren Baliga",_xlfn.XLOOKUP($B57,PROSPER_Baliga!$1:$1,PROSPER_Baliga!$63:$63,""),
IF($C57="Thorsten Huhn",_xlfn.XLOOKUP($B57,PROSPER_Huhn!$1:$1,PROSPER_Huhn!$63:$63,""),
IF($C57="Nick Hull",_xlfn.XLOOKUP($B57,PROSPER_Hull!$1:$1,PROSPER_Hull!$63:$63,""),
IF($C57="Monika Kotwani",_xlfn.XLOOKUP($B57,PROSPER_Kotwani!$1:$1,PROSPER_Kotwani!$63:$63,""),
IF($C57="Jonathan Wellner",_xlfn.XLOOKUP($B57,PROSPER_Wellner!$1:$1,PROSPER_Wellner!$63:$63,""),
IF($C57="Travis Harvey",_xlfn.XLOOKUP($B57,PROSPER_Harvey!$1:$1,PROSPER_Harvey!$63:$63,""),"")))))))="","",
IF($C57="Christopher Lobo",_xlfn.XLOOKUP($B57,PROSPER_Lobo!$1:$1,PROSPER_Lobo!$63:$63,""),
IF($C57="Naren Baliga",_xlfn.XLOOKUP($B57,PROSPER_Baliga!$1:$1,PROSPER_Baliga!$63:$63,""),
IF($C57="Thorsten Huhn",_xlfn.XLOOKUP($B57,PROSPER_Huhn!$1:$1,PROSPER_Huhn!$63:$63,""),
IF($C57="Nick Hull",_xlfn.XLOOKUP($B57,PROSPER_Hull!$1:$1,PROSPER_Hull!$63:$63,""),
IF($C57="Monika Kotwani",_xlfn.XLOOKUP($B57,PROSPER_Kotwani!$1:$1,PROSPER_Kotwani!$63:$63,""),
IF($C57="Jonathan Wellner",_xlfn.XLOOKUP($B57,PROSPER_Wellner!$1:$1,PROSPER_Wellner!$63:$63,""),
IF($C57="Travis Harvey",_xlfn.XLOOKUP($B57,PROSPER_Harvey!$1:$1,PROSPER_Harvey!$63:$63,""),""))))))))="","No Comment",IF(IF($C57="Christopher Lobo",_xlfn.XLOOKUP($B57,PROSPER_Lobo!$1:$1,PROSPER_Lobo!$63:$63,""),
IF($C57="Naren Baliga",_xlfn.XLOOKUP($B57,PROSPER_Baliga!$1:$1,PROSPER_Baliga!$63:$63,""),
IF($C57="Thorsten Huhn",_xlfn.XLOOKUP($B57,PROSPER_Huhn!$1:$1,PROSPER_Huhn!$63:$63,""),
IF($C57="Nick Hull",_xlfn.XLOOKUP($B57,PROSPER_Hull!$1:$1,PROSPER_Hull!$63:$63,""),
IF($C57="Monika Kotwani",_xlfn.XLOOKUP($B57,PROSPER_Kotwani!$1:$1,PROSPER_Kotwani!$63:$63,""),
IF($C57="Jonathan Wellner",_xlfn.XLOOKUP($B57,PROSPER_Wellner!$1:$1,PROSPER_Wellner!$63:$63,""),
IF($C57="Travis Harvey",_xlfn.XLOOKUP($B57,PROSPER_Harvey!$1:$1,PROSPER_Harvey!$63:$63,""),"")))))))="","",
IF($C57="Christopher Lobo",_xlfn.XLOOKUP($B57,PROSPER_Lobo!$1:$1,PROSPER_Lobo!$63:$63,""),
IF($C57="Naren Baliga",_xlfn.XLOOKUP($B57,PROSPER_Baliga!$1:$1,PROSPER_Baliga!$63:$63,""),
IF($C57="Thorsten Huhn",_xlfn.XLOOKUP($B57,PROSPER_Huhn!$1:$1,PROSPER_Huhn!$63:$63,""),
IF($C57="Nick Hull",_xlfn.XLOOKUP($B57,PROSPER_Hull!$1:$1,PROSPER_Hull!$63:$63,""),
IF($C57="Monika Kotwani",_xlfn.XLOOKUP($B57,PROSPER_Kotwani!$1:$1,PROSPER_Kotwani!$63:$63,""),
IF($C57="Jonathan Wellner",_xlfn.XLOOKUP($B57,PROSPER_Wellner!$1:$1,PROSPER_Wellner!$63:$63,""),
IF($C57="Travis Harvey",_xlfn.XLOOKUP($B57,PROSPER_Harvey!$1:$1,PROSPER_Harvey!$63:$63,""),"")))))))))</f>
        <v>No Comment</v>
      </c>
      <c r="HX57" s="191" t="str">
        <f t="shared" si="472"/>
        <v>N/A</v>
      </c>
      <c r="HY57" s="170" t="str">
        <f>_xlfn.XLOOKUP(B57,PROSPERInitial_Query!$E:$E,PROSPERInitial_Query!$AN:$AN,"",,-1)</f>
        <v/>
      </c>
      <c r="HZ57" s="171" t="str">
        <f t="shared" si="403"/>
        <v>Virendra Kumar Soni4 - SuccessPre-Sales Participation</v>
      </c>
      <c r="IA57" s="171" t="str">
        <f>_xlfn.XLOOKUP(HZ57,PROSPERDelta_Query!BK:BK,PROSPERDelta_Query!BA:BA,"",,-1)</f>
        <v/>
      </c>
      <c r="IB57" s="172" t="str">
        <f t="shared" si="473"/>
        <v>N/A</v>
      </c>
      <c r="IC57" s="172" t="str">
        <f>IF(IF(IF($C57="Christopher Lobo",_xlfn.XLOOKUP($B57,PROSPER_Lobo!$1:$1,PROSPER_Lobo!$64:$64,""),
IF($C57="Naren Baliga",_xlfn.XLOOKUP($B57,PROSPER_Baliga!$1:$1,PROSPER_Baliga!$64:$64,""),
IF($C57="Thorsten Huhn",_xlfn.XLOOKUP($B57,PROSPER_Huhn!$1:$1,PROSPER_Huhn!$64:$64,""),
IF($C57="Nick Hull",_xlfn.XLOOKUP($B57,PROSPER_Hull!$1:$1,PROSPER_Hull!$64:$64,""),
IF($C57="Monika Kotwani",_xlfn.XLOOKUP($B57,PROSPER_Kotwani!$1:$1,PROSPER_Kotwani!$64:$64,""),
IF($C57="Jonathan Wellner",_xlfn.XLOOKUP($B57,PROSPER_Wellner!$1:$1,PROSPER_Wellner!$64:$64,""),
IF($C57="Travis Harvey",_xlfn.XLOOKUP($B57,PROSPER_Harvey!$1:$1,PROSPER_Harvey!$64:$64,""),"")))))))="","",
IF($C57="Christopher Lobo",_xlfn.XLOOKUP($B57,PROSPER_Lobo!$1:$1,PROSPER_Lobo!$64:$64,""),
IF($C57="Naren Baliga",_xlfn.XLOOKUP($B57,PROSPER_Baliga!$1:$1,PROSPER_Baliga!$64:$64,""),
IF($C57="Thorsten Huhn",_xlfn.XLOOKUP($B57,PROSPER_Huhn!$1:$1,PROSPER_Huhn!$64:$64,""),
IF($C57="Nick Hull",_xlfn.XLOOKUP($B57,PROSPER_Hull!$1:$1,PROSPER_Hull!$64:$64,""),
IF($C57="Monika Kotwani",_xlfn.XLOOKUP($B57,PROSPER_Kotwani!$1:$1,PROSPER_Kotwani!$64:$64,""),
IF($C57="Jonathan Wellner",_xlfn.XLOOKUP($B57,PROSPER_Wellner!$1:$1,PROSPER_Wellner!$64:$64,""),
IF($C57="Travis Harvey",_xlfn.XLOOKUP($B57,PROSPER_Harvey!$1:$1,PROSPER_Harvey!$64:$64,""),""))))))))="","No Score",IF(IF($C57="Christopher Lobo",_xlfn.XLOOKUP($B57,PROSPER_Lobo!$1:$1,PROSPER_Lobo!$64:$64,""),
IF($C57="Naren Baliga",_xlfn.XLOOKUP($B57,PROSPER_Baliga!$1:$1,PROSPER_Baliga!$64:$64,""),
IF($C57="Thorsten Huhn",_xlfn.XLOOKUP($B57,PROSPER_Huhn!$1:$1,PROSPER_Huhn!$64:$64,""),
IF($C57="Nick Hull",_xlfn.XLOOKUP($B57,PROSPER_Hull!$1:$1,PROSPER_Hull!$64:$64,""),
IF($C57="Monika Kotwani",_xlfn.XLOOKUP($B57,PROSPER_Kotwani!$1:$1,PROSPER_Kotwani!$64:$64,""),
IF($C57="Jonathan Wellner",_xlfn.XLOOKUP($B57,PROSPER_Wellner!$1:$1,PROSPER_Wellner!$64:$64,""),
IF($C57="Travis Harvey",_xlfn.XLOOKUP($B57,PROSPER_Harvey!$1:$1,PROSPER_Harvey!$64:$64,""),"")))))))="","",
IF($C57="Christopher Lobo",_xlfn.XLOOKUP($B57,PROSPER_Lobo!$1:$1,PROSPER_Lobo!$64:$64,""),
IF($C57="Naren Baliga",_xlfn.XLOOKUP($B57,PROSPER_Baliga!$1:$1,PROSPER_Baliga!$64:$64,""),
IF($C57="Thorsten Huhn",_xlfn.XLOOKUP($B57,PROSPER_Huhn!$1:$1,PROSPER_Huhn!$64:$64,""),
IF($C57="Nick Hull",_xlfn.XLOOKUP($B57,PROSPER_Hull!$1:$1,PROSPER_Hull!$64:$64,""),
IF($C57="Monika Kotwani",_xlfn.XLOOKUP($B57,PROSPER_Kotwani!$1:$1,PROSPER_Kotwani!$64:$64,""),
IF($C57="Jonathan Wellner",_xlfn.XLOOKUP($B57,PROSPER_Wellner!$1:$1,PROSPER_Wellner!$64:$64,""),
IF($C57="Travis Harvey",_xlfn.XLOOKUP($B57,PROSPER_Harvey!$1:$1,PROSPER_Harvey!$64:$64,""),"")))))))))</f>
        <v>No Score</v>
      </c>
      <c r="ID57" s="173" t="str">
        <f>IF(IF(IF($C57="Christopher Lobo",_xlfn.XLOOKUP($B57,PROSPER_Lobo!$1:$1,PROSPER_Lobo!$65:$65,""),
IF($C57="Naren Baliga",_xlfn.XLOOKUP($B57,PROSPER_Baliga!$1:$1,PROSPER_Baliga!$65:$65,""),
IF($C57="Thorsten Huhn",_xlfn.XLOOKUP($B57,PROSPER_Huhn!$1:$1,PROSPER_Huhn!$65:$65,""),
IF($C57="Nick Hull",_xlfn.XLOOKUP($B57,PROSPER_Hull!$1:$1,PROSPER_Hull!$65:$65,""),
IF($C57="Monika Kotwani",_xlfn.XLOOKUP($B57,PROSPER_Kotwani!$1:$1,PROSPER_Kotwani!$65:$65,""),
IF($C57="Jonathan Wellner",_xlfn.XLOOKUP($B57,PROSPER_Wellner!$1:$1,PROSPER_Wellner!$65:$65,""),
IF($C57="Travis Harvey",_xlfn.XLOOKUP($B57,PROSPER_Harvey!$1:$1,PROSPER_Harvey!$65:$65,""),"")))))))="","",
IF($C57="Christopher Lobo",_xlfn.XLOOKUP($B57,PROSPER_Lobo!$1:$1,PROSPER_Lobo!$65:$65,""),
IF($C57="Naren Baliga",_xlfn.XLOOKUP($B57,PROSPER_Baliga!$1:$1,PROSPER_Baliga!$65:$65,""),
IF($C57="Thorsten Huhn",_xlfn.XLOOKUP($B57,PROSPER_Huhn!$1:$1,PROSPER_Huhn!$65:$65,""),
IF($C57="Nick Hull",_xlfn.XLOOKUP($B57,PROSPER_Hull!$1:$1,PROSPER_Hull!$65:$65,""),
IF($C57="Monika Kotwani",_xlfn.XLOOKUP($B57,PROSPER_Kotwani!$1:$1,PROSPER_Kotwani!$65:$65,""),
IF($C57="Jonathan Wellner",_xlfn.XLOOKUP($B57,PROSPER_Wellner!$1:$1,PROSPER_Wellner!$65:$65,""),
IF($C57="Travis Harvey",_xlfn.XLOOKUP($B57,PROSPER_Harvey!$1:$1,PROSPER_Harvey!$65:$65,""),""))))))))="","No Comment",IF(IF($C57="Christopher Lobo",_xlfn.XLOOKUP($B57,PROSPER_Lobo!$1:$1,PROSPER_Lobo!$65:$65,""),
IF($C57="Naren Baliga",_xlfn.XLOOKUP($B57,PROSPER_Baliga!$1:$1,PROSPER_Baliga!$65:$65,""),
IF($C57="Thorsten Huhn",_xlfn.XLOOKUP($B57,PROSPER_Huhn!$1:$1,PROSPER_Huhn!$65:$65,""),
IF($C57="Nick Hull",_xlfn.XLOOKUP($B57,PROSPER_Hull!$1:$1,PROSPER_Hull!$65:$65,""),
IF($C57="Monika Kotwani",_xlfn.XLOOKUP($B57,PROSPER_Kotwani!$1:$1,PROSPER_Kotwani!$65:$65,""),
IF($C57="Jonathan Wellner",_xlfn.XLOOKUP($B57,PROSPER_Wellner!$1:$1,PROSPER_Wellner!$65:$65,""),
IF($C57="Travis Harvey",_xlfn.XLOOKUP($B57,PROSPER_Harvey!$1:$1,PROSPER_Harvey!$65:$65,""),"")))))))="","",
IF($C57="Christopher Lobo",_xlfn.XLOOKUP($B57,PROSPER_Lobo!$1:$1,PROSPER_Lobo!$65:$65,""),
IF($C57="Naren Baliga",_xlfn.XLOOKUP($B57,PROSPER_Baliga!$1:$1,PROSPER_Baliga!$65:$65,""),
IF($C57="Thorsten Huhn",_xlfn.XLOOKUP($B57,PROSPER_Huhn!$1:$1,PROSPER_Huhn!$65:$65,""),
IF($C57="Nick Hull",_xlfn.XLOOKUP($B57,PROSPER_Hull!$1:$1,PROSPER_Hull!$65:$65,""),
IF($C57="Monika Kotwani",_xlfn.XLOOKUP($B57,PROSPER_Kotwani!$1:$1,PROSPER_Kotwani!$65:$65,""),
IF($C57="Jonathan Wellner",_xlfn.XLOOKUP($B57,PROSPER_Wellner!$1:$1,PROSPER_Wellner!$65:$65,""),
IF($C57="Travis Harvey",_xlfn.XLOOKUP($B57,PROSPER_Harvey!$1:$1,PROSPER_Harvey!$65:$65,""),"")))))))))</f>
        <v>No Comment</v>
      </c>
      <c r="IE57" s="191" t="str">
        <f t="shared" si="474"/>
        <v>N/A</v>
      </c>
      <c r="IF57" s="170" t="str">
        <f>_xlfn.XLOOKUP(B57,PROSPERInitial_Query!$E:$E,PROSPERInitial_Query!$AO:$AO,"",,-1)</f>
        <v/>
      </c>
      <c r="IG57" s="171" t="str">
        <f t="shared" si="497"/>
        <v>Virendra Kumar Soni4 - SuccessP&amp;L Management</v>
      </c>
      <c r="IH57" s="171" t="str">
        <f>_xlfn.XLOOKUP(IG57,PROSPERDelta_Query!BK:BK,PROSPERDelta_Query!BB:BB,"",,-1)</f>
        <v/>
      </c>
      <c r="II57" s="172" t="str">
        <f t="shared" si="475"/>
        <v>N/A</v>
      </c>
      <c r="IJ57" s="172" t="str">
        <f>IF(IF(IF($C57="Christopher Lobo",_xlfn.XLOOKUP($B57,PROSPER_Lobo!$1:$1,PROSPER_Lobo!$66:$66,""),
IF($C57="Naren Baliga",_xlfn.XLOOKUP($B57,PROSPER_Baliga!$1:$1,PROSPER_Baliga!$66:$66,""),
IF($C57="Thorsten Huhn",_xlfn.XLOOKUP($B57,PROSPER_Huhn!$1:$1,PROSPER_Huhn!$66:$66,""),
IF($C57="Nick Hull",_xlfn.XLOOKUP($B57,PROSPER_Hull!$1:$1,PROSPER_Hull!$66:$66,""),
IF($C57="Monika Kotwani",_xlfn.XLOOKUP($B57,PROSPER_Kotwani!$1:$1,PROSPER_Kotwani!$66:$66,""),
IF($C57="Jonathan Wellner",_xlfn.XLOOKUP($B57,PROSPER_Wellner!$1:$1,PROSPER_Wellner!$66:$66,""),
IF($C57="Travis Harvey",_xlfn.XLOOKUP($B57,PROSPER_Harvey!$1:$1,PROSPER_Harvey!$66:$66,""),"")))))))="","",
IF($C57="Christopher Lobo",_xlfn.XLOOKUP($B57,PROSPER_Lobo!$1:$1,PROSPER_Lobo!$66:$66,""),
IF($C57="Naren Baliga",_xlfn.XLOOKUP($B57,PROSPER_Baliga!$1:$1,PROSPER_Baliga!$66:$66,""),
IF($C57="Thorsten Huhn",_xlfn.XLOOKUP($B57,PROSPER_Huhn!$1:$1,PROSPER_Huhn!$66:$66,""),
IF($C57="Nick Hull",_xlfn.XLOOKUP($B57,PROSPER_Hull!$1:$1,PROSPER_Hull!$66:$66,""),
IF($C57="Monika Kotwani",_xlfn.XLOOKUP($B57,PROSPER_Kotwani!$1:$1,PROSPER_Kotwani!$66:$66,""),
IF($C57="Jonathan Wellner",_xlfn.XLOOKUP($B57,PROSPER_Wellner!$1:$1,PROSPER_Wellner!$66:$66,""),
IF($C57="Travis Harvey",_xlfn.XLOOKUP($B57,PROSPER_Harvey!$1:$1,PROSPER_Harvey!$66:$66,""),""))))))))="","No Score",IF(IF($C57="Christopher Lobo",_xlfn.XLOOKUP($B57,PROSPER_Lobo!$1:$1,PROSPER_Lobo!$66:$66,""),
IF($C57="Naren Baliga",_xlfn.XLOOKUP($B57,PROSPER_Baliga!$1:$1,PROSPER_Baliga!$66:$66,""),
IF($C57="Thorsten Huhn",_xlfn.XLOOKUP($B57,PROSPER_Huhn!$1:$1,PROSPER_Huhn!$66:$66,""),
IF($C57="Nick Hull",_xlfn.XLOOKUP($B57,PROSPER_Hull!$1:$1,PROSPER_Hull!$66:$66,""),
IF($C57="Monika Kotwani",_xlfn.XLOOKUP($B57,PROSPER_Kotwani!$1:$1,PROSPER_Kotwani!$66:$66,""),
IF($C57="Jonathan Wellner",_xlfn.XLOOKUP($B57,PROSPER_Wellner!$1:$1,PROSPER_Wellner!$66:$66,""),
IF($C57="Travis Harvey",_xlfn.XLOOKUP($B57,PROSPER_Harvey!$1:$1,PROSPER_Harvey!$66:$66,""),"")))))))="","",
IF($C57="Christopher Lobo",_xlfn.XLOOKUP($B57,PROSPER_Lobo!$1:$1,PROSPER_Lobo!$66:$66,""),
IF($C57="Naren Baliga",_xlfn.XLOOKUP($B57,PROSPER_Baliga!$1:$1,PROSPER_Baliga!$66:$66,""),
IF($C57="Thorsten Huhn",_xlfn.XLOOKUP($B57,PROSPER_Huhn!$1:$1,PROSPER_Huhn!$66:$66,""),
IF($C57="Nick Hull",_xlfn.XLOOKUP($B57,PROSPER_Hull!$1:$1,PROSPER_Hull!$66:$66,""),
IF($C57="Monika Kotwani",_xlfn.XLOOKUP($B57,PROSPER_Kotwani!$1:$1,PROSPER_Kotwani!$66:$66,""),
IF($C57="Jonathan Wellner",_xlfn.XLOOKUP($B57,PROSPER_Wellner!$1:$1,PROSPER_Wellner!$66:$66,""),
IF($C57="Travis Harvey",_xlfn.XLOOKUP($B57,PROSPER_Harvey!$1:$1,PROSPER_Harvey!$66:$66,""),"")))))))))</f>
        <v>No Score</v>
      </c>
      <c r="IK57" s="173" t="str">
        <f>IF(IF(IF($C57="Christopher Lobo",_xlfn.XLOOKUP($B57,PROSPER_Lobo!$1:$1,PROSPER_Lobo!$67:$67,""),
IF($C57="Naren Baliga",_xlfn.XLOOKUP($B57,PROSPER_Baliga!$1:$1,PROSPER_Baliga!$67:$67,""),
IF($C57="Thorsten Huhn",_xlfn.XLOOKUP($B57,PROSPER_Huhn!$1:$1,PROSPER_Huhn!$67:$67,""),
IF($C57="Nick Hull",_xlfn.XLOOKUP($B57,PROSPER_Hull!$1:$1,PROSPER_Hull!$67:$67,""),
IF($C57="Monika Kotwani",_xlfn.XLOOKUP($B57,PROSPER_Kotwani!$1:$1,PROSPER_Kotwani!$67:$67,""),
IF($C57="Jonathan Wellner",_xlfn.XLOOKUP($B57,PROSPER_Wellner!$1:$1,PROSPER_Wellner!$67:$67,""),
IF($C57="Travis Harvey",_xlfn.XLOOKUP($B57,PROSPER_Harvey!$1:$1,PROSPER_Harvey!$67:$67,""),"")))))))="","",
IF($C57="Christopher Lobo",_xlfn.XLOOKUP($B57,PROSPER_Lobo!$1:$1,PROSPER_Lobo!$67:$67,""),
IF($C57="Naren Baliga",_xlfn.XLOOKUP($B57,PROSPER_Baliga!$1:$1,PROSPER_Baliga!$67:$67,""),
IF($C57="Thorsten Huhn",_xlfn.XLOOKUP($B57,PROSPER_Huhn!$1:$1,PROSPER_Huhn!$67:$67,""),
IF($C57="Nick Hull",_xlfn.XLOOKUP($B57,PROSPER_Hull!$1:$1,PROSPER_Hull!$67:$67,""),
IF($C57="Monika Kotwani",_xlfn.XLOOKUP($B57,PROSPER_Kotwani!$1:$1,PROSPER_Kotwani!$67:$67,""),
IF($C57="Jonathan Wellner",_xlfn.XLOOKUP($B57,PROSPER_Wellner!$1:$1,PROSPER_Wellner!$67:$67,""),
IF($C57="Travis Harvey",_xlfn.XLOOKUP($B57,PROSPER_Harvey!$1:$1,PROSPER_Harvey!$67:$67,""),""))))))))="","No Comment",IF(IF($C57="Christopher Lobo",_xlfn.XLOOKUP($B57,PROSPER_Lobo!$1:$1,PROSPER_Lobo!$67:$67,""),
IF($C57="Naren Baliga",_xlfn.XLOOKUP($B57,PROSPER_Baliga!$1:$1,PROSPER_Baliga!$67:$67,""),
IF($C57="Thorsten Huhn",_xlfn.XLOOKUP($B57,PROSPER_Huhn!$1:$1,PROSPER_Huhn!$67:$67,""),
IF($C57="Nick Hull",_xlfn.XLOOKUP($B57,PROSPER_Hull!$1:$1,PROSPER_Hull!$67:$67,""),
IF($C57="Monika Kotwani",_xlfn.XLOOKUP($B57,PROSPER_Kotwani!$1:$1,PROSPER_Kotwani!$67:$67,""),
IF($C57="Jonathan Wellner",_xlfn.XLOOKUP($B57,PROSPER_Wellner!$1:$1,PROSPER_Wellner!$67:$67,""),
IF($C57="Travis Harvey",_xlfn.XLOOKUP($B57,PROSPER_Harvey!$1:$1,PROSPER_Harvey!$67:$67,""),"")))))))="","",
IF($C57="Christopher Lobo",_xlfn.XLOOKUP($B57,PROSPER_Lobo!$1:$1,PROSPER_Lobo!$67:$67,""),
IF($C57="Naren Baliga",_xlfn.XLOOKUP($B57,PROSPER_Baliga!$1:$1,PROSPER_Baliga!$67:$67,""),
IF($C57="Thorsten Huhn",_xlfn.XLOOKUP($B57,PROSPER_Huhn!$1:$1,PROSPER_Huhn!$67:$67,""),
IF($C57="Nick Hull",_xlfn.XLOOKUP($B57,PROSPER_Hull!$1:$1,PROSPER_Hull!$67:$67,""),
IF($C57="Monika Kotwani",_xlfn.XLOOKUP($B57,PROSPER_Kotwani!$1:$1,PROSPER_Kotwani!$67:$67,""),
IF($C57="Jonathan Wellner",_xlfn.XLOOKUP($B57,PROSPER_Wellner!$1:$1,PROSPER_Wellner!$67:$67,""),
IF($C57="Travis Harvey",_xlfn.XLOOKUP($B57,PROSPER_Harvey!$1:$1,PROSPER_Harvey!$67:$67,""),"")))))))))</f>
        <v>No Comment</v>
      </c>
      <c r="IL57" s="191" t="str">
        <f t="shared" si="476"/>
        <v>N/A</v>
      </c>
      <c r="IM57" s="170" t="str">
        <f>_xlfn.XLOOKUP(B57,PROSPERInitial_Query!$E:$E,PROSPERInitial_Query!$AP:$AP,"",,-1)</f>
        <v/>
      </c>
      <c r="IN57" s="171" t="str">
        <f t="shared" si="404"/>
        <v>Virendra Kumar Soni4 - SuccessService Plan Management (PE)</v>
      </c>
      <c r="IO57" s="171" t="str">
        <f>_xlfn.XLOOKUP(IN57,PROSPERDelta_Query!BK:BK,PROSPERDelta_Query!BC:BC,"",,-1)</f>
        <v/>
      </c>
      <c r="IP57" s="172" t="str">
        <f t="shared" si="477"/>
        <v>N/A</v>
      </c>
      <c r="IQ57" s="172" t="str">
        <f>IF(IF(IF($C57="Christopher Lobo",_xlfn.XLOOKUP($B57,PROSPER_Lobo!$1:$1,PROSPER_Lobo!$68:$68,""),
IF($C57="Naren Baliga",_xlfn.XLOOKUP($B57,PROSPER_Baliga!$1:$1,PROSPER_Baliga!$68:$68,""),
IF($C57="Thorsten Huhn",_xlfn.XLOOKUP($B57,PROSPER_Huhn!$1:$1,PROSPER_Huhn!$68:$68,""),
IF($C57="Nick Hull",_xlfn.XLOOKUP($B57,PROSPER_Hull!$1:$1,PROSPER_Hull!$68:$68,""),
IF($C57="Monika Kotwani",_xlfn.XLOOKUP($B57,PROSPER_Kotwani!$1:$1,PROSPER_Kotwani!$68:$68,""),
IF($C57="Jonathan Wellner",_xlfn.XLOOKUP($B57,PROSPER_Wellner!$1:$1,PROSPER_Wellner!$68:$68,""),
IF($C57="Travis Harvey",_xlfn.XLOOKUP($B57,PROSPER_Harvey!$1:$1,PROSPER_Harvey!$68:$68,""),"")))))))="","",
IF($C57="Christopher Lobo",_xlfn.XLOOKUP($B57,PROSPER_Lobo!$1:$1,PROSPER_Lobo!$68:$68,""),
IF($C57="Naren Baliga",_xlfn.XLOOKUP($B57,PROSPER_Baliga!$1:$1,PROSPER_Baliga!$68:$68,""),
IF($C57="Thorsten Huhn",_xlfn.XLOOKUP($B57,PROSPER_Huhn!$1:$1,PROSPER_Huhn!$68:$68,""),
IF($C57="Nick Hull",_xlfn.XLOOKUP($B57,PROSPER_Hull!$1:$1,PROSPER_Hull!$68:$68,""),
IF($C57="Monika Kotwani",_xlfn.XLOOKUP($B57,PROSPER_Kotwani!$1:$1,PROSPER_Kotwani!$68:$68,""),
IF($C57="Jonathan Wellner",_xlfn.XLOOKUP($B57,PROSPER_Wellner!$1:$1,PROSPER_Wellner!$68:$68,""),
IF($C57="Travis Harvey",_xlfn.XLOOKUP($B57,PROSPER_Harvey!$1:$1,PROSPER_Harvey!$68:$68,""),""))))))))="","No Score",IF(IF($C57="Christopher Lobo",_xlfn.XLOOKUP($B57,PROSPER_Lobo!$1:$1,PROSPER_Lobo!$68:$68,""),
IF($C57="Naren Baliga",_xlfn.XLOOKUP($B57,PROSPER_Baliga!$1:$1,PROSPER_Baliga!$68:$68,""),
IF($C57="Thorsten Huhn",_xlfn.XLOOKUP($B57,PROSPER_Huhn!$1:$1,PROSPER_Huhn!$68:$68,""),
IF($C57="Nick Hull",_xlfn.XLOOKUP($B57,PROSPER_Hull!$1:$1,PROSPER_Hull!$68:$68,""),
IF($C57="Monika Kotwani",_xlfn.XLOOKUP($B57,PROSPER_Kotwani!$1:$1,PROSPER_Kotwani!$68:$68,""),
IF($C57="Jonathan Wellner",_xlfn.XLOOKUP($B57,PROSPER_Wellner!$1:$1,PROSPER_Wellner!$68:$68,""),
IF($C57="Travis Harvey",_xlfn.XLOOKUP($B57,PROSPER_Harvey!$1:$1,PROSPER_Harvey!$68:$68,""),"")))))))="","",
IF($C57="Christopher Lobo",_xlfn.XLOOKUP($B57,PROSPER_Lobo!$1:$1,PROSPER_Lobo!$68:$68,""),
IF($C57="Naren Baliga",_xlfn.XLOOKUP($B57,PROSPER_Baliga!$1:$1,PROSPER_Baliga!$68:$68,""),
IF($C57="Thorsten Huhn",_xlfn.XLOOKUP($B57,PROSPER_Huhn!$1:$1,PROSPER_Huhn!$68:$68,""),
IF($C57="Nick Hull",_xlfn.XLOOKUP($B57,PROSPER_Hull!$1:$1,PROSPER_Hull!$68:$68,""),
IF($C57="Monika Kotwani",_xlfn.XLOOKUP($B57,PROSPER_Kotwani!$1:$1,PROSPER_Kotwani!$68:$68,""),
IF($C57="Jonathan Wellner",_xlfn.XLOOKUP($B57,PROSPER_Wellner!$1:$1,PROSPER_Wellner!$68:$68,""),
IF($C57="Travis Harvey",_xlfn.XLOOKUP($B57,PROSPER_Harvey!$1:$1,PROSPER_Harvey!$68:$68,""),"")))))))))</f>
        <v>No Score</v>
      </c>
      <c r="IR57" s="173" t="str">
        <f>IF(IF(IF($C57="Christopher Lobo",_xlfn.XLOOKUP($B57,PROSPER_Lobo!$1:$1,PROSPER_Lobo!$69:$69,""),
IF($C57="Naren Baliga",_xlfn.XLOOKUP($B57,PROSPER_Baliga!$1:$1,PROSPER_Baliga!$69:$69,""),
IF($C57="Thorsten Huhn",_xlfn.XLOOKUP($B57,PROSPER_Huhn!$1:$1,PROSPER_Huhn!$69:$69,""),
IF($C57="Nick Hull",_xlfn.XLOOKUP($B57,PROSPER_Hull!$1:$1,PROSPER_Hull!$69:$69,""),
IF($C57="Monika Kotwani",_xlfn.XLOOKUP($B57,PROSPER_Kotwani!$1:$1,PROSPER_Kotwani!$69:$69,""),
IF($C57="Jonathan Wellner",_xlfn.XLOOKUP($B57,PROSPER_Wellner!$1:$1,PROSPER_Wellner!$69:$69,""),
IF($C57="Travis Harvey",_xlfn.XLOOKUP($B57,PROSPER_Harvey!$1:$1,PROSPER_Harvey!$69:$69,""),"")))))))="","",
IF($C57="Christopher Lobo",_xlfn.XLOOKUP($B57,PROSPER_Lobo!$1:$1,PROSPER_Lobo!$69:$69,""),
IF($C57="Naren Baliga",_xlfn.XLOOKUP($B57,PROSPER_Baliga!$1:$1,PROSPER_Baliga!$69:$69,""),
IF($C57="Thorsten Huhn",_xlfn.XLOOKUP($B57,PROSPER_Huhn!$1:$1,PROSPER_Huhn!$69:$69,""),
IF($C57="Nick Hull",_xlfn.XLOOKUP($B57,PROSPER_Hull!$1:$1,PROSPER_Hull!$69:$69,""),
IF($C57="Monika Kotwani",_xlfn.XLOOKUP($B57,PROSPER_Kotwani!$1:$1,PROSPER_Kotwani!$69:$69,""),
IF($C57="Jonathan Wellner",_xlfn.XLOOKUP($B57,PROSPER_Wellner!$1:$1,PROSPER_Wellner!$69:$69,""),
IF($C57="Travis Harvey",_xlfn.XLOOKUP($B57,PROSPER_Harvey!$1:$1,PROSPER_Harvey!$69:$69,""),""))))))))="","No Comment",IF(IF($C57="Christopher Lobo",_xlfn.XLOOKUP($B57,PROSPER_Lobo!$1:$1,PROSPER_Lobo!$69:$69,""),
IF($C57="Naren Baliga",_xlfn.XLOOKUP($B57,PROSPER_Baliga!$1:$1,PROSPER_Baliga!$69:$69,""),
IF($C57="Thorsten Huhn",_xlfn.XLOOKUP($B57,PROSPER_Huhn!$1:$1,PROSPER_Huhn!$69:$69,""),
IF($C57="Nick Hull",_xlfn.XLOOKUP($B57,PROSPER_Hull!$1:$1,PROSPER_Hull!$69:$69,""),
IF($C57="Monika Kotwani",_xlfn.XLOOKUP($B57,PROSPER_Kotwani!$1:$1,PROSPER_Kotwani!$69:$69,""),
IF($C57="Jonathan Wellner",_xlfn.XLOOKUP($B57,PROSPER_Wellner!$1:$1,PROSPER_Wellner!$69:$69,""),
IF($C57="Travis Harvey",_xlfn.XLOOKUP($B57,PROSPER_Harvey!$1:$1,PROSPER_Harvey!$69:$69,""),"")))))))="","",
IF($C57="Christopher Lobo",_xlfn.XLOOKUP($B57,PROSPER_Lobo!$1:$1,PROSPER_Lobo!$69:$69,""),
IF($C57="Naren Baliga",_xlfn.XLOOKUP($B57,PROSPER_Baliga!$1:$1,PROSPER_Baliga!$69:$69,""),
IF($C57="Thorsten Huhn",_xlfn.XLOOKUP($B57,PROSPER_Huhn!$1:$1,PROSPER_Huhn!$69:$69,""),
IF($C57="Nick Hull",_xlfn.XLOOKUP($B57,PROSPER_Hull!$1:$1,PROSPER_Hull!$69:$69,""),
IF($C57="Monika Kotwani",_xlfn.XLOOKUP($B57,PROSPER_Kotwani!$1:$1,PROSPER_Kotwani!$69:$69,""),
IF($C57="Jonathan Wellner",_xlfn.XLOOKUP($B57,PROSPER_Wellner!$1:$1,PROSPER_Wellner!$69:$69,""),
IF($C57="Travis Harvey",_xlfn.XLOOKUP($B57,PROSPER_Harvey!$1:$1,PROSPER_Harvey!$69:$69,""),"")))))))))</f>
        <v>No Comment</v>
      </c>
      <c r="IS57" s="191" t="str">
        <f t="shared" si="478"/>
        <v>N/A</v>
      </c>
      <c r="IT57" s="189" t="str">
        <f t="shared" si="479"/>
        <v>N/A</v>
      </c>
      <c r="IU57" s="190" t="str">
        <f t="shared" si="480"/>
        <v>N/A</v>
      </c>
      <c r="IV57" s="191" t="str">
        <f t="shared" si="481"/>
        <v>N/A</v>
      </c>
      <c r="IW57" s="174">
        <f>_xlfn.XLOOKUP($B57,Vlookups_Local!B:B,Vlookups_Local!F:F)</f>
        <v>0.875</v>
      </c>
      <c r="IX57" s="175">
        <f>_xlfn.XLOOKUP($B57,Vlookups_Local!B:B,Vlookups_Local!G:G)</f>
        <v>0.875</v>
      </c>
      <c r="IY57" s="175">
        <f>_xlfn.XLOOKUP($B57,Vlookups_Local!B:B,Vlookups_Local!H:H)</f>
        <v>0</v>
      </c>
      <c r="IZ57" s="176">
        <f t="shared" si="482"/>
        <v>8.75</v>
      </c>
      <c r="JA57" s="177">
        <f>_xlfn.XLOOKUP($B57,LevelUp_Query!A:A,LevelUp_Query!C:C,"")</f>
        <v>56</v>
      </c>
      <c r="JB57" s="178" t="str">
        <f>_xlfn.XLOOKUP($B57,LevelUp_Query!A:A,LevelUp_Query!F:F,"")</f>
        <v>π</v>
      </c>
      <c r="JC57" s="178">
        <f>_xlfn.XLOOKUP($B57,LevelUp_Query!A:A,LevelUp_Query!E:E,"")</f>
        <v>34</v>
      </c>
      <c r="JD57" s="176">
        <f t="shared" si="405"/>
        <v>10</v>
      </c>
      <c r="JE57" s="179" t="str">
        <f>_xlfn.XLOOKUP(B57,PROSPERInitial_Query!$E:$E,PROSPERInitial_Query!$AQ:$AQ,"",,-1)</f>
        <v/>
      </c>
      <c r="JF57" s="171" t="str">
        <f t="shared" si="406"/>
        <v>Virendra Kumar Soni7 - ResponsibilityGiving Back (L&amp;L)</v>
      </c>
      <c r="JG57" s="171" t="str">
        <f>_xlfn.XLOOKUP(JF57,PROSPERDelta_Query!BK:BK,PROSPERDelta_Query!BE:BE,"",,-1)</f>
        <v/>
      </c>
      <c r="JH57" s="172" t="str">
        <f t="shared" si="483"/>
        <v>N/A</v>
      </c>
      <c r="JI57" s="172" t="str">
        <f>IF(IF(IF($C57="Christopher Lobo",_xlfn.XLOOKUP($B57,PROSPER_Lobo!$1:$1,PROSPER_Lobo!$70:$70,""),
IF($C57="Naren Baliga",_xlfn.XLOOKUP($B57,PROSPER_Baliga!$1:$1,PROSPER_Baliga!$70:$70,""),
IF($C57="Thorsten Huhn",_xlfn.XLOOKUP($B57,PROSPER_Huhn!$1:$1,PROSPER_Huhn!$70:$70,""),
IF($C57="Nick Hull",_xlfn.XLOOKUP($B57,PROSPER_Hull!$1:$1,PROSPER_Hull!$70:$70,""),
IF($C57="Monika Kotwani",_xlfn.XLOOKUP($B57,PROSPER_Kotwani!$1:$1,PROSPER_Kotwani!$70:$70,""),
IF($C57="Jonathan Wellner",_xlfn.XLOOKUP($B57,PROSPER_Wellner!$1:$1,PROSPER_Wellner!$70:$70,""),
IF($C57="Travis Harvey",_xlfn.XLOOKUP($B57,PROSPER_Harvey!$1:$1,PROSPER_Harvey!$70:$70,""),"")))))))="","",
IF($C57="Christopher Lobo",_xlfn.XLOOKUP($B57,PROSPER_Lobo!$1:$1,PROSPER_Lobo!$70:$70,""),
IF($C57="Naren Baliga",_xlfn.XLOOKUP($B57,PROSPER_Baliga!$1:$1,PROSPER_Baliga!$70:$70,""),
IF($C57="Thorsten Huhn",_xlfn.XLOOKUP($B57,PROSPER_Huhn!$1:$1,PROSPER_Huhn!$70:$70,""),
IF($C57="Nick Hull",_xlfn.XLOOKUP($B57,PROSPER_Hull!$1:$1,PROSPER_Hull!$70:$70,""),
IF($C57="Monika Kotwani",_xlfn.XLOOKUP($B57,PROSPER_Kotwani!$1:$1,PROSPER_Kotwani!$70:$70,""),
IF($C57="Jonathan Wellner",_xlfn.XLOOKUP($B57,PROSPER_Wellner!$1:$1,PROSPER_Wellner!$70:$70,""),
IF($C57="Travis Harvey",_xlfn.XLOOKUP($B57,PROSPER_Harvey!$1:$1,PROSPER_Harvey!$70:$70,""),""))))))))="","No Score",IF(IF($C57="Christopher Lobo",_xlfn.XLOOKUP($B57,PROSPER_Lobo!$1:$1,PROSPER_Lobo!$70:$70,""),
IF($C57="Naren Baliga",_xlfn.XLOOKUP($B57,PROSPER_Baliga!$1:$1,PROSPER_Baliga!$70:$70,""),
IF($C57="Thorsten Huhn",_xlfn.XLOOKUP($B57,PROSPER_Huhn!$1:$1,PROSPER_Huhn!$70:$70,""),
IF($C57="Nick Hull",_xlfn.XLOOKUP($B57,PROSPER_Hull!$1:$1,PROSPER_Hull!$70:$70,""),
IF($C57="Monika Kotwani",_xlfn.XLOOKUP($B57,PROSPER_Kotwani!$1:$1,PROSPER_Kotwani!$70:$70,""),
IF($C57="Jonathan Wellner",_xlfn.XLOOKUP($B57,PROSPER_Wellner!$1:$1,PROSPER_Wellner!$70:$70,""),
IF($C57="Travis Harvey",_xlfn.XLOOKUP($B57,PROSPER_Harvey!$1:$1,PROSPER_Harvey!$70:$70,""),"")))))))="","",
IF($C57="Christopher Lobo",_xlfn.XLOOKUP($B57,PROSPER_Lobo!$1:$1,PROSPER_Lobo!$70:$70,""),
IF($C57="Naren Baliga",_xlfn.XLOOKUP($B57,PROSPER_Baliga!$1:$1,PROSPER_Baliga!$70:$70,""),
IF($C57="Thorsten Huhn",_xlfn.XLOOKUP($B57,PROSPER_Huhn!$1:$1,PROSPER_Huhn!$70:$70,""),
IF($C57="Nick Hull",_xlfn.XLOOKUP($B57,PROSPER_Hull!$1:$1,PROSPER_Hull!$70:$70,""),
IF($C57="Monika Kotwani",_xlfn.XLOOKUP($B57,PROSPER_Kotwani!$1:$1,PROSPER_Kotwani!$70:$70,""),
IF($C57="Jonathan Wellner",_xlfn.XLOOKUP($B57,PROSPER_Wellner!$1:$1,PROSPER_Wellner!$70:$70,""),
IF($C57="Travis Harvey",_xlfn.XLOOKUP($B57,PROSPER_Harvey!$1:$1,PROSPER_Harvey!$70:$70,""),"")))))))))</f>
        <v>No Score</v>
      </c>
      <c r="JJ57" s="173" t="str">
        <f>IF(IF(IF($C57="Christopher Lobo",_xlfn.XLOOKUP($B57,PROSPER_Lobo!$1:$1,PROSPER_Lobo!$71:$71,""),
IF($C57="Naren Baliga",_xlfn.XLOOKUP($B57,PROSPER_Baliga!$1:$1,PROSPER_Baliga!$71:$71,""),
IF($C57="Thorsten Huhn",_xlfn.XLOOKUP($B57,PROSPER_Huhn!$1:$1,PROSPER_Huhn!$71:$71,""),
IF($C57="Nick Hull",_xlfn.XLOOKUP($B57,PROSPER_Hull!$1:$1,PROSPER_Hull!$71:$71,""),
IF($C57="Monika Kotwani",_xlfn.XLOOKUP($B57,PROSPER_Kotwani!$1:$1,PROSPER_Kotwani!$71:$71,""),
IF($C57="Jonathan Wellner",_xlfn.XLOOKUP($B57,PROSPER_Wellner!$1:$1,PROSPER_Wellner!$71:$71,""),
IF($C57="Travis Harvey",_xlfn.XLOOKUP($B57,PROSPER_Harvey!$1:$1,PROSPER_Harvey!$71:$71,""),"")))))))="","",
IF($C57="Christopher Lobo",_xlfn.XLOOKUP($B57,PROSPER_Lobo!$1:$1,PROSPER_Lobo!$71:$71,""),
IF($C57="Naren Baliga",_xlfn.XLOOKUP($B57,PROSPER_Baliga!$1:$1,PROSPER_Baliga!$71:$71,""),
IF($C57="Thorsten Huhn",_xlfn.XLOOKUP($B57,PROSPER_Huhn!$1:$1,PROSPER_Huhn!$71:$71,""),
IF($C57="Nick Hull",_xlfn.XLOOKUP($B57,PROSPER_Hull!$1:$1,PROSPER_Hull!$71:$71,""),
IF($C57="Monika Kotwani",_xlfn.XLOOKUP($B57,PROSPER_Kotwani!$1:$1,PROSPER_Kotwani!$71:$71,""),
IF($C57="Jonathan Wellner",_xlfn.XLOOKUP($B57,PROSPER_Wellner!$1:$1,PROSPER_Wellner!$71:$71,""),
IF($C57="Travis Harvey",_xlfn.XLOOKUP($B57,PROSPER_Harvey!$1:$1,PROSPER_Harvey!$71:$71,""),""))))))))="","No Comment",IF(IF($C57="Christopher Lobo",_xlfn.XLOOKUP($B57,PROSPER_Lobo!$1:$1,PROSPER_Lobo!$71:$71,""),
IF($C57="Naren Baliga",_xlfn.XLOOKUP($B57,PROSPER_Baliga!$1:$1,PROSPER_Baliga!$71:$71,""),
IF($C57="Thorsten Huhn",_xlfn.XLOOKUP($B57,PROSPER_Huhn!$1:$1,PROSPER_Huhn!$71:$71,""),
IF($C57="Nick Hull",_xlfn.XLOOKUP($B57,PROSPER_Hull!$1:$1,PROSPER_Hull!$71:$71,""),
IF($C57="Monika Kotwani",_xlfn.XLOOKUP($B57,PROSPER_Kotwani!$1:$1,PROSPER_Kotwani!$71:$71,""),
IF($C57="Jonathan Wellner",_xlfn.XLOOKUP($B57,PROSPER_Wellner!$1:$1,PROSPER_Wellner!$71:$71,""),
IF($C57="Travis Harvey",_xlfn.XLOOKUP($B57,PROSPER_Harvey!$1:$1,PROSPER_Harvey!$71:$71,""),"")))))))="","",
IF($C57="Christopher Lobo",_xlfn.XLOOKUP($B57,PROSPER_Lobo!$1:$1,PROSPER_Lobo!$71:$71,""),
IF($C57="Naren Baliga",_xlfn.XLOOKUP($B57,PROSPER_Baliga!$1:$1,PROSPER_Baliga!$71:$71,""),
IF($C57="Thorsten Huhn",_xlfn.XLOOKUP($B57,PROSPER_Huhn!$1:$1,PROSPER_Huhn!$71:$71,""),
IF($C57="Nick Hull",_xlfn.XLOOKUP($B57,PROSPER_Hull!$1:$1,PROSPER_Hull!$71:$71,""),
IF($C57="Monika Kotwani",_xlfn.XLOOKUP($B57,PROSPER_Kotwani!$1:$1,PROSPER_Kotwani!$71:$71,""),
IF($C57="Jonathan Wellner",_xlfn.XLOOKUP($B57,PROSPER_Wellner!$1:$1,PROSPER_Wellner!$71:$71,""),
IF($C57="Travis Harvey",_xlfn.XLOOKUP($B57,PROSPER_Harvey!$1:$1,PROSPER_Harvey!$71:$71,""),"")))))))))</f>
        <v>No Comment</v>
      </c>
      <c r="JK57" s="176" t="str">
        <f t="shared" si="484"/>
        <v>N/A</v>
      </c>
      <c r="JL57" s="170" t="str">
        <f>_xlfn.XLOOKUP(B57,PROSPERInitial_Query!$E:$E,PROSPERInitial_Query!$AR:$AR,"",,-1)</f>
        <v/>
      </c>
      <c r="JM57" s="171" t="str">
        <f t="shared" si="407"/>
        <v>Virendra Kumar Soni7 - ResponsibilityExecutive Communication</v>
      </c>
      <c r="JN57" s="171" t="str">
        <f>_xlfn.XLOOKUP(JM57,PROSPERDelta_Query!BK:BK,PROSPERDelta_Query!BF:BF,"",,-1)</f>
        <v/>
      </c>
      <c r="JO57" s="172" t="str">
        <f t="shared" si="485"/>
        <v>N/A</v>
      </c>
      <c r="JP57" s="172" t="str">
        <f>IF(IF(IF($C57="Christopher Lobo",_xlfn.XLOOKUP($B57,PROSPER_Lobo!$1:$1,PROSPER_Lobo!$72:$72,""),
IF($C57="Naren Baliga",_xlfn.XLOOKUP($B57,PROSPER_Baliga!$1:$1,PROSPER_Baliga!$72:$72,""),
IF($C57="Thorsten Huhn",_xlfn.XLOOKUP($B57,PROSPER_Huhn!$1:$1,PROSPER_Huhn!$72:$72,""),
IF($C57="Nick Hull",_xlfn.XLOOKUP($B57,PROSPER_Hull!$1:$1,PROSPER_Hull!$72:$72,""),
IF($C57="Monika Kotwani",_xlfn.XLOOKUP($B57,PROSPER_Kotwani!$1:$1,PROSPER_Kotwani!$72:$72,""),
IF($C57="Jonathan Wellner",_xlfn.XLOOKUP($B57,PROSPER_Wellner!$1:$1,PROSPER_Wellner!$72:$72,""),
IF($C57="Travis Harvey",_xlfn.XLOOKUP($B57,PROSPER_Harvey!$1:$1,PROSPER_Harvey!$72:$72,""),"")))))))="","",
IF($C57="Christopher Lobo",_xlfn.XLOOKUP($B57,PROSPER_Lobo!$1:$1,PROSPER_Lobo!$72:$72,""),
IF($C57="Naren Baliga",_xlfn.XLOOKUP($B57,PROSPER_Baliga!$1:$1,PROSPER_Baliga!$72:$72,""),
IF($C57="Thorsten Huhn",_xlfn.XLOOKUP($B57,PROSPER_Huhn!$1:$1,PROSPER_Huhn!$72:$72,""),
IF($C57="Nick Hull",_xlfn.XLOOKUP($B57,PROSPER_Hull!$1:$1,PROSPER_Hull!$72:$72,""),
IF($C57="Monika Kotwani",_xlfn.XLOOKUP($B57,PROSPER_Kotwani!$1:$1,PROSPER_Kotwani!$72:$72,""),
IF($C57="Jonathan Wellner",_xlfn.XLOOKUP($B57,PROSPER_Wellner!$1:$1,PROSPER_Wellner!$72:$72,""),
IF($C57="Travis Harvey",_xlfn.XLOOKUP($B57,PROSPER_Harvey!$1:$1,PROSPER_Harvey!$72:$72,""),""))))))))="","No Score",IF(IF($C57="Christopher Lobo",_xlfn.XLOOKUP($B57,PROSPER_Lobo!$1:$1,PROSPER_Lobo!$72:$72,""),
IF($C57="Naren Baliga",_xlfn.XLOOKUP($B57,PROSPER_Baliga!$1:$1,PROSPER_Baliga!$72:$72,""),
IF($C57="Thorsten Huhn",_xlfn.XLOOKUP($B57,PROSPER_Huhn!$1:$1,PROSPER_Huhn!$72:$72,""),
IF($C57="Nick Hull",_xlfn.XLOOKUP($B57,PROSPER_Hull!$1:$1,PROSPER_Hull!$72:$72,""),
IF($C57="Monika Kotwani",_xlfn.XLOOKUP($B57,PROSPER_Kotwani!$1:$1,PROSPER_Kotwani!$72:$72,""),
IF($C57="Jonathan Wellner",_xlfn.XLOOKUP($B57,PROSPER_Wellner!$1:$1,PROSPER_Wellner!$72:$72,""),
IF($C57="Travis Harvey",_xlfn.XLOOKUP($B57,PROSPER_Harvey!$1:$1,PROSPER_Harvey!$72:$72,""),"")))))))="","",
IF($C57="Christopher Lobo",_xlfn.XLOOKUP($B57,PROSPER_Lobo!$1:$1,PROSPER_Lobo!$72:$72,""),
IF($C57="Naren Baliga",_xlfn.XLOOKUP($B57,PROSPER_Baliga!$1:$1,PROSPER_Baliga!$72:$72,""),
IF($C57="Thorsten Huhn",_xlfn.XLOOKUP($B57,PROSPER_Huhn!$1:$1,PROSPER_Huhn!$72:$72,""),
IF($C57="Nick Hull",_xlfn.XLOOKUP($B57,PROSPER_Hull!$1:$1,PROSPER_Hull!$72:$72,""),
IF($C57="Monika Kotwani",_xlfn.XLOOKUP($B57,PROSPER_Kotwani!$1:$1,PROSPER_Kotwani!$72:$72,""),
IF($C57="Jonathan Wellner",_xlfn.XLOOKUP($B57,PROSPER_Wellner!$1:$1,PROSPER_Wellner!$72:$72,""),
IF($C57="Travis Harvey",_xlfn.XLOOKUP($B57,PROSPER_Harvey!$1:$1,PROSPER_Harvey!$72:$72,""),"")))))))))</f>
        <v>No Score</v>
      </c>
      <c r="JQ57" s="173" t="str">
        <f>IF(IF(IF($C57="Christopher Lobo",_xlfn.XLOOKUP($B57,PROSPER_Lobo!$1:$1,PROSPER_Lobo!$73:$73,""),
IF($C57="Naren Baliga",_xlfn.XLOOKUP($B57,PROSPER_Baliga!$1:$1,PROSPER_Baliga!$73:$73,""),
IF($C57="Thorsten Huhn",_xlfn.XLOOKUP($B57,PROSPER_Huhn!$1:$1,PROSPER_Huhn!$73:$73,""),
IF($C57="Nick Hull",_xlfn.XLOOKUP($B57,PROSPER_Hull!$1:$1,PROSPER_Hull!$73:$73,""),
IF($C57="Monika Kotwani",_xlfn.XLOOKUP($B57,PROSPER_Kotwani!$1:$1,PROSPER_Kotwani!$73:$73,""),
IF($C57="Jonathan Wellner",_xlfn.XLOOKUP($B57,PROSPER_Wellner!$1:$1,PROSPER_Wellner!$73:$73,""),
IF($C57="Travis Harvey",_xlfn.XLOOKUP($B57,PROSPER_Harvey!$1:$1,PROSPER_Harvey!$73:$73,""),"")))))))="","",
IF($C57="Christopher Lobo",_xlfn.XLOOKUP($B57,PROSPER_Lobo!$1:$1,PROSPER_Lobo!$73:$73,""),
IF($C57="Naren Baliga",_xlfn.XLOOKUP($B57,PROSPER_Baliga!$1:$1,PROSPER_Baliga!$73:$73,""),
IF($C57="Thorsten Huhn",_xlfn.XLOOKUP($B57,PROSPER_Huhn!$1:$1,PROSPER_Huhn!$73:$73,""),
IF($C57="Nick Hull",_xlfn.XLOOKUP($B57,PROSPER_Hull!$1:$1,PROSPER_Hull!$73:$73,""),
IF($C57="Monika Kotwani",_xlfn.XLOOKUP($B57,PROSPER_Kotwani!$1:$1,PROSPER_Kotwani!$73:$73,""),
IF($C57="Jonathan Wellner",_xlfn.XLOOKUP($B57,PROSPER_Wellner!$1:$1,PROSPER_Wellner!$73:$73,""),
IF($C57="Travis Harvey",_xlfn.XLOOKUP($B57,PROSPER_Harvey!$1:$1,PROSPER_Harvey!$73:$73,""),""))))))))="","No Comment",IF(IF($C57="Christopher Lobo",_xlfn.XLOOKUP($B57,PROSPER_Lobo!$1:$1,PROSPER_Lobo!$73:$73,""),
IF($C57="Naren Baliga",_xlfn.XLOOKUP($B57,PROSPER_Baliga!$1:$1,PROSPER_Baliga!$73:$73,""),
IF($C57="Thorsten Huhn",_xlfn.XLOOKUP($B57,PROSPER_Huhn!$1:$1,PROSPER_Huhn!$73:$73,""),
IF($C57="Nick Hull",_xlfn.XLOOKUP($B57,PROSPER_Hull!$1:$1,PROSPER_Hull!$73:$73,""),
IF($C57="Monika Kotwani",_xlfn.XLOOKUP($B57,PROSPER_Kotwani!$1:$1,PROSPER_Kotwani!$73:$73,""),
IF($C57="Jonathan Wellner",_xlfn.XLOOKUP($B57,PROSPER_Wellner!$1:$1,PROSPER_Wellner!$73:$73,""),
IF($C57="Travis Harvey",_xlfn.XLOOKUP($B57,PROSPER_Harvey!$1:$1,PROSPER_Harvey!$73:$73,""),"")))))))="","",
IF($C57="Christopher Lobo",_xlfn.XLOOKUP($B57,PROSPER_Lobo!$1:$1,PROSPER_Lobo!$73:$73,""),
IF($C57="Naren Baliga",_xlfn.XLOOKUP($B57,PROSPER_Baliga!$1:$1,PROSPER_Baliga!$73:$73,""),
IF($C57="Thorsten Huhn",_xlfn.XLOOKUP($B57,PROSPER_Huhn!$1:$1,PROSPER_Huhn!$73:$73,""),
IF($C57="Nick Hull",_xlfn.XLOOKUP($B57,PROSPER_Hull!$1:$1,PROSPER_Hull!$73:$73,""),
IF($C57="Monika Kotwani",_xlfn.XLOOKUP($B57,PROSPER_Kotwani!$1:$1,PROSPER_Kotwani!$73:$73,""),
IF($C57="Jonathan Wellner",_xlfn.XLOOKUP($B57,PROSPER_Wellner!$1:$1,PROSPER_Wellner!$73:$73,""),
IF($C57="Travis Harvey",_xlfn.XLOOKUP($B57,PROSPER_Harvey!$1:$1,PROSPER_Harvey!$73:$73,""),"")))))))))</f>
        <v>No Comment</v>
      </c>
      <c r="JR57" s="176" t="str">
        <f t="shared" si="486"/>
        <v>N/A</v>
      </c>
      <c r="JS57" s="170" t="str">
        <f>_xlfn.XLOOKUP(B57,PROSPERInitial_Query!$E:$E,PROSPERInitial_Query!$AS:$AS,"",,-1)</f>
        <v/>
      </c>
      <c r="JT57" s="171" t="str">
        <f t="shared" si="408"/>
        <v>Virendra Kumar Soni7 - ResponsibilityCulture Champion</v>
      </c>
      <c r="JU57" s="171" t="str">
        <f>_xlfn.XLOOKUP(JT57,PROSPERDelta_Query!BK:BK,PROSPERDelta_Query!BG:BG,"",,-1)</f>
        <v/>
      </c>
      <c r="JV57" s="172" t="str">
        <f t="shared" si="487"/>
        <v>N/A</v>
      </c>
      <c r="JW57" s="172" t="str">
        <f>IF(IF(IF($C57="Christopher Lobo",_xlfn.XLOOKUP($B57,PROSPER_Lobo!$1:$1,PROSPER_Lobo!$74:$74,""),
IF($C57="Naren Baliga",_xlfn.XLOOKUP($B57,PROSPER_Baliga!$1:$1,PROSPER_Baliga!$74:$74,""),
IF($C57="Thorsten Huhn",_xlfn.XLOOKUP($B57,PROSPER_Huhn!$1:$1,PROSPER_Huhn!$74:$74,""),
IF($C57="Nick Hull",_xlfn.XLOOKUP($B57,PROSPER_Hull!$1:$1,PROSPER_Hull!$74:$74,""),
IF($C57="Monika Kotwani",_xlfn.XLOOKUP($B57,PROSPER_Kotwani!$1:$1,PROSPER_Kotwani!$74:$74,""),
IF($C57="Jonathan Wellner",_xlfn.XLOOKUP($B57,PROSPER_Wellner!$1:$1,PROSPER_Wellner!$74:$74,""),
IF($C57="Travis Harvey",_xlfn.XLOOKUP($B57,PROSPER_Harvey!$1:$1,PROSPER_Harvey!$74:$74,""),"")))))))="","",
IF($C57="Christopher Lobo",_xlfn.XLOOKUP($B57,PROSPER_Lobo!$1:$1,PROSPER_Lobo!$74:$74,""),
IF($C57="Naren Baliga",_xlfn.XLOOKUP($B57,PROSPER_Baliga!$1:$1,PROSPER_Baliga!$74:$74,""),
IF($C57="Thorsten Huhn",_xlfn.XLOOKUP($B57,PROSPER_Huhn!$1:$1,PROSPER_Huhn!$74:$74,""),
IF($C57="Nick Hull",_xlfn.XLOOKUP($B57,PROSPER_Hull!$1:$1,PROSPER_Hull!$74:$74,""),
IF($C57="Monika Kotwani",_xlfn.XLOOKUP($B57,PROSPER_Kotwani!$1:$1,PROSPER_Kotwani!$74:$74,""),
IF($C57="Jonathan Wellner",_xlfn.XLOOKUP($B57,PROSPER_Wellner!$1:$1,PROSPER_Wellner!$74:$74,""),
IF($C57="Travis Harvey",_xlfn.XLOOKUP($B57,PROSPER_Harvey!$1:$1,PROSPER_Harvey!$74:$74,""),""))))))))="","No Score",IF(IF($C57="Christopher Lobo",_xlfn.XLOOKUP($B57,PROSPER_Lobo!$1:$1,PROSPER_Lobo!$74:$74,""),
IF($C57="Naren Baliga",_xlfn.XLOOKUP($B57,PROSPER_Baliga!$1:$1,PROSPER_Baliga!$74:$74,""),
IF($C57="Thorsten Huhn",_xlfn.XLOOKUP($B57,PROSPER_Huhn!$1:$1,PROSPER_Huhn!$74:$74,""),
IF($C57="Nick Hull",_xlfn.XLOOKUP($B57,PROSPER_Hull!$1:$1,PROSPER_Hull!$74:$74,""),
IF($C57="Monika Kotwani",_xlfn.XLOOKUP($B57,PROSPER_Kotwani!$1:$1,PROSPER_Kotwani!$74:$74,""),
IF($C57="Jonathan Wellner",_xlfn.XLOOKUP($B57,PROSPER_Wellner!$1:$1,PROSPER_Wellner!$74:$74,""),
IF($C57="Travis Harvey",_xlfn.XLOOKUP($B57,PROSPER_Harvey!$1:$1,PROSPER_Harvey!$74:$74,""),"")))))))="","",
IF($C57="Christopher Lobo",_xlfn.XLOOKUP($B57,PROSPER_Lobo!$1:$1,PROSPER_Lobo!$74:$74,""),
IF($C57="Naren Baliga",_xlfn.XLOOKUP($B57,PROSPER_Baliga!$1:$1,PROSPER_Baliga!$74:$74,""),
IF($C57="Thorsten Huhn",_xlfn.XLOOKUP($B57,PROSPER_Huhn!$1:$1,PROSPER_Huhn!$74:$74,""),
IF($C57="Nick Hull",_xlfn.XLOOKUP($B57,PROSPER_Hull!$1:$1,PROSPER_Hull!$74:$74,""),
IF($C57="Monika Kotwani",_xlfn.XLOOKUP($B57,PROSPER_Kotwani!$1:$1,PROSPER_Kotwani!$74:$74,""),
IF($C57="Jonathan Wellner",_xlfn.XLOOKUP($B57,PROSPER_Wellner!$1:$1,PROSPER_Wellner!$74:$74,""),
IF($C57="Travis Harvey",_xlfn.XLOOKUP($B57,PROSPER_Harvey!$1:$1,PROSPER_Harvey!$74:$74,""),"")))))))))</f>
        <v>No Score</v>
      </c>
      <c r="JX57" s="173" t="str">
        <f>IF(IF(IF($C57="Christopher Lobo",_xlfn.XLOOKUP($B57,PROSPER_Lobo!$1:$1,PROSPER_Lobo!$75:$75,""),
IF($C57="Naren Baliga",_xlfn.XLOOKUP($B57,PROSPER_Baliga!$1:$1,PROSPER_Baliga!$75:$75,""),
IF($C57="Thorsten Huhn",_xlfn.XLOOKUP($B57,PROSPER_Huhn!$1:$1,PROSPER_Huhn!$75:$75,""),
IF($C57="Nick Hull",_xlfn.XLOOKUP($B57,PROSPER_Hull!$1:$1,PROSPER_Hull!$75:$75,""),
IF($C57="Monika Kotwani",_xlfn.XLOOKUP($B57,PROSPER_Kotwani!$1:$1,PROSPER_Kotwani!$75:$75,""),
IF($C57="Jonathan Wellner",_xlfn.XLOOKUP($B57,PROSPER_Wellner!$1:$1,PROSPER_Wellner!$75:$75,""),
IF($C57="Travis Harvey",_xlfn.XLOOKUP($B57,PROSPER_Harvey!$1:$1,PROSPER_Harvey!$75:$75,""),"")))))))="","",
IF($C57="Christopher Lobo",_xlfn.XLOOKUP($B57,PROSPER_Lobo!$1:$1,PROSPER_Lobo!$75:$75,""),
IF($C57="Naren Baliga",_xlfn.XLOOKUP($B57,PROSPER_Baliga!$1:$1,PROSPER_Baliga!$75:$75,""),
IF($C57="Thorsten Huhn",_xlfn.XLOOKUP($B57,PROSPER_Huhn!$1:$1,PROSPER_Huhn!$75:$75,""),
IF($C57="Nick Hull",_xlfn.XLOOKUP($B57,PROSPER_Hull!$1:$1,PROSPER_Hull!$75:$75,""),
IF($C57="Monika Kotwani",_xlfn.XLOOKUP($B57,PROSPER_Kotwani!$1:$1,PROSPER_Kotwani!$75:$75,""),
IF($C57="Jonathan Wellner",_xlfn.XLOOKUP($B57,PROSPER_Wellner!$1:$1,PROSPER_Wellner!$75:$75,""),
IF($C57="Travis Harvey",_xlfn.XLOOKUP($B57,PROSPER_Harvey!$1:$1,PROSPER_Harvey!$75:$75,""),""))))))))="","No Comment",IF(IF($C57="Christopher Lobo",_xlfn.XLOOKUP($B57,PROSPER_Lobo!$1:$1,PROSPER_Lobo!$75:$75,""),
IF($C57="Naren Baliga",_xlfn.XLOOKUP($B57,PROSPER_Baliga!$1:$1,PROSPER_Baliga!$75:$75,""),
IF($C57="Thorsten Huhn",_xlfn.XLOOKUP($B57,PROSPER_Huhn!$1:$1,PROSPER_Huhn!$75:$75,""),
IF($C57="Nick Hull",_xlfn.XLOOKUP($B57,PROSPER_Hull!$1:$1,PROSPER_Hull!$75:$75,""),
IF($C57="Monika Kotwani",_xlfn.XLOOKUP($B57,PROSPER_Kotwani!$1:$1,PROSPER_Kotwani!$75:$75,""),
IF($C57="Jonathan Wellner",_xlfn.XLOOKUP($B57,PROSPER_Wellner!$1:$1,PROSPER_Wellner!$75:$75,""),
IF($C57="Travis Harvey",_xlfn.XLOOKUP($B57,PROSPER_Harvey!$1:$1,PROSPER_Harvey!$75:$75,""),"")))))))="","",
IF($C57="Christopher Lobo",_xlfn.XLOOKUP($B57,PROSPER_Lobo!$1:$1,PROSPER_Lobo!$75:$75,""),
IF($C57="Naren Baliga",_xlfn.XLOOKUP($B57,PROSPER_Baliga!$1:$1,PROSPER_Baliga!$75:$75,""),
IF($C57="Thorsten Huhn",_xlfn.XLOOKUP($B57,PROSPER_Huhn!$1:$1,PROSPER_Huhn!$75:$75,""),
IF($C57="Nick Hull",_xlfn.XLOOKUP($B57,PROSPER_Hull!$1:$1,PROSPER_Hull!$75:$75,""),
IF($C57="Monika Kotwani",_xlfn.XLOOKUP($B57,PROSPER_Kotwani!$1:$1,PROSPER_Kotwani!$75:$75,""),
IF($C57="Jonathan Wellner",_xlfn.XLOOKUP($B57,PROSPER_Wellner!$1:$1,PROSPER_Wellner!$75:$75,""),
IF($C57="Travis Harvey",_xlfn.XLOOKUP($B57,PROSPER_Harvey!$1:$1,PROSPER_Harvey!$75:$75,""),"")))))))))</f>
        <v>No Comment</v>
      </c>
      <c r="JY57" s="176" t="str">
        <f t="shared" si="488"/>
        <v>N/A</v>
      </c>
      <c r="JZ57" s="170" t="str">
        <f>_xlfn.XLOOKUP(B57,PROSPERInitial_Query!$E:$E,PROSPERInitial_Query!$AT:$AT,"",,-1)</f>
        <v/>
      </c>
      <c r="KA57" s="171" t="str">
        <f t="shared" si="409"/>
        <v>Virendra Kumar Soni7 - ResponsibilityPeople Management</v>
      </c>
      <c r="KB57" s="171" t="str">
        <f>_xlfn.XLOOKUP(KA57,PROSPERDelta_Query!BK:BK,PROSPERDelta_Query!BH:BH,"",,-1)</f>
        <v/>
      </c>
      <c r="KC57" s="172" t="str">
        <f t="shared" si="489"/>
        <v>N/A</v>
      </c>
      <c r="KD57" s="172" t="str">
        <f>IF(IF(IF($C57="Christopher Lobo",_xlfn.XLOOKUP($B57,PROSPER_Lobo!$1:$1,PROSPER_Lobo!$76:$76,""),
IF($C57="Naren Baliga",_xlfn.XLOOKUP($B57,PROSPER_Baliga!$1:$1,PROSPER_Baliga!$76:$76,""),
IF($C57="Thorsten Huhn",_xlfn.XLOOKUP($B57,PROSPER_Huhn!$1:$1,PROSPER_Huhn!$76:$76,""),
IF($C57="Nick Hull",_xlfn.XLOOKUP($B57,PROSPER_Hull!$1:$1,PROSPER_Hull!$76:$76,""),
IF($C57="Monika Kotwani",_xlfn.XLOOKUP($B57,PROSPER_Kotwani!$1:$1,PROSPER_Kotwani!$76:$76,""),
IF($C57="Jonathan Wellner",_xlfn.XLOOKUP($B57,PROSPER_Wellner!$1:$1,PROSPER_Wellner!$76:$76,""),
IF($C57="Travis Harvey",_xlfn.XLOOKUP($B57,PROSPER_Harvey!$1:$1,PROSPER_Harvey!$76:$76,""),"")))))))="","",
IF($C57="Christopher Lobo",_xlfn.XLOOKUP($B57,PROSPER_Lobo!$1:$1,PROSPER_Lobo!$76:$76,""),
IF($C57="Naren Baliga",_xlfn.XLOOKUP($B57,PROSPER_Baliga!$1:$1,PROSPER_Baliga!$76:$76,""),
IF($C57="Thorsten Huhn",_xlfn.XLOOKUP($B57,PROSPER_Huhn!$1:$1,PROSPER_Huhn!$76:$76,""),
IF($C57="Nick Hull",_xlfn.XLOOKUP($B57,PROSPER_Hull!$1:$1,PROSPER_Hull!$76:$76,""),
IF($C57="Monika Kotwani",_xlfn.XLOOKUP($B57,PROSPER_Kotwani!$1:$1,PROSPER_Kotwani!$76:$76,""),
IF($C57="Jonathan Wellner",_xlfn.XLOOKUP($B57,PROSPER_Wellner!$1:$1,PROSPER_Wellner!$76:$76,""),
IF($C57="Travis Harvey",_xlfn.XLOOKUP($B57,PROSPER_Harvey!$1:$1,PROSPER_Harvey!$76:$76,""),""))))))))="","No Score",IF(IF($C57="Christopher Lobo",_xlfn.XLOOKUP($B57,PROSPER_Lobo!$1:$1,PROSPER_Lobo!$76:$76,""),
IF($C57="Naren Baliga",_xlfn.XLOOKUP($B57,PROSPER_Baliga!$1:$1,PROSPER_Baliga!$76:$76,""),
IF($C57="Thorsten Huhn",_xlfn.XLOOKUP($B57,PROSPER_Huhn!$1:$1,PROSPER_Huhn!$76:$76,""),
IF($C57="Nick Hull",_xlfn.XLOOKUP($B57,PROSPER_Hull!$1:$1,PROSPER_Hull!$76:$76,""),
IF($C57="Monika Kotwani",_xlfn.XLOOKUP($B57,PROSPER_Kotwani!$1:$1,PROSPER_Kotwani!$76:$76,""),
IF($C57="Jonathan Wellner",_xlfn.XLOOKUP($B57,PROSPER_Wellner!$1:$1,PROSPER_Wellner!$76:$76,""),
IF($C57="Travis Harvey",_xlfn.XLOOKUP($B57,PROSPER_Harvey!$1:$1,PROSPER_Harvey!$76:$76,""),"")))))))="","",
IF($C57="Christopher Lobo",_xlfn.XLOOKUP($B57,PROSPER_Lobo!$1:$1,PROSPER_Lobo!$76:$76,""),
IF($C57="Naren Baliga",_xlfn.XLOOKUP($B57,PROSPER_Baliga!$1:$1,PROSPER_Baliga!$76:$76,""),
IF($C57="Thorsten Huhn",_xlfn.XLOOKUP($B57,PROSPER_Huhn!$1:$1,PROSPER_Huhn!$76:$76,""),
IF($C57="Nick Hull",_xlfn.XLOOKUP($B57,PROSPER_Hull!$1:$1,PROSPER_Hull!$76:$76,""),
IF($C57="Monika Kotwani",_xlfn.XLOOKUP($B57,PROSPER_Kotwani!$1:$1,PROSPER_Kotwani!$76:$76,""),
IF($C57="Jonathan Wellner",_xlfn.XLOOKUP($B57,PROSPER_Wellner!$1:$1,PROSPER_Wellner!$76:$76,""),
IF($C57="Travis Harvey",_xlfn.XLOOKUP($B57,PROSPER_Harvey!$1:$1,PROSPER_Harvey!$76:$76,""),"")))))))))</f>
        <v>No Score</v>
      </c>
      <c r="KE57" s="173" t="str">
        <f>IF(IF(IF($C57="Christopher Lobo",_xlfn.XLOOKUP($B57,PROSPER_Lobo!$1:$1,PROSPER_Lobo!$77:$77,""),
IF($C57="Naren Baliga",_xlfn.XLOOKUP($B57,PROSPER_Baliga!$1:$1,PROSPER_Baliga!$77:$77,""),
IF($C57="Thorsten Huhn",_xlfn.XLOOKUP($B57,PROSPER_Huhn!$1:$1,PROSPER_Huhn!$77:$77,""),
IF($C57="Nick Hull",_xlfn.XLOOKUP($B57,PROSPER_Hull!$1:$1,PROSPER_Hull!$77:$77,""),
IF($C57="Monika Kotwani",_xlfn.XLOOKUP($B57,PROSPER_Kotwani!$1:$1,PROSPER_Kotwani!$77:$77,""),
IF($C57="Jonathan Wellner",_xlfn.XLOOKUP($B57,PROSPER_Wellner!$1:$1,PROSPER_Wellner!$77:$77,""),
IF($C57="Travis Harvey",_xlfn.XLOOKUP($B57,PROSPER_Harvey!$1:$1,PROSPER_Harvey!$77:$77,""),"")))))))="","",
IF($C57="Christopher Lobo",_xlfn.XLOOKUP($B57,PROSPER_Lobo!$1:$1,PROSPER_Lobo!$77:$77,""),
IF($C57="Naren Baliga",_xlfn.XLOOKUP($B57,PROSPER_Baliga!$1:$1,PROSPER_Baliga!$77:$77,""),
IF($C57="Thorsten Huhn",_xlfn.XLOOKUP($B57,PROSPER_Huhn!$1:$1,PROSPER_Huhn!$77:$77,""),
IF($C57="Nick Hull",_xlfn.XLOOKUP($B57,PROSPER_Hull!$1:$1,PROSPER_Hull!$77:$77,""),
IF($C57="Monika Kotwani",_xlfn.XLOOKUP($B57,PROSPER_Kotwani!$1:$1,PROSPER_Kotwani!$77:$77,""),
IF($C57="Jonathan Wellner",_xlfn.XLOOKUP($B57,PROSPER_Wellner!$1:$1,PROSPER_Wellner!$77:$77,""),
IF($C57="Travis Harvey",_xlfn.XLOOKUP($B57,PROSPER_Harvey!$1:$1,PROSPER_Harvey!$77:$77,""),""))))))))="","No Comment",IF(IF($C57="Christopher Lobo",_xlfn.XLOOKUP($B57,PROSPER_Lobo!$1:$1,PROSPER_Lobo!$77:$77,""),
IF($C57="Naren Baliga",_xlfn.XLOOKUP($B57,PROSPER_Baliga!$1:$1,PROSPER_Baliga!$77:$77,""),
IF($C57="Thorsten Huhn",_xlfn.XLOOKUP($B57,PROSPER_Huhn!$1:$1,PROSPER_Huhn!$77:$77,""),
IF($C57="Nick Hull",_xlfn.XLOOKUP($B57,PROSPER_Hull!$1:$1,PROSPER_Hull!$77:$77,""),
IF($C57="Monika Kotwani",_xlfn.XLOOKUP($B57,PROSPER_Kotwani!$1:$1,PROSPER_Kotwani!$77:$77,""),
IF($C57="Jonathan Wellner",_xlfn.XLOOKUP($B57,PROSPER_Wellner!$1:$1,PROSPER_Wellner!$77:$77,""),
IF($C57="Travis Harvey",_xlfn.XLOOKUP($B57,PROSPER_Harvey!$1:$1,PROSPER_Harvey!$77:$77,""),"")))))))="","",
IF($C57="Christopher Lobo",_xlfn.XLOOKUP($B57,PROSPER_Lobo!$1:$1,PROSPER_Lobo!$77:$77,""),
IF($C57="Naren Baliga",_xlfn.XLOOKUP($B57,PROSPER_Baliga!$1:$1,PROSPER_Baliga!$77:$77,""),
IF($C57="Thorsten Huhn",_xlfn.XLOOKUP($B57,PROSPER_Huhn!$1:$1,PROSPER_Huhn!$77:$77,""),
IF($C57="Nick Hull",_xlfn.XLOOKUP($B57,PROSPER_Hull!$1:$1,PROSPER_Hull!$77:$77,""),
IF($C57="Monika Kotwani",_xlfn.XLOOKUP($B57,PROSPER_Kotwani!$1:$1,PROSPER_Kotwani!$77:$77,""),
IF($C57="Jonathan Wellner",_xlfn.XLOOKUP($B57,PROSPER_Wellner!$1:$1,PROSPER_Wellner!$77:$77,""),
IF($C57="Travis Harvey",_xlfn.XLOOKUP($B57,PROSPER_Harvey!$1:$1,PROSPER_Harvey!$77:$77,""),"")))))))))</f>
        <v>No Comment</v>
      </c>
      <c r="KF57" s="176" t="str">
        <f t="shared" si="490"/>
        <v>N/A</v>
      </c>
      <c r="KG57" s="170" t="str">
        <f>_xlfn.XLOOKUP(B57,PROSPERInitial_Query!$E:$E,PROSPERInitial_Query!$AU:$AU,"",,-1)</f>
        <v/>
      </c>
      <c r="KH57" s="171" t="str">
        <f t="shared" si="410"/>
        <v>Virendra Kumar Soni7 - ResponsibilitySelf Sufficiency</v>
      </c>
      <c r="KI57" s="171" t="str">
        <f>_xlfn.XLOOKUP(KH57,PROSPERDelta_Query!BK:BK,PROSPERDelta_Query!BI:BI,"",,-1)</f>
        <v/>
      </c>
      <c r="KJ57" s="172" t="str">
        <f t="shared" si="491"/>
        <v>N/A</v>
      </c>
      <c r="KK57" s="172" t="str">
        <f>IF(IF(IF($C57="Christopher Lobo",_xlfn.XLOOKUP($B57,PROSPER_Lobo!$1:$1,PROSPER_Lobo!$78:$78,""),
IF($C57="Naren Baliga",_xlfn.XLOOKUP($B57,PROSPER_Baliga!$1:$1,PROSPER_Baliga!$78:$78,""),
IF($C57="Thorsten Huhn",_xlfn.XLOOKUP($B57,PROSPER_Huhn!$1:$1,PROSPER_Huhn!$78:$78,""),
IF($C57="Nick Hull",_xlfn.XLOOKUP($B57,PROSPER_Hull!$1:$1,PROSPER_Hull!$78:$78,""),
IF($C57="Monika Kotwani",_xlfn.XLOOKUP($B57,PROSPER_Kotwani!$1:$1,PROSPER_Kotwani!$78:$78,""),
IF($C57="Jonathan Wellner",_xlfn.XLOOKUP($B57,PROSPER_Wellner!$1:$1,PROSPER_Wellner!$78:$78,""),
IF($C57="Travis Harvey",_xlfn.XLOOKUP($B57,PROSPER_Harvey!$1:$1,PROSPER_Harvey!$78:$78,""),"")))))))="","",
IF($C57="Christopher Lobo",_xlfn.XLOOKUP($B57,PROSPER_Lobo!$1:$1,PROSPER_Lobo!$78:$78,""),
IF($C57="Naren Baliga",_xlfn.XLOOKUP($B57,PROSPER_Baliga!$1:$1,PROSPER_Baliga!$78:$78,""),
IF($C57="Thorsten Huhn",_xlfn.XLOOKUP($B57,PROSPER_Huhn!$1:$1,PROSPER_Huhn!$78:$78,""),
IF($C57="Nick Hull",_xlfn.XLOOKUP($B57,PROSPER_Hull!$1:$1,PROSPER_Hull!$78:$78,""),
IF($C57="Monika Kotwani",_xlfn.XLOOKUP($B57,PROSPER_Kotwani!$1:$1,PROSPER_Kotwani!$78:$78,""),
IF($C57="Jonathan Wellner",_xlfn.XLOOKUP($B57,PROSPER_Wellner!$1:$1,PROSPER_Wellner!$78:$78,""),
IF($C57="Travis Harvey",_xlfn.XLOOKUP($B57,PROSPER_Harvey!$1:$1,PROSPER_Harvey!$78:$78,""),""))))))))="","No Score",IF(IF($C57="Christopher Lobo",_xlfn.XLOOKUP($B57,PROSPER_Lobo!$1:$1,PROSPER_Lobo!$78:$78,""),
IF($C57="Naren Baliga",_xlfn.XLOOKUP($B57,PROSPER_Baliga!$1:$1,PROSPER_Baliga!$78:$78,""),
IF($C57="Thorsten Huhn",_xlfn.XLOOKUP($B57,PROSPER_Huhn!$1:$1,PROSPER_Huhn!$78:$78,""),
IF($C57="Nick Hull",_xlfn.XLOOKUP($B57,PROSPER_Hull!$1:$1,PROSPER_Hull!$78:$78,""),
IF($C57="Monika Kotwani",_xlfn.XLOOKUP($B57,PROSPER_Kotwani!$1:$1,PROSPER_Kotwani!$78:$78,""),
IF($C57="Jonathan Wellner",_xlfn.XLOOKUP($B57,PROSPER_Wellner!$1:$1,PROSPER_Wellner!$78:$78,""),
IF($C57="Travis Harvey",_xlfn.XLOOKUP($B57,PROSPER_Harvey!$1:$1,PROSPER_Harvey!$78:$78,""),"")))))))="","",
IF($C57="Christopher Lobo",_xlfn.XLOOKUP($B57,PROSPER_Lobo!$1:$1,PROSPER_Lobo!$78:$78,""),
IF($C57="Naren Baliga",_xlfn.XLOOKUP($B57,PROSPER_Baliga!$1:$1,PROSPER_Baliga!$78:$78,""),
IF($C57="Thorsten Huhn",_xlfn.XLOOKUP($B57,PROSPER_Huhn!$1:$1,PROSPER_Huhn!$78:$78,""),
IF($C57="Nick Hull",_xlfn.XLOOKUP($B57,PROSPER_Hull!$1:$1,PROSPER_Hull!$78:$78,""),
IF($C57="Monika Kotwani",_xlfn.XLOOKUP($B57,PROSPER_Kotwani!$1:$1,PROSPER_Kotwani!$78:$78,""),
IF($C57="Jonathan Wellner",_xlfn.XLOOKUP($B57,PROSPER_Wellner!$1:$1,PROSPER_Wellner!$78:$78,""),
IF($C57="Travis Harvey",_xlfn.XLOOKUP($B57,PROSPER_Harvey!$1:$1,PROSPER_Harvey!$78:$78,""),"")))))))))</f>
        <v>No Score</v>
      </c>
      <c r="KL57" s="173" t="str">
        <f>IF(IF(IF($C57="Christopher Lobo",_xlfn.XLOOKUP($B57,PROSPER_Lobo!$1:$1,PROSPER_Lobo!$79:$79,""),
IF($C57="Naren Baliga",_xlfn.XLOOKUP($B57,PROSPER_Baliga!$1:$1,PROSPER_Baliga!$79:$79,""),
IF($C57="Thorsten Huhn",_xlfn.XLOOKUP($B57,PROSPER_Huhn!$1:$1,PROSPER_Huhn!$79:$79,""),
IF($C57="Nick Hull",_xlfn.XLOOKUP($B57,PROSPER_Hull!$1:$1,PROSPER_Hull!$79:$79,""),
IF($C57="Monika Kotwani",_xlfn.XLOOKUP($B57,PROSPER_Kotwani!$1:$1,PROSPER_Kotwani!$79:$79,""),
IF($C57="Jonathan Wellner",_xlfn.XLOOKUP($B57,PROSPER_Wellner!$1:$1,PROSPER_Wellner!$79:$79,""),
IF($C57="Travis Harvey",_xlfn.XLOOKUP($B57,PROSPER_Harvey!$1:$1,PROSPER_Harvey!$79:$79,""),"")))))))="","",
IF($C57="Christopher Lobo",_xlfn.XLOOKUP($B57,PROSPER_Lobo!$1:$1,PROSPER_Lobo!$79:$79,""),
IF($C57="Naren Baliga",_xlfn.XLOOKUP($B57,PROSPER_Baliga!$1:$1,PROSPER_Baliga!$79:$79,""),
IF($C57="Thorsten Huhn",_xlfn.XLOOKUP($B57,PROSPER_Huhn!$1:$1,PROSPER_Huhn!$79:$79,""),
IF($C57="Nick Hull",_xlfn.XLOOKUP($B57,PROSPER_Hull!$1:$1,PROSPER_Hull!$79:$79,""),
IF($C57="Monika Kotwani",_xlfn.XLOOKUP($B57,PROSPER_Kotwani!$1:$1,PROSPER_Kotwani!$79:$79,""),
IF($C57="Jonathan Wellner",_xlfn.XLOOKUP($B57,PROSPER_Wellner!$1:$1,PROSPER_Wellner!$79:$79,""),
IF($C57="Travis Harvey",_xlfn.XLOOKUP($B57,PROSPER_Harvey!$1:$1,PROSPER_Harvey!$79:$79,""),""))))))))="","No Comment",IF(IF($C57="Christopher Lobo",_xlfn.XLOOKUP($B57,PROSPER_Lobo!$1:$1,PROSPER_Lobo!$79:$79,""),
IF($C57="Naren Baliga",_xlfn.XLOOKUP($B57,PROSPER_Baliga!$1:$1,PROSPER_Baliga!$79:$79,""),
IF($C57="Thorsten Huhn",_xlfn.XLOOKUP($B57,PROSPER_Huhn!$1:$1,PROSPER_Huhn!$79:$79,""),
IF($C57="Nick Hull",_xlfn.XLOOKUP($B57,PROSPER_Hull!$1:$1,PROSPER_Hull!$79:$79,""),
IF($C57="Monika Kotwani",_xlfn.XLOOKUP($B57,PROSPER_Kotwani!$1:$1,PROSPER_Kotwani!$79:$79,""),
IF($C57="Jonathan Wellner",_xlfn.XLOOKUP($B57,PROSPER_Wellner!$1:$1,PROSPER_Wellner!$79:$79,""),
IF($C57="Travis Harvey",_xlfn.XLOOKUP($B57,PROSPER_Harvey!$1:$1,PROSPER_Harvey!$79:$79,""),"")))))))="","",
IF($C57="Christopher Lobo",_xlfn.XLOOKUP($B57,PROSPER_Lobo!$1:$1,PROSPER_Lobo!$79:$79,""),
IF($C57="Naren Baliga",_xlfn.XLOOKUP($B57,PROSPER_Baliga!$1:$1,PROSPER_Baliga!$79:$79,""),
IF($C57="Thorsten Huhn",_xlfn.XLOOKUP($B57,PROSPER_Huhn!$1:$1,PROSPER_Huhn!$79:$79,""),
IF($C57="Nick Hull",_xlfn.XLOOKUP($B57,PROSPER_Hull!$1:$1,PROSPER_Hull!$79:$79,""),
IF($C57="Monika Kotwani",_xlfn.XLOOKUP($B57,PROSPER_Kotwani!$1:$1,PROSPER_Kotwani!$79:$79,""),
IF($C57="Jonathan Wellner",_xlfn.XLOOKUP($B57,PROSPER_Wellner!$1:$1,PROSPER_Wellner!$79:$79,""),
IF($C57="Travis Harvey",_xlfn.XLOOKUP($B57,PROSPER_Harvey!$1:$1,PROSPER_Harvey!$79:$79,""),"")))))))))</f>
        <v>No Comment</v>
      </c>
      <c r="KM57" s="176" t="str">
        <f t="shared" si="492"/>
        <v>N/A</v>
      </c>
      <c r="KN57" s="180" t="str">
        <f t="shared" si="493"/>
        <v>N/A</v>
      </c>
      <c r="KO57" s="181" t="str">
        <f t="shared" si="494"/>
        <v>N/A</v>
      </c>
      <c r="KP57" s="195" t="str">
        <f t="shared" si="495"/>
        <v>N/A</v>
      </c>
      <c r="KQ57" s="182">
        <f t="shared" si="496"/>
        <v>7.875</v>
      </c>
      <c r="KR57" s="183"/>
      <c r="KS57" s="183"/>
      <c r="KT57" s="183"/>
      <c r="KU57" s="184"/>
    </row>
    <row r="58" spans="2:307" ht="15.75" thickTop="1" x14ac:dyDescent="0.25"/>
  </sheetData>
  <mergeCells count="41">
    <mergeCell ref="GR2:GT2"/>
    <mergeCell ref="CZ2:DK2"/>
    <mergeCell ref="DL2:DW2"/>
    <mergeCell ref="DX2:EI2"/>
    <mergeCell ref="EJ2:EU2"/>
    <mergeCell ref="EV2:FG2"/>
    <mergeCell ref="FH2:FS2"/>
    <mergeCell ref="FT2:GE2"/>
    <mergeCell ref="GF2:GQ2"/>
    <mergeCell ref="JL2:JR2"/>
    <mergeCell ref="JE2:JK2"/>
    <mergeCell ref="D2:K2"/>
    <mergeCell ref="L2:S2"/>
    <mergeCell ref="T2:AA2"/>
    <mergeCell ref="BP2:BW2"/>
    <mergeCell ref="BX2:CA2"/>
    <mergeCell ref="AB2:AI2"/>
    <mergeCell ref="AJ2:AQ2"/>
    <mergeCell ref="AR2:AY2"/>
    <mergeCell ref="AZ2:BG2"/>
    <mergeCell ref="BH2:BO2"/>
    <mergeCell ref="CB2:CM2"/>
    <mergeCell ref="GU2:GV2"/>
    <mergeCell ref="GW2:GX2"/>
    <mergeCell ref="CN2:CY2"/>
    <mergeCell ref="GY2:GZ2"/>
    <mergeCell ref="HA2:HB2"/>
    <mergeCell ref="KQ2:KU2"/>
    <mergeCell ref="HD2:HJ2"/>
    <mergeCell ref="IT2:IV2"/>
    <mergeCell ref="IM2:IS2"/>
    <mergeCell ref="IF2:IL2"/>
    <mergeCell ref="HY2:IE2"/>
    <mergeCell ref="HR2:HX2"/>
    <mergeCell ref="HK2:HQ2"/>
    <mergeCell ref="IW2:IZ2"/>
    <mergeCell ref="JA2:JD2"/>
    <mergeCell ref="KN2:KP2"/>
    <mergeCell ref="KG2:KM2"/>
    <mergeCell ref="JZ2:KF2"/>
    <mergeCell ref="JS2:JY2"/>
  </mergeCells>
  <phoneticPr fontId="19" type="noConversion"/>
  <dataValidations disablePrompts="1" count="6">
    <dataValidation allowBlank="1" showInputMessage="1" showErrorMessage="1" error="Enter Whole Numbers 1-10 or N/A" sqref="I5 BT5:BT57 H5:H57 P5:P57 X5:X57 AF5:AF57 AN5:AN57 AV5:AV57 BD5:BD57 BL5:BL57" xr:uid="{4540F832-D35B-41D0-A671-04D810C97B94}"/>
    <dataValidation allowBlank="1" showInputMessage="1" showErrorMessage="1" error="Enter Whole Number 1-10 or N/A" sqref="GO5:GO57 IJ5:IJ57 IQ5:IQ57 CK5:CK57 DI5:DI57 DU5:DU57 CW5:CW57 EG5:EG57 ES5:ES57 FE5:FE57 FQ5:FQ57 GC5:GC57 KK5:KK57 HH5:HH57 HO5:HO57 HV5:HV57 JI5:JI57 JP5:JP57 JW5:JW57 KD5:KD57" xr:uid="{244860BA-9074-4C88-B5EC-93CCF39F61A5}"/>
    <dataValidation allowBlank="1" showInputMessage="1" showErrorMessage="1" error="Enter Whole Number 0 or 10" sqref="GU5:GU57" xr:uid="{158523CD-F635-4DD1-8AC5-F15766309166}"/>
    <dataValidation allowBlank="1" showInputMessage="1" showErrorMessage="1" error="Enter Whole Number 0, 5, or 10" sqref="GY5:GY57" xr:uid="{9534ADC1-4AC1-49DD-A0EA-783BA1D27A30}"/>
    <dataValidation allowBlank="1" showInputMessage="1" showErrorMessage="1" error="Enter Whole Number 0, 5, 10, or N/A" sqref="HA5:HA57" xr:uid="{F9C82838-D476-4C3D-BD43-24724E8B3DD8}"/>
    <dataValidation allowBlank="1" showInputMessage="1" showErrorMessage="1" error="Enter Whole Number 0-10 (Use 10 for greater than 10)" sqref="IC5:IC57" xr:uid="{D53F7D11-7BEC-4793-B614-29287507DDAC}"/>
  </dataValidations>
  <pageMargins left="0.7" right="0.7" top="0.75" bottom="0.75" header="0.3" footer="0.3"/>
  <pageSetup orientation="portrait" r:id="rId1"/>
  <customProperties>
    <customPr name="EpmWorksheetKeyString_GUID" r:id="rId2"/>
  </customProperties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F6D50-57AE-44D6-BCFF-1F4862252F14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7286-0D37-40DB-A2C6-393A51A9FBC4}">
  <sheetPr codeName="Sheet3">
    <tabColor theme="9" tint="-0.499984740745262"/>
  </sheetPr>
  <dimension ref="A1:AU9"/>
  <sheetViews>
    <sheetView workbookViewId="0">
      <selection activeCell="G22" sqref="G22"/>
    </sheetView>
  </sheetViews>
  <sheetFormatPr defaultRowHeight="15" x14ac:dyDescent="0.25"/>
  <cols>
    <col min="1" max="1" width="4.85546875" bestFit="1" customWidth="1"/>
    <col min="2" max="2" width="11.7109375" bestFit="1" customWidth="1"/>
    <col min="3" max="3" width="17.28515625" bestFit="1" customWidth="1"/>
    <col min="4" max="4" width="23.7109375" bestFit="1" customWidth="1"/>
    <col min="5" max="5" width="14.85546875" bestFit="1" customWidth="1"/>
    <col min="6" max="6" width="18.7109375" bestFit="1" customWidth="1"/>
    <col min="7" max="7" width="34.28515625" bestFit="1" customWidth="1"/>
    <col min="8" max="8" width="40.7109375" bestFit="1" customWidth="1"/>
    <col min="9" max="9" width="44.140625" bestFit="1" customWidth="1"/>
    <col min="10" max="10" width="36.7109375" bestFit="1" customWidth="1"/>
    <col min="11" max="11" width="31" bestFit="1" customWidth="1"/>
    <col min="12" max="12" width="39" bestFit="1" customWidth="1"/>
    <col min="13" max="13" width="26.7109375" bestFit="1" customWidth="1"/>
    <col min="14" max="14" width="41" bestFit="1" customWidth="1"/>
    <col min="15" max="15" width="39" bestFit="1" customWidth="1"/>
    <col min="16" max="16" width="12.7109375" bestFit="1" customWidth="1"/>
    <col min="17" max="25" width="45.28515625" bestFit="1" customWidth="1"/>
    <col min="26" max="26" width="46.28515625" bestFit="1" customWidth="1"/>
    <col min="27" max="35" width="42.28515625" bestFit="1" customWidth="1"/>
    <col min="36" max="36" width="43.28515625" bestFit="1" customWidth="1"/>
    <col min="37" max="37" width="34" bestFit="1" customWidth="1"/>
    <col min="38" max="38" width="41.28515625" bestFit="1" customWidth="1"/>
    <col min="39" max="39" width="50.7109375" bestFit="1" customWidth="1"/>
    <col min="40" max="40" width="39.85546875" bestFit="1" customWidth="1"/>
    <col min="41" max="41" width="36" bestFit="1" customWidth="1"/>
    <col min="42" max="42" width="46.5703125" bestFit="1" customWidth="1"/>
    <col min="43" max="43" width="40.7109375" bestFit="1" customWidth="1"/>
    <col min="44" max="44" width="48.28515625" bestFit="1" customWidth="1"/>
    <col min="45" max="45" width="41.5703125" bestFit="1" customWidth="1"/>
    <col min="46" max="46" width="43.7109375" bestFit="1" customWidth="1"/>
    <col min="47" max="48" width="38.5703125" bestFit="1" customWidth="1"/>
  </cols>
  <sheetData>
    <row r="1" spans="1:47" x14ac:dyDescent="0.25">
      <c r="A1" t="s">
        <v>492</v>
      </c>
      <c r="B1" t="s">
        <v>493</v>
      </c>
      <c r="C1" t="s">
        <v>494</v>
      </c>
      <c r="D1" t="s">
        <v>495</v>
      </c>
      <c r="E1" t="s">
        <v>184</v>
      </c>
      <c r="F1" t="s">
        <v>496</v>
      </c>
      <c r="G1" t="s">
        <v>497</v>
      </c>
      <c r="H1" t="s">
        <v>498</v>
      </c>
      <c r="I1" t="s">
        <v>499</v>
      </c>
      <c r="J1" t="s">
        <v>500</v>
      </c>
      <c r="K1" t="s">
        <v>501</v>
      </c>
      <c r="L1" t="s">
        <v>502</v>
      </c>
      <c r="M1" t="s">
        <v>503</v>
      </c>
      <c r="N1" t="s">
        <v>504</v>
      </c>
      <c r="O1" t="s">
        <v>505</v>
      </c>
      <c r="P1" t="s">
        <v>506</v>
      </c>
      <c r="Q1" t="s">
        <v>507</v>
      </c>
      <c r="R1" t="s">
        <v>508</v>
      </c>
      <c r="S1" t="s">
        <v>509</v>
      </c>
      <c r="T1" t="s">
        <v>510</v>
      </c>
      <c r="U1" t="s">
        <v>511</v>
      </c>
      <c r="V1" t="s">
        <v>512</v>
      </c>
      <c r="W1" t="s">
        <v>513</v>
      </c>
      <c r="X1" t="s">
        <v>514</v>
      </c>
      <c r="Y1" t="s">
        <v>515</v>
      </c>
      <c r="Z1" t="s">
        <v>516</v>
      </c>
      <c r="AA1" t="s">
        <v>517</v>
      </c>
      <c r="AB1" t="s">
        <v>518</v>
      </c>
      <c r="AC1" t="s">
        <v>519</v>
      </c>
      <c r="AD1" t="s">
        <v>520</v>
      </c>
      <c r="AE1" t="s">
        <v>521</v>
      </c>
      <c r="AF1" t="s">
        <v>522</v>
      </c>
      <c r="AG1" t="s">
        <v>523</v>
      </c>
      <c r="AH1" t="s">
        <v>524</v>
      </c>
      <c r="AI1" t="s">
        <v>525</v>
      </c>
      <c r="AJ1" t="s">
        <v>526</v>
      </c>
      <c r="AK1" t="s">
        <v>527</v>
      </c>
      <c r="AL1" t="s">
        <v>528</v>
      </c>
      <c r="AM1" t="s">
        <v>529</v>
      </c>
      <c r="AN1" t="s">
        <v>530</v>
      </c>
      <c r="AO1" t="s">
        <v>1116</v>
      </c>
      <c r="AP1" t="s">
        <v>531</v>
      </c>
      <c r="AQ1" t="s">
        <v>532</v>
      </c>
      <c r="AR1" t="s">
        <v>533</v>
      </c>
      <c r="AS1" t="s">
        <v>534</v>
      </c>
      <c r="AT1" t="s">
        <v>535</v>
      </c>
      <c r="AU1" t="s">
        <v>536</v>
      </c>
    </row>
    <row r="2" spans="1:47" x14ac:dyDescent="0.25">
      <c r="A2">
        <v>6</v>
      </c>
      <c r="B2">
        <v>45482.425995370373</v>
      </c>
      <c r="C2">
        <v>45482.426655092589</v>
      </c>
      <c r="D2" t="s">
        <v>537</v>
      </c>
      <c r="E2" t="s">
        <v>0</v>
      </c>
      <c r="G2" t="s">
        <v>133</v>
      </c>
      <c r="H2" t="s">
        <v>133</v>
      </c>
      <c r="I2" t="s">
        <v>133</v>
      </c>
      <c r="J2" t="s">
        <v>133</v>
      </c>
      <c r="K2" t="s">
        <v>133</v>
      </c>
      <c r="L2" t="s">
        <v>133</v>
      </c>
      <c r="M2" t="s">
        <v>133</v>
      </c>
      <c r="N2" t="s">
        <v>133</v>
      </c>
      <c r="O2" t="s">
        <v>133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135</v>
      </c>
      <c r="Z2" t="s">
        <v>538</v>
      </c>
      <c r="AA2" t="s">
        <v>127</v>
      </c>
      <c r="AB2" t="s">
        <v>128</v>
      </c>
      <c r="AC2" t="s">
        <v>129</v>
      </c>
      <c r="AD2" t="s">
        <v>130</v>
      </c>
      <c r="AE2" t="s">
        <v>131</v>
      </c>
      <c r="AF2" t="s">
        <v>132</v>
      </c>
      <c r="AG2" t="s">
        <v>133</v>
      </c>
      <c r="AH2" t="s">
        <v>134</v>
      </c>
      <c r="AI2" t="s">
        <v>135</v>
      </c>
      <c r="AJ2" t="s">
        <v>538</v>
      </c>
      <c r="AK2" t="s">
        <v>133</v>
      </c>
      <c r="AL2" t="s">
        <v>133</v>
      </c>
      <c r="AM2" t="s">
        <v>133</v>
      </c>
      <c r="AN2" t="s">
        <v>133</v>
      </c>
      <c r="AO2" t="s">
        <v>133</v>
      </c>
      <c r="AP2" t="s">
        <v>133</v>
      </c>
      <c r="AQ2" t="s">
        <v>133</v>
      </c>
      <c r="AR2" t="s">
        <v>133</v>
      </c>
      <c r="AS2" t="s">
        <v>133</v>
      </c>
      <c r="AT2" t="s">
        <v>133</v>
      </c>
      <c r="AU2" t="s">
        <v>133</v>
      </c>
    </row>
    <row r="3" spans="1:47" x14ac:dyDescent="0.25">
      <c r="A3">
        <v>27</v>
      </c>
      <c r="B3">
        <v>45586.641064814816</v>
      </c>
      <c r="C3">
        <v>45586.649675925924</v>
      </c>
      <c r="D3" t="s">
        <v>763</v>
      </c>
      <c r="E3" t="s">
        <v>116</v>
      </c>
      <c r="G3" t="s">
        <v>132</v>
      </c>
      <c r="H3" t="s">
        <v>133</v>
      </c>
      <c r="I3" t="s">
        <v>132</v>
      </c>
      <c r="J3" t="s">
        <v>131</v>
      </c>
      <c r="K3" t="s">
        <v>133</v>
      </c>
      <c r="L3" t="s">
        <v>132</v>
      </c>
      <c r="M3" t="s">
        <v>134</v>
      </c>
      <c r="N3" t="s">
        <v>132</v>
      </c>
      <c r="O3" t="s">
        <v>129</v>
      </c>
      <c r="Q3" t="s">
        <v>133</v>
      </c>
      <c r="R3" t="s">
        <v>89</v>
      </c>
      <c r="S3" t="s">
        <v>89</v>
      </c>
      <c r="T3" t="s">
        <v>89</v>
      </c>
      <c r="U3" t="s">
        <v>89</v>
      </c>
      <c r="V3" t="s">
        <v>89</v>
      </c>
      <c r="W3" t="s">
        <v>89</v>
      </c>
      <c r="X3" t="s">
        <v>89</v>
      </c>
      <c r="Y3" t="s">
        <v>89</v>
      </c>
      <c r="Z3" t="s">
        <v>89</v>
      </c>
      <c r="AA3" t="s">
        <v>1123</v>
      </c>
      <c r="AB3" t="s">
        <v>89</v>
      </c>
      <c r="AC3" t="s">
        <v>89</v>
      </c>
      <c r="AD3" t="s">
        <v>89</v>
      </c>
      <c r="AE3" t="s">
        <v>89</v>
      </c>
      <c r="AF3" t="s">
        <v>89</v>
      </c>
      <c r="AG3" t="s">
        <v>89</v>
      </c>
      <c r="AH3" t="s">
        <v>89</v>
      </c>
      <c r="AI3" t="s">
        <v>89</v>
      </c>
      <c r="AJ3" t="s">
        <v>89</v>
      </c>
      <c r="AK3" t="s">
        <v>135</v>
      </c>
      <c r="AL3" t="s">
        <v>134</v>
      </c>
      <c r="AM3" t="s">
        <v>134</v>
      </c>
      <c r="AN3" t="s">
        <v>134</v>
      </c>
      <c r="AO3" t="s">
        <v>131</v>
      </c>
      <c r="AP3" t="s">
        <v>134</v>
      </c>
      <c r="AQ3" t="s">
        <v>133</v>
      </c>
      <c r="AR3" t="s">
        <v>132</v>
      </c>
      <c r="AS3" t="s">
        <v>135</v>
      </c>
      <c r="AT3" t="s">
        <v>133</v>
      </c>
      <c r="AU3" t="s">
        <v>133</v>
      </c>
    </row>
    <row r="4" spans="1:47" x14ac:dyDescent="0.25">
      <c r="A4">
        <v>28</v>
      </c>
      <c r="B4">
        <v>45586.642939814818</v>
      </c>
      <c r="C4">
        <v>45586.653124999997</v>
      </c>
      <c r="D4" t="s">
        <v>1124</v>
      </c>
      <c r="E4" t="s">
        <v>111</v>
      </c>
      <c r="G4" t="s">
        <v>130</v>
      </c>
      <c r="H4" t="s">
        <v>133</v>
      </c>
      <c r="I4" t="s">
        <v>129</v>
      </c>
      <c r="J4" t="s">
        <v>129</v>
      </c>
      <c r="K4" t="s">
        <v>131</v>
      </c>
      <c r="L4" t="s">
        <v>129</v>
      </c>
      <c r="M4" t="s">
        <v>129</v>
      </c>
      <c r="N4" t="s">
        <v>129</v>
      </c>
      <c r="O4" t="s">
        <v>130</v>
      </c>
      <c r="Q4" t="s">
        <v>134</v>
      </c>
      <c r="R4" t="s">
        <v>538</v>
      </c>
      <c r="S4" t="s">
        <v>131</v>
      </c>
      <c r="T4" t="s">
        <v>134</v>
      </c>
      <c r="U4" t="s">
        <v>89</v>
      </c>
      <c r="V4" t="s">
        <v>89</v>
      </c>
      <c r="W4" t="s">
        <v>89</v>
      </c>
      <c r="X4" t="s">
        <v>89</v>
      </c>
      <c r="Y4" t="s">
        <v>89</v>
      </c>
      <c r="Z4" t="s">
        <v>89</v>
      </c>
      <c r="AA4" t="s">
        <v>1125</v>
      </c>
      <c r="AB4" t="s">
        <v>1126</v>
      </c>
      <c r="AC4" t="s">
        <v>1127</v>
      </c>
      <c r="AD4" t="s">
        <v>1128</v>
      </c>
      <c r="AE4" t="s">
        <v>89</v>
      </c>
      <c r="AF4" t="s">
        <v>89</v>
      </c>
      <c r="AG4" t="s">
        <v>89</v>
      </c>
      <c r="AH4" t="s">
        <v>89</v>
      </c>
      <c r="AI4" t="s">
        <v>89</v>
      </c>
      <c r="AJ4" t="s">
        <v>89</v>
      </c>
      <c r="AK4" t="s">
        <v>134</v>
      </c>
      <c r="AL4" t="s">
        <v>134</v>
      </c>
      <c r="AM4" t="s">
        <v>133</v>
      </c>
      <c r="AN4" t="s">
        <v>134</v>
      </c>
      <c r="AO4" t="s">
        <v>134</v>
      </c>
      <c r="AP4" t="s">
        <v>133</v>
      </c>
      <c r="AQ4" t="s">
        <v>134</v>
      </c>
      <c r="AR4" t="s">
        <v>133</v>
      </c>
      <c r="AS4" t="s">
        <v>134</v>
      </c>
      <c r="AT4" t="s">
        <v>134</v>
      </c>
      <c r="AU4" t="s">
        <v>134</v>
      </c>
    </row>
    <row r="5" spans="1:47" x14ac:dyDescent="0.25">
      <c r="A5">
        <v>29</v>
      </c>
      <c r="B5">
        <v>45587.101759259262</v>
      </c>
      <c r="C5">
        <v>45587.108703703707</v>
      </c>
      <c r="D5" t="s">
        <v>1020</v>
      </c>
      <c r="E5" t="s">
        <v>122</v>
      </c>
      <c r="G5" t="s">
        <v>134</v>
      </c>
      <c r="H5" t="s">
        <v>133</v>
      </c>
      <c r="I5" t="s">
        <v>132</v>
      </c>
      <c r="J5" t="s">
        <v>131</v>
      </c>
      <c r="K5" t="s">
        <v>134</v>
      </c>
      <c r="L5" t="s">
        <v>132</v>
      </c>
      <c r="M5" t="s">
        <v>132</v>
      </c>
      <c r="N5" t="s">
        <v>135</v>
      </c>
      <c r="O5" t="s">
        <v>130</v>
      </c>
      <c r="Q5" t="s">
        <v>132</v>
      </c>
      <c r="R5" t="s">
        <v>538</v>
      </c>
      <c r="S5" t="s">
        <v>132</v>
      </c>
      <c r="T5" t="s">
        <v>538</v>
      </c>
      <c r="U5" t="s">
        <v>538</v>
      </c>
      <c r="V5" t="s">
        <v>133</v>
      </c>
      <c r="W5" t="s">
        <v>538</v>
      </c>
      <c r="X5" t="s">
        <v>538</v>
      </c>
      <c r="Y5" t="s">
        <v>132</v>
      </c>
      <c r="Z5" t="s">
        <v>129</v>
      </c>
      <c r="AA5" t="s">
        <v>1129</v>
      </c>
      <c r="AB5" t="s">
        <v>1130</v>
      </c>
      <c r="AC5" t="s">
        <v>1129</v>
      </c>
      <c r="AD5" t="s">
        <v>1130</v>
      </c>
      <c r="AE5" t="s">
        <v>1130</v>
      </c>
      <c r="AF5" t="s">
        <v>1129</v>
      </c>
      <c r="AG5" t="s">
        <v>1130</v>
      </c>
      <c r="AH5" t="s">
        <v>1130</v>
      </c>
      <c r="AI5" t="s">
        <v>1129</v>
      </c>
      <c r="AJ5" t="s">
        <v>1131</v>
      </c>
      <c r="AK5" t="s">
        <v>134</v>
      </c>
      <c r="AL5" t="s">
        <v>134</v>
      </c>
      <c r="AM5" t="s">
        <v>134</v>
      </c>
      <c r="AN5" t="s">
        <v>134</v>
      </c>
      <c r="AO5" t="s">
        <v>134</v>
      </c>
      <c r="AP5" t="s">
        <v>133</v>
      </c>
      <c r="AQ5" t="s">
        <v>132</v>
      </c>
      <c r="AR5" t="s">
        <v>133</v>
      </c>
      <c r="AS5" t="s">
        <v>130</v>
      </c>
      <c r="AT5" t="s">
        <v>133</v>
      </c>
      <c r="AU5" t="s">
        <v>135</v>
      </c>
    </row>
    <row r="6" spans="1:47" x14ac:dyDescent="0.25">
      <c r="A6">
        <v>30</v>
      </c>
      <c r="D6" t="s">
        <v>777</v>
      </c>
      <c r="E6" t="s">
        <v>120</v>
      </c>
      <c r="G6" t="s">
        <v>133</v>
      </c>
      <c r="H6" t="s">
        <v>129</v>
      </c>
      <c r="I6" t="s">
        <v>128</v>
      </c>
      <c r="J6" t="s">
        <v>128</v>
      </c>
      <c r="K6" t="s">
        <v>132</v>
      </c>
      <c r="L6" t="s">
        <v>129</v>
      </c>
      <c r="M6" t="s">
        <v>129</v>
      </c>
      <c r="N6" t="s">
        <v>129</v>
      </c>
      <c r="O6" t="s">
        <v>129</v>
      </c>
      <c r="Q6" t="s">
        <v>132</v>
      </c>
      <c r="R6" t="s">
        <v>133</v>
      </c>
      <c r="S6" t="s">
        <v>89</v>
      </c>
      <c r="T6" t="s">
        <v>89</v>
      </c>
      <c r="U6" t="s">
        <v>89</v>
      </c>
      <c r="V6" t="s">
        <v>89</v>
      </c>
      <c r="W6" t="s">
        <v>89</v>
      </c>
      <c r="X6" t="s">
        <v>89</v>
      </c>
      <c r="Y6" t="s">
        <v>89</v>
      </c>
      <c r="Z6" t="s">
        <v>89</v>
      </c>
      <c r="AA6" t="s">
        <v>1151</v>
      </c>
      <c r="AB6" t="s">
        <v>1152</v>
      </c>
      <c r="AC6" t="s">
        <v>89</v>
      </c>
      <c r="AD6" t="s">
        <v>89</v>
      </c>
      <c r="AE6" t="s">
        <v>89</v>
      </c>
      <c r="AF6" t="s">
        <v>89</v>
      </c>
      <c r="AG6" t="s">
        <v>89</v>
      </c>
      <c r="AH6" t="s">
        <v>89</v>
      </c>
      <c r="AI6" t="s">
        <v>89</v>
      </c>
      <c r="AJ6" t="s">
        <v>89</v>
      </c>
      <c r="AK6" t="s">
        <v>133</v>
      </c>
      <c r="AL6" t="s">
        <v>132</v>
      </c>
      <c r="AM6" t="s">
        <v>133</v>
      </c>
      <c r="AN6" t="s">
        <v>133</v>
      </c>
      <c r="AO6" t="s">
        <v>131</v>
      </c>
      <c r="AP6" t="s">
        <v>89</v>
      </c>
      <c r="AQ6" t="s">
        <v>132</v>
      </c>
      <c r="AR6" t="s">
        <v>132</v>
      </c>
      <c r="AS6" t="s">
        <v>132</v>
      </c>
      <c r="AT6" t="s">
        <v>133</v>
      </c>
      <c r="AU6" t="s">
        <v>133</v>
      </c>
    </row>
    <row r="7" spans="1:47" x14ac:dyDescent="0.25">
      <c r="A7">
        <v>31</v>
      </c>
      <c r="D7" t="s">
        <v>754</v>
      </c>
      <c r="E7" t="s">
        <v>121</v>
      </c>
      <c r="G7" t="s">
        <v>130</v>
      </c>
      <c r="H7" t="s">
        <v>131</v>
      </c>
      <c r="I7" t="s">
        <v>130</v>
      </c>
      <c r="J7" t="s">
        <v>131</v>
      </c>
      <c r="K7" t="s">
        <v>133</v>
      </c>
      <c r="L7" t="s">
        <v>133</v>
      </c>
      <c r="M7" t="s">
        <v>538</v>
      </c>
      <c r="N7" t="s">
        <v>132</v>
      </c>
      <c r="O7" t="s">
        <v>131</v>
      </c>
      <c r="Q7" t="s">
        <v>131</v>
      </c>
      <c r="R7" t="s">
        <v>89</v>
      </c>
      <c r="S7" t="s">
        <v>89</v>
      </c>
      <c r="T7" t="s">
        <v>89</v>
      </c>
      <c r="U7" t="s">
        <v>89</v>
      </c>
      <c r="V7" t="s">
        <v>89</v>
      </c>
      <c r="W7" t="s">
        <v>89</v>
      </c>
      <c r="X7" t="s">
        <v>89</v>
      </c>
      <c r="Y7" t="s">
        <v>89</v>
      </c>
      <c r="Z7" t="s">
        <v>89</v>
      </c>
      <c r="AA7" t="s">
        <v>1129</v>
      </c>
      <c r="AB7" t="s">
        <v>89</v>
      </c>
      <c r="AC7" t="s">
        <v>89</v>
      </c>
      <c r="AD7" t="s">
        <v>89</v>
      </c>
      <c r="AE7" t="s">
        <v>89</v>
      </c>
      <c r="AF7" t="s">
        <v>89</v>
      </c>
      <c r="AG7" t="s">
        <v>89</v>
      </c>
      <c r="AH7" t="s">
        <v>89</v>
      </c>
      <c r="AI7" t="s">
        <v>89</v>
      </c>
      <c r="AJ7" t="s">
        <v>89</v>
      </c>
      <c r="AK7" t="s">
        <v>132</v>
      </c>
      <c r="AL7" t="s">
        <v>131</v>
      </c>
      <c r="AM7" t="s">
        <v>130</v>
      </c>
      <c r="AN7" t="s">
        <v>130</v>
      </c>
      <c r="AO7" t="s">
        <v>131</v>
      </c>
      <c r="AP7" t="s">
        <v>130</v>
      </c>
      <c r="AQ7" t="s">
        <v>538</v>
      </c>
      <c r="AR7" t="s">
        <v>131</v>
      </c>
      <c r="AS7" t="s">
        <v>132</v>
      </c>
      <c r="AT7" t="s">
        <v>134</v>
      </c>
      <c r="AU7" t="s">
        <v>132</v>
      </c>
    </row>
    <row r="8" spans="1:47" x14ac:dyDescent="0.25">
      <c r="A8">
        <v>32</v>
      </c>
      <c r="D8" t="s">
        <v>1153</v>
      </c>
      <c r="E8" t="s">
        <v>58</v>
      </c>
      <c r="G8" t="s">
        <v>538</v>
      </c>
      <c r="H8" t="s">
        <v>538</v>
      </c>
      <c r="I8" t="s">
        <v>134</v>
      </c>
      <c r="J8" t="s">
        <v>538</v>
      </c>
      <c r="K8" t="s">
        <v>538</v>
      </c>
      <c r="L8" t="s">
        <v>135</v>
      </c>
      <c r="M8" t="s">
        <v>538</v>
      </c>
      <c r="N8" t="s">
        <v>133</v>
      </c>
      <c r="O8" t="s">
        <v>132</v>
      </c>
      <c r="Q8" t="s">
        <v>135</v>
      </c>
      <c r="R8" t="s">
        <v>89</v>
      </c>
      <c r="S8" t="s">
        <v>89</v>
      </c>
      <c r="T8" t="s">
        <v>89</v>
      </c>
      <c r="U8" t="s">
        <v>89</v>
      </c>
      <c r="V8" t="s">
        <v>89</v>
      </c>
      <c r="W8" t="s">
        <v>89</v>
      </c>
      <c r="X8" t="s">
        <v>89</v>
      </c>
      <c r="Y8" t="s">
        <v>89</v>
      </c>
      <c r="Z8" t="s">
        <v>89</v>
      </c>
      <c r="AA8" t="s">
        <v>1154</v>
      </c>
      <c r="AB8" t="s">
        <v>1155</v>
      </c>
      <c r="AC8" t="s">
        <v>1155</v>
      </c>
      <c r="AD8" t="s">
        <v>1155</v>
      </c>
      <c r="AE8" t="s">
        <v>1155</v>
      </c>
      <c r="AF8" t="s">
        <v>1155</v>
      </c>
      <c r="AG8" t="s">
        <v>1155</v>
      </c>
      <c r="AH8" t="s">
        <v>1155</v>
      </c>
      <c r="AI8" t="s">
        <v>1155</v>
      </c>
      <c r="AJ8" t="s">
        <v>1155</v>
      </c>
      <c r="AK8" t="s">
        <v>538</v>
      </c>
      <c r="AL8" t="s">
        <v>538</v>
      </c>
      <c r="AM8" t="s">
        <v>538</v>
      </c>
      <c r="AN8" t="s">
        <v>538</v>
      </c>
      <c r="AO8" t="s">
        <v>538</v>
      </c>
      <c r="AP8" t="s">
        <v>538</v>
      </c>
      <c r="AQ8" t="s">
        <v>134</v>
      </c>
      <c r="AR8" t="s">
        <v>538</v>
      </c>
      <c r="AS8" t="s">
        <v>133</v>
      </c>
      <c r="AT8" t="s">
        <v>538</v>
      </c>
      <c r="AU8" t="s">
        <v>538</v>
      </c>
    </row>
    <row r="9" spans="1:47" x14ac:dyDescent="0.25">
      <c r="A9">
        <v>33</v>
      </c>
      <c r="B9">
        <v>45588.532916666663</v>
      </c>
      <c r="C9">
        <v>45588.535752314812</v>
      </c>
      <c r="D9" t="s">
        <v>793</v>
      </c>
      <c r="E9" t="s">
        <v>152</v>
      </c>
      <c r="G9" t="s">
        <v>129</v>
      </c>
      <c r="H9" t="s">
        <v>130</v>
      </c>
      <c r="I9" t="s">
        <v>127</v>
      </c>
      <c r="J9" t="s">
        <v>128</v>
      </c>
      <c r="K9" t="s">
        <v>129</v>
      </c>
      <c r="L9" t="s">
        <v>127</v>
      </c>
      <c r="M9" t="s">
        <v>128</v>
      </c>
      <c r="N9" t="s">
        <v>127</v>
      </c>
      <c r="O9" t="s">
        <v>127</v>
      </c>
      <c r="Q9" t="s">
        <v>133</v>
      </c>
      <c r="R9" t="s">
        <v>133</v>
      </c>
      <c r="S9" t="s">
        <v>133</v>
      </c>
      <c r="T9" t="s">
        <v>89</v>
      </c>
      <c r="U9" t="s">
        <v>89</v>
      </c>
      <c r="V9" t="s">
        <v>89</v>
      </c>
      <c r="W9" t="s">
        <v>89</v>
      </c>
      <c r="X9" t="s">
        <v>89</v>
      </c>
      <c r="Y9" t="s">
        <v>89</v>
      </c>
      <c r="Z9" t="s">
        <v>89</v>
      </c>
      <c r="AA9" t="s">
        <v>1156</v>
      </c>
      <c r="AB9" t="s">
        <v>1157</v>
      </c>
      <c r="AC9" t="s">
        <v>1158</v>
      </c>
      <c r="AD9" t="s">
        <v>89</v>
      </c>
      <c r="AE9" t="s">
        <v>89</v>
      </c>
      <c r="AF9" t="s">
        <v>89</v>
      </c>
      <c r="AG9" t="s">
        <v>89</v>
      </c>
      <c r="AH9" t="s">
        <v>89</v>
      </c>
      <c r="AI9" t="s">
        <v>89</v>
      </c>
      <c r="AJ9" t="s">
        <v>89</v>
      </c>
      <c r="AK9" t="s">
        <v>133</v>
      </c>
      <c r="AL9" t="s">
        <v>132</v>
      </c>
      <c r="AM9" t="s">
        <v>131</v>
      </c>
      <c r="AN9" t="s">
        <v>132</v>
      </c>
      <c r="AO9" t="s">
        <v>131</v>
      </c>
      <c r="AP9" t="s">
        <v>89</v>
      </c>
      <c r="AQ9" t="s">
        <v>134</v>
      </c>
      <c r="AR9" t="s">
        <v>133</v>
      </c>
      <c r="AS9" t="s">
        <v>131</v>
      </c>
      <c r="AT9" t="s">
        <v>133</v>
      </c>
      <c r="AU9" t="s">
        <v>133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906CC-3A82-4D9D-BB65-3C50F3E903C8}">
  <sheetPr codeName="Sheet4">
    <tabColor theme="9" tint="-0.499984740745262"/>
  </sheetPr>
  <dimension ref="A1:EV59"/>
  <sheetViews>
    <sheetView workbookViewId="0">
      <selection activeCell="F17" sqref="F17"/>
    </sheetView>
  </sheetViews>
  <sheetFormatPr defaultRowHeight="15" x14ac:dyDescent="0.25"/>
  <cols>
    <col min="1" max="1" width="4.7109375" bestFit="1" customWidth="1"/>
    <col min="2" max="2" width="11.85546875" bestFit="1" customWidth="1"/>
    <col min="3" max="3" width="17.28515625" bestFit="1" customWidth="1"/>
    <col min="4" max="4" width="35.28515625" bestFit="1" customWidth="1"/>
    <col min="5" max="5" width="26.28515625" bestFit="1" customWidth="1"/>
    <col min="6" max="6" width="13.28515625" bestFit="1" customWidth="1"/>
    <col min="7" max="7" width="15" bestFit="1" customWidth="1"/>
    <col min="8" max="8" width="18.85546875" bestFit="1" customWidth="1"/>
    <col min="9" max="9" width="15.7109375" bestFit="1" customWidth="1"/>
    <col min="10" max="10" width="17.5703125" bestFit="1" customWidth="1"/>
    <col min="11" max="11" width="20.28515625" bestFit="1" customWidth="1"/>
    <col min="12" max="14" width="80.7109375" bestFit="1" customWidth="1"/>
    <col min="15" max="15" width="72.28515625" bestFit="1" customWidth="1"/>
    <col min="16" max="16" width="79.28515625" bestFit="1" customWidth="1"/>
    <col min="17" max="17" width="80.7109375" bestFit="1" customWidth="1"/>
    <col min="18" max="18" width="75.28515625" bestFit="1" customWidth="1"/>
    <col min="19" max="23" width="80.7109375" bestFit="1" customWidth="1"/>
    <col min="24" max="24" width="74.28515625" bestFit="1" customWidth="1"/>
    <col min="25" max="26" width="80.7109375" bestFit="1" customWidth="1"/>
    <col min="27" max="27" width="74.7109375" bestFit="1" customWidth="1"/>
    <col min="28" max="28" width="64.85546875" bestFit="1" customWidth="1"/>
    <col min="29" max="29" width="67.5703125" bestFit="1" customWidth="1"/>
    <col min="30" max="30" width="57" bestFit="1" customWidth="1"/>
    <col min="31" max="31" width="63.85546875" bestFit="1" customWidth="1"/>
    <col min="32" max="32" width="66.7109375" bestFit="1" customWidth="1"/>
    <col min="33" max="50" width="80.7109375" bestFit="1" customWidth="1"/>
    <col min="51" max="51" width="67.85546875" bestFit="1" customWidth="1"/>
    <col min="52" max="52" width="74.85546875" bestFit="1" customWidth="1"/>
    <col min="53" max="53" width="77.7109375" bestFit="1" customWidth="1"/>
    <col min="54" max="54" width="80.7109375" bestFit="1" customWidth="1"/>
    <col min="55" max="55" width="74.85546875" bestFit="1" customWidth="1"/>
    <col min="56" max="56" width="77.7109375" bestFit="1" customWidth="1"/>
    <col min="57" max="57" width="70.28515625" bestFit="1" customWidth="1"/>
    <col min="58" max="58" width="58.42578125" bestFit="1" customWidth="1"/>
    <col min="59" max="59" width="61.28515625" bestFit="1" customWidth="1"/>
    <col min="60" max="86" width="80.7109375" bestFit="1" customWidth="1"/>
    <col min="87" max="87" width="67.140625" bestFit="1" customWidth="1"/>
    <col min="88" max="88" width="74.140625" bestFit="1" customWidth="1"/>
    <col min="89" max="89" width="76.7109375" bestFit="1" customWidth="1"/>
    <col min="90" max="90" width="66.7109375" bestFit="1" customWidth="1"/>
    <col min="91" max="91" width="73.7109375" bestFit="1" customWidth="1"/>
    <col min="92" max="92" width="76.28515625" bestFit="1" customWidth="1"/>
    <col min="93" max="95" width="80.7109375" bestFit="1" customWidth="1"/>
    <col min="96" max="96" width="69.5703125" bestFit="1" customWidth="1"/>
    <col min="97" max="97" width="76.42578125" bestFit="1" customWidth="1"/>
    <col min="98" max="98" width="79.28515625" bestFit="1" customWidth="1"/>
    <col min="99" max="104" width="80.7109375" bestFit="1" customWidth="1"/>
    <col min="105" max="105" width="70.7109375" bestFit="1" customWidth="1"/>
    <col min="106" max="106" width="77.7109375" bestFit="1" customWidth="1"/>
    <col min="107" max="107" width="80.28515625" bestFit="1" customWidth="1"/>
    <col min="108" max="108" width="63.7109375" bestFit="1" customWidth="1"/>
    <col min="109" max="109" width="70.7109375" bestFit="1" customWidth="1"/>
    <col min="110" max="110" width="73.28515625" bestFit="1" customWidth="1"/>
    <col min="111" max="116" width="80.7109375" bestFit="1" customWidth="1"/>
    <col min="117" max="117" width="63.7109375" bestFit="1" customWidth="1"/>
    <col min="118" max="118" width="70.7109375" bestFit="1" customWidth="1"/>
    <col min="119" max="119" width="73.5703125" bestFit="1" customWidth="1"/>
    <col min="120" max="128" width="80.7109375" bestFit="1" customWidth="1"/>
    <col min="129" max="129" width="66.7109375" bestFit="1" customWidth="1"/>
    <col min="130" max="130" width="73.7109375" bestFit="1" customWidth="1"/>
    <col min="131" max="131" width="76.28515625" bestFit="1" customWidth="1"/>
    <col min="132" max="132" width="56.28515625" bestFit="1" customWidth="1"/>
    <col min="133" max="133" width="63.28515625" bestFit="1" customWidth="1"/>
    <col min="134" max="134" width="65.85546875" bestFit="1" customWidth="1"/>
    <col min="135" max="137" width="80.7109375" bestFit="1" customWidth="1"/>
    <col min="138" max="138" width="72.7109375" bestFit="1" customWidth="1"/>
    <col min="139" max="139" width="79.7109375" bestFit="1" customWidth="1"/>
    <col min="140" max="143" width="80.7109375" bestFit="1" customWidth="1"/>
    <col min="144" max="144" width="73.5703125" bestFit="1" customWidth="1"/>
    <col min="145" max="145" width="80.42578125" bestFit="1" customWidth="1"/>
    <col min="146" max="146" width="80.7109375" bestFit="1" customWidth="1"/>
    <col min="147" max="147" width="77.140625" bestFit="1" customWidth="1"/>
    <col min="148" max="152" width="80.7109375" bestFit="1" customWidth="1"/>
  </cols>
  <sheetData>
    <row r="1" spans="1:152" x14ac:dyDescent="0.25">
      <c r="A1" t="s">
        <v>539</v>
      </c>
      <c r="B1" t="s">
        <v>493</v>
      </c>
      <c r="C1" t="s">
        <v>494</v>
      </c>
      <c r="D1" t="s">
        <v>495</v>
      </c>
      <c r="E1" t="s">
        <v>184</v>
      </c>
      <c r="F1" t="s">
        <v>540</v>
      </c>
      <c r="G1" t="s">
        <v>541</v>
      </c>
      <c r="H1" t="s">
        <v>542</v>
      </c>
      <c r="I1" t="s">
        <v>185</v>
      </c>
      <c r="J1" t="s">
        <v>543</v>
      </c>
      <c r="K1" t="s">
        <v>544</v>
      </c>
      <c r="L1" t="s">
        <v>545</v>
      </c>
      <c r="M1" t="s">
        <v>546</v>
      </c>
      <c r="N1" t="s">
        <v>547</v>
      </c>
      <c r="O1" t="s">
        <v>548</v>
      </c>
      <c r="P1" t="s">
        <v>549</v>
      </c>
      <c r="Q1" t="s">
        <v>550</v>
      </c>
      <c r="R1" t="s">
        <v>551</v>
      </c>
      <c r="S1" t="s">
        <v>552</v>
      </c>
      <c r="T1" t="s">
        <v>553</v>
      </c>
      <c r="U1" t="s">
        <v>554</v>
      </c>
      <c r="V1" t="s">
        <v>555</v>
      </c>
      <c r="W1" t="s">
        <v>556</v>
      </c>
      <c r="X1" t="s">
        <v>557</v>
      </c>
      <c r="Y1" t="s">
        <v>558</v>
      </c>
      <c r="Z1" t="s">
        <v>559</v>
      </c>
      <c r="AA1" t="s">
        <v>560</v>
      </c>
      <c r="AB1" t="s">
        <v>561</v>
      </c>
      <c r="AC1" t="s">
        <v>562</v>
      </c>
      <c r="AD1" t="s">
        <v>563</v>
      </c>
      <c r="AE1" t="s">
        <v>564</v>
      </c>
      <c r="AF1" t="s">
        <v>565</v>
      </c>
      <c r="AG1" t="s">
        <v>566</v>
      </c>
      <c r="AH1" t="s">
        <v>567</v>
      </c>
      <c r="AI1" t="s">
        <v>568</v>
      </c>
      <c r="AJ1" t="s">
        <v>569</v>
      </c>
      <c r="AK1" t="s">
        <v>570</v>
      </c>
      <c r="AL1" t="s">
        <v>571</v>
      </c>
      <c r="AM1" t="s">
        <v>572</v>
      </c>
      <c r="AN1" t="s">
        <v>573</v>
      </c>
      <c r="AO1" t="s">
        <v>574</v>
      </c>
      <c r="AP1" t="s">
        <v>575</v>
      </c>
      <c r="AQ1" t="s">
        <v>576</v>
      </c>
      <c r="AR1" t="s">
        <v>577</v>
      </c>
      <c r="AS1" t="s">
        <v>578</v>
      </c>
      <c r="AT1" t="s">
        <v>579</v>
      </c>
      <c r="AU1" t="s">
        <v>580</v>
      </c>
      <c r="AV1" t="s">
        <v>581</v>
      </c>
      <c r="AW1" t="s">
        <v>582</v>
      </c>
      <c r="AX1" t="s">
        <v>583</v>
      </c>
      <c r="AY1" t="s">
        <v>584</v>
      </c>
      <c r="AZ1" t="s">
        <v>585</v>
      </c>
      <c r="BA1" t="s">
        <v>586</v>
      </c>
      <c r="BB1" t="s">
        <v>587</v>
      </c>
      <c r="BC1" t="s">
        <v>588</v>
      </c>
      <c r="BD1" t="s">
        <v>589</v>
      </c>
      <c r="BE1" t="s">
        <v>590</v>
      </c>
      <c r="BF1" t="s">
        <v>591</v>
      </c>
      <c r="BG1" t="s">
        <v>592</v>
      </c>
      <c r="BH1" t="s">
        <v>593</v>
      </c>
      <c r="BI1" t="s">
        <v>594</v>
      </c>
      <c r="BJ1" t="s">
        <v>595</v>
      </c>
      <c r="BK1" t="s">
        <v>596</v>
      </c>
      <c r="BL1" t="s">
        <v>597</v>
      </c>
      <c r="BM1" t="s">
        <v>598</v>
      </c>
      <c r="BN1" t="s">
        <v>599</v>
      </c>
      <c r="BO1" t="s">
        <v>600</v>
      </c>
      <c r="BP1" t="s">
        <v>601</v>
      </c>
      <c r="BQ1" t="s">
        <v>602</v>
      </c>
      <c r="BR1" t="s">
        <v>603</v>
      </c>
      <c r="BS1" t="s">
        <v>604</v>
      </c>
      <c r="BT1" t="s">
        <v>605</v>
      </c>
      <c r="BU1" t="s">
        <v>606</v>
      </c>
      <c r="BV1" t="s">
        <v>607</v>
      </c>
      <c r="BW1" t="s">
        <v>608</v>
      </c>
      <c r="BX1" t="s">
        <v>609</v>
      </c>
      <c r="BY1" t="s">
        <v>610</v>
      </c>
      <c r="BZ1" t="s">
        <v>611</v>
      </c>
      <c r="CA1" t="s">
        <v>612</v>
      </c>
      <c r="CB1" t="s">
        <v>613</v>
      </c>
      <c r="CC1" t="s">
        <v>614</v>
      </c>
      <c r="CD1" t="s">
        <v>615</v>
      </c>
      <c r="CE1" t="s">
        <v>616</v>
      </c>
      <c r="CF1" t="s">
        <v>617</v>
      </c>
      <c r="CG1" t="s">
        <v>618</v>
      </c>
      <c r="CH1" t="s">
        <v>619</v>
      </c>
      <c r="CI1" t="s">
        <v>620</v>
      </c>
      <c r="CJ1" t="s">
        <v>621</v>
      </c>
      <c r="CK1" t="s">
        <v>622</v>
      </c>
      <c r="CL1" t="s">
        <v>623</v>
      </c>
      <c r="CM1" t="s">
        <v>624</v>
      </c>
      <c r="CN1" t="s">
        <v>625</v>
      </c>
      <c r="CO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CX1" t="s">
        <v>635</v>
      </c>
      <c r="CY1" t="s">
        <v>636</v>
      </c>
      <c r="CZ1" t="s">
        <v>637</v>
      </c>
      <c r="DA1" t="s">
        <v>638</v>
      </c>
      <c r="DB1" t="s">
        <v>639</v>
      </c>
      <c r="DC1" t="s">
        <v>640</v>
      </c>
      <c r="DD1" t="s">
        <v>641</v>
      </c>
      <c r="DE1" t="s">
        <v>642</v>
      </c>
      <c r="DF1" t="s">
        <v>643</v>
      </c>
      <c r="DG1" t="s">
        <v>644</v>
      </c>
      <c r="DH1" t="s">
        <v>645</v>
      </c>
      <c r="DI1" t="s">
        <v>646</v>
      </c>
      <c r="DJ1" t="s">
        <v>647</v>
      </c>
      <c r="DK1" t="s">
        <v>648</v>
      </c>
      <c r="DL1" t="s">
        <v>649</v>
      </c>
      <c r="DM1" t="s">
        <v>650</v>
      </c>
      <c r="DN1" t="s">
        <v>651</v>
      </c>
      <c r="DO1" t="s">
        <v>652</v>
      </c>
      <c r="DP1" t="s">
        <v>653</v>
      </c>
      <c r="DQ1" t="s">
        <v>654</v>
      </c>
      <c r="DR1" t="s">
        <v>655</v>
      </c>
      <c r="DS1" t="s">
        <v>656</v>
      </c>
      <c r="DT1" t="s">
        <v>657</v>
      </c>
      <c r="DU1" t="s">
        <v>658</v>
      </c>
      <c r="DV1" t="s">
        <v>659</v>
      </c>
      <c r="DW1" t="s">
        <v>660</v>
      </c>
      <c r="DX1" t="s">
        <v>661</v>
      </c>
      <c r="DY1" t="s">
        <v>662</v>
      </c>
      <c r="DZ1" t="s">
        <v>663</v>
      </c>
      <c r="EA1" t="s">
        <v>664</v>
      </c>
      <c r="EB1" t="s">
        <v>665</v>
      </c>
      <c r="EC1" t="s">
        <v>666</v>
      </c>
      <c r="ED1" t="s">
        <v>667</v>
      </c>
      <c r="EE1" t="s">
        <v>668</v>
      </c>
      <c r="EF1" t="s">
        <v>669</v>
      </c>
      <c r="EG1" t="s">
        <v>670</v>
      </c>
      <c r="EH1" t="s">
        <v>671</v>
      </c>
      <c r="EI1" t="s">
        <v>672</v>
      </c>
      <c r="EJ1" t="s">
        <v>673</v>
      </c>
      <c r="EK1" t="s">
        <v>674</v>
      </c>
      <c r="EL1" t="s">
        <v>675</v>
      </c>
      <c r="EM1" t="s">
        <v>676</v>
      </c>
      <c r="EN1" t="s">
        <v>677</v>
      </c>
      <c r="EO1" t="s">
        <v>678</v>
      </c>
      <c r="EP1" t="s">
        <v>679</v>
      </c>
      <c r="EQ1" t="s">
        <v>680</v>
      </c>
      <c r="ER1" t="s">
        <v>681</v>
      </c>
      <c r="ES1" t="s">
        <v>682</v>
      </c>
      <c r="ET1" t="s">
        <v>683</v>
      </c>
      <c r="EU1" t="s">
        <v>684</v>
      </c>
      <c r="EV1" t="s">
        <v>685</v>
      </c>
    </row>
    <row r="2" spans="1:152" x14ac:dyDescent="0.25">
      <c r="A2">
        <v>7</v>
      </c>
      <c r="B2">
        <v>45463.694571759261</v>
      </c>
      <c r="C2">
        <v>45463.700960648152</v>
      </c>
      <c r="D2" t="s">
        <v>686</v>
      </c>
      <c r="E2" t="s">
        <v>105</v>
      </c>
      <c r="F2">
        <v>22</v>
      </c>
      <c r="I2" t="s">
        <v>489</v>
      </c>
      <c r="L2" t="s">
        <v>687</v>
      </c>
      <c r="M2">
        <v>0</v>
      </c>
      <c r="O2" t="s">
        <v>688</v>
      </c>
      <c r="P2">
        <v>0</v>
      </c>
      <c r="R2" t="s">
        <v>689</v>
      </c>
      <c r="S2">
        <v>1</v>
      </c>
      <c r="U2" t="s">
        <v>689</v>
      </c>
      <c r="V2">
        <v>0</v>
      </c>
      <c r="X2" t="s">
        <v>690</v>
      </c>
      <c r="Y2">
        <v>1</v>
      </c>
      <c r="AA2" t="s">
        <v>15</v>
      </c>
      <c r="AB2">
        <v>1</v>
      </c>
      <c r="AD2" t="s">
        <v>691</v>
      </c>
      <c r="AE2">
        <v>1</v>
      </c>
      <c r="AG2" t="s">
        <v>688</v>
      </c>
      <c r="AH2">
        <v>1</v>
      </c>
      <c r="AJ2" t="s">
        <v>692</v>
      </c>
      <c r="AK2">
        <v>0</v>
      </c>
      <c r="AM2" t="s">
        <v>692</v>
      </c>
      <c r="AN2">
        <v>0</v>
      </c>
      <c r="AP2" t="s">
        <v>693</v>
      </c>
      <c r="AQ2">
        <v>1</v>
      </c>
      <c r="AS2" t="s">
        <v>694</v>
      </c>
      <c r="AT2">
        <v>0</v>
      </c>
      <c r="AV2" t="s">
        <v>692</v>
      </c>
      <c r="AW2">
        <v>0</v>
      </c>
      <c r="AY2" t="s">
        <v>689</v>
      </c>
      <c r="AZ2">
        <v>0</v>
      </c>
      <c r="BB2" t="s">
        <v>695</v>
      </c>
      <c r="BC2">
        <v>1</v>
      </c>
      <c r="BE2" t="s">
        <v>696</v>
      </c>
      <c r="BF2">
        <v>1</v>
      </c>
      <c r="BH2" t="s">
        <v>697</v>
      </c>
      <c r="BI2">
        <v>0</v>
      </c>
      <c r="BK2" t="s">
        <v>698</v>
      </c>
      <c r="BL2">
        <v>0</v>
      </c>
      <c r="BN2" t="s">
        <v>699</v>
      </c>
      <c r="BO2">
        <v>1</v>
      </c>
      <c r="BQ2" t="s">
        <v>700</v>
      </c>
      <c r="BR2">
        <v>0</v>
      </c>
      <c r="BT2" t="s">
        <v>700</v>
      </c>
      <c r="BU2">
        <v>0</v>
      </c>
      <c r="BW2" t="s">
        <v>701</v>
      </c>
      <c r="BX2">
        <v>1</v>
      </c>
      <c r="BZ2" t="s">
        <v>702</v>
      </c>
      <c r="CA2">
        <v>1</v>
      </c>
      <c r="CC2" t="s">
        <v>703</v>
      </c>
      <c r="CD2">
        <v>0</v>
      </c>
      <c r="CF2" t="s">
        <v>704</v>
      </c>
      <c r="CG2">
        <v>1</v>
      </c>
      <c r="CI2" t="s">
        <v>705</v>
      </c>
      <c r="CJ2">
        <v>1</v>
      </c>
      <c r="CL2" t="s">
        <v>706</v>
      </c>
      <c r="CM2">
        <v>0</v>
      </c>
      <c r="CO2" t="s">
        <v>689</v>
      </c>
      <c r="CP2">
        <v>0</v>
      </c>
      <c r="CR2" t="s">
        <v>707</v>
      </c>
      <c r="CS2">
        <v>0</v>
      </c>
      <c r="CU2" t="s">
        <v>689</v>
      </c>
      <c r="CV2">
        <v>0</v>
      </c>
      <c r="CX2" t="s">
        <v>689</v>
      </c>
      <c r="CY2">
        <v>0</v>
      </c>
      <c r="DA2" t="s">
        <v>708</v>
      </c>
      <c r="DB2">
        <v>0</v>
      </c>
      <c r="DD2" t="s">
        <v>689</v>
      </c>
      <c r="DE2">
        <v>0</v>
      </c>
      <c r="DG2" t="s">
        <v>689</v>
      </c>
      <c r="DH2">
        <v>0</v>
      </c>
      <c r="DJ2" t="s">
        <v>709</v>
      </c>
      <c r="DK2">
        <v>0</v>
      </c>
      <c r="DM2" t="s">
        <v>710</v>
      </c>
      <c r="DN2">
        <v>1</v>
      </c>
      <c r="DP2" t="s">
        <v>688</v>
      </c>
      <c r="DQ2">
        <v>0</v>
      </c>
      <c r="DS2" t="s">
        <v>688</v>
      </c>
      <c r="DT2">
        <v>1</v>
      </c>
      <c r="DV2" t="s">
        <v>688</v>
      </c>
      <c r="DW2">
        <v>1</v>
      </c>
      <c r="DY2" t="s">
        <v>711</v>
      </c>
      <c r="DZ2">
        <v>0</v>
      </c>
      <c r="EB2" t="s">
        <v>700</v>
      </c>
      <c r="EC2">
        <v>1</v>
      </c>
      <c r="EE2" t="s">
        <v>700</v>
      </c>
      <c r="EF2">
        <v>0</v>
      </c>
      <c r="EH2" t="s">
        <v>689</v>
      </c>
      <c r="EI2">
        <v>1</v>
      </c>
      <c r="EK2" t="s">
        <v>688</v>
      </c>
      <c r="EL2">
        <v>1</v>
      </c>
      <c r="EN2" t="s">
        <v>688</v>
      </c>
      <c r="EO2">
        <v>1</v>
      </c>
      <c r="EQ2" t="s">
        <v>712</v>
      </c>
      <c r="ER2">
        <v>1</v>
      </c>
      <c r="ET2" t="s">
        <v>713</v>
      </c>
      <c r="EU2">
        <v>1</v>
      </c>
    </row>
    <row r="3" spans="1:152" x14ac:dyDescent="0.25">
      <c r="A3">
        <v>8</v>
      </c>
      <c r="B3">
        <v>45463.697418981479</v>
      </c>
      <c r="C3">
        <v>45463.703125</v>
      </c>
      <c r="D3" t="s">
        <v>714</v>
      </c>
      <c r="E3" t="s">
        <v>160</v>
      </c>
      <c r="F3">
        <v>47</v>
      </c>
      <c r="I3" t="s">
        <v>490</v>
      </c>
      <c r="L3" t="s">
        <v>715</v>
      </c>
      <c r="M3">
        <v>1</v>
      </c>
      <c r="O3" t="s">
        <v>689</v>
      </c>
      <c r="P3">
        <v>1</v>
      </c>
      <c r="R3" t="s">
        <v>689</v>
      </c>
      <c r="S3">
        <v>1</v>
      </c>
      <c r="U3" t="s">
        <v>688</v>
      </c>
      <c r="V3">
        <v>1</v>
      </c>
      <c r="X3" t="s">
        <v>690</v>
      </c>
      <c r="Y3">
        <v>1</v>
      </c>
      <c r="AA3" t="s">
        <v>15</v>
      </c>
      <c r="AB3">
        <v>1</v>
      </c>
      <c r="AD3" t="s">
        <v>691</v>
      </c>
      <c r="AE3">
        <v>1</v>
      </c>
      <c r="AG3" t="s">
        <v>688</v>
      </c>
      <c r="AH3">
        <v>1</v>
      </c>
      <c r="AJ3" t="s">
        <v>694</v>
      </c>
      <c r="AK3">
        <v>1</v>
      </c>
      <c r="AM3" t="s">
        <v>693</v>
      </c>
      <c r="AN3">
        <v>1</v>
      </c>
      <c r="AP3" t="s">
        <v>693</v>
      </c>
      <c r="AQ3">
        <v>1</v>
      </c>
      <c r="AS3" t="s">
        <v>692</v>
      </c>
      <c r="AT3">
        <v>1</v>
      </c>
      <c r="AV3" t="s">
        <v>694</v>
      </c>
      <c r="AW3">
        <v>1</v>
      </c>
      <c r="AY3" t="s">
        <v>688</v>
      </c>
      <c r="AZ3">
        <v>1</v>
      </c>
      <c r="BB3" t="s">
        <v>695</v>
      </c>
      <c r="BC3">
        <v>1</v>
      </c>
      <c r="BE3" t="s">
        <v>696</v>
      </c>
      <c r="BF3">
        <v>1</v>
      </c>
      <c r="BH3" t="s">
        <v>716</v>
      </c>
      <c r="BI3">
        <v>1</v>
      </c>
      <c r="BK3" t="s">
        <v>717</v>
      </c>
      <c r="BL3">
        <v>1</v>
      </c>
      <c r="BN3" t="s">
        <v>699</v>
      </c>
      <c r="BO3">
        <v>1</v>
      </c>
      <c r="BQ3" t="s">
        <v>718</v>
      </c>
      <c r="BR3">
        <v>1</v>
      </c>
      <c r="BT3" t="s">
        <v>702</v>
      </c>
      <c r="BU3">
        <v>1</v>
      </c>
      <c r="BW3" t="s">
        <v>701</v>
      </c>
      <c r="BX3">
        <v>1</v>
      </c>
      <c r="BZ3" t="s">
        <v>702</v>
      </c>
      <c r="CA3">
        <v>1</v>
      </c>
      <c r="CC3" t="s">
        <v>719</v>
      </c>
      <c r="CD3">
        <v>1</v>
      </c>
      <c r="CF3" t="s">
        <v>704</v>
      </c>
      <c r="CG3">
        <v>1</v>
      </c>
      <c r="CI3" t="s">
        <v>705</v>
      </c>
      <c r="CJ3">
        <v>1</v>
      </c>
      <c r="CL3" t="s">
        <v>720</v>
      </c>
      <c r="CM3">
        <v>1</v>
      </c>
      <c r="CO3" t="s">
        <v>688</v>
      </c>
      <c r="CP3">
        <v>1</v>
      </c>
      <c r="CR3" t="s">
        <v>721</v>
      </c>
      <c r="CS3">
        <v>1</v>
      </c>
      <c r="CU3" t="s">
        <v>688</v>
      </c>
      <c r="CV3">
        <v>1</v>
      </c>
      <c r="CX3" t="s">
        <v>688</v>
      </c>
      <c r="CY3">
        <v>1</v>
      </c>
      <c r="DA3" t="s">
        <v>722</v>
      </c>
      <c r="DB3">
        <v>1</v>
      </c>
      <c r="DD3" t="s">
        <v>688</v>
      </c>
      <c r="DE3">
        <v>1</v>
      </c>
      <c r="DG3" t="s">
        <v>688</v>
      </c>
      <c r="DH3">
        <v>1</v>
      </c>
      <c r="DJ3" t="s">
        <v>723</v>
      </c>
      <c r="DK3">
        <v>1</v>
      </c>
      <c r="DM3" t="s">
        <v>710</v>
      </c>
      <c r="DN3">
        <v>1</v>
      </c>
      <c r="DP3" t="s">
        <v>689</v>
      </c>
      <c r="DQ3">
        <v>1</v>
      </c>
      <c r="DS3" t="s">
        <v>688</v>
      </c>
      <c r="DT3">
        <v>1</v>
      </c>
      <c r="DV3" t="s">
        <v>688</v>
      </c>
      <c r="DW3">
        <v>1</v>
      </c>
      <c r="DY3" t="s">
        <v>724</v>
      </c>
      <c r="DZ3">
        <v>1</v>
      </c>
      <c r="EB3" t="s">
        <v>700</v>
      </c>
      <c r="EC3">
        <v>1</v>
      </c>
      <c r="EE3" t="s">
        <v>702</v>
      </c>
      <c r="EF3">
        <v>1</v>
      </c>
      <c r="EH3" t="s">
        <v>689</v>
      </c>
      <c r="EI3">
        <v>1</v>
      </c>
      <c r="EK3" t="s">
        <v>688</v>
      </c>
      <c r="EL3">
        <v>1</v>
      </c>
      <c r="EN3" t="s">
        <v>688</v>
      </c>
      <c r="EO3">
        <v>1</v>
      </c>
      <c r="EQ3" t="s">
        <v>712</v>
      </c>
      <c r="ER3">
        <v>1</v>
      </c>
      <c r="ET3" t="s">
        <v>713</v>
      </c>
      <c r="EU3">
        <v>1</v>
      </c>
    </row>
    <row r="4" spans="1:152" x14ac:dyDescent="0.25">
      <c r="A4">
        <v>9</v>
      </c>
      <c r="B4">
        <v>45463.694687499999</v>
      </c>
      <c r="C4">
        <v>45463.703738425924</v>
      </c>
      <c r="D4" t="s">
        <v>725</v>
      </c>
      <c r="E4" t="s">
        <v>137</v>
      </c>
      <c r="F4">
        <v>23</v>
      </c>
      <c r="I4" t="s">
        <v>158</v>
      </c>
      <c r="L4" t="s">
        <v>726</v>
      </c>
      <c r="M4">
        <v>0</v>
      </c>
      <c r="O4" t="s">
        <v>689</v>
      </c>
      <c r="P4">
        <v>1</v>
      </c>
      <c r="R4" t="s">
        <v>689</v>
      </c>
      <c r="S4">
        <v>1</v>
      </c>
      <c r="U4" t="s">
        <v>689</v>
      </c>
      <c r="V4">
        <v>0</v>
      </c>
      <c r="X4" t="s">
        <v>727</v>
      </c>
      <c r="Y4">
        <v>0</v>
      </c>
      <c r="AA4" t="s">
        <v>726</v>
      </c>
      <c r="AB4">
        <v>0</v>
      </c>
      <c r="AD4" t="s">
        <v>726</v>
      </c>
      <c r="AE4">
        <v>0</v>
      </c>
      <c r="AG4" t="s">
        <v>689</v>
      </c>
      <c r="AH4">
        <v>0</v>
      </c>
      <c r="AJ4" t="s">
        <v>694</v>
      </c>
      <c r="AK4">
        <v>1</v>
      </c>
      <c r="AM4" t="s">
        <v>693</v>
      </c>
      <c r="AN4">
        <v>1</v>
      </c>
      <c r="AP4" t="s">
        <v>693</v>
      </c>
      <c r="AQ4">
        <v>1</v>
      </c>
      <c r="AS4" t="s">
        <v>728</v>
      </c>
      <c r="AT4">
        <v>0</v>
      </c>
      <c r="AV4" t="s">
        <v>694</v>
      </c>
      <c r="AW4">
        <v>1</v>
      </c>
      <c r="AY4" t="s">
        <v>688</v>
      </c>
      <c r="AZ4">
        <v>1</v>
      </c>
      <c r="BB4" t="s">
        <v>729</v>
      </c>
      <c r="BC4">
        <v>0</v>
      </c>
      <c r="BE4" t="s">
        <v>726</v>
      </c>
      <c r="BF4">
        <v>0</v>
      </c>
      <c r="BH4" t="s">
        <v>697</v>
      </c>
      <c r="BI4">
        <v>0</v>
      </c>
      <c r="BK4" t="s">
        <v>717</v>
      </c>
      <c r="BL4">
        <v>1</v>
      </c>
      <c r="BN4" t="s">
        <v>699</v>
      </c>
      <c r="BO4">
        <v>1</v>
      </c>
      <c r="BQ4" t="s">
        <v>718</v>
      </c>
      <c r="BR4">
        <v>1</v>
      </c>
      <c r="BT4" t="s">
        <v>700</v>
      </c>
      <c r="BU4">
        <v>0</v>
      </c>
      <c r="BW4" t="s">
        <v>702</v>
      </c>
      <c r="BX4">
        <v>0</v>
      </c>
      <c r="BZ4" t="s">
        <v>700</v>
      </c>
      <c r="CA4">
        <v>0</v>
      </c>
      <c r="CC4" t="s">
        <v>730</v>
      </c>
      <c r="CD4">
        <v>0</v>
      </c>
      <c r="CF4" t="s">
        <v>704</v>
      </c>
      <c r="CG4">
        <v>1</v>
      </c>
      <c r="CI4" t="s">
        <v>731</v>
      </c>
      <c r="CJ4">
        <v>0</v>
      </c>
      <c r="CL4" t="s">
        <v>706</v>
      </c>
      <c r="CM4">
        <v>0</v>
      </c>
      <c r="CO4" t="s">
        <v>689</v>
      </c>
      <c r="CP4">
        <v>0</v>
      </c>
      <c r="CR4" t="s">
        <v>721</v>
      </c>
      <c r="CS4">
        <v>1</v>
      </c>
      <c r="CU4" t="s">
        <v>688</v>
      </c>
      <c r="CV4">
        <v>1</v>
      </c>
      <c r="CX4" t="s">
        <v>689</v>
      </c>
      <c r="CY4">
        <v>0</v>
      </c>
      <c r="DA4" t="s">
        <v>708</v>
      </c>
      <c r="DB4">
        <v>0</v>
      </c>
      <c r="DD4" t="s">
        <v>688</v>
      </c>
      <c r="DE4">
        <v>1</v>
      </c>
      <c r="DG4" t="s">
        <v>688</v>
      </c>
      <c r="DH4">
        <v>1</v>
      </c>
      <c r="DJ4" t="s">
        <v>706</v>
      </c>
      <c r="DK4">
        <v>0</v>
      </c>
      <c r="DM4" t="s">
        <v>710</v>
      </c>
      <c r="DN4">
        <v>1</v>
      </c>
      <c r="DP4" t="s">
        <v>688</v>
      </c>
      <c r="DQ4">
        <v>0</v>
      </c>
      <c r="DS4" t="s">
        <v>688</v>
      </c>
      <c r="DT4">
        <v>1</v>
      </c>
      <c r="DV4" t="s">
        <v>688</v>
      </c>
      <c r="DW4">
        <v>1</v>
      </c>
      <c r="DY4" t="s">
        <v>732</v>
      </c>
      <c r="DZ4">
        <v>0</v>
      </c>
      <c r="EB4" t="s">
        <v>700</v>
      </c>
      <c r="EC4">
        <v>1</v>
      </c>
      <c r="EE4" t="s">
        <v>702</v>
      </c>
      <c r="EF4">
        <v>1</v>
      </c>
      <c r="EH4" t="s">
        <v>689</v>
      </c>
      <c r="EI4">
        <v>1</v>
      </c>
      <c r="EK4" t="s">
        <v>689</v>
      </c>
      <c r="EL4">
        <v>0</v>
      </c>
      <c r="EN4" t="s">
        <v>689</v>
      </c>
      <c r="EO4">
        <v>0</v>
      </c>
      <c r="EQ4" t="s">
        <v>712</v>
      </c>
      <c r="ER4">
        <v>1</v>
      </c>
      <c r="ET4" t="s">
        <v>713</v>
      </c>
      <c r="EU4">
        <v>1</v>
      </c>
    </row>
    <row r="5" spans="1:152" x14ac:dyDescent="0.25">
      <c r="A5">
        <v>10</v>
      </c>
      <c r="B5">
        <v>45463.6950462963</v>
      </c>
      <c r="C5">
        <v>45463.704004629632</v>
      </c>
      <c r="D5" t="s">
        <v>733</v>
      </c>
      <c r="E5" t="s">
        <v>157</v>
      </c>
      <c r="F5">
        <v>20</v>
      </c>
      <c r="I5" t="s">
        <v>488</v>
      </c>
      <c r="L5" t="s">
        <v>726</v>
      </c>
      <c r="M5">
        <v>0</v>
      </c>
      <c r="O5" t="s">
        <v>688</v>
      </c>
      <c r="P5">
        <v>0</v>
      </c>
      <c r="R5" t="s">
        <v>689</v>
      </c>
      <c r="S5">
        <v>1</v>
      </c>
      <c r="U5" t="s">
        <v>689</v>
      </c>
      <c r="V5">
        <v>0</v>
      </c>
      <c r="X5" t="s">
        <v>726</v>
      </c>
      <c r="Y5">
        <v>0</v>
      </c>
      <c r="AA5" t="s">
        <v>734</v>
      </c>
      <c r="AB5">
        <v>0</v>
      </c>
      <c r="AD5" t="s">
        <v>726</v>
      </c>
      <c r="AE5">
        <v>0</v>
      </c>
      <c r="AG5" t="s">
        <v>688</v>
      </c>
      <c r="AH5">
        <v>1</v>
      </c>
      <c r="AJ5" t="s">
        <v>693</v>
      </c>
      <c r="AK5">
        <v>0</v>
      </c>
      <c r="AM5" t="s">
        <v>694</v>
      </c>
      <c r="AN5">
        <v>0</v>
      </c>
      <c r="AP5" t="s">
        <v>693</v>
      </c>
      <c r="AQ5">
        <v>1</v>
      </c>
      <c r="AS5" t="s">
        <v>694</v>
      </c>
      <c r="AT5">
        <v>0</v>
      </c>
      <c r="AV5" t="s">
        <v>694</v>
      </c>
      <c r="AW5">
        <v>1</v>
      </c>
      <c r="AY5" t="s">
        <v>689</v>
      </c>
      <c r="AZ5">
        <v>0</v>
      </c>
      <c r="BB5" t="s">
        <v>735</v>
      </c>
      <c r="BC5">
        <v>0</v>
      </c>
      <c r="BE5" t="s">
        <v>736</v>
      </c>
      <c r="BF5">
        <v>0</v>
      </c>
      <c r="BH5" t="s">
        <v>737</v>
      </c>
      <c r="BI5">
        <v>0</v>
      </c>
      <c r="BK5" t="s">
        <v>717</v>
      </c>
      <c r="BL5">
        <v>1</v>
      </c>
      <c r="BN5" t="s">
        <v>711</v>
      </c>
      <c r="BO5">
        <v>0</v>
      </c>
      <c r="BQ5" t="s">
        <v>718</v>
      </c>
      <c r="BR5">
        <v>1</v>
      </c>
      <c r="BT5" t="s">
        <v>700</v>
      </c>
      <c r="BU5">
        <v>0</v>
      </c>
      <c r="BW5" t="s">
        <v>718</v>
      </c>
      <c r="BX5">
        <v>0</v>
      </c>
      <c r="BZ5" t="s">
        <v>700</v>
      </c>
      <c r="CA5">
        <v>0</v>
      </c>
      <c r="CC5" t="s">
        <v>730</v>
      </c>
      <c r="CD5">
        <v>0</v>
      </c>
      <c r="CF5" t="s">
        <v>738</v>
      </c>
      <c r="CG5">
        <v>0</v>
      </c>
      <c r="CI5" t="s">
        <v>705</v>
      </c>
      <c r="CJ5">
        <v>1</v>
      </c>
      <c r="CL5" t="s">
        <v>720</v>
      </c>
      <c r="CM5">
        <v>1</v>
      </c>
      <c r="CO5" t="s">
        <v>689</v>
      </c>
      <c r="CP5">
        <v>0</v>
      </c>
      <c r="CR5" t="s">
        <v>739</v>
      </c>
      <c r="CS5">
        <v>0</v>
      </c>
      <c r="CU5" t="s">
        <v>689</v>
      </c>
      <c r="CV5">
        <v>0</v>
      </c>
      <c r="CX5" t="s">
        <v>688</v>
      </c>
      <c r="CY5">
        <v>1</v>
      </c>
      <c r="DA5" t="s">
        <v>722</v>
      </c>
      <c r="DB5">
        <v>1</v>
      </c>
      <c r="DD5" t="s">
        <v>689</v>
      </c>
      <c r="DE5">
        <v>0</v>
      </c>
      <c r="DG5" t="s">
        <v>688</v>
      </c>
      <c r="DH5">
        <v>1</v>
      </c>
      <c r="DJ5" t="s">
        <v>709</v>
      </c>
      <c r="DK5">
        <v>0</v>
      </c>
      <c r="DM5" t="s">
        <v>710</v>
      </c>
      <c r="DN5">
        <v>1</v>
      </c>
      <c r="DP5" t="s">
        <v>688</v>
      </c>
      <c r="DQ5">
        <v>0</v>
      </c>
      <c r="DS5" t="s">
        <v>688</v>
      </c>
      <c r="DT5">
        <v>1</v>
      </c>
      <c r="DV5" t="s">
        <v>688</v>
      </c>
      <c r="DW5">
        <v>1</v>
      </c>
      <c r="DY5" t="s">
        <v>711</v>
      </c>
      <c r="DZ5">
        <v>0</v>
      </c>
      <c r="EB5" t="s">
        <v>740</v>
      </c>
      <c r="EC5">
        <v>0</v>
      </c>
      <c r="EE5" t="s">
        <v>702</v>
      </c>
      <c r="EF5">
        <v>1</v>
      </c>
      <c r="EH5" t="s">
        <v>689</v>
      </c>
      <c r="EI5">
        <v>1</v>
      </c>
      <c r="EK5" t="s">
        <v>688</v>
      </c>
      <c r="EL5">
        <v>1</v>
      </c>
      <c r="EN5" t="s">
        <v>688</v>
      </c>
      <c r="EO5">
        <v>1</v>
      </c>
      <c r="EQ5" t="s">
        <v>712</v>
      </c>
      <c r="ER5">
        <v>1</v>
      </c>
      <c r="ET5" t="s">
        <v>713</v>
      </c>
      <c r="EU5">
        <v>1</v>
      </c>
    </row>
    <row r="6" spans="1:152" x14ac:dyDescent="0.25">
      <c r="A6">
        <v>11</v>
      </c>
      <c r="B6">
        <v>45463.6950462963</v>
      </c>
      <c r="C6">
        <v>45463.704050925924</v>
      </c>
      <c r="D6" t="s">
        <v>741</v>
      </c>
      <c r="E6" t="s">
        <v>119</v>
      </c>
      <c r="F6">
        <v>12</v>
      </c>
      <c r="I6" t="s">
        <v>486</v>
      </c>
      <c r="L6" t="s">
        <v>687</v>
      </c>
      <c r="M6">
        <v>0</v>
      </c>
      <c r="O6" t="s">
        <v>689</v>
      </c>
      <c r="P6">
        <v>1</v>
      </c>
      <c r="R6" t="s">
        <v>689</v>
      </c>
      <c r="S6">
        <v>1</v>
      </c>
      <c r="U6" t="s">
        <v>689</v>
      </c>
      <c r="V6">
        <v>0</v>
      </c>
      <c r="X6" t="s">
        <v>726</v>
      </c>
      <c r="Y6">
        <v>0</v>
      </c>
      <c r="AA6" t="s">
        <v>742</v>
      </c>
      <c r="AB6">
        <v>0</v>
      </c>
      <c r="AD6" t="s">
        <v>726</v>
      </c>
      <c r="AE6">
        <v>0</v>
      </c>
      <c r="AG6" t="s">
        <v>689</v>
      </c>
      <c r="AH6">
        <v>0</v>
      </c>
      <c r="AJ6" t="s">
        <v>694</v>
      </c>
      <c r="AK6">
        <v>1</v>
      </c>
      <c r="AM6" t="s">
        <v>728</v>
      </c>
      <c r="AN6">
        <v>0</v>
      </c>
      <c r="AP6" t="s">
        <v>694</v>
      </c>
      <c r="AQ6">
        <v>0</v>
      </c>
      <c r="AS6" t="s">
        <v>694</v>
      </c>
      <c r="AT6">
        <v>0</v>
      </c>
      <c r="AV6" t="s">
        <v>692</v>
      </c>
      <c r="AW6">
        <v>0</v>
      </c>
      <c r="AY6" t="s">
        <v>689</v>
      </c>
      <c r="AZ6">
        <v>0</v>
      </c>
      <c r="BB6" t="s">
        <v>726</v>
      </c>
      <c r="BC6">
        <v>0</v>
      </c>
      <c r="BE6" t="s">
        <v>743</v>
      </c>
      <c r="BF6">
        <v>0</v>
      </c>
      <c r="BH6" t="s">
        <v>744</v>
      </c>
      <c r="BI6">
        <v>0</v>
      </c>
      <c r="BK6" t="s">
        <v>698</v>
      </c>
      <c r="BL6">
        <v>0</v>
      </c>
      <c r="BN6" t="s">
        <v>711</v>
      </c>
      <c r="BO6">
        <v>0</v>
      </c>
      <c r="BQ6" t="s">
        <v>702</v>
      </c>
      <c r="BR6">
        <v>0</v>
      </c>
      <c r="BT6" t="s">
        <v>700</v>
      </c>
      <c r="BU6">
        <v>0</v>
      </c>
      <c r="BW6" t="s">
        <v>702</v>
      </c>
      <c r="BX6">
        <v>0</v>
      </c>
      <c r="BZ6" t="s">
        <v>702</v>
      </c>
      <c r="CA6">
        <v>1</v>
      </c>
      <c r="CC6" t="s">
        <v>703</v>
      </c>
      <c r="CD6">
        <v>0</v>
      </c>
      <c r="CF6" t="s">
        <v>745</v>
      </c>
      <c r="CG6">
        <v>0</v>
      </c>
      <c r="CI6" t="s">
        <v>705</v>
      </c>
      <c r="CJ6">
        <v>1</v>
      </c>
      <c r="CL6" t="s">
        <v>706</v>
      </c>
      <c r="CM6">
        <v>0</v>
      </c>
      <c r="CO6" t="s">
        <v>689</v>
      </c>
      <c r="CP6">
        <v>0</v>
      </c>
      <c r="CR6" t="s">
        <v>746</v>
      </c>
      <c r="CS6">
        <v>0</v>
      </c>
      <c r="CU6" t="s">
        <v>688</v>
      </c>
      <c r="CV6">
        <v>1</v>
      </c>
      <c r="CX6" t="s">
        <v>689</v>
      </c>
      <c r="CY6">
        <v>0</v>
      </c>
      <c r="DA6" t="s">
        <v>708</v>
      </c>
      <c r="DB6">
        <v>0</v>
      </c>
      <c r="DD6" t="s">
        <v>689</v>
      </c>
      <c r="DE6">
        <v>0</v>
      </c>
      <c r="DG6" t="s">
        <v>689</v>
      </c>
      <c r="DH6">
        <v>0</v>
      </c>
      <c r="DJ6" t="s">
        <v>709</v>
      </c>
      <c r="DK6">
        <v>0</v>
      </c>
      <c r="DM6" t="s">
        <v>747</v>
      </c>
      <c r="DN6">
        <v>0</v>
      </c>
      <c r="DP6" t="s">
        <v>688</v>
      </c>
      <c r="DQ6">
        <v>0</v>
      </c>
      <c r="DS6" t="s">
        <v>689</v>
      </c>
      <c r="DT6">
        <v>0</v>
      </c>
      <c r="DV6" t="s">
        <v>688</v>
      </c>
      <c r="DW6">
        <v>1</v>
      </c>
      <c r="DY6" t="s">
        <v>732</v>
      </c>
      <c r="DZ6">
        <v>0</v>
      </c>
      <c r="EB6" t="s">
        <v>700</v>
      </c>
      <c r="EC6">
        <v>1</v>
      </c>
      <c r="EE6" t="s">
        <v>702</v>
      </c>
      <c r="EF6">
        <v>1</v>
      </c>
      <c r="EH6" t="s">
        <v>689</v>
      </c>
      <c r="EI6">
        <v>1</v>
      </c>
      <c r="EK6" t="s">
        <v>689</v>
      </c>
      <c r="EL6">
        <v>0</v>
      </c>
      <c r="EN6" t="s">
        <v>688</v>
      </c>
      <c r="EO6">
        <v>1</v>
      </c>
      <c r="EQ6" t="s">
        <v>712</v>
      </c>
      <c r="ER6">
        <v>1</v>
      </c>
      <c r="ET6" t="s">
        <v>748</v>
      </c>
      <c r="EU6">
        <v>0</v>
      </c>
    </row>
    <row r="7" spans="1:152" x14ac:dyDescent="0.25">
      <c r="A7">
        <v>12</v>
      </c>
      <c r="B7">
        <v>45463.694409722222</v>
      </c>
      <c r="C7">
        <v>45463.704155092593</v>
      </c>
      <c r="D7" t="s">
        <v>749</v>
      </c>
      <c r="E7" t="s">
        <v>171</v>
      </c>
      <c r="F7">
        <v>24</v>
      </c>
      <c r="I7" t="s">
        <v>491</v>
      </c>
      <c r="L7" t="s">
        <v>687</v>
      </c>
      <c r="M7">
        <v>0</v>
      </c>
      <c r="O7" t="s">
        <v>689</v>
      </c>
      <c r="P7">
        <v>1</v>
      </c>
      <c r="R7" t="s">
        <v>688</v>
      </c>
      <c r="S7">
        <v>0</v>
      </c>
      <c r="U7" t="s">
        <v>688</v>
      </c>
      <c r="V7">
        <v>1</v>
      </c>
      <c r="X7" t="s">
        <v>690</v>
      </c>
      <c r="Y7">
        <v>1</v>
      </c>
      <c r="AA7" t="s">
        <v>726</v>
      </c>
      <c r="AB7">
        <v>0</v>
      </c>
      <c r="AD7" t="s">
        <v>691</v>
      </c>
      <c r="AE7">
        <v>1</v>
      </c>
      <c r="AG7" t="s">
        <v>688</v>
      </c>
      <c r="AH7">
        <v>1</v>
      </c>
      <c r="AJ7" t="s">
        <v>692</v>
      </c>
      <c r="AK7">
        <v>0</v>
      </c>
      <c r="AM7" t="s">
        <v>692</v>
      </c>
      <c r="AN7">
        <v>0</v>
      </c>
      <c r="AP7" t="s">
        <v>693</v>
      </c>
      <c r="AQ7">
        <v>1</v>
      </c>
      <c r="AS7" t="s">
        <v>694</v>
      </c>
      <c r="AT7">
        <v>0</v>
      </c>
      <c r="AV7" t="s">
        <v>694</v>
      </c>
      <c r="AW7">
        <v>1</v>
      </c>
      <c r="AY7" t="s">
        <v>688</v>
      </c>
      <c r="AZ7">
        <v>1</v>
      </c>
      <c r="BB7" t="s">
        <v>695</v>
      </c>
      <c r="BC7">
        <v>1</v>
      </c>
      <c r="BE7" t="s">
        <v>743</v>
      </c>
      <c r="BF7">
        <v>0</v>
      </c>
      <c r="BH7" t="s">
        <v>697</v>
      </c>
      <c r="BI7">
        <v>0</v>
      </c>
      <c r="BK7" t="s">
        <v>698</v>
      </c>
      <c r="BL7">
        <v>0</v>
      </c>
      <c r="BN7" t="s">
        <v>699</v>
      </c>
      <c r="BO7">
        <v>1</v>
      </c>
      <c r="BQ7" t="s">
        <v>702</v>
      </c>
      <c r="BR7">
        <v>0</v>
      </c>
      <c r="BT7" t="s">
        <v>702</v>
      </c>
      <c r="BU7">
        <v>1</v>
      </c>
      <c r="BW7" t="s">
        <v>718</v>
      </c>
      <c r="BX7">
        <v>0</v>
      </c>
      <c r="BZ7" t="s">
        <v>700</v>
      </c>
      <c r="CA7">
        <v>0</v>
      </c>
      <c r="CC7" t="s">
        <v>703</v>
      </c>
      <c r="CD7">
        <v>0</v>
      </c>
      <c r="CF7" t="s">
        <v>704</v>
      </c>
      <c r="CG7">
        <v>1</v>
      </c>
      <c r="CI7" t="s">
        <v>705</v>
      </c>
      <c r="CJ7">
        <v>1</v>
      </c>
      <c r="CL7" t="s">
        <v>706</v>
      </c>
      <c r="CM7">
        <v>0</v>
      </c>
      <c r="CO7" t="s">
        <v>688</v>
      </c>
      <c r="CP7">
        <v>1</v>
      </c>
      <c r="CR7" t="s">
        <v>746</v>
      </c>
      <c r="CS7">
        <v>0</v>
      </c>
      <c r="CU7" t="s">
        <v>688</v>
      </c>
      <c r="CV7">
        <v>1</v>
      </c>
      <c r="CX7" t="s">
        <v>689</v>
      </c>
      <c r="CY7">
        <v>0</v>
      </c>
      <c r="DA7" t="s">
        <v>708</v>
      </c>
      <c r="DB7">
        <v>0</v>
      </c>
      <c r="DD7" t="s">
        <v>689</v>
      </c>
      <c r="DE7">
        <v>0</v>
      </c>
      <c r="DG7" t="s">
        <v>689</v>
      </c>
      <c r="DH7">
        <v>0</v>
      </c>
      <c r="DJ7" t="s">
        <v>709</v>
      </c>
      <c r="DK7">
        <v>0</v>
      </c>
      <c r="DM7" t="s">
        <v>710</v>
      </c>
      <c r="DN7">
        <v>1</v>
      </c>
      <c r="DP7" t="s">
        <v>688</v>
      </c>
      <c r="DQ7">
        <v>0</v>
      </c>
      <c r="DS7" t="s">
        <v>688</v>
      </c>
      <c r="DT7">
        <v>1</v>
      </c>
      <c r="DV7" t="s">
        <v>688</v>
      </c>
      <c r="DW7">
        <v>1</v>
      </c>
      <c r="DY7" t="s">
        <v>711</v>
      </c>
      <c r="DZ7">
        <v>0</v>
      </c>
      <c r="EB7" t="s">
        <v>700</v>
      </c>
      <c r="EC7">
        <v>1</v>
      </c>
      <c r="EE7" t="s">
        <v>702</v>
      </c>
      <c r="EF7">
        <v>1</v>
      </c>
      <c r="EH7" t="s">
        <v>689</v>
      </c>
      <c r="EI7">
        <v>1</v>
      </c>
      <c r="EK7" t="s">
        <v>688</v>
      </c>
      <c r="EL7">
        <v>1</v>
      </c>
      <c r="EN7" t="s">
        <v>689</v>
      </c>
      <c r="EO7">
        <v>0</v>
      </c>
      <c r="EQ7" t="s">
        <v>712</v>
      </c>
      <c r="ER7">
        <v>1</v>
      </c>
      <c r="ET7" t="s">
        <v>713</v>
      </c>
      <c r="EU7">
        <v>1</v>
      </c>
    </row>
    <row r="8" spans="1:152" x14ac:dyDescent="0.25">
      <c r="A8">
        <v>13</v>
      </c>
      <c r="B8">
        <v>45463.694548611114</v>
      </c>
      <c r="C8">
        <v>45463.704236111109</v>
      </c>
      <c r="D8" t="s">
        <v>750</v>
      </c>
      <c r="E8" t="s">
        <v>141</v>
      </c>
      <c r="F8">
        <v>28</v>
      </c>
      <c r="I8" t="s">
        <v>486</v>
      </c>
      <c r="L8" t="s">
        <v>715</v>
      </c>
      <c r="M8">
        <v>1</v>
      </c>
      <c r="O8" t="s">
        <v>689</v>
      </c>
      <c r="P8">
        <v>1</v>
      </c>
      <c r="R8" t="s">
        <v>689</v>
      </c>
      <c r="S8">
        <v>1</v>
      </c>
      <c r="U8" t="s">
        <v>689</v>
      </c>
      <c r="V8">
        <v>0</v>
      </c>
      <c r="X8" t="s">
        <v>690</v>
      </c>
      <c r="Y8">
        <v>1</v>
      </c>
      <c r="AA8" t="s">
        <v>751</v>
      </c>
      <c r="AB8">
        <v>0</v>
      </c>
      <c r="AD8" t="s">
        <v>752</v>
      </c>
      <c r="AE8">
        <v>0</v>
      </c>
      <c r="AG8" t="s">
        <v>689</v>
      </c>
      <c r="AH8">
        <v>0</v>
      </c>
      <c r="AJ8" t="s">
        <v>694</v>
      </c>
      <c r="AK8">
        <v>1</v>
      </c>
      <c r="AM8" t="s">
        <v>693</v>
      </c>
      <c r="AN8">
        <v>1</v>
      </c>
      <c r="AP8" t="s">
        <v>693</v>
      </c>
      <c r="AQ8">
        <v>1</v>
      </c>
      <c r="AS8" t="s">
        <v>692</v>
      </c>
      <c r="AT8">
        <v>1</v>
      </c>
      <c r="AV8" t="s">
        <v>694</v>
      </c>
      <c r="AW8">
        <v>1</v>
      </c>
      <c r="AY8" t="s">
        <v>688</v>
      </c>
      <c r="AZ8">
        <v>1</v>
      </c>
      <c r="BB8" t="s">
        <v>695</v>
      </c>
      <c r="BC8">
        <v>1</v>
      </c>
      <c r="BE8" t="s">
        <v>743</v>
      </c>
      <c r="BF8">
        <v>0</v>
      </c>
      <c r="BH8" t="s">
        <v>744</v>
      </c>
      <c r="BI8">
        <v>0</v>
      </c>
      <c r="BK8" t="s">
        <v>717</v>
      </c>
      <c r="BL8">
        <v>1</v>
      </c>
      <c r="BN8" t="s">
        <v>699</v>
      </c>
      <c r="BO8">
        <v>1</v>
      </c>
      <c r="BQ8" t="s">
        <v>718</v>
      </c>
      <c r="BR8">
        <v>1</v>
      </c>
      <c r="BT8" t="s">
        <v>702</v>
      </c>
      <c r="BU8">
        <v>1</v>
      </c>
      <c r="BW8" t="s">
        <v>701</v>
      </c>
      <c r="BX8">
        <v>1</v>
      </c>
      <c r="BZ8" t="s">
        <v>700</v>
      </c>
      <c r="CA8">
        <v>0</v>
      </c>
      <c r="CC8" t="s">
        <v>719</v>
      </c>
      <c r="CD8">
        <v>1</v>
      </c>
      <c r="CF8" t="s">
        <v>738</v>
      </c>
      <c r="CG8">
        <v>0</v>
      </c>
      <c r="CI8" t="s">
        <v>705</v>
      </c>
      <c r="CJ8">
        <v>1</v>
      </c>
      <c r="CL8" t="s">
        <v>720</v>
      </c>
      <c r="CM8">
        <v>1</v>
      </c>
      <c r="CO8" t="s">
        <v>689</v>
      </c>
      <c r="CP8">
        <v>0</v>
      </c>
      <c r="CR8" t="s">
        <v>746</v>
      </c>
      <c r="CS8">
        <v>0</v>
      </c>
      <c r="CU8" t="s">
        <v>688</v>
      </c>
      <c r="CV8">
        <v>1</v>
      </c>
      <c r="CX8" t="s">
        <v>689</v>
      </c>
      <c r="CY8">
        <v>0</v>
      </c>
      <c r="DA8" t="s">
        <v>722</v>
      </c>
      <c r="DB8">
        <v>1</v>
      </c>
      <c r="DD8" t="s">
        <v>689</v>
      </c>
      <c r="DE8">
        <v>0</v>
      </c>
      <c r="DG8" t="s">
        <v>689</v>
      </c>
      <c r="DH8">
        <v>0</v>
      </c>
      <c r="DJ8" t="s">
        <v>706</v>
      </c>
      <c r="DK8">
        <v>0</v>
      </c>
      <c r="DM8" t="s">
        <v>710</v>
      </c>
      <c r="DN8">
        <v>1</v>
      </c>
      <c r="DP8" t="s">
        <v>688</v>
      </c>
      <c r="DQ8">
        <v>0</v>
      </c>
      <c r="DS8" t="s">
        <v>688</v>
      </c>
      <c r="DT8">
        <v>1</v>
      </c>
      <c r="DV8" t="s">
        <v>689</v>
      </c>
      <c r="DW8">
        <v>0</v>
      </c>
      <c r="DY8" t="s">
        <v>711</v>
      </c>
      <c r="DZ8">
        <v>0</v>
      </c>
      <c r="EB8" t="s">
        <v>700</v>
      </c>
      <c r="EC8">
        <v>1</v>
      </c>
      <c r="EE8" t="s">
        <v>700</v>
      </c>
      <c r="EF8">
        <v>0</v>
      </c>
      <c r="EH8" t="s">
        <v>689</v>
      </c>
      <c r="EI8">
        <v>1</v>
      </c>
      <c r="EK8" t="s">
        <v>688</v>
      </c>
      <c r="EL8">
        <v>1</v>
      </c>
      <c r="EN8" t="s">
        <v>688</v>
      </c>
      <c r="EO8">
        <v>1</v>
      </c>
      <c r="EQ8" t="s">
        <v>753</v>
      </c>
      <c r="ER8">
        <v>0</v>
      </c>
      <c r="ET8" t="s">
        <v>713</v>
      </c>
      <c r="EU8">
        <v>1</v>
      </c>
    </row>
    <row r="9" spans="1:152" x14ac:dyDescent="0.25">
      <c r="A9">
        <v>14</v>
      </c>
      <c r="B9">
        <v>45463.694745370369</v>
      </c>
      <c r="C9">
        <v>45463.704594907409</v>
      </c>
      <c r="D9" t="s">
        <v>754</v>
      </c>
      <c r="E9" t="s">
        <v>121</v>
      </c>
      <c r="F9">
        <v>18</v>
      </c>
      <c r="I9" t="s">
        <v>488</v>
      </c>
      <c r="L9" t="s">
        <v>755</v>
      </c>
      <c r="M9">
        <v>0</v>
      </c>
      <c r="O9" t="s">
        <v>689</v>
      </c>
      <c r="P9">
        <v>1</v>
      </c>
      <c r="R9" t="s">
        <v>689</v>
      </c>
      <c r="S9">
        <v>1</v>
      </c>
      <c r="U9" t="s">
        <v>688</v>
      </c>
      <c r="V9">
        <v>1</v>
      </c>
      <c r="X9" t="s">
        <v>690</v>
      </c>
      <c r="Y9">
        <v>1</v>
      </c>
      <c r="AA9" t="s">
        <v>734</v>
      </c>
      <c r="AB9">
        <v>0</v>
      </c>
      <c r="AD9" t="s">
        <v>691</v>
      </c>
      <c r="AE9">
        <v>1</v>
      </c>
      <c r="AG9" t="s">
        <v>689</v>
      </c>
      <c r="AH9">
        <v>0</v>
      </c>
      <c r="AJ9" t="s">
        <v>692</v>
      </c>
      <c r="AK9">
        <v>0</v>
      </c>
      <c r="AM9" t="s">
        <v>693</v>
      </c>
      <c r="AN9">
        <v>1</v>
      </c>
      <c r="AP9" t="s">
        <v>693</v>
      </c>
      <c r="AQ9">
        <v>1</v>
      </c>
      <c r="AS9" t="s">
        <v>694</v>
      </c>
      <c r="AT9">
        <v>0</v>
      </c>
      <c r="AV9" t="s">
        <v>692</v>
      </c>
      <c r="AW9">
        <v>0</v>
      </c>
      <c r="AY9" t="s">
        <v>689</v>
      </c>
      <c r="AZ9">
        <v>0</v>
      </c>
      <c r="BB9" t="s">
        <v>695</v>
      </c>
      <c r="BC9">
        <v>1</v>
      </c>
      <c r="BE9" t="s">
        <v>736</v>
      </c>
      <c r="BF9">
        <v>0</v>
      </c>
      <c r="BH9" t="s">
        <v>697</v>
      </c>
      <c r="BI9">
        <v>0</v>
      </c>
      <c r="BK9" t="s">
        <v>756</v>
      </c>
      <c r="BL9">
        <v>0</v>
      </c>
      <c r="BN9" t="s">
        <v>699</v>
      </c>
      <c r="BO9">
        <v>1</v>
      </c>
      <c r="BQ9" t="s">
        <v>702</v>
      </c>
      <c r="BR9">
        <v>0</v>
      </c>
      <c r="BT9" t="s">
        <v>700</v>
      </c>
      <c r="BU9">
        <v>0</v>
      </c>
      <c r="BW9" t="s">
        <v>700</v>
      </c>
      <c r="BX9">
        <v>0</v>
      </c>
      <c r="BZ9" t="s">
        <v>700</v>
      </c>
      <c r="CA9">
        <v>0</v>
      </c>
      <c r="CC9" t="s">
        <v>719</v>
      </c>
      <c r="CD9">
        <v>1</v>
      </c>
      <c r="CF9" t="s">
        <v>711</v>
      </c>
      <c r="CG9">
        <v>0</v>
      </c>
      <c r="CI9" t="s">
        <v>705</v>
      </c>
      <c r="CJ9">
        <v>1</v>
      </c>
      <c r="CL9" t="s">
        <v>720</v>
      </c>
      <c r="CM9">
        <v>1</v>
      </c>
      <c r="CO9" t="s">
        <v>689</v>
      </c>
      <c r="CP9">
        <v>0</v>
      </c>
      <c r="CR9" t="s">
        <v>746</v>
      </c>
      <c r="CS9">
        <v>0</v>
      </c>
      <c r="CU9" t="s">
        <v>689</v>
      </c>
      <c r="CV9">
        <v>0</v>
      </c>
      <c r="CX9" t="s">
        <v>689</v>
      </c>
      <c r="CY9">
        <v>0</v>
      </c>
      <c r="DA9" t="s">
        <v>708</v>
      </c>
      <c r="DB9">
        <v>0</v>
      </c>
      <c r="DD9" t="s">
        <v>689</v>
      </c>
      <c r="DE9">
        <v>0</v>
      </c>
      <c r="DG9" t="s">
        <v>689</v>
      </c>
      <c r="DH9">
        <v>0</v>
      </c>
      <c r="DJ9" t="s">
        <v>709</v>
      </c>
      <c r="DK9">
        <v>0</v>
      </c>
      <c r="DM9" t="s">
        <v>710</v>
      </c>
      <c r="DN9">
        <v>1</v>
      </c>
      <c r="DP9" t="s">
        <v>689</v>
      </c>
      <c r="DQ9">
        <v>1</v>
      </c>
      <c r="DS9" t="s">
        <v>688</v>
      </c>
      <c r="DT9">
        <v>1</v>
      </c>
      <c r="DV9" t="s">
        <v>689</v>
      </c>
      <c r="DW9">
        <v>0</v>
      </c>
      <c r="DY9" t="s">
        <v>732</v>
      </c>
      <c r="DZ9">
        <v>0</v>
      </c>
      <c r="EB9" t="s">
        <v>700</v>
      </c>
      <c r="EC9">
        <v>1</v>
      </c>
      <c r="EE9" t="s">
        <v>700</v>
      </c>
      <c r="EF9">
        <v>0</v>
      </c>
      <c r="EH9" t="s">
        <v>689</v>
      </c>
      <c r="EI9">
        <v>1</v>
      </c>
      <c r="EK9" t="s">
        <v>689</v>
      </c>
      <c r="EL9">
        <v>0</v>
      </c>
      <c r="EN9" t="s">
        <v>688</v>
      </c>
      <c r="EO9">
        <v>1</v>
      </c>
      <c r="EQ9" t="s">
        <v>16</v>
      </c>
      <c r="ER9">
        <v>0</v>
      </c>
      <c r="ET9" t="s">
        <v>757</v>
      </c>
      <c r="EU9">
        <v>0</v>
      </c>
    </row>
    <row r="10" spans="1:152" x14ac:dyDescent="0.25">
      <c r="A10">
        <v>15</v>
      </c>
      <c r="B10">
        <v>45463.694571759261</v>
      </c>
      <c r="C10">
        <v>45463.704675925925</v>
      </c>
      <c r="D10" t="s">
        <v>758</v>
      </c>
      <c r="E10" t="s">
        <v>151</v>
      </c>
      <c r="F10">
        <v>26</v>
      </c>
      <c r="I10" t="s">
        <v>488</v>
      </c>
      <c r="L10" t="s">
        <v>687</v>
      </c>
      <c r="M10">
        <v>0</v>
      </c>
      <c r="O10" t="s">
        <v>689</v>
      </c>
      <c r="P10">
        <v>1</v>
      </c>
      <c r="R10" t="s">
        <v>688</v>
      </c>
      <c r="S10">
        <v>0</v>
      </c>
      <c r="U10" t="s">
        <v>688</v>
      </c>
      <c r="V10">
        <v>1</v>
      </c>
      <c r="X10" t="s">
        <v>690</v>
      </c>
      <c r="Y10">
        <v>1</v>
      </c>
      <c r="AA10" t="s">
        <v>751</v>
      </c>
      <c r="AB10">
        <v>0</v>
      </c>
      <c r="AD10" t="s">
        <v>752</v>
      </c>
      <c r="AE10">
        <v>0</v>
      </c>
      <c r="AG10" t="s">
        <v>689</v>
      </c>
      <c r="AH10">
        <v>0</v>
      </c>
      <c r="AJ10" t="s">
        <v>694</v>
      </c>
      <c r="AK10">
        <v>1</v>
      </c>
      <c r="AM10" t="s">
        <v>694</v>
      </c>
      <c r="AN10">
        <v>0</v>
      </c>
      <c r="AP10" t="s">
        <v>693</v>
      </c>
      <c r="AQ10">
        <v>1</v>
      </c>
      <c r="AS10" t="s">
        <v>694</v>
      </c>
      <c r="AT10">
        <v>0</v>
      </c>
      <c r="AV10" t="s">
        <v>694</v>
      </c>
      <c r="AW10">
        <v>1</v>
      </c>
      <c r="AY10" t="s">
        <v>689</v>
      </c>
      <c r="AZ10">
        <v>0</v>
      </c>
      <c r="BB10" t="s">
        <v>695</v>
      </c>
      <c r="BC10">
        <v>1</v>
      </c>
      <c r="BE10" t="s">
        <v>736</v>
      </c>
      <c r="BF10">
        <v>0</v>
      </c>
      <c r="BH10" t="s">
        <v>744</v>
      </c>
      <c r="BI10">
        <v>0</v>
      </c>
      <c r="BK10" t="s">
        <v>717</v>
      </c>
      <c r="BL10">
        <v>1</v>
      </c>
      <c r="BN10" t="s">
        <v>699</v>
      </c>
      <c r="BO10">
        <v>1</v>
      </c>
      <c r="BQ10" t="s">
        <v>702</v>
      </c>
      <c r="BR10">
        <v>0</v>
      </c>
      <c r="BT10" t="s">
        <v>700</v>
      </c>
      <c r="BU10">
        <v>0</v>
      </c>
      <c r="BW10" t="s">
        <v>702</v>
      </c>
      <c r="BX10">
        <v>0</v>
      </c>
      <c r="BZ10" t="s">
        <v>702</v>
      </c>
      <c r="CA10">
        <v>1</v>
      </c>
      <c r="CC10" t="s">
        <v>719</v>
      </c>
      <c r="CD10">
        <v>1</v>
      </c>
      <c r="CF10" t="s">
        <v>704</v>
      </c>
      <c r="CG10">
        <v>1</v>
      </c>
      <c r="CI10" t="s">
        <v>759</v>
      </c>
      <c r="CJ10">
        <v>0</v>
      </c>
      <c r="CL10" t="s">
        <v>723</v>
      </c>
      <c r="CM10">
        <v>0</v>
      </c>
      <c r="CO10" t="s">
        <v>689</v>
      </c>
      <c r="CP10">
        <v>0</v>
      </c>
      <c r="CR10" t="s">
        <v>721</v>
      </c>
      <c r="CS10">
        <v>1</v>
      </c>
      <c r="CU10" t="s">
        <v>688</v>
      </c>
      <c r="CV10">
        <v>1</v>
      </c>
      <c r="CX10" t="s">
        <v>688</v>
      </c>
      <c r="CY10">
        <v>1</v>
      </c>
      <c r="DA10" t="s">
        <v>708</v>
      </c>
      <c r="DB10">
        <v>0</v>
      </c>
      <c r="DD10" t="s">
        <v>689</v>
      </c>
      <c r="DE10">
        <v>0</v>
      </c>
      <c r="DG10" t="s">
        <v>688</v>
      </c>
      <c r="DH10">
        <v>1</v>
      </c>
      <c r="DJ10" t="s">
        <v>723</v>
      </c>
      <c r="DK10">
        <v>1</v>
      </c>
      <c r="DM10" t="s">
        <v>710</v>
      </c>
      <c r="DN10">
        <v>1</v>
      </c>
      <c r="DP10" t="s">
        <v>688</v>
      </c>
      <c r="DQ10">
        <v>0</v>
      </c>
      <c r="DS10" t="s">
        <v>688</v>
      </c>
      <c r="DT10">
        <v>1</v>
      </c>
      <c r="DV10" t="s">
        <v>688</v>
      </c>
      <c r="DW10">
        <v>1</v>
      </c>
      <c r="DY10" t="s">
        <v>724</v>
      </c>
      <c r="DZ10">
        <v>1</v>
      </c>
      <c r="EB10" t="s">
        <v>700</v>
      </c>
      <c r="EC10">
        <v>1</v>
      </c>
      <c r="EE10" t="s">
        <v>700</v>
      </c>
      <c r="EF10">
        <v>0</v>
      </c>
      <c r="EH10" t="s">
        <v>688</v>
      </c>
      <c r="EI10">
        <v>0</v>
      </c>
      <c r="EK10" t="s">
        <v>688</v>
      </c>
      <c r="EL10">
        <v>1</v>
      </c>
      <c r="EN10" t="s">
        <v>688</v>
      </c>
      <c r="EO10">
        <v>1</v>
      </c>
      <c r="EQ10" t="s">
        <v>712</v>
      </c>
      <c r="ER10">
        <v>1</v>
      </c>
      <c r="ET10" t="s">
        <v>713</v>
      </c>
      <c r="EU10">
        <v>1</v>
      </c>
    </row>
    <row r="11" spans="1:152" x14ac:dyDescent="0.25">
      <c r="A11">
        <v>16</v>
      </c>
      <c r="B11">
        <v>45463.535891203705</v>
      </c>
      <c r="C11">
        <v>45463.704756944448</v>
      </c>
      <c r="D11" t="s">
        <v>760</v>
      </c>
      <c r="E11" t="s">
        <v>161</v>
      </c>
      <c r="F11">
        <v>38</v>
      </c>
      <c r="I11" t="s">
        <v>490</v>
      </c>
      <c r="L11" t="s">
        <v>715</v>
      </c>
      <c r="M11">
        <v>1</v>
      </c>
      <c r="O11" t="s">
        <v>689</v>
      </c>
      <c r="P11">
        <v>1</v>
      </c>
      <c r="R11" t="s">
        <v>689</v>
      </c>
      <c r="S11">
        <v>1</v>
      </c>
      <c r="U11" t="s">
        <v>689</v>
      </c>
      <c r="V11">
        <v>0</v>
      </c>
      <c r="X11" t="s">
        <v>690</v>
      </c>
      <c r="Y11">
        <v>1</v>
      </c>
      <c r="AA11" t="s">
        <v>15</v>
      </c>
      <c r="AB11">
        <v>1</v>
      </c>
      <c r="AD11" t="s">
        <v>691</v>
      </c>
      <c r="AE11">
        <v>1</v>
      </c>
      <c r="AG11" t="s">
        <v>688</v>
      </c>
      <c r="AH11">
        <v>1</v>
      </c>
      <c r="AJ11" t="s">
        <v>694</v>
      </c>
      <c r="AK11">
        <v>1</v>
      </c>
      <c r="AM11" t="s">
        <v>693</v>
      </c>
      <c r="AN11">
        <v>1</v>
      </c>
      <c r="AP11" t="s">
        <v>693</v>
      </c>
      <c r="AQ11">
        <v>1</v>
      </c>
      <c r="AS11" t="s">
        <v>692</v>
      </c>
      <c r="AT11">
        <v>1</v>
      </c>
      <c r="AV11" t="s">
        <v>694</v>
      </c>
      <c r="AW11">
        <v>1</v>
      </c>
      <c r="AY11" t="s">
        <v>688</v>
      </c>
      <c r="AZ11">
        <v>1</v>
      </c>
      <c r="BB11" t="s">
        <v>695</v>
      </c>
      <c r="BC11">
        <v>1</v>
      </c>
      <c r="BE11" t="s">
        <v>761</v>
      </c>
      <c r="BF11">
        <v>0</v>
      </c>
      <c r="BH11" t="s">
        <v>716</v>
      </c>
      <c r="BI11">
        <v>1</v>
      </c>
      <c r="BK11" t="s">
        <v>717</v>
      </c>
      <c r="BL11">
        <v>1</v>
      </c>
      <c r="BN11" t="s">
        <v>699</v>
      </c>
      <c r="BO11">
        <v>1</v>
      </c>
      <c r="BQ11" t="s">
        <v>718</v>
      </c>
      <c r="BR11">
        <v>1</v>
      </c>
      <c r="BT11" t="s">
        <v>702</v>
      </c>
      <c r="BU11">
        <v>1</v>
      </c>
      <c r="BW11" t="s">
        <v>701</v>
      </c>
      <c r="BX11">
        <v>1</v>
      </c>
      <c r="BZ11" t="s">
        <v>702</v>
      </c>
      <c r="CA11">
        <v>1</v>
      </c>
      <c r="CC11" t="s">
        <v>719</v>
      </c>
      <c r="CD11">
        <v>1</v>
      </c>
      <c r="CF11" t="s">
        <v>711</v>
      </c>
      <c r="CG11">
        <v>0</v>
      </c>
      <c r="CI11" t="s">
        <v>705</v>
      </c>
      <c r="CJ11">
        <v>1</v>
      </c>
      <c r="CL11" t="s">
        <v>720</v>
      </c>
      <c r="CM11">
        <v>1</v>
      </c>
      <c r="CO11" t="s">
        <v>689</v>
      </c>
      <c r="CP11">
        <v>0</v>
      </c>
      <c r="CR11" t="s">
        <v>739</v>
      </c>
      <c r="CS11">
        <v>0</v>
      </c>
      <c r="CU11" t="s">
        <v>688</v>
      </c>
      <c r="CV11">
        <v>1</v>
      </c>
      <c r="CX11" t="s">
        <v>688</v>
      </c>
      <c r="CY11">
        <v>1</v>
      </c>
      <c r="DA11" t="s">
        <v>722</v>
      </c>
      <c r="DB11">
        <v>1</v>
      </c>
      <c r="DD11" t="s">
        <v>689</v>
      </c>
      <c r="DE11">
        <v>0</v>
      </c>
      <c r="DG11" t="s">
        <v>689</v>
      </c>
      <c r="DH11">
        <v>0</v>
      </c>
      <c r="DJ11" t="s">
        <v>723</v>
      </c>
      <c r="DK11">
        <v>1</v>
      </c>
      <c r="DM11" t="s">
        <v>710</v>
      </c>
      <c r="DN11">
        <v>1</v>
      </c>
      <c r="DP11" t="s">
        <v>689</v>
      </c>
      <c r="DQ11">
        <v>1</v>
      </c>
      <c r="DS11" t="s">
        <v>688</v>
      </c>
      <c r="DT11">
        <v>1</v>
      </c>
      <c r="DV11" t="s">
        <v>688</v>
      </c>
      <c r="DW11">
        <v>1</v>
      </c>
      <c r="DY11" t="s">
        <v>711</v>
      </c>
      <c r="DZ11">
        <v>0</v>
      </c>
      <c r="EB11" t="s">
        <v>700</v>
      </c>
      <c r="EC11">
        <v>1</v>
      </c>
      <c r="EE11" t="s">
        <v>700</v>
      </c>
      <c r="EF11">
        <v>0</v>
      </c>
      <c r="EH11" t="s">
        <v>689</v>
      </c>
      <c r="EI11">
        <v>1</v>
      </c>
      <c r="EK11" t="s">
        <v>688</v>
      </c>
      <c r="EL11">
        <v>1</v>
      </c>
      <c r="EN11" t="s">
        <v>688</v>
      </c>
      <c r="EO11">
        <v>1</v>
      </c>
      <c r="EQ11" t="s">
        <v>712</v>
      </c>
      <c r="ER11">
        <v>1</v>
      </c>
      <c r="ET11" t="s">
        <v>713</v>
      </c>
      <c r="EU11">
        <v>1</v>
      </c>
    </row>
    <row r="12" spans="1:152" x14ac:dyDescent="0.25">
      <c r="A12">
        <v>17</v>
      </c>
      <c r="B12">
        <v>45463.694837962961</v>
      </c>
      <c r="C12">
        <v>45463.704861111109</v>
      </c>
      <c r="D12" t="s">
        <v>762</v>
      </c>
      <c r="E12" t="s">
        <v>117</v>
      </c>
      <c r="F12">
        <v>29</v>
      </c>
      <c r="I12" t="s">
        <v>489</v>
      </c>
      <c r="L12" t="s">
        <v>715</v>
      </c>
      <c r="M12">
        <v>1</v>
      </c>
      <c r="O12" t="s">
        <v>689</v>
      </c>
      <c r="P12">
        <v>1</v>
      </c>
      <c r="R12" t="s">
        <v>688</v>
      </c>
      <c r="S12">
        <v>0</v>
      </c>
      <c r="U12" t="s">
        <v>689</v>
      </c>
      <c r="V12">
        <v>0</v>
      </c>
      <c r="X12" t="s">
        <v>690</v>
      </c>
      <c r="Y12">
        <v>1</v>
      </c>
      <c r="AA12" t="s">
        <v>15</v>
      </c>
      <c r="AB12">
        <v>1</v>
      </c>
      <c r="AD12" t="s">
        <v>691</v>
      </c>
      <c r="AE12">
        <v>1</v>
      </c>
      <c r="AG12" t="s">
        <v>688</v>
      </c>
      <c r="AH12">
        <v>1</v>
      </c>
      <c r="AJ12" t="s">
        <v>694</v>
      </c>
      <c r="AK12">
        <v>1</v>
      </c>
      <c r="AM12" t="s">
        <v>693</v>
      </c>
      <c r="AN12">
        <v>1</v>
      </c>
      <c r="AP12" t="s">
        <v>693</v>
      </c>
      <c r="AQ12">
        <v>1</v>
      </c>
      <c r="AS12" t="s">
        <v>692</v>
      </c>
      <c r="AT12">
        <v>1</v>
      </c>
      <c r="AV12" t="s">
        <v>694</v>
      </c>
      <c r="AW12">
        <v>1</v>
      </c>
      <c r="AY12" t="s">
        <v>689</v>
      </c>
      <c r="AZ12">
        <v>0</v>
      </c>
      <c r="BB12" t="s">
        <v>695</v>
      </c>
      <c r="BC12">
        <v>1</v>
      </c>
      <c r="BE12" t="s">
        <v>743</v>
      </c>
      <c r="BF12">
        <v>0</v>
      </c>
      <c r="BH12" t="s">
        <v>744</v>
      </c>
      <c r="BI12">
        <v>0</v>
      </c>
      <c r="BK12" t="s">
        <v>717</v>
      </c>
      <c r="BL12">
        <v>1</v>
      </c>
      <c r="BN12" t="s">
        <v>699</v>
      </c>
      <c r="BO12">
        <v>1</v>
      </c>
      <c r="BQ12" t="s">
        <v>702</v>
      </c>
      <c r="BR12">
        <v>0</v>
      </c>
      <c r="BT12" t="s">
        <v>702</v>
      </c>
      <c r="BU12">
        <v>1</v>
      </c>
      <c r="BW12" t="s">
        <v>701</v>
      </c>
      <c r="BX12">
        <v>1</v>
      </c>
      <c r="BZ12" t="s">
        <v>702</v>
      </c>
      <c r="CA12">
        <v>1</v>
      </c>
      <c r="CC12" t="s">
        <v>703</v>
      </c>
      <c r="CD12">
        <v>0</v>
      </c>
      <c r="CF12" t="s">
        <v>738</v>
      </c>
      <c r="CG12">
        <v>0</v>
      </c>
      <c r="CI12" t="s">
        <v>705</v>
      </c>
      <c r="CJ12">
        <v>1</v>
      </c>
      <c r="CL12" t="s">
        <v>720</v>
      </c>
      <c r="CM12">
        <v>1</v>
      </c>
      <c r="CO12" t="s">
        <v>689</v>
      </c>
      <c r="CP12">
        <v>0</v>
      </c>
      <c r="CR12" t="s">
        <v>707</v>
      </c>
      <c r="CS12">
        <v>0</v>
      </c>
      <c r="CU12" t="s">
        <v>688</v>
      </c>
      <c r="CV12">
        <v>1</v>
      </c>
      <c r="CX12" t="s">
        <v>689</v>
      </c>
      <c r="CY12">
        <v>0</v>
      </c>
      <c r="DA12" t="s">
        <v>722</v>
      </c>
      <c r="DB12">
        <v>1</v>
      </c>
      <c r="DD12" t="s">
        <v>689</v>
      </c>
      <c r="DE12">
        <v>0</v>
      </c>
      <c r="DG12" t="s">
        <v>689</v>
      </c>
      <c r="DH12">
        <v>0</v>
      </c>
      <c r="DJ12" t="s">
        <v>709</v>
      </c>
      <c r="DK12">
        <v>0</v>
      </c>
      <c r="DM12" t="s">
        <v>710</v>
      </c>
      <c r="DN12">
        <v>1</v>
      </c>
      <c r="DP12" t="s">
        <v>689</v>
      </c>
      <c r="DQ12">
        <v>1</v>
      </c>
      <c r="DS12" t="s">
        <v>688</v>
      </c>
      <c r="DT12">
        <v>1</v>
      </c>
      <c r="DV12" t="s">
        <v>688</v>
      </c>
      <c r="DW12">
        <v>1</v>
      </c>
      <c r="DY12" t="s">
        <v>724</v>
      </c>
      <c r="DZ12">
        <v>1</v>
      </c>
      <c r="EB12" t="s">
        <v>702</v>
      </c>
      <c r="EC12">
        <v>0</v>
      </c>
      <c r="EE12" t="s">
        <v>702</v>
      </c>
      <c r="EF12">
        <v>1</v>
      </c>
      <c r="EH12" t="s">
        <v>689</v>
      </c>
      <c r="EI12">
        <v>1</v>
      </c>
      <c r="EK12" t="s">
        <v>689</v>
      </c>
      <c r="EL12">
        <v>0</v>
      </c>
      <c r="EN12" t="s">
        <v>689</v>
      </c>
      <c r="EO12">
        <v>0</v>
      </c>
      <c r="EQ12" t="s">
        <v>16</v>
      </c>
      <c r="ER12">
        <v>0</v>
      </c>
      <c r="ET12" t="s">
        <v>713</v>
      </c>
      <c r="EU12">
        <v>1</v>
      </c>
    </row>
    <row r="13" spans="1:152" x14ac:dyDescent="0.25">
      <c r="A13">
        <v>18</v>
      </c>
      <c r="B13">
        <v>45463.694432870368</v>
      </c>
      <c r="C13">
        <v>45463.705821759257</v>
      </c>
      <c r="D13" t="s">
        <v>763</v>
      </c>
      <c r="E13" t="s">
        <v>116</v>
      </c>
      <c r="F13">
        <v>19</v>
      </c>
      <c r="I13" t="s">
        <v>489</v>
      </c>
      <c r="L13" t="s">
        <v>726</v>
      </c>
      <c r="M13">
        <v>0</v>
      </c>
      <c r="O13" t="s">
        <v>689</v>
      </c>
      <c r="P13">
        <v>1</v>
      </c>
      <c r="R13" t="s">
        <v>689</v>
      </c>
      <c r="S13">
        <v>1</v>
      </c>
      <c r="U13" t="s">
        <v>688</v>
      </c>
      <c r="V13">
        <v>1</v>
      </c>
      <c r="X13" t="s">
        <v>690</v>
      </c>
      <c r="Y13">
        <v>1</v>
      </c>
      <c r="AA13" t="s">
        <v>726</v>
      </c>
      <c r="AB13">
        <v>0</v>
      </c>
      <c r="AD13" t="s">
        <v>726</v>
      </c>
      <c r="AE13">
        <v>0</v>
      </c>
      <c r="AG13" t="s">
        <v>688</v>
      </c>
      <c r="AH13">
        <v>1</v>
      </c>
      <c r="AJ13" t="s">
        <v>728</v>
      </c>
      <c r="AK13">
        <v>0</v>
      </c>
      <c r="AM13" t="s">
        <v>693</v>
      </c>
      <c r="AN13">
        <v>1</v>
      </c>
      <c r="AP13" t="s">
        <v>693</v>
      </c>
      <c r="AQ13">
        <v>1</v>
      </c>
      <c r="AS13" t="s">
        <v>694</v>
      </c>
      <c r="AT13">
        <v>0</v>
      </c>
      <c r="AV13" t="s">
        <v>692</v>
      </c>
      <c r="AW13">
        <v>0</v>
      </c>
      <c r="AY13" t="s">
        <v>689</v>
      </c>
      <c r="AZ13">
        <v>0</v>
      </c>
      <c r="BB13" t="s">
        <v>726</v>
      </c>
      <c r="BC13">
        <v>0</v>
      </c>
      <c r="BE13" t="s">
        <v>726</v>
      </c>
      <c r="BF13">
        <v>0</v>
      </c>
      <c r="BH13" t="s">
        <v>737</v>
      </c>
      <c r="BI13">
        <v>0</v>
      </c>
      <c r="BK13" t="s">
        <v>756</v>
      </c>
      <c r="BL13">
        <v>0</v>
      </c>
      <c r="BN13" t="s">
        <v>764</v>
      </c>
      <c r="BO13">
        <v>0</v>
      </c>
      <c r="BQ13" t="s">
        <v>701</v>
      </c>
      <c r="BR13">
        <v>0</v>
      </c>
      <c r="BT13" t="s">
        <v>700</v>
      </c>
      <c r="BU13">
        <v>0</v>
      </c>
      <c r="BW13" t="s">
        <v>702</v>
      </c>
      <c r="BX13">
        <v>0</v>
      </c>
      <c r="BZ13" t="s">
        <v>718</v>
      </c>
      <c r="CA13">
        <v>0</v>
      </c>
      <c r="CC13" t="s">
        <v>730</v>
      </c>
      <c r="CD13">
        <v>0</v>
      </c>
      <c r="CF13" t="s">
        <v>765</v>
      </c>
      <c r="CG13">
        <v>0</v>
      </c>
      <c r="CI13" t="s">
        <v>705</v>
      </c>
      <c r="CJ13">
        <v>1</v>
      </c>
      <c r="CL13" t="s">
        <v>720</v>
      </c>
      <c r="CM13">
        <v>1</v>
      </c>
      <c r="CO13" t="s">
        <v>689</v>
      </c>
      <c r="CP13">
        <v>0</v>
      </c>
      <c r="CR13" t="s">
        <v>721</v>
      </c>
      <c r="CS13">
        <v>1</v>
      </c>
      <c r="CU13" t="s">
        <v>689</v>
      </c>
      <c r="CV13">
        <v>0</v>
      </c>
      <c r="CX13" t="s">
        <v>689</v>
      </c>
      <c r="CY13">
        <v>0</v>
      </c>
      <c r="DA13" t="s">
        <v>766</v>
      </c>
      <c r="DB13">
        <v>0</v>
      </c>
      <c r="DD13" t="s">
        <v>688</v>
      </c>
      <c r="DE13">
        <v>1</v>
      </c>
      <c r="DG13" t="s">
        <v>688</v>
      </c>
      <c r="DH13">
        <v>1</v>
      </c>
      <c r="DJ13" t="s">
        <v>706</v>
      </c>
      <c r="DK13">
        <v>0</v>
      </c>
      <c r="DM13" t="s">
        <v>747</v>
      </c>
      <c r="DN13">
        <v>0</v>
      </c>
      <c r="DP13" t="s">
        <v>688</v>
      </c>
      <c r="DQ13">
        <v>0</v>
      </c>
      <c r="DS13" t="s">
        <v>688</v>
      </c>
      <c r="DT13">
        <v>1</v>
      </c>
      <c r="DV13" t="s">
        <v>688</v>
      </c>
      <c r="DW13">
        <v>1</v>
      </c>
      <c r="DY13" t="s">
        <v>711</v>
      </c>
      <c r="DZ13">
        <v>0</v>
      </c>
      <c r="EB13" t="s">
        <v>700</v>
      </c>
      <c r="EC13">
        <v>1</v>
      </c>
      <c r="EE13" t="s">
        <v>700</v>
      </c>
      <c r="EF13">
        <v>0</v>
      </c>
      <c r="EH13" t="s">
        <v>689</v>
      </c>
      <c r="EI13">
        <v>1</v>
      </c>
      <c r="EK13" t="s">
        <v>688</v>
      </c>
      <c r="EL13">
        <v>1</v>
      </c>
      <c r="EN13" t="s">
        <v>689</v>
      </c>
      <c r="EO13">
        <v>0</v>
      </c>
      <c r="EQ13" t="s">
        <v>712</v>
      </c>
      <c r="ER13">
        <v>1</v>
      </c>
      <c r="ET13" t="s">
        <v>713</v>
      </c>
      <c r="EU13">
        <v>1</v>
      </c>
    </row>
    <row r="14" spans="1:152" x14ac:dyDescent="0.25">
      <c r="A14">
        <v>19</v>
      </c>
      <c r="B14">
        <v>45463.694641203707</v>
      </c>
      <c r="C14">
        <v>45463.706469907411</v>
      </c>
      <c r="D14" t="s">
        <v>767</v>
      </c>
      <c r="E14" t="s">
        <v>56</v>
      </c>
      <c r="F14">
        <v>23</v>
      </c>
      <c r="I14" t="s">
        <v>487</v>
      </c>
      <c r="L14" t="s">
        <v>687</v>
      </c>
      <c r="M14">
        <v>0</v>
      </c>
      <c r="O14" t="s">
        <v>689</v>
      </c>
      <c r="P14">
        <v>1</v>
      </c>
      <c r="R14" t="s">
        <v>689</v>
      </c>
      <c r="S14">
        <v>1</v>
      </c>
      <c r="U14" t="s">
        <v>688</v>
      </c>
      <c r="V14">
        <v>1</v>
      </c>
      <c r="X14" t="s">
        <v>690</v>
      </c>
      <c r="Y14">
        <v>1</v>
      </c>
      <c r="AA14" t="s">
        <v>726</v>
      </c>
      <c r="AB14">
        <v>0</v>
      </c>
      <c r="AD14" t="s">
        <v>726</v>
      </c>
      <c r="AE14">
        <v>0</v>
      </c>
      <c r="AG14" t="s">
        <v>688</v>
      </c>
      <c r="AH14">
        <v>1</v>
      </c>
      <c r="AJ14" t="s">
        <v>692</v>
      </c>
      <c r="AK14">
        <v>0</v>
      </c>
      <c r="AM14" t="s">
        <v>693</v>
      </c>
      <c r="AN14">
        <v>1</v>
      </c>
      <c r="AP14" t="s">
        <v>693</v>
      </c>
      <c r="AQ14">
        <v>1</v>
      </c>
      <c r="AS14" t="s">
        <v>692</v>
      </c>
      <c r="AT14">
        <v>1</v>
      </c>
      <c r="AV14" t="s">
        <v>694</v>
      </c>
      <c r="AW14">
        <v>1</v>
      </c>
      <c r="AY14" t="s">
        <v>689</v>
      </c>
      <c r="AZ14">
        <v>0</v>
      </c>
      <c r="BB14" t="s">
        <v>695</v>
      </c>
      <c r="BC14">
        <v>1</v>
      </c>
      <c r="BE14" t="s">
        <v>736</v>
      </c>
      <c r="BF14">
        <v>0</v>
      </c>
      <c r="BH14" t="s">
        <v>697</v>
      </c>
      <c r="BI14">
        <v>0</v>
      </c>
      <c r="BK14" t="s">
        <v>717</v>
      </c>
      <c r="BL14">
        <v>1</v>
      </c>
      <c r="BN14" t="s">
        <v>768</v>
      </c>
      <c r="BO14">
        <v>0</v>
      </c>
      <c r="BQ14" t="s">
        <v>700</v>
      </c>
      <c r="BR14">
        <v>0</v>
      </c>
      <c r="BT14" t="s">
        <v>718</v>
      </c>
      <c r="BU14">
        <v>0</v>
      </c>
      <c r="BW14" t="s">
        <v>701</v>
      </c>
      <c r="BX14">
        <v>1</v>
      </c>
      <c r="BZ14" t="s">
        <v>700</v>
      </c>
      <c r="CA14">
        <v>0</v>
      </c>
      <c r="CC14" t="s">
        <v>730</v>
      </c>
      <c r="CD14">
        <v>0</v>
      </c>
      <c r="CF14" t="s">
        <v>738</v>
      </c>
      <c r="CG14">
        <v>0</v>
      </c>
      <c r="CI14" t="s">
        <v>705</v>
      </c>
      <c r="CJ14">
        <v>1</v>
      </c>
      <c r="CL14" t="s">
        <v>706</v>
      </c>
      <c r="CM14">
        <v>0</v>
      </c>
      <c r="CO14" t="s">
        <v>689</v>
      </c>
      <c r="CP14">
        <v>0</v>
      </c>
      <c r="CR14" t="s">
        <v>721</v>
      </c>
      <c r="CS14">
        <v>1</v>
      </c>
      <c r="CU14" t="s">
        <v>689</v>
      </c>
      <c r="CV14">
        <v>0</v>
      </c>
      <c r="CX14" t="s">
        <v>688</v>
      </c>
      <c r="CY14">
        <v>1</v>
      </c>
      <c r="DA14" t="s">
        <v>708</v>
      </c>
      <c r="DB14">
        <v>0</v>
      </c>
      <c r="DD14" t="s">
        <v>689</v>
      </c>
      <c r="DE14">
        <v>0</v>
      </c>
      <c r="DG14" t="s">
        <v>688</v>
      </c>
      <c r="DH14">
        <v>1</v>
      </c>
      <c r="DJ14" t="s">
        <v>709</v>
      </c>
      <c r="DK14">
        <v>0</v>
      </c>
      <c r="DM14" t="s">
        <v>747</v>
      </c>
      <c r="DN14">
        <v>0</v>
      </c>
      <c r="DP14" t="s">
        <v>688</v>
      </c>
      <c r="DQ14">
        <v>0</v>
      </c>
      <c r="DS14" t="s">
        <v>688</v>
      </c>
      <c r="DT14">
        <v>1</v>
      </c>
      <c r="DV14" t="s">
        <v>688</v>
      </c>
      <c r="DW14">
        <v>1</v>
      </c>
      <c r="DY14" t="s">
        <v>724</v>
      </c>
      <c r="DZ14">
        <v>1</v>
      </c>
      <c r="EB14" t="s">
        <v>700</v>
      </c>
      <c r="EC14">
        <v>1</v>
      </c>
      <c r="EE14" t="s">
        <v>700</v>
      </c>
      <c r="EF14">
        <v>0</v>
      </c>
      <c r="EH14" t="s">
        <v>688</v>
      </c>
      <c r="EI14">
        <v>0</v>
      </c>
      <c r="EK14" t="s">
        <v>688</v>
      </c>
      <c r="EL14">
        <v>1</v>
      </c>
      <c r="EN14" t="s">
        <v>688</v>
      </c>
      <c r="EO14">
        <v>1</v>
      </c>
      <c r="EQ14" t="s">
        <v>753</v>
      </c>
      <c r="ER14">
        <v>0</v>
      </c>
      <c r="ET14" t="s">
        <v>713</v>
      </c>
      <c r="EU14">
        <v>1</v>
      </c>
    </row>
    <row r="15" spans="1:152" x14ac:dyDescent="0.25">
      <c r="A15">
        <v>20</v>
      </c>
      <c r="B15">
        <v>45463.696643518517</v>
      </c>
      <c r="C15">
        <v>45463.70648148148</v>
      </c>
      <c r="D15" t="s">
        <v>769</v>
      </c>
      <c r="E15" t="s">
        <v>169</v>
      </c>
      <c r="F15">
        <v>19</v>
      </c>
      <c r="I15" t="s">
        <v>491</v>
      </c>
      <c r="L15" t="s">
        <v>726</v>
      </c>
      <c r="M15">
        <v>0</v>
      </c>
      <c r="O15" t="s">
        <v>689</v>
      </c>
      <c r="P15">
        <v>1</v>
      </c>
      <c r="R15" t="s">
        <v>689</v>
      </c>
      <c r="S15">
        <v>1</v>
      </c>
      <c r="U15" t="s">
        <v>688</v>
      </c>
      <c r="V15">
        <v>1</v>
      </c>
      <c r="X15" t="s">
        <v>726</v>
      </c>
      <c r="Y15">
        <v>0</v>
      </c>
      <c r="AA15" t="s">
        <v>726</v>
      </c>
      <c r="AB15">
        <v>0</v>
      </c>
      <c r="AD15" t="s">
        <v>752</v>
      </c>
      <c r="AE15">
        <v>0</v>
      </c>
      <c r="AG15" t="s">
        <v>689</v>
      </c>
      <c r="AH15">
        <v>0</v>
      </c>
      <c r="AJ15" t="s">
        <v>694</v>
      </c>
      <c r="AK15">
        <v>1</v>
      </c>
      <c r="AM15" t="s">
        <v>693</v>
      </c>
      <c r="AN15">
        <v>1</v>
      </c>
      <c r="AP15" t="s">
        <v>693</v>
      </c>
      <c r="AQ15">
        <v>1</v>
      </c>
      <c r="AS15" t="s">
        <v>692</v>
      </c>
      <c r="AT15">
        <v>1</v>
      </c>
      <c r="AV15" t="s">
        <v>694</v>
      </c>
      <c r="AW15">
        <v>1</v>
      </c>
      <c r="AY15" t="s">
        <v>689</v>
      </c>
      <c r="AZ15">
        <v>0</v>
      </c>
      <c r="BB15" t="s">
        <v>695</v>
      </c>
      <c r="BC15">
        <v>1</v>
      </c>
      <c r="BE15" t="s">
        <v>726</v>
      </c>
      <c r="BF15">
        <v>0</v>
      </c>
      <c r="BH15" t="s">
        <v>697</v>
      </c>
      <c r="BI15">
        <v>0</v>
      </c>
      <c r="BK15" t="s">
        <v>717</v>
      </c>
      <c r="BL15">
        <v>1</v>
      </c>
      <c r="BN15" t="s">
        <v>699</v>
      </c>
      <c r="BO15">
        <v>1</v>
      </c>
      <c r="BQ15" t="s">
        <v>718</v>
      </c>
      <c r="BR15">
        <v>1</v>
      </c>
      <c r="BT15" t="s">
        <v>700</v>
      </c>
      <c r="BU15">
        <v>0</v>
      </c>
      <c r="BW15" t="s">
        <v>701</v>
      </c>
      <c r="BX15">
        <v>1</v>
      </c>
      <c r="BZ15" t="s">
        <v>701</v>
      </c>
      <c r="CA15">
        <v>0</v>
      </c>
      <c r="CC15" t="s">
        <v>730</v>
      </c>
      <c r="CD15">
        <v>0</v>
      </c>
      <c r="CF15" t="s">
        <v>711</v>
      </c>
      <c r="CG15">
        <v>0</v>
      </c>
      <c r="CI15" t="s">
        <v>705</v>
      </c>
      <c r="CJ15">
        <v>1</v>
      </c>
      <c r="CL15" t="s">
        <v>723</v>
      </c>
      <c r="CM15">
        <v>0</v>
      </c>
      <c r="CO15" t="s">
        <v>689</v>
      </c>
      <c r="CP15">
        <v>0</v>
      </c>
      <c r="CR15" t="s">
        <v>746</v>
      </c>
      <c r="CS15">
        <v>0</v>
      </c>
      <c r="CU15" t="s">
        <v>688</v>
      </c>
      <c r="CV15">
        <v>1</v>
      </c>
      <c r="CX15" t="s">
        <v>689</v>
      </c>
      <c r="CY15">
        <v>0</v>
      </c>
      <c r="DA15" t="s">
        <v>722</v>
      </c>
      <c r="DB15">
        <v>1</v>
      </c>
      <c r="DD15" t="s">
        <v>689</v>
      </c>
      <c r="DE15">
        <v>0</v>
      </c>
      <c r="DG15" t="s">
        <v>689</v>
      </c>
      <c r="DH15">
        <v>0</v>
      </c>
      <c r="DJ15" t="s">
        <v>770</v>
      </c>
      <c r="DK15">
        <v>0</v>
      </c>
      <c r="DM15" t="s">
        <v>710</v>
      </c>
      <c r="DN15">
        <v>1</v>
      </c>
      <c r="DP15" t="s">
        <v>688</v>
      </c>
      <c r="DQ15">
        <v>0</v>
      </c>
      <c r="DS15" t="s">
        <v>688</v>
      </c>
      <c r="DT15">
        <v>1</v>
      </c>
      <c r="DV15" t="s">
        <v>689</v>
      </c>
      <c r="DW15">
        <v>0</v>
      </c>
      <c r="DY15" t="s">
        <v>711</v>
      </c>
      <c r="DZ15">
        <v>0</v>
      </c>
      <c r="EB15" t="s">
        <v>771</v>
      </c>
      <c r="EC15">
        <v>0</v>
      </c>
      <c r="EE15" t="s">
        <v>700</v>
      </c>
      <c r="EF15">
        <v>0</v>
      </c>
      <c r="EH15" t="s">
        <v>689</v>
      </c>
      <c r="EI15">
        <v>1</v>
      </c>
      <c r="EK15" t="s">
        <v>689</v>
      </c>
      <c r="EL15">
        <v>0</v>
      </c>
      <c r="EN15" t="s">
        <v>689</v>
      </c>
      <c r="EO15">
        <v>0</v>
      </c>
      <c r="EQ15" t="s">
        <v>753</v>
      </c>
      <c r="ER15">
        <v>0</v>
      </c>
      <c r="ET15" t="s">
        <v>748</v>
      </c>
      <c r="EU15">
        <v>0</v>
      </c>
    </row>
    <row r="16" spans="1:152" x14ac:dyDescent="0.25">
      <c r="A16">
        <v>21</v>
      </c>
      <c r="B16">
        <v>45463.694606481484</v>
      </c>
      <c r="C16">
        <v>45463.70653935185</v>
      </c>
      <c r="D16" t="s">
        <v>772</v>
      </c>
      <c r="E16" t="s">
        <v>162</v>
      </c>
      <c r="F16">
        <v>26</v>
      </c>
      <c r="I16" t="s">
        <v>491</v>
      </c>
      <c r="L16" t="s">
        <v>755</v>
      </c>
      <c r="M16">
        <v>0</v>
      </c>
      <c r="O16" t="s">
        <v>689</v>
      </c>
      <c r="P16">
        <v>1</v>
      </c>
      <c r="R16" t="s">
        <v>688</v>
      </c>
      <c r="S16">
        <v>0</v>
      </c>
      <c r="U16" t="s">
        <v>689</v>
      </c>
      <c r="V16">
        <v>0</v>
      </c>
      <c r="X16" t="s">
        <v>690</v>
      </c>
      <c r="Y16">
        <v>1</v>
      </c>
      <c r="AA16" t="s">
        <v>751</v>
      </c>
      <c r="AB16">
        <v>0</v>
      </c>
      <c r="AD16" t="s">
        <v>691</v>
      </c>
      <c r="AE16">
        <v>1</v>
      </c>
      <c r="AG16" t="s">
        <v>688</v>
      </c>
      <c r="AH16">
        <v>1</v>
      </c>
      <c r="AJ16" t="s">
        <v>694</v>
      </c>
      <c r="AK16">
        <v>1</v>
      </c>
      <c r="AM16" t="s">
        <v>694</v>
      </c>
      <c r="AN16">
        <v>0</v>
      </c>
      <c r="AP16" t="s">
        <v>693</v>
      </c>
      <c r="AQ16">
        <v>1</v>
      </c>
      <c r="AS16" t="s">
        <v>692</v>
      </c>
      <c r="AT16">
        <v>1</v>
      </c>
      <c r="AV16" t="s">
        <v>694</v>
      </c>
      <c r="AW16">
        <v>1</v>
      </c>
      <c r="AY16" t="s">
        <v>689</v>
      </c>
      <c r="AZ16">
        <v>0</v>
      </c>
      <c r="BB16" t="s">
        <v>695</v>
      </c>
      <c r="BC16">
        <v>1</v>
      </c>
      <c r="BE16" t="s">
        <v>736</v>
      </c>
      <c r="BF16">
        <v>0</v>
      </c>
      <c r="BH16" t="s">
        <v>744</v>
      </c>
      <c r="BI16">
        <v>0</v>
      </c>
      <c r="BK16" t="s">
        <v>698</v>
      </c>
      <c r="BL16">
        <v>0</v>
      </c>
      <c r="BN16" t="s">
        <v>699</v>
      </c>
      <c r="BO16">
        <v>1</v>
      </c>
      <c r="BQ16" t="s">
        <v>702</v>
      </c>
      <c r="BR16">
        <v>0</v>
      </c>
      <c r="BT16" t="s">
        <v>702</v>
      </c>
      <c r="BU16">
        <v>1</v>
      </c>
      <c r="BW16" t="s">
        <v>701</v>
      </c>
      <c r="BX16">
        <v>1</v>
      </c>
      <c r="BZ16" t="s">
        <v>700</v>
      </c>
      <c r="CA16">
        <v>0</v>
      </c>
      <c r="CC16" t="s">
        <v>730</v>
      </c>
      <c r="CD16">
        <v>0</v>
      </c>
      <c r="CF16" t="s">
        <v>738</v>
      </c>
      <c r="CG16">
        <v>0</v>
      </c>
      <c r="CI16" t="s">
        <v>705</v>
      </c>
      <c r="CJ16">
        <v>1</v>
      </c>
      <c r="CL16" t="s">
        <v>720</v>
      </c>
      <c r="CM16">
        <v>1</v>
      </c>
      <c r="CO16" t="s">
        <v>689</v>
      </c>
      <c r="CP16">
        <v>0</v>
      </c>
      <c r="CR16" t="s">
        <v>746</v>
      </c>
      <c r="CS16">
        <v>0</v>
      </c>
      <c r="CU16" t="s">
        <v>689</v>
      </c>
      <c r="CV16">
        <v>0</v>
      </c>
      <c r="CX16" t="s">
        <v>689</v>
      </c>
      <c r="CY16">
        <v>0</v>
      </c>
      <c r="DA16" t="s">
        <v>722</v>
      </c>
      <c r="DB16">
        <v>1</v>
      </c>
      <c r="DD16" t="s">
        <v>688</v>
      </c>
      <c r="DE16">
        <v>1</v>
      </c>
      <c r="DG16" t="s">
        <v>689</v>
      </c>
      <c r="DH16">
        <v>0</v>
      </c>
      <c r="DJ16" t="s">
        <v>709</v>
      </c>
      <c r="DK16">
        <v>0</v>
      </c>
      <c r="DM16" t="s">
        <v>747</v>
      </c>
      <c r="DN16">
        <v>0</v>
      </c>
      <c r="DP16" t="s">
        <v>689</v>
      </c>
      <c r="DQ16">
        <v>1</v>
      </c>
      <c r="DS16" t="s">
        <v>688</v>
      </c>
      <c r="DT16">
        <v>1</v>
      </c>
      <c r="DV16" t="s">
        <v>688</v>
      </c>
      <c r="DW16">
        <v>1</v>
      </c>
      <c r="DY16" t="s">
        <v>724</v>
      </c>
      <c r="DZ16">
        <v>1</v>
      </c>
      <c r="EB16" t="s">
        <v>700</v>
      </c>
      <c r="EC16">
        <v>1</v>
      </c>
      <c r="EE16" t="s">
        <v>702</v>
      </c>
      <c r="EF16">
        <v>1</v>
      </c>
      <c r="EH16" t="s">
        <v>689</v>
      </c>
      <c r="EI16">
        <v>1</v>
      </c>
      <c r="EK16" t="s">
        <v>689</v>
      </c>
      <c r="EL16">
        <v>0</v>
      </c>
      <c r="EN16" t="s">
        <v>688</v>
      </c>
      <c r="EO16">
        <v>1</v>
      </c>
      <c r="EQ16" t="s">
        <v>712</v>
      </c>
      <c r="ER16">
        <v>1</v>
      </c>
      <c r="ET16" t="s">
        <v>713</v>
      </c>
      <c r="EU16">
        <v>1</v>
      </c>
    </row>
    <row r="17" spans="1:151" x14ac:dyDescent="0.25">
      <c r="A17">
        <v>22</v>
      </c>
      <c r="B17">
        <v>45463.694710648146</v>
      </c>
      <c r="C17">
        <v>45463.706805555557</v>
      </c>
      <c r="D17" t="s">
        <v>773</v>
      </c>
      <c r="E17" t="s">
        <v>139</v>
      </c>
      <c r="F17">
        <v>13</v>
      </c>
      <c r="I17" t="s">
        <v>486</v>
      </c>
      <c r="L17" t="s">
        <v>726</v>
      </c>
      <c r="M17">
        <v>0</v>
      </c>
      <c r="O17" t="s">
        <v>689</v>
      </c>
      <c r="P17">
        <v>1</v>
      </c>
      <c r="R17" t="s">
        <v>688</v>
      </c>
      <c r="S17">
        <v>0</v>
      </c>
      <c r="U17" t="s">
        <v>689</v>
      </c>
      <c r="V17">
        <v>0</v>
      </c>
      <c r="X17" t="s">
        <v>726</v>
      </c>
      <c r="Y17">
        <v>0</v>
      </c>
      <c r="AA17" t="s">
        <v>751</v>
      </c>
      <c r="AB17">
        <v>0</v>
      </c>
      <c r="AD17" t="s">
        <v>726</v>
      </c>
      <c r="AE17">
        <v>0</v>
      </c>
      <c r="AG17" t="s">
        <v>689</v>
      </c>
      <c r="AH17">
        <v>0</v>
      </c>
      <c r="AJ17" t="s">
        <v>693</v>
      </c>
      <c r="AK17">
        <v>0</v>
      </c>
      <c r="AM17" t="s">
        <v>728</v>
      </c>
      <c r="AN17">
        <v>0</v>
      </c>
      <c r="AP17" t="s">
        <v>692</v>
      </c>
      <c r="AQ17">
        <v>0</v>
      </c>
      <c r="AS17" t="s">
        <v>694</v>
      </c>
      <c r="AT17">
        <v>0</v>
      </c>
      <c r="AV17" t="s">
        <v>694</v>
      </c>
      <c r="AW17">
        <v>1</v>
      </c>
      <c r="AY17" t="s">
        <v>689</v>
      </c>
      <c r="AZ17">
        <v>0</v>
      </c>
      <c r="BB17" t="s">
        <v>695</v>
      </c>
      <c r="BC17">
        <v>1</v>
      </c>
      <c r="BE17" t="s">
        <v>743</v>
      </c>
      <c r="BF17">
        <v>0</v>
      </c>
      <c r="BH17" t="s">
        <v>744</v>
      </c>
      <c r="BI17">
        <v>0</v>
      </c>
      <c r="BK17" t="s">
        <v>698</v>
      </c>
      <c r="BL17">
        <v>0</v>
      </c>
      <c r="BN17" t="s">
        <v>699</v>
      </c>
      <c r="BO17">
        <v>1</v>
      </c>
      <c r="BQ17" t="s">
        <v>718</v>
      </c>
      <c r="BR17">
        <v>1</v>
      </c>
      <c r="BT17" t="s">
        <v>700</v>
      </c>
      <c r="BU17">
        <v>0</v>
      </c>
      <c r="BW17" t="s">
        <v>701</v>
      </c>
      <c r="BX17">
        <v>1</v>
      </c>
      <c r="BZ17" t="s">
        <v>718</v>
      </c>
      <c r="CA17">
        <v>0</v>
      </c>
      <c r="CC17" t="s">
        <v>703</v>
      </c>
      <c r="CD17">
        <v>0</v>
      </c>
      <c r="CF17" t="s">
        <v>711</v>
      </c>
      <c r="CG17">
        <v>0</v>
      </c>
      <c r="CI17" t="s">
        <v>705</v>
      </c>
      <c r="CJ17">
        <v>1</v>
      </c>
      <c r="CL17" t="s">
        <v>774</v>
      </c>
      <c r="CM17">
        <v>0</v>
      </c>
      <c r="CO17" t="s">
        <v>689</v>
      </c>
      <c r="CP17">
        <v>0</v>
      </c>
      <c r="CR17" t="s">
        <v>739</v>
      </c>
      <c r="CS17">
        <v>0</v>
      </c>
      <c r="CU17" t="s">
        <v>689</v>
      </c>
      <c r="CV17">
        <v>0</v>
      </c>
      <c r="CX17" t="s">
        <v>689</v>
      </c>
      <c r="CY17">
        <v>0</v>
      </c>
      <c r="DA17" t="s">
        <v>766</v>
      </c>
      <c r="DB17">
        <v>0</v>
      </c>
      <c r="DD17" t="s">
        <v>689</v>
      </c>
      <c r="DE17">
        <v>0</v>
      </c>
      <c r="DG17" t="s">
        <v>689</v>
      </c>
      <c r="DH17">
        <v>0</v>
      </c>
      <c r="DJ17" t="s">
        <v>706</v>
      </c>
      <c r="DK17">
        <v>0</v>
      </c>
      <c r="DM17" t="s">
        <v>747</v>
      </c>
      <c r="DN17">
        <v>0</v>
      </c>
      <c r="DP17" t="s">
        <v>689</v>
      </c>
      <c r="DQ17">
        <v>1</v>
      </c>
      <c r="DS17" t="s">
        <v>688</v>
      </c>
      <c r="DT17">
        <v>1</v>
      </c>
      <c r="DV17" t="s">
        <v>688</v>
      </c>
      <c r="DW17">
        <v>1</v>
      </c>
      <c r="DY17" t="s">
        <v>711</v>
      </c>
      <c r="DZ17">
        <v>0</v>
      </c>
      <c r="EB17" t="s">
        <v>700</v>
      </c>
      <c r="EC17">
        <v>1</v>
      </c>
      <c r="EE17" t="s">
        <v>700</v>
      </c>
      <c r="EF17">
        <v>0</v>
      </c>
      <c r="EH17" t="s">
        <v>688</v>
      </c>
      <c r="EI17">
        <v>0</v>
      </c>
      <c r="EK17" t="s">
        <v>689</v>
      </c>
      <c r="EL17">
        <v>0</v>
      </c>
      <c r="EN17" t="s">
        <v>689</v>
      </c>
      <c r="EO17">
        <v>0</v>
      </c>
      <c r="EQ17" t="s">
        <v>712</v>
      </c>
      <c r="ER17">
        <v>1</v>
      </c>
      <c r="ET17" t="s">
        <v>713</v>
      </c>
      <c r="EU17">
        <v>1</v>
      </c>
    </row>
    <row r="18" spans="1:151" x14ac:dyDescent="0.25">
      <c r="A18">
        <v>23</v>
      </c>
      <c r="B18">
        <v>45463.69458333333</v>
      </c>
      <c r="C18">
        <v>45463.70716435185</v>
      </c>
      <c r="D18" t="s">
        <v>775</v>
      </c>
      <c r="E18" t="s">
        <v>150</v>
      </c>
      <c r="F18">
        <v>32</v>
      </c>
      <c r="I18" t="s">
        <v>488</v>
      </c>
      <c r="L18" t="s">
        <v>715</v>
      </c>
      <c r="M18">
        <v>1</v>
      </c>
      <c r="O18" t="s">
        <v>689</v>
      </c>
      <c r="P18">
        <v>1</v>
      </c>
      <c r="R18" t="s">
        <v>689</v>
      </c>
      <c r="S18">
        <v>1</v>
      </c>
      <c r="U18" t="s">
        <v>688</v>
      </c>
      <c r="V18">
        <v>1</v>
      </c>
      <c r="X18" t="s">
        <v>690</v>
      </c>
      <c r="Y18">
        <v>1</v>
      </c>
      <c r="AA18" t="s">
        <v>15</v>
      </c>
      <c r="AB18">
        <v>1</v>
      </c>
      <c r="AD18" t="s">
        <v>752</v>
      </c>
      <c r="AE18">
        <v>0</v>
      </c>
      <c r="AG18" t="s">
        <v>688</v>
      </c>
      <c r="AH18">
        <v>1</v>
      </c>
      <c r="AJ18" t="s">
        <v>694</v>
      </c>
      <c r="AK18">
        <v>1</v>
      </c>
      <c r="AM18" t="s">
        <v>694</v>
      </c>
      <c r="AN18">
        <v>0</v>
      </c>
      <c r="AP18" t="s">
        <v>693</v>
      </c>
      <c r="AQ18">
        <v>1</v>
      </c>
      <c r="AS18" t="s">
        <v>692</v>
      </c>
      <c r="AT18">
        <v>1</v>
      </c>
      <c r="AV18" t="s">
        <v>694</v>
      </c>
      <c r="AW18">
        <v>1</v>
      </c>
      <c r="AY18" t="s">
        <v>688</v>
      </c>
      <c r="AZ18">
        <v>1</v>
      </c>
      <c r="BB18" t="s">
        <v>695</v>
      </c>
      <c r="BC18">
        <v>1</v>
      </c>
      <c r="BE18" t="s">
        <v>743</v>
      </c>
      <c r="BF18">
        <v>0</v>
      </c>
      <c r="BH18" t="s">
        <v>744</v>
      </c>
      <c r="BI18">
        <v>0</v>
      </c>
      <c r="BK18" t="s">
        <v>698</v>
      </c>
      <c r="BL18">
        <v>0</v>
      </c>
      <c r="BN18" t="s">
        <v>699</v>
      </c>
      <c r="BO18">
        <v>1</v>
      </c>
      <c r="BQ18" t="s">
        <v>718</v>
      </c>
      <c r="BR18">
        <v>1</v>
      </c>
      <c r="BT18" t="s">
        <v>702</v>
      </c>
      <c r="BU18">
        <v>1</v>
      </c>
      <c r="BW18" t="s">
        <v>718</v>
      </c>
      <c r="BX18">
        <v>0</v>
      </c>
      <c r="BZ18" t="s">
        <v>702</v>
      </c>
      <c r="CA18">
        <v>1</v>
      </c>
      <c r="CC18" t="s">
        <v>719</v>
      </c>
      <c r="CD18">
        <v>1</v>
      </c>
      <c r="CF18" t="s">
        <v>765</v>
      </c>
      <c r="CG18">
        <v>0</v>
      </c>
      <c r="CI18" t="s">
        <v>705</v>
      </c>
      <c r="CJ18">
        <v>1</v>
      </c>
      <c r="CL18" t="s">
        <v>706</v>
      </c>
      <c r="CM18">
        <v>0</v>
      </c>
      <c r="CO18" t="s">
        <v>689</v>
      </c>
      <c r="CP18">
        <v>0</v>
      </c>
      <c r="CR18" t="s">
        <v>739</v>
      </c>
      <c r="CS18">
        <v>0</v>
      </c>
      <c r="CU18" t="s">
        <v>688</v>
      </c>
      <c r="CV18">
        <v>1</v>
      </c>
      <c r="CX18" t="s">
        <v>689</v>
      </c>
      <c r="CY18">
        <v>0</v>
      </c>
      <c r="DA18" t="s">
        <v>722</v>
      </c>
      <c r="DB18">
        <v>1</v>
      </c>
      <c r="DD18" t="s">
        <v>688</v>
      </c>
      <c r="DE18">
        <v>1</v>
      </c>
      <c r="DG18" t="s">
        <v>688</v>
      </c>
      <c r="DH18">
        <v>1</v>
      </c>
      <c r="DJ18" t="s">
        <v>709</v>
      </c>
      <c r="DK18">
        <v>0</v>
      </c>
      <c r="DM18" t="s">
        <v>710</v>
      </c>
      <c r="DN18">
        <v>1</v>
      </c>
      <c r="DP18" t="s">
        <v>689</v>
      </c>
      <c r="DQ18">
        <v>1</v>
      </c>
      <c r="DS18" t="s">
        <v>688</v>
      </c>
      <c r="DT18">
        <v>1</v>
      </c>
      <c r="DV18" t="s">
        <v>689</v>
      </c>
      <c r="DW18">
        <v>0</v>
      </c>
      <c r="DY18" t="s">
        <v>724</v>
      </c>
      <c r="DZ18">
        <v>1</v>
      </c>
      <c r="EB18" t="s">
        <v>700</v>
      </c>
      <c r="EC18">
        <v>1</v>
      </c>
      <c r="EE18" t="s">
        <v>700</v>
      </c>
      <c r="EF18">
        <v>0</v>
      </c>
      <c r="EH18" t="s">
        <v>689</v>
      </c>
      <c r="EI18">
        <v>1</v>
      </c>
      <c r="EK18" t="s">
        <v>688</v>
      </c>
      <c r="EL18">
        <v>1</v>
      </c>
      <c r="EN18" t="s">
        <v>688</v>
      </c>
      <c r="EO18">
        <v>1</v>
      </c>
      <c r="EQ18" t="s">
        <v>753</v>
      </c>
      <c r="ER18">
        <v>0</v>
      </c>
      <c r="ET18" t="s">
        <v>713</v>
      </c>
      <c r="EU18">
        <v>1</v>
      </c>
    </row>
    <row r="19" spans="1:151" x14ac:dyDescent="0.25">
      <c r="A19">
        <v>24</v>
      </c>
      <c r="B19">
        <v>45463.694444444445</v>
      </c>
      <c r="C19">
        <v>45463.707256944443</v>
      </c>
      <c r="D19" t="s">
        <v>776</v>
      </c>
      <c r="E19" t="s">
        <v>57</v>
      </c>
      <c r="F19">
        <v>36</v>
      </c>
      <c r="I19" t="s">
        <v>487</v>
      </c>
      <c r="L19" t="s">
        <v>726</v>
      </c>
      <c r="M19">
        <v>0</v>
      </c>
      <c r="O19" t="s">
        <v>689</v>
      </c>
      <c r="P19">
        <v>1</v>
      </c>
      <c r="R19" t="s">
        <v>689</v>
      </c>
      <c r="S19">
        <v>1</v>
      </c>
      <c r="U19" t="s">
        <v>688</v>
      </c>
      <c r="V19">
        <v>1</v>
      </c>
      <c r="X19" t="s">
        <v>690</v>
      </c>
      <c r="Y19">
        <v>1</v>
      </c>
      <c r="AA19" t="s">
        <v>15</v>
      </c>
      <c r="AB19">
        <v>1</v>
      </c>
      <c r="AD19" t="s">
        <v>691</v>
      </c>
      <c r="AE19">
        <v>1</v>
      </c>
      <c r="AG19" t="s">
        <v>688</v>
      </c>
      <c r="AH19">
        <v>1</v>
      </c>
      <c r="AJ19" t="s">
        <v>694</v>
      </c>
      <c r="AK19">
        <v>1</v>
      </c>
      <c r="AM19" t="s">
        <v>692</v>
      </c>
      <c r="AN19">
        <v>0</v>
      </c>
      <c r="AP19" t="s">
        <v>693</v>
      </c>
      <c r="AQ19">
        <v>1</v>
      </c>
      <c r="AS19" t="s">
        <v>692</v>
      </c>
      <c r="AT19">
        <v>1</v>
      </c>
      <c r="AV19" t="s">
        <v>694</v>
      </c>
      <c r="AW19">
        <v>1</v>
      </c>
      <c r="AY19" t="s">
        <v>689</v>
      </c>
      <c r="AZ19">
        <v>0</v>
      </c>
      <c r="BB19" t="s">
        <v>695</v>
      </c>
      <c r="BC19">
        <v>1</v>
      </c>
      <c r="BE19" t="s">
        <v>743</v>
      </c>
      <c r="BF19">
        <v>0</v>
      </c>
      <c r="BH19" t="s">
        <v>716</v>
      </c>
      <c r="BI19">
        <v>1</v>
      </c>
      <c r="BK19" t="s">
        <v>717</v>
      </c>
      <c r="BL19">
        <v>1</v>
      </c>
      <c r="BN19" t="s">
        <v>699</v>
      </c>
      <c r="BO19">
        <v>1</v>
      </c>
      <c r="BQ19" t="s">
        <v>718</v>
      </c>
      <c r="BR19">
        <v>1</v>
      </c>
      <c r="BT19" t="s">
        <v>702</v>
      </c>
      <c r="BU19">
        <v>1</v>
      </c>
      <c r="BW19" t="s">
        <v>701</v>
      </c>
      <c r="BX19">
        <v>1</v>
      </c>
      <c r="BZ19" t="s">
        <v>702</v>
      </c>
      <c r="CA19">
        <v>1</v>
      </c>
      <c r="CC19" t="s">
        <v>719</v>
      </c>
      <c r="CD19">
        <v>1</v>
      </c>
      <c r="CF19" t="s">
        <v>704</v>
      </c>
      <c r="CG19">
        <v>1</v>
      </c>
      <c r="CI19" t="s">
        <v>705</v>
      </c>
      <c r="CJ19">
        <v>1</v>
      </c>
      <c r="CL19" t="s">
        <v>720</v>
      </c>
      <c r="CM19">
        <v>1</v>
      </c>
      <c r="CO19" t="s">
        <v>689</v>
      </c>
      <c r="CP19">
        <v>0</v>
      </c>
      <c r="CR19" t="s">
        <v>707</v>
      </c>
      <c r="CS19">
        <v>0</v>
      </c>
      <c r="CU19" t="s">
        <v>688</v>
      </c>
      <c r="CV19">
        <v>1</v>
      </c>
      <c r="CX19" t="s">
        <v>689</v>
      </c>
      <c r="CY19">
        <v>0</v>
      </c>
      <c r="DA19" t="s">
        <v>722</v>
      </c>
      <c r="DB19">
        <v>1</v>
      </c>
      <c r="DD19" t="s">
        <v>688</v>
      </c>
      <c r="DE19">
        <v>1</v>
      </c>
      <c r="DG19" t="s">
        <v>689</v>
      </c>
      <c r="DH19">
        <v>0</v>
      </c>
      <c r="DJ19" t="s">
        <v>770</v>
      </c>
      <c r="DK19">
        <v>0</v>
      </c>
      <c r="DM19" t="s">
        <v>747</v>
      </c>
      <c r="DN19">
        <v>0</v>
      </c>
      <c r="DP19" t="s">
        <v>689</v>
      </c>
      <c r="DQ19">
        <v>1</v>
      </c>
      <c r="DS19" t="s">
        <v>688</v>
      </c>
      <c r="DT19">
        <v>1</v>
      </c>
      <c r="DV19" t="s">
        <v>688</v>
      </c>
      <c r="DW19">
        <v>1</v>
      </c>
      <c r="DY19" t="s">
        <v>724</v>
      </c>
      <c r="DZ19">
        <v>1</v>
      </c>
      <c r="EB19" t="s">
        <v>702</v>
      </c>
      <c r="EC19">
        <v>0</v>
      </c>
      <c r="EE19" t="s">
        <v>702</v>
      </c>
      <c r="EF19">
        <v>1</v>
      </c>
      <c r="EH19" t="s">
        <v>689</v>
      </c>
      <c r="EI19">
        <v>1</v>
      </c>
      <c r="EK19" t="s">
        <v>688</v>
      </c>
      <c r="EL19">
        <v>1</v>
      </c>
      <c r="EN19" t="s">
        <v>688</v>
      </c>
      <c r="EO19">
        <v>1</v>
      </c>
      <c r="EQ19" t="s">
        <v>712</v>
      </c>
      <c r="ER19">
        <v>1</v>
      </c>
      <c r="ET19" t="s">
        <v>713</v>
      </c>
      <c r="EU19">
        <v>1</v>
      </c>
    </row>
    <row r="20" spans="1:151" x14ac:dyDescent="0.25">
      <c r="A20">
        <v>25</v>
      </c>
      <c r="B20">
        <v>45463.694548611114</v>
      </c>
      <c r="C20">
        <v>45463.707986111112</v>
      </c>
      <c r="D20" t="s">
        <v>777</v>
      </c>
      <c r="E20" t="s">
        <v>120</v>
      </c>
      <c r="F20">
        <v>32</v>
      </c>
      <c r="I20" t="s">
        <v>158</v>
      </c>
      <c r="L20" t="s">
        <v>715</v>
      </c>
      <c r="M20">
        <v>1</v>
      </c>
      <c r="O20" t="s">
        <v>689</v>
      </c>
      <c r="P20">
        <v>1</v>
      </c>
      <c r="R20" t="s">
        <v>689</v>
      </c>
      <c r="S20">
        <v>1</v>
      </c>
      <c r="U20" t="s">
        <v>688</v>
      </c>
      <c r="V20">
        <v>1</v>
      </c>
      <c r="X20" t="s">
        <v>690</v>
      </c>
      <c r="Y20">
        <v>1</v>
      </c>
      <c r="AA20" t="s">
        <v>751</v>
      </c>
      <c r="AB20">
        <v>0</v>
      </c>
      <c r="AD20" t="s">
        <v>691</v>
      </c>
      <c r="AE20">
        <v>1</v>
      </c>
      <c r="AG20" t="s">
        <v>689</v>
      </c>
      <c r="AH20">
        <v>0</v>
      </c>
      <c r="AJ20" t="s">
        <v>694</v>
      </c>
      <c r="AK20">
        <v>1</v>
      </c>
      <c r="AM20" t="s">
        <v>693</v>
      </c>
      <c r="AN20">
        <v>1</v>
      </c>
      <c r="AP20" t="s">
        <v>693</v>
      </c>
      <c r="AQ20">
        <v>1</v>
      </c>
      <c r="AS20" t="s">
        <v>692</v>
      </c>
      <c r="AT20">
        <v>1</v>
      </c>
      <c r="AV20" t="s">
        <v>694</v>
      </c>
      <c r="AW20">
        <v>1</v>
      </c>
      <c r="AY20" t="s">
        <v>689</v>
      </c>
      <c r="AZ20">
        <v>0</v>
      </c>
      <c r="BB20" t="s">
        <v>695</v>
      </c>
      <c r="BC20">
        <v>1</v>
      </c>
      <c r="BE20" t="s">
        <v>696</v>
      </c>
      <c r="BF20">
        <v>1</v>
      </c>
      <c r="BH20" t="s">
        <v>744</v>
      </c>
      <c r="BI20">
        <v>0</v>
      </c>
      <c r="BK20" t="s">
        <v>698</v>
      </c>
      <c r="BL20">
        <v>0</v>
      </c>
      <c r="BN20" t="s">
        <v>699</v>
      </c>
      <c r="BO20">
        <v>1</v>
      </c>
      <c r="BQ20" t="s">
        <v>718</v>
      </c>
      <c r="BR20">
        <v>1</v>
      </c>
      <c r="BT20" t="s">
        <v>718</v>
      </c>
      <c r="BU20">
        <v>0</v>
      </c>
      <c r="BW20" t="s">
        <v>701</v>
      </c>
      <c r="BX20">
        <v>1</v>
      </c>
      <c r="BZ20" t="s">
        <v>718</v>
      </c>
      <c r="CA20">
        <v>0</v>
      </c>
      <c r="CC20" t="s">
        <v>719</v>
      </c>
      <c r="CD20">
        <v>1</v>
      </c>
      <c r="CF20" t="s">
        <v>704</v>
      </c>
      <c r="CG20">
        <v>1</v>
      </c>
      <c r="CI20" t="s">
        <v>705</v>
      </c>
      <c r="CJ20">
        <v>1</v>
      </c>
      <c r="CL20" t="s">
        <v>706</v>
      </c>
      <c r="CM20">
        <v>0</v>
      </c>
      <c r="CO20" t="s">
        <v>689</v>
      </c>
      <c r="CP20">
        <v>0</v>
      </c>
      <c r="CR20" t="s">
        <v>707</v>
      </c>
      <c r="CS20">
        <v>0</v>
      </c>
      <c r="CU20" t="s">
        <v>688</v>
      </c>
      <c r="CV20">
        <v>1</v>
      </c>
      <c r="CX20" t="s">
        <v>688</v>
      </c>
      <c r="CY20">
        <v>1</v>
      </c>
      <c r="DA20" t="s">
        <v>708</v>
      </c>
      <c r="DB20">
        <v>0</v>
      </c>
      <c r="DD20" t="s">
        <v>688</v>
      </c>
      <c r="DE20">
        <v>1</v>
      </c>
      <c r="DG20" t="s">
        <v>688</v>
      </c>
      <c r="DH20">
        <v>1</v>
      </c>
      <c r="DJ20" t="s">
        <v>706</v>
      </c>
      <c r="DK20">
        <v>0</v>
      </c>
      <c r="DM20" t="s">
        <v>710</v>
      </c>
      <c r="DN20">
        <v>1</v>
      </c>
      <c r="DP20" t="s">
        <v>688</v>
      </c>
      <c r="DQ20">
        <v>0</v>
      </c>
      <c r="DS20" t="s">
        <v>688</v>
      </c>
      <c r="DT20">
        <v>1</v>
      </c>
      <c r="DV20" t="s">
        <v>688</v>
      </c>
      <c r="DW20">
        <v>1</v>
      </c>
      <c r="DY20" t="s">
        <v>724</v>
      </c>
      <c r="DZ20">
        <v>1</v>
      </c>
      <c r="EB20" t="s">
        <v>700</v>
      </c>
      <c r="EC20">
        <v>1</v>
      </c>
      <c r="EE20" t="s">
        <v>702</v>
      </c>
      <c r="EF20">
        <v>1</v>
      </c>
      <c r="EH20" t="s">
        <v>688</v>
      </c>
      <c r="EI20">
        <v>0</v>
      </c>
      <c r="EK20" t="s">
        <v>689</v>
      </c>
      <c r="EL20">
        <v>0</v>
      </c>
      <c r="EN20" t="s">
        <v>688</v>
      </c>
      <c r="EO20">
        <v>1</v>
      </c>
      <c r="EQ20" t="s">
        <v>712</v>
      </c>
      <c r="ER20">
        <v>1</v>
      </c>
      <c r="ET20" t="s">
        <v>713</v>
      </c>
      <c r="EU20">
        <v>1</v>
      </c>
    </row>
    <row r="21" spans="1:151" x14ac:dyDescent="0.25">
      <c r="A21">
        <v>26</v>
      </c>
      <c r="B21">
        <v>45463.694560185184</v>
      </c>
      <c r="C21">
        <v>45463.708067129628</v>
      </c>
      <c r="D21" t="s">
        <v>778</v>
      </c>
      <c r="E21" t="s">
        <v>173</v>
      </c>
      <c r="F21">
        <v>25</v>
      </c>
      <c r="I21" t="s">
        <v>491</v>
      </c>
      <c r="L21" t="s">
        <v>715</v>
      </c>
      <c r="M21">
        <v>1</v>
      </c>
      <c r="O21" t="s">
        <v>689</v>
      </c>
      <c r="P21">
        <v>1</v>
      </c>
      <c r="R21" t="s">
        <v>689</v>
      </c>
      <c r="S21">
        <v>1</v>
      </c>
      <c r="U21" t="s">
        <v>688</v>
      </c>
      <c r="V21">
        <v>1</v>
      </c>
      <c r="X21" t="s">
        <v>690</v>
      </c>
      <c r="Y21">
        <v>1</v>
      </c>
      <c r="AA21" t="s">
        <v>751</v>
      </c>
      <c r="AB21">
        <v>0</v>
      </c>
      <c r="AD21" t="s">
        <v>779</v>
      </c>
      <c r="AE21">
        <v>0</v>
      </c>
      <c r="AG21" t="s">
        <v>688</v>
      </c>
      <c r="AH21">
        <v>1</v>
      </c>
      <c r="AJ21" t="s">
        <v>692</v>
      </c>
      <c r="AK21">
        <v>0</v>
      </c>
      <c r="AM21" t="s">
        <v>693</v>
      </c>
      <c r="AN21">
        <v>1</v>
      </c>
      <c r="AP21" t="s">
        <v>728</v>
      </c>
      <c r="AQ21">
        <v>0</v>
      </c>
      <c r="AS21" t="s">
        <v>694</v>
      </c>
      <c r="AT21">
        <v>0</v>
      </c>
      <c r="AV21" t="s">
        <v>694</v>
      </c>
      <c r="AW21">
        <v>1</v>
      </c>
      <c r="AY21" t="s">
        <v>688</v>
      </c>
      <c r="AZ21">
        <v>1</v>
      </c>
      <c r="BB21" t="s">
        <v>695</v>
      </c>
      <c r="BC21">
        <v>1</v>
      </c>
      <c r="BE21" t="s">
        <v>696</v>
      </c>
      <c r="BF21">
        <v>1</v>
      </c>
      <c r="BH21" t="s">
        <v>697</v>
      </c>
      <c r="BI21">
        <v>0</v>
      </c>
      <c r="BK21" t="s">
        <v>698</v>
      </c>
      <c r="BL21">
        <v>0</v>
      </c>
      <c r="BN21" t="s">
        <v>699</v>
      </c>
      <c r="BO21">
        <v>1</v>
      </c>
      <c r="BQ21" t="s">
        <v>702</v>
      </c>
      <c r="BR21">
        <v>0</v>
      </c>
      <c r="BT21" t="s">
        <v>700</v>
      </c>
      <c r="BU21">
        <v>0</v>
      </c>
      <c r="BW21" t="s">
        <v>701</v>
      </c>
      <c r="BX21">
        <v>1</v>
      </c>
      <c r="BZ21" t="s">
        <v>700</v>
      </c>
      <c r="CA21">
        <v>0</v>
      </c>
      <c r="CC21" t="s">
        <v>719</v>
      </c>
      <c r="CD21">
        <v>1</v>
      </c>
      <c r="CF21" t="s">
        <v>738</v>
      </c>
      <c r="CG21">
        <v>0</v>
      </c>
      <c r="CI21" t="s">
        <v>705</v>
      </c>
      <c r="CJ21">
        <v>1</v>
      </c>
      <c r="CL21" t="s">
        <v>706</v>
      </c>
      <c r="CM21">
        <v>0</v>
      </c>
      <c r="CO21" t="s">
        <v>689</v>
      </c>
      <c r="CP21">
        <v>0</v>
      </c>
      <c r="CR21" t="s">
        <v>721</v>
      </c>
      <c r="CS21">
        <v>1</v>
      </c>
      <c r="CU21" t="s">
        <v>689</v>
      </c>
      <c r="CV21">
        <v>0</v>
      </c>
      <c r="CX21" t="s">
        <v>688</v>
      </c>
      <c r="CY21">
        <v>1</v>
      </c>
      <c r="DA21" t="s">
        <v>722</v>
      </c>
      <c r="DB21">
        <v>1</v>
      </c>
      <c r="DD21" t="s">
        <v>689</v>
      </c>
      <c r="DE21">
        <v>0</v>
      </c>
      <c r="DG21" t="s">
        <v>689</v>
      </c>
      <c r="DH21">
        <v>0</v>
      </c>
      <c r="DJ21" t="s">
        <v>709</v>
      </c>
      <c r="DK21">
        <v>0</v>
      </c>
      <c r="DM21" t="s">
        <v>710</v>
      </c>
      <c r="DN21">
        <v>1</v>
      </c>
      <c r="DP21" t="s">
        <v>689</v>
      </c>
      <c r="DQ21">
        <v>1</v>
      </c>
      <c r="DS21" t="s">
        <v>688</v>
      </c>
      <c r="DT21">
        <v>1</v>
      </c>
      <c r="DV21" t="s">
        <v>688</v>
      </c>
      <c r="DW21">
        <v>1</v>
      </c>
      <c r="DY21" t="s">
        <v>780</v>
      </c>
      <c r="DZ21">
        <v>0</v>
      </c>
      <c r="EB21" t="s">
        <v>700</v>
      </c>
      <c r="EC21">
        <v>1</v>
      </c>
      <c r="EE21" t="s">
        <v>700</v>
      </c>
      <c r="EF21">
        <v>0</v>
      </c>
      <c r="EH21" t="s">
        <v>689</v>
      </c>
      <c r="EI21">
        <v>1</v>
      </c>
      <c r="EK21" t="s">
        <v>689</v>
      </c>
      <c r="EL21">
        <v>0</v>
      </c>
      <c r="EN21" t="s">
        <v>688</v>
      </c>
      <c r="EO21">
        <v>1</v>
      </c>
      <c r="EQ21" t="s">
        <v>16</v>
      </c>
      <c r="ER21">
        <v>0</v>
      </c>
      <c r="ET21" t="s">
        <v>757</v>
      </c>
      <c r="EU21">
        <v>0</v>
      </c>
    </row>
    <row r="22" spans="1:151" x14ac:dyDescent="0.25">
      <c r="A22">
        <v>27</v>
      </c>
      <c r="B22">
        <v>45463.694467592592</v>
      </c>
      <c r="C22">
        <v>45463.708182870374</v>
      </c>
      <c r="D22" t="s">
        <v>781</v>
      </c>
      <c r="E22" t="s">
        <v>107</v>
      </c>
      <c r="F22">
        <v>28</v>
      </c>
      <c r="I22" t="s">
        <v>489</v>
      </c>
      <c r="L22" t="s">
        <v>715</v>
      </c>
      <c r="M22">
        <v>1</v>
      </c>
      <c r="O22" t="s">
        <v>689</v>
      </c>
      <c r="P22">
        <v>1</v>
      </c>
      <c r="R22" t="s">
        <v>689</v>
      </c>
      <c r="S22">
        <v>1</v>
      </c>
      <c r="U22" t="s">
        <v>688</v>
      </c>
      <c r="V22">
        <v>1</v>
      </c>
      <c r="X22" t="s">
        <v>690</v>
      </c>
      <c r="Y22">
        <v>1</v>
      </c>
      <c r="AA22" t="s">
        <v>751</v>
      </c>
      <c r="AB22">
        <v>0</v>
      </c>
      <c r="AD22" t="s">
        <v>752</v>
      </c>
      <c r="AE22">
        <v>0</v>
      </c>
      <c r="AG22" t="s">
        <v>688</v>
      </c>
      <c r="AH22">
        <v>1</v>
      </c>
      <c r="AJ22" t="s">
        <v>693</v>
      </c>
      <c r="AK22">
        <v>0</v>
      </c>
      <c r="AM22" t="s">
        <v>693</v>
      </c>
      <c r="AN22">
        <v>1</v>
      </c>
      <c r="AP22" t="s">
        <v>728</v>
      </c>
      <c r="AQ22">
        <v>0</v>
      </c>
      <c r="AS22" t="s">
        <v>694</v>
      </c>
      <c r="AT22">
        <v>0</v>
      </c>
      <c r="AV22" t="s">
        <v>694</v>
      </c>
      <c r="AW22">
        <v>1</v>
      </c>
      <c r="AY22" t="s">
        <v>689</v>
      </c>
      <c r="AZ22">
        <v>0</v>
      </c>
      <c r="BB22" t="s">
        <v>695</v>
      </c>
      <c r="BC22">
        <v>1</v>
      </c>
      <c r="BE22" t="s">
        <v>696</v>
      </c>
      <c r="BF22">
        <v>1</v>
      </c>
      <c r="BH22" t="s">
        <v>697</v>
      </c>
      <c r="BI22">
        <v>0</v>
      </c>
      <c r="BK22" t="s">
        <v>698</v>
      </c>
      <c r="BL22">
        <v>0</v>
      </c>
      <c r="BN22" t="s">
        <v>711</v>
      </c>
      <c r="BO22">
        <v>0</v>
      </c>
      <c r="BQ22" t="s">
        <v>702</v>
      </c>
      <c r="BR22">
        <v>0</v>
      </c>
      <c r="BT22" t="s">
        <v>702</v>
      </c>
      <c r="BU22">
        <v>1</v>
      </c>
      <c r="BW22" t="s">
        <v>701</v>
      </c>
      <c r="BX22">
        <v>1</v>
      </c>
      <c r="BZ22" t="s">
        <v>700</v>
      </c>
      <c r="CA22">
        <v>0</v>
      </c>
      <c r="CC22" t="s">
        <v>719</v>
      </c>
      <c r="CD22">
        <v>1</v>
      </c>
      <c r="CF22" t="s">
        <v>711</v>
      </c>
      <c r="CG22">
        <v>0</v>
      </c>
      <c r="CI22" t="s">
        <v>705</v>
      </c>
      <c r="CJ22">
        <v>1</v>
      </c>
      <c r="CL22" t="s">
        <v>706</v>
      </c>
      <c r="CM22">
        <v>0</v>
      </c>
      <c r="CO22" t="s">
        <v>689</v>
      </c>
      <c r="CP22">
        <v>0</v>
      </c>
      <c r="CR22" t="s">
        <v>721</v>
      </c>
      <c r="CS22">
        <v>1</v>
      </c>
      <c r="CU22" t="s">
        <v>688</v>
      </c>
      <c r="CV22">
        <v>1</v>
      </c>
      <c r="CX22" t="s">
        <v>688</v>
      </c>
      <c r="CY22">
        <v>1</v>
      </c>
      <c r="DA22" t="s">
        <v>722</v>
      </c>
      <c r="DB22">
        <v>1</v>
      </c>
      <c r="DD22" t="s">
        <v>689</v>
      </c>
      <c r="DE22">
        <v>0</v>
      </c>
      <c r="DG22" t="s">
        <v>689</v>
      </c>
      <c r="DH22">
        <v>0</v>
      </c>
      <c r="DJ22" t="s">
        <v>709</v>
      </c>
      <c r="DK22">
        <v>0</v>
      </c>
      <c r="DM22" t="s">
        <v>710</v>
      </c>
      <c r="DN22">
        <v>1</v>
      </c>
      <c r="DP22" t="s">
        <v>689</v>
      </c>
      <c r="DQ22">
        <v>1</v>
      </c>
      <c r="DS22" t="s">
        <v>688</v>
      </c>
      <c r="DT22">
        <v>1</v>
      </c>
      <c r="DV22" t="s">
        <v>689</v>
      </c>
      <c r="DW22">
        <v>0</v>
      </c>
      <c r="DY22" t="s">
        <v>724</v>
      </c>
      <c r="DZ22">
        <v>1</v>
      </c>
      <c r="EB22" t="s">
        <v>700</v>
      </c>
      <c r="EC22">
        <v>1</v>
      </c>
      <c r="EE22" t="s">
        <v>700</v>
      </c>
      <c r="EF22">
        <v>0</v>
      </c>
      <c r="EH22" t="s">
        <v>689</v>
      </c>
      <c r="EI22">
        <v>1</v>
      </c>
      <c r="EK22" t="s">
        <v>688</v>
      </c>
      <c r="EL22">
        <v>1</v>
      </c>
      <c r="EN22" t="s">
        <v>688</v>
      </c>
      <c r="EO22">
        <v>1</v>
      </c>
      <c r="EQ22" t="s">
        <v>712</v>
      </c>
      <c r="ER22">
        <v>1</v>
      </c>
      <c r="ET22" t="s">
        <v>713</v>
      </c>
      <c r="EU22">
        <v>1</v>
      </c>
    </row>
    <row r="23" spans="1:151" x14ac:dyDescent="0.25">
      <c r="A23">
        <v>28</v>
      </c>
      <c r="B23">
        <v>45463.695729166669</v>
      </c>
      <c r="C23">
        <v>45463.708333333336</v>
      </c>
      <c r="D23" t="s">
        <v>782</v>
      </c>
      <c r="E23" t="s">
        <v>115</v>
      </c>
      <c r="F23">
        <v>25</v>
      </c>
      <c r="I23" t="s">
        <v>489</v>
      </c>
      <c r="L23" t="s">
        <v>726</v>
      </c>
      <c r="M23">
        <v>0</v>
      </c>
      <c r="O23" t="s">
        <v>689</v>
      </c>
      <c r="P23">
        <v>1</v>
      </c>
      <c r="R23" t="s">
        <v>689</v>
      </c>
      <c r="S23">
        <v>1</v>
      </c>
      <c r="U23" t="s">
        <v>689</v>
      </c>
      <c r="V23">
        <v>0</v>
      </c>
      <c r="X23" t="s">
        <v>690</v>
      </c>
      <c r="Y23">
        <v>1</v>
      </c>
      <c r="AA23" t="s">
        <v>751</v>
      </c>
      <c r="AB23">
        <v>0</v>
      </c>
      <c r="AD23" t="s">
        <v>779</v>
      </c>
      <c r="AE23">
        <v>0</v>
      </c>
      <c r="AG23" t="s">
        <v>689</v>
      </c>
      <c r="AH23">
        <v>0</v>
      </c>
      <c r="AJ23" t="s">
        <v>692</v>
      </c>
      <c r="AK23">
        <v>0</v>
      </c>
      <c r="AM23" t="s">
        <v>694</v>
      </c>
      <c r="AN23">
        <v>0</v>
      </c>
      <c r="AP23" t="s">
        <v>728</v>
      </c>
      <c r="AQ23">
        <v>0</v>
      </c>
      <c r="AS23" t="s">
        <v>692</v>
      </c>
      <c r="AT23">
        <v>1</v>
      </c>
      <c r="AV23" t="s">
        <v>694</v>
      </c>
      <c r="AW23">
        <v>1</v>
      </c>
      <c r="AY23" t="s">
        <v>689</v>
      </c>
      <c r="AZ23">
        <v>0</v>
      </c>
      <c r="BB23" t="s">
        <v>695</v>
      </c>
      <c r="BC23">
        <v>1</v>
      </c>
      <c r="BE23" t="s">
        <v>696</v>
      </c>
      <c r="BF23">
        <v>1</v>
      </c>
      <c r="BH23" t="s">
        <v>737</v>
      </c>
      <c r="BI23">
        <v>0</v>
      </c>
      <c r="BK23" t="s">
        <v>717</v>
      </c>
      <c r="BL23">
        <v>1</v>
      </c>
      <c r="BN23" t="s">
        <v>699</v>
      </c>
      <c r="BO23">
        <v>1</v>
      </c>
      <c r="BQ23" t="s">
        <v>700</v>
      </c>
      <c r="BR23">
        <v>0</v>
      </c>
      <c r="BT23" t="s">
        <v>702</v>
      </c>
      <c r="BU23">
        <v>1</v>
      </c>
      <c r="BW23" t="s">
        <v>718</v>
      </c>
      <c r="BX23">
        <v>0</v>
      </c>
      <c r="BZ23" t="s">
        <v>700</v>
      </c>
      <c r="CA23">
        <v>0</v>
      </c>
      <c r="CC23" t="s">
        <v>730</v>
      </c>
      <c r="CD23">
        <v>0</v>
      </c>
      <c r="CF23" t="s">
        <v>704</v>
      </c>
      <c r="CG23">
        <v>1</v>
      </c>
      <c r="CI23" t="s">
        <v>705</v>
      </c>
      <c r="CJ23">
        <v>1</v>
      </c>
      <c r="CL23" t="s">
        <v>706</v>
      </c>
      <c r="CM23">
        <v>0</v>
      </c>
      <c r="CO23" t="s">
        <v>689</v>
      </c>
      <c r="CP23">
        <v>0</v>
      </c>
      <c r="CR23" t="s">
        <v>707</v>
      </c>
      <c r="CS23">
        <v>0</v>
      </c>
      <c r="CU23" t="s">
        <v>689</v>
      </c>
      <c r="CV23">
        <v>0</v>
      </c>
      <c r="CX23" t="s">
        <v>689</v>
      </c>
      <c r="CY23">
        <v>0</v>
      </c>
      <c r="DA23" t="s">
        <v>722</v>
      </c>
      <c r="DB23">
        <v>1</v>
      </c>
      <c r="DD23" t="s">
        <v>689</v>
      </c>
      <c r="DE23">
        <v>0</v>
      </c>
      <c r="DG23" t="s">
        <v>688</v>
      </c>
      <c r="DH23">
        <v>1</v>
      </c>
      <c r="DJ23" t="s">
        <v>706</v>
      </c>
      <c r="DK23">
        <v>0</v>
      </c>
      <c r="DM23" t="s">
        <v>710</v>
      </c>
      <c r="DN23">
        <v>1</v>
      </c>
      <c r="DP23" t="s">
        <v>688</v>
      </c>
      <c r="DQ23">
        <v>0</v>
      </c>
      <c r="DS23" t="s">
        <v>688</v>
      </c>
      <c r="DT23">
        <v>1</v>
      </c>
      <c r="DV23" t="s">
        <v>688</v>
      </c>
      <c r="DW23">
        <v>1</v>
      </c>
      <c r="DY23" t="s">
        <v>724</v>
      </c>
      <c r="DZ23">
        <v>1</v>
      </c>
      <c r="EB23" t="s">
        <v>700</v>
      </c>
      <c r="EC23">
        <v>1</v>
      </c>
      <c r="EE23" t="s">
        <v>702</v>
      </c>
      <c r="EF23">
        <v>1</v>
      </c>
      <c r="EH23" t="s">
        <v>689</v>
      </c>
      <c r="EI23">
        <v>1</v>
      </c>
      <c r="EK23" t="s">
        <v>688</v>
      </c>
      <c r="EL23">
        <v>1</v>
      </c>
      <c r="EN23" t="s">
        <v>688</v>
      </c>
      <c r="EO23">
        <v>1</v>
      </c>
      <c r="EQ23" t="s">
        <v>712</v>
      </c>
      <c r="ER23">
        <v>1</v>
      </c>
      <c r="ET23" t="s">
        <v>713</v>
      </c>
      <c r="EU23">
        <v>1</v>
      </c>
    </row>
    <row r="24" spans="1:151" x14ac:dyDescent="0.25">
      <c r="A24">
        <v>29</v>
      </c>
      <c r="B24">
        <v>45463.694803240738</v>
      </c>
      <c r="C24">
        <v>45463.708587962959</v>
      </c>
      <c r="D24" t="s">
        <v>783</v>
      </c>
      <c r="E24" t="s">
        <v>146</v>
      </c>
      <c r="F24">
        <v>29</v>
      </c>
      <c r="I24" t="s">
        <v>158</v>
      </c>
      <c r="L24" t="s">
        <v>726</v>
      </c>
      <c r="M24">
        <v>0</v>
      </c>
      <c r="O24" t="s">
        <v>689</v>
      </c>
      <c r="P24">
        <v>1</v>
      </c>
      <c r="R24" t="s">
        <v>688</v>
      </c>
      <c r="S24">
        <v>0</v>
      </c>
      <c r="U24" t="s">
        <v>689</v>
      </c>
      <c r="V24">
        <v>0</v>
      </c>
      <c r="X24" t="s">
        <v>690</v>
      </c>
      <c r="Y24">
        <v>1</v>
      </c>
      <c r="AA24" t="s">
        <v>15</v>
      </c>
      <c r="AB24">
        <v>1</v>
      </c>
      <c r="AD24" t="s">
        <v>784</v>
      </c>
      <c r="AE24">
        <v>0</v>
      </c>
      <c r="AG24" t="s">
        <v>689</v>
      </c>
      <c r="AH24">
        <v>0</v>
      </c>
      <c r="AJ24" t="s">
        <v>694</v>
      </c>
      <c r="AK24">
        <v>1</v>
      </c>
      <c r="AM24" t="s">
        <v>693</v>
      </c>
      <c r="AN24">
        <v>1</v>
      </c>
      <c r="AP24" t="s">
        <v>693</v>
      </c>
      <c r="AQ24">
        <v>1</v>
      </c>
      <c r="AS24" t="s">
        <v>692</v>
      </c>
      <c r="AT24">
        <v>1</v>
      </c>
      <c r="AV24" t="s">
        <v>694</v>
      </c>
      <c r="AW24">
        <v>1</v>
      </c>
      <c r="AY24" t="s">
        <v>689</v>
      </c>
      <c r="AZ24">
        <v>0</v>
      </c>
      <c r="BB24" t="s">
        <v>695</v>
      </c>
      <c r="BC24">
        <v>1</v>
      </c>
      <c r="BE24" t="s">
        <v>696</v>
      </c>
      <c r="BF24">
        <v>1</v>
      </c>
      <c r="BH24" t="s">
        <v>737</v>
      </c>
      <c r="BI24">
        <v>0</v>
      </c>
      <c r="BK24" t="s">
        <v>717</v>
      </c>
      <c r="BL24">
        <v>1</v>
      </c>
      <c r="BN24" t="s">
        <v>699</v>
      </c>
      <c r="BO24">
        <v>1</v>
      </c>
      <c r="BQ24" t="s">
        <v>718</v>
      </c>
      <c r="BR24">
        <v>1</v>
      </c>
      <c r="BT24" t="s">
        <v>702</v>
      </c>
      <c r="BU24">
        <v>1</v>
      </c>
      <c r="BW24" t="s">
        <v>701</v>
      </c>
      <c r="BX24">
        <v>1</v>
      </c>
      <c r="BZ24" t="s">
        <v>702</v>
      </c>
      <c r="CA24">
        <v>1</v>
      </c>
      <c r="CC24" t="s">
        <v>719</v>
      </c>
      <c r="CD24">
        <v>1</v>
      </c>
      <c r="CF24" t="s">
        <v>738</v>
      </c>
      <c r="CG24">
        <v>0</v>
      </c>
      <c r="CI24" t="s">
        <v>705</v>
      </c>
      <c r="CJ24">
        <v>1</v>
      </c>
      <c r="CL24" t="s">
        <v>720</v>
      </c>
      <c r="CM24">
        <v>1</v>
      </c>
      <c r="CO24" t="s">
        <v>689</v>
      </c>
      <c r="CP24">
        <v>0</v>
      </c>
      <c r="CR24" t="s">
        <v>721</v>
      </c>
      <c r="CS24">
        <v>1</v>
      </c>
      <c r="CU24" t="s">
        <v>689</v>
      </c>
      <c r="CV24">
        <v>0</v>
      </c>
      <c r="CX24" t="s">
        <v>689</v>
      </c>
      <c r="CY24">
        <v>0</v>
      </c>
      <c r="DA24" t="s">
        <v>722</v>
      </c>
      <c r="DB24">
        <v>1</v>
      </c>
      <c r="DD24" t="s">
        <v>689</v>
      </c>
      <c r="DE24">
        <v>0</v>
      </c>
      <c r="DG24" t="s">
        <v>689</v>
      </c>
      <c r="DH24">
        <v>0</v>
      </c>
      <c r="DJ24" t="s">
        <v>709</v>
      </c>
      <c r="DK24">
        <v>0</v>
      </c>
      <c r="DM24" t="s">
        <v>710</v>
      </c>
      <c r="DN24">
        <v>1</v>
      </c>
      <c r="DP24" t="s">
        <v>689</v>
      </c>
      <c r="DQ24">
        <v>1</v>
      </c>
      <c r="DS24" t="s">
        <v>689</v>
      </c>
      <c r="DT24">
        <v>0</v>
      </c>
      <c r="DV24" t="s">
        <v>688</v>
      </c>
      <c r="DW24">
        <v>1</v>
      </c>
      <c r="DY24" t="s">
        <v>724</v>
      </c>
      <c r="DZ24">
        <v>1</v>
      </c>
      <c r="EB24" t="s">
        <v>700</v>
      </c>
      <c r="EC24">
        <v>1</v>
      </c>
      <c r="EE24" t="s">
        <v>700</v>
      </c>
      <c r="EF24">
        <v>0</v>
      </c>
      <c r="EH24" t="s">
        <v>689</v>
      </c>
      <c r="EI24">
        <v>1</v>
      </c>
      <c r="EK24" t="s">
        <v>688</v>
      </c>
      <c r="EL24">
        <v>1</v>
      </c>
      <c r="EN24" t="s">
        <v>689</v>
      </c>
      <c r="EO24">
        <v>0</v>
      </c>
      <c r="EQ24" t="s">
        <v>785</v>
      </c>
      <c r="ER24">
        <v>0</v>
      </c>
      <c r="ET24" t="s">
        <v>713</v>
      </c>
      <c r="EU24">
        <v>1</v>
      </c>
    </row>
    <row r="25" spans="1:151" x14ac:dyDescent="0.25">
      <c r="A25">
        <v>30</v>
      </c>
      <c r="B25">
        <v>45463.694571759261</v>
      </c>
      <c r="C25">
        <v>45463.708923611113</v>
      </c>
      <c r="D25" t="s">
        <v>786</v>
      </c>
      <c r="E25" t="s">
        <v>55</v>
      </c>
      <c r="F25">
        <v>19</v>
      </c>
      <c r="I25" t="s">
        <v>487</v>
      </c>
      <c r="L25" t="s">
        <v>715</v>
      </c>
      <c r="M25">
        <v>1</v>
      </c>
      <c r="O25" t="s">
        <v>689</v>
      </c>
      <c r="P25">
        <v>1</v>
      </c>
      <c r="R25" t="s">
        <v>688</v>
      </c>
      <c r="S25">
        <v>0</v>
      </c>
      <c r="U25" t="s">
        <v>689</v>
      </c>
      <c r="V25">
        <v>0</v>
      </c>
      <c r="X25" t="s">
        <v>690</v>
      </c>
      <c r="Y25">
        <v>1</v>
      </c>
      <c r="AA25" t="s">
        <v>751</v>
      </c>
      <c r="AB25">
        <v>0</v>
      </c>
      <c r="AD25" t="s">
        <v>784</v>
      </c>
      <c r="AE25">
        <v>0</v>
      </c>
      <c r="AG25" t="s">
        <v>689</v>
      </c>
      <c r="AH25">
        <v>0</v>
      </c>
      <c r="AJ25" t="s">
        <v>693</v>
      </c>
      <c r="AK25">
        <v>0</v>
      </c>
      <c r="AM25" t="s">
        <v>693</v>
      </c>
      <c r="AN25">
        <v>1</v>
      </c>
      <c r="AP25" t="s">
        <v>692</v>
      </c>
      <c r="AQ25">
        <v>0</v>
      </c>
      <c r="AS25" t="s">
        <v>692</v>
      </c>
      <c r="AT25">
        <v>1</v>
      </c>
      <c r="AV25" t="s">
        <v>694</v>
      </c>
      <c r="AW25">
        <v>1</v>
      </c>
      <c r="AY25" t="s">
        <v>689</v>
      </c>
      <c r="AZ25">
        <v>0</v>
      </c>
      <c r="BB25" t="s">
        <v>695</v>
      </c>
      <c r="BC25">
        <v>1</v>
      </c>
      <c r="BE25" t="s">
        <v>743</v>
      </c>
      <c r="BF25">
        <v>0</v>
      </c>
      <c r="BH25" t="s">
        <v>697</v>
      </c>
      <c r="BI25">
        <v>0</v>
      </c>
      <c r="BK25" t="s">
        <v>787</v>
      </c>
      <c r="BL25">
        <v>0</v>
      </c>
      <c r="BN25" t="s">
        <v>699</v>
      </c>
      <c r="BO25">
        <v>1</v>
      </c>
      <c r="BQ25" t="s">
        <v>718</v>
      </c>
      <c r="BR25">
        <v>1</v>
      </c>
      <c r="BT25" t="s">
        <v>700</v>
      </c>
      <c r="BU25">
        <v>0</v>
      </c>
      <c r="BW25" t="s">
        <v>718</v>
      </c>
      <c r="BX25">
        <v>0</v>
      </c>
      <c r="BZ25" t="s">
        <v>700</v>
      </c>
      <c r="CA25">
        <v>0</v>
      </c>
      <c r="CC25" t="s">
        <v>730</v>
      </c>
      <c r="CD25">
        <v>0</v>
      </c>
      <c r="CF25" t="s">
        <v>704</v>
      </c>
      <c r="CG25">
        <v>1</v>
      </c>
      <c r="CI25" t="s">
        <v>705</v>
      </c>
      <c r="CJ25">
        <v>1</v>
      </c>
      <c r="CL25" t="s">
        <v>720</v>
      </c>
      <c r="CM25">
        <v>1</v>
      </c>
      <c r="CO25" t="s">
        <v>689</v>
      </c>
      <c r="CP25">
        <v>0</v>
      </c>
      <c r="CR25" t="s">
        <v>707</v>
      </c>
      <c r="CS25">
        <v>0</v>
      </c>
      <c r="CU25" t="s">
        <v>688</v>
      </c>
      <c r="CV25">
        <v>1</v>
      </c>
      <c r="CX25" t="s">
        <v>689</v>
      </c>
      <c r="CY25">
        <v>0</v>
      </c>
      <c r="DA25" t="s">
        <v>708</v>
      </c>
      <c r="DB25">
        <v>0</v>
      </c>
      <c r="DD25" t="s">
        <v>689</v>
      </c>
      <c r="DE25">
        <v>0</v>
      </c>
      <c r="DG25" t="s">
        <v>689</v>
      </c>
      <c r="DH25">
        <v>0</v>
      </c>
      <c r="DJ25" t="s">
        <v>770</v>
      </c>
      <c r="DK25">
        <v>0</v>
      </c>
      <c r="DM25" t="s">
        <v>710</v>
      </c>
      <c r="DN25">
        <v>1</v>
      </c>
      <c r="DP25" t="s">
        <v>688</v>
      </c>
      <c r="DQ25">
        <v>0</v>
      </c>
      <c r="DS25" t="s">
        <v>688</v>
      </c>
      <c r="DT25">
        <v>1</v>
      </c>
      <c r="DV25" t="s">
        <v>688</v>
      </c>
      <c r="DW25">
        <v>1</v>
      </c>
      <c r="DY25" t="s">
        <v>724</v>
      </c>
      <c r="DZ25">
        <v>1</v>
      </c>
      <c r="EB25" t="s">
        <v>740</v>
      </c>
      <c r="EC25">
        <v>0</v>
      </c>
      <c r="EE25" t="s">
        <v>771</v>
      </c>
      <c r="EF25">
        <v>0</v>
      </c>
      <c r="EH25" t="s">
        <v>688</v>
      </c>
      <c r="EI25">
        <v>0</v>
      </c>
      <c r="EK25" t="s">
        <v>689</v>
      </c>
      <c r="EL25">
        <v>0</v>
      </c>
      <c r="EN25" t="s">
        <v>688</v>
      </c>
      <c r="EO25">
        <v>1</v>
      </c>
      <c r="EQ25" t="s">
        <v>753</v>
      </c>
      <c r="ER25">
        <v>0</v>
      </c>
      <c r="ET25" t="s">
        <v>713</v>
      </c>
      <c r="EU25">
        <v>1</v>
      </c>
    </row>
    <row r="26" spans="1:151" x14ac:dyDescent="0.25">
      <c r="A26">
        <v>31</v>
      </c>
      <c r="B26">
        <v>45463.69458333333</v>
      </c>
      <c r="C26">
        <v>45463.708923611113</v>
      </c>
      <c r="D26" t="s">
        <v>788</v>
      </c>
      <c r="E26" t="s">
        <v>166</v>
      </c>
      <c r="F26">
        <v>32</v>
      </c>
      <c r="I26" t="s">
        <v>491</v>
      </c>
      <c r="L26" t="s">
        <v>715</v>
      </c>
      <c r="M26">
        <v>1</v>
      </c>
      <c r="O26" t="s">
        <v>689</v>
      </c>
      <c r="P26">
        <v>1</v>
      </c>
      <c r="R26" t="s">
        <v>689</v>
      </c>
      <c r="S26">
        <v>1</v>
      </c>
      <c r="U26" t="s">
        <v>688</v>
      </c>
      <c r="V26">
        <v>1</v>
      </c>
      <c r="X26" t="s">
        <v>690</v>
      </c>
      <c r="Y26">
        <v>1</v>
      </c>
      <c r="AA26" t="s">
        <v>15</v>
      </c>
      <c r="AB26">
        <v>1</v>
      </c>
      <c r="AD26" t="s">
        <v>752</v>
      </c>
      <c r="AE26">
        <v>0</v>
      </c>
      <c r="AG26" t="s">
        <v>688</v>
      </c>
      <c r="AH26">
        <v>1</v>
      </c>
      <c r="AJ26" t="s">
        <v>694</v>
      </c>
      <c r="AK26">
        <v>1</v>
      </c>
      <c r="AM26" t="s">
        <v>693</v>
      </c>
      <c r="AN26">
        <v>1</v>
      </c>
      <c r="AP26" t="s">
        <v>693</v>
      </c>
      <c r="AQ26">
        <v>1</v>
      </c>
      <c r="AS26" t="s">
        <v>692</v>
      </c>
      <c r="AT26">
        <v>1</v>
      </c>
      <c r="AV26" t="s">
        <v>694</v>
      </c>
      <c r="AW26">
        <v>1</v>
      </c>
      <c r="AY26" t="s">
        <v>688</v>
      </c>
      <c r="AZ26">
        <v>1</v>
      </c>
      <c r="BB26" t="s">
        <v>695</v>
      </c>
      <c r="BC26">
        <v>1</v>
      </c>
      <c r="BE26" t="s">
        <v>696</v>
      </c>
      <c r="BF26">
        <v>1</v>
      </c>
      <c r="BH26" t="s">
        <v>744</v>
      </c>
      <c r="BI26">
        <v>0</v>
      </c>
      <c r="BK26" t="s">
        <v>756</v>
      </c>
      <c r="BL26">
        <v>0</v>
      </c>
      <c r="BN26" t="s">
        <v>699</v>
      </c>
      <c r="BO26">
        <v>1</v>
      </c>
      <c r="BQ26" t="s">
        <v>700</v>
      </c>
      <c r="BR26">
        <v>0</v>
      </c>
      <c r="BT26" t="s">
        <v>700</v>
      </c>
      <c r="BU26">
        <v>0</v>
      </c>
      <c r="BW26" t="s">
        <v>701</v>
      </c>
      <c r="BX26">
        <v>1</v>
      </c>
      <c r="BZ26" t="s">
        <v>718</v>
      </c>
      <c r="CA26">
        <v>0</v>
      </c>
      <c r="CC26" t="s">
        <v>703</v>
      </c>
      <c r="CD26">
        <v>0</v>
      </c>
      <c r="CF26" t="s">
        <v>704</v>
      </c>
      <c r="CG26">
        <v>1</v>
      </c>
      <c r="CI26" t="s">
        <v>705</v>
      </c>
      <c r="CJ26">
        <v>1</v>
      </c>
      <c r="CL26" t="s">
        <v>720</v>
      </c>
      <c r="CM26">
        <v>1</v>
      </c>
      <c r="CO26" t="s">
        <v>689</v>
      </c>
      <c r="CP26">
        <v>0</v>
      </c>
      <c r="CR26" t="s">
        <v>721</v>
      </c>
      <c r="CS26">
        <v>1</v>
      </c>
      <c r="CU26" t="s">
        <v>688</v>
      </c>
      <c r="CV26">
        <v>1</v>
      </c>
      <c r="CX26" t="s">
        <v>689</v>
      </c>
      <c r="CY26">
        <v>0</v>
      </c>
      <c r="DA26" t="s">
        <v>722</v>
      </c>
      <c r="DB26">
        <v>1</v>
      </c>
      <c r="DD26" t="s">
        <v>688</v>
      </c>
      <c r="DE26">
        <v>1</v>
      </c>
      <c r="DG26" t="s">
        <v>688</v>
      </c>
      <c r="DH26">
        <v>1</v>
      </c>
      <c r="DJ26" t="s">
        <v>709</v>
      </c>
      <c r="DK26">
        <v>0</v>
      </c>
      <c r="DM26" t="s">
        <v>747</v>
      </c>
      <c r="DN26">
        <v>0</v>
      </c>
      <c r="DP26" t="s">
        <v>688</v>
      </c>
      <c r="DQ26">
        <v>0</v>
      </c>
      <c r="DS26" t="s">
        <v>688</v>
      </c>
      <c r="DT26">
        <v>1</v>
      </c>
      <c r="DV26" t="s">
        <v>689</v>
      </c>
      <c r="DW26">
        <v>0</v>
      </c>
      <c r="DY26" t="s">
        <v>724</v>
      </c>
      <c r="DZ26">
        <v>1</v>
      </c>
      <c r="EB26" t="s">
        <v>700</v>
      </c>
      <c r="EC26">
        <v>1</v>
      </c>
      <c r="EE26" t="s">
        <v>700</v>
      </c>
      <c r="EF26">
        <v>0</v>
      </c>
      <c r="EH26" t="s">
        <v>689</v>
      </c>
      <c r="EI26">
        <v>1</v>
      </c>
      <c r="EK26" t="s">
        <v>689</v>
      </c>
      <c r="EL26">
        <v>0</v>
      </c>
      <c r="EN26" t="s">
        <v>688</v>
      </c>
      <c r="EO26">
        <v>1</v>
      </c>
      <c r="EQ26" t="s">
        <v>712</v>
      </c>
      <c r="ER26">
        <v>1</v>
      </c>
      <c r="ET26" t="s">
        <v>713</v>
      </c>
      <c r="EU26">
        <v>1</v>
      </c>
    </row>
    <row r="27" spans="1:151" x14ac:dyDescent="0.25">
      <c r="A27">
        <v>32</v>
      </c>
      <c r="B27">
        <v>45463.694826388892</v>
      </c>
      <c r="C27">
        <v>45463.709155092591</v>
      </c>
      <c r="D27" t="s">
        <v>789</v>
      </c>
      <c r="E27" t="s">
        <v>102</v>
      </c>
      <c r="F27">
        <v>24</v>
      </c>
      <c r="I27" t="s">
        <v>489</v>
      </c>
      <c r="L27" t="s">
        <v>687</v>
      </c>
      <c r="M27">
        <v>0</v>
      </c>
      <c r="O27" t="s">
        <v>689</v>
      </c>
      <c r="P27">
        <v>1</v>
      </c>
      <c r="R27" t="s">
        <v>689</v>
      </c>
      <c r="S27">
        <v>1</v>
      </c>
      <c r="U27" t="s">
        <v>688</v>
      </c>
      <c r="V27">
        <v>1</v>
      </c>
      <c r="X27" t="s">
        <v>690</v>
      </c>
      <c r="Y27">
        <v>1</v>
      </c>
      <c r="AA27" t="s">
        <v>726</v>
      </c>
      <c r="AB27">
        <v>0</v>
      </c>
      <c r="AD27" t="s">
        <v>726</v>
      </c>
      <c r="AE27">
        <v>0</v>
      </c>
      <c r="AG27" t="s">
        <v>688</v>
      </c>
      <c r="AH27">
        <v>1</v>
      </c>
      <c r="AJ27" t="s">
        <v>692</v>
      </c>
      <c r="AK27">
        <v>0</v>
      </c>
      <c r="AM27" t="s">
        <v>693</v>
      </c>
      <c r="AN27">
        <v>1</v>
      </c>
      <c r="AP27" t="s">
        <v>693</v>
      </c>
      <c r="AQ27">
        <v>1</v>
      </c>
      <c r="AS27" t="s">
        <v>694</v>
      </c>
      <c r="AT27">
        <v>0</v>
      </c>
      <c r="AV27" t="s">
        <v>694</v>
      </c>
      <c r="AW27">
        <v>1</v>
      </c>
      <c r="AY27" t="s">
        <v>689</v>
      </c>
      <c r="AZ27">
        <v>0</v>
      </c>
      <c r="BB27" t="s">
        <v>726</v>
      </c>
      <c r="BC27">
        <v>0</v>
      </c>
      <c r="BE27" t="s">
        <v>736</v>
      </c>
      <c r="BF27">
        <v>0</v>
      </c>
      <c r="BH27" t="s">
        <v>744</v>
      </c>
      <c r="BI27">
        <v>0</v>
      </c>
      <c r="BK27" t="s">
        <v>698</v>
      </c>
      <c r="BL27">
        <v>0</v>
      </c>
      <c r="BN27" t="s">
        <v>699</v>
      </c>
      <c r="BO27">
        <v>1</v>
      </c>
      <c r="BQ27" t="s">
        <v>702</v>
      </c>
      <c r="BR27">
        <v>0</v>
      </c>
      <c r="BT27" t="s">
        <v>702</v>
      </c>
      <c r="BU27">
        <v>1</v>
      </c>
      <c r="BW27" t="s">
        <v>702</v>
      </c>
      <c r="BX27">
        <v>0</v>
      </c>
      <c r="BZ27" t="s">
        <v>700</v>
      </c>
      <c r="CA27">
        <v>0</v>
      </c>
      <c r="CC27" t="s">
        <v>730</v>
      </c>
      <c r="CD27">
        <v>0</v>
      </c>
      <c r="CF27" t="s">
        <v>745</v>
      </c>
      <c r="CG27">
        <v>0</v>
      </c>
      <c r="CI27" t="s">
        <v>705</v>
      </c>
      <c r="CJ27">
        <v>1</v>
      </c>
      <c r="CL27" t="s">
        <v>723</v>
      </c>
      <c r="CM27">
        <v>0</v>
      </c>
      <c r="CO27" t="s">
        <v>689</v>
      </c>
      <c r="CP27">
        <v>0</v>
      </c>
      <c r="CR27" t="s">
        <v>746</v>
      </c>
      <c r="CS27">
        <v>0</v>
      </c>
      <c r="CU27" t="s">
        <v>688</v>
      </c>
      <c r="CV27">
        <v>1</v>
      </c>
      <c r="CX27" t="s">
        <v>688</v>
      </c>
      <c r="CY27">
        <v>1</v>
      </c>
      <c r="DA27" t="s">
        <v>722</v>
      </c>
      <c r="DB27">
        <v>1</v>
      </c>
      <c r="DD27" t="s">
        <v>689</v>
      </c>
      <c r="DE27">
        <v>0</v>
      </c>
      <c r="DG27" t="s">
        <v>689</v>
      </c>
      <c r="DH27">
        <v>0</v>
      </c>
      <c r="DJ27" t="s">
        <v>723</v>
      </c>
      <c r="DK27">
        <v>1</v>
      </c>
      <c r="DM27" t="s">
        <v>710</v>
      </c>
      <c r="DN27">
        <v>1</v>
      </c>
      <c r="DP27" t="s">
        <v>688</v>
      </c>
      <c r="DQ27">
        <v>0</v>
      </c>
      <c r="DS27" t="s">
        <v>688</v>
      </c>
      <c r="DT27">
        <v>1</v>
      </c>
      <c r="DV27" t="s">
        <v>688</v>
      </c>
      <c r="DW27">
        <v>1</v>
      </c>
      <c r="DY27" t="s">
        <v>711</v>
      </c>
      <c r="DZ27">
        <v>0</v>
      </c>
      <c r="EB27" t="s">
        <v>700</v>
      </c>
      <c r="EC27">
        <v>1</v>
      </c>
      <c r="EE27" t="s">
        <v>702</v>
      </c>
      <c r="EF27">
        <v>1</v>
      </c>
      <c r="EH27" t="s">
        <v>689</v>
      </c>
      <c r="EI27">
        <v>1</v>
      </c>
      <c r="EK27" t="s">
        <v>688</v>
      </c>
      <c r="EL27">
        <v>1</v>
      </c>
      <c r="EN27" t="s">
        <v>689</v>
      </c>
      <c r="EO27">
        <v>0</v>
      </c>
      <c r="EQ27" t="s">
        <v>712</v>
      </c>
      <c r="ER27">
        <v>1</v>
      </c>
      <c r="ET27" t="s">
        <v>713</v>
      </c>
      <c r="EU27">
        <v>1</v>
      </c>
    </row>
    <row r="28" spans="1:151" x14ac:dyDescent="0.25">
      <c r="A28">
        <v>33</v>
      </c>
      <c r="B28">
        <v>45463.694872685184</v>
      </c>
      <c r="C28">
        <v>45463.709166666667</v>
      </c>
      <c r="D28" t="s">
        <v>790</v>
      </c>
      <c r="E28" t="s">
        <v>155</v>
      </c>
      <c r="F28">
        <v>23</v>
      </c>
      <c r="I28" t="s">
        <v>488</v>
      </c>
      <c r="L28" t="s">
        <v>715</v>
      </c>
      <c r="M28">
        <v>1</v>
      </c>
      <c r="O28" t="s">
        <v>689</v>
      </c>
      <c r="P28">
        <v>1</v>
      </c>
      <c r="R28" t="s">
        <v>689</v>
      </c>
      <c r="S28">
        <v>1</v>
      </c>
      <c r="U28" t="s">
        <v>688</v>
      </c>
      <c r="V28">
        <v>1</v>
      </c>
      <c r="X28" t="s">
        <v>690</v>
      </c>
      <c r="Y28">
        <v>1</v>
      </c>
      <c r="AA28" t="s">
        <v>751</v>
      </c>
      <c r="AB28">
        <v>0</v>
      </c>
      <c r="AD28" t="s">
        <v>691</v>
      </c>
      <c r="AE28">
        <v>1</v>
      </c>
      <c r="AG28" t="s">
        <v>689</v>
      </c>
      <c r="AH28">
        <v>0</v>
      </c>
      <c r="AJ28" t="s">
        <v>694</v>
      </c>
      <c r="AK28">
        <v>1</v>
      </c>
      <c r="AM28" t="s">
        <v>693</v>
      </c>
      <c r="AN28">
        <v>1</v>
      </c>
      <c r="AP28" t="s">
        <v>693</v>
      </c>
      <c r="AQ28">
        <v>1</v>
      </c>
      <c r="AS28" t="s">
        <v>692</v>
      </c>
      <c r="AT28">
        <v>1</v>
      </c>
      <c r="AV28" t="s">
        <v>694</v>
      </c>
      <c r="AW28">
        <v>1</v>
      </c>
      <c r="AY28" t="s">
        <v>688</v>
      </c>
      <c r="AZ28">
        <v>1</v>
      </c>
      <c r="BB28" t="s">
        <v>726</v>
      </c>
      <c r="BC28">
        <v>0</v>
      </c>
      <c r="BE28" t="s">
        <v>726</v>
      </c>
      <c r="BF28">
        <v>0</v>
      </c>
      <c r="BH28" t="s">
        <v>716</v>
      </c>
      <c r="BI28">
        <v>1</v>
      </c>
      <c r="BK28" t="s">
        <v>756</v>
      </c>
      <c r="BL28">
        <v>0</v>
      </c>
      <c r="BN28" t="s">
        <v>764</v>
      </c>
      <c r="BO28">
        <v>0</v>
      </c>
      <c r="BQ28" t="s">
        <v>700</v>
      </c>
      <c r="BR28">
        <v>0</v>
      </c>
      <c r="BT28" t="s">
        <v>700</v>
      </c>
      <c r="BU28">
        <v>0</v>
      </c>
      <c r="BW28" t="s">
        <v>701</v>
      </c>
      <c r="BX28">
        <v>1</v>
      </c>
      <c r="BZ28" t="s">
        <v>718</v>
      </c>
      <c r="CA28">
        <v>0</v>
      </c>
      <c r="CC28" t="s">
        <v>703</v>
      </c>
      <c r="CD28">
        <v>0</v>
      </c>
      <c r="CF28" t="s">
        <v>765</v>
      </c>
      <c r="CG28">
        <v>0</v>
      </c>
      <c r="CI28" t="s">
        <v>705</v>
      </c>
      <c r="CJ28">
        <v>1</v>
      </c>
      <c r="CL28" t="s">
        <v>774</v>
      </c>
      <c r="CM28">
        <v>0</v>
      </c>
      <c r="CO28" t="s">
        <v>689</v>
      </c>
      <c r="CP28">
        <v>0</v>
      </c>
      <c r="CR28" t="s">
        <v>746</v>
      </c>
      <c r="CS28">
        <v>0</v>
      </c>
      <c r="CU28" t="s">
        <v>688</v>
      </c>
      <c r="CV28">
        <v>1</v>
      </c>
      <c r="CX28" t="s">
        <v>689</v>
      </c>
      <c r="CY28">
        <v>0</v>
      </c>
      <c r="DA28" t="s">
        <v>708</v>
      </c>
      <c r="DB28">
        <v>0</v>
      </c>
      <c r="DD28" t="s">
        <v>689</v>
      </c>
      <c r="DE28">
        <v>0</v>
      </c>
      <c r="DG28" t="s">
        <v>689</v>
      </c>
      <c r="DH28">
        <v>0</v>
      </c>
      <c r="DJ28" t="s">
        <v>723</v>
      </c>
      <c r="DK28">
        <v>1</v>
      </c>
      <c r="DM28" t="s">
        <v>710</v>
      </c>
      <c r="DN28">
        <v>1</v>
      </c>
      <c r="DP28" t="s">
        <v>689</v>
      </c>
      <c r="DQ28">
        <v>1</v>
      </c>
      <c r="DS28" t="s">
        <v>688</v>
      </c>
      <c r="DT28">
        <v>1</v>
      </c>
      <c r="DV28" t="s">
        <v>689</v>
      </c>
      <c r="DW28">
        <v>0</v>
      </c>
      <c r="DY28" t="s">
        <v>711</v>
      </c>
      <c r="DZ28">
        <v>0</v>
      </c>
      <c r="EB28" t="s">
        <v>700</v>
      </c>
      <c r="EC28">
        <v>1</v>
      </c>
      <c r="EE28" t="s">
        <v>700</v>
      </c>
      <c r="EF28">
        <v>0</v>
      </c>
      <c r="EH28" t="s">
        <v>689</v>
      </c>
      <c r="EI28">
        <v>1</v>
      </c>
      <c r="EK28" t="s">
        <v>689</v>
      </c>
      <c r="EL28">
        <v>0</v>
      </c>
      <c r="EN28" t="s">
        <v>688</v>
      </c>
      <c r="EO28">
        <v>1</v>
      </c>
      <c r="EQ28" t="s">
        <v>753</v>
      </c>
      <c r="ER28">
        <v>0</v>
      </c>
      <c r="ET28" t="s">
        <v>791</v>
      </c>
      <c r="EU28">
        <v>0</v>
      </c>
    </row>
    <row r="29" spans="1:151" x14ac:dyDescent="0.25">
      <c r="A29">
        <v>34</v>
      </c>
      <c r="B29">
        <v>45463.694768518515</v>
      </c>
      <c r="C29">
        <v>45463.709224537037</v>
      </c>
      <c r="D29" t="s">
        <v>792</v>
      </c>
      <c r="E29" t="s">
        <v>147</v>
      </c>
      <c r="F29">
        <v>17</v>
      </c>
      <c r="I29" t="s">
        <v>488</v>
      </c>
      <c r="L29" t="s">
        <v>726</v>
      </c>
      <c r="M29">
        <v>0</v>
      </c>
      <c r="O29" t="s">
        <v>689</v>
      </c>
      <c r="P29">
        <v>1</v>
      </c>
      <c r="R29" t="s">
        <v>689</v>
      </c>
      <c r="S29">
        <v>1</v>
      </c>
      <c r="U29" t="s">
        <v>688</v>
      </c>
      <c r="V29">
        <v>1</v>
      </c>
      <c r="X29" t="s">
        <v>726</v>
      </c>
      <c r="Y29">
        <v>0</v>
      </c>
      <c r="AA29" t="s">
        <v>751</v>
      </c>
      <c r="AB29">
        <v>0</v>
      </c>
      <c r="AD29" t="s">
        <v>691</v>
      </c>
      <c r="AE29">
        <v>1</v>
      </c>
      <c r="AG29" t="s">
        <v>689</v>
      </c>
      <c r="AH29">
        <v>0</v>
      </c>
      <c r="AJ29" t="s">
        <v>728</v>
      </c>
      <c r="AK29">
        <v>0</v>
      </c>
      <c r="AM29" t="s">
        <v>693</v>
      </c>
      <c r="AN29">
        <v>1</v>
      </c>
      <c r="AP29" t="s">
        <v>694</v>
      </c>
      <c r="AQ29">
        <v>0</v>
      </c>
      <c r="AS29" t="s">
        <v>692</v>
      </c>
      <c r="AT29">
        <v>1</v>
      </c>
      <c r="AV29" t="s">
        <v>692</v>
      </c>
      <c r="AW29">
        <v>0</v>
      </c>
      <c r="AY29" t="s">
        <v>689</v>
      </c>
      <c r="AZ29">
        <v>0</v>
      </c>
      <c r="BB29" t="s">
        <v>729</v>
      </c>
      <c r="BC29">
        <v>0</v>
      </c>
      <c r="BE29" t="s">
        <v>726</v>
      </c>
      <c r="BF29">
        <v>0</v>
      </c>
      <c r="BH29" t="s">
        <v>737</v>
      </c>
      <c r="BI29">
        <v>0</v>
      </c>
      <c r="BK29" t="s">
        <v>787</v>
      </c>
      <c r="BL29">
        <v>0</v>
      </c>
      <c r="BN29" t="s">
        <v>699</v>
      </c>
      <c r="BO29">
        <v>1</v>
      </c>
      <c r="BQ29" t="s">
        <v>702</v>
      </c>
      <c r="BR29">
        <v>0</v>
      </c>
      <c r="BT29" t="s">
        <v>700</v>
      </c>
      <c r="BU29">
        <v>0</v>
      </c>
      <c r="BW29" t="s">
        <v>701</v>
      </c>
      <c r="BX29">
        <v>1</v>
      </c>
      <c r="BZ29" t="s">
        <v>700</v>
      </c>
      <c r="CA29">
        <v>0</v>
      </c>
      <c r="CC29" t="s">
        <v>719</v>
      </c>
      <c r="CD29">
        <v>1</v>
      </c>
      <c r="CF29" t="s">
        <v>711</v>
      </c>
      <c r="CG29">
        <v>0</v>
      </c>
      <c r="CI29" t="s">
        <v>705</v>
      </c>
      <c r="CJ29">
        <v>1</v>
      </c>
      <c r="CL29" t="s">
        <v>774</v>
      </c>
      <c r="CM29">
        <v>0</v>
      </c>
      <c r="CO29" t="s">
        <v>688</v>
      </c>
      <c r="CP29">
        <v>1</v>
      </c>
      <c r="CR29" t="s">
        <v>746</v>
      </c>
      <c r="CS29">
        <v>0</v>
      </c>
      <c r="CU29" t="s">
        <v>689</v>
      </c>
      <c r="CV29">
        <v>0</v>
      </c>
      <c r="CX29" t="s">
        <v>688</v>
      </c>
      <c r="CY29">
        <v>1</v>
      </c>
      <c r="DA29" t="s">
        <v>708</v>
      </c>
      <c r="DB29">
        <v>0</v>
      </c>
      <c r="DD29" t="s">
        <v>689</v>
      </c>
      <c r="DE29">
        <v>0</v>
      </c>
      <c r="DG29" t="s">
        <v>689</v>
      </c>
      <c r="DH29">
        <v>0</v>
      </c>
      <c r="DJ29" t="s">
        <v>706</v>
      </c>
      <c r="DK29">
        <v>0</v>
      </c>
      <c r="DM29" t="s">
        <v>747</v>
      </c>
      <c r="DN29">
        <v>0</v>
      </c>
      <c r="DP29" t="s">
        <v>689</v>
      </c>
      <c r="DQ29">
        <v>1</v>
      </c>
      <c r="DS29" t="s">
        <v>689</v>
      </c>
      <c r="DT29">
        <v>0</v>
      </c>
      <c r="DV29" t="s">
        <v>689</v>
      </c>
      <c r="DW29">
        <v>0</v>
      </c>
      <c r="DY29" t="s">
        <v>711</v>
      </c>
      <c r="DZ29">
        <v>0</v>
      </c>
      <c r="EB29" t="s">
        <v>700</v>
      </c>
      <c r="EC29">
        <v>1</v>
      </c>
      <c r="EE29" t="s">
        <v>700</v>
      </c>
      <c r="EF29">
        <v>0</v>
      </c>
      <c r="EH29" t="s">
        <v>689</v>
      </c>
      <c r="EI29">
        <v>1</v>
      </c>
      <c r="EK29" t="s">
        <v>689</v>
      </c>
      <c r="EL29">
        <v>0</v>
      </c>
      <c r="EN29" t="s">
        <v>688</v>
      </c>
      <c r="EO29">
        <v>1</v>
      </c>
      <c r="EQ29" t="s">
        <v>712</v>
      </c>
      <c r="ER29">
        <v>1</v>
      </c>
      <c r="ET29" t="s">
        <v>757</v>
      </c>
      <c r="EU29">
        <v>0</v>
      </c>
    </row>
    <row r="30" spans="1:151" x14ac:dyDescent="0.25">
      <c r="A30">
        <v>35</v>
      </c>
      <c r="B30">
        <v>45463.696331018517</v>
      </c>
      <c r="C30">
        <v>45463.709826388891</v>
      </c>
      <c r="D30" t="s">
        <v>793</v>
      </c>
      <c r="E30" t="s">
        <v>152</v>
      </c>
      <c r="F30">
        <v>28</v>
      </c>
      <c r="I30" t="s">
        <v>488</v>
      </c>
      <c r="L30" t="s">
        <v>687</v>
      </c>
      <c r="M30">
        <v>0</v>
      </c>
      <c r="O30" t="s">
        <v>689</v>
      </c>
      <c r="P30">
        <v>1</v>
      </c>
      <c r="R30" t="s">
        <v>689</v>
      </c>
      <c r="S30">
        <v>1</v>
      </c>
      <c r="U30" t="s">
        <v>689</v>
      </c>
      <c r="V30">
        <v>0</v>
      </c>
      <c r="X30" t="s">
        <v>690</v>
      </c>
      <c r="Y30">
        <v>1</v>
      </c>
      <c r="AA30" t="s">
        <v>15</v>
      </c>
      <c r="AB30">
        <v>1</v>
      </c>
      <c r="AD30" t="s">
        <v>779</v>
      </c>
      <c r="AE30">
        <v>0</v>
      </c>
      <c r="AG30" t="s">
        <v>689</v>
      </c>
      <c r="AH30">
        <v>0</v>
      </c>
      <c r="AJ30" t="s">
        <v>694</v>
      </c>
      <c r="AK30">
        <v>1</v>
      </c>
      <c r="AM30" t="s">
        <v>693</v>
      </c>
      <c r="AN30">
        <v>1</v>
      </c>
      <c r="AP30" t="s">
        <v>693</v>
      </c>
      <c r="AQ30">
        <v>1</v>
      </c>
      <c r="AS30" t="s">
        <v>694</v>
      </c>
      <c r="AT30">
        <v>0</v>
      </c>
      <c r="AV30" t="s">
        <v>694</v>
      </c>
      <c r="AW30">
        <v>1</v>
      </c>
      <c r="AY30" t="s">
        <v>688</v>
      </c>
      <c r="AZ30">
        <v>1</v>
      </c>
      <c r="BB30" t="s">
        <v>695</v>
      </c>
      <c r="BC30">
        <v>1</v>
      </c>
      <c r="BE30" t="s">
        <v>696</v>
      </c>
      <c r="BF30">
        <v>1</v>
      </c>
      <c r="BH30" t="s">
        <v>716</v>
      </c>
      <c r="BI30">
        <v>1</v>
      </c>
      <c r="BK30" t="s">
        <v>717</v>
      </c>
      <c r="BL30">
        <v>1</v>
      </c>
      <c r="BN30" t="s">
        <v>699</v>
      </c>
      <c r="BO30">
        <v>1</v>
      </c>
      <c r="BQ30" t="s">
        <v>700</v>
      </c>
      <c r="BR30">
        <v>0</v>
      </c>
      <c r="BT30" t="s">
        <v>700</v>
      </c>
      <c r="BU30">
        <v>0</v>
      </c>
      <c r="BW30" t="s">
        <v>701</v>
      </c>
      <c r="BX30">
        <v>1</v>
      </c>
      <c r="BZ30" t="s">
        <v>700</v>
      </c>
      <c r="CA30">
        <v>0</v>
      </c>
      <c r="CC30" t="s">
        <v>730</v>
      </c>
      <c r="CD30">
        <v>0</v>
      </c>
      <c r="CF30" t="s">
        <v>704</v>
      </c>
      <c r="CG30">
        <v>1</v>
      </c>
      <c r="CI30" t="s">
        <v>705</v>
      </c>
      <c r="CJ30">
        <v>1</v>
      </c>
      <c r="CL30" t="s">
        <v>720</v>
      </c>
      <c r="CM30">
        <v>1</v>
      </c>
      <c r="CO30" t="s">
        <v>689</v>
      </c>
      <c r="CP30">
        <v>0</v>
      </c>
      <c r="CR30" t="s">
        <v>707</v>
      </c>
      <c r="CS30">
        <v>0</v>
      </c>
      <c r="CU30" t="s">
        <v>689</v>
      </c>
      <c r="CV30">
        <v>0</v>
      </c>
      <c r="CX30" t="s">
        <v>689</v>
      </c>
      <c r="CY30">
        <v>0</v>
      </c>
      <c r="DA30" t="s">
        <v>722</v>
      </c>
      <c r="DB30">
        <v>1</v>
      </c>
      <c r="DD30" t="s">
        <v>688</v>
      </c>
      <c r="DE30">
        <v>1</v>
      </c>
      <c r="DG30" t="s">
        <v>688</v>
      </c>
      <c r="DH30">
        <v>1</v>
      </c>
      <c r="DJ30" t="s">
        <v>770</v>
      </c>
      <c r="DK30">
        <v>0</v>
      </c>
      <c r="DM30" t="s">
        <v>710</v>
      </c>
      <c r="DN30">
        <v>1</v>
      </c>
      <c r="DP30" t="s">
        <v>689</v>
      </c>
      <c r="DQ30">
        <v>1</v>
      </c>
      <c r="DS30" t="s">
        <v>688</v>
      </c>
      <c r="DT30">
        <v>1</v>
      </c>
      <c r="DV30" t="s">
        <v>689</v>
      </c>
      <c r="DW30">
        <v>0</v>
      </c>
      <c r="DY30" t="s">
        <v>724</v>
      </c>
      <c r="DZ30">
        <v>1</v>
      </c>
      <c r="EB30" t="s">
        <v>740</v>
      </c>
      <c r="EC30">
        <v>0</v>
      </c>
      <c r="EE30" t="s">
        <v>740</v>
      </c>
      <c r="EF30">
        <v>0</v>
      </c>
      <c r="EH30" t="s">
        <v>689</v>
      </c>
      <c r="EI30">
        <v>1</v>
      </c>
      <c r="EK30" t="s">
        <v>689</v>
      </c>
      <c r="EL30">
        <v>0</v>
      </c>
      <c r="EN30" t="s">
        <v>688</v>
      </c>
      <c r="EO30">
        <v>1</v>
      </c>
      <c r="EQ30" t="s">
        <v>753</v>
      </c>
      <c r="ER30">
        <v>0</v>
      </c>
      <c r="ET30" t="s">
        <v>713</v>
      </c>
      <c r="EU30">
        <v>1</v>
      </c>
    </row>
    <row r="31" spans="1:151" x14ac:dyDescent="0.25">
      <c r="A31">
        <v>36</v>
      </c>
      <c r="B31">
        <v>45463.694502314815</v>
      </c>
      <c r="C31">
        <v>45463.71020833333</v>
      </c>
      <c r="D31" t="s">
        <v>794</v>
      </c>
      <c r="E31" t="s">
        <v>491</v>
      </c>
      <c r="F31">
        <v>32</v>
      </c>
      <c r="I31" t="s">
        <v>490</v>
      </c>
      <c r="L31" t="s">
        <v>715</v>
      </c>
      <c r="M31">
        <v>1</v>
      </c>
      <c r="O31" t="s">
        <v>689</v>
      </c>
      <c r="P31">
        <v>1</v>
      </c>
      <c r="R31" t="s">
        <v>688</v>
      </c>
      <c r="S31">
        <v>0</v>
      </c>
      <c r="U31" t="s">
        <v>688</v>
      </c>
      <c r="V31">
        <v>1</v>
      </c>
      <c r="X31" t="s">
        <v>690</v>
      </c>
      <c r="Y31">
        <v>1</v>
      </c>
      <c r="AA31" t="s">
        <v>726</v>
      </c>
      <c r="AB31">
        <v>0</v>
      </c>
      <c r="AD31" t="s">
        <v>752</v>
      </c>
      <c r="AE31">
        <v>0</v>
      </c>
      <c r="AG31" t="s">
        <v>689</v>
      </c>
      <c r="AH31">
        <v>0</v>
      </c>
      <c r="AJ31" t="s">
        <v>694</v>
      </c>
      <c r="AK31">
        <v>1</v>
      </c>
      <c r="AM31" t="s">
        <v>693</v>
      </c>
      <c r="AN31">
        <v>1</v>
      </c>
      <c r="AP31" t="s">
        <v>693</v>
      </c>
      <c r="AQ31">
        <v>1</v>
      </c>
      <c r="AS31" t="s">
        <v>692</v>
      </c>
      <c r="AT31">
        <v>1</v>
      </c>
      <c r="AV31" t="s">
        <v>694</v>
      </c>
      <c r="AW31">
        <v>1</v>
      </c>
      <c r="AY31" t="s">
        <v>689</v>
      </c>
      <c r="AZ31">
        <v>0</v>
      </c>
      <c r="BB31" t="s">
        <v>695</v>
      </c>
      <c r="BC31">
        <v>1</v>
      </c>
      <c r="BE31" t="s">
        <v>736</v>
      </c>
      <c r="BF31">
        <v>0</v>
      </c>
      <c r="BH31" t="s">
        <v>716</v>
      </c>
      <c r="BI31">
        <v>1</v>
      </c>
      <c r="BK31" t="s">
        <v>717</v>
      </c>
      <c r="BL31">
        <v>1</v>
      </c>
      <c r="BN31" t="s">
        <v>699</v>
      </c>
      <c r="BO31">
        <v>1</v>
      </c>
      <c r="BQ31" t="s">
        <v>718</v>
      </c>
      <c r="BR31">
        <v>1</v>
      </c>
      <c r="BT31" t="s">
        <v>702</v>
      </c>
      <c r="BU31">
        <v>1</v>
      </c>
      <c r="BW31" t="s">
        <v>718</v>
      </c>
      <c r="BX31">
        <v>0</v>
      </c>
      <c r="BZ31" t="s">
        <v>718</v>
      </c>
      <c r="CA31">
        <v>0</v>
      </c>
      <c r="CC31" t="s">
        <v>719</v>
      </c>
      <c r="CD31">
        <v>1</v>
      </c>
      <c r="CF31" t="s">
        <v>704</v>
      </c>
      <c r="CG31">
        <v>1</v>
      </c>
      <c r="CI31" t="s">
        <v>705</v>
      </c>
      <c r="CJ31">
        <v>1</v>
      </c>
      <c r="CL31" t="s">
        <v>706</v>
      </c>
      <c r="CM31">
        <v>0</v>
      </c>
      <c r="CO31" t="s">
        <v>688</v>
      </c>
      <c r="CP31">
        <v>1</v>
      </c>
      <c r="CR31" t="s">
        <v>707</v>
      </c>
      <c r="CS31">
        <v>0</v>
      </c>
      <c r="CU31" t="s">
        <v>688</v>
      </c>
      <c r="CV31">
        <v>1</v>
      </c>
      <c r="CX31" t="s">
        <v>688</v>
      </c>
      <c r="CY31">
        <v>1</v>
      </c>
      <c r="DA31" t="s">
        <v>722</v>
      </c>
      <c r="DB31">
        <v>1</v>
      </c>
      <c r="DD31" t="s">
        <v>688</v>
      </c>
      <c r="DE31">
        <v>1</v>
      </c>
      <c r="DG31" t="s">
        <v>688</v>
      </c>
      <c r="DH31">
        <v>1</v>
      </c>
      <c r="DJ31" t="s">
        <v>770</v>
      </c>
      <c r="DK31">
        <v>0</v>
      </c>
      <c r="DM31" t="s">
        <v>710</v>
      </c>
      <c r="DN31">
        <v>1</v>
      </c>
      <c r="DP31" t="s">
        <v>688</v>
      </c>
      <c r="DQ31">
        <v>0</v>
      </c>
      <c r="DS31" t="s">
        <v>688</v>
      </c>
      <c r="DT31">
        <v>1</v>
      </c>
      <c r="DV31" t="s">
        <v>688</v>
      </c>
      <c r="DW31">
        <v>1</v>
      </c>
      <c r="DY31" t="s">
        <v>724</v>
      </c>
      <c r="DZ31">
        <v>1</v>
      </c>
      <c r="EB31" t="s">
        <v>700</v>
      </c>
      <c r="EC31">
        <v>1</v>
      </c>
      <c r="EE31" t="s">
        <v>700</v>
      </c>
      <c r="EF31">
        <v>0</v>
      </c>
      <c r="EH31" t="s">
        <v>688</v>
      </c>
      <c r="EI31">
        <v>0</v>
      </c>
      <c r="EK31" t="s">
        <v>688</v>
      </c>
      <c r="EL31">
        <v>1</v>
      </c>
      <c r="EN31" t="s">
        <v>688</v>
      </c>
      <c r="EO31">
        <v>1</v>
      </c>
      <c r="EQ31" t="s">
        <v>785</v>
      </c>
      <c r="ER31">
        <v>0</v>
      </c>
      <c r="ET31" t="s">
        <v>713</v>
      </c>
      <c r="EU31">
        <v>1</v>
      </c>
    </row>
    <row r="32" spans="1:151" x14ac:dyDescent="0.25">
      <c r="A32">
        <v>37</v>
      </c>
      <c r="B32">
        <v>45463.694699074076</v>
      </c>
      <c r="C32">
        <v>45463.710416666669</v>
      </c>
      <c r="D32" t="s">
        <v>795</v>
      </c>
      <c r="E32" t="s">
        <v>63</v>
      </c>
      <c r="F32">
        <v>28</v>
      </c>
      <c r="I32" t="s">
        <v>487</v>
      </c>
      <c r="L32" t="s">
        <v>715</v>
      </c>
      <c r="M32">
        <v>1</v>
      </c>
      <c r="O32" t="s">
        <v>688</v>
      </c>
      <c r="P32">
        <v>0</v>
      </c>
      <c r="R32" t="s">
        <v>688</v>
      </c>
      <c r="S32">
        <v>0</v>
      </c>
      <c r="U32" t="s">
        <v>688</v>
      </c>
      <c r="V32">
        <v>1</v>
      </c>
      <c r="X32" t="s">
        <v>726</v>
      </c>
      <c r="Y32">
        <v>0</v>
      </c>
      <c r="AA32" t="s">
        <v>15</v>
      </c>
      <c r="AB32">
        <v>1</v>
      </c>
      <c r="AD32" t="s">
        <v>691</v>
      </c>
      <c r="AE32">
        <v>1</v>
      </c>
      <c r="AG32" t="s">
        <v>688</v>
      </c>
      <c r="AH32">
        <v>1</v>
      </c>
      <c r="AJ32" t="s">
        <v>692</v>
      </c>
      <c r="AK32">
        <v>0</v>
      </c>
      <c r="AM32" t="s">
        <v>692</v>
      </c>
      <c r="AN32">
        <v>0</v>
      </c>
      <c r="AP32" t="s">
        <v>693</v>
      </c>
      <c r="AQ32">
        <v>1</v>
      </c>
      <c r="AS32" t="s">
        <v>692</v>
      </c>
      <c r="AT32">
        <v>1</v>
      </c>
      <c r="AV32" t="s">
        <v>694</v>
      </c>
      <c r="AW32">
        <v>1</v>
      </c>
      <c r="AY32" t="s">
        <v>688</v>
      </c>
      <c r="AZ32">
        <v>1</v>
      </c>
      <c r="BB32" t="s">
        <v>695</v>
      </c>
      <c r="BC32">
        <v>1</v>
      </c>
      <c r="BE32" t="s">
        <v>696</v>
      </c>
      <c r="BF32">
        <v>1</v>
      </c>
      <c r="BH32" t="s">
        <v>744</v>
      </c>
      <c r="BI32">
        <v>0</v>
      </c>
      <c r="BK32" t="s">
        <v>756</v>
      </c>
      <c r="BL32">
        <v>0</v>
      </c>
      <c r="BN32" t="s">
        <v>699</v>
      </c>
      <c r="BO32">
        <v>1</v>
      </c>
      <c r="BQ32" t="s">
        <v>702</v>
      </c>
      <c r="BR32">
        <v>0</v>
      </c>
      <c r="BT32" t="s">
        <v>700</v>
      </c>
      <c r="BU32">
        <v>0</v>
      </c>
      <c r="BW32" t="s">
        <v>718</v>
      </c>
      <c r="BX32">
        <v>0</v>
      </c>
      <c r="BZ32" t="s">
        <v>700</v>
      </c>
      <c r="CA32">
        <v>0</v>
      </c>
      <c r="CC32" t="s">
        <v>719</v>
      </c>
      <c r="CD32">
        <v>1</v>
      </c>
      <c r="CF32" t="s">
        <v>704</v>
      </c>
      <c r="CG32">
        <v>1</v>
      </c>
      <c r="CI32" t="s">
        <v>705</v>
      </c>
      <c r="CJ32">
        <v>1</v>
      </c>
      <c r="CL32" t="s">
        <v>720</v>
      </c>
      <c r="CM32">
        <v>1</v>
      </c>
      <c r="CO32" t="s">
        <v>688</v>
      </c>
      <c r="CP32">
        <v>1</v>
      </c>
      <c r="CR32" t="s">
        <v>721</v>
      </c>
      <c r="CS32">
        <v>1</v>
      </c>
      <c r="CU32" t="s">
        <v>688</v>
      </c>
      <c r="CV32">
        <v>1</v>
      </c>
      <c r="CX32" t="s">
        <v>689</v>
      </c>
      <c r="CY32">
        <v>0</v>
      </c>
      <c r="DA32" t="s">
        <v>722</v>
      </c>
      <c r="DB32">
        <v>1</v>
      </c>
      <c r="DD32" t="s">
        <v>688</v>
      </c>
      <c r="DE32">
        <v>1</v>
      </c>
      <c r="DG32" t="s">
        <v>688</v>
      </c>
      <c r="DH32">
        <v>1</v>
      </c>
      <c r="DJ32" t="s">
        <v>770</v>
      </c>
      <c r="DK32">
        <v>0</v>
      </c>
      <c r="DM32" t="s">
        <v>796</v>
      </c>
      <c r="DN32">
        <v>0</v>
      </c>
      <c r="DP32" t="s">
        <v>688</v>
      </c>
      <c r="DQ32">
        <v>0</v>
      </c>
      <c r="DS32" t="s">
        <v>688</v>
      </c>
      <c r="DT32">
        <v>1</v>
      </c>
      <c r="DV32" t="s">
        <v>689</v>
      </c>
      <c r="DW32">
        <v>0</v>
      </c>
      <c r="DY32" t="s">
        <v>724</v>
      </c>
      <c r="DZ32">
        <v>1</v>
      </c>
      <c r="EB32" t="s">
        <v>700</v>
      </c>
      <c r="EC32">
        <v>1</v>
      </c>
      <c r="EE32" t="s">
        <v>771</v>
      </c>
      <c r="EF32">
        <v>0</v>
      </c>
      <c r="EH32" t="s">
        <v>689</v>
      </c>
      <c r="EI32">
        <v>1</v>
      </c>
      <c r="EK32" t="s">
        <v>689</v>
      </c>
      <c r="EL32">
        <v>0</v>
      </c>
      <c r="EN32" t="s">
        <v>688</v>
      </c>
      <c r="EO32">
        <v>1</v>
      </c>
      <c r="EQ32" t="s">
        <v>712</v>
      </c>
      <c r="ER32">
        <v>1</v>
      </c>
      <c r="ET32" t="s">
        <v>791</v>
      </c>
      <c r="EU32">
        <v>0</v>
      </c>
    </row>
    <row r="33" spans="1:151" x14ac:dyDescent="0.25">
      <c r="A33">
        <v>38</v>
      </c>
      <c r="B33">
        <v>45463.695162037038</v>
      </c>
      <c r="C33">
        <v>45463.710613425923</v>
      </c>
      <c r="D33" t="s">
        <v>797</v>
      </c>
      <c r="E33" t="s">
        <v>124</v>
      </c>
      <c r="F33">
        <v>29</v>
      </c>
      <c r="I33" t="s">
        <v>158</v>
      </c>
      <c r="L33" t="s">
        <v>755</v>
      </c>
      <c r="M33">
        <v>0</v>
      </c>
      <c r="O33" t="s">
        <v>689</v>
      </c>
      <c r="P33">
        <v>1</v>
      </c>
      <c r="R33" t="s">
        <v>689</v>
      </c>
      <c r="S33">
        <v>1</v>
      </c>
      <c r="U33" t="s">
        <v>688</v>
      </c>
      <c r="V33">
        <v>1</v>
      </c>
      <c r="X33" t="s">
        <v>726</v>
      </c>
      <c r="Y33">
        <v>0</v>
      </c>
      <c r="AA33" t="s">
        <v>15</v>
      </c>
      <c r="AB33">
        <v>1</v>
      </c>
      <c r="AD33" t="s">
        <v>752</v>
      </c>
      <c r="AE33">
        <v>0</v>
      </c>
      <c r="AG33" t="s">
        <v>689</v>
      </c>
      <c r="AH33">
        <v>0</v>
      </c>
      <c r="AJ33" t="s">
        <v>693</v>
      </c>
      <c r="AK33">
        <v>0</v>
      </c>
      <c r="AM33" t="s">
        <v>693</v>
      </c>
      <c r="AN33">
        <v>1</v>
      </c>
      <c r="AP33" t="s">
        <v>693</v>
      </c>
      <c r="AQ33">
        <v>1</v>
      </c>
      <c r="AS33" t="s">
        <v>694</v>
      </c>
      <c r="AT33">
        <v>0</v>
      </c>
      <c r="AV33" t="s">
        <v>694</v>
      </c>
      <c r="AW33">
        <v>1</v>
      </c>
      <c r="AY33" t="s">
        <v>688</v>
      </c>
      <c r="AZ33">
        <v>1</v>
      </c>
      <c r="BB33" t="s">
        <v>695</v>
      </c>
      <c r="BC33">
        <v>1</v>
      </c>
      <c r="BE33" t="s">
        <v>736</v>
      </c>
      <c r="BF33">
        <v>0</v>
      </c>
      <c r="BH33" t="s">
        <v>744</v>
      </c>
      <c r="BI33">
        <v>0</v>
      </c>
      <c r="BK33" t="s">
        <v>717</v>
      </c>
      <c r="BL33">
        <v>1</v>
      </c>
      <c r="BN33" t="s">
        <v>699</v>
      </c>
      <c r="BO33">
        <v>1</v>
      </c>
      <c r="BQ33" t="s">
        <v>718</v>
      </c>
      <c r="BR33">
        <v>1</v>
      </c>
      <c r="BT33" t="s">
        <v>700</v>
      </c>
      <c r="BU33">
        <v>0</v>
      </c>
      <c r="BW33" t="s">
        <v>700</v>
      </c>
      <c r="BX33">
        <v>0</v>
      </c>
      <c r="BZ33" t="s">
        <v>700</v>
      </c>
      <c r="CA33">
        <v>0</v>
      </c>
      <c r="CC33" t="s">
        <v>719</v>
      </c>
      <c r="CD33">
        <v>1</v>
      </c>
      <c r="CF33" t="s">
        <v>704</v>
      </c>
      <c r="CG33">
        <v>1</v>
      </c>
      <c r="CI33" t="s">
        <v>705</v>
      </c>
      <c r="CJ33">
        <v>1</v>
      </c>
      <c r="CL33" t="s">
        <v>774</v>
      </c>
      <c r="CM33">
        <v>0</v>
      </c>
      <c r="CO33" t="s">
        <v>689</v>
      </c>
      <c r="CP33">
        <v>0</v>
      </c>
      <c r="CR33" t="s">
        <v>721</v>
      </c>
      <c r="CS33">
        <v>1</v>
      </c>
      <c r="CU33" t="s">
        <v>689</v>
      </c>
      <c r="CV33">
        <v>0</v>
      </c>
      <c r="CX33" t="s">
        <v>688</v>
      </c>
      <c r="CY33">
        <v>1</v>
      </c>
      <c r="DA33" t="s">
        <v>708</v>
      </c>
      <c r="DB33">
        <v>0</v>
      </c>
      <c r="DD33" t="s">
        <v>688</v>
      </c>
      <c r="DE33">
        <v>1</v>
      </c>
      <c r="DG33" t="s">
        <v>688</v>
      </c>
      <c r="DH33">
        <v>1</v>
      </c>
      <c r="DJ33" t="s">
        <v>706</v>
      </c>
      <c r="DK33">
        <v>0</v>
      </c>
      <c r="DM33" t="s">
        <v>710</v>
      </c>
      <c r="DN33">
        <v>1</v>
      </c>
      <c r="DP33" t="s">
        <v>688</v>
      </c>
      <c r="DQ33">
        <v>0</v>
      </c>
      <c r="DS33" t="s">
        <v>688</v>
      </c>
      <c r="DT33">
        <v>1</v>
      </c>
      <c r="DV33" t="s">
        <v>688</v>
      </c>
      <c r="DW33">
        <v>1</v>
      </c>
      <c r="DY33" t="s">
        <v>724</v>
      </c>
      <c r="DZ33">
        <v>1</v>
      </c>
      <c r="EB33" t="s">
        <v>700</v>
      </c>
      <c r="EC33">
        <v>1</v>
      </c>
      <c r="EE33" t="s">
        <v>702</v>
      </c>
      <c r="EF33">
        <v>1</v>
      </c>
      <c r="EH33" t="s">
        <v>689</v>
      </c>
      <c r="EI33">
        <v>1</v>
      </c>
      <c r="EK33" t="s">
        <v>689</v>
      </c>
      <c r="EL33">
        <v>0</v>
      </c>
      <c r="EN33" t="s">
        <v>688</v>
      </c>
      <c r="EO33">
        <v>1</v>
      </c>
      <c r="EQ33" t="s">
        <v>712</v>
      </c>
      <c r="ER33">
        <v>1</v>
      </c>
      <c r="ET33" t="s">
        <v>713</v>
      </c>
      <c r="EU33">
        <v>1</v>
      </c>
    </row>
    <row r="34" spans="1:151" x14ac:dyDescent="0.25">
      <c r="A34">
        <v>39</v>
      </c>
      <c r="B34">
        <v>45463.695717592593</v>
      </c>
      <c r="C34">
        <v>45463.710856481484</v>
      </c>
      <c r="D34" t="s">
        <v>798</v>
      </c>
      <c r="E34" t="s">
        <v>168</v>
      </c>
      <c r="F34">
        <v>26</v>
      </c>
      <c r="I34" t="s">
        <v>491</v>
      </c>
      <c r="L34" t="s">
        <v>687</v>
      </c>
      <c r="M34">
        <v>0</v>
      </c>
      <c r="O34" t="s">
        <v>689</v>
      </c>
      <c r="P34">
        <v>1</v>
      </c>
      <c r="R34" t="s">
        <v>689</v>
      </c>
      <c r="S34">
        <v>1</v>
      </c>
      <c r="U34" t="s">
        <v>688</v>
      </c>
      <c r="V34">
        <v>1</v>
      </c>
      <c r="X34" t="s">
        <v>690</v>
      </c>
      <c r="Y34">
        <v>1</v>
      </c>
      <c r="AA34" t="s">
        <v>751</v>
      </c>
      <c r="AB34">
        <v>0</v>
      </c>
      <c r="AD34" t="s">
        <v>779</v>
      </c>
      <c r="AE34">
        <v>0</v>
      </c>
      <c r="AG34" t="s">
        <v>689</v>
      </c>
      <c r="AH34">
        <v>0</v>
      </c>
      <c r="AJ34" t="s">
        <v>728</v>
      </c>
      <c r="AK34">
        <v>0</v>
      </c>
      <c r="AM34" t="s">
        <v>692</v>
      </c>
      <c r="AN34">
        <v>0</v>
      </c>
      <c r="AP34" t="s">
        <v>693</v>
      </c>
      <c r="AQ34">
        <v>1</v>
      </c>
      <c r="AS34" t="s">
        <v>692</v>
      </c>
      <c r="AT34">
        <v>1</v>
      </c>
      <c r="AV34" t="s">
        <v>694</v>
      </c>
      <c r="AW34">
        <v>1</v>
      </c>
      <c r="AY34" t="s">
        <v>688</v>
      </c>
      <c r="AZ34">
        <v>1</v>
      </c>
      <c r="BB34" t="s">
        <v>695</v>
      </c>
      <c r="BC34">
        <v>1</v>
      </c>
      <c r="BE34" t="s">
        <v>696</v>
      </c>
      <c r="BF34">
        <v>1</v>
      </c>
      <c r="BH34" t="s">
        <v>697</v>
      </c>
      <c r="BI34">
        <v>0</v>
      </c>
      <c r="BK34" t="s">
        <v>756</v>
      </c>
      <c r="BL34">
        <v>0</v>
      </c>
      <c r="BN34" t="s">
        <v>699</v>
      </c>
      <c r="BO34">
        <v>1</v>
      </c>
      <c r="BQ34" t="s">
        <v>700</v>
      </c>
      <c r="BR34">
        <v>0</v>
      </c>
      <c r="BT34" t="s">
        <v>700</v>
      </c>
      <c r="BU34">
        <v>0</v>
      </c>
      <c r="BW34" t="s">
        <v>700</v>
      </c>
      <c r="BX34">
        <v>0</v>
      </c>
      <c r="BZ34" t="s">
        <v>700</v>
      </c>
      <c r="CA34">
        <v>0</v>
      </c>
      <c r="CC34" t="s">
        <v>719</v>
      </c>
      <c r="CD34">
        <v>1</v>
      </c>
      <c r="CF34" t="s">
        <v>738</v>
      </c>
      <c r="CG34">
        <v>0</v>
      </c>
      <c r="CI34" t="s">
        <v>705</v>
      </c>
      <c r="CJ34">
        <v>1</v>
      </c>
      <c r="CL34" t="s">
        <v>720</v>
      </c>
      <c r="CM34">
        <v>1</v>
      </c>
      <c r="CO34" t="s">
        <v>689</v>
      </c>
      <c r="CP34">
        <v>0</v>
      </c>
      <c r="CR34" t="s">
        <v>707</v>
      </c>
      <c r="CS34">
        <v>0</v>
      </c>
      <c r="CU34" t="s">
        <v>689</v>
      </c>
      <c r="CV34">
        <v>0</v>
      </c>
      <c r="CX34" t="s">
        <v>688</v>
      </c>
      <c r="CY34">
        <v>1</v>
      </c>
      <c r="DA34" t="s">
        <v>722</v>
      </c>
      <c r="DB34">
        <v>1</v>
      </c>
      <c r="DD34" t="s">
        <v>689</v>
      </c>
      <c r="DE34">
        <v>0</v>
      </c>
      <c r="DG34" t="s">
        <v>688</v>
      </c>
      <c r="DH34">
        <v>1</v>
      </c>
      <c r="DJ34" t="s">
        <v>723</v>
      </c>
      <c r="DK34">
        <v>1</v>
      </c>
      <c r="DM34" t="s">
        <v>747</v>
      </c>
      <c r="DN34">
        <v>0</v>
      </c>
      <c r="DP34" t="s">
        <v>689</v>
      </c>
      <c r="DQ34">
        <v>1</v>
      </c>
      <c r="DS34" t="s">
        <v>688</v>
      </c>
      <c r="DT34">
        <v>1</v>
      </c>
      <c r="DV34" t="s">
        <v>688</v>
      </c>
      <c r="DW34">
        <v>1</v>
      </c>
      <c r="DY34" t="s">
        <v>724</v>
      </c>
      <c r="DZ34">
        <v>1</v>
      </c>
      <c r="EB34" t="s">
        <v>700</v>
      </c>
      <c r="EC34">
        <v>1</v>
      </c>
      <c r="EE34" t="s">
        <v>700</v>
      </c>
      <c r="EF34">
        <v>0</v>
      </c>
      <c r="EH34" t="s">
        <v>689</v>
      </c>
      <c r="EI34">
        <v>1</v>
      </c>
      <c r="EK34" t="s">
        <v>689</v>
      </c>
      <c r="EL34">
        <v>0</v>
      </c>
      <c r="EN34" t="s">
        <v>689</v>
      </c>
      <c r="EO34">
        <v>0</v>
      </c>
      <c r="EQ34" t="s">
        <v>712</v>
      </c>
      <c r="ER34">
        <v>1</v>
      </c>
      <c r="ET34" t="s">
        <v>713</v>
      </c>
      <c r="EU34">
        <v>1</v>
      </c>
    </row>
    <row r="35" spans="1:151" x14ac:dyDescent="0.25">
      <c r="A35">
        <v>40</v>
      </c>
      <c r="B35">
        <v>45463.694537037038</v>
      </c>
      <c r="C35">
        <v>45463.711111111108</v>
      </c>
      <c r="D35" t="s">
        <v>799</v>
      </c>
      <c r="E35" t="s">
        <v>118</v>
      </c>
      <c r="F35">
        <v>29</v>
      </c>
      <c r="I35" t="s">
        <v>158</v>
      </c>
      <c r="L35" t="s">
        <v>715</v>
      </c>
      <c r="M35">
        <v>1</v>
      </c>
      <c r="O35" t="s">
        <v>689</v>
      </c>
      <c r="P35">
        <v>1</v>
      </c>
      <c r="R35" t="s">
        <v>688</v>
      </c>
      <c r="S35">
        <v>0</v>
      </c>
      <c r="U35" t="s">
        <v>688</v>
      </c>
      <c r="V35">
        <v>1</v>
      </c>
      <c r="X35" t="s">
        <v>690</v>
      </c>
      <c r="Y35">
        <v>1</v>
      </c>
      <c r="AA35" t="s">
        <v>15</v>
      </c>
      <c r="AB35">
        <v>1</v>
      </c>
      <c r="AD35" t="s">
        <v>691</v>
      </c>
      <c r="AE35">
        <v>1</v>
      </c>
      <c r="AG35" t="s">
        <v>689</v>
      </c>
      <c r="AH35">
        <v>0</v>
      </c>
      <c r="AJ35" t="s">
        <v>694</v>
      </c>
      <c r="AK35">
        <v>1</v>
      </c>
      <c r="AM35" t="s">
        <v>693</v>
      </c>
      <c r="AN35">
        <v>1</v>
      </c>
      <c r="AP35" t="s">
        <v>693</v>
      </c>
      <c r="AQ35">
        <v>1</v>
      </c>
      <c r="AS35" t="s">
        <v>694</v>
      </c>
      <c r="AT35">
        <v>0</v>
      </c>
      <c r="AV35" t="s">
        <v>692</v>
      </c>
      <c r="AW35">
        <v>0</v>
      </c>
      <c r="AY35" t="s">
        <v>689</v>
      </c>
      <c r="AZ35">
        <v>0</v>
      </c>
      <c r="BB35" t="s">
        <v>695</v>
      </c>
      <c r="BC35">
        <v>1</v>
      </c>
      <c r="BE35" t="s">
        <v>736</v>
      </c>
      <c r="BF35">
        <v>0</v>
      </c>
      <c r="BH35" t="s">
        <v>744</v>
      </c>
      <c r="BI35">
        <v>0</v>
      </c>
      <c r="BK35" t="s">
        <v>717</v>
      </c>
      <c r="BL35">
        <v>1</v>
      </c>
      <c r="BN35" t="s">
        <v>699</v>
      </c>
      <c r="BO35">
        <v>1</v>
      </c>
      <c r="BQ35" t="s">
        <v>718</v>
      </c>
      <c r="BR35">
        <v>1</v>
      </c>
      <c r="BT35" t="s">
        <v>702</v>
      </c>
      <c r="BU35">
        <v>1</v>
      </c>
      <c r="BW35" t="s">
        <v>701</v>
      </c>
      <c r="BX35">
        <v>1</v>
      </c>
      <c r="BZ35" t="s">
        <v>700</v>
      </c>
      <c r="CA35">
        <v>0</v>
      </c>
      <c r="CC35" t="s">
        <v>703</v>
      </c>
      <c r="CD35">
        <v>0</v>
      </c>
      <c r="CF35" t="s">
        <v>704</v>
      </c>
      <c r="CG35">
        <v>1</v>
      </c>
      <c r="CI35" t="s">
        <v>705</v>
      </c>
      <c r="CJ35">
        <v>1</v>
      </c>
      <c r="CL35" t="s">
        <v>706</v>
      </c>
      <c r="CM35">
        <v>0</v>
      </c>
      <c r="CO35" t="s">
        <v>689</v>
      </c>
      <c r="CP35">
        <v>0</v>
      </c>
      <c r="CR35" t="s">
        <v>707</v>
      </c>
      <c r="CS35">
        <v>0</v>
      </c>
      <c r="CU35" t="s">
        <v>688</v>
      </c>
      <c r="CV35">
        <v>1</v>
      </c>
      <c r="CX35" t="s">
        <v>688</v>
      </c>
      <c r="CY35">
        <v>1</v>
      </c>
      <c r="DA35" t="s">
        <v>708</v>
      </c>
      <c r="DB35">
        <v>0</v>
      </c>
      <c r="DD35" t="s">
        <v>688</v>
      </c>
      <c r="DE35">
        <v>1</v>
      </c>
      <c r="DG35" t="s">
        <v>688</v>
      </c>
      <c r="DH35">
        <v>1</v>
      </c>
      <c r="DJ35" t="s">
        <v>706</v>
      </c>
      <c r="DK35">
        <v>0</v>
      </c>
      <c r="DM35" t="s">
        <v>796</v>
      </c>
      <c r="DN35">
        <v>0</v>
      </c>
      <c r="DP35" t="s">
        <v>688</v>
      </c>
      <c r="DQ35">
        <v>0</v>
      </c>
      <c r="DS35" t="s">
        <v>688</v>
      </c>
      <c r="DT35">
        <v>1</v>
      </c>
      <c r="DV35" t="s">
        <v>688</v>
      </c>
      <c r="DW35">
        <v>1</v>
      </c>
      <c r="DY35" t="s">
        <v>724</v>
      </c>
      <c r="DZ35">
        <v>1</v>
      </c>
      <c r="EB35" t="s">
        <v>700</v>
      </c>
      <c r="EC35">
        <v>1</v>
      </c>
      <c r="EE35" t="s">
        <v>700</v>
      </c>
      <c r="EF35">
        <v>0</v>
      </c>
      <c r="EH35" t="s">
        <v>689</v>
      </c>
      <c r="EI35">
        <v>1</v>
      </c>
      <c r="EK35" t="s">
        <v>688</v>
      </c>
      <c r="EL35">
        <v>1</v>
      </c>
      <c r="EN35" t="s">
        <v>689</v>
      </c>
      <c r="EO35">
        <v>0</v>
      </c>
      <c r="EQ35" t="s">
        <v>712</v>
      </c>
      <c r="ER35">
        <v>1</v>
      </c>
      <c r="ET35" t="s">
        <v>713</v>
      </c>
      <c r="EU35">
        <v>1</v>
      </c>
    </row>
    <row r="36" spans="1:151" x14ac:dyDescent="0.25">
      <c r="A36">
        <v>41</v>
      </c>
      <c r="B36">
        <v>45463.694687499999</v>
      </c>
      <c r="C36">
        <v>45463.711597222224</v>
      </c>
      <c r="D36" t="s">
        <v>800</v>
      </c>
      <c r="E36" t="s">
        <v>125</v>
      </c>
      <c r="F36">
        <v>28</v>
      </c>
      <c r="I36" t="s">
        <v>486</v>
      </c>
      <c r="L36" t="s">
        <v>715</v>
      </c>
      <c r="M36">
        <v>1</v>
      </c>
      <c r="O36" t="s">
        <v>689</v>
      </c>
      <c r="P36">
        <v>1</v>
      </c>
      <c r="R36" t="s">
        <v>689</v>
      </c>
      <c r="S36">
        <v>1</v>
      </c>
      <c r="U36" t="s">
        <v>689</v>
      </c>
      <c r="V36">
        <v>0</v>
      </c>
      <c r="X36" t="s">
        <v>690</v>
      </c>
      <c r="Y36">
        <v>1</v>
      </c>
      <c r="AA36" t="s">
        <v>726</v>
      </c>
      <c r="AB36">
        <v>0</v>
      </c>
      <c r="AD36" t="s">
        <v>691</v>
      </c>
      <c r="AE36">
        <v>1</v>
      </c>
      <c r="AG36" t="s">
        <v>688</v>
      </c>
      <c r="AH36">
        <v>1</v>
      </c>
      <c r="AJ36" t="s">
        <v>693</v>
      </c>
      <c r="AK36">
        <v>0</v>
      </c>
      <c r="AM36" t="s">
        <v>693</v>
      </c>
      <c r="AN36">
        <v>1</v>
      </c>
      <c r="AP36" t="s">
        <v>693</v>
      </c>
      <c r="AQ36">
        <v>1</v>
      </c>
      <c r="AS36" t="s">
        <v>694</v>
      </c>
      <c r="AT36">
        <v>0</v>
      </c>
      <c r="AV36" t="s">
        <v>694</v>
      </c>
      <c r="AW36">
        <v>1</v>
      </c>
      <c r="AY36" t="s">
        <v>688</v>
      </c>
      <c r="AZ36">
        <v>1</v>
      </c>
      <c r="BB36" t="s">
        <v>695</v>
      </c>
      <c r="BC36">
        <v>1</v>
      </c>
      <c r="BE36" t="s">
        <v>743</v>
      </c>
      <c r="BF36">
        <v>0</v>
      </c>
      <c r="BH36" t="s">
        <v>737</v>
      </c>
      <c r="BI36">
        <v>0</v>
      </c>
      <c r="BK36" t="s">
        <v>787</v>
      </c>
      <c r="BL36">
        <v>0</v>
      </c>
      <c r="BN36" t="s">
        <v>699</v>
      </c>
      <c r="BO36">
        <v>1</v>
      </c>
      <c r="BQ36" t="s">
        <v>700</v>
      </c>
      <c r="BR36">
        <v>0</v>
      </c>
      <c r="BT36" t="s">
        <v>700</v>
      </c>
      <c r="BU36">
        <v>0</v>
      </c>
      <c r="BW36" t="s">
        <v>718</v>
      </c>
      <c r="BX36">
        <v>0</v>
      </c>
      <c r="BZ36" t="s">
        <v>700</v>
      </c>
      <c r="CA36">
        <v>0</v>
      </c>
      <c r="CC36" t="s">
        <v>719</v>
      </c>
      <c r="CD36">
        <v>1</v>
      </c>
      <c r="CF36" t="s">
        <v>704</v>
      </c>
      <c r="CG36">
        <v>1</v>
      </c>
      <c r="CI36" t="s">
        <v>705</v>
      </c>
      <c r="CJ36">
        <v>1</v>
      </c>
      <c r="CL36" t="s">
        <v>774</v>
      </c>
      <c r="CM36">
        <v>0</v>
      </c>
      <c r="CO36" t="s">
        <v>688</v>
      </c>
      <c r="CP36">
        <v>1</v>
      </c>
      <c r="CR36" t="s">
        <v>746</v>
      </c>
      <c r="CS36">
        <v>0</v>
      </c>
      <c r="CU36" t="s">
        <v>688</v>
      </c>
      <c r="CV36">
        <v>1</v>
      </c>
      <c r="CX36" t="s">
        <v>689</v>
      </c>
      <c r="CY36">
        <v>0</v>
      </c>
      <c r="DA36" t="s">
        <v>722</v>
      </c>
      <c r="DB36">
        <v>1</v>
      </c>
      <c r="DD36" t="s">
        <v>689</v>
      </c>
      <c r="DE36">
        <v>0</v>
      </c>
      <c r="DG36" t="s">
        <v>689</v>
      </c>
      <c r="DH36">
        <v>0</v>
      </c>
      <c r="DJ36" t="s">
        <v>706</v>
      </c>
      <c r="DK36">
        <v>0</v>
      </c>
      <c r="DM36" t="s">
        <v>710</v>
      </c>
      <c r="DN36">
        <v>1</v>
      </c>
      <c r="DP36" t="s">
        <v>689</v>
      </c>
      <c r="DQ36">
        <v>1</v>
      </c>
      <c r="DS36" t="s">
        <v>689</v>
      </c>
      <c r="DT36">
        <v>0</v>
      </c>
      <c r="DV36" t="s">
        <v>689</v>
      </c>
      <c r="DW36">
        <v>0</v>
      </c>
      <c r="DY36" t="s">
        <v>724</v>
      </c>
      <c r="DZ36">
        <v>1</v>
      </c>
      <c r="EB36" t="s">
        <v>700</v>
      </c>
      <c r="EC36">
        <v>1</v>
      </c>
      <c r="EE36" t="s">
        <v>702</v>
      </c>
      <c r="EF36">
        <v>1</v>
      </c>
      <c r="EH36" t="s">
        <v>689</v>
      </c>
      <c r="EI36">
        <v>1</v>
      </c>
      <c r="EK36" t="s">
        <v>688</v>
      </c>
      <c r="EL36">
        <v>1</v>
      </c>
      <c r="EN36" t="s">
        <v>688</v>
      </c>
      <c r="EO36">
        <v>1</v>
      </c>
      <c r="EQ36" t="s">
        <v>712</v>
      </c>
      <c r="ER36">
        <v>1</v>
      </c>
      <c r="ET36" t="s">
        <v>713</v>
      </c>
      <c r="EU36">
        <v>1</v>
      </c>
    </row>
    <row r="37" spans="1:151" x14ac:dyDescent="0.25">
      <c r="A37">
        <v>42</v>
      </c>
      <c r="B37">
        <v>45463.694571759261</v>
      </c>
      <c r="C37">
        <v>45463.711817129632</v>
      </c>
      <c r="D37" t="s">
        <v>801</v>
      </c>
      <c r="E37" t="s">
        <v>170</v>
      </c>
      <c r="F37">
        <v>28</v>
      </c>
      <c r="I37" t="s">
        <v>491</v>
      </c>
      <c r="L37" t="s">
        <v>687</v>
      </c>
      <c r="M37">
        <v>0</v>
      </c>
      <c r="O37" t="s">
        <v>689</v>
      </c>
      <c r="P37">
        <v>1</v>
      </c>
      <c r="R37" t="s">
        <v>689</v>
      </c>
      <c r="S37">
        <v>1</v>
      </c>
      <c r="U37" t="s">
        <v>689</v>
      </c>
      <c r="V37">
        <v>0</v>
      </c>
      <c r="X37" t="s">
        <v>690</v>
      </c>
      <c r="Y37">
        <v>1</v>
      </c>
      <c r="AA37" t="s">
        <v>15</v>
      </c>
      <c r="AB37">
        <v>1</v>
      </c>
      <c r="AD37" t="s">
        <v>752</v>
      </c>
      <c r="AE37">
        <v>0</v>
      </c>
      <c r="AG37" t="s">
        <v>688</v>
      </c>
      <c r="AH37">
        <v>1</v>
      </c>
      <c r="AJ37" t="s">
        <v>728</v>
      </c>
      <c r="AK37">
        <v>0</v>
      </c>
      <c r="AM37" t="s">
        <v>693</v>
      </c>
      <c r="AN37">
        <v>1</v>
      </c>
      <c r="AP37" t="s">
        <v>693</v>
      </c>
      <c r="AQ37">
        <v>1</v>
      </c>
      <c r="AS37" t="s">
        <v>694</v>
      </c>
      <c r="AT37">
        <v>0</v>
      </c>
      <c r="AV37" t="s">
        <v>694</v>
      </c>
      <c r="AW37">
        <v>1</v>
      </c>
      <c r="AY37" t="s">
        <v>688</v>
      </c>
      <c r="AZ37">
        <v>1</v>
      </c>
      <c r="BB37" t="s">
        <v>695</v>
      </c>
      <c r="BC37">
        <v>1</v>
      </c>
      <c r="BE37" t="s">
        <v>743</v>
      </c>
      <c r="BF37">
        <v>0</v>
      </c>
      <c r="BH37" t="s">
        <v>744</v>
      </c>
      <c r="BI37">
        <v>0</v>
      </c>
      <c r="BK37" t="s">
        <v>717</v>
      </c>
      <c r="BL37">
        <v>1</v>
      </c>
      <c r="BN37" t="s">
        <v>699</v>
      </c>
      <c r="BO37">
        <v>1</v>
      </c>
      <c r="BQ37" t="s">
        <v>702</v>
      </c>
      <c r="BR37">
        <v>0</v>
      </c>
      <c r="BT37" t="s">
        <v>702</v>
      </c>
      <c r="BU37">
        <v>1</v>
      </c>
      <c r="BW37" t="s">
        <v>701</v>
      </c>
      <c r="BX37">
        <v>1</v>
      </c>
      <c r="BZ37" t="s">
        <v>700</v>
      </c>
      <c r="CA37">
        <v>0</v>
      </c>
      <c r="CC37" t="s">
        <v>703</v>
      </c>
      <c r="CD37">
        <v>0</v>
      </c>
      <c r="CF37" t="s">
        <v>738</v>
      </c>
      <c r="CG37">
        <v>0</v>
      </c>
      <c r="CI37" t="s">
        <v>705</v>
      </c>
      <c r="CJ37">
        <v>1</v>
      </c>
      <c r="CL37" t="s">
        <v>723</v>
      </c>
      <c r="CM37">
        <v>0</v>
      </c>
      <c r="CO37" t="s">
        <v>689</v>
      </c>
      <c r="CP37">
        <v>0</v>
      </c>
      <c r="CR37" t="s">
        <v>707</v>
      </c>
      <c r="CS37">
        <v>0</v>
      </c>
      <c r="CU37" t="s">
        <v>688</v>
      </c>
      <c r="CV37">
        <v>1</v>
      </c>
      <c r="CX37" t="s">
        <v>689</v>
      </c>
      <c r="CY37">
        <v>0</v>
      </c>
      <c r="DA37" t="s">
        <v>722</v>
      </c>
      <c r="DB37">
        <v>1</v>
      </c>
      <c r="DD37" t="s">
        <v>689</v>
      </c>
      <c r="DE37">
        <v>0</v>
      </c>
      <c r="DG37" t="s">
        <v>689</v>
      </c>
      <c r="DH37">
        <v>0</v>
      </c>
      <c r="DJ37" t="s">
        <v>706</v>
      </c>
      <c r="DK37">
        <v>0</v>
      </c>
      <c r="DM37" t="s">
        <v>710</v>
      </c>
      <c r="DN37">
        <v>1</v>
      </c>
      <c r="DP37" t="s">
        <v>688</v>
      </c>
      <c r="DQ37">
        <v>0</v>
      </c>
      <c r="DS37" t="s">
        <v>688</v>
      </c>
      <c r="DT37">
        <v>1</v>
      </c>
      <c r="DV37" t="s">
        <v>688</v>
      </c>
      <c r="DW37">
        <v>1</v>
      </c>
      <c r="DY37" t="s">
        <v>724</v>
      </c>
      <c r="DZ37">
        <v>1</v>
      </c>
      <c r="EB37" t="s">
        <v>700</v>
      </c>
      <c r="EC37">
        <v>1</v>
      </c>
      <c r="EE37" t="s">
        <v>702</v>
      </c>
      <c r="EF37">
        <v>1</v>
      </c>
      <c r="EH37" t="s">
        <v>689</v>
      </c>
      <c r="EI37">
        <v>1</v>
      </c>
      <c r="EK37" t="s">
        <v>688</v>
      </c>
      <c r="EL37">
        <v>1</v>
      </c>
      <c r="EN37" t="s">
        <v>688</v>
      </c>
      <c r="EO37">
        <v>1</v>
      </c>
      <c r="EQ37" t="s">
        <v>712</v>
      </c>
      <c r="ER37">
        <v>1</v>
      </c>
      <c r="ET37" t="s">
        <v>713</v>
      </c>
      <c r="EU37">
        <v>1</v>
      </c>
    </row>
    <row r="38" spans="1:151" x14ac:dyDescent="0.25">
      <c r="A38">
        <v>43</v>
      </c>
      <c r="B38">
        <v>45463.694479166668</v>
      </c>
      <c r="C38">
        <v>45463.712314814817</v>
      </c>
      <c r="D38" t="s">
        <v>802</v>
      </c>
      <c r="E38" t="s">
        <v>110</v>
      </c>
      <c r="F38">
        <v>27</v>
      </c>
      <c r="I38" t="s">
        <v>489</v>
      </c>
      <c r="L38" t="s">
        <v>715</v>
      </c>
      <c r="M38">
        <v>1</v>
      </c>
      <c r="O38" t="s">
        <v>689</v>
      </c>
      <c r="P38">
        <v>1</v>
      </c>
      <c r="R38" t="s">
        <v>689</v>
      </c>
      <c r="S38">
        <v>1</v>
      </c>
      <c r="U38" t="s">
        <v>688</v>
      </c>
      <c r="V38">
        <v>1</v>
      </c>
      <c r="X38" t="s">
        <v>690</v>
      </c>
      <c r="Y38">
        <v>1</v>
      </c>
      <c r="AA38" t="s">
        <v>15</v>
      </c>
      <c r="AB38">
        <v>1</v>
      </c>
      <c r="AD38" t="s">
        <v>752</v>
      </c>
      <c r="AE38">
        <v>0</v>
      </c>
      <c r="AG38" t="s">
        <v>688</v>
      </c>
      <c r="AH38">
        <v>1</v>
      </c>
      <c r="AJ38" t="s">
        <v>693</v>
      </c>
      <c r="AK38">
        <v>0</v>
      </c>
      <c r="AM38" t="s">
        <v>693</v>
      </c>
      <c r="AN38">
        <v>1</v>
      </c>
      <c r="AP38" t="s">
        <v>728</v>
      </c>
      <c r="AQ38">
        <v>0</v>
      </c>
      <c r="AS38" t="s">
        <v>694</v>
      </c>
      <c r="AT38">
        <v>0</v>
      </c>
      <c r="AV38" t="s">
        <v>693</v>
      </c>
      <c r="AW38">
        <v>0</v>
      </c>
      <c r="AY38" t="s">
        <v>688</v>
      </c>
      <c r="AZ38">
        <v>1</v>
      </c>
      <c r="BB38" t="s">
        <v>695</v>
      </c>
      <c r="BC38">
        <v>1</v>
      </c>
      <c r="BE38" t="s">
        <v>743</v>
      </c>
      <c r="BF38">
        <v>0</v>
      </c>
      <c r="BH38" t="s">
        <v>744</v>
      </c>
      <c r="BI38">
        <v>0</v>
      </c>
      <c r="BK38" t="s">
        <v>698</v>
      </c>
      <c r="BL38">
        <v>0</v>
      </c>
      <c r="BN38" t="s">
        <v>699</v>
      </c>
      <c r="BO38">
        <v>1</v>
      </c>
      <c r="BQ38" t="s">
        <v>702</v>
      </c>
      <c r="BR38">
        <v>0</v>
      </c>
      <c r="BT38" t="s">
        <v>700</v>
      </c>
      <c r="BU38">
        <v>0</v>
      </c>
      <c r="BW38" t="s">
        <v>701</v>
      </c>
      <c r="BX38">
        <v>1</v>
      </c>
      <c r="BZ38" t="s">
        <v>718</v>
      </c>
      <c r="CA38">
        <v>0</v>
      </c>
      <c r="CC38" t="s">
        <v>730</v>
      </c>
      <c r="CD38">
        <v>0</v>
      </c>
      <c r="CF38" t="s">
        <v>704</v>
      </c>
      <c r="CG38">
        <v>1</v>
      </c>
      <c r="CI38" t="s">
        <v>705</v>
      </c>
      <c r="CJ38">
        <v>1</v>
      </c>
      <c r="CL38" t="s">
        <v>706</v>
      </c>
      <c r="CM38">
        <v>0</v>
      </c>
      <c r="CO38" t="s">
        <v>689</v>
      </c>
      <c r="CP38">
        <v>0</v>
      </c>
      <c r="CR38" t="s">
        <v>721</v>
      </c>
      <c r="CS38">
        <v>1</v>
      </c>
      <c r="CU38" t="s">
        <v>689</v>
      </c>
      <c r="CV38">
        <v>0</v>
      </c>
      <c r="CX38" t="s">
        <v>689</v>
      </c>
      <c r="CY38">
        <v>0</v>
      </c>
      <c r="DA38" t="s">
        <v>722</v>
      </c>
      <c r="DB38">
        <v>1</v>
      </c>
      <c r="DD38" t="s">
        <v>688</v>
      </c>
      <c r="DE38">
        <v>1</v>
      </c>
      <c r="DG38" t="s">
        <v>688</v>
      </c>
      <c r="DH38">
        <v>1</v>
      </c>
      <c r="DJ38" t="s">
        <v>770</v>
      </c>
      <c r="DK38">
        <v>0</v>
      </c>
      <c r="DM38" t="s">
        <v>710</v>
      </c>
      <c r="DN38">
        <v>1</v>
      </c>
      <c r="DP38" t="s">
        <v>689</v>
      </c>
      <c r="DQ38">
        <v>1</v>
      </c>
      <c r="DS38" t="s">
        <v>688</v>
      </c>
      <c r="DT38">
        <v>1</v>
      </c>
      <c r="DV38" t="s">
        <v>688</v>
      </c>
      <c r="DW38">
        <v>1</v>
      </c>
      <c r="DY38" t="s">
        <v>724</v>
      </c>
      <c r="DZ38">
        <v>1</v>
      </c>
      <c r="EB38" t="s">
        <v>700</v>
      </c>
      <c r="EC38">
        <v>1</v>
      </c>
      <c r="EE38" t="s">
        <v>700</v>
      </c>
      <c r="EF38">
        <v>0</v>
      </c>
      <c r="EH38" t="s">
        <v>688</v>
      </c>
      <c r="EI38">
        <v>0</v>
      </c>
      <c r="EK38" t="s">
        <v>689</v>
      </c>
      <c r="EL38">
        <v>0</v>
      </c>
      <c r="EN38" t="s">
        <v>688</v>
      </c>
      <c r="EO38">
        <v>1</v>
      </c>
      <c r="EQ38" t="s">
        <v>712</v>
      </c>
      <c r="ER38">
        <v>1</v>
      </c>
      <c r="ET38" t="s">
        <v>713</v>
      </c>
      <c r="EU38">
        <v>1</v>
      </c>
    </row>
    <row r="39" spans="1:151" x14ac:dyDescent="0.25">
      <c r="A39">
        <v>44</v>
      </c>
      <c r="B39">
        <v>45463.694537037038</v>
      </c>
      <c r="C39">
        <v>45463.712650462963</v>
      </c>
      <c r="D39" t="s">
        <v>803</v>
      </c>
      <c r="E39" t="s">
        <v>154</v>
      </c>
      <c r="F39">
        <v>34</v>
      </c>
      <c r="I39" t="s">
        <v>158</v>
      </c>
      <c r="L39" t="s">
        <v>715</v>
      </c>
      <c r="M39">
        <v>1</v>
      </c>
      <c r="O39" t="s">
        <v>689</v>
      </c>
      <c r="P39">
        <v>1</v>
      </c>
      <c r="R39" t="s">
        <v>689</v>
      </c>
      <c r="S39">
        <v>1</v>
      </c>
      <c r="U39" t="s">
        <v>689</v>
      </c>
      <c r="V39">
        <v>0</v>
      </c>
      <c r="X39" t="s">
        <v>690</v>
      </c>
      <c r="Y39">
        <v>1</v>
      </c>
      <c r="AA39" t="s">
        <v>751</v>
      </c>
      <c r="AB39">
        <v>0</v>
      </c>
      <c r="AD39" t="s">
        <v>784</v>
      </c>
      <c r="AE39">
        <v>0</v>
      </c>
      <c r="AG39" t="s">
        <v>688</v>
      </c>
      <c r="AH39">
        <v>1</v>
      </c>
      <c r="AJ39" t="s">
        <v>694</v>
      </c>
      <c r="AK39">
        <v>1</v>
      </c>
      <c r="AM39" t="s">
        <v>693</v>
      </c>
      <c r="AN39">
        <v>1</v>
      </c>
      <c r="AP39" t="s">
        <v>693</v>
      </c>
      <c r="AQ39">
        <v>1</v>
      </c>
      <c r="AS39" t="s">
        <v>694</v>
      </c>
      <c r="AT39">
        <v>0</v>
      </c>
      <c r="AV39" t="s">
        <v>694</v>
      </c>
      <c r="AW39">
        <v>1</v>
      </c>
      <c r="AY39" t="s">
        <v>688</v>
      </c>
      <c r="AZ39">
        <v>1</v>
      </c>
      <c r="BB39" t="s">
        <v>695</v>
      </c>
      <c r="BC39">
        <v>1</v>
      </c>
      <c r="BE39" t="s">
        <v>696</v>
      </c>
      <c r="BF39">
        <v>1</v>
      </c>
      <c r="BH39" t="s">
        <v>744</v>
      </c>
      <c r="BI39">
        <v>0</v>
      </c>
      <c r="BK39" t="s">
        <v>698</v>
      </c>
      <c r="BL39">
        <v>0</v>
      </c>
      <c r="BN39" t="s">
        <v>699</v>
      </c>
      <c r="BO39">
        <v>1</v>
      </c>
      <c r="BQ39" t="s">
        <v>718</v>
      </c>
      <c r="BR39">
        <v>1</v>
      </c>
      <c r="BT39" t="s">
        <v>702</v>
      </c>
      <c r="BU39">
        <v>1</v>
      </c>
      <c r="BW39" t="s">
        <v>701</v>
      </c>
      <c r="BX39">
        <v>1</v>
      </c>
      <c r="BZ39" t="s">
        <v>702</v>
      </c>
      <c r="CA39">
        <v>1</v>
      </c>
      <c r="CC39" t="s">
        <v>719</v>
      </c>
      <c r="CD39">
        <v>1</v>
      </c>
      <c r="CF39" t="s">
        <v>704</v>
      </c>
      <c r="CG39">
        <v>1</v>
      </c>
      <c r="CI39" t="s">
        <v>705</v>
      </c>
      <c r="CJ39">
        <v>1</v>
      </c>
      <c r="CL39" t="s">
        <v>774</v>
      </c>
      <c r="CM39">
        <v>0</v>
      </c>
      <c r="CO39" t="s">
        <v>689</v>
      </c>
      <c r="CP39">
        <v>0</v>
      </c>
      <c r="CR39" t="s">
        <v>721</v>
      </c>
      <c r="CS39">
        <v>1</v>
      </c>
      <c r="CU39" t="s">
        <v>689</v>
      </c>
      <c r="CV39">
        <v>0</v>
      </c>
      <c r="CX39" t="s">
        <v>688</v>
      </c>
      <c r="CY39">
        <v>1</v>
      </c>
      <c r="DA39" t="s">
        <v>722</v>
      </c>
      <c r="DB39">
        <v>1</v>
      </c>
      <c r="DD39" t="s">
        <v>688</v>
      </c>
      <c r="DE39">
        <v>1</v>
      </c>
      <c r="DG39" t="s">
        <v>689</v>
      </c>
      <c r="DH39">
        <v>0</v>
      </c>
      <c r="DJ39" t="s">
        <v>706</v>
      </c>
      <c r="DK39">
        <v>0</v>
      </c>
      <c r="DM39" t="s">
        <v>796</v>
      </c>
      <c r="DN39">
        <v>0</v>
      </c>
      <c r="DP39" t="s">
        <v>688</v>
      </c>
      <c r="DQ39">
        <v>0</v>
      </c>
      <c r="DS39" t="s">
        <v>688</v>
      </c>
      <c r="DT39">
        <v>1</v>
      </c>
      <c r="DV39" t="s">
        <v>688</v>
      </c>
      <c r="DW39">
        <v>1</v>
      </c>
      <c r="DY39" t="s">
        <v>724</v>
      </c>
      <c r="DZ39">
        <v>1</v>
      </c>
      <c r="EB39" t="s">
        <v>700</v>
      </c>
      <c r="EC39">
        <v>1</v>
      </c>
      <c r="EE39" t="s">
        <v>702</v>
      </c>
      <c r="EF39">
        <v>1</v>
      </c>
      <c r="EH39" t="s">
        <v>689</v>
      </c>
      <c r="EI39">
        <v>1</v>
      </c>
      <c r="EK39" t="s">
        <v>688</v>
      </c>
      <c r="EL39">
        <v>1</v>
      </c>
      <c r="EN39" t="s">
        <v>688</v>
      </c>
      <c r="EO39">
        <v>1</v>
      </c>
      <c r="EQ39" t="s">
        <v>712</v>
      </c>
      <c r="ER39">
        <v>1</v>
      </c>
      <c r="ET39" t="s">
        <v>713</v>
      </c>
      <c r="EU39">
        <v>1</v>
      </c>
    </row>
    <row r="40" spans="1:151" x14ac:dyDescent="0.25">
      <c r="A40">
        <v>45</v>
      </c>
      <c r="B40">
        <v>45463.694525462961</v>
      </c>
      <c r="C40">
        <v>45463.713263888887</v>
      </c>
      <c r="D40" t="s">
        <v>804</v>
      </c>
      <c r="E40" t="s">
        <v>143</v>
      </c>
      <c r="F40">
        <v>38</v>
      </c>
      <c r="I40" t="s">
        <v>486</v>
      </c>
      <c r="L40" t="s">
        <v>726</v>
      </c>
      <c r="M40">
        <v>0</v>
      </c>
      <c r="O40" t="s">
        <v>688</v>
      </c>
      <c r="P40">
        <v>0</v>
      </c>
      <c r="R40" t="s">
        <v>689</v>
      </c>
      <c r="S40">
        <v>1</v>
      </c>
      <c r="U40" t="s">
        <v>688</v>
      </c>
      <c r="V40">
        <v>1</v>
      </c>
      <c r="X40" t="s">
        <v>690</v>
      </c>
      <c r="Y40">
        <v>1</v>
      </c>
      <c r="AA40" t="s">
        <v>15</v>
      </c>
      <c r="AB40">
        <v>1</v>
      </c>
      <c r="AD40" t="s">
        <v>726</v>
      </c>
      <c r="AE40">
        <v>0</v>
      </c>
      <c r="AG40" t="s">
        <v>688</v>
      </c>
      <c r="AH40">
        <v>1</v>
      </c>
      <c r="AJ40" t="s">
        <v>694</v>
      </c>
      <c r="AK40">
        <v>1</v>
      </c>
      <c r="AM40" t="s">
        <v>693</v>
      </c>
      <c r="AN40">
        <v>1</v>
      </c>
      <c r="AP40" t="s">
        <v>693</v>
      </c>
      <c r="AQ40">
        <v>1</v>
      </c>
      <c r="AS40" t="s">
        <v>692</v>
      </c>
      <c r="AT40">
        <v>1</v>
      </c>
      <c r="AV40" t="s">
        <v>694</v>
      </c>
      <c r="AW40">
        <v>1</v>
      </c>
      <c r="AY40" t="s">
        <v>689</v>
      </c>
      <c r="AZ40">
        <v>0</v>
      </c>
      <c r="BB40" t="s">
        <v>695</v>
      </c>
      <c r="BC40">
        <v>1</v>
      </c>
      <c r="BE40" t="s">
        <v>743</v>
      </c>
      <c r="BF40">
        <v>0</v>
      </c>
      <c r="BH40" t="s">
        <v>716</v>
      </c>
      <c r="BI40">
        <v>1</v>
      </c>
      <c r="BK40" t="s">
        <v>717</v>
      </c>
      <c r="BL40">
        <v>1</v>
      </c>
      <c r="BN40" t="s">
        <v>699</v>
      </c>
      <c r="BO40">
        <v>1</v>
      </c>
      <c r="BQ40" t="s">
        <v>718</v>
      </c>
      <c r="BR40">
        <v>1</v>
      </c>
      <c r="BT40" t="s">
        <v>702</v>
      </c>
      <c r="BU40">
        <v>1</v>
      </c>
      <c r="BW40" t="s">
        <v>701</v>
      </c>
      <c r="BX40">
        <v>1</v>
      </c>
      <c r="BZ40" t="s">
        <v>702</v>
      </c>
      <c r="CA40">
        <v>1</v>
      </c>
      <c r="CC40" t="s">
        <v>703</v>
      </c>
      <c r="CD40">
        <v>0</v>
      </c>
      <c r="CF40" t="s">
        <v>704</v>
      </c>
      <c r="CG40">
        <v>1</v>
      </c>
      <c r="CI40" t="s">
        <v>705</v>
      </c>
      <c r="CJ40">
        <v>1</v>
      </c>
      <c r="CL40" t="s">
        <v>720</v>
      </c>
      <c r="CM40">
        <v>1</v>
      </c>
      <c r="CO40" t="s">
        <v>689</v>
      </c>
      <c r="CP40">
        <v>0</v>
      </c>
      <c r="CR40" t="s">
        <v>707</v>
      </c>
      <c r="CS40">
        <v>0</v>
      </c>
      <c r="CU40" t="s">
        <v>688</v>
      </c>
      <c r="CV40">
        <v>1</v>
      </c>
      <c r="CX40" t="s">
        <v>688</v>
      </c>
      <c r="CY40">
        <v>1</v>
      </c>
      <c r="DA40" t="s">
        <v>722</v>
      </c>
      <c r="DB40">
        <v>1</v>
      </c>
      <c r="DD40" t="s">
        <v>688</v>
      </c>
      <c r="DE40">
        <v>1</v>
      </c>
      <c r="DG40" t="s">
        <v>688</v>
      </c>
      <c r="DH40">
        <v>1</v>
      </c>
      <c r="DJ40" t="s">
        <v>723</v>
      </c>
      <c r="DK40">
        <v>1</v>
      </c>
      <c r="DM40" t="s">
        <v>710</v>
      </c>
      <c r="DN40">
        <v>1</v>
      </c>
      <c r="DP40" t="s">
        <v>689</v>
      </c>
      <c r="DQ40">
        <v>1</v>
      </c>
      <c r="DS40" t="s">
        <v>688</v>
      </c>
      <c r="DT40">
        <v>1</v>
      </c>
      <c r="DV40" t="s">
        <v>689</v>
      </c>
      <c r="DW40">
        <v>0</v>
      </c>
      <c r="DY40" t="s">
        <v>724</v>
      </c>
      <c r="DZ40">
        <v>1</v>
      </c>
      <c r="EB40" t="s">
        <v>700</v>
      </c>
      <c r="EC40">
        <v>1</v>
      </c>
      <c r="EE40" t="s">
        <v>702</v>
      </c>
      <c r="EF40">
        <v>1</v>
      </c>
      <c r="EH40" t="s">
        <v>689</v>
      </c>
      <c r="EI40">
        <v>1</v>
      </c>
      <c r="EK40" t="s">
        <v>688</v>
      </c>
      <c r="EL40">
        <v>1</v>
      </c>
      <c r="EN40" t="s">
        <v>688</v>
      </c>
      <c r="EO40">
        <v>1</v>
      </c>
      <c r="EQ40" t="s">
        <v>712</v>
      </c>
      <c r="ER40">
        <v>1</v>
      </c>
      <c r="ET40" t="s">
        <v>713</v>
      </c>
      <c r="EU40">
        <v>1</v>
      </c>
    </row>
    <row r="41" spans="1:151" x14ac:dyDescent="0.25">
      <c r="A41">
        <v>46</v>
      </c>
      <c r="B41">
        <v>45463.694652777776</v>
      </c>
      <c r="C41">
        <v>45463.713773148149</v>
      </c>
      <c r="D41" t="s">
        <v>805</v>
      </c>
      <c r="E41" t="s">
        <v>104</v>
      </c>
      <c r="F41">
        <v>33</v>
      </c>
      <c r="I41" t="s">
        <v>489</v>
      </c>
      <c r="L41" t="s">
        <v>715</v>
      </c>
      <c r="M41">
        <v>1</v>
      </c>
      <c r="O41" t="s">
        <v>689</v>
      </c>
      <c r="P41">
        <v>1</v>
      </c>
      <c r="R41" t="s">
        <v>689</v>
      </c>
      <c r="S41">
        <v>1</v>
      </c>
      <c r="U41" t="s">
        <v>689</v>
      </c>
      <c r="V41">
        <v>0</v>
      </c>
      <c r="X41" t="s">
        <v>690</v>
      </c>
      <c r="Y41">
        <v>1</v>
      </c>
      <c r="AA41" t="s">
        <v>15</v>
      </c>
      <c r="AB41">
        <v>1</v>
      </c>
      <c r="AD41" t="s">
        <v>691</v>
      </c>
      <c r="AE41">
        <v>1</v>
      </c>
      <c r="AG41" t="s">
        <v>689</v>
      </c>
      <c r="AH41">
        <v>0</v>
      </c>
      <c r="AJ41" t="s">
        <v>694</v>
      </c>
      <c r="AK41">
        <v>1</v>
      </c>
      <c r="AM41" t="s">
        <v>693</v>
      </c>
      <c r="AN41">
        <v>1</v>
      </c>
      <c r="AP41" t="s">
        <v>693</v>
      </c>
      <c r="AQ41">
        <v>1</v>
      </c>
      <c r="AS41" t="s">
        <v>692</v>
      </c>
      <c r="AT41">
        <v>1</v>
      </c>
      <c r="AV41" t="s">
        <v>694</v>
      </c>
      <c r="AW41">
        <v>1</v>
      </c>
      <c r="AY41" t="s">
        <v>688</v>
      </c>
      <c r="AZ41">
        <v>1</v>
      </c>
      <c r="BB41" t="s">
        <v>695</v>
      </c>
      <c r="BC41">
        <v>1</v>
      </c>
      <c r="BE41" t="s">
        <v>696</v>
      </c>
      <c r="BF41">
        <v>1</v>
      </c>
      <c r="BH41" t="s">
        <v>716</v>
      </c>
      <c r="BI41">
        <v>1</v>
      </c>
      <c r="BK41" t="s">
        <v>717</v>
      </c>
      <c r="BL41">
        <v>1</v>
      </c>
      <c r="BN41" t="s">
        <v>699</v>
      </c>
      <c r="BO41">
        <v>1</v>
      </c>
      <c r="BQ41" t="s">
        <v>718</v>
      </c>
      <c r="BR41">
        <v>1</v>
      </c>
      <c r="BT41" t="s">
        <v>700</v>
      </c>
      <c r="BU41">
        <v>0</v>
      </c>
      <c r="BW41" t="s">
        <v>701</v>
      </c>
      <c r="BX41">
        <v>1</v>
      </c>
      <c r="BZ41" t="s">
        <v>700</v>
      </c>
      <c r="CA41">
        <v>0</v>
      </c>
      <c r="CC41" t="s">
        <v>719</v>
      </c>
      <c r="CD41">
        <v>1</v>
      </c>
      <c r="CF41" t="s">
        <v>765</v>
      </c>
      <c r="CG41">
        <v>0</v>
      </c>
      <c r="CI41" t="s">
        <v>705</v>
      </c>
      <c r="CJ41">
        <v>1</v>
      </c>
      <c r="CL41" t="s">
        <v>720</v>
      </c>
      <c r="CM41">
        <v>1</v>
      </c>
      <c r="CO41" t="s">
        <v>689</v>
      </c>
      <c r="CP41">
        <v>0</v>
      </c>
      <c r="CR41" t="s">
        <v>746</v>
      </c>
      <c r="CS41">
        <v>0</v>
      </c>
      <c r="CU41" t="s">
        <v>688</v>
      </c>
      <c r="CV41">
        <v>1</v>
      </c>
      <c r="CX41" t="s">
        <v>689</v>
      </c>
      <c r="CY41">
        <v>0</v>
      </c>
      <c r="DA41" t="s">
        <v>766</v>
      </c>
      <c r="DB41">
        <v>0</v>
      </c>
      <c r="DD41" t="s">
        <v>688</v>
      </c>
      <c r="DE41">
        <v>1</v>
      </c>
      <c r="DG41" t="s">
        <v>689</v>
      </c>
      <c r="DH41">
        <v>0</v>
      </c>
      <c r="DJ41" t="s">
        <v>723</v>
      </c>
      <c r="DK41">
        <v>1</v>
      </c>
      <c r="DM41" t="s">
        <v>710</v>
      </c>
      <c r="DN41">
        <v>1</v>
      </c>
      <c r="DP41" t="s">
        <v>688</v>
      </c>
      <c r="DQ41">
        <v>0</v>
      </c>
      <c r="DS41" t="s">
        <v>688</v>
      </c>
      <c r="DT41">
        <v>1</v>
      </c>
      <c r="DV41" t="s">
        <v>689</v>
      </c>
      <c r="DW41">
        <v>0</v>
      </c>
      <c r="DY41" t="s">
        <v>724</v>
      </c>
      <c r="DZ41">
        <v>1</v>
      </c>
      <c r="EB41" t="s">
        <v>700</v>
      </c>
      <c r="EC41">
        <v>1</v>
      </c>
      <c r="EE41" t="s">
        <v>700</v>
      </c>
      <c r="EF41">
        <v>0</v>
      </c>
      <c r="EH41" t="s">
        <v>689</v>
      </c>
      <c r="EI41">
        <v>1</v>
      </c>
      <c r="EK41" t="s">
        <v>688</v>
      </c>
      <c r="EL41">
        <v>1</v>
      </c>
      <c r="EN41" t="s">
        <v>689</v>
      </c>
      <c r="EO41">
        <v>0</v>
      </c>
      <c r="EQ41" t="s">
        <v>712</v>
      </c>
      <c r="ER41">
        <v>1</v>
      </c>
      <c r="ET41" t="s">
        <v>713</v>
      </c>
      <c r="EU41">
        <v>1</v>
      </c>
    </row>
    <row r="42" spans="1:151" x14ac:dyDescent="0.25">
      <c r="A42">
        <v>47</v>
      </c>
      <c r="B42">
        <v>45463.694652777776</v>
      </c>
      <c r="C42">
        <v>45463.713819444441</v>
      </c>
      <c r="D42" t="s">
        <v>806</v>
      </c>
      <c r="E42" t="s">
        <v>807</v>
      </c>
      <c r="F42">
        <v>32</v>
      </c>
      <c r="I42" t="s">
        <v>488</v>
      </c>
      <c r="L42" t="s">
        <v>726</v>
      </c>
      <c r="M42">
        <v>0</v>
      </c>
      <c r="O42" t="s">
        <v>689</v>
      </c>
      <c r="P42">
        <v>1</v>
      </c>
      <c r="R42" t="s">
        <v>688</v>
      </c>
      <c r="S42">
        <v>0</v>
      </c>
      <c r="U42" t="s">
        <v>688</v>
      </c>
      <c r="V42">
        <v>1</v>
      </c>
      <c r="X42" t="s">
        <v>690</v>
      </c>
      <c r="Y42">
        <v>1</v>
      </c>
      <c r="AA42" t="s">
        <v>751</v>
      </c>
      <c r="AB42">
        <v>0</v>
      </c>
      <c r="AD42" t="s">
        <v>691</v>
      </c>
      <c r="AE42">
        <v>1</v>
      </c>
      <c r="AG42" t="s">
        <v>688</v>
      </c>
      <c r="AH42">
        <v>1</v>
      </c>
      <c r="AJ42" t="s">
        <v>694</v>
      </c>
      <c r="AK42">
        <v>1</v>
      </c>
      <c r="AM42" t="s">
        <v>693</v>
      </c>
      <c r="AN42">
        <v>1</v>
      </c>
      <c r="AP42" t="s">
        <v>693</v>
      </c>
      <c r="AQ42">
        <v>1</v>
      </c>
      <c r="AS42" t="s">
        <v>692</v>
      </c>
      <c r="AT42">
        <v>1</v>
      </c>
      <c r="AV42" t="s">
        <v>694</v>
      </c>
      <c r="AW42">
        <v>1</v>
      </c>
      <c r="AY42" t="s">
        <v>689</v>
      </c>
      <c r="AZ42">
        <v>0</v>
      </c>
      <c r="BB42" t="s">
        <v>695</v>
      </c>
      <c r="BC42">
        <v>1</v>
      </c>
      <c r="BE42" t="s">
        <v>696</v>
      </c>
      <c r="BF42">
        <v>1</v>
      </c>
      <c r="BH42" t="s">
        <v>737</v>
      </c>
      <c r="BI42">
        <v>0</v>
      </c>
      <c r="BK42" t="s">
        <v>717</v>
      </c>
      <c r="BL42">
        <v>1</v>
      </c>
      <c r="BN42" t="s">
        <v>699</v>
      </c>
      <c r="BO42">
        <v>1</v>
      </c>
      <c r="BQ42" t="s">
        <v>718</v>
      </c>
      <c r="BR42">
        <v>1</v>
      </c>
      <c r="BT42" t="s">
        <v>702</v>
      </c>
      <c r="BU42">
        <v>1</v>
      </c>
      <c r="BW42" t="s">
        <v>701</v>
      </c>
      <c r="BX42">
        <v>1</v>
      </c>
      <c r="BZ42" t="s">
        <v>702</v>
      </c>
      <c r="CA42">
        <v>1</v>
      </c>
      <c r="CC42" t="s">
        <v>730</v>
      </c>
      <c r="CD42">
        <v>0</v>
      </c>
      <c r="CF42" t="s">
        <v>738</v>
      </c>
      <c r="CG42">
        <v>0</v>
      </c>
      <c r="CI42" t="s">
        <v>705</v>
      </c>
      <c r="CJ42">
        <v>1</v>
      </c>
      <c r="CL42" t="s">
        <v>723</v>
      </c>
      <c r="CM42">
        <v>0</v>
      </c>
      <c r="CO42" t="s">
        <v>689</v>
      </c>
      <c r="CP42">
        <v>0</v>
      </c>
      <c r="CR42" t="s">
        <v>739</v>
      </c>
      <c r="CS42">
        <v>0</v>
      </c>
      <c r="CU42" t="s">
        <v>688</v>
      </c>
      <c r="CV42">
        <v>1</v>
      </c>
      <c r="CX42" t="s">
        <v>688</v>
      </c>
      <c r="CY42">
        <v>1</v>
      </c>
      <c r="DA42" t="s">
        <v>722</v>
      </c>
      <c r="DB42">
        <v>1</v>
      </c>
      <c r="DD42" t="s">
        <v>688</v>
      </c>
      <c r="DE42">
        <v>1</v>
      </c>
      <c r="DG42" t="s">
        <v>688</v>
      </c>
      <c r="DH42">
        <v>1</v>
      </c>
      <c r="DJ42" t="s">
        <v>706</v>
      </c>
      <c r="DK42">
        <v>0</v>
      </c>
      <c r="DM42" t="s">
        <v>710</v>
      </c>
      <c r="DN42">
        <v>1</v>
      </c>
      <c r="DP42" t="s">
        <v>688</v>
      </c>
      <c r="DQ42">
        <v>0</v>
      </c>
      <c r="DS42" t="s">
        <v>688</v>
      </c>
      <c r="DT42">
        <v>1</v>
      </c>
      <c r="DV42" t="s">
        <v>689</v>
      </c>
      <c r="DW42">
        <v>0</v>
      </c>
      <c r="DY42" t="s">
        <v>724</v>
      </c>
      <c r="DZ42">
        <v>1</v>
      </c>
      <c r="EB42" t="s">
        <v>700</v>
      </c>
      <c r="EC42">
        <v>1</v>
      </c>
      <c r="EE42" t="s">
        <v>702</v>
      </c>
      <c r="EF42">
        <v>1</v>
      </c>
      <c r="EH42" t="s">
        <v>688</v>
      </c>
      <c r="EI42">
        <v>0</v>
      </c>
      <c r="EK42" t="s">
        <v>689</v>
      </c>
      <c r="EL42">
        <v>0</v>
      </c>
      <c r="EN42" t="s">
        <v>688</v>
      </c>
      <c r="EO42">
        <v>1</v>
      </c>
      <c r="EQ42" t="s">
        <v>712</v>
      </c>
      <c r="ER42">
        <v>1</v>
      </c>
      <c r="ET42" t="s">
        <v>713</v>
      </c>
      <c r="EU42">
        <v>1</v>
      </c>
    </row>
    <row r="43" spans="1:151" x14ac:dyDescent="0.25">
      <c r="A43">
        <v>48</v>
      </c>
      <c r="B43">
        <v>45463.694618055553</v>
      </c>
      <c r="C43">
        <v>45463.71398148148</v>
      </c>
      <c r="D43" t="s">
        <v>808</v>
      </c>
      <c r="E43" t="s">
        <v>106</v>
      </c>
      <c r="F43">
        <v>22</v>
      </c>
      <c r="I43" t="s">
        <v>489</v>
      </c>
      <c r="L43" t="s">
        <v>715</v>
      </c>
      <c r="M43">
        <v>1</v>
      </c>
      <c r="O43" t="s">
        <v>689</v>
      </c>
      <c r="P43">
        <v>1</v>
      </c>
      <c r="R43" t="s">
        <v>689</v>
      </c>
      <c r="S43">
        <v>1</v>
      </c>
      <c r="U43" t="s">
        <v>689</v>
      </c>
      <c r="V43">
        <v>0</v>
      </c>
      <c r="X43" t="s">
        <v>809</v>
      </c>
      <c r="Y43">
        <v>0</v>
      </c>
      <c r="AA43" t="s">
        <v>15</v>
      </c>
      <c r="AB43">
        <v>1</v>
      </c>
      <c r="AD43" t="s">
        <v>691</v>
      </c>
      <c r="AE43">
        <v>1</v>
      </c>
      <c r="AG43" t="s">
        <v>689</v>
      </c>
      <c r="AH43">
        <v>0</v>
      </c>
      <c r="AJ43" t="s">
        <v>692</v>
      </c>
      <c r="AK43">
        <v>0</v>
      </c>
      <c r="AM43" t="s">
        <v>693</v>
      </c>
      <c r="AN43">
        <v>1</v>
      </c>
      <c r="AP43" t="s">
        <v>693</v>
      </c>
      <c r="AQ43">
        <v>1</v>
      </c>
      <c r="AS43" t="s">
        <v>692</v>
      </c>
      <c r="AT43">
        <v>1</v>
      </c>
      <c r="AV43" t="s">
        <v>694</v>
      </c>
      <c r="AW43">
        <v>1</v>
      </c>
      <c r="AY43" t="s">
        <v>688</v>
      </c>
      <c r="AZ43">
        <v>1</v>
      </c>
      <c r="BB43" t="s">
        <v>695</v>
      </c>
      <c r="BC43">
        <v>1</v>
      </c>
      <c r="BE43" t="s">
        <v>736</v>
      </c>
      <c r="BF43">
        <v>0</v>
      </c>
      <c r="BH43" t="s">
        <v>697</v>
      </c>
      <c r="BI43">
        <v>0</v>
      </c>
      <c r="BK43" t="s">
        <v>717</v>
      </c>
      <c r="BL43">
        <v>1</v>
      </c>
      <c r="BN43" t="s">
        <v>699</v>
      </c>
      <c r="BO43">
        <v>1</v>
      </c>
      <c r="BQ43" t="s">
        <v>718</v>
      </c>
      <c r="BR43">
        <v>1</v>
      </c>
      <c r="BT43" t="s">
        <v>718</v>
      </c>
      <c r="BU43">
        <v>0</v>
      </c>
      <c r="BW43" t="s">
        <v>718</v>
      </c>
      <c r="BX43">
        <v>0</v>
      </c>
      <c r="BZ43" t="s">
        <v>718</v>
      </c>
      <c r="CA43">
        <v>0</v>
      </c>
      <c r="CC43" t="s">
        <v>719</v>
      </c>
      <c r="CD43">
        <v>1</v>
      </c>
      <c r="CF43" t="s">
        <v>738</v>
      </c>
      <c r="CG43">
        <v>0</v>
      </c>
      <c r="CI43" t="s">
        <v>705</v>
      </c>
      <c r="CJ43">
        <v>1</v>
      </c>
      <c r="CL43" t="s">
        <v>774</v>
      </c>
      <c r="CM43">
        <v>0</v>
      </c>
      <c r="CO43" t="s">
        <v>689</v>
      </c>
      <c r="CP43">
        <v>0</v>
      </c>
      <c r="CR43" t="s">
        <v>721</v>
      </c>
      <c r="CS43">
        <v>1</v>
      </c>
      <c r="CU43" t="s">
        <v>688</v>
      </c>
      <c r="CV43">
        <v>1</v>
      </c>
      <c r="CX43" t="s">
        <v>689</v>
      </c>
      <c r="CY43">
        <v>0</v>
      </c>
      <c r="DA43" t="s">
        <v>708</v>
      </c>
      <c r="DB43">
        <v>0</v>
      </c>
      <c r="DD43" t="s">
        <v>689</v>
      </c>
      <c r="DE43">
        <v>0</v>
      </c>
      <c r="DG43" t="s">
        <v>689</v>
      </c>
      <c r="DH43">
        <v>0</v>
      </c>
      <c r="DJ43" t="s">
        <v>706</v>
      </c>
      <c r="DK43">
        <v>0</v>
      </c>
      <c r="DM43" t="s">
        <v>747</v>
      </c>
      <c r="DN43">
        <v>0</v>
      </c>
      <c r="DP43" t="s">
        <v>688</v>
      </c>
      <c r="DQ43">
        <v>0</v>
      </c>
      <c r="DS43" t="s">
        <v>689</v>
      </c>
      <c r="DT43">
        <v>0</v>
      </c>
      <c r="DV43" t="s">
        <v>689</v>
      </c>
      <c r="DW43">
        <v>0</v>
      </c>
      <c r="DY43" t="s">
        <v>711</v>
      </c>
      <c r="DZ43">
        <v>0</v>
      </c>
      <c r="EB43" t="s">
        <v>700</v>
      </c>
      <c r="EC43">
        <v>1</v>
      </c>
      <c r="EE43" t="s">
        <v>700</v>
      </c>
      <c r="EF43">
        <v>0</v>
      </c>
      <c r="EH43" t="s">
        <v>689</v>
      </c>
      <c r="EI43">
        <v>1</v>
      </c>
      <c r="EK43" t="s">
        <v>689</v>
      </c>
      <c r="EL43">
        <v>0</v>
      </c>
      <c r="EN43" t="s">
        <v>689</v>
      </c>
      <c r="EO43">
        <v>0</v>
      </c>
      <c r="EQ43" t="s">
        <v>712</v>
      </c>
      <c r="ER43">
        <v>1</v>
      </c>
      <c r="ET43" t="s">
        <v>713</v>
      </c>
      <c r="EU43">
        <v>1</v>
      </c>
    </row>
    <row r="44" spans="1:151" x14ac:dyDescent="0.25">
      <c r="A44">
        <v>49</v>
      </c>
      <c r="B44">
        <v>45463.694432870368</v>
      </c>
      <c r="C44">
        <v>45463.714502314811</v>
      </c>
      <c r="D44" t="s">
        <v>810</v>
      </c>
      <c r="E44" t="s">
        <v>113</v>
      </c>
      <c r="F44">
        <v>22</v>
      </c>
      <c r="I44" t="s">
        <v>489</v>
      </c>
      <c r="L44" t="s">
        <v>715</v>
      </c>
      <c r="M44">
        <v>1</v>
      </c>
      <c r="O44" t="s">
        <v>689</v>
      </c>
      <c r="P44">
        <v>1</v>
      </c>
      <c r="R44" t="s">
        <v>688</v>
      </c>
      <c r="S44">
        <v>0</v>
      </c>
      <c r="U44" t="s">
        <v>688</v>
      </c>
      <c r="V44">
        <v>1</v>
      </c>
      <c r="X44" t="s">
        <v>690</v>
      </c>
      <c r="Y44">
        <v>1</v>
      </c>
      <c r="AA44" t="s">
        <v>726</v>
      </c>
      <c r="AB44">
        <v>0</v>
      </c>
      <c r="AD44" t="s">
        <v>691</v>
      </c>
      <c r="AE44">
        <v>1</v>
      </c>
      <c r="AG44" t="s">
        <v>689</v>
      </c>
      <c r="AH44">
        <v>0</v>
      </c>
      <c r="AJ44" t="s">
        <v>694</v>
      </c>
      <c r="AK44">
        <v>1</v>
      </c>
      <c r="AM44" t="s">
        <v>693</v>
      </c>
      <c r="AN44">
        <v>1</v>
      </c>
      <c r="AP44" t="s">
        <v>693</v>
      </c>
      <c r="AQ44">
        <v>1</v>
      </c>
      <c r="AS44" t="s">
        <v>692</v>
      </c>
      <c r="AT44">
        <v>1</v>
      </c>
      <c r="AV44" t="s">
        <v>693</v>
      </c>
      <c r="AW44">
        <v>0</v>
      </c>
      <c r="AY44" t="s">
        <v>689</v>
      </c>
      <c r="AZ44">
        <v>0</v>
      </c>
      <c r="BB44" t="s">
        <v>726</v>
      </c>
      <c r="BC44">
        <v>0</v>
      </c>
      <c r="BE44" t="s">
        <v>726</v>
      </c>
      <c r="BF44">
        <v>0</v>
      </c>
      <c r="BH44" t="s">
        <v>697</v>
      </c>
      <c r="BI44">
        <v>0</v>
      </c>
      <c r="BK44" t="s">
        <v>717</v>
      </c>
      <c r="BL44">
        <v>1</v>
      </c>
      <c r="BN44" t="s">
        <v>764</v>
      </c>
      <c r="BO44">
        <v>0</v>
      </c>
      <c r="BQ44" t="s">
        <v>718</v>
      </c>
      <c r="BR44">
        <v>1</v>
      </c>
      <c r="BT44" t="s">
        <v>702</v>
      </c>
      <c r="BU44">
        <v>1</v>
      </c>
      <c r="BW44" t="s">
        <v>701</v>
      </c>
      <c r="BX44">
        <v>1</v>
      </c>
      <c r="BZ44" t="s">
        <v>718</v>
      </c>
      <c r="CA44">
        <v>0</v>
      </c>
      <c r="CC44" t="s">
        <v>730</v>
      </c>
      <c r="CD44">
        <v>0</v>
      </c>
      <c r="CF44" t="s">
        <v>711</v>
      </c>
      <c r="CG44">
        <v>0</v>
      </c>
      <c r="CI44" t="s">
        <v>759</v>
      </c>
      <c r="CJ44">
        <v>0</v>
      </c>
      <c r="CL44" t="s">
        <v>706</v>
      </c>
      <c r="CM44">
        <v>0</v>
      </c>
      <c r="CO44" t="s">
        <v>689</v>
      </c>
      <c r="CP44">
        <v>0</v>
      </c>
      <c r="CR44" t="s">
        <v>721</v>
      </c>
      <c r="CS44">
        <v>1</v>
      </c>
      <c r="CU44" t="s">
        <v>689</v>
      </c>
      <c r="CV44">
        <v>0</v>
      </c>
      <c r="CX44" t="s">
        <v>689</v>
      </c>
      <c r="CY44">
        <v>0</v>
      </c>
      <c r="DA44" t="s">
        <v>722</v>
      </c>
      <c r="DB44">
        <v>1</v>
      </c>
      <c r="DD44" t="s">
        <v>689</v>
      </c>
      <c r="DE44">
        <v>0</v>
      </c>
      <c r="DG44" t="s">
        <v>688</v>
      </c>
      <c r="DH44">
        <v>1</v>
      </c>
      <c r="DJ44" t="s">
        <v>723</v>
      </c>
      <c r="DK44">
        <v>1</v>
      </c>
      <c r="DM44" t="s">
        <v>747</v>
      </c>
      <c r="DN44">
        <v>0</v>
      </c>
      <c r="DP44" t="s">
        <v>688</v>
      </c>
      <c r="DQ44">
        <v>0</v>
      </c>
      <c r="DS44" t="s">
        <v>688</v>
      </c>
      <c r="DT44">
        <v>1</v>
      </c>
      <c r="DV44" t="s">
        <v>688</v>
      </c>
      <c r="DW44">
        <v>1</v>
      </c>
      <c r="DY44" t="s">
        <v>711</v>
      </c>
      <c r="DZ44">
        <v>0</v>
      </c>
      <c r="EB44" t="s">
        <v>700</v>
      </c>
      <c r="EC44">
        <v>1</v>
      </c>
      <c r="EE44" t="s">
        <v>700</v>
      </c>
      <c r="EF44">
        <v>0</v>
      </c>
      <c r="EH44" t="s">
        <v>688</v>
      </c>
      <c r="EI44">
        <v>0</v>
      </c>
      <c r="EK44" t="s">
        <v>689</v>
      </c>
      <c r="EL44">
        <v>0</v>
      </c>
      <c r="EN44" t="s">
        <v>688</v>
      </c>
      <c r="EO44">
        <v>1</v>
      </c>
      <c r="EQ44" t="s">
        <v>712</v>
      </c>
      <c r="ER44">
        <v>1</v>
      </c>
      <c r="ET44" t="s">
        <v>748</v>
      </c>
      <c r="EU44">
        <v>0</v>
      </c>
    </row>
    <row r="45" spans="1:151" x14ac:dyDescent="0.25">
      <c r="A45">
        <v>50</v>
      </c>
      <c r="B45">
        <v>45463.695717592593</v>
      </c>
      <c r="C45">
        <v>45463.715451388889</v>
      </c>
      <c r="D45" t="s">
        <v>811</v>
      </c>
      <c r="E45" t="s">
        <v>167</v>
      </c>
      <c r="F45">
        <v>27</v>
      </c>
      <c r="I45" t="s">
        <v>491</v>
      </c>
      <c r="L45" t="s">
        <v>726</v>
      </c>
      <c r="M45">
        <v>0</v>
      </c>
      <c r="O45" t="s">
        <v>689</v>
      </c>
      <c r="P45">
        <v>1</v>
      </c>
      <c r="R45" t="s">
        <v>689</v>
      </c>
      <c r="S45">
        <v>1</v>
      </c>
      <c r="U45" t="s">
        <v>688</v>
      </c>
      <c r="V45">
        <v>1</v>
      </c>
      <c r="X45" t="s">
        <v>690</v>
      </c>
      <c r="Y45">
        <v>1</v>
      </c>
      <c r="AA45" t="s">
        <v>742</v>
      </c>
      <c r="AB45">
        <v>0</v>
      </c>
      <c r="AD45" t="s">
        <v>752</v>
      </c>
      <c r="AE45">
        <v>0</v>
      </c>
      <c r="AG45" t="s">
        <v>689</v>
      </c>
      <c r="AH45">
        <v>0</v>
      </c>
      <c r="AJ45" t="s">
        <v>694</v>
      </c>
      <c r="AK45">
        <v>1</v>
      </c>
      <c r="AM45" t="s">
        <v>693</v>
      </c>
      <c r="AN45">
        <v>1</v>
      </c>
      <c r="AP45" t="s">
        <v>693</v>
      </c>
      <c r="AQ45">
        <v>1</v>
      </c>
      <c r="AS45" t="s">
        <v>692</v>
      </c>
      <c r="AT45">
        <v>1</v>
      </c>
      <c r="AV45" t="s">
        <v>694</v>
      </c>
      <c r="AW45">
        <v>1</v>
      </c>
      <c r="AY45" t="s">
        <v>689</v>
      </c>
      <c r="AZ45">
        <v>0</v>
      </c>
      <c r="BB45" t="s">
        <v>695</v>
      </c>
      <c r="BC45">
        <v>1</v>
      </c>
      <c r="BE45" t="s">
        <v>696</v>
      </c>
      <c r="BF45">
        <v>1</v>
      </c>
      <c r="BH45" t="s">
        <v>716</v>
      </c>
      <c r="BI45">
        <v>1</v>
      </c>
      <c r="BK45" t="s">
        <v>717</v>
      </c>
      <c r="BL45">
        <v>1</v>
      </c>
      <c r="BN45" t="s">
        <v>812</v>
      </c>
      <c r="BO45">
        <v>0</v>
      </c>
      <c r="BQ45" t="s">
        <v>702</v>
      </c>
      <c r="BR45">
        <v>0</v>
      </c>
      <c r="BT45" t="s">
        <v>702</v>
      </c>
      <c r="BU45">
        <v>1</v>
      </c>
      <c r="BW45" t="s">
        <v>701</v>
      </c>
      <c r="BX45">
        <v>1</v>
      </c>
      <c r="BZ45" t="s">
        <v>702</v>
      </c>
      <c r="CA45">
        <v>1</v>
      </c>
      <c r="CC45" t="s">
        <v>730</v>
      </c>
      <c r="CD45">
        <v>0</v>
      </c>
      <c r="CF45" t="s">
        <v>711</v>
      </c>
      <c r="CG45">
        <v>0</v>
      </c>
      <c r="CI45" t="s">
        <v>705</v>
      </c>
      <c r="CJ45">
        <v>1</v>
      </c>
      <c r="CL45" t="s">
        <v>723</v>
      </c>
      <c r="CM45">
        <v>0</v>
      </c>
      <c r="CO45" t="s">
        <v>689</v>
      </c>
      <c r="CP45">
        <v>0</v>
      </c>
      <c r="CR45" t="s">
        <v>739</v>
      </c>
      <c r="CS45">
        <v>0</v>
      </c>
      <c r="CU45" t="s">
        <v>688</v>
      </c>
      <c r="CV45">
        <v>1</v>
      </c>
      <c r="CX45" t="s">
        <v>688</v>
      </c>
      <c r="CY45">
        <v>1</v>
      </c>
      <c r="DA45" t="s">
        <v>722</v>
      </c>
      <c r="DB45">
        <v>1</v>
      </c>
      <c r="DD45" t="s">
        <v>689</v>
      </c>
      <c r="DE45">
        <v>0</v>
      </c>
      <c r="DG45" t="s">
        <v>688</v>
      </c>
      <c r="DH45">
        <v>1</v>
      </c>
      <c r="DJ45" t="s">
        <v>706</v>
      </c>
      <c r="DK45">
        <v>0</v>
      </c>
      <c r="DM45" t="s">
        <v>710</v>
      </c>
      <c r="DN45">
        <v>1</v>
      </c>
      <c r="DP45" t="s">
        <v>689</v>
      </c>
      <c r="DQ45">
        <v>1</v>
      </c>
      <c r="DS45" t="s">
        <v>689</v>
      </c>
      <c r="DT45">
        <v>0</v>
      </c>
      <c r="DV45" t="s">
        <v>689</v>
      </c>
      <c r="DW45">
        <v>0</v>
      </c>
      <c r="DY45" t="s">
        <v>724</v>
      </c>
      <c r="DZ45">
        <v>1</v>
      </c>
      <c r="EB45" t="s">
        <v>740</v>
      </c>
      <c r="EC45">
        <v>0</v>
      </c>
      <c r="EE45" t="s">
        <v>700</v>
      </c>
      <c r="EF45">
        <v>0</v>
      </c>
      <c r="EH45" t="s">
        <v>689</v>
      </c>
      <c r="EI45">
        <v>1</v>
      </c>
      <c r="EK45" t="s">
        <v>689</v>
      </c>
      <c r="EL45">
        <v>0</v>
      </c>
      <c r="EN45" t="s">
        <v>688</v>
      </c>
      <c r="EO45">
        <v>1</v>
      </c>
      <c r="EQ45" t="s">
        <v>712</v>
      </c>
      <c r="ER45">
        <v>1</v>
      </c>
      <c r="ET45" t="s">
        <v>791</v>
      </c>
      <c r="EU45">
        <v>0</v>
      </c>
    </row>
    <row r="46" spans="1:151" x14ac:dyDescent="0.25">
      <c r="A46">
        <v>51</v>
      </c>
      <c r="B46">
        <v>45463.694479166668</v>
      </c>
      <c r="C46">
        <v>45463.715532407405</v>
      </c>
      <c r="D46" t="s">
        <v>813</v>
      </c>
      <c r="E46" t="s">
        <v>814</v>
      </c>
      <c r="F46">
        <v>31</v>
      </c>
      <c r="I46" t="s">
        <v>487</v>
      </c>
      <c r="L46" t="s">
        <v>715</v>
      </c>
      <c r="M46">
        <v>1</v>
      </c>
      <c r="O46" t="s">
        <v>689</v>
      </c>
      <c r="P46">
        <v>1</v>
      </c>
      <c r="R46" t="s">
        <v>689</v>
      </c>
      <c r="S46">
        <v>1</v>
      </c>
      <c r="U46" t="s">
        <v>689</v>
      </c>
      <c r="V46">
        <v>0</v>
      </c>
      <c r="X46" t="s">
        <v>690</v>
      </c>
      <c r="Y46">
        <v>1</v>
      </c>
      <c r="AA46" t="s">
        <v>15</v>
      </c>
      <c r="AB46">
        <v>1</v>
      </c>
      <c r="AD46" t="s">
        <v>691</v>
      </c>
      <c r="AE46">
        <v>1</v>
      </c>
      <c r="AG46" t="s">
        <v>689</v>
      </c>
      <c r="AH46">
        <v>0</v>
      </c>
      <c r="AJ46" t="s">
        <v>694</v>
      </c>
      <c r="AK46">
        <v>1</v>
      </c>
      <c r="AM46" t="s">
        <v>693</v>
      </c>
      <c r="AN46">
        <v>1</v>
      </c>
      <c r="AP46" t="s">
        <v>693</v>
      </c>
      <c r="AQ46">
        <v>1</v>
      </c>
      <c r="AS46" t="s">
        <v>693</v>
      </c>
      <c r="AT46">
        <v>0</v>
      </c>
      <c r="AV46" t="s">
        <v>694</v>
      </c>
      <c r="AW46">
        <v>1</v>
      </c>
      <c r="AY46" t="s">
        <v>688</v>
      </c>
      <c r="AZ46">
        <v>1</v>
      </c>
      <c r="BB46" t="s">
        <v>695</v>
      </c>
      <c r="BC46">
        <v>1</v>
      </c>
      <c r="BE46" t="s">
        <v>736</v>
      </c>
      <c r="BF46">
        <v>0</v>
      </c>
      <c r="BH46" t="s">
        <v>744</v>
      </c>
      <c r="BI46">
        <v>0</v>
      </c>
      <c r="BK46" t="s">
        <v>698</v>
      </c>
      <c r="BL46">
        <v>0</v>
      </c>
      <c r="BN46" t="s">
        <v>699</v>
      </c>
      <c r="BO46">
        <v>1</v>
      </c>
      <c r="BQ46" t="s">
        <v>702</v>
      </c>
      <c r="BR46">
        <v>0</v>
      </c>
      <c r="BT46" t="s">
        <v>702</v>
      </c>
      <c r="BU46">
        <v>1</v>
      </c>
      <c r="BW46" t="s">
        <v>701</v>
      </c>
      <c r="BX46">
        <v>1</v>
      </c>
      <c r="BZ46" t="s">
        <v>702</v>
      </c>
      <c r="CA46">
        <v>1</v>
      </c>
      <c r="CC46" t="s">
        <v>719</v>
      </c>
      <c r="CD46">
        <v>1</v>
      </c>
      <c r="CF46" t="s">
        <v>704</v>
      </c>
      <c r="CG46">
        <v>1</v>
      </c>
      <c r="CI46" t="s">
        <v>705</v>
      </c>
      <c r="CJ46">
        <v>1</v>
      </c>
      <c r="CL46" t="s">
        <v>720</v>
      </c>
      <c r="CM46">
        <v>1</v>
      </c>
      <c r="CO46" t="s">
        <v>689</v>
      </c>
      <c r="CP46">
        <v>0</v>
      </c>
      <c r="CR46" t="s">
        <v>739</v>
      </c>
      <c r="CS46">
        <v>0</v>
      </c>
      <c r="CU46" t="s">
        <v>689</v>
      </c>
      <c r="CV46">
        <v>0</v>
      </c>
      <c r="CX46" t="s">
        <v>688</v>
      </c>
      <c r="CY46">
        <v>1</v>
      </c>
      <c r="DA46" t="s">
        <v>722</v>
      </c>
      <c r="DB46">
        <v>1</v>
      </c>
      <c r="DD46" t="s">
        <v>689</v>
      </c>
      <c r="DE46">
        <v>0</v>
      </c>
      <c r="DG46" t="s">
        <v>689</v>
      </c>
      <c r="DH46">
        <v>0</v>
      </c>
      <c r="DJ46" t="s">
        <v>706</v>
      </c>
      <c r="DK46">
        <v>0</v>
      </c>
      <c r="DM46" t="s">
        <v>710</v>
      </c>
      <c r="DN46">
        <v>1</v>
      </c>
      <c r="DP46" t="s">
        <v>688</v>
      </c>
      <c r="DQ46">
        <v>0</v>
      </c>
      <c r="DS46" t="s">
        <v>688</v>
      </c>
      <c r="DT46">
        <v>1</v>
      </c>
      <c r="DV46" t="s">
        <v>688</v>
      </c>
      <c r="DW46">
        <v>1</v>
      </c>
      <c r="DY46" t="s">
        <v>724</v>
      </c>
      <c r="DZ46">
        <v>1</v>
      </c>
      <c r="EB46" t="s">
        <v>700</v>
      </c>
      <c r="EC46">
        <v>1</v>
      </c>
      <c r="EE46" t="s">
        <v>702</v>
      </c>
      <c r="EF46">
        <v>1</v>
      </c>
      <c r="EH46" t="s">
        <v>688</v>
      </c>
      <c r="EI46">
        <v>0</v>
      </c>
      <c r="EK46" t="s">
        <v>688</v>
      </c>
      <c r="EL46">
        <v>1</v>
      </c>
      <c r="EN46" t="s">
        <v>689</v>
      </c>
      <c r="EO46">
        <v>0</v>
      </c>
      <c r="EQ46" t="s">
        <v>712</v>
      </c>
      <c r="ER46">
        <v>1</v>
      </c>
      <c r="ET46" t="s">
        <v>713</v>
      </c>
      <c r="EU46">
        <v>1</v>
      </c>
    </row>
    <row r="47" spans="1:151" x14ac:dyDescent="0.25">
      <c r="A47">
        <v>52</v>
      </c>
      <c r="B47">
        <v>45463.695347222223</v>
      </c>
      <c r="C47">
        <v>45463.715763888889</v>
      </c>
      <c r="D47" t="s">
        <v>815</v>
      </c>
      <c r="E47" t="s">
        <v>54</v>
      </c>
      <c r="F47">
        <v>32</v>
      </c>
      <c r="I47" t="s">
        <v>487</v>
      </c>
      <c r="L47" t="s">
        <v>715</v>
      </c>
      <c r="M47">
        <v>1</v>
      </c>
      <c r="O47" t="s">
        <v>689</v>
      </c>
      <c r="P47">
        <v>1</v>
      </c>
      <c r="R47" t="s">
        <v>689</v>
      </c>
      <c r="S47">
        <v>1</v>
      </c>
      <c r="U47" t="s">
        <v>688</v>
      </c>
      <c r="V47">
        <v>1</v>
      </c>
      <c r="X47" t="s">
        <v>690</v>
      </c>
      <c r="Y47">
        <v>1</v>
      </c>
      <c r="AA47" t="s">
        <v>15</v>
      </c>
      <c r="AB47">
        <v>1</v>
      </c>
      <c r="AD47" t="s">
        <v>784</v>
      </c>
      <c r="AE47">
        <v>0</v>
      </c>
      <c r="AG47" t="s">
        <v>689</v>
      </c>
      <c r="AH47">
        <v>0</v>
      </c>
      <c r="AJ47" t="s">
        <v>694</v>
      </c>
      <c r="AK47">
        <v>1</v>
      </c>
      <c r="AM47" t="s">
        <v>694</v>
      </c>
      <c r="AN47">
        <v>0</v>
      </c>
      <c r="AP47" t="s">
        <v>693</v>
      </c>
      <c r="AQ47">
        <v>1</v>
      </c>
      <c r="AS47" t="s">
        <v>694</v>
      </c>
      <c r="AT47">
        <v>0</v>
      </c>
      <c r="AV47" t="s">
        <v>694</v>
      </c>
      <c r="AW47">
        <v>1</v>
      </c>
      <c r="AY47" t="s">
        <v>688</v>
      </c>
      <c r="AZ47">
        <v>1</v>
      </c>
      <c r="BB47" t="s">
        <v>695</v>
      </c>
      <c r="BC47">
        <v>1</v>
      </c>
      <c r="BE47" t="s">
        <v>696</v>
      </c>
      <c r="BF47">
        <v>1</v>
      </c>
      <c r="BH47" t="s">
        <v>744</v>
      </c>
      <c r="BI47">
        <v>0</v>
      </c>
      <c r="BK47" t="s">
        <v>717</v>
      </c>
      <c r="BL47">
        <v>1</v>
      </c>
      <c r="BN47" t="s">
        <v>711</v>
      </c>
      <c r="BO47">
        <v>0</v>
      </c>
      <c r="BQ47" t="s">
        <v>718</v>
      </c>
      <c r="BR47">
        <v>1</v>
      </c>
      <c r="BT47" t="s">
        <v>702</v>
      </c>
      <c r="BU47">
        <v>1</v>
      </c>
      <c r="BW47" t="s">
        <v>701</v>
      </c>
      <c r="BX47">
        <v>1</v>
      </c>
      <c r="BZ47" t="s">
        <v>718</v>
      </c>
      <c r="CA47">
        <v>0</v>
      </c>
      <c r="CC47" t="s">
        <v>719</v>
      </c>
      <c r="CD47">
        <v>1</v>
      </c>
      <c r="CF47" t="s">
        <v>765</v>
      </c>
      <c r="CG47">
        <v>0</v>
      </c>
      <c r="CI47" t="s">
        <v>705</v>
      </c>
      <c r="CJ47">
        <v>1</v>
      </c>
      <c r="CL47" t="s">
        <v>774</v>
      </c>
      <c r="CM47">
        <v>0</v>
      </c>
      <c r="CO47" t="s">
        <v>689</v>
      </c>
      <c r="CP47">
        <v>0</v>
      </c>
      <c r="CR47" t="s">
        <v>721</v>
      </c>
      <c r="CS47">
        <v>1</v>
      </c>
      <c r="CU47" t="s">
        <v>688</v>
      </c>
      <c r="CV47">
        <v>1</v>
      </c>
      <c r="CX47" t="s">
        <v>688</v>
      </c>
      <c r="CY47">
        <v>1</v>
      </c>
      <c r="DA47" t="s">
        <v>722</v>
      </c>
      <c r="DB47">
        <v>1</v>
      </c>
      <c r="DD47" t="s">
        <v>688</v>
      </c>
      <c r="DE47">
        <v>1</v>
      </c>
      <c r="DG47" t="s">
        <v>688</v>
      </c>
      <c r="DH47">
        <v>1</v>
      </c>
      <c r="DJ47" t="s">
        <v>706</v>
      </c>
      <c r="DK47">
        <v>0</v>
      </c>
      <c r="DM47" t="s">
        <v>747</v>
      </c>
      <c r="DN47">
        <v>0</v>
      </c>
      <c r="DP47" t="s">
        <v>688</v>
      </c>
      <c r="DQ47">
        <v>0</v>
      </c>
      <c r="DS47" t="s">
        <v>689</v>
      </c>
      <c r="DT47">
        <v>0</v>
      </c>
      <c r="DV47" t="s">
        <v>688</v>
      </c>
      <c r="DW47">
        <v>1</v>
      </c>
      <c r="DY47" t="s">
        <v>724</v>
      </c>
      <c r="DZ47">
        <v>1</v>
      </c>
      <c r="EB47" t="s">
        <v>700</v>
      </c>
      <c r="EC47">
        <v>1</v>
      </c>
      <c r="EE47" t="s">
        <v>771</v>
      </c>
      <c r="EF47">
        <v>0</v>
      </c>
      <c r="EH47" t="s">
        <v>689</v>
      </c>
      <c r="EI47">
        <v>1</v>
      </c>
      <c r="EK47" t="s">
        <v>688</v>
      </c>
      <c r="EL47">
        <v>1</v>
      </c>
      <c r="EN47" t="s">
        <v>688</v>
      </c>
      <c r="EO47">
        <v>1</v>
      </c>
      <c r="EQ47" t="s">
        <v>712</v>
      </c>
      <c r="ER47">
        <v>1</v>
      </c>
      <c r="ET47" t="s">
        <v>713</v>
      </c>
      <c r="EU47">
        <v>1</v>
      </c>
    </row>
    <row r="48" spans="1:151" x14ac:dyDescent="0.25">
      <c r="A48">
        <v>53</v>
      </c>
      <c r="B48">
        <v>45463.694432870368</v>
      </c>
      <c r="C48">
        <v>45463.716562499998</v>
      </c>
      <c r="D48" t="s">
        <v>816</v>
      </c>
      <c r="E48" t="s">
        <v>174</v>
      </c>
      <c r="F48">
        <v>30</v>
      </c>
      <c r="I48" t="s">
        <v>491</v>
      </c>
      <c r="L48" t="s">
        <v>715</v>
      </c>
      <c r="M48">
        <v>1</v>
      </c>
      <c r="O48" t="s">
        <v>689</v>
      </c>
      <c r="P48">
        <v>1</v>
      </c>
      <c r="R48" t="s">
        <v>689</v>
      </c>
      <c r="S48">
        <v>1</v>
      </c>
      <c r="U48" t="s">
        <v>689</v>
      </c>
      <c r="V48">
        <v>0</v>
      </c>
      <c r="X48" t="s">
        <v>690</v>
      </c>
      <c r="Y48">
        <v>1</v>
      </c>
      <c r="AA48" t="s">
        <v>15</v>
      </c>
      <c r="AB48">
        <v>1</v>
      </c>
      <c r="AD48" t="s">
        <v>691</v>
      </c>
      <c r="AE48">
        <v>1</v>
      </c>
      <c r="AG48" t="s">
        <v>688</v>
      </c>
      <c r="AH48">
        <v>1</v>
      </c>
      <c r="AJ48" t="s">
        <v>694</v>
      </c>
      <c r="AK48">
        <v>1</v>
      </c>
      <c r="AM48" t="s">
        <v>693</v>
      </c>
      <c r="AN48">
        <v>1</v>
      </c>
      <c r="AP48" t="s">
        <v>693</v>
      </c>
      <c r="AQ48">
        <v>1</v>
      </c>
      <c r="AS48" t="s">
        <v>692</v>
      </c>
      <c r="AT48">
        <v>1</v>
      </c>
      <c r="AV48" t="s">
        <v>694</v>
      </c>
      <c r="AW48">
        <v>1</v>
      </c>
      <c r="AY48" t="s">
        <v>689</v>
      </c>
      <c r="AZ48">
        <v>0</v>
      </c>
      <c r="BB48" t="s">
        <v>695</v>
      </c>
      <c r="BC48">
        <v>1</v>
      </c>
      <c r="BE48" t="s">
        <v>743</v>
      </c>
      <c r="BF48">
        <v>0</v>
      </c>
      <c r="BH48" t="s">
        <v>744</v>
      </c>
      <c r="BI48">
        <v>0</v>
      </c>
      <c r="BK48" t="s">
        <v>717</v>
      </c>
      <c r="BL48">
        <v>1</v>
      </c>
      <c r="BN48" t="s">
        <v>764</v>
      </c>
      <c r="BO48">
        <v>0</v>
      </c>
      <c r="BQ48" t="s">
        <v>702</v>
      </c>
      <c r="BR48">
        <v>0</v>
      </c>
      <c r="BT48" t="s">
        <v>702</v>
      </c>
      <c r="BU48">
        <v>1</v>
      </c>
      <c r="BW48" t="s">
        <v>701</v>
      </c>
      <c r="BX48">
        <v>1</v>
      </c>
      <c r="BZ48" t="s">
        <v>702</v>
      </c>
      <c r="CA48">
        <v>1</v>
      </c>
      <c r="CC48" t="s">
        <v>719</v>
      </c>
      <c r="CD48">
        <v>1</v>
      </c>
      <c r="CF48" t="s">
        <v>704</v>
      </c>
      <c r="CG48">
        <v>1</v>
      </c>
      <c r="CI48" t="s">
        <v>705</v>
      </c>
      <c r="CJ48">
        <v>1</v>
      </c>
      <c r="CL48" t="s">
        <v>723</v>
      </c>
      <c r="CM48">
        <v>0</v>
      </c>
      <c r="CO48" t="s">
        <v>689</v>
      </c>
      <c r="CP48">
        <v>0</v>
      </c>
      <c r="CR48" t="s">
        <v>739</v>
      </c>
      <c r="CS48">
        <v>0</v>
      </c>
      <c r="CU48" t="s">
        <v>689</v>
      </c>
      <c r="CV48">
        <v>0</v>
      </c>
      <c r="CX48" t="s">
        <v>689</v>
      </c>
      <c r="CY48">
        <v>0</v>
      </c>
      <c r="DA48" t="s">
        <v>708</v>
      </c>
      <c r="DB48">
        <v>0</v>
      </c>
      <c r="DD48" t="s">
        <v>689</v>
      </c>
      <c r="DE48">
        <v>0</v>
      </c>
      <c r="DG48" t="s">
        <v>688</v>
      </c>
      <c r="DH48">
        <v>1</v>
      </c>
      <c r="DJ48" t="s">
        <v>723</v>
      </c>
      <c r="DK48">
        <v>1</v>
      </c>
      <c r="DM48" t="s">
        <v>710</v>
      </c>
      <c r="DN48">
        <v>1</v>
      </c>
      <c r="DP48" t="s">
        <v>688</v>
      </c>
      <c r="DQ48">
        <v>0</v>
      </c>
      <c r="DS48" t="s">
        <v>688</v>
      </c>
      <c r="DT48">
        <v>1</v>
      </c>
      <c r="DV48" t="s">
        <v>688</v>
      </c>
      <c r="DW48">
        <v>1</v>
      </c>
      <c r="DY48" t="s">
        <v>711</v>
      </c>
      <c r="DZ48">
        <v>0</v>
      </c>
      <c r="EB48" t="s">
        <v>700</v>
      </c>
      <c r="EC48">
        <v>1</v>
      </c>
      <c r="EE48" t="s">
        <v>700</v>
      </c>
      <c r="EF48">
        <v>0</v>
      </c>
      <c r="EH48" t="s">
        <v>689</v>
      </c>
      <c r="EI48">
        <v>1</v>
      </c>
      <c r="EK48" t="s">
        <v>689</v>
      </c>
      <c r="EL48">
        <v>0</v>
      </c>
      <c r="EN48" t="s">
        <v>688</v>
      </c>
      <c r="EO48">
        <v>1</v>
      </c>
      <c r="EQ48" t="s">
        <v>712</v>
      </c>
      <c r="ER48">
        <v>1</v>
      </c>
      <c r="ET48" t="s">
        <v>713</v>
      </c>
      <c r="EU48">
        <v>1</v>
      </c>
    </row>
    <row r="49" spans="1:151" x14ac:dyDescent="0.25">
      <c r="A49">
        <v>54</v>
      </c>
      <c r="B49">
        <v>45463.696400462963</v>
      </c>
      <c r="C49">
        <v>45463.716932870368</v>
      </c>
      <c r="D49" t="s">
        <v>817</v>
      </c>
      <c r="E49" t="s">
        <v>488</v>
      </c>
      <c r="F49">
        <v>34</v>
      </c>
      <c r="I49" t="s">
        <v>490</v>
      </c>
      <c r="L49" t="s">
        <v>726</v>
      </c>
      <c r="M49">
        <v>0</v>
      </c>
      <c r="O49" t="s">
        <v>689</v>
      </c>
      <c r="P49">
        <v>1</v>
      </c>
      <c r="R49" t="s">
        <v>689</v>
      </c>
      <c r="S49">
        <v>1</v>
      </c>
      <c r="U49" t="s">
        <v>688</v>
      </c>
      <c r="V49">
        <v>1</v>
      </c>
      <c r="X49" t="s">
        <v>690</v>
      </c>
      <c r="Y49">
        <v>1</v>
      </c>
      <c r="AA49" t="s">
        <v>751</v>
      </c>
      <c r="AB49">
        <v>0</v>
      </c>
      <c r="AD49" t="s">
        <v>691</v>
      </c>
      <c r="AE49">
        <v>1</v>
      </c>
      <c r="AG49" t="s">
        <v>688</v>
      </c>
      <c r="AH49">
        <v>1</v>
      </c>
      <c r="AJ49" t="s">
        <v>694</v>
      </c>
      <c r="AK49">
        <v>1</v>
      </c>
      <c r="AM49" t="s">
        <v>693</v>
      </c>
      <c r="AN49">
        <v>1</v>
      </c>
      <c r="AP49" t="s">
        <v>693</v>
      </c>
      <c r="AQ49">
        <v>1</v>
      </c>
      <c r="AS49" t="s">
        <v>692</v>
      </c>
      <c r="AT49">
        <v>1</v>
      </c>
      <c r="AV49" t="s">
        <v>692</v>
      </c>
      <c r="AW49">
        <v>0</v>
      </c>
      <c r="AY49" t="s">
        <v>688</v>
      </c>
      <c r="AZ49">
        <v>1</v>
      </c>
      <c r="BB49" t="s">
        <v>695</v>
      </c>
      <c r="BC49">
        <v>1</v>
      </c>
      <c r="BE49" t="s">
        <v>736</v>
      </c>
      <c r="BF49">
        <v>0</v>
      </c>
      <c r="BH49" t="s">
        <v>744</v>
      </c>
      <c r="BI49">
        <v>0</v>
      </c>
      <c r="BK49" t="s">
        <v>717</v>
      </c>
      <c r="BL49">
        <v>1</v>
      </c>
      <c r="BN49" t="s">
        <v>699</v>
      </c>
      <c r="BO49">
        <v>1</v>
      </c>
      <c r="BQ49" t="s">
        <v>700</v>
      </c>
      <c r="BR49">
        <v>0</v>
      </c>
      <c r="BT49" t="s">
        <v>700</v>
      </c>
      <c r="BU49">
        <v>0</v>
      </c>
      <c r="BW49" t="s">
        <v>701</v>
      </c>
      <c r="BX49">
        <v>1</v>
      </c>
      <c r="BZ49" t="s">
        <v>702</v>
      </c>
      <c r="CA49">
        <v>1</v>
      </c>
      <c r="CC49" t="s">
        <v>719</v>
      </c>
      <c r="CD49">
        <v>1</v>
      </c>
      <c r="CF49" t="s">
        <v>704</v>
      </c>
      <c r="CG49">
        <v>1</v>
      </c>
      <c r="CI49" t="s">
        <v>705</v>
      </c>
      <c r="CJ49">
        <v>1</v>
      </c>
      <c r="CL49" t="s">
        <v>706</v>
      </c>
      <c r="CM49">
        <v>0</v>
      </c>
      <c r="CO49" t="s">
        <v>689</v>
      </c>
      <c r="CP49">
        <v>0</v>
      </c>
      <c r="CR49" t="s">
        <v>739</v>
      </c>
      <c r="CS49">
        <v>0</v>
      </c>
      <c r="CU49" t="s">
        <v>688</v>
      </c>
      <c r="CV49">
        <v>1</v>
      </c>
      <c r="CX49" t="s">
        <v>688</v>
      </c>
      <c r="CY49">
        <v>1</v>
      </c>
      <c r="DA49" t="s">
        <v>722</v>
      </c>
      <c r="DB49">
        <v>1</v>
      </c>
      <c r="DD49" t="s">
        <v>688</v>
      </c>
      <c r="DE49">
        <v>1</v>
      </c>
      <c r="DG49" t="s">
        <v>688</v>
      </c>
      <c r="DH49">
        <v>1</v>
      </c>
      <c r="DJ49" t="s">
        <v>723</v>
      </c>
      <c r="DK49">
        <v>1</v>
      </c>
      <c r="DM49" t="s">
        <v>747</v>
      </c>
      <c r="DN49">
        <v>0</v>
      </c>
      <c r="DP49" t="s">
        <v>688</v>
      </c>
      <c r="DQ49">
        <v>0</v>
      </c>
      <c r="DS49" t="s">
        <v>688</v>
      </c>
      <c r="DT49">
        <v>1</v>
      </c>
      <c r="DV49" t="s">
        <v>688</v>
      </c>
      <c r="DW49">
        <v>1</v>
      </c>
      <c r="DY49" t="s">
        <v>724</v>
      </c>
      <c r="DZ49">
        <v>1</v>
      </c>
      <c r="EB49" t="s">
        <v>700</v>
      </c>
      <c r="EC49">
        <v>1</v>
      </c>
      <c r="EE49" t="s">
        <v>702</v>
      </c>
      <c r="EF49">
        <v>1</v>
      </c>
      <c r="EH49" t="s">
        <v>688</v>
      </c>
      <c r="EI49">
        <v>0</v>
      </c>
      <c r="EK49" t="s">
        <v>688</v>
      </c>
      <c r="EL49">
        <v>1</v>
      </c>
      <c r="EN49" t="s">
        <v>688</v>
      </c>
      <c r="EO49">
        <v>1</v>
      </c>
      <c r="EQ49" t="s">
        <v>712</v>
      </c>
      <c r="ER49">
        <v>1</v>
      </c>
      <c r="ET49" t="s">
        <v>713</v>
      </c>
      <c r="EU49">
        <v>1</v>
      </c>
    </row>
    <row r="50" spans="1:151" x14ac:dyDescent="0.25">
      <c r="A50">
        <v>55</v>
      </c>
      <c r="B50">
        <v>45463.694710648146</v>
      </c>
      <c r="C50">
        <v>45463.717430555553</v>
      </c>
      <c r="D50" t="s">
        <v>818</v>
      </c>
      <c r="E50" t="s">
        <v>165</v>
      </c>
      <c r="F50">
        <v>22</v>
      </c>
      <c r="I50" t="s">
        <v>491</v>
      </c>
      <c r="L50" t="s">
        <v>726</v>
      </c>
      <c r="M50">
        <v>0</v>
      </c>
      <c r="O50" t="s">
        <v>689</v>
      </c>
      <c r="P50">
        <v>1</v>
      </c>
      <c r="R50" t="s">
        <v>688</v>
      </c>
      <c r="S50">
        <v>0</v>
      </c>
      <c r="U50" t="s">
        <v>689</v>
      </c>
      <c r="V50">
        <v>0</v>
      </c>
      <c r="X50" t="s">
        <v>690</v>
      </c>
      <c r="Y50">
        <v>1</v>
      </c>
      <c r="AA50" t="s">
        <v>742</v>
      </c>
      <c r="AB50">
        <v>0</v>
      </c>
      <c r="AD50" t="s">
        <v>779</v>
      </c>
      <c r="AE50">
        <v>0</v>
      </c>
      <c r="AG50" t="s">
        <v>689</v>
      </c>
      <c r="AH50">
        <v>0</v>
      </c>
      <c r="AJ50" t="s">
        <v>694</v>
      </c>
      <c r="AK50">
        <v>1</v>
      </c>
      <c r="AM50" t="s">
        <v>693</v>
      </c>
      <c r="AN50">
        <v>1</v>
      </c>
      <c r="AP50" t="s">
        <v>693</v>
      </c>
      <c r="AQ50">
        <v>1</v>
      </c>
      <c r="AS50" t="s">
        <v>694</v>
      </c>
      <c r="AT50">
        <v>0</v>
      </c>
      <c r="AV50" t="s">
        <v>694</v>
      </c>
      <c r="AW50">
        <v>1</v>
      </c>
      <c r="AY50" t="s">
        <v>688</v>
      </c>
      <c r="AZ50">
        <v>1</v>
      </c>
      <c r="BB50" t="s">
        <v>819</v>
      </c>
      <c r="BC50">
        <v>0</v>
      </c>
      <c r="BE50" t="s">
        <v>696</v>
      </c>
      <c r="BF50">
        <v>1</v>
      </c>
      <c r="BH50" t="s">
        <v>697</v>
      </c>
      <c r="BI50">
        <v>0</v>
      </c>
      <c r="BK50" t="s">
        <v>787</v>
      </c>
      <c r="BL50">
        <v>0</v>
      </c>
      <c r="BN50" t="s">
        <v>711</v>
      </c>
      <c r="BO50">
        <v>0</v>
      </c>
      <c r="BQ50" t="s">
        <v>702</v>
      </c>
      <c r="BR50">
        <v>0</v>
      </c>
      <c r="BT50" t="s">
        <v>702</v>
      </c>
      <c r="BU50">
        <v>1</v>
      </c>
      <c r="BW50" t="s">
        <v>701</v>
      </c>
      <c r="BX50">
        <v>1</v>
      </c>
      <c r="BZ50" t="s">
        <v>702</v>
      </c>
      <c r="CA50">
        <v>1</v>
      </c>
      <c r="CC50" t="s">
        <v>719</v>
      </c>
      <c r="CD50">
        <v>1</v>
      </c>
      <c r="CF50" t="s">
        <v>711</v>
      </c>
      <c r="CG50">
        <v>0</v>
      </c>
      <c r="CI50" t="s">
        <v>759</v>
      </c>
      <c r="CJ50">
        <v>0</v>
      </c>
      <c r="CL50" t="s">
        <v>723</v>
      </c>
      <c r="CM50">
        <v>0</v>
      </c>
      <c r="CO50" t="s">
        <v>689</v>
      </c>
      <c r="CP50">
        <v>0</v>
      </c>
      <c r="CR50" t="s">
        <v>746</v>
      </c>
      <c r="CS50">
        <v>0</v>
      </c>
      <c r="CU50" t="s">
        <v>689</v>
      </c>
      <c r="CV50">
        <v>0</v>
      </c>
      <c r="CX50" t="s">
        <v>689</v>
      </c>
      <c r="CY50">
        <v>0</v>
      </c>
      <c r="DA50" t="s">
        <v>722</v>
      </c>
      <c r="DB50">
        <v>1</v>
      </c>
      <c r="DD50" t="s">
        <v>689</v>
      </c>
      <c r="DE50">
        <v>0</v>
      </c>
      <c r="DG50" t="s">
        <v>689</v>
      </c>
      <c r="DH50">
        <v>0</v>
      </c>
      <c r="DJ50" t="s">
        <v>706</v>
      </c>
      <c r="DK50">
        <v>0</v>
      </c>
      <c r="DM50" t="s">
        <v>710</v>
      </c>
      <c r="DN50">
        <v>1</v>
      </c>
      <c r="DP50" t="s">
        <v>689</v>
      </c>
      <c r="DQ50">
        <v>1</v>
      </c>
      <c r="DS50" t="s">
        <v>688</v>
      </c>
      <c r="DT50">
        <v>1</v>
      </c>
      <c r="DV50" t="s">
        <v>688</v>
      </c>
      <c r="DW50">
        <v>1</v>
      </c>
      <c r="DY50" t="s">
        <v>711</v>
      </c>
      <c r="DZ50">
        <v>0</v>
      </c>
      <c r="EB50" t="s">
        <v>700</v>
      </c>
      <c r="EC50">
        <v>1</v>
      </c>
      <c r="EE50" t="s">
        <v>702</v>
      </c>
      <c r="EF50">
        <v>1</v>
      </c>
      <c r="EH50" t="s">
        <v>689</v>
      </c>
      <c r="EI50">
        <v>1</v>
      </c>
      <c r="EK50" t="s">
        <v>689</v>
      </c>
      <c r="EL50">
        <v>0</v>
      </c>
      <c r="EN50" t="s">
        <v>689</v>
      </c>
      <c r="EO50">
        <v>0</v>
      </c>
      <c r="EQ50" t="s">
        <v>712</v>
      </c>
      <c r="ER50">
        <v>1</v>
      </c>
      <c r="ET50" t="s">
        <v>713</v>
      </c>
      <c r="EU50">
        <v>1</v>
      </c>
    </row>
    <row r="51" spans="1:151" x14ac:dyDescent="0.25">
      <c r="A51">
        <v>56</v>
      </c>
      <c r="B51">
        <v>45463.694803240738</v>
      </c>
      <c r="C51">
        <v>45463.717430555553</v>
      </c>
      <c r="D51" t="s">
        <v>820</v>
      </c>
      <c r="E51" t="s">
        <v>163</v>
      </c>
      <c r="F51">
        <v>27</v>
      </c>
      <c r="I51" t="s">
        <v>491</v>
      </c>
      <c r="L51" t="s">
        <v>726</v>
      </c>
      <c r="M51">
        <v>0</v>
      </c>
      <c r="O51" t="s">
        <v>689</v>
      </c>
      <c r="P51">
        <v>1</v>
      </c>
      <c r="R51" t="s">
        <v>688</v>
      </c>
      <c r="S51">
        <v>0</v>
      </c>
      <c r="U51" t="s">
        <v>688</v>
      </c>
      <c r="V51">
        <v>1</v>
      </c>
      <c r="X51" t="s">
        <v>726</v>
      </c>
      <c r="Y51">
        <v>0</v>
      </c>
      <c r="AA51" t="s">
        <v>751</v>
      </c>
      <c r="AB51">
        <v>0</v>
      </c>
      <c r="AD51" t="s">
        <v>691</v>
      </c>
      <c r="AE51">
        <v>1</v>
      </c>
      <c r="AG51" t="s">
        <v>689</v>
      </c>
      <c r="AH51">
        <v>0</v>
      </c>
      <c r="AJ51" t="s">
        <v>694</v>
      </c>
      <c r="AK51">
        <v>1</v>
      </c>
      <c r="AM51" t="s">
        <v>693</v>
      </c>
      <c r="AN51">
        <v>1</v>
      </c>
      <c r="AP51" t="s">
        <v>693</v>
      </c>
      <c r="AQ51">
        <v>1</v>
      </c>
      <c r="AS51" t="s">
        <v>692</v>
      </c>
      <c r="AT51">
        <v>1</v>
      </c>
      <c r="AV51" t="s">
        <v>694</v>
      </c>
      <c r="AW51">
        <v>1</v>
      </c>
      <c r="AY51" t="s">
        <v>688</v>
      </c>
      <c r="AZ51">
        <v>1</v>
      </c>
      <c r="BB51" t="s">
        <v>695</v>
      </c>
      <c r="BC51">
        <v>1</v>
      </c>
      <c r="BE51" t="s">
        <v>743</v>
      </c>
      <c r="BF51">
        <v>0</v>
      </c>
      <c r="BH51" t="s">
        <v>744</v>
      </c>
      <c r="BI51">
        <v>0</v>
      </c>
      <c r="BK51" t="s">
        <v>717</v>
      </c>
      <c r="BL51">
        <v>1</v>
      </c>
      <c r="BN51" t="s">
        <v>699</v>
      </c>
      <c r="BO51">
        <v>1</v>
      </c>
      <c r="BQ51" t="s">
        <v>718</v>
      </c>
      <c r="BR51">
        <v>1</v>
      </c>
      <c r="BT51" t="s">
        <v>718</v>
      </c>
      <c r="BU51">
        <v>0</v>
      </c>
      <c r="BW51" t="s">
        <v>701</v>
      </c>
      <c r="BX51">
        <v>1</v>
      </c>
      <c r="BZ51" t="s">
        <v>702</v>
      </c>
      <c r="CA51">
        <v>1</v>
      </c>
      <c r="CC51" t="s">
        <v>719</v>
      </c>
      <c r="CD51">
        <v>1</v>
      </c>
      <c r="CF51" t="s">
        <v>711</v>
      </c>
      <c r="CG51">
        <v>0</v>
      </c>
      <c r="CI51" t="s">
        <v>705</v>
      </c>
      <c r="CJ51">
        <v>1</v>
      </c>
      <c r="CL51" t="s">
        <v>720</v>
      </c>
      <c r="CM51">
        <v>1</v>
      </c>
      <c r="CO51" t="s">
        <v>689</v>
      </c>
      <c r="CP51">
        <v>0</v>
      </c>
      <c r="CR51" t="s">
        <v>707</v>
      </c>
      <c r="CS51">
        <v>0</v>
      </c>
      <c r="CU51" t="s">
        <v>688</v>
      </c>
      <c r="CV51">
        <v>1</v>
      </c>
      <c r="CX51" t="s">
        <v>689</v>
      </c>
      <c r="CY51">
        <v>0</v>
      </c>
      <c r="DA51" t="s">
        <v>708</v>
      </c>
      <c r="DB51">
        <v>0</v>
      </c>
      <c r="DD51" t="s">
        <v>689</v>
      </c>
      <c r="DE51">
        <v>0</v>
      </c>
      <c r="DG51" t="s">
        <v>688</v>
      </c>
      <c r="DH51">
        <v>1</v>
      </c>
      <c r="DJ51" t="s">
        <v>770</v>
      </c>
      <c r="DK51">
        <v>0</v>
      </c>
      <c r="DM51" t="s">
        <v>747</v>
      </c>
      <c r="DN51">
        <v>0</v>
      </c>
      <c r="DP51" t="s">
        <v>688</v>
      </c>
      <c r="DQ51">
        <v>0</v>
      </c>
      <c r="DS51" t="s">
        <v>688</v>
      </c>
      <c r="DT51">
        <v>1</v>
      </c>
      <c r="DV51" t="s">
        <v>688</v>
      </c>
      <c r="DW51">
        <v>1</v>
      </c>
      <c r="DY51" t="s">
        <v>711</v>
      </c>
      <c r="DZ51">
        <v>0</v>
      </c>
      <c r="EB51" t="s">
        <v>700</v>
      </c>
      <c r="EC51">
        <v>1</v>
      </c>
      <c r="EE51" t="s">
        <v>700</v>
      </c>
      <c r="EF51">
        <v>0</v>
      </c>
      <c r="EH51" t="s">
        <v>688</v>
      </c>
      <c r="EI51">
        <v>0</v>
      </c>
      <c r="EK51" t="s">
        <v>688</v>
      </c>
      <c r="EL51">
        <v>1</v>
      </c>
      <c r="EN51" t="s">
        <v>688</v>
      </c>
      <c r="EO51">
        <v>1</v>
      </c>
      <c r="EQ51" t="s">
        <v>712</v>
      </c>
      <c r="ER51">
        <v>1</v>
      </c>
      <c r="ET51" t="s">
        <v>713</v>
      </c>
      <c r="EU51">
        <v>1</v>
      </c>
    </row>
    <row r="52" spans="1:151" x14ac:dyDescent="0.25">
      <c r="A52">
        <v>57</v>
      </c>
      <c r="B52">
        <v>45463.695763888885</v>
      </c>
      <c r="C52">
        <v>45463.717546296299</v>
      </c>
      <c r="D52" t="s">
        <v>821</v>
      </c>
      <c r="E52" t="s">
        <v>60</v>
      </c>
      <c r="F52">
        <v>14</v>
      </c>
      <c r="I52" t="s">
        <v>487</v>
      </c>
      <c r="L52" t="s">
        <v>687</v>
      </c>
      <c r="M52">
        <v>0</v>
      </c>
      <c r="O52" t="s">
        <v>689</v>
      </c>
      <c r="P52">
        <v>1</v>
      </c>
      <c r="R52" t="s">
        <v>689</v>
      </c>
      <c r="S52">
        <v>1</v>
      </c>
      <c r="U52" t="s">
        <v>688</v>
      </c>
      <c r="V52">
        <v>1</v>
      </c>
      <c r="X52" t="s">
        <v>809</v>
      </c>
      <c r="Y52">
        <v>0</v>
      </c>
      <c r="AA52" t="s">
        <v>742</v>
      </c>
      <c r="AB52">
        <v>0</v>
      </c>
      <c r="AD52" t="s">
        <v>691</v>
      </c>
      <c r="AE52">
        <v>1</v>
      </c>
      <c r="AG52" t="s">
        <v>688</v>
      </c>
      <c r="AH52">
        <v>1</v>
      </c>
      <c r="AJ52" t="s">
        <v>693</v>
      </c>
      <c r="AK52">
        <v>0</v>
      </c>
      <c r="AM52" t="s">
        <v>692</v>
      </c>
      <c r="AN52">
        <v>0</v>
      </c>
      <c r="AP52" t="s">
        <v>693</v>
      </c>
      <c r="AQ52">
        <v>1</v>
      </c>
      <c r="AS52" t="s">
        <v>728</v>
      </c>
      <c r="AT52">
        <v>0</v>
      </c>
      <c r="AV52" t="s">
        <v>728</v>
      </c>
      <c r="AW52">
        <v>0</v>
      </c>
      <c r="AY52" t="s">
        <v>689</v>
      </c>
      <c r="AZ52">
        <v>0</v>
      </c>
      <c r="BB52" t="s">
        <v>695</v>
      </c>
      <c r="BC52">
        <v>1</v>
      </c>
      <c r="BE52" t="s">
        <v>736</v>
      </c>
      <c r="BF52">
        <v>0</v>
      </c>
      <c r="BH52" t="s">
        <v>716</v>
      </c>
      <c r="BI52">
        <v>1</v>
      </c>
      <c r="BK52" t="s">
        <v>717</v>
      </c>
      <c r="BL52">
        <v>1</v>
      </c>
      <c r="BN52" t="s">
        <v>699</v>
      </c>
      <c r="BO52">
        <v>1</v>
      </c>
      <c r="BQ52" t="s">
        <v>718</v>
      </c>
      <c r="BR52">
        <v>1</v>
      </c>
      <c r="BT52" t="s">
        <v>701</v>
      </c>
      <c r="BU52">
        <v>0</v>
      </c>
      <c r="BW52" t="s">
        <v>701</v>
      </c>
      <c r="BX52">
        <v>1</v>
      </c>
      <c r="BZ52" t="s">
        <v>701</v>
      </c>
      <c r="CA52">
        <v>0</v>
      </c>
      <c r="CC52" t="s">
        <v>730</v>
      </c>
      <c r="CD52">
        <v>0</v>
      </c>
      <c r="CF52" t="s">
        <v>738</v>
      </c>
      <c r="CG52">
        <v>0</v>
      </c>
      <c r="CI52" t="s">
        <v>731</v>
      </c>
      <c r="CJ52">
        <v>0</v>
      </c>
      <c r="CL52" t="s">
        <v>706</v>
      </c>
      <c r="CM52">
        <v>0</v>
      </c>
      <c r="CO52" t="s">
        <v>689</v>
      </c>
      <c r="CP52">
        <v>0</v>
      </c>
      <c r="CR52" t="s">
        <v>707</v>
      </c>
      <c r="CS52">
        <v>0</v>
      </c>
      <c r="CU52" t="s">
        <v>689</v>
      </c>
      <c r="CV52">
        <v>0</v>
      </c>
      <c r="CX52" t="s">
        <v>689</v>
      </c>
      <c r="CY52">
        <v>0</v>
      </c>
      <c r="DA52" t="s">
        <v>708</v>
      </c>
      <c r="DB52">
        <v>0</v>
      </c>
      <c r="DD52" t="s">
        <v>689</v>
      </c>
      <c r="DE52">
        <v>0</v>
      </c>
      <c r="DG52" t="s">
        <v>689</v>
      </c>
      <c r="DH52">
        <v>0</v>
      </c>
      <c r="DJ52" t="s">
        <v>770</v>
      </c>
      <c r="DK52">
        <v>0</v>
      </c>
      <c r="DM52" t="s">
        <v>747</v>
      </c>
      <c r="DN52">
        <v>0</v>
      </c>
      <c r="DP52" t="s">
        <v>688</v>
      </c>
      <c r="DQ52">
        <v>0</v>
      </c>
      <c r="DS52" t="s">
        <v>688</v>
      </c>
      <c r="DT52">
        <v>1</v>
      </c>
      <c r="DV52" t="s">
        <v>689</v>
      </c>
      <c r="DW52">
        <v>0</v>
      </c>
      <c r="DY52" t="s">
        <v>724</v>
      </c>
      <c r="DZ52">
        <v>1</v>
      </c>
      <c r="EB52" t="s">
        <v>702</v>
      </c>
      <c r="EC52">
        <v>0</v>
      </c>
      <c r="EE52" t="s">
        <v>771</v>
      </c>
      <c r="EF52">
        <v>0</v>
      </c>
      <c r="EH52" t="s">
        <v>688</v>
      </c>
      <c r="EI52">
        <v>0</v>
      </c>
      <c r="EK52" t="s">
        <v>689</v>
      </c>
      <c r="EL52">
        <v>0</v>
      </c>
      <c r="EN52" t="s">
        <v>689</v>
      </c>
      <c r="EO52">
        <v>0</v>
      </c>
      <c r="EQ52" t="s">
        <v>785</v>
      </c>
      <c r="ER52">
        <v>0</v>
      </c>
      <c r="ET52" t="s">
        <v>748</v>
      </c>
      <c r="EU52">
        <v>0</v>
      </c>
    </row>
    <row r="53" spans="1:151" x14ac:dyDescent="0.25">
      <c r="A53">
        <v>58</v>
      </c>
      <c r="B53">
        <v>45463.69458333333</v>
      </c>
      <c r="C53">
        <v>45463.71775462963</v>
      </c>
      <c r="D53" t="s">
        <v>822</v>
      </c>
      <c r="E53" t="s">
        <v>62</v>
      </c>
      <c r="F53">
        <v>26</v>
      </c>
      <c r="I53" t="s">
        <v>487</v>
      </c>
      <c r="L53" t="s">
        <v>715</v>
      </c>
      <c r="M53">
        <v>1</v>
      </c>
      <c r="O53" t="s">
        <v>689</v>
      </c>
      <c r="P53">
        <v>1</v>
      </c>
      <c r="R53" t="s">
        <v>689</v>
      </c>
      <c r="S53">
        <v>1</v>
      </c>
      <c r="U53" t="s">
        <v>689</v>
      </c>
      <c r="V53">
        <v>0</v>
      </c>
      <c r="X53" t="s">
        <v>690</v>
      </c>
      <c r="Y53">
        <v>1</v>
      </c>
      <c r="AA53" t="s">
        <v>15</v>
      </c>
      <c r="AB53">
        <v>1</v>
      </c>
      <c r="AD53" t="s">
        <v>752</v>
      </c>
      <c r="AE53">
        <v>0</v>
      </c>
      <c r="AG53" t="s">
        <v>688</v>
      </c>
      <c r="AH53">
        <v>1</v>
      </c>
      <c r="AJ53" t="s">
        <v>692</v>
      </c>
      <c r="AK53">
        <v>0</v>
      </c>
      <c r="AM53" t="s">
        <v>728</v>
      </c>
      <c r="AN53">
        <v>0</v>
      </c>
      <c r="AP53" t="s">
        <v>728</v>
      </c>
      <c r="AQ53">
        <v>0</v>
      </c>
      <c r="AS53" t="s">
        <v>694</v>
      </c>
      <c r="AT53">
        <v>0</v>
      </c>
      <c r="AV53" t="s">
        <v>694</v>
      </c>
      <c r="AW53">
        <v>1</v>
      </c>
      <c r="AY53" t="s">
        <v>688</v>
      </c>
      <c r="AZ53">
        <v>1</v>
      </c>
      <c r="BB53" t="s">
        <v>695</v>
      </c>
      <c r="BC53">
        <v>1</v>
      </c>
      <c r="BE53" t="s">
        <v>736</v>
      </c>
      <c r="BF53">
        <v>0</v>
      </c>
      <c r="BH53" t="s">
        <v>744</v>
      </c>
      <c r="BI53">
        <v>0</v>
      </c>
      <c r="BK53" t="s">
        <v>698</v>
      </c>
      <c r="BL53">
        <v>0</v>
      </c>
      <c r="BN53" t="s">
        <v>699</v>
      </c>
      <c r="BO53">
        <v>1</v>
      </c>
      <c r="BQ53" t="s">
        <v>702</v>
      </c>
      <c r="BR53">
        <v>0</v>
      </c>
      <c r="BT53" t="s">
        <v>702</v>
      </c>
      <c r="BU53">
        <v>1</v>
      </c>
      <c r="BW53" t="s">
        <v>718</v>
      </c>
      <c r="BX53">
        <v>0</v>
      </c>
      <c r="BZ53" t="s">
        <v>702</v>
      </c>
      <c r="CA53">
        <v>1</v>
      </c>
      <c r="CC53" t="s">
        <v>719</v>
      </c>
      <c r="CD53">
        <v>1</v>
      </c>
      <c r="CF53" t="s">
        <v>738</v>
      </c>
      <c r="CG53">
        <v>0</v>
      </c>
      <c r="CI53" t="s">
        <v>705</v>
      </c>
      <c r="CJ53">
        <v>1</v>
      </c>
      <c r="CL53" t="s">
        <v>720</v>
      </c>
      <c r="CM53">
        <v>1</v>
      </c>
      <c r="CO53" t="s">
        <v>689</v>
      </c>
      <c r="CP53">
        <v>0</v>
      </c>
      <c r="CR53" t="s">
        <v>739</v>
      </c>
      <c r="CS53">
        <v>0</v>
      </c>
      <c r="CU53" t="s">
        <v>689</v>
      </c>
      <c r="CV53">
        <v>0</v>
      </c>
      <c r="CX53" t="s">
        <v>688</v>
      </c>
      <c r="CY53">
        <v>1</v>
      </c>
      <c r="DA53" t="s">
        <v>722</v>
      </c>
      <c r="DB53">
        <v>1</v>
      </c>
      <c r="DD53" t="s">
        <v>689</v>
      </c>
      <c r="DE53">
        <v>0</v>
      </c>
      <c r="DG53" t="s">
        <v>689</v>
      </c>
      <c r="DH53">
        <v>0</v>
      </c>
      <c r="DJ53" t="s">
        <v>706</v>
      </c>
      <c r="DK53">
        <v>0</v>
      </c>
      <c r="DM53" t="s">
        <v>710</v>
      </c>
      <c r="DN53">
        <v>1</v>
      </c>
      <c r="DP53" t="s">
        <v>688</v>
      </c>
      <c r="DQ53">
        <v>0</v>
      </c>
      <c r="DS53" t="s">
        <v>688</v>
      </c>
      <c r="DT53">
        <v>1</v>
      </c>
      <c r="DV53" t="s">
        <v>688</v>
      </c>
      <c r="DW53">
        <v>1</v>
      </c>
      <c r="DY53" t="s">
        <v>724</v>
      </c>
      <c r="DZ53">
        <v>1</v>
      </c>
      <c r="EB53" t="s">
        <v>700</v>
      </c>
      <c r="EC53">
        <v>1</v>
      </c>
      <c r="EE53" t="s">
        <v>702</v>
      </c>
      <c r="EF53">
        <v>1</v>
      </c>
      <c r="EH53" t="s">
        <v>688</v>
      </c>
      <c r="EI53">
        <v>0</v>
      </c>
      <c r="EK53" t="s">
        <v>688</v>
      </c>
      <c r="EL53">
        <v>1</v>
      </c>
      <c r="EN53" t="s">
        <v>689</v>
      </c>
      <c r="EO53">
        <v>0</v>
      </c>
      <c r="EQ53" t="s">
        <v>712</v>
      </c>
      <c r="ER53">
        <v>1</v>
      </c>
      <c r="ET53" t="s">
        <v>713</v>
      </c>
      <c r="EU53">
        <v>1</v>
      </c>
    </row>
    <row r="54" spans="1:151" x14ac:dyDescent="0.25">
      <c r="A54">
        <v>59</v>
      </c>
      <c r="B54">
        <v>45463.69699074074</v>
      </c>
      <c r="C54">
        <v>45463.719085648147</v>
      </c>
      <c r="D54" t="s">
        <v>823</v>
      </c>
      <c r="E54" t="s">
        <v>61</v>
      </c>
      <c r="F54">
        <v>25</v>
      </c>
      <c r="I54" t="s">
        <v>487</v>
      </c>
      <c r="L54" t="s">
        <v>726</v>
      </c>
      <c r="M54">
        <v>0</v>
      </c>
      <c r="O54" t="s">
        <v>689</v>
      </c>
      <c r="P54">
        <v>1</v>
      </c>
      <c r="R54" t="s">
        <v>689</v>
      </c>
      <c r="S54">
        <v>1</v>
      </c>
      <c r="U54" t="s">
        <v>688</v>
      </c>
      <c r="V54">
        <v>1</v>
      </c>
      <c r="X54" t="s">
        <v>727</v>
      </c>
      <c r="Y54">
        <v>0</v>
      </c>
      <c r="AA54" t="s">
        <v>15</v>
      </c>
      <c r="AB54">
        <v>1</v>
      </c>
      <c r="AD54" t="s">
        <v>752</v>
      </c>
      <c r="AE54">
        <v>0</v>
      </c>
      <c r="AG54" t="s">
        <v>688</v>
      </c>
      <c r="AH54">
        <v>1</v>
      </c>
      <c r="AJ54" t="s">
        <v>694</v>
      </c>
      <c r="AK54">
        <v>1</v>
      </c>
      <c r="AM54" t="s">
        <v>693</v>
      </c>
      <c r="AN54">
        <v>1</v>
      </c>
      <c r="AP54" t="s">
        <v>693</v>
      </c>
      <c r="AQ54">
        <v>1</v>
      </c>
      <c r="AS54" t="s">
        <v>692</v>
      </c>
      <c r="AT54">
        <v>1</v>
      </c>
      <c r="AV54" t="s">
        <v>694</v>
      </c>
      <c r="AW54">
        <v>1</v>
      </c>
      <c r="AY54" t="s">
        <v>689</v>
      </c>
      <c r="AZ54">
        <v>0</v>
      </c>
      <c r="BB54" t="s">
        <v>695</v>
      </c>
      <c r="BC54">
        <v>1</v>
      </c>
      <c r="BE54" t="s">
        <v>696</v>
      </c>
      <c r="BF54">
        <v>1</v>
      </c>
      <c r="BH54" t="s">
        <v>737</v>
      </c>
      <c r="BI54">
        <v>0</v>
      </c>
      <c r="BK54" t="s">
        <v>717</v>
      </c>
      <c r="BL54">
        <v>1</v>
      </c>
      <c r="BN54" t="s">
        <v>711</v>
      </c>
      <c r="BO54">
        <v>0</v>
      </c>
      <c r="BQ54" t="s">
        <v>701</v>
      </c>
      <c r="BR54">
        <v>0</v>
      </c>
      <c r="BT54" t="s">
        <v>702</v>
      </c>
      <c r="BU54">
        <v>1</v>
      </c>
      <c r="BW54" t="s">
        <v>702</v>
      </c>
      <c r="BX54">
        <v>0</v>
      </c>
      <c r="BZ54" t="s">
        <v>702</v>
      </c>
      <c r="CA54">
        <v>1</v>
      </c>
      <c r="CC54" t="s">
        <v>730</v>
      </c>
      <c r="CD54">
        <v>0</v>
      </c>
      <c r="CF54" t="s">
        <v>704</v>
      </c>
      <c r="CG54">
        <v>1</v>
      </c>
      <c r="CI54" t="s">
        <v>759</v>
      </c>
      <c r="CJ54">
        <v>0</v>
      </c>
      <c r="CL54" t="s">
        <v>774</v>
      </c>
      <c r="CM54">
        <v>0</v>
      </c>
      <c r="CO54" t="s">
        <v>688</v>
      </c>
      <c r="CP54">
        <v>1</v>
      </c>
      <c r="CR54" t="s">
        <v>739</v>
      </c>
      <c r="CS54">
        <v>0</v>
      </c>
      <c r="CU54" t="s">
        <v>689</v>
      </c>
      <c r="CV54">
        <v>0</v>
      </c>
      <c r="CX54" t="s">
        <v>688</v>
      </c>
      <c r="CY54">
        <v>1</v>
      </c>
      <c r="DA54" t="s">
        <v>722</v>
      </c>
      <c r="DB54">
        <v>1</v>
      </c>
      <c r="DD54" t="s">
        <v>689</v>
      </c>
      <c r="DE54">
        <v>0</v>
      </c>
      <c r="DG54" t="s">
        <v>688</v>
      </c>
      <c r="DH54">
        <v>1</v>
      </c>
      <c r="DJ54" t="s">
        <v>723</v>
      </c>
      <c r="DK54">
        <v>1</v>
      </c>
      <c r="DM54" t="s">
        <v>747</v>
      </c>
      <c r="DN54">
        <v>0</v>
      </c>
      <c r="DP54" t="s">
        <v>688</v>
      </c>
      <c r="DQ54">
        <v>0</v>
      </c>
      <c r="DS54" t="s">
        <v>689</v>
      </c>
      <c r="DT54">
        <v>0</v>
      </c>
      <c r="DV54" t="s">
        <v>689</v>
      </c>
      <c r="DW54">
        <v>0</v>
      </c>
      <c r="DY54" t="s">
        <v>711</v>
      </c>
      <c r="DZ54">
        <v>0</v>
      </c>
      <c r="EB54" t="s">
        <v>700</v>
      </c>
      <c r="EC54">
        <v>1</v>
      </c>
      <c r="EE54" t="s">
        <v>700</v>
      </c>
      <c r="EF54">
        <v>0</v>
      </c>
      <c r="EH54" t="s">
        <v>688</v>
      </c>
      <c r="EI54">
        <v>0</v>
      </c>
      <c r="EK54" t="s">
        <v>688</v>
      </c>
      <c r="EL54">
        <v>1</v>
      </c>
      <c r="EN54" t="s">
        <v>688</v>
      </c>
      <c r="EO54">
        <v>1</v>
      </c>
      <c r="EQ54" t="s">
        <v>712</v>
      </c>
      <c r="ER54">
        <v>1</v>
      </c>
      <c r="ET54" t="s">
        <v>757</v>
      </c>
      <c r="EU54">
        <v>0</v>
      </c>
    </row>
    <row r="55" spans="1:151" x14ac:dyDescent="0.25">
      <c r="A55">
        <v>60</v>
      </c>
      <c r="B55">
        <v>45463.694560185184</v>
      </c>
      <c r="C55">
        <v>45463.72074074074</v>
      </c>
      <c r="D55" t="s">
        <v>824</v>
      </c>
      <c r="E55" t="s">
        <v>172</v>
      </c>
      <c r="F55">
        <v>27</v>
      </c>
      <c r="I55" t="s">
        <v>491</v>
      </c>
      <c r="L55" t="s">
        <v>715</v>
      </c>
      <c r="M55">
        <v>1</v>
      </c>
      <c r="O55" t="s">
        <v>689</v>
      </c>
      <c r="P55">
        <v>1</v>
      </c>
      <c r="R55" t="s">
        <v>689</v>
      </c>
      <c r="S55">
        <v>1</v>
      </c>
      <c r="U55" t="s">
        <v>688</v>
      </c>
      <c r="V55">
        <v>1</v>
      </c>
      <c r="X55" t="s">
        <v>690</v>
      </c>
      <c r="Y55">
        <v>1</v>
      </c>
      <c r="AA55" t="s">
        <v>15</v>
      </c>
      <c r="AB55">
        <v>1</v>
      </c>
      <c r="AD55" t="s">
        <v>691</v>
      </c>
      <c r="AE55">
        <v>1</v>
      </c>
      <c r="AG55" t="s">
        <v>689</v>
      </c>
      <c r="AH55">
        <v>0</v>
      </c>
      <c r="AJ55" t="s">
        <v>694</v>
      </c>
      <c r="AK55">
        <v>1</v>
      </c>
      <c r="AM55" t="s">
        <v>693</v>
      </c>
      <c r="AN55">
        <v>1</v>
      </c>
      <c r="AP55" t="s">
        <v>693</v>
      </c>
      <c r="AQ55">
        <v>1</v>
      </c>
      <c r="AS55" t="s">
        <v>692</v>
      </c>
      <c r="AT55">
        <v>1</v>
      </c>
      <c r="AV55" t="s">
        <v>694</v>
      </c>
      <c r="AW55">
        <v>1</v>
      </c>
      <c r="AY55" t="s">
        <v>689</v>
      </c>
      <c r="AZ55">
        <v>0</v>
      </c>
      <c r="BB55" t="s">
        <v>695</v>
      </c>
      <c r="BC55">
        <v>1</v>
      </c>
      <c r="BE55" t="s">
        <v>743</v>
      </c>
      <c r="BF55">
        <v>0</v>
      </c>
      <c r="BH55" t="s">
        <v>737</v>
      </c>
      <c r="BI55">
        <v>0</v>
      </c>
      <c r="BK55" t="s">
        <v>717</v>
      </c>
      <c r="BL55">
        <v>1</v>
      </c>
      <c r="BN55" t="s">
        <v>711</v>
      </c>
      <c r="BO55">
        <v>0</v>
      </c>
      <c r="BQ55" t="s">
        <v>702</v>
      </c>
      <c r="BR55">
        <v>0</v>
      </c>
      <c r="BT55" t="s">
        <v>702</v>
      </c>
      <c r="BU55">
        <v>1</v>
      </c>
      <c r="BW55" t="s">
        <v>701</v>
      </c>
      <c r="BX55">
        <v>1</v>
      </c>
      <c r="BZ55" t="s">
        <v>702</v>
      </c>
      <c r="CA55">
        <v>1</v>
      </c>
      <c r="CC55" t="s">
        <v>703</v>
      </c>
      <c r="CD55">
        <v>0</v>
      </c>
      <c r="CF55" t="s">
        <v>738</v>
      </c>
      <c r="CG55">
        <v>0</v>
      </c>
      <c r="CI55" t="s">
        <v>705</v>
      </c>
      <c r="CJ55">
        <v>1</v>
      </c>
      <c r="CL55" t="s">
        <v>706</v>
      </c>
      <c r="CM55">
        <v>0</v>
      </c>
      <c r="CO55" t="s">
        <v>689</v>
      </c>
      <c r="CP55">
        <v>0</v>
      </c>
      <c r="CR55" t="s">
        <v>721</v>
      </c>
      <c r="CS55">
        <v>1</v>
      </c>
      <c r="CU55" t="s">
        <v>689</v>
      </c>
      <c r="CV55">
        <v>0</v>
      </c>
      <c r="CX55" t="s">
        <v>689</v>
      </c>
      <c r="CY55">
        <v>0</v>
      </c>
      <c r="DA55" t="s">
        <v>722</v>
      </c>
      <c r="DB55">
        <v>1</v>
      </c>
      <c r="DD55" t="s">
        <v>689</v>
      </c>
      <c r="DE55">
        <v>0</v>
      </c>
      <c r="DG55" t="s">
        <v>689</v>
      </c>
      <c r="DH55">
        <v>0</v>
      </c>
      <c r="DJ55" t="s">
        <v>706</v>
      </c>
      <c r="DK55">
        <v>0</v>
      </c>
      <c r="DM55" t="s">
        <v>710</v>
      </c>
      <c r="DN55">
        <v>1</v>
      </c>
      <c r="DP55" t="s">
        <v>688</v>
      </c>
      <c r="DQ55">
        <v>0</v>
      </c>
      <c r="DS55" t="s">
        <v>688</v>
      </c>
      <c r="DT55">
        <v>1</v>
      </c>
      <c r="DV55" t="s">
        <v>688</v>
      </c>
      <c r="DW55">
        <v>1</v>
      </c>
      <c r="DY55" t="s">
        <v>711</v>
      </c>
      <c r="DZ55">
        <v>0</v>
      </c>
      <c r="EB55" t="s">
        <v>700</v>
      </c>
      <c r="EC55">
        <v>1</v>
      </c>
      <c r="EE55" t="s">
        <v>700</v>
      </c>
      <c r="EF55">
        <v>0</v>
      </c>
      <c r="EH55" t="s">
        <v>689</v>
      </c>
      <c r="EI55">
        <v>1</v>
      </c>
      <c r="EK55" t="s">
        <v>689</v>
      </c>
      <c r="EL55">
        <v>0</v>
      </c>
      <c r="EN55" t="s">
        <v>689</v>
      </c>
      <c r="EO55">
        <v>0</v>
      </c>
      <c r="EQ55" t="s">
        <v>712</v>
      </c>
      <c r="ER55">
        <v>1</v>
      </c>
      <c r="ET55" t="s">
        <v>713</v>
      </c>
      <c r="EU55">
        <v>1</v>
      </c>
    </row>
    <row r="56" spans="1:151" x14ac:dyDescent="0.25">
      <c r="A56">
        <v>61</v>
      </c>
      <c r="B56">
        <v>45463.713495370372</v>
      </c>
      <c r="C56">
        <v>45463.721203703702</v>
      </c>
      <c r="D56" t="s">
        <v>825</v>
      </c>
      <c r="E56" t="s">
        <v>149</v>
      </c>
      <c r="F56">
        <v>28</v>
      </c>
      <c r="I56" t="s">
        <v>488</v>
      </c>
      <c r="L56" t="s">
        <v>715</v>
      </c>
      <c r="M56">
        <v>1</v>
      </c>
      <c r="O56" t="s">
        <v>689</v>
      </c>
      <c r="P56">
        <v>1</v>
      </c>
      <c r="R56" t="s">
        <v>689</v>
      </c>
      <c r="S56">
        <v>1</v>
      </c>
      <c r="U56" t="s">
        <v>689</v>
      </c>
      <c r="V56">
        <v>0</v>
      </c>
      <c r="X56" t="s">
        <v>690</v>
      </c>
      <c r="Y56">
        <v>1</v>
      </c>
      <c r="AA56" t="s">
        <v>15</v>
      </c>
      <c r="AB56">
        <v>1</v>
      </c>
      <c r="AD56" t="s">
        <v>752</v>
      </c>
      <c r="AE56">
        <v>0</v>
      </c>
      <c r="AG56" t="s">
        <v>688</v>
      </c>
      <c r="AH56">
        <v>1</v>
      </c>
      <c r="AJ56" t="s">
        <v>692</v>
      </c>
      <c r="AK56">
        <v>0</v>
      </c>
      <c r="AM56" t="s">
        <v>693</v>
      </c>
      <c r="AN56">
        <v>1</v>
      </c>
      <c r="AP56" t="s">
        <v>693</v>
      </c>
      <c r="AQ56">
        <v>1</v>
      </c>
      <c r="AS56" t="s">
        <v>692</v>
      </c>
      <c r="AT56">
        <v>1</v>
      </c>
      <c r="AV56" t="s">
        <v>692</v>
      </c>
      <c r="AW56">
        <v>0</v>
      </c>
      <c r="AY56" t="s">
        <v>688</v>
      </c>
      <c r="AZ56">
        <v>1</v>
      </c>
      <c r="BB56" t="s">
        <v>695</v>
      </c>
      <c r="BC56">
        <v>1</v>
      </c>
      <c r="BE56" t="s">
        <v>696</v>
      </c>
      <c r="BF56">
        <v>1</v>
      </c>
      <c r="BH56" t="s">
        <v>744</v>
      </c>
      <c r="BI56">
        <v>0</v>
      </c>
      <c r="BK56" t="s">
        <v>698</v>
      </c>
      <c r="BL56">
        <v>0</v>
      </c>
      <c r="BN56" t="s">
        <v>764</v>
      </c>
      <c r="BO56">
        <v>0</v>
      </c>
      <c r="BQ56" t="s">
        <v>702</v>
      </c>
      <c r="BR56">
        <v>0</v>
      </c>
      <c r="BT56" t="s">
        <v>700</v>
      </c>
      <c r="BU56">
        <v>0</v>
      </c>
      <c r="BW56" t="s">
        <v>701</v>
      </c>
      <c r="BX56">
        <v>1</v>
      </c>
      <c r="BZ56" t="s">
        <v>702</v>
      </c>
      <c r="CA56">
        <v>1</v>
      </c>
      <c r="CC56" t="s">
        <v>719</v>
      </c>
      <c r="CD56">
        <v>1</v>
      </c>
      <c r="CF56" t="s">
        <v>711</v>
      </c>
      <c r="CG56">
        <v>0</v>
      </c>
      <c r="CI56" t="s">
        <v>705</v>
      </c>
      <c r="CJ56">
        <v>1</v>
      </c>
      <c r="CL56" t="s">
        <v>720</v>
      </c>
      <c r="CM56">
        <v>1</v>
      </c>
      <c r="CO56" t="s">
        <v>689</v>
      </c>
      <c r="CP56">
        <v>0</v>
      </c>
      <c r="CR56" t="s">
        <v>721</v>
      </c>
      <c r="CS56">
        <v>1</v>
      </c>
      <c r="CU56" t="s">
        <v>688</v>
      </c>
      <c r="CV56">
        <v>1</v>
      </c>
      <c r="CX56" t="s">
        <v>688</v>
      </c>
      <c r="CY56">
        <v>1</v>
      </c>
      <c r="DA56" t="s">
        <v>708</v>
      </c>
      <c r="DB56">
        <v>0</v>
      </c>
      <c r="DD56" t="s">
        <v>689</v>
      </c>
      <c r="DE56">
        <v>0</v>
      </c>
      <c r="DG56" t="s">
        <v>689</v>
      </c>
      <c r="DH56">
        <v>0</v>
      </c>
      <c r="DJ56" t="s">
        <v>706</v>
      </c>
      <c r="DK56">
        <v>0</v>
      </c>
      <c r="DM56" t="s">
        <v>710</v>
      </c>
      <c r="DN56">
        <v>1</v>
      </c>
      <c r="DP56" t="s">
        <v>688</v>
      </c>
      <c r="DQ56">
        <v>0</v>
      </c>
      <c r="DS56" t="s">
        <v>688</v>
      </c>
      <c r="DT56">
        <v>1</v>
      </c>
      <c r="DV56" t="s">
        <v>688</v>
      </c>
      <c r="DW56">
        <v>1</v>
      </c>
      <c r="DY56" t="s">
        <v>724</v>
      </c>
      <c r="DZ56">
        <v>1</v>
      </c>
      <c r="EB56" t="s">
        <v>700</v>
      </c>
      <c r="EC56">
        <v>1</v>
      </c>
      <c r="EE56" t="s">
        <v>700</v>
      </c>
      <c r="EF56">
        <v>0</v>
      </c>
      <c r="EH56" t="s">
        <v>688</v>
      </c>
      <c r="EI56">
        <v>0</v>
      </c>
      <c r="EK56" t="s">
        <v>689</v>
      </c>
      <c r="EL56">
        <v>0</v>
      </c>
      <c r="EN56" t="s">
        <v>688</v>
      </c>
      <c r="EO56">
        <v>1</v>
      </c>
      <c r="EQ56" t="s">
        <v>712</v>
      </c>
      <c r="ER56">
        <v>1</v>
      </c>
      <c r="ET56" t="s">
        <v>713</v>
      </c>
      <c r="EU56">
        <v>1</v>
      </c>
    </row>
    <row r="57" spans="1:151" x14ac:dyDescent="0.25">
      <c r="A57">
        <v>62</v>
      </c>
      <c r="B57">
        <v>45466.453750000001</v>
      </c>
      <c r="C57">
        <v>45466.481793981482</v>
      </c>
      <c r="D57" t="s">
        <v>826</v>
      </c>
      <c r="E57" t="s">
        <v>126</v>
      </c>
      <c r="F57">
        <v>34</v>
      </c>
      <c r="I57" t="s">
        <v>488</v>
      </c>
      <c r="L57" t="s">
        <v>687</v>
      </c>
      <c r="M57">
        <v>0</v>
      </c>
      <c r="O57" t="s">
        <v>689</v>
      </c>
      <c r="P57">
        <v>1</v>
      </c>
      <c r="R57" t="s">
        <v>689</v>
      </c>
      <c r="S57">
        <v>1</v>
      </c>
      <c r="U57" t="s">
        <v>688</v>
      </c>
      <c r="V57">
        <v>1</v>
      </c>
      <c r="X57" t="s">
        <v>690</v>
      </c>
      <c r="Y57">
        <v>1</v>
      </c>
      <c r="AA57" t="s">
        <v>15</v>
      </c>
      <c r="AB57">
        <v>1</v>
      </c>
      <c r="AD57" t="s">
        <v>691</v>
      </c>
      <c r="AE57">
        <v>1</v>
      </c>
      <c r="AG57" t="s">
        <v>688</v>
      </c>
      <c r="AH57">
        <v>1</v>
      </c>
      <c r="AJ57" t="s">
        <v>694</v>
      </c>
      <c r="AK57">
        <v>1</v>
      </c>
      <c r="AM57" t="s">
        <v>693</v>
      </c>
      <c r="AN57">
        <v>1</v>
      </c>
      <c r="AP57" t="s">
        <v>693</v>
      </c>
      <c r="AQ57">
        <v>1</v>
      </c>
      <c r="AS57" t="s">
        <v>692</v>
      </c>
      <c r="AT57">
        <v>1</v>
      </c>
      <c r="AV57" t="s">
        <v>694</v>
      </c>
      <c r="AW57">
        <v>1</v>
      </c>
      <c r="AY57" t="s">
        <v>689</v>
      </c>
      <c r="AZ57">
        <v>0</v>
      </c>
      <c r="BB57" t="s">
        <v>695</v>
      </c>
      <c r="BC57">
        <v>1</v>
      </c>
      <c r="BE57" t="s">
        <v>726</v>
      </c>
      <c r="BF57">
        <v>0</v>
      </c>
      <c r="BH57" t="s">
        <v>716</v>
      </c>
      <c r="BI57">
        <v>1</v>
      </c>
      <c r="BK57" t="s">
        <v>717</v>
      </c>
      <c r="BL57">
        <v>1</v>
      </c>
      <c r="BN57" t="s">
        <v>699</v>
      </c>
      <c r="BO57">
        <v>1</v>
      </c>
      <c r="BQ57" t="s">
        <v>702</v>
      </c>
      <c r="BR57">
        <v>0</v>
      </c>
      <c r="BT57" t="s">
        <v>702</v>
      </c>
      <c r="BU57">
        <v>1</v>
      </c>
      <c r="BW57" t="s">
        <v>701</v>
      </c>
      <c r="BX57">
        <v>1</v>
      </c>
      <c r="BZ57" t="s">
        <v>702</v>
      </c>
      <c r="CA57">
        <v>1</v>
      </c>
      <c r="CC57" t="s">
        <v>730</v>
      </c>
      <c r="CD57">
        <v>0</v>
      </c>
      <c r="CF57" t="s">
        <v>704</v>
      </c>
      <c r="CG57">
        <v>1</v>
      </c>
      <c r="CI57" t="s">
        <v>705</v>
      </c>
      <c r="CJ57">
        <v>1</v>
      </c>
      <c r="CL57" t="s">
        <v>720</v>
      </c>
      <c r="CM57">
        <v>1</v>
      </c>
      <c r="CO57" t="s">
        <v>689</v>
      </c>
      <c r="CP57">
        <v>0</v>
      </c>
      <c r="CR57" t="s">
        <v>739</v>
      </c>
      <c r="CS57">
        <v>0</v>
      </c>
      <c r="CU57" t="s">
        <v>688</v>
      </c>
      <c r="CV57">
        <v>1</v>
      </c>
      <c r="CX57" t="s">
        <v>689</v>
      </c>
      <c r="CY57">
        <v>0</v>
      </c>
      <c r="DA57" t="s">
        <v>722</v>
      </c>
      <c r="DB57">
        <v>1</v>
      </c>
      <c r="DD57" t="s">
        <v>688</v>
      </c>
      <c r="DE57">
        <v>1</v>
      </c>
      <c r="DG57" t="s">
        <v>688</v>
      </c>
      <c r="DH57">
        <v>1</v>
      </c>
      <c r="DJ57" t="s">
        <v>706</v>
      </c>
      <c r="DK57">
        <v>0</v>
      </c>
      <c r="DM57" t="s">
        <v>710</v>
      </c>
      <c r="DN57">
        <v>1</v>
      </c>
      <c r="DP57" t="s">
        <v>688</v>
      </c>
      <c r="DQ57">
        <v>0</v>
      </c>
      <c r="DS57" t="s">
        <v>688</v>
      </c>
      <c r="DT57">
        <v>1</v>
      </c>
      <c r="DV57" t="s">
        <v>689</v>
      </c>
      <c r="DW57">
        <v>0</v>
      </c>
      <c r="DY57" t="s">
        <v>724</v>
      </c>
      <c r="DZ57">
        <v>1</v>
      </c>
      <c r="EB57" t="s">
        <v>700</v>
      </c>
      <c r="EC57">
        <v>1</v>
      </c>
      <c r="EE57" t="s">
        <v>702</v>
      </c>
      <c r="EF57">
        <v>1</v>
      </c>
      <c r="EH57" t="s">
        <v>689</v>
      </c>
      <c r="EI57">
        <v>1</v>
      </c>
      <c r="EK57" t="s">
        <v>688</v>
      </c>
      <c r="EL57">
        <v>1</v>
      </c>
      <c r="EN57" t="s">
        <v>689</v>
      </c>
      <c r="EO57">
        <v>0</v>
      </c>
      <c r="EQ57" t="s">
        <v>753</v>
      </c>
      <c r="ER57">
        <v>0</v>
      </c>
      <c r="ET57" t="s">
        <v>713</v>
      </c>
      <c r="EU57">
        <v>1</v>
      </c>
    </row>
    <row r="58" spans="1:151" x14ac:dyDescent="0.25">
      <c r="A58">
        <v>63</v>
      </c>
      <c r="B58">
        <v>45469.696006944447</v>
      </c>
      <c r="C58">
        <v>45469.730636574073</v>
      </c>
      <c r="D58" t="s">
        <v>827</v>
      </c>
      <c r="E58" t="s">
        <v>156</v>
      </c>
      <c r="F58">
        <v>31</v>
      </c>
      <c r="I58" t="s">
        <v>488</v>
      </c>
      <c r="L58" t="s">
        <v>715</v>
      </c>
      <c r="M58">
        <v>1</v>
      </c>
      <c r="O58" t="s">
        <v>689</v>
      </c>
      <c r="P58">
        <v>1</v>
      </c>
      <c r="R58" t="s">
        <v>688</v>
      </c>
      <c r="S58">
        <v>0</v>
      </c>
      <c r="U58" t="s">
        <v>688</v>
      </c>
      <c r="V58">
        <v>1</v>
      </c>
      <c r="X58" t="s">
        <v>690</v>
      </c>
      <c r="Y58">
        <v>1</v>
      </c>
      <c r="AA58" t="s">
        <v>15</v>
      </c>
      <c r="AB58">
        <v>1</v>
      </c>
      <c r="AD58" t="s">
        <v>691</v>
      </c>
      <c r="AE58">
        <v>1</v>
      </c>
      <c r="AG58" t="s">
        <v>689</v>
      </c>
      <c r="AH58">
        <v>0</v>
      </c>
      <c r="AJ58" t="s">
        <v>694</v>
      </c>
      <c r="AK58">
        <v>1</v>
      </c>
      <c r="AM58" t="s">
        <v>693</v>
      </c>
      <c r="AN58">
        <v>1</v>
      </c>
      <c r="AP58" t="s">
        <v>693</v>
      </c>
      <c r="AQ58">
        <v>1</v>
      </c>
      <c r="AS58" t="s">
        <v>692</v>
      </c>
      <c r="AT58">
        <v>1</v>
      </c>
      <c r="AV58" t="s">
        <v>694</v>
      </c>
      <c r="AW58">
        <v>1</v>
      </c>
      <c r="AY58" t="s">
        <v>689</v>
      </c>
      <c r="AZ58">
        <v>0</v>
      </c>
      <c r="BB58" t="s">
        <v>695</v>
      </c>
      <c r="BC58">
        <v>1</v>
      </c>
      <c r="BE58" t="s">
        <v>726</v>
      </c>
      <c r="BF58">
        <v>0</v>
      </c>
      <c r="BH58" t="s">
        <v>716</v>
      </c>
      <c r="BI58">
        <v>1</v>
      </c>
      <c r="BK58" t="s">
        <v>717</v>
      </c>
      <c r="BL58">
        <v>1</v>
      </c>
      <c r="BN58" t="s">
        <v>699</v>
      </c>
      <c r="BO58">
        <v>1</v>
      </c>
      <c r="BQ58" t="s">
        <v>702</v>
      </c>
      <c r="BR58">
        <v>0</v>
      </c>
      <c r="BT58" t="s">
        <v>702</v>
      </c>
      <c r="BU58">
        <v>1</v>
      </c>
      <c r="BW58" t="s">
        <v>701</v>
      </c>
      <c r="BX58">
        <v>1</v>
      </c>
      <c r="BZ58" t="s">
        <v>702</v>
      </c>
      <c r="CA58">
        <v>1</v>
      </c>
      <c r="CC58" t="s">
        <v>730</v>
      </c>
      <c r="CD58">
        <v>0</v>
      </c>
      <c r="CF58" t="s">
        <v>704</v>
      </c>
      <c r="CG58">
        <v>1</v>
      </c>
      <c r="CI58" t="s">
        <v>759</v>
      </c>
      <c r="CJ58">
        <v>0</v>
      </c>
      <c r="CL58" t="s">
        <v>723</v>
      </c>
      <c r="CM58">
        <v>0</v>
      </c>
      <c r="CO58" t="s">
        <v>689</v>
      </c>
      <c r="CP58">
        <v>0</v>
      </c>
      <c r="CR58" t="s">
        <v>739</v>
      </c>
      <c r="CS58">
        <v>0</v>
      </c>
      <c r="CU58" t="s">
        <v>688</v>
      </c>
      <c r="CV58">
        <v>1</v>
      </c>
      <c r="CX58" t="s">
        <v>689</v>
      </c>
      <c r="CY58">
        <v>0</v>
      </c>
      <c r="DA58" t="s">
        <v>722</v>
      </c>
      <c r="DB58">
        <v>1</v>
      </c>
      <c r="DD58" t="s">
        <v>688</v>
      </c>
      <c r="DE58">
        <v>1</v>
      </c>
      <c r="DG58" t="s">
        <v>689</v>
      </c>
      <c r="DH58">
        <v>0</v>
      </c>
      <c r="DJ58" t="s">
        <v>723</v>
      </c>
      <c r="DK58">
        <v>1</v>
      </c>
      <c r="DM58" t="s">
        <v>710</v>
      </c>
      <c r="DN58">
        <v>1</v>
      </c>
      <c r="DP58" t="s">
        <v>688</v>
      </c>
      <c r="DQ58">
        <v>0</v>
      </c>
      <c r="DS58" t="s">
        <v>688</v>
      </c>
      <c r="DT58">
        <v>1</v>
      </c>
      <c r="DV58" t="s">
        <v>689</v>
      </c>
      <c r="DW58">
        <v>0</v>
      </c>
      <c r="DY58" t="s">
        <v>724</v>
      </c>
      <c r="DZ58">
        <v>1</v>
      </c>
      <c r="EB58" t="s">
        <v>700</v>
      </c>
      <c r="EC58">
        <v>1</v>
      </c>
      <c r="EE58" t="s">
        <v>700</v>
      </c>
      <c r="EF58">
        <v>0</v>
      </c>
      <c r="EH58" t="s">
        <v>689</v>
      </c>
      <c r="EI58">
        <v>1</v>
      </c>
      <c r="EK58" t="s">
        <v>688</v>
      </c>
      <c r="EL58">
        <v>1</v>
      </c>
      <c r="EN58" t="s">
        <v>688</v>
      </c>
      <c r="EO58">
        <v>1</v>
      </c>
      <c r="EQ58" t="s">
        <v>753</v>
      </c>
      <c r="ER58">
        <v>0</v>
      </c>
      <c r="ET58" t="s">
        <v>713</v>
      </c>
      <c r="EU58">
        <v>1</v>
      </c>
    </row>
    <row r="59" spans="1:151" x14ac:dyDescent="0.25">
      <c r="A59">
        <v>64</v>
      </c>
      <c r="B59">
        <v>45471.545231481483</v>
      </c>
      <c r="C59">
        <v>45471.546643518515</v>
      </c>
      <c r="D59" t="s">
        <v>537</v>
      </c>
      <c r="E59" t="s">
        <v>0</v>
      </c>
      <c r="F59">
        <v>45</v>
      </c>
      <c r="I59" t="s">
        <v>158</v>
      </c>
      <c r="L59" t="s">
        <v>715</v>
      </c>
      <c r="M59">
        <v>1</v>
      </c>
      <c r="O59" t="s">
        <v>689</v>
      </c>
      <c r="P59">
        <v>1</v>
      </c>
      <c r="R59" t="s">
        <v>689</v>
      </c>
      <c r="S59">
        <v>1</v>
      </c>
      <c r="U59" t="s">
        <v>688</v>
      </c>
      <c r="V59">
        <v>1</v>
      </c>
      <c r="X59" t="s">
        <v>690</v>
      </c>
      <c r="Y59">
        <v>1</v>
      </c>
      <c r="AA59" t="s">
        <v>15</v>
      </c>
      <c r="AB59">
        <v>1</v>
      </c>
      <c r="AD59" t="s">
        <v>691</v>
      </c>
      <c r="AE59">
        <v>1</v>
      </c>
      <c r="AG59" t="s">
        <v>688</v>
      </c>
      <c r="AH59">
        <v>1</v>
      </c>
      <c r="AJ59" t="s">
        <v>694</v>
      </c>
      <c r="AK59">
        <v>1</v>
      </c>
      <c r="AM59" t="s">
        <v>693</v>
      </c>
      <c r="AN59">
        <v>1</v>
      </c>
      <c r="AP59" t="s">
        <v>693</v>
      </c>
      <c r="AQ59">
        <v>1</v>
      </c>
      <c r="AS59" t="s">
        <v>692</v>
      </c>
      <c r="AT59">
        <v>1</v>
      </c>
      <c r="AV59" t="s">
        <v>694</v>
      </c>
      <c r="AW59">
        <v>1</v>
      </c>
      <c r="AY59" t="s">
        <v>688</v>
      </c>
      <c r="AZ59">
        <v>1</v>
      </c>
      <c r="BB59" t="s">
        <v>695</v>
      </c>
      <c r="BC59">
        <v>1</v>
      </c>
      <c r="BE59" t="s">
        <v>696</v>
      </c>
      <c r="BF59">
        <v>1</v>
      </c>
      <c r="BH59" t="s">
        <v>716</v>
      </c>
      <c r="BI59">
        <v>1</v>
      </c>
      <c r="BK59" t="s">
        <v>717</v>
      </c>
      <c r="BL59">
        <v>1</v>
      </c>
      <c r="BN59" t="s">
        <v>699</v>
      </c>
      <c r="BO59">
        <v>1</v>
      </c>
      <c r="BQ59" t="s">
        <v>718</v>
      </c>
      <c r="BR59">
        <v>1</v>
      </c>
      <c r="BT59" t="s">
        <v>702</v>
      </c>
      <c r="BU59">
        <v>1</v>
      </c>
      <c r="BW59" t="s">
        <v>701</v>
      </c>
      <c r="BX59">
        <v>1</v>
      </c>
      <c r="BZ59" t="s">
        <v>702</v>
      </c>
      <c r="CA59">
        <v>1</v>
      </c>
      <c r="CC59" t="s">
        <v>719</v>
      </c>
      <c r="CD59">
        <v>1</v>
      </c>
      <c r="CF59" t="s">
        <v>704</v>
      </c>
      <c r="CG59">
        <v>1</v>
      </c>
      <c r="CI59" t="s">
        <v>705</v>
      </c>
      <c r="CJ59">
        <v>1</v>
      </c>
      <c r="CL59" t="s">
        <v>720</v>
      </c>
      <c r="CM59">
        <v>1</v>
      </c>
      <c r="CO59" t="s">
        <v>688</v>
      </c>
      <c r="CP59">
        <v>1</v>
      </c>
      <c r="CR59" t="s">
        <v>721</v>
      </c>
      <c r="CS59">
        <v>1</v>
      </c>
      <c r="CU59" t="s">
        <v>688</v>
      </c>
      <c r="CV59">
        <v>1</v>
      </c>
      <c r="CX59" t="s">
        <v>688</v>
      </c>
      <c r="CY59">
        <v>1</v>
      </c>
      <c r="DA59" t="s">
        <v>722</v>
      </c>
      <c r="DB59">
        <v>1</v>
      </c>
      <c r="DD59" t="s">
        <v>688</v>
      </c>
      <c r="DE59">
        <v>1</v>
      </c>
      <c r="DG59" t="s">
        <v>688</v>
      </c>
      <c r="DH59">
        <v>1</v>
      </c>
      <c r="DJ59" t="s">
        <v>723</v>
      </c>
      <c r="DK59">
        <v>1</v>
      </c>
      <c r="DM59" t="s">
        <v>710</v>
      </c>
      <c r="DN59">
        <v>1</v>
      </c>
      <c r="DP59" t="s">
        <v>689</v>
      </c>
      <c r="DQ59">
        <v>1</v>
      </c>
      <c r="DS59" t="s">
        <v>688</v>
      </c>
      <c r="DT59">
        <v>1</v>
      </c>
      <c r="DV59" t="s">
        <v>688</v>
      </c>
      <c r="DW59">
        <v>1</v>
      </c>
      <c r="DY59" t="s">
        <v>724</v>
      </c>
      <c r="DZ59">
        <v>1</v>
      </c>
      <c r="EB59" t="s">
        <v>700</v>
      </c>
      <c r="EC59">
        <v>1</v>
      </c>
      <c r="EE59" t="s">
        <v>702</v>
      </c>
      <c r="EF59">
        <v>1</v>
      </c>
      <c r="EH59" t="s">
        <v>689</v>
      </c>
      <c r="EI59">
        <v>1</v>
      </c>
      <c r="EK59" t="s">
        <v>688</v>
      </c>
      <c r="EL59">
        <v>1</v>
      </c>
      <c r="EN59" t="s">
        <v>688</v>
      </c>
      <c r="EO59">
        <v>1</v>
      </c>
      <c r="EQ59" t="s">
        <v>785</v>
      </c>
      <c r="ER59">
        <v>0</v>
      </c>
      <c r="ET59" t="s">
        <v>791</v>
      </c>
      <c r="EU59"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1A9AB-5D00-42D0-83E0-E007C62FE025}">
  <sheetPr codeName="Sheet5">
    <tabColor theme="9" tint="-0.499984740745262"/>
  </sheetPr>
  <dimension ref="A1:DC61"/>
  <sheetViews>
    <sheetView showGridLines="0" workbookViewId="0">
      <selection activeCell="H22" sqref="H22"/>
    </sheetView>
  </sheetViews>
  <sheetFormatPr defaultRowHeight="15" x14ac:dyDescent="0.25"/>
  <cols>
    <col min="1" max="1" width="4.7109375" bestFit="1" customWidth="1"/>
    <col min="2" max="2" width="11.85546875" bestFit="1" customWidth="1"/>
    <col min="3" max="3" width="17.28515625" bestFit="1" customWidth="1"/>
    <col min="4" max="4" width="35.28515625" bestFit="1" customWidth="1"/>
    <col min="5" max="5" width="26.28515625" bestFit="1" customWidth="1"/>
    <col min="6" max="6" width="13.28515625" bestFit="1" customWidth="1"/>
    <col min="7" max="7" width="15" bestFit="1" customWidth="1"/>
    <col min="8" max="8" width="18.85546875" bestFit="1" customWidth="1"/>
    <col min="9" max="9" width="16.140625" bestFit="1" customWidth="1"/>
    <col min="10" max="10" width="23" bestFit="1" customWidth="1"/>
    <col min="11" max="11" width="25.7109375" bestFit="1" customWidth="1"/>
    <col min="12" max="12" width="62.28515625" bestFit="1" customWidth="1"/>
    <col min="13" max="13" width="69.28515625" bestFit="1" customWidth="1"/>
    <col min="14" max="14" width="72" bestFit="1" customWidth="1"/>
    <col min="15" max="15" width="58.7109375" bestFit="1" customWidth="1"/>
    <col min="16" max="16" width="65.7109375" bestFit="1" customWidth="1"/>
    <col min="17" max="17" width="68.5703125" bestFit="1" customWidth="1"/>
    <col min="18" max="18" width="42.140625" bestFit="1" customWidth="1"/>
    <col min="19" max="19" width="49.140625" bestFit="1" customWidth="1"/>
    <col min="20" max="20" width="51.7109375" bestFit="1" customWidth="1"/>
    <col min="21" max="21" width="41.28515625" bestFit="1" customWidth="1"/>
    <col min="22" max="22" width="48.28515625" bestFit="1" customWidth="1"/>
    <col min="23" max="23" width="50.85546875" bestFit="1" customWidth="1"/>
    <col min="24" max="26" width="80.7109375" bestFit="1" customWidth="1"/>
    <col min="27" max="27" width="62.28515625" bestFit="1" customWidth="1"/>
    <col min="28" max="28" width="69.28515625" bestFit="1" customWidth="1"/>
    <col min="29" max="29" width="71.7109375" bestFit="1" customWidth="1"/>
    <col min="30" max="30" width="44.5703125" bestFit="1" customWidth="1"/>
    <col min="31" max="31" width="51.42578125" bestFit="1" customWidth="1"/>
    <col min="32" max="32" width="54.28515625" bestFit="1" customWidth="1"/>
    <col min="33" max="33" width="72" bestFit="1" customWidth="1"/>
    <col min="34" max="34" width="79" bestFit="1" customWidth="1"/>
    <col min="35" max="38" width="80.7109375" bestFit="1" customWidth="1"/>
    <col min="39" max="39" width="43" bestFit="1" customWidth="1"/>
    <col min="40" max="40" width="50" bestFit="1" customWidth="1"/>
    <col min="41" max="41" width="52.7109375" bestFit="1" customWidth="1"/>
    <col min="42" max="42" width="43.140625" bestFit="1" customWidth="1"/>
    <col min="43" max="43" width="50.140625" bestFit="1" customWidth="1"/>
    <col min="44" max="44" width="52.7109375" bestFit="1" customWidth="1"/>
    <col min="45" max="47" width="80.7109375" bestFit="1" customWidth="1"/>
    <col min="48" max="48" width="60.7109375" bestFit="1" customWidth="1"/>
    <col min="49" max="49" width="67.5703125" bestFit="1" customWidth="1"/>
    <col min="50" max="50" width="70.28515625" bestFit="1" customWidth="1"/>
    <col min="51" max="51" width="63.28515625" bestFit="1" customWidth="1"/>
    <col min="52" max="52" width="70.28515625" bestFit="1" customWidth="1"/>
    <col min="53" max="53" width="73.140625" bestFit="1" customWidth="1"/>
    <col min="54" max="54" width="58.7109375" bestFit="1" customWidth="1"/>
    <col min="55" max="55" width="65.7109375" bestFit="1" customWidth="1"/>
    <col min="56" max="56" width="68.28515625" bestFit="1" customWidth="1"/>
    <col min="57" max="57" width="59.140625" bestFit="1" customWidth="1"/>
    <col min="58" max="58" width="66.140625" bestFit="1" customWidth="1"/>
    <col min="59" max="59" width="68.7109375" bestFit="1" customWidth="1"/>
    <col min="60" max="60" width="70.7109375" bestFit="1" customWidth="1"/>
    <col min="61" max="61" width="77.7109375" bestFit="1" customWidth="1"/>
    <col min="62" max="62" width="80.28515625" bestFit="1" customWidth="1"/>
    <col min="63" max="63" width="69.42578125" bestFit="1" customWidth="1"/>
    <col min="64" max="64" width="76.28515625" bestFit="1" customWidth="1"/>
    <col min="65" max="65" width="79.140625" bestFit="1" customWidth="1"/>
    <col min="66" max="68" width="80.7109375" bestFit="1" customWidth="1"/>
    <col min="69" max="69" width="43.28515625" bestFit="1" customWidth="1"/>
    <col min="70" max="70" width="50.28515625" bestFit="1" customWidth="1"/>
    <col min="71" max="71" width="52.85546875" bestFit="1" customWidth="1"/>
    <col min="72" max="72" width="41.7109375" bestFit="1" customWidth="1"/>
    <col min="73" max="73" width="48.7109375" bestFit="1" customWidth="1"/>
    <col min="74" max="74" width="51.28515625" bestFit="1" customWidth="1"/>
    <col min="75" max="75" width="64.42578125" bestFit="1" customWidth="1"/>
    <col min="76" max="76" width="71.28515625" bestFit="1" customWidth="1"/>
    <col min="77" max="77" width="74.140625" bestFit="1" customWidth="1"/>
    <col min="78" max="80" width="80.7109375" bestFit="1" customWidth="1"/>
    <col min="81" max="81" width="44.7109375" bestFit="1" customWidth="1"/>
    <col min="82" max="82" width="51.5703125" bestFit="1" customWidth="1"/>
    <col min="83" max="83" width="54.28515625" bestFit="1" customWidth="1"/>
    <col min="84" max="84" width="42.28515625" bestFit="1" customWidth="1"/>
    <col min="85" max="85" width="49.28515625" bestFit="1" customWidth="1"/>
    <col min="86" max="86" width="51.85546875" bestFit="1" customWidth="1"/>
    <col min="87" max="87" width="78.85546875" bestFit="1" customWidth="1"/>
    <col min="88" max="89" width="80.7109375" bestFit="1" customWidth="1"/>
    <col min="90" max="90" width="41.140625" bestFit="1" customWidth="1"/>
    <col min="91" max="91" width="48.140625" bestFit="1" customWidth="1"/>
    <col min="92" max="92" width="50.7109375" bestFit="1" customWidth="1"/>
    <col min="93" max="93" width="51.28515625" bestFit="1" customWidth="1"/>
    <col min="94" max="94" width="58.28515625" bestFit="1" customWidth="1"/>
    <col min="95" max="95" width="61.140625" bestFit="1" customWidth="1"/>
    <col min="96" max="96" width="65" bestFit="1" customWidth="1"/>
    <col min="97" max="97" width="71.85546875" bestFit="1" customWidth="1"/>
    <col min="98" max="98" width="74.7109375" bestFit="1" customWidth="1"/>
    <col min="99" max="99" width="76.140625" bestFit="1" customWidth="1"/>
    <col min="100" max="101" width="80.7109375" bestFit="1" customWidth="1"/>
    <col min="102" max="102" width="59.7109375" bestFit="1" customWidth="1"/>
    <col min="103" max="103" width="66.7109375" bestFit="1" customWidth="1"/>
    <col min="104" max="104" width="69.5703125" bestFit="1" customWidth="1"/>
    <col min="105" max="107" width="80.7109375" bestFit="1" customWidth="1"/>
  </cols>
  <sheetData>
    <row r="1" spans="1:107" x14ac:dyDescent="0.25">
      <c r="A1" t="s">
        <v>539</v>
      </c>
      <c r="B1" t="s">
        <v>493</v>
      </c>
      <c r="C1" t="s">
        <v>494</v>
      </c>
      <c r="D1" t="s">
        <v>495</v>
      </c>
      <c r="E1" t="s">
        <v>184</v>
      </c>
      <c r="F1" t="s">
        <v>540</v>
      </c>
      <c r="G1" t="s">
        <v>541</v>
      </c>
      <c r="H1" t="s">
        <v>542</v>
      </c>
      <c r="I1" t="s">
        <v>828</v>
      </c>
      <c r="J1" t="s">
        <v>829</v>
      </c>
      <c r="K1" t="s">
        <v>830</v>
      </c>
      <c r="L1" t="s">
        <v>831</v>
      </c>
      <c r="M1" t="s">
        <v>832</v>
      </c>
      <c r="N1" t="s">
        <v>833</v>
      </c>
      <c r="O1" t="s">
        <v>834</v>
      </c>
      <c r="P1" t="s">
        <v>835</v>
      </c>
      <c r="Q1" t="s">
        <v>836</v>
      </c>
      <c r="R1" t="s">
        <v>837</v>
      </c>
      <c r="S1" t="s">
        <v>838</v>
      </c>
      <c r="T1" t="s">
        <v>839</v>
      </c>
      <c r="U1" t="s">
        <v>840</v>
      </c>
      <c r="V1" t="s">
        <v>841</v>
      </c>
      <c r="W1" t="s">
        <v>842</v>
      </c>
      <c r="X1" t="s">
        <v>843</v>
      </c>
      <c r="Y1" t="s">
        <v>844</v>
      </c>
      <c r="Z1" t="s">
        <v>845</v>
      </c>
      <c r="AA1" t="s">
        <v>846</v>
      </c>
      <c r="AB1" t="s">
        <v>847</v>
      </c>
      <c r="AC1" t="s">
        <v>848</v>
      </c>
      <c r="AD1" t="s">
        <v>849</v>
      </c>
      <c r="AE1" t="s">
        <v>850</v>
      </c>
      <c r="AF1" t="s">
        <v>851</v>
      </c>
      <c r="AG1" t="s">
        <v>852</v>
      </c>
      <c r="AH1" t="s">
        <v>853</v>
      </c>
      <c r="AI1" t="s">
        <v>854</v>
      </c>
      <c r="AJ1" t="s">
        <v>855</v>
      </c>
      <c r="AK1" t="s">
        <v>856</v>
      </c>
      <c r="AL1" t="s">
        <v>857</v>
      </c>
      <c r="AM1" t="s">
        <v>858</v>
      </c>
      <c r="AN1" t="s">
        <v>859</v>
      </c>
      <c r="AO1" t="s">
        <v>860</v>
      </c>
      <c r="AP1" t="s">
        <v>861</v>
      </c>
      <c r="AQ1" t="s">
        <v>862</v>
      </c>
      <c r="AR1" t="s">
        <v>863</v>
      </c>
      <c r="AS1" t="s">
        <v>864</v>
      </c>
      <c r="AT1" t="s">
        <v>865</v>
      </c>
      <c r="AU1" t="s">
        <v>866</v>
      </c>
      <c r="AV1" t="s">
        <v>867</v>
      </c>
      <c r="AW1" t="s">
        <v>868</v>
      </c>
      <c r="AX1" t="s">
        <v>869</v>
      </c>
      <c r="AY1" t="s">
        <v>870</v>
      </c>
      <c r="AZ1" t="s">
        <v>871</v>
      </c>
      <c r="BA1" t="s">
        <v>872</v>
      </c>
      <c r="BB1" t="s">
        <v>873</v>
      </c>
      <c r="BC1" t="s">
        <v>874</v>
      </c>
      <c r="BD1" t="s">
        <v>875</v>
      </c>
      <c r="BE1" t="s">
        <v>876</v>
      </c>
      <c r="BF1" t="s">
        <v>877</v>
      </c>
      <c r="BG1" t="s">
        <v>878</v>
      </c>
      <c r="BH1" t="s">
        <v>879</v>
      </c>
      <c r="BI1" t="s">
        <v>880</v>
      </c>
      <c r="BJ1" t="s">
        <v>881</v>
      </c>
      <c r="BK1" t="s">
        <v>882</v>
      </c>
      <c r="BL1" t="s">
        <v>883</v>
      </c>
      <c r="BM1" t="s">
        <v>884</v>
      </c>
      <c r="BN1" t="s">
        <v>885</v>
      </c>
      <c r="BO1" t="s">
        <v>886</v>
      </c>
      <c r="BP1" t="s">
        <v>887</v>
      </c>
      <c r="BQ1" t="s">
        <v>888</v>
      </c>
      <c r="BR1" t="s">
        <v>889</v>
      </c>
      <c r="BS1" t="s">
        <v>890</v>
      </c>
      <c r="BT1" t="s">
        <v>891</v>
      </c>
      <c r="BU1" t="s">
        <v>892</v>
      </c>
      <c r="BV1" t="s">
        <v>893</v>
      </c>
      <c r="BW1" t="s">
        <v>894</v>
      </c>
      <c r="BX1" t="s">
        <v>895</v>
      </c>
      <c r="BY1" t="s">
        <v>896</v>
      </c>
      <c r="BZ1" t="s">
        <v>897</v>
      </c>
      <c r="CA1" t="s">
        <v>898</v>
      </c>
      <c r="CB1" t="s">
        <v>899</v>
      </c>
      <c r="CC1" t="s">
        <v>900</v>
      </c>
      <c r="CD1" t="s">
        <v>901</v>
      </c>
      <c r="CE1" t="s">
        <v>902</v>
      </c>
      <c r="CF1" t="s">
        <v>903</v>
      </c>
      <c r="CG1" t="s">
        <v>904</v>
      </c>
      <c r="CH1" t="s">
        <v>905</v>
      </c>
      <c r="CI1" t="s">
        <v>906</v>
      </c>
      <c r="CJ1" t="s">
        <v>907</v>
      </c>
      <c r="CK1" t="s">
        <v>908</v>
      </c>
      <c r="CL1" t="s">
        <v>909</v>
      </c>
      <c r="CM1" t="s">
        <v>910</v>
      </c>
      <c r="CN1" t="s">
        <v>911</v>
      </c>
      <c r="CO1" t="s">
        <v>912</v>
      </c>
      <c r="CP1" t="s">
        <v>913</v>
      </c>
      <c r="CQ1" t="s">
        <v>914</v>
      </c>
      <c r="CR1" t="s">
        <v>915</v>
      </c>
      <c r="CS1" t="s">
        <v>916</v>
      </c>
      <c r="CT1" t="s">
        <v>917</v>
      </c>
      <c r="CU1" t="s">
        <v>918</v>
      </c>
      <c r="CV1" t="s">
        <v>919</v>
      </c>
      <c r="CW1" t="s">
        <v>920</v>
      </c>
      <c r="CX1" t="s">
        <v>921</v>
      </c>
      <c r="CY1" t="s">
        <v>922</v>
      </c>
      <c r="CZ1" t="s">
        <v>923</v>
      </c>
      <c r="DA1" t="s">
        <v>924</v>
      </c>
      <c r="DB1" t="s">
        <v>925</v>
      </c>
      <c r="DC1" t="s">
        <v>926</v>
      </c>
    </row>
    <row r="2" spans="1:107" x14ac:dyDescent="0.25">
      <c r="A2">
        <v>17</v>
      </c>
      <c r="B2">
        <v>45463.63009259259</v>
      </c>
      <c r="C2">
        <v>45463.6328587963</v>
      </c>
      <c r="D2" t="s">
        <v>816</v>
      </c>
      <c r="E2" t="s">
        <v>174</v>
      </c>
      <c r="F2">
        <v>26</v>
      </c>
      <c r="I2" t="s">
        <v>491</v>
      </c>
      <c r="L2" t="s">
        <v>927</v>
      </c>
      <c r="M2">
        <v>1</v>
      </c>
      <c r="O2" t="s">
        <v>774</v>
      </c>
      <c r="P2">
        <v>1</v>
      </c>
      <c r="R2" t="s">
        <v>928</v>
      </c>
      <c r="S2">
        <v>1</v>
      </c>
      <c r="U2" t="s">
        <v>929</v>
      </c>
      <c r="V2">
        <v>1</v>
      </c>
      <c r="X2" t="s">
        <v>930</v>
      </c>
      <c r="Y2">
        <v>1</v>
      </c>
      <c r="AA2" t="s">
        <v>929</v>
      </c>
      <c r="AB2">
        <v>1</v>
      </c>
      <c r="AD2" t="s">
        <v>931</v>
      </c>
      <c r="AE2">
        <v>1</v>
      </c>
      <c r="AG2" t="s">
        <v>932</v>
      </c>
      <c r="AH2">
        <v>1</v>
      </c>
      <c r="AJ2" t="s">
        <v>933</v>
      </c>
      <c r="AK2">
        <v>1</v>
      </c>
      <c r="AM2" t="s">
        <v>934</v>
      </c>
      <c r="AN2">
        <v>1</v>
      </c>
      <c r="AP2" t="s">
        <v>935</v>
      </c>
      <c r="AQ2">
        <v>1</v>
      </c>
      <c r="AS2" t="s">
        <v>936</v>
      </c>
      <c r="AT2">
        <v>0</v>
      </c>
      <c r="AV2" t="s">
        <v>937</v>
      </c>
      <c r="AW2">
        <v>0</v>
      </c>
      <c r="AY2" t="s">
        <v>938</v>
      </c>
      <c r="AZ2">
        <v>1</v>
      </c>
      <c r="BB2" t="s">
        <v>939</v>
      </c>
      <c r="BC2">
        <v>1</v>
      </c>
      <c r="BE2" t="s">
        <v>940</v>
      </c>
      <c r="BF2">
        <v>1</v>
      </c>
      <c r="BH2" t="s">
        <v>726</v>
      </c>
      <c r="BI2">
        <v>1</v>
      </c>
      <c r="BK2" t="s">
        <v>941</v>
      </c>
      <c r="BL2">
        <v>0</v>
      </c>
      <c r="BN2" t="s">
        <v>942</v>
      </c>
      <c r="BO2">
        <v>1</v>
      </c>
      <c r="BQ2" t="s">
        <v>943</v>
      </c>
      <c r="BR2">
        <v>1</v>
      </c>
      <c r="BT2" t="s">
        <v>944</v>
      </c>
      <c r="BU2">
        <v>1</v>
      </c>
      <c r="BW2" t="s">
        <v>945</v>
      </c>
      <c r="BX2">
        <v>1</v>
      </c>
      <c r="BZ2" t="s">
        <v>938</v>
      </c>
      <c r="CA2">
        <v>1</v>
      </c>
      <c r="CC2" t="s">
        <v>726</v>
      </c>
      <c r="CD2">
        <v>1</v>
      </c>
      <c r="CF2" t="s">
        <v>946</v>
      </c>
      <c r="CG2">
        <v>0</v>
      </c>
      <c r="CI2" t="s">
        <v>946</v>
      </c>
      <c r="CJ2">
        <v>1</v>
      </c>
      <c r="CL2" t="s">
        <v>947</v>
      </c>
      <c r="CM2">
        <v>0</v>
      </c>
      <c r="CO2" t="s">
        <v>948</v>
      </c>
      <c r="CP2">
        <v>1</v>
      </c>
      <c r="CR2" t="s">
        <v>949</v>
      </c>
      <c r="CS2">
        <v>1</v>
      </c>
      <c r="CU2" t="s">
        <v>950</v>
      </c>
      <c r="CV2">
        <v>0</v>
      </c>
      <c r="CX2" t="s">
        <v>951</v>
      </c>
      <c r="CY2">
        <v>1</v>
      </c>
      <c r="DA2" t="s">
        <v>952</v>
      </c>
      <c r="DB2">
        <v>1</v>
      </c>
    </row>
    <row r="3" spans="1:107" x14ac:dyDescent="0.25">
      <c r="A3">
        <v>18</v>
      </c>
      <c r="B3">
        <v>45463.630243055559</v>
      </c>
      <c r="C3">
        <v>45463.634074074071</v>
      </c>
      <c r="D3" t="s">
        <v>794</v>
      </c>
      <c r="E3" t="s">
        <v>491</v>
      </c>
      <c r="F3">
        <v>25</v>
      </c>
      <c r="I3" t="s">
        <v>490</v>
      </c>
      <c r="L3" t="s">
        <v>927</v>
      </c>
      <c r="M3">
        <v>1</v>
      </c>
      <c r="O3" t="s">
        <v>774</v>
      </c>
      <c r="P3">
        <v>1</v>
      </c>
      <c r="R3" t="s">
        <v>928</v>
      </c>
      <c r="S3">
        <v>1</v>
      </c>
      <c r="U3" t="s">
        <v>929</v>
      </c>
      <c r="V3">
        <v>1</v>
      </c>
      <c r="X3" t="s">
        <v>930</v>
      </c>
      <c r="Y3">
        <v>1</v>
      </c>
      <c r="AA3" t="s">
        <v>929</v>
      </c>
      <c r="AB3">
        <v>1</v>
      </c>
      <c r="AD3" t="s">
        <v>953</v>
      </c>
      <c r="AE3">
        <v>0</v>
      </c>
      <c r="AG3" t="s">
        <v>954</v>
      </c>
      <c r="AH3">
        <v>0</v>
      </c>
      <c r="AJ3" t="s">
        <v>955</v>
      </c>
      <c r="AK3">
        <v>0</v>
      </c>
      <c r="AM3" t="s">
        <v>934</v>
      </c>
      <c r="AN3">
        <v>1</v>
      </c>
      <c r="AP3" t="s">
        <v>935</v>
      </c>
      <c r="AQ3">
        <v>1</v>
      </c>
      <c r="AS3" t="s">
        <v>956</v>
      </c>
      <c r="AT3">
        <v>0</v>
      </c>
      <c r="AV3" t="s">
        <v>957</v>
      </c>
      <c r="AW3">
        <v>1</v>
      </c>
      <c r="AY3" t="s">
        <v>938</v>
      </c>
      <c r="AZ3">
        <v>1</v>
      </c>
      <c r="BB3" t="s">
        <v>939</v>
      </c>
      <c r="BC3">
        <v>1</v>
      </c>
      <c r="BE3" t="s">
        <v>940</v>
      </c>
      <c r="BF3">
        <v>1</v>
      </c>
      <c r="BH3" t="s">
        <v>726</v>
      </c>
      <c r="BI3">
        <v>1</v>
      </c>
      <c r="BK3" t="s">
        <v>958</v>
      </c>
      <c r="BL3">
        <v>0</v>
      </c>
      <c r="BN3" t="s">
        <v>942</v>
      </c>
      <c r="BO3">
        <v>1</v>
      </c>
      <c r="BQ3" t="s">
        <v>943</v>
      </c>
      <c r="BR3">
        <v>1</v>
      </c>
      <c r="BT3" t="s">
        <v>959</v>
      </c>
      <c r="BU3">
        <v>0</v>
      </c>
      <c r="BW3" t="s">
        <v>945</v>
      </c>
      <c r="BX3">
        <v>1</v>
      </c>
      <c r="BZ3" t="s">
        <v>938</v>
      </c>
      <c r="CA3">
        <v>1</v>
      </c>
      <c r="CC3" t="s">
        <v>726</v>
      </c>
      <c r="CD3">
        <v>1</v>
      </c>
      <c r="CF3" t="s">
        <v>946</v>
      </c>
      <c r="CG3">
        <v>0</v>
      </c>
      <c r="CI3" t="s">
        <v>946</v>
      </c>
      <c r="CJ3">
        <v>1</v>
      </c>
      <c r="CL3" t="s">
        <v>960</v>
      </c>
      <c r="CM3">
        <v>1</v>
      </c>
      <c r="CO3" t="s">
        <v>948</v>
      </c>
      <c r="CP3">
        <v>1</v>
      </c>
      <c r="CR3" t="s">
        <v>949</v>
      </c>
      <c r="CS3">
        <v>1</v>
      </c>
      <c r="CU3" t="s">
        <v>726</v>
      </c>
      <c r="CV3">
        <v>1</v>
      </c>
      <c r="CX3" t="s">
        <v>951</v>
      </c>
      <c r="CY3">
        <v>1</v>
      </c>
      <c r="DA3" t="s">
        <v>952</v>
      </c>
      <c r="DB3">
        <v>1</v>
      </c>
    </row>
    <row r="4" spans="1:107" x14ac:dyDescent="0.25">
      <c r="A4">
        <v>19</v>
      </c>
      <c r="B4">
        <v>45463.630150462966</v>
      </c>
      <c r="C4">
        <v>45463.634733796294</v>
      </c>
      <c r="D4" t="s">
        <v>961</v>
      </c>
      <c r="E4" t="s">
        <v>487</v>
      </c>
      <c r="F4">
        <v>31</v>
      </c>
      <c r="I4" t="s">
        <v>490</v>
      </c>
      <c r="L4" t="s">
        <v>927</v>
      </c>
      <c r="M4">
        <v>1</v>
      </c>
      <c r="O4" t="s">
        <v>774</v>
      </c>
      <c r="P4">
        <v>1</v>
      </c>
      <c r="R4" t="s">
        <v>928</v>
      </c>
      <c r="S4">
        <v>1</v>
      </c>
      <c r="U4" t="s">
        <v>929</v>
      </c>
      <c r="V4">
        <v>1</v>
      </c>
      <c r="X4" t="s">
        <v>930</v>
      </c>
      <c r="Y4">
        <v>1</v>
      </c>
      <c r="AA4" t="s">
        <v>929</v>
      </c>
      <c r="AB4">
        <v>1</v>
      </c>
      <c r="AD4" t="s">
        <v>931</v>
      </c>
      <c r="AE4">
        <v>1</v>
      </c>
      <c r="AG4" t="s">
        <v>932</v>
      </c>
      <c r="AH4">
        <v>1</v>
      </c>
      <c r="AJ4" t="s">
        <v>933</v>
      </c>
      <c r="AK4">
        <v>1</v>
      </c>
      <c r="AM4" t="s">
        <v>934</v>
      </c>
      <c r="AN4">
        <v>1</v>
      </c>
      <c r="AP4" t="s">
        <v>935</v>
      </c>
      <c r="AQ4">
        <v>1</v>
      </c>
      <c r="AS4" t="s">
        <v>962</v>
      </c>
      <c r="AT4">
        <v>1</v>
      </c>
      <c r="AV4" t="s">
        <v>937</v>
      </c>
      <c r="AW4">
        <v>0</v>
      </c>
      <c r="AY4" t="s">
        <v>938</v>
      </c>
      <c r="AZ4">
        <v>1</v>
      </c>
      <c r="BB4" t="s">
        <v>939</v>
      </c>
      <c r="BC4">
        <v>1</v>
      </c>
      <c r="BE4" t="s">
        <v>940</v>
      </c>
      <c r="BF4">
        <v>1</v>
      </c>
      <c r="BH4" t="s">
        <v>726</v>
      </c>
      <c r="BI4">
        <v>1</v>
      </c>
      <c r="BK4" t="s">
        <v>726</v>
      </c>
      <c r="BL4">
        <v>1</v>
      </c>
      <c r="BN4" t="s">
        <v>942</v>
      </c>
      <c r="BO4">
        <v>1</v>
      </c>
      <c r="BQ4" t="s">
        <v>943</v>
      </c>
      <c r="BR4">
        <v>1</v>
      </c>
      <c r="BT4" t="s">
        <v>944</v>
      </c>
      <c r="BU4">
        <v>1</v>
      </c>
      <c r="BW4" t="s">
        <v>945</v>
      </c>
      <c r="BX4">
        <v>1</v>
      </c>
      <c r="BZ4" t="s">
        <v>938</v>
      </c>
      <c r="CA4">
        <v>1</v>
      </c>
      <c r="CC4" t="s">
        <v>726</v>
      </c>
      <c r="CD4">
        <v>1</v>
      </c>
      <c r="CF4" t="s">
        <v>963</v>
      </c>
      <c r="CG4">
        <v>1</v>
      </c>
      <c r="CI4" t="s">
        <v>946</v>
      </c>
      <c r="CJ4">
        <v>1</v>
      </c>
      <c r="CL4" t="s">
        <v>960</v>
      </c>
      <c r="CM4">
        <v>1</v>
      </c>
      <c r="CO4" t="s">
        <v>948</v>
      </c>
      <c r="CP4">
        <v>1</v>
      </c>
      <c r="CR4" t="s">
        <v>949</v>
      </c>
      <c r="CS4">
        <v>1</v>
      </c>
      <c r="CU4" t="s">
        <v>726</v>
      </c>
      <c r="CV4">
        <v>1</v>
      </c>
      <c r="CX4" t="s">
        <v>951</v>
      </c>
      <c r="CY4">
        <v>1</v>
      </c>
      <c r="DA4" t="s">
        <v>952</v>
      </c>
      <c r="DB4">
        <v>1</v>
      </c>
    </row>
    <row r="5" spans="1:107" x14ac:dyDescent="0.25">
      <c r="A5">
        <v>20</v>
      </c>
      <c r="B5">
        <v>45463.630266203705</v>
      </c>
      <c r="C5">
        <v>45463.635104166664</v>
      </c>
      <c r="D5" t="s">
        <v>733</v>
      </c>
      <c r="E5" t="s">
        <v>157</v>
      </c>
      <c r="F5">
        <v>11</v>
      </c>
      <c r="I5" t="s">
        <v>488</v>
      </c>
      <c r="L5" t="s">
        <v>964</v>
      </c>
      <c r="M5">
        <v>0</v>
      </c>
      <c r="O5" t="s">
        <v>774</v>
      </c>
      <c r="P5">
        <v>1</v>
      </c>
      <c r="R5" t="s">
        <v>965</v>
      </c>
      <c r="S5">
        <v>0</v>
      </c>
      <c r="U5" t="s">
        <v>929</v>
      </c>
      <c r="V5">
        <v>1</v>
      </c>
      <c r="X5" t="s">
        <v>930</v>
      </c>
      <c r="Y5">
        <v>1</v>
      </c>
      <c r="AA5" t="s">
        <v>929</v>
      </c>
      <c r="AB5">
        <v>1</v>
      </c>
      <c r="AD5" t="s">
        <v>966</v>
      </c>
      <c r="AE5">
        <v>0</v>
      </c>
      <c r="AG5" t="s">
        <v>954</v>
      </c>
      <c r="AH5">
        <v>0</v>
      </c>
      <c r="AJ5" t="s">
        <v>967</v>
      </c>
      <c r="AK5">
        <v>0</v>
      </c>
      <c r="AM5" t="s">
        <v>934</v>
      </c>
      <c r="AN5">
        <v>1</v>
      </c>
      <c r="AP5" t="s">
        <v>934</v>
      </c>
      <c r="AQ5">
        <v>0</v>
      </c>
      <c r="AS5" t="s">
        <v>956</v>
      </c>
      <c r="AT5">
        <v>0</v>
      </c>
      <c r="AV5" t="s">
        <v>937</v>
      </c>
      <c r="AW5">
        <v>0</v>
      </c>
      <c r="AY5" t="s">
        <v>938</v>
      </c>
      <c r="AZ5">
        <v>1</v>
      </c>
      <c r="BB5" t="s">
        <v>939</v>
      </c>
      <c r="BC5">
        <v>1</v>
      </c>
      <c r="BE5" t="s">
        <v>968</v>
      </c>
      <c r="BF5">
        <v>0</v>
      </c>
      <c r="BH5" t="s">
        <v>726</v>
      </c>
      <c r="BI5">
        <v>1</v>
      </c>
      <c r="BK5" t="s">
        <v>726</v>
      </c>
      <c r="BL5">
        <v>1</v>
      </c>
      <c r="BN5" t="s">
        <v>969</v>
      </c>
      <c r="BO5">
        <v>0</v>
      </c>
      <c r="BQ5" t="s">
        <v>970</v>
      </c>
      <c r="BR5">
        <v>0</v>
      </c>
      <c r="BT5" t="s">
        <v>944</v>
      </c>
      <c r="BU5">
        <v>1</v>
      </c>
      <c r="BW5" t="s">
        <v>957</v>
      </c>
      <c r="BX5">
        <v>0</v>
      </c>
      <c r="BZ5" t="s">
        <v>971</v>
      </c>
      <c r="CA5">
        <v>0</v>
      </c>
      <c r="CC5" t="s">
        <v>972</v>
      </c>
      <c r="CD5">
        <v>0</v>
      </c>
      <c r="CF5" t="s">
        <v>973</v>
      </c>
      <c r="CG5">
        <v>0</v>
      </c>
      <c r="CI5" t="s">
        <v>973</v>
      </c>
      <c r="CJ5">
        <v>0</v>
      </c>
      <c r="CL5" t="s">
        <v>947</v>
      </c>
      <c r="CM5">
        <v>0</v>
      </c>
      <c r="CO5" t="s">
        <v>947</v>
      </c>
      <c r="CP5">
        <v>0</v>
      </c>
      <c r="CR5" t="s">
        <v>974</v>
      </c>
      <c r="CS5">
        <v>0</v>
      </c>
      <c r="CU5" t="s">
        <v>726</v>
      </c>
      <c r="CV5">
        <v>1</v>
      </c>
      <c r="CX5" t="s">
        <v>943</v>
      </c>
      <c r="CY5">
        <v>0</v>
      </c>
      <c r="DA5" t="s">
        <v>975</v>
      </c>
      <c r="DB5">
        <v>0</v>
      </c>
    </row>
    <row r="6" spans="1:107" x14ac:dyDescent="0.25">
      <c r="A6">
        <v>21</v>
      </c>
      <c r="B6">
        <v>45463.630069444444</v>
      </c>
      <c r="C6">
        <v>45463.636111111111</v>
      </c>
      <c r="D6" t="s">
        <v>824</v>
      </c>
      <c r="E6" t="s">
        <v>172</v>
      </c>
      <c r="F6">
        <v>27</v>
      </c>
      <c r="I6" t="s">
        <v>491</v>
      </c>
      <c r="L6" t="s">
        <v>927</v>
      </c>
      <c r="M6">
        <v>1</v>
      </c>
      <c r="O6" t="s">
        <v>774</v>
      </c>
      <c r="P6">
        <v>1</v>
      </c>
      <c r="R6" t="s">
        <v>928</v>
      </c>
      <c r="S6">
        <v>1</v>
      </c>
      <c r="U6" t="s">
        <v>929</v>
      </c>
      <c r="V6">
        <v>1</v>
      </c>
      <c r="X6" t="s">
        <v>930</v>
      </c>
      <c r="Y6">
        <v>1</v>
      </c>
      <c r="AA6" t="s">
        <v>929</v>
      </c>
      <c r="AB6">
        <v>1</v>
      </c>
      <c r="AD6" t="s">
        <v>931</v>
      </c>
      <c r="AE6">
        <v>1</v>
      </c>
      <c r="AG6" t="s">
        <v>932</v>
      </c>
      <c r="AH6">
        <v>1</v>
      </c>
      <c r="AJ6" t="s">
        <v>933</v>
      </c>
      <c r="AK6">
        <v>1</v>
      </c>
      <c r="AM6" t="s">
        <v>934</v>
      </c>
      <c r="AN6">
        <v>1</v>
      </c>
      <c r="AP6" t="s">
        <v>935</v>
      </c>
      <c r="AQ6">
        <v>1</v>
      </c>
      <c r="AS6" t="s">
        <v>936</v>
      </c>
      <c r="AT6">
        <v>0</v>
      </c>
      <c r="AV6" t="s">
        <v>957</v>
      </c>
      <c r="AW6">
        <v>1</v>
      </c>
      <c r="AY6" t="s">
        <v>938</v>
      </c>
      <c r="AZ6">
        <v>1</v>
      </c>
      <c r="BB6" t="s">
        <v>939</v>
      </c>
      <c r="BC6">
        <v>1</v>
      </c>
      <c r="BE6" t="s">
        <v>940</v>
      </c>
      <c r="BF6">
        <v>1</v>
      </c>
      <c r="BH6" t="s">
        <v>726</v>
      </c>
      <c r="BI6">
        <v>1</v>
      </c>
      <c r="BK6" t="s">
        <v>941</v>
      </c>
      <c r="BL6">
        <v>0</v>
      </c>
      <c r="BN6" t="s">
        <v>942</v>
      </c>
      <c r="BO6">
        <v>1</v>
      </c>
      <c r="BQ6" t="s">
        <v>943</v>
      </c>
      <c r="BR6">
        <v>1</v>
      </c>
      <c r="BT6" t="s">
        <v>944</v>
      </c>
      <c r="BU6">
        <v>1</v>
      </c>
      <c r="BW6" t="s">
        <v>945</v>
      </c>
      <c r="BX6">
        <v>1</v>
      </c>
      <c r="BZ6" t="s">
        <v>938</v>
      </c>
      <c r="CA6">
        <v>1</v>
      </c>
      <c r="CC6" t="s">
        <v>726</v>
      </c>
      <c r="CD6">
        <v>1</v>
      </c>
      <c r="CF6" t="s">
        <v>946</v>
      </c>
      <c r="CG6">
        <v>0</v>
      </c>
      <c r="CI6" t="s">
        <v>946</v>
      </c>
      <c r="CJ6">
        <v>1</v>
      </c>
      <c r="CL6" t="s">
        <v>947</v>
      </c>
      <c r="CM6">
        <v>0</v>
      </c>
      <c r="CO6" t="s">
        <v>948</v>
      </c>
      <c r="CP6">
        <v>1</v>
      </c>
      <c r="CR6" t="s">
        <v>949</v>
      </c>
      <c r="CS6">
        <v>1</v>
      </c>
      <c r="CU6" t="s">
        <v>950</v>
      </c>
      <c r="CV6">
        <v>0</v>
      </c>
      <c r="CX6" t="s">
        <v>951</v>
      </c>
      <c r="CY6">
        <v>1</v>
      </c>
      <c r="DA6" t="s">
        <v>952</v>
      </c>
      <c r="DB6">
        <v>1</v>
      </c>
    </row>
    <row r="7" spans="1:107" x14ac:dyDescent="0.25">
      <c r="A7">
        <v>22</v>
      </c>
      <c r="B7">
        <v>45463.630023148151</v>
      </c>
      <c r="C7">
        <v>45463.63621527778</v>
      </c>
      <c r="D7" t="s">
        <v>750</v>
      </c>
      <c r="E7" t="s">
        <v>141</v>
      </c>
      <c r="F7">
        <v>27</v>
      </c>
      <c r="I7" t="s">
        <v>486</v>
      </c>
      <c r="L7" t="s">
        <v>716</v>
      </c>
      <c r="M7">
        <v>0</v>
      </c>
      <c r="O7" t="s">
        <v>774</v>
      </c>
      <c r="P7">
        <v>1</v>
      </c>
      <c r="R7" t="s">
        <v>928</v>
      </c>
      <c r="S7">
        <v>1</v>
      </c>
      <c r="U7" t="s">
        <v>929</v>
      </c>
      <c r="V7">
        <v>1</v>
      </c>
      <c r="X7" t="s">
        <v>930</v>
      </c>
      <c r="Y7">
        <v>1</v>
      </c>
      <c r="AA7" t="s">
        <v>929</v>
      </c>
      <c r="AB7">
        <v>1</v>
      </c>
      <c r="AD7" t="s">
        <v>931</v>
      </c>
      <c r="AE7">
        <v>1</v>
      </c>
      <c r="AG7" t="s">
        <v>932</v>
      </c>
      <c r="AH7">
        <v>1</v>
      </c>
      <c r="AJ7" t="s">
        <v>933</v>
      </c>
      <c r="AK7">
        <v>1</v>
      </c>
      <c r="AM7" t="s">
        <v>934</v>
      </c>
      <c r="AN7">
        <v>1</v>
      </c>
      <c r="AP7" t="s">
        <v>935</v>
      </c>
      <c r="AQ7">
        <v>1</v>
      </c>
      <c r="AS7" t="s">
        <v>956</v>
      </c>
      <c r="AT7">
        <v>0</v>
      </c>
      <c r="AV7" t="s">
        <v>957</v>
      </c>
      <c r="AW7">
        <v>1</v>
      </c>
      <c r="AY7" t="s">
        <v>938</v>
      </c>
      <c r="AZ7">
        <v>1</v>
      </c>
      <c r="BB7" t="s">
        <v>939</v>
      </c>
      <c r="BC7">
        <v>1</v>
      </c>
      <c r="BE7" t="s">
        <v>940</v>
      </c>
      <c r="BF7">
        <v>1</v>
      </c>
      <c r="BH7" t="s">
        <v>726</v>
      </c>
      <c r="BI7">
        <v>1</v>
      </c>
      <c r="BK7" t="s">
        <v>726</v>
      </c>
      <c r="BL7">
        <v>1</v>
      </c>
      <c r="BN7" t="s">
        <v>976</v>
      </c>
      <c r="BO7">
        <v>0</v>
      </c>
      <c r="BQ7" t="s">
        <v>943</v>
      </c>
      <c r="BR7">
        <v>1</v>
      </c>
      <c r="BT7" t="s">
        <v>944</v>
      </c>
      <c r="BU7">
        <v>1</v>
      </c>
      <c r="BW7" t="s">
        <v>945</v>
      </c>
      <c r="BX7">
        <v>1</v>
      </c>
      <c r="BZ7" t="s">
        <v>938</v>
      </c>
      <c r="CA7">
        <v>1</v>
      </c>
      <c r="CC7" t="s">
        <v>726</v>
      </c>
      <c r="CD7">
        <v>1</v>
      </c>
      <c r="CF7" t="s">
        <v>946</v>
      </c>
      <c r="CG7">
        <v>0</v>
      </c>
      <c r="CI7" t="s">
        <v>946</v>
      </c>
      <c r="CJ7">
        <v>1</v>
      </c>
      <c r="CL7" t="s">
        <v>960</v>
      </c>
      <c r="CM7">
        <v>1</v>
      </c>
      <c r="CO7" t="s">
        <v>948</v>
      </c>
      <c r="CP7">
        <v>1</v>
      </c>
      <c r="CR7" t="s">
        <v>974</v>
      </c>
      <c r="CS7">
        <v>0</v>
      </c>
      <c r="CU7" t="s">
        <v>726</v>
      </c>
      <c r="CV7">
        <v>1</v>
      </c>
      <c r="CX7" t="s">
        <v>951</v>
      </c>
      <c r="CY7">
        <v>1</v>
      </c>
      <c r="DA7" t="s">
        <v>952</v>
      </c>
      <c r="DB7">
        <v>1</v>
      </c>
    </row>
    <row r="8" spans="1:107" x14ac:dyDescent="0.25">
      <c r="A8">
        <v>23</v>
      </c>
      <c r="B8">
        <v>45463.630601851852</v>
      </c>
      <c r="C8">
        <v>45463.636631944442</v>
      </c>
      <c r="D8" t="s">
        <v>686</v>
      </c>
      <c r="E8" t="s">
        <v>105</v>
      </c>
      <c r="F8">
        <v>20</v>
      </c>
      <c r="I8" t="s">
        <v>489</v>
      </c>
      <c r="L8" t="s">
        <v>977</v>
      </c>
      <c r="M8">
        <v>0</v>
      </c>
      <c r="O8" t="s">
        <v>774</v>
      </c>
      <c r="P8">
        <v>1</v>
      </c>
      <c r="R8" t="s">
        <v>928</v>
      </c>
      <c r="S8">
        <v>1</v>
      </c>
      <c r="U8" t="s">
        <v>929</v>
      </c>
      <c r="V8">
        <v>1</v>
      </c>
      <c r="X8" t="s">
        <v>930</v>
      </c>
      <c r="Y8">
        <v>1</v>
      </c>
      <c r="AA8" t="s">
        <v>929</v>
      </c>
      <c r="AB8">
        <v>1</v>
      </c>
      <c r="AD8" t="s">
        <v>953</v>
      </c>
      <c r="AE8">
        <v>0</v>
      </c>
      <c r="AG8" t="s">
        <v>932</v>
      </c>
      <c r="AH8">
        <v>1</v>
      </c>
      <c r="AJ8" t="s">
        <v>933</v>
      </c>
      <c r="AK8">
        <v>1</v>
      </c>
      <c r="AM8" t="s">
        <v>934</v>
      </c>
      <c r="AN8">
        <v>1</v>
      </c>
      <c r="AP8" t="s">
        <v>935</v>
      </c>
      <c r="AQ8">
        <v>1</v>
      </c>
      <c r="AS8" t="s">
        <v>956</v>
      </c>
      <c r="AT8">
        <v>0</v>
      </c>
      <c r="AV8" t="s">
        <v>937</v>
      </c>
      <c r="AW8">
        <v>0</v>
      </c>
      <c r="AY8" t="s">
        <v>938</v>
      </c>
      <c r="AZ8">
        <v>1</v>
      </c>
      <c r="BB8" t="s">
        <v>939</v>
      </c>
      <c r="BC8">
        <v>1</v>
      </c>
      <c r="BE8" t="s">
        <v>940</v>
      </c>
      <c r="BF8">
        <v>1</v>
      </c>
      <c r="BH8" t="s">
        <v>726</v>
      </c>
      <c r="BI8">
        <v>1</v>
      </c>
      <c r="BK8" t="s">
        <v>726</v>
      </c>
      <c r="BL8">
        <v>1</v>
      </c>
      <c r="BN8" t="s">
        <v>942</v>
      </c>
      <c r="BO8">
        <v>1</v>
      </c>
      <c r="BQ8" t="s">
        <v>970</v>
      </c>
      <c r="BR8">
        <v>0</v>
      </c>
      <c r="BT8" t="s">
        <v>959</v>
      </c>
      <c r="BU8">
        <v>0</v>
      </c>
      <c r="BW8" t="s">
        <v>945</v>
      </c>
      <c r="BX8">
        <v>1</v>
      </c>
      <c r="BZ8" t="s">
        <v>971</v>
      </c>
      <c r="CA8">
        <v>0</v>
      </c>
      <c r="CC8" t="s">
        <v>726</v>
      </c>
      <c r="CD8">
        <v>1</v>
      </c>
      <c r="CF8" t="s">
        <v>973</v>
      </c>
      <c r="CG8">
        <v>0</v>
      </c>
      <c r="CI8" t="s">
        <v>946</v>
      </c>
      <c r="CJ8">
        <v>1</v>
      </c>
      <c r="CL8" t="s">
        <v>947</v>
      </c>
      <c r="CM8">
        <v>0</v>
      </c>
      <c r="CO8" t="s">
        <v>948</v>
      </c>
      <c r="CP8">
        <v>1</v>
      </c>
      <c r="CR8" t="s">
        <v>974</v>
      </c>
      <c r="CS8">
        <v>0</v>
      </c>
      <c r="CU8" t="s">
        <v>950</v>
      </c>
      <c r="CV8">
        <v>0</v>
      </c>
      <c r="CX8" t="s">
        <v>951</v>
      </c>
      <c r="CY8">
        <v>1</v>
      </c>
      <c r="DA8" t="s">
        <v>787</v>
      </c>
      <c r="DB8">
        <v>0</v>
      </c>
    </row>
    <row r="9" spans="1:107" x14ac:dyDescent="0.25">
      <c r="A9">
        <v>24</v>
      </c>
      <c r="B9">
        <v>45463.629918981482</v>
      </c>
      <c r="C9">
        <v>45463.637071759258</v>
      </c>
      <c r="D9" t="s">
        <v>749</v>
      </c>
      <c r="E9" t="s">
        <v>171</v>
      </c>
      <c r="F9">
        <v>25</v>
      </c>
      <c r="I9" t="s">
        <v>491</v>
      </c>
      <c r="L9" t="s">
        <v>927</v>
      </c>
      <c r="M9">
        <v>1</v>
      </c>
      <c r="O9" t="s">
        <v>774</v>
      </c>
      <c r="P9">
        <v>1</v>
      </c>
      <c r="R9" t="s">
        <v>928</v>
      </c>
      <c r="S9">
        <v>1</v>
      </c>
      <c r="U9" t="s">
        <v>929</v>
      </c>
      <c r="V9">
        <v>1</v>
      </c>
      <c r="X9" t="s">
        <v>930</v>
      </c>
      <c r="Y9">
        <v>1</v>
      </c>
      <c r="AA9" t="s">
        <v>929</v>
      </c>
      <c r="AB9">
        <v>1</v>
      </c>
      <c r="AD9" t="s">
        <v>931</v>
      </c>
      <c r="AE9">
        <v>1</v>
      </c>
      <c r="AG9" t="s">
        <v>932</v>
      </c>
      <c r="AH9">
        <v>1</v>
      </c>
      <c r="AJ9" t="s">
        <v>933</v>
      </c>
      <c r="AK9">
        <v>1</v>
      </c>
      <c r="AM9" t="s">
        <v>934</v>
      </c>
      <c r="AN9">
        <v>1</v>
      </c>
      <c r="AP9" t="s">
        <v>935</v>
      </c>
      <c r="AQ9">
        <v>1</v>
      </c>
      <c r="AS9" t="s">
        <v>956</v>
      </c>
      <c r="AT9">
        <v>0</v>
      </c>
      <c r="AV9" t="s">
        <v>937</v>
      </c>
      <c r="AW9">
        <v>0</v>
      </c>
      <c r="AY9" t="s">
        <v>938</v>
      </c>
      <c r="AZ9">
        <v>1</v>
      </c>
      <c r="BB9" t="s">
        <v>939</v>
      </c>
      <c r="BC9">
        <v>1</v>
      </c>
      <c r="BE9" t="s">
        <v>978</v>
      </c>
      <c r="BF9">
        <v>0</v>
      </c>
      <c r="BH9" t="s">
        <v>726</v>
      </c>
      <c r="BI9">
        <v>1</v>
      </c>
      <c r="BK9" t="s">
        <v>726</v>
      </c>
      <c r="BL9">
        <v>1</v>
      </c>
      <c r="BN9" t="s">
        <v>976</v>
      </c>
      <c r="BO9">
        <v>0</v>
      </c>
      <c r="BQ9" t="s">
        <v>943</v>
      </c>
      <c r="BR9">
        <v>1</v>
      </c>
      <c r="BT9" t="s">
        <v>944</v>
      </c>
      <c r="BU9">
        <v>1</v>
      </c>
      <c r="BW9" t="s">
        <v>945</v>
      </c>
      <c r="BX9">
        <v>1</v>
      </c>
      <c r="BZ9" t="s">
        <v>971</v>
      </c>
      <c r="CA9">
        <v>0</v>
      </c>
      <c r="CC9" t="s">
        <v>726</v>
      </c>
      <c r="CD9">
        <v>1</v>
      </c>
      <c r="CF9" t="s">
        <v>963</v>
      </c>
      <c r="CG9">
        <v>1</v>
      </c>
      <c r="CI9" t="s">
        <v>946</v>
      </c>
      <c r="CJ9">
        <v>1</v>
      </c>
      <c r="CL9" t="s">
        <v>960</v>
      </c>
      <c r="CM9">
        <v>1</v>
      </c>
      <c r="CO9" t="s">
        <v>948</v>
      </c>
      <c r="CP9">
        <v>1</v>
      </c>
      <c r="CR9" t="s">
        <v>949</v>
      </c>
      <c r="CS9">
        <v>1</v>
      </c>
      <c r="CU9" t="s">
        <v>950</v>
      </c>
      <c r="CV9">
        <v>0</v>
      </c>
      <c r="CX9" t="s">
        <v>943</v>
      </c>
      <c r="CY9">
        <v>0</v>
      </c>
      <c r="DA9" t="s">
        <v>952</v>
      </c>
      <c r="DB9">
        <v>1</v>
      </c>
    </row>
    <row r="10" spans="1:107" x14ac:dyDescent="0.25">
      <c r="A10">
        <v>25</v>
      </c>
      <c r="B10">
        <v>45463.630162037036</v>
      </c>
      <c r="C10">
        <v>45463.637673611112</v>
      </c>
      <c r="D10" t="s">
        <v>776</v>
      </c>
      <c r="E10" t="s">
        <v>57</v>
      </c>
      <c r="F10">
        <v>21</v>
      </c>
      <c r="I10" t="s">
        <v>487</v>
      </c>
      <c r="L10" t="s">
        <v>964</v>
      </c>
      <c r="M10">
        <v>0</v>
      </c>
      <c r="O10" t="s">
        <v>774</v>
      </c>
      <c r="P10">
        <v>1</v>
      </c>
      <c r="R10" t="s">
        <v>928</v>
      </c>
      <c r="S10">
        <v>1</v>
      </c>
      <c r="U10" t="s">
        <v>929</v>
      </c>
      <c r="V10">
        <v>1</v>
      </c>
      <c r="X10" t="s">
        <v>930</v>
      </c>
      <c r="Y10">
        <v>1</v>
      </c>
      <c r="AA10" t="s">
        <v>929</v>
      </c>
      <c r="AB10">
        <v>1</v>
      </c>
      <c r="AD10" t="s">
        <v>966</v>
      </c>
      <c r="AE10">
        <v>0</v>
      </c>
      <c r="AG10" t="s">
        <v>932</v>
      </c>
      <c r="AH10">
        <v>1</v>
      </c>
      <c r="AJ10" t="s">
        <v>933</v>
      </c>
      <c r="AK10">
        <v>1</v>
      </c>
      <c r="AM10" t="s">
        <v>934</v>
      </c>
      <c r="AN10">
        <v>1</v>
      </c>
      <c r="AP10" t="s">
        <v>935</v>
      </c>
      <c r="AQ10">
        <v>1</v>
      </c>
      <c r="AS10" t="s">
        <v>979</v>
      </c>
      <c r="AT10">
        <v>0</v>
      </c>
      <c r="AV10" t="s">
        <v>938</v>
      </c>
      <c r="AW10">
        <v>0</v>
      </c>
      <c r="AY10" t="s">
        <v>980</v>
      </c>
      <c r="AZ10">
        <v>0</v>
      </c>
      <c r="BB10" t="s">
        <v>939</v>
      </c>
      <c r="BC10">
        <v>1</v>
      </c>
      <c r="BE10" t="s">
        <v>940</v>
      </c>
      <c r="BF10">
        <v>1</v>
      </c>
      <c r="BH10" t="s">
        <v>726</v>
      </c>
      <c r="BI10">
        <v>1</v>
      </c>
      <c r="BK10" t="s">
        <v>726</v>
      </c>
      <c r="BL10">
        <v>1</v>
      </c>
      <c r="BN10" t="s">
        <v>976</v>
      </c>
      <c r="BO10">
        <v>0</v>
      </c>
      <c r="BQ10" t="s">
        <v>970</v>
      </c>
      <c r="BR10">
        <v>0</v>
      </c>
      <c r="BT10" t="s">
        <v>959</v>
      </c>
      <c r="BU10">
        <v>0</v>
      </c>
      <c r="BW10" t="s">
        <v>945</v>
      </c>
      <c r="BX10">
        <v>1</v>
      </c>
      <c r="BZ10" t="s">
        <v>971</v>
      </c>
      <c r="CA10">
        <v>0</v>
      </c>
      <c r="CC10" t="s">
        <v>726</v>
      </c>
      <c r="CD10">
        <v>1</v>
      </c>
      <c r="CF10" t="s">
        <v>963</v>
      </c>
      <c r="CG10">
        <v>1</v>
      </c>
      <c r="CI10" t="s">
        <v>946</v>
      </c>
      <c r="CJ10">
        <v>1</v>
      </c>
      <c r="CL10" t="s">
        <v>947</v>
      </c>
      <c r="CM10">
        <v>0</v>
      </c>
      <c r="CO10" t="s">
        <v>948</v>
      </c>
      <c r="CP10">
        <v>1</v>
      </c>
      <c r="CR10" t="s">
        <v>981</v>
      </c>
      <c r="CS10">
        <v>0</v>
      </c>
      <c r="CU10" t="s">
        <v>726</v>
      </c>
      <c r="CV10">
        <v>1</v>
      </c>
      <c r="CX10" t="s">
        <v>951</v>
      </c>
      <c r="CY10">
        <v>1</v>
      </c>
      <c r="DA10" t="s">
        <v>952</v>
      </c>
      <c r="DB10">
        <v>1</v>
      </c>
    </row>
    <row r="11" spans="1:107" x14ac:dyDescent="0.25">
      <c r="A11">
        <v>26</v>
      </c>
      <c r="B11">
        <v>45463.631203703706</v>
      </c>
      <c r="C11">
        <v>45463.637743055559</v>
      </c>
      <c r="D11" t="s">
        <v>782</v>
      </c>
      <c r="E11" t="s">
        <v>115</v>
      </c>
      <c r="F11">
        <v>22</v>
      </c>
      <c r="I11" t="s">
        <v>489</v>
      </c>
      <c r="L11" t="s">
        <v>977</v>
      </c>
      <c r="M11">
        <v>0</v>
      </c>
      <c r="O11" t="s">
        <v>774</v>
      </c>
      <c r="P11">
        <v>1</v>
      </c>
      <c r="R11" t="s">
        <v>928</v>
      </c>
      <c r="S11">
        <v>1</v>
      </c>
      <c r="U11" t="s">
        <v>929</v>
      </c>
      <c r="V11">
        <v>1</v>
      </c>
      <c r="X11" t="s">
        <v>930</v>
      </c>
      <c r="Y11">
        <v>1</v>
      </c>
      <c r="AA11" t="s">
        <v>929</v>
      </c>
      <c r="AB11">
        <v>1</v>
      </c>
      <c r="AD11" t="s">
        <v>953</v>
      </c>
      <c r="AE11">
        <v>0</v>
      </c>
      <c r="AG11" t="s">
        <v>932</v>
      </c>
      <c r="AH11">
        <v>1</v>
      </c>
      <c r="AJ11" t="s">
        <v>933</v>
      </c>
      <c r="AK11">
        <v>1</v>
      </c>
      <c r="AM11" t="s">
        <v>934</v>
      </c>
      <c r="AN11">
        <v>1</v>
      </c>
      <c r="AP11" t="s">
        <v>935</v>
      </c>
      <c r="AQ11">
        <v>1</v>
      </c>
      <c r="AS11" t="s">
        <v>956</v>
      </c>
      <c r="AT11">
        <v>0</v>
      </c>
      <c r="AV11" t="s">
        <v>938</v>
      </c>
      <c r="AW11">
        <v>0</v>
      </c>
      <c r="AY11" t="s">
        <v>980</v>
      </c>
      <c r="AZ11">
        <v>0</v>
      </c>
      <c r="BB11" t="s">
        <v>939</v>
      </c>
      <c r="BC11">
        <v>1</v>
      </c>
      <c r="BE11" t="s">
        <v>968</v>
      </c>
      <c r="BF11">
        <v>0</v>
      </c>
      <c r="BH11" t="s">
        <v>726</v>
      </c>
      <c r="BI11">
        <v>1</v>
      </c>
      <c r="BK11" t="s">
        <v>726</v>
      </c>
      <c r="BL11">
        <v>1</v>
      </c>
      <c r="BN11" t="s">
        <v>942</v>
      </c>
      <c r="BO11">
        <v>1</v>
      </c>
      <c r="BQ11" t="s">
        <v>970</v>
      </c>
      <c r="BR11">
        <v>0</v>
      </c>
      <c r="BT11" t="s">
        <v>944</v>
      </c>
      <c r="BU11">
        <v>1</v>
      </c>
      <c r="BW11" t="s">
        <v>945</v>
      </c>
      <c r="BX11">
        <v>1</v>
      </c>
      <c r="BZ11" t="s">
        <v>938</v>
      </c>
      <c r="CA11">
        <v>1</v>
      </c>
      <c r="CC11" t="s">
        <v>726</v>
      </c>
      <c r="CD11">
        <v>1</v>
      </c>
      <c r="CF11" t="s">
        <v>946</v>
      </c>
      <c r="CG11">
        <v>0</v>
      </c>
      <c r="CI11" t="s">
        <v>946</v>
      </c>
      <c r="CJ11">
        <v>1</v>
      </c>
      <c r="CL11" t="s">
        <v>947</v>
      </c>
      <c r="CM11">
        <v>0</v>
      </c>
      <c r="CO11" t="s">
        <v>948</v>
      </c>
      <c r="CP11">
        <v>1</v>
      </c>
      <c r="CR11" t="s">
        <v>949</v>
      </c>
      <c r="CS11">
        <v>1</v>
      </c>
      <c r="CU11" t="s">
        <v>726</v>
      </c>
      <c r="CV11">
        <v>1</v>
      </c>
      <c r="CX11" t="s">
        <v>951</v>
      </c>
      <c r="CY11">
        <v>1</v>
      </c>
      <c r="DA11" t="s">
        <v>982</v>
      </c>
      <c r="DB11">
        <v>0</v>
      </c>
    </row>
    <row r="12" spans="1:107" x14ac:dyDescent="0.25">
      <c r="A12">
        <v>27</v>
      </c>
      <c r="B12">
        <v>45463.630416666667</v>
      </c>
      <c r="C12">
        <v>45463.637743055559</v>
      </c>
      <c r="D12" t="s">
        <v>760</v>
      </c>
      <c r="E12" t="s">
        <v>161</v>
      </c>
      <c r="F12">
        <v>25</v>
      </c>
      <c r="I12" t="s">
        <v>490</v>
      </c>
      <c r="L12" t="s">
        <v>927</v>
      </c>
      <c r="M12">
        <v>1</v>
      </c>
      <c r="O12" t="s">
        <v>774</v>
      </c>
      <c r="P12">
        <v>1</v>
      </c>
      <c r="R12" t="s">
        <v>928</v>
      </c>
      <c r="S12">
        <v>1</v>
      </c>
      <c r="U12" t="s">
        <v>929</v>
      </c>
      <c r="V12">
        <v>1</v>
      </c>
      <c r="X12" t="s">
        <v>930</v>
      </c>
      <c r="Y12">
        <v>1</v>
      </c>
      <c r="AA12" t="s">
        <v>929</v>
      </c>
      <c r="AB12">
        <v>1</v>
      </c>
      <c r="AD12" t="s">
        <v>931</v>
      </c>
      <c r="AE12">
        <v>1</v>
      </c>
      <c r="AG12" t="s">
        <v>932</v>
      </c>
      <c r="AH12">
        <v>1</v>
      </c>
      <c r="AJ12" t="s">
        <v>955</v>
      </c>
      <c r="AK12">
        <v>0</v>
      </c>
      <c r="AM12" t="s">
        <v>934</v>
      </c>
      <c r="AN12">
        <v>1</v>
      </c>
      <c r="AP12" t="s">
        <v>935</v>
      </c>
      <c r="AQ12">
        <v>1</v>
      </c>
      <c r="AS12" t="s">
        <v>956</v>
      </c>
      <c r="AT12">
        <v>0</v>
      </c>
      <c r="AV12" t="s">
        <v>957</v>
      </c>
      <c r="AW12">
        <v>1</v>
      </c>
      <c r="AY12" t="s">
        <v>938</v>
      </c>
      <c r="AZ12">
        <v>1</v>
      </c>
      <c r="BB12" t="s">
        <v>939</v>
      </c>
      <c r="BC12">
        <v>1</v>
      </c>
      <c r="BE12" t="s">
        <v>940</v>
      </c>
      <c r="BF12">
        <v>1</v>
      </c>
      <c r="BH12" t="s">
        <v>726</v>
      </c>
      <c r="BI12">
        <v>1</v>
      </c>
      <c r="BK12" t="s">
        <v>726</v>
      </c>
      <c r="BL12">
        <v>1</v>
      </c>
      <c r="BN12" t="s">
        <v>976</v>
      </c>
      <c r="BO12">
        <v>0</v>
      </c>
      <c r="BQ12" t="s">
        <v>970</v>
      </c>
      <c r="BR12">
        <v>0</v>
      </c>
      <c r="BT12" t="s">
        <v>959</v>
      </c>
      <c r="BU12">
        <v>0</v>
      </c>
      <c r="BW12" t="s">
        <v>945</v>
      </c>
      <c r="BX12">
        <v>1</v>
      </c>
      <c r="BZ12" t="s">
        <v>938</v>
      </c>
      <c r="CA12">
        <v>1</v>
      </c>
      <c r="CC12" t="s">
        <v>726</v>
      </c>
      <c r="CD12">
        <v>1</v>
      </c>
      <c r="CF12" t="s">
        <v>963</v>
      </c>
      <c r="CG12">
        <v>1</v>
      </c>
      <c r="CI12" t="s">
        <v>946</v>
      </c>
      <c r="CJ12">
        <v>1</v>
      </c>
      <c r="CL12" t="s">
        <v>947</v>
      </c>
      <c r="CM12">
        <v>0</v>
      </c>
      <c r="CO12" t="s">
        <v>948</v>
      </c>
      <c r="CP12">
        <v>1</v>
      </c>
      <c r="CR12" t="s">
        <v>949</v>
      </c>
      <c r="CS12">
        <v>1</v>
      </c>
      <c r="CU12" t="s">
        <v>950</v>
      </c>
      <c r="CV12">
        <v>0</v>
      </c>
      <c r="CX12" t="s">
        <v>951</v>
      </c>
      <c r="CY12">
        <v>1</v>
      </c>
      <c r="DA12" t="s">
        <v>952</v>
      </c>
      <c r="DB12">
        <v>1</v>
      </c>
    </row>
    <row r="13" spans="1:107" x14ac:dyDescent="0.25">
      <c r="A13">
        <v>28</v>
      </c>
      <c r="B13">
        <v>45463.630046296297</v>
      </c>
      <c r="C13">
        <v>45463.637858796297</v>
      </c>
      <c r="D13" t="s">
        <v>767</v>
      </c>
      <c r="E13" t="s">
        <v>56</v>
      </c>
      <c r="F13">
        <v>24</v>
      </c>
      <c r="I13" t="s">
        <v>487</v>
      </c>
      <c r="L13" t="s">
        <v>927</v>
      </c>
      <c r="M13">
        <v>1</v>
      </c>
      <c r="O13" t="s">
        <v>774</v>
      </c>
      <c r="P13">
        <v>1</v>
      </c>
      <c r="R13" t="s">
        <v>928</v>
      </c>
      <c r="S13">
        <v>1</v>
      </c>
      <c r="U13" t="s">
        <v>929</v>
      </c>
      <c r="V13">
        <v>1</v>
      </c>
      <c r="X13" t="s">
        <v>930</v>
      </c>
      <c r="Y13">
        <v>1</v>
      </c>
      <c r="AA13" t="s">
        <v>929</v>
      </c>
      <c r="AB13">
        <v>1</v>
      </c>
      <c r="AD13" t="s">
        <v>953</v>
      </c>
      <c r="AE13">
        <v>0</v>
      </c>
      <c r="AG13" t="s">
        <v>932</v>
      </c>
      <c r="AH13">
        <v>1</v>
      </c>
      <c r="AJ13" t="s">
        <v>983</v>
      </c>
      <c r="AK13">
        <v>0</v>
      </c>
      <c r="AM13" t="s">
        <v>934</v>
      </c>
      <c r="AN13">
        <v>1</v>
      </c>
      <c r="AP13" t="s">
        <v>935</v>
      </c>
      <c r="AQ13">
        <v>1</v>
      </c>
      <c r="AS13" t="s">
        <v>962</v>
      </c>
      <c r="AT13">
        <v>1</v>
      </c>
      <c r="AV13" t="s">
        <v>937</v>
      </c>
      <c r="AW13">
        <v>0</v>
      </c>
      <c r="AY13" t="s">
        <v>938</v>
      </c>
      <c r="AZ13">
        <v>1</v>
      </c>
      <c r="BB13" t="s">
        <v>939</v>
      </c>
      <c r="BC13">
        <v>1</v>
      </c>
      <c r="BE13" t="s">
        <v>940</v>
      </c>
      <c r="BF13">
        <v>1</v>
      </c>
      <c r="BH13" t="s">
        <v>726</v>
      </c>
      <c r="BI13">
        <v>1</v>
      </c>
      <c r="BK13" t="s">
        <v>726</v>
      </c>
      <c r="BL13">
        <v>1</v>
      </c>
      <c r="BN13" t="s">
        <v>942</v>
      </c>
      <c r="BO13">
        <v>1</v>
      </c>
      <c r="BQ13" t="s">
        <v>943</v>
      </c>
      <c r="BR13">
        <v>1</v>
      </c>
      <c r="BT13" t="s">
        <v>944</v>
      </c>
      <c r="BU13">
        <v>1</v>
      </c>
      <c r="BW13" t="s">
        <v>984</v>
      </c>
      <c r="BX13">
        <v>0</v>
      </c>
      <c r="BZ13" t="s">
        <v>971</v>
      </c>
      <c r="CA13">
        <v>0</v>
      </c>
      <c r="CC13" t="s">
        <v>726</v>
      </c>
      <c r="CD13">
        <v>1</v>
      </c>
      <c r="CF13" t="s">
        <v>973</v>
      </c>
      <c r="CG13">
        <v>0</v>
      </c>
      <c r="CI13" t="s">
        <v>946</v>
      </c>
      <c r="CJ13">
        <v>1</v>
      </c>
      <c r="CL13" t="s">
        <v>947</v>
      </c>
      <c r="CM13">
        <v>0</v>
      </c>
      <c r="CO13" t="s">
        <v>948</v>
      </c>
      <c r="CP13">
        <v>1</v>
      </c>
      <c r="CR13" t="s">
        <v>949</v>
      </c>
      <c r="CS13">
        <v>1</v>
      </c>
      <c r="CU13" t="s">
        <v>950</v>
      </c>
      <c r="CV13">
        <v>0</v>
      </c>
      <c r="CX13" t="s">
        <v>951</v>
      </c>
      <c r="CY13">
        <v>1</v>
      </c>
      <c r="DA13" t="s">
        <v>952</v>
      </c>
      <c r="DB13">
        <v>1</v>
      </c>
    </row>
    <row r="14" spans="1:107" x14ac:dyDescent="0.25">
      <c r="A14">
        <v>29</v>
      </c>
      <c r="B14">
        <v>45463.630289351851</v>
      </c>
      <c r="C14">
        <v>45463.638240740744</v>
      </c>
      <c r="D14" t="s">
        <v>825</v>
      </c>
      <c r="E14" t="s">
        <v>149</v>
      </c>
      <c r="F14">
        <v>27</v>
      </c>
      <c r="I14" t="s">
        <v>488</v>
      </c>
      <c r="L14" t="s">
        <v>927</v>
      </c>
      <c r="M14">
        <v>1</v>
      </c>
      <c r="O14" t="s">
        <v>774</v>
      </c>
      <c r="P14">
        <v>1</v>
      </c>
      <c r="R14" t="s">
        <v>928</v>
      </c>
      <c r="S14">
        <v>1</v>
      </c>
      <c r="U14" t="s">
        <v>929</v>
      </c>
      <c r="V14">
        <v>1</v>
      </c>
      <c r="X14" t="s">
        <v>930</v>
      </c>
      <c r="Y14">
        <v>1</v>
      </c>
      <c r="AA14" t="s">
        <v>929</v>
      </c>
      <c r="AB14">
        <v>1</v>
      </c>
      <c r="AD14" t="s">
        <v>953</v>
      </c>
      <c r="AE14">
        <v>0</v>
      </c>
      <c r="AG14" t="s">
        <v>932</v>
      </c>
      <c r="AH14">
        <v>1</v>
      </c>
      <c r="AJ14" t="s">
        <v>933</v>
      </c>
      <c r="AK14">
        <v>1</v>
      </c>
      <c r="AM14" t="s">
        <v>934</v>
      </c>
      <c r="AN14">
        <v>1</v>
      </c>
      <c r="AP14" t="s">
        <v>935</v>
      </c>
      <c r="AQ14">
        <v>1</v>
      </c>
      <c r="AS14" t="s">
        <v>956</v>
      </c>
      <c r="AT14">
        <v>0</v>
      </c>
      <c r="AV14" t="s">
        <v>937</v>
      </c>
      <c r="AW14">
        <v>0</v>
      </c>
      <c r="AY14" t="s">
        <v>938</v>
      </c>
      <c r="AZ14">
        <v>1</v>
      </c>
      <c r="BB14" t="s">
        <v>939</v>
      </c>
      <c r="BC14">
        <v>1</v>
      </c>
      <c r="BE14" t="s">
        <v>940</v>
      </c>
      <c r="BF14">
        <v>1</v>
      </c>
      <c r="BH14" t="s">
        <v>726</v>
      </c>
      <c r="BI14">
        <v>1</v>
      </c>
      <c r="BK14" t="s">
        <v>726</v>
      </c>
      <c r="BL14">
        <v>1</v>
      </c>
      <c r="BN14" t="s">
        <v>942</v>
      </c>
      <c r="BO14">
        <v>1</v>
      </c>
      <c r="BQ14" t="s">
        <v>943</v>
      </c>
      <c r="BR14">
        <v>1</v>
      </c>
      <c r="BT14" t="s">
        <v>944</v>
      </c>
      <c r="BU14">
        <v>1</v>
      </c>
      <c r="BW14" t="s">
        <v>945</v>
      </c>
      <c r="BX14">
        <v>1</v>
      </c>
      <c r="BZ14" t="s">
        <v>938</v>
      </c>
      <c r="CA14">
        <v>1</v>
      </c>
      <c r="CC14" t="s">
        <v>726</v>
      </c>
      <c r="CD14">
        <v>1</v>
      </c>
      <c r="CF14" t="s">
        <v>946</v>
      </c>
      <c r="CG14">
        <v>0</v>
      </c>
      <c r="CI14" t="s">
        <v>946</v>
      </c>
      <c r="CJ14">
        <v>1</v>
      </c>
      <c r="CL14" t="s">
        <v>947</v>
      </c>
      <c r="CM14">
        <v>0</v>
      </c>
      <c r="CO14" t="s">
        <v>948</v>
      </c>
      <c r="CP14">
        <v>1</v>
      </c>
      <c r="CR14" t="s">
        <v>949</v>
      </c>
      <c r="CS14">
        <v>1</v>
      </c>
      <c r="CU14" t="s">
        <v>726</v>
      </c>
      <c r="CV14">
        <v>1</v>
      </c>
      <c r="CX14" t="s">
        <v>951</v>
      </c>
      <c r="CY14">
        <v>1</v>
      </c>
      <c r="DA14" t="s">
        <v>952</v>
      </c>
      <c r="DB14">
        <v>1</v>
      </c>
    </row>
    <row r="15" spans="1:107" x14ac:dyDescent="0.25">
      <c r="A15">
        <v>30</v>
      </c>
      <c r="B15">
        <v>45463.632650462961</v>
      </c>
      <c r="C15">
        <v>45463.638333333336</v>
      </c>
      <c r="D15" t="s">
        <v>985</v>
      </c>
      <c r="E15" t="s">
        <v>486</v>
      </c>
      <c r="F15">
        <v>25</v>
      </c>
      <c r="I15" t="s">
        <v>490</v>
      </c>
      <c r="L15" t="s">
        <v>927</v>
      </c>
      <c r="M15">
        <v>1</v>
      </c>
      <c r="O15" t="s">
        <v>774</v>
      </c>
      <c r="P15">
        <v>1</v>
      </c>
      <c r="R15" t="s">
        <v>986</v>
      </c>
      <c r="S15">
        <v>0</v>
      </c>
      <c r="U15" t="s">
        <v>929</v>
      </c>
      <c r="V15">
        <v>1</v>
      </c>
      <c r="X15" t="s">
        <v>930</v>
      </c>
      <c r="Y15">
        <v>1</v>
      </c>
      <c r="AA15" t="s">
        <v>929</v>
      </c>
      <c r="AB15">
        <v>1</v>
      </c>
      <c r="AD15" t="s">
        <v>966</v>
      </c>
      <c r="AE15">
        <v>0</v>
      </c>
      <c r="AG15" t="s">
        <v>932</v>
      </c>
      <c r="AH15">
        <v>1</v>
      </c>
      <c r="AJ15" t="s">
        <v>933</v>
      </c>
      <c r="AK15">
        <v>1</v>
      </c>
      <c r="AM15" t="s">
        <v>934</v>
      </c>
      <c r="AN15">
        <v>1</v>
      </c>
      <c r="AP15" t="s">
        <v>935</v>
      </c>
      <c r="AQ15">
        <v>1</v>
      </c>
      <c r="AS15" t="s">
        <v>936</v>
      </c>
      <c r="AT15">
        <v>0</v>
      </c>
      <c r="AV15" t="s">
        <v>957</v>
      </c>
      <c r="AW15">
        <v>1</v>
      </c>
      <c r="AY15" t="s">
        <v>938</v>
      </c>
      <c r="AZ15">
        <v>1</v>
      </c>
      <c r="BB15" t="s">
        <v>939</v>
      </c>
      <c r="BC15">
        <v>1</v>
      </c>
      <c r="BE15" t="s">
        <v>940</v>
      </c>
      <c r="BF15">
        <v>1</v>
      </c>
      <c r="BH15" t="s">
        <v>726</v>
      </c>
      <c r="BI15">
        <v>1</v>
      </c>
      <c r="BK15" t="s">
        <v>726</v>
      </c>
      <c r="BL15">
        <v>1</v>
      </c>
      <c r="BN15" t="s">
        <v>942</v>
      </c>
      <c r="BO15">
        <v>1</v>
      </c>
      <c r="BQ15" t="s">
        <v>943</v>
      </c>
      <c r="BR15">
        <v>1</v>
      </c>
      <c r="BT15" t="s">
        <v>944</v>
      </c>
      <c r="BU15">
        <v>1</v>
      </c>
      <c r="BW15" t="s">
        <v>945</v>
      </c>
      <c r="BX15">
        <v>1</v>
      </c>
      <c r="BZ15" t="s">
        <v>938</v>
      </c>
      <c r="CA15">
        <v>1</v>
      </c>
      <c r="CC15" t="s">
        <v>726</v>
      </c>
      <c r="CD15">
        <v>1</v>
      </c>
      <c r="CF15" t="s">
        <v>973</v>
      </c>
      <c r="CG15">
        <v>0</v>
      </c>
      <c r="CI15" t="s">
        <v>973</v>
      </c>
      <c r="CJ15">
        <v>0</v>
      </c>
      <c r="CL15" t="s">
        <v>960</v>
      </c>
      <c r="CM15">
        <v>1</v>
      </c>
      <c r="CO15" t="s">
        <v>947</v>
      </c>
      <c r="CP15">
        <v>0</v>
      </c>
      <c r="CR15" t="s">
        <v>949</v>
      </c>
      <c r="CS15">
        <v>1</v>
      </c>
      <c r="CU15" t="s">
        <v>950</v>
      </c>
      <c r="CV15">
        <v>0</v>
      </c>
      <c r="CX15" t="s">
        <v>951</v>
      </c>
      <c r="CY15">
        <v>1</v>
      </c>
      <c r="DA15" t="s">
        <v>952</v>
      </c>
      <c r="DB15">
        <v>1</v>
      </c>
    </row>
    <row r="16" spans="1:107" x14ac:dyDescent="0.25">
      <c r="A16">
        <v>31</v>
      </c>
      <c r="B16">
        <v>45463.630185185182</v>
      </c>
      <c r="C16">
        <v>45463.638495370367</v>
      </c>
      <c r="D16" t="s">
        <v>799</v>
      </c>
      <c r="E16" t="s">
        <v>118</v>
      </c>
      <c r="F16">
        <v>13</v>
      </c>
      <c r="I16" t="s">
        <v>158</v>
      </c>
      <c r="L16" t="s">
        <v>977</v>
      </c>
      <c r="M16">
        <v>0</v>
      </c>
      <c r="O16" t="s">
        <v>774</v>
      </c>
      <c r="P16">
        <v>1</v>
      </c>
      <c r="R16" t="s">
        <v>928</v>
      </c>
      <c r="S16">
        <v>1</v>
      </c>
      <c r="U16" t="s">
        <v>987</v>
      </c>
      <c r="V16">
        <v>0</v>
      </c>
      <c r="X16" t="s">
        <v>930</v>
      </c>
      <c r="Y16">
        <v>1</v>
      </c>
      <c r="AA16" t="s">
        <v>987</v>
      </c>
      <c r="AB16">
        <v>0</v>
      </c>
      <c r="AD16" t="s">
        <v>953</v>
      </c>
      <c r="AE16">
        <v>0</v>
      </c>
      <c r="AG16" t="s">
        <v>988</v>
      </c>
      <c r="AH16">
        <v>0</v>
      </c>
      <c r="AJ16" t="s">
        <v>955</v>
      </c>
      <c r="AK16">
        <v>0</v>
      </c>
      <c r="AM16" t="s">
        <v>934</v>
      </c>
      <c r="AN16">
        <v>1</v>
      </c>
      <c r="AP16" t="s">
        <v>935</v>
      </c>
      <c r="AQ16">
        <v>1</v>
      </c>
      <c r="AS16" t="s">
        <v>956</v>
      </c>
      <c r="AT16">
        <v>0</v>
      </c>
      <c r="AV16" t="s">
        <v>938</v>
      </c>
      <c r="AW16">
        <v>0</v>
      </c>
      <c r="AY16" t="s">
        <v>938</v>
      </c>
      <c r="AZ16">
        <v>1</v>
      </c>
      <c r="BB16" t="s">
        <v>939</v>
      </c>
      <c r="BC16">
        <v>1</v>
      </c>
      <c r="BE16" t="s">
        <v>940</v>
      </c>
      <c r="BF16">
        <v>1</v>
      </c>
      <c r="BH16" t="s">
        <v>989</v>
      </c>
      <c r="BI16">
        <v>0</v>
      </c>
      <c r="BK16" t="s">
        <v>726</v>
      </c>
      <c r="BL16">
        <v>1</v>
      </c>
      <c r="BN16" t="s">
        <v>969</v>
      </c>
      <c r="BO16">
        <v>0</v>
      </c>
      <c r="BQ16" t="s">
        <v>990</v>
      </c>
      <c r="BR16">
        <v>0</v>
      </c>
      <c r="BT16" t="s">
        <v>991</v>
      </c>
      <c r="BU16">
        <v>0</v>
      </c>
      <c r="BW16" t="s">
        <v>984</v>
      </c>
      <c r="BX16">
        <v>0</v>
      </c>
      <c r="BZ16" t="s">
        <v>971</v>
      </c>
      <c r="CA16">
        <v>0</v>
      </c>
      <c r="CC16" t="s">
        <v>726</v>
      </c>
      <c r="CD16">
        <v>1</v>
      </c>
      <c r="CF16" t="s">
        <v>946</v>
      </c>
      <c r="CG16">
        <v>0</v>
      </c>
      <c r="CI16" t="s">
        <v>946</v>
      </c>
      <c r="CJ16">
        <v>1</v>
      </c>
      <c r="CL16" t="s">
        <v>947</v>
      </c>
      <c r="CM16">
        <v>0</v>
      </c>
      <c r="CO16" t="s">
        <v>948</v>
      </c>
      <c r="CP16">
        <v>1</v>
      </c>
      <c r="CR16" t="s">
        <v>981</v>
      </c>
      <c r="CS16">
        <v>0</v>
      </c>
      <c r="CU16" t="s">
        <v>726</v>
      </c>
      <c r="CV16">
        <v>1</v>
      </c>
      <c r="CX16" t="s">
        <v>992</v>
      </c>
      <c r="CY16">
        <v>0</v>
      </c>
      <c r="DA16" t="s">
        <v>787</v>
      </c>
      <c r="DB16">
        <v>0</v>
      </c>
    </row>
    <row r="17" spans="1:106" x14ac:dyDescent="0.25">
      <c r="A17">
        <v>32</v>
      </c>
      <c r="B17">
        <v>45463.630023148151</v>
      </c>
      <c r="C17">
        <v>45463.63863425926</v>
      </c>
      <c r="D17" t="s">
        <v>786</v>
      </c>
      <c r="E17" t="s">
        <v>55</v>
      </c>
      <c r="F17">
        <v>14</v>
      </c>
      <c r="I17" t="s">
        <v>487</v>
      </c>
      <c r="L17" t="s">
        <v>716</v>
      </c>
      <c r="M17">
        <v>0</v>
      </c>
      <c r="O17" t="s">
        <v>993</v>
      </c>
      <c r="P17">
        <v>0</v>
      </c>
      <c r="R17" t="s">
        <v>965</v>
      </c>
      <c r="S17">
        <v>0</v>
      </c>
      <c r="U17" t="s">
        <v>929</v>
      </c>
      <c r="V17">
        <v>1</v>
      </c>
      <c r="X17" t="s">
        <v>930</v>
      </c>
      <c r="Y17">
        <v>1</v>
      </c>
      <c r="AA17" t="s">
        <v>987</v>
      </c>
      <c r="AB17">
        <v>0</v>
      </c>
      <c r="AD17" t="s">
        <v>953</v>
      </c>
      <c r="AE17">
        <v>0</v>
      </c>
      <c r="AG17" t="s">
        <v>988</v>
      </c>
      <c r="AH17">
        <v>0</v>
      </c>
      <c r="AJ17" t="s">
        <v>933</v>
      </c>
      <c r="AK17">
        <v>1</v>
      </c>
      <c r="AM17" t="s">
        <v>934</v>
      </c>
      <c r="AN17">
        <v>1</v>
      </c>
      <c r="AP17" t="s">
        <v>934</v>
      </c>
      <c r="AQ17">
        <v>0</v>
      </c>
      <c r="AS17" t="s">
        <v>956</v>
      </c>
      <c r="AT17">
        <v>0</v>
      </c>
      <c r="AV17" t="s">
        <v>938</v>
      </c>
      <c r="AW17">
        <v>0</v>
      </c>
      <c r="AY17" t="s">
        <v>938</v>
      </c>
      <c r="AZ17">
        <v>1</v>
      </c>
      <c r="BB17" t="s">
        <v>939</v>
      </c>
      <c r="BC17">
        <v>1</v>
      </c>
      <c r="BE17" t="s">
        <v>940</v>
      </c>
      <c r="BF17">
        <v>1</v>
      </c>
      <c r="BH17" t="s">
        <v>726</v>
      </c>
      <c r="BI17">
        <v>1</v>
      </c>
      <c r="BK17" t="s">
        <v>726</v>
      </c>
      <c r="BL17">
        <v>1</v>
      </c>
      <c r="BN17" t="s">
        <v>976</v>
      </c>
      <c r="BO17">
        <v>0</v>
      </c>
      <c r="BQ17" t="s">
        <v>970</v>
      </c>
      <c r="BR17">
        <v>0</v>
      </c>
      <c r="BT17" t="s">
        <v>944</v>
      </c>
      <c r="BU17">
        <v>1</v>
      </c>
      <c r="BW17" t="s">
        <v>957</v>
      </c>
      <c r="BX17">
        <v>0</v>
      </c>
      <c r="BZ17" t="s">
        <v>957</v>
      </c>
      <c r="CA17">
        <v>0</v>
      </c>
      <c r="CC17" t="s">
        <v>726</v>
      </c>
      <c r="CD17">
        <v>1</v>
      </c>
      <c r="CF17" t="s">
        <v>973</v>
      </c>
      <c r="CG17">
        <v>0</v>
      </c>
      <c r="CI17" t="s">
        <v>973</v>
      </c>
      <c r="CJ17">
        <v>0</v>
      </c>
      <c r="CL17" t="s">
        <v>947</v>
      </c>
      <c r="CM17">
        <v>0</v>
      </c>
      <c r="CO17" t="s">
        <v>948</v>
      </c>
      <c r="CP17">
        <v>1</v>
      </c>
      <c r="CR17" t="s">
        <v>949</v>
      </c>
      <c r="CS17">
        <v>1</v>
      </c>
      <c r="CU17" t="s">
        <v>726</v>
      </c>
      <c r="CV17">
        <v>1</v>
      </c>
      <c r="CX17" t="s">
        <v>943</v>
      </c>
      <c r="CY17">
        <v>0</v>
      </c>
      <c r="DA17" t="s">
        <v>975</v>
      </c>
      <c r="DB17">
        <v>0</v>
      </c>
    </row>
    <row r="18" spans="1:106" x14ac:dyDescent="0.25">
      <c r="A18">
        <v>33</v>
      </c>
      <c r="B18">
        <v>45463.630011574074</v>
      </c>
      <c r="C18">
        <v>45463.638773148145</v>
      </c>
      <c r="D18" t="s">
        <v>772</v>
      </c>
      <c r="E18" t="s">
        <v>162</v>
      </c>
      <c r="F18">
        <v>26</v>
      </c>
      <c r="I18" t="s">
        <v>491</v>
      </c>
      <c r="L18" t="s">
        <v>927</v>
      </c>
      <c r="M18">
        <v>1</v>
      </c>
      <c r="O18" t="s">
        <v>774</v>
      </c>
      <c r="P18">
        <v>1</v>
      </c>
      <c r="R18" t="s">
        <v>928</v>
      </c>
      <c r="S18">
        <v>1</v>
      </c>
      <c r="U18" t="s">
        <v>929</v>
      </c>
      <c r="V18">
        <v>1</v>
      </c>
      <c r="X18" t="s">
        <v>930</v>
      </c>
      <c r="Y18">
        <v>1</v>
      </c>
      <c r="AA18" t="s">
        <v>929</v>
      </c>
      <c r="AB18">
        <v>1</v>
      </c>
      <c r="AD18" t="s">
        <v>931</v>
      </c>
      <c r="AE18">
        <v>1</v>
      </c>
      <c r="AG18" t="s">
        <v>932</v>
      </c>
      <c r="AH18">
        <v>1</v>
      </c>
      <c r="AJ18" t="s">
        <v>933</v>
      </c>
      <c r="AK18">
        <v>1</v>
      </c>
      <c r="AM18" t="s">
        <v>934</v>
      </c>
      <c r="AN18">
        <v>1</v>
      </c>
      <c r="AP18" t="s">
        <v>935</v>
      </c>
      <c r="AQ18">
        <v>1</v>
      </c>
      <c r="AS18" t="s">
        <v>962</v>
      </c>
      <c r="AT18">
        <v>1</v>
      </c>
      <c r="AV18" t="s">
        <v>994</v>
      </c>
      <c r="AW18">
        <v>0</v>
      </c>
      <c r="AY18" t="s">
        <v>938</v>
      </c>
      <c r="AZ18">
        <v>1</v>
      </c>
      <c r="BB18" t="s">
        <v>939</v>
      </c>
      <c r="BC18">
        <v>1</v>
      </c>
      <c r="BE18" t="s">
        <v>940</v>
      </c>
      <c r="BF18">
        <v>1</v>
      </c>
      <c r="BH18" t="s">
        <v>726</v>
      </c>
      <c r="BI18">
        <v>1</v>
      </c>
      <c r="BK18" t="s">
        <v>726</v>
      </c>
      <c r="BL18">
        <v>1</v>
      </c>
      <c r="BN18" t="s">
        <v>942</v>
      </c>
      <c r="BO18">
        <v>1</v>
      </c>
      <c r="BQ18" t="s">
        <v>970</v>
      </c>
      <c r="BR18">
        <v>0</v>
      </c>
      <c r="BT18" t="s">
        <v>944</v>
      </c>
      <c r="BU18">
        <v>1</v>
      </c>
      <c r="BW18" t="s">
        <v>945</v>
      </c>
      <c r="BX18">
        <v>1</v>
      </c>
      <c r="BZ18" t="s">
        <v>971</v>
      </c>
      <c r="CA18">
        <v>0</v>
      </c>
      <c r="CC18" t="s">
        <v>726</v>
      </c>
      <c r="CD18">
        <v>1</v>
      </c>
      <c r="CF18" t="s">
        <v>973</v>
      </c>
      <c r="CG18">
        <v>0</v>
      </c>
      <c r="CI18" t="s">
        <v>946</v>
      </c>
      <c r="CJ18">
        <v>1</v>
      </c>
      <c r="CL18" t="s">
        <v>947</v>
      </c>
      <c r="CM18">
        <v>0</v>
      </c>
      <c r="CO18" t="s">
        <v>948</v>
      </c>
      <c r="CP18">
        <v>1</v>
      </c>
      <c r="CR18" t="s">
        <v>949</v>
      </c>
      <c r="CS18">
        <v>1</v>
      </c>
      <c r="CU18" t="s">
        <v>726</v>
      </c>
      <c r="CV18">
        <v>1</v>
      </c>
      <c r="CX18" t="s">
        <v>995</v>
      </c>
      <c r="CY18">
        <v>0</v>
      </c>
      <c r="DA18" t="s">
        <v>952</v>
      </c>
      <c r="DB18">
        <v>1</v>
      </c>
    </row>
    <row r="19" spans="1:106" x14ac:dyDescent="0.25">
      <c r="A19">
        <v>34</v>
      </c>
      <c r="B19">
        <v>45463.630104166667</v>
      </c>
      <c r="C19">
        <v>45463.63921296296</v>
      </c>
      <c r="D19" t="s">
        <v>815</v>
      </c>
      <c r="E19" t="s">
        <v>54</v>
      </c>
      <c r="F19">
        <v>23</v>
      </c>
      <c r="I19" t="s">
        <v>487</v>
      </c>
      <c r="L19" t="s">
        <v>927</v>
      </c>
      <c r="M19">
        <v>1</v>
      </c>
      <c r="O19" t="s">
        <v>774</v>
      </c>
      <c r="P19">
        <v>1</v>
      </c>
      <c r="R19" t="s">
        <v>928</v>
      </c>
      <c r="S19">
        <v>1</v>
      </c>
      <c r="U19" t="s">
        <v>929</v>
      </c>
      <c r="V19">
        <v>1</v>
      </c>
      <c r="X19" t="s">
        <v>930</v>
      </c>
      <c r="Y19">
        <v>1</v>
      </c>
      <c r="AA19" t="s">
        <v>929</v>
      </c>
      <c r="AB19">
        <v>1</v>
      </c>
      <c r="AD19" t="s">
        <v>966</v>
      </c>
      <c r="AE19">
        <v>0</v>
      </c>
      <c r="AG19" t="s">
        <v>932</v>
      </c>
      <c r="AH19">
        <v>1</v>
      </c>
      <c r="AJ19" t="s">
        <v>955</v>
      </c>
      <c r="AK19">
        <v>0</v>
      </c>
      <c r="AM19" t="s">
        <v>934</v>
      </c>
      <c r="AN19">
        <v>1</v>
      </c>
      <c r="AP19" t="s">
        <v>935</v>
      </c>
      <c r="AQ19">
        <v>1</v>
      </c>
      <c r="AS19" t="s">
        <v>936</v>
      </c>
      <c r="AT19">
        <v>0</v>
      </c>
      <c r="AV19" t="s">
        <v>957</v>
      </c>
      <c r="AW19">
        <v>1</v>
      </c>
      <c r="AY19" t="s">
        <v>938</v>
      </c>
      <c r="AZ19">
        <v>1</v>
      </c>
      <c r="BB19" t="s">
        <v>939</v>
      </c>
      <c r="BC19">
        <v>1</v>
      </c>
      <c r="BE19" t="s">
        <v>940</v>
      </c>
      <c r="BF19">
        <v>1</v>
      </c>
      <c r="BH19" t="s">
        <v>996</v>
      </c>
      <c r="BI19">
        <v>0</v>
      </c>
      <c r="BK19" t="s">
        <v>958</v>
      </c>
      <c r="BL19">
        <v>0</v>
      </c>
      <c r="BN19" t="s">
        <v>942</v>
      </c>
      <c r="BO19">
        <v>1</v>
      </c>
      <c r="BQ19" t="s">
        <v>943</v>
      </c>
      <c r="BR19">
        <v>1</v>
      </c>
      <c r="BT19" t="s">
        <v>959</v>
      </c>
      <c r="BU19">
        <v>0</v>
      </c>
      <c r="BW19" t="s">
        <v>945</v>
      </c>
      <c r="BX19">
        <v>1</v>
      </c>
      <c r="BZ19" t="s">
        <v>938</v>
      </c>
      <c r="CA19">
        <v>1</v>
      </c>
      <c r="CC19" t="s">
        <v>726</v>
      </c>
      <c r="CD19">
        <v>1</v>
      </c>
      <c r="CF19" t="s">
        <v>946</v>
      </c>
      <c r="CG19">
        <v>0</v>
      </c>
      <c r="CI19" t="s">
        <v>946</v>
      </c>
      <c r="CJ19">
        <v>1</v>
      </c>
      <c r="CL19" t="s">
        <v>997</v>
      </c>
      <c r="CM19">
        <v>0</v>
      </c>
      <c r="CO19" t="s">
        <v>948</v>
      </c>
      <c r="CP19">
        <v>1</v>
      </c>
      <c r="CR19" t="s">
        <v>949</v>
      </c>
      <c r="CS19">
        <v>1</v>
      </c>
      <c r="CU19" t="s">
        <v>950</v>
      </c>
      <c r="CV19">
        <v>0</v>
      </c>
      <c r="CX19" t="s">
        <v>951</v>
      </c>
      <c r="CY19">
        <v>1</v>
      </c>
      <c r="DA19" t="s">
        <v>952</v>
      </c>
      <c r="DB19">
        <v>1</v>
      </c>
    </row>
    <row r="20" spans="1:106" x14ac:dyDescent="0.25">
      <c r="A20">
        <v>35</v>
      </c>
      <c r="B20">
        <v>45463.63003472222</v>
      </c>
      <c r="C20">
        <v>45463.639513888891</v>
      </c>
      <c r="D20" t="s">
        <v>758</v>
      </c>
      <c r="E20" t="s">
        <v>151</v>
      </c>
      <c r="F20">
        <v>29</v>
      </c>
      <c r="I20" t="s">
        <v>488</v>
      </c>
      <c r="L20" t="s">
        <v>927</v>
      </c>
      <c r="M20">
        <v>1</v>
      </c>
      <c r="O20" t="s">
        <v>774</v>
      </c>
      <c r="P20">
        <v>1</v>
      </c>
      <c r="R20" t="s">
        <v>928</v>
      </c>
      <c r="S20">
        <v>1</v>
      </c>
      <c r="U20" t="s">
        <v>929</v>
      </c>
      <c r="V20">
        <v>1</v>
      </c>
      <c r="X20" t="s">
        <v>930</v>
      </c>
      <c r="Y20">
        <v>1</v>
      </c>
      <c r="AA20" t="s">
        <v>929</v>
      </c>
      <c r="AB20">
        <v>1</v>
      </c>
      <c r="AD20" t="s">
        <v>931</v>
      </c>
      <c r="AE20">
        <v>1</v>
      </c>
      <c r="AG20" t="s">
        <v>932</v>
      </c>
      <c r="AH20">
        <v>1</v>
      </c>
      <c r="AJ20" t="s">
        <v>933</v>
      </c>
      <c r="AK20">
        <v>1</v>
      </c>
      <c r="AM20" t="s">
        <v>934</v>
      </c>
      <c r="AN20">
        <v>1</v>
      </c>
      <c r="AP20" t="s">
        <v>934</v>
      </c>
      <c r="AQ20">
        <v>0</v>
      </c>
      <c r="AS20" t="s">
        <v>962</v>
      </c>
      <c r="AT20">
        <v>1</v>
      </c>
      <c r="AV20" t="s">
        <v>957</v>
      </c>
      <c r="AW20">
        <v>1</v>
      </c>
      <c r="AY20" t="s">
        <v>938</v>
      </c>
      <c r="AZ20">
        <v>1</v>
      </c>
      <c r="BB20" t="s">
        <v>939</v>
      </c>
      <c r="BC20">
        <v>1</v>
      </c>
      <c r="BE20" t="s">
        <v>940</v>
      </c>
      <c r="BF20">
        <v>1</v>
      </c>
      <c r="BH20" t="s">
        <v>726</v>
      </c>
      <c r="BI20">
        <v>1</v>
      </c>
      <c r="BK20" t="s">
        <v>726</v>
      </c>
      <c r="BL20">
        <v>1</v>
      </c>
      <c r="BN20" t="s">
        <v>942</v>
      </c>
      <c r="BO20">
        <v>1</v>
      </c>
      <c r="BQ20" t="s">
        <v>943</v>
      </c>
      <c r="BR20">
        <v>1</v>
      </c>
      <c r="BT20" t="s">
        <v>944</v>
      </c>
      <c r="BU20">
        <v>1</v>
      </c>
      <c r="BW20" t="s">
        <v>945</v>
      </c>
      <c r="BX20">
        <v>1</v>
      </c>
      <c r="BZ20" t="s">
        <v>938</v>
      </c>
      <c r="CA20">
        <v>1</v>
      </c>
      <c r="CC20" t="s">
        <v>726</v>
      </c>
      <c r="CD20">
        <v>1</v>
      </c>
      <c r="CF20" t="s">
        <v>946</v>
      </c>
      <c r="CG20">
        <v>0</v>
      </c>
      <c r="CI20" t="s">
        <v>946</v>
      </c>
      <c r="CJ20">
        <v>1</v>
      </c>
      <c r="CL20" t="s">
        <v>947</v>
      </c>
      <c r="CM20">
        <v>0</v>
      </c>
      <c r="CO20" t="s">
        <v>948</v>
      </c>
      <c r="CP20">
        <v>1</v>
      </c>
      <c r="CR20" t="s">
        <v>949</v>
      </c>
      <c r="CS20">
        <v>1</v>
      </c>
      <c r="CU20" t="s">
        <v>726</v>
      </c>
      <c r="CV20">
        <v>1</v>
      </c>
      <c r="CX20" t="s">
        <v>951</v>
      </c>
      <c r="CY20">
        <v>1</v>
      </c>
      <c r="DA20" t="s">
        <v>952</v>
      </c>
      <c r="DB20">
        <v>1</v>
      </c>
    </row>
    <row r="21" spans="1:106" x14ac:dyDescent="0.25">
      <c r="A21">
        <v>36</v>
      </c>
      <c r="B21">
        <v>45463.630636574075</v>
      </c>
      <c r="C21">
        <v>45463.639525462961</v>
      </c>
      <c r="D21" t="s">
        <v>789</v>
      </c>
      <c r="E21" t="s">
        <v>102</v>
      </c>
      <c r="F21">
        <v>25</v>
      </c>
      <c r="I21" t="s">
        <v>489</v>
      </c>
      <c r="L21" t="s">
        <v>977</v>
      </c>
      <c r="M21">
        <v>0</v>
      </c>
      <c r="O21" t="s">
        <v>774</v>
      </c>
      <c r="P21">
        <v>1</v>
      </c>
      <c r="R21" t="s">
        <v>928</v>
      </c>
      <c r="S21">
        <v>1</v>
      </c>
      <c r="U21" t="s">
        <v>929</v>
      </c>
      <c r="V21">
        <v>1</v>
      </c>
      <c r="X21" t="s">
        <v>930</v>
      </c>
      <c r="Y21">
        <v>1</v>
      </c>
      <c r="AA21" t="s">
        <v>929</v>
      </c>
      <c r="AB21">
        <v>1</v>
      </c>
      <c r="AD21" t="s">
        <v>931</v>
      </c>
      <c r="AE21">
        <v>1</v>
      </c>
      <c r="AG21" t="s">
        <v>932</v>
      </c>
      <c r="AH21">
        <v>1</v>
      </c>
      <c r="AJ21" t="s">
        <v>983</v>
      </c>
      <c r="AK21">
        <v>0</v>
      </c>
      <c r="AM21" t="s">
        <v>934</v>
      </c>
      <c r="AN21">
        <v>1</v>
      </c>
      <c r="AP21" t="s">
        <v>935</v>
      </c>
      <c r="AQ21">
        <v>1</v>
      </c>
      <c r="AS21" t="s">
        <v>956</v>
      </c>
      <c r="AT21">
        <v>0</v>
      </c>
      <c r="AV21" t="s">
        <v>937</v>
      </c>
      <c r="AW21">
        <v>0</v>
      </c>
      <c r="AY21" t="s">
        <v>938</v>
      </c>
      <c r="AZ21">
        <v>1</v>
      </c>
      <c r="BB21" t="s">
        <v>939</v>
      </c>
      <c r="BC21">
        <v>1</v>
      </c>
      <c r="BE21" t="s">
        <v>940</v>
      </c>
      <c r="BF21">
        <v>1</v>
      </c>
      <c r="BH21" t="s">
        <v>726</v>
      </c>
      <c r="BI21">
        <v>1</v>
      </c>
      <c r="BK21" t="s">
        <v>726</v>
      </c>
      <c r="BL21">
        <v>1</v>
      </c>
      <c r="BN21" t="s">
        <v>942</v>
      </c>
      <c r="BO21">
        <v>1</v>
      </c>
      <c r="BQ21" t="s">
        <v>970</v>
      </c>
      <c r="BR21">
        <v>0</v>
      </c>
      <c r="BT21" t="s">
        <v>944</v>
      </c>
      <c r="BU21">
        <v>1</v>
      </c>
      <c r="BW21" t="s">
        <v>945</v>
      </c>
      <c r="BX21">
        <v>1</v>
      </c>
      <c r="BZ21" t="s">
        <v>938</v>
      </c>
      <c r="CA21">
        <v>1</v>
      </c>
      <c r="CC21" t="s">
        <v>726</v>
      </c>
      <c r="CD21">
        <v>1</v>
      </c>
      <c r="CF21" t="s">
        <v>973</v>
      </c>
      <c r="CG21">
        <v>0</v>
      </c>
      <c r="CI21" t="s">
        <v>946</v>
      </c>
      <c r="CJ21">
        <v>1</v>
      </c>
      <c r="CL21" t="s">
        <v>960</v>
      </c>
      <c r="CM21">
        <v>1</v>
      </c>
      <c r="CO21" t="s">
        <v>948</v>
      </c>
      <c r="CP21">
        <v>1</v>
      </c>
      <c r="CR21" t="s">
        <v>949</v>
      </c>
      <c r="CS21">
        <v>1</v>
      </c>
      <c r="CU21" t="s">
        <v>726</v>
      </c>
      <c r="CV21">
        <v>1</v>
      </c>
      <c r="CX21" t="s">
        <v>951</v>
      </c>
      <c r="CY21">
        <v>1</v>
      </c>
      <c r="DA21" t="s">
        <v>982</v>
      </c>
      <c r="DB21">
        <v>0</v>
      </c>
    </row>
    <row r="22" spans="1:106" x14ac:dyDescent="0.25">
      <c r="A22">
        <v>37</v>
      </c>
      <c r="B22">
        <v>45463.631041666667</v>
      </c>
      <c r="C22">
        <v>45463.639722222222</v>
      </c>
      <c r="D22" t="s">
        <v>725</v>
      </c>
      <c r="E22" t="s">
        <v>137</v>
      </c>
      <c r="F22">
        <v>17</v>
      </c>
      <c r="I22" t="s">
        <v>158</v>
      </c>
      <c r="L22" t="s">
        <v>716</v>
      </c>
      <c r="M22">
        <v>0</v>
      </c>
      <c r="O22" t="s">
        <v>774</v>
      </c>
      <c r="P22">
        <v>1</v>
      </c>
      <c r="R22" t="s">
        <v>928</v>
      </c>
      <c r="S22">
        <v>1</v>
      </c>
      <c r="U22" t="s">
        <v>987</v>
      </c>
      <c r="V22">
        <v>0</v>
      </c>
      <c r="X22" t="s">
        <v>930</v>
      </c>
      <c r="Y22">
        <v>1</v>
      </c>
      <c r="AA22" t="s">
        <v>929</v>
      </c>
      <c r="AB22">
        <v>1</v>
      </c>
      <c r="AD22" t="s">
        <v>931</v>
      </c>
      <c r="AE22">
        <v>1</v>
      </c>
      <c r="AG22" t="s">
        <v>932</v>
      </c>
      <c r="AH22">
        <v>1</v>
      </c>
      <c r="AJ22" t="s">
        <v>933</v>
      </c>
      <c r="AK22">
        <v>1</v>
      </c>
      <c r="AM22" t="s">
        <v>934</v>
      </c>
      <c r="AN22">
        <v>1</v>
      </c>
      <c r="AP22" t="s">
        <v>934</v>
      </c>
      <c r="AQ22">
        <v>0</v>
      </c>
      <c r="AS22" t="s">
        <v>936</v>
      </c>
      <c r="AT22">
        <v>0</v>
      </c>
      <c r="AV22" t="s">
        <v>937</v>
      </c>
      <c r="AW22">
        <v>0</v>
      </c>
      <c r="AY22" t="s">
        <v>938</v>
      </c>
      <c r="AZ22">
        <v>1</v>
      </c>
      <c r="BB22" t="s">
        <v>939</v>
      </c>
      <c r="BC22">
        <v>1</v>
      </c>
      <c r="BE22" t="s">
        <v>978</v>
      </c>
      <c r="BF22">
        <v>0</v>
      </c>
      <c r="BH22" t="s">
        <v>726</v>
      </c>
      <c r="BI22">
        <v>1</v>
      </c>
      <c r="BK22" t="s">
        <v>941</v>
      </c>
      <c r="BL22">
        <v>0</v>
      </c>
      <c r="BN22" t="s">
        <v>969</v>
      </c>
      <c r="BO22">
        <v>0</v>
      </c>
      <c r="BQ22" t="s">
        <v>998</v>
      </c>
      <c r="BR22">
        <v>0</v>
      </c>
      <c r="BT22" t="s">
        <v>944</v>
      </c>
      <c r="BU22">
        <v>1</v>
      </c>
      <c r="BW22" t="s">
        <v>957</v>
      </c>
      <c r="BX22">
        <v>0</v>
      </c>
      <c r="BZ22" t="s">
        <v>971</v>
      </c>
      <c r="CA22">
        <v>0</v>
      </c>
      <c r="CC22" t="s">
        <v>726</v>
      </c>
      <c r="CD22">
        <v>1</v>
      </c>
      <c r="CF22" t="s">
        <v>973</v>
      </c>
      <c r="CG22">
        <v>0</v>
      </c>
      <c r="CI22" t="s">
        <v>973</v>
      </c>
      <c r="CJ22">
        <v>0</v>
      </c>
      <c r="CL22" t="s">
        <v>960</v>
      </c>
      <c r="CM22">
        <v>1</v>
      </c>
      <c r="CO22" t="s">
        <v>948</v>
      </c>
      <c r="CP22">
        <v>1</v>
      </c>
      <c r="CR22" t="s">
        <v>949</v>
      </c>
      <c r="CS22">
        <v>1</v>
      </c>
      <c r="CU22" t="s">
        <v>726</v>
      </c>
      <c r="CV22">
        <v>1</v>
      </c>
      <c r="CX22" t="s">
        <v>992</v>
      </c>
      <c r="CY22">
        <v>0</v>
      </c>
      <c r="DA22" t="s">
        <v>982</v>
      </c>
      <c r="DB22">
        <v>0</v>
      </c>
    </row>
    <row r="23" spans="1:106" x14ac:dyDescent="0.25">
      <c r="A23">
        <v>38</v>
      </c>
      <c r="B23">
        <v>45463.630162037036</v>
      </c>
      <c r="C23">
        <v>45463.639780092592</v>
      </c>
      <c r="D23" t="s">
        <v>801</v>
      </c>
      <c r="E23" t="s">
        <v>170</v>
      </c>
      <c r="F23">
        <v>29</v>
      </c>
      <c r="I23" t="s">
        <v>491</v>
      </c>
      <c r="L23" t="s">
        <v>927</v>
      </c>
      <c r="M23">
        <v>1</v>
      </c>
      <c r="O23" t="s">
        <v>774</v>
      </c>
      <c r="P23">
        <v>1</v>
      </c>
      <c r="R23" t="s">
        <v>928</v>
      </c>
      <c r="S23">
        <v>1</v>
      </c>
      <c r="U23" t="s">
        <v>929</v>
      </c>
      <c r="V23">
        <v>1</v>
      </c>
      <c r="X23" t="s">
        <v>930</v>
      </c>
      <c r="Y23">
        <v>1</v>
      </c>
      <c r="AA23" t="s">
        <v>929</v>
      </c>
      <c r="AB23">
        <v>1</v>
      </c>
      <c r="AD23" t="s">
        <v>931</v>
      </c>
      <c r="AE23">
        <v>1</v>
      </c>
      <c r="AG23" t="s">
        <v>932</v>
      </c>
      <c r="AH23">
        <v>1</v>
      </c>
      <c r="AJ23" t="s">
        <v>983</v>
      </c>
      <c r="AK23">
        <v>0</v>
      </c>
      <c r="AM23" t="s">
        <v>934</v>
      </c>
      <c r="AN23">
        <v>1</v>
      </c>
      <c r="AP23" t="s">
        <v>935</v>
      </c>
      <c r="AQ23">
        <v>1</v>
      </c>
      <c r="AS23" t="s">
        <v>962</v>
      </c>
      <c r="AT23">
        <v>1</v>
      </c>
      <c r="AV23" t="s">
        <v>957</v>
      </c>
      <c r="AW23">
        <v>1</v>
      </c>
      <c r="AY23" t="s">
        <v>938</v>
      </c>
      <c r="AZ23">
        <v>1</v>
      </c>
      <c r="BB23" t="s">
        <v>939</v>
      </c>
      <c r="BC23">
        <v>1</v>
      </c>
      <c r="BE23" t="s">
        <v>711</v>
      </c>
      <c r="BF23">
        <v>0</v>
      </c>
      <c r="BH23" t="s">
        <v>726</v>
      </c>
      <c r="BI23">
        <v>1</v>
      </c>
      <c r="BK23" t="s">
        <v>726</v>
      </c>
      <c r="BL23">
        <v>1</v>
      </c>
      <c r="BN23" t="s">
        <v>942</v>
      </c>
      <c r="BO23">
        <v>1</v>
      </c>
      <c r="BQ23" t="s">
        <v>943</v>
      </c>
      <c r="BR23">
        <v>1</v>
      </c>
      <c r="BT23" t="s">
        <v>944</v>
      </c>
      <c r="BU23">
        <v>1</v>
      </c>
      <c r="BW23" t="s">
        <v>945</v>
      </c>
      <c r="BX23">
        <v>1</v>
      </c>
      <c r="BZ23" t="s">
        <v>938</v>
      </c>
      <c r="CA23">
        <v>1</v>
      </c>
      <c r="CC23" t="s">
        <v>726</v>
      </c>
      <c r="CD23">
        <v>1</v>
      </c>
      <c r="CF23" t="s">
        <v>946</v>
      </c>
      <c r="CG23">
        <v>0</v>
      </c>
      <c r="CI23" t="s">
        <v>946</v>
      </c>
      <c r="CJ23">
        <v>1</v>
      </c>
      <c r="CL23" t="s">
        <v>960</v>
      </c>
      <c r="CM23">
        <v>1</v>
      </c>
      <c r="CO23" t="s">
        <v>948</v>
      </c>
      <c r="CP23">
        <v>1</v>
      </c>
      <c r="CR23" t="s">
        <v>949</v>
      </c>
      <c r="CS23">
        <v>1</v>
      </c>
      <c r="CU23" t="s">
        <v>726</v>
      </c>
      <c r="CV23">
        <v>1</v>
      </c>
      <c r="CX23" t="s">
        <v>951</v>
      </c>
      <c r="CY23">
        <v>1</v>
      </c>
      <c r="DA23" t="s">
        <v>952</v>
      </c>
      <c r="DB23">
        <v>1</v>
      </c>
    </row>
    <row r="24" spans="1:106" x14ac:dyDescent="0.25">
      <c r="A24">
        <v>39</v>
      </c>
      <c r="B24">
        <v>45463.630613425928</v>
      </c>
      <c r="C24">
        <v>45463.639988425923</v>
      </c>
      <c r="D24" t="s">
        <v>781</v>
      </c>
      <c r="E24" t="s">
        <v>107</v>
      </c>
      <c r="F24">
        <v>21</v>
      </c>
      <c r="I24" t="s">
        <v>489</v>
      </c>
      <c r="L24" t="s">
        <v>927</v>
      </c>
      <c r="M24">
        <v>1</v>
      </c>
      <c r="O24" t="s">
        <v>774</v>
      </c>
      <c r="P24">
        <v>1</v>
      </c>
      <c r="R24" t="s">
        <v>928</v>
      </c>
      <c r="S24">
        <v>1</v>
      </c>
      <c r="U24" t="s">
        <v>929</v>
      </c>
      <c r="V24">
        <v>1</v>
      </c>
      <c r="X24" t="s">
        <v>930</v>
      </c>
      <c r="Y24">
        <v>1</v>
      </c>
      <c r="AA24" t="s">
        <v>929</v>
      </c>
      <c r="AB24">
        <v>1</v>
      </c>
      <c r="AD24" t="s">
        <v>953</v>
      </c>
      <c r="AE24">
        <v>0</v>
      </c>
      <c r="AG24" t="s">
        <v>932</v>
      </c>
      <c r="AH24">
        <v>1</v>
      </c>
      <c r="AJ24" t="s">
        <v>955</v>
      </c>
      <c r="AK24">
        <v>0</v>
      </c>
      <c r="AM24" t="s">
        <v>934</v>
      </c>
      <c r="AN24">
        <v>1</v>
      </c>
      <c r="AP24" t="s">
        <v>935</v>
      </c>
      <c r="AQ24">
        <v>1</v>
      </c>
      <c r="AS24" t="s">
        <v>956</v>
      </c>
      <c r="AT24">
        <v>0</v>
      </c>
      <c r="AV24" t="s">
        <v>957</v>
      </c>
      <c r="AW24">
        <v>1</v>
      </c>
      <c r="AY24" t="s">
        <v>938</v>
      </c>
      <c r="AZ24">
        <v>1</v>
      </c>
      <c r="BB24" t="s">
        <v>939</v>
      </c>
      <c r="BC24">
        <v>1</v>
      </c>
      <c r="BE24" t="s">
        <v>968</v>
      </c>
      <c r="BF24">
        <v>0</v>
      </c>
      <c r="BH24" t="s">
        <v>726</v>
      </c>
      <c r="BI24">
        <v>1</v>
      </c>
      <c r="BK24" t="s">
        <v>726</v>
      </c>
      <c r="BL24">
        <v>1</v>
      </c>
      <c r="BN24" t="s">
        <v>942</v>
      </c>
      <c r="BO24">
        <v>1</v>
      </c>
      <c r="BQ24" t="s">
        <v>970</v>
      </c>
      <c r="BR24">
        <v>0</v>
      </c>
      <c r="BT24" t="s">
        <v>959</v>
      </c>
      <c r="BU24">
        <v>0</v>
      </c>
      <c r="BW24" t="s">
        <v>945</v>
      </c>
      <c r="BX24">
        <v>1</v>
      </c>
      <c r="BZ24" t="s">
        <v>938</v>
      </c>
      <c r="CA24">
        <v>1</v>
      </c>
      <c r="CC24" t="s">
        <v>999</v>
      </c>
      <c r="CD24">
        <v>0</v>
      </c>
      <c r="CF24" t="s">
        <v>946</v>
      </c>
      <c r="CG24">
        <v>0</v>
      </c>
      <c r="CI24" t="s">
        <v>946</v>
      </c>
      <c r="CJ24">
        <v>1</v>
      </c>
      <c r="CL24" t="s">
        <v>947</v>
      </c>
      <c r="CM24">
        <v>0</v>
      </c>
      <c r="CO24" t="s">
        <v>947</v>
      </c>
      <c r="CP24">
        <v>0</v>
      </c>
      <c r="CR24" t="s">
        <v>949</v>
      </c>
      <c r="CS24">
        <v>1</v>
      </c>
      <c r="CU24" t="s">
        <v>950</v>
      </c>
      <c r="CV24">
        <v>0</v>
      </c>
      <c r="CX24" t="s">
        <v>951</v>
      </c>
      <c r="CY24">
        <v>1</v>
      </c>
      <c r="DA24" t="s">
        <v>952</v>
      </c>
      <c r="DB24">
        <v>1</v>
      </c>
    </row>
    <row r="25" spans="1:106" x14ac:dyDescent="0.25">
      <c r="A25">
        <v>40</v>
      </c>
      <c r="B25">
        <v>45463.632696759261</v>
      </c>
      <c r="C25">
        <v>45463.640069444446</v>
      </c>
      <c r="D25" t="s">
        <v>714</v>
      </c>
      <c r="E25" t="s">
        <v>160</v>
      </c>
      <c r="F25">
        <v>31</v>
      </c>
      <c r="I25" t="s">
        <v>490</v>
      </c>
      <c r="L25" t="s">
        <v>927</v>
      </c>
      <c r="M25">
        <v>1</v>
      </c>
      <c r="O25" t="s">
        <v>774</v>
      </c>
      <c r="P25">
        <v>1</v>
      </c>
      <c r="R25" t="s">
        <v>928</v>
      </c>
      <c r="S25">
        <v>1</v>
      </c>
      <c r="U25" t="s">
        <v>929</v>
      </c>
      <c r="V25">
        <v>1</v>
      </c>
      <c r="X25" t="s">
        <v>930</v>
      </c>
      <c r="Y25">
        <v>1</v>
      </c>
      <c r="AA25" t="s">
        <v>929</v>
      </c>
      <c r="AB25">
        <v>1</v>
      </c>
      <c r="AD25" t="s">
        <v>931</v>
      </c>
      <c r="AE25">
        <v>1</v>
      </c>
      <c r="AG25" t="s">
        <v>932</v>
      </c>
      <c r="AH25">
        <v>1</v>
      </c>
      <c r="AJ25" t="s">
        <v>933</v>
      </c>
      <c r="AK25">
        <v>1</v>
      </c>
      <c r="AM25" t="s">
        <v>934</v>
      </c>
      <c r="AN25">
        <v>1</v>
      </c>
      <c r="AP25" t="s">
        <v>935</v>
      </c>
      <c r="AQ25">
        <v>1</v>
      </c>
      <c r="AS25" t="s">
        <v>936</v>
      </c>
      <c r="AT25">
        <v>0</v>
      </c>
      <c r="AV25" t="s">
        <v>957</v>
      </c>
      <c r="AW25">
        <v>1</v>
      </c>
      <c r="AY25" t="s">
        <v>938</v>
      </c>
      <c r="AZ25">
        <v>1</v>
      </c>
      <c r="BB25" t="s">
        <v>939</v>
      </c>
      <c r="BC25">
        <v>1</v>
      </c>
      <c r="BE25" t="s">
        <v>940</v>
      </c>
      <c r="BF25">
        <v>1</v>
      </c>
      <c r="BH25" t="s">
        <v>726</v>
      </c>
      <c r="BI25">
        <v>1</v>
      </c>
      <c r="BK25" t="s">
        <v>726</v>
      </c>
      <c r="BL25">
        <v>1</v>
      </c>
      <c r="BN25" t="s">
        <v>942</v>
      </c>
      <c r="BO25">
        <v>1</v>
      </c>
      <c r="BQ25" t="s">
        <v>943</v>
      </c>
      <c r="BR25">
        <v>1</v>
      </c>
      <c r="BT25" t="s">
        <v>944</v>
      </c>
      <c r="BU25">
        <v>1</v>
      </c>
      <c r="BW25" t="s">
        <v>945</v>
      </c>
      <c r="BX25">
        <v>1</v>
      </c>
      <c r="BZ25" t="s">
        <v>938</v>
      </c>
      <c r="CA25">
        <v>1</v>
      </c>
      <c r="CC25" t="s">
        <v>726</v>
      </c>
      <c r="CD25">
        <v>1</v>
      </c>
      <c r="CF25" t="s">
        <v>963</v>
      </c>
      <c r="CG25">
        <v>1</v>
      </c>
      <c r="CI25" t="s">
        <v>946</v>
      </c>
      <c r="CJ25">
        <v>1</v>
      </c>
      <c r="CL25" t="s">
        <v>960</v>
      </c>
      <c r="CM25">
        <v>1</v>
      </c>
      <c r="CO25" t="s">
        <v>948</v>
      </c>
      <c r="CP25">
        <v>1</v>
      </c>
      <c r="CR25" t="s">
        <v>949</v>
      </c>
      <c r="CS25">
        <v>1</v>
      </c>
      <c r="CU25" t="s">
        <v>726</v>
      </c>
      <c r="CV25">
        <v>1</v>
      </c>
      <c r="CX25" t="s">
        <v>951</v>
      </c>
      <c r="CY25">
        <v>1</v>
      </c>
      <c r="DA25" t="s">
        <v>952</v>
      </c>
      <c r="DB25">
        <v>1</v>
      </c>
    </row>
    <row r="26" spans="1:106" x14ac:dyDescent="0.25">
      <c r="A26">
        <v>41</v>
      </c>
      <c r="B26">
        <v>45463.630254629628</v>
      </c>
      <c r="C26">
        <v>45463.640277777777</v>
      </c>
      <c r="D26" t="s">
        <v>792</v>
      </c>
      <c r="E26" t="s">
        <v>147</v>
      </c>
      <c r="F26">
        <v>18</v>
      </c>
      <c r="I26" t="s">
        <v>488</v>
      </c>
      <c r="L26" t="s">
        <v>927</v>
      </c>
      <c r="M26">
        <v>1</v>
      </c>
      <c r="O26" t="s">
        <v>774</v>
      </c>
      <c r="P26">
        <v>1</v>
      </c>
      <c r="R26" t="s">
        <v>928</v>
      </c>
      <c r="S26">
        <v>1</v>
      </c>
      <c r="U26" t="s">
        <v>987</v>
      </c>
      <c r="V26">
        <v>0</v>
      </c>
      <c r="X26" t="s">
        <v>930</v>
      </c>
      <c r="Y26">
        <v>1</v>
      </c>
      <c r="AA26" t="s">
        <v>929</v>
      </c>
      <c r="AB26">
        <v>1</v>
      </c>
      <c r="AD26" t="s">
        <v>931</v>
      </c>
      <c r="AE26">
        <v>1</v>
      </c>
      <c r="AG26" t="s">
        <v>932</v>
      </c>
      <c r="AH26">
        <v>1</v>
      </c>
      <c r="AJ26" t="s">
        <v>933</v>
      </c>
      <c r="AK26">
        <v>1</v>
      </c>
      <c r="AM26" t="s">
        <v>935</v>
      </c>
      <c r="AN26">
        <v>0</v>
      </c>
      <c r="AP26" t="s">
        <v>934</v>
      </c>
      <c r="AQ26">
        <v>0</v>
      </c>
      <c r="AS26" t="s">
        <v>979</v>
      </c>
      <c r="AT26">
        <v>0</v>
      </c>
      <c r="AV26" t="s">
        <v>957</v>
      </c>
      <c r="AW26">
        <v>1</v>
      </c>
      <c r="AY26" t="s">
        <v>980</v>
      </c>
      <c r="AZ26">
        <v>0</v>
      </c>
      <c r="BB26" t="s">
        <v>939</v>
      </c>
      <c r="BC26">
        <v>1</v>
      </c>
      <c r="BE26" t="s">
        <v>711</v>
      </c>
      <c r="BF26">
        <v>0</v>
      </c>
      <c r="BH26" t="s">
        <v>989</v>
      </c>
      <c r="BI26">
        <v>0</v>
      </c>
      <c r="BK26" t="s">
        <v>958</v>
      </c>
      <c r="BL26">
        <v>0</v>
      </c>
      <c r="BN26" t="s">
        <v>942</v>
      </c>
      <c r="BO26">
        <v>1</v>
      </c>
      <c r="BQ26" t="s">
        <v>943</v>
      </c>
      <c r="BR26">
        <v>1</v>
      </c>
      <c r="BT26" t="s">
        <v>944</v>
      </c>
      <c r="BU26">
        <v>1</v>
      </c>
      <c r="BW26" t="s">
        <v>984</v>
      </c>
      <c r="BX26">
        <v>0</v>
      </c>
      <c r="BZ26" t="s">
        <v>957</v>
      </c>
      <c r="CA26">
        <v>0</v>
      </c>
      <c r="CC26" t="s">
        <v>726</v>
      </c>
      <c r="CD26">
        <v>1</v>
      </c>
      <c r="CF26" t="s">
        <v>973</v>
      </c>
      <c r="CG26">
        <v>0</v>
      </c>
      <c r="CI26" t="s">
        <v>946</v>
      </c>
      <c r="CJ26">
        <v>1</v>
      </c>
      <c r="CL26" t="s">
        <v>947</v>
      </c>
      <c r="CM26">
        <v>0</v>
      </c>
      <c r="CO26" t="s">
        <v>948</v>
      </c>
      <c r="CP26">
        <v>1</v>
      </c>
      <c r="CR26" t="s">
        <v>974</v>
      </c>
      <c r="CS26">
        <v>0</v>
      </c>
      <c r="CU26" t="s">
        <v>726</v>
      </c>
      <c r="CV26">
        <v>1</v>
      </c>
      <c r="CX26" t="s">
        <v>951</v>
      </c>
      <c r="CY26">
        <v>1</v>
      </c>
      <c r="DA26" t="s">
        <v>982</v>
      </c>
      <c r="DB26">
        <v>0</v>
      </c>
    </row>
    <row r="27" spans="1:106" x14ac:dyDescent="0.25">
      <c r="A27">
        <v>42</v>
      </c>
      <c r="B27">
        <v>45463.63009259259</v>
      </c>
      <c r="C27">
        <v>45463.640879629631</v>
      </c>
      <c r="D27" t="s">
        <v>793</v>
      </c>
      <c r="E27" t="s">
        <v>152</v>
      </c>
      <c r="F27">
        <v>18</v>
      </c>
      <c r="I27" t="s">
        <v>488</v>
      </c>
      <c r="L27" t="s">
        <v>716</v>
      </c>
      <c r="M27">
        <v>0</v>
      </c>
      <c r="O27" t="s">
        <v>774</v>
      </c>
      <c r="P27">
        <v>1</v>
      </c>
      <c r="R27" t="s">
        <v>928</v>
      </c>
      <c r="S27">
        <v>1</v>
      </c>
      <c r="U27" t="s">
        <v>929</v>
      </c>
      <c r="V27">
        <v>1</v>
      </c>
      <c r="X27" t="s">
        <v>930</v>
      </c>
      <c r="Y27">
        <v>1</v>
      </c>
      <c r="AA27" t="s">
        <v>929</v>
      </c>
      <c r="AB27">
        <v>1</v>
      </c>
      <c r="AD27" t="s">
        <v>931</v>
      </c>
      <c r="AE27">
        <v>1</v>
      </c>
      <c r="AG27" t="s">
        <v>932</v>
      </c>
      <c r="AH27">
        <v>1</v>
      </c>
      <c r="AJ27" t="s">
        <v>933</v>
      </c>
      <c r="AK27">
        <v>1</v>
      </c>
      <c r="AM27" t="s">
        <v>934</v>
      </c>
      <c r="AN27">
        <v>1</v>
      </c>
      <c r="AP27" t="s">
        <v>934</v>
      </c>
      <c r="AQ27">
        <v>0</v>
      </c>
      <c r="AS27" t="s">
        <v>936</v>
      </c>
      <c r="AT27">
        <v>0</v>
      </c>
      <c r="AV27" t="s">
        <v>957</v>
      </c>
      <c r="AW27">
        <v>1</v>
      </c>
      <c r="AY27" t="s">
        <v>938</v>
      </c>
      <c r="AZ27">
        <v>1</v>
      </c>
      <c r="BB27" t="s">
        <v>939</v>
      </c>
      <c r="BC27">
        <v>1</v>
      </c>
      <c r="BE27" t="s">
        <v>711</v>
      </c>
      <c r="BF27">
        <v>0</v>
      </c>
      <c r="BH27" t="s">
        <v>726</v>
      </c>
      <c r="BI27">
        <v>1</v>
      </c>
      <c r="BK27" t="s">
        <v>958</v>
      </c>
      <c r="BL27">
        <v>0</v>
      </c>
      <c r="BN27" t="s">
        <v>976</v>
      </c>
      <c r="BO27">
        <v>0</v>
      </c>
      <c r="BQ27" t="s">
        <v>943</v>
      </c>
      <c r="BR27">
        <v>1</v>
      </c>
      <c r="BT27" t="s">
        <v>959</v>
      </c>
      <c r="BU27">
        <v>0</v>
      </c>
      <c r="BW27" t="s">
        <v>945</v>
      </c>
      <c r="BX27">
        <v>1</v>
      </c>
      <c r="BZ27" t="s">
        <v>971</v>
      </c>
      <c r="CA27">
        <v>0</v>
      </c>
      <c r="CC27" t="s">
        <v>726</v>
      </c>
      <c r="CD27">
        <v>1</v>
      </c>
      <c r="CF27" t="s">
        <v>973</v>
      </c>
      <c r="CG27">
        <v>0</v>
      </c>
      <c r="CI27" t="s">
        <v>963</v>
      </c>
      <c r="CJ27">
        <v>0</v>
      </c>
      <c r="CL27" t="s">
        <v>960</v>
      </c>
      <c r="CM27">
        <v>1</v>
      </c>
      <c r="CO27" t="s">
        <v>947</v>
      </c>
      <c r="CP27">
        <v>0</v>
      </c>
      <c r="CR27" t="s">
        <v>974</v>
      </c>
      <c r="CS27">
        <v>0</v>
      </c>
      <c r="CU27" t="s">
        <v>726</v>
      </c>
      <c r="CV27">
        <v>1</v>
      </c>
      <c r="CX27" t="s">
        <v>943</v>
      </c>
      <c r="CY27">
        <v>0</v>
      </c>
      <c r="DA27" t="s">
        <v>787</v>
      </c>
      <c r="DB27">
        <v>0</v>
      </c>
    </row>
    <row r="28" spans="1:106" x14ac:dyDescent="0.25">
      <c r="A28">
        <v>43</v>
      </c>
      <c r="B28">
        <v>45463.630393518521</v>
      </c>
      <c r="C28">
        <v>45463.6408912037</v>
      </c>
      <c r="D28" t="s">
        <v>777</v>
      </c>
      <c r="E28" t="s">
        <v>120</v>
      </c>
      <c r="F28">
        <v>24</v>
      </c>
      <c r="I28" t="s">
        <v>158</v>
      </c>
      <c r="L28" t="s">
        <v>927</v>
      </c>
      <c r="M28">
        <v>1</v>
      </c>
      <c r="O28" t="s">
        <v>774</v>
      </c>
      <c r="P28">
        <v>1</v>
      </c>
      <c r="R28" t="s">
        <v>928</v>
      </c>
      <c r="S28">
        <v>1</v>
      </c>
      <c r="U28" t="s">
        <v>929</v>
      </c>
      <c r="V28">
        <v>1</v>
      </c>
      <c r="X28" t="s">
        <v>930</v>
      </c>
      <c r="Y28">
        <v>1</v>
      </c>
      <c r="AA28" t="s">
        <v>929</v>
      </c>
      <c r="AB28">
        <v>1</v>
      </c>
      <c r="AD28" t="s">
        <v>931</v>
      </c>
      <c r="AE28">
        <v>1</v>
      </c>
      <c r="AG28" t="s">
        <v>932</v>
      </c>
      <c r="AH28">
        <v>1</v>
      </c>
      <c r="AJ28" t="s">
        <v>933</v>
      </c>
      <c r="AK28">
        <v>1</v>
      </c>
      <c r="AM28" t="s">
        <v>1000</v>
      </c>
      <c r="AN28">
        <v>0</v>
      </c>
      <c r="AP28" t="s">
        <v>934</v>
      </c>
      <c r="AQ28">
        <v>0</v>
      </c>
      <c r="AS28" t="s">
        <v>962</v>
      </c>
      <c r="AT28">
        <v>1</v>
      </c>
      <c r="AV28" t="s">
        <v>957</v>
      </c>
      <c r="AW28">
        <v>1</v>
      </c>
      <c r="AY28" t="s">
        <v>938</v>
      </c>
      <c r="AZ28">
        <v>1</v>
      </c>
      <c r="BB28" t="s">
        <v>939</v>
      </c>
      <c r="BC28">
        <v>1</v>
      </c>
      <c r="BE28" t="s">
        <v>940</v>
      </c>
      <c r="BF28">
        <v>1</v>
      </c>
      <c r="BH28" t="s">
        <v>726</v>
      </c>
      <c r="BI28">
        <v>1</v>
      </c>
      <c r="BK28" t="s">
        <v>726</v>
      </c>
      <c r="BL28">
        <v>1</v>
      </c>
      <c r="BN28" t="s">
        <v>969</v>
      </c>
      <c r="BO28">
        <v>0</v>
      </c>
      <c r="BQ28" t="s">
        <v>943</v>
      </c>
      <c r="BR28">
        <v>1</v>
      </c>
      <c r="BT28" t="s">
        <v>991</v>
      </c>
      <c r="BU28">
        <v>0</v>
      </c>
      <c r="BW28" t="s">
        <v>945</v>
      </c>
      <c r="BX28">
        <v>1</v>
      </c>
      <c r="BZ28" t="s">
        <v>938</v>
      </c>
      <c r="CA28">
        <v>1</v>
      </c>
      <c r="CC28" t="s">
        <v>726</v>
      </c>
      <c r="CD28">
        <v>1</v>
      </c>
      <c r="CF28" t="s">
        <v>946</v>
      </c>
      <c r="CG28">
        <v>0</v>
      </c>
      <c r="CI28" t="s">
        <v>946</v>
      </c>
      <c r="CJ28">
        <v>1</v>
      </c>
      <c r="CL28" t="s">
        <v>997</v>
      </c>
      <c r="CM28">
        <v>0</v>
      </c>
      <c r="CO28" t="s">
        <v>948</v>
      </c>
      <c r="CP28">
        <v>1</v>
      </c>
      <c r="CR28" t="s">
        <v>974</v>
      </c>
      <c r="CS28">
        <v>0</v>
      </c>
      <c r="CU28" t="s">
        <v>726</v>
      </c>
      <c r="CV28">
        <v>1</v>
      </c>
      <c r="CX28" t="s">
        <v>951</v>
      </c>
      <c r="CY28">
        <v>1</v>
      </c>
      <c r="DA28" t="s">
        <v>975</v>
      </c>
      <c r="DB28">
        <v>0</v>
      </c>
    </row>
    <row r="29" spans="1:106" x14ac:dyDescent="0.25">
      <c r="A29">
        <v>44</v>
      </c>
      <c r="B29">
        <v>45463.630196759259</v>
      </c>
      <c r="C29">
        <v>45463.640902777777</v>
      </c>
      <c r="D29" t="s">
        <v>800</v>
      </c>
      <c r="E29" t="s">
        <v>125</v>
      </c>
      <c r="F29">
        <v>23</v>
      </c>
      <c r="I29" t="s">
        <v>486</v>
      </c>
      <c r="L29" t="s">
        <v>964</v>
      </c>
      <c r="M29">
        <v>0</v>
      </c>
      <c r="O29" t="s">
        <v>774</v>
      </c>
      <c r="P29">
        <v>1</v>
      </c>
      <c r="R29" t="s">
        <v>928</v>
      </c>
      <c r="S29">
        <v>1</v>
      </c>
      <c r="U29" t="s">
        <v>929</v>
      </c>
      <c r="V29">
        <v>1</v>
      </c>
      <c r="X29" t="s">
        <v>930</v>
      </c>
      <c r="Y29">
        <v>1</v>
      </c>
      <c r="AA29" t="s">
        <v>929</v>
      </c>
      <c r="AB29">
        <v>1</v>
      </c>
      <c r="AD29" t="s">
        <v>953</v>
      </c>
      <c r="AE29">
        <v>0</v>
      </c>
      <c r="AG29" t="s">
        <v>954</v>
      </c>
      <c r="AH29">
        <v>0</v>
      </c>
      <c r="AJ29" t="s">
        <v>967</v>
      </c>
      <c r="AK29">
        <v>0</v>
      </c>
      <c r="AM29" t="s">
        <v>934</v>
      </c>
      <c r="AN29">
        <v>1</v>
      </c>
      <c r="AP29" t="s">
        <v>935</v>
      </c>
      <c r="AQ29">
        <v>1</v>
      </c>
      <c r="AS29" t="s">
        <v>956</v>
      </c>
      <c r="AT29">
        <v>0</v>
      </c>
      <c r="AV29" t="s">
        <v>937</v>
      </c>
      <c r="AW29">
        <v>0</v>
      </c>
      <c r="AY29" t="s">
        <v>938</v>
      </c>
      <c r="AZ29">
        <v>1</v>
      </c>
      <c r="BB29" t="s">
        <v>939</v>
      </c>
      <c r="BC29">
        <v>1</v>
      </c>
      <c r="BE29" t="s">
        <v>940</v>
      </c>
      <c r="BF29">
        <v>1</v>
      </c>
      <c r="BH29" t="s">
        <v>726</v>
      </c>
      <c r="BI29">
        <v>1</v>
      </c>
      <c r="BK29" t="s">
        <v>726</v>
      </c>
      <c r="BL29">
        <v>1</v>
      </c>
      <c r="BN29" t="s">
        <v>942</v>
      </c>
      <c r="BO29">
        <v>1</v>
      </c>
      <c r="BQ29" t="s">
        <v>943</v>
      </c>
      <c r="BR29">
        <v>1</v>
      </c>
      <c r="BT29" t="s">
        <v>944</v>
      </c>
      <c r="BU29">
        <v>1</v>
      </c>
      <c r="BW29" t="s">
        <v>945</v>
      </c>
      <c r="BX29">
        <v>1</v>
      </c>
      <c r="BZ29" t="s">
        <v>938</v>
      </c>
      <c r="CA29">
        <v>1</v>
      </c>
      <c r="CC29" t="s">
        <v>726</v>
      </c>
      <c r="CD29">
        <v>1</v>
      </c>
      <c r="CF29" t="s">
        <v>946</v>
      </c>
      <c r="CG29">
        <v>0</v>
      </c>
      <c r="CI29" t="s">
        <v>973</v>
      </c>
      <c r="CJ29">
        <v>0</v>
      </c>
      <c r="CL29" t="s">
        <v>997</v>
      </c>
      <c r="CM29">
        <v>0</v>
      </c>
      <c r="CO29" t="s">
        <v>948</v>
      </c>
      <c r="CP29">
        <v>1</v>
      </c>
      <c r="CR29" t="s">
        <v>949</v>
      </c>
      <c r="CS29">
        <v>1</v>
      </c>
      <c r="CU29" t="s">
        <v>726</v>
      </c>
      <c r="CV29">
        <v>1</v>
      </c>
      <c r="CX29" t="s">
        <v>951</v>
      </c>
      <c r="CY29">
        <v>1</v>
      </c>
      <c r="DA29" t="s">
        <v>952</v>
      </c>
      <c r="DB29">
        <v>1</v>
      </c>
    </row>
    <row r="30" spans="1:106" x14ac:dyDescent="0.25">
      <c r="A30">
        <v>45</v>
      </c>
      <c r="B30">
        <v>45463.630162037036</v>
      </c>
      <c r="C30">
        <v>45463.641099537039</v>
      </c>
      <c r="D30" t="s">
        <v>788</v>
      </c>
      <c r="E30" t="s">
        <v>166</v>
      </c>
      <c r="F30">
        <v>25</v>
      </c>
      <c r="I30" t="s">
        <v>491</v>
      </c>
      <c r="L30" t="s">
        <v>964</v>
      </c>
      <c r="M30">
        <v>0</v>
      </c>
      <c r="O30" t="s">
        <v>774</v>
      </c>
      <c r="P30">
        <v>1</v>
      </c>
      <c r="R30" t="s">
        <v>928</v>
      </c>
      <c r="S30">
        <v>1</v>
      </c>
      <c r="U30" t="s">
        <v>929</v>
      </c>
      <c r="V30">
        <v>1</v>
      </c>
      <c r="X30" t="s">
        <v>930</v>
      </c>
      <c r="Y30">
        <v>1</v>
      </c>
      <c r="AA30" t="s">
        <v>929</v>
      </c>
      <c r="AB30">
        <v>1</v>
      </c>
      <c r="AD30" t="s">
        <v>931</v>
      </c>
      <c r="AE30">
        <v>1</v>
      </c>
      <c r="AG30" t="s">
        <v>988</v>
      </c>
      <c r="AH30">
        <v>0</v>
      </c>
      <c r="AJ30" t="s">
        <v>933</v>
      </c>
      <c r="AK30">
        <v>1</v>
      </c>
      <c r="AM30" t="s">
        <v>934</v>
      </c>
      <c r="AN30">
        <v>1</v>
      </c>
      <c r="AP30" t="s">
        <v>935</v>
      </c>
      <c r="AQ30">
        <v>1</v>
      </c>
      <c r="AS30" t="s">
        <v>956</v>
      </c>
      <c r="AT30">
        <v>0</v>
      </c>
      <c r="AV30" t="s">
        <v>957</v>
      </c>
      <c r="AW30">
        <v>1</v>
      </c>
      <c r="AY30" t="s">
        <v>938</v>
      </c>
      <c r="AZ30">
        <v>1</v>
      </c>
      <c r="BB30" t="s">
        <v>939</v>
      </c>
      <c r="BC30">
        <v>1</v>
      </c>
      <c r="BE30" t="s">
        <v>940</v>
      </c>
      <c r="BF30">
        <v>1</v>
      </c>
      <c r="BH30" t="s">
        <v>726</v>
      </c>
      <c r="BI30">
        <v>1</v>
      </c>
      <c r="BK30" t="s">
        <v>726</v>
      </c>
      <c r="BL30">
        <v>1</v>
      </c>
      <c r="BN30" t="s">
        <v>942</v>
      </c>
      <c r="BO30">
        <v>1</v>
      </c>
      <c r="BQ30" t="s">
        <v>970</v>
      </c>
      <c r="BR30">
        <v>0</v>
      </c>
      <c r="BT30" t="s">
        <v>944</v>
      </c>
      <c r="BU30">
        <v>1</v>
      </c>
      <c r="BW30" t="s">
        <v>945</v>
      </c>
      <c r="BX30">
        <v>1</v>
      </c>
      <c r="BZ30" t="s">
        <v>938</v>
      </c>
      <c r="CA30">
        <v>1</v>
      </c>
      <c r="CC30" t="s">
        <v>726</v>
      </c>
      <c r="CD30">
        <v>1</v>
      </c>
      <c r="CF30" t="s">
        <v>946</v>
      </c>
      <c r="CG30">
        <v>0</v>
      </c>
      <c r="CI30" t="s">
        <v>946</v>
      </c>
      <c r="CJ30">
        <v>1</v>
      </c>
      <c r="CL30" t="s">
        <v>997</v>
      </c>
      <c r="CM30">
        <v>0</v>
      </c>
      <c r="CO30" t="s">
        <v>948</v>
      </c>
      <c r="CP30">
        <v>1</v>
      </c>
      <c r="CR30" t="s">
        <v>949</v>
      </c>
      <c r="CS30">
        <v>1</v>
      </c>
      <c r="CU30" t="s">
        <v>950</v>
      </c>
      <c r="CV30">
        <v>0</v>
      </c>
      <c r="CX30" t="s">
        <v>951</v>
      </c>
      <c r="CY30">
        <v>1</v>
      </c>
      <c r="DA30" t="s">
        <v>952</v>
      </c>
      <c r="DB30">
        <v>1</v>
      </c>
    </row>
    <row r="31" spans="1:106" x14ac:dyDescent="0.25">
      <c r="A31">
        <v>46</v>
      </c>
      <c r="B31">
        <v>45463.630104166667</v>
      </c>
      <c r="C31">
        <v>45463.641331018516</v>
      </c>
      <c r="D31" t="s">
        <v>775</v>
      </c>
      <c r="E31" t="s">
        <v>150</v>
      </c>
      <c r="F31">
        <v>19</v>
      </c>
      <c r="I31" t="s">
        <v>488</v>
      </c>
      <c r="L31" t="s">
        <v>977</v>
      </c>
      <c r="M31">
        <v>0</v>
      </c>
      <c r="O31" t="s">
        <v>1001</v>
      </c>
      <c r="P31">
        <v>0</v>
      </c>
      <c r="R31" t="s">
        <v>928</v>
      </c>
      <c r="S31">
        <v>1</v>
      </c>
      <c r="U31" t="s">
        <v>929</v>
      </c>
      <c r="V31">
        <v>1</v>
      </c>
      <c r="X31" t="s">
        <v>930</v>
      </c>
      <c r="Y31">
        <v>1</v>
      </c>
      <c r="AA31" t="s">
        <v>929</v>
      </c>
      <c r="AB31">
        <v>1</v>
      </c>
      <c r="AD31" t="s">
        <v>966</v>
      </c>
      <c r="AE31">
        <v>0</v>
      </c>
      <c r="AG31" t="s">
        <v>932</v>
      </c>
      <c r="AH31">
        <v>1</v>
      </c>
      <c r="AJ31" t="s">
        <v>933</v>
      </c>
      <c r="AK31">
        <v>1</v>
      </c>
      <c r="AM31" t="s">
        <v>934</v>
      </c>
      <c r="AN31">
        <v>1</v>
      </c>
      <c r="AP31" t="s">
        <v>935</v>
      </c>
      <c r="AQ31">
        <v>1</v>
      </c>
      <c r="AS31" t="s">
        <v>962</v>
      </c>
      <c r="AT31">
        <v>1</v>
      </c>
      <c r="AV31" t="s">
        <v>994</v>
      </c>
      <c r="AW31">
        <v>0</v>
      </c>
      <c r="AY31" t="s">
        <v>938</v>
      </c>
      <c r="AZ31">
        <v>1</v>
      </c>
      <c r="BB31" t="s">
        <v>939</v>
      </c>
      <c r="BC31">
        <v>1</v>
      </c>
      <c r="BE31" t="s">
        <v>940</v>
      </c>
      <c r="BF31">
        <v>1</v>
      </c>
      <c r="BH31" t="s">
        <v>726</v>
      </c>
      <c r="BI31">
        <v>1</v>
      </c>
      <c r="BK31" t="s">
        <v>726</v>
      </c>
      <c r="BL31">
        <v>1</v>
      </c>
      <c r="BN31" t="s">
        <v>976</v>
      </c>
      <c r="BO31">
        <v>0</v>
      </c>
      <c r="BQ31" t="s">
        <v>970</v>
      </c>
      <c r="BR31">
        <v>0</v>
      </c>
      <c r="BT31" t="s">
        <v>944</v>
      </c>
      <c r="BU31">
        <v>1</v>
      </c>
      <c r="BW31" t="s">
        <v>945</v>
      </c>
      <c r="BX31">
        <v>1</v>
      </c>
      <c r="BZ31" t="s">
        <v>971</v>
      </c>
      <c r="CA31">
        <v>0</v>
      </c>
      <c r="CC31" t="s">
        <v>999</v>
      </c>
      <c r="CD31">
        <v>0</v>
      </c>
      <c r="CF31" t="s">
        <v>946</v>
      </c>
      <c r="CG31">
        <v>0</v>
      </c>
      <c r="CI31" t="s">
        <v>973</v>
      </c>
      <c r="CJ31">
        <v>0</v>
      </c>
      <c r="CL31" t="s">
        <v>947</v>
      </c>
      <c r="CM31">
        <v>0</v>
      </c>
      <c r="CO31" t="s">
        <v>948</v>
      </c>
      <c r="CP31">
        <v>1</v>
      </c>
      <c r="CR31" t="s">
        <v>949</v>
      </c>
      <c r="CS31">
        <v>1</v>
      </c>
      <c r="CU31" t="s">
        <v>950</v>
      </c>
      <c r="CV31">
        <v>0</v>
      </c>
      <c r="CX31" t="s">
        <v>951</v>
      </c>
      <c r="CY31">
        <v>1</v>
      </c>
      <c r="DA31" t="s">
        <v>982</v>
      </c>
      <c r="DB31">
        <v>0</v>
      </c>
    </row>
    <row r="32" spans="1:106" x14ac:dyDescent="0.25">
      <c r="A32">
        <v>47</v>
      </c>
      <c r="B32">
        <v>45463.633703703701</v>
      </c>
      <c r="C32">
        <v>45463.641446759262</v>
      </c>
      <c r="D32" t="s">
        <v>778</v>
      </c>
      <c r="E32" t="s">
        <v>173</v>
      </c>
      <c r="F32">
        <v>17</v>
      </c>
      <c r="I32" t="s">
        <v>491</v>
      </c>
      <c r="L32" t="s">
        <v>716</v>
      </c>
      <c r="M32">
        <v>0</v>
      </c>
      <c r="O32" t="s">
        <v>774</v>
      </c>
      <c r="P32">
        <v>1</v>
      </c>
      <c r="R32" t="s">
        <v>928</v>
      </c>
      <c r="S32">
        <v>1</v>
      </c>
      <c r="U32" t="s">
        <v>929</v>
      </c>
      <c r="V32">
        <v>1</v>
      </c>
      <c r="X32" t="s">
        <v>930</v>
      </c>
      <c r="Y32">
        <v>1</v>
      </c>
      <c r="AA32" t="s">
        <v>929</v>
      </c>
      <c r="AB32">
        <v>1</v>
      </c>
      <c r="AD32" t="s">
        <v>931</v>
      </c>
      <c r="AE32">
        <v>1</v>
      </c>
      <c r="AG32" t="s">
        <v>932</v>
      </c>
      <c r="AH32">
        <v>1</v>
      </c>
      <c r="AJ32" t="s">
        <v>983</v>
      </c>
      <c r="AK32">
        <v>0</v>
      </c>
      <c r="AM32" t="s">
        <v>934</v>
      </c>
      <c r="AN32">
        <v>1</v>
      </c>
      <c r="AP32" t="s">
        <v>935</v>
      </c>
      <c r="AQ32">
        <v>1</v>
      </c>
      <c r="AS32" t="s">
        <v>956</v>
      </c>
      <c r="AT32">
        <v>0</v>
      </c>
      <c r="AV32" t="s">
        <v>937</v>
      </c>
      <c r="AW32">
        <v>0</v>
      </c>
      <c r="AY32" t="s">
        <v>938</v>
      </c>
      <c r="AZ32">
        <v>1</v>
      </c>
      <c r="BB32" t="s">
        <v>939</v>
      </c>
      <c r="BC32">
        <v>1</v>
      </c>
      <c r="BE32" t="s">
        <v>940</v>
      </c>
      <c r="BF32">
        <v>1</v>
      </c>
      <c r="BH32" t="s">
        <v>726</v>
      </c>
      <c r="BI32">
        <v>1</v>
      </c>
      <c r="BK32" t="s">
        <v>726</v>
      </c>
      <c r="BL32">
        <v>1</v>
      </c>
      <c r="BN32" t="s">
        <v>942</v>
      </c>
      <c r="BO32">
        <v>1</v>
      </c>
      <c r="BQ32" t="s">
        <v>970</v>
      </c>
      <c r="BR32">
        <v>0</v>
      </c>
      <c r="BT32" t="s">
        <v>959</v>
      </c>
      <c r="BU32">
        <v>0</v>
      </c>
      <c r="BW32" t="s">
        <v>984</v>
      </c>
      <c r="BX32">
        <v>0</v>
      </c>
      <c r="BZ32" t="s">
        <v>971</v>
      </c>
      <c r="CA32">
        <v>0</v>
      </c>
      <c r="CC32" t="s">
        <v>972</v>
      </c>
      <c r="CD32">
        <v>0</v>
      </c>
      <c r="CF32" t="s">
        <v>963</v>
      </c>
      <c r="CG32">
        <v>1</v>
      </c>
      <c r="CI32" t="s">
        <v>973</v>
      </c>
      <c r="CJ32">
        <v>0</v>
      </c>
      <c r="CL32" t="s">
        <v>947</v>
      </c>
      <c r="CM32">
        <v>0</v>
      </c>
      <c r="CO32" t="s">
        <v>947</v>
      </c>
      <c r="CP32">
        <v>0</v>
      </c>
      <c r="CR32" t="s">
        <v>949</v>
      </c>
      <c r="CS32">
        <v>1</v>
      </c>
      <c r="CU32" t="s">
        <v>950</v>
      </c>
      <c r="CV32">
        <v>0</v>
      </c>
      <c r="CX32" t="s">
        <v>995</v>
      </c>
      <c r="CY32">
        <v>0</v>
      </c>
      <c r="DA32" t="s">
        <v>787</v>
      </c>
      <c r="DB32">
        <v>0</v>
      </c>
    </row>
    <row r="33" spans="1:106" x14ac:dyDescent="0.25">
      <c r="A33">
        <v>48</v>
      </c>
      <c r="B33">
        <v>45463.630196759259</v>
      </c>
      <c r="C33">
        <v>45463.641770833332</v>
      </c>
      <c r="D33" t="s">
        <v>803</v>
      </c>
      <c r="E33" t="s">
        <v>154</v>
      </c>
      <c r="F33">
        <v>22</v>
      </c>
      <c r="I33" t="s">
        <v>158</v>
      </c>
      <c r="L33" t="s">
        <v>977</v>
      </c>
      <c r="M33">
        <v>0</v>
      </c>
      <c r="O33" t="s">
        <v>774</v>
      </c>
      <c r="P33">
        <v>1</v>
      </c>
      <c r="R33" t="s">
        <v>928</v>
      </c>
      <c r="S33">
        <v>1</v>
      </c>
      <c r="U33" t="s">
        <v>929</v>
      </c>
      <c r="V33">
        <v>1</v>
      </c>
      <c r="X33" t="s">
        <v>930</v>
      </c>
      <c r="Y33">
        <v>1</v>
      </c>
      <c r="AA33" t="s">
        <v>929</v>
      </c>
      <c r="AB33">
        <v>1</v>
      </c>
      <c r="AD33" t="s">
        <v>953</v>
      </c>
      <c r="AE33">
        <v>0</v>
      </c>
      <c r="AG33" t="s">
        <v>932</v>
      </c>
      <c r="AH33">
        <v>1</v>
      </c>
      <c r="AJ33" t="s">
        <v>933</v>
      </c>
      <c r="AK33">
        <v>1</v>
      </c>
      <c r="AM33" t="s">
        <v>934</v>
      </c>
      <c r="AN33">
        <v>1</v>
      </c>
      <c r="AP33" t="s">
        <v>935</v>
      </c>
      <c r="AQ33">
        <v>1</v>
      </c>
      <c r="AS33" t="s">
        <v>956</v>
      </c>
      <c r="AT33">
        <v>0</v>
      </c>
      <c r="AV33" t="s">
        <v>957</v>
      </c>
      <c r="AW33">
        <v>1</v>
      </c>
      <c r="AY33" t="s">
        <v>938</v>
      </c>
      <c r="AZ33">
        <v>1</v>
      </c>
      <c r="BB33" t="s">
        <v>939</v>
      </c>
      <c r="BC33">
        <v>1</v>
      </c>
      <c r="BE33" t="s">
        <v>711</v>
      </c>
      <c r="BF33">
        <v>0</v>
      </c>
      <c r="BH33" t="s">
        <v>726</v>
      </c>
      <c r="BI33">
        <v>1</v>
      </c>
      <c r="BK33" t="s">
        <v>958</v>
      </c>
      <c r="BL33">
        <v>0</v>
      </c>
      <c r="BN33" t="s">
        <v>942</v>
      </c>
      <c r="BO33">
        <v>1</v>
      </c>
      <c r="BQ33" t="s">
        <v>943</v>
      </c>
      <c r="BR33">
        <v>1</v>
      </c>
      <c r="BT33" t="s">
        <v>944</v>
      </c>
      <c r="BU33">
        <v>1</v>
      </c>
      <c r="BW33" t="s">
        <v>984</v>
      </c>
      <c r="BX33">
        <v>0</v>
      </c>
      <c r="BZ33" t="s">
        <v>971</v>
      </c>
      <c r="CA33">
        <v>0</v>
      </c>
      <c r="CC33" t="s">
        <v>726</v>
      </c>
      <c r="CD33">
        <v>1</v>
      </c>
      <c r="CF33" t="s">
        <v>946</v>
      </c>
      <c r="CG33">
        <v>0</v>
      </c>
      <c r="CI33" t="s">
        <v>946</v>
      </c>
      <c r="CJ33">
        <v>1</v>
      </c>
      <c r="CL33" t="s">
        <v>947</v>
      </c>
      <c r="CM33">
        <v>0</v>
      </c>
      <c r="CO33" t="s">
        <v>948</v>
      </c>
      <c r="CP33">
        <v>1</v>
      </c>
      <c r="CR33" t="s">
        <v>949</v>
      </c>
      <c r="CS33">
        <v>1</v>
      </c>
      <c r="CU33" t="s">
        <v>950</v>
      </c>
      <c r="CV33">
        <v>0</v>
      </c>
      <c r="CX33" t="s">
        <v>951</v>
      </c>
      <c r="CY33">
        <v>1</v>
      </c>
      <c r="DA33" t="s">
        <v>952</v>
      </c>
      <c r="DB33">
        <v>1</v>
      </c>
    </row>
    <row r="34" spans="1:106" x14ac:dyDescent="0.25">
      <c r="A34">
        <v>49</v>
      </c>
      <c r="B34">
        <v>45463.629976851851</v>
      </c>
      <c r="C34">
        <v>45463.642060185186</v>
      </c>
      <c r="D34" t="s">
        <v>820</v>
      </c>
      <c r="E34" t="s">
        <v>163</v>
      </c>
      <c r="F34">
        <v>24</v>
      </c>
      <c r="I34" t="s">
        <v>491</v>
      </c>
      <c r="L34" t="s">
        <v>927</v>
      </c>
      <c r="M34">
        <v>1</v>
      </c>
      <c r="O34" t="s">
        <v>774</v>
      </c>
      <c r="P34">
        <v>1</v>
      </c>
      <c r="R34" t="s">
        <v>928</v>
      </c>
      <c r="S34">
        <v>1</v>
      </c>
      <c r="U34" t="s">
        <v>987</v>
      </c>
      <c r="V34">
        <v>0</v>
      </c>
      <c r="X34" t="s">
        <v>930</v>
      </c>
      <c r="Y34">
        <v>1</v>
      </c>
      <c r="AA34" t="s">
        <v>929</v>
      </c>
      <c r="AB34">
        <v>1</v>
      </c>
      <c r="AD34" t="s">
        <v>931</v>
      </c>
      <c r="AE34">
        <v>1</v>
      </c>
      <c r="AG34" t="s">
        <v>932</v>
      </c>
      <c r="AH34">
        <v>1</v>
      </c>
      <c r="AJ34" t="s">
        <v>933</v>
      </c>
      <c r="AK34">
        <v>1</v>
      </c>
      <c r="AM34" t="s">
        <v>934</v>
      </c>
      <c r="AN34">
        <v>1</v>
      </c>
      <c r="AP34" t="s">
        <v>935</v>
      </c>
      <c r="AQ34">
        <v>1</v>
      </c>
      <c r="AS34" t="s">
        <v>956</v>
      </c>
      <c r="AT34">
        <v>0</v>
      </c>
      <c r="AV34" t="s">
        <v>957</v>
      </c>
      <c r="AW34">
        <v>1</v>
      </c>
      <c r="AY34" t="s">
        <v>938</v>
      </c>
      <c r="AZ34">
        <v>1</v>
      </c>
      <c r="BB34" t="s">
        <v>939</v>
      </c>
      <c r="BC34">
        <v>1</v>
      </c>
      <c r="BE34" t="s">
        <v>978</v>
      </c>
      <c r="BF34">
        <v>0</v>
      </c>
      <c r="BH34" t="s">
        <v>726</v>
      </c>
      <c r="BI34">
        <v>1</v>
      </c>
      <c r="BK34" t="s">
        <v>958</v>
      </c>
      <c r="BL34">
        <v>0</v>
      </c>
      <c r="BN34" t="s">
        <v>942</v>
      </c>
      <c r="BO34">
        <v>1</v>
      </c>
      <c r="BQ34" t="s">
        <v>943</v>
      </c>
      <c r="BR34">
        <v>1</v>
      </c>
      <c r="BT34" t="s">
        <v>944</v>
      </c>
      <c r="BU34">
        <v>1</v>
      </c>
      <c r="BW34" t="s">
        <v>945</v>
      </c>
      <c r="BX34">
        <v>1</v>
      </c>
      <c r="BZ34" t="s">
        <v>938</v>
      </c>
      <c r="CA34">
        <v>1</v>
      </c>
      <c r="CC34" t="s">
        <v>999</v>
      </c>
      <c r="CD34">
        <v>0</v>
      </c>
      <c r="CF34" t="s">
        <v>973</v>
      </c>
      <c r="CG34">
        <v>0</v>
      </c>
      <c r="CI34" t="s">
        <v>946</v>
      </c>
      <c r="CJ34">
        <v>1</v>
      </c>
      <c r="CL34" t="s">
        <v>947</v>
      </c>
      <c r="CM34">
        <v>0</v>
      </c>
      <c r="CO34" t="s">
        <v>948</v>
      </c>
      <c r="CP34">
        <v>1</v>
      </c>
      <c r="CR34" t="s">
        <v>981</v>
      </c>
      <c r="CS34">
        <v>0</v>
      </c>
      <c r="CU34" t="s">
        <v>726</v>
      </c>
      <c r="CV34">
        <v>1</v>
      </c>
      <c r="CX34" t="s">
        <v>951</v>
      </c>
      <c r="CY34">
        <v>1</v>
      </c>
      <c r="DA34" t="s">
        <v>952</v>
      </c>
      <c r="DB34">
        <v>1</v>
      </c>
    </row>
    <row r="35" spans="1:106" x14ac:dyDescent="0.25">
      <c r="A35">
        <v>50</v>
      </c>
      <c r="B35">
        <v>45463.631273148145</v>
      </c>
      <c r="C35">
        <v>45463.642175925925</v>
      </c>
      <c r="D35" t="s">
        <v>805</v>
      </c>
      <c r="E35" t="s">
        <v>104</v>
      </c>
      <c r="F35">
        <v>24</v>
      </c>
      <c r="I35" t="s">
        <v>489</v>
      </c>
      <c r="L35" t="s">
        <v>927</v>
      </c>
      <c r="M35">
        <v>1</v>
      </c>
      <c r="O35" t="s">
        <v>774</v>
      </c>
      <c r="P35">
        <v>1</v>
      </c>
      <c r="R35" t="s">
        <v>928</v>
      </c>
      <c r="S35">
        <v>1</v>
      </c>
      <c r="U35" t="s">
        <v>987</v>
      </c>
      <c r="V35">
        <v>0</v>
      </c>
      <c r="X35" t="s">
        <v>930</v>
      </c>
      <c r="Y35">
        <v>1</v>
      </c>
      <c r="AA35" t="s">
        <v>929</v>
      </c>
      <c r="AB35">
        <v>1</v>
      </c>
      <c r="AD35" t="s">
        <v>931</v>
      </c>
      <c r="AE35">
        <v>1</v>
      </c>
      <c r="AG35" t="s">
        <v>932</v>
      </c>
      <c r="AH35">
        <v>1</v>
      </c>
      <c r="AJ35" t="s">
        <v>933</v>
      </c>
      <c r="AK35">
        <v>1</v>
      </c>
      <c r="AM35" t="s">
        <v>934</v>
      </c>
      <c r="AN35">
        <v>1</v>
      </c>
      <c r="AP35" t="s">
        <v>935</v>
      </c>
      <c r="AQ35">
        <v>1</v>
      </c>
      <c r="AS35" t="s">
        <v>956</v>
      </c>
      <c r="AT35">
        <v>0</v>
      </c>
      <c r="AV35" t="s">
        <v>957</v>
      </c>
      <c r="AW35">
        <v>1</v>
      </c>
      <c r="AY35" t="s">
        <v>938</v>
      </c>
      <c r="AZ35">
        <v>1</v>
      </c>
      <c r="BB35" t="s">
        <v>939</v>
      </c>
      <c r="BC35">
        <v>1</v>
      </c>
      <c r="BE35" t="s">
        <v>940</v>
      </c>
      <c r="BF35">
        <v>1</v>
      </c>
      <c r="BH35" t="s">
        <v>726</v>
      </c>
      <c r="BI35">
        <v>1</v>
      </c>
      <c r="BK35" t="s">
        <v>958</v>
      </c>
      <c r="BL35">
        <v>0</v>
      </c>
      <c r="BN35" t="s">
        <v>942</v>
      </c>
      <c r="BO35">
        <v>1</v>
      </c>
      <c r="BQ35" t="s">
        <v>970</v>
      </c>
      <c r="BR35">
        <v>0</v>
      </c>
      <c r="BT35" t="s">
        <v>991</v>
      </c>
      <c r="BU35">
        <v>0</v>
      </c>
      <c r="BW35" t="s">
        <v>945</v>
      </c>
      <c r="BX35">
        <v>1</v>
      </c>
      <c r="BZ35" t="s">
        <v>971</v>
      </c>
      <c r="CA35">
        <v>0</v>
      </c>
      <c r="CC35" t="s">
        <v>726</v>
      </c>
      <c r="CD35">
        <v>1</v>
      </c>
      <c r="CF35" t="s">
        <v>973</v>
      </c>
      <c r="CG35">
        <v>0</v>
      </c>
      <c r="CI35" t="s">
        <v>946</v>
      </c>
      <c r="CJ35">
        <v>1</v>
      </c>
      <c r="CL35" t="s">
        <v>947</v>
      </c>
      <c r="CM35">
        <v>0</v>
      </c>
      <c r="CO35" t="s">
        <v>948</v>
      </c>
      <c r="CP35">
        <v>1</v>
      </c>
      <c r="CR35" t="s">
        <v>949</v>
      </c>
      <c r="CS35">
        <v>1</v>
      </c>
      <c r="CU35" t="s">
        <v>726</v>
      </c>
      <c r="CV35">
        <v>1</v>
      </c>
      <c r="CX35" t="s">
        <v>951</v>
      </c>
      <c r="CY35">
        <v>1</v>
      </c>
      <c r="DA35" t="s">
        <v>952</v>
      </c>
      <c r="DB35">
        <v>1</v>
      </c>
    </row>
    <row r="36" spans="1:106" x14ac:dyDescent="0.25">
      <c r="A36">
        <v>51</v>
      </c>
      <c r="B36">
        <v>45463.630208333336</v>
      </c>
      <c r="C36">
        <v>45463.643634259257</v>
      </c>
      <c r="D36" t="s">
        <v>769</v>
      </c>
      <c r="E36" t="s">
        <v>169</v>
      </c>
      <c r="F36">
        <v>16</v>
      </c>
      <c r="I36" t="s">
        <v>491</v>
      </c>
      <c r="L36" t="s">
        <v>716</v>
      </c>
      <c r="M36">
        <v>0</v>
      </c>
      <c r="O36" t="s">
        <v>774</v>
      </c>
      <c r="P36">
        <v>1</v>
      </c>
      <c r="R36" t="s">
        <v>965</v>
      </c>
      <c r="S36">
        <v>0</v>
      </c>
      <c r="U36" t="s">
        <v>929</v>
      </c>
      <c r="V36">
        <v>1</v>
      </c>
      <c r="X36" t="s">
        <v>1002</v>
      </c>
      <c r="Y36">
        <v>0</v>
      </c>
      <c r="AA36" t="s">
        <v>987</v>
      </c>
      <c r="AB36">
        <v>0</v>
      </c>
      <c r="AD36" t="s">
        <v>953</v>
      </c>
      <c r="AE36">
        <v>0</v>
      </c>
      <c r="AG36" t="s">
        <v>988</v>
      </c>
      <c r="AH36">
        <v>0</v>
      </c>
      <c r="AJ36" t="s">
        <v>967</v>
      </c>
      <c r="AK36">
        <v>0</v>
      </c>
      <c r="AM36" t="s">
        <v>934</v>
      </c>
      <c r="AN36">
        <v>1</v>
      </c>
      <c r="AP36" t="s">
        <v>935</v>
      </c>
      <c r="AQ36">
        <v>1</v>
      </c>
      <c r="AS36" t="s">
        <v>962</v>
      </c>
      <c r="AT36">
        <v>1</v>
      </c>
      <c r="AV36" t="s">
        <v>938</v>
      </c>
      <c r="AW36">
        <v>0</v>
      </c>
      <c r="AY36" t="s">
        <v>938</v>
      </c>
      <c r="AZ36">
        <v>1</v>
      </c>
      <c r="BB36" t="s">
        <v>939</v>
      </c>
      <c r="BC36">
        <v>1</v>
      </c>
      <c r="BE36" t="s">
        <v>940</v>
      </c>
      <c r="BF36">
        <v>1</v>
      </c>
      <c r="BH36" t="s">
        <v>726</v>
      </c>
      <c r="BI36">
        <v>1</v>
      </c>
      <c r="BK36" t="s">
        <v>726</v>
      </c>
      <c r="BL36">
        <v>1</v>
      </c>
      <c r="BN36" t="s">
        <v>942</v>
      </c>
      <c r="BO36">
        <v>1</v>
      </c>
      <c r="BQ36" t="s">
        <v>990</v>
      </c>
      <c r="BR36">
        <v>0</v>
      </c>
      <c r="BT36" t="s">
        <v>944</v>
      </c>
      <c r="BU36">
        <v>1</v>
      </c>
      <c r="BW36" t="s">
        <v>957</v>
      </c>
      <c r="BX36">
        <v>0</v>
      </c>
      <c r="BZ36" t="s">
        <v>971</v>
      </c>
      <c r="CA36">
        <v>0</v>
      </c>
      <c r="CC36" t="s">
        <v>726</v>
      </c>
      <c r="CD36">
        <v>1</v>
      </c>
      <c r="CF36" t="s">
        <v>946</v>
      </c>
      <c r="CG36">
        <v>0</v>
      </c>
      <c r="CI36" t="s">
        <v>963</v>
      </c>
      <c r="CJ36">
        <v>0</v>
      </c>
      <c r="CL36" t="s">
        <v>947</v>
      </c>
      <c r="CM36">
        <v>0</v>
      </c>
      <c r="CO36" t="s">
        <v>948</v>
      </c>
      <c r="CP36">
        <v>1</v>
      </c>
      <c r="CR36" t="s">
        <v>949</v>
      </c>
      <c r="CS36">
        <v>1</v>
      </c>
      <c r="CU36" t="s">
        <v>726</v>
      </c>
      <c r="CV36">
        <v>1</v>
      </c>
      <c r="CX36" t="s">
        <v>943</v>
      </c>
      <c r="CY36">
        <v>0</v>
      </c>
      <c r="DA36" t="s">
        <v>982</v>
      </c>
      <c r="DB36">
        <v>0</v>
      </c>
    </row>
    <row r="37" spans="1:106" x14ac:dyDescent="0.25">
      <c r="A37">
        <v>52</v>
      </c>
      <c r="B37">
        <v>45463.635879629626</v>
      </c>
      <c r="C37">
        <v>45463.643761574072</v>
      </c>
      <c r="D37" t="s">
        <v>741</v>
      </c>
      <c r="E37" t="s">
        <v>119</v>
      </c>
      <c r="F37">
        <v>19</v>
      </c>
      <c r="I37" t="s">
        <v>486</v>
      </c>
      <c r="L37" t="s">
        <v>964</v>
      </c>
      <c r="M37">
        <v>0</v>
      </c>
      <c r="O37" t="s">
        <v>1003</v>
      </c>
      <c r="P37">
        <v>0</v>
      </c>
      <c r="R37" t="s">
        <v>928</v>
      </c>
      <c r="S37">
        <v>1</v>
      </c>
      <c r="U37" t="s">
        <v>929</v>
      </c>
      <c r="V37">
        <v>1</v>
      </c>
      <c r="X37" t="s">
        <v>930</v>
      </c>
      <c r="Y37">
        <v>1</v>
      </c>
      <c r="AA37" t="s">
        <v>929</v>
      </c>
      <c r="AB37">
        <v>1</v>
      </c>
      <c r="AD37" t="s">
        <v>931</v>
      </c>
      <c r="AE37">
        <v>1</v>
      </c>
      <c r="AG37" t="s">
        <v>932</v>
      </c>
      <c r="AH37">
        <v>1</v>
      </c>
      <c r="AJ37" t="s">
        <v>933</v>
      </c>
      <c r="AK37">
        <v>1</v>
      </c>
      <c r="AM37" t="s">
        <v>934</v>
      </c>
      <c r="AN37">
        <v>1</v>
      </c>
      <c r="AP37" t="s">
        <v>934</v>
      </c>
      <c r="AQ37">
        <v>0</v>
      </c>
      <c r="AS37" t="s">
        <v>936</v>
      </c>
      <c r="AT37">
        <v>0</v>
      </c>
      <c r="AV37" t="s">
        <v>938</v>
      </c>
      <c r="AW37">
        <v>0</v>
      </c>
      <c r="AY37" t="s">
        <v>938</v>
      </c>
      <c r="AZ37">
        <v>1</v>
      </c>
      <c r="BB37" t="s">
        <v>939</v>
      </c>
      <c r="BC37">
        <v>1</v>
      </c>
      <c r="BE37" t="s">
        <v>968</v>
      </c>
      <c r="BF37">
        <v>0</v>
      </c>
      <c r="BH37" t="s">
        <v>726</v>
      </c>
      <c r="BI37">
        <v>1</v>
      </c>
      <c r="BK37" t="s">
        <v>726</v>
      </c>
      <c r="BL37">
        <v>1</v>
      </c>
      <c r="BN37" t="s">
        <v>976</v>
      </c>
      <c r="BO37">
        <v>0</v>
      </c>
      <c r="BQ37" t="s">
        <v>998</v>
      </c>
      <c r="BR37">
        <v>0</v>
      </c>
      <c r="BT37" t="s">
        <v>959</v>
      </c>
      <c r="BU37">
        <v>0</v>
      </c>
      <c r="BW37" t="s">
        <v>945</v>
      </c>
      <c r="BX37">
        <v>1</v>
      </c>
      <c r="BZ37" t="s">
        <v>938</v>
      </c>
      <c r="CA37">
        <v>1</v>
      </c>
      <c r="CC37" t="s">
        <v>726</v>
      </c>
      <c r="CD37">
        <v>1</v>
      </c>
      <c r="CF37" t="s">
        <v>963</v>
      </c>
      <c r="CG37">
        <v>1</v>
      </c>
      <c r="CI37" t="s">
        <v>963</v>
      </c>
      <c r="CJ37">
        <v>0</v>
      </c>
      <c r="CL37" t="s">
        <v>947</v>
      </c>
      <c r="CM37">
        <v>0</v>
      </c>
      <c r="CO37" t="s">
        <v>948</v>
      </c>
      <c r="CP37">
        <v>1</v>
      </c>
      <c r="CR37" t="s">
        <v>974</v>
      </c>
      <c r="CS37">
        <v>0</v>
      </c>
      <c r="CU37" t="s">
        <v>726</v>
      </c>
      <c r="CV37">
        <v>1</v>
      </c>
      <c r="CX37" t="s">
        <v>951</v>
      </c>
      <c r="CY37">
        <v>1</v>
      </c>
      <c r="DA37" t="s">
        <v>787</v>
      </c>
      <c r="DB37">
        <v>0</v>
      </c>
    </row>
    <row r="38" spans="1:106" x14ac:dyDescent="0.25">
      <c r="A38">
        <v>53</v>
      </c>
      <c r="B38">
        <v>45463.630219907405</v>
      </c>
      <c r="C38">
        <v>45463.643831018519</v>
      </c>
      <c r="D38" t="s">
        <v>811</v>
      </c>
      <c r="E38" t="s">
        <v>167</v>
      </c>
      <c r="F38">
        <v>17</v>
      </c>
      <c r="I38" t="s">
        <v>491</v>
      </c>
      <c r="L38" t="s">
        <v>964</v>
      </c>
      <c r="M38">
        <v>0</v>
      </c>
      <c r="O38" t="s">
        <v>774</v>
      </c>
      <c r="P38">
        <v>1</v>
      </c>
      <c r="R38" t="s">
        <v>1004</v>
      </c>
      <c r="S38">
        <v>0</v>
      </c>
      <c r="U38" t="s">
        <v>929</v>
      </c>
      <c r="V38">
        <v>1</v>
      </c>
      <c r="X38" t="s">
        <v>930</v>
      </c>
      <c r="Y38">
        <v>1</v>
      </c>
      <c r="AA38" t="s">
        <v>1005</v>
      </c>
      <c r="AB38">
        <v>0</v>
      </c>
      <c r="AD38" t="s">
        <v>1006</v>
      </c>
      <c r="AE38">
        <v>0</v>
      </c>
      <c r="AG38" t="s">
        <v>932</v>
      </c>
      <c r="AH38">
        <v>1</v>
      </c>
      <c r="AJ38" t="s">
        <v>967</v>
      </c>
      <c r="AK38">
        <v>0</v>
      </c>
      <c r="AM38" t="s">
        <v>934</v>
      </c>
      <c r="AN38">
        <v>1</v>
      </c>
      <c r="AP38" t="s">
        <v>935</v>
      </c>
      <c r="AQ38">
        <v>1</v>
      </c>
      <c r="AS38" t="s">
        <v>962</v>
      </c>
      <c r="AT38">
        <v>1</v>
      </c>
      <c r="AV38" t="s">
        <v>994</v>
      </c>
      <c r="AW38">
        <v>0</v>
      </c>
      <c r="AY38" t="s">
        <v>938</v>
      </c>
      <c r="AZ38">
        <v>1</v>
      </c>
      <c r="BB38" t="s">
        <v>939</v>
      </c>
      <c r="BC38">
        <v>1</v>
      </c>
      <c r="BE38" t="s">
        <v>940</v>
      </c>
      <c r="BF38">
        <v>1</v>
      </c>
      <c r="BH38" t="s">
        <v>726</v>
      </c>
      <c r="BI38">
        <v>1</v>
      </c>
      <c r="BK38" t="s">
        <v>726</v>
      </c>
      <c r="BL38">
        <v>1</v>
      </c>
      <c r="BN38" t="s">
        <v>976</v>
      </c>
      <c r="BO38">
        <v>0</v>
      </c>
      <c r="BQ38" t="s">
        <v>970</v>
      </c>
      <c r="BR38">
        <v>0</v>
      </c>
      <c r="BT38" t="s">
        <v>944</v>
      </c>
      <c r="BU38">
        <v>1</v>
      </c>
      <c r="BW38" t="s">
        <v>957</v>
      </c>
      <c r="BX38">
        <v>0</v>
      </c>
      <c r="BZ38" t="s">
        <v>1007</v>
      </c>
      <c r="CA38">
        <v>0</v>
      </c>
      <c r="CC38" t="s">
        <v>726</v>
      </c>
      <c r="CD38">
        <v>1</v>
      </c>
      <c r="CF38" t="s">
        <v>973</v>
      </c>
      <c r="CG38">
        <v>0</v>
      </c>
      <c r="CI38" t="s">
        <v>973</v>
      </c>
      <c r="CJ38">
        <v>0</v>
      </c>
      <c r="CL38" t="s">
        <v>947</v>
      </c>
      <c r="CM38">
        <v>0</v>
      </c>
      <c r="CO38" t="s">
        <v>1008</v>
      </c>
      <c r="CP38">
        <v>0</v>
      </c>
      <c r="CR38" t="s">
        <v>981</v>
      </c>
      <c r="CS38">
        <v>0</v>
      </c>
      <c r="CU38" t="s">
        <v>726</v>
      </c>
      <c r="CV38">
        <v>1</v>
      </c>
      <c r="CX38" t="s">
        <v>951</v>
      </c>
      <c r="CY38">
        <v>1</v>
      </c>
      <c r="DA38" t="s">
        <v>952</v>
      </c>
      <c r="DB38">
        <v>1</v>
      </c>
    </row>
    <row r="39" spans="1:106" x14ac:dyDescent="0.25">
      <c r="A39">
        <v>54</v>
      </c>
      <c r="B39">
        <v>45463.631550925929</v>
      </c>
      <c r="C39">
        <v>45463.644201388888</v>
      </c>
      <c r="D39" t="s">
        <v>795</v>
      </c>
      <c r="E39" t="s">
        <v>63</v>
      </c>
      <c r="F39">
        <v>20</v>
      </c>
      <c r="I39" t="s">
        <v>487</v>
      </c>
      <c r="L39" t="s">
        <v>927</v>
      </c>
      <c r="M39">
        <v>1</v>
      </c>
      <c r="O39" t="s">
        <v>774</v>
      </c>
      <c r="P39">
        <v>1</v>
      </c>
      <c r="R39" t="s">
        <v>928</v>
      </c>
      <c r="S39">
        <v>1</v>
      </c>
      <c r="U39" t="s">
        <v>929</v>
      </c>
      <c r="V39">
        <v>1</v>
      </c>
      <c r="X39" t="s">
        <v>930</v>
      </c>
      <c r="Y39">
        <v>1</v>
      </c>
      <c r="AA39" t="s">
        <v>929</v>
      </c>
      <c r="AB39">
        <v>1</v>
      </c>
      <c r="AD39" t="s">
        <v>931</v>
      </c>
      <c r="AE39">
        <v>1</v>
      </c>
      <c r="AG39" t="s">
        <v>932</v>
      </c>
      <c r="AH39">
        <v>1</v>
      </c>
      <c r="AJ39" t="s">
        <v>933</v>
      </c>
      <c r="AK39">
        <v>1</v>
      </c>
      <c r="AM39" t="s">
        <v>934</v>
      </c>
      <c r="AN39">
        <v>1</v>
      </c>
      <c r="AP39" t="s">
        <v>934</v>
      </c>
      <c r="AQ39">
        <v>0</v>
      </c>
      <c r="AS39" t="s">
        <v>962</v>
      </c>
      <c r="AT39">
        <v>1</v>
      </c>
      <c r="AV39" t="s">
        <v>937</v>
      </c>
      <c r="AW39">
        <v>0</v>
      </c>
      <c r="AY39" t="s">
        <v>938</v>
      </c>
      <c r="AZ39">
        <v>1</v>
      </c>
      <c r="BB39" t="s">
        <v>939</v>
      </c>
      <c r="BC39">
        <v>1</v>
      </c>
      <c r="BE39" t="s">
        <v>978</v>
      </c>
      <c r="BF39">
        <v>0</v>
      </c>
      <c r="BH39" t="s">
        <v>989</v>
      </c>
      <c r="BI39">
        <v>0</v>
      </c>
      <c r="BK39" t="s">
        <v>726</v>
      </c>
      <c r="BL39">
        <v>1</v>
      </c>
      <c r="BN39" t="s">
        <v>976</v>
      </c>
      <c r="BO39">
        <v>0</v>
      </c>
      <c r="BQ39" t="s">
        <v>943</v>
      </c>
      <c r="BR39">
        <v>1</v>
      </c>
      <c r="BT39" t="s">
        <v>944</v>
      </c>
      <c r="BU39">
        <v>1</v>
      </c>
      <c r="BW39" t="s">
        <v>984</v>
      </c>
      <c r="BX39">
        <v>0</v>
      </c>
      <c r="BZ39" t="s">
        <v>938</v>
      </c>
      <c r="CA39">
        <v>1</v>
      </c>
      <c r="CC39" t="s">
        <v>972</v>
      </c>
      <c r="CD39">
        <v>0</v>
      </c>
      <c r="CF39" t="s">
        <v>973</v>
      </c>
      <c r="CG39">
        <v>0</v>
      </c>
      <c r="CI39" t="s">
        <v>946</v>
      </c>
      <c r="CJ39">
        <v>1</v>
      </c>
      <c r="CL39" t="s">
        <v>1009</v>
      </c>
      <c r="CM39">
        <v>0</v>
      </c>
      <c r="CO39" t="s">
        <v>947</v>
      </c>
      <c r="CP39">
        <v>0</v>
      </c>
      <c r="CR39" t="s">
        <v>981</v>
      </c>
      <c r="CS39">
        <v>0</v>
      </c>
      <c r="CU39" t="s">
        <v>726</v>
      </c>
      <c r="CV39">
        <v>1</v>
      </c>
      <c r="CX39" t="s">
        <v>995</v>
      </c>
      <c r="CY39">
        <v>0</v>
      </c>
      <c r="DA39" t="s">
        <v>952</v>
      </c>
      <c r="DB39">
        <v>1</v>
      </c>
    </row>
    <row r="40" spans="1:106" x14ac:dyDescent="0.25">
      <c r="A40">
        <v>55</v>
      </c>
      <c r="B40">
        <v>45463.629942129628</v>
      </c>
      <c r="C40">
        <v>45463.644456018519</v>
      </c>
      <c r="D40" t="s">
        <v>797</v>
      </c>
      <c r="E40" t="s">
        <v>124</v>
      </c>
      <c r="F40">
        <v>21</v>
      </c>
      <c r="I40" t="s">
        <v>158</v>
      </c>
      <c r="L40" t="s">
        <v>964</v>
      </c>
      <c r="M40">
        <v>0</v>
      </c>
      <c r="O40" t="s">
        <v>774</v>
      </c>
      <c r="P40">
        <v>1</v>
      </c>
      <c r="R40" t="s">
        <v>928</v>
      </c>
      <c r="S40">
        <v>1</v>
      </c>
      <c r="U40" t="s">
        <v>929</v>
      </c>
      <c r="V40">
        <v>1</v>
      </c>
      <c r="X40" t="s">
        <v>930</v>
      </c>
      <c r="Y40">
        <v>1</v>
      </c>
      <c r="AA40" t="s">
        <v>929</v>
      </c>
      <c r="AB40">
        <v>1</v>
      </c>
      <c r="AD40" t="s">
        <v>953</v>
      </c>
      <c r="AE40">
        <v>0</v>
      </c>
      <c r="AG40" t="s">
        <v>1010</v>
      </c>
      <c r="AH40">
        <v>0</v>
      </c>
      <c r="AJ40" t="s">
        <v>933</v>
      </c>
      <c r="AK40">
        <v>1</v>
      </c>
      <c r="AM40" t="s">
        <v>934</v>
      </c>
      <c r="AN40">
        <v>1</v>
      </c>
      <c r="AP40" t="s">
        <v>935</v>
      </c>
      <c r="AQ40">
        <v>1</v>
      </c>
      <c r="AS40" t="s">
        <v>979</v>
      </c>
      <c r="AT40">
        <v>0</v>
      </c>
      <c r="AV40" t="s">
        <v>957</v>
      </c>
      <c r="AW40">
        <v>1</v>
      </c>
      <c r="AY40" t="s">
        <v>938</v>
      </c>
      <c r="AZ40">
        <v>1</v>
      </c>
      <c r="BB40" t="s">
        <v>938</v>
      </c>
      <c r="BC40">
        <v>0</v>
      </c>
      <c r="BE40" t="s">
        <v>940</v>
      </c>
      <c r="BF40">
        <v>1</v>
      </c>
      <c r="BH40" t="s">
        <v>726</v>
      </c>
      <c r="BI40">
        <v>1</v>
      </c>
      <c r="BK40" t="s">
        <v>726</v>
      </c>
      <c r="BL40">
        <v>1</v>
      </c>
      <c r="BN40" t="s">
        <v>942</v>
      </c>
      <c r="BO40">
        <v>1</v>
      </c>
      <c r="BQ40" t="s">
        <v>970</v>
      </c>
      <c r="BR40">
        <v>0</v>
      </c>
      <c r="BT40" t="s">
        <v>944</v>
      </c>
      <c r="BU40">
        <v>1</v>
      </c>
      <c r="BW40" t="s">
        <v>945</v>
      </c>
      <c r="BX40">
        <v>1</v>
      </c>
      <c r="BZ40" t="s">
        <v>938</v>
      </c>
      <c r="CA40">
        <v>1</v>
      </c>
      <c r="CC40" t="s">
        <v>726</v>
      </c>
      <c r="CD40">
        <v>1</v>
      </c>
      <c r="CF40" t="s">
        <v>946</v>
      </c>
      <c r="CG40">
        <v>0</v>
      </c>
      <c r="CI40" t="s">
        <v>973</v>
      </c>
      <c r="CJ40">
        <v>0</v>
      </c>
      <c r="CL40" t="s">
        <v>997</v>
      </c>
      <c r="CM40">
        <v>0</v>
      </c>
      <c r="CO40" t="s">
        <v>948</v>
      </c>
      <c r="CP40">
        <v>1</v>
      </c>
      <c r="CR40" t="s">
        <v>974</v>
      </c>
      <c r="CS40">
        <v>0</v>
      </c>
      <c r="CU40" t="s">
        <v>726</v>
      </c>
      <c r="CV40">
        <v>1</v>
      </c>
      <c r="CX40" t="s">
        <v>951</v>
      </c>
      <c r="CY40">
        <v>1</v>
      </c>
      <c r="DA40" t="s">
        <v>982</v>
      </c>
      <c r="DB40">
        <v>0</v>
      </c>
    </row>
    <row r="41" spans="1:106" x14ac:dyDescent="0.25">
      <c r="A41">
        <v>56</v>
      </c>
      <c r="B41">
        <v>45463.631122685183</v>
      </c>
      <c r="C41">
        <v>45463.644803240742</v>
      </c>
      <c r="D41" t="s">
        <v>821</v>
      </c>
      <c r="E41" t="s">
        <v>60</v>
      </c>
      <c r="F41">
        <v>15</v>
      </c>
      <c r="I41" t="s">
        <v>487</v>
      </c>
      <c r="L41" t="s">
        <v>927</v>
      </c>
      <c r="M41">
        <v>1</v>
      </c>
      <c r="O41" t="s">
        <v>774</v>
      </c>
      <c r="P41">
        <v>1</v>
      </c>
      <c r="R41" t="s">
        <v>928</v>
      </c>
      <c r="S41">
        <v>1</v>
      </c>
      <c r="U41" t="s">
        <v>929</v>
      </c>
      <c r="V41">
        <v>1</v>
      </c>
      <c r="X41" t="s">
        <v>930</v>
      </c>
      <c r="Y41">
        <v>1</v>
      </c>
      <c r="AA41" t="s">
        <v>987</v>
      </c>
      <c r="AB41">
        <v>0</v>
      </c>
      <c r="AD41" t="s">
        <v>966</v>
      </c>
      <c r="AE41">
        <v>0</v>
      </c>
      <c r="AG41" t="s">
        <v>932</v>
      </c>
      <c r="AH41">
        <v>1</v>
      </c>
      <c r="AJ41" t="s">
        <v>967</v>
      </c>
      <c r="AK41">
        <v>0</v>
      </c>
      <c r="AM41" t="s">
        <v>1011</v>
      </c>
      <c r="AN41">
        <v>0</v>
      </c>
      <c r="AP41" t="s">
        <v>935</v>
      </c>
      <c r="AQ41">
        <v>1</v>
      </c>
      <c r="AS41" t="s">
        <v>962</v>
      </c>
      <c r="AT41">
        <v>1</v>
      </c>
      <c r="AV41" t="s">
        <v>937</v>
      </c>
      <c r="AW41">
        <v>0</v>
      </c>
      <c r="AY41" t="s">
        <v>938</v>
      </c>
      <c r="AZ41">
        <v>1</v>
      </c>
      <c r="BB41" t="s">
        <v>939</v>
      </c>
      <c r="BC41">
        <v>1</v>
      </c>
      <c r="BE41" t="s">
        <v>940</v>
      </c>
      <c r="BF41">
        <v>1</v>
      </c>
      <c r="BH41" t="s">
        <v>726</v>
      </c>
      <c r="BI41">
        <v>1</v>
      </c>
      <c r="BK41" t="s">
        <v>726</v>
      </c>
      <c r="BL41">
        <v>1</v>
      </c>
      <c r="BN41" t="s">
        <v>976</v>
      </c>
      <c r="BO41">
        <v>0</v>
      </c>
      <c r="BQ41" t="s">
        <v>998</v>
      </c>
      <c r="BR41">
        <v>0</v>
      </c>
      <c r="BT41" t="s">
        <v>959</v>
      </c>
      <c r="BU41">
        <v>0</v>
      </c>
      <c r="BW41" t="s">
        <v>957</v>
      </c>
      <c r="BX41">
        <v>0</v>
      </c>
      <c r="BZ41" t="s">
        <v>971</v>
      </c>
      <c r="CA41">
        <v>0</v>
      </c>
      <c r="CC41" t="s">
        <v>726</v>
      </c>
      <c r="CD41">
        <v>1</v>
      </c>
      <c r="CF41" t="s">
        <v>973</v>
      </c>
      <c r="CG41">
        <v>0</v>
      </c>
      <c r="CI41" t="s">
        <v>973</v>
      </c>
      <c r="CJ41">
        <v>0</v>
      </c>
      <c r="CL41" t="s">
        <v>947</v>
      </c>
      <c r="CM41">
        <v>0</v>
      </c>
      <c r="CO41" t="s">
        <v>1012</v>
      </c>
      <c r="CP41">
        <v>0</v>
      </c>
      <c r="CR41" t="s">
        <v>981</v>
      </c>
      <c r="CS41">
        <v>0</v>
      </c>
      <c r="CU41" t="s">
        <v>950</v>
      </c>
      <c r="CV41">
        <v>0</v>
      </c>
      <c r="CX41" t="s">
        <v>951</v>
      </c>
      <c r="CY41">
        <v>1</v>
      </c>
      <c r="DA41" t="s">
        <v>982</v>
      </c>
      <c r="DB41">
        <v>0</v>
      </c>
    </row>
    <row r="42" spans="1:106" x14ac:dyDescent="0.25">
      <c r="A42">
        <v>57</v>
      </c>
      <c r="B42">
        <v>45463.629976851851</v>
      </c>
      <c r="C42">
        <v>45463.644814814812</v>
      </c>
      <c r="D42" t="s">
        <v>763</v>
      </c>
      <c r="E42" t="s">
        <v>116</v>
      </c>
      <c r="F42">
        <v>21</v>
      </c>
      <c r="I42" t="s">
        <v>489</v>
      </c>
      <c r="L42" t="s">
        <v>977</v>
      </c>
      <c r="M42">
        <v>0</v>
      </c>
      <c r="O42" t="s">
        <v>774</v>
      </c>
      <c r="P42">
        <v>1</v>
      </c>
      <c r="R42" t="s">
        <v>928</v>
      </c>
      <c r="S42">
        <v>1</v>
      </c>
      <c r="U42" t="s">
        <v>929</v>
      </c>
      <c r="V42">
        <v>1</v>
      </c>
      <c r="X42" t="s">
        <v>1013</v>
      </c>
      <c r="Y42">
        <v>0</v>
      </c>
      <c r="AA42" t="s">
        <v>1014</v>
      </c>
      <c r="AB42">
        <v>0</v>
      </c>
      <c r="AD42" t="s">
        <v>931</v>
      </c>
      <c r="AE42">
        <v>1</v>
      </c>
      <c r="AG42" t="s">
        <v>988</v>
      </c>
      <c r="AH42">
        <v>0</v>
      </c>
      <c r="AJ42" t="s">
        <v>967</v>
      </c>
      <c r="AK42">
        <v>0</v>
      </c>
      <c r="AM42" t="s">
        <v>934</v>
      </c>
      <c r="AN42">
        <v>1</v>
      </c>
      <c r="AP42" t="s">
        <v>935</v>
      </c>
      <c r="AQ42">
        <v>1</v>
      </c>
      <c r="AS42" t="s">
        <v>956</v>
      </c>
      <c r="AT42">
        <v>0</v>
      </c>
      <c r="AV42" t="s">
        <v>937</v>
      </c>
      <c r="AW42">
        <v>0</v>
      </c>
      <c r="AY42" t="s">
        <v>938</v>
      </c>
      <c r="AZ42">
        <v>1</v>
      </c>
      <c r="BB42" t="s">
        <v>939</v>
      </c>
      <c r="BC42">
        <v>1</v>
      </c>
      <c r="BE42" t="s">
        <v>940</v>
      </c>
      <c r="BF42">
        <v>1</v>
      </c>
      <c r="BH42" t="s">
        <v>726</v>
      </c>
      <c r="BI42">
        <v>1</v>
      </c>
      <c r="BK42" t="s">
        <v>726</v>
      </c>
      <c r="BL42">
        <v>1</v>
      </c>
      <c r="BN42" t="s">
        <v>942</v>
      </c>
      <c r="BO42">
        <v>1</v>
      </c>
      <c r="BQ42" t="s">
        <v>970</v>
      </c>
      <c r="BR42">
        <v>0</v>
      </c>
      <c r="BT42" t="s">
        <v>944</v>
      </c>
      <c r="BU42">
        <v>1</v>
      </c>
      <c r="BW42" t="s">
        <v>945</v>
      </c>
      <c r="BX42">
        <v>1</v>
      </c>
      <c r="BZ42" t="s">
        <v>938</v>
      </c>
      <c r="CA42">
        <v>1</v>
      </c>
      <c r="CC42" t="s">
        <v>726</v>
      </c>
      <c r="CD42">
        <v>1</v>
      </c>
      <c r="CF42" t="s">
        <v>946</v>
      </c>
      <c r="CG42">
        <v>0</v>
      </c>
      <c r="CI42" t="s">
        <v>946</v>
      </c>
      <c r="CJ42">
        <v>1</v>
      </c>
      <c r="CL42" t="s">
        <v>997</v>
      </c>
      <c r="CM42">
        <v>0</v>
      </c>
      <c r="CO42" t="s">
        <v>948</v>
      </c>
      <c r="CP42">
        <v>1</v>
      </c>
      <c r="CR42" t="s">
        <v>949</v>
      </c>
      <c r="CS42">
        <v>1</v>
      </c>
      <c r="CU42" t="s">
        <v>726</v>
      </c>
      <c r="CV42">
        <v>1</v>
      </c>
      <c r="CX42" t="s">
        <v>951</v>
      </c>
      <c r="CY42">
        <v>1</v>
      </c>
      <c r="DA42" t="s">
        <v>982</v>
      </c>
      <c r="DB42">
        <v>0</v>
      </c>
    </row>
    <row r="43" spans="1:106" x14ac:dyDescent="0.25">
      <c r="A43">
        <v>58</v>
      </c>
      <c r="B43">
        <v>45463.632534722223</v>
      </c>
      <c r="C43">
        <v>45463.644861111112</v>
      </c>
      <c r="D43" t="s">
        <v>817</v>
      </c>
      <c r="E43" t="s">
        <v>488</v>
      </c>
      <c r="F43">
        <v>26</v>
      </c>
      <c r="I43" t="s">
        <v>490</v>
      </c>
      <c r="L43" t="s">
        <v>927</v>
      </c>
      <c r="M43">
        <v>1</v>
      </c>
      <c r="O43" t="s">
        <v>774</v>
      </c>
      <c r="P43">
        <v>1</v>
      </c>
      <c r="R43" t="s">
        <v>928</v>
      </c>
      <c r="S43">
        <v>1</v>
      </c>
      <c r="U43" t="s">
        <v>929</v>
      </c>
      <c r="V43">
        <v>1</v>
      </c>
      <c r="X43" t="s">
        <v>930</v>
      </c>
      <c r="Y43">
        <v>1</v>
      </c>
      <c r="AA43" t="s">
        <v>929</v>
      </c>
      <c r="AB43">
        <v>1</v>
      </c>
      <c r="AD43" t="s">
        <v>931</v>
      </c>
      <c r="AE43">
        <v>1</v>
      </c>
      <c r="AG43" t="s">
        <v>932</v>
      </c>
      <c r="AH43">
        <v>1</v>
      </c>
      <c r="AJ43" t="s">
        <v>933</v>
      </c>
      <c r="AK43">
        <v>1</v>
      </c>
      <c r="AM43" t="s">
        <v>934</v>
      </c>
      <c r="AN43">
        <v>1</v>
      </c>
      <c r="AP43" t="s">
        <v>935</v>
      </c>
      <c r="AQ43">
        <v>1</v>
      </c>
      <c r="AS43" t="s">
        <v>956</v>
      </c>
      <c r="AT43">
        <v>0</v>
      </c>
      <c r="AV43" t="s">
        <v>957</v>
      </c>
      <c r="AW43">
        <v>1</v>
      </c>
      <c r="AY43" t="s">
        <v>938</v>
      </c>
      <c r="AZ43">
        <v>1</v>
      </c>
      <c r="BB43" t="s">
        <v>939</v>
      </c>
      <c r="BC43">
        <v>1</v>
      </c>
      <c r="BE43" t="s">
        <v>940</v>
      </c>
      <c r="BF43">
        <v>1</v>
      </c>
      <c r="BH43" t="s">
        <v>726</v>
      </c>
      <c r="BI43">
        <v>1</v>
      </c>
      <c r="BK43" t="s">
        <v>958</v>
      </c>
      <c r="BL43">
        <v>0</v>
      </c>
      <c r="BN43" t="s">
        <v>969</v>
      </c>
      <c r="BO43">
        <v>0</v>
      </c>
      <c r="BQ43" t="s">
        <v>943</v>
      </c>
      <c r="BR43">
        <v>1</v>
      </c>
      <c r="BT43" t="s">
        <v>944</v>
      </c>
      <c r="BU43">
        <v>1</v>
      </c>
      <c r="BW43" t="s">
        <v>945</v>
      </c>
      <c r="BX43">
        <v>1</v>
      </c>
      <c r="BZ43" t="s">
        <v>938</v>
      </c>
      <c r="CA43">
        <v>1</v>
      </c>
      <c r="CC43" t="s">
        <v>726</v>
      </c>
      <c r="CD43">
        <v>1</v>
      </c>
      <c r="CF43" t="s">
        <v>946</v>
      </c>
      <c r="CG43">
        <v>0</v>
      </c>
      <c r="CI43" t="s">
        <v>946</v>
      </c>
      <c r="CJ43">
        <v>1</v>
      </c>
      <c r="CL43" t="s">
        <v>947</v>
      </c>
      <c r="CM43">
        <v>0</v>
      </c>
      <c r="CO43" t="s">
        <v>948</v>
      </c>
      <c r="CP43">
        <v>1</v>
      </c>
      <c r="CR43" t="s">
        <v>949</v>
      </c>
      <c r="CS43">
        <v>1</v>
      </c>
      <c r="CU43" t="s">
        <v>950</v>
      </c>
      <c r="CV43">
        <v>0</v>
      </c>
      <c r="CX43" t="s">
        <v>951</v>
      </c>
      <c r="CY43">
        <v>1</v>
      </c>
      <c r="DA43" t="s">
        <v>952</v>
      </c>
      <c r="DB43">
        <v>1</v>
      </c>
    </row>
    <row r="44" spans="1:106" x14ac:dyDescent="0.25">
      <c r="A44">
        <v>59</v>
      </c>
      <c r="B44">
        <v>45463.631215277775</v>
      </c>
      <c r="C44">
        <v>45463.644884259258</v>
      </c>
      <c r="D44" t="s">
        <v>822</v>
      </c>
      <c r="E44" t="s">
        <v>62</v>
      </c>
      <c r="F44">
        <v>29</v>
      </c>
      <c r="I44" t="s">
        <v>487</v>
      </c>
      <c r="L44" t="s">
        <v>927</v>
      </c>
      <c r="M44">
        <v>1</v>
      </c>
      <c r="O44" t="s">
        <v>774</v>
      </c>
      <c r="P44">
        <v>1</v>
      </c>
      <c r="R44" t="s">
        <v>928</v>
      </c>
      <c r="S44">
        <v>1</v>
      </c>
      <c r="U44" t="s">
        <v>929</v>
      </c>
      <c r="V44">
        <v>1</v>
      </c>
      <c r="X44" t="s">
        <v>930</v>
      </c>
      <c r="Y44">
        <v>1</v>
      </c>
      <c r="AA44" t="s">
        <v>929</v>
      </c>
      <c r="AB44">
        <v>1</v>
      </c>
      <c r="AD44" t="s">
        <v>931</v>
      </c>
      <c r="AE44">
        <v>1</v>
      </c>
      <c r="AG44" t="s">
        <v>932</v>
      </c>
      <c r="AH44">
        <v>1</v>
      </c>
      <c r="AJ44" t="s">
        <v>983</v>
      </c>
      <c r="AK44">
        <v>0</v>
      </c>
      <c r="AM44" t="s">
        <v>934</v>
      </c>
      <c r="AN44">
        <v>1</v>
      </c>
      <c r="AP44" t="s">
        <v>935</v>
      </c>
      <c r="AQ44">
        <v>1</v>
      </c>
      <c r="AS44" t="s">
        <v>962</v>
      </c>
      <c r="AT44">
        <v>1</v>
      </c>
      <c r="AV44" t="s">
        <v>937</v>
      </c>
      <c r="AW44">
        <v>0</v>
      </c>
      <c r="AY44" t="s">
        <v>938</v>
      </c>
      <c r="AZ44">
        <v>1</v>
      </c>
      <c r="BB44" t="s">
        <v>939</v>
      </c>
      <c r="BC44">
        <v>1</v>
      </c>
      <c r="BE44" t="s">
        <v>940</v>
      </c>
      <c r="BF44">
        <v>1</v>
      </c>
      <c r="BH44" t="s">
        <v>726</v>
      </c>
      <c r="BI44">
        <v>1</v>
      </c>
      <c r="BK44" t="s">
        <v>726</v>
      </c>
      <c r="BL44">
        <v>1</v>
      </c>
      <c r="BN44" t="s">
        <v>942</v>
      </c>
      <c r="BO44">
        <v>1</v>
      </c>
      <c r="BQ44" t="s">
        <v>943</v>
      </c>
      <c r="BR44">
        <v>1</v>
      </c>
      <c r="BT44" t="s">
        <v>944</v>
      </c>
      <c r="BU44">
        <v>1</v>
      </c>
      <c r="BW44" t="s">
        <v>945</v>
      </c>
      <c r="BX44">
        <v>1</v>
      </c>
      <c r="BZ44" t="s">
        <v>938</v>
      </c>
      <c r="CA44">
        <v>1</v>
      </c>
      <c r="CC44" t="s">
        <v>726</v>
      </c>
      <c r="CD44">
        <v>1</v>
      </c>
      <c r="CF44" t="s">
        <v>963</v>
      </c>
      <c r="CG44">
        <v>1</v>
      </c>
      <c r="CI44" t="s">
        <v>946</v>
      </c>
      <c r="CJ44">
        <v>1</v>
      </c>
      <c r="CL44" t="s">
        <v>947</v>
      </c>
      <c r="CM44">
        <v>0</v>
      </c>
      <c r="CO44" t="s">
        <v>948</v>
      </c>
      <c r="CP44">
        <v>1</v>
      </c>
      <c r="CR44" t="s">
        <v>949</v>
      </c>
      <c r="CS44">
        <v>1</v>
      </c>
      <c r="CU44" t="s">
        <v>726</v>
      </c>
      <c r="CV44">
        <v>1</v>
      </c>
      <c r="CX44" t="s">
        <v>951</v>
      </c>
      <c r="CY44">
        <v>1</v>
      </c>
      <c r="DA44" t="s">
        <v>952</v>
      </c>
      <c r="DB44">
        <v>1</v>
      </c>
    </row>
    <row r="45" spans="1:106" x14ac:dyDescent="0.25">
      <c r="A45">
        <v>60</v>
      </c>
      <c r="B45">
        <v>45463.632488425923</v>
      </c>
      <c r="C45">
        <v>45463.644884259258</v>
      </c>
      <c r="D45" t="s">
        <v>818</v>
      </c>
      <c r="E45" t="s">
        <v>165</v>
      </c>
      <c r="F45">
        <v>27</v>
      </c>
      <c r="I45" t="s">
        <v>491</v>
      </c>
      <c r="L45" t="s">
        <v>927</v>
      </c>
      <c r="M45">
        <v>1</v>
      </c>
      <c r="O45" t="s">
        <v>774</v>
      </c>
      <c r="P45">
        <v>1</v>
      </c>
      <c r="R45" t="s">
        <v>928</v>
      </c>
      <c r="S45">
        <v>1</v>
      </c>
      <c r="U45" t="s">
        <v>929</v>
      </c>
      <c r="V45">
        <v>1</v>
      </c>
      <c r="X45" t="s">
        <v>930</v>
      </c>
      <c r="Y45">
        <v>1</v>
      </c>
      <c r="AA45" t="s">
        <v>929</v>
      </c>
      <c r="AB45">
        <v>1</v>
      </c>
      <c r="AD45" t="s">
        <v>931</v>
      </c>
      <c r="AE45">
        <v>1</v>
      </c>
      <c r="AG45" t="s">
        <v>932</v>
      </c>
      <c r="AH45">
        <v>1</v>
      </c>
      <c r="AJ45" t="s">
        <v>933</v>
      </c>
      <c r="AK45">
        <v>1</v>
      </c>
      <c r="AM45" t="s">
        <v>934</v>
      </c>
      <c r="AN45">
        <v>1</v>
      </c>
      <c r="AP45" t="s">
        <v>935</v>
      </c>
      <c r="AQ45">
        <v>1</v>
      </c>
      <c r="AS45" t="s">
        <v>962</v>
      </c>
      <c r="AT45">
        <v>1</v>
      </c>
      <c r="AV45" t="s">
        <v>937</v>
      </c>
      <c r="AW45">
        <v>0</v>
      </c>
      <c r="AY45" t="s">
        <v>938</v>
      </c>
      <c r="AZ45">
        <v>1</v>
      </c>
      <c r="BB45" t="s">
        <v>939</v>
      </c>
      <c r="BC45">
        <v>1</v>
      </c>
      <c r="BE45" t="s">
        <v>940</v>
      </c>
      <c r="BF45">
        <v>1</v>
      </c>
      <c r="BH45" t="s">
        <v>726</v>
      </c>
      <c r="BI45">
        <v>1</v>
      </c>
      <c r="BK45" t="s">
        <v>726</v>
      </c>
      <c r="BL45">
        <v>1</v>
      </c>
      <c r="BN45" t="s">
        <v>942</v>
      </c>
      <c r="BO45">
        <v>1</v>
      </c>
      <c r="BQ45" t="s">
        <v>943</v>
      </c>
      <c r="BR45">
        <v>1</v>
      </c>
      <c r="BT45" t="s">
        <v>944</v>
      </c>
      <c r="BU45">
        <v>1</v>
      </c>
      <c r="BW45" t="s">
        <v>945</v>
      </c>
      <c r="BX45">
        <v>1</v>
      </c>
      <c r="BZ45" t="s">
        <v>938</v>
      </c>
      <c r="CA45">
        <v>1</v>
      </c>
      <c r="CC45" t="s">
        <v>999</v>
      </c>
      <c r="CD45">
        <v>0</v>
      </c>
      <c r="CF45" t="s">
        <v>946</v>
      </c>
      <c r="CG45">
        <v>0</v>
      </c>
      <c r="CI45" t="s">
        <v>946</v>
      </c>
      <c r="CJ45">
        <v>1</v>
      </c>
      <c r="CL45" t="s">
        <v>947</v>
      </c>
      <c r="CM45">
        <v>0</v>
      </c>
      <c r="CO45" t="s">
        <v>948</v>
      </c>
      <c r="CP45">
        <v>1</v>
      </c>
      <c r="CR45" t="s">
        <v>949</v>
      </c>
      <c r="CS45">
        <v>1</v>
      </c>
      <c r="CU45" t="s">
        <v>950</v>
      </c>
      <c r="CV45">
        <v>0</v>
      </c>
      <c r="CX45" t="s">
        <v>951</v>
      </c>
      <c r="CY45">
        <v>1</v>
      </c>
      <c r="DA45" t="s">
        <v>952</v>
      </c>
      <c r="DB45">
        <v>1</v>
      </c>
    </row>
    <row r="46" spans="1:106" x14ac:dyDescent="0.25">
      <c r="A46">
        <v>61</v>
      </c>
      <c r="B46">
        <v>45463.630335648151</v>
      </c>
      <c r="C46">
        <v>45463.644907407404</v>
      </c>
      <c r="D46" t="s">
        <v>813</v>
      </c>
      <c r="E46" t="s">
        <v>814</v>
      </c>
      <c r="F46">
        <v>24</v>
      </c>
      <c r="I46" t="s">
        <v>487</v>
      </c>
      <c r="L46" t="s">
        <v>927</v>
      </c>
      <c r="M46">
        <v>1</v>
      </c>
      <c r="O46" t="s">
        <v>774</v>
      </c>
      <c r="P46">
        <v>1</v>
      </c>
      <c r="R46" t="s">
        <v>928</v>
      </c>
      <c r="S46">
        <v>1</v>
      </c>
      <c r="U46" t="s">
        <v>929</v>
      </c>
      <c r="V46">
        <v>1</v>
      </c>
      <c r="X46" t="s">
        <v>930</v>
      </c>
      <c r="Y46">
        <v>1</v>
      </c>
      <c r="AA46" t="s">
        <v>929</v>
      </c>
      <c r="AB46">
        <v>1</v>
      </c>
      <c r="AD46" t="s">
        <v>966</v>
      </c>
      <c r="AE46">
        <v>0</v>
      </c>
      <c r="AG46" t="s">
        <v>932</v>
      </c>
      <c r="AH46">
        <v>1</v>
      </c>
      <c r="AJ46" t="s">
        <v>955</v>
      </c>
      <c r="AK46">
        <v>0</v>
      </c>
      <c r="AM46" t="s">
        <v>934</v>
      </c>
      <c r="AN46">
        <v>1</v>
      </c>
      <c r="AP46" t="s">
        <v>935</v>
      </c>
      <c r="AQ46">
        <v>1</v>
      </c>
      <c r="AS46" t="s">
        <v>962</v>
      </c>
      <c r="AT46">
        <v>1</v>
      </c>
      <c r="AV46" t="s">
        <v>937</v>
      </c>
      <c r="AW46">
        <v>0</v>
      </c>
      <c r="AY46" t="s">
        <v>938</v>
      </c>
      <c r="AZ46">
        <v>1</v>
      </c>
      <c r="BB46" t="s">
        <v>939</v>
      </c>
      <c r="BC46">
        <v>1</v>
      </c>
      <c r="BE46" t="s">
        <v>940</v>
      </c>
      <c r="BF46">
        <v>1</v>
      </c>
      <c r="BH46" t="s">
        <v>726</v>
      </c>
      <c r="BI46">
        <v>1</v>
      </c>
      <c r="BK46" t="s">
        <v>726</v>
      </c>
      <c r="BL46">
        <v>1</v>
      </c>
      <c r="BN46" t="s">
        <v>976</v>
      </c>
      <c r="BO46">
        <v>0</v>
      </c>
      <c r="BQ46" t="s">
        <v>943</v>
      </c>
      <c r="BR46">
        <v>1</v>
      </c>
      <c r="BT46" t="s">
        <v>944</v>
      </c>
      <c r="BU46">
        <v>1</v>
      </c>
      <c r="BW46" t="s">
        <v>957</v>
      </c>
      <c r="BX46">
        <v>0</v>
      </c>
      <c r="BZ46" t="s">
        <v>938</v>
      </c>
      <c r="CA46">
        <v>1</v>
      </c>
      <c r="CC46" t="s">
        <v>999</v>
      </c>
      <c r="CD46">
        <v>0</v>
      </c>
      <c r="CF46" t="s">
        <v>973</v>
      </c>
      <c r="CG46">
        <v>0</v>
      </c>
      <c r="CI46" t="s">
        <v>946</v>
      </c>
      <c r="CJ46">
        <v>1</v>
      </c>
      <c r="CL46" t="s">
        <v>1009</v>
      </c>
      <c r="CM46">
        <v>0</v>
      </c>
      <c r="CO46" t="s">
        <v>948</v>
      </c>
      <c r="CP46">
        <v>1</v>
      </c>
      <c r="CR46" t="s">
        <v>949</v>
      </c>
      <c r="CS46">
        <v>1</v>
      </c>
      <c r="CU46" t="s">
        <v>726</v>
      </c>
      <c r="CV46">
        <v>1</v>
      </c>
      <c r="CX46" t="s">
        <v>951</v>
      </c>
      <c r="CY46">
        <v>1</v>
      </c>
      <c r="DA46" t="s">
        <v>952</v>
      </c>
      <c r="DB46">
        <v>1</v>
      </c>
    </row>
    <row r="47" spans="1:106" x14ac:dyDescent="0.25">
      <c r="A47">
        <v>62</v>
      </c>
      <c r="B47">
        <v>45463.630023148151</v>
      </c>
      <c r="C47">
        <v>45463.645127314812</v>
      </c>
      <c r="D47" t="s">
        <v>762</v>
      </c>
      <c r="E47" t="s">
        <v>117</v>
      </c>
      <c r="F47">
        <v>23</v>
      </c>
      <c r="I47" t="s">
        <v>489</v>
      </c>
      <c r="L47" t="s">
        <v>927</v>
      </c>
      <c r="M47">
        <v>1</v>
      </c>
      <c r="O47" t="s">
        <v>774</v>
      </c>
      <c r="P47">
        <v>1</v>
      </c>
      <c r="R47" t="s">
        <v>928</v>
      </c>
      <c r="S47">
        <v>1</v>
      </c>
      <c r="U47" t="s">
        <v>929</v>
      </c>
      <c r="V47">
        <v>1</v>
      </c>
      <c r="X47" t="s">
        <v>930</v>
      </c>
      <c r="Y47">
        <v>1</v>
      </c>
      <c r="AA47" t="s">
        <v>929</v>
      </c>
      <c r="AB47">
        <v>1</v>
      </c>
      <c r="AD47" t="s">
        <v>931</v>
      </c>
      <c r="AE47">
        <v>1</v>
      </c>
      <c r="AG47" t="s">
        <v>932</v>
      </c>
      <c r="AH47">
        <v>1</v>
      </c>
      <c r="AJ47" t="s">
        <v>967</v>
      </c>
      <c r="AK47">
        <v>0</v>
      </c>
      <c r="AM47" t="s">
        <v>934</v>
      </c>
      <c r="AN47">
        <v>1</v>
      </c>
      <c r="AP47" t="s">
        <v>935</v>
      </c>
      <c r="AQ47">
        <v>1</v>
      </c>
      <c r="AS47" t="s">
        <v>956</v>
      </c>
      <c r="AT47">
        <v>0</v>
      </c>
      <c r="AV47" t="s">
        <v>957</v>
      </c>
      <c r="AW47">
        <v>1</v>
      </c>
      <c r="AY47" t="s">
        <v>938</v>
      </c>
      <c r="AZ47">
        <v>1</v>
      </c>
      <c r="BB47" t="s">
        <v>939</v>
      </c>
      <c r="BC47">
        <v>1</v>
      </c>
      <c r="BE47" t="s">
        <v>940</v>
      </c>
      <c r="BF47">
        <v>1</v>
      </c>
      <c r="BH47" t="s">
        <v>726</v>
      </c>
      <c r="BI47">
        <v>1</v>
      </c>
      <c r="BK47" t="s">
        <v>958</v>
      </c>
      <c r="BL47">
        <v>0</v>
      </c>
      <c r="BN47" t="s">
        <v>942</v>
      </c>
      <c r="BO47">
        <v>1</v>
      </c>
      <c r="BQ47" t="s">
        <v>970</v>
      </c>
      <c r="BR47">
        <v>0</v>
      </c>
      <c r="BT47" t="s">
        <v>944</v>
      </c>
      <c r="BU47">
        <v>1</v>
      </c>
      <c r="BW47" t="s">
        <v>945</v>
      </c>
      <c r="BX47">
        <v>1</v>
      </c>
      <c r="BZ47" t="s">
        <v>938</v>
      </c>
      <c r="CA47">
        <v>1</v>
      </c>
      <c r="CC47" t="s">
        <v>999</v>
      </c>
      <c r="CD47">
        <v>0</v>
      </c>
      <c r="CF47" t="s">
        <v>946</v>
      </c>
      <c r="CG47">
        <v>0</v>
      </c>
      <c r="CI47" t="s">
        <v>973</v>
      </c>
      <c r="CJ47">
        <v>0</v>
      </c>
      <c r="CL47" t="s">
        <v>947</v>
      </c>
      <c r="CM47">
        <v>0</v>
      </c>
      <c r="CO47" t="s">
        <v>948</v>
      </c>
      <c r="CP47">
        <v>1</v>
      </c>
      <c r="CR47" t="s">
        <v>981</v>
      </c>
      <c r="CS47">
        <v>0</v>
      </c>
      <c r="CU47" t="s">
        <v>726</v>
      </c>
      <c r="CV47">
        <v>1</v>
      </c>
      <c r="CX47" t="s">
        <v>951</v>
      </c>
      <c r="CY47">
        <v>1</v>
      </c>
      <c r="DA47" t="s">
        <v>952</v>
      </c>
      <c r="DB47">
        <v>1</v>
      </c>
    </row>
    <row r="48" spans="1:106" x14ac:dyDescent="0.25">
      <c r="A48">
        <v>63</v>
      </c>
      <c r="B48">
        <v>45463.630335648151</v>
      </c>
      <c r="C48">
        <v>45463.645312499997</v>
      </c>
      <c r="D48" t="s">
        <v>806</v>
      </c>
      <c r="E48" t="s">
        <v>807</v>
      </c>
      <c r="F48">
        <v>23</v>
      </c>
      <c r="I48" t="s">
        <v>488</v>
      </c>
      <c r="L48" t="s">
        <v>927</v>
      </c>
      <c r="M48">
        <v>1</v>
      </c>
      <c r="O48" t="s">
        <v>774</v>
      </c>
      <c r="P48">
        <v>1</v>
      </c>
      <c r="R48" t="s">
        <v>928</v>
      </c>
      <c r="S48">
        <v>1</v>
      </c>
      <c r="U48" t="s">
        <v>929</v>
      </c>
      <c r="V48">
        <v>1</v>
      </c>
      <c r="X48" t="s">
        <v>930</v>
      </c>
      <c r="Y48">
        <v>1</v>
      </c>
      <c r="AA48" t="s">
        <v>929</v>
      </c>
      <c r="AB48">
        <v>1</v>
      </c>
      <c r="AD48" t="s">
        <v>931</v>
      </c>
      <c r="AE48">
        <v>1</v>
      </c>
      <c r="AG48" t="s">
        <v>932</v>
      </c>
      <c r="AH48">
        <v>1</v>
      </c>
      <c r="AJ48" t="s">
        <v>933</v>
      </c>
      <c r="AK48">
        <v>1</v>
      </c>
      <c r="AM48" t="s">
        <v>934</v>
      </c>
      <c r="AN48">
        <v>1</v>
      </c>
      <c r="AP48" t="s">
        <v>1000</v>
      </c>
      <c r="AQ48">
        <v>0</v>
      </c>
      <c r="AS48" t="s">
        <v>962</v>
      </c>
      <c r="AT48">
        <v>1</v>
      </c>
      <c r="AV48" t="s">
        <v>957</v>
      </c>
      <c r="AW48">
        <v>1</v>
      </c>
      <c r="AY48" t="s">
        <v>938</v>
      </c>
      <c r="AZ48">
        <v>1</v>
      </c>
      <c r="BB48" t="s">
        <v>939</v>
      </c>
      <c r="BC48">
        <v>1</v>
      </c>
      <c r="BE48" t="s">
        <v>978</v>
      </c>
      <c r="BF48">
        <v>0</v>
      </c>
      <c r="BH48" t="s">
        <v>989</v>
      </c>
      <c r="BI48">
        <v>0</v>
      </c>
      <c r="BK48" t="s">
        <v>726</v>
      </c>
      <c r="BL48">
        <v>1</v>
      </c>
      <c r="BN48" t="s">
        <v>942</v>
      </c>
      <c r="BO48">
        <v>1</v>
      </c>
      <c r="BQ48" t="s">
        <v>970</v>
      </c>
      <c r="BR48">
        <v>0</v>
      </c>
      <c r="BT48" t="s">
        <v>944</v>
      </c>
      <c r="BU48">
        <v>1</v>
      </c>
      <c r="BW48" t="s">
        <v>945</v>
      </c>
      <c r="BX48">
        <v>1</v>
      </c>
      <c r="BZ48" t="s">
        <v>938</v>
      </c>
      <c r="CA48">
        <v>1</v>
      </c>
      <c r="CC48" t="s">
        <v>726</v>
      </c>
      <c r="CD48">
        <v>1</v>
      </c>
      <c r="CF48" t="s">
        <v>946</v>
      </c>
      <c r="CG48">
        <v>0</v>
      </c>
      <c r="CI48" t="s">
        <v>973</v>
      </c>
      <c r="CJ48">
        <v>0</v>
      </c>
      <c r="CL48" t="s">
        <v>947</v>
      </c>
      <c r="CM48">
        <v>0</v>
      </c>
      <c r="CO48" t="s">
        <v>948</v>
      </c>
      <c r="CP48">
        <v>1</v>
      </c>
      <c r="CR48" t="s">
        <v>949</v>
      </c>
      <c r="CS48">
        <v>1</v>
      </c>
      <c r="CU48" t="s">
        <v>950</v>
      </c>
      <c r="CV48">
        <v>0</v>
      </c>
      <c r="CX48" t="s">
        <v>951</v>
      </c>
      <c r="CY48">
        <v>1</v>
      </c>
      <c r="DA48" t="s">
        <v>982</v>
      </c>
      <c r="DB48">
        <v>0</v>
      </c>
    </row>
    <row r="49" spans="1:106" x14ac:dyDescent="0.25">
      <c r="A49">
        <v>64</v>
      </c>
      <c r="B49">
        <v>45463.631168981483</v>
      </c>
      <c r="C49">
        <v>45463.64571759259</v>
      </c>
      <c r="D49" t="s">
        <v>808</v>
      </c>
      <c r="E49" t="s">
        <v>106</v>
      </c>
      <c r="F49">
        <v>22</v>
      </c>
      <c r="I49" t="s">
        <v>489</v>
      </c>
      <c r="L49" t="s">
        <v>977</v>
      </c>
      <c r="M49">
        <v>0</v>
      </c>
      <c r="O49" t="s">
        <v>774</v>
      </c>
      <c r="P49">
        <v>1</v>
      </c>
      <c r="R49" t="s">
        <v>928</v>
      </c>
      <c r="S49">
        <v>1</v>
      </c>
      <c r="U49" t="s">
        <v>929</v>
      </c>
      <c r="V49">
        <v>1</v>
      </c>
      <c r="X49" t="s">
        <v>930</v>
      </c>
      <c r="Y49">
        <v>1</v>
      </c>
      <c r="AA49" t="s">
        <v>929</v>
      </c>
      <c r="AB49">
        <v>1</v>
      </c>
      <c r="AD49" t="s">
        <v>931</v>
      </c>
      <c r="AE49">
        <v>1</v>
      </c>
      <c r="AG49" t="s">
        <v>932</v>
      </c>
      <c r="AH49">
        <v>1</v>
      </c>
      <c r="AJ49" t="s">
        <v>967</v>
      </c>
      <c r="AK49">
        <v>0</v>
      </c>
      <c r="AM49" t="s">
        <v>934</v>
      </c>
      <c r="AN49">
        <v>1</v>
      </c>
      <c r="AP49" t="s">
        <v>935</v>
      </c>
      <c r="AQ49">
        <v>1</v>
      </c>
      <c r="AS49" t="s">
        <v>956</v>
      </c>
      <c r="AT49">
        <v>0</v>
      </c>
      <c r="AV49" t="s">
        <v>994</v>
      </c>
      <c r="AW49">
        <v>0</v>
      </c>
      <c r="AY49" t="s">
        <v>938</v>
      </c>
      <c r="AZ49">
        <v>1</v>
      </c>
      <c r="BB49" t="s">
        <v>939</v>
      </c>
      <c r="BC49">
        <v>1</v>
      </c>
      <c r="BE49" t="s">
        <v>940</v>
      </c>
      <c r="BF49">
        <v>1</v>
      </c>
      <c r="BH49" t="s">
        <v>989</v>
      </c>
      <c r="BI49">
        <v>0</v>
      </c>
      <c r="BK49" t="s">
        <v>726</v>
      </c>
      <c r="BL49">
        <v>1</v>
      </c>
      <c r="BN49" t="s">
        <v>942</v>
      </c>
      <c r="BO49">
        <v>1</v>
      </c>
      <c r="BQ49" t="s">
        <v>970</v>
      </c>
      <c r="BR49">
        <v>0</v>
      </c>
      <c r="BT49" t="s">
        <v>944</v>
      </c>
      <c r="BU49">
        <v>1</v>
      </c>
      <c r="BW49" t="s">
        <v>984</v>
      </c>
      <c r="BX49">
        <v>0</v>
      </c>
      <c r="BZ49" t="s">
        <v>971</v>
      </c>
      <c r="CA49">
        <v>0</v>
      </c>
      <c r="CC49" t="s">
        <v>726</v>
      </c>
      <c r="CD49">
        <v>1</v>
      </c>
      <c r="CF49" t="s">
        <v>946</v>
      </c>
      <c r="CG49">
        <v>0</v>
      </c>
      <c r="CI49" t="s">
        <v>946</v>
      </c>
      <c r="CJ49">
        <v>1</v>
      </c>
      <c r="CL49" t="s">
        <v>960</v>
      </c>
      <c r="CM49">
        <v>1</v>
      </c>
      <c r="CO49" t="s">
        <v>948</v>
      </c>
      <c r="CP49">
        <v>1</v>
      </c>
      <c r="CR49" t="s">
        <v>949</v>
      </c>
      <c r="CS49">
        <v>1</v>
      </c>
      <c r="CU49" t="s">
        <v>726</v>
      </c>
      <c r="CV49">
        <v>1</v>
      </c>
      <c r="CX49" t="s">
        <v>951</v>
      </c>
      <c r="CY49">
        <v>1</v>
      </c>
      <c r="DA49" t="s">
        <v>975</v>
      </c>
      <c r="DB49">
        <v>0</v>
      </c>
    </row>
    <row r="50" spans="1:106" x14ac:dyDescent="0.25">
      <c r="A50">
        <v>65</v>
      </c>
      <c r="B50">
        <v>45463.63590277778</v>
      </c>
      <c r="C50">
        <v>45463.645752314813</v>
      </c>
      <c r="D50" t="s">
        <v>798</v>
      </c>
      <c r="E50" t="s">
        <v>168</v>
      </c>
      <c r="F50">
        <v>21</v>
      </c>
      <c r="I50" t="s">
        <v>491</v>
      </c>
      <c r="L50" t="s">
        <v>927</v>
      </c>
      <c r="M50">
        <v>1</v>
      </c>
      <c r="O50" t="s">
        <v>774</v>
      </c>
      <c r="P50">
        <v>1</v>
      </c>
      <c r="R50" t="s">
        <v>928</v>
      </c>
      <c r="S50">
        <v>1</v>
      </c>
      <c r="U50" t="s">
        <v>929</v>
      </c>
      <c r="V50">
        <v>1</v>
      </c>
      <c r="X50" t="s">
        <v>930</v>
      </c>
      <c r="Y50">
        <v>1</v>
      </c>
      <c r="AA50" t="s">
        <v>929</v>
      </c>
      <c r="AB50">
        <v>1</v>
      </c>
      <c r="AD50" t="s">
        <v>1006</v>
      </c>
      <c r="AE50">
        <v>0</v>
      </c>
      <c r="AG50" t="s">
        <v>932</v>
      </c>
      <c r="AH50">
        <v>1</v>
      </c>
      <c r="AJ50" t="s">
        <v>933</v>
      </c>
      <c r="AK50">
        <v>1</v>
      </c>
      <c r="AM50" t="s">
        <v>934</v>
      </c>
      <c r="AN50">
        <v>1</v>
      </c>
      <c r="AP50" t="s">
        <v>935</v>
      </c>
      <c r="AQ50">
        <v>1</v>
      </c>
      <c r="AS50" t="s">
        <v>979</v>
      </c>
      <c r="AT50">
        <v>0</v>
      </c>
      <c r="AV50" t="s">
        <v>938</v>
      </c>
      <c r="AW50">
        <v>0</v>
      </c>
      <c r="AY50" t="s">
        <v>938</v>
      </c>
      <c r="AZ50">
        <v>1</v>
      </c>
      <c r="BB50" t="s">
        <v>939</v>
      </c>
      <c r="BC50">
        <v>1</v>
      </c>
      <c r="BE50" t="s">
        <v>968</v>
      </c>
      <c r="BF50">
        <v>0</v>
      </c>
      <c r="BH50" t="s">
        <v>989</v>
      </c>
      <c r="BI50">
        <v>0</v>
      </c>
      <c r="BK50" t="s">
        <v>726</v>
      </c>
      <c r="BL50">
        <v>1</v>
      </c>
      <c r="BN50" t="s">
        <v>976</v>
      </c>
      <c r="BO50">
        <v>0</v>
      </c>
      <c r="BQ50" t="s">
        <v>943</v>
      </c>
      <c r="BR50">
        <v>1</v>
      </c>
      <c r="BT50" t="s">
        <v>944</v>
      </c>
      <c r="BU50">
        <v>1</v>
      </c>
      <c r="BW50" t="s">
        <v>945</v>
      </c>
      <c r="BX50">
        <v>1</v>
      </c>
      <c r="BZ50" t="s">
        <v>971</v>
      </c>
      <c r="CA50">
        <v>0</v>
      </c>
      <c r="CC50" t="s">
        <v>726</v>
      </c>
      <c r="CD50">
        <v>1</v>
      </c>
      <c r="CF50" t="s">
        <v>963</v>
      </c>
      <c r="CG50">
        <v>1</v>
      </c>
      <c r="CI50" t="s">
        <v>946</v>
      </c>
      <c r="CJ50">
        <v>1</v>
      </c>
      <c r="CL50" t="s">
        <v>947</v>
      </c>
      <c r="CM50">
        <v>0</v>
      </c>
      <c r="CO50" t="s">
        <v>948</v>
      </c>
      <c r="CP50">
        <v>1</v>
      </c>
      <c r="CR50" t="s">
        <v>949</v>
      </c>
      <c r="CS50">
        <v>1</v>
      </c>
      <c r="CU50" t="s">
        <v>1015</v>
      </c>
      <c r="CV50">
        <v>0</v>
      </c>
      <c r="CX50" t="s">
        <v>992</v>
      </c>
      <c r="CY50">
        <v>0</v>
      </c>
      <c r="DA50" t="s">
        <v>787</v>
      </c>
      <c r="DB50">
        <v>0</v>
      </c>
    </row>
    <row r="51" spans="1:106" x14ac:dyDescent="0.25">
      <c r="A51">
        <v>66</v>
      </c>
      <c r="B51">
        <v>45463.64340277778</v>
      </c>
      <c r="C51">
        <v>45463.646064814813</v>
      </c>
      <c r="D51" t="s">
        <v>790</v>
      </c>
      <c r="E51" t="s">
        <v>155</v>
      </c>
      <c r="F51">
        <v>24</v>
      </c>
      <c r="I51" t="s">
        <v>488</v>
      </c>
      <c r="L51" t="s">
        <v>927</v>
      </c>
      <c r="M51">
        <v>1</v>
      </c>
      <c r="O51" t="s">
        <v>774</v>
      </c>
      <c r="P51">
        <v>1</v>
      </c>
      <c r="R51" t="s">
        <v>928</v>
      </c>
      <c r="S51">
        <v>1</v>
      </c>
      <c r="U51" t="s">
        <v>929</v>
      </c>
      <c r="V51">
        <v>1</v>
      </c>
      <c r="X51" t="s">
        <v>930</v>
      </c>
      <c r="Y51">
        <v>1</v>
      </c>
      <c r="AA51" t="s">
        <v>929</v>
      </c>
      <c r="AB51">
        <v>1</v>
      </c>
      <c r="AD51" t="s">
        <v>931</v>
      </c>
      <c r="AE51">
        <v>1</v>
      </c>
      <c r="AG51" t="s">
        <v>932</v>
      </c>
      <c r="AH51">
        <v>1</v>
      </c>
      <c r="AJ51" t="s">
        <v>967</v>
      </c>
      <c r="AK51">
        <v>0</v>
      </c>
      <c r="AM51" t="s">
        <v>934</v>
      </c>
      <c r="AN51">
        <v>1</v>
      </c>
      <c r="AP51" t="s">
        <v>935</v>
      </c>
      <c r="AQ51">
        <v>1</v>
      </c>
      <c r="AS51" t="s">
        <v>962</v>
      </c>
      <c r="AT51">
        <v>1</v>
      </c>
      <c r="AV51" t="s">
        <v>937</v>
      </c>
      <c r="AW51">
        <v>0</v>
      </c>
      <c r="AY51" t="s">
        <v>938</v>
      </c>
      <c r="AZ51">
        <v>1</v>
      </c>
      <c r="BB51" t="s">
        <v>939</v>
      </c>
      <c r="BC51">
        <v>1</v>
      </c>
      <c r="BE51" t="s">
        <v>711</v>
      </c>
      <c r="BF51">
        <v>0</v>
      </c>
      <c r="BH51" t="s">
        <v>726</v>
      </c>
      <c r="BI51">
        <v>1</v>
      </c>
      <c r="BK51" t="s">
        <v>726</v>
      </c>
      <c r="BL51">
        <v>1</v>
      </c>
      <c r="BN51" t="s">
        <v>942</v>
      </c>
      <c r="BO51">
        <v>1</v>
      </c>
      <c r="BQ51" t="s">
        <v>990</v>
      </c>
      <c r="BR51">
        <v>0</v>
      </c>
      <c r="BT51" t="s">
        <v>944</v>
      </c>
      <c r="BU51">
        <v>1</v>
      </c>
      <c r="BW51" t="s">
        <v>945</v>
      </c>
      <c r="BX51">
        <v>1</v>
      </c>
      <c r="BZ51" t="s">
        <v>971</v>
      </c>
      <c r="CA51">
        <v>0</v>
      </c>
      <c r="CC51" t="s">
        <v>726</v>
      </c>
      <c r="CD51">
        <v>1</v>
      </c>
      <c r="CF51" t="s">
        <v>973</v>
      </c>
      <c r="CG51">
        <v>0</v>
      </c>
      <c r="CI51" t="s">
        <v>946</v>
      </c>
      <c r="CJ51">
        <v>1</v>
      </c>
      <c r="CL51" t="s">
        <v>947</v>
      </c>
      <c r="CM51">
        <v>0</v>
      </c>
      <c r="CO51" t="s">
        <v>947</v>
      </c>
      <c r="CP51">
        <v>0</v>
      </c>
      <c r="CR51" t="s">
        <v>949</v>
      </c>
      <c r="CS51">
        <v>1</v>
      </c>
      <c r="CU51" t="s">
        <v>726</v>
      </c>
      <c r="CV51">
        <v>1</v>
      </c>
      <c r="CX51" t="s">
        <v>951</v>
      </c>
      <c r="CY51">
        <v>1</v>
      </c>
      <c r="DA51" t="s">
        <v>952</v>
      </c>
      <c r="DB51">
        <v>1</v>
      </c>
    </row>
    <row r="52" spans="1:106" x14ac:dyDescent="0.25">
      <c r="A52">
        <v>67</v>
      </c>
      <c r="B52">
        <v>45463.640717592592</v>
      </c>
      <c r="C52">
        <v>45463.646458333336</v>
      </c>
      <c r="D52" t="s">
        <v>810</v>
      </c>
      <c r="E52" t="s">
        <v>113</v>
      </c>
      <c r="F52">
        <v>21</v>
      </c>
      <c r="I52" t="s">
        <v>489</v>
      </c>
      <c r="L52" t="s">
        <v>927</v>
      </c>
      <c r="M52">
        <v>1</v>
      </c>
      <c r="O52" t="s">
        <v>774</v>
      </c>
      <c r="P52">
        <v>1</v>
      </c>
      <c r="R52" t="s">
        <v>928</v>
      </c>
      <c r="S52">
        <v>1</v>
      </c>
      <c r="U52" t="s">
        <v>929</v>
      </c>
      <c r="V52">
        <v>1</v>
      </c>
      <c r="X52" t="s">
        <v>930</v>
      </c>
      <c r="Y52">
        <v>1</v>
      </c>
      <c r="AA52" t="s">
        <v>929</v>
      </c>
      <c r="AB52">
        <v>1</v>
      </c>
      <c r="AD52" t="s">
        <v>931</v>
      </c>
      <c r="AE52">
        <v>1</v>
      </c>
      <c r="AG52" t="s">
        <v>932</v>
      </c>
      <c r="AH52">
        <v>1</v>
      </c>
      <c r="AJ52" t="s">
        <v>933</v>
      </c>
      <c r="AK52">
        <v>1</v>
      </c>
      <c r="AM52" t="s">
        <v>934</v>
      </c>
      <c r="AN52">
        <v>1</v>
      </c>
      <c r="AP52" t="s">
        <v>935</v>
      </c>
      <c r="AQ52">
        <v>1</v>
      </c>
      <c r="AS52" t="s">
        <v>956</v>
      </c>
      <c r="AT52">
        <v>0</v>
      </c>
      <c r="AV52" t="s">
        <v>994</v>
      </c>
      <c r="AW52">
        <v>0</v>
      </c>
      <c r="AY52" t="s">
        <v>938</v>
      </c>
      <c r="AZ52">
        <v>1</v>
      </c>
      <c r="BB52" t="s">
        <v>939</v>
      </c>
      <c r="BC52">
        <v>1</v>
      </c>
      <c r="BE52" t="s">
        <v>940</v>
      </c>
      <c r="BF52">
        <v>1</v>
      </c>
      <c r="BH52" t="s">
        <v>726</v>
      </c>
      <c r="BI52">
        <v>1</v>
      </c>
      <c r="BK52" t="s">
        <v>941</v>
      </c>
      <c r="BL52">
        <v>0</v>
      </c>
      <c r="BN52" t="s">
        <v>942</v>
      </c>
      <c r="BO52">
        <v>1</v>
      </c>
      <c r="BQ52" t="s">
        <v>970</v>
      </c>
      <c r="BR52">
        <v>0</v>
      </c>
      <c r="BT52" t="s">
        <v>944</v>
      </c>
      <c r="BU52">
        <v>1</v>
      </c>
      <c r="BW52" t="s">
        <v>957</v>
      </c>
      <c r="BX52">
        <v>0</v>
      </c>
      <c r="BZ52" t="s">
        <v>971</v>
      </c>
      <c r="CA52">
        <v>0</v>
      </c>
      <c r="CC52" t="s">
        <v>726</v>
      </c>
      <c r="CD52">
        <v>1</v>
      </c>
      <c r="CF52" t="s">
        <v>946</v>
      </c>
      <c r="CG52">
        <v>0</v>
      </c>
      <c r="CI52" t="s">
        <v>973</v>
      </c>
      <c r="CJ52">
        <v>0</v>
      </c>
      <c r="CL52" t="s">
        <v>947</v>
      </c>
      <c r="CM52">
        <v>0</v>
      </c>
      <c r="CO52" t="s">
        <v>948</v>
      </c>
      <c r="CP52">
        <v>1</v>
      </c>
      <c r="CR52" t="s">
        <v>981</v>
      </c>
      <c r="CS52">
        <v>0</v>
      </c>
      <c r="CU52" t="s">
        <v>726</v>
      </c>
      <c r="CV52">
        <v>1</v>
      </c>
      <c r="CX52" t="s">
        <v>951</v>
      </c>
      <c r="CY52">
        <v>1</v>
      </c>
      <c r="DA52" t="s">
        <v>787</v>
      </c>
      <c r="DB52">
        <v>0</v>
      </c>
    </row>
    <row r="53" spans="1:106" x14ac:dyDescent="0.25">
      <c r="A53">
        <v>68</v>
      </c>
      <c r="B53">
        <v>45463.63994212963</v>
      </c>
      <c r="C53">
        <v>45463.646631944444</v>
      </c>
      <c r="D53" t="s">
        <v>783</v>
      </c>
      <c r="E53" t="s">
        <v>146</v>
      </c>
      <c r="F53">
        <v>13</v>
      </c>
      <c r="I53" t="s">
        <v>158</v>
      </c>
      <c r="L53" t="s">
        <v>964</v>
      </c>
      <c r="M53">
        <v>0</v>
      </c>
      <c r="O53" t="s">
        <v>774</v>
      </c>
      <c r="P53">
        <v>1</v>
      </c>
      <c r="R53" t="s">
        <v>928</v>
      </c>
      <c r="S53">
        <v>1</v>
      </c>
      <c r="U53" t="s">
        <v>929</v>
      </c>
      <c r="V53">
        <v>1</v>
      </c>
      <c r="X53" t="s">
        <v>1013</v>
      </c>
      <c r="Y53">
        <v>0</v>
      </c>
      <c r="AA53" t="s">
        <v>929</v>
      </c>
      <c r="AB53">
        <v>1</v>
      </c>
      <c r="AD53" t="s">
        <v>1006</v>
      </c>
      <c r="AE53">
        <v>0</v>
      </c>
      <c r="AG53" t="s">
        <v>954</v>
      </c>
      <c r="AH53">
        <v>0</v>
      </c>
      <c r="AJ53" t="s">
        <v>967</v>
      </c>
      <c r="AK53">
        <v>0</v>
      </c>
      <c r="AM53" t="s">
        <v>935</v>
      </c>
      <c r="AN53">
        <v>0</v>
      </c>
      <c r="AP53" t="s">
        <v>935</v>
      </c>
      <c r="AQ53">
        <v>1</v>
      </c>
      <c r="AS53" t="s">
        <v>956</v>
      </c>
      <c r="AT53">
        <v>0</v>
      </c>
      <c r="AV53" t="s">
        <v>994</v>
      </c>
      <c r="AW53">
        <v>0</v>
      </c>
      <c r="AY53" t="s">
        <v>938</v>
      </c>
      <c r="AZ53">
        <v>1</v>
      </c>
      <c r="BB53" t="s">
        <v>939</v>
      </c>
      <c r="BC53">
        <v>1</v>
      </c>
      <c r="BE53" t="s">
        <v>711</v>
      </c>
      <c r="BF53">
        <v>0</v>
      </c>
      <c r="BH53" t="s">
        <v>726</v>
      </c>
      <c r="BI53">
        <v>1</v>
      </c>
      <c r="BK53" t="s">
        <v>726</v>
      </c>
      <c r="BL53">
        <v>1</v>
      </c>
      <c r="BN53" t="s">
        <v>969</v>
      </c>
      <c r="BO53">
        <v>0</v>
      </c>
      <c r="BQ53" t="s">
        <v>970</v>
      </c>
      <c r="BR53">
        <v>0</v>
      </c>
      <c r="BT53" t="s">
        <v>991</v>
      </c>
      <c r="BU53">
        <v>0</v>
      </c>
      <c r="BW53" t="s">
        <v>945</v>
      </c>
      <c r="BX53">
        <v>1</v>
      </c>
      <c r="BZ53" t="s">
        <v>938</v>
      </c>
      <c r="CA53">
        <v>1</v>
      </c>
      <c r="CC53" t="s">
        <v>999</v>
      </c>
      <c r="CD53">
        <v>0</v>
      </c>
      <c r="CF53" t="s">
        <v>973</v>
      </c>
      <c r="CG53">
        <v>0</v>
      </c>
      <c r="CI53" t="s">
        <v>973</v>
      </c>
      <c r="CJ53">
        <v>0</v>
      </c>
      <c r="CL53" t="s">
        <v>997</v>
      </c>
      <c r="CM53">
        <v>0</v>
      </c>
      <c r="CO53" t="s">
        <v>948</v>
      </c>
      <c r="CP53">
        <v>1</v>
      </c>
      <c r="CR53" t="s">
        <v>974</v>
      </c>
      <c r="CS53">
        <v>0</v>
      </c>
      <c r="CU53" t="s">
        <v>953</v>
      </c>
      <c r="CV53">
        <v>0</v>
      </c>
      <c r="CX53" t="s">
        <v>951</v>
      </c>
      <c r="CY53">
        <v>1</v>
      </c>
      <c r="DA53" t="s">
        <v>787</v>
      </c>
      <c r="DB53">
        <v>0</v>
      </c>
    </row>
    <row r="54" spans="1:106" x14ac:dyDescent="0.25">
      <c r="A54">
        <v>69</v>
      </c>
      <c r="B54">
        <v>45463.630532407406</v>
      </c>
      <c r="C54">
        <v>45463.647175925929</v>
      </c>
      <c r="D54" t="s">
        <v>754</v>
      </c>
      <c r="E54" t="s">
        <v>121</v>
      </c>
      <c r="F54">
        <v>24</v>
      </c>
      <c r="I54" t="s">
        <v>488</v>
      </c>
      <c r="L54" t="s">
        <v>927</v>
      </c>
      <c r="M54">
        <v>1</v>
      </c>
      <c r="O54" t="s">
        <v>774</v>
      </c>
      <c r="P54">
        <v>1</v>
      </c>
      <c r="R54" t="s">
        <v>928</v>
      </c>
      <c r="S54">
        <v>1</v>
      </c>
      <c r="U54" t="s">
        <v>929</v>
      </c>
      <c r="V54">
        <v>1</v>
      </c>
      <c r="X54" t="s">
        <v>930</v>
      </c>
      <c r="Y54">
        <v>1</v>
      </c>
      <c r="AA54" t="s">
        <v>929</v>
      </c>
      <c r="AB54">
        <v>1</v>
      </c>
      <c r="AD54" t="s">
        <v>931</v>
      </c>
      <c r="AE54">
        <v>1</v>
      </c>
      <c r="AG54" t="s">
        <v>1010</v>
      </c>
      <c r="AH54">
        <v>0</v>
      </c>
      <c r="AJ54" t="s">
        <v>967</v>
      </c>
      <c r="AK54">
        <v>0</v>
      </c>
      <c r="AM54" t="s">
        <v>934</v>
      </c>
      <c r="AN54">
        <v>1</v>
      </c>
      <c r="AP54" t="s">
        <v>935</v>
      </c>
      <c r="AQ54">
        <v>1</v>
      </c>
      <c r="AS54" t="s">
        <v>962</v>
      </c>
      <c r="AT54">
        <v>1</v>
      </c>
      <c r="AV54" t="s">
        <v>957</v>
      </c>
      <c r="AW54">
        <v>1</v>
      </c>
      <c r="AY54" t="s">
        <v>938</v>
      </c>
      <c r="AZ54">
        <v>1</v>
      </c>
      <c r="BB54" t="s">
        <v>939</v>
      </c>
      <c r="BC54">
        <v>1</v>
      </c>
      <c r="BE54" t="s">
        <v>940</v>
      </c>
      <c r="BF54">
        <v>1</v>
      </c>
      <c r="BH54" t="s">
        <v>726</v>
      </c>
      <c r="BI54">
        <v>1</v>
      </c>
      <c r="BK54" t="s">
        <v>726</v>
      </c>
      <c r="BL54">
        <v>1</v>
      </c>
      <c r="BN54" t="s">
        <v>942</v>
      </c>
      <c r="BO54">
        <v>1</v>
      </c>
      <c r="BQ54" t="s">
        <v>970</v>
      </c>
      <c r="BR54">
        <v>0</v>
      </c>
      <c r="BT54" t="s">
        <v>944</v>
      </c>
      <c r="BU54">
        <v>1</v>
      </c>
      <c r="BW54" t="s">
        <v>984</v>
      </c>
      <c r="BX54">
        <v>0</v>
      </c>
      <c r="BZ54" t="s">
        <v>971</v>
      </c>
      <c r="CA54">
        <v>0</v>
      </c>
      <c r="CC54" t="s">
        <v>726</v>
      </c>
      <c r="CD54">
        <v>1</v>
      </c>
      <c r="CF54" t="s">
        <v>946</v>
      </c>
      <c r="CG54">
        <v>0</v>
      </c>
      <c r="CI54" t="s">
        <v>973</v>
      </c>
      <c r="CJ54">
        <v>0</v>
      </c>
      <c r="CL54" t="s">
        <v>960</v>
      </c>
      <c r="CM54">
        <v>1</v>
      </c>
      <c r="CO54" t="s">
        <v>948</v>
      </c>
      <c r="CP54">
        <v>1</v>
      </c>
      <c r="CR54" t="s">
        <v>974</v>
      </c>
      <c r="CS54">
        <v>0</v>
      </c>
      <c r="CU54" t="s">
        <v>726</v>
      </c>
      <c r="CV54">
        <v>1</v>
      </c>
      <c r="CX54" t="s">
        <v>951</v>
      </c>
      <c r="CY54">
        <v>1</v>
      </c>
      <c r="DA54" t="s">
        <v>952</v>
      </c>
      <c r="DB54">
        <v>1</v>
      </c>
    </row>
    <row r="55" spans="1:106" x14ac:dyDescent="0.25">
      <c r="A55">
        <v>70</v>
      </c>
      <c r="B55">
        <v>45463.637291666666</v>
      </c>
      <c r="C55">
        <v>45463.648854166669</v>
      </c>
      <c r="D55" t="s">
        <v>802</v>
      </c>
      <c r="E55" t="s">
        <v>110</v>
      </c>
      <c r="F55">
        <v>26</v>
      </c>
      <c r="I55" t="s">
        <v>489</v>
      </c>
      <c r="L55" t="s">
        <v>927</v>
      </c>
      <c r="M55">
        <v>1</v>
      </c>
      <c r="O55" t="s">
        <v>774</v>
      </c>
      <c r="P55">
        <v>1</v>
      </c>
      <c r="R55" t="s">
        <v>928</v>
      </c>
      <c r="S55">
        <v>1</v>
      </c>
      <c r="U55" t="s">
        <v>929</v>
      </c>
      <c r="V55">
        <v>1</v>
      </c>
      <c r="X55" t="s">
        <v>930</v>
      </c>
      <c r="Y55">
        <v>1</v>
      </c>
      <c r="AA55" t="s">
        <v>929</v>
      </c>
      <c r="AB55">
        <v>1</v>
      </c>
      <c r="AD55" t="s">
        <v>931</v>
      </c>
      <c r="AE55">
        <v>1</v>
      </c>
      <c r="AG55" t="s">
        <v>932</v>
      </c>
      <c r="AH55">
        <v>1</v>
      </c>
      <c r="AJ55" t="s">
        <v>933</v>
      </c>
      <c r="AK55">
        <v>1</v>
      </c>
      <c r="AM55" t="s">
        <v>934</v>
      </c>
      <c r="AN55">
        <v>1</v>
      </c>
      <c r="AP55" t="s">
        <v>935</v>
      </c>
      <c r="AQ55">
        <v>1</v>
      </c>
      <c r="AS55" t="s">
        <v>956</v>
      </c>
      <c r="AT55">
        <v>0</v>
      </c>
      <c r="AV55" t="s">
        <v>937</v>
      </c>
      <c r="AW55">
        <v>0</v>
      </c>
      <c r="AY55" t="s">
        <v>957</v>
      </c>
      <c r="AZ55">
        <v>0</v>
      </c>
      <c r="BB55" t="s">
        <v>939</v>
      </c>
      <c r="BC55">
        <v>1</v>
      </c>
      <c r="BE55" t="s">
        <v>940</v>
      </c>
      <c r="BF55">
        <v>1</v>
      </c>
      <c r="BH55" t="s">
        <v>726</v>
      </c>
      <c r="BI55">
        <v>1</v>
      </c>
      <c r="BK55" t="s">
        <v>726</v>
      </c>
      <c r="BL55">
        <v>1</v>
      </c>
      <c r="BN55" t="s">
        <v>942</v>
      </c>
      <c r="BO55">
        <v>1</v>
      </c>
      <c r="BQ55" t="s">
        <v>943</v>
      </c>
      <c r="BR55">
        <v>1</v>
      </c>
      <c r="BT55" t="s">
        <v>944</v>
      </c>
      <c r="BU55">
        <v>1</v>
      </c>
      <c r="BW55" t="s">
        <v>945</v>
      </c>
      <c r="BX55">
        <v>1</v>
      </c>
      <c r="BZ55" t="s">
        <v>938</v>
      </c>
      <c r="CA55">
        <v>1</v>
      </c>
      <c r="CC55" t="s">
        <v>726</v>
      </c>
      <c r="CD55">
        <v>1</v>
      </c>
      <c r="CF55" t="s">
        <v>946</v>
      </c>
      <c r="CG55">
        <v>0</v>
      </c>
      <c r="CI55" t="s">
        <v>946</v>
      </c>
      <c r="CJ55">
        <v>1</v>
      </c>
      <c r="CL55" t="s">
        <v>947</v>
      </c>
      <c r="CM55">
        <v>0</v>
      </c>
      <c r="CO55" t="s">
        <v>948</v>
      </c>
      <c r="CP55">
        <v>1</v>
      </c>
      <c r="CR55" t="s">
        <v>949</v>
      </c>
      <c r="CS55">
        <v>1</v>
      </c>
      <c r="CU55" t="s">
        <v>950</v>
      </c>
      <c r="CV55">
        <v>0</v>
      </c>
      <c r="CX55" t="s">
        <v>951</v>
      </c>
      <c r="CY55">
        <v>1</v>
      </c>
      <c r="DA55" t="s">
        <v>952</v>
      </c>
      <c r="DB55">
        <v>1</v>
      </c>
    </row>
    <row r="56" spans="1:106" x14ac:dyDescent="0.25">
      <c r="A56">
        <v>71</v>
      </c>
      <c r="B56">
        <v>45463.652662037035</v>
      </c>
      <c r="C56">
        <v>45463.652777777781</v>
      </c>
      <c r="D56" t="s">
        <v>1016</v>
      </c>
      <c r="E56" t="s">
        <v>123</v>
      </c>
      <c r="F56">
        <v>21</v>
      </c>
      <c r="I56" t="s">
        <v>488</v>
      </c>
      <c r="L56" t="s">
        <v>964</v>
      </c>
      <c r="M56">
        <v>0</v>
      </c>
      <c r="O56" t="s">
        <v>774</v>
      </c>
      <c r="P56">
        <v>1</v>
      </c>
      <c r="R56" t="s">
        <v>928</v>
      </c>
      <c r="S56">
        <v>1</v>
      </c>
      <c r="U56" t="s">
        <v>987</v>
      </c>
      <c r="V56">
        <v>0</v>
      </c>
      <c r="X56" t="s">
        <v>930</v>
      </c>
      <c r="Y56">
        <v>1</v>
      </c>
      <c r="AA56" t="s">
        <v>987</v>
      </c>
      <c r="AB56">
        <v>0</v>
      </c>
      <c r="AD56" t="s">
        <v>953</v>
      </c>
      <c r="AE56">
        <v>0</v>
      </c>
      <c r="AG56" t="s">
        <v>932</v>
      </c>
      <c r="AH56">
        <v>1</v>
      </c>
      <c r="AJ56" t="s">
        <v>967</v>
      </c>
      <c r="AK56">
        <v>0</v>
      </c>
      <c r="AM56" t="s">
        <v>935</v>
      </c>
      <c r="AN56">
        <v>0</v>
      </c>
      <c r="AP56" t="s">
        <v>935</v>
      </c>
      <c r="AQ56">
        <v>1</v>
      </c>
      <c r="AS56" t="s">
        <v>962</v>
      </c>
      <c r="AT56">
        <v>1</v>
      </c>
      <c r="AV56" t="s">
        <v>957</v>
      </c>
      <c r="AW56">
        <v>1</v>
      </c>
      <c r="AY56" t="s">
        <v>938</v>
      </c>
      <c r="AZ56">
        <v>1</v>
      </c>
      <c r="BB56" t="s">
        <v>939</v>
      </c>
      <c r="BC56">
        <v>1</v>
      </c>
      <c r="BE56" t="s">
        <v>940</v>
      </c>
      <c r="BF56">
        <v>1</v>
      </c>
      <c r="BH56" t="s">
        <v>726</v>
      </c>
      <c r="BI56">
        <v>1</v>
      </c>
      <c r="BK56" t="s">
        <v>726</v>
      </c>
      <c r="BL56">
        <v>1</v>
      </c>
      <c r="BN56" t="s">
        <v>969</v>
      </c>
      <c r="BO56">
        <v>0</v>
      </c>
      <c r="BQ56" t="s">
        <v>970</v>
      </c>
      <c r="BR56">
        <v>0</v>
      </c>
      <c r="BT56" t="s">
        <v>944</v>
      </c>
      <c r="BU56">
        <v>1</v>
      </c>
      <c r="BW56" t="s">
        <v>945</v>
      </c>
      <c r="BX56">
        <v>1</v>
      </c>
      <c r="BZ56" t="s">
        <v>938</v>
      </c>
      <c r="CA56">
        <v>1</v>
      </c>
      <c r="CC56" t="s">
        <v>726</v>
      </c>
      <c r="CD56">
        <v>1</v>
      </c>
      <c r="CF56" t="s">
        <v>946</v>
      </c>
      <c r="CG56">
        <v>0</v>
      </c>
      <c r="CI56" t="s">
        <v>946</v>
      </c>
      <c r="CJ56">
        <v>1</v>
      </c>
      <c r="CL56" t="s">
        <v>947</v>
      </c>
      <c r="CM56">
        <v>0</v>
      </c>
      <c r="CO56" t="s">
        <v>948</v>
      </c>
      <c r="CP56">
        <v>1</v>
      </c>
      <c r="CR56" t="s">
        <v>974</v>
      </c>
      <c r="CS56">
        <v>0</v>
      </c>
      <c r="CU56" t="s">
        <v>726</v>
      </c>
      <c r="CV56">
        <v>1</v>
      </c>
      <c r="CX56" t="s">
        <v>951</v>
      </c>
      <c r="CY56">
        <v>1</v>
      </c>
      <c r="DA56" t="s">
        <v>952</v>
      </c>
      <c r="DB56">
        <v>1</v>
      </c>
    </row>
    <row r="57" spans="1:106" x14ac:dyDescent="0.25">
      <c r="A57">
        <v>72</v>
      </c>
      <c r="B57">
        <v>45463.64267361111</v>
      </c>
      <c r="C57">
        <v>45463.746365740742</v>
      </c>
      <c r="D57" t="s">
        <v>1017</v>
      </c>
      <c r="E57" t="s">
        <v>1018</v>
      </c>
      <c r="F57">
        <v>24</v>
      </c>
      <c r="I57" t="s">
        <v>158</v>
      </c>
      <c r="L57" t="s">
        <v>927</v>
      </c>
      <c r="M57">
        <v>1</v>
      </c>
      <c r="O57" t="s">
        <v>774</v>
      </c>
      <c r="P57">
        <v>1</v>
      </c>
      <c r="R57" t="s">
        <v>928</v>
      </c>
      <c r="S57">
        <v>1</v>
      </c>
      <c r="U57" t="s">
        <v>929</v>
      </c>
      <c r="V57">
        <v>1</v>
      </c>
      <c r="X57" t="s">
        <v>930</v>
      </c>
      <c r="Y57">
        <v>1</v>
      </c>
      <c r="AA57" t="s">
        <v>929</v>
      </c>
      <c r="AB57">
        <v>1</v>
      </c>
      <c r="AD57" t="s">
        <v>931</v>
      </c>
      <c r="AE57">
        <v>1</v>
      </c>
      <c r="AG57" t="s">
        <v>1010</v>
      </c>
      <c r="AH57">
        <v>0</v>
      </c>
      <c r="AJ57" t="s">
        <v>967</v>
      </c>
      <c r="AK57">
        <v>0</v>
      </c>
      <c r="AM57" t="s">
        <v>934</v>
      </c>
      <c r="AN57">
        <v>1</v>
      </c>
      <c r="AP57" t="s">
        <v>935</v>
      </c>
      <c r="AQ57">
        <v>1</v>
      </c>
      <c r="AS57" t="s">
        <v>979</v>
      </c>
      <c r="AT57">
        <v>0</v>
      </c>
      <c r="AV57" t="s">
        <v>938</v>
      </c>
      <c r="AW57">
        <v>0</v>
      </c>
      <c r="AY57" t="s">
        <v>938</v>
      </c>
      <c r="AZ57">
        <v>1</v>
      </c>
      <c r="BB57" t="s">
        <v>939</v>
      </c>
      <c r="BC57">
        <v>1</v>
      </c>
      <c r="BE57" t="s">
        <v>940</v>
      </c>
      <c r="BF57">
        <v>1</v>
      </c>
      <c r="BH57" t="s">
        <v>989</v>
      </c>
      <c r="BI57">
        <v>0</v>
      </c>
      <c r="BK57" t="s">
        <v>1019</v>
      </c>
      <c r="BL57">
        <v>0</v>
      </c>
      <c r="BN57" t="s">
        <v>942</v>
      </c>
      <c r="BO57">
        <v>1</v>
      </c>
      <c r="BQ57" t="s">
        <v>943</v>
      </c>
      <c r="BR57">
        <v>1</v>
      </c>
      <c r="BT57" t="s">
        <v>944</v>
      </c>
      <c r="BU57">
        <v>1</v>
      </c>
      <c r="BW57" t="s">
        <v>945</v>
      </c>
      <c r="BX57">
        <v>1</v>
      </c>
      <c r="BZ57" t="s">
        <v>938</v>
      </c>
      <c r="CA57">
        <v>1</v>
      </c>
      <c r="CC57" t="s">
        <v>726</v>
      </c>
      <c r="CD57">
        <v>1</v>
      </c>
      <c r="CF57" t="s">
        <v>946</v>
      </c>
      <c r="CG57">
        <v>0</v>
      </c>
      <c r="CI57" t="s">
        <v>946</v>
      </c>
      <c r="CJ57">
        <v>1</v>
      </c>
      <c r="CL57" t="s">
        <v>947</v>
      </c>
      <c r="CM57">
        <v>0</v>
      </c>
      <c r="CO57" t="s">
        <v>948</v>
      </c>
      <c r="CP57">
        <v>1</v>
      </c>
      <c r="CR57" t="s">
        <v>949</v>
      </c>
      <c r="CS57">
        <v>1</v>
      </c>
      <c r="CU57" t="s">
        <v>726</v>
      </c>
      <c r="CV57">
        <v>1</v>
      </c>
      <c r="CX57" t="s">
        <v>951</v>
      </c>
      <c r="CY57">
        <v>1</v>
      </c>
      <c r="DA57" t="s">
        <v>952</v>
      </c>
      <c r="DB57">
        <v>1</v>
      </c>
    </row>
    <row r="58" spans="1:106" x14ac:dyDescent="0.25">
      <c r="A58">
        <v>73</v>
      </c>
      <c r="B58">
        <v>45468.720324074071</v>
      </c>
      <c r="C58">
        <v>45468.754282407404</v>
      </c>
      <c r="D58" t="s">
        <v>827</v>
      </c>
      <c r="E58" t="s">
        <v>156</v>
      </c>
      <c r="F58">
        <v>30</v>
      </c>
      <c r="I58" t="s">
        <v>488</v>
      </c>
      <c r="L58" t="s">
        <v>927</v>
      </c>
      <c r="M58">
        <v>1</v>
      </c>
      <c r="O58" t="s">
        <v>774</v>
      </c>
      <c r="P58">
        <v>1</v>
      </c>
      <c r="R58" t="s">
        <v>928</v>
      </c>
      <c r="S58">
        <v>1</v>
      </c>
      <c r="U58" t="s">
        <v>929</v>
      </c>
      <c r="V58">
        <v>1</v>
      </c>
      <c r="X58" t="s">
        <v>930</v>
      </c>
      <c r="Y58">
        <v>1</v>
      </c>
      <c r="AA58" t="s">
        <v>929</v>
      </c>
      <c r="AB58">
        <v>1</v>
      </c>
      <c r="AD58" t="s">
        <v>931</v>
      </c>
      <c r="AE58">
        <v>1</v>
      </c>
      <c r="AG58" t="s">
        <v>932</v>
      </c>
      <c r="AH58">
        <v>1</v>
      </c>
      <c r="AJ58" t="s">
        <v>983</v>
      </c>
      <c r="AK58">
        <v>0</v>
      </c>
      <c r="AM58" t="s">
        <v>934</v>
      </c>
      <c r="AN58">
        <v>1</v>
      </c>
      <c r="AP58" t="s">
        <v>935</v>
      </c>
      <c r="AQ58">
        <v>1</v>
      </c>
      <c r="AS58" t="s">
        <v>962</v>
      </c>
      <c r="AT58">
        <v>1</v>
      </c>
      <c r="AV58" t="s">
        <v>957</v>
      </c>
      <c r="AW58">
        <v>1</v>
      </c>
      <c r="AY58" t="s">
        <v>938</v>
      </c>
      <c r="AZ58">
        <v>1</v>
      </c>
      <c r="BB58" t="s">
        <v>939</v>
      </c>
      <c r="BC58">
        <v>1</v>
      </c>
      <c r="BE58" t="s">
        <v>940</v>
      </c>
      <c r="BF58">
        <v>1</v>
      </c>
      <c r="BH58" t="s">
        <v>726</v>
      </c>
      <c r="BI58">
        <v>1</v>
      </c>
      <c r="BK58" t="s">
        <v>726</v>
      </c>
      <c r="BL58">
        <v>1</v>
      </c>
      <c r="BN58" t="s">
        <v>942</v>
      </c>
      <c r="BO58">
        <v>1</v>
      </c>
      <c r="BQ58" t="s">
        <v>943</v>
      </c>
      <c r="BR58">
        <v>1</v>
      </c>
      <c r="BT58" t="s">
        <v>944</v>
      </c>
      <c r="BU58">
        <v>1</v>
      </c>
      <c r="BW58" t="s">
        <v>945</v>
      </c>
      <c r="BX58">
        <v>1</v>
      </c>
      <c r="BZ58" t="s">
        <v>938</v>
      </c>
      <c r="CA58">
        <v>1</v>
      </c>
      <c r="CC58" t="s">
        <v>726</v>
      </c>
      <c r="CD58">
        <v>1</v>
      </c>
      <c r="CF58" t="s">
        <v>963</v>
      </c>
      <c r="CG58">
        <v>1</v>
      </c>
      <c r="CI58" t="s">
        <v>946</v>
      </c>
      <c r="CJ58">
        <v>1</v>
      </c>
      <c r="CL58" t="s">
        <v>947</v>
      </c>
      <c r="CM58">
        <v>0</v>
      </c>
      <c r="CO58" t="s">
        <v>948</v>
      </c>
      <c r="CP58">
        <v>1</v>
      </c>
      <c r="CR58" t="s">
        <v>949</v>
      </c>
      <c r="CS58">
        <v>1</v>
      </c>
      <c r="CU58" t="s">
        <v>726</v>
      </c>
      <c r="CV58">
        <v>1</v>
      </c>
      <c r="CX58" t="s">
        <v>951</v>
      </c>
      <c r="CY58">
        <v>1</v>
      </c>
      <c r="DA58" t="s">
        <v>952</v>
      </c>
      <c r="DB58">
        <v>1</v>
      </c>
    </row>
    <row r="59" spans="1:106" x14ac:dyDescent="0.25">
      <c r="A59">
        <v>74</v>
      </c>
      <c r="B59">
        <v>45468.795497685183</v>
      </c>
      <c r="C59">
        <v>45468.79892361111</v>
      </c>
      <c r="D59" t="s">
        <v>826</v>
      </c>
      <c r="E59" t="s">
        <v>126</v>
      </c>
      <c r="F59">
        <v>28</v>
      </c>
      <c r="I59" t="s">
        <v>488</v>
      </c>
      <c r="L59" t="s">
        <v>927</v>
      </c>
      <c r="M59">
        <v>1</v>
      </c>
      <c r="O59" t="s">
        <v>774</v>
      </c>
      <c r="P59">
        <v>1</v>
      </c>
      <c r="R59" t="s">
        <v>928</v>
      </c>
      <c r="S59">
        <v>1</v>
      </c>
      <c r="U59" t="s">
        <v>929</v>
      </c>
      <c r="V59">
        <v>1</v>
      </c>
      <c r="X59" t="s">
        <v>930</v>
      </c>
      <c r="Y59">
        <v>1</v>
      </c>
      <c r="AA59" t="s">
        <v>929</v>
      </c>
      <c r="AB59">
        <v>1</v>
      </c>
      <c r="AD59" t="s">
        <v>931</v>
      </c>
      <c r="AE59">
        <v>1</v>
      </c>
      <c r="AG59" t="s">
        <v>954</v>
      </c>
      <c r="AH59">
        <v>0</v>
      </c>
      <c r="AJ59" t="s">
        <v>983</v>
      </c>
      <c r="AK59">
        <v>0</v>
      </c>
      <c r="AM59" t="s">
        <v>934</v>
      </c>
      <c r="AN59">
        <v>1</v>
      </c>
      <c r="AP59" t="s">
        <v>935</v>
      </c>
      <c r="AQ59">
        <v>1</v>
      </c>
      <c r="AS59" t="s">
        <v>962</v>
      </c>
      <c r="AT59">
        <v>1</v>
      </c>
      <c r="AV59" t="s">
        <v>957</v>
      </c>
      <c r="AW59">
        <v>1</v>
      </c>
      <c r="AY59" t="s">
        <v>938</v>
      </c>
      <c r="AZ59">
        <v>1</v>
      </c>
      <c r="BB59" t="s">
        <v>939</v>
      </c>
      <c r="BC59">
        <v>1</v>
      </c>
      <c r="BE59" t="s">
        <v>940</v>
      </c>
      <c r="BF59">
        <v>1</v>
      </c>
      <c r="BH59" t="s">
        <v>726</v>
      </c>
      <c r="BI59">
        <v>1</v>
      </c>
      <c r="BK59" t="s">
        <v>726</v>
      </c>
      <c r="BL59">
        <v>1</v>
      </c>
      <c r="BN59" t="s">
        <v>942</v>
      </c>
      <c r="BO59">
        <v>1</v>
      </c>
      <c r="BQ59" t="s">
        <v>943</v>
      </c>
      <c r="BR59">
        <v>1</v>
      </c>
      <c r="BT59" t="s">
        <v>944</v>
      </c>
      <c r="BU59">
        <v>1</v>
      </c>
      <c r="BW59" t="s">
        <v>945</v>
      </c>
      <c r="BX59">
        <v>1</v>
      </c>
      <c r="BZ59" t="s">
        <v>938</v>
      </c>
      <c r="CA59">
        <v>1</v>
      </c>
      <c r="CC59" t="s">
        <v>726</v>
      </c>
      <c r="CD59">
        <v>1</v>
      </c>
      <c r="CF59" t="s">
        <v>963</v>
      </c>
      <c r="CG59">
        <v>1</v>
      </c>
      <c r="CI59" t="s">
        <v>946</v>
      </c>
      <c r="CJ59">
        <v>1</v>
      </c>
      <c r="CL59" t="s">
        <v>947</v>
      </c>
      <c r="CM59">
        <v>0</v>
      </c>
      <c r="CO59" t="s">
        <v>948</v>
      </c>
      <c r="CP59">
        <v>1</v>
      </c>
      <c r="CR59" t="s">
        <v>949</v>
      </c>
      <c r="CS59">
        <v>1</v>
      </c>
      <c r="CU59" t="s">
        <v>726</v>
      </c>
      <c r="CV59">
        <v>1</v>
      </c>
      <c r="CX59" t="s">
        <v>951</v>
      </c>
      <c r="CY59">
        <v>1</v>
      </c>
      <c r="DA59" t="s">
        <v>982</v>
      </c>
      <c r="DB59">
        <v>0</v>
      </c>
    </row>
    <row r="60" spans="1:106" x14ac:dyDescent="0.25">
      <c r="A60">
        <v>75</v>
      </c>
      <c r="B60">
        <v>45471.551076388889</v>
      </c>
      <c r="C60">
        <v>45471.552106481482</v>
      </c>
      <c r="D60" t="s">
        <v>537</v>
      </c>
      <c r="E60" t="s">
        <v>0</v>
      </c>
      <c r="F60">
        <v>31</v>
      </c>
      <c r="I60" t="s">
        <v>158</v>
      </c>
      <c r="L60" t="s">
        <v>927</v>
      </c>
      <c r="M60">
        <v>1</v>
      </c>
      <c r="O60" t="s">
        <v>774</v>
      </c>
      <c r="P60">
        <v>1</v>
      </c>
      <c r="R60" t="s">
        <v>928</v>
      </c>
      <c r="S60">
        <v>1</v>
      </c>
      <c r="U60" t="s">
        <v>929</v>
      </c>
      <c r="V60">
        <v>1</v>
      </c>
      <c r="X60" t="s">
        <v>930</v>
      </c>
      <c r="Y60">
        <v>1</v>
      </c>
      <c r="AA60" t="s">
        <v>929</v>
      </c>
      <c r="AB60">
        <v>1</v>
      </c>
      <c r="AD60" t="s">
        <v>931</v>
      </c>
      <c r="AE60">
        <v>1</v>
      </c>
      <c r="AG60" t="s">
        <v>932</v>
      </c>
      <c r="AH60">
        <v>1</v>
      </c>
      <c r="AJ60" t="s">
        <v>933</v>
      </c>
      <c r="AK60">
        <v>1</v>
      </c>
      <c r="AM60" t="s">
        <v>934</v>
      </c>
      <c r="AN60">
        <v>1</v>
      </c>
      <c r="AP60" t="s">
        <v>935</v>
      </c>
      <c r="AQ60">
        <v>1</v>
      </c>
      <c r="AS60" t="s">
        <v>962</v>
      </c>
      <c r="AT60">
        <v>1</v>
      </c>
      <c r="AV60" t="s">
        <v>957</v>
      </c>
      <c r="AW60">
        <v>1</v>
      </c>
      <c r="AY60" t="s">
        <v>938</v>
      </c>
      <c r="AZ60">
        <v>1</v>
      </c>
      <c r="BB60" t="s">
        <v>939</v>
      </c>
      <c r="BC60">
        <v>1</v>
      </c>
      <c r="BE60" t="s">
        <v>940</v>
      </c>
      <c r="BF60">
        <v>1</v>
      </c>
      <c r="BH60" t="s">
        <v>726</v>
      </c>
      <c r="BI60">
        <v>1</v>
      </c>
      <c r="BK60" t="s">
        <v>726</v>
      </c>
      <c r="BL60">
        <v>1</v>
      </c>
      <c r="BN60" t="s">
        <v>942</v>
      </c>
      <c r="BO60">
        <v>1</v>
      </c>
      <c r="BQ60" t="s">
        <v>943</v>
      </c>
      <c r="BR60">
        <v>1</v>
      </c>
      <c r="BT60" t="s">
        <v>944</v>
      </c>
      <c r="BU60">
        <v>1</v>
      </c>
      <c r="BW60" t="s">
        <v>945</v>
      </c>
      <c r="BX60">
        <v>1</v>
      </c>
      <c r="BZ60" t="s">
        <v>938</v>
      </c>
      <c r="CA60">
        <v>1</v>
      </c>
      <c r="CC60" t="s">
        <v>726</v>
      </c>
      <c r="CD60">
        <v>1</v>
      </c>
      <c r="CF60" t="s">
        <v>963</v>
      </c>
      <c r="CG60">
        <v>1</v>
      </c>
      <c r="CI60" t="s">
        <v>946</v>
      </c>
      <c r="CJ60">
        <v>1</v>
      </c>
      <c r="CL60" t="s">
        <v>960</v>
      </c>
      <c r="CM60">
        <v>1</v>
      </c>
      <c r="CO60" t="s">
        <v>948</v>
      </c>
      <c r="CP60">
        <v>1</v>
      </c>
      <c r="CR60" t="s">
        <v>949</v>
      </c>
      <c r="CS60">
        <v>1</v>
      </c>
      <c r="CU60" t="s">
        <v>726</v>
      </c>
      <c r="CV60">
        <v>1</v>
      </c>
      <c r="CX60" t="s">
        <v>951</v>
      </c>
      <c r="CY60">
        <v>1</v>
      </c>
      <c r="DA60" t="s">
        <v>787</v>
      </c>
      <c r="DB60">
        <v>0</v>
      </c>
    </row>
    <row r="61" spans="1:106" x14ac:dyDescent="0.25">
      <c r="A61">
        <v>76</v>
      </c>
      <c r="B61">
        <v>45491.68818287037</v>
      </c>
      <c r="C61">
        <v>45491.714849537035</v>
      </c>
      <c r="D61" t="s">
        <v>1020</v>
      </c>
      <c r="E61" t="s">
        <v>122</v>
      </c>
      <c r="F61">
        <v>30</v>
      </c>
      <c r="I61" t="s">
        <v>488</v>
      </c>
      <c r="L61" t="s">
        <v>927</v>
      </c>
      <c r="M61">
        <v>1</v>
      </c>
      <c r="O61" t="s">
        <v>774</v>
      </c>
      <c r="P61">
        <v>1</v>
      </c>
      <c r="R61" t="s">
        <v>928</v>
      </c>
      <c r="S61">
        <v>1</v>
      </c>
      <c r="U61" t="s">
        <v>929</v>
      </c>
      <c r="V61">
        <v>1</v>
      </c>
      <c r="X61" t="s">
        <v>930</v>
      </c>
      <c r="Y61">
        <v>1</v>
      </c>
      <c r="AA61" t="s">
        <v>929</v>
      </c>
      <c r="AB61">
        <v>1</v>
      </c>
      <c r="AD61" t="s">
        <v>931</v>
      </c>
      <c r="AE61">
        <v>1</v>
      </c>
      <c r="AG61" t="s">
        <v>954</v>
      </c>
      <c r="AH61">
        <v>0</v>
      </c>
      <c r="AJ61" t="s">
        <v>983</v>
      </c>
      <c r="AK61">
        <v>0</v>
      </c>
      <c r="AM61" t="s">
        <v>934</v>
      </c>
      <c r="AN61">
        <v>1</v>
      </c>
      <c r="AP61" t="s">
        <v>935</v>
      </c>
      <c r="AQ61">
        <v>1</v>
      </c>
      <c r="AS61" t="s">
        <v>962</v>
      </c>
      <c r="AT61">
        <v>1</v>
      </c>
      <c r="AV61" t="s">
        <v>957</v>
      </c>
      <c r="AW61">
        <v>1</v>
      </c>
      <c r="AY61" t="s">
        <v>938</v>
      </c>
      <c r="AZ61">
        <v>1</v>
      </c>
      <c r="BB61" t="s">
        <v>939</v>
      </c>
      <c r="BC61">
        <v>1</v>
      </c>
      <c r="BE61" t="s">
        <v>940</v>
      </c>
      <c r="BF61">
        <v>1</v>
      </c>
      <c r="BH61" t="s">
        <v>726</v>
      </c>
      <c r="BI61">
        <v>1</v>
      </c>
      <c r="BK61" t="s">
        <v>726</v>
      </c>
      <c r="BL61">
        <v>1</v>
      </c>
      <c r="BN61" t="s">
        <v>942</v>
      </c>
      <c r="BO61">
        <v>1</v>
      </c>
      <c r="BQ61" t="s">
        <v>943</v>
      </c>
      <c r="BR61">
        <v>1</v>
      </c>
      <c r="BT61" t="s">
        <v>944</v>
      </c>
      <c r="BU61">
        <v>1</v>
      </c>
      <c r="BW61" t="s">
        <v>945</v>
      </c>
      <c r="BX61">
        <v>1</v>
      </c>
      <c r="BZ61" t="s">
        <v>938</v>
      </c>
      <c r="CA61">
        <v>1</v>
      </c>
      <c r="CC61" t="s">
        <v>726</v>
      </c>
      <c r="CD61">
        <v>1</v>
      </c>
      <c r="CF61" t="s">
        <v>963</v>
      </c>
      <c r="CG61">
        <v>1</v>
      </c>
      <c r="CI61" t="s">
        <v>973</v>
      </c>
      <c r="CJ61">
        <v>0</v>
      </c>
      <c r="CL61" t="s">
        <v>947</v>
      </c>
      <c r="CM61">
        <v>0</v>
      </c>
      <c r="CO61" t="s">
        <v>948</v>
      </c>
      <c r="CP61">
        <v>1</v>
      </c>
      <c r="CR61" t="s">
        <v>949</v>
      </c>
      <c r="CS61">
        <v>1</v>
      </c>
      <c r="CU61" t="s">
        <v>726</v>
      </c>
      <c r="CV61">
        <v>1</v>
      </c>
      <c r="CX61" t="s">
        <v>951</v>
      </c>
      <c r="CY61">
        <v>1</v>
      </c>
      <c r="DA61" t="s">
        <v>952</v>
      </c>
      <c r="DB61">
        <v>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1343-6579-45EE-8C56-C7A18B67C2A2}">
  <sheetPr codeName="Sheet6">
    <tabColor theme="9" tint="-0.499984740745262"/>
  </sheetPr>
  <dimension ref="A1:F82"/>
  <sheetViews>
    <sheetView workbookViewId="0">
      <selection activeCell="F9" sqref="F9"/>
    </sheetView>
  </sheetViews>
  <sheetFormatPr defaultRowHeight="15" x14ac:dyDescent="0.25"/>
  <cols>
    <col min="1" max="1" width="26.28515625" bestFit="1" customWidth="1"/>
    <col min="2" max="2" width="15.5703125" bestFit="1" customWidth="1"/>
    <col min="3" max="3" width="12.28515625" bestFit="1" customWidth="1"/>
    <col min="4" max="4" width="15.42578125" bestFit="1" customWidth="1"/>
    <col min="5" max="5" width="15.28515625" bestFit="1" customWidth="1"/>
    <col min="6" max="6" width="17.28515625" bestFit="1" customWidth="1"/>
  </cols>
  <sheetData>
    <row r="1" spans="1:6" x14ac:dyDescent="0.25">
      <c r="A1" t="s">
        <v>184</v>
      </c>
      <c r="B1" t="s">
        <v>185</v>
      </c>
      <c r="C1" t="s">
        <v>1021</v>
      </c>
      <c r="D1" t="s">
        <v>1022</v>
      </c>
      <c r="E1" t="s">
        <v>440</v>
      </c>
      <c r="F1" t="s">
        <v>1023</v>
      </c>
    </row>
    <row r="2" spans="1:6" x14ac:dyDescent="0.25">
      <c r="A2" t="s">
        <v>118</v>
      </c>
      <c r="B2" t="s">
        <v>158</v>
      </c>
      <c r="C2">
        <v>95</v>
      </c>
      <c r="D2">
        <v>90</v>
      </c>
      <c r="E2">
        <v>5</v>
      </c>
      <c r="F2" t="s">
        <v>1024</v>
      </c>
    </row>
    <row r="3" spans="1:6" x14ac:dyDescent="0.25">
      <c r="A3" t="s">
        <v>136</v>
      </c>
      <c r="B3" t="s">
        <v>486</v>
      </c>
      <c r="C3">
        <v>27</v>
      </c>
      <c r="D3">
        <v>22</v>
      </c>
      <c r="E3">
        <v>5</v>
      </c>
      <c r="F3" t="s">
        <v>1025</v>
      </c>
    </row>
    <row r="4" spans="1:6" x14ac:dyDescent="0.25">
      <c r="A4" t="s">
        <v>54</v>
      </c>
      <c r="B4" t="s">
        <v>487</v>
      </c>
      <c r="C4">
        <v>45</v>
      </c>
      <c r="D4">
        <v>45</v>
      </c>
      <c r="E4">
        <v>0</v>
      </c>
      <c r="F4" t="s">
        <v>1026</v>
      </c>
    </row>
    <row r="5" spans="1:6" x14ac:dyDescent="0.25">
      <c r="A5" t="s">
        <v>146</v>
      </c>
      <c r="B5" t="s">
        <v>488</v>
      </c>
      <c r="C5">
        <v>26</v>
      </c>
      <c r="D5">
        <v>13</v>
      </c>
      <c r="E5">
        <v>13</v>
      </c>
      <c r="F5" t="s">
        <v>1025</v>
      </c>
    </row>
    <row r="6" spans="1:6" x14ac:dyDescent="0.25">
      <c r="A6" t="s">
        <v>137</v>
      </c>
      <c r="B6" t="s">
        <v>486</v>
      </c>
      <c r="C6">
        <v>38</v>
      </c>
      <c r="D6">
        <v>38</v>
      </c>
      <c r="E6">
        <v>0</v>
      </c>
      <c r="F6" t="s">
        <v>1026</v>
      </c>
    </row>
    <row r="7" spans="1:6" x14ac:dyDescent="0.25">
      <c r="A7" t="s">
        <v>55</v>
      </c>
      <c r="B7" t="s">
        <v>487</v>
      </c>
      <c r="C7">
        <v>56</v>
      </c>
      <c r="D7">
        <v>56</v>
      </c>
      <c r="E7">
        <v>0</v>
      </c>
      <c r="F7" t="s">
        <v>1027</v>
      </c>
    </row>
    <row r="8" spans="1:6" x14ac:dyDescent="0.25">
      <c r="A8" t="s">
        <v>147</v>
      </c>
      <c r="B8" t="s">
        <v>488</v>
      </c>
      <c r="C8">
        <v>44</v>
      </c>
      <c r="D8">
        <v>31</v>
      </c>
      <c r="E8">
        <v>13</v>
      </c>
      <c r="F8" t="s">
        <v>1026</v>
      </c>
    </row>
    <row r="9" spans="1:6" x14ac:dyDescent="0.25">
      <c r="A9" t="s">
        <v>102</v>
      </c>
      <c r="B9" t="s">
        <v>489</v>
      </c>
      <c r="C9">
        <v>62</v>
      </c>
      <c r="D9">
        <v>34</v>
      </c>
      <c r="E9">
        <v>28</v>
      </c>
      <c r="F9" t="s">
        <v>1027</v>
      </c>
    </row>
    <row r="10" spans="1:6" x14ac:dyDescent="0.25">
      <c r="A10" t="s">
        <v>103</v>
      </c>
      <c r="B10" t="s">
        <v>489</v>
      </c>
      <c r="C10">
        <v>26</v>
      </c>
      <c r="D10">
        <v>21</v>
      </c>
      <c r="E10">
        <v>5</v>
      </c>
      <c r="F10" t="s">
        <v>1025</v>
      </c>
    </row>
    <row r="11" spans="1:6" x14ac:dyDescent="0.25">
      <c r="A11" t="s">
        <v>157</v>
      </c>
      <c r="B11" t="s">
        <v>490</v>
      </c>
      <c r="C11">
        <v>113</v>
      </c>
      <c r="D11">
        <v>113</v>
      </c>
      <c r="E11">
        <v>0</v>
      </c>
      <c r="F11" t="s">
        <v>1028</v>
      </c>
    </row>
    <row r="12" spans="1:6" x14ac:dyDescent="0.25">
      <c r="A12" t="s">
        <v>158</v>
      </c>
      <c r="B12" t="s">
        <v>490</v>
      </c>
      <c r="C12">
        <v>108</v>
      </c>
      <c r="D12">
        <v>70</v>
      </c>
      <c r="E12">
        <v>38</v>
      </c>
      <c r="F12" t="s">
        <v>1024</v>
      </c>
    </row>
    <row r="13" spans="1:6" x14ac:dyDescent="0.25">
      <c r="A13" t="s">
        <v>104</v>
      </c>
      <c r="B13" t="s">
        <v>489</v>
      </c>
      <c r="C13">
        <v>38</v>
      </c>
      <c r="D13">
        <v>28</v>
      </c>
      <c r="E13">
        <v>10</v>
      </c>
      <c r="F13" t="s">
        <v>1026</v>
      </c>
    </row>
    <row r="14" spans="1:6" x14ac:dyDescent="0.25">
      <c r="A14" t="s">
        <v>162</v>
      </c>
      <c r="B14" t="s">
        <v>491</v>
      </c>
      <c r="C14">
        <v>66</v>
      </c>
      <c r="D14">
        <v>66</v>
      </c>
      <c r="E14">
        <v>0</v>
      </c>
      <c r="F14" t="s">
        <v>1027</v>
      </c>
    </row>
    <row r="15" spans="1:6" x14ac:dyDescent="0.25">
      <c r="A15" t="s">
        <v>119</v>
      </c>
      <c r="B15" t="s">
        <v>158</v>
      </c>
      <c r="C15">
        <v>35</v>
      </c>
      <c r="D15">
        <v>30</v>
      </c>
      <c r="E15">
        <v>5</v>
      </c>
      <c r="F15" t="s">
        <v>1026</v>
      </c>
    </row>
    <row r="16" spans="1:6" x14ac:dyDescent="0.25">
      <c r="A16" t="s">
        <v>163</v>
      </c>
      <c r="B16" t="s">
        <v>491</v>
      </c>
      <c r="C16">
        <v>50</v>
      </c>
      <c r="D16">
        <v>45</v>
      </c>
      <c r="E16">
        <v>5</v>
      </c>
      <c r="F16" t="s">
        <v>1027</v>
      </c>
    </row>
    <row r="17" spans="1:6" x14ac:dyDescent="0.25">
      <c r="A17" t="s">
        <v>105</v>
      </c>
      <c r="B17" t="s">
        <v>489</v>
      </c>
      <c r="C17">
        <v>65</v>
      </c>
      <c r="D17">
        <v>60</v>
      </c>
      <c r="E17">
        <v>5</v>
      </c>
      <c r="F17" t="s">
        <v>1027</v>
      </c>
    </row>
    <row r="18" spans="1:6" x14ac:dyDescent="0.25">
      <c r="A18" t="s">
        <v>148</v>
      </c>
      <c r="B18" t="s">
        <v>488</v>
      </c>
      <c r="C18">
        <v>15</v>
      </c>
      <c r="D18">
        <v>15</v>
      </c>
      <c r="E18">
        <v>0</v>
      </c>
      <c r="F18" t="s">
        <v>1025</v>
      </c>
    </row>
    <row r="19" spans="1:6" x14ac:dyDescent="0.25">
      <c r="A19" t="s">
        <v>149</v>
      </c>
      <c r="B19" t="s">
        <v>488</v>
      </c>
      <c r="C19">
        <v>65</v>
      </c>
      <c r="D19">
        <v>60</v>
      </c>
      <c r="E19">
        <v>5</v>
      </c>
      <c r="F19" t="s">
        <v>1027</v>
      </c>
    </row>
    <row r="20" spans="1:6" x14ac:dyDescent="0.25">
      <c r="A20" t="s">
        <v>120</v>
      </c>
      <c r="B20" t="s">
        <v>158</v>
      </c>
      <c r="C20">
        <v>50</v>
      </c>
      <c r="D20">
        <v>45</v>
      </c>
      <c r="E20">
        <v>5</v>
      </c>
      <c r="F20" t="s">
        <v>1027</v>
      </c>
    </row>
    <row r="21" spans="1:6" x14ac:dyDescent="0.25">
      <c r="A21" t="s">
        <v>150</v>
      </c>
      <c r="B21" t="s">
        <v>488</v>
      </c>
      <c r="C21">
        <v>39</v>
      </c>
      <c r="D21">
        <v>30</v>
      </c>
      <c r="E21">
        <v>9</v>
      </c>
      <c r="F21" t="s">
        <v>1026</v>
      </c>
    </row>
    <row r="22" spans="1:6" x14ac:dyDescent="0.25">
      <c r="A22" t="s">
        <v>56</v>
      </c>
      <c r="B22" t="s">
        <v>487</v>
      </c>
      <c r="C22">
        <v>34</v>
      </c>
      <c r="D22">
        <v>34</v>
      </c>
      <c r="E22">
        <v>0</v>
      </c>
      <c r="F22" t="s">
        <v>1026</v>
      </c>
    </row>
    <row r="23" spans="1:6" x14ac:dyDescent="0.25">
      <c r="A23" t="s">
        <v>57</v>
      </c>
      <c r="B23" t="s">
        <v>487</v>
      </c>
      <c r="C23">
        <v>42</v>
      </c>
      <c r="D23">
        <v>37</v>
      </c>
      <c r="E23">
        <v>5</v>
      </c>
      <c r="F23" t="s">
        <v>1026</v>
      </c>
    </row>
    <row r="24" spans="1:6" x14ac:dyDescent="0.25">
      <c r="A24" t="s">
        <v>106</v>
      </c>
      <c r="B24" t="s">
        <v>489</v>
      </c>
      <c r="C24">
        <v>165</v>
      </c>
      <c r="D24">
        <v>160</v>
      </c>
      <c r="E24">
        <v>5</v>
      </c>
      <c r="F24" t="s">
        <v>1029</v>
      </c>
    </row>
    <row r="25" spans="1:6" x14ac:dyDescent="0.25">
      <c r="A25" t="s">
        <v>138</v>
      </c>
      <c r="B25" t="s">
        <v>486</v>
      </c>
      <c r="C25">
        <v>76</v>
      </c>
      <c r="D25">
        <v>66</v>
      </c>
      <c r="E25">
        <v>10</v>
      </c>
      <c r="F25" t="s">
        <v>1027</v>
      </c>
    </row>
    <row r="26" spans="1:6" x14ac:dyDescent="0.25">
      <c r="A26" t="s">
        <v>164</v>
      </c>
      <c r="B26" t="s">
        <v>491</v>
      </c>
      <c r="C26">
        <v>141</v>
      </c>
      <c r="D26">
        <v>141</v>
      </c>
      <c r="E26">
        <v>0</v>
      </c>
      <c r="F26" t="s">
        <v>1029</v>
      </c>
    </row>
    <row r="27" spans="1:6" x14ac:dyDescent="0.25">
      <c r="A27" t="s">
        <v>107</v>
      </c>
      <c r="B27" t="s">
        <v>489</v>
      </c>
      <c r="C27">
        <v>46</v>
      </c>
      <c r="D27">
        <v>46</v>
      </c>
      <c r="E27">
        <v>0</v>
      </c>
      <c r="F27" t="s">
        <v>1026</v>
      </c>
    </row>
    <row r="28" spans="1:6" x14ac:dyDescent="0.25">
      <c r="A28" t="s">
        <v>108</v>
      </c>
      <c r="B28" t="s">
        <v>489</v>
      </c>
      <c r="C28">
        <v>15</v>
      </c>
      <c r="D28">
        <v>10</v>
      </c>
      <c r="E28">
        <v>5</v>
      </c>
      <c r="F28" t="s">
        <v>1025</v>
      </c>
    </row>
    <row r="29" spans="1:6" x14ac:dyDescent="0.25">
      <c r="A29" t="s">
        <v>58</v>
      </c>
      <c r="B29" t="s">
        <v>487</v>
      </c>
      <c r="C29">
        <v>73</v>
      </c>
      <c r="D29">
        <v>36</v>
      </c>
      <c r="E29">
        <v>37</v>
      </c>
      <c r="F29" t="s">
        <v>1027</v>
      </c>
    </row>
    <row r="30" spans="1:6" x14ac:dyDescent="0.25">
      <c r="A30" t="s">
        <v>139</v>
      </c>
      <c r="B30" t="s">
        <v>486</v>
      </c>
      <c r="C30">
        <v>135</v>
      </c>
      <c r="D30">
        <v>135</v>
      </c>
      <c r="E30">
        <v>0</v>
      </c>
      <c r="F30" t="s">
        <v>1028</v>
      </c>
    </row>
    <row r="31" spans="1:6" x14ac:dyDescent="0.25">
      <c r="A31" t="s">
        <v>165</v>
      </c>
      <c r="B31" t="s">
        <v>491</v>
      </c>
      <c r="C31">
        <v>55</v>
      </c>
      <c r="D31">
        <v>50</v>
      </c>
      <c r="E31">
        <v>5</v>
      </c>
      <c r="F31" t="s">
        <v>1027</v>
      </c>
    </row>
    <row r="32" spans="1:6" x14ac:dyDescent="0.25">
      <c r="A32" t="s">
        <v>109</v>
      </c>
      <c r="B32" t="s">
        <v>489</v>
      </c>
      <c r="C32">
        <v>33</v>
      </c>
      <c r="D32">
        <v>22</v>
      </c>
      <c r="E32">
        <v>11</v>
      </c>
      <c r="F32" t="s">
        <v>1026</v>
      </c>
    </row>
    <row r="33" spans="1:6" x14ac:dyDescent="0.25">
      <c r="A33" t="s">
        <v>110</v>
      </c>
      <c r="B33" t="s">
        <v>489</v>
      </c>
      <c r="C33">
        <v>113</v>
      </c>
      <c r="D33">
        <v>105</v>
      </c>
      <c r="E33">
        <v>8</v>
      </c>
      <c r="F33" t="s">
        <v>1028</v>
      </c>
    </row>
    <row r="34" spans="1:6" x14ac:dyDescent="0.25">
      <c r="A34" t="s">
        <v>111</v>
      </c>
      <c r="B34" t="s">
        <v>489</v>
      </c>
      <c r="C34">
        <v>35</v>
      </c>
      <c r="D34">
        <v>11</v>
      </c>
      <c r="E34">
        <v>24</v>
      </c>
      <c r="F34" t="s">
        <v>1026</v>
      </c>
    </row>
    <row r="35" spans="1:6" x14ac:dyDescent="0.25">
      <c r="A35" t="s">
        <v>59</v>
      </c>
      <c r="B35" t="s">
        <v>487</v>
      </c>
      <c r="C35">
        <v>8</v>
      </c>
      <c r="D35">
        <v>2</v>
      </c>
      <c r="E35">
        <v>6</v>
      </c>
      <c r="F35" t="s">
        <v>1030</v>
      </c>
    </row>
    <row r="36" spans="1:6" x14ac:dyDescent="0.25">
      <c r="A36" t="s">
        <v>487</v>
      </c>
      <c r="B36" t="s">
        <v>490</v>
      </c>
      <c r="C36">
        <v>33</v>
      </c>
      <c r="D36">
        <v>22</v>
      </c>
      <c r="E36">
        <v>11</v>
      </c>
      <c r="F36" t="s">
        <v>1026</v>
      </c>
    </row>
    <row r="37" spans="1:6" x14ac:dyDescent="0.25">
      <c r="A37" t="s">
        <v>112</v>
      </c>
      <c r="B37" t="s">
        <v>489</v>
      </c>
      <c r="C37">
        <v>0</v>
      </c>
      <c r="E37">
        <v>0</v>
      </c>
      <c r="F37" t="s">
        <v>1030</v>
      </c>
    </row>
    <row r="38" spans="1:6" x14ac:dyDescent="0.25">
      <c r="A38" t="s">
        <v>151</v>
      </c>
      <c r="B38" t="s">
        <v>488</v>
      </c>
      <c r="C38">
        <v>81</v>
      </c>
      <c r="D38">
        <v>81</v>
      </c>
      <c r="E38">
        <v>0</v>
      </c>
      <c r="F38" t="s">
        <v>1024</v>
      </c>
    </row>
    <row r="39" spans="1:6" x14ac:dyDescent="0.25">
      <c r="A39" t="s">
        <v>113</v>
      </c>
      <c r="B39" t="s">
        <v>489</v>
      </c>
      <c r="C39">
        <v>55</v>
      </c>
      <c r="D39">
        <v>10</v>
      </c>
      <c r="E39">
        <v>45</v>
      </c>
      <c r="F39" t="s">
        <v>1027</v>
      </c>
    </row>
    <row r="40" spans="1:6" x14ac:dyDescent="0.25">
      <c r="A40" t="s">
        <v>121</v>
      </c>
      <c r="B40" t="s">
        <v>158</v>
      </c>
      <c r="C40">
        <v>60</v>
      </c>
      <c r="D40">
        <v>60</v>
      </c>
      <c r="E40">
        <v>0</v>
      </c>
      <c r="F40" t="s">
        <v>1027</v>
      </c>
    </row>
    <row r="41" spans="1:6" x14ac:dyDescent="0.25">
      <c r="A41" t="s">
        <v>152</v>
      </c>
      <c r="B41" t="s">
        <v>488</v>
      </c>
      <c r="C41">
        <v>19</v>
      </c>
      <c r="D41">
        <v>0</v>
      </c>
      <c r="E41">
        <v>19</v>
      </c>
      <c r="F41" t="s">
        <v>1025</v>
      </c>
    </row>
    <row r="42" spans="1:6" x14ac:dyDescent="0.25">
      <c r="A42" t="s">
        <v>153</v>
      </c>
      <c r="B42" t="s">
        <v>488</v>
      </c>
      <c r="C42">
        <v>41</v>
      </c>
      <c r="D42">
        <v>36</v>
      </c>
      <c r="E42">
        <v>5</v>
      </c>
      <c r="F42" t="s">
        <v>1026</v>
      </c>
    </row>
    <row r="43" spans="1:6" x14ac:dyDescent="0.25">
      <c r="A43" t="s">
        <v>60</v>
      </c>
      <c r="B43" t="s">
        <v>487</v>
      </c>
      <c r="C43">
        <v>71</v>
      </c>
      <c r="D43">
        <v>61</v>
      </c>
      <c r="E43">
        <v>10</v>
      </c>
      <c r="F43" t="s">
        <v>1027</v>
      </c>
    </row>
    <row r="44" spans="1:6" x14ac:dyDescent="0.25">
      <c r="A44" t="s">
        <v>122</v>
      </c>
      <c r="B44" t="s">
        <v>158</v>
      </c>
      <c r="C44">
        <v>60</v>
      </c>
      <c r="D44">
        <v>60</v>
      </c>
      <c r="E44">
        <v>0</v>
      </c>
      <c r="F44" t="s">
        <v>1027</v>
      </c>
    </row>
    <row r="45" spans="1:6" x14ac:dyDescent="0.25">
      <c r="A45" t="s">
        <v>166</v>
      </c>
      <c r="B45" t="s">
        <v>491</v>
      </c>
      <c r="C45">
        <v>29</v>
      </c>
      <c r="D45">
        <v>24</v>
      </c>
      <c r="E45">
        <v>5</v>
      </c>
      <c r="F45" t="s">
        <v>1025</v>
      </c>
    </row>
    <row r="46" spans="1:6" x14ac:dyDescent="0.25">
      <c r="A46" t="s">
        <v>114</v>
      </c>
      <c r="B46" t="s">
        <v>489</v>
      </c>
      <c r="C46">
        <v>86</v>
      </c>
      <c r="D46">
        <v>76</v>
      </c>
      <c r="E46">
        <v>10</v>
      </c>
      <c r="F46" t="s">
        <v>1024</v>
      </c>
    </row>
    <row r="47" spans="1:6" x14ac:dyDescent="0.25">
      <c r="A47" t="s">
        <v>167</v>
      </c>
      <c r="B47" t="s">
        <v>491</v>
      </c>
      <c r="C47">
        <v>131</v>
      </c>
      <c r="D47">
        <v>131</v>
      </c>
      <c r="E47">
        <v>0</v>
      </c>
      <c r="F47" t="s">
        <v>1028</v>
      </c>
    </row>
    <row r="48" spans="1:6" x14ac:dyDescent="0.25">
      <c r="A48" t="s">
        <v>489</v>
      </c>
      <c r="B48" t="s">
        <v>490</v>
      </c>
      <c r="C48">
        <v>105</v>
      </c>
      <c r="D48">
        <v>92</v>
      </c>
      <c r="E48">
        <v>13</v>
      </c>
      <c r="F48" t="s">
        <v>1024</v>
      </c>
    </row>
    <row r="49" spans="1:6" x14ac:dyDescent="0.25">
      <c r="A49" t="s">
        <v>123</v>
      </c>
      <c r="B49" t="s">
        <v>158</v>
      </c>
      <c r="C49">
        <v>85</v>
      </c>
      <c r="D49">
        <v>55</v>
      </c>
      <c r="E49">
        <v>30</v>
      </c>
      <c r="F49" t="s">
        <v>1024</v>
      </c>
    </row>
    <row r="50" spans="1:6" x14ac:dyDescent="0.25">
      <c r="A50" t="s">
        <v>491</v>
      </c>
      <c r="B50" t="s">
        <v>490</v>
      </c>
      <c r="C50">
        <v>110</v>
      </c>
      <c r="D50">
        <v>110</v>
      </c>
      <c r="E50">
        <v>0</v>
      </c>
      <c r="F50" t="s">
        <v>1028</v>
      </c>
    </row>
    <row r="51" spans="1:6" x14ac:dyDescent="0.25">
      <c r="A51" t="s">
        <v>61</v>
      </c>
      <c r="B51" t="s">
        <v>487</v>
      </c>
      <c r="C51">
        <v>28</v>
      </c>
      <c r="D51">
        <v>28</v>
      </c>
      <c r="E51">
        <v>0</v>
      </c>
      <c r="F51" t="s">
        <v>1025</v>
      </c>
    </row>
    <row r="52" spans="1:6" x14ac:dyDescent="0.25">
      <c r="A52" t="s">
        <v>140</v>
      </c>
      <c r="B52" t="s">
        <v>486</v>
      </c>
      <c r="C52">
        <v>61</v>
      </c>
      <c r="D52">
        <v>56</v>
      </c>
      <c r="E52">
        <v>5</v>
      </c>
      <c r="F52" t="s">
        <v>1027</v>
      </c>
    </row>
    <row r="53" spans="1:6" x14ac:dyDescent="0.25">
      <c r="A53" t="s">
        <v>62</v>
      </c>
      <c r="B53" t="s">
        <v>487</v>
      </c>
      <c r="C53">
        <v>95</v>
      </c>
      <c r="D53">
        <v>90</v>
      </c>
      <c r="E53">
        <v>5</v>
      </c>
      <c r="F53" t="s">
        <v>1024</v>
      </c>
    </row>
    <row r="54" spans="1:6" x14ac:dyDescent="0.25">
      <c r="A54" t="s">
        <v>486</v>
      </c>
      <c r="B54" t="s">
        <v>490</v>
      </c>
      <c r="C54">
        <v>36</v>
      </c>
      <c r="D54">
        <v>30</v>
      </c>
      <c r="E54">
        <v>6</v>
      </c>
      <c r="F54" t="s">
        <v>1026</v>
      </c>
    </row>
    <row r="55" spans="1:6" x14ac:dyDescent="0.25">
      <c r="A55" t="s">
        <v>0</v>
      </c>
      <c r="B55" t="s">
        <v>158</v>
      </c>
      <c r="C55">
        <v>84</v>
      </c>
      <c r="D55">
        <v>75</v>
      </c>
      <c r="E55">
        <v>9</v>
      </c>
      <c r="F55" t="s">
        <v>1024</v>
      </c>
    </row>
    <row r="56" spans="1:6" x14ac:dyDescent="0.25">
      <c r="A56" t="s">
        <v>168</v>
      </c>
      <c r="B56" t="s">
        <v>491</v>
      </c>
      <c r="C56">
        <v>20</v>
      </c>
      <c r="D56">
        <v>15</v>
      </c>
      <c r="E56">
        <v>5</v>
      </c>
      <c r="F56" t="s">
        <v>1025</v>
      </c>
    </row>
    <row r="57" spans="1:6" x14ac:dyDescent="0.25">
      <c r="A57" t="s">
        <v>124</v>
      </c>
      <c r="B57" t="s">
        <v>158</v>
      </c>
      <c r="C57">
        <v>36</v>
      </c>
      <c r="D57">
        <v>31</v>
      </c>
      <c r="E57">
        <v>5</v>
      </c>
      <c r="F57" t="s">
        <v>1026</v>
      </c>
    </row>
    <row r="58" spans="1:6" x14ac:dyDescent="0.25">
      <c r="A58" t="s">
        <v>125</v>
      </c>
      <c r="B58" t="s">
        <v>158</v>
      </c>
      <c r="C58">
        <v>40</v>
      </c>
      <c r="D58">
        <v>30</v>
      </c>
      <c r="E58">
        <v>10</v>
      </c>
      <c r="F58" t="s">
        <v>1026</v>
      </c>
    </row>
    <row r="59" spans="1:6" x14ac:dyDescent="0.25">
      <c r="A59" t="s">
        <v>126</v>
      </c>
      <c r="B59" t="s">
        <v>158</v>
      </c>
      <c r="C59">
        <v>45</v>
      </c>
      <c r="D59">
        <v>45</v>
      </c>
      <c r="E59">
        <v>0</v>
      </c>
      <c r="F59" t="s">
        <v>1026</v>
      </c>
    </row>
    <row r="60" spans="1:6" x14ac:dyDescent="0.25">
      <c r="A60" t="s">
        <v>169</v>
      </c>
      <c r="B60" t="s">
        <v>491</v>
      </c>
      <c r="C60">
        <v>34</v>
      </c>
      <c r="D60">
        <v>21</v>
      </c>
      <c r="E60">
        <v>13</v>
      </c>
      <c r="F60" t="s">
        <v>1026</v>
      </c>
    </row>
    <row r="61" spans="1:6" x14ac:dyDescent="0.25">
      <c r="A61" t="s">
        <v>170</v>
      </c>
      <c r="B61" t="s">
        <v>491</v>
      </c>
      <c r="C61">
        <v>115</v>
      </c>
      <c r="D61">
        <v>105</v>
      </c>
      <c r="E61">
        <v>10</v>
      </c>
      <c r="F61" t="s">
        <v>1028</v>
      </c>
    </row>
    <row r="62" spans="1:6" x14ac:dyDescent="0.25">
      <c r="A62" t="s">
        <v>171</v>
      </c>
      <c r="B62" t="s">
        <v>491</v>
      </c>
      <c r="C62">
        <v>55</v>
      </c>
      <c r="D62">
        <v>30</v>
      </c>
      <c r="E62">
        <v>25</v>
      </c>
      <c r="F62" t="s">
        <v>1027</v>
      </c>
    </row>
    <row r="63" spans="1:6" x14ac:dyDescent="0.25">
      <c r="A63" t="s">
        <v>172</v>
      </c>
      <c r="B63" t="s">
        <v>491</v>
      </c>
      <c r="C63">
        <v>198</v>
      </c>
      <c r="D63">
        <v>192</v>
      </c>
      <c r="E63">
        <v>6</v>
      </c>
      <c r="F63" t="s">
        <v>1031</v>
      </c>
    </row>
    <row r="64" spans="1:6" x14ac:dyDescent="0.25">
      <c r="A64" t="s">
        <v>115</v>
      </c>
      <c r="B64" t="s">
        <v>489</v>
      </c>
      <c r="C64">
        <v>164</v>
      </c>
      <c r="D64">
        <v>151</v>
      </c>
      <c r="E64">
        <v>13</v>
      </c>
      <c r="F64" t="s">
        <v>1029</v>
      </c>
    </row>
    <row r="65" spans="1:6" x14ac:dyDescent="0.25">
      <c r="A65" t="s">
        <v>173</v>
      </c>
      <c r="B65" t="s">
        <v>491</v>
      </c>
      <c r="C65">
        <v>6</v>
      </c>
      <c r="D65">
        <v>6</v>
      </c>
      <c r="E65">
        <v>0</v>
      </c>
      <c r="F65" t="s">
        <v>1030</v>
      </c>
    </row>
    <row r="66" spans="1:6" x14ac:dyDescent="0.25">
      <c r="A66" t="s">
        <v>141</v>
      </c>
      <c r="B66" t="s">
        <v>486</v>
      </c>
      <c r="C66">
        <v>37</v>
      </c>
      <c r="D66">
        <v>30</v>
      </c>
      <c r="E66">
        <v>7</v>
      </c>
      <c r="F66" t="s">
        <v>1026</v>
      </c>
    </row>
    <row r="67" spans="1:6" x14ac:dyDescent="0.25">
      <c r="A67" t="s">
        <v>159</v>
      </c>
      <c r="B67" t="s">
        <v>490</v>
      </c>
      <c r="C67">
        <v>50</v>
      </c>
      <c r="D67">
        <v>50</v>
      </c>
      <c r="E67">
        <v>0</v>
      </c>
      <c r="F67" t="s">
        <v>1027</v>
      </c>
    </row>
    <row r="68" spans="1:6" x14ac:dyDescent="0.25">
      <c r="A68" t="s">
        <v>142</v>
      </c>
      <c r="B68" t="s">
        <v>486</v>
      </c>
      <c r="C68">
        <v>15</v>
      </c>
      <c r="D68">
        <v>10</v>
      </c>
      <c r="E68">
        <v>5</v>
      </c>
      <c r="F68" t="s">
        <v>1025</v>
      </c>
    </row>
    <row r="69" spans="1:6" x14ac:dyDescent="0.25">
      <c r="A69" t="s">
        <v>160</v>
      </c>
      <c r="B69" t="s">
        <v>490</v>
      </c>
      <c r="C69">
        <v>65</v>
      </c>
      <c r="D69">
        <v>60</v>
      </c>
      <c r="E69">
        <v>5</v>
      </c>
      <c r="F69" t="s">
        <v>1027</v>
      </c>
    </row>
    <row r="70" spans="1:6" x14ac:dyDescent="0.25">
      <c r="A70" t="s">
        <v>161</v>
      </c>
      <c r="B70" t="s">
        <v>490</v>
      </c>
      <c r="C70">
        <v>59</v>
      </c>
      <c r="D70">
        <v>53</v>
      </c>
      <c r="E70">
        <v>6</v>
      </c>
      <c r="F70" t="s">
        <v>1027</v>
      </c>
    </row>
    <row r="71" spans="1:6" x14ac:dyDescent="0.25">
      <c r="A71" t="s">
        <v>154</v>
      </c>
      <c r="B71" t="s">
        <v>488</v>
      </c>
      <c r="C71">
        <v>20</v>
      </c>
      <c r="D71">
        <v>15</v>
      </c>
      <c r="E71">
        <v>5</v>
      </c>
      <c r="F71" t="s">
        <v>1025</v>
      </c>
    </row>
    <row r="72" spans="1:6" x14ac:dyDescent="0.25">
      <c r="A72" t="s">
        <v>116</v>
      </c>
      <c r="B72" t="s">
        <v>489</v>
      </c>
      <c r="C72">
        <v>38</v>
      </c>
      <c r="D72">
        <v>33</v>
      </c>
      <c r="E72">
        <v>5</v>
      </c>
      <c r="F72" t="s">
        <v>1026</v>
      </c>
    </row>
    <row r="73" spans="1:6" x14ac:dyDescent="0.25">
      <c r="A73" t="s">
        <v>143</v>
      </c>
      <c r="B73" t="s">
        <v>486</v>
      </c>
      <c r="C73">
        <v>20</v>
      </c>
      <c r="D73">
        <v>15</v>
      </c>
      <c r="E73">
        <v>5</v>
      </c>
      <c r="F73" t="s">
        <v>1025</v>
      </c>
    </row>
    <row r="74" spans="1:6" x14ac:dyDescent="0.25">
      <c r="A74" t="s">
        <v>155</v>
      </c>
      <c r="B74" t="s">
        <v>488</v>
      </c>
      <c r="C74">
        <v>15</v>
      </c>
      <c r="D74">
        <v>10</v>
      </c>
      <c r="E74">
        <v>5</v>
      </c>
      <c r="F74" t="s">
        <v>1025</v>
      </c>
    </row>
    <row r="75" spans="1:6" x14ac:dyDescent="0.25">
      <c r="A75" t="s">
        <v>156</v>
      </c>
      <c r="B75" t="s">
        <v>488</v>
      </c>
      <c r="C75">
        <v>127</v>
      </c>
      <c r="D75">
        <v>117</v>
      </c>
      <c r="E75">
        <v>10</v>
      </c>
      <c r="F75" t="s">
        <v>1028</v>
      </c>
    </row>
    <row r="76" spans="1:6" x14ac:dyDescent="0.25">
      <c r="A76" t="s">
        <v>144</v>
      </c>
      <c r="B76" t="s">
        <v>486</v>
      </c>
      <c r="C76">
        <v>38</v>
      </c>
      <c r="D76">
        <v>32</v>
      </c>
      <c r="E76">
        <v>6</v>
      </c>
      <c r="F76" t="s">
        <v>1026</v>
      </c>
    </row>
    <row r="77" spans="1:6" x14ac:dyDescent="0.25">
      <c r="A77" t="s">
        <v>488</v>
      </c>
      <c r="B77" t="s">
        <v>490</v>
      </c>
      <c r="C77">
        <v>117</v>
      </c>
      <c r="D77">
        <v>111</v>
      </c>
      <c r="E77">
        <v>6</v>
      </c>
      <c r="F77" t="s">
        <v>1028</v>
      </c>
    </row>
    <row r="78" spans="1:6" x14ac:dyDescent="0.25">
      <c r="A78" t="s">
        <v>490</v>
      </c>
      <c r="B78" t="s">
        <v>490</v>
      </c>
      <c r="C78">
        <v>98</v>
      </c>
      <c r="D78">
        <v>87</v>
      </c>
      <c r="E78">
        <v>11</v>
      </c>
      <c r="F78" t="s">
        <v>1024</v>
      </c>
    </row>
    <row r="79" spans="1:6" x14ac:dyDescent="0.25">
      <c r="A79" t="s">
        <v>174</v>
      </c>
      <c r="B79" t="s">
        <v>491</v>
      </c>
      <c r="C79">
        <v>127</v>
      </c>
      <c r="D79">
        <v>117</v>
      </c>
      <c r="E79">
        <v>10</v>
      </c>
      <c r="F79" t="s">
        <v>1028</v>
      </c>
    </row>
    <row r="80" spans="1:6" x14ac:dyDescent="0.25">
      <c r="A80" t="s">
        <v>145</v>
      </c>
      <c r="B80" t="s">
        <v>486</v>
      </c>
      <c r="C80">
        <v>91</v>
      </c>
      <c r="D80">
        <v>71</v>
      </c>
      <c r="E80">
        <v>20</v>
      </c>
      <c r="F80" t="s">
        <v>1024</v>
      </c>
    </row>
    <row r="81" spans="1:6" x14ac:dyDescent="0.25">
      <c r="A81" t="s">
        <v>63</v>
      </c>
      <c r="B81" t="s">
        <v>487</v>
      </c>
      <c r="C81">
        <v>25</v>
      </c>
      <c r="D81">
        <v>25</v>
      </c>
      <c r="E81">
        <v>0</v>
      </c>
      <c r="F81" t="s">
        <v>1025</v>
      </c>
    </row>
    <row r="82" spans="1:6" x14ac:dyDescent="0.25">
      <c r="A82" t="s">
        <v>117</v>
      </c>
      <c r="B82" t="s">
        <v>489</v>
      </c>
      <c r="C82">
        <v>56</v>
      </c>
      <c r="D82">
        <v>22</v>
      </c>
      <c r="E82">
        <v>34</v>
      </c>
      <c r="F82" t="s">
        <v>1027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E7E8E-F2F7-4712-A533-4B8B059C787A}">
  <sheetPr codeName="Sheet8"/>
  <dimension ref="A1:BK5002"/>
  <sheetViews>
    <sheetView topLeftCell="BG1" zoomScale="70" zoomScaleNormal="70" workbookViewId="0">
      <selection activeCell="BO16" sqref="BO16"/>
    </sheetView>
  </sheetViews>
  <sheetFormatPr defaultRowHeight="15" x14ac:dyDescent="0.25"/>
  <cols>
    <col min="1" max="1" width="5.7109375" bestFit="1" customWidth="1"/>
    <col min="2" max="2" width="12" bestFit="1" customWidth="1"/>
    <col min="3" max="3" width="17.85546875" bestFit="1" customWidth="1"/>
    <col min="4" max="4" width="16.85546875" bestFit="1" customWidth="1"/>
    <col min="5" max="5" width="8.85546875" bestFit="1" customWidth="1"/>
    <col min="6" max="6" width="19.42578125" bestFit="1" customWidth="1"/>
    <col min="7" max="7" width="15" bestFit="1" customWidth="1"/>
    <col min="8" max="8" width="26.5703125" bestFit="1" customWidth="1"/>
    <col min="9" max="9" width="25.7109375" bestFit="1" customWidth="1"/>
    <col min="10" max="10" width="31.85546875" bestFit="1" customWidth="1"/>
    <col min="11" max="11" width="35.5703125" bestFit="1" customWidth="1"/>
    <col min="12" max="12" width="28.28515625" bestFit="1" customWidth="1"/>
    <col min="13" max="13" width="22.7109375" bestFit="1" customWidth="1"/>
    <col min="14" max="14" width="30.28515625" bestFit="1" customWidth="1"/>
    <col min="15" max="15" width="18.28515625" bestFit="1" customWidth="1"/>
    <col min="16" max="16" width="32.42578125" bestFit="1" customWidth="1"/>
    <col min="17" max="17" width="31" bestFit="1" customWidth="1"/>
    <col min="18" max="18" width="29.28515625" bestFit="1" customWidth="1"/>
    <col min="19" max="27" width="34.28515625" bestFit="1" customWidth="1"/>
    <col min="28" max="28" width="35.28515625" bestFit="1" customWidth="1"/>
    <col min="29" max="37" width="30" bestFit="1" customWidth="1"/>
    <col min="38" max="38" width="31" bestFit="1" customWidth="1"/>
    <col min="39" max="47" width="33.28515625" bestFit="1" customWidth="1"/>
    <col min="48" max="48" width="34.28515625" bestFit="1" customWidth="1"/>
    <col min="49" max="49" width="21" bestFit="1" customWidth="1"/>
    <col min="50" max="50" width="26.7109375" bestFit="1" customWidth="1"/>
    <col min="51" max="51" width="33.28515625" bestFit="1" customWidth="1"/>
    <col min="52" max="52" width="42.85546875" bestFit="1" customWidth="1"/>
    <col min="53" max="53" width="32.28515625" bestFit="1" customWidth="1"/>
    <col min="54" max="54" width="28.28515625" bestFit="1" customWidth="1"/>
    <col min="55" max="55" width="38.85546875" bestFit="1" customWidth="1"/>
    <col min="56" max="56" width="23.42578125" bestFit="1" customWidth="1"/>
    <col min="57" max="57" width="27.85546875" bestFit="1" customWidth="1"/>
    <col min="58" max="58" width="35.28515625" bestFit="1" customWidth="1"/>
    <col min="59" max="59" width="28.5703125" bestFit="1" customWidth="1"/>
    <col min="60" max="60" width="31" bestFit="1" customWidth="1"/>
    <col min="61" max="62" width="26.28515625" bestFit="1" customWidth="1"/>
    <col min="63" max="63" width="53.42578125" bestFit="1" customWidth="1"/>
  </cols>
  <sheetData>
    <row r="1" spans="1:63" x14ac:dyDescent="0.25">
      <c r="A1" t="s">
        <v>492</v>
      </c>
      <c r="B1" t="s">
        <v>493</v>
      </c>
      <c r="C1" t="s">
        <v>494</v>
      </c>
      <c r="D1" t="s">
        <v>495</v>
      </c>
      <c r="E1" t="s">
        <v>184</v>
      </c>
      <c r="F1" t="s">
        <v>496</v>
      </c>
      <c r="G1" t="s">
        <v>1032</v>
      </c>
      <c r="H1" t="s">
        <v>1033</v>
      </c>
      <c r="I1" t="s">
        <v>1034</v>
      </c>
      <c r="J1" t="s">
        <v>1035</v>
      </c>
      <c r="K1" t="s">
        <v>1036</v>
      </c>
      <c r="L1" t="s">
        <v>1037</v>
      </c>
      <c r="M1" t="s">
        <v>1038</v>
      </c>
      <c r="N1" t="s">
        <v>1039</v>
      </c>
      <c r="O1" t="s">
        <v>1040</v>
      </c>
      <c r="P1" t="s">
        <v>1041</v>
      </c>
      <c r="Q1" t="s">
        <v>1042</v>
      </c>
      <c r="R1" t="s">
        <v>10</v>
      </c>
      <c r="S1" t="s">
        <v>1043</v>
      </c>
      <c r="T1" t="s">
        <v>1044</v>
      </c>
      <c r="U1" t="s">
        <v>1045</v>
      </c>
      <c r="V1" t="s">
        <v>1046</v>
      </c>
      <c r="W1" t="s">
        <v>1047</v>
      </c>
      <c r="X1" t="s">
        <v>1048</v>
      </c>
      <c r="Y1" t="s">
        <v>1049</v>
      </c>
      <c r="Z1" t="s">
        <v>1050</v>
      </c>
      <c r="AA1" t="s">
        <v>1051</v>
      </c>
      <c r="AB1" t="s">
        <v>1052</v>
      </c>
      <c r="AC1" t="s">
        <v>1053</v>
      </c>
      <c r="AD1" t="s">
        <v>1054</v>
      </c>
      <c r="AE1" t="s">
        <v>1055</v>
      </c>
      <c r="AF1" t="s">
        <v>1056</v>
      </c>
      <c r="AG1" t="s">
        <v>1057</v>
      </c>
      <c r="AH1" t="s">
        <v>1058</v>
      </c>
      <c r="AI1" t="s">
        <v>1059</v>
      </c>
      <c r="AJ1" t="s">
        <v>1060</v>
      </c>
      <c r="AK1" t="s">
        <v>1061</v>
      </c>
      <c r="AL1" t="s">
        <v>1062</v>
      </c>
      <c r="AM1" t="s">
        <v>1063</v>
      </c>
      <c r="AN1" t="s">
        <v>1064</v>
      </c>
      <c r="AO1" t="s">
        <v>1065</v>
      </c>
      <c r="AP1" t="s">
        <v>1066</v>
      </c>
      <c r="AQ1" t="s">
        <v>1067</v>
      </c>
      <c r="AR1" t="s">
        <v>1068</v>
      </c>
      <c r="AS1" t="s">
        <v>1069</v>
      </c>
      <c r="AT1" t="s">
        <v>1070</v>
      </c>
      <c r="AU1" t="s">
        <v>1071</v>
      </c>
      <c r="AV1" t="s">
        <v>1072</v>
      </c>
      <c r="AW1" t="s">
        <v>1073</v>
      </c>
      <c r="AX1" t="s">
        <v>1074</v>
      </c>
      <c r="AY1" t="s">
        <v>1075</v>
      </c>
      <c r="AZ1" t="s">
        <v>1076</v>
      </c>
      <c r="BA1" t="s">
        <v>1077</v>
      </c>
      <c r="BB1" t="s">
        <v>1113</v>
      </c>
      <c r="BC1" t="s">
        <v>1078</v>
      </c>
      <c r="BD1" t="s">
        <v>1079</v>
      </c>
      <c r="BE1" t="s">
        <v>1080</v>
      </c>
      <c r="BF1" t="s">
        <v>1081</v>
      </c>
      <c r="BG1" t="s">
        <v>1082</v>
      </c>
      <c r="BH1" t="s">
        <v>1083</v>
      </c>
      <c r="BI1" t="s">
        <v>1084</v>
      </c>
      <c r="BK1" t="s">
        <v>1085</v>
      </c>
    </row>
    <row r="2" spans="1:63" x14ac:dyDescent="0.25">
      <c r="A2">
        <v>13</v>
      </c>
      <c r="B2">
        <v>45462.372685185182</v>
      </c>
      <c r="C2">
        <v>45462.372777777775</v>
      </c>
      <c r="D2" t="s">
        <v>537</v>
      </c>
      <c r="E2" t="s">
        <v>0</v>
      </c>
      <c r="G2" t="s">
        <v>1086</v>
      </c>
      <c r="R2" t="s">
        <v>1087</v>
      </c>
      <c r="T2" t="s">
        <v>5</v>
      </c>
      <c r="AN2" t="s">
        <v>133</v>
      </c>
      <c r="BK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2Self Score</v>
      </c>
    </row>
    <row r="3" spans="1:63" x14ac:dyDescent="0.25">
      <c r="A3">
        <v>156</v>
      </c>
      <c r="B3">
        <v>45566.609953703701</v>
      </c>
      <c r="C3">
        <v>45566.610069444447</v>
      </c>
      <c r="D3" t="s">
        <v>537</v>
      </c>
      <c r="E3" t="s">
        <v>0</v>
      </c>
      <c r="G3" t="s">
        <v>1086</v>
      </c>
      <c r="R3" t="s">
        <v>1088</v>
      </c>
      <c r="AB3" t="s">
        <v>184</v>
      </c>
      <c r="AL3" t="s">
        <v>1089</v>
      </c>
      <c r="BK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10Name</v>
      </c>
    </row>
    <row r="4" spans="1:63" x14ac:dyDescent="0.25">
      <c r="A4">
        <v>157</v>
      </c>
      <c r="B4">
        <v>45566.618888888886</v>
      </c>
      <c r="C4">
        <v>45566.619016203702</v>
      </c>
      <c r="D4" t="s">
        <v>537</v>
      </c>
      <c r="E4" t="s">
        <v>0</v>
      </c>
      <c r="G4" t="s">
        <v>1086</v>
      </c>
      <c r="R4" t="s">
        <v>1087</v>
      </c>
      <c r="T4" t="s">
        <v>5</v>
      </c>
      <c r="AN4" t="s">
        <v>128</v>
      </c>
      <c r="BK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2Self Score</v>
      </c>
    </row>
    <row r="5" spans="1:63" x14ac:dyDescent="0.25">
      <c r="A5">
        <v>158</v>
      </c>
      <c r="B5">
        <v>45566.620752314811</v>
      </c>
      <c r="C5">
        <v>45566.620891203704</v>
      </c>
      <c r="D5" t="s">
        <v>537</v>
      </c>
      <c r="E5" t="s">
        <v>0</v>
      </c>
      <c r="G5" t="s">
        <v>1086</v>
      </c>
      <c r="R5" t="s">
        <v>1090</v>
      </c>
      <c r="W5" t="s">
        <v>184</v>
      </c>
      <c r="AG5" t="s">
        <v>485</v>
      </c>
      <c r="BK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5Name</v>
      </c>
    </row>
    <row r="6" spans="1:63" x14ac:dyDescent="0.25">
      <c r="A6">
        <v>159</v>
      </c>
      <c r="B6">
        <v>45566.624374999999</v>
      </c>
      <c r="C6">
        <v>45566.624618055554</v>
      </c>
      <c r="D6" t="s">
        <v>537</v>
      </c>
      <c r="E6" t="s">
        <v>0</v>
      </c>
      <c r="G6" t="s">
        <v>1086</v>
      </c>
      <c r="R6" t="s">
        <v>1091</v>
      </c>
      <c r="Z6" t="s">
        <v>184</v>
      </c>
      <c r="AJ6" t="s">
        <v>1092</v>
      </c>
      <c r="BK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8Name</v>
      </c>
    </row>
    <row r="7" spans="1:63" x14ac:dyDescent="0.25">
      <c r="A7">
        <v>160</v>
      </c>
      <c r="B7">
        <v>45573.370451388888</v>
      </c>
      <c r="C7">
        <v>45573.370706018519</v>
      </c>
      <c r="D7" t="s">
        <v>537</v>
      </c>
      <c r="E7" t="s">
        <v>0</v>
      </c>
      <c r="G7" t="s">
        <v>1086</v>
      </c>
      <c r="R7" t="s">
        <v>1100</v>
      </c>
      <c r="U7" t="s">
        <v>184</v>
      </c>
      <c r="AE7" t="s">
        <v>1089</v>
      </c>
      <c r="BK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3Name</v>
      </c>
    </row>
    <row r="8" spans="1:63" x14ac:dyDescent="0.25">
      <c r="A8">
        <v>161</v>
      </c>
      <c r="B8">
        <v>45573.390648148146</v>
      </c>
      <c r="C8">
        <v>45573.390763888892</v>
      </c>
      <c r="D8" t="s">
        <v>537</v>
      </c>
      <c r="E8" t="s">
        <v>0</v>
      </c>
      <c r="G8" t="s">
        <v>1101</v>
      </c>
      <c r="BD8" t="s">
        <v>51</v>
      </c>
      <c r="BI8" t="s">
        <v>127</v>
      </c>
      <c r="BK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Lucy7 - ResponsibilitySelf Sufficiency</v>
      </c>
    </row>
    <row r="9" spans="1:63" x14ac:dyDescent="0.25">
      <c r="A9">
        <v>162</v>
      </c>
      <c r="B9">
        <v>45573.391087962962</v>
      </c>
      <c r="C9">
        <v>45573.391192129631</v>
      </c>
      <c r="D9" t="s">
        <v>537</v>
      </c>
      <c r="E9" t="s">
        <v>0</v>
      </c>
      <c r="G9" t="s">
        <v>1086</v>
      </c>
      <c r="R9" t="s">
        <v>1102</v>
      </c>
      <c r="S9" t="s">
        <v>184</v>
      </c>
      <c r="AC9" t="s">
        <v>1103</v>
      </c>
      <c r="BK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1Name</v>
      </c>
    </row>
    <row r="10" spans="1:63" x14ac:dyDescent="0.25">
      <c r="A10">
        <v>163</v>
      </c>
      <c r="B10">
        <v>45573.391203703701</v>
      </c>
      <c r="C10">
        <v>45573.391319444447</v>
      </c>
      <c r="D10" t="s">
        <v>537</v>
      </c>
      <c r="E10" t="s">
        <v>0</v>
      </c>
      <c r="G10" t="s">
        <v>1086</v>
      </c>
      <c r="R10" t="s">
        <v>1087</v>
      </c>
      <c r="T10" t="s">
        <v>184</v>
      </c>
      <c r="AD10" t="s">
        <v>1092</v>
      </c>
      <c r="BK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2Name</v>
      </c>
    </row>
    <row r="11" spans="1:63" x14ac:dyDescent="0.25">
      <c r="A11">
        <v>164</v>
      </c>
      <c r="B11">
        <v>45573.391365740739</v>
      </c>
      <c r="C11">
        <v>45573.391446759262</v>
      </c>
      <c r="D11" t="s">
        <v>537</v>
      </c>
      <c r="E11" t="s">
        <v>0</v>
      </c>
      <c r="G11" t="s">
        <v>1086</v>
      </c>
      <c r="R11" t="s">
        <v>1104</v>
      </c>
      <c r="V11" t="s">
        <v>184</v>
      </c>
      <c r="AF11" t="s">
        <v>1089</v>
      </c>
      <c r="BK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4Name</v>
      </c>
    </row>
    <row r="12" spans="1:63" x14ac:dyDescent="0.25">
      <c r="A12">
        <v>165</v>
      </c>
      <c r="B12">
        <v>45573.391458333332</v>
      </c>
      <c r="C12">
        <v>45573.391643518517</v>
      </c>
      <c r="D12" t="s">
        <v>537</v>
      </c>
      <c r="E12" t="s">
        <v>0</v>
      </c>
      <c r="G12" t="s">
        <v>1086</v>
      </c>
      <c r="R12" t="s">
        <v>1105</v>
      </c>
      <c r="X12" t="s">
        <v>184</v>
      </c>
      <c r="AH12" t="s">
        <v>89</v>
      </c>
      <c r="BK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6Name</v>
      </c>
    </row>
    <row r="13" spans="1:63" x14ac:dyDescent="0.25">
      <c r="A13">
        <v>166</v>
      </c>
      <c r="B13">
        <v>45573.391712962963</v>
      </c>
      <c r="C13">
        <v>45573.391851851855</v>
      </c>
      <c r="D13" t="s">
        <v>537</v>
      </c>
      <c r="E13" t="s">
        <v>0</v>
      </c>
      <c r="G13" t="s">
        <v>1086</v>
      </c>
      <c r="R13" t="s">
        <v>1106</v>
      </c>
      <c r="Y13" t="s">
        <v>184</v>
      </c>
      <c r="AI13" t="s">
        <v>485</v>
      </c>
      <c r="BK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7Name</v>
      </c>
    </row>
    <row r="14" spans="1:63" x14ac:dyDescent="0.25">
      <c r="A14">
        <v>167</v>
      </c>
      <c r="B14">
        <v>45573.391863425924</v>
      </c>
      <c r="C14">
        <v>45573.391979166663</v>
      </c>
      <c r="D14" t="s">
        <v>537</v>
      </c>
      <c r="E14" t="s">
        <v>0</v>
      </c>
      <c r="G14" t="s">
        <v>1086</v>
      </c>
      <c r="R14" t="s">
        <v>1107</v>
      </c>
      <c r="AA14" t="s">
        <v>184</v>
      </c>
      <c r="AK14" t="s">
        <v>1089</v>
      </c>
      <c r="BK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Lucy2 - RelationshipAccount / Stakeholder 9Name</v>
      </c>
    </row>
    <row r="15" spans="1:63" x14ac:dyDescent="0.25">
      <c r="A15">
        <v>168</v>
      </c>
      <c r="B15">
        <v>45573.392002314817</v>
      </c>
      <c r="C15">
        <v>45573.392071759263</v>
      </c>
      <c r="D15" t="s">
        <v>537</v>
      </c>
      <c r="E15" t="s">
        <v>0</v>
      </c>
      <c r="G15" t="s">
        <v>1108</v>
      </c>
      <c r="H15" t="s">
        <v>12</v>
      </c>
      <c r="I15" t="s">
        <v>89</v>
      </c>
      <c r="BK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PortfolioDesign Success</v>
      </c>
    </row>
    <row r="16" spans="1:63" x14ac:dyDescent="0.25">
      <c r="A16">
        <v>169</v>
      </c>
      <c r="B16">
        <v>45573.392083333332</v>
      </c>
      <c r="C16">
        <v>45573.392141203702</v>
      </c>
      <c r="D16" t="s">
        <v>537</v>
      </c>
      <c r="E16" t="s">
        <v>0</v>
      </c>
      <c r="G16" t="s">
        <v>1108</v>
      </c>
      <c r="H16" t="s">
        <v>13</v>
      </c>
      <c r="J16" t="s">
        <v>132</v>
      </c>
      <c r="BK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PortfolioPremium Engagement</v>
      </c>
    </row>
    <row r="17" spans="1:63" x14ac:dyDescent="0.25">
      <c r="A17">
        <v>170</v>
      </c>
      <c r="B17">
        <v>45573.392164351855</v>
      </c>
      <c r="C17">
        <v>45573.392222222225</v>
      </c>
      <c r="D17" t="s">
        <v>537</v>
      </c>
      <c r="E17" t="s">
        <v>0</v>
      </c>
      <c r="G17" t="s">
        <v>1108</v>
      </c>
      <c r="H17" t="s">
        <v>14</v>
      </c>
      <c r="K17" t="s">
        <v>89</v>
      </c>
      <c r="BK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PortfolioCloud Application Services</v>
      </c>
    </row>
    <row r="18" spans="1:63" x14ac:dyDescent="0.25">
      <c r="A18">
        <v>171</v>
      </c>
      <c r="B18">
        <v>45573.392233796294</v>
      </c>
      <c r="C18">
        <v>45573.392314814817</v>
      </c>
      <c r="D18" t="s">
        <v>537</v>
      </c>
      <c r="E18" t="s">
        <v>0</v>
      </c>
      <c r="G18" t="s">
        <v>1108</v>
      </c>
      <c r="H18" t="s">
        <v>19</v>
      </c>
      <c r="P18" t="s">
        <v>538</v>
      </c>
      <c r="BK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PortfolioRevenue Management</v>
      </c>
    </row>
    <row r="19" spans="1:63" x14ac:dyDescent="0.25">
      <c r="A19">
        <v>172</v>
      </c>
      <c r="B19">
        <v>45573.392337962963</v>
      </c>
      <c r="C19">
        <v>45573.392395833333</v>
      </c>
      <c r="D19" t="s">
        <v>537</v>
      </c>
      <c r="E19" t="s">
        <v>0</v>
      </c>
      <c r="G19" t="s">
        <v>1109</v>
      </c>
      <c r="AW19" t="s">
        <v>28</v>
      </c>
      <c r="AY19" t="s">
        <v>127</v>
      </c>
      <c r="BK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Lucy4 - SuccessEscalation Management</v>
      </c>
    </row>
    <row r="20" spans="1:63" x14ac:dyDescent="0.25">
      <c r="A20">
        <v>173</v>
      </c>
      <c r="B20">
        <v>45573.394212962965</v>
      </c>
      <c r="C20">
        <v>45573.39434027778</v>
      </c>
      <c r="D20" t="s">
        <v>537</v>
      </c>
      <c r="E20" t="s">
        <v>0</v>
      </c>
      <c r="G20" t="s">
        <v>1108</v>
      </c>
      <c r="H20" t="s">
        <v>17</v>
      </c>
      <c r="N20" t="s">
        <v>135</v>
      </c>
      <c r="BK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PortfolioTraining &amp; Adoption</v>
      </c>
    </row>
    <row r="21" spans="1:63" x14ac:dyDescent="0.25">
      <c r="A21">
        <v>175</v>
      </c>
      <c r="B21">
        <v>45573.397534722222</v>
      </c>
      <c r="C21">
        <v>45573.397592592592</v>
      </c>
      <c r="D21" t="s">
        <v>537</v>
      </c>
      <c r="E21" t="s">
        <v>0</v>
      </c>
      <c r="G21" t="s">
        <v>1108</v>
      </c>
      <c r="H21" t="s">
        <v>12</v>
      </c>
      <c r="I21" t="s">
        <v>134</v>
      </c>
      <c r="BK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Lucy1 - PortfolioDesign Success</v>
      </c>
    </row>
    <row r="22" spans="1:63" x14ac:dyDescent="0.25">
      <c r="A22">
        <v>180</v>
      </c>
      <c r="B22">
        <v>45576.379432870373</v>
      </c>
      <c r="C22">
        <v>45576.381805555553</v>
      </c>
      <c r="D22" t="s">
        <v>537</v>
      </c>
      <c r="E22" t="s">
        <v>0</v>
      </c>
      <c r="G22" t="s">
        <v>1109</v>
      </c>
      <c r="AW22" t="s">
        <v>1114</v>
      </c>
      <c r="BB22" t="s">
        <v>132</v>
      </c>
      <c r="BK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Lucy4 - SuccessP&amp;L Management</v>
      </c>
    </row>
    <row r="23" spans="1:63" x14ac:dyDescent="0.25">
      <c r="A23">
        <v>181</v>
      </c>
      <c r="B23">
        <v>45576.388935185183</v>
      </c>
      <c r="C23">
        <v>45576.389479166668</v>
      </c>
      <c r="D23" t="s">
        <v>537</v>
      </c>
      <c r="E23" t="s">
        <v>0</v>
      </c>
      <c r="G23" t="s">
        <v>1109</v>
      </c>
      <c r="AW23" t="s">
        <v>1114</v>
      </c>
      <c r="BB23" t="s">
        <v>538</v>
      </c>
      <c r="BK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>Nick Lucy4 - SuccessP&amp;L Management</v>
      </c>
    </row>
    <row r="24" spans="1:63" x14ac:dyDescent="0.25">
      <c r="BK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" spans="1:63" x14ac:dyDescent="0.25">
      <c r="BK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" spans="1:63" x14ac:dyDescent="0.25">
      <c r="BK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" spans="1:63" x14ac:dyDescent="0.25">
      <c r="BK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" spans="1:63" x14ac:dyDescent="0.25">
      <c r="BK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" spans="1:63" x14ac:dyDescent="0.25">
      <c r="BK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" spans="1:63" x14ac:dyDescent="0.25">
      <c r="BK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" spans="1:63" x14ac:dyDescent="0.25">
      <c r="BK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" spans="1:63" x14ac:dyDescent="0.25">
      <c r="BK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" spans="63:63" x14ac:dyDescent="0.25">
      <c r="BK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" spans="63:63" x14ac:dyDescent="0.25">
      <c r="BK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" spans="63:63" x14ac:dyDescent="0.25">
      <c r="BK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" spans="63:63" x14ac:dyDescent="0.25">
      <c r="BK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" spans="63:63" x14ac:dyDescent="0.25">
      <c r="BK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" spans="63:63" x14ac:dyDescent="0.25">
      <c r="BK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" spans="63:63" x14ac:dyDescent="0.25">
      <c r="BK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" spans="63:63" x14ac:dyDescent="0.25">
      <c r="BK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" spans="63:63" x14ac:dyDescent="0.25">
      <c r="BK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" spans="63:63" x14ac:dyDescent="0.25">
      <c r="BK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" spans="63:63" x14ac:dyDescent="0.25">
      <c r="BK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" spans="63:63" x14ac:dyDescent="0.25">
      <c r="BK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" spans="63:63" x14ac:dyDescent="0.25">
      <c r="BK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" spans="63:63" x14ac:dyDescent="0.25">
      <c r="BK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" spans="63:63" x14ac:dyDescent="0.25">
      <c r="BK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" spans="63:63" x14ac:dyDescent="0.25">
      <c r="BK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" spans="63:63" x14ac:dyDescent="0.25">
      <c r="BK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" spans="63:63" x14ac:dyDescent="0.25">
      <c r="BK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" spans="63:63" x14ac:dyDescent="0.25">
      <c r="BK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" spans="63:63" x14ac:dyDescent="0.25">
      <c r="BK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" spans="63:63" x14ac:dyDescent="0.25">
      <c r="BK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" spans="63:63" x14ac:dyDescent="0.25">
      <c r="BK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" spans="63:63" x14ac:dyDescent="0.25">
      <c r="BK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" spans="63:63" x14ac:dyDescent="0.25">
      <c r="BK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" spans="63:63" x14ac:dyDescent="0.25">
      <c r="BK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" spans="63:63" x14ac:dyDescent="0.25">
      <c r="BK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" spans="63:63" x14ac:dyDescent="0.25">
      <c r="BK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" spans="63:63" x14ac:dyDescent="0.25">
      <c r="BK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" spans="63:63" x14ac:dyDescent="0.25">
      <c r="BK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" spans="63:63" x14ac:dyDescent="0.25">
      <c r="BK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" spans="63:63" x14ac:dyDescent="0.25">
      <c r="BK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" spans="63:63" x14ac:dyDescent="0.25">
      <c r="BK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" spans="63:63" x14ac:dyDescent="0.25">
      <c r="BK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" spans="63:63" x14ac:dyDescent="0.25">
      <c r="BK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" spans="63:63" x14ac:dyDescent="0.25">
      <c r="BK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" spans="63:63" x14ac:dyDescent="0.25">
      <c r="BK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" spans="63:63" x14ac:dyDescent="0.25">
      <c r="BK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" spans="63:63" x14ac:dyDescent="0.25">
      <c r="BK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" spans="63:63" x14ac:dyDescent="0.25">
      <c r="BK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" spans="63:63" x14ac:dyDescent="0.25">
      <c r="BK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" spans="63:63" x14ac:dyDescent="0.25">
      <c r="BK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" spans="63:63" x14ac:dyDescent="0.25">
      <c r="BK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" spans="63:63" x14ac:dyDescent="0.25">
      <c r="BK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" spans="63:63" x14ac:dyDescent="0.25">
      <c r="BK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" spans="63:63" x14ac:dyDescent="0.25">
      <c r="BK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" spans="63:63" x14ac:dyDescent="0.25">
      <c r="BK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" spans="63:63" x14ac:dyDescent="0.25">
      <c r="BK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" spans="63:63" x14ac:dyDescent="0.25">
      <c r="BK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" spans="63:63" x14ac:dyDescent="0.25">
      <c r="BK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" spans="63:63" x14ac:dyDescent="0.25">
      <c r="BK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" spans="63:63" x14ac:dyDescent="0.25">
      <c r="BK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" spans="63:63" x14ac:dyDescent="0.25">
      <c r="BK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" spans="63:63" x14ac:dyDescent="0.25">
      <c r="BK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" spans="63:63" x14ac:dyDescent="0.25">
      <c r="BK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" spans="63:63" x14ac:dyDescent="0.25">
      <c r="BK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" spans="63:63" x14ac:dyDescent="0.25">
      <c r="BK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" spans="63:63" x14ac:dyDescent="0.25">
      <c r="BK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" spans="63:63" x14ac:dyDescent="0.25">
      <c r="BK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" spans="63:63" x14ac:dyDescent="0.25">
      <c r="BK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" spans="63:63" x14ac:dyDescent="0.25">
      <c r="BK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" spans="63:63" x14ac:dyDescent="0.25">
      <c r="BK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" spans="63:63" x14ac:dyDescent="0.25">
      <c r="BK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" spans="63:63" x14ac:dyDescent="0.25">
      <c r="BK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" spans="63:63" x14ac:dyDescent="0.25">
      <c r="BK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" spans="63:63" x14ac:dyDescent="0.25">
      <c r="BK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" spans="63:63" x14ac:dyDescent="0.25">
      <c r="BK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" spans="63:63" x14ac:dyDescent="0.25">
      <c r="BK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" spans="63:63" x14ac:dyDescent="0.25">
      <c r="BK1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" spans="63:63" x14ac:dyDescent="0.25">
      <c r="BK1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" spans="63:63" x14ac:dyDescent="0.25">
      <c r="BK1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" spans="63:63" x14ac:dyDescent="0.25">
      <c r="BK1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" spans="63:63" x14ac:dyDescent="0.25">
      <c r="BK1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" spans="63:63" x14ac:dyDescent="0.25">
      <c r="BK1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" spans="63:63" x14ac:dyDescent="0.25">
      <c r="BK1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" spans="63:63" x14ac:dyDescent="0.25">
      <c r="BK1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" spans="63:63" x14ac:dyDescent="0.25">
      <c r="BK1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" spans="63:63" x14ac:dyDescent="0.25">
      <c r="BK1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" spans="63:63" x14ac:dyDescent="0.25">
      <c r="BK1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" spans="63:63" x14ac:dyDescent="0.25">
      <c r="BK1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" spans="63:63" x14ac:dyDescent="0.25">
      <c r="BK1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" spans="63:63" x14ac:dyDescent="0.25">
      <c r="BK1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" spans="63:63" x14ac:dyDescent="0.25">
      <c r="BK1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" spans="63:63" x14ac:dyDescent="0.25">
      <c r="BK1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" spans="63:63" x14ac:dyDescent="0.25">
      <c r="BK1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" spans="63:63" x14ac:dyDescent="0.25">
      <c r="BK1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" spans="63:63" x14ac:dyDescent="0.25">
      <c r="BK1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" spans="63:63" x14ac:dyDescent="0.25">
      <c r="BK1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" spans="63:63" x14ac:dyDescent="0.25">
      <c r="BK1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" spans="63:63" x14ac:dyDescent="0.25">
      <c r="BK1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" spans="63:63" x14ac:dyDescent="0.25">
      <c r="BK1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" spans="63:63" x14ac:dyDescent="0.25">
      <c r="BK1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" spans="63:63" x14ac:dyDescent="0.25">
      <c r="BK1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" spans="63:63" x14ac:dyDescent="0.25">
      <c r="BK1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" spans="63:63" x14ac:dyDescent="0.25">
      <c r="BK1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" spans="63:63" x14ac:dyDescent="0.25">
      <c r="BK1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" spans="63:63" x14ac:dyDescent="0.25">
      <c r="BK1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" spans="63:63" x14ac:dyDescent="0.25">
      <c r="BK1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" spans="63:63" x14ac:dyDescent="0.25">
      <c r="BK1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" spans="63:63" x14ac:dyDescent="0.25">
      <c r="BK1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" spans="63:63" x14ac:dyDescent="0.25">
      <c r="BK1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" spans="63:63" x14ac:dyDescent="0.25">
      <c r="BK1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" spans="63:63" x14ac:dyDescent="0.25">
      <c r="BK1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" spans="63:63" x14ac:dyDescent="0.25">
      <c r="BK1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" spans="63:63" x14ac:dyDescent="0.25">
      <c r="BK1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" spans="63:63" x14ac:dyDescent="0.25">
      <c r="BK1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" spans="63:63" x14ac:dyDescent="0.25">
      <c r="BK1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" spans="63:63" x14ac:dyDescent="0.25">
      <c r="BK1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" spans="63:63" x14ac:dyDescent="0.25">
      <c r="BK1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" spans="63:63" x14ac:dyDescent="0.25">
      <c r="BK1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" spans="63:63" x14ac:dyDescent="0.25">
      <c r="BK1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" spans="63:63" x14ac:dyDescent="0.25">
      <c r="BK1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" spans="63:63" x14ac:dyDescent="0.25">
      <c r="BK1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" spans="63:63" x14ac:dyDescent="0.25">
      <c r="BK1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" spans="63:63" x14ac:dyDescent="0.25">
      <c r="BK1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" spans="63:63" x14ac:dyDescent="0.25">
      <c r="BK1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" spans="63:63" x14ac:dyDescent="0.25">
      <c r="BK1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" spans="63:63" x14ac:dyDescent="0.25">
      <c r="BK1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" spans="63:63" x14ac:dyDescent="0.25">
      <c r="BK1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" spans="63:63" x14ac:dyDescent="0.25">
      <c r="BK1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" spans="63:63" x14ac:dyDescent="0.25">
      <c r="BK1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" spans="63:63" x14ac:dyDescent="0.25">
      <c r="BK1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" spans="63:63" x14ac:dyDescent="0.25">
      <c r="BK1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" spans="63:63" x14ac:dyDescent="0.25">
      <c r="BK1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" spans="63:63" x14ac:dyDescent="0.25">
      <c r="BK1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" spans="63:63" x14ac:dyDescent="0.25">
      <c r="BK1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" spans="63:63" x14ac:dyDescent="0.25">
      <c r="BK1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" spans="63:63" x14ac:dyDescent="0.25">
      <c r="BK1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" spans="63:63" x14ac:dyDescent="0.25">
      <c r="BK1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" spans="63:63" x14ac:dyDescent="0.25">
      <c r="BK1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" spans="63:63" x14ac:dyDescent="0.25">
      <c r="BK1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" spans="63:63" x14ac:dyDescent="0.25">
      <c r="BK1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" spans="63:63" x14ac:dyDescent="0.25">
      <c r="BK1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" spans="63:63" x14ac:dyDescent="0.25">
      <c r="BK1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" spans="63:63" x14ac:dyDescent="0.25">
      <c r="BK1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" spans="63:63" x14ac:dyDescent="0.25">
      <c r="BK1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" spans="63:63" x14ac:dyDescent="0.25">
      <c r="BK1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" spans="63:63" x14ac:dyDescent="0.25">
      <c r="BK1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" spans="63:63" x14ac:dyDescent="0.25">
      <c r="BK1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" spans="63:63" x14ac:dyDescent="0.25">
      <c r="BK1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" spans="63:63" x14ac:dyDescent="0.25">
      <c r="BK1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" spans="63:63" x14ac:dyDescent="0.25">
      <c r="BK1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" spans="63:63" x14ac:dyDescent="0.25">
      <c r="BK1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" spans="63:63" x14ac:dyDescent="0.25">
      <c r="BK1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" spans="63:63" x14ac:dyDescent="0.25">
      <c r="BK1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" spans="63:63" x14ac:dyDescent="0.25">
      <c r="BK1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" spans="63:63" x14ac:dyDescent="0.25">
      <c r="BK1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" spans="63:63" x14ac:dyDescent="0.25">
      <c r="BK1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" spans="63:63" x14ac:dyDescent="0.25">
      <c r="BK1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" spans="63:63" x14ac:dyDescent="0.25">
      <c r="BK1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" spans="63:63" x14ac:dyDescent="0.25">
      <c r="BK1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" spans="63:63" x14ac:dyDescent="0.25">
      <c r="BK1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" spans="63:63" x14ac:dyDescent="0.25">
      <c r="BK1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" spans="63:63" x14ac:dyDescent="0.25">
      <c r="BK1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" spans="63:63" x14ac:dyDescent="0.25">
      <c r="BK1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" spans="63:63" x14ac:dyDescent="0.25">
      <c r="BK1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" spans="63:63" x14ac:dyDescent="0.25">
      <c r="BK1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" spans="63:63" x14ac:dyDescent="0.25">
      <c r="BK1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" spans="63:63" x14ac:dyDescent="0.25">
      <c r="BK1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" spans="63:63" x14ac:dyDescent="0.25">
      <c r="BK1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" spans="63:63" x14ac:dyDescent="0.25">
      <c r="BK1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" spans="63:63" x14ac:dyDescent="0.25">
      <c r="BK1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" spans="63:63" x14ac:dyDescent="0.25">
      <c r="BK1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" spans="63:63" x14ac:dyDescent="0.25">
      <c r="BK1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" spans="63:63" x14ac:dyDescent="0.25">
      <c r="BK1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" spans="63:63" x14ac:dyDescent="0.25">
      <c r="BK1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" spans="63:63" x14ac:dyDescent="0.25">
      <c r="BK1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" spans="63:63" x14ac:dyDescent="0.25">
      <c r="BK1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" spans="63:63" x14ac:dyDescent="0.25">
      <c r="BK2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" spans="63:63" x14ac:dyDescent="0.25">
      <c r="BK2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" spans="63:63" x14ac:dyDescent="0.25">
      <c r="BK2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" spans="63:63" x14ac:dyDescent="0.25">
      <c r="BK2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" spans="63:63" x14ac:dyDescent="0.25">
      <c r="BK2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" spans="63:63" x14ac:dyDescent="0.25">
      <c r="BK2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" spans="63:63" x14ac:dyDescent="0.25">
      <c r="BK2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" spans="63:63" x14ac:dyDescent="0.25">
      <c r="BK2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" spans="63:63" x14ac:dyDescent="0.25">
      <c r="BK2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" spans="63:63" x14ac:dyDescent="0.25">
      <c r="BK2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" spans="63:63" x14ac:dyDescent="0.25">
      <c r="BK2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" spans="63:63" x14ac:dyDescent="0.25">
      <c r="BK2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" spans="63:63" x14ac:dyDescent="0.25">
      <c r="BK2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" spans="63:63" x14ac:dyDescent="0.25">
      <c r="BK2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" spans="63:63" x14ac:dyDescent="0.25">
      <c r="BK2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" spans="63:63" x14ac:dyDescent="0.25">
      <c r="BK2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" spans="63:63" x14ac:dyDescent="0.25">
      <c r="BK2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" spans="63:63" x14ac:dyDescent="0.25">
      <c r="BK2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" spans="63:63" x14ac:dyDescent="0.25">
      <c r="BK2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" spans="63:63" x14ac:dyDescent="0.25">
      <c r="BK2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" spans="63:63" x14ac:dyDescent="0.25">
      <c r="BK2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" spans="63:63" x14ac:dyDescent="0.25">
      <c r="BK2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" spans="63:63" x14ac:dyDescent="0.25">
      <c r="BK2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" spans="63:63" x14ac:dyDescent="0.25">
      <c r="BK2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" spans="63:63" x14ac:dyDescent="0.25">
      <c r="BK2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" spans="63:63" x14ac:dyDescent="0.25">
      <c r="BK2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" spans="63:63" x14ac:dyDescent="0.25">
      <c r="BK2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" spans="63:63" x14ac:dyDescent="0.25">
      <c r="BK2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" spans="63:63" x14ac:dyDescent="0.25">
      <c r="BK2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" spans="63:63" x14ac:dyDescent="0.25">
      <c r="BK2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" spans="63:63" x14ac:dyDescent="0.25">
      <c r="BK2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" spans="63:63" x14ac:dyDescent="0.25">
      <c r="BK2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" spans="63:63" x14ac:dyDescent="0.25">
      <c r="BK2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" spans="63:63" x14ac:dyDescent="0.25">
      <c r="BK2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" spans="63:63" x14ac:dyDescent="0.25">
      <c r="BK2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" spans="63:63" x14ac:dyDescent="0.25">
      <c r="BK2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" spans="63:63" x14ac:dyDescent="0.25">
      <c r="BK2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" spans="63:63" x14ac:dyDescent="0.25">
      <c r="BK2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" spans="63:63" x14ac:dyDescent="0.25">
      <c r="BK2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" spans="63:63" x14ac:dyDescent="0.25">
      <c r="BK2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" spans="63:63" x14ac:dyDescent="0.25">
      <c r="BK2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" spans="63:63" x14ac:dyDescent="0.25">
      <c r="BK2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" spans="63:63" x14ac:dyDescent="0.25">
      <c r="BK2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" spans="63:63" x14ac:dyDescent="0.25">
      <c r="BK2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" spans="63:63" x14ac:dyDescent="0.25">
      <c r="BK2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" spans="63:63" x14ac:dyDescent="0.25">
      <c r="BK2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" spans="63:63" x14ac:dyDescent="0.25">
      <c r="BK2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" spans="63:63" x14ac:dyDescent="0.25">
      <c r="BK2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" spans="63:63" x14ac:dyDescent="0.25">
      <c r="BK2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" spans="63:63" x14ac:dyDescent="0.25">
      <c r="BK2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" spans="63:63" x14ac:dyDescent="0.25">
      <c r="BK2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" spans="63:63" x14ac:dyDescent="0.25">
      <c r="BK2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" spans="63:63" x14ac:dyDescent="0.25">
      <c r="BK2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" spans="63:63" x14ac:dyDescent="0.25">
      <c r="BK2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" spans="63:63" x14ac:dyDescent="0.25">
      <c r="BK2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" spans="63:63" x14ac:dyDescent="0.25">
      <c r="BK2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" spans="63:63" x14ac:dyDescent="0.25">
      <c r="BK2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" spans="63:63" x14ac:dyDescent="0.25">
      <c r="BK2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" spans="63:63" x14ac:dyDescent="0.25">
      <c r="BK2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" spans="63:63" x14ac:dyDescent="0.25">
      <c r="BK2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" spans="63:63" x14ac:dyDescent="0.25">
      <c r="BK2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" spans="63:63" x14ac:dyDescent="0.25">
      <c r="BK2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" spans="63:63" x14ac:dyDescent="0.25">
      <c r="BK2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" spans="63:63" x14ac:dyDescent="0.25">
      <c r="BK2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" spans="63:63" x14ac:dyDescent="0.25">
      <c r="BK2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" spans="63:63" x14ac:dyDescent="0.25">
      <c r="BK2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" spans="63:63" x14ac:dyDescent="0.25">
      <c r="BK2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" spans="63:63" x14ac:dyDescent="0.25">
      <c r="BK2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" spans="63:63" x14ac:dyDescent="0.25">
      <c r="BK2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" spans="63:63" x14ac:dyDescent="0.25">
      <c r="BK2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" spans="63:63" x14ac:dyDescent="0.25">
      <c r="BK2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" spans="63:63" x14ac:dyDescent="0.25">
      <c r="BK2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" spans="63:63" x14ac:dyDescent="0.25">
      <c r="BK2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" spans="63:63" x14ac:dyDescent="0.25">
      <c r="BK2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" spans="63:63" x14ac:dyDescent="0.25">
      <c r="BK2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" spans="63:63" x14ac:dyDescent="0.25">
      <c r="BK2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" spans="63:63" x14ac:dyDescent="0.25">
      <c r="BK2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" spans="63:63" x14ac:dyDescent="0.25">
      <c r="BK2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" spans="63:63" x14ac:dyDescent="0.25">
      <c r="BK2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" spans="63:63" x14ac:dyDescent="0.25">
      <c r="BK2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" spans="63:63" x14ac:dyDescent="0.25">
      <c r="BK2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" spans="63:63" x14ac:dyDescent="0.25">
      <c r="BK2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" spans="63:63" x14ac:dyDescent="0.25">
      <c r="BK2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" spans="63:63" x14ac:dyDescent="0.25">
      <c r="BK2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" spans="63:63" x14ac:dyDescent="0.25">
      <c r="BK2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" spans="63:63" x14ac:dyDescent="0.25">
      <c r="BK2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" spans="63:63" x14ac:dyDescent="0.25">
      <c r="BK2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" spans="63:63" x14ac:dyDescent="0.25">
      <c r="BK2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" spans="63:63" x14ac:dyDescent="0.25">
      <c r="BK2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" spans="63:63" x14ac:dyDescent="0.25">
      <c r="BK2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" spans="63:63" x14ac:dyDescent="0.25">
      <c r="BK2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" spans="63:63" x14ac:dyDescent="0.25">
      <c r="BK2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" spans="63:63" x14ac:dyDescent="0.25">
      <c r="BK2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" spans="63:63" x14ac:dyDescent="0.25">
      <c r="BK2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" spans="63:63" x14ac:dyDescent="0.25">
      <c r="BK2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" spans="63:63" x14ac:dyDescent="0.25">
      <c r="BK2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" spans="63:63" x14ac:dyDescent="0.25">
      <c r="BK2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" spans="63:63" x14ac:dyDescent="0.25">
      <c r="BK2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" spans="63:63" x14ac:dyDescent="0.25">
      <c r="BK2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" spans="63:63" x14ac:dyDescent="0.25">
      <c r="BK2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" spans="63:63" x14ac:dyDescent="0.25">
      <c r="BK3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" spans="63:63" x14ac:dyDescent="0.25">
      <c r="BK3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" spans="63:63" x14ac:dyDescent="0.25">
      <c r="BK3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" spans="63:63" x14ac:dyDescent="0.25">
      <c r="BK3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" spans="63:63" x14ac:dyDescent="0.25">
      <c r="BK3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" spans="63:63" x14ac:dyDescent="0.25">
      <c r="BK3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" spans="63:63" x14ac:dyDescent="0.25">
      <c r="BK3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" spans="63:63" x14ac:dyDescent="0.25">
      <c r="BK3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" spans="63:63" x14ac:dyDescent="0.25">
      <c r="BK3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" spans="63:63" x14ac:dyDescent="0.25">
      <c r="BK3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" spans="63:63" x14ac:dyDescent="0.25">
      <c r="BK3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" spans="63:63" x14ac:dyDescent="0.25">
      <c r="BK3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" spans="63:63" x14ac:dyDescent="0.25">
      <c r="BK3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" spans="63:63" x14ac:dyDescent="0.25">
      <c r="BK3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" spans="63:63" x14ac:dyDescent="0.25">
      <c r="BK3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" spans="63:63" x14ac:dyDescent="0.25">
      <c r="BK3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" spans="63:63" x14ac:dyDescent="0.25">
      <c r="BK3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" spans="63:63" x14ac:dyDescent="0.25">
      <c r="BK3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" spans="63:63" x14ac:dyDescent="0.25">
      <c r="BK3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" spans="63:63" x14ac:dyDescent="0.25">
      <c r="BK3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" spans="63:63" x14ac:dyDescent="0.25">
      <c r="BK3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" spans="63:63" x14ac:dyDescent="0.25">
      <c r="BK3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" spans="63:63" x14ac:dyDescent="0.25">
      <c r="BK3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" spans="63:63" x14ac:dyDescent="0.25">
      <c r="BK3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" spans="63:63" x14ac:dyDescent="0.25">
      <c r="BK3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" spans="63:63" x14ac:dyDescent="0.25">
      <c r="BK3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" spans="63:63" x14ac:dyDescent="0.25">
      <c r="BK3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" spans="63:63" x14ac:dyDescent="0.25">
      <c r="BK3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" spans="63:63" x14ac:dyDescent="0.25">
      <c r="BK3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" spans="63:63" x14ac:dyDescent="0.25">
      <c r="BK3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" spans="63:63" x14ac:dyDescent="0.25">
      <c r="BK3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" spans="63:63" x14ac:dyDescent="0.25">
      <c r="BK3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" spans="63:63" x14ac:dyDescent="0.25">
      <c r="BK3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" spans="63:63" x14ac:dyDescent="0.25">
      <c r="BK3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" spans="63:63" x14ac:dyDescent="0.25">
      <c r="BK3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" spans="63:63" x14ac:dyDescent="0.25">
      <c r="BK3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" spans="63:63" x14ac:dyDescent="0.25">
      <c r="BK3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" spans="63:63" x14ac:dyDescent="0.25">
      <c r="BK3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" spans="63:63" x14ac:dyDescent="0.25">
      <c r="BK3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" spans="63:63" x14ac:dyDescent="0.25">
      <c r="BK3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" spans="63:63" x14ac:dyDescent="0.25">
      <c r="BK3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" spans="63:63" x14ac:dyDescent="0.25">
      <c r="BK3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" spans="63:63" x14ac:dyDescent="0.25">
      <c r="BK3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" spans="63:63" x14ac:dyDescent="0.25">
      <c r="BK3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" spans="63:63" x14ac:dyDescent="0.25">
      <c r="BK3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" spans="63:63" x14ac:dyDescent="0.25">
      <c r="BK3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" spans="63:63" x14ac:dyDescent="0.25">
      <c r="BK3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" spans="63:63" x14ac:dyDescent="0.25">
      <c r="BK3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" spans="63:63" x14ac:dyDescent="0.25">
      <c r="BK3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" spans="63:63" x14ac:dyDescent="0.25">
      <c r="BK3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" spans="63:63" x14ac:dyDescent="0.25">
      <c r="BK3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" spans="63:63" x14ac:dyDescent="0.25">
      <c r="BK3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" spans="63:63" x14ac:dyDescent="0.25">
      <c r="BK3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" spans="63:63" x14ac:dyDescent="0.25">
      <c r="BK3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" spans="63:63" x14ac:dyDescent="0.25">
      <c r="BK3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" spans="63:63" x14ac:dyDescent="0.25">
      <c r="BK3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" spans="63:63" x14ac:dyDescent="0.25">
      <c r="BK3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" spans="63:63" x14ac:dyDescent="0.25">
      <c r="BK3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" spans="63:63" x14ac:dyDescent="0.25">
      <c r="BK3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" spans="63:63" x14ac:dyDescent="0.25">
      <c r="BK3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" spans="63:63" x14ac:dyDescent="0.25">
      <c r="BK3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" spans="63:63" x14ac:dyDescent="0.25">
      <c r="BK3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" spans="63:63" x14ac:dyDescent="0.25">
      <c r="BK3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" spans="63:63" x14ac:dyDescent="0.25">
      <c r="BK3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" spans="63:63" x14ac:dyDescent="0.25">
      <c r="BK3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" spans="63:63" x14ac:dyDescent="0.25">
      <c r="BK3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" spans="63:63" x14ac:dyDescent="0.25">
      <c r="BK3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" spans="63:63" x14ac:dyDescent="0.25">
      <c r="BK3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" spans="63:63" x14ac:dyDescent="0.25">
      <c r="BK3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" spans="63:63" x14ac:dyDescent="0.25">
      <c r="BK3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" spans="63:63" x14ac:dyDescent="0.25">
      <c r="BK3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" spans="63:63" x14ac:dyDescent="0.25">
      <c r="BK3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" spans="63:63" x14ac:dyDescent="0.25">
      <c r="BK3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" spans="63:63" x14ac:dyDescent="0.25">
      <c r="BK3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" spans="63:63" x14ac:dyDescent="0.25">
      <c r="BK3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" spans="63:63" x14ac:dyDescent="0.25">
      <c r="BK3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" spans="63:63" x14ac:dyDescent="0.25">
      <c r="BK3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" spans="63:63" x14ac:dyDescent="0.25">
      <c r="BK3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" spans="63:63" x14ac:dyDescent="0.25">
      <c r="BK3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" spans="63:63" x14ac:dyDescent="0.25">
      <c r="BK3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" spans="63:63" x14ac:dyDescent="0.25">
      <c r="BK3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" spans="63:63" x14ac:dyDescent="0.25">
      <c r="BK3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" spans="63:63" x14ac:dyDescent="0.25">
      <c r="BK3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" spans="63:63" x14ac:dyDescent="0.25">
      <c r="BK3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" spans="63:63" x14ac:dyDescent="0.25">
      <c r="BK3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" spans="63:63" x14ac:dyDescent="0.25">
      <c r="BK3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" spans="63:63" x14ac:dyDescent="0.25">
      <c r="BK3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" spans="63:63" x14ac:dyDescent="0.25">
      <c r="BK3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" spans="63:63" x14ac:dyDescent="0.25">
      <c r="BK3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" spans="63:63" x14ac:dyDescent="0.25">
      <c r="BK3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" spans="63:63" x14ac:dyDescent="0.25">
      <c r="BK3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" spans="63:63" x14ac:dyDescent="0.25">
      <c r="BK3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" spans="63:63" x14ac:dyDescent="0.25">
      <c r="BK3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" spans="63:63" x14ac:dyDescent="0.25">
      <c r="BK3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" spans="63:63" x14ac:dyDescent="0.25">
      <c r="BK3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" spans="63:63" x14ac:dyDescent="0.25">
      <c r="BK3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" spans="63:63" x14ac:dyDescent="0.25">
      <c r="BK3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" spans="63:63" x14ac:dyDescent="0.25">
      <c r="BK3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" spans="63:63" x14ac:dyDescent="0.25">
      <c r="BK3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" spans="63:63" x14ac:dyDescent="0.25">
      <c r="BK3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" spans="63:63" x14ac:dyDescent="0.25">
      <c r="BK4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" spans="63:63" x14ac:dyDescent="0.25">
      <c r="BK4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" spans="63:63" x14ac:dyDescent="0.25">
      <c r="BK4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" spans="63:63" x14ac:dyDescent="0.25">
      <c r="BK4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" spans="63:63" x14ac:dyDescent="0.25">
      <c r="BK4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" spans="63:63" x14ac:dyDescent="0.25">
      <c r="BK4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" spans="63:63" x14ac:dyDescent="0.25">
      <c r="BK4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" spans="63:63" x14ac:dyDescent="0.25">
      <c r="BK4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" spans="63:63" x14ac:dyDescent="0.25">
      <c r="BK4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" spans="63:63" x14ac:dyDescent="0.25">
      <c r="BK4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" spans="63:63" x14ac:dyDescent="0.25">
      <c r="BK4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" spans="63:63" x14ac:dyDescent="0.25">
      <c r="BK4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" spans="63:63" x14ac:dyDescent="0.25">
      <c r="BK4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" spans="63:63" x14ac:dyDescent="0.25">
      <c r="BK4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" spans="63:63" x14ac:dyDescent="0.25">
      <c r="BK4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" spans="63:63" x14ac:dyDescent="0.25">
      <c r="BK4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" spans="63:63" x14ac:dyDescent="0.25">
      <c r="BK4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" spans="63:63" x14ac:dyDescent="0.25">
      <c r="BK4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" spans="63:63" x14ac:dyDescent="0.25">
      <c r="BK4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" spans="63:63" x14ac:dyDescent="0.25">
      <c r="BK4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" spans="63:63" x14ac:dyDescent="0.25">
      <c r="BK4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" spans="63:63" x14ac:dyDescent="0.25">
      <c r="BK4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" spans="63:63" x14ac:dyDescent="0.25">
      <c r="BK4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" spans="63:63" x14ac:dyDescent="0.25">
      <c r="BK4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" spans="63:63" x14ac:dyDescent="0.25">
      <c r="BK4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" spans="63:63" x14ac:dyDescent="0.25">
      <c r="BK4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" spans="63:63" x14ac:dyDescent="0.25">
      <c r="BK4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" spans="63:63" x14ac:dyDescent="0.25">
      <c r="BK4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" spans="63:63" x14ac:dyDescent="0.25">
      <c r="BK4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" spans="63:63" x14ac:dyDescent="0.25">
      <c r="BK4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" spans="63:63" x14ac:dyDescent="0.25">
      <c r="BK4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" spans="63:63" x14ac:dyDescent="0.25">
      <c r="BK4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" spans="63:63" x14ac:dyDescent="0.25">
      <c r="BK4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" spans="63:63" x14ac:dyDescent="0.25">
      <c r="BK4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" spans="63:63" x14ac:dyDescent="0.25">
      <c r="BK4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" spans="63:63" x14ac:dyDescent="0.25">
      <c r="BK4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" spans="63:63" x14ac:dyDescent="0.25">
      <c r="BK4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" spans="63:63" x14ac:dyDescent="0.25">
      <c r="BK4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" spans="63:63" x14ac:dyDescent="0.25">
      <c r="BK4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" spans="63:63" x14ac:dyDescent="0.25">
      <c r="BK4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" spans="63:63" x14ac:dyDescent="0.25">
      <c r="BK4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" spans="63:63" x14ac:dyDescent="0.25">
      <c r="BK4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" spans="63:63" x14ac:dyDescent="0.25">
      <c r="BK4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" spans="63:63" x14ac:dyDescent="0.25">
      <c r="BK4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" spans="63:63" x14ac:dyDescent="0.25">
      <c r="BK4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" spans="63:63" x14ac:dyDescent="0.25">
      <c r="BK4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" spans="63:63" x14ac:dyDescent="0.25">
      <c r="BK4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" spans="63:63" x14ac:dyDescent="0.25">
      <c r="BK4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" spans="63:63" x14ac:dyDescent="0.25">
      <c r="BK4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" spans="63:63" x14ac:dyDescent="0.25">
      <c r="BK4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" spans="63:63" x14ac:dyDescent="0.25">
      <c r="BK4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" spans="63:63" x14ac:dyDescent="0.25">
      <c r="BK4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" spans="63:63" x14ac:dyDescent="0.25">
      <c r="BK4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" spans="63:63" x14ac:dyDescent="0.25">
      <c r="BK4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" spans="63:63" x14ac:dyDescent="0.25">
      <c r="BK4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" spans="63:63" x14ac:dyDescent="0.25">
      <c r="BK4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" spans="63:63" x14ac:dyDescent="0.25">
      <c r="BK4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" spans="63:63" x14ac:dyDescent="0.25">
      <c r="BK4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" spans="63:63" x14ac:dyDescent="0.25">
      <c r="BK4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" spans="63:63" x14ac:dyDescent="0.25">
      <c r="BK4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" spans="63:63" x14ac:dyDescent="0.25">
      <c r="BK4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" spans="63:63" x14ac:dyDescent="0.25">
      <c r="BK4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" spans="63:63" x14ac:dyDescent="0.25">
      <c r="BK4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" spans="63:63" x14ac:dyDescent="0.25">
      <c r="BK4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" spans="63:63" x14ac:dyDescent="0.25">
      <c r="BK4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" spans="63:63" x14ac:dyDescent="0.25">
      <c r="BK4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" spans="63:63" x14ac:dyDescent="0.25">
      <c r="BK4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" spans="63:63" x14ac:dyDescent="0.25">
      <c r="BK4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" spans="63:63" x14ac:dyDescent="0.25">
      <c r="BK4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" spans="63:63" x14ac:dyDescent="0.25">
      <c r="BK4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" spans="63:63" x14ac:dyDescent="0.25">
      <c r="BK4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" spans="63:63" x14ac:dyDescent="0.25">
      <c r="BK4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" spans="63:63" x14ac:dyDescent="0.25">
      <c r="BK4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" spans="63:63" x14ac:dyDescent="0.25">
      <c r="BK4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" spans="63:63" x14ac:dyDescent="0.25">
      <c r="BK4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" spans="63:63" x14ac:dyDescent="0.25">
      <c r="BK4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" spans="63:63" x14ac:dyDescent="0.25">
      <c r="BK4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" spans="63:63" x14ac:dyDescent="0.25">
      <c r="BK4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" spans="63:63" x14ac:dyDescent="0.25">
      <c r="BK4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" spans="63:63" x14ac:dyDescent="0.25">
      <c r="BK4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" spans="63:63" x14ac:dyDescent="0.25">
      <c r="BK4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" spans="63:63" x14ac:dyDescent="0.25">
      <c r="BK4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" spans="63:63" x14ac:dyDescent="0.25">
      <c r="BK4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" spans="63:63" x14ac:dyDescent="0.25">
      <c r="BK4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" spans="63:63" x14ac:dyDescent="0.25">
      <c r="BK4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" spans="63:63" x14ac:dyDescent="0.25">
      <c r="BK4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" spans="63:63" x14ac:dyDescent="0.25">
      <c r="BK4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" spans="63:63" x14ac:dyDescent="0.25">
      <c r="BK4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" spans="63:63" x14ac:dyDescent="0.25">
      <c r="BK4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" spans="63:63" x14ac:dyDescent="0.25">
      <c r="BK4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" spans="63:63" x14ac:dyDescent="0.25">
      <c r="BK4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" spans="63:63" x14ac:dyDescent="0.25">
      <c r="BK4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" spans="63:63" x14ac:dyDescent="0.25">
      <c r="BK4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" spans="63:63" x14ac:dyDescent="0.25">
      <c r="BK4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" spans="63:63" x14ac:dyDescent="0.25">
      <c r="BK4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" spans="63:63" x14ac:dyDescent="0.25">
      <c r="BK4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" spans="63:63" x14ac:dyDescent="0.25">
      <c r="BK4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" spans="63:63" x14ac:dyDescent="0.25">
      <c r="BK4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" spans="63:63" x14ac:dyDescent="0.25">
      <c r="BK4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" spans="63:63" x14ac:dyDescent="0.25">
      <c r="BK4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0" spans="63:63" x14ac:dyDescent="0.25">
      <c r="BK5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1" spans="63:63" x14ac:dyDescent="0.25">
      <c r="BK5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2" spans="63:63" x14ac:dyDescent="0.25">
      <c r="BK5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3" spans="63:63" x14ac:dyDescent="0.25">
      <c r="BK5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4" spans="63:63" x14ac:dyDescent="0.25">
      <c r="BK5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5" spans="63:63" x14ac:dyDescent="0.25">
      <c r="BK5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6" spans="63:63" x14ac:dyDescent="0.25">
      <c r="BK5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7" spans="63:63" x14ac:dyDescent="0.25">
      <c r="BK5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8" spans="63:63" x14ac:dyDescent="0.25">
      <c r="BK5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9" spans="63:63" x14ac:dyDescent="0.25">
      <c r="BK5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0" spans="63:63" x14ac:dyDescent="0.25">
      <c r="BK5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1" spans="63:63" x14ac:dyDescent="0.25">
      <c r="BK5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2" spans="63:63" x14ac:dyDescent="0.25">
      <c r="BK5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3" spans="63:63" x14ac:dyDescent="0.25">
      <c r="BK5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4" spans="63:63" x14ac:dyDescent="0.25">
      <c r="BK5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5" spans="63:63" x14ac:dyDescent="0.25">
      <c r="BK5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6" spans="63:63" x14ac:dyDescent="0.25">
      <c r="BK5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7" spans="63:63" x14ac:dyDescent="0.25">
      <c r="BK5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8" spans="63:63" x14ac:dyDescent="0.25">
      <c r="BK5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19" spans="63:63" x14ac:dyDescent="0.25">
      <c r="BK5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0" spans="63:63" x14ac:dyDescent="0.25">
      <c r="BK5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1" spans="63:63" x14ac:dyDescent="0.25">
      <c r="BK5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2" spans="63:63" x14ac:dyDescent="0.25">
      <c r="BK5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3" spans="63:63" x14ac:dyDescent="0.25">
      <c r="BK5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4" spans="63:63" x14ac:dyDescent="0.25">
      <c r="BK5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5" spans="63:63" x14ac:dyDescent="0.25">
      <c r="BK5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6" spans="63:63" x14ac:dyDescent="0.25">
      <c r="BK5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7" spans="63:63" x14ac:dyDescent="0.25">
      <c r="BK5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8" spans="63:63" x14ac:dyDescent="0.25">
      <c r="BK5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29" spans="63:63" x14ac:dyDescent="0.25">
      <c r="BK5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0" spans="63:63" x14ac:dyDescent="0.25">
      <c r="BK5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1" spans="63:63" x14ac:dyDescent="0.25">
      <c r="BK5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2" spans="63:63" x14ac:dyDescent="0.25">
      <c r="BK5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3" spans="63:63" x14ac:dyDescent="0.25">
      <c r="BK5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4" spans="63:63" x14ac:dyDescent="0.25">
      <c r="BK5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5" spans="63:63" x14ac:dyDescent="0.25">
      <c r="BK5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6" spans="63:63" x14ac:dyDescent="0.25">
      <c r="BK5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7" spans="63:63" x14ac:dyDescent="0.25">
      <c r="BK5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8" spans="63:63" x14ac:dyDescent="0.25">
      <c r="BK5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39" spans="63:63" x14ac:dyDescent="0.25">
      <c r="BK5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0" spans="63:63" x14ac:dyDescent="0.25">
      <c r="BK5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1" spans="63:63" x14ac:dyDescent="0.25">
      <c r="BK5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2" spans="63:63" x14ac:dyDescent="0.25">
      <c r="BK5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3" spans="63:63" x14ac:dyDescent="0.25">
      <c r="BK5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4" spans="63:63" x14ac:dyDescent="0.25">
      <c r="BK5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5" spans="63:63" x14ac:dyDescent="0.25">
      <c r="BK5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6" spans="63:63" x14ac:dyDescent="0.25">
      <c r="BK5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7" spans="63:63" x14ac:dyDescent="0.25">
      <c r="BK5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8" spans="63:63" x14ac:dyDescent="0.25">
      <c r="BK5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49" spans="63:63" x14ac:dyDescent="0.25">
      <c r="BK5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0" spans="63:63" x14ac:dyDescent="0.25">
      <c r="BK5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1" spans="63:63" x14ac:dyDescent="0.25">
      <c r="BK5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2" spans="63:63" x14ac:dyDescent="0.25">
      <c r="BK5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3" spans="63:63" x14ac:dyDescent="0.25">
      <c r="BK5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4" spans="63:63" x14ac:dyDescent="0.25">
      <c r="BK5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5" spans="63:63" x14ac:dyDescent="0.25">
      <c r="BK5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6" spans="63:63" x14ac:dyDescent="0.25">
      <c r="BK5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7" spans="63:63" x14ac:dyDescent="0.25">
      <c r="BK5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8" spans="63:63" x14ac:dyDescent="0.25">
      <c r="BK5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59" spans="63:63" x14ac:dyDescent="0.25">
      <c r="BK5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0" spans="63:63" x14ac:dyDescent="0.25">
      <c r="BK5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1" spans="63:63" x14ac:dyDescent="0.25">
      <c r="BK5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2" spans="63:63" x14ac:dyDescent="0.25">
      <c r="BK5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3" spans="63:63" x14ac:dyDescent="0.25">
      <c r="BK5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4" spans="63:63" x14ac:dyDescent="0.25">
      <c r="BK5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5" spans="63:63" x14ac:dyDescent="0.25">
      <c r="BK5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6" spans="63:63" x14ac:dyDescent="0.25">
      <c r="BK5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7" spans="63:63" x14ac:dyDescent="0.25">
      <c r="BK5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8" spans="63:63" x14ac:dyDescent="0.25">
      <c r="BK5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69" spans="63:63" x14ac:dyDescent="0.25">
      <c r="BK5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0" spans="63:63" x14ac:dyDescent="0.25">
      <c r="BK5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1" spans="63:63" x14ac:dyDescent="0.25">
      <c r="BK5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2" spans="63:63" x14ac:dyDescent="0.25">
      <c r="BK5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3" spans="63:63" x14ac:dyDescent="0.25">
      <c r="BK5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4" spans="63:63" x14ac:dyDescent="0.25">
      <c r="BK5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5" spans="63:63" x14ac:dyDescent="0.25">
      <c r="BK5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6" spans="63:63" x14ac:dyDescent="0.25">
      <c r="BK5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7" spans="63:63" x14ac:dyDescent="0.25">
      <c r="BK5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8" spans="63:63" x14ac:dyDescent="0.25">
      <c r="BK5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79" spans="63:63" x14ac:dyDescent="0.25">
      <c r="BK5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0" spans="63:63" x14ac:dyDescent="0.25">
      <c r="BK5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1" spans="63:63" x14ac:dyDescent="0.25">
      <c r="BK5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2" spans="63:63" x14ac:dyDescent="0.25">
      <c r="BK5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3" spans="63:63" x14ac:dyDescent="0.25">
      <c r="BK5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4" spans="63:63" x14ac:dyDescent="0.25">
      <c r="BK5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5" spans="63:63" x14ac:dyDescent="0.25">
      <c r="BK5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6" spans="63:63" x14ac:dyDescent="0.25">
      <c r="BK5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7" spans="63:63" x14ac:dyDescent="0.25">
      <c r="BK5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8" spans="63:63" x14ac:dyDescent="0.25">
      <c r="BK5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89" spans="63:63" x14ac:dyDescent="0.25">
      <c r="BK5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0" spans="63:63" x14ac:dyDescent="0.25">
      <c r="BK5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1" spans="63:63" x14ac:dyDescent="0.25">
      <c r="BK5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2" spans="63:63" x14ac:dyDescent="0.25">
      <c r="BK5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3" spans="63:63" x14ac:dyDescent="0.25">
      <c r="BK5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4" spans="63:63" x14ac:dyDescent="0.25">
      <c r="BK5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5" spans="63:63" x14ac:dyDescent="0.25">
      <c r="BK5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6" spans="63:63" x14ac:dyDescent="0.25">
      <c r="BK5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7" spans="63:63" x14ac:dyDescent="0.25">
      <c r="BK5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8" spans="63:63" x14ac:dyDescent="0.25">
      <c r="BK5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99" spans="63:63" x14ac:dyDescent="0.25">
      <c r="BK5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0" spans="63:63" x14ac:dyDescent="0.25">
      <c r="BK6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1" spans="63:63" x14ac:dyDescent="0.25">
      <c r="BK6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2" spans="63:63" x14ac:dyDescent="0.25">
      <c r="BK6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3" spans="63:63" x14ac:dyDescent="0.25">
      <c r="BK6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4" spans="63:63" x14ac:dyDescent="0.25">
      <c r="BK6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5" spans="63:63" x14ac:dyDescent="0.25">
      <c r="BK6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6" spans="63:63" x14ac:dyDescent="0.25">
      <c r="BK6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7" spans="63:63" x14ac:dyDescent="0.25">
      <c r="BK6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8" spans="63:63" x14ac:dyDescent="0.25">
      <c r="BK6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09" spans="63:63" x14ac:dyDescent="0.25">
      <c r="BK6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0" spans="63:63" x14ac:dyDescent="0.25">
      <c r="BK6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1" spans="63:63" x14ac:dyDescent="0.25">
      <c r="BK6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2" spans="63:63" x14ac:dyDescent="0.25">
      <c r="BK6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3" spans="63:63" x14ac:dyDescent="0.25">
      <c r="BK6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4" spans="63:63" x14ac:dyDescent="0.25">
      <c r="BK6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5" spans="63:63" x14ac:dyDescent="0.25">
      <c r="BK6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6" spans="63:63" x14ac:dyDescent="0.25">
      <c r="BK6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7" spans="63:63" x14ac:dyDescent="0.25">
      <c r="BK6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8" spans="63:63" x14ac:dyDescent="0.25">
      <c r="BK6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19" spans="63:63" x14ac:dyDescent="0.25">
      <c r="BK6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0" spans="63:63" x14ac:dyDescent="0.25">
      <c r="BK6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1" spans="63:63" x14ac:dyDescent="0.25">
      <c r="BK6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2" spans="63:63" x14ac:dyDescent="0.25">
      <c r="BK6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3" spans="63:63" x14ac:dyDescent="0.25">
      <c r="BK6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4" spans="63:63" x14ac:dyDescent="0.25">
      <c r="BK6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5" spans="63:63" x14ac:dyDescent="0.25">
      <c r="BK6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6" spans="63:63" x14ac:dyDescent="0.25">
      <c r="BK6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7" spans="63:63" x14ac:dyDescent="0.25">
      <c r="BK6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8" spans="63:63" x14ac:dyDescent="0.25">
      <c r="BK6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29" spans="63:63" x14ac:dyDescent="0.25">
      <c r="BK6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0" spans="63:63" x14ac:dyDescent="0.25">
      <c r="BK6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1" spans="63:63" x14ac:dyDescent="0.25">
      <c r="BK6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2" spans="63:63" x14ac:dyDescent="0.25">
      <c r="BK6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3" spans="63:63" x14ac:dyDescent="0.25">
      <c r="BK6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4" spans="63:63" x14ac:dyDescent="0.25">
      <c r="BK6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5" spans="63:63" x14ac:dyDescent="0.25">
      <c r="BK6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6" spans="63:63" x14ac:dyDescent="0.25">
      <c r="BK6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7" spans="63:63" x14ac:dyDescent="0.25">
      <c r="BK6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8" spans="63:63" x14ac:dyDescent="0.25">
      <c r="BK6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39" spans="63:63" x14ac:dyDescent="0.25">
      <c r="BK6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0" spans="63:63" x14ac:dyDescent="0.25">
      <c r="BK6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1" spans="63:63" x14ac:dyDescent="0.25">
      <c r="BK6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2" spans="63:63" x14ac:dyDescent="0.25">
      <c r="BK6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3" spans="63:63" x14ac:dyDescent="0.25">
      <c r="BK6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4" spans="63:63" x14ac:dyDescent="0.25">
      <c r="BK6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5" spans="63:63" x14ac:dyDescent="0.25">
      <c r="BK6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6" spans="63:63" x14ac:dyDescent="0.25">
      <c r="BK6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7" spans="63:63" x14ac:dyDescent="0.25">
      <c r="BK6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8" spans="63:63" x14ac:dyDescent="0.25">
      <c r="BK6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49" spans="63:63" x14ac:dyDescent="0.25">
      <c r="BK6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0" spans="63:63" x14ac:dyDescent="0.25">
      <c r="BK6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1" spans="63:63" x14ac:dyDescent="0.25">
      <c r="BK6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2" spans="63:63" x14ac:dyDescent="0.25">
      <c r="BK6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3" spans="63:63" x14ac:dyDescent="0.25">
      <c r="BK6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4" spans="63:63" x14ac:dyDescent="0.25">
      <c r="BK6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5" spans="63:63" x14ac:dyDescent="0.25">
      <c r="BK6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6" spans="63:63" x14ac:dyDescent="0.25">
      <c r="BK6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7" spans="63:63" x14ac:dyDescent="0.25">
      <c r="BK6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8" spans="63:63" x14ac:dyDescent="0.25">
      <c r="BK6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59" spans="63:63" x14ac:dyDescent="0.25">
      <c r="BK6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0" spans="63:63" x14ac:dyDescent="0.25">
      <c r="BK6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1" spans="63:63" x14ac:dyDescent="0.25">
      <c r="BK6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2" spans="63:63" x14ac:dyDescent="0.25">
      <c r="BK6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3" spans="63:63" x14ac:dyDescent="0.25">
      <c r="BK6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4" spans="63:63" x14ac:dyDescent="0.25">
      <c r="BK6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5" spans="63:63" x14ac:dyDescent="0.25">
      <c r="BK6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6" spans="63:63" x14ac:dyDescent="0.25">
      <c r="BK6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7" spans="63:63" x14ac:dyDescent="0.25">
      <c r="BK6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8" spans="63:63" x14ac:dyDescent="0.25">
      <c r="BK6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69" spans="63:63" x14ac:dyDescent="0.25">
      <c r="BK6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0" spans="63:63" x14ac:dyDescent="0.25">
      <c r="BK6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1" spans="63:63" x14ac:dyDescent="0.25">
      <c r="BK6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2" spans="63:63" x14ac:dyDescent="0.25">
      <c r="BK6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3" spans="63:63" x14ac:dyDescent="0.25">
      <c r="BK6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4" spans="63:63" x14ac:dyDescent="0.25">
      <c r="BK6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5" spans="63:63" x14ac:dyDescent="0.25">
      <c r="BK6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6" spans="63:63" x14ac:dyDescent="0.25">
      <c r="BK6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7" spans="63:63" x14ac:dyDescent="0.25">
      <c r="BK6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8" spans="63:63" x14ac:dyDescent="0.25">
      <c r="BK6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79" spans="63:63" x14ac:dyDescent="0.25">
      <c r="BK6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0" spans="63:63" x14ac:dyDescent="0.25">
      <c r="BK6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1" spans="63:63" x14ac:dyDescent="0.25">
      <c r="BK6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2" spans="63:63" x14ac:dyDescent="0.25">
      <c r="BK6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3" spans="63:63" x14ac:dyDescent="0.25">
      <c r="BK6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4" spans="63:63" x14ac:dyDescent="0.25">
      <c r="BK6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5" spans="63:63" x14ac:dyDescent="0.25">
      <c r="BK6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6" spans="63:63" x14ac:dyDescent="0.25">
      <c r="BK6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7" spans="63:63" x14ac:dyDescent="0.25">
      <c r="BK6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8" spans="63:63" x14ac:dyDescent="0.25">
      <c r="BK6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89" spans="63:63" x14ac:dyDescent="0.25">
      <c r="BK6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0" spans="63:63" x14ac:dyDescent="0.25">
      <c r="BK6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1" spans="63:63" x14ac:dyDescent="0.25">
      <c r="BK6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2" spans="63:63" x14ac:dyDescent="0.25">
      <c r="BK6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3" spans="63:63" x14ac:dyDescent="0.25">
      <c r="BK6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4" spans="63:63" x14ac:dyDescent="0.25">
      <c r="BK6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5" spans="63:63" x14ac:dyDescent="0.25">
      <c r="BK6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6" spans="63:63" x14ac:dyDescent="0.25">
      <c r="BK6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7" spans="63:63" x14ac:dyDescent="0.25">
      <c r="BK6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8" spans="63:63" x14ac:dyDescent="0.25">
      <c r="BK6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699" spans="63:63" x14ac:dyDescent="0.25">
      <c r="BK6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0" spans="63:63" x14ac:dyDescent="0.25">
      <c r="BK7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1" spans="63:63" x14ac:dyDescent="0.25">
      <c r="BK7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2" spans="63:63" x14ac:dyDescent="0.25">
      <c r="BK7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3" spans="63:63" x14ac:dyDescent="0.25">
      <c r="BK7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4" spans="63:63" x14ac:dyDescent="0.25">
      <c r="BK7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5" spans="63:63" x14ac:dyDescent="0.25">
      <c r="BK7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6" spans="63:63" x14ac:dyDescent="0.25">
      <c r="BK7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7" spans="63:63" x14ac:dyDescent="0.25">
      <c r="BK7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8" spans="63:63" x14ac:dyDescent="0.25">
      <c r="BK7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09" spans="63:63" x14ac:dyDescent="0.25">
      <c r="BK7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0" spans="63:63" x14ac:dyDescent="0.25">
      <c r="BK7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1" spans="63:63" x14ac:dyDescent="0.25">
      <c r="BK7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2" spans="63:63" x14ac:dyDescent="0.25">
      <c r="BK7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3" spans="63:63" x14ac:dyDescent="0.25">
      <c r="BK7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4" spans="63:63" x14ac:dyDescent="0.25">
      <c r="BK7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5" spans="63:63" x14ac:dyDescent="0.25">
      <c r="BK7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6" spans="63:63" x14ac:dyDescent="0.25">
      <c r="BK7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7" spans="63:63" x14ac:dyDescent="0.25">
      <c r="BK7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8" spans="63:63" x14ac:dyDescent="0.25">
      <c r="BK7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19" spans="63:63" x14ac:dyDescent="0.25">
      <c r="BK7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0" spans="63:63" x14ac:dyDescent="0.25">
      <c r="BK7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1" spans="63:63" x14ac:dyDescent="0.25">
      <c r="BK7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2" spans="63:63" x14ac:dyDescent="0.25">
      <c r="BK7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3" spans="63:63" x14ac:dyDescent="0.25">
      <c r="BK7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4" spans="63:63" x14ac:dyDescent="0.25">
      <c r="BK7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5" spans="63:63" x14ac:dyDescent="0.25">
      <c r="BK7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6" spans="63:63" x14ac:dyDescent="0.25">
      <c r="BK7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7" spans="63:63" x14ac:dyDescent="0.25">
      <c r="BK7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8" spans="63:63" x14ac:dyDescent="0.25">
      <c r="BK7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29" spans="63:63" x14ac:dyDescent="0.25">
      <c r="BK7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0" spans="63:63" x14ac:dyDescent="0.25">
      <c r="BK7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1" spans="63:63" x14ac:dyDescent="0.25">
      <c r="BK7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2" spans="63:63" x14ac:dyDescent="0.25">
      <c r="BK7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3" spans="63:63" x14ac:dyDescent="0.25">
      <c r="BK7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4" spans="63:63" x14ac:dyDescent="0.25">
      <c r="BK7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5" spans="63:63" x14ac:dyDescent="0.25">
      <c r="BK7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6" spans="63:63" x14ac:dyDescent="0.25">
      <c r="BK7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7" spans="63:63" x14ac:dyDescent="0.25">
      <c r="BK7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8" spans="63:63" x14ac:dyDescent="0.25">
      <c r="BK7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39" spans="63:63" x14ac:dyDescent="0.25">
      <c r="BK7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0" spans="63:63" x14ac:dyDescent="0.25">
      <c r="BK7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1" spans="63:63" x14ac:dyDescent="0.25">
      <c r="BK7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2" spans="63:63" x14ac:dyDescent="0.25">
      <c r="BK7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3" spans="63:63" x14ac:dyDescent="0.25">
      <c r="BK7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4" spans="63:63" x14ac:dyDescent="0.25">
      <c r="BK7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5" spans="63:63" x14ac:dyDescent="0.25">
      <c r="BK7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6" spans="63:63" x14ac:dyDescent="0.25">
      <c r="BK7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7" spans="63:63" x14ac:dyDescent="0.25">
      <c r="BK7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8" spans="63:63" x14ac:dyDescent="0.25">
      <c r="BK7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49" spans="63:63" x14ac:dyDescent="0.25">
      <c r="BK7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0" spans="63:63" x14ac:dyDescent="0.25">
      <c r="BK7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1" spans="63:63" x14ac:dyDescent="0.25">
      <c r="BK7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2" spans="63:63" x14ac:dyDescent="0.25">
      <c r="BK7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3" spans="63:63" x14ac:dyDescent="0.25">
      <c r="BK7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4" spans="63:63" x14ac:dyDescent="0.25">
      <c r="BK7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5" spans="63:63" x14ac:dyDescent="0.25">
      <c r="BK7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6" spans="63:63" x14ac:dyDescent="0.25">
      <c r="BK7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7" spans="63:63" x14ac:dyDescent="0.25">
      <c r="BK7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8" spans="63:63" x14ac:dyDescent="0.25">
      <c r="BK7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59" spans="63:63" x14ac:dyDescent="0.25">
      <c r="BK7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0" spans="63:63" x14ac:dyDescent="0.25">
      <c r="BK7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1" spans="63:63" x14ac:dyDescent="0.25">
      <c r="BK7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2" spans="63:63" x14ac:dyDescent="0.25">
      <c r="BK7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3" spans="63:63" x14ac:dyDescent="0.25">
      <c r="BK7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4" spans="63:63" x14ac:dyDescent="0.25">
      <c r="BK7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5" spans="63:63" x14ac:dyDescent="0.25">
      <c r="BK7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6" spans="63:63" x14ac:dyDescent="0.25">
      <c r="BK7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7" spans="63:63" x14ac:dyDescent="0.25">
      <c r="BK7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8" spans="63:63" x14ac:dyDescent="0.25">
      <c r="BK7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69" spans="63:63" x14ac:dyDescent="0.25">
      <c r="BK7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0" spans="63:63" x14ac:dyDescent="0.25">
      <c r="BK7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1" spans="63:63" x14ac:dyDescent="0.25">
      <c r="BK7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2" spans="63:63" x14ac:dyDescent="0.25">
      <c r="BK7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3" spans="63:63" x14ac:dyDescent="0.25">
      <c r="BK7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4" spans="63:63" x14ac:dyDescent="0.25">
      <c r="BK7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5" spans="63:63" x14ac:dyDescent="0.25">
      <c r="BK7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6" spans="63:63" x14ac:dyDescent="0.25">
      <c r="BK7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7" spans="63:63" x14ac:dyDescent="0.25">
      <c r="BK7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8" spans="63:63" x14ac:dyDescent="0.25">
      <c r="BK7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79" spans="63:63" x14ac:dyDescent="0.25">
      <c r="BK7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0" spans="63:63" x14ac:dyDescent="0.25">
      <c r="BK7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1" spans="63:63" x14ac:dyDescent="0.25">
      <c r="BK7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2" spans="63:63" x14ac:dyDescent="0.25">
      <c r="BK7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3" spans="63:63" x14ac:dyDescent="0.25">
      <c r="BK7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4" spans="63:63" x14ac:dyDescent="0.25">
      <c r="BK7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5" spans="63:63" x14ac:dyDescent="0.25">
      <c r="BK7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6" spans="63:63" x14ac:dyDescent="0.25">
      <c r="BK7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7" spans="63:63" x14ac:dyDescent="0.25">
      <c r="BK7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8" spans="63:63" x14ac:dyDescent="0.25">
      <c r="BK7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89" spans="63:63" x14ac:dyDescent="0.25">
      <c r="BK7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0" spans="63:63" x14ac:dyDescent="0.25">
      <c r="BK7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1" spans="63:63" x14ac:dyDescent="0.25">
      <c r="BK7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2" spans="63:63" x14ac:dyDescent="0.25">
      <c r="BK7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3" spans="63:63" x14ac:dyDescent="0.25">
      <c r="BK7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4" spans="63:63" x14ac:dyDescent="0.25">
      <c r="BK7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5" spans="63:63" x14ac:dyDescent="0.25">
      <c r="BK7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6" spans="63:63" x14ac:dyDescent="0.25">
      <c r="BK7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7" spans="63:63" x14ac:dyDescent="0.25">
      <c r="BK7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8" spans="63:63" x14ac:dyDescent="0.25">
      <c r="BK7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799" spans="63:63" x14ac:dyDescent="0.25">
      <c r="BK7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0" spans="63:63" x14ac:dyDescent="0.25">
      <c r="BK8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1" spans="63:63" x14ac:dyDescent="0.25">
      <c r="BK8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2" spans="63:63" x14ac:dyDescent="0.25">
      <c r="BK8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3" spans="63:63" x14ac:dyDescent="0.25">
      <c r="BK8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4" spans="63:63" x14ac:dyDescent="0.25">
      <c r="BK8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5" spans="63:63" x14ac:dyDescent="0.25">
      <c r="BK8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6" spans="63:63" x14ac:dyDescent="0.25">
      <c r="BK8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7" spans="63:63" x14ac:dyDescent="0.25">
      <c r="BK8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8" spans="63:63" x14ac:dyDescent="0.25">
      <c r="BK8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09" spans="63:63" x14ac:dyDescent="0.25">
      <c r="BK8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0" spans="63:63" x14ac:dyDescent="0.25">
      <c r="BK8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1" spans="63:63" x14ac:dyDescent="0.25">
      <c r="BK8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2" spans="63:63" x14ac:dyDescent="0.25">
      <c r="BK8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3" spans="63:63" x14ac:dyDescent="0.25">
      <c r="BK8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4" spans="63:63" x14ac:dyDescent="0.25">
      <c r="BK8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5" spans="63:63" x14ac:dyDescent="0.25">
      <c r="BK8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6" spans="63:63" x14ac:dyDescent="0.25">
      <c r="BK8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7" spans="63:63" x14ac:dyDescent="0.25">
      <c r="BK8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8" spans="63:63" x14ac:dyDescent="0.25">
      <c r="BK8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19" spans="63:63" x14ac:dyDescent="0.25">
      <c r="BK8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0" spans="63:63" x14ac:dyDescent="0.25">
      <c r="BK8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1" spans="63:63" x14ac:dyDescent="0.25">
      <c r="BK8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2" spans="63:63" x14ac:dyDescent="0.25">
      <c r="BK8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3" spans="63:63" x14ac:dyDescent="0.25">
      <c r="BK8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4" spans="63:63" x14ac:dyDescent="0.25">
      <c r="BK8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5" spans="63:63" x14ac:dyDescent="0.25">
      <c r="BK8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6" spans="63:63" x14ac:dyDescent="0.25">
      <c r="BK8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7" spans="63:63" x14ac:dyDescent="0.25">
      <c r="BK8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8" spans="63:63" x14ac:dyDescent="0.25">
      <c r="BK8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29" spans="63:63" x14ac:dyDescent="0.25">
      <c r="BK8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0" spans="63:63" x14ac:dyDescent="0.25">
      <c r="BK8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1" spans="63:63" x14ac:dyDescent="0.25">
      <c r="BK8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2" spans="63:63" x14ac:dyDescent="0.25">
      <c r="BK8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3" spans="63:63" x14ac:dyDescent="0.25">
      <c r="BK8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4" spans="63:63" x14ac:dyDescent="0.25">
      <c r="BK8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5" spans="63:63" x14ac:dyDescent="0.25">
      <c r="BK8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6" spans="63:63" x14ac:dyDescent="0.25">
      <c r="BK8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7" spans="63:63" x14ac:dyDescent="0.25">
      <c r="BK8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8" spans="63:63" x14ac:dyDescent="0.25">
      <c r="BK8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39" spans="63:63" x14ac:dyDescent="0.25">
      <c r="BK8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0" spans="63:63" x14ac:dyDescent="0.25">
      <c r="BK8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1" spans="63:63" x14ac:dyDescent="0.25">
      <c r="BK8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2" spans="63:63" x14ac:dyDescent="0.25">
      <c r="BK8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3" spans="63:63" x14ac:dyDescent="0.25">
      <c r="BK8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4" spans="63:63" x14ac:dyDescent="0.25">
      <c r="BK8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5" spans="63:63" x14ac:dyDescent="0.25">
      <c r="BK8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6" spans="63:63" x14ac:dyDescent="0.25">
      <c r="BK8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7" spans="63:63" x14ac:dyDescent="0.25">
      <c r="BK8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8" spans="63:63" x14ac:dyDescent="0.25">
      <c r="BK8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49" spans="63:63" x14ac:dyDescent="0.25">
      <c r="BK8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0" spans="63:63" x14ac:dyDescent="0.25">
      <c r="BK8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1" spans="63:63" x14ac:dyDescent="0.25">
      <c r="BK8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2" spans="63:63" x14ac:dyDescent="0.25">
      <c r="BK8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3" spans="63:63" x14ac:dyDescent="0.25">
      <c r="BK8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4" spans="63:63" x14ac:dyDescent="0.25">
      <c r="BK8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5" spans="63:63" x14ac:dyDescent="0.25">
      <c r="BK8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6" spans="63:63" x14ac:dyDescent="0.25">
      <c r="BK8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7" spans="63:63" x14ac:dyDescent="0.25">
      <c r="BK8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8" spans="63:63" x14ac:dyDescent="0.25">
      <c r="BK8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59" spans="63:63" x14ac:dyDescent="0.25">
      <c r="BK8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0" spans="63:63" x14ac:dyDescent="0.25">
      <c r="BK8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1" spans="63:63" x14ac:dyDescent="0.25">
      <c r="BK8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2" spans="63:63" x14ac:dyDescent="0.25">
      <c r="BK8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3" spans="63:63" x14ac:dyDescent="0.25">
      <c r="BK8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4" spans="63:63" x14ac:dyDescent="0.25">
      <c r="BK8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5" spans="63:63" x14ac:dyDescent="0.25">
      <c r="BK8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6" spans="63:63" x14ac:dyDescent="0.25">
      <c r="BK8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7" spans="63:63" x14ac:dyDescent="0.25">
      <c r="BK8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8" spans="63:63" x14ac:dyDescent="0.25">
      <c r="BK8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69" spans="63:63" x14ac:dyDescent="0.25">
      <c r="BK8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0" spans="63:63" x14ac:dyDescent="0.25">
      <c r="BK8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1" spans="63:63" x14ac:dyDescent="0.25">
      <c r="BK8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2" spans="63:63" x14ac:dyDescent="0.25">
      <c r="BK8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3" spans="63:63" x14ac:dyDescent="0.25">
      <c r="BK8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4" spans="63:63" x14ac:dyDescent="0.25">
      <c r="BK8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5" spans="63:63" x14ac:dyDescent="0.25">
      <c r="BK8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6" spans="63:63" x14ac:dyDescent="0.25">
      <c r="BK8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7" spans="63:63" x14ac:dyDescent="0.25">
      <c r="BK8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8" spans="63:63" x14ac:dyDescent="0.25">
      <c r="BK8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79" spans="63:63" x14ac:dyDescent="0.25">
      <c r="BK8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0" spans="63:63" x14ac:dyDescent="0.25">
      <c r="BK8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1" spans="63:63" x14ac:dyDescent="0.25">
      <c r="BK8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2" spans="63:63" x14ac:dyDescent="0.25">
      <c r="BK8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3" spans="63:63" x14ac:dyDescent="0.25">
      <c r="BK8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4" spans="63:63" x14ac:dyDescent="0.25">
      <c r="BK8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5" spans="63:63" x14ac:dyDescent="0.25">
      <c r="BK8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6" spans="63:63" x14ac:dyDescent="0.25">
      <c r="BK8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7" spans="63:63" x14ac:dyDescent="0.25">
      <c r="BK8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8" spans="63:63" x14ac:dyDescent="0.25">
      <c r="BK8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89" spans="63:63" x14ac:dyDescent="0.25">
      <c r="BK8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0" spans="63:63" x14ac:dyDescent="0.25">
      <c r="BK8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1" spans="63:63" x14ac:dyDescent="0.25">
      <c r="BK8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2" spans="63:63" x14ac:dyDescent="0.25">
      <c r="BK8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3" spans="63:63" x14ac:dyDescent="0.25">
      <c r="BK8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4" spans="63:63" x14ac:dyDescent="0.25">
      <c r="BK8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5" spans="63:63" x14ac:dyDescent="0.25">
      <c r="BK8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6" spans="63:63" x14ac:dyDescent="0.25">
      <c r="BK8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7" spans="63:63" x14ac:dyDescent="0.25">
      <c r="BK8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8" spans="63:63" x14ac:dyDescent="0.25">
      <c r="BK8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899" spans="63:63" x14ac:dyDescent="0.25">
      <c r="BK8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0" spans="63:63" x14ac:dyDescent="0.25">
      <c r="BK9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1" spans="63:63" x14ac:dyDescent="0.25">
      <c r="BK9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2" spans="63:63" x14ac:dyDescent="0.25">
      <c r="BK9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3" spans="63:63" x14ac:dyDescent="0.25">
      <c r="BK9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4" spans="63:63" x14ac:dyDescent="0.25">
      <c r="BK9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5" spans="63:63" x14ac:dyDescent="0.25">
      <c r="BK9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6" spans="63:63" x14ac:dyDescent="0.25">
      <c r="BK9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7" spans="63:63" x14ac:dyDescent="0.25">
      <c r="BK9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8" spans="63:63" x14ac:dyDescent="0.25">
      <c r="BK9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09" spans="63:63" x14ac:dyDescent="0.25">
      <c r="BK9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0" spans="63:63" x14ac:dyDescent="0.25">
      <c r="BK9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1" spans="63:63" x14ac:dyDescent="0.25">
      <c r="BK9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2" spans="63:63" x14ac:dyDescent="0.25">
      <c r="BK9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3" spans="63:63" x14ac:dyDescent="0.25">
      <c r="BK9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4" spans="63:63" x14ac:dyDescent="0.25">
      <c r="BK9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5" spans="63:63" x14ac:dyDescent="0.25">
      <c r="BK9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6" spans="63:63" x14ac:dyDescent="0.25">
      <c r="BK9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7" spans="63:63" x14ac:dyDescent="0.25">
      <c r="BK9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8" spans="63:63" x14ac:dyDescent="0.25">
      <c r="BK9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19" spans="63:63" x14ac:dyDescent="0.25">
      <c r="BK9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0" spans="63:63" x14ac:dyDescent="0.25">
      <c r="BK9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1" spans="63:63" x14ac:dyDescent="0.25">
      <c r="BK9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2" spans="63:63" x14ac:dyDescent="0.25">
      <c r="BK9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3" spans="63:63" x14ac:dyDescent="0.25">
      <c r="BK9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4" spans="63:63" x14ac:dyDescent="0.25">
      <c r="BK9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5" spans="63:63" x14ac:dyDescent="0.25">
      <c r="BK9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6" spans="63:63" x14ac:dyDescent="0.25">
      <c r="BK9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7" spans="63:63" x14ac:dyDescent="0.25">
      <c r="BK9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8" spans="63:63" x14ac:dyDescent="0.25">
      <c r="BK9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29" spans="63:63" x14ac:dyDescent="0.25">
      <c r="BK9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0" spans="63:63" x14ac:dyDescent="0.25">
      <c r="BK9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1" spans="63:63" x14ac:dyDescent="0.25">
      <c r="BK9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2" spans="63:63" x14ac:dyDescent="0.25">
      <c r="BK9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3" spans="63:63" x14ac:dyDescent="0.25">
      <c r="BK9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4" spans="63:63" x14ac:dyDescent="0.25">
      <c r="BK9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5" spans="63:63" x14ac:dyDescent="0.25">
      <c r="BK9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6" spans="63:63" x14ac:dyDescent="0.25">
      <c r="BK9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7" spans="63:63" x14ac:dyDescent="0.25">
      <c r="BK9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8" spans="63:63" x14ac:dyDescent="0.25">
      <c r="BK9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39" spans="63:63" x14ac:dyDescent="0.25">
      <c r="BK9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0" spans="63:63" x14ac:dyDescent="0.25">
      <c r="BK9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1" spans="63:63" x14ac:dyDescent="0.25">
      <c r="BK9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2" spans="63:63" x14ac:dyDescent="0.25">
      <c r="BK9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3" spans="63:63" x14ac:dyDescent="0.25">
      <c r="BK9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4" spans="63:63" x14ac:dyDescent="0.25">
      <c r="BK9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5" spans="63:63" x14ac:dyDescent="0.25">
      <c r="BK9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6" spans="63:63" x14ac:dyDescent="0.25">
      <c r="BK9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7" spans="63:63" x14ac:dyDescent="0.25">
      <c r="BK9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8" spans="63:63" x14ac:dyDescent="0.25">
      <c r="BK9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49" spans="63:63" x14ac:dyDescent="0.25">
      <c r="BK9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0" spans="63:63" x14ac:dyDescent="0.25">
      <c r="BK9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1" spans="63:63" x14ac:dyDescent="0.25">
      <c r="BK9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2" spans="63:63" x14ac:dyDescent="0.25">
      <c r="BK9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3" spans="63:63" x14ac:dyDescent="0.25">
      <c r="BK9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4" spans="63:63" x14ac:dyDescent="0.25">
      <c r="BK9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5" spans="63:63" x14ac:dyDescent="0.25">
      <c r="BK9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6" spans="63:63" x14ac:dyDescent="0.25">
      <c r="BK9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7" spans="63:63" x14ac:dyDescent="0.25">
      <c r="BK9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8" spans="63:63" x14ac:dyDescent="0.25">
      <c r="BK9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59" spans="63:63" x14ac:dyDescent="0.25">
      <c r="BK9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0" spans="63:63" x14ac:dyDescent="0.25">
      <c r="BK9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1" spans="63:63" x14ac:dyDescent="0.25">
      <c r="BK9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2" spans="63:63" x14ac:dyDescent="0.25">
      <c r="BK9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3" spans="63:63" x14ac:dyDescent="0.25">
      <c r="BK9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4" spans="63:63" x14ac:dyDescent="0.25">
      <c r="BK9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5" spans="63:63" x14ac:dyDescent="0.25">
      <c r="BK9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6" spans="63:63" x14ac:dyDescent="0.25">
      <c r="BK9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7" spans="63:63" x14ac:dyDescent="0.25">
      <c r="BK9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8" spans="63:63" x14ac:dyDescent="0.25">
      <c r="BK9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69" spans="63:63" x14ac:dyDescent="0.25">
      <c r="BK9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0" spans="63:63" x14ac:dyDescent="0.25">
      <c r="BK9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1" spans="63:63" x14ac:dyDescent="0.25">
      <c r="BK9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2" spans="63:63" x14ac:dyDescent="0.25">
      <c r="BK9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3" spans="63:63" x14ac:dyDescent="0.25">
      <c r="BK9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4" spans="63:63" x14ac:dyDescent="0.25">
      <c r="BK9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5" spans="63:63" x14ac:dyDescent="0.25">
      <c r="BK9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6" spans="63:63" x14ac:dyDescent="0.25">
      <c r="BK9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7" spans="63:63" x14ac:dyDescent="0.25">
      <c r="BK9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8" spans="63:63" x14ac:dyDescent="0.25">
      <c r="BK9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79" spans="63:63" x14ac:dyDescent="0.25">
      <c r="BK9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0" spans="63:63" x14ac:dyDescent="0.25">
      <c r="BK9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1" spans="63:63" x14ac:dyDescent="0.25">
      <c r="BK9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2" spans="63:63" x14ac:dyDescent="0.25">
      <c r="BK9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3" spans="63:63" x14ac:dyDescent="0.25">
      <c r="BK9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4" spans="63:63" x14ac:dyDescent="0.25">
      <c r="BK9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5" spans="63:63" x14ac:dyDescent="0.25">
      <c r="BK9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6" spans="63:63" x14ac:dyDescent="0.25">
      <c r="BK9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7" spans="63:63" x14ac:dyDescent="0.25">
      <c r="BK9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8" spans="63:63" x14ac:dyDescent="0.25">
      <c r="BK9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89" spans="63:63" x14ac:dyDescent="0.25">
      <c r="BK9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0" spans="63:63" x14ac:dyDescent="0.25">
      <c r="BK9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1" spans="63:63" x14ac:dyDescent="0.25">
      <c r="BK9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2" spans="63:63" x14ac:dyDescent="0.25">
      <c r="BK9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3" spans="63:63" x14ac:dyDescent="0.25">
      <c r="BK9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4" spans="63:63" x14ac:dyDescent="0.25">
      <c r="BK9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5" spans="63:63" x14ac:dyDescent="0.25">
      <c r="BK9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6" spans="63:63" x14ac:dyDescent="0.25">
      <c r="BK9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7" spans="63:63" x14ac:dyDescent="0.25">
      <c r="BK9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8" spans="63:63" x14ac:dyDescent="0.25">
      <c r="BK9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999" spans="63:63" x14ac:dyDescent="0.25">
      <c r="BK9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0" spans="63:63" x14ac:dyDescent="0.25">
      <c r="BK10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1" spans="63:63" x14ac:dyDescent="0.25">
      <c r="BK10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2" spans="63:63" x14ac:dyDescent="0.25">
      <c r="BK10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3" spans="63:63" x14ac:dyDescent="0.25">
      <c r="BK10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4" spans="63:63" x14ac:dyDescent="0.25">
      <c r="BK10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5" spans="63:63" x14ac:dyDescent="0.25">
      <c r="BK10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6" spans="63:63" x14ac:dyDescent="0.25">
      <c r="BK10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7" spans="63:63" x14ac:dyDescent="0.25">
      <c r="BK10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8" spans="63:63" x14ac:dyDescent="0.25">
      <c r="BK10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09" spans="63:63" x14ac:dyDescent="0.25">
      <c r="BK10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0" spans="63:63" x14ac:dyDescent="0.25">
      <c r="BK10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1" spans="63:63" x14ac:dyDescent="0.25">
      <c r="BK10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2" spans="63:63" x14ac:dyDescent="0.25">
      <c r="BK10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3" spans="63:63" x14ac:dyDescent="0.25">
      <c r="BK10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4" spans="63:63" x14ac:dyDescent="0.25">
      <c r="BK10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5" spans="63:63" x14ac:dyDescent="0.25">
      <c r="BK10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6" spans="63:63" x14ac:dyDescent="0.25">
      <c r="BK10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7" spans="63:63" x14ac:dyDescent="0.25">
      <c r="BK10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8" spans="63:63" x14ac:dyDescent="0.25">
      <c r="BK10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19" spans="63:63" x14ac:dyDescent="0.25">
      <c r="BK10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0" spans="63:63" x14ac:dyDescent="0.25">
      <c r="BK10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1" spans="63:63" x14ac:dyDescent="0.25">
      <c r="BK10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2" spans="63:63" x14ac:dyDescent="0.25">
      <c r="BK10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3" spans="63:63" x14ac:dyDescent="0.25">
      <c r="BK10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4" spans="63:63" x14ac:dyDescent="0.25">
      <c r="BK10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5" spans="63:63" x14ac:dyDescent="0.25">
      <c r="BK10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6" spans="63:63" x14ac:dyDescent="0.25">
      <c r="BK10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7" spans="63:63" x14ac:dyDescent="0.25">
      <c r="BK10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8" spans="63:63" x14ac:dyDescent="0.25">
      <c r="BK10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29" spans="63:63" x14ac:dyDescent="0.25">
      <c r="BK10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0" spans="63:63" x14ac:dyDescent="0.25">
      <c r="BK10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1" spans="63:63" x14ac:dyDescent="0.25">
      <c r="BK10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2" spans="63:63" x14ac:dyDescent="0.25">
      <c r="BK10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3" spans="63:63" x14ac:dyDescent="0.25">
      <c r="BK10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4" spans="63:63" x14ac:dyDescent="0.25">
      <c r="BK10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5" spans="63:63" x14ac:dyDescent="0.25">
      <c r="BK10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6" spans="63:63" x14ac:dyDescent="0.25">
      <c r="BK10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7" spans="63:63" x14ac:dyDescent="0.25">
      <c r="BK10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8" spans="63:63" x14ac:dyDescent="0.25">
      <c r="BK10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39" spans="63:63" x14ac:dyDescent="0.25">
      <c r="BK10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0" spans="63:63" x14ac:dyDescent="0.25">
      <c r="BK10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1" spans="63:63" x14ac:dyDescent="0.25">
      <c r="BK10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2" spans="63:63" x14ac:dyDescent="0.25">
      <c r="BK10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3" spans="63:63" x14ac:dyDescent="0.25">
      <c r="BK10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4" spans="63:63" x14ac:dyDescent="0.25">
      <c r="BK10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5" spans="63:63" x14ac:dyDescent="0.25">
      <c r="BK10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6" spans="63:63" x14ac:dyDescent="0.25">
      <c r="BK10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7" spans="63:63" x14ac:dyDescent="0.25">
      <c r="BK10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8" spans="63:63" x14ac:dyDescent="0.25">
      <c r="BK10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49" spans="63:63" x14ac:dyDescent="0.25">
      <c r="BK10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0" spans="63:63" x14ac:dyDescent="0.25">
      <c r="BK10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1" spans="63:63" x14ac:dyDescent="0.25">
      <c r="BK10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2" spans="63:63" x14ac:dyDescent="0.25">
      <c r="BK10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3" spans="63:63" x14ac:dyDescent="0.25">
      <c r="BK10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4" spans="63:63" x14ac:dyDescent="0.25">
      <c r="BK10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5" spans="63:63" x14ac:dyDescent="0.25">
      <c r="BK10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6" spans="63:63" x14ac:dyDescent="0.25">
      <c r="BK10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7" spans="63:63" x14ac:dyDescent="0.25">
      <c r="BK10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8" spans="63:63" x14ac:dyDescent="0.25">
      <c r="BK10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59" spans="63:63" x14ac:dyDescent="0.25">
      <c r="BK10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0" spans="63:63" x14ac:dyDescent="0.25">
      <c r="BK10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1" spans="63:63" x14ac:dyDescent="0.25">
      <c r="BK10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2" spans="63:63" x14ac:dyDescent="0.25">
      <c r="BK10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3" spans="63:63" x14ac:dyDescent="0.25">
      <c r="BK10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4" spans="63:63" x14ac:dyDescent="0.25">
      <c r="BK10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5" spans="63:63" x14ac:dyDescent="0.25">
      <c r="BK10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6" spans="63:63" x14ac:dyDescent="0.25">
      <c r="BK10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7" spans="63:63" x14ac:dyDescent="0.25">
      <c r="BK10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8" spans="63:63" x14ac:dyDescent="0.25">
      <c r="BK10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69" spans="63:63" x14ac:dyDescent="0.25">
      <c r="BK10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0" spans="63:63" x14ac:dyDescent="0.25">
      <c r="BK10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1" spans="63:63" x14ac:dyDescent="0.25">
      <c r="BK10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2" spans="63:63" x14ac:dyDescent="0.25">
      <c r="BK10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3" spans="63:63" x14ac:dyDescent="0.25">
      <c r="BK10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4" spans="63:63" x14ac:dyDescent="0.25">
      <c r="BK10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5" spans="63:63" x14ac:dyDescent="0.25">
      <c r="BK10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6" spans="63:63" x14ac:dyDescent="0.25">
      <c r="BK10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7" spans="63:63" x14ac:dyDescent="0.25">
      <c r="BK10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8" spans="63:63" x14ac:dyDescent="0.25">
      <c r="BK10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79" spans="63:63" x14ac:dyDescent="0.25">
      <c r="BK10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0" spans="63:63" x14ac:dyDescent="0.25">
      <c r="BK10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1" spans="63:63" x14ac:dyDescent="0.25">
      <c r="BK10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2" spans="63:63" x14ac:dyDescent="0.25">
      <c r="BK10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3" spans="63:63" x14ac:dyDescent="0.25">
      <c r="BK10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4" spans="63:63" x14ac:dyDescent="0.25">
      <c r="BK10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5" spans="63:63" x14ac:dyDescent="0.25">
      <c r="BK10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6" spans="63:63" x14ac:dyDescent="0.25">
      <c r="BK10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7" spans="63:63" x14ac:dyDescent="0.25">
      <c r="BK10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8" spans="63:63" x14ac:dyDescent="0.25">
      <c r="BK10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89" spans="63:63" x14ac:dyDescent="0.25">
      <c r="BK10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0" spans="63:63" x14ac:dyDescent="0.25">
      <c r="BK10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1" spans="63:63" x14ac:dyDescent="0.25">
      <c r="BK10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2" spans="63:63" x14ac:dyDescent="0.25">
      <c r="BK10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3" spans="63:63" x14ac:dyDescent="0.25">
      <c r="BK10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4" spans="63:63" x14ac:dyDescent="0.25">
      <c r="BK10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5" spans="63:63" x14ac:dyDescent="0.25">
      <c r="BK10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6" spans="63:63" x14ac:dyDescent="0.25">
      <c r="BK10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7" spans="63:63" x14ac:dyDescent="0.25">
      <c r="BK10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8" spans="63:63" x14ac:dyDescent="0.25">
      <c r="BK10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099" spans="63:63" x14ac:dyDescent="0.25">
      <c r="BK10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0" spans="63:63" x14ac:dyDescent="0.25">
      <c r="BK11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1" spans="63:63" x14ac:dyDescent="0.25">
      <c r="BK11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2" spans="63:63" x14ac:dyDescent="0.25">
      <c r="BK11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3" spans="63:63" x14ac:dyDescent="0.25">
      <c r="BK11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4" spans="63:63" x14ac:dyDescent="0.25">
      <c r="BK11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5" spans="63:63" x14ac:dyDescent="0.25">
      <c r="BK11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6" spans="63:63" x14ac:dyDescent="0.25">
      <c r="BK11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7" spans="63:63" x14ac:dyDescent="0.25">
      <c r="BK11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8" spans="63:63" x14ac:dyDescent="0.25">
      <c r="BK11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09" spans="63:63" x14ac:dyDescent="0.25">
      <c r="BK11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0" spans="63:63" x14ac:dyDescent="0.25">
      <c r="BK11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1" spans="63:63" x14ac:dyDescent="0.25">
      <c r="BK11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2" spans="63:63" x14ac:dyDescent="0.25">
      <c r="BK11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3" spans="63:63" x14ac:dyDescent="0.25">
      <c r="BK11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4" spans="63:63" x14ac:dyDescent="0.25">
      <c r="BK11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5" spans="63:63" x14ac:dyDescent="0.25">
      <c r="BK11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6" spans="63:63" x14ac:dyDescent="0.25">
      <c r="BK11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7" spans="63:63" x14ac:dyDescent="0.25">
      <c r="BK11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8" spans="63:63" x14ac:dyDescent="0.25">
      <c r="BK11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19" spans="63:63" x14ac:dyDescent="0.25">
      <c r="BK11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0" spans="63:63" x14ac:dyDescent="0.25">
      <c r="BK11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1" spans="63:63" x14ac:dyDescent="0.25">
      <c r="BK11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2" spans="63:63" x14ac:dyDescent="0.25">
      <c r="BK11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3" spans="63:63" x14ac:dyDescent="0.25">
      <c r="BK11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4" spans="63:63" x14ac:dyDescent="0.25">
      <c r="BK11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5" spans="63:63" x14ac:dyDescent="0.25">
      <c r="BK11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6" spans="63:63" x14ac:dyDescent="0.25">
      <c r="BK11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7" spans="63:63" x14ac:dyDescent="0.25">
      <c r="BK11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8" spans="63:63" x14ac:dyDescent="0.25">
      <c r="BK11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29" spans="63:63" x14ac:dyDescent="0.25">
      <c r="BK11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0" spans="63:63" x14ac:dyDescent="0.25">
      <c r="BK11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1" spans="63:63" x14ac:dyDescent="0.25">
      <c r="BK11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2" spans="63:63" x14ac:dyDescent="0.25">
      <c r="BK11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3" spans="63:63" x14ac:dyDescent="0.25">
      <c r="BK11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4" spans="63:63" x14ac:dyDescent="0.25">
      <c r="BK11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5" spans="63:63" x14ac:dyDescent="0.25">
      <c r="BK11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6" spans="63:63" x14ac:dyDescent="0.25">
      <c r="BK11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7" spans="63:63" x14ac:dyDescent="0.25">
      <c r="BK11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8" spans="63:63" x14ac:dyDescent="0.25">
      <c r="BK11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39" spans="63:63" x14ac:dyDescent="0.25">
      <c r="BK11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0" spans="63:63" x14ac:dyDescent="0.25">
      <c r="BK11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1" spans="63:63" x14ac:dyDescent="0.25">
      <c r="BK11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2" spans="63:63" x14ac:dyDescent="0.25">
      <c r="BK11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3" spans="63:63" x14ac:dyDescent="0.25">
      <c r="BK11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4" spans="63:63" x14ac:dyDescent="0.25">
      <c r="BK11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5" spans="63:63" x14ac:dyDescent="0.25">
      <c r="BK11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6" spans="63:63" x14ac:dyDescent="0.25">
      <c r="BK11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7" spans="63:63" x14ac:dyDescent="0.25">
      <c r="BK11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8" spans="63:63" x14ac:dyDescent="0.25">
      <c r="BK11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49" spans="63:63" x14ac:dyDescent="0.25">
      <c r="BK11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0" spans="63:63" x14ac:dyDescent="0.25">
      <c r="BK11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1" spans="63:63" x14ac:dyDescent="0.25">
      <c r="BK11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2" spans="63:63" x14ac:dyDescent="0.25">
      <c r="BK11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3" spans="63:63" x14ac:dyDescent="0.25">
      <c r="BK11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4" spans="63:63" x14ac:dyDescent="0.25">
      <c r="BK11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5" spans="63:63" x14ac:dyDescent="0.25">
      <c r="BK11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6" spans="63:63" x14ac:dyDescent="0.25">
      <c r="BK11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7" spans="63:63" x14ac:dyDescent="0.25">
      <c r="BK11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8" spans="63:63" x14ac:dyDescent="0.25">
      <c r="BK11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59" spans="63:63" x14ac:dyDescent="0.25">
      <c r="BK11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0" spans="63:63" x14ac:dyDescent="0.25">
      <c r="BK11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1" spans="63:63" x14ac:dyDescent="0.25">
      <c r="BK11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2" spans="63:63" x14ac:dyDescent="0.25">
      <c r="BK11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3" spans="63:63" x14ac:dyDescent="0.25">
      <c r="BK11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4" spans="63:63" x14ac:dyDescent="0.25">
      <c r="BK11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5" spans="63:63" x14ac:dyDescent="0.25">
      <c r="BK11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6" spans="63:63" x14ac:dyDescent="0.25">
      <c r="BK11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7" spans="63:63" x14ac:dyDescent="0.25">
      <c r="BK11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8" spans="63:63" x14ac:dyDescent="0.25">
      <c r="BK11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69" spans="63:63" x14ac:dyDescent="0.25">
      <c r="BK11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0" spans="63:63" x14ac:dyDescent="0.25">
      <c r="BK11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1" spans="63:63" x14ac:dyDescent="0.25">
      <c r="BK11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2" spans="63:63" x14ac:dyDescent="0.25">
      <c r="BK11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3" spans="63:63" x14ac:dyDescent="0.25">
      <c r="BK11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4" spans="63:63" x14ac:dyDescent="0.25">
      <c r="BK11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5" spans="63:63" x14ac:dyDescent="0.25">
      <c r="BK11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6" spans="63:63" x14ac:dyDescent="0.25">
      <c r="BK11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7" spans="63:63" x14ac:dyDescent="0.25">
      <c r="BK11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8" spans="63:63" x14ac:dyDescent="0.25">
      <c r="BK11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79" spans="63:63" x14ac:dyDescent="0.25">
      <c r="BK11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0" spans="63:63" x14ac:dyDescent="0.25">
      <c r="BK11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1" spans="63:63" x14ac:dyDescent="0.25">
      <c r="BK11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2" spans="63:63" x14ac:dyDescent="0.25">
      <c r="BK11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3" spans="63:63" x14ac:dyDescent="0.25">
      <c r="BK11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4" spans="63:63" x14ac:dyDescent="0.25">
      <c r="BK11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5" spans="63:63" x14ac:dyDescent="0.25">
      <c r="BK11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6" spans="63:63" x14ac:dyDescent="0.25">
      <c r="BK11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7" spans="63:63" x14ac:dyDescent="0.25">
      <c r="BK11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8" spans="63:63" x14ac:dyDescent="0.25">
      <c r="BK11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89" spans="63:63" x14ac:dyDescent="0.25">
      <c r="BK11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0" spans="63:63" x14ac:dyDescent="0.25">
      <c r="BK11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1" spans="63:63" x14ac:dyDescent="0.25">
      <c r="BK11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2" spans="63:63" x14ac:dyDescent="0.25">
      <c r="BK11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3" spans="63:63" x14ac:dyDescent="0.25">
      <c r="BK11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4" spans="63:63" x14ac:dyDescent="0.25">
      <c r="BK11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5" spans="63:63" x14ac:dyDescent="0.25">
      <c r="BK11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6" spans="63:63" x14ac:dyDescent="0.25">
      <c r="BK11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7" spans="63:63" x14ac:dyDescent="0.25">
      <c r="BK11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8" spans="63:63" x14ac:dyDescent="0.25">
      <c r="BK11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199" spans="63:63" x14ac:dyDescent="0.25">
      <c r="BK11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0" spans="63:63" x14ac:dyDescent="0.25">
      <c r="BK12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1" spans="63:63" x14ac:dyDescent="0.25">
      <c r="BK12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2" spans="63:63" x14ac:dyDescent="0.25">
      <c r="BK12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3" spans="63:63" x14ac:dyDescent="0.25">
      <c r="BK12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4" spans="63:63" x14ac:dyDescent="0.25">
      <c r="BK12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5" spans="63:63" x14ac:dyDescent="0.25">
      <c r="BK12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6" spans="63:63" x14ac:dyDescent="0.25">
      <c r="BK12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7" spans="63:63" x14ac:dyDescent="0.25">
      <c r="BK12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8" spans="63:63" x14ac:dyDescent="0.25">
      <c r="BK12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09" spans="63:63" x14ac:dyDescent="0.25">
      <c r="BK12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0" spans="63:63" x14ac:dyDescent="0.25">
      <c r="BK12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1" spans="63:63" x14ac:dyDescent="0.25">
      <c r="BK12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2" spans="63:63" x14ac:dyDescent="0.25">
      <c r="BK12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3" spans="63:63" x14ac:dyDescent="0.25">
      <c r="BK12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4" spans="63:63" x14ac:dyDescent="0.25">
      <c r="BK12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5" spans="63:63" x14ac:dyDescent="0.25">
      <c r="BK12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6" spans="63:63" x14ac:dyDescent="0.25">
      <c r="BK12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7" spans="63:63" x14ac:dyDescent="0.25">
      <c r="BK12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8" spans="63:63" x14ac:dyDescent="0.25">
      <c r="BK12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19" spans="63:63" x14ac:dyDescent="0.25">
      <c r="BK12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0" spans="63:63" x14ac:dyDescent="0.25">
      <c r="BK12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1" spans="63:63" x14ac:dyDescent="0.25">
      <c r="BK12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2" spans="63:63" x14ac:dyDescent="0.25">
      <c r="BK12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3" spans="63:63" x14ac:dyDescent="0.25">
      <c r="BK12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4" spans="63:63" x14ac:dyDescent="0.25">
      <c r="BK12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5" spans="63:63" x14ac:dyDescent="0.25">
      <c r="BK12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6" spans="63:63" x14ac:dyDescent="0.25">
      <c r="BK12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7" spans="63:63" x14ac:dyDescent="0.25">
      <c r="BK12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8" spans="63:63" x14ac:dyDescent="0.25">
      <c r="BK12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29" spans="63:63" x14ac:dyDescent="0.25">
      <c r="BK12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0" spans="63:63" x14ac:dyDescent="0.25">
      <c r="BK12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1" spans="63:63" x14ac:dyDescent="0.25">
      <c r="BK12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2" spans="63:63" x14ac:dyDescent="0.25">
      <c r="BK12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3" spans="63:63" x14ac:dyDescent="0.25">
      <c r="BK12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4" spans="63:63" x14ac:dyDescent="0.25">
      <c r="BK12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5" spans="63:63" x14ac:dyDescent="0.25">
      <c r="BK12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6" spans="63:63" x14ac:dyDescent="0.25">
      <c r="BK12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7" spans="63:63" x14ac:dyDescent="0.25">
      <c r="BK12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8" spans="63:63" x14ac:dyDescent="0.25">
      <c r="BK12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39" spans="63:63" x14ac:dyDescent="0.25">
      <c r="BK12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0" spans="63:63" x14ac:dyDescent="0.25">
      <c r="BK12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1" spans="63:63" x14ac:dyDescent="0.25">
      <c r="BK12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2" spans="63:63" x14ac:dyDescent="0.25">
      <c r="BK12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3" spans="63:63" x14ac:dyDescent="0.25">
      <c r="BK12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4" spans="63:63" x14ac:dyDescent="0.25">
      <c r="BK12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5" spans="63:63" x14ac:dyDescent="0.25">
      <c r="BK12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6" spans="63:63" x14ac:dyDescent="0.25">
      <c r="BK12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7" spans="63:63" x14ac:dyDescent="0.25">
      <c r="BK12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8" spans="63:63" x14ac:dyDescent="0.25">
      <c r="BK12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49" spans="63:63" x14ac:dyDescent="0.25">
      <c r="BK12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0" spans="63:63" x14ac:dyDescent="0.25">
      <c r="BK12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1" spans="63:63" x14ac:dyDescent="0.25">
      <c r="BK12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2" spans="63:63" x14ac:dyDescent="0.25">
      <c r="BK12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3" spans="63:63" x14ac:dyDescent="0.25">
      <c r="BK12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4" spans="63:63" x14ac:dyDescent="0.25">
      <c r="BK12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5" spans="63:63" x14ac:dyDescent="0.25">
      <c r="BK12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6" spans="63:63" x14ac:dyDescent="0.25">
      <c r="BK12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7" spans="63:63" x14ac:dyDescent="0.25">
      <c r="BK12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8" spans="63:63" x14ac:dyDescent="0.25">
      <c r="BK12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59" spans="63:63" x14ac:dyDescent="0.25">
      <c r="BK12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0" spans="63:63" x14ac:dyDescent="0.25">
      <c r="BK12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1" spans="63:63" x14ac:dyDescent="0.25">
      <c r="BK12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2" spans="63:63" x14ac:dyDescent="0.25">
      <c r="BK12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3" spans="63:63" x14ac:dyDescent="0.25">
      <c r="BK12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4" spans="63:63" x14ac:dyDescent="0.25">
      <c r="BK12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5" spans="63:63" x14ac:dyDescent="0.25">
      <c r="BK12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6" spans="63:63" x14ac:dyDescent="0.25">
      <c r="BK12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7" spans="63:63" x14ac:dyDescent="0.25">
      <c r="BK12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8" spans="63:63" x14ac:dyDescent="0.25">
      <c r="BK12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69" spans="63:63" x14ac:dyDescent="0.25">
      <c r="BK12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0" spans="63:63" x14ac:dyDescent="0.25">
      <c r="BK12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1" spans="63:63" x14ac:dyDescent="0.25">
      <c r="BK12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2" spans="63:63" x14ac:dyDescent="0.25">
      <c r="BK12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3" spans="63:63" x14ac:dyDescent="0.25">
      <c r="BK12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4" spans="63:63" x14ac:dyDescent="0.25">
      <c r="BK12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5" spans="63:63" x14ac:dyDescent="0.25">
      <c r="BK12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6" spans="63:63" x14ac:dyDescent="0.25">
      <c r="BK12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7" spans="63:63" x14ac:dyDescent="0.25">
      <c r="BK12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8" spans="63:63" x14ac:dyDescent="0.25">
      <c r="BK12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79" spans="63:63" x14ac:dyDescent="0.25">
      <c r="BK12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0" spans="63:63" x14ac:dyDescent="0.25">
      <c r="BK12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1" spans="63:63" x14ac:dyDescent="0.25">
      <c r="BK12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2" spans="63:63" x14ac:dyDescent="0.25">
      <c r="BK12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3" spans="63:63" x14ac:dyDescent="0.25">
      <c r="BK12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4" spans="63:63" x14ac:dyDescent="0.25">
      <c r="BK12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5" spans="63:63" x14ac:dyDescent="0.25">
      <c r="BK12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6" spans="63:63" x14ac:dyDescent="0.25">
      <c r="BK12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7" spans="63:63" x14ac:dyDescent="0.25">
      <c r="BK12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8" spans="63:63" x14ac:dyDescent="0.25">
      <c r="BK12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89" spans="63:63" x14ac:dyDescent="0.25">
      <c r="BK12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0" spans="63:63" x14ac:dyDescent="0.25">
      <c r="BK12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1" spans="63:63" x14ac:dyDescent="0.25">
      <c r="BK12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2" spans="63:63" x14ac:dyDescent="0.25">
      <c r="BK12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3" spans="63:63" x14ac:dyDescent="0.25">
      <c r="BK12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4" spans="63:63" x14ac:dyDescent="0.25">
      <c r="BK12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5" spans="63:63" x14ac:dyDescent="0.25">
      <c r="BK12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6" spans="63:63" x14ac:dyDescent="0.25">
      <c r="BK12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7" spans="63:63" x14ac:dyDescent="0.25">
      <c r="BK12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8" spans="63:63" x14ac:dyDescent="0.25">
      <c r="BK12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299" spans="63:63" x14ac:dyDescent="0.25">
      <c r="BK12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0" spans="63:63" x14ac:dyDescent="0.25">
      <c r="BK13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1" spans="63:63" x14ac:dyDescent="0.25">
      <c r="BK13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2" spans="63:63" x14ac:dyDescent="0.25">
      <c r="BK13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3" spans="63:63" x14ac:dyDescent="0.25">
      <c r="BK13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4" spans="63:63" x14ac:dyDescent="0.25">
      <c r="BK13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5" spans="63:63" x14ac:dyDescent="0.25">
      <c r="BK13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6" spans="63:63" x14ac:dyDescent="0.25">
      <c r="BK13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7" spans="63:63" x14ac:dyDescent="0.25">
      <c r="BK13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8" spans="63:63" x14ac:dyDescent="0.25">
      <c r="BK13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09" spans="63:63" x14ac:dyDescent="0.25">
      <c r="BK13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0" spans="63:63" x14ac:dyDescent="0.25">
      <c r="BK13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1" spans="63:63" x14ac:dyDescent="0.25">
      <c r="BK13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2" spans="63:63" x14ac:dyDescent="0.25">
      <c r="BK13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3" spans="63:63" x14ac:dyDescent="0.25">
      <c r="BK13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4" spans="63:63" x14ac:dyDescent="0.25">
      <c r="BK13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5" spans="63:63" x14ac:dyDescent="0.25">
      <c r="BK13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6" spans="63:63" x14ac:dyDescent="0.25">
      <c r="BK13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7" spans="63:63" x14ac:dyDescent="0.25">
      <c r="BK13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8" spans="63:63" x14ac:dyDescent="0.25">
      <c r="BK13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19" spans="63:63" x14ac:dyDescent="0.25">
      <c r="BK13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0" spans="63:63" x14ac:dyDescent="0.25">
      <c r="BK13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1" spans="63:63" x14ac:dyDescent="0.25">
      <c r="BK13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2" spans="63:63" x14ac:dyDescent="0.25">
      <c r="BK13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3" spans="63:63" x14ac:dyDescent="0.25">
      <c r="BK13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4" spans="63:63" x14ac:dyDescent="0.25">
      <c r="BK13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5" spans="63:63" x14ac:dyDescent="0.25">
      <c r="BK13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6" spans="63:63" x14ac:dyDescent="0.25">
      <c r="BK13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7" spans="63:63" x14ac:dyDescent="0.25">
      <c r="BK13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8" spans="63:63" x14ac:dyDescent="0.25">
      <c r="BK13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29" spans="63:63" x14ac:dyDescent="0.25">
      <c r="BK13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0" spans="63:63" x14ac:dyDescent="0.25">
      <c r="BK13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1" spans="63:63" x14ac:dyDescent="0.25">
      <c r="BK13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2" spans="63:63" x14ac:dyDescent="0.25">
      <c r="BK13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3" spans="63:63" x14ac:dyDescent="0.25">
      <c r="BK13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4" spans="63:63" x14ac:dyDescent="0.25">
      <c r="BK13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5" spans="63:63" x14ac:dyDescent="0.25">
      <c r="BK13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6" spans="63:63" x14ac:dyDescent="0.25">
      <c r="BK13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7" spans="63:63" x14ac:dyDescent="0.25">
      <c r="BK13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8" spans="63:63" x14ac:dyDescent="0.25">
      <c r="BK13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39" spans="63:63" x14ac:dyDescent="0.25">
      <c r="BK13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0" spans="63:63" x14ac:dyDescent="0.25">
      <c r="BK13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1" spans="63:63" x14ac:dyDescent="0.25">
      <c r="BK13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2" spans="63:63" x14ac:dyDescent="0.25">
      <c r="BK13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3" spans="63:63" x14ac:dyDescent="0.25">
      <c r="BK13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4" spans="63:63" x14ac:dyDescent="0.25">
      <c r="BK13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5" spans="63:63" x14ac:dyDescent="0.25">
      <c r="BK13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6" spans="63:63" x14ac:dyDescent="0.25">
      <c r="BK13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7" spans="63:63" x14ac:dyDescent="0.25">
      <c r="BK13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8" spans="63:63" x14ac:dyDescent="0.25">
      <c r="BK13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49" spans="63:63" x14ac:dyDescent="0.25">
      <c r="BK13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0" spans="63:63" x14ac:dyDescent="0.25">
      <c r="BK13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1" spans="63:63" x14ac:dyDescent="0.25">
      <c r="BK13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2" spans="63:63" x14ac:dyDescent="0.25">
      <c r="BK13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3" spans="63:63" x14ac:dyDescent="0.25">
      <c r="BK13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4" spans="63:63" x14ac:dyDescent="0.25">
      <c r="BK13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5" spans="63:63" x14ac:dyDescent="0.25">
      <c r="BK13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6" spans="63:63" x14ac:dyDescent="0.25">
      <c r="BK13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7" spans="63:63" x14ac:dyDescent="0.25">
      <c r="BK13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8" spans="63:63" x14ac:dyDescent="0.25">
      <c r="BK13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59" spans="63:63" x14ac:dyDescent="0.25">
      <c r="BK13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0" spans="63:63" x14ac:dyDescent="0.25">
      <c r="BK13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1" spans="63:63" x14ac:dyDescent="0.25">
      <c r="BK13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2" spans="63:63" x14ac:dyDescent="0.25">
      <c r="BK13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3" spans="63:63" x14ac:dyDescent="0.25">
      <c r="BK13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4" spans="63:63" x14ac:dyDescent="0.25">
      <c r="BK13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5" spans="63:63" x14ac:dyDescent="0.25">
      <c r="BK13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6" spans="63:63" x14ac:dyDescent="0.25">
      <c r="BK13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7" spans="63:63" x14ac:dyDescent="0.25">
      <c r="BK13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8" spans="63:63" x14ac:dyDescent="0.25">
      <c r="BK13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69" spans="63:63" x14ac:dyDescent="0.25">
      <c r="BK13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0" spans="63:63" x14ac:dyDescent="0.25">
      <c r="BK13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1" spans="63:63" x14ac:dyDescent="0.25">
      <c r="BK13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2" spans="63:63" x14ac:dyDescent="0.25">
      <c r="BK13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3" spans="63:63" x14ac:dyDescent="0.25">
      <c r="BK13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4" spans="63:63" x14ac:dyDescent="0.25">
      <c r="BK13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5" spans="63:63" x14ac:dyDescent="0.25">
      <c r="BK13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6" spans="63:63" x14ac:dyDescent="0.25">
      <c r="BK13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7" spans="63:63" x14ac:dyDescent="0.25">
      <c r="BK13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8" spans="63:63" x14ac:dyDescent="0.25">
      <c r="BK13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79" spans="63:63" x14ac:dyDescent="0.25">
      <c r="BK13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0" spans="63:63" x14ac:dyDescent="0.25">
      <c r="BK13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1" spans="63:63" x14ac:dyDescent="0.25">
      <c r="BK13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2" spans="63:63" x14ac:dyDescent="0.25">
      <c r="BK13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3" spans="63:63" x14ac:dyDescent="0.25">
      <c r="BK13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4" spans="63:63" x14ac:dyDescent="0.25">
      <c r="BK13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5" spans="63:63" x14ac:dyDescent="0.25">
      <c r="BK13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6" spans="63:63" x14ac:dyDescent="0.25">
      <c r="BK13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7" spans="63:63" x14ac:dyDescent="0.25">
      <c r="BK13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8" spans="63:63" x14ac:dyDescent="0.25">
      <c r="BK13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89" spans="63:63" x14ac:dyDescent="0.25">
      <c r="BK13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0" spans="63:63" x14ac:dyDescent="0.25">
      <c r="BK13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1" spans="63:63" x14ac:dyDescent="0.25">
      <c r="BK13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2" spans="63:63" x14ac:dyDescent="0.25">
      <c r="BK13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3" spans="63:63" x14ac:dyDescent="0.25">
      <c r="BK13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4" spans="63:63" x14ac:dyDescent="0.25">
      <c r="BK13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5" spans="63:63" x14ac:dyDescent="0.25">
      <c r="BK13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6" spans="63:63" x14ac:dyDescent="0.25">
      <c r="BK13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7" spans="63:63" x14ac:dyDescent="0.25">
      <c r="BK13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8" spans="63:63" x14ac:dyDescent="0.25">
      <c r="BK13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399" spans="63:63" x14ac:dyDescent="0.25">
      <c r="BK13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0" spans="63:63" x14ac:dyDescent="0.25">
      <c r="BK14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1" spans="63:63" x14ac:dyDescent="0.25">
      <c r="BK14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2" spans="63:63" x14ac:dyDescent="0.25">
      <c r="BK14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3" spans="63:63" x14ac:dyDescent="0.25">
      <c r="BK14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4" spans="63:63" x14ac:dyDescent="0.25">
      <c r="BK14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5" spans="63:63" x14ac:dyDescent="0.25">
      <c r="BK14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6" spans="63:63" x14ac:dyDescent="0.25">
      <c r="BK14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7" spans="63:63" x14ac:dyDescent="0.25">
      <c r="BK14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8" spans="63:63" x14ac:dyDescent="0.25">
      <c r="BK14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09" spans="63:63" x14ac:dyDescent="0.25">
      <c r="BK14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0" spans="63:63" x14ac:dyDescent="0.25">
      <c r="BK14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1" spans="63:63" x14ac:dyDescent="0.25">
      <c r="BK14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2" spans="63:63" x14ac:dyDescent="0.25">
      <c r="BK14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3" spans="63:63" x14ac:dyDescent="0.25">
      <c r="BK14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4" spans="63:63" x14ac:dyDescent="0.25">
      <c r="BK14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5" spans="63:63" x14ac:dyDescent="0.25">
      <c r="BK14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6" spans="63:63" x14ac:dyDescent="0.25">
      <c r="BK14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7" spans="63:63" x14ac:dyDescent="0.25">
      <c r="BK14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8" spans="63:63" x14ac:dyDescent="0.25">
      <c r="BK14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19" spans="63:63" x14ac:dyDescent="0.25">
      <c r="BK14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0" spans="63:63" x14ac:dyDescent="0.25">
      <c r="BK14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1" spans="63:63" x14ac:dyDescent="0.25">
      <c r="BK14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2" spans="63:63" x14ac:dyDescent="0.25">
      <c r="BK14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3" spans="63:63" x14ac:dyDescent="0.25">
      <c r="BK14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4" spans="63:63" x14ac:dyDescent="0.25">
      <c r="BK14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5" spans="63:63" x14ac:dyDescent="0.25">
      <c r="BK14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6" spans="63:63" x14ac:dyDescent="0.25">
      <c r="BK14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7" spans="63:63" x14ac:dyDescent="0.25">
      <c r="BK14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8" spans="63:63" x14ac:dyDescent="0.25">
      <c r="BK14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29" spans="63:63" x14ac:dyDescent="0.25">
      <c r="BK14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0" spans="63:63" x14ac:dyDescent="0.25">
      <c r="BK14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1" spans="63:63" x14ac:dyDescent="0.25">
      <c r="BK14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2" spans="63:63" x14ac:dyDescent="0.25">
      <c r="BK14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3" spans="63:63" x14ac:dyDescent="0.25">
      <c r="BK14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4" spans="63:63" x14ac:dyDescent="0.25">
      <c r="BK14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5" spans="63:63" x14ac:dyDescent="0.25">
      <c r="BK14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6" spans="63:63" x14ac:dyDescent="0.25">
      <c r="BK14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7" spans="63:63" x14ac:dyDescent="0.25">
      <c r="BK14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8" spans="63:63" x14ac:dyDescent="0.25">
      <c r="BK14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39" spans="63:63" x14ac:dyDescent="0.25">
      <c r="BK14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0" spans="63:63" x14ac:dyDescent="0.25">
      <c r="BK14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1" spans="63:63" x14ac:dyDescent="0.25">
      <c r="BK14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2" spans="63:63" x14ac:dyDescent="0.25">
      <c r="BK14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3" spans="63:63" x14ac:dyDescent="0.25">
      <c r="BK14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4" spans="63:63" x14ac:dyDescent="0.25">
      <c r="BK14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5" spans="63:63" x14ac:dyDescent="0.25">
      <c r="BK14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6" spans="63:63" x14ac:dyDescent="0.25">
      <c r="BK14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7" spans="63:63" x14ac:dyDescent="0.25">
      <c r="BK14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8" spans="63:63" x14ac:dyDescent="0.25">
      <c r="BK14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49" spans="63:63" x14ac:dyDescent="0.25">
      <c r="BK14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0" spans="63:63" x14ac:dyDescent="0.25">
      <c r="BK14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1" spans="63:63" x14ac:dyDescent="0.25">
      <c r="BK14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2" spans="63:63" x14ac:dyDescent="0.25">
      <c r="BK14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3" spans="63:63" x14ac:dyDescent="0.25">
      <c r="BK14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4" spans="63:63" x14ac:dyDescent="0.25">
      <c r="BK14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5" spans="63:63" x14ac:dyDescent="0.25">
      <c r="BK14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6" spans="63:63" x14ac:dyDescent="0.25">
      <c r="BK14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7" spans="63:63" x14ac:dyDescent="0.25">
      <c r="BK14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8" spans="63:63" x14ac:dyDescent="0.25">
      <c r="BK14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59" spans="63:63" x14ac:dyDescent="0.25">
      <c r="BK14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0" spans="63:63" x14ac:dyDescent="0.25">
      <c r="BK14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1" spans="63:63" x14ac:dyDescent="0.25">
      <c r="BK14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2" spans="63:63" x14ac:dyDescent="0.25">
      <c r="BK14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3" spans="63:63" x14ac:dyDescent="0.25">
      <c r="BK14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4" spans="63:63" x14ac:dyDescent="0.25">
      <c r="BK14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5" spans="63:63" x14ac:dyDescent="0.25">
      <c r="BK14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6" spans="63:63" x14ac:dyDescent="0.25">
      <c r="BK14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7" spans="63:63" x14ac:dyDescent="0.25">
      <c r="BK14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8" spans="63:63" x14ac:dyDescent="0.25">
      <c r="BK14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69" spans="63:63" x14ac:dyDescent="0.25">
      <c r="BK14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0" spans="63:63" x14ac:dyDescent="0.25">
      <c r="BK14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1" spans="63:63" x14ac:dyDescent="0.25">
      <c r="BK14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2" spans="63:63" x14ac:dyDescent="0.25">
      <c r="BK14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3" spans="63:63" x14ac:dyDescent="0.25">
      <c r="BK14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4" spans="63:63" x14ac:dyDescent="0.25">
      <c r="BK14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5" spans="63:63" x14ac:dyDescent="0.25">
      <c r="BK14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6" spans="63:63" x14ac:dyDescent="0.25">
      <c r="BK14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7" spans="63:63" x14ac:dyDescent="0.25">
      <c r="BK14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8" spans="63:63" x14ac:dyDescent="0.25">
      <c r="BK14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79" spans="63:63" x14ac:dyDescent="0.25">
      <c r="BK14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0" spans="63:63" x14ac:dyDescent="0.25">
      <c r="BK14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1" spans="63:63" x14ac:dyDescent="0.25">
      <c r="BK14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2" spans="63:63" x14ac:dyDescent="0.25">
      <c r="BK14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3" spans="63:63" x14ac:dyDescent="0.25">
      <c r="BK14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4" spans="63:63" x14ac:dyDescent="0.25">
      <c r="BK14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5" spans="63:63" x14ac:dyDescent="0.25">
      <c r="BK14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6" spans="63:63" x14ac:dyDescent="0.25">
      <c r="BK14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7" spans="63:63" x14ac:dyDescent="0.25">
      <c r="BK14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8" spans="63:63" x14ac:dyDescent="0.25">
      <c r="BK14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89" spans="63:63" x14ac:dyDescent="0.25">
      <c r="BK14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0" spans="63:63" x14ac:dyDescent="0.25">
      <c r="BK14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1" spans="63:63" x14ac:dyDescent="0.25">
      <c r="BK14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2" spans="63:63" x14ac:dyDescent="0.25">
      <c r="BK14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3" spans="63:63" x14ac:dyDescent="0.25">
      <c r="BK14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4" spans="63:63" x14ac:dyDescent="0.25">
      <c r="BK14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5" spans="63:63" x14ac:dyDescent="0.25">
      <c r="BK14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6" spans="63:63" x14ac:dyDescent="0.25">
      <c r="BK14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7" spans="63:63" x14ac:dyDescent="0.25">
      <c r="BK14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8" spans="63:63" x14ac:dyDescent="0.25">
      <c r="BK14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499" spans="63:63" x14ac:dyDescent="0.25">
      <c r="BK14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0" spans="63:63" x14ac:dyDescent="0.25">
      <c r="BK15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1" spans="63:63" x14ac:dyDescent="0.25">
      <c r="BK15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2" spans="63:63" x14ac:dyDescent="0.25">
      <c r="BK15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3" spans="63:63" x14ac:dyDescent="0.25">
      <c r="BK15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4" spans="63:63" x14ac:dyDescent="0.25">
      <c r="BK15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5" spans="63:63" x14ac:dyDescent="0.25">
      <c r="BK15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6" spans="63:63" x14ac:dyDescent="0.25">
      <c r="BK15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7" spans="63:63" x14ac:dyDescent="0.25">
      <c r="BK15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8" spans="63:63" x14ac:dyDescent="0.25">
      <c r="BK15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09" spans="63:63" x14ac:dyDescent="0.25">
      <c r="BK15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0" spans="63:63" x14ac:dyDescent="0.25">
      <c r="BK15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1" spans="63:63" x14ac:dyDescent="0.25">
      <c r="BK15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2" spans="63:63" x14ac:dyDescent="0.25">
      <c r="BK15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3" spans="63:63" x14ac:dyDescent="0.25">
      <c r="BK15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4" spans="63:63" x14ac:dyDescent="0.25">
      <c r="BK15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5" spans="63:63" x14ac:dyDescent="0.25">
      <c r="BK15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6" spans="63:63" x14ac:dyDescent="0.25">
      <c r="BK15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7" spans="63:63" x14ac:dyDescent="0.25">
      <c r="BK15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8" spans="63:63" x14ac:dyDescent="0.25">
      <c r="BK15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19" spans="63:63" x14ac:dyDescent="0.25">
      <c r="BK15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0" spans="63:63" x14ac:dyDescent="0.25">
      <c r="BK15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1" spans="63:63" x14ac:dyDescent="0.25">
      <c r="BK15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2" spans="63:63" x14ac:dyDescent="0.25">
      <c r="BK15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3" spans="63:63" x14ac:dyDescent="0.25">
      <c r="BK15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4" spans="63:63" x14ac:dyDescent="0.25">
      <c r="BK15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5" spans="63:63" x14ac:dyDescent="0.25">
      <c r="BK15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6" spans="63:63" x14ac:dyDescent="0.25">
      <c r="BK15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7" spans="63:63" x14ac:dyDescent="0.25">
      <c r="BK15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8" spans="63:63" x14ac:dyDescent="0.25">
      <c r="BK15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29" spans="63:63" x14ac:dyDescent="0.25">
      <c r="BK15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0" spans="63:63" x14ac:dyDescent="0.25">
      <c r="BK15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1" spans="63:63" x14ac:dyDescent="0.25">
      <c r="BK15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2" spans="63:63" x14ac:dyDescent="0.25">
      <c r="BK15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3" spans="63:63" x14ac:dyDescent="0.25">
      <c r="BK15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4" spans="63:63" x14ac:dyDescent="0.25">
      <c r="BK15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5" spans="63:63" x14ac:dyDescent="0.25">
      <c r="BK15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6" spans="63:63" x14ac:dyDescent="0.25">
      <c r="BK15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7" spans="63:63" x14ac:dyDescent="0.25">
      <c r="BK15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8" spans="63:63" x14ac:dyDescent="0.25">
      <c r="BK15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39" spans="63:63" x14ac:dyDescent="0.25">
      <c r="BK15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0" spans="63:63" x14ac:dyDescent="0.25">
      <c r="BK15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1" spans="63:63" x14ac:dyDescent="0.25">
      <c r="BK15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2" spans="63:63" x14ac:dyDescent="0.25">
      <c r="BK15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3" spans="63:63" x14ac:dyDescent="0.25">
      <c r="BK15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4" spans="63:63" x14ac:dyDescent="0.25">
      <c r="BK15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5" spans="63:63" x14ac:dyDescent="0.25">
      <c r="BK15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6" spans="63:63" x14ac:dyDescent="0.25">
      <c r="BK15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7" spans="63:63" x14ac:dyDescent="0.25">
      <c r="BK15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8" spans="63:63" x14ac:dyDescent="0.25">
      <c r="BK15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49" spans="63:63" x14ac:dyDescent="0.25">
      <c r="BK15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0" spans="63:63" x14ac:dyDescent="0.25">
      <c r="BK15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1" spans="63:63" x14ac:dyDescent="0.25">
      <c r="BK15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2" spans="63:63" x14ac:dyDescent="0.25">
      <c r="BK15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3" spans="63:63" x14ac:dyDescent="0.25">
      <c r="BK15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4" spans="63:63" x14ac:dyDescent="0.25">
      <c r="BK15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5" spans="63:63" x14ac:dyDescent="0.25">
      <c r="BK15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6" spans="63:63" x14ac:dyDescent="0.25">
      <c r="BK15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7" spans="63:63" x14ac:dyDescent="0.25">
      <c r="BK15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8" spans="63:63" x14ac:dyDescent="0.25">
      <c r="BK15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59" spans="63:63" x14ac:dyDescent="0.25">
      <c r="BK15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0" spans="63:63" x14ac:dyDescent="0.25">
      <c r="BK15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1" spans="63:63" x14ac:dyDescent="0.25">
      <c r="BK15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2" spans="63:63" x14ac:dyDescent="0.25">
      <c r="BK15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3" spans="63:63" x14ac:dyDescent="0.25">
      <c r="BK15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4" spans="63:63" x14ac:dyDescent="0.25">
      <c r="BK15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5" spans="63:63" x14ac:dyDescent="0.25">
      <c r="BK15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6" spans="63:63" x14ac:dyDescent="0.25">
      <c r="BK15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7" spans="63:63" x14ac:dyDescent="0.25">
      <c r="BK15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8" spans="63:63" x14ac:dyDescent="0.25">
      <c r="BK15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69" spans="63:63" x14ac:dyDescent="0.25">
      <c r="BK15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0" spans="63:63" x14ac:dyDescent="0.25">
      <c r="BK15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1" spans="63:63" x14ac:dyDescent="0.25">
      <c r="BK15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2" spans="63:63" x14ac:dyDescent="0.25">
      <c r="BK15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3" spans="63:63" x14ac:dyDescent="0.25">
      <c r="BK15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4" spans="63:63" x14ac:dyDescent="0.25">
      <c r="BK15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5" spans="63:63" x14ac:dyDescent="0.25">
      <c r="BK15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6" spans="63:63" x14ac:dyDescent="0.25">
      <c r="BK15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7" spans="63:63" x14ac:dyDescent="0.25">
      <c r="BK15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8" spans="63:63" x14ac:dyDescent="0.25">
      <c r="BK15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79" spans="63:63" x14ac:dyDescent="0.25">
      <c r="BK15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0" spans="63:63" x14ac:dyDescent="0.25">
      <c r="BK15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1" spans="63:63" x14ac:dyDescent="0.25">
      <c r="BK15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2" spans="63:63" x14ac:dyDescent="0.25">
      <c r="BK15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3" spans="63:63" x14ac:dyDescent="0.25">
      <c r="BK15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4" spans="63:63" x14ac:dyDescent="0.25">
      <c r="BK15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5" spans="63:63" x14ac:dyDescent="0.25">
      <c r="BK15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6" spans="63:63" x14ac:dyDescent="0.25">
      <c r="BK15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7" spans="63:63" x14ac:dyDescent="0.25">
      <c r="BK15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8" spans="63:63" x14ac:dyDescent="0.25">
      <c r="BK15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89" spans="63:63" x14ac:dyDescent="0.25">
      <c r="BK15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0" spans="63:63" x14ac:dyDescent="0.25">
      <c r="BK15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1" spans="63:63" x14ac:dyDescent="0.25">
      <c r="BK15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2" spans="63:63" x14ac:dyDescent="0.25">
      <c r="BK15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3" spans="63:63" x14ac:dyDescent="0.25">
      <c r="BK15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4" spans="63:63" x14ac:dyDescent="0.25">
      <c r="BK15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5" spans="63:63" x14ac:dyDescent="0.25">
      <c r="BK15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6" spans="63:63" x14ac:dyDescent="0.25">
      <c r="BK15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7" spans="63:63" x14ac:dyDescent="0.25">
      <c r="BK15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8" spans="63:63" x14ac:dyDescent="0.25">
      <c r="BK15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599" spans="63:63" x14ac:dyDescent="0.25">
      <c r="BK15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0" spans="63:63" x14ac:dyDescent="0.25">
      <c r="BK16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1" spans="63:63" x14ac:dyDescent="0.25">
      <c r="BK16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2" spans="63:63" x14ac:dyDescent="0.25">
      <c r="BK16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3" spans="63:63" x14ac:dyDescent="0.25">
      <c r="BK16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4" spans="63:63" x14ac:dyDescent="0.25">
      <c r="BK16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5" spans="63:63" x14ac:dyDescent="0.25">
      <c r="BK16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6" spans="63:63" x14ac:dyDescent="0.25">
      <c r="BK16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7" spans="63:63" x14ac:dyDescent="0.25">
      <c r="BK16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8" spans="63:63" x14ac:dyDescent="0.25">
      <c r="BK16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09" spans="63:63" x14ac:dyDescent="0.25">
      <c r="BK16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0" spans="63:63" x14ac:dyDescent="0.25">
      <c r="BK16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1" spans="63:63" x14ac:dyDescent="0.25">
      <c r="BK16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2" spans="63:63" x14ac:dyDescent="0.25">
      <c r="BK16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3" spans="63:63" x14ac:dyDescent="0.25">
      <c r="BK16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4" spans="63:63" x14ac:dyDescent="0.25">
      <c r="BK16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5" spans="63:63" x14ac:dyDescent="0.25">
      <c r="BK16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6" spans="63:63" x14ac:dyDescent="0.25">
      <c r="BK16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7" spans="63:63" x14ac:dyDescent="0.25">
      <c r="BK16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8" spans="63:63" x14ac:dyDescent="0.25">
      <c r="BK16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19" spans="63:63" x14ac:dyDescent="0.25">
      <c r="BK16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0" spans="63:63" x14ac:dyDescent="0.25">
      <c r="BK16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1" spans="63:63" x14ac:dyDescent="0.25">
      <c r="BK16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2" spans="63:63" x14ac:dyDescent="0.25">
      <c r="BK16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3" spans="63:63" x14ac:dyDescent="0.25">
      <c r="BK16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4" spans="63:63" x14ac:dyDescent="0.25">
      <c r="BK16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5" spans="63:63" x14ac:dyDescent="0.25">
      <c r="BK16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6" spans="63:63" x14ac:dyDescent="0.25">
      <c r="BK16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7" spans="63:63" x14ac:dyDescent="0.25">
      <c r="BK16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8" spans="63:63" x14ac:dyDescent="0.25">
      <c r="BK16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29" spans="63:63" x14ac:dyDescent="0.25">
      <c r="BK16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0" spans="63:63" x14ac:dyDescent="0.25">
      <c r="BK16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1" spans="63:63" x14ac:dyDescent="0.25">
      <c r="BK16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2" spans="63:63" x14ac:dyDescent="0.25">
      <c r="BK16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3" spans="63:63" x14ac:dyDescent="0.25">
      <c r="BK16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4" spans="63:63" x14ac:dyDescent="0.25">
      <c r="BK16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5" spans="63:63" x14ac:dyDescent="0.25">
      <c r="BK16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6" spans="63:63" x14ac:dyDescent="0.25">
      <c r="BK16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7" spans="63:63" x14ac:dyDescent="0.25">
      <c r="BK16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8" spans="63:63" x14ac:dyDescent="0.25">
      <c r="BK16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39" spans="63:63" x14ac:dyDescent="0.25">
      <c r="BK16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0" spans="63:63" x14ac:dyDescent="0.25">
      <c r="BK16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1" spans="63:63" x14ac:dyDescent="0.25">
      <c r="BK16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2" spans="63:63" x14ac:dyDescent="0.25">
      <c r="BK16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3" spans="63:63" x14ac:dyDescent="0.25">
      <c r="BK16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4" spans="63:63" x14ac:dyDescent="0.25">
      <c r="BK16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5" spans="63:63" x14ac:dyDescent="0.25">
      <c r="BK16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6" spans="63:63" x14ac:dyDescent="0.25">
      <c r="BK16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7" spans="63:63" x14ac:dyDescent="0.25">
      <c r="BK16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8" spans="63:63" x14ac:dyDescent="0.25">
      <c r="BK16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49" spans="63:63" x14ac:dyDescent="0.25">
      <c r="BK16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0" spans="63:63" x14ac:dyDescent="0.25">
      <c r="BK16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1" spans="63:63" x14ac:dyDescent="0.25">
      <c r="BK16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2" spans="63:63" x14ac:dyDescent="0.25">
      <c r="BK16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3" spans="63:63" x14ac:dyDescent="0.25">
      <c r="BK16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4" spans="63:63" x14ac:dyDescent="0.25">
      <c r="BK16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5" spans="63:63" x14ac:dyDescent="0.25">
      <c r="BK16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6" spans="63:63" x14ac:dyDescent="0.25">
      <c r="BK16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7" spans="63:63" x14ac:dyDescent="0.25">
      <c r="BK16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8" spans="63:63" x14ac:dyDescent="0.25">
      <c r="BK16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59" spans="63:63" x14ac:dyDescent="0.25">
      <c r="BK16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0" spans="63:63" x14ac:dyDescent="0.25">
      <c r="BK16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1" spans="63:63" x14ac:dyDescent="0.25">
      <c r="BK16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2" spans="63:63" x14ac:dyDescent="0.25">
      <c r="BK16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3" spans="63:63" x14ac:dyDescent="0.25">
      <c r="BK16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4" spans="63:63" x14ac:dyDescent="0.25">
      <c r="BK16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5" spans="63:63" x14ac:dyDescent="0.25">
      <c r="BK16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6" spans="63:63" x14ac:dyDescent="0.25">
      <c r="BK16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7" spans="63:63" x14ac:dyDescent="0.25">
      <c r="BK16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8" spans="63:63" x14ac:dyDescent="0.25">
      <c r="BK16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69" spans="63:63" x14ac:dyDescent="0.25">
      <c r="BK16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0" spans="63:63" x14ac:dyDescent="0.25">
      <c r="BK16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1" spans="63:63" x14ac:dyDescent="0.25">
      <c r="BK16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2" spans="63:63" x14ac:dyDescent="0.25">
      <c r="BK16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3" spans="63:63" x14ac:dyDescent="0.25">
      <c r="BK16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4" spans="63:63" x14ac:dyDescent="0.25">
      <c r="BK16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5" spans="63:63" x14ac:dyDescent="0.25">
      <c r="BK16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6" spans="63:63" x14ac:dyDescent="0.25">
      <c r="BK16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7" spans="63:63" x14ac:dyDescent="0.25">
      <c r="BK16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8" spans="63:63" x14ac:dyDescent="0.25">
      <c r="BK16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79" spans="63:63" x14ac:dyDescent="0.25">
      <c r="BK16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0" spans="63:63" x14ac:dyDescent="0.25">
      <c r="BK16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1" spans="63:63" x14ac:dyDescent="0.25">
      <c r="BK16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2" spans="63:63" x14ac:dyDescent="0.25">
      <c r="BK16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3" spans="63:63" x14ac:dyDescent="0.25">
      <c r="BK16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4" spans="63:63" x14ac:dyDescent="0.25">
      <c r="BK16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5" spans="63:63" x14ac:dyDescent="0.25">
      <c r="BK16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6" spans="63:63" x14ac:dyDescent="0.25">
      <c r="BK16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7" spans="63:63" x14ac:dyDescent="0.25">
      <c r="BK16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8" spans="63:63" x14ac:dyDescent="0.25">
      <c r="BK16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89" spans="63:63" x14ac:dyDescent="0.25">
      <c r="BK16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0" spans="63:63" x14ac:dyDescent="0.25">
      <c r="BK16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1" spans="63:63" x14ac:dyDescent="0.25">
      <c r="BK16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2" spans="63:63" x14ac:dyDescent="0.25">
      <c r="BK16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3" spans="63:63" x14ac:dyDescent="0.25">
      <c r="BK16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4" spans="63:63" x14ac:dyDescent="0.25">
      <c r="BK16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5" spans="63:63" x14ac:dyDescent="0.25">
      <c r="BK16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6" spans="63:63" x14ac:dyDescent="0.25">
      <c r="BK16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7" spans="63:63" x14ac:dyDescent="0.25">
      <c r="BK16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8" spans="63:63" x14ac:dyDescent="0.25">
      <c r="BK16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699" spans="63:63" x14ac:dyDescent="0.25">
      <c r="BK16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0" spans="63:63" x14ac:dyDescent="0.25">
      <c r="BK17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1" spans="63:63" x14ac:dyDescent="0.25">
      <c r="BK17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2" spans="63:63" x14ac:dyDescent="0.25">
      <c r="BK17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3" spans="63:63" x14ac:dyDescent="0.25">
      <c r="BK17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4" spans="63:63" x14ac:dyDescent="0.25">
      <c r="BK17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5" spans="63:63" x14ac:dyDescent="0.25">
      <c r="BK17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6" spans="63:63" x14ac:dyDescent="0.25">
      <c r="BK17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7" spans="63:63" x14ac:dyDescent="0.25">
      <c r="BK17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8" spans="63:63" x14ac:dyDescent="0.25">
      <c r="BK17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09" spans="63:63" x14ac:dyDescent="0.25">
      <c r="BK17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0" spans="63:63" x14ac:dyDescent="0.25">
      <c r="BK17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1" spans="63:63" x14ac:dyDescent="0.25">
      <c r="BK17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2" spans="63:63" x14ac:dyDescent="0.25">
      <c r="BK17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3" spans="63:63" x14ac:dyDescent="0.25">
      <c r="BK17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4" spans="63:63" x14ac:dyDescent="0.25">
      <c r="BK17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5" spans="63:63" x14ac:dyDescent="0.25">
      <c r="BK17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6" spans="63:63" x14ac:dyDescent="0.25">
      <c r="BK17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7" spans="63:63" x14ac:dyDescent="0.25">
      <c r="BK17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8" spans="63:63" x14ac:dyDescent="0.25">
      <c r="BK17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19" spans="63:63" x14ac:dyDescent="0.25">
      <c r="BK17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0" spans="63:63" x14ac:dyDescent="0.25">
      <c r="BK17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1" spans="63:63" x14ac:dyDescent="0.25">
      <c r="BK17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2" spans="63:63" x14ac:dyDescent="0.25">
      <c r="BK17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3" spans="63:63" x14ac:dyDescent="0.25">
      <c r="BK17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4" spans="63:63" x14ac:dyDescent="0.25">
      <c r="BK17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5" spans="63:63" x14ac:dyDescent="0.25">
      <c r="BK17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6" spans="63:63" x14ac:dyDescent="0.25">
      <c r="BK17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7" spans="63:63" x14ac:dyDescent="0.25">
      <c r="BK17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8" spans="63:63" x14ac:dyDescent="0.25">
      <c r="BK17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29" spans="63:63" x14ac:dyDescent="0.25">
      <c r="BK17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0" spans="63:63" x14ac:dyDescent="0.25">
      <c r="BK17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1" spans="63:63" x14ac:dyDescent="0.25">
      <c r="BK17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2" spans="63:63" x14ac:dyDescent="0.25">
      <c r="BK17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3" spans="63:63" x14ac:dyDescent="0.25">
      <c r="BK17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4" spans="63:63" x14ac:dyDescent="0.25">
      <c r="BK17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5" spans="63:63" x14ac:dyDescent="0.25">
      <c r="BK17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6" spans="63:63" x14ac:dyDescent="0.25">
      <c r="BK17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7" spans="63:63" x14ac:dyDescent="0.25">
      <c r="BK17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8" spans="63:63" x14ac:dyDescent="0.25">
      <c r="BK17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39" spans="63:63" x14ac:dyDescent="0.25">
      <c r="BK17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0" spans="63:63" x14ac:dyDescent="0.25">
      <c r="BK17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1" spans="63:63" x14ac:dyDescent="0.25">
      <c r="BK17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2" spans="63:63" x14ac:dyDescent="0.25">
      <c r="BK17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3" spans="63:63" x14ac:dyDescent="0.25">
      <c r="BK17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4" spans="63:63" x14ac:dyDescent="0.25">
      <c r="BK17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5" spans="63:63" x14ac:dyDescent="0.25">
      <c r="BK17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6" spans="63:63" x14ac:dyDescent="0.25">
      <c r="BK17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7" spans="63:63" x14ac:dyDescent="0.25">
      <c r="BK17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8" spans="63:63" x14ac:dyDescent="0.25">
      <c r="BK17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49" spans="63:63" x14ac:dyDescent="0.25">
      <c r="BK17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0" spans="63:63" x14ac:dyDescent="0.25">
      <c r="BK17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1" spans="63:63" x14ac:dyDescent="0.25">
      <c r="BK17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2" spans="63:63" x14ac:dyDescent="0.25">
      <c r="BK17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3" spans="63:63" x14ac:dyDescent="0.25">
      <c r="BK17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4" spans="63:63" x14ac:dyDescent="0.25">
      <c r="BK17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5" spans="63:63" x14ac:dyDescent="0.25">
      <c r="BK17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6" spans="63:63" x14ac:dyDescent="0.25">
      <c r="BK17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7" spans="63:63" x14ac:dyDescent="0.25">
      <c r="BK17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8" spans="63:63" x14ac:dyDescent="0.25">
      <c r="BK17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59" spans="63:63" x14ac:dyDescent="0.25">
      <c r="BK17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0" spans="63:63" x14ac:dyDescent="0.25">
      <c r="BK17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1" spans="63:63" x14ac:dyDescent="0.25">
      <c r="BK17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2" spans="63:63" x14ac:dyDescent="0.25">
      <c r="BK17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3" spans="63:63" x14ac:dyDescent="0.25">
      <c r="BK17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4" spans="63:63" x14ac:dyDescent="0.25">
      <c r="BK17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5" spans="63:63" x14ac:dyDescent="0.25">
      <c r="BK17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6" spans="63:63" x14ac:dyDescent="0.25">
      <c r="BK17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7" spans="63:63" x14ac:dyDescent="0.25">
      <c r="BK17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8" spans="63:63" x14ac:dyDescent="0.25">
      <c r="BK17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69" spans="63:63" x14ac:dyDescent="0.25">
      <c r="BK17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0" spans="63:63" x14ac:dyDescent="0.25">
      <c r="BK17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1" spans="63:63" x14ac:dyDescent="0.25">
      <c r="BK17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2" spans="63:63" x14ac:dyDescent="0.25">
      <c r="BK17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3" spans="63:63" x14ac:dyDescent="0.25">
      <c r="BK17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4" spans="63:63" x14ac:dyDescent="0.25">
      <c r="BK17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5" spans="63:63" x14ac:dyDescent="0.25">
      <c r="BK17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6" spans="63:63" x14ac:dyDescent="0.25">
      <c r="BK17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7" spans="63:63" x14ac:dyDescent="0.25">
      <c r="BK17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8" spans="63:63" x14ac:dyDescent="0.25">
      <c r="BK17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79" spans="63:63" x14ac:dyDescent="0.25">
      <c r="BK17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0" spans="63:63" x14ac:dyDescent="0.25">
      <c r="BK17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1" spans="63:63" x14ac:dyDescent="0.25">
      <c r="BK17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2" spans="63:63" x14ac:dyDescent="0.25">
      <c r="BK17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3" spans="63:63" x14ac:dyDescent="0.25">
      <c r="BK17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4" spans="63:63" x14ac:dyDescent="0.25">
      <c r="BK17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5" spans="63:63" x14ac:dyDescent="0.25">
      <c r="BK17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6" spans="63:63" x14ac:dyDescent="0.25">
      <c r="BK17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7" spans="63:63" x14ac:dyDescent="0.25">
      <c r="BK17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8" spans="63:63" x14ac:dyDescent="0.25">
      <c r="BK17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89" spans="63:63" x14ac:dyDescent="0.25">
      <c r="BK17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0" spans="63:63" x14ac:dyDescent="0.25">
      <c r="BK17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1" spans="63:63" x14ac:dyDescent="0.25">
      <c r="BK17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2" spans="63:63" x14ac:dyDescent="0.25">
      <c r="BK17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3" spans="63:63" x14ac:dyDescent="0.25">
      <c r="BK17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4" spans="63:63" x14ac:dyDescent="0.25">
      <c r="BK17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5" spans="63:63" x14ac:dyDescent="0.25">
      <c r="BK17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6" spans="63:63" x14ac:dyDescent="0.25">
      <c r="BK17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7" spans="63:63" x14ac:dyDescent="0.25">
      <c r="BK17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8" spans="63:63" x14ac:dyDescent="0.25">
      <c r="BK17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799" spans="63:63" x14ac:dyDescent="0.25">
      <c r="BK17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0" spans="63:63" x14ac:dyDescent="0.25">
      <c r="BK18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1" spans="63:63" x14ac:dyDescent="0.25">
      <c r="BK18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2" spans="63:63" x14ac:dyDescent="0.25">
      <c r="BK18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3" spans="63:63" x14ac:dyDescent="0.25">
      <c r="BK18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4" spans="63:63" x14ac:dyDescent="0.25">
      <c r="BK18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5" spans="63:63" x14ac:dyDescent="0.25">
      <c r="BK18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6" spans="63:63" x14ac:dyDescent="0.25">
      <c r="BK18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7" spans="63:63" x14ac:dyDescent="0.25">
      <c r="BK18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8" spans="63:63" x14ac:dyDescent="0.25">
      <c r="BK18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09" spans="63:63" x14ac:dyDescent="0.25">
      <c r="BK18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0" spans="63:63" x14ac:dyDescent="0.25">
      <c r="BK18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1" spans="63:63" x14ac:dyDescent="0.25">
      <c r="BK18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2" spans="63:63" x14ac:dyDescent="0.25">
      <c r="BK18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3" spans="63:63" x14ac:dyDescent="0.25">
      <c r="BK18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4" spans="63:63" x14ac:dyDescent="0.25">
      <c r="BK18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5" spans="63:63" x14ac:dyDescent="0.25">
      <c r="BK18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6" spans="63:63" x14ac:dyDescent="0.25">
      <c r="BK18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7" spans="63:63" x14ac:dyDescent="0.25">
      <c r="BK18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8" spans="63:63" x14ac:dyDescent="0.25">
      <c r="BK18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19" spans="63:63" x14ac:dyDescent="0.25">
      <c r="BK18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0" spans="63:63" x14ac:dyDescent="0.25">
      <c r="BK18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1" spans="63:63" x14ac:dyDescent="0.25">
      <c r="BK18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2" spans="63:63" x14ac:dyDescent="0.25">
      <c r="BK18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3" spans="63:63" x14ac:dyDescent="0.25">
      <c r="BK18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4" spans="63:63" x14ac:dyDescent="0.25">
      <c r="BK18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5" spans="63:63" x14ac:dyDescent="0.25">
      <c r="BK18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6" spans="63:63" x14ac:dyDescent="0.25">
      <c r="BK18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7" spans="63:63" x14ac:dyDescent="0.25">
      <c r="BK18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8" spans="63:63" x14ac:dyDescent="0.25">
      <c r="BK18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29" spans="63:63" x14ac:dyDescent="0.25">
      <c r="BK18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0" spans="63:63" x14ac:dyDescent="0.25">
      <c r="BK18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1" spans="63:63" x14ac:dyDescent="0.25">
      <c r="BK18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2" spans="63:63" x14ac:dyDescent="0.25">
      <c r="BK18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3" spans="63:63" x14ac:dyDescent="0.25">
      <c r="BK18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4" spans="63:63" x14ac:dyDescent="0.25">
      <c r="BK18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5" spans="63:63" x14ac:dyDescent="0.25">
      <c r="BK18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6" spans="63:63" x14ac:dyDescent="0.25">
      <c r="BK18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7" spans="63:63" x14ac:dyDescent="0.25">
      <c r="BK18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8" spans="63:63" x14ac:dyDescent="0.25">
      <c r="BK18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39" spans="63:63" x14ac:dyDescent="0.25">
      <c r="BK18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0" spans="63:63" x14ac:dyDescent="0.25">
      <c r="BK18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1" spans="63:63" x14ac:dyDescent="0.25">
      <c r="BK18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2" spans="63:63" x14ac:dyDescent="0.25">
      <c r="BK18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3" spans="63:63" x14ac:dyDescent="0.25">
      <c r="BK18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4" spans="63:63" x14ac:dyDescent="0.25">
      <c r="BK18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5" spans="63:63" x14ac:dyDescent="0.25">
      <c r="BK18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6" spans="63:63" x14ac:dyDescent="0.25">
      <c r="BK18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7" spans="63:63" x14ac:dyDescent="0.25">
      <c r="BK18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8" spans="63:63" x14ac:dyDescent="0.25">
      <c r="BK18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49" spans="63:63" x14ac:dyDescent="0.25">
      <c r="BK18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0" spans="63:63" x14ac:dyDescent="0.25">
      <c r="BK18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1" spans="63:63" x14ac:dyDescent="0.25">
      <c r="BK18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2" spans="63:63" x14ac:dyDescent="0.25">
      <c r="BK18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3" spans="63:63" x14ac:dyDescent="0.25">
      <c r="BK18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4" spans="63:63" x14ac:dyDescent="0.25">
      <c r="BK18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5" spans="63:63" x14ac:dyDescent="0.25">
      <c r="BK18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6" spans="63:63" x14ac:dyDescent="0.25">
      <c r="BK18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7" spans="63:63" x14ac:dyDescent="0.25">
      <c r="BK18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8" spans="63:63" x14ac:dyDescent="0.25">
      <c r="BK18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59" spans="63:63" x14ac:dyDescent="0.25">
      <c r="BK18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0" spans="63:63" x14ac:dyDescent="0.25">
      <c r="BK18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1" spans="63:63" x14ac:dyDescent="0.25">
      <c r="BK18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2" spans="63:63" x14ac:dyDescent="0.25">
      <c r="BK18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3" spans="63:63" x14ac:dyDescent="0.25">
      <c r="BK18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4" spans="63:63" x14ac:dyDescent="0.25">
      <c r="BK18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5" spans="63:63" x14ac:dyDescent="0.25">
      <c r="BK18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6" spans="63:63" x14ac:dyDescent="0.25">
      <c r="BK18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7" spans="63:63" x14ac:dyDescent="0.25">
      <c r="BK18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8" spans="63:63" x14ac:dyDescent="0.25">
      <c r="BK18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69" spans="63:63" x14ac:dyDescent="0.25">
      <c r="BK18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0" spans="63:63" x14ac:dyDescent="0.25">
      <c r="BK18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1" spans="63:63" x14ac:dyDescent="0.25">
      <c r="BK18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2" spans="63:63" x14ac:dyDescent="0.25">
      <c r="BK18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3" spans="63:63" x14ac:dyDescent="0.25">
      <c r="BK18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4" spans="63:63" x14ac:dyDescent="0.25">
      <c r="BK18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5" spans="63:63" x14ac:dyDescent="0.25">
      <c r="BK18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6" spans="63:63" x14ac:dyDescent="0.25">
      <c r="BK18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7" spans="63:63" x14ac:dyDescent="0.25">
      <c r="BK18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8" spans="63:63" x14ac:dyDescent="0.25">
      <c r="BK18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79" spans="63:63" x14ac:dyDescent="0.25">
      <c r="BK18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0" spans="63:63" x14ac:dyDescent="0.25">
      <c r="BK18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1" spans="63:63" x14ac:dyDescent="0.25">
      <c r="BK18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2" spans="63:63" x14ac:dyDescent="0.25">
      <c r="BK18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3" spans="63:63" x14ac:dyDescent="0.25">
      <c r="BK18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4" spans="63:63" x14ac:dyDescent="0.25">
      <c r="BK18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5" spans="63:63" x14ac:dyDescent="0.25">
      <c r="BK18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6" spans="63:63" x14ac:dyDescent="0.25">
      <c r="BK18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7" spans="63:63" x14ac:dyDescent="0.25">
      <c r="BK18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8" spans="63:63" x14ac:dyDescent="0.25">
      <c r="BK18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89" spans="63:63" x14ac:dyDescent="0.25">
      <c r="BK18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0" spans="63:63" x14ac:dyDescent="0.25">
      <c r="BK18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1" spans="63:63" x14ac:dyDescent="0.25">
      <c r="BK18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2" spans="63:63" x14ac:dyDescent="0.25">
      <c r="BK18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3" spans="63:63" x14ac:dyDescent="0.25">
      <c r="BK18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4" spans="63:63" x14ac:dyDescent="0.25">
      <c r="BK18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5" spans="63:63" x14ac:dyDescent="0.25">
      <c r="BK18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6" spans="63:63" x14ac:dyDescent="0.25">
      <c r="BK18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7" spans="63:63" x14ac:dyDescent="0.25">
      <c r="BK18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8" spans="63:63" x14ac:dyDescent="0.25">
      <c r="BK18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899" spans="63:63" x14ac:dyDescent="0.25">
      <c r="BK18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0" spans="63:63" x14ac:dyDescent="0.25">
      <c r="BK19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1" spans="63:63" x14ac:dyDescent="0.25">
      <c r="BK19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2" spans="63:63" x14ac:dyDescent="0.25">
      <c r="BK19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3" spans="63:63" x14ac:dyDescent="0.25">
      <c r="BK19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4" spans="63:63" x14ac:dyDescent="0.25">
      <c r="BK19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5" spans="63:63" x14ac:dyDescent="0.25">
      <c r="BK19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6" spans="63:63" x14ac:dyDescent="0.25">
      <c r="BK19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7" spans="63:63" x14ac:dyDescent="0.25">
      <c r="BK19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8" spans="63:63" x14ac:dyDescent="0.25">
      <c r="BK19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09" spans="63:63" x14ac:dyDescent="0.25">
      <c r="BK19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0" spans="63:63" x14ac:dyDescent="0.25">
      <c r="BK19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1" spans="63:63" x14ac:dyDescent="0.25">
      <c r="BK19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2" spans="63:63" x14ac:dyDescent="0.25">
      <c r="BK19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3" spans="63:63" x14ac:dyDescent="0.25">
      <c r="BK19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4" spans="63:63" x14ac:dyDescent="0.25">
      <c r="BK19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5" spans="63:63" x14ac:dyDescent="0.25">
      <c r="BK19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6" spans="63:63" x14ac:dyDescent="0.25">
      <c r="BK19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7" spans="63:63" x14ac:dyDescent="0.25">
      <c r="BK19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8" spans="63:63" x14ac:dyDescent="0.25">
      <c r="BK19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19" spans="63:63" x14ac:dyDescent="0.25">
      <c r="BK19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0" spans="63:63" x14ac:dyDescent="0.25">
      <c r="BK19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1" spans="63:63" x14ac:dyDescent="0.25">
      <c r="BK19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2" spans="63:63" x14ac:dyDescent="0.25">
      <c r="BK19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3" spans="63:63" x14ac:dyDescent="0.25">
      <c r="BK19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4" spans="63:63" x14ac:dyDescent="0.25">
      <c r="BK19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5" spans="63:63" x14ac:dyDescent="0.25">
      <c r="BK19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6" spans="63:63" x14ac:dyDescent="0.25">
      <c r="BK19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7" spans="63:63" x14ac:dyDescent="0.25">
      <c r="BK19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8" spans="63:63" x14ac:dyDescent="0.25">
      <c r="BK19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29" spans="63:63" x14ac:dyDescent="0.25">
      <c r="BK19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0" spans="63:63" x14ac:dyDescent="0.25">
      <c r="BK19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1" spans="63:63" x14ac:dyDescent="0.25">
      <c r="BK19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2" spans="63:63" x14ac:dyDescent="0.25">
      <c r="BK19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3" spans="63:63" x14ac:dyDescent="0.25">
      <c r="BK19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4" spans="63:63" x14ac:dyDescent="0.25">
      <c r="BK19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5" spans="63:63" x14ac:dyDescent="0.25">
      <c r="BK19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6" spans="63:63" x14ac:dyDescent="0.25">
      <c r="BK19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7" spans="63:63" x14ac:dyDescent="0.25">
      <c r="BK19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8" spans="63:63" x14ac:dyDescent="0.25">
      <c r="BK19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39" spans="63:63" x14ac:dyDescent="0.25">
      <c r="BK19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0" spans="63:63" x14ac:dyDescent="0.25">
      <c r="BK19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1" spans="63:63" x14ac:dyDescent="0.25">
      <c r="BK19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2" spans="63:63" x14ac:dyDescent="0.25">
      <c r="BK19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3" spans="63:63" x14ac:dyDescent="0.25">
      <c r="BK19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4" spans="63:63" x14ac:dyDescent="0.25">
      <c r="BK19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5" spans="63:63" x14ac:dyDescent="0.25">
      <c r="BK19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6" spans="63:63" x14ac:dyDescent="0.25">
      <c r="BK19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7" spans="63:63" x14ac:dyDescent="0.25">
      <c r="BK19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8" spans="63:63" x14ac:dyDescent="0.25">
      <c r="BK19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49" spans="63:63" x14ac:dyDescent="0.25">
      <c r="BK19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0" spans="63:63" x14ac:dyDescent="0.25">
      <c r="BK19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1" spans="63:63" x14ac:dyDescent="0.25">
      <c r="BK19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2" spans="63:63" x14ac:dyDescent="0.25">
      <c r="BK19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3" spans="63:63" x14ac:dyDescent="0.25">
      <c r="BK19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4" spans="63:63" x14ac:dyDescent="0.25">
      <c r="BK19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5" spans="63:63" x14ac:dyDescent="0.25">
      <c r="BK19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6" spans="63:63" x14ac:dyDescent="0.25">
      <c r="BK19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7" spans="63:63" x14ac:dyDescent="0.25">
      <c r="BK19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8" spans="63:63" x14ac:dyDescent="0.25">
      <c r="BK19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59" spans="63:63" x14ac:dyDescent="0.25">
      <c r="BK19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0" spans="63:63" x14ac:dyDescent="0.25">
      <c r="BK19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1" spans="63:63" x14ac:dyDescent="0.25">
      <c r="BK19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2" spans="63:63" x14ac:dyDescent="0.25">
      <c r="BK19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3" spans="63:63" x14ac:dyDescent="0.25">
      <c r="BK19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4" spans="63:63" x14ac:dyDescent="0.25">
      <c r="BK19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5" spans="63:63" x14ac:dyDescent="0.25">
      <c r="BK19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6" spans="63:63" x14ac:dyDescent="0.25">
      <c r="BK19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7" spans="63:63" x14ac:dyDescent="0.25">
      <c r="BK19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8" spans="63:63" x14ac:dyDescent="0.25">
      <c r="BK19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69" spans="63:63" x14ac:dyDescent="0.25">
      <c r="BK19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0" spans="63:63" x14ac:dyDescent="0.25">
      <c r="BK19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1" spans="63:63" x14ac:dyDescent="0.25">
      <c r="BK19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2" spans="63:63" x14ac:dyDescent="0.25">
      <c r="BK19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3" spans="63:63" x14ac:dyDescent="0.25">
      <c r="BK19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4" spans="63:63" x14ac:dyDescent="0.25">
      <c r="BK19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5" spans="63:63" x14ac:dyDescent="0.25">
      <c r="BK19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6" spans="63:63" x14ac:dyDescent="0.25">
      <c r="BK19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7" spans="63:63" x14ac:dyDescent="0.25">
      <c r="BK19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8" spans="63:63" x14ac:dyDescent="0.25">
      <c r="BK19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79" spans="63:63" x14ac:dyDescent="0.25">
      <c r="BK19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0" spans="63:63" x14ac:dyDescent="0.25">
      <c r="BK19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1" spans="63:63" x14ac:dyDescent="0.25">
      <c r="BK19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2" spans="63:63" x14ac:dyDescent="0.25">
      <c r="BK19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3" spans="63:63" x14ac:dyDescent="0.25">
      <c r="BK19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4" spans="63:63" x14ac:dyDescent="0.25">
      <c r="BK19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5" spans="63:63" x14ac:dyDescent="0.25">
      <c r="BK19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6" spans="63:63" x14ac:dyDescent="0.25">
      <c r="BK19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7" spans="63:63" x14ac:dyDescent="0.25">
      <c r="BK19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8" spans="63:63" x14ac:dyDescent="0.25">
      <c r="BK19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89" spans="63:63" x14ac:dyDescent="0.25">
      <c r="BK19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0" spans="63:63" x14ac:dyDescent="0.25">
      <c r="BK19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1" spans="63:63" x14ac:dyDescent="0.25">
      <c r="BK19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2" spans="63:63" x14ac:dyDescent="0.25">
      <c r="BK19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3" spans="63:63" x14ac:dyDescent="0.25">
      <c r="BK19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4" spans="63:63" x14ac:dyDescent="0.25">
      <c r="BK19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5" spans="63:63" x14ac:dyDescent="0.25">
      <c r="BK19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6" spans="63:63" x14ac:dyDescent="0.25">
      <c r="BK19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7" spans="63:63" x14ac:dyDescent="0.25">
      <c r="BK19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8" spans="63:63" x14ac:dyDescent="0.25">
      <c r="BK19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1999" spans="63:63" x14ac:dyDescent="0.25">
      <c r="BK19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0" spans="63:63" x14ac:dyDescent="0.25">
      <c r="BK20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1" spans="63:63" x14ac:dyDescent="0.25">
      <c r="BK20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2" spans="63:63" x14ac:dyDescent="0.25">
      <c r="BK20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3" spans="63:63" x14ac:dyDescent="0.25">
      <c r="BK20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4" spans="63:63" x14ac:dyDescent="0.25">
      <c r="BK20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5" spans="63:63" x14ac:dyDescent="0.25">
      <c r="BK20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6" spans="63:63" x14ac:dyDescent="0.25">
      <c r="BK20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7" spans="63:63" x14ac:dyDescent="0.25">
      <c r="BK20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8" spans="63:63" x14ac:dyDescent="0.25">
      <c r="BK20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09" spans="63:63" x14ac:dyDescent="0.25">
      <c r="BK20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0" spans="63:63" x14ac:dyDescent="0.25">
      <c r="BK20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1" spans="63:63" x14ac:dyDescent="0.25">
      <c r="BK20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2" spans="63:63" x14ac:dyDescent="0.25">
      <c r="BK20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3" spans="63:63" x14ac:dyDescent="0.25">
      <c r="BK20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4" spans="63:63" x14ac:dyDescent="0.25">
      <c r="BK20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5" spans="63:63" x14ac:dyDescent="0.25">
      <c r="BK20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6" spans="63:63" x14ac:dyDescent="0.25">
      <c r="BK20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7" spans="63:63" x14ac:dyDescent="0.25">
      <c r="BK20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8" spans="63:63" x14ac:dyDescent="0.25">
      <c r="BK20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19" spans="63:63" x14ac:dyDescent="0.25">
      <c r="BK20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0" spans="63:63" x14ac:dyDescent="0.25">
      <c r="BK20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1" spans="63:63" x14ac:dyDescent="0.25">
      <c r="BK20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2" spans="63:63" x14ac:dyDescent="0.25">
      <c r="BK20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3" spans="63:63" x14ac:dyDescent="0.25">
      <c r="BK20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4" spans="63:63" x14ac:dyDescent="0.25">
      <c r="BK20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5" spans="63:63" x14ac:dyDescent="0.25">
      <c r="BK20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6" spans="63:63" x14ac:dyDescent="0.25">
      <c r="BK20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7" spans="63:63" x14ac:dyDescent="0.25">
      <c r="BK20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8" spans="63:63" x14ac:dyDescent="0.25">
      <c r="BK20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29" spans="63:63" x14ac:dyDescent="0.25">
      <c r="BK20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0" spans="63:63" x14ac:dyDescent="0.25">
      <c r="BK20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1" spans="63:63" x14ac:dyDescent="0.25">
      <c r="BK20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2" spans="63:63" x14ac:dyDescent="0.25">
      <c r="BK20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3" spans="63:63" x14ac:dyDescent="0.25">
      <c r="BK20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4" spans="63:63" x14ac:dyDescent="0.25">
      <c r="BK20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5" spans="63:63" x14ac:dyDescent="0.25">
      <c r="BK20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6" spans="63:63" x14ac:dyDescent="0.25">
      <c r="BK20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7" spans="63:63" x14ac:dyDescent="0.25">
      <c r="BK20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8" spans="63:63" x14ac:dyDescent="0.25">
      <c r="BK20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39" spans="63:63" x14ac:dyDescent="0.25">
      <c r="BK20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0" spans="63:63" x14ac:dyDescent="0.25">
      <c r="BK20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1" spans="63:63" x14ac:dyDescent="0.25">
      <c r="BK20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2" spans="63:63" x14ac:dyDescent="0.25">
      <c r="BK20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3" spans="63:63" x14ac:dyDescent="0.25">
      <c r="BK20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4" spans="63:63" x14ac:dyDescent="0.25">
      <c r="BK20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5" spans="63:63" x14ac:dyDescent="0.25">
      <c r="BK20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6" spans="63:63" x14ac:dyDescent="0.25">
      <c r="BK20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7" spans="63:63" x14ac:dyDescent="0.25">
      <c r="BK20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8" spans="63:63" x14ac:dyDescent="0.25">
      <c r="BK20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49" spans="63:63" x14ac:dyDescent="0.25">
      <c r="BK20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0" spans="63:63" x14ac:dyDescent="0.25">
      <c r="BK20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1" spans="63:63" x14ac:dyDescent="0.25">
      <c r="BK20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2" spans="63:63" x14ac:dyDescent="0.25">
      <c r="BK20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3" spans="63:63" x14ac:dyDescent="0.25">
      <c r="BK20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4" spans="63:63" x14ac:dyDescent="0.25">
      <c r="BK20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5" spans="63:63" x14ac:dyDescent="0.25">
      <c r="BK20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6" spans="63:63" x14ac:dyDescent="0.25">
      <c r="BK20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7" spans="63:63" x14ac:dyDescent="0.25">
      <c r="BK20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8" spans="63:63" x14ac:dyDescent="0.25">
      <c r="BK20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59" spans="63:63" x14ac:dyDescent="0.25">
      <c r="BK20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0" spans="63:63" x14ac:dyDescent="0.25">
      <c r="BK20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1" spans="63:63" x14ac:dyDescent="0.25">
      <c r="BK20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2" spans="63:63" x14ac:dyDescent="0.25">
      <c r="BK20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3" spans="63:63" x14ac:dyDescent="0.25">
      <c r="BK20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4" spans="63:63" x14ac:dyDescent="0.25">
      <c r="BK20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5" spans="63:63" x14ac:dyDescent="0.25">
      <c r="BK20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6" spans="63:63" x14ac:dyDescent="0.25">
      <c r="BK20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7" spans="63:63" x14ac:dyDescent="0.25">
      <c r="BK20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8" spans="63:63" x14ac:dyDescent="0.25">
      <c r="BK20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69" spans="63:63" x14ac:dyDescent="0.25">
      <c r="BK20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0" spans="63:63" x14ac:dyDescent="0.25">
      <c r="BK20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1" spans="63:63" x14ac:dyDescent="0.25">
      <c r="BK20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2" spans="63:63" x14ac:dyDescent="0.25">
      <c r="BK20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3" spans="63:63" x14ac:dyDescent="0.25">
      <c r="BK20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4" spans="63:63" x14ac:dyDescent="0.25">
      <c r="BK20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5" spans="63:63" x14ac:dyDescent="0.25">
      <c r="BK20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6" spans="63:63" x14ac:dyDescent="0.25">
      <c r="BK20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7" spans="63:63" x14ac:dyDescent="0.25">
      <c r="BK20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8" spans="63:63" x14ac:dyDescent="0.25">
      <c r="BK20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79" spans="63:63" x14ac:dyDescent="0.25">
      <c r="BK20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0" spans="63:63" x14ac:dyDescent="0.25">
      <c r="BK20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1" spans="63:63" x14ac:dyDescent="0.25">
      <c r="BK20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2" spans="63:63" x14ac:dyDescent="0.25">
      <c r="BK20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3" spans="63:63" x14ac:dyDescent="0.25">
      <c r="BK20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4" spans="63:63" x14ac:dyDescent="0.25">
      <c r="BK20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5" spans="63:63" x14ac:dyDescent="0.25">
      <c r="BK20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6" spans="63:63" x14ac:dyDescent="0.25">
      <c r="BK20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7" spans="63:63" x14ac:dyDescent="0.25">
      <c r="BK20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8" spans="63:63" x14ac:dyDescent="0.25">
      <c r="BK20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89" spans="63:63" x14ac:dyDescent="0.25">
      <c r="BK20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0" spans="63:63" x14ac:dyDescent="0.25">
      <c r="BK20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1" spans="63:63" x14ac:dyDescent="0.25">
      <c r="BK20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2" spans="63:63" x14ac:dyDescent="0.25">
      <c r="BK20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3" spans="63:63" x14ac:dyDescent="0.25">
      <c r="BK20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4" spans="63:63" x14ac:dyDescent="0.25">
      <c r="BK20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5" spans="63:63" x14ac:dyDescent="0.25">
      <c r="BK20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6" spans="63:63" x14ac:dyDescent="0.25">
      <c r="BK20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7" spans="63:63" x14ac:dyDescent="0.25">
      <c r="BK20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8" spans="63:63" x14ac:dyDescent="0.25">
      <c r="BK20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099" spans="63:63" x14ac:dyDescent="0.25">
      <c r="BK20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0" spans="63:63" x14ac:dyDescent="0.25">
      <c r="BK21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1" spans="63:63" x14ac:dyDescent="0.25">
      <c r="BK21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2" spans="63:63" x14ac:dyDescent="0.25">
      <c r="BK21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3" spans="63:63" x14ac:dyDescent="0.25">
      <c r="BK21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4" spans="63:63" x14ac:dyDescent="0.25">
      <c r="BK21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5" spans="63:63" x14ac:dyDescent="0.25">
      <c r="BK21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6" spans="63:63" x14ac:dyDescent="0.25">
      <c r="BK21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7" spans="63:63" x14ac:dyDescent="0.25">
      <c r="BK21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8" spans="63:63" x14ac:dyDescent="0.25">
      <c r="BK21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09" spans="63:63" x14ac:dyDescent="0.25">
      <c r="BK21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0" spans="63:63" x14ac:dyDescent="0.25">
      <c r="BK21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1" spans="63:63" x14ac:dyDescent="0.25">
      <c r="BK21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2" spans="63:63" x14ac:dyDescent="0.25">
      <c r="BK21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3" spans="63:63" x14ac:dyDescent="0.25">
      <c r="BK21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4" spans="63:63" x14ac:dyDescent="0.25">
      <c r="BK21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5" spans="63:63" x14ac:dyDescent="0.25">
      <c r="BK21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6" spans="63:63" x14ac:dyDescent="0.25">
      <c r="BK21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7" spans="63:63" x14ac:dyDescent="0.25">
      <c r="BK21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8" spans="63:63" x14ac:dyDescent="0.25">
      <c r="BK21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19" spans="63:63" x14ac:dyDescent="0.25">
      <c r="BK21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0" spans="63:63" x14ac:dyDescent="0.25">
      <c r="BK21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1" spans="63:63" x14ac:dyDescent="0.25">
      <c r="BK21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2" spans="63:63" x14ac:dyDescent="0.25">
      <c r="BK21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3" spans="63:63" x14ac:dyDescent="0.25">
      <c r="BK21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4" spans="63:63" x14ac:dyDescent="0.25">
      <c r="BK21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5" spans="63:63" x14ac:dyDescent="0.25">
      <c r="BK21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6" spans="63:63" x14ac:dyDescent="0.25">
      <c r="BK21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7" spans="63:63" x14ac:dyDescent="0.25">
      <c r="BK21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8" spans="63:63" x14ac:dyDescent="0.25">
      <c r="BK21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29" spans="63:63" x14ac:dyDescent="0.25">
      <c r="BK21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0" spans="63:63" x14ac:dyDescent="0.25">
      <c r="BK21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1" spans="63:63" x14ac:dyDescent="0.25">
      <c r="BK21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2" spans="63:63" x14ac:dyDescent="0.25">
      <c r="BK21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3" spans="63:63" x14ac:dyDescent="0.25">
      <c r="BK21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4" spans="63:63" x14ac:dyDescent="0.25">
      <c r="BK21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5" spans="63:63" x14ac:dyDescent="0.25">
      <c r="BK21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6" spans="63:63" x14ac:dyDescent="0.25">
      <c r="BK21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7" spans="63:63" x14ac:dyDescent="0.25">
      <c r="BK21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8" spans="63:63" x14ac:dyDescent="0.25">
      <c r="BK21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39" spans="63:63" x14ac:dyDescent="0.25">
      <c r="BK21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0" spans="63:63" x14ac:dyDescent="0.25">
      <c r="BK21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1" spans="63:63" x14ac:dyDescent="0.25">
      <c r="BK21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2" spans="63:63" x14ac:dyDescent="0.25">
      <c r="BK21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3" spans="63:63" x14ac:dyDescent="0.25">
      <c r="BK21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4" spans="63:63" x14ac:dyDescent="0.25">
      <c r="BK21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5" spans="63:63" x14ac:dyDescent="0.25">
      <c r="BK21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6" spans="63:63" x14ac:dyDescent="0.25">
      <c r="BK21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7" spans="63:63" x14ac:dyDescent="0.25">
      <c r="BK21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8" spans="63:63" x14ac:dyDescent="0.25">
      <c r="BK21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49" spans="63:63" x14ac:dyDescent="0.25">
      <c r="BK21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0" spans="63:63" x14ac:dyDescent="0.25">
      <c r="BK21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1" spans="63:63" x14ac:dyDescent="0.25">
      <c r="BK21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2" spans="63:63" x14ac:dyDescent="0.25">
      <c r="BK21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3" spans="63:63" x14ac:dyDescent="0.25">
      <c r="BK21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4" spans="63:63" x14ac:dyDescent="0.25">
      <c r="BK21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5" spans="63:63" x14ac:dyDescent="0.25">
      <c r="BK21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6" spans="63:63" x14ac:dyDescent="0.25">
      <c r="BK21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7" spans="63:63" x14ac:dyDescent="0.25">
      <c r="BK21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8" spans="63:63" x14ac:dyDescent="0.25">
      <c r="BK21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59" spans="63:63" x14ac:dyDescent="0.25">
      <c r="BK21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0" spans="63:63" x14ac:dyDescent="0.25">
      <c r="BK21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1" spans="63:63" x14ac:dyDescent="0.25">
      <c r="BK21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2" spans="63:63" x14ac:dyDescent="0.25">
      <c r="BK21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3" spans="63:63" x14ac:dyDescent="0.25">
      <c r="BK21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4" spans="63:63" x14ac:dyDescent="0.25">
      <c r="BK21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5" spans="63:63" x14ac:dyDescent="0.25">
      <c r="BK21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6" spans="63:63" x14ac:dyDescent="0.25">
      <c r="BK21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7" spans="63:63" x14ac:dyDescent="0.25">
      <c r="BK21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8" spans="63:63" x14ac:dyDescent="0.25">
      <c r="BK21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69" spans="63:63" x14ac:dyDescent="0.25">
      <c r="BK21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0" spans="63:63" x14ac:dyDescent="0.25">
      <c r="BK21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1" spans="63:63" x14ac:dyDescent="0.25">
      <c r="BK21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2" spans="63:63" x14ac:dyDescent="0.25">
      <c r="BK21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3" spans="63:63" x14ac:dyDescent="0.25">
      <c r="BK21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4" spans="63:63" x14ac:dyDescent="0.25">
      <c r="BK21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5" spans="63:63" x14ac:dyDescent="0.25">
      <c r="BK21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6" spans="63:63" x14ac:dyDescent="0.25">
      <c r="BK21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7" spans="63:63" x14ac:dyDescent="0.25">
      <c r="BK21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8" spans="63:63" x14ac:dyDescent="0.25">
      <c r="BK21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79" spans="63:63" x14ac:dyDescent="0.25">
      <c r="BK21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0" spans="63:63" x14ac:dyDescent="0.25">
      <c r="BK21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1" spans="63:63" x14ac:dyDescent="0.25">
      <c r="BK21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2" spans="63:63" x14ac:dyDescent="0.25">
      <c r="BK21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3" spans="63:63" x14ac:dyDescent="0.25">
      <c r="BK21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4" spans="63:63" x14ac:dyDescent="0.25">
      <c r="BK21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5" spans="63:63" x14ac:dyDescent="0.25">
      <c r="BK21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6" spans="63:63" x14ac:dyDescent="0.25">
      <c r="BK21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7" spans="63:63" x14ac:dyDescent="0.25">
      <c r="BK21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8" spans="63:63" x14ac:dyDescent="0.25">
      <c r="BK21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89" spans="63:63" x14ac:dyDescent="0.25">
      <c r="BK21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0" spans="63:63" x14ac:dyDescent="0.25">
      <c r="BK21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1" spans="63:63" x14ac:dyDescent="0.25">
      <c r="BK21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2" spans="63:63" x14ac:dyDescent="0.25">
      <c r="BK21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3" spans="63:63" x14ac:dyDescent="0.25">
      <c r="BK21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4" spans="63:63" x14ac:dyDescent="0.25">
      <c r="BK21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5" spans="63:63" x14ac:dyDescent="0.25">
      <c r="BK21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6" spans="63:63" x14ac:dyDescent="0.25">
      <c r="BK21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7" spans="63:63" x14ac:dyDescent="0.25">
      <c r="BK21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8" spans="63:63" x14ac:dyDescent="0.25">
      <c r="BK21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199" spans="63:63" x14ac:dyDescent="0.25">
      <c r="BK21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0" spans="63:63" x14ac:dyDescent="0.25">
      <c r="BK22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1" spans="63:63" x14ac:dyDescent="0.25">
      <c r="BK22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2" spans="63:63" x14ac:dyDescent="0.25">
      <c r="BK22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3" spans="63:63" x14ac:dyDescent="0.25">
      <c r="BK22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4" spans="63:63" x14ac:dyDescent="0.25">
      <c r="BK22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5" spans="63:63" x14ac:dyDescent="0.25">
      <c r="BK22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6" spans="63:63" x14ac:dyDescent="0.25">
      <c r="BK22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7" spans="63:63" x14ac:dyDescent="0.25">
      <c r="BK22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8" spans="63:63" x14ac:dyDescent="0.25">
      <c r="BK22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09" spans="63:63" x14ac:dyDescent="0.25">
      <c r="BK22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0" spans="63:63" x14ac:dyDescent="0.25">
      <c r="BK22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1" spans="63:63" x14ac:dyDescent="0.25">
      <c r="BK22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2" spans="63:63" x14ac:dyDescent="0.25">
      <c r="BK22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3" spans="63:63" x14ac:dyDescent="0.25">
      <c r="BK22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4" spans="63:63" x14ac:dyDescent="0.25">
      <c r="BK22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5" spans="63:63" x14ac:dyDescent="0.25">
      <c r="BK22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6" spans="63:63" x14ac:dyDescent="0.25">
      <c r="BK22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7" spans="63:63" x14ac:dyDescent="0.25">
      <c r="BK22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8" spans="63:63" x14ac:dyDescent="0.25">
      <c r="BK22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19" spans="63:63" x14ac:dyDescent="0.25">
      <c r="BK22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0" spans="63:63" x14ac:dyDescent="0.25">
      <c r="BK22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1" spans="63:63" x14ac:dyDescent="0.25">
      <c r="BK22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2" spans="63:63" x14ac:dyDescent="0.25">
      <c r="BK22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3" spans="63:63" x14ac:dyDescent="0.25">
      <c r="BK22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4" spans="63:63" x14ac:dyDescent="0.25">
      <c r="BK22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5" spans="63:63" x14ac:dyDescent="0.25">
      <c r="BK22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6" spans="63:63" x14ac:dyDescent="0.25">
      <c r="BK22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7" spans="63:63" x14ac:dyDescent="0.25">
      <c r="BK22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8" spans="63:63" x14ac:dyDescent="0.25">
      <c r="BK22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29" spans="63:63" x14ac:dyDescent="0.25">
      <c r="BK22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0" spans="63:63" x14ac:dyDescent="0.25">
      <c r="BK22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1" spans="63:63" x14ac:dyDescent="0.25">
      <c r="BK22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2" spans="63:63" x14ac:dyDescent="0.25">
      <c r="BK22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3" spans="63:63" x14ac:dyDescent="0.25">
      <c r="BK22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4" spans="63:63" x14ac:dyDescent="0.25">
      <c r="BK22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5" spans="63:63" x14ac:dyDescent="0.25">
      <c r="BK22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6" spans="63:63" x14ac:dyDescent="0.25">
      <c r="BK22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7" spans="63:63" x14ac:dyDescent="0.25">
      <c r="BK22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8" spans="63:63" x14ac:dyDescent="0.25">
      <c r="BK22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39" spans="63:63" x14ac:dyDescent="0.25">
      <c r="BK22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0" spans="63:63" x14ac:dyDescent="0.25">
      <c r="BK22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1" spans="63:63" x14ac:dyDescent="0.25">
      <c r="BK22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2" spans="63:63" x14ac:dyDescent="0.25">
      <c r="BK22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3" spans="63:63" x14ac:dyDescent="0.25">
      <c r="BK22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4" spans="63:63" x14ac:dyDescent="0.25">
      <c r="BK22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5" spans="63:63" x14ac:dyDescent="0.25">
      <c r="BK22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6" spans="63:63" x14ac:dyDescent="0.25">
      <c r="BK22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7" spans="63:63" x14ac:dyDescent="0.25">
      <c r="BK22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8" spans="63:63" x14ac:dyDescent="0.25">
      <c r="BK22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49" spans="63:63" x14ac:dyDescent="0.25">
      <c r="BK22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0" spans="63:63" x14ac:dyDescent="0.25">
      <c r="BK22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1" spans="63:63" x14ac:dyDescent="0.25">
      <c r="BK22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2" spans="63:63" x14ac:dyDescent="0.25">
      <c r="BK22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3" spans="63:63" x14ac:dyDescent="0.25">
      <c r="BK22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4" spans="63:63" x14ac:dyDescent="0.25">
      <c r="BK22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5" spans="63:63" x14ac:dyDescent="0.25">
      <c r="BK22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6" spans="63:63" x14ac:dyDescent="0.25">
      <c r="BK22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7" spans="63:63" x14ac:dyDescent="0.25">
      <c r="BK22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8" spans="63:63" x14ac:dyDescent="0.25">
      <c r="BK22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59" spans="63:63" x14ac:dyDescent="0.25">
      <c r="BK22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0" spans="63:63" x14ac:dyDescent="0.25">
      <c r="BK22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1" spans="63:63" x14ac:dyDescent="0.25">
      <c r="BK22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2" spans="63:63" x14ac:dyDescent="0.25">
      <c r="BK22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3" spans="63:63" x14ac:dyDescent="0.25">
      <c r="BK22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4" spans="63:63" x14ac:dyDescent="0.25">
      <c r="BK22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5" spans="63:63" x14ac:dyDescent="0.25">
      <c r="BK22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6" spans="63:63" x14ac:dyDescent="0.25">
      <c r="BK22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7" spans="63:63" x14ac:dyDescent="0.25">
      <c r="BK22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8" spans="63:63" x14ac:dyDescent="0.25">
      <c r="BK22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69" spans="63:63" x14ac:dyDescent="0.25">
      <c r="BK22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0" spans="63:63" x14ac:dyDescent="0.25">
      <c r="BK22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1" spans="63:63" x14ac:dyDescent="0.25">
      <c r="BK22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2" spans="63:63" x14ac:dyDescent="0.25">
      <c r="BK22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3" spans="63:63" x14ac:dyDescent="0.25">
      <c r="BK22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4" spans="63:63" x14ac:dyDescent="0.25">
      <c r="BK22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5" spans="63:63" x14ac:dyDescent="0.25">
      <c r="BK22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6" spans="63:63" x14ac:dyDescent="0.25">
      <c r="BK22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7" spans="63:63" x14ac:dyDescent="0.25">
      <c r="BK22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8" spans="63:63" x14ac:dyDescent="0.25">
      <c r="BK22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79" spans="63:63" x14ac:dyDescent="0.25">
      <c r="BK22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0" spans="63:63" x14ac:dyDescent="0.25">
      <c r="BK22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1" spans="63:63" x14ac:dyDescent="0.25">
      <c r="BK22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2" spans="63:63" x14ac:dyDescent="0.25">
      <c r="BK22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3" spans="63:63" x14ac:dyDescent="0.25">
      <c r="BK22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4" spans="63:63" x14ac:dyDescent="0.25">
      <c r="BK22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5" spans="63:63" x14ac:dyDescent="0.25">
      <c r="BK22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6" spans="63:63" x14ac:dyDescent="0.25">
      <c r="BK22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7" spans="63:63" x14ac:dyDescent="0.25">
      <c r="BK22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8" spans="63:63" x14ac:dyDescent="0.25">
      <c r="BK22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89" spans="63:63" x14ac:dyDescent="0.25">
      <c r="BK22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0" spans="63:63" x14ac:dyDescent="0.25">
      <c r="BK22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1" spans="63:63" x14ac:dyDescent="0.25">
      <c r="BK22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2" spans="63:63" x14ac:dyDescent="0.25">
      <c r="BK22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3" spans="63:63" x14ac:dyDescent="0.25">
      <c r="BK22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4" spans="63:63" x14ac:dyDescent="0.25">
      <c r="BK22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5" spans="63:63" x14ac:dyDescent="0.25">
      <c r="BK22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6" spans="63:63" x14ac:dyDescent="0.25">
      <c r="BK22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7" spans="63:63" x14ac:dyDescent="0.25">
      <c r="BK22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8" spans="63:63" x14ac:dyDescent="0.25">
      <c r="BK22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299" spans="63:63" x14ac:dyDescent="0.25">
      <c r="BK22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0" spans="63:63" x14ac:dyDescent="0.25">
      <c r="BK23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1" spans="63:63" x14ac:dyDescent="0.25">
      <c r="BK23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2" spans="63:63" x14ac:dyDescent="0.25">
      <c r="BK23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3" spans="63:63" x14ac:dyDescent="0.25">
      <c r="BK23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4" spans="63:63" x14ac:dyDescent="0.25">
      <c r="BK23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5" spans="63:63" x14ac:dyDescent="0.25">
      <c r="BK23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6" spans="63:63" x14ac:dyDescent="0.25">
      <c r="BK23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7" spans="63:63" x14ac:dyDescent="0.25">
      <c r="BK23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8" spans="63:63" x14ac:dyDescent="0.25">
      <c r="BK23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09" spans="63:63" x14ac:dyDescent="0.25">
      <c r="BK23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0" spans="63:63" x14ac:dyDescent="0.25">
      <c r="BK23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1" spans="63:63" x14ac:dyDescent="0.25">
      <c r="BK23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2" spans="63:63" x14ac:dyDescent="0.25">
      <c r="BK23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3" spans="63:63" x14ac:dyDescent="0.25">
      <c r="BK23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4" spans="63:63" x14ac:dyDescent="0.25">
      <c r="BK23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5" spans="63:63" x14ac:dyDescent="0.25">
      <c r="BK23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6" spans="63:63" x14ac:dyDescent="0.25">
      <c r="BK23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7" spans="63:63" x14ac:dyDescent="0.25">
      <c r="BK23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8" spans="63:63" x14ac:dyDescent="0.25">
      <c r="BK23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19" spans="63:63" x14ac:dyDescent="0.25">
      <c r="BK23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0" spans="63:63" x14ac:dyDescent="0.25">
      <c r="BK23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1" spans="63:63" x14ac:dyDescent="0.25">
      <c r="BK23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2" spans="63:63" x14ac:dyDescent="0.25">
      <c r="BK23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3" spans="63:63" x14ac:dyDescent="0.25">
      <c r="BK23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4" spans="63:63" x14ac:dyDescent="0.25">
      <c r="BK23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5" spans="63:63" x14ac:dyDescent="0.25">
      <c r="BK23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6" spans="63:63" x14ac:dyDescent="0.25">
      <c r="BK23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7" spans="63:63" x14ac:dyDescent="0.25">
      <c r="BK23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8" spans="63:63" x14ac:dyDescent="0.25">
      <c r="BK23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29" spans="63:63" x14ac:dyDescent="0.25">
      <c r="BK23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0" spans="63:63" x14ac:dyDescent="0.25">
      <c r="BK23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1" spans="63:63" x14ac:dyDescent="0.25">
      <c r="BK23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2" spans="63:63" x14ac:dyDescent="0.25">
      <c r="BK23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3" spans="63:63" x14ac:dyDescent="0.25">
      <c r="BK23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4" spans="63:63" x14ac:dyDescent="0.25">
      <c r="BK23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5" spans="63:63" x14ac:dyDescent="0.25">
      <c r="BK23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6" spans="63:63" x14ac:dyDescent="0.25">
      <c r="BK23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7" spans="63:63" x14ac:dyDescent="0.25">
      <c r="BK23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8" spans="63:63" x14ac:dyDescent="0.25">
      <c r="BK23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39" spans="63:63" x14ac:dyDescent="0.25">
      <c r="BK23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0" spans="63:63" x14ac:dyDescent="0.25">
      <c r="BK23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1" spans="63:63" x14ac:dyDescent="0.25">
      <c r="BK23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2" spans="63:63" x14ac:dyDescent="0.25">
      <c r="BK23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3" spans="63:63" x14ac:dyDescent="0.25">
      <c r="BK23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4" spans="63:63" x14ac:dyDescent="0.25">
      <c r="BK23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5" spans="63:63" x14ac:dyDescent="0.25">
      <c r="BK23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6" spans="63:63" x14ac:dyDescent="0.25">
      <c r="BK23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7" spans="63:63" x14ac:dyDescent="0.25">
      <c r="BK23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8" spans="63:63" x14ac:dyDescent="0.25">
      <c r="BK23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49" spans="63:63" x14ac:dyDescent="0.25">
      <c r="BK23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0" spans="63:63" x14ac:dyDescent="0.25">
      <c r="BK23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1" spans="63:63" x14ac:dyDescent="0.25">
      <c r="BK23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2" spans="63:63" x14ac:dyDescent="0.25">
      <c r="BK23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3" spans="63:63" x14ac:dyDescent="0.25">
      <c r="BK23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4" spans="63:63" x14ac:dyDescent="0.25">
      <c r="BK23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5" spans="63:63" x14ac:dyDescent="0.25">
      <c r="BK23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6" spans="63:63" x14ac:dyDescent="0.25">
      <c r="BK23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7" spans="63:63" x14ac:dyDescent="0.25">
      <c r="BK23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8" spans="63:63" x14ac:dyDescent="0.25">
      <c r="BK23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59" spans="63:63" x14ac:dyDescent="0.25">
      <c r="BK23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0" spans="63:63" x14ac:dyDescent="0.25">
      <c r="BK23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1" spans="63:63" x14ac:dyDescent="0.25">
      <c r="BK23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2" spans="63:63" x14ac:dyDescent="0.25">
      <c r="BK23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3" spans="63:63" x14ac:dyDescent="0.25">
      <c r="BK23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4" spans="63:63" x14ac:dyDescent="0.25">
      <c r="BK23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5" spans="63:63" x14ac:dyDescent="0.25">
      <c r="BK23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6" spans="63:63" x14ac:dyDescent="0.25">
      <c r="BK23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7" spans="63:63" x14ac:dyDescent="0.25">
      <c r="BK23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8" spans="63:63" x14ac:dyDescent="0.25">
      <c r="BK23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69" spans="63:63" x14ac:dyDescent="0.25">
      <c r="BK23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0" spans="63:63" x14ac:dyDescent="0.25">
      <c r="BK23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1" spans="63:63" x14ac:dyDescent="0.25">
      <c r="BK23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2" spans="63:63" x14ac:dyDescent="0.25">
      <c r="BK23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3" spans="63:63" x14ac:dyDescent="0.25">
      <c r="BK23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4" spans="63:63" x14ac:dyDescent="0.25">
      <c r="BK23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5" spans="63:63" x14ac:dyDescent="0.25">
      <c r="BK23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6" spans="63:63" x14ac:dyDescent="0.25">
      <c r="BK23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7" spans="63:63" x14ac:dyDescent="0.25">
      <c r="BK23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8" spans="63:63" x14ac:dyDescent="0.25">
      <c r="BK23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79" spans="63:63" x14ac:dyDescent="0.25">
      <c r="BK23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0" spans="63:63" x14ac:dyDescent="0.25">
      <c r="BK23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1" spans="63:63" x14ac:dyDescent="0.25">
      <c r="BK23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2" spans="63:63" x14ac:dyDescent="0.25">
      <c r="BK23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3" spans="63:63" x14ac:dyDescent="0.25">
      <c r="BK23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4" spans="63:63" x14ac:dyDescent="0.25">
      <c r="BK23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5" spans="63:63" x14ac:dyDescent="0.25">
      <c r="BK23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6" spans="63:63" x14ac:dyDescent="0.25">
      <c r="BK23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7" spans="63:63" x14ac:dyDescent="0.25">
      <c r="BK23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8" spans="63:63" x14ac:dyDescent="0.25">
      <c r="BK23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89" spans="63:63" x14ac:dyDescent="0.25">
      <c r="BK23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0" spans="63:63" x14ac:dyDescent="0.25">
      <c r="BK23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1" spans="63:63" x14ac:dyDescent="0.25">
      <c r="BK23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2" spans="63:63" x14ac:dyDescent="0.25">
      <c r="BK23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3" spans="63:63" x14ac:dyDescent="0.25">
      <c r="BK23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4" spans="63:63" x14ac:dyDescent="0.25">
      <c r="BK23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5" spans="63:63" x14ac:dyDescent="0.25">
      <c r="BK23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6" spans="63:63" x14ac:dyDescent="0.25">
      <c r="BK23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7" spans="63:63" x14ac:dyDescent="0.25">
      <c r="BK23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8" spans="63:63" x14ac:dyDescent="0.25">
      <c r="BK23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399" spans="63:63" x14ac:dyDescent="0.25">
      <c r="BK23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0" spans="63:63" x14ac:dyDescent="0.25">
      <c r="BK24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1" spans="63:63" x14ac:dyDescent="0.25">
      <c r="BK24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2" spans="63:63" x14ac:dyDescent="0.25">
      <c r="BK24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3" spans="63:63" x14ac:dyDescent="0.25">
      <c r="BK24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4" spans="63:63" x14ac:dyDescent="0.25">
      <c r="BK24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5" spans="63:63" x14ac:dyDescent="0.25">
      <c r="BK24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6" spans="63:63" x14ac:dyDescent="0.25">
      <c r="BK24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7" spans="63:63" x14ac:dyDescent="0.25">
      <c r="BK24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8" spans="63:63" x14ac:dyDescent="0.25">
      <c r="BK24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09" spans="63:63" x14ac:dyDescent="0.25">
      <c r="BK24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0" spans="63:63" x14ac:dyDescent="0.25">
      <c r="BK24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1" spans="63:63" x14ac:dyDescent="0.25">
      <c r="BK24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2" spans="63:63" x14ac:dyDescent="0.25">
      <c r="BK24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3" spans="63:63" x14ac:dyDescent="0.25">
      <c r="BK24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4" spans="63:63" x14ac:dyDescent="0.25">
      <c r="BK24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5" spans="63:63" x14ac:dyDescent="0.25">
      <c r="BK24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6" spans="63:63" x14ac:dyDescent="0.25">
      <c r="BK24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7" spans="63:63" x14ac:dyDescent="0.25">
      <c r="BK24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8" spans="63:63" x14ac:dyDescent="0.25">
      <c r="BK24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19" spans="63:63" x14ac:dyDescent="0.25">
      <c r="BK24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0" spans="63:63" x14ac:dyDescent="0.25">
      <c r="BK24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1" spans="63:63" x14ac:dyDescent="0.25">
      <c r="BK24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2" spans="63:63" x14ac:dyDescent="0.25">
      <c r="BK24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3" spans="63:63" x14ac:dyDescent="0.25">
      <c r="BK24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4" spans="63:63" x14ac:dyDescent="0.25">
      <c r="BK24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5" spans="63:63" x14ac:dyDescent="0.25">
      <c r="BK24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6" spans="63:63" x14ac:dyDescent="0.25">
      <c r="BK24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7" spans="63:63" x14ac:dyDescent="0.25">
      <c r="BK24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8" spans="63:63" x14ac:dyDescent="0.25">
      <c r="BK24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29" spans="63:63" x14ac:dyDescent="0.25">
      <c r="BK24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0" spans="63:63" x14ac:dyDescent="0.25">
      <c r="BK24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1" spans="63:63" x14ac:dyDescent="0.25">
      <c r="BK24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2" spans="63:63" x14ac:dyDescent="0.25">
      <c r="BK24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3" spans="63:63" x14ac:dyDescent="0.25">
      <c r="BK24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4" spans="63:63" x14ac:dyDescent="0.25">
      <c r="BK24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5" spans="63:63" x14ac:dyDescent="0.25">
      <c r="BK24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6" spans="63:63" x14ac:dyDescent="0.25">
      <c r="BK24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7" spans="63:63" x14ac:dyDescent="0.25">
      <c r="BK24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8" spans="63:63" x14ac:dyDescent="0.25">
      <c r="BK24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39" spans="63:63" x14ac:dyDescent="0.25">
      <c r="BK24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0" spans="63:63" x14ac:dyDescent="0.25">
      <c r="BK24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1" spans="63:63" x14ac:dyDescent="0.25">
      <c r="BK24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2" spans="63:63" x14ac:dyDescent="0.25">
      <c r="BK24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3" spans="63:63" x14ac:dyDescent="0.25">
      <c r="BK24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4" spans="63:63" x14ac:dyDescent="0.25">
      <c r="BK24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5" spans="63:63" x14ac:dyDescent="0.25">
      <c r="BK24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6" spans="63:63" x14ac:dyDescent="0.25">
      <c r="BK24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7" spans="63:63" x14ac:dyDescent="0.25">
      <c r="BK24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8" spans="63:63" x14ac:dyDescent="0.25">
      <c r="BK24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49" spans="63:63" x14ac:dyDescent="0.25">
      <c r="BK24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0" spans="63:63" x14ac:dyDescent="0.25">
      <c r="BK24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1" spans="63:63" x14ac:dyDescent="0.25">
      <c r="BK24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2" spans="63:63" x14ac:dyDescent="0.25">
      <c r="BK24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3" spans="63:63" x14ac:dyDescent="0.25">
      <c r="BK24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4" spans="63:63" x14ac:dyDescent="0.25">
      <c r="BK24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5" spans="63:63" x14ac:dyDescent="0.25">
      <c r="BK24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6" spans="63:63" x14ac:dyDescent="0.25">
      <c r="BK24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7" spans="63:63" x14ac:dyDescent="0.25">
      <c r="BK24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8" spans="63:63" x14ac:dyDescent="0.25">
      <c r="BK24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59" spans="63:63" x14ac:dyDescent="0.25">
      <c r="BK24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0" spans="63:63" x14ac:dyDescent="0.25">
      <c r="BK24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1" spans="63:63" x14ac:dyDescent="0.25">
      <c r="BK24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2" spans="63:63" x14ac:dyDescent="0.25">
      <c r="BK24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3" spans="63:63" x14ac:dyDescent="0.25">
      <c r="BK24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4" spans="63:63" x14ac:dyDescent="0.25">
      <c r="BK24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5" spans="63:63" x14ac:dyDescent="0.25">
      <c r="BK24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6" spans="63:63" x14ac:dyDescent="0.25">
      <c r="BK24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7" spans="63:63" x14ac:dyDescent="0.25">
      <c r="BK24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8" spans="63:63" x14ac:dyDescent="0.25">
      <c r="BK24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69" spans="63:63" x14ac:dyDescent="0.25">
      <c r="BK24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0" spans="63:63" x14ac:dyDescent="0.25">
      <c r="BK24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1" spans="63:63" x14ac:dyDescent="0.25">
      <c r="BK24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2" spans="63:63" x14ac:dyDescent="0.25">
      <c r="BK24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3" spans="63:63" x14ac:dyDescent="0.25">
      <c r="BK24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4" spans="63:63" x14ac:dyDescent="0.25">
      <c r="BK24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5" spans="63:63" x14ac:dyDescent="0.25">
      <c r="BK24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6" spans="63:63" x14ac:dyDescent="0.25">
      <c r="BK24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7" spans="63:63" x14ac:dyDescent="0.25">
      <c r="BK24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8" spans="63:63" x14ac:dyDescent="0.25">
      <c r="BK24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79" spans="63:63" x14ac:dyDescent="0.25">
      <c r="BK24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0" spans="63:63" x14ac:dyDescent="0.25">
      <c r="BK24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1" spans="63:63" x14ac:dyDescent="0.25">
      <c r="BK24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2" spans="63:63" x14ac:dyDescent="0.25">
      <c r="BK24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3" spans="63:63" x14ac:dyDescent="0.25">
      <c r="BK24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4" spans="63:63" x14ac:dyDescent="0.25">
      <c r="BK24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5" spans="63:63" x14ac:dyDescent="0.25">
      <c r="BK24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6" spans="63:63" x14ac:dyDescent="0.25">
      <c r="BK24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7" spans="63:63" x14ac:dyDescent="0.25">
      <c r="BK24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8" spans="63:63" x14ac:dyDescent="0.25">
      <c r="BK24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89" spans="63:63" x14ac:dyDescent="0.25">
      <c r="BK24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0" spans="63:63" x14ac:dyDescent="0.25">
      <c r="BK24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1" spans="63:63" x14ac:dyDescent="0.25">
      <c r="BK24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2" spans="63:63" x14ac:dyDescent="0.25">
      <c r="BK24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3" spans="63:63" x14ac:dyDescent="0.25">
      <c r="BK24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4" spans="63:63" x14ac:dyDescent="0.25">
      <c r="BK24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5" spans="63:63" x14ac:dyDescent="0.25">
      <c r="BK24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6" spans="63:63" x14ac:dyDescent="0.25">
      <c r="BK24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7" spans="63:63" x14ac:dyDescent="0.25">
      <c r="BK24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8" spans="63:63" x14ac:dyDescent="0.25">
      <c r="BK24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499" spans="63:63" x14ac:dyDescent="0.25">
      <c r="BK24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0" spans="63:63" x14ac:dyDescent="0.25">
      <c r="BK25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1" spans="63:63" x14ac:dyDescent="0.25">
      <c r="BK25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2" spans="63:63" x14ac:dyDescent="0.25">
      <c r="BK25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3" spans="63:63" x14ac:dyDescent="0.25">
      <c r="BK25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4" spans="63:63" x14ac:dyDescent="0.25">
      <c r="BK25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5" spans="63:63" x14ac:dyDescent="0.25">
      <c r="BK25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6" spans="63:63" x14ac:dyDescent="0.25">
      <c r="BK25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7" spans="63:63" x14ac:dyDescent="0.25">
      <c r="BK25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8" spans="63:63" x14ac:dyDescent="0.25">
      <c r="BK25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09" spans="63:63" x14ac:dyDescent="0.25">
      <c r="BK25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0" spans="63:63" x14ac:dyDescent="0.25">
      <c r="BK25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1" spans="63:63" x14ac:dyDescent="0.25">
      <c r="BK25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2" spans="63:63" x14ac:dyDescent="0.25">
      <c r="BK25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3" spans="63:63" x14ac:dyDescent="0.25">
      <c r="BK25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4" spans="63:63" x14ac:dyDescent="0.25">
      <c r="BK25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5" spans="63:63" x14ac:dyDescent="0.25">
      <c r="BK25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6" spans="63:63" x14ac:dyDescent="0.25">
      <c r="BK25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7" spans="63:63" x14ac:dyDescent="0.25">
      <c r="BK25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8" spans="63:63" x14ac:dyDescent="0.25">
      <c r="BK25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19" spans="63:63" x14ac:dyDescent="0.25">
      <c r="BK25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0" spans="63:63" x14ac:dyDescent="0.25">
      <c r="BK25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1" spans="63:63" x14ac:dyDescent="0.25">
      <c r="BK25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2" spans="63:63" x14ac:dyDescent="0.25">
      <c r="BK25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3" spans="63:63" x14ac:dyDescent="0.25">
      <c r="BK25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4" spans="63:63" x14ac:dyDescent="0.25">
      <c r="BK25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5" spans="63:63" x14ac:dyDescent="0.25">
      <c r="BK25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6" spans="63:63" x14ac:dyDescent="0.25">
      <c r="BK25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7" spans="63:63" x14ac:dyDescent="0.25">
      <c r="BK25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8" spans="63:63" x14ac:dyDescent="0.25">
      <c r="BK25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29" spans="63:63" x14ac:dyDescent="0.25">
      <c r="BK25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0" spans="63:63" x14ac:dyDescent="0.25">
      <c r="BK25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1" spans="63:63" x14ac:dyDescent="0.25">
      <c r="BK25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2" spans="63:63" x14ac:dyDescent="0.25">
      <c r="BK25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3" spans="63:63" x14ac:dyDescent="0.25">
      <c r="BK25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4" spans="63:63" x14ac:dyDescent="0.25">
      <c r="BK25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5" spans="63:63" x14ac:dyDescent="0.25">
      <c r="BK25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6" spans="63:63" x14ac:dyDescent="0.25">
      <c r="BK25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7" spans="63:63" x14ac:dyDescent="0.25">
      <c r="BK25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8" spans="63:63" x14ac:dyDescent="0.25">
      <c r="BK25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39" spans="63:63" x14ac:dyDescent="0.25">
      <c r="BK25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0" spans="63:63" x14ac:dyDescent="0.25">
      <c r="BK25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1" spans="63:63" x14ac:dyDescent="0.25">
      <c r="BK25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2" spans="63:63" x14ac:dyDescent="0.25">
      <c r="BK25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3" spans="63:63" x14ac:dyDescent="0.25">
      <c r="BK25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4" spans="63:63" x14ac:dyDescent="0.25">
      <c r="BK25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5" spans="63:63" x14ac:dyDescent="0.25">
      <c r="BK25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6" spans="63:63" x14ac:dyDescent="0.25">
      <c r="BK25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7" spans="63:63" x14ac:dyDescent="0.25">
      <c r="BK25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8" spans="63:63" x14ac:dyDescent="0.25">
      <c r="BK25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49" spans="63:63" x14ac:dyDescent="0.25">
      <c r="BK25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0" spans="63:63" x14ac:dyDescent="0.25">
      <c r="BK25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1" spans="63:63" x14ac:dyDescent="0.25">
      <c r="BK25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2" spans="63:63" x14ac:dyDescent="0.25">
      <c r="BK25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3" spans="63:63" x14ac:dyDescent="0.25">
      <c r="BK25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4" spans="63:63" x14ac:dyDescent="0.25">
      <c r="BK25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5" spans="63:63" x14ac:dyDescent="0.25">
      <c r="BK25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6" spans="63:63" x14ac:dyDescent="0.25">
      <c r="BK25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7" spans="63:63" x14ac:dyDescent="0.25">
      <c r="BK25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8" spans="63:63" x14ac:dyDescent="0.25">
      <c r="BK25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59" spans="63:63" x14ac:dyDescent="0.25">
      <c r="BK25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0" spans="63:63" x14ac:dyDescent="0.25">
      <c r="BK25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1" spans="63:63" x14ac:dyDescent="0.25">
      <c r="BK25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2" spans="63:63" x14ac:dyDescent="0.25">
      <c r="BK25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3" spans="63:63" x14ac:dyDescent="0.25">
      <c r="BK25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4" spans="63:63" x14ac:dyDescent="0.25">
      <c r="BK25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5" spans="63:63" x14ac:dyDescent="0.25">
      <c r="BK25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6" spans="63:63" x14ac:dyDescent="0.25">
      <c r="BK25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7" spans="63:63" x14ac:dyDescent="0.25">
      <c r="BK25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8" spans="63:63" x14ac:dyDescent="0.25">
      <c r="BK25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69" spans="63:63" x14ac:dyDescent="0.25">
      <c r="BK25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0" spans="63:63" x14ac:dyDescent="0.25">
      <c r="BK25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1" spans="63:63" x14ac:dyDescent="0.25">
      <c r="BK25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2" spans="63:63" x14ac:dyDescent="0.25">
      <c r="BK25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3" spans="63:63" x14ac:dyDescent="0.25">
      <c r="BK25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4" spans="63:63" x14ac:dyDescent="0.25">
      <c r="BK25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5" spans="63:63" x14ac:dyDescent="0.25">
      <c r="BK25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6" spans="63:63" x14ac:dyDescent="0.25">
      <c r="BK25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7" spans="63:63" x14ac:dyDescent="0.25">
      <c r="BK25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8" spans="63:63" x14ac:dyDescent="0.25">
      <c r="BK25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79" spans="63:63" x14ac:dyDescent="0.25">
      <c r="BK25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0" spans="63:63" x14ac:dyDescent="0.25">
      <c r="BK25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1" spans="63:63" x14ac:dyDescent="0.25">
      <c r="BK25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2" spans="63:63" x14ac:dyDescent="0.25">
      <c r="BK25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3" spans="63:63" x14ac:dyDescent="0.25">
      <c r="BK25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4" spans="63:63" x14ac:dyDescent="0.25">
      <c r="BK25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5" spans="63:63" x14ac:dyDescent="0.25">
      <c r="BK25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6" spans="63:63" x14ac:dyDescent="0.25">
      <c r="BK25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7" spans="63:63" x14ac:dyDescent="0.25">
      <c r="BK25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8" spans="63:63" x14ac:dyDescent="0.25">
      <c r="BK25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89" spans="63:63" x14ac:dyDescent="0.25">
      <c r="BK25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0" spans="63:63" x14ac:dyDescent="0.25">
      <c r="BK25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1" spans="63:63" x14ac:dyDescent="0.25">
      <c r="BK25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2" spans="63:63" x14ac:dyDescent="0.25">
      <c r="BK25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3" spans="63:63" x14ac:dyDescent="0.25">
      <c r="BK25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4" spans="63:63" x14ac:dyDescent="0.25">
      <c r="BK25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5" spans="63:63" x14ac:dyDescent="0.25">
      <c r="BK25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6" spans="63:63" x14ac:dyDescent="0.25">
      <c r="BK25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7" spans="63:63" x14ac:dyDescent="0.25">
      <c r="BK25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8" spans="63:63" x14ac:dyDescent="0.25">
      <c r="BK25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599" spans="63:63" x14ac:dyDescent="0.25">
      <c r="BK25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0" spans="63:63" x14ac:dyDescent="0.25">
      <c r="BK26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1" spans="63:63" x14ac:dyDescent="0.25">
      <c r="BK26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2" spans="63:63" x14ac:dyDescent="0.25">
      <c r="BK26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3" spans="63:63" x14ac:dyDescent="0.25">
      <c r="BK26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4" spans="63:63" x14ac:dyDescent="0.25">
      <c r="BK26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5" spans="63:63" x14ac:dyDescent="0.25">
      <c r="BK26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6" spans="63:63" x14ac:dyDescent="0.25">
      <c r="BK26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7" spans="63:63" x14ac:dyDescent="0.25">
      <c r="BK26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8" spans="63:63" x14ac:dyDescent="0.25">
      <c r="BK26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09" spans="63:63" x14ac:dyDescent="0.25">
      <c r="BK26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0" spans="63:63" x14ac:dyDescent="0.25">
      <c r="BK26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1" spans="63:63" x14ac:dyDescent="0.25">
      <c r="BK26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2" spans="63:63" x14ac:dyDescent="0.25">
      <c r="BK26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3" spans="63:63" x14ac:dyDescent="0.25">
      <c r="BK26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4" spans="63:63" x14ac:dyDescent="0.25">
      <c r="BK26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5" spans="63:63" x14ac:dyDescent="0.25">
      <c r="BK26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6" spans="63:63" x14ac:dyDescent="0.25">
      <c r="BK26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7" spans="63:63" x14ac:dyDescent="0.25">
      <c r="BK26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8" spans="63:63" x14ac:dyDescent="0.25">
      <c r="BK26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19" spans="63:63" x14ac:dyDescent="0.25">
      <c r="BK26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0" spans="63:63" x14ac:dyDescent="0.25">
      <c r="BK26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1" spans="63:63" x14ac:dyDescent="0.25">
      <c r="BK26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2" spans="63:63" x14ac:dyDescent="0.25">
      <c r="BK26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3" spans="63:63" x14ac:dyDescent="0.25">
      <c r="BK26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4" spans="63:63" x14ac:dyDescent="0.25">
      <c r="BK26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5" spans="63:63" x14ac:dyDescent="0.25">
      <c r="BK26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6" spans="63:63" x14ac:dyDescent="0.25">
      <c r="BK26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7" spans="63:63" x14ac:dyDescent="0.25">
      <c r="BK26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8" spans="63:63" x14ac:dyDescent="0.25">
      <c r="BK26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29" spans="63:63" x14ac:dyDescent="0.25">
      <c r="BK26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0" spans="63:63" x14ac:dyDescent="0.25">
      <c r="BK26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1" spans="63:63" x14ac:dyDescent="0.25">
      <c r="BK26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2" spans="63:63" x14ac:dyDescent="0.25">
      <c r="BK26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3" spans="63:63" x14ac:dyDescent="0.25">
      <c r="BK26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4" spans="63:63" x14ac:dyDescent="0.25">
      <c r="BK26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5" spans="63:63" x14ac:dyDescent="0.25">
      <c r="BK26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6" spans="63:63" x14ac:dyDescent="0.25">
      <c r="BK26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7" spans="63:63" x14ac:dyDescent="0.25">
      <c r="BK26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8" spans="63:63" x14ac:dyDescent="0.25">
      <c r="BK26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39" spans="63:63" x14ac:dyDescent="0.25">
      <c r="BK26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0" spans="63:63" x14ac:dyDescent="0.25">
      <c r="BK26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1" spans="63:63" x14ac:dyDescent="0.25">
      <c r="BK26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2" spans="63:63" x14ac:dyDescent="0.25">
      <c r="BK26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3" spans="63:63" x14ac:dyDescent="0.25">
      <c r="BK26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4" spans="63:63" x14ac:dyDescent="0.25">
      <c r="BK26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5" spans="63:63" x14ac:dyDescent="0.25">
      <c r="BK26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6" spans="63:63" x14ac:dyDescent="0.25">
      <c r="BK26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7" spans="63:63" x14ac:dyDescent="0.25">
      <c r="BK26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8" spans="63:63" x14ac:dyDescent="0.25">
      <c r="BK26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49" spans="63:63" x14ac:dyDescent="0.25">
      <c r="BK26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0" spans="63:63" x14ac:dyDescent="0.25">
      <c r="BK26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1" spans="63:63" x14ac:dyDescent="0.25">
      <c r="BK26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2" spans="63:63" x14ac:dyDescent="0.25">
      <c r="BK26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3" spans="63:63" x14ac:dyDescent="0.25">
      <c r="BK26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4" spans="63:63" x14ac:dyDescent="0.25">
      <c r="BK26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5" spans="63:63" x14ac:dyDescent="0.25">
      <c r="BK26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6" spans="63:63" x14ac:dyDescent="0.25">
      <c r="BK26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7" spans="63:63" x14ac:dyDescent="0.25">
      <c r="BK26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8" spans="63:63" x14ac:dyDescent="0.25">
      <c r="BK26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59" spans="63:63" x14ac:dyDescent="0.25">
      <c r="BK26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0" spans="63:63" x14ac:dyDescent="0.25">
      <c r="BK26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1" spans="63:63" x14ac:dyDescent="0.25">
      <c r="BK26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2" spans="63:63" x14ac:dyDescent="0.25">
      <c r="BK26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3" spans="63:63" x14ac:dyDescent="0.25">
      <c r="BK26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4" spans="63:63" x14ac:dyDescent="0.25">
      <c r="BK26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5" spans="63:63" x14ac:dyDescent="0.25">
      <c r="BK26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6" spans="63:63" x14ac:dyDescent="0.25">
      <c r="BK26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7" spans="63:63" x14ac:dyDescent="0.25">
      <c r="BK26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8" spans="63:63" x14ac:dyDescent="0.25">
      <c r="BK26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69" spans="63:63" x14ac:dyDescent="0.25">
      <c r="BK26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0" spans="63:63" x14ac:dyDescent="0.25">
      <c r="BK26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1" spans="63:63" x14ac:dyDescent="0.25">
      <c r="BK26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2" spans="63:63" x14ac:dyDescent="0.25">
      <c r="BK26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3" spans="63:63" x14ac:dyDescent="0.25">
      <c r="BK26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4" spans="63:63" x14ac:dyDescent="0.25">
      <c r="BK26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5" spans="63:63" x14ac:dyDescent="0.25">
      <c r="BK26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6" spans="63:63" x14ac:dyDescent="0.25">
      <c r="BK26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7" spans="63:63" x14ac:dyDescent="0.25">
      <c r="BK26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8" spans="63:63" x14ac:dyDescent="0.25">
      <c r="BK26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79" spans="63:63" x14ac:dyDescent="0.25">
      <c r="BK26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0" spans="63:63" x14ac:dyDescent="0.25">
      <c r="BK26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1" spans="63:63" x14ac:dyDescent="0.25">
      <c r="BK26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2" spans="63:63" x14ac:dyDescent="0.25">
      <c r="BK26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3" spans="63:63" x14ac:dyDescent="0.25">
      <c r="BK26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4" spans="63:63" x14ac:dyDescent="0.25">
      <c r="BK26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5" spans="63:63" x14ac:dyDescent="0.25">
      <c r="BK26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6" spans="63:63" x14ac:dyDescent="0.25">
      <c r="BK26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7" spans="63:63" x14ac:dyDescent="0.25">
      <c r="BK26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8" spans="63:63" x14ac:dyDescent="0.25">
      <c r="BK26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89" spans="63:63" x14ac:dyDescent="0.25">
      <c r="BK26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0" spans="63:63" x14ac:dyDescent="0.25">
      <c r="BK26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1" spans="63:63" x14ac:dyDescent="0.25">
      <c r="BK26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2" spans="63:63" x14ac:dyDescent="0.25">
      <c r="BK26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3" spans="63:63" x14ac:dyDescent="0.25">
      <c r="BK26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4" spans="63:63" x14ac:dyDescent="0.25">
      <c r="BK26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5" spans="63:63" x14ac:dyDescent="0.25">
      <c r="BK26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6" spans="63:63" x14ac:dyDescent="0.25">
      <c r="BK26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7" spans="63:63" x14ac:dyDescent="0.25">
      <c r="BK26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8" spans="63:63" x14ac:dyDescent="0.25">
      <c r="BK26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699" spans="63:63" x14ac:dyDescent="0.25">
      <c r="BK26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0" spans="63:63" x14ac:dyDescent="0.25">
      <c r="BK27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1" spans="63:63" x14ac:dyDescent="0.25">
      <c r="BK27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2" spans="63:63" x14ac:dyDescent="0.25">
      <c r="BK27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3" spans="63:63" x14ac:dyDescent="0.25">
      <c r="BK27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4" spans="63:63" x14ac:dyDescent="0.25">
      <c r="BK27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5" spans="63:63" x14ac:dyDescent="0.25">
      <c r="BK27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6" spans="63:63" x14ac:dyDescent="0.25">
      <c r="BK27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7" spans="63:63" x14ac:dyDescent="0.25">
      <c r="BK27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8" spans="63:63" x14ac:dyDescent="0.25">
      <c r="BK27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09" spans="63:63" x14ac:dyDescent="0.25">
      <c r="BK27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0" spans="63:63" x14ac:dyDescent="0.25">
      <c r="BK27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1" spans="63:63" x14ac:dyDescent="0.25">
      <c r="BK27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2" spans="63:63" x14ac:dyDescent="0.25">
      <c r="BK27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3" spans="63:63" x14ac:dyDescent="0.25">
      <c r="BK27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4" spans="63:63" x14ac:dyDescent="0.25">
      <c r="BK27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5" spans="63:63" x14ac:dyDescent="0.25">
      <c r="BK27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6" spans="63:63" x14ac:dyDescent="0.25">
      <c r="BK27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7" spans="63:63" x14ac:dyDescent="0.25">
      <c r="BK27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8" spans="63:63" x14ac:dyDescent="0.25">
      <c r="BK27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19" spans="63:63" x14ac:dyDescent="0.25">
      <c r="BK27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0" spans="63:63" x14ac:dyDescent="0.25">
      <c r="BK27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1" spans="63:63" x14ac:dyDescent="0.25">
      <c r="BK27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2" spans="63:63" x14ac:dyDescent="0.25">
      <c r="BK27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3" spans="63:63" x14ac:dyDescent="0.25">
      <c r="BK27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4" spans="63:63" x14ac:dyDescent="0.25">
      <c r="BK27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5" spans="63:63" x14ac:dyDescent="0.25">
      <c r="BK27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6" spans="63:63" x14ac:dyDescent="0.25">
      <c r="BK27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7" spans="63:63" x14ac:dyDescent="0.25">
      <c r="BK27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8" spans="63:63" x14ac:dyDescent="0.25">
      <c r="BK27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29" spans="63:63" x14ac:dyDescent="0.25">
      <c r="BK27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0" spans="63:63" x14ac:dyDescent="0.25">
      <c r="BK27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1" spans="63:63" x14ac:dyDescent="0.25">
      <c r="BK27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2" spans="63:63" x14ac:dyDescent="0.25">
      <c r="BK27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3" spans="63:63" x14ac:dyDescent="0.25">
      <c r="BK27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4" spans="63:63" x14ac:dyDescent="0.25">
      <c r="BK27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5" spans="63:63" x14ac:dyDescent="0.25">
      <c r="BK27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6" spans="63:63" x14ac:dyDescent="0.25">
      <c r="BK27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7" spans="63:63" x14ac:dyDescent="0.25">
      <c r="BK27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8" spans="63:63" x14ac:dyDescent="0.25">
      <c r="BK27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39" spans="63:63" x14ac:dyDescent="0.25">
      <c r="BK27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0" spans="63:63" x14ac:dyDescent="0.25">
      <c r="BK27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1" spans="63:63" x14ac:dyDescent="0.25">
      <c r="BK27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2" spans="63:63" x14ac:dyDescent="0.25">
      <c r="BK27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3" spans="63:63" x14ac:dyDescent="0.25">
      <c r="BK27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4" spans="63:63" x14ac:dyDescent="0.25">
      <c r="BK27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5" spans="63:63" x14ac:dyDescent="0.25">
      <c r="BK27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6" spans="63:63" x14ac:dyDescent="0.25">
      <c r="BK27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7" spans="63:63" x14ac:dyDescent="0.25">
      <c r="BK27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8" spans="63:63" x14ac:dyDescent="0.25">
      <c r="BK27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49" spans="63:63" x14ac:dyDescent="0.25">
      <c r="BK27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0" spans="63:63" x14ac:dyDescent="0.25">
      <c r="BK27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1" spans="63:63" x14ac:dyDescent="0.25">
      <c r="BK27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2" spans="63:63" x14ac:dyDescent="0.25">
      <c r="BK27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3" spans="63:63" x14ac:dyDescent="0.25">
      <c r="BK27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4" spans="63:63" x14ac:dyDescent="0.25">
      <c r="BK27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5" spans="63:63" x14ac:dyDescent="0.25">
      <c r="BK27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6" spans="63:63" x14ac:dyDescent="0.25">
      <c r="BK27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7" spans="63:63" x14ac:dyDescent="0.25">
      <c r="BK27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8" spans="63:63" x14ac:dyDescent="0.25">
      <c r="BK27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59" spans="63:63" x14ac:dyDescent="0.25">
      <c r="BK27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0" spans="63:63" x14ac:dyDescent="0.25">
      <c r="BK27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1" spans="63:63" x14ac:dyDescent="0.25">
      <c r="BK27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2" spans="63:63" x14ac:dyDescent="0.25">
      <c r="BK27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3" spans="63:63" x14ac:dyDescent="0.25">
      <c r="BK27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4" spans="63:63" x14ac:dyDescent="0.25">
      <c r="BK27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5" spans="63:63" x14ac:dyDescent="0.25">
      <c r="BK27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6" spans="63:63" x14ac:dyDescent="0.25">
      <c r="BK27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7" spans="63:63" x14ac:dyDescent="0.25">
      <c r="BK27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8" spans="63:63" x14ac:dyDescent="0.25">
      <c r="BK27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69" spans="63:63" x14ac:dyDescent="0.25">
      <c r="BK27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0" spans="63:63" x14ac:dyDescent="0.25">
      <c r="BK27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1" spans="63:63" x14ac:dyDescent="0.25">
      <c r="BK27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2" spans="63:63" x14ac:dyDescent="0.25">
      <c r="BK27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3" spans="63:63" x14ac:dyDescent="0.25">
      <c r="BK27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4" spans="63:63" x14ac:dyDescent="0.25">
      <c r="BK27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5" spans="63:63" x14ac:dyDescent="0.25">
      <c r="BK27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6" spans="63:63" x14ac:dyDescent="0.25">
      <c r="BK27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7" spans="63:63" x14ac:dyDescent="0.25">
      <c r="BK27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8" spans="63:63" x14ac:dyDescent="0.25">
      <c r="BK27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79" spans="63:63" x14ac:dyDescent="0.25">
      <c r="BK27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0" spans="63:63" x14ac:dyDescent="0.25">
      <c r="BK27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1" spans="63:63" x14ac:dyDescent="0.25">
      <c r="BK27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2" spans="63:63" x14ac:dyDescent="0.25">
      <c r="BK27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3" spans="63:63" x14ac:dyDescent="0.25">
      <c r="BK27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4" spans="63:63" x14ac:dyDescent="0.25">
      <c r="BK27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5" spans="63:63" x14ac:dyDescent="0.25">
      <c r="BK27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6" spans="63:63" x14ac:dyDescent="0.25">
      <c r="BK27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7" spans="63:63" x14ac:dyDescent="0.25">
      <c r="BK27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8" spans="63:63" x14ac:dyDescent="0.25">
      <c r="BK27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89" spans="63:63" x14ac:dyDescent="0.25">
      <c r="BK27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0" spans="63:63" x14ac:dyDescent="0.25">
      <c r="BK27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1" spans="63:63" x14ac:dyDescent="0.25">
      <c r="BK27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2" spans="63:63" x14ac:dyDescent="0.25">
      <c r="BK27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3" spans="63:63" x14ac:dyDescent="0.25">
      <c r="BK27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4" spans="63:63" x14ac:dyDescent="0.25">
      <c r="BK27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5" spans="63:63" x14ac:dyDescent="0.25">
      <c r="BK27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6" spans="63:63" x14ac:dyDescent="0.25">
      <c r="BK27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7" spans="63:63" x14ac:dyDescent="0.25">
      <c r="BK27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8" spans="63:63" x14ac:dyDescent="0.25">
      <c r="BK27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799" spans="63:63" x14ac:dyDescent="0.25">
      <c r="BK27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0" spans="63:63" x14ac:dyDescent="0.25">
      <c r="BK28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1" spans="63:63" x14ac:dyDescent="0.25">
      <c r="BK28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2" spans="63:63" x14ac:dyDescent="0.25">
      <c r="BK28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3" spans="63:63" x14ac:dyDescent="0.25">
      <c r="BK28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4" spans="63:63" x14ac:dyDescent="0.25">
      <c r="BK28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5" spans="63:63" x14ac:dyDescent="0.25">
      <c r="BK28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6" spans="63:63" x14ac:dyDescent="0.25">
      <c r="BK28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7" spans="63:63" x14ac:dyDescent="0.25">
      <c r="BK28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8" spans="63:63" x14ac:dyDescent="0.25">
      <c r="BK28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09" spans="63:63" x14ac:dyDescent="0.25">
      <c r="BK28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0" spans="63:63" x14ac:dyDescent="0.25">
      <c r="BK28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1" spans="63:63" x14ac:dyDescent="0.25">
      <c r="BK28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2" spans="63:63" x14ac:dyDescent="0.25">
      <c r="BK28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3" spans="63:63" x14ac:dyDescent="0.25">
      <c r="BK28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4" spans="63:63" x14ac:dyDescent="0.25">
      <c r="BK28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5" spans="63:63" x14ac:dyDescent="0.25">
      <c r="BK28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6" spans="63:63" x14ac:dyDescent="0.25">
      <c r="BK28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7" spans="63:63" x14ac:dyDescent="0.25">
      <c r="BK28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8" spans="63:63" x14ac:dyDescent="0.25">
      <c r="BK28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19" spans="63:63" x14ac:dyDescent="0.25">
      <c r="BK28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0" spans="63:63" x14ac:dyDescent="0.25">
      <c r="BK28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1" spans="63:63" x14ac:dyDescent="0.25">
      <c r="BK28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2" spans="63:63" x14ac:dyDescent="0.25">
      <c r="BK28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3" spans="63:63" x14ac:dyDescent="0.25">
      <c r="BK28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4" spans="63:63" x14ac:dyDescent="0.25">
      <c r="BK28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5" spans="63:63" x14ac:dyDescent="0.25">
      <c r="BK28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6" spans="63:63" x14ac:dyDescent="0.25">
      <c r="BK28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7" spans="63:63" x14ac:dyDescent="0.25">
      <c r="BK28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8" spans="63:63" x14ac:dyDescent="0.25">
      <c r="BK28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29" spans="63:63" x14ac:dyDescent="0.25">
      <c r="BK28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0" spans="63:63" x14ac:dyDescent="0.25">
      <c r="BK28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1" spans="63:63" x14ac:dyDescent="0.25">
      <c r="BK28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2" spans="63:63" x14ac:dyDescent="0.25">
      <c r="BK28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3" spans="63:63" x14ac:dyDescent="0.25">
      <c r="BK28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4" spans="63:63" x14ac:dyDescent="0.25">
      <c r="BK28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5" spans="63:63" x14ac:dyDescent="0.25">
      <c r="BK28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6" spans="63:63" x14ac:dyDescent="0.25">
      <c r="BK28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7" spans="63:63" x14ac:dyDescent="0.25">
      <c r="BK28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8" spans="63:63" x14ac:dyDescent="0.25">
      <c r="BK28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39" spans="63:63" x14ac:dyDescent="0.25">
      <c r="BK28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0" spans="63:63" x14ac:dyDescent="0.25">
      <c r="BK28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1" spans="63:63" x14ac:dyDescent="0.25">
      <c r="BK28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2" spans="63:63" x14ac:dyDescent="0.25">
      <c r="BK28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3" spans="63:63" x14ac:dyDescent="0.25">
      <c r="BK28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4" spans="63:63" x14ac:dyDescent="0.25">
      <c r="BK28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5" spans="63:63" x14ac:dyDescent="0.25">
      <c r="BK28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6" spans="63:63" x14ac:dyDescent="0.25">
      <c r="BK28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7" spans="63:63" x14ac:dyDescent="0.25">
      <c r="BK28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8" spans="63:63" x14ac:dyDescent="0.25">
      <c r="BK28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49" spans="63:63" x14ac:dyDescent="0.25">
      <c r="BK28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0" spans="63:63" x14ac:dyDescent="0.25">
      <c r="BK28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1" spans="63:63" x14ac:dyDescent="0.25">
      <c r="BK28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2" spans="63:63" x14ac:dyDescent="0.25">
      <c r="BK28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3" spans="63:63" x14ac:dyDescent="0.25">
      <c r="BK28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4" spans="63:63" x14ac:dyDescent="0.25">
      <c r="BK28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5" spans="63:63" x14ac:dyDescent="0.25">
      <c r="BK28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6" spans="63:63" x14ac:dyDescent="0.25">
      <c r="BK28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7" spans="63:63" x14ac:dyDescent="0.25">
      <c r="BK28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8" spans="63:63" x14ac:dyDescent="0.25">
      <c r="BK28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59" spans="63:63" x14ac:dyDescent="0.25">
      <c r="BK28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0" spans="63:63" x14ac:dyDescent="0.25">
      <c r="BK28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1" spans="63:63" x14ac:dyDescent="0.25">
      <c r="BK28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2" spans="63:63" x14ac:dyDescent="0.25">
      <c r="BK28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3" spans="63:63" x14ac:dyDescent="0.25">
      <c r="BK28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4" spans="63:63" x14ac:dyDescent="0.25">
      <c r="BK28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5" spans="63:63" x14ac:dyDescent="0.25">
      <c r="BK28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6" spans="63:63" x14ac:dyDescent="0.25">
      <c r="BK28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7" spans="63:63" x14ac:dyDescent="0.25">
      <c r="BK28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8" spans="63:63" x14ac:dyDescent="0.25">
      <c r="BK28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69" spans="63:63" x14ac:dyDescent="0.25">
      <c r="BK28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0" spans="63:63" x14ac:dyDescent="0.25">
      <c r="BK28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1" spans="63:63" x14ac:dyDescent="0.25">
      <c r="BK28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2" spans="63:63" x14ac:dyDescent="0.25">
      <c r="BK28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3" spans="63:63" x14ac:dyDescent="0.25">
      <c r="BK28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4" spans="63:63" x14ac:dyDescent="0.25">
      <c r="BK28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5" spans="63:63" x14ac:dyDescent="0.25">
      <c r="BK28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6" spans="63:63" x14ac:dyDescent="0.25">
      <c r="BK28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7" spans="63:63" x14ac:dyDescent="0.25">
      <c r="BK28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8" spans="63:63" x14ac:dyDescent="0.25">
      <c r="BK28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79" spans="63:63" x14ac:dyDescent="0.25">
      <c r="BK28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0" spans="63:63" x14ac:dyDescent="0.25">
      <c r="BK28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1" spans="63:63" x14ac:dyDescent="0.25">
      <c r="BK28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2" spans="63:63" x14ac:dyDescent="0.25">
      <c r="BK28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3" spans="63:63" x14ac:dyDescent="0.25">
      <c r="BK28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4" spans="63:63" x14ac:dyDescent="0.25">
      <c r="BK28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5" spans="63:63" x14ac:dyDescent="0.25">
      <c r="BK28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6" spans="63:63" x14ac:dyDescent="0.25">
      <c r="BK28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7" spans="63:63" x14ac:dyDescent="0.25">
      <c r="BK28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8" spans="63:63" x14ac:dyDescent="0.25">
      <c r="BK28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89" spans="63:63" x14ac:dyDescent="0.25">
      <c r="BK28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0" spans="63:63" x14ac:dyDescent="0.25">
      <c r="BK28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1" spans="63:63" x14ac:dyDescent="0.25">
      <c r="BK28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2" spans="63:63" x14ac:dyDescent="0.25">
      <c r="BK28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3" spans="63:63" x14ac:dyDescent="0.25">
      <c r="BK28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4" spans="63:63" x14ac:dyDescent="0.25">
      <c r="BK28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5" spans="63:63" x14ac:dyDescent="0.25">
      <c r="BK28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6" spans="63:63" x14ac:dyDescent="0.25">
      <c r="BK28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7" spans="63:63" x14ac:dyDescent="0.25">
      <c r="BK28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8" spans="63:63" x14ac:dyDescent="0.25">
      <c r="BK28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899" spans="63:63" x14ac:dyDescent="0.25">
      <c r="BK28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0" spans="63:63" x14ac:dyDescent="0.25">
      <c r="BK29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1" spans="63:63" x14ac:dyDescent="0.25">
      <c r="BK29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2" spans="63:63" x14ac:dyDescent="0.25">
      <c r="BK29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3" spans="63:63" x14ac:dyDescent="0.25">
      <c r="BK29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4" spans="63:63" x14ac:dyDescent="0.25">
      <c r="BK29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5" spans="63:63" x14ac:dyDescent="0.25">
      <c r="BK29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6" spans="63:63" x14ac:dyDescent="0.25">
      <c r="BK29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7" spans="63:63" x14ac:dyDescent="0.25">
      <c r="BK29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8" spans="63:63" x14ac:dyDescent="0.25">
      <c r="BK29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09" spans="63:63" x14ac:dyDescent="0.25">
      <c r="BK29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0" spans="63:63" x14ac:dyDescent="0.25">
      <c r="BK29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1" spans="63:63" x14ac:dyDescent="0.25">
      <c r="BK29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2" spans="63:63" x14ac:dyDescent="0.25">
      <c r="BK29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3" spans="63:63" x14ac:dyDescent="0.25">
      <c r="BK29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4" spans="63:63" x14ac:dyDescent="0.25">
      <c r="BK29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5" spans="63:63" x14ac:dyDescent="0.25">
      <c r="BK29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6" spans="63:63" x14ac:dyDescent="0.25">
      <c r="BK29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7" spans="63:63" x14ac:dyDescent="0.25">
      <c r="BK29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8" spans="63:63" x14ac:dyDescent="0.25">
      <c r="BK29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19" spans="63:63" x14ac:dyDescent="0.25">
      <c r="BK29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0" spans="63:63" x14ac:dyDescent="0.25">
      <c r="BK29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1" spans="63:63" x14ac:dyDescent="0.25">
      <c r="BK29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2" spans="63:63" x14ac:dyDescent="0.25">
      <c r="BK29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3" spans="63:63" x14ac:dyDescent="0.25">
      <c r="BK29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4" spans="63:63" x14ac:dyDescent="0.25">
      <c r="BK29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5" spans="63:63" x14ac:dyDescent="0.25">
      <c r="BK29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6" spans="63:63" x14ac:dyDescent="0.25">
      <c r="BK29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7" spans="63:63" x14ac:dyDescent="0.25">
      <c r="BK29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8" spans="63:63" x14ac:dyDescent="0.25">
      <c r="BK29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29" spans="63:63" x14ac:dyDescent="0.25">
      <c r="BK29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0" spans="63:63" x14ac:dyDescent="0.25">
      <c r="BK29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1" spans="63:63" x14ac:dyDescent="0.25">
      <c r="BK29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2" spans="63:63" x14ac:dyDescent="0.25">
      <c r="BK29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3" spans="63:63" x14ac:dyDescent="0.25">
      <c r="BK29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4" spans="63:63" x14ac:dyDescent="0.25">
      <c r="BK29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5" spans="63:63" x14ac:dyDescent="0.25">
      <c r="BK29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6" spans="63:63" x14ac:dyDescent="0.25">
      <c r="BK29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7" spans="63:63" x14ac:dyDescent="0.25">
      <c r="BK29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8" spans="63:63" x14ac:dyDescent="0.25">
      <c r="BK29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39" spans="63:63" x14ac:dyDescent="0.25">
      <c r="BK29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0" spans="63:63" x14ac:dyDescent="0.25">
      <c r="BK29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1" spans="63:63" x14ac:dyDescent="0.25">
      <c r="BK29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2" spans="63:63" x14ac:dyDescent="0.25">
      <c r="BK29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3" spans="63:63" x14ac:dyDescent="0.25">
      <c r="BK29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4" spans="63:63" x14ac:dyDescent="0.25">
      <c r="BK29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5" spans="63:63" x14ac:dyDescent="0.25">
      <c r="BK29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6" spans="63:63" x14ac:dyDescent="0.25">
      <c r="BK29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7" spans="63:63" x14ac:dyDescent="0.25">
      <c r="BK29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8" spans="63:63" x14ac:dyDescent="0.25">
      <c r="BK29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49" spans="63:63" x14ac:dyDescent="0.25">
      <c r="BK29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0" spans="63:63" x14ac:dyDescent="0.25">
      <c r="BK29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1" spans="63:63" x14ac:dyDescent="0.25">
      <c r="BK29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2" spans="63:63" x14ac:dyDescent="0.25">
      <c r="BK29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3" spans="63:63" x14ac:dyDescent="0.25">
      <c r="BK29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4" spans="63:63" x14ac:dyDescent="0.25">
      <c r="BK29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5" spans="63:63" x14ac:dyDescent="0.25">
      <c r="BK29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6" spans="63:63" x14ac:dyDescent="0.25">
      <c r="BK29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7" spans="63:63" x14ac:dyDescent="0.25">
      <c r="BK29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8" spans="63:63" x14ac:dyDescent="0.25">
      <c r="BK29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59" spans="63:63" x14ac:dyDescent="0.25">
      <c r="BK29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0" spans="63:63" x14ac:dyDescent="0.25">
      <c r="BK29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1" spans="63:63" x14ac:dyDescent="0.25">
      <c r="BK29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2" spans="63:63" x14ac:dyDescent="0.25">
      <c r="BK29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3" spans="63:63" x14ac:dyDescent="0.25">
      <c r="BK29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4" spans="63:63" x14ac:dyDescent="0.25">
      <c r="BK29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5" spans="63:63" x14ac:dyDescent="0.25">
      <c r="BK29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6" spans="63:63" x14ac:dyDescent="0.25">
      <c r="BK29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7" spans="63:63" x14ac:dyDescent="0.25">
      <c r="BK29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8" spans="63:63" x14ac:dyDescent="0.25">
      <c r="BK29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69" spans="63:63" x14ac:dyDescent="0.25">
      <c r="BK29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0" spans="63:63" x14ac:dyDescent="0.25">
      <c r="BK29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1" spans="63:63" x14ac:dyDescent="0.25">
      <c r="BK29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2" spans="63:63" x14ac:dyDescent="0.25">
      <c r="BK29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3" spans="63:63" x14ac:dyDescent="0.25">
      <c r="BK29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4" spans="63:63" x14ac:dyDescent="0.25">
      <c r="BK29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5" spans="63:63" x14ac:dyDescent="0.25">
      <c r="BK29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6" spans="63:63" x14ac:dyDescent="0.25">
      <c r="BK29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7" spans="63:63" x14ac:dyDescent="0.25">
      <c r="BK29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8" spans="63:63" x14ac:dyDescent="0.25">
      <c r="BK29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79" spans="63:63" x14ac:dyDescent="0.25">
      <c r="BK29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0" spans="63:63" x14ac:dyDescent="0.25">
      <c r="BK29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1" spans="63:63" x14ac:dyDescent="0.25">
      <c r="BK29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2" spans="63:63" x14ac:dyDescent="0.25">
      <c r="BK29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3" spans="63:63" x14ac:dyDescent="0.25">
      <c r="BK29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4" spans="63:63" x14ac:dyDescent="0.25">
      <c r="BK29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5" spans="63:63" x14ac:dyDescent="0.25">
      <c r="BK29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6" spans="63:63" x14ac:dyDescent="0.25">
      <c r="BK29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7" spans="63:63" x14ac:dyDescent="0.25">
      <c r="BK29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8" spans="63:63" x14ac:dyDescent="0.25">
      <c r="BK29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89" spans="63:63" x14ac:dyDescent="0.25">
      <c r="BK29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0" spans="63:63" x14ac:dyDescent="0.25">
      <c r="BK29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1" spans="63:63" x14ac:dyDescent="0.25">
      <c r="BK29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2" spans="63:63" x14ac:dyDescent="0.25">
      <c r="BK29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3" spans="63:63" x14ac:dyDescent="0.25">
      <c r="BK29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4" spans="63:63" x14ac:dyDescent="0.25">
      <c r="BK29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5" spans="63:63" x14ac:dyDescent="0.25">
      <c r="BK29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6" spans="63:63" x14ac:dyDescent="0.25">
      <c r="BK29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7" spans="63:63" x14ac:dyDescent="0.25">
      <c r="BK29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8" spans="63:63" x14ac:dyDescent="0.25">
      <c r="BK29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2999" spans="63:63" x14ac:dyDescent="0.25">
      <c r="BK29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0" spans="63:63" x14ac:dyDescent="0.25">
      <c r="BK30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1" spans="63:63" x14ac:dyDescent="0.25">
      <c r="BK30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2" spans="63:63" x14ac:dyDescent="0.25">
      <c r="BK30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3" spans="63:63" x14ac:dyDescent="0.25">
      <c r="BK30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4" spans="63:63" x14ac:dyDescent="0.25">
      <c r="BK30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5" spans="63:63" x14ac:dyDescent="0.25">
      <c r="BK30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6" spans="63:63" x14ac:dyDescent="0.25">
      <c r="BK30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7" spans="63:63" x14ac:dyDescent="0.25">
      <c r="BK30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8" spans="63:63" x14ac:dyDescent="0.25">
      <c r="BK30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09" spans="63:63" x14ac:dyDescent="0.25">
      <c r="BK30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0" spans="63:63" x14ac:dyDescent="0.25">
      <c r="BK30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1" spans="63:63" x14ac:dyDescent="0.25">
      <c r="BK30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2" spans="63:63" x14ac:dyDescent="0.25">
      <c r="BK30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3" spans="63:63" x14ac:dyDescent="0.25">
      <c r="BK30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4" spans="63:63" x14ac:dyDescent="0.25">
      <c r="BK30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5" spans="63:63" x14ac:dyDescent="0.25">
      <c r="BK30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6" spans="63:63" x14ac:dyDescent="0.25">
      <c r="BK30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7" spans="63:63" x14ac:dyDescent="0.25">
      <c r="BK30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8" spans="63:63" x14ac:dyDescent="0.25">
      <c r="BK30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19" spans="63:63" x14ac:dyDescent="0.25">
      <c r="BK30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0" spans="63:63" x14ac:dyDescent="0.25">
      <c r="BK30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1" spans="63:63" x14ac:dyDescent="0.25">
      <c r="BK30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2" spans="63:63" x14ac:dyDescent="0.25">
      <c r="BK30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3" spans="63:63" x14ac:dyDescent="0.25">
      <c r="BK30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4" spans="63:63" x14ac:dyDescent="0.25">
      <c r="BK30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5" spans="63:63" x14ac:dyDescent="0.25">
      <c r="BK30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6" spans="63:63" x14ac:dyDescent="0.25">
      <c r="BK30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7" spans="63:63" x14ac:dyDescent="0.25">
      <c r="BK30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8" spans="63:63" x14ac:dyDescent="0.25">
      <c r="BK30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29" spans="63:63" x14ac:dyDescent="0.25">
      <c r="BK30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0" spans="63:63" x14ac:dyDescent="0.25">
      <c r="BK30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1" spans="63:63" x14ac:dyDescent="0.25">
      <c r="BK30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2" spans="63:63" x14ac:dyDescent="0.25">
      <c r="BK30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3" spans="63:63" x14ac:dyDescent="0.25">
      <c r="BK30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4" spans="63:63" x14ac:dyDescent="0.25">
      <c r="BK30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5" spans="63:63" x14ac:dyDescent="0.25">
      <c r="BK30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6" spans="63:63" x14ac:dyDescent="0.25">
      <c r="BK30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7" spans="63:63" x14ac:dyDescent="0.25">
      <c r="BK30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8" spans="63:63" x14ac:dyDescent="0.25">
      <c r="BK30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39" spans="63:63" x14ac:dyDescent="0.25">
      <c r="BK30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0" spans="63:63" x14ac:dyDescent="0.25">
      <c r="BK30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1" spans="63:63" x14ac:dyDescent="0.25">
      <c r="BK30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2" spans="63:63" x14ac:dyDescent="0.25">
      <c r="BK30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3" spans="63:63" x14ac:dyDescent="0.25">
      <c r="BK30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4" spans="63:63" x14ac:dyDescent="0.25">
      <c r="BK30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5" spans="63:63" x14ac:dyDescent="0.25">
      <c r="BK30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6" spans="63:63" x14ac:dyDescent="0.25">
      <c r="BK30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7" spans="63:63" x14ac:dyDescent="0.25">
      <c r="BK30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8" spans="63:63" x14ac:dyDescent="0.25">
      <c r="BK30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49" spans="63:63" x14ac:dyDescent="0.25">
      <c r="BK30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0" spans="63:63" x14ac:dyDescent="0.25">
      <c r="BK30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1" spans="63:63" x14ac:dyDescent="0.25">
      <c r="BK30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2" spans="63:63" x14ac:dyDescent="0.25">
      <c r="BK30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3" spans="63:63" x14ac:dyDescent="0.25">
      <c r="BK30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4" spans="63:63" x14ac:dyDescent="0.25">
      <c r="BK30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5" spans="63:63" x14ac:dyDescent="0.25">
      <c r="BK30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6" spans="63:63" x14ac:dyDescent="0.25">
      <c r="BK30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7" spans="63:63" x14ac:dyDescent="0.25">
      <c r="BK30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8" spans="63:63" x14ac:dyDescent="0.25">
      <c r="BK30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59" spans="63:63" x14ac:dyDescent="0.25">
      <c r="BK30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0" spans="63:63" x14ac:dyDescent="0.25">
      <c r="BK30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1" spans="63:63" x14ac:dyDescent="0.25">
      <c r="BK30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2" spans="63:63" x14ac:dyDescent="0.25">
      <c r="BK30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3" spans="63:63" x14ac:dyDescent="0.25">
      <c r="BK30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4" spans="63:63" x14ac:dyDescent="0.25">
      <c r="BK30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5" spans="63:63" x14ac:dyDescent="0.25">
      <c r="BK30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6" spans="63:63" x14ac:dyDescent="0.25">
      <c r="BK30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7" spans="63:63" x14ac:dyDescent="0.25">
      <c r="BK30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8" spans="63:63" x14ac:dyDescent="0.25">
      <c r="BK30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69" spans="63:63" x14ac:dyDescent="0.25">
      <c r="BK30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0" spans="63:63" x14ac:dyDescent="0.25">
      <c r="BK30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1" spans="63:63" x14ac:dyDescent="0.25">
      <c r="BK30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2" spans="63:63" x14ac:dyDescent="0.25">
      <c r="BK30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3" spans="63:63" x14ac:dyDescent="0.25">
      <c r="BK30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4" spans="63:63" x14ac:dyDescent="0.25">
      <c r="BK30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5" spans="63:63" x14ac:dyDescent="0.25">
      <c r="BK30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6" spans="63:63" x14ac:dyDescent="0.25">
      <c r="BK30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7" spans="63:63" x14ac:dyDescent="0.25">
      <c r="BK30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8" spans="63:63" x14ac:dyDescent="0.25">
      <c r="BK30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79" spans="63:63" x14ac:dyDescent="0.25">
      <c r="BK30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0" spans="63:63" x14ac:dyDescent="0.25">
      <c r="BK30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1" spans="63:63" x14ac:dyDescent="0.25">
      <c r="BK30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2" spans="63:63" x14ac:dyDescent="0.25">
      <c r="BK30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3" spans="63:63" x14ac:dyDescent="0.25">
      <c r="BK30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4" spans="63:63" x14ac:dyDescent="0.25">
      <c r="BK30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5" spans="63:63" x14ac:dyDescent="0.25">
      <c r="BK30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6" spans="63:63" x14ac:dyDescent="0.25">
      <c r="BK30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7" spans="63:63" x14ac:dyDescent="0.25">
      <c r="BK30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8" spans="63:63" x14ac:dyDescent="0.25">
      <c r="BK30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89" spans="63:63" x14ac:dyDescent="0.25">
      <c r="BK30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0" spans="63:63" x14ac:dyDescent="0.25">
      <c r="BK30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1" spans="63:63" x14ac:dyDescent="0.25">
      <c r="BK30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2" spans="63:63" x14ac:dyDescent="0.25">
      <c r="BK30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3" spans="63:63" x14ac:dyDescent="0.25">
      <c r="BK30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4" spans="63:63" x14ac:dyDescent="0.25">
      <c r="BK30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5" spans="63:63" x14ac:dyDescent="0.25">
      <c r="BK30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6" spans="63:63" x14ac:dyDescent="0.25">
      <c r="BK30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7" spans="63:63" x14ac:dyDescent="0.25">
      <c r="BK30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8" spans="63:63" x14ac:dyDescent="0.25">
      <c r="BK30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099" spans="63:63" x14ac:dyDescent="0.25">
      <c r="BK30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0" spans="63:63" x14ac:dyDescent="0.25">
      <c r="BK31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1" spans="63:63" x14ac:dyDescent="0.25">
      <c r="BK31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2" spans="63:63" x14ac:dyDescent="0.25">
      <c r="BK31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3" spans="63:63" x14ac:dyDescent="0.25">
      <c r="BK31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4" spans="63:63" x14ac:dyDescent="0.25">
      <c r="BK31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5" spans="63:63" x14ac:dyDescent="0.25">
      <c r="BK31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6" spans="63:63" x14ac:dyDescent="0.25">
      <c r="BK31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7" spans="63:63" x14ac:dyDescent="0.25">
      <c r="BK31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8" spans="63:63" x14ac:dyDescent="0.25">
      <c r="BK31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09" spans="63:63" x14ac:dyDescent="0.25">
      <c r="BK31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0" spans="63:63" x14ac:dyDescent="0.25">
      <c r="BK31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1" spans="63:63" x14ac:dyDescent="0.25">
      <c r="BK31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2" spans="63:63" x14ac:dyDescent="0.25">
      <c r="BK31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3" spans="63:63" x14ac:dyDescent="0.25">
      <c r="BK31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4" spans="63:63" x14ac:dyDescent="0.25">
      <c r="BK31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5" spans="63:63" x14ac:dyDescent="0.25">
      <c r="BK31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6" spans="63:63" x14ac:dyDescent="0.25">
      <c r="BK31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7" spans="63:63" x14ac:dyDescent="0.25">
      <c r="BK31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8" spans="63:63" x14ac:dyDescent="0.25">
      <c r="BK31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19" spans="63:63" x14ac:dyDescent="0.25">
      <c r="BK31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0" spans="63:63" x14ac:dyDescent="0.25">
      <c r="BK31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1" spans="63:63" x14ac:dyDescent="0.25">
      <c r="BK31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2" spans="63:63" x14ac:dyDescent="0.25">
      <c r="BK31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3" spans="63:63" x14ac:dyDescent="0.25">
      <c r="BK31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4" spans="63:63" x14ac:dyDescent="0.25">
      <c r="BK31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5" spans="63:63" x14ac:dyDescent="0.25">
      <c r="BK31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6" spans="63:63" x14ac:dyDescent="0.25">
      <c r="BK31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7" spans="63:63" x14ac:dyDescent="0.25">
      <c r="BK31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8" spans="63:63" x14ac:dyDescent="0.25">
      <c r="BK31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29" spans="63:63" x14ac:dyDescent="0.25">
      <c r="BK31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0" spans="63:63" x14ac:dyDescent="0.25">
      <c r="BK31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1" spans="63:63" x14ac:dyDescent="0.25">
      <c r="BK31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2" spans="63:63" x14ac:dyDescent="0.25">
      <c r="BK31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3" spans="63:63" x14ac:dyDescent="0.25">
      <c r="BK31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4" spans="63:63" x14ac:dyDescent="0.25">
      <c r="BK31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5" spans="63:63" x14ac:dyDescent="0.25">
      <c r="BK31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6" spans="63:63" x14ac:dyDescent="0.25">
      <c r="BK31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7" spans="63:63" x14ac:dyDescent="0.25">
      <c r="BK31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8" spans="63:63" x14ac:dyDescent="0.25">
      <c r="BK31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39" spans="63:63" x14ac:dyDescent="0.25">
      <c r="BK31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0" spans="63:63" x14ac:dyDescent="0.25">
      <c r="BK31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1" spans="63:63" x14ac:dyDescent="0.25">
      <c r="BK31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2" spans="63:63" x14ac:dyDescent="0.25">
      <c r="BK31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3" spans="63:63" x14ac:dyDescent="0.25">
      <c r="BK31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4" spans="63:63" x14ac:dyDescent="0.25">
      <c r="BK31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5" spans="63:63" x14ac:dyDescent="0.25">
      <c r="BK31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6" spans="63:63" x14ac:dyDescent="0.25">
      <c r="BK31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7" spans="63:63" x14ac:dyDescent="0.25">
      <c r="BK31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8" spans="63:63" x14ac:dyDescent="0.25">
      <c r="BK31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49" spans="63:63" x14ac:dyDescent="0.25">
      <c r="BK31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0" spans="63:63" x14ac:dyDescent="0.25">
      <c r="BK31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1" spans="63:63" x14ac:dyDescent="0.25">
      <c r="BK31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2" spans="63:63" x14ac:dyDescent="0.25">
      <c r="BK31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3" spans="63:63" x14ac:dyDescent="0.25">
      <c r="BK31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4" spans="63:63" x14ac:dyDescent="0.25">
      <c r="BK31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5" spans="63:63" x14ac:dyDescent="0.25">
      <c r="BK31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6" spans="63:63" x14ac:dyDescent="0.25">
      <c r="BK31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7" spans="63:63" x14ac:dyDescent="0.25">
      <c r="BK31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8" spans="63:63" x14ac:dyDescent="0.25">
      <c r="BK31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59" spans="63:63" x14ac:dyDescent="0.25">
      <c r="BK31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0" spans="63:63" x14ac:dyDescent="0.25">
      <c r="BK31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1" spans="63:63" x14ac:dyDescent="0.25">
      <c r="BK31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2" spans="63:63" x14ac:dyDescent="0.25">
      <c r="BK31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3" spans="63:63" x14ac:dyDescent="0.25">
      <c r="BK31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4" spans="63:63" x14ac:dyDescent="0.25">
      <c r="BK31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5" spans="63:63" x14ac:dyDescent="0.25">
      <c r="BK31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6" spans="63:63" x14ac:dyDescent="0.25">
      <c r="BK31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7" spans="63:63" x14ac:dyDescent="0.25">
      <c r="BK31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8" spans="63:63" x14ac:dyDescent="0.25">
      <c r="BK31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69" spans="63:63" x14ac:dyDescent="0.25">
      <c r="BK31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0" spans="63:63" x14ac:dyDescent="0.25">
      <c r="BK31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1" spans="63:63" x14ac:dyDescent="0.25">
      <c r="BK31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2" spans="63:63" x14ac:dyDescent="0.25">
      <c r="BK31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3" spans="63:63" x14ac:dyDescent="0.25">
      <c r="BK31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4" spans="63:63" x14ac:dyDescent="0.25">
      <c r="BK31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5" spans="63:63" x14ac:dyDescent="0.25">
      <c r="BK31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6" spans="63:63" x14ac:dyDescent="0.25">
      <c r="BK31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7" spans="63:63" x14ac:dyDescent="0.25">
      <c r="BK31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8" spans="63:63" x14ac:dyDescent="0.25">
      <c r="BK31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79" spans="63:63" x14ac:dyDescent="0.25">
      <c r="BK31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0" spans="63:63" x14ac:dyDescent="0.25">
      <c r="BK31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1" spans="63:63" x14ac:dyDescent="0.25">
      <c r="BK31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2" spans="63:63" x14ac:dyDescent="0.25">
      <c r="BK31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3" spans="63:63" x14ac:dyDescent="0.25">
      <c r="BK31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4" spans="63:63" x14ac:dyDescent="0.25">
      <c r="BK31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5" spans="63:63" x14ac:dyDescent="0.25">
      <c r="BK31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6" spans="63:63" x14ac:dyDescent="0.25">
      <c r="BK31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7" spans="63:63" x14ac:dyDescent="0.25">
      <c r="BK31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8" spans="63:63" x14ac:dyDescent="0.25">
      <c r="BK31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89" spans="63:63" x14ac:dyDescent="0.25">
      <c r="BK31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0" spans="63:63" x14ac:dyDescent="0.25">
      <c r="BK31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1" spans="63:63" x14ac:dyDescent="0.25">
      <c r="BK31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2" spans="63:63" x14ac:dyDescent="0.25">
      <c r="BK31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3" spans="63:63" x14ac:dyDescent="0.25">
      <c r="BK31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4" spans="63:63" x14ac:dyDescent="0.25">
      <c r="BK31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5" spans="63:63" x14ac:dyDescent="0.25">
      <c r="BK31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6" spans="63:63" x14ac:dyDescent="0.25">
      <c r="BK31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7" spans="63:63" x14ac:dyDescent="0.25">
      <c r="BK31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8" spans="63:63" x14ac:dyDescent="0.25">
      <c r="BK31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199" spans="63:63" x14ac:dyDescent="0.25">
      <c r="BK31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0" spans="63:63" x14ac:dyDescent="0.25">
      <c r="BK32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1" spans="63:63" x14ac:dyDescent="0.25">
      <c r="BK32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2" spans="63:63" x14ac:dyDescent="0.25">
      <c r="BK32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3" spans="63:63" x14ac:dyDescent="0.25">
      <c r="BK32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4" spans="63:63" x14ac:dyDescent="0.25">
      <c r="BK32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5" spans="63:63" x14ac:dyDescent="0.25">
      <c r="BK32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6" spans="63:63" x14ac:dyDescent="0.25">
      <c r="BK32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7" spans="63:63" x14ac:dyDescent="0.25">
      <c r="BK32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8" spans="63:63" x14ac:dyDescent="0.25">
      <c r="BK32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09" spans="63:63" x14ac:dyDescent="0.25">
      <c r="BK32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0" spans="63:63" x14ac:dyDescent="0.25">
      <c r="BK32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1" spans="63:63" x14ac:dyDescent="0.25">
      <c r="BK32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2" spans="63:63" x14ac:dyDescent="0.25">
      <c r="BK32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3" spans="63:63" x14ac:dyDescent="0.25">
      <c r="BK32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4" spans="63:63" x14ac:dyDescent="0.25">
      <c r="BK32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5" spans="63:63" x14ac:dyDescent="0.25">
      <c r="BK32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6" spans="63:63" x14ac:dyDescent="0.25">
      <c r="BK32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7" spans="63:63" x14ac:dyDescent="0.25">
      <c r="BK32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8" spans="63:63" x14ac:dyDescent="0.25">
      <c r="BK32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19" spans="63:63" x14ac:dyDescent="0.25">
      <c r="BK32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0" spans="63:63" x14ac:dyDescent="0.25">
      <c r="BK32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1" spans="63:63" x14ac:dyDescent="0.25">
      <c r="BK32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2" spans="63:63" x14ac:dyDescent="0.25">
      <c r="BK32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3" spans="63:63" x14ac:dyDescent="0.25">
      <c r="BK32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4" spans="63:63" x14ac:dyDescent="0.25">
      <c r="BK32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5" spans="63:63" x14ac:dyDescent="0.25">
      <c r="BK32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6" spans="63:63" x14ac:dyDescent="0.25">
      <c r="BK32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7" spans="63:63" x14ac:dyDescent="0.25">
      <c r="BK32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8" spans="63:63" x14ac:dyDescent="0.25">
      <c r="BK32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29" spans="63:63" x14ac:dyDescent="0.25">
      <c r="BK32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0" spans="63:63" x14ac:dyDescent="0.25">
      <c r="BK32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1" spans="63:63" x14ac:dyDescent="0.25">
      <c r="BK32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2" spans="63:63" x14ac:dyDescent="0.25">
      <c r="BK32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3" spans="63:63" x14ac:dyDescent="0.25">
      <c r="BK32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4" spans="63:63" x14ac:dyDescent="0.25">
      <c r="BK32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5" spans="63:63" x14ac:dyDescent="0.25">
      <c r="BK32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6" spans="63:63" x14ac:dyDescent="0.25">
      <c r="BK32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7" spans="63:63" x14ac:dyDescent="0.25">
      <c r="BK32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8" spans="63:63" x14ac:dyDescent="0.25">
      <c r="BK32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39" spans="63:63" x14ac:dyDescent="0.25">
      <c r="BK32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0" spans="63:63" x14ac:dyDescent="0.25">
      <c r="BK32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1" spans="63:63" x14ac:dyDescent="0.25">
      <c r="BK32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2" spans="63:63" x14ac:dyDescent="0.25">
      <c r="BK32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3" spans="63:63" x14ac:dyDescent="0.25">
      <c r="BK32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4" spans="63:63" x14ac:dyDescent="0.25">
      <c r="BK32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5" spans="63:63" x14ac:dyDescent="0.25">
      <c r="BK32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6" spans="63:63" x14ac:dyDescent="0.25">
      <c r="BK32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7" spans="63:63" x14ac:dyDescent="0.25">
      <c r="BK32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8" spans="63:63" x14ac:dyDescent="0.25">
      <c r="BK32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49" spans="63:63" x14ac:dyDescent="0.25">
      <c r="BK32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0" spans="63:63" x14ac:dyDescent="0.25">
      <c r="BK32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1" spans="63:63" x14ac:dyDescent="0.25">
      <c r="BK32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2" spans="63:63" x14ac:dyDescent="0.25">
      <c r="BK32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3" spans="63:63" x14ac:dyDescent="0.25">
      <c r="BK32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4" spans="63:63" x14ac:dyDescent="0.25">
      <c r="BK32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5" spans="63:63" x14ac:dyDescent="0.25">
      <c r="BK32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6" spans="63:63" x14ac:dyDescent="0.25">
      <c r="BK32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7" spans="63:63" x14ac:dyDescent="0.25">
      <c r="BK32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8" spans="63:63" x14ac:dyDescent="0.25">
      <c r="BK32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59" spans="63:63" x14ac:dyDescent="0.25">
      <c r="BK32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0" spans="63:63" x14ac:dyDescent="0.25">
      <c r="BK32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1" spans="63:63" x14ac:dyDescent="0.25">
      <c r="BK32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2" spans="63:63" x14ac:dyDescent="0.25">
      <c r="BK32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3" spans="63:63" x14ac:dyDescent="0.25">
      <c r="BK32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4" spans="63:63" x14ac:dyDescent="0.25">
      <c r="BK32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5" spans="63:63" x14ac:dyDescent="0.25">
      <c r="BK32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6" spans="63:63" x14ac:dyDescent="0.25">
      <c r="BK32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7" spans="63:63" x14ac:dyDescent="0.25">
      <c r="BK32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8" spans="63:63" x14ac:dyDescent="0.25">
      <c r="BK32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69" spans="63:63" x14ac:dyDescent="0.25">
      <c r="BK32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0" spans="63:63" x14ac:dyDescent="0.25">
      <c r="BK32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1" spans="63:63" x14ac:dyDescent="0.25">
      <c r="BK32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2" spans="63:63" x14ac:dyDescent="0.25">
      <c r="BK32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3" spans="63:63" x14ac:dyDescent="0.25">
      <c r="BK32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4" spans="63:63" x14ac:dyDescent="0.25">
      <c r="BK32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5" spans="63:63" x14ac:dyDescent="0.25">
      <c r="BK32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6" spans="63:63" x14ac:dyDescent="0.25">
      <c r="BK32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7" spans="63:63" x14ac:dyDescent="0.25">
      <c r="BK32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8" spans="63:63" x14ac:dyDescent="0.25">
      <c r="BK32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79" spans="63:63" x14ac:dyDescent="0.25">
      <c r="BK32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0" spans="63:63" x14ac:dyDescent="0.25">
      <c r="BK32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1" spans="63:63" x14ac:dyDescent="0.25">
      <c r="BK32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2" spans="63:63" x14ac:dyDescent="0.25">
      <c r="BK32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3" spans="63:63" x14ac:dyDescent="0.25">
      <c r="BK32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4" spans="63:63" x14ac:dyDescent="0.25">
      <c r="BK32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5" spans="63:63" x14ac:dyDescent="0.25">
      <c r="BK32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6" spans="63:63" x14ac:dyDescent="0.25">
      <c r="BK32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7" spans="63:63" x14ac:dyDescent="0.25">
      <c r="BK32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8" spans="63:63" x14ac:dyDescent="0.25">
      <c r="BK32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89" spans="63:63" x14ac:dyDescent="0.25">
      <c r="BK32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0" spans="63:63" x14ac:dyDescent="0.25">
      <c r="BK32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1" spans="63:63" x14ac:dyDescent="0.25">
      <c r="BK32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2" spans="63:63" x14ac:dyDescent="0.25">
      <c r="BK32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3" spans="63:63" x14ac:dyDescent="0.25">
      <c r="BK32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4" spans="63:63" x14ac:dyDescent="0.25">
      <c r="BK32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5" spans="63:63" x14ac:dyDescent="0.25">
      <c r="BK32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6" spans="63:63" x14ac:dyDescent="0.25">
      <c r="BK32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7" spans="63:63" x14ac:dyDescent="0.25">
      <c r="BK32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8" spans="63:63" x14ac:dyDescent="0.25">
      <c r="BK32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299" spans="63:63" x14ac:dyDescent="0.25">
      <c r="BK32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0" spans="63:63" x14ac:dyDescent="0.25">
      <c r="BK33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1" spans="63:63" x14ac:dyDescent="0.25">
      <c r="BK33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2" spans="63:63" x14ac:dyDescent="0.25">
      <c r="BK33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3" spans="63:63" x14ac:dyDescent="0.25">
      <c r="BK33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4" spans="63:63" x14ac:dyDescent="0.25">
      <c r="BK33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5" spans="63:63" x14ac:dyDescent="0.25">
      <c r="BK33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6" spans="63:63" x14ac:dyDescent="0.25">
      <c r="BK33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7" spans="63:63" x14ac:dyDescent="0.25">
      <c r="BK33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8" spans="63:63" x14ac:dyDescent="0.25">
      <c r="BK33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09" spans="63:63" x14ac:dyDescent="0.25">
      <c r="BK33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0" spans="63:63" x14ac:dyDescent="0.25">
      <c r="BK33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1" spans="63:63" x14ac:dyDescent="0.25">
      <c r="BK33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2" spans="63:63" x14ac:dyDescent="0.25">
      <c r="BK33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3" spans="63:63" x14ac:dyDescent="0.25">
      <c r="BK33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4" spans="63:63" x14ac:dyDescent="0.25">
      <c r="BK33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5" spans="63:63" x14ac:dyDescent="0.25">
      <c r="BK33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6" spans="63:63" x14ac:dyDescent="0.25">
      <c r="BK33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7" spans="63:63" x14ac:dyDescent="0.25">
      <c r="BK33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8" spans="63:63" x14ac:dyDescent="0.25">
      <c r="BK33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19" spans="63:63" x14ac:dyDescent="0.25">
      <c r="BK33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0" spans="63:63" x14ac:dyDescent="0.25">
      <c r="BK33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1" spans="63:63" x14ac:dyDescent="0.25">
      <c r="BK33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2" spans="63:63" x14ac:dyDescent="0.25">
      <c r="BK33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3" spans="63:63" x14ac:dyDescent="0.25">
      <c r="BK33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4" spans="63:63" x14ac:dyDescent="0.25">
      <c r="BK33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5" spans="63:63" x14ac:dyDescent="0.25">
      <c r="BK33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6" spans="63:63" x14ac:dyDescent="0.25">
      <c r="BK33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7" spans="63:63" x14ac:dyDescent="0.25">
      <c r="BK33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8" spans="63:63" x14ac:dyDescent="0.25">
      <c r="BK33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29" spans="63:63" x14ac:dyDescent="0.25">
      <c r="BK33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0" spans="63:63" x14ac:dyDescent="0.25">
      <c r="BK33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1" spans="63:63" x14ac:dyDescent="0.25">
      <c r="BK33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2" spans="63:63" x14ac:dyDescent="0.25">
      <c r="BK33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3" spans="63:63" x14ac:dyDescent="0.25">
      <c r="BK33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4" spans="63:63" x14ac:dyDescent="0.25">
      <c r="BK33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5" spans="63:63" x14ac:dyDescent="0.25">
      <c r="BK33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6" spans="63:63" x14ac:dyDescent="0.25">
      <c r="BK33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7" spans="63:63" x14ac:dyDescent="0.25">
      <c r="BK33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8" spans="63:63" x14ac:dyDescent="0.25">
      <c r="BK33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39" spans="63:63" x14ac:dyDescent="0.25">
      <c r="BK33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0" spans="63:63" x14ac:dyDescent="0.25">
      <c r="BK33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1" spans="63:63" x14ac:dyDescent="0.25">
      <c r="BK33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2" spans="63:63" x14ac:dyDescent="0.25">
      <c r="BK33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3" spans="63:63" x14ac:dyDescent="0.25">
      <c r="BK33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4" spans="63:63" x14ac:dyDescent="0.25">
      <c r="BK33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5" spans="63:63" x14ac:dyDescent="0.25">
      <c r="BK33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6" spans="63:63" x14ac:dyDescent="0.25">
      <c r="BK33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7" spans="63:63" x14ac:dyDescent="0.25">
      <c r="BK33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8" spans="63:63" x14ac:dyDescent="0.25">
      <c r="BK33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49" spans="63:63" x14ac:dyDescent="0.25">
      <c r="BK33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0" spans="63:63" x14ac:dyDescent="0.25">
      <c r="BK33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1" spans="63:63" x14ac:dyDescent="0.25">
      <c r="BK33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2" spans="63:63" x14ac:dyDescent="0.25">
      <c r="BK33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3" spans="63:63" x14ac:dyDescent="0.25">
      <c r="BK33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4" spans="63:63" x14ac:dyDescent="0.25">
      <c r="BK33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5" spans="63:63" x14ac:dyDescent="0.25">
      <c r="BK33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6" spans="63:63" x14ac:dyDescent="0.25">
      <c r="BK33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7" spans="63:63" x14ac:dyDescent="0.25">
      <c r="BK33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8" spans="63:63" x14ac:dyDescent="0.25">
      <c r="BK33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59" spans="63:63" x14ac:dyDescent="0.25">
      <c r="BK33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0" spans="63:63" x14ac:dyDescent="0.25">
      <c r="BK33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1" spans="63:63" x14ac:dyDescent="0.25">
      <c r="BK33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2" spans="63:63" x14ac:dyDescent="0.25">
      <c r="BK33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3" spans="63:63" x14ac:dyDescent="0.25">
      <c r="BK33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4" spans="63:63" x14ac:dyDescent="0.25">
      <c r="BK33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5" spans="63:63" x14ac:dyDescent="0.25">
      <c r="BK33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6" spans="63:63" x14ac:dyDescent="0.25">
      <c r="BK33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7" spans="63:63" x14ac:dyDescent="0.25">
      <c r="BK33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8" spans="63:63" x14ac:dyDescent="0.25">
      <c r="BK33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69" spans="63:63" x14ac:dyDescent="0.25">
      <c r="BK33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0" spans="63:63" x14ac:dyDescent="0.25">
      <c r="BK33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1" spans="63:63" x14ac:dyDescent="0.25">
      <c r="BK33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2" spans="63:63" x14ac:dyDescent="0.25">
      <c r="BK33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3" spans="63:63" x14ac:dyDescent="0.25">
      <c r="BK33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4" spans="63:63" x14ac:dyDescent="0.25">
      <c r="BK33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5" spans="63:63" x14ac:dyDescent="0.25">
      <c r="BK33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6" spans="63:63" x14ac:dyDescent="0.25">
      <c r="BK33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7" spans="63:63" x14ac:dyDescent="0.25">
      <c r="BK33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8" spans="63:63" x14ac:dyDescent="0.25">
      <c r="BK33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79" spans="63:63" x14ac:dyDescent="0.25">
      <c r="BK33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0" spans="63:63" x14ac:dyDescent="0.25">
      <c r="BK33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1" spans="63:63" x14ac:dyDescent="0.25">
      <c r="BK33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2" spans="63:63" x14ac:dyDescent="0.25">
      <c r="BK33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3" spans="63:63" x14ac:dyDescent="0.25">
      <c r="BK33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4" spans="63:63" x14ac:dyDescent="0.25">
      <c r="BK33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5" spans="63:63" x14ac:dyDescent="0.25">
      <c r="BK33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6" spans="63:63" x14ac:dyDescent="0.25">
      <c r="BK33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7" spans="63:63" x14ac:dyDescent="0.25">
      <c r="BK33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8" spans="63:63" x14ac:dyDescent="0.25">
      <c r="BK33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89" spans="63:63" x14ac:dyDescent="0.25">
      <c r="BK33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0" spans="63:63" x14ac:dyDescent="0.25">
      <c r="BK33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1" spans="63:63" x14ac:dyDescent="0.25">
      <c r="BK33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2" spans="63:63" x14ac:dyDescent="0.25">
      <c r="BK33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3" spans="63:63" x14ac:dyDescent="0.25">
      <c r="BK33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4" spans="63:63" x14ac:dyDescent="0.25">
      <c r="BK33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5" spans="63:63" x14ac:dyDescent="0.25">
      <c r="BK33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6" spans="63:63" x14ac:dyDescent="0.25">
      <c r="BK33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7" spans="63:63" x14ac:dyDescent="0.25">
      <c r="BK33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8" spans="63:63" x14ac:dyDescent="0.25">
      <c r="BK33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399" spans="63:63" x14ac:dyDescent="0.25">
      <c r="BK33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0" spans="63:63" x14ac:dyDescent="0.25">
      <c r="BK34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1" spans="63:63" x14ac:dyDescent="0.25">
      <c r="BK34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2" spans="63:63" x14ac:dyDescent="0.25">
      <c r="BK34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3" spans="63:63" x14ac:dyDescent="0.25">
      <c r="BK34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4" spans="63:63" x14ac:dyDescent="0.25">
      <c r="BK34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5" spans="63:63" x14ac:dyDescent="0.25">
      <c r="BK34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6" spans="63:63" x14ac:dyDescent="0.25">
      <c r="BK34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7" spans="63:63" x14ac:dyDescent="0.25">
      <c r="BK34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8" spans="63:63" x14ac:dyDescent="0.25">
      <c r="BK34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09" spans="63:63" x14ac:dyDescent="0.25">
      <c r="BK34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0" spans="63:63" x14ac:dyDescent="0.25">
      <c r="BK34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1" spans="63:63" x14ac:dyDescent="0.25">
      <c r="BK34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2" spans="63:63" x14ac:dyDescent="0.25">
      <c r="BK34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3" spans="63:63" x14ac:dyDescent="0.25">
      <c r="BK34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4" spans="63:63" x14ac:dyDescent="0.25">
      <c r="BK34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5" spans="63:63" x14ac:dyDescent="0.25">
      <c r="BK34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6" spans="63:63" x14ac:dyDescent="0.25">
      <c r="BK34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7" spans="63:63" x14ac:dyDescent="0.25">
      <c r="BK34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8" spans="63:63" x14ac:dyDescent="0.25">
      <c r="BK34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19" spans="63:63" x14ac:dyDescent="0.25">
      <c r="BK34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0" spans="63:63" x14ac:dyDescent="0.25">
      <c r="BK34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1" spans="63:63" x14ac:dyDescent="0.25">
      <c r="BK34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2" spans="63:63" x14ac:dyDescent="0.25">
      <c r="BK34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3" spans="63:63" x14ac:dyDescent="0.25">
      <c r="BK34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4" spans="63:63" x14ac:dyDescent="0.25">
      <c r="BK34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5" spans="63:63" x14ac:dyDescent="0.25">
      <c r="BK34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6" spans="63:63" x14ac:dyDescent="0.25">
      <c r="BK34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7" spans="63:63" x14ac:dyDescent="0.25">
      <c r="BK34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8" spans="63:63" x14ac:dyDescent="0.25">
      <c r="BK34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29" spans="63:63" x14ac:dyDescent="0.25">
      <c r="BK34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0" spans="63:63" x14ac:dyDescent="0.25">
      <c r="BK34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1" spans="63:63" x14ac:dyDescent="0.25">
      <c r="BK34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2" spans="63:63" x14ac:dyDescent="0.25">
      <c r="BK34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3" spans="63:63" x14ac:dyDescent="0.25">
      <c r="BK34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4" spans="63:63" x14ac:dyDescent="0.25">
      <c r="BK34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5" spans="63:63" x14ac:dyDescent="0.25">
      <c r="BK34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6" spans="63:63" x14ac:dyDescent="0.25">
      <c r="BK34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7" spans="63:63" x14ac:dyDescent="0.25">
      <c r="BK34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8" spans="63:63" x14ac:dyDescent="0.25">
      <c r="BK34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39" spans="63:63" x14ac:dyDescent="0.25">
      <c r="BK34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0" spans="63:63" x14ac:dyDescent="0.25">
      <c r="BK34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1" spans="63:63" x14ac:dyDescent="0.25">
      <c r="BK34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2" spans="63:63" x14ac:dyDescent="0.25">
      <c r="BK34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3" spans="63:63" x14ac:dyDescent="0.25">
      <c r="BK34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4" spans="63:63" x14ac:dyDescent="0.25">
      <c r="BK34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5" spans="63:63" x14ac:dyDescent="0.25">
      <c r="BK34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6" spans="63:63" x14ac:dyDescent="0.25">
      <c r="BK34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7" spans="63:63" x14ac:dyDescent="0.25">
      <c r="BK34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8" spans="63:63" x14ac:dyDescent="0.25">
      <c r="BK34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49" spans="63:63" x14ac:dyDescent="0.25">
      <c r="BK34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0" spans="63:63" x14ac:dyDescent="0.25">
      <c r="BK34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1" spans="63:63" x14ac:dyDescent="0.25">
      <c r="BK34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2" spans="63:63" x14ac:dyDescent="0.25">
      <c r="BK34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3" spans="63:63" x14ac:dyDescent="0.25">
      <c r="BK34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4" spans="63:63" x14ac:dyDescent="0.25">
      <c r="BK34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5" spans="63:63" x14ac:dyDescent="0.25">
      <c r="BK34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6" spans="63:63" x14ac:dyDescent="0.25">
      <c r="BK34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7" spans="63:63" x14ac:dyDescent="0.25">
      <c r="BK34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8" spans="63:63" x14ac:dyDescent="0.25">
      <c r="BK34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59" spans="63:63" x14ac:dyDescent="0.25">
      <c r="BK34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0" spans="63:63" x14ac:dyDescent="0.25">
      <c r="BK34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1" spans="63:63" x14ac:dyDescent="0.25">
      <c r="BK34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2" spans="63:63" x14ac:dyDescent="0.25">
      <c r="BK34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3" spans="63:63" x14ac:dyDescent="0.25">
      <c r="BK34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4" spans="63:63" x14ac:dyDescent="0.25">
      <c r="BK34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5" spans="63:63" x14ac:dyDescent="0.25">
      <c r="BK34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6" spans="63:63" x14ac:dyDescent="0.25">
      <c r="BK34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7" spans="63:63" x14ac:dyDescent="0.25">
      <c r="BK34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8" spans="63:63" x14ac:dyDescent="0.25">
      <c r="BK34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69" spans="63:63" x14ac:dyDescent="0.25">
      <c r="BK34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0" spans="63:63" x14ac:dyDescent="0.25">
      <c r="BK34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1" spans="63:63" x14ac:dyDescent="0.25">
      <c r="BK34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2" spans="63:63" x14ac:dyDescent="0.25">
      <c r="BK34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3" spans="63:63" x14ac:dyDescent="0.25">
      <c r="BK34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4" spans="63:63" x14ac:dyDescent="0.25">
      <c r="BK34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5" spans="63:63" x14ac:dyDescent="0.25">
      <c r="BK34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6" spans="63:63" x14ac:dyDescent="0.25">
      <c r="BK34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7" spans="63:63" x14ac:dyDescent="0.25">
      <c r="BK34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8" spans="63:63" x14ac:dyDescent="0.25">
      <c r="BK34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79" spans="63:63" x14ac:dyDescent="0.25">
      <c r="BK34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0" spans="63:63" x14ac:dyDescent="0.25">
      <c r="BK34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1" spans="63:63" x14ac:dyDescent="0.25">
      <c r="BK34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2" spans="63:63" x14ac:dyDescent="0.25">
      <c r="BK34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3" spans="63:63" x14ac:dyDescent="0.25">
      <c r="BK34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4" spans="63:63" x14ac:dyDescent="0.25">
      <c r="BK34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5" spans="63:63" x14ac:dyDescent="0.25">
      <c r="BK34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6" spans="63:63" x14ac:dyDescent="0.25">
      <c r="BK34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7" spans="63:63" x14ac:dyDescent="0.25">
      <c r="BK34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8" spans="63:63" x14ac:dyDescent="0.25">
      <c r="BK34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89" spans="63:63" x14ac:dyDescent="0.25">
      <c r="BK34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0" spans="63:63" x14ac:dyDescent="0.25">
      <c r="BK34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1" spans="63:63" x14ac:dyDescent="0.25">
      <c r="BK34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2" spans="63:63" x14ac:dyDescent="0.25">
      <c r="BK34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3" spans="63:63" x14ac:dyDescent="0.25">
      <c r="BK34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4" spans="63:63" x14ac:dyDescent="0.25">
      <c r="BK34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5" spans="63:63" x14ac:dyDescent="0.25">
      <c r="BK34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6" spans="63:63" x14ac:dyDescent="0.25">
      <c r="BK34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7" spans="63:63" x14ac:dyDescent="0.25">
      <c r="BK34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8" spans="63:63" x14ac:dyDescent="0.25">
      <c r="BK34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499" spans="63:63" x14ac:dyDescent="0.25">
      <c r="BK34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0" spans="63:63" x14ac:dyDescent="0.25">
      <c r="BK35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1" spans="63:63" x14ac:dyDescent="0.25">
      <c r="BK35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2" spans="63:63" x14ac:dyDescent="0.25">
      <c r="BK35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3" spans="63:63" x14ac:dyDescent="0.25">
      <c r="BK35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4" spans="63:63" x14ac:dyDescent="0.25">
      <c r="BK35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5" spans="63:63" x14ac:dyDescent="0.25">
      <c r="BK35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6" spans="63:63" x14ac:dyDescent="0.25">
      <c r="BK35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7" spans="63:63" x14ac:dyDescent="0.25">
      <c r="BK35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8" spans="63:63" x14ac:dyDescent="0.25">
      <c r="BK35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09" spans="63:63" x14ac:dyDescent="0.25">
      <c r="BK35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0" spans="63:63" x14ac:dyDescent="0.25">
      <c r="BK35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1" spans="63:63" x14ac:dyDescent="0.25">
      <c r="BK35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2" spans="63:63" x14ac:dyDescent="0.25">
      <c r="BK35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3" spans="63:63" x14ac:dyDescent="0.25">
      <c r="BK35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4" spans="63:63" x14ac:dyDescent="0.25">
      <c r="BK35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5" spans="63:63" x14ac:dyDescent="0.25">
      <c r="BK35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6" spans="63:63" x14ac:dyDescent="0.25">
      <c r="BK35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7" spans="63:63" x14ac:dyDescent="0.25">
      <c r="BK35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8" spans="63:63" x14ac:dyDescent="0.25">
      <c r="BK35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19" spans="63:63" x14ac:dyDescent="0.25">
      <c r="BK35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0" spans="63:63" x14ac:dyDescent="0.25">
      <c r="BK35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1" spans="63:63" x14ac:dyDescent="0.25">
      <c r="BK35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2" spans="63:63" x14ac:dyDescent="0.25">
      <c r="BK35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3" spans="63:63" x14ac:dyDescent="0.25">
      <c r="BK35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4" spans="63:63" x14ac:dyDescent="0.25">
      <c r="BK35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5" spans="63:63" x14ac:dyDescent="0.25">
      <c r="BK35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6" spans="63:63" x14ac:dyDescent="0.25">
      <c r="BK35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7" spans="63:63" x14ac:dyDescent="0.25">
      <c r="BK35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8" spans="63:63" x14ac:dyDescent="0.25">
      <c r="BK35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29" spans="63:63" x14ac:dyDescent="0.25">
      <c r="BK35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0" spans="63:63" x14ac:dyDescent="0.25">
      <c r="BK35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1" spans="63:63" x14ac:dyDescent="0.25">
      <c r="BK35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2" spans="63:63" x14ac:dyDescent="0.25">
      <c r="BK35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3" spans="63:63" x14ac:dyDescent="0.25">
      <c r="BK35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4" spans="63:63" x14ac:dyDescent="0.25">
      <c r="BK35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5" spans="63:63" x14ac:dyDescent="0.25">
      <c r="BK35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6" spans="63:63" x14ac:dyDescent="0.25">
      <c r="BK35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7" spans="63:63" x14ac:dyDescent="0.25">
      <c r="BK35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8" spans="63:63" x14ac:dyDescent="0.25">
      <c r="BK35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39" spans="63:63" x14ac:dyDescent="0.25">
      <c r="BK35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0" spans="63:63" x14ac:dyDescent="0.25">
      <c r="BK35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1" spans="63:63" x14ac:dyDescent="0.25">
      <c r="BK35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2" spans="63:63" x14ac:dyDescent="0.25">
      <c r="BK35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3" spans="63:63" x14ac:dyDescent="0.25">
      <c r="BK35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4" spans="63:63" x14ac:dyDescent="0.25">
      <c r="BK35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5" spans="63:63" x14ac:dyDescent="0.25">
      <c r="BK35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6" spans="63:63" x14ac:dyDescent="0.25">
      <c r="BK35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7" spans="63:63" x14ac:dyDescent="0.25">
      <c r="BK35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8" spans="63:63" x14ac:dyDescent="0.25">
      <c r="BK35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49" spans="63:63" x14ac:dyDescent="0.25">
      <c r="BK35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0" spans="63:63" x14ac:dyDescent="0.25">
      <c r="BK35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1" spans="63:63" x14ac:dyDescent="0.25">
      <c r="BK35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2" spans="63:63" x14ac:dyDescent="0.25">
      <c r="BK35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3" spans="63:63" x14ac:dyDescent="0.25">
      <c r="BK35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4" spans="63:63" x14ac:dyDescent="0.25">
      <c r="BK35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5" spans="63:63" x14ac:dyDescent="0.25">
      <c r="BK35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6" spans="63:63" x14ac:dyDescent="0.25">
      <c r="BK35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7" spans="63:63" x14ac:dyDescent="0.25">
      <c r="BK35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8" spans="63:63" x14ac:dyDescent="0.25">
      <c r="BK35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59" spans="63:63" x14ac:dyDescent="0.25">
      <c r="BK35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0" spans="63:63" x14ac:dyDescent="0.25">
      <c r="BK35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1" spans="63:63" x14ac:dyDescent="0.25">
      <c r="BK35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2" spans="63:63" x14ac:dyDescent="0.25">
      <c r="BK35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3" spans="63:63" x14ac:dyDescent="0.25">
      <c r="BK35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4" spans="63:63" x14ac:dyDescent="0.25">
      <c r="BK35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5" spans="63:63" x14ac:dyDescent="0.25">
      <c r="BK35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6" spans="63:63" x14ac:dyDescent="0.25">
      <c r="BK35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7" spans="63:63" x14ac:dyDescent="0.25">
      <c r="BK35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8" spans="63:63" x14ac:dyDescent="0.25">
      <c r="BK35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69" spans="63:63" x14ac:dyDescent="0.25">
      <c r="BK35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0" spans="63:63" x14ac:dyDescent="0.25">
      <c r="BK35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1" spans="63:63" x14ac:dyDescent="0.25">
      <c r="BK35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2" spans="63:63" x14ac:dyDescent="0.25">
      <c r="BK35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3" spans="63:63" x14ac:dyDescent="0.25">
      <c r="BK35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4" spans="63:63" x14ac:dyDescent="0.25">
      <c r="BK35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5" spans="63:63" x14ac:dyDescent="0.25">
      <c r="BK35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6" spans="63:63" x14ac:dyDescent="0.25">
      <c r="BK35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7" spans="63:63" x14ac:dyDescent="0.25">
      <c r="BK35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8" spans="63:63" x14ac:dyDescent="0.25">
      <c r="BK35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79" spans="63:63" x14ac:dyDescent="0.25">
      <c r="BK35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0" spans="63:63" x14ac:dyDescent="0.25">
      <c r="BK35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1" spans="63:63" x14ac:dyDescent="0.25">
      <c r="BK35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2" spans="63:63" x14ac:dyDescent="0.25">
      <c r="BK35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3" spans="63:63" x14ac:dyDescent="0.25">
      <c r="BK35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4" spans="63:63" x14ac:dyDescent="0.25">
      <c r="BK35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5" spans="63:63" x14ac:dyDescent="0.25">
      <c r="BK35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6" spans="63:63" x14ac:dyDescent="0.25">
      <c r="BK35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7" spans="63:63" x14ac:dyDescent="0.25">
      <c r="BK35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8" spans="63:63" x14ac:dyDescent="0.25">
      <c r="BK35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89" spans="63:63" x14ac:dyDescent="0.25">
      <c r="BK35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0" spans="63:63" x14ac:dyDescent="0.25">
      <c r="BK35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1" spans="63:63" x14ac:dyDescent="0.25">
      <c r="BK35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2" spans="63:63" x14ac:dyDescent="0.25">
      <c r="BK35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3" spans="63:63" x14ac:dyDescent="0.25">
      <c r="BK35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4" spans="63:63" x14ac:dyDescent="0.25">
      <c r="BK35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5" spans="63:63" x14ac:dyDescent="0.25">
      <c r="BK35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6" spans="63:63" x14ac:dyDescent="0.25">
      <c r="BK35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7" spans="63:63" x14ac:dyDescent="0.25">
      <c r="BK35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8" spans="63:63" x14ac:dyDescent="0.25">
      <c r="BK35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599" spans="63:63" x14ac:dyDescent="0.25">
      <c r="BK35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0" spans="63:63" x14ac:dyDescent="0.25">
      <c r="BK36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1" spans="63:63" x14ac:dyDescent="0.25">
      <c r="BK36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2" spans="63:63" x14ac:dyDescent="0.25">
      <c r="BK36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3" spans="63:63" x14ac:dyDescent="0.25">
      <c r="BK36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4" spans="63:63" x14ac:dyDescent="0.25">
      <c r="BK36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5" spans="63:63" x14ac:dyDescent="0.25">
      <c r="BK36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6" spans="63:63" x14ac:dyDescent="0.25">
      <c r="BK36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7" spans="63:63" x14ac:dyDescent="0.25">
      <c r="BK36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8" spans="63:63" x14ac:dyDescent="0.25">
      <c r="BK36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09" spans="63:63" x14ac:dyDescent="0.25">
      <c r="BK36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0" spans="63:63" x14ac:dyDescent="0.25">
      <c r="BK36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1" spans="63:63" x14ac:dyDescent="0.25">
      <c r="BK36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2" spans="63:63" x14ac:dyDescent="0.25">
      <c r="BK36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3" spans="63:63" x14ac:dyDescent="0.25">
      <c r="BK36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4" spans="63:63" x14ac:dyDescent="0.25">
      <c r="BK36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5" spans="63:63" x14ac:dyDescent="0.25">
      <c r="BK36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6" spans="63:63" x14ac:dyDescent="0.25">
      <c r="BK36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7" spans="63:63" x14ac:dyDescent="0.25">
      <c r="BK36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8" spans="63:63" x14ac:dyDescent="0.25">
      <c r="BK36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19" spans="63:63" x14ac:dyDescent="0.25">
      <c r="BK36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0" spans="63:63" x14ac:dyDescent="0.25">
      <c r="BK36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1" spans="63:63" x14ac:dyDescent="0.25">
      <c r="BK36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2" spans="63:63" x14ac:dyDescent="0.25">
      <c r="BK36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3" spans="63:63" x14ac:dyDescent="0.25">
      <c r="BK36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4" spans="63:63" x14ac:dyDescent="0.25">
      <c r="BK36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5" spans="63:63" x14ac:dyDescent="0.25">
      <c r="BK36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6" spans="63:63" x14ac:dyDescent="0.25">
      <c r="BK36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7" spans="63:63" x14ac:dyDescent="0.25">
      <c r="BK36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8" spans="63:63" x14ac:dyDescent="0.25">
      <c r="BK36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29" spans="63:63" x14ac:dyDescent="0.25">
      <c r="BK36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0" spans="63:63" x14ac:dyDescent="0.25">
      <c r="BK36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1" spans="63:63" x14ac:dyDescent="0.25">
      <c r="BK36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2" spans="63:63" x14ac:dyDescent="0.25">
      <c r="BK36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3" spans="63:63" x14ac:dyDescent="0.25">
      <c r="BK36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4" spans="63:63" x14ac:dyDescent="0.25">
      <c r="BK36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5" spans="63:63" x14ac:dyDescent="0.25">
      <c r="BK36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6" spans="63:63" x14ac:dyDescent="0.25">
      <c r="BK36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7" spans="63:63" x14ac:dyDescent="0.25">
      <c r="BK36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8" spans="63:63" x14ac:dyDescent="0.25">
      <c r="BK36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39" spans="63:63" x14ac:dyDescent="0.25">
      <c r="BK36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0" spans="63:63" x14ac:dyDescent="0.25">
      <c r="BK36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1" spans="63:63" x14ac:dyDescent="0.25">
      <c r="BK36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2" spans="63:63" x14ac:dyDescent="0.25">
      <c r="BK36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3" spans="63:63" x14ac:dyDescent="0.25">
      <c r="BK36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4" spans="63:63" x14ac:dyDescent="0.25">
      <c r="BK36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5" spans="63:63" x14ac:dyDescent="0.25">
      <c r="BK36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6" spans="63:63" x14ac:dyDescent="0.25">
      <c r="BK36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7" spans="63:63" x14ac:dyDescent="0.25">
      <c r="BK36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8" spans="63:63" x14ac:dyDescent="0.25">
      <c r="BK36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49" spans="63:63" x14ac:dyDescent="0.25">
      <c r="BK36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0" spans="63:63" x14ac:dyDescent="0.25">
      <c r="BK36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1" spans="63:63" x14ac:dyDescent="0.25">
      <c r="BK36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2" spans="63:63" x14ac:dyDescent="0.25">
      <c r="BK36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3" spans="63:63" x14ac:dyDescent="0.25">
      <c r="BK36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4" spans="63:63" x14ac:dyDescent="0.25">
      <c r="BK36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5" spans="63:63" x14ac:dyDescent="0.25">
      <c r="BK36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6" spans="63:63" x14ac:dyDescent="0.25">
      <c r="BK36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7" spans="63:63" x14ac:dyDescent="0.25">
      <c r="BK36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8" spans="63:63" x14ac:dyDescent="0.25">
      <c r="BK36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59" spans="63:63" x14ac:dyDescent="0.25">
      <c r="BK36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0" spans="63:63" x14ac:dyDescent="0.25">
      <c r="BK36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1" spans="63:63" x14ac:dyDescent="0.25">
      <c r="BK36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2" spans="63:63" x14ac:dyDescent="0.25">
      <c r="BK36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3" spans="63:63" x14ac:dyDescent="0.25">
      <c r="BK36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4" spans="63:63" x14ac:dyDescent="0.25">
      <c r="BK36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5" spans="63:63" x14ac:dyDescent="0.25">
      <c r="BK36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6" spans="63:63" x14ac:dyDescent="0.25">
      <c r="BK36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7" spans="63:63" x14ac:dyDescent="0.25">
      <c r="BK36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8" spans="63:63" x14ac:dyDescent="0.25">
      <c r="BK36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69" spans="63:63" x14ac:dyDescent="0.25">
      <c r="BK36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0" spans="63:63" x14ac:dyDescent="0.25">
      <c r="BK36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1" spans="63:63" x14ac:dyDescent="0.25">
      <c r="BK36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2" spans="63:63" x14ac:dyDescent="0.25">
      <c r="BK36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3" spans="63:63" x14ac:dyDescent="0.25">
      <c r="BK36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4" spans="63:63" x14ac:dyDescent="0.25">
      <c r="BK36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5" spans="63:63" x14ac:dyDescent="0.25">
      <c r="BK36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6" spans="63:63" x14ac:dyDescent="0.25">
      <c r="BK36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7" spans="63:63" x14ac:dyDescent="0.25">
      <c r="BK36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8" spans="63:63" x14ac:dyDescent="0.25">
      <c r="BK36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79" spans="63:63" x14ac:dyDescent="0.25">
      <c r="BK36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0" spans="63:63" x14ac:dyDescent="0.25">
      <c r="BK36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1" spans="63:63" x14ac:dyDescent="0.25">
      <c r="BK36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2" spans="63:63" x14ac:dyDescent="0.25">
      <c r="BK36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3" spans="63:63" x14ac:dyDescent="0.25">
      <c r="BK36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4" spans="63:63" x14ac:dyDescent="0.25">
      <c r="BK36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5" spans="63:63" x14ac:dyDescent="0.25">
      <c r="BK36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6" spans="63:63" x14ac:dyDescent="0.25">
      <c r="BK36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7" spans="63:63" x14ac:dyDescent="0.25">
      <c r="BK36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8" spans="63:63" x14ac:dyDescent="0.25">
      <c r="BK36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89" spans="63:63" x14ac:dyDescent="0.25">
      <c r="BK36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0" spans="63:63" x14ac:dyDescent="0.25">
      <c r="BK36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1" spans="63:63" x14ac:dyDescent="0.25">
      <c r="BK36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2" spans="63:63" x14ac:dyDescent="0.25">
      <c r="BK36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3" spans="63:63" x14ac:dyDescent="0.25">
      <c r="BK36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4" spans="63:63" x14ac:dyDescent="0.25">
      <c r="BK36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5" spans="63:63" x14ac:dyDescent="0.25">
      <c r="BK36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6" spans="63:63" x14ac:dyDescent="0.25">
      <c r="BK36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7" spans="63:63" x14ac:dyDescent="0.25">
      <c r="BK36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8" spans="63:63" x14ac:dyDescent="0.25">
      <c r="BK36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699" spans="63:63" x14ac:dyDescent="0.25">
      <c r="BK36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0" spans="63:63" x14ac:dyDescent="0.25">
      <c r="BK37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1" spans="63:63" x14ac:dyDescent="0.25">
      <c r="BK37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2" spans="63:63" x14ac:dyDescent="0.25">
      <c r="BK37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3" spans="63:63" x14ac:dyDescent="0.25">
      <c r="BK37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4" spans="63:63" x14ac:dyDescent="0.25">
      <c r="BK37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5" spans="63:63" x14ac:dyDescent="0.25">
      <c r="BK37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6" spans="63:63" x14ac:dyDescent="0.25">
      <c r="BK37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7" spans="63:63" x14ac:dyDescent="0.25">
      <c r="BK37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8" spans="63:63" x14ac:dyDescent="0.25">
      <c r="BK37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09" spans="63:63" x14ac:dyDescent="0.25">
      <c r="BK37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0" spans="63:63" x14ac:dyDescent="0.25">
      <c r="BK37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1" spans="63:63" x14ac:dyDescent="0.25">
      <c r="BK37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2" spans="63:63" x14ac:dyDescent="0.25">
      <c r="BK37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3" spans="63:63" x14ac:dyDescent="0.25">
      <c r="BK37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4" spans="63:63" x14ac:dyDescent="0.25">
      <c r="BK37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5" spans="63:63" x14ac:dyDescent="0.25">
      <c r="BK37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6" spans="63:63" x14ac:dyDescent="0.25">
      <c r="BK37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7" spans="63:63" x14ac:dyDescent="0.25">
      <c r="BK37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8" spans="63:63" x14ac:dyDescent="0.25">
      <c r="BK37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19" spans="63:63" x14ac:dyDescent="0.25">
      <c r="BK37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0" spans="63:63" x14ac:dyDescent="0.25">
      <c r="BK37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1" spans="63:63" x14ac:dyDescent="0.25">
      <c r="BK37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2" spans="63:63" x14ac:dyDescent="0.25">
      <c r="BK37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3" spans="63:63" x14ac:dyDescent="0.25">
      <c r="BK37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4" spans="63:63" x14ac:dyDescent="0.25">
      <c r="BK37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5" spans="63:63" x14ac:dyDescent="0.25">
      <c r="BK37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6" spans="63:63" x14ac:dyDescent="0.25">
      <c r="BK37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7" spans="63:63" x14ac:dyDescent="0.25">
      <c r="BK37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8" spans="63:63" x14ac:dyDescent="0.25">
      <c r="BK37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29" spans="63:63" x14ac:dyDescent="0.25">
      <c r="BK37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0" spans="63:63" x14ac:dyDescent="0.25">
      <c r="BK37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1" spans="63:63" x14ac:dyDescent="0.25">
      <c r="BK37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2" spans="63:63" x14ac:dyDescent="0.25">
      <c r="BK37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3" spans="63:63" x14ac:dyDescent="0.25">
      <c r="BK37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4" spans="63:63" x14ac:dyDescent="0.25">
      <c r="BK37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5" spans="63:63" x14ac:dyDescent="0.25">
      <c r="BK37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6" spans="63:63" x14ac:dyDescent="0.25">
      <c r="BK37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7" spans="63:63" x14ac:dyDescent="0.25">
      <c r="BK37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8" spans="63:63" x14ac:dyDescent="0.25">
      <c r="BK37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39" spans="63:63" x14ac:dyDescent="0.25">
      <c r="BK37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0" spans="63:63" x14ac:dyDescent="0.25">
      <c r="BK37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1" spans="63:63" x14ac:dyDescent="0.25">
      <c r="BK37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2" spans="63:63" x14ac:dyDescent="0.25">
      <c r="BK37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3" spans="63:63" x14ac:dyDescent="0.25">
      <c r="BK37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4" spans="63:63" x14ac:dyDescent="0.25">
      <c r="BK37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5" spans="63:63" x14ac:dyDescent="0.25">
      <c r="BK37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6" spans="63:63" x14ac:dyDescent="0.25">
      <c r="BK37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7" spans="63:63" x14ac:dyDescent="0.25">
      <c r="BK37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8" spans="63:63" x14ac:dyDescent="0.25">
      <c r="BK37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49" spans="63:63" x14ac:dyDescent="0.25">
      <c r="BK37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0" spans="63:63" x14ac:dyDescent="0.25">
      <c r="BK37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1" spans="63:63" x14ac:dyDescent="0.25">
      <c r="BK37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2" spans="63:63" x14ac:dyDescent="0.25">
      <c r="BK37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3" spans="63:63" x14ac:dyDescent="0.25">
      <c r="BK37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4" spans="63:63" x14ac:dyDescent="0.25">
      <c r="BK37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5" spans="63:63" x14ac:dyDescent="0.25">
      <c r="BK37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6" spans="63:63" x14ac:dyDescent="0.25">
      <c r="BK37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7" spans="63:63" x14ac:dyDescent="0.25">
      <c r="BK37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8" spans="63:63" x14ac:dyDescent="0.25">
      <c r="BK37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59" spans="63:63" x14ac:dyDescent="0.25">
      <c r="BK37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0" spans="63:63" x14ac:dyDescent="0.25">
      <c r="BK37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1" spans="63:63" x14ac:dyDescent="0.25">
      <c r="BK37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2" spans="63:63" x14ac:dyDescent="0.25">
      <c r="BK37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3" spans="63:63" x14ac:dyDescent="0.25">
      <c r="BK37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4" spans="63:63" x14ac:dyDescent="0.25">
      <c r="BK37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5" spans="63:63" x14ac:dyDescent="0.25">
      <c r="BK37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6" spans="63:63" x14ac:dyDescent="0.25">
      <c r="BK37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7" spans="63:63" x14ac:dyDescent="0.25">
      <c r="BK37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8" spans="63:63" x14ac:dyDescent="0.25">
      <c r="BK37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69" spans="63:63" x14ac:dyDescent="0.25">
      <c r="BK37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0" spans="63:63" x14ac:dyDescent="0.25">
      <c r="BK37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1" spans="63:63" x14ac:dyDescent="0.25">
      <c r="BK37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2" spans="63:63" x14ac:dyDescent="0.25">
      <c r="BK37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3" spans="63:63" x14ac:dyDescent="0.25">
      <c r="BK37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4" spans="63:63" x14ac:dyDescent="0.25">
      <c r="BK37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5" spans="63:63" x14ac:dyDescent="0.25">
      <c r="BK37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6" spans="63:63" x14ac:dyDescent="0.25">
      <c r="BK37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7" spans="63:63" x14ac:dyDescent="0.25">
      <c r="BK37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8" spans="63:63" x14ac:dyDescent="0.25">
      <c r="BK37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79" spans="63:63" x14ac:dyDescent="0.25">
      <c r="BK37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0" spans="63:63" x14ac:dyDescent="0.25">
      <c r="BK37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1" spans="63:63" x14ac:dyDescent="0.25">
      <c r="BK37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2" spans="63:63" x14ac:dyDescent="0.25">
      <c r="BK37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3" spans="63:63" x14ac:dyDescent="0.25">
      <c r="BK37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4" spans="63:63" x14ac:dyDescent="0.25">
      <c r="BK37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5" spans="63:63" x14ac:dyDescent="0.25">
      <c r="BK37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6" spans="63:63" x14ac:dyDescent="0.25">
      <c r="BK37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7" spans="63:63" x14ac:dyDescent="0.25">
      <c r="BK37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8" spans="63:63" x14ac:dyDescent="0.25">
      <c r="BK37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89" spans="63:63" x14ac:dyDescent="0.25">
      <c r="BK37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0" spans="63:63" x14ac:dyDescent="0.25">
      <c r="BK37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1" spans="63:63" x14ac:dyDescent="0.25">
      <c r="BK37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2" spans="63:63" x14ac:dyDescent="0.25">
      <c r="BK37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3" spans="63:63" x14ac:dyDescent="0.25">
      <c r="BK37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4" spans="63:63" x14ac:dyDescent="0.25">
      <c r="BK37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5" spans="63:63" x14ac:dyDescent="0.25">
      <c r="BK37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6" spans="63:63" x14ac:dyDescent="0.25">
      <c r="BK37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7" spans="63:63" x14ac:dyDescent="0.25">
      <c r="BK37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8" spans="63:63" x14ac:dyDescent="0.25">
      <c r="BK37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799" spans="63:63" x14ac:dyDescent="0.25">
      <c r="BK37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0" spans="63:63" x14ac:dyDescent="0.25">
      <c r="BK38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1" spans="63:63" x14ac:dyDescent="0.25">
      <c r="BK38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2" spans="63:63" x14ac:dyDescent="0.25">
      <c r="BK38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3" spans="63:63" x14ac:dyDescent="0.25">
      <c r="BK38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4" spans="63:63" x14ac:dyDescent="0.25">
      <c r="BK38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5" spans="63:63" x14ac:dyDescent="0.25">
      <c r="BK38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6" spans="63:63" x14ac:dyDescent="0.25">
      <c r="BK38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7" spans="63:63" x14ac:dyDescent="0.25">
      <c r="BK38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8" spans="63:63" x14ac:dyDescent="0.25">
      <c r="BK38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09" spans="63:63" x14ac:dyDescent="0.25">
      <c r="BK38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0" spans="63:63" x14ac:dyDescent="0.25">
      <c r="BK38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1" spans="63:63" x14ac:dyDescent="0.25">
      <c r="BK38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2" spans="63:63" x14ac:dyDescent="0.25">
      <c r="BK38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3" spans="63:63" x14ac:dyDescent="0.25">
      <c r="BK38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4" spans="63:63" x14ac:dyDescent="0.25">
      <c r="BK38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5" spans="63:63" x14ac:dyDescent="0.25">
      <c r="BK38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6" spans="63:63" x14ac:dyDescent="0.25">
      <c r="BK38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7" spans="63:63" x14ac:dyDescent="0.25">
      <c r="BK38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8" spans="63:63" x14ac:dyDescent="0.25">
      <c r="BK38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19" spans="63:63" x14ac:dyDescent="0.25">
      <c r="BK38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0" spans="63:63" x14ac:dyDescent="0.25">
      <c r="BK38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1" spans="63:63" x14ac:dyDescent="0.25">
      <c r="BK38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2" spans="63:63" x14ac:dyDescent="0.25">
      <c r="BK38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3" spans="63:63" x14ac:dyDescent="0.25">
      <c r="BK38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4" spans="63:63" x14ac:dyDescent="0.25">
      <c r="BK38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5" spans="63:63" x14ac:dyDescent="0.25">
      <c r="BK38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6" spans="63:63" x14ac:dyDescent="0.25">
      <c r="BK38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7" spans="63:63" x14ac:dyDescent="0.25">
      <c r="BK38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8" spans="63:63" x14ac:dyDescent="0.25">
      <c r="BK38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29" spans="63:63" x14ac:dyDescent="0.25">
      <c r="BK38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0" spans="63:63" x14ac:dyDescent="0.25">
      <c r="BK38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1" spans="63:63" x14ac:dyDescent="0.25">
      <c r="BK38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2" spans="63:63" x14ac:dyDescent="0.25">
      <c r="BK38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3" spans="63:63" x14ac:dyDescent="0.25">
      <c r="BK38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4" spans="63:63" x14ac:dyDescent="0.25">
      <c r="BK38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5" spans="63:63" x14ac:dyDescent="0.25">
      <c r="BK38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6" spans="63:63" x14ac:dyDescent="0.25">
      <c r="BK38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7" spans="63:63" x14ac:dyDescent="0.25">
      <c r="BK38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8" spans="63:63" x14ac:dyDescent="0.25">
      <c r="BK38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39" spans="63:63" x14ac:dyDescent="0.25">
      <c r="BK38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0" spans="63:63" x14ac:dyDescent="0.25">
      <c r="BK38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1" spans="63:63" x14ac:dyDescent="0.25">
      <c r="BK38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2" spans="63:63" x14ac:dyDescent="0.25">
      <c r="BK38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3" spans="63:63" x14ac:dyDescent="0.25">
      <c r="BK38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4" spans="63:63" x14ac:dyDescent="0.25">
      <c r="BK38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5" spans="63:63" x14ac:dyDescent="0.25">
      <c r="BK38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6" spans="63:63" x14ac:dyDescent="0.25">
      <c r="BK38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7" spans="63:63" x14ac:dyDescent="0.25">
      <c r="BK38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8" spans="63:63" x14ac:dyDescent="0.25">
      <c r="BK38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49" spans="63:63" x14ac:dyDescent="0.25">
      <c r="BK38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0" spans="63:63" x14ac:dyDescent="0.25">
      <c r="BK38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1" spans="63:63" x14ac:dyDescent="0.25">
      <c r="BK38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2" spans="63:63" x14ac:dyDescent="0.25">
      <c r="BK38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3" spans="63:63" x14ac:dyDescent="0.25">
      <c r="BK38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4" spans="63:63" x14ac:dyDescent="0.25">
      <c r="BK38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5" spans="63:63" x14ac:dyDescent="0.25">
      <c r="BK38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6" spans="63:63" x14ac:dyDescent="0.25">
      <c r="BK38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7" spans="63:63" x14ac:dyDescent="0.25">
      <c r="BK38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8" spans="63:63" x14ac:dyDescent="0.25">
      <c r="BK38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59" spans="63:63" x14ac:dyDescent="0.25">
      <c r="BK38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0" spans="63:63" x14ac:dyDescent="0.25">
      <c r="BK38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1" spans="63:63" x14ac:dyDescent="0.25">
      <c r="BK38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2" spans="63:63" x14ac:dyDescent="0.25">
      <c r="BK38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3" spans="63:63" x14ac:dyDescent="0.25">
      <c r="BK38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4" spans="63:63" x14ac:dyDescent="0.25">
      <c r="BK38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5" spans="63:63" x14ac:dyDescent="0.25">
      <c r="BK38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6" spans="63:63" x14ac:dyDescent="0.25">
      <c r="BK38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7" spans="63:63" x14ac:dyDescent="0.25">
      <c r="BK38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8" spans="63:63" x14ac:dyDescent="0.25">
      <c r="BK38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69" spans="63:63" x14ac:dyDescent="0.25">
      <c r="BK38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0" spans="63:63" x14ac:dyDescent="0.25">
      <c r="BK38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1" spans="63:63" x14ac:dyDescent="0.25">
      <c r="BK38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2" spans="63:63" x14ac:dyDescent="0.25">
      <c r="BK38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3" spans="63:63" x14ac:dyDescent="0.25">
      <c r="BK38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4" spans="63:63" x14ac:dyDescent="0.25">
      <c r="BK38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5" spans="63:63" x14ac:dyDescent="0.25">
      <c r="BK38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6" spans="63:63" x14ac:dyDescent="0.25">
      <c r="BK38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7" spans="63:63" x14ac:dyDescent="0.25">
      <c r="BK38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8" spans="63:63" x14ac:dyDescent="0.25">
      <c r="BK38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79" spans="63:63" x14ac:dyDescent="0.25">
      <c r="BK38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0" spans="63:63" x14ac:dyDescent="0.25">
      <c r="BK38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1" spans="63:63" x14ac:dyDescent="0.25">
      <c r="BK38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2" spans="63:63" x14ac:dyDescent="0.25">
      <c r="BK38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3" spans="63:63" x14ac:dyDescent="0.25">
      <c r="BK38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4" spans="63:63" x14ac:dyDescent="0.25">
      <c r="BK38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5" spans="63:63" x14ac:dyDescent="0.25">
      <c r="BK38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6" spans="63:63" x14ac:dyDescent="0.25">
      <c r="BK38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7" spans="63:63" x14ac:dyDescent="0.25">
      <c r="BK38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8" spans="63:63" x14ac:dyDescent="0.25">
      <c r="BK38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89" spans="63:63" x14ac:dyDescent="0.25">
      <c r="BK38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0" spans="63:63" x14ac:dyDescent="0.25">
      <c r="BK38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1" spans="63:63" x14ac:dyDescent="0.25">
      <c r="BK38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2" spans="63:63" x14ac:dyDescent="0.25">
      <c r="BK38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3" spans="63:63" x14ac:dyDescent="0.25">
      <c r="BK38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4" spans="63:63" x14ac:dyDescent="0.25">
      <c r="BK38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5" spans="63:63" x14ac:dyDescent="0.25">
      <c r="BK38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6" spans="63:63" x14ac:dyDescent="0.25">
      <c r="BK38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7" spans="63:63" x14ac:dyDescent="0.25">
      <c r="BK38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8" spans="63:63" x14ac:dyDescent="0.25">
      <c r="BK38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899" spans="63:63" x14ac:dyDescent="0.25">
      <c r="BK38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0" spans="63:63" x14ac:dyDescent="0.25">
      <c r="BK39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1" spans="63:63" x14ac:dyDescent="0.25">
      <c r="BK39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2" spans="63:63" x14ac:dyDescent="0.25">
      <c r="BK39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3" spans="63:63" x14ac:dyDescent="0.25">
      <c r="BK39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4" spans="63:63" x14ac:dyDescent="0.25">
      <c r="BK39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5" spans="63:63" x14ac:dyDescent="0.25">
      <c r="BK39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6" spans="63:63" x14ac:dyDescent="0.25">
      <c r="BK39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7" spans="63:63" x14ac:dyDescent="0.25">
      <c r="BK39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8" spans="63:63" x14ac:dyDescent="0.25">
      <c r="BK39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09" spans="63:63" x14ac:dyDescent="0.25">
      <c r="BK39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0" spans="63:63" x14ac:dyDescent="0.25">
      <c r="BK39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1" spans="63:63" x14ac:dyDescent="0.25">
      <c r="BK39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2" spans="63:63" x14ac:dyDescent="0.25">
      <c r="BK39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3" spans="63:63" x14ac:dyDescent="0.25">
      <c r="BK39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4" spans="63:63" x14ac:dyDescent="0.25">
      <c r="BK39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5" spans="63:63" x14ac:dyDescent="0.25">
      <c r="BK39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6" spans="63:63" x14ac:dyDescent="0.25">
      <c r="BK39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7" spans="63:63" x14ac:dyDescent="0.25">
      <c r="BK39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8" spans="63:63" x14ac:dyDescent="0.25">
      <c r="BK39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19" spans="63:63" x14ac:dyDescent="0.25">
      <c r="BK39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0" spans="63:63" x14ac:dyDescent="0.25">
      <c r="BK39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1" spans="63:63" x14ac:dyDescent="0.25">
      <c r="BK39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2" spans="63:63" x14ac:dyDescent="0.25">
      <c r="BK39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3" spans="63:63" x14ac:dyDescent="0.25">
      <c r="BK39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4" spans="63:63" x14ac:dyDescent="0.25">
      <c r="BK39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5" spans="63:63" x14ac:dyDescent="0.25">
      <c r="BK39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6" spans="63:63" x14ac:dyDescent="0.25">
      <c r="BK39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7" spans="63:63" x14ac:dyDescent="0.25">
      <c r="BK39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8" spans="63:63" x14ac:dyDescent="0.25">
      <c r="BK39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29" spans="63:63" x14ac:dyDescent="0.25">
      <c r="BK39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0" spans="63:63" x14ac:dyDescent="0.25">
      <c r="BK39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1" spans="63:63" x14ac:dyDescent="0.25">
      <c r="BK39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2" spans="63:63" x14ac:dyDescent="0.25">
      <c r="BK39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3" spans="63:63" x14ac:dyDescent="0.25">
      <c r="BK39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4" spans="63:63" x14ac:dyDescent="0.25">
      <c r="BK39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5" spans="63:63" x14ac:dyDescent="0.25">
      <c r="BK39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6" spans="63:63" x14ac:dyDescent="0.25">
      <c r="BK39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7" spans="63:63" x14ac:dyDescent="0.25">
      <c r="BK39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8" spans="63:63" x14ac:dyDescent="0.25">
      <c r="BK39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39" spans="63:63" x14ac:dyDescent="0.25">
      <c r="BK39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0" spans="63:63" x14ac:dyDescent="0.25">
      <c r="BK39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1" spans="63:63" x14ac:dyDescent="0.25">
      <c r="BK39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2" spans="63:63" x14ac:dyDescent="0.25">
      <c r="BK39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3" spans="63:63" x14ac:dyDescent="0.25">
      <c r="BK39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4" spans="63:63" x14ac:dyDescent="0.25">
      <c r="BK39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5" spans="63:63" x14ac:dyDescent="0.25">
      <c r="BK39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6" spans="63:63" x14ac:dyDescent="0.25">
      <c r="BK39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7" spans="63:63" x14ac:dyDescent="0.25">
      <c r="BK39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8" spans="63:63" x14ac:dyDescent="0.25">
      <c r="BK39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49" spans="63:63" x14ac:dyDescent="0.25">
      <c r="BK39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0" spans="63:63" x14ac:dyDescent="0.25">
      <c r="BK39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1" spans="63:63" x14ac:dyDescent="0.25">
      <c r="BK39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2" spans="63:63" x14ac:dyDescent="0.25">
      <c r="BK39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3" spans="63:63" x14ac:dyDescent="0.25">
      <c r="BK39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4" spans="63:63" x14ac:dyDescent="0.25">
      <c r="BK39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5" spans="63:63" x14ac:dyDescent="0.25">
      <c r="BK39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6" spans="63:63" x14ac:dyDescent="0.25">
      <c r="BK39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7" spans="63:63" x14ac:dyDescent="0.25">
      <c r="BK39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8" spans="63:63" x14ac:dyDescent="0.25">
      <c r="BK39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59" spans="63:63" x14ac:dyDescent="0.25">
      <c r="BK39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0" spans="63:63" x14ac:dyDescent="0.25">
      <c r="BK39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1" spans="63:63" x14ac:dyDescent="0.25">
      <c r="BK39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2" spans="63:63" x14ac:dyDescent="0.25">
      <c r="BK39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3" spans="63:63" x14ac:dyDescent="0.25">
      <c r="BK39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4" spans="63:63" x14ac:dyDescent="0.25">
      <c r="BK39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5" spans="63:63" x14ac:dyDescent="0.25">
      <c r="BK39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6" spans="63:63" x14ac:dyDescent="0.25">
      <c r="BK39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7" spans="63:63" x14ac:dyDescent="0.25">
      <c r="BK39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8" spans="63:63" x14ac:dyDescent="0.25">
      <c r="BK39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69" spans="63:63" x14ac:dyDescent="0.25">
      <c r="BK39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0" spans="63:63" x14ac:dyDescent="0.25">
      <c r="BK39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1" spans="63:63" x14ac:dyDescent="0.25">
      <c r="BK39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2" spans="63:63" x14ac:dyDescent="0.25">
      <c r="BK39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3" spans="63:63" x14ac:dyDescent="0.25">
      <c r="BK39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4" spans="63:63" x14ac:dyDescent="0.25">
      <c r="BK39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5" spans="63:63" x14ac:dyDescent="0.25">
      <c r="BK39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6" spans="63:63" x14ac:dyDescent="0.25">
      <c r="BK39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7" spans="63:63" x14ac:dyDescent="0.25">
      <c r="BK39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8" spans="63:63" x14ac:dyDescent="0.25">
      <c r="BK39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79" spans="63:63" x14ac:dyDescent="0.25">
      <c r="BK39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0" spans="63:63" x14ac:dyDescent="0.25">
      <c r="BK39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1" spans="63:63" x14ac:dyDescent="0.25">
      <c r="BK39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2" spans="63:63" x14ac:dyDescent="0.25">
      <c r="BK39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3" spans="63:63" x14ac:dyDescent="0.25">
      <c r="BK39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4" spans="63:63" x14ac:dyDescent="0.25">
      <c r="BK39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5" spans="63:63" x14ac:dyDescent="0.25">
      <c r="BK39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6" spans="63:63" x14ac:dyDescent="0.25">
      <c r="BK39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7" spans="63:63" x14ac:dyDescent="0.25">
      <c r="BK39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8" spans="63:63" x14ac:dyDescent="0.25">
      <c r="BK39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89" spans="63:63" x14ac:dyDescent="0.25">
      <c r="BK39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0" spans="63:63" x14ac:dyDescent="0.25">
      <c r="BK39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1" spans="63:63" x14ac:dyDescent="0.25">
      <c r="BK39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2" spans="63:63" x14ac:dyDescent="0.25">
      <c r="BK39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3" spans="63:63" x14ac:dyDescent="0.25">
      <c r="BK39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4" spans="63:63" x14ac:dyDescent="0.25">
      <c r="BK39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5" spans="63:63" x14ac:dyDescent="0.25">
      <c r="BK39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6" spans="63:63" x14ac:dyDescent="0.25">
      <c r="BK39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7" spans="63:63" x14ac:dyDescent="0.25">
      <c r="BK39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8" spans="63:63" x14ac:dyDescent="0.25">
      <c r="BK39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3999" spans="63:63" x14ac:dyDescent="0.25">
      <c r="BK39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0" spans="63:63" x14ac:dyDescent="0.25">
      <c r="BK40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1" spans="63:63" x14ac:dyDescent="0.25">
      <c r="BK40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2" spans="63:63" x14ac:dyDescent="0.25">
      <c r="BK40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3" spans="63:63" x14ac:dyDescent="0.25">
      <c r="BK40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4" spans="63:63" x14ac:dyDescent="0.25">
      <c r="BK40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5" spans="63:63" x14ac:dyDescent="0.25">
      <c r="BK40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6" spans="63:63" x14ac:dyDescent="0.25">
      <c r="BK40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7" spans="63:63" x14ac:dyDescent="0.25">
      <c r="BK40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8" spans="63:63" x14ac:dyDescent="0.25">
      <c r="BK40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09" spans="63:63" x14ac:dyDescent="0.25">
      <c r="BK40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0" spans="63:63" x14ac:dyDescent="0.25">
      <c r="BK40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1" spans="63:63" x14ac:dyDescent="0.25">
      <c r="BK40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2" spans="63:63" x14ac:dyDescent="0.25">
      <c r="BK40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3" spans="63:63" x14ac:dyDescent="0.25">
      <c r="BK40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4" spans="63:63" x14ac:dyDescent="0.25">
      <c r="BK40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5" spans="63:63" x14ac:dyDescent="0.25">
      <c r="BK40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6" spans="63:63" x14ac:dyDescent="0.25">
      <c r="BK40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7" spans="63:63" x14ac:dyDescent="0.25">
      <c r="BK40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8" spans="63:63" x14ac:dyDescent="0.25">
      <c r="BK40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19" spans="63:63" x14ac:dyDescent="0.25">
      <c r="BK40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0" spans="63:63" x14ac:dyDescent="0.25">
      <c r="BK40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1" spans="63:63" x14ac:dyDescent="0.25">
      <c r="BK40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2" spans="63:63" x14ac:dyDescent="0.25">
      <c r="BK40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3" spans="63:63" x14ac:dyDescent="0.25">
      <c r="BK40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4" spans="63:63" x14ac:dyDescent="0.25">
      <c r="BK40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5" spans="63:63" x14ac:dyDescent="0.25">
      <c r="BK40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6" spans="63:63" x14ac:dyDescent="0.25">
      <c r="BK40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7" spans="63:63" x14ac:dyDescent="0.25">
      <c r="BK40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8" spans="63:63" x14ac:dyDescent="0.25">
      <c r="BK40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29" spans="63:63" x14ac:dyDescent="0.25">
      <c r="BK40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0" spans="63:63" x14ac:dyDescent="0.25">
      <c r="BK40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1" spans="63:63" x14ac:dyDescent="0.25">
      <c r="BK40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2" spans="63:63" x14ac:dyDescent="0.25">
      <c r="BK40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3" spans="63:63" x14ac:dyDescent="0.25">
      <c r="BK40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4" spans="63:63" x14ac:dyDescent="0.25">
      <c r="BK40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5" spans="63:63" x14ac:dyDescent="0.25">
      <c r="BK40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6" spans="63:63" x14ac:dyDescent="0.25">
      <c r="BK40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7" spans="63:63" x14ac:dyDescent="0.25">
      <c r="BK40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8" spans="63:63" x14ac:dyDescent="0.25">
      <c r="BK40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39" spans="63:63" x14ac:dyDescent="0.25">
      <c r="BK40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0" spans="63:63" x14ac:dyDescent="0.25">
      <c r="BK40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1" spans="63:63" x14ac:dyDescent="0.25">
      <c r="BK40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2" spans="63:63" x14ac:dyDescent="0.25">
      <c r="BK40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3" spans="63:63" x14ac:dyDescent="0.25">
      <c r="BK40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4" spans="63:63" x14ac:dyDescent="0.25">
      <c r="BK40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5" spans="63:63" x14ac:dyDescent="0.25">
      <c r="BK40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6" spans="63:63" x14ac:dyDescent="0.25">
      <c r="BK40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7" spans="63:63" x14ac:dyDescent="0.25">
      <c r="BK40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8" spans="63:63" x14ac:dyDescent="0.25">
      <c r="BK40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49" spans="63:63" x14ac:dyDescent="0.25">
      <c r="BK40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0" spans="63:63" x14ac:dyDescent="0.25">
      <c r="BK40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1" spans="63:63" x14ac:dyDescent="0.25">
      <c r="BK40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2" spans="63:63" x14ac:dyDescent="0.25">
      <c r="BK40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3" spans="63:63" x14ac:dyDescent="0.25">
      <c r="BK40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4" spans="63:63" x14ac:dyDescent="0.25">
      <c r="BK40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5" spans="63:63" x14ac:dyDescent="0.25">
      <c r="BK40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6" spans="63:63" x14ac:dyDescent="0.25">
      <c r="BK40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7" spans="63:63" x14ac:dyDescent="0.25">
      <c r="BK40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8" spans="63:63" x14ac:dyDescent="0.25">
      <c r="BK40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59" spans="63:63" x14ac:dyDescent="0.25">
      <c r="BK40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0" spans="63:63" x14ac:dyDescent="0.25">
      <c r="BK40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1" spans="63:63" x14ac:dyDescent="0.25">
      <c r="BK40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2" spans="63:63" x14ac:dyDescent="0.25">
      <c r="BK40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3" spans="63:63" x14ac:dyDescent="0.25">
      <c r="BK40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4" spans="63:63" x14ac:dyDescent="0.25">
      <c r="BK40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5" spans="63:63" x14ac:dyDescent="0.25">
      <c r="BK40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6" spans="63:63" x14ac:dyDescent="0.25">
      <c r="BK40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7" spans="63:63" x14ac:dyDescent="0.25">
      <c r="BK40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8" spans="63:63" x14ac:dyDescent="0.25">
      <c r="BK40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69" spans="63:63" x14ac:dyDescent="0.25">
      <c r="BK40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0" spans="63:63" x14ac:dyDescent="0.25">
      <c r="BK40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1" spans="63:63" x14ac:dyDescent="0.25">
      <c r="BK40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2" spans="63:63" x14ac:dyDescent="0.25">
      <c r="BK40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3" spans="63:63" x14ac:dyDescent="0.25">
      <c r="BK40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4" spans="63:63" x14ac:dyDescent="0.25">
      <c r="BK40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5" spans="63:63" x14ac:dyDescent="0.25">
      <c r="BK40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6" spans="63:63" x14ac:dyDescent="0.25">
      <c r="BK40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7" spans="63:63" x14ac:dyDescent="0.25">
      <c r="BK40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8" spans="63:63" x14ac:dyDescent="0.25">
      <c r="BK40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79" spans="63:63" x14ac:dyDescent="0.25">
      <c r="BK40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0" spans="63:63" x14ac:dyDescent="0.25">
      <c r="BK40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1" spans="63:63" x14ac:dyDescent="0.25">
      <c r="BK40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2" spans="63:63" x14ac:dyDescent="0.25">
      <c r="BK40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3" spans="63:63" x14ac:dyDescent="0.25">
      <c r="BK40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4" spans="63:63" x14ac:dyDescent="0.25">
      <c r="BK40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5" spans="63:63" x14ac:dyDescent="0.25">
      <c r="BK40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6" spans="63:63" x14ac:dyDescent="0.25">
      <c r="BK40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7" spans="63:63" x14ac:dyDescent="0.25">
      <c r="BK40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8" spans="63:63" x14ac:dyDescent="0.25">
      <c r="BK40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89" spans="63:63" x14ac:dyDescent="0.25">
      <c r="BK40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0" spans="63:63" x14ac:dyDescent="0.25">
      <c r="BK40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1" spans="63:63" x14ac:dyDescent="0.25">
      <c r="BK40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2" spans="63:63" x14ac:dyDescent="0.25">
      <c r="BK40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3" spans="63:63" x14ac:dyDescent="0.25">
      <c r="BK40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4" spans="63:63" x14ac:dyDescent="0.25">
      <c r="BK40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5" spans="63:63" x14ac:dyDescent="0.25">
      <c r="BK40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6" spans="63:63" x14ac:dyDescent="0.25">
      <c r="BK40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7" spans="63:63" x14ac:dyDescent="0.25">
      <c r="BK40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8" spans="63:63" x14ac:dyDescent="0.25">
      <c r="BK40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099" spans="63:63" x14ac:dyDescent="0.25">
      <c r="BK40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0" spans="63:63" x14ac:dyDescent="0.25">
      <c r="BK41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1" spans="63:63" x14ac:dyDescent="0.25">
      <c r="BK41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2" spans="63:63" x14ac:dyDescent="0.25">
      <c r="BK41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3" spans="63:63" x14ac:dyDescent="0.25">
      <c r="BK41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4" spans="63:63" x14ac:dyDescent="0.25">
      <c r="BK41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5" spans="63:63" x14ac:dyDescent="0.25">
      <c r="BK41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6" spans="63:63" x14ac:dyDescent="0.25">
      <c r="BK41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7" spans="63:63" x14ac:dyDescent="0.25">
      <c r="BK41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8" spans="63:63" x14ac:dyDescent="0.25">
      <c r="BK41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09" spans="63:63" x14ac:dyDescent="0.25">
      <c r="BK41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0" spans="63:63" x14ac:dyDescent="0.25">
      <c r="BK41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1" spans="63:63" x14ac:dyDescent="0.25">
      <c r="BK41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2" spans="63:63" x14ac:dyDescent="0.25">
      <c r="BK41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3" spans="63:63" x14ac:dyDescent="0.25">
      <c r="BK41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4" spans="63:63" x14ac:dyDescent="0.25">
      <c r="BK41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5" spans="63:63" x14ac:dyDescent="0.25">
      <c r="BK41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6" spans="63:63" x14ac:dyDescent="0.25">
      <c r="BK41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7" spans="63:63" x14ac:dyDescent="0.25">
      <c r="BK41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8" spans="63:63" x14ac:dyDescent="0.25">
      <c r="BK41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19" spans="63:63" x14ac:dyDescent="0.25">
      <c r="BK41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0" spans="63:63" x14ac:dyDescent="0.25">
      <c r="BK41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1" spans="63:63" x14ac:dyDescent="0.25">
      <c r="BK41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2" spans="63:63" x14ac:dyDescent="0.25">
      <c r="BK41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3" spans="63:63" x14ac:dyDescent="0.25">
      <c r="BK41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4" spans="63:63" x14ac:dyDescent="0.25">
      <c r="BK41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5" spans="63:63" x14ac:dyDescent="0.25">
      <c r="BK41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6" spans="63:63" x14ac:dyDescent="0.25">
      <c r="BK41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7" spans="63:63" x14ac:dyDescent="0.25">
      <c r="BK41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8" spans="63:63" x14ac:dyDescent="0.25">
      <c r="BK41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29" spans="63:63" x14ac:dyDescent="0.25">
      <c r="BK41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0" spans="63:63" x14ac:dyDescent="0.25">
      <c r="BK41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1" spans="63:63" x14ac:dyDescent="0.25">
      <c r="BK41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2" spans="63:63" x14ac:dyDescent="0.25">
      <c r="BK41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3" spans="63:63" x14ac:dyDescent="0.25">
      <c r="BK41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4" spans="63:63" x14ac:dyDescent="0.25">
      <c r="BK41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5" spans="63:63" x14ac:dyDescent="0.25">
      <c r="BK41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6" spans="63:63" x14ac:dyDescent="0.25">
      <c r="BK41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7" spans="63:63" x14ac:dyDescent="0.25">
      <c r="BK41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8" spans="63:63" x14ac:dyDescent="0.25">
      <c r="BK41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39" spans="63:63" x14ac:dyDescent="0.25">
      <c r="BK41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0" spans="63:63" x14ac:dyDescent="0.25">
      <c r="BK41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1" spans="63:63" x14ac:dyDescent="0.25">
      <c r="BK41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2" spans="63:63" x14ac:dyDescent="0.25">
      <c r="BK41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3" spans="63:63" x14ac:dyDescent="0.25">
      <c r="BK41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4" spans="63:63" x14ac:dyDescent="0.25">
      <c r="BK41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5" spans="63:63" x14ac:dyDescent="0.25">
      <c r="BK41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6" spans="63:63" x14ac:dyDescent="0.25">
      <c r="BK41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7" spans="63:63" x14ac:dyDescent="0.25">
      <c r="BK41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8" spans="63:63" x14ac:dyDescent="0.25">
      <c r="BK41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49" spans="63:63" x14ac:dyDescent="0.25">
      <c r="BK41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0" spans="63:63" x14ac:dyDescent="0.25">
      <c r="BK41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1" spans="63:63" x14ac:dyDescent="0.25">
      <c r="BK41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2" spans="63:63" x14ac:dyDescent="0.25">
      <c r="BK41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3" spans="63:63" x14ac:dyDescent="0.25">
      <c r="BK41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4" spans="63:63" x14ac:dyDescent="0.25">
      <c r="BK41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5" spans="63:63" x14ac:dyDescent="0.25">
      <c r="BK41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6" spans="63:63" x14ac:dyDescent="0.25">
      <c r="BK41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7" spans="63:63" x14ac:dyDescent="0.25">
      <c r="BK41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8" spans="63:63" x14ac:dyDescent="0.25">
      <c r="BK41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59" spans="63:63" x14ac:dyDescent="0.25">
      <c r="BK41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0" spans="63:63" x14ac:dyDescent="0.25">
      <c r="BK41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1" spans="63:63" x14ac:dyDescent="0.25">
      <c r="BK41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2" spans="63:63" x14ac:dyDescent="0.25">
      <c r="BK41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3" spans="63:63" x14ac:dyDescent="0.25">
      <c r="BK41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4" spans="63:63" x14ac:dyDescent="0.25">
      <c r="BK41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5" spans="63:63" x14ac:dyDescent="0.25">
      <c r="BK41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6" spans="63:63" x14ac:dyDescent="0.25">
      <c r="BK41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7" spans="63:63" x14ac:dyDescent="0.25">
      <c r="BK41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8" spans="63:63" x14ac:dyDescent="0.25">
      <c r="BK41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69" spans="63:63" x14ac:dyDescent="0.25">
      <c r="BK41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0" spans="63:63" x14ac:dyDescent="0.25">
      <c r="BK41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1" spans="63:63" x14ac:dyDescent="0.25">
      <c r="BK41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2" spans="63:63" x14ac:dyDescent="0.25">
      <c r="BK41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3" spans="63:63" x14ac:dyDescent="0.25">
      <c r="BK41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4" spans="63:63" x14ac:dyDescent="0.25">
      <c r="BK41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5" spans="63:63" x14ac:dyDescent="0.25">
      <c r="BK41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6" spans="63:63" x14ac:dyDescent="0.25">
      <c r="BK41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7" spans="63:63" x14ac:dyDescent="0.25">
      <c r="BK41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8" spans="63:63" x14ac:dyDescent="0.25">
      <c r="BK41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79" spans="63:63" x14ac:dyDescent="0.25">
      <c r="BK41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0" spans="63:63" x14ac:dyDescent="0.25">
      <c r="BK41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1" spans="63:63" x14ac:dyDescent="0.25">
      <c r="BK41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2" spans="63:63" x14ac:dyDescent="0.25">
      <c r="BK41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3" spans="63:63" x14ac:dyDescent="0.25">
      <c r="BK41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4" spans="63:63" x14ac:dyDescent="0.25">
      <c r="BK41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5" spans="63:63" x14ac:dyDescent="0.25">
      <c r="BK41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6" spans="63:63" x14ac:dyDescent="0.25">
      <c r="BK41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7" spans="63:63" x14ac:dyDescent="0.25">
      <c r="BK41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8" spans="63:63" x14ac:dyDescent="0.25">
      <c r="BK41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89" spans="63:63" x14ac:dyDescent="0.25">
      <c r="BK41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0" spans="63:63" x14ac:dyDescent="0.25">
      <c r="BK41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1" spans="63:63" x14ac:dyDescent="0.25">
      <c r="BK41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2" spans="63:63" x14ac:dyDescent="0.25">
      <c r="BK41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3" spans="63:63" x14ac:dyDescent="0.25">
      <c r="BK41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4" spans="63:63" x14ac:dyDescent="0.25">
      <c r="BK41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5" spans="63:63" x14ac:dyDescent="0.25">
      <c r="BK41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6" spans="63:63" x14ac:dyDescent="0.25">
      <c r="BK41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7" spans="63:63" x14ac:dyDescent="0.25">
      <c r="BK41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8" spans="63:63" x14ac:dyDescent="0.25">
      <c r="BK41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199" spans="63:63" x14ac:dyDescent="0.25">
      <c r="BK41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0" spans="63:63" x14ac:dyDescent="0.25">
      <c r="BK42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1" spans="63:63" x14ac:dyDescent="0.25">
      <c r="BK42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2" spans="63:63" x14ac:dyDescent="0.25">
      <c r="BK42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3" spans="63:63" x14ac:dyDescent="0.25">
      <c r="BK42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4" spans="63:63" x14ac:dyDescent="0.25">
      <c r="BK42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5" spans="63:63" x14ac:dyDescent="0.25">
      <c r="BK42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6" spans="63:63" x14ac:dyDescent="0.25">
      <c r="BK42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7" spans="63:63" x14ac:dyDescent="0.25">
      <c r="BK42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8" spans="63:63" x14ac:dyDescent="0.25">
      <c r="BK42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09" spans="63:63" x14ac:dyDescent="0.25">
      <c r="BK42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0" spans="63:63" x14ac:dyDescent="0.25">
      <c r="BK42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1" spans="63:63" x14ac:dyDescent="0.25">
      <c r="BK42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2" spans="63:63" x14ac:dyDescent="0.25">
      <c r="BK42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3" spans="63:63" x14ac:dyDescent="0.25">
      <c r="BK42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4" spans="63:63" x14ac:dyDescent="0.25">
      <c r="BK42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5" spans="63:63" x14ac:dyDescent="0.25">
      <c r="BK42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6" spans="63:63" x14ac:dyDescent="0.25">
      <c r="BK42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7" spans="63:63" x14ac:dyDescent="0.25">
      <c r="BK42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8" spans="63:63" x14ac:dyDescent="0.25">
      <c r="BK42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19" spans="63:63" x14ac:dyDescent="0.25">
      <c r="BK42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0" spans="63:63" x14ac:dyDescent="0.25">
      <c r="BK42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1" spans="63:63" x14ac:dyDescent="0.25">
      <c r="BK42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2" spans="63:63" x14ac:dyDescent="0.25">
      <c r="BK42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3" spans="63:63" x14ac:dyDescent="0.25">
      <c r="BK42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4" spans="63:63" x14ac:dyDescent="0.25">
      <c r="BK42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5" spans="63:63" x14ac:dyDescent="0.25">
      <c r="BK42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6" spans="63:63" x14ac:dyDescent="0.25">
      <c r="BK42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7" spans="63:63" x14ac:dyDescent="0.25">
      <c r="BK42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8" spans="63:63" x14ac:dyDescent="0.25">
      <c r="BK42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29" spans="63:63" x14ac:dyDescent="0.25">
      <c r="BK42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0" spans="63:63" x14ac:dyDescent="0.25">
      <c r="BK42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1" spans="63:63" x14ac:dyDescent="0.25">
      <c r="BK42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2" spans="63:63" x14ac:dyDescent="0.25">
      <c r="BK42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3" spans="63:63" x14ac:dyDescent="0.25">
      <c r="BK42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4" spans="63:63" x14ac:dyDescent="0.25">
      <c r="BK42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5" spans="63:63" x14ac:dyDescent="0.25">
      <c r="BK42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6" spans="63:63" x14ac:dyDescent="0.25">
      <c r="BK42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7" spans="63:63" x14ac:dyDescent="0.25">
      <c r="BK42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8" spans="63:63" x14ac:dyDescent="0.25">
      <c r="BK42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39" spans="63:63" x14ac:dyDescent="0.25">
      <c r="BK42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0" spans="63:63" x14ac:dyDescent="0.25">
      <c r="BK42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1" spans="63:63" x14ac:dyDescent="0.25">
      <c r="BK42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2" spans="63:63" x14ac:dyDescent="0.25">
      <c r="BK42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3" spans="63:63" x14ac:dyDescent="0.25">
      <c r="BK42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4" spans="63:63" x14ac:dyDescent="0.25">
      <c r="BK42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5" spans="63:63" x14ac:dyDescent="0.25">
      <c r="BK42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6" spans="63:63" x14ac:dyDescent="0.25">
      <c r="BK42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7" spans="63:63" x14ac:dyDescent="0.25">
      <c r="BK42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8" spans="63:63" x14ac:dyDescent="0.25">
      <c r="BK42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49" spans="63:63" x14ac:dyDescent="0.25">
      <c r="BK42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0" spans="63:63" x14ac:dyDescent="0.25">
      <c r="BK42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1" spans="63:63" x14ac:dyDescent="0.25">
      <c r="BK42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2" spans="63:63" x14ac:dyDescent="0.25">
      <c r="BK42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3" spans="63:63" x14ac:dyDescent="0.25">
      <c r="BK42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4" spans="63:63" x14ac:dyDescent="0.25">
      <c r="BK42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5" spans="63:63" x14ac:dyDescent="0.25">
      <c r="BK42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6" spans="63:63" x14ac:dyDescent="0.25">
      <c r="BK42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7" spans="63:63" x14ac:dyDescent="0.25">
      <c r="BK42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8" spans="63:63" x14ac:dyDescent="0.25">
      <c r="BK42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59" spans="63:63" x14ac:dyDescent="0.25">
      <c r="BK42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0" spans="63:63" x14ac:dyDescent="0.25">
      <c r="BK42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1" spans="63:63" x14ac:dyDescent="0.25">
      <c r="BK42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2" spans="63:63" x14ac:dyDescent="0.25">
      <c r="BK42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3" spans="63:63" x14ac:dyDescent="0.25">
      <c r="BK42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4" spans="63:63" x14ac:dyDescent="0.25">
      <c r="BK42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5" spans="63:63" x14ac:dyDescent="0.25">
      <c r="BK42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6" spans="63:63" x14ac:dyDescent="0.25">
      <c r="BK42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7" spans="63:63" x14ac:dyDescent="0.25">
      <c r="BK42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8" spans="63:63" x14ac:dyDescent="0.25">
      <c r="BK42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69" spans="63:63" x14ac:dyDescent="0.25">
      <c r="BK42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0" spans="63:63" x14ac:dyDescent="0.25">
      <c r="BK42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1" spans="63:63" x14ac:dyDescent="0.25">
      <c r="BK42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2" spans="63:63" x14ac:dyDescent="0.25">
      <c r="BK42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3" spans="63:63" x14ac:dyDescent="0.25">
      <c r="BK42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4" spans="63:63" x14ac:dyDescent="0.25">
      <c r="BK42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5" spans="63:63" x14ac:dyDescent="0.25">
      <c r="BK42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6" spans="63:63" x14ac:dyDescent="0.25">
      <c r="BK42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7" spans="63:63" x14ac:dyDescent="0.25">
      <c r="BK42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8" spans="63:63" x14ac:dyDescent="0.25">
      <c r="BK42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79" spans="63:63" x14ac:dyDescent="0.25">
      <c r="BK42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0" spans="63:63" x14ac:dyDescent="0.25">
      <c r="BK42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1" spans="63:63" x14ac:dyDescent="0.25">
      <c r="BK42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2" spans="63:63" x14ac:dyDescent="0.25">
      <c r="BK42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3" spans="63:63" x14ac:dyDescent="0.25">
      <c r="BK42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4" spans="63:63" x14ac:dyDescent="0.25">
      <c r="BK42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5" spans="63:63" x14ac:dyDescent="0.25">
      <c r="BK42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6" spans="63:63" x14ac:dyDescent="0.25">
      <c r="BK42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7" spans="63:63" x14ac:dyDescent="0.25">
      <c r="BK42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8" spans="63:63" x14ac:dyDescent="0.25">
      <c r="BK42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89" spans="63:63" x14ac:dyDescent="0.25">
      <c r="BK42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0" spans="63:63" x14ac:dyDescent="0.25">
      <c r="BK42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1" spans="63:63" x14ac:dyDescent="0.25">
      <c r="BK42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2" spans="63:63" x14ac:dyDescent="0.25">
      <c r="BK42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3" spans="63:63" x14ac:dyDescent="0.25">
      <c r="BK42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4" spans="63:63" x14ac:dyDescent="0.25">
      <c r="BK42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5" spans="63:63" x14ac:dyDescent="0.25">
      <c r="BK42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6" spans="63:63" x14ac:dyDescent="0.25">
      <c r="BK42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7" spans="63:63" x14ac:dyDescent="0.25">
      <c r="BK42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8" spans="63:63" x14ac:dyDescent="0.25">
      <c r="BK42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299" spans="63:63" x14ac:dyDescent="0.25">
      <c r="BK42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0" spans="63:63" x14ac:dyDescent="0.25">
      <c r="BK43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1" spans="63:63" x14ac:dyDescent="0.25">
      <c r="BK43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2" spans="63:63" x14ac:dyDescent="0.25">
      <c r="BK43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3" spans="63:63" x14ac:dyDescent="0.25">
      <c r="BK43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4" spans="63:63" x14ac:dyDescent="0.25">
      <c r="BK43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5" spans="63:63" x14ac:dyDescent="0.25">
      <c r="BK43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6" spans="63:63" x14ac:dyDescent="0.25">
      <c r="BK43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7" spans="63:63" x14ac:dyDescent="0.25">
      <c r="BK43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8" spans="63:63" x14ac:dyDescent="0.25">
      <c r="BK43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09" spans="63:63" x14ac:dyDescent="0.25">
      <c r="BK43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0" spans="63:63" x14ac:dyDescent="0.25">
      <c r="BK43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1" spans="63:63" x14ac:dyDescent="0.25">
      <c r="BK43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2" spans="63:63" x14ac:dyDescent="0.25">
      <c r="BK43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3" spans="63:63" x14ac:dyDescent="0.25">
      <c r="BK43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4" spans="63:63" x14ac:dyDescent="0.25">
      <c r="BK43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5" spans="63:63" x14ac:dyDescent="0.25">
      <c r="BK43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6" spans="63:63" x14ac:dyDescent="0.25">
      <c r="BK43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7" spans="63:63" x14ac:dyDescent="0.25">
      <c r="BK43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8" spans="63:63" x14ac:dyDescent="0.25">
      <c r="BK43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19" spans="63:63" x14ac:dyDescent="0.25">
      <c r="BK43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0" spans="63:63" x14ac:dyDescent="0.25">
      <c r="BK43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1" spans="63:63" x14ac:dyDescent="0.25">
      <c r="BK43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2" spans="63:63" x14ac:dyDescent="0.25">
      <c r="BK43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3" spans="63:63" x14ac:dyDescent="0.25">
      <c r="BK43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4" spans="63:63" x14ac:dyDescent="0.25">
      <c r="BK43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5" spans="63:63" x14ac:dyDescent="0.25">
      <c r="BK43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6" spans="63:63" x14ac:dyDescent="0.25">
      <c r="BK43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7" spans="63:63" x14ac:dyDescent="0.25">
      <c r="BK43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8" spans="63:63" x14ac:dyDescent="0.25">
      <c r="BK43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29" spans="63:63" x14ac:dyDescent="0.25">
      <c r="BK43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0" spans="63:63" x14ac:dyDescent="0.25">
      <c r="BK43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1" spans="63:63" x14ac:dyDescent="0.25">
      <c r="BK43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2" spans="63:63" x14ac:dyDescent="0.25">
      <c r="BK43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3" spans="63:63" x14ac:dyDescent="0.25">
      <c r="BK43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4" spans="63:63" x14ac:dyDescent="0.25">
      <c r="BK43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5" spans="63:63" x14ac:dyDescent="0.25">
      <c r="BK43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6" spans="63:63" x14ac:dyDescent="0.25">
      <c r="BK43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7" spans="63:63" x14ac:dyDescent="0.25">
      <c r="BK43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8" spans="63:63" x14ac:dyDescent="0.25">
      <c r="BK43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39" spans="63:63" x14ac:dyDescent="0.25">
      <c r="BK43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0" spans="63:63" x14ac:dyDescent="0.25">
      <c r="BK43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1" spans="63:63" x14ac:dyDescent="0.25">
      <c r="BK43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2" spans="63:63" x14ac:dyDescent="0.25">
      <c r="BK43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3" spans="63:63" x14ac:dyDescent="0.25">
      <c r="BK43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4" spans="63:63" x14ac:dyDescent="0.25">
      <c r="BK43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5" spans="63:63" x14ac:dyDescent="0.25">
      <c r="BK43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6" spans="63:63" x14ac:dyDescent="0.25">
      <c r="BK43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7" spans="63:63" x14ac:dyDescent="0.25">
      <c r="BK43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8" spans="63:63" x14ac:dyDescent="0.25">
      <c r="BK43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49" spans="63:63" x14ac:dyDescent="0.25">
      <c r="BK43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0" spans="63:63" x14ac:dyDescent="0.25">
      <c r="BK43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1" spans="63:63" x14ac:dyDescent="0.25">
      <c r="BK43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2" spans="63:63" x14ac:dyDescent="0.25">
      <c r="BK43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3" spans="63:63" x14ac:dyDescent="0.25">
      <c r="BK43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4" spans="63:63" x14ac:dyDescent="0.25">
      <c r="BK43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5" spans="63:63" x14ac:dyDescent="0.25">
      <c r="BK43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6" spans="63:63" x14ac:dyDescent="0.25">
      <c r="BK43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7" spans="63:63" x14ac:dyDescent="0.25">
      <c r="BK43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8" spans="63:63" x14ac:dyDescent="0.25">
      <c r="BK43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59" spans="63:63" x14ac:dyDescent="0.25">
      <c r="BK43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0" spans="63:63" x14ac:dyDescent="0.25">
      <c r="BK43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1" spans="63:63" x14ac:dyDescent="0.25">
      <c r="BK43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2" spans="63:63" x14ac:dyDescent="0.25">
      <c r="BK43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3" spans="63:63" x14ac:dyDescent="0.25">
      <c r="BK43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4" spans="63:63" x14ac:dyDescent="0.25">
      <c r="BK43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5" spans="63:63" x14ac:dyDescent="0.25">
      <c r="BK43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6" spans="63:63" x14ac:dyDescent="0.25">
      <c r="BK43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7" spans="63:63" x14ac:dyDescent="0.25">
      <c r="BK43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8" spans="63:63" x14ac:dyDescent="0.25">
      <c r="BK43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69" spans="63:63" x14ac:dyDescent="0.25">
      <c r="BK43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0" spans="63:63" x14ac:dyDescent="0.25">
      <c r="BK43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1" spans="63:63" x14ac:dyDescent="0.25">
      <c r="BK43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2" spans="63:63" x14ac:dyDescent="0.25">
      <c r="BK43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3" spans="63:63" x14ac:dyDescent="0.25">
      <c r="BK43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4" spans="63:63" x14ac:dyDescent="0.25">
      <c r="BK43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5" spans="63:63" x14ac:dyDescent="0.25">
      <c r="BK43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6" spans="63:63" x14ac:dyDescent="0.25">
      <c r="BK43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7" spans="63:63" x14ac:dyDescent="0.25">
      <c r="BK43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8" spans="63:63" x14ac:dyDescent="0.25">
      <c r="BK43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79" spans="63:63" x14ac:dyDescent="0.25">
      <c r="BK43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0" spans="63:63" x14ac:dyDescent="0.25">
      <c r="BK43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1" spans="63:63" x14ac:dyDescent="0.25">
      <c r="BK43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2" spans="63:63" x14ac:dyDescent="0.25">
      <c r="BK43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3" spans="63:63" x14ac:dyDescent="0.25">
      <c r="BK43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4" spans="63:63" x14ac:dyDescent="0.25">
      <c r="BK43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5" spans="63:63" x14ac:dyDescent="0.25">
      <c r="BK43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6" spans="63:63" x14ac:dyDescent="0.25">
      <c r="BK43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7" spans="63:63" x14ac:dyDescent="0.25">
      <c r="BK43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8" spans="63:63" x14ac:dyDescent="0.25">
      <c r="BK43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89" spans="63:63" x14ac:dyDescent="0.25">
      <c r="BK43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0" spans="63:63" x14ac:dyDescent="0.25">
      <c r="BK43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1" spans="63:63" x14ac:dyDescent="0.25">
      <c r="BK43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2" spans="63:63" x14ac:dyDescent="0.25">
      <c r="BK43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3" spans="63:63" x14ac:dyDescent="0.25">
      <c r="BK43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4" spans="63:63" x14ac:dyDescent="0.25">
      <c r="BK43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5" spans="63:63" x14ac:dyDescent="0.25">
      <c r="BK43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6" spans="63:63" x14ac:dyDescent="0.25">
      <c r="BK43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7" spans="63:63" x14ac:dyDescent="0.25">
      <c r="BK43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8" spans="63:63" x14ac:dyDescent="0.25">
      <c r="BK43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399" spans="63:63" x14ac:dyDescent="0.25">
      <c r="BK43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0" spans="63:63" x14ac:dyDescent="0.25">
      <c r="BK44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1" spans="63:63" x14ac:dyDescent="0.25">
      <c r="BK44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2" spans="63:63" x14ac:dyDescent="0.25">
      <c r="BK44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3" spans="63:63" x14ac:dyDescent="0.25">
      <c r="BK44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4" spans="63:63" x14ac:dyDescent="0.25">
      <c r="BK44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5" spans="63:63" x14ac:dyDescent="0.25">
      <c r="BK44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6" spans="63:63" x14ac:dyDescent="0.25">
      <c r="BK44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7" spans="63:63" x14ac:dyDescent="0.25">
      <c r="BK44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8" spans="63:63" x14ac:dyDescent="0.25">
      <c r="BK44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09" spans="63:63" x14ac:dyDescent="0.25">
      <c r="BK44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0" spans="63:63" x14ac:dyDescent="0.25">
      <c r="BK44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1" spans="63:63" x14ac:dyDescent="0.25">
      <c r="BK44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2" spans="63:63" x14ac:dyDescent="0.25">
      <c r="BK44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3" spans="63:63" x14ac:dyDescent="0.25">
      <c r="BK44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4" spans="63:63" x14ac:dyDescent="0.25">
      <c r="BK44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5" spans="63:63" x14ac:dyDescent="0.25">
      <c r="BK44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6" spans="63:63" x14ac:dyDescent="0.25">
      <c r="BK44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7" spans="63:63" x14ac:dyDescent="0.25">
      <c r="BK44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8" spans="63:63" x14ac:dyDescent="0.25">
      <c r="BK44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19" spans="63:63" x14ac:dyDescent="0.25">
      <c r="BK44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0" spans="63:63" x14ac:dyDescent="0.25">
      <c r="BK44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1" spans="63:63" x14ac:dyDescent="0.25">
      <c r="BK44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2" spans="63:63" x14ac:dyDescent="0.25">
      <c r="BK44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3" spans="63:63" x14ac:dyDescent="0.25">
      <c r="BK44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4" spans="63:63" x14ac:dyDescent="0.25">
      <c r="BK44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5" spans="63:63" x14ac:dyDescent="0.25">
      <c r="BK44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6" spans="63:63" x14ac:dyDescent="0.25">
      <c r="BK44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7" spans="63:63" x14ac:dyDescent="0.25">
      <c r="BK44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8" spans="63:63" x14ac:dyDescent="0.25">
      <c r="BK44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29" spans="63:63" x14ac:dyDescent="0.25">
      <c r="BK44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0" spans="63:63" x14ac:dyDescent="0.25">
      <c r="BK44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1" spans="63:63" x14ac:dyDescent="0.25">
      <c r="BK44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2" spans="63:63" x14ac:dyDescent="0.25">
      <c r="BK44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3" spans="63:63" x14ac:dyDescent="0.25">
      <c r="BK44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4" spans="63:63" x14ac:dyDescent="0.25">
      <c r="BK44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5" spans="63:63" x14ac:dyDescent="0.25">
      <c r="BK44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6" spans="63:63" x14ac:dyDescent="0.25">
      <c r="BK44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7" spans="63:63" x14ac:dyDescent="0.25">
      <c r="BK44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8" spans="63:63" x14ac:dyDescent="0.25">
      <c r="BK44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39" spans="63:63" x14ac:dyDescent="0.25">
      <c r="BK44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0" spans="63:63" x14ac:dyDescent="0.25">
      <c r="BK44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1" spans="63:63" x14ac:dyDescent="0.25">
      <c r="BK44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2" spans="63:63" x14ac:dyDescent="0.25">
      <c r="BK44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3" spans="63:63" x14ac:dyDescent="0.25">
      <c r="BK44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4" spans="63:63" x14ac:dyDescent="0.25">
      <c r="BK44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5" spans="63:63" x14ac:dyDescent="0.25">
      <c r="BK44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6" spans="63:63" x14ac:dyDescent="0.25">
      <c r="BK44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7" spans="63:63" x14ac:dyDescent="0.25">
      <c r="BK44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8" spans="63:63" x14ac:dyDescent="0.25">
      <c r="BK44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49" spans="63:63" x14ac:dyDescent="0.25">
      <c r="BK44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0" spans="63:63" x14ac:dyDescent="0.25">
      <c r="BK44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1" spans="63:63" x14ac:dyDescent="0.25">
      <c r="BK44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2" spans="63:63" x14ac:dyDescent="0.25">
      <c r="BK44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3" spans="63:63" x14ac:dyDescent="0.25">
      <c r="BK44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4" spans="63:63" x14ac:dyDescent="0.25">
      <c r="BK44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5" spans="63:63" x14ac:dyDescent="0.25">
      <c r="BK44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6" spans="63:63" x14ac:dyDescent="0.25">
      <c r="BK44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7" spans="63:63" x14ac:dyDescent="0.25">
      <c r="BK44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8" spans="63:63" x14ac:dyDescent="0.25">
      <c r="BK44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59" spans="63:63" x14ac:dyDescent="0.25">
      <c r="BK44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0" spans="63:63" x14ac:dyDescent="0.25">
      <c r="BK44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1" spans="63:63" x14ac:dyDescent="0.25">
      <c r="BK44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2" spans="63:63" x14ac:dyDescent="0.25">
      <c r="BK44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3" spans="63:63" x14ac:dyDescent="0.25">
      <c r="BK44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4" spans="63:63" x14ac:dyDescent="0.25">
      <c r="BK44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5" spans="63:63" x14ac:dyDescent="0.25">
      <c r="BK44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6" spans="63:63" x14ac:dyDescent="0.25">
      <c r="BK44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7" spans="63:63" x14ac:dyDescent="0.25">
      <c r="BK44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8" spans="63:63" x14ac:dyDescent="0.25">
      <c r="BK44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69" spans="63:63" x14ac:dyDescent="0.25">
      <c r="BK44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0" spans="63:63" x14ac:dyDescent="0.25">
      <c r="BK44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1" spans="63:63" x14ac:dyDescent="0.25">
      <c r="BK44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2" spans="63:63" x14ac:dyDescent="0.25">
      <c r="BK44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3" spans="63:63" x14ac:dyDescent="0.25">
      <c r="BK44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4" spans="63:63" x14ac:dyDescent="0.25">
      <c r="BK44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5" spans="63:63" x14ac:dyDescent="0.25">
      <c r="BK44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6" spans="63:63" x14ac:dyDescent="0.25">
      <c r="BK44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7" spans="63:63" x14ac:dyDescent="0.25">
      <c r="BK44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8" spans="63:63" x14ac:dyDescent="0.25">
      <c r="BK44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79" spans="63:63" x14ac:dyDescent="0.25">
      <c r="BK44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0" spans="63:63" x14ac:dyDescent="0.25">
      <c r="BK44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1" spans="63:63" x14ac:dyDescent="0.25">
      <c r="BK44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2" spans="63:63" x14ac:dyDescent="0.25">
      <c r="BK44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3" spans="63:63" x14ac:dyDescent="0.25">
      <c r="BK44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4" spans="63:63" x14ac:dyDescent="0.25">
      <c r="BK44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5" spans="63:63" x14ac:dyDescent="0.25">
      <c r="BK44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6" spans="63:63" x14ac:dyDescent="0.25">
      <c r="BK44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7" spans="63:63" x14ac:dyDescent="0.25">
      <c r="BK44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8" spans="63:63" x14ac:dyDescent="0.25">
      <c r="BK44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89" spans="63:63" x14ac:dyDescent="0.25">
      <c r="BK44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0" spans="63:63" x14ac:dyDescent="0.25">
      <c r="BK44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1" spans="63:63" x14ac:dyDescent="0.25">
      <c r="BK44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2" spans="63:63" x14ac:dyDescent="0.25">
      <c r="BK44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3" spans="63:63" x14ac:dyDescent="0.25">
      <c r="BK44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4" spans="63:63" x14ac:dyDescent="0.25">
      <c r="BK44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5" spans="63:63" x14ac:dyDescent="0.25">
      <c r="BK44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6" spans="63:63" x14ac:dyDescent="0.25">
      <c r="BK44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7" spans="63:63" x14ac:dyDescent="0.25">
      <c r="BK44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8" spans="63:63" x14ac:dyDescent="0.25">
      <c r="BK44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499" spans="63:63" x14ac:dyDescent="0.25">
      <c r="BK44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0" spans="63:63" x14ac:dyDescent="0.25">
      <c r="BK45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1" spans="63:63" x14ac:dyDescent="0.25">
      <c r="BK45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2" spans="63:63" x14ac:dyDescent="0.25">
      <c r="BK45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3" spans="63:63" x14ac:dyDescent="0.25">
      <c r="BK45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4" spans="63:63" x14ac:dyDescent="0.25">
      <c r="BK45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5" spans="63:63" x14ac:dyDescent="0.25">
      <c r="BK45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6" spans="63:63" x14ac:dyDescent="0.25">
      <c r="BK45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7" spans="63:63" x14ac:dyDescent="0.25">
      <c r="BK45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8" spans="63:63" x14ac:dyDescent="0.25">
      <c r="BK45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09" spans="63:63" x14ac:dyDescent="0.25">
      <c r="BK45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0" spans="63:63" x14ac:dyDescent="0.25">
      <c r="BK45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1" spans="63:63" x14ac:dyDescent="0.25">
      <c r="BK45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2" spans="63:63" x14ac:dyDescent="0.25">
      <c r="BK45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3" spans="63:63" x14ac:dyDescent="0.25">
      <c r="BK45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4" spans="63:63" x14ac:dyDescent="0.25">
      <c r="BK45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5" spans="63:63" x14ac:dyDescent="0.25">
      <c r="BK45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6" spans="63:63" x14ac:dyDescent="0.25">
      <c r="BK45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7" spans="63:63" x14ac:dyDescent="0.25">
      <c r="BK45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8" spans="63:63" x14ac:dyDescent="0.25">
      <c r="BK45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19" spans="63:63" x14ac:dyDescent="0.25">
      <c r="BK45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0" spans="63:63" x14ac:dyDescent="0.25">
      <c r="BK45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1" spans="63:63" x14ac:dyDescent="0.25">
      <c r="BK45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2" spans="63:63" x14ac:dyDescent="0.25">
      <c r="BK45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3" spans="63:63" x14ac:dyDescent="0.25">
      <c r="BK45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4" spans="63:63" x14ac:dyDescent="0.25">
      <c r="BK45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5" spans="63:63" x14ac:dyDescent="0.25">
      <c r="BK45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6" spans="63:63" x14ac:dyDescent="0.25">
      <c r="BK45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7" spans="63:63" x14ac:dyDescent="0.25">
      <c r="BK45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8" spans="63:63" x14ac:dyDescent="0.25">
      <c r="BK45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29" spans="63:63" x14ac:dyDescent="0.25">
      <c r="BK45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0" spans="63:63" x14ac:dyDescent="0.25">
      <c r="BK45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1" spans="63:63" x14ac:dyDescent="0.25">
      <c r="BK45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2" spans="63:63" x14ac:dyDescent="0.25">
      <c r="BK45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3" spans="63:63" x14ac:dyDescent="0.25">
      <c r="BK45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4" spans="63:63" x14ac:dyDescent="0.25">
      <c r="BK45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5" spans="63:63" x14ac:dyDescent="0.25">
      <c r="BK45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6" spans="63:63" x14ac:dyDescent="0.25">
      <c r="BK45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7" spans="63:63" x14ac:dyDescent="0.25">
      <c r="BK45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8" spans="63:63" x14ac:dyDescent="0.25">
      <c r="BK45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39" spans="63:63" x14ac:dyDescent="0.25">
      <c r="BK45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0" spans="63:63" x14ac:dyDescent="0.25">
      <c r="BK45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1" spans="63:63" x14ac:dyDescent="0.25">
      <c r="BK45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2" spans="63:63" x14ac:dyDescent="0.25">
      <c r="BK45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3" spans="63:63" x14ac:dyDescent="0.25">
      <c r="BK45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4" spans="63:63" x14ac:dyDescent="0.25">
      <c r="BK45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5" spans="63:63" x14ac:dyDescent="0.25">
      <c r="BK45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6" spans="63:63" x14ac:dyDescent="0.25">
      <c r="BK45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7" spans="63:63" x14ac:dyDescent="0.25">
      <c r="BK45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8" spans="63:63" x14ac:dyDescent="0.25">
      <c r="BK45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49" spans="63:63" x14ac:dyDescent="0.25">
      <c r="BK45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0" spans="63:63" x14ac:dyDescent="0.25">
      <c r="BK45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1" spans="63:63" x14ac:dyDescent="0.25">
      <c r="BK45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2" spans="63:63" x14ac:dyDescent="0.25">
      <c r="BK45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3" spans="63:63" x14ac:dyDescent="0.25">
      <c r="BK45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4" spans="63:63" x14ac:dyDescent="0.25">
      <c r="BK45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5" spans="63:63" x14ac:dyDescent="0.25">
      <c r="BK45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6" spans="63:63" x14ac:dyDescent="0.25">
      <c r="BK45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7" spans="63:63" x14ac:dyDescent="0.25">
      <c r="BK45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8" spans="63:63" x14ac:dyDescent="0.25">
      <c r="BK45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59" spans="63:63" x14ac:dyDescent="0.25">
      <c r="BK45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0" spans="63:63" x14ac:dyDescent="0.25">
      <c r="BK45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1" spans="63:63" x14ac:dyDescent="0.25">
      <c r="BK45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2" spans="63:63" x14ac:dyDescent="0.25">
      <c r="BK45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3" spans="63:63" x14ac:dyDescent="0.25">
      <c r="BK45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4" spans="63:63" x14ac:dyDescent="0.25">
      <c r="BK45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5" spans="63:63" x14ac:dyDescent="0.25">
      <c r="BK45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6" spans="63:63" x14ac:dyDescent="0.25">
      <c r="BK45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7" spans="63:63" x14ac:dyDescent="0.25">
      <c r="BK45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8" spans="63:63" x14ac:dyDescent="0.25">
      <c r="BK45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69" spans="63:63" x14ac:dyDescent="0.25">
      <c r="BK45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0" spans="63:63" x14ac:dyDescent="0.25">
      <c r="BK45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1" spans="63:63" x14ac:dyDescent="0.25">
      <c r="BK45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2" spans="63:63" x14ac:dyDescent="0.25">
      <c r="BK45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3" spans="63:63" x14ac:dyDescent="0.25">
      <c r="BK45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4" spans="63:63" x14ac:dyDescent="0.25">
      <c r="BK45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5" spans="63:63" x14ac:dyDescent="0.25">
      <c r="BK45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6" spans="63:63" x14ac:dyDescent="0.25">
      <c r="BK45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7" spans="63:63" x14ac:dyDescent="0.25">
      <c r="BK45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8" spans="63:63" x14ac:dyDescent="0.25">
      <c r="BK45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79" spans="63:63" x14ac:dyDescent="0.25">
      <c r="BK45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0" spans="63:63" x14ac:dyDescent="0.25">
      <c r="BK45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1" spans="63:63" x14ac:dyDescent="0.25">
      <c r="BK45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2" spans="63:63" x14ac:dyDescent="0.25">
      <c r="BK45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3" spans="63:63" x14ac:dyDescent="0.25">
      <c r="BK45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4" spans="63:63" x14ac:dyDescent="0.25">
      <c r="BK45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5" spans="63:63" x14ac:dyDescent="0.25">
      <c r="BK45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6" spans="63:63" x14ac:dyDescent="0.25">
      <c r="BK45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7" spans="63:63" x14ac:dyDescent="0.25">
      <c r="BK45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8" spans="63:63" x14ac:dyDescent="0.25">
      <c r="BK45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89" spans="63:63" x14ac:dyDescent="0.25">
      <c r="BK45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0" spans="63:63" x14ac:dyDescent="0.25">
      <c r="BK45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1" spans="63:63" x14ac:dyDescent="0.25">
      <c r="BK45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2" spans="63:63" x14ac:dyDescent="0.25">
      <c r="BK45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3" spans="63:63" x14ac:dyDescent="0.25">
      <c r="BK45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4" spans="63:63" x14ac:dyDescent="0.25">
      <c r="BK45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5" spans="63:63" x14ac:dyDescent="0.25">
      <c r="BK45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6" spans="63:63" x14ac:dyDescent="0.25">
      <c r="BK45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7" spans="63:63" x14ac:dyDescent="0.25">
      <c r="BK45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8" spans="63:63" x14ac:dyDescent="0.25">
      <c r="BK45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599" spans="63:63" x14ac:dyDescent="0.25">
      <c r="BK45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0" spans="63:63" x14ac:dyDescent="0.25">
      <c r="BK46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1" spans="63:63" x14ac:dyDescent="0.25">
      <c r="BK46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2" spans="63:63" x14ac:dyDescent="0.25">
      <c r="BK46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3" spans="63:63" x14ac:dyDescent="0.25">
      <c r="BK46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4" spans="63:63" x14ac:dyDescent="0.25">
      <c r="BK46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5" spans="63:63" x14ac:dyDescent="0.25">
      <c r="BK46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6" spans="63:63" x14ac:dyDescent="0.25">
      <c r="BK46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7" spans="63:63" x14ac:dyDescent="0.25">
      <c r="BK46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8" spans="63:63" x14ac:dyDescent="0.25">
      <c r="BK46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09" spans="63:63" x14ac:dyDescent="0.25">
      <c r="BK46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0" spans="63:63" x14ac:dyDescent="0.25">
      <c r="BK46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1" spans="63:63" x14ac:dyDescent="0.25">
      <c r="BK46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2" spans="63:63" x14ac:dyDescent="0.25">
      <c r="BK46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3" spans="63:63" x14ac:dyDescent="0.25">
      <c r="BK46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4" spans="63:63" x14ac:dyDescent="0.25">
      <c r="BK46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5" spans="63:63" x14ac:dyDescent="0.25">
      <c r="BK46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6" spans="63:63" x14ac:dyDescent="0.25">
      <c r="BK46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7" spans="63:63" x14ac:dyDescent="0.25">
      <c r="BK46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8" spans="63:63" x14ac:dyDescent="0.25">
      <c r="BK46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19" spans="63:63" x14ac:dyDescent="0.25">
      <c r="BK46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0" spans="63:63" x14ac:dyDescent="0.25">
      <c r="BK46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1" spans="63:63" x14ac:dyDescent="0.25">
      <c r="BK46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2" spans="63:63" x14ac:dyDescent="0.25">
      <c r="BK46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3" spans="63:63" x14ac:dyDescent="0.25">
      <c r="BK46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4" spans="63:63" x14ac:dyDescent="0.25">
      <c r="BK46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5" spans="63:63" x14ac:dyDescent="0.25">
      <c r="BK46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6" spans="63:63" x14ac:dyDescent="0.25">
      <c r="BK46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7" spans="63:63" x14ac:dyDescent="0.25">
      <c r="BK46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8" spans="63:63" x14ac:dyDescent="0.25">
      <c r="BK46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29" spans="63:63" x14ac:dyDescent="0.25">
      <c r="BK46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0" spans="63:63" x14ac:dyDescent="0.25">
      <c r="BK46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1" spans="63:63" x14ac:dyDescent="0.25">
      <c r="BK46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2" spans="63:63" x14ac:dyDescent="0.25">
      <c r="BK46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3" spans="63:63" x14ac:dyDescent="0.25">
      <c r="BK46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4" spans="63:63" x14ac:dyDescent="0.25">
      <c r="BK46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5" spans="63:63" x14ac:dyDescent="0.25">
      <c r="BK46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6" spans="63:63" x14ac:dyDescent="0.25">
      <c r="BK46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7" spans="63:63" x14ac:dyDescent="0.25">
      <c r="BK46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8" spans="63:63" x14ac:dyDescent="0.25">
      <c r="BK46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39" spans="63:63" x14ac:dyDescent="0.25">
      <c r="BK46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0" spans="63:63" x14ac:dyDescent="0.25">
      <c r="BK46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1" spans="63:63" x14ac:dyDescent="0.25">
      <c r="BK46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2" spans="63:63" x14ac:dyDescent="0.25">
      <c r="BK46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3" spans="63:63" x14ac:dyDescent="0.25">
      <c r="BK46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4" spans="63:63" x14ac:dyDescent="0.25">
      <c r="BK46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5" spans="63:63" x14ac:dyDescent="0.25">
      <c r="BK46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6" spans="63:63" x14ac:dyDescent="0.25">
      <c r="BK46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7" spans="63:63" x14ac:dyDescent="0.25">
      <c r="BK46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8" spans="63:63" x14ac:dyDescent="0.25">
      <c r="BK46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49" spans="63:63" x14ac:dyDescent="0.25">
      <c r="BK46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0" spans="63:63" x14ac:dyDescent="0.25">
      <c r="BK46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1" spans="63:63" x14ac:dyDescent="0.25">
      <c r="BK46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2" spans="63:63" x14ac:dyDescent="0.25">
      <c r="BK46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3" spans="63:63" x14ac:dyDescent="0.25">
      <c r="BK46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4" spans="63:63" x14ac:dyDescent="0.25">
      <c r="BK46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5" spans="63:63" x14ac:dyDescent="0.25">
      <c r="BK46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6" spans="63:63" x14ac:dyDescent="0.25">
      <c r="BK46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7" spans="63:63" x14ac:dyDescent="0.25">
      <c r="BK46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8" spans="63:63" x14ac:dyDescent="0.25">
      <c r="BK46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59" spans="63:63" x14ac:dyDescent="0.25">
      <c r="BK46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0" spans="63:63" x14ac:dyDescent="0.25">
      <c r="BK46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1" spans="63:63" x14ac:dyDescent="0.25">
      <c r="BK46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2" spans="63:63" x14ac:dyDescent="0.25">
      <c r="BK46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3" spans="63:63" x14ac:dyDescent="0.25">
      <c r="BK46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4" spans="63:63" x14ac:dyDescent="0.25">
      <c r="BK46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5" spans="63:63" x14ac:dyDescent="0.25">
      <c r="BK46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6" spans="63:63" x14ac:dyDescent="0.25">
      <c r="BK46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7" spans="63:63" x14ac:dyDescent="0.25">
      <c r="BK46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8" spans="63:63" x14ac:dyDescent="0.25">
      <c r="BK46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69" spans="63:63" x14ac:dyDescent="0.25">
      <c r="BK46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0" spans="63:63" x14ac:dyDescent="0.25">
      <c r="BK46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1" spans="63:63" x14ac:dyDescent="0.25">
      <c r="BK46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2" spans="63:63" x14ac:dyDescent="0.25">
      <c r="BK46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3" spans="63:63" x14ac:dyDescent="0.25">
      <c r="BK46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4" spans="63:63" x14ac:dyDescent="0.25">
      <c r="BK46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5" spans="63:63" x14ac:dyDescent="0.25">
      <c r="BK46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6" spans="63:63" x14ac:dyDescent="0.25">
      <c r="BK46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7" spans="63:63" x14ac:dyDescent="0.25">
      <c r="BK46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8" spans="63:63" x14ac:dyDescent="0.25">
      <c r="BK46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79" spans="63:63" x14ac:dyDescent="0.25">
      <c r="BK46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0" spans="63:63" x14ac:dyDescent="0.25">
      <c r="BK46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1" spans="63:63" x14ac:dyDescent="0.25">
      <c r="BK46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2" spans="63:63" x14ac:dyDescent="0.25">
      <c r="BK46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3" spans="63:63" x14ac:dyDescent="0.25">
      <c r="BK46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4" spans="63:63" x14ac:dyDescent="0.25">
      <c r="BK46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5" spans="63:63" x14ac:dyDescent="0.25">
      <c r="BK46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6" spans="63:63" x14ac:dyDescent="0.25">
      <c r="BK46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7" spans="63:63" x14ac:dyDescent="0.25">
      <c r="BK46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8" spans="63:63" x14ac:dyDescent="0.25">
      <c r="BK46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89" spans="63:63" x14ac:dyDescent="0.25">
      <c r="BK46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0" spans="63:63" x14ac:dyDescent="0.25">
      <c r="BK46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1" spans="63:63" x14ac:dyDescent="0.25">
      <c r="BK46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2" spans="63:63" x14ac:dyDescent="0.25">
      <c r="BK46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3" spans="63:63" x14ac:dyDescent="0.25">
      <c r="BK46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4" spans="63:63" x14ac:dyDescent="0.25">
      <c r="BK46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5" spans="63:63" x14ac:dyDescent="0.25">
      <c r="BK46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6" spans="63:63" x14ac:dyDescent="0.25">
      <c r="BK46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7" spans="63:63" x14ac:dyDescent="0.25">
      <c r="BK46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8" spans="63:63" x14ac:dyDescent="0.25">
      <c r="BK46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699" spans="63:63" x14ac:dyDescent="0.25">
      <c r="BK46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0" spans="63:63" x14ac:dyDescent="0.25">
      <c r="BK47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1" spans="63:63" x14ac:dyDescent="0.25">
      <c r="BK47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2" spans="63:63" x14ac:dyDescent="0.25">
      <c r="BK47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3" spans="63:63" x14ac:dyDescent="0.25">
      <c r="BK47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4" spans="63:63" x14ac:dyDescent="0.25">
      <c r="BK47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5" spans="63:63" x14ac:dyDescent="0.25">
      <c r="BK47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6" spans="63:63" x14ac:dyDescent="0.25">
      <c r="BK47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7" spans="63:63" x14ac:dyDescent="0.25">
      <c r="BK47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8" spans="63:63" x14ac:dyDescent="0.25">
      <c r="BK47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09" spans="63:63" x14ac:dyDescent="0.25">
      <c r="BK47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0" spans="63:63" x14ac:dyDescent="0.25">
      <c r="BK47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1" spans="63:63" x14ac:dyDescent="0.25">
      <c r="BK47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2" spans="63:63" x14ac:dyDescent="0.25">
      <c r="BK47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3" spans="63:63" x14ac:dyDescent="0.25">
      <c r="BK47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4" spans="63:63" x14ac:dyDescent="0.25">
      <c r="BK47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5" spans="63:63" x14ac:dyDescent="0.25">
      <c r="BK47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6" spans="63:63" x14ac:dyDescent="0.25">
      <c r="BK47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7" spans="63:63" x14ac:dyDescent="0.25">
      <c r="BK47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8" spans="63:63" x14ac:dyDescent="0.25">
      <c r="BK47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19" spans="63:63" x14ac:dyDescent="0.25">
      <c r="BK47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0" spans="63:63" x14ac:dyDescent="0.25">
      <c r="BK47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1" spans="63:63" x14ac:dyDescent="0.25">
      <c r="BK47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2" spans="63:63" x14ac:dyDescent="0.25">
      <c r="BK47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3" spans="63:63" x14ac:dyDescent="0.25">
      <c r="BK47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4" spans="63:63" x14ac:dyDescent="0.25">
      <c r="BK47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5" spans="63:63" x14ac:dyDescent="0.25">
      <c r="BK47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6" spans="63:63" x14ac:dyDescent="0.25">
      <c r="BK47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7" spans="63:63" x14ac:dyDescent="0.25">
      <c r="BK47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8" spans="63:63" x14ac:dyDescent="0.25">
      <c r="BK47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29" spans="63:63" x14ac:dyDescent="0.25">
      <c r="BK47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0" spans="63:63" x14ac:dyDescent="0.25">
      <c r="BK47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1" spans="63:63" x14ac:dyDescent="0.25">
      <c r="BK47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2" spans="63:63" x14ac:dyDescent="0.25">
      <c r="BK47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3" spans="63:63" x14ac:dyDescent="0.25">
      <c r="BK47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4" spans="63:63" x14ac:dyDescent="0.25">
      <c r="BK47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5" spans="63:63" x14ac:dyDescent="0.25">
      <c r="BK47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6" spans="63:63" x14ac:dyDescent="0.25">
      <c r="BK47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7" spans="63:63" x14ac:dyDescent="0.25">
      <c r="BK47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8" spans="63:63" x14ac:dyDescent="0.25">
      <c r="BK47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39" spans="63:63" x14ac:dyDescent="0.25">
      <c r="BK47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0" spans="63:63" x14ac:dyDescent="0.25">
      <c r="BK47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1" spans="63:63" x14ac:dyDescent="0.25">
      <c r="BK47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2" spans="63:63" x14ac:dyDescent="0.25">
      <c r="BK47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3" spans="63:63" x14ac:dyDescent="0.25">
      <c r="BK47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4" spans="63:63" x14ac:dyDescent="0.25">
      <c r="BK47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5" spans="63:63" x14ac:dyDescent="0.25">
      <c r="BK47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6" spans="63:63" x14ac:dyDescent="0.25">
      <c r="BK47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7" spans="63:63" x14ac:dyDescent="0.25">
      <c r="BK47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8" spans="63:63" x14ac:dyDescent="0.25">
      <c r="BK47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49" spans="63:63" x14ac:dyDescent="0.25">
      <c r="BK47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0" spans="63:63" x14ac:dyDescent="0.25">
      <c r="BK47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1" spans="63:63" x14ac:dyDescent="0.25">
      <c r="BK47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2" spans="63:63" x14ac:dyDescent="0.25">
      <c r="BK47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3" spans="63:63" x14ac:dyDescent="0.25">
      <c r="BK47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4" spans="63:63" x14ac:dyDescent="0.25">
      <c r="BK47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5" spans="63:63" x14ac:dyDescent="0.25">
      <c r="BK47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6" spans="63:63" x14ac:dyDescent="0.25">
      <c r="BK47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7" spans="63:63" x14ac:dyDescent="0.25">
      <c r="BK47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8" spans="63:63" x14ac:dyDescent="0.25">
      <c r="BK47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59" spans="63:63" x14ac:dyDescent="0.25">
      <c r="BK47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0" spans="63:63" x14ac:dyDescent="0.25">
      <c r="BK47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1" spans="63:63" x14ac:dyDescent="0.25">
      <c r="BK47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2" spans="63:63" x14ac:dyDescent="0.25">
      <c r="BK47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3" spans="63:63" x14ac:dyDescent="0.25">
      <c r="BK47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4" spans="63:63" x14ac:dyDescent="0.25">
      <c r="BK47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5" spans="63:63" x14ac:dyDescent="0.25">
      <c r="BK47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6" spans="63:63" x14ac:dyDescent="0.25">
      <c r="BK47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7" spans="63:63" x14ac:dyDescent="0.25">
      <c r="BK47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8" spans="63:63" x14ac:dyDescent="0.25">
      <c r="BK47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69" spans="63:63" x14ac:dyDescent="0.25">
      <c r="BK47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0" spans="63:63" x14ac:dyDescent="0.25">
      <c r="BK47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1" spans="63:63" x14ac:dyDescent="0.25">
      <c r="BK47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2" spans="63:63" x14ac:dyDescent="0.25">
      <c r="BK47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3" spans="63:63" x14ac:dyDescent="0.25">
      <c r="BK47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4" spans="63:63" x14ac:dyDescent="0.25">
      <c r="BK47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5" spans="63:63" x14ac:dyDescent="0.25">
      <c r="BK47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6" spans="63:63" x14ac:dyDescent="0.25">
      <c r="BK47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7" spans="63:63" x14ac:dyDescent="0.25">
      <c r="BK47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8" spans="63:63" x14ac:dyDescent="0.25">
      <c r="BK47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79" spans="63:63" x14ac:dyDescent="0.25">
      <c r="BK47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0" spans="63:63" x14ac:dyDescent="0.25">
      <c r="BK47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1" spans="63:63" x14ac:dyDescent="0.25">
      <c r="BK47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2" spans="63:63" x14ac:dyDescent="0.25">
      <c r="BK47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3" spans="63:63" x14ac:dyDescent="0.25">
      <c r="BK47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4" spans="63:63" x14ac:dyDescent="0.25">
      <c r="BK47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5" spans="63:63" x14ac:dyDescent="0.25">
      <c r="BK47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6" spans="63:63" x14ac:dyDescent="0.25">
      <c r="BK47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7" spans="63:63" x14ac:dyDescent="0.25">
      <c r="BK47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8" spans="63:63" x14ac:dyDescent="0.25">
      <c r="BK47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89" spans="63:63" x14ac:dyDescent="0.25">
      <c r="BK47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0" spans="63:63" x14ac:dyDescent="0.25">
      <c r="BK47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1" spans="63:63" x14ac:dyDescent="0.25">
      <c r="BK47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2" spans="63:63" x14ac:dyDescent="0.25">
      <c r="BK47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3" spans="63:63" x14ac:dyDescent="0.25">
      <c r="BK47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4" spans="63:63" x14ac:dyDescent="0.25">
      <c r="BK47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5" spans="63:63" x14ac:dyDescent="0.25">
      <c r="BK47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6" spans="63:63" x14ac:dyDescent="0.25">
      <c r="BK47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7" spans="63:63" x14ac:dyDescent="0.25">
      <c r="BK47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8" spans="63:63" x14ac:dyDescent="0.25">
      <c r="BK47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799" spans="63:63" x14ac:dyDescent="0.25">
      <c r="BK47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0" spans="63:63" x14ac:dyDescent="0.25">
      <c r="BK48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1" spans="63:63" x14ac:dyDescent="0.25">
      <c r="BK48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2" spans="63:63" x14ac:dyDescent="0.25">
      <c r="BK48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3" spans="63:63" x14ac:dyDescent="0.25">
      <c r="BK48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4" spans="63:63" x14ac:dyDescent="0.25">
      <c r="BK48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5" spans="63:63" x14ac:dyDescent="0.25">
      <c r="BK48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6" spans="63:63" x14ac:dyDescent="0.25">
      <c r="BK48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7" spans="63:63" x14ac:dyDescent="0.25">
      <c r="BK48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8" spans="63:63" x14ac:dyDescent="0.25">
      <c r="BK48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09" spans="63:63" x14ac:dyDescent="0.25">
      <c r="BK48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0" spans="63:63" x14ac:dyDescent="0.25">
      <c r="BK48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1" spans="63:63" x14ac:dyDescent="0.25">
      <c r="BK48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2" spans="63:63" x14ac:dyDescent="0.25">
      <c r="BK48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3" spans="63:63" x14ac:dyDescent="0.25">
      <c r="BK48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4" spans="63:63" x14ac:dyDescent="0.25">
      <c r="BK48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5" spans="63:63" x14ac:dyDescent="0.25">
      <c r="BK48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6" spans="63:63" x14ac:dyDescent="0.25">
      <c r="BK48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7" spans="63:63" x14ac:dyDescent="0.25">
      <c r="BK48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8" spans="63:63" x14ac:dyDescent="0.25">
      <c r="BK48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19" spans="63:63" x14ac:dyDescent="0.25">
      <c r="BK48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0" spans="63:63" x14ac:dyDescent="0.25">
      <c r="BK48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1" spans="63:63" x14ac:dyDescent="0.25">
      <c r="BK48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2" spans="63:63" x14ac:dyDescent="0.25">
      <c r="BK48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3" spans="63:63" x14ac:dyDescent="0.25">
      <c r="BK48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4" spans="63:63" x14ac:dyDescent="0.25">
      <c r="BK48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5" spans="63:63" x14ac:dyDescent="0.25">
      <c r="BK48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6" spans="63:63" x14ac:dyDescent="0.25">
      <c r="BK48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7" spans="63:63" x14ac:dyDescent="0.25">
      <c r="BK48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8" spans="63:63" x14ac:dyDescent="0.25">
      <c r="BK48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29" spans="63:63" x14ac:dyDescent="0.25">
      <c r="BK48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0" spans="63:63" x14ac:dyDescent="0.25">
      <c r="BK48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1" spans="63:63" x14ac:dyDescent="0.25">
      <c r="BK48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2" spans="63:63" x14ac:dyDescent="0.25">
      <c r="BK48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3" spans="63:63" x14ac:dyDescent="0.25">
      <c r="BK48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4" spans="63:63" x14ac:dyDescent="0.25">
      <c r="BK48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5" spans="63:63" x14ac:dyDescent="0.25">
      <c r="BK48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6" spans="63:63" x14ac:dyDescent="0.25">
      <c r="BK48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7" spans="63:63" x14ac:dyDescent="0.25">
      <c r="BK48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8" spans="63:63" x14ac:dyDescent="0.25">
      <c r="BK48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39" spans="63:63" x14ac:dyDescent="0.25">
      <c r="BK48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0" spans="63:63" x14ac:dyDescent="0.25">
      <c r="BK48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1" spans="63:63" x14ac:dyDescent="0.25">
      <c r="BK48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2" spans="63:63" x14ac:dyDescent="0.25">
      <c r="BK48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3" spans="63:63" x14ac:dyDescent="0.25">
      <c r="BK48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4" spans="63:63" x14ac:dyDescent="0.25">
      <c r="BK48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5" spans="63:63" x14ac:dyDescent="0.25">
      <c r="BK48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6" spans="63:63" x14ac:dyDescent="0.25">
      <c r="BK48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7" spans="63:63" x14ac:dyDescent="0.25">
      <c r="BK48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8" spans="63:63" x14ac:dyDescent="0.25">
      <c r="BK48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49" spans="63:63" x14ac:dyDescent="0.25">
      <c r="BK48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0" spans="63:63" x14ac:dyDescent="0.25">
      <c r="BK48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1" spans="63:63" x14ac:dyDescent="0.25">
      <c r="BK48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2" spans="63:63" x14ac:dyDescent="0.25">
      <c r="BK48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3" spans="63:63" x14ac:dyDescent="0.25">
      <c r="BK48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4" spans="63:63" x14ac:dyDescent="0.25">
      <c r="BK48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5" spans="63:63" x14ac:dyDescent="0.25">
      <c r="BK48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6" spans="63:63" x14ac:dyDescent="0.25">
      <c r="BK48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7" spans="63:63" x14ac:dyDescent="0.25">
      <c r="BK48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8" spans="63:63" x14ac:dyDescent="0.25">
      <c r="BK48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59" spans="63:63" x14ac:dyDescent="0.25">
      <c r="BK48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0" spans="63:63" x14ac:dyDescent="0.25">
      <c r="BK48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1" spans="63:63" x14ac:dyDescent="0.25">
      <c r="BK48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2" spans="63:63" x14ac:dyDescent="0.25">
      <c r="BK48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3" spans="63:63" x14ac:dyDescent="0.25">
      <c r="BK48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4" spans="63:63" x14ac:dyDescent="0.25">
      <c r="BK48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5" spans="63:63" x14ac:dyDescent="0.25">
      <c r="BK48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6" spans="63:63" x14ac:dyDescent="0.25">
      <c r="BK48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7" spans="63:63" x14ac:dyDescent="0.25">
      <c r="BK48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8" spans="63:63" x14ac:dyDescent="0.25">
      <c r="BK48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69" spans="63:63" x14ac:dyDescent="0.25">
      <c r="BK48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0" spans="63:63" x14ac:dyDescent="0.25">
      <c r="BK48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1" spans="63:63" x14ac:dyDescent="0.25">
      <c r="BK48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2" spans="63:63" x14ac:dyDescent="0.25">
      <c r="BK48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3" spans="63:63" x14ac:dyDescent="0.25">
      <c r="BK48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4" spans="63:63" x14ac:dyDescent="0.25">
      <c r="BK48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5" spans="63:63" x14ac:dyDescent="0.25">
      <c r="BK48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6" spans="63:63" x14ac:dyDescent="0.25">
      <c r="BK48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7" spans="63:63" x14ac:dyDescent="0.25">
      <c r="BK48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8" spans="63:63" x14ac:dyDescent="0.25">
      <c r="BK48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79" spans="63:63" x14ac:dyDescent="0.25">
      <c r="BK48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0" spans="63:63" x14ac:dyDescent="0.25">
      <c r="BK48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1" spans="63:63" x14ac:dyDescent="0.25">
      <c r="BK48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2" spans="63:63" x14ac:dyDescent="0.25">
      <c r="BK48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3" spans="63:63" x14ac:dyDescent="0.25">
      <c r="BK48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4" spans="63:63" x14ac:dyDescent="0.25">
      <c r="BK48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5" spans="63:63" x14ac:dyDescent="0.25">
      <c r="BK48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6" spans="63:63" x14ac:dyDescent="0.25">
      <c r="BK48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7" spans="63:63" x14ac:dyDescent="0.25">
      <c r="BK48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8" spans="63:63" x14ac:dyDescent="0.25">
      <c r="BK48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89" spans="63:63" x14ac:dyDescent="0.25">
      <c r="BK48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0" spans="63:63" x14ac:dyDescent="0.25">
      <c r="BK48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1" spans="63:63" x14ac:dyDescent="0.25">
      <c r="BK48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2" spans="63:63" x14ac:dyDescent="0.25">
      <c r="BK48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3" spans="63:63" x14ac:dyDescent="0.25">
      <c r="BK48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4" spans="63:63" x14ac:dyDescent="0.25">
      <c r="BK48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5" spans="63:63" x14ac:dyDescent="0.25">
      <c r="BK48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6" spans="63:63" x14ac:dyDescent="0.25">
      <c r="BK48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7" spans="63:63" x14ac:dyDescent="0.25">
      <c r="BK48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8" spans="63:63" x14ac:dyDescent="0.25">
      <c r="BK48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899" spans="63:63" x14ac:dyDescent="0.25">
      <c r="BK48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0" spans="63:63" x14ac:dyDescent="0.25">
      <c r="BK49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1" spans="63:63" x14ac:dyDescent="0.25">
      <c r="BK49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2" spans="63:63" x14ac:dyDescent="0.25">
      <c r="BK49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3" spans="63:63" x14ac:dyDescent="0.25">
      <c r="BK490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4" spans="63:63" x14ac:dyDescent="0.25">
      <c r="BK490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5" spans="63:63" x14ac:dyDescent="0.25">
      <c r="BK490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6" spans="63:63" x14ac:dyDescent="0.25">
      <c r="BK490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7" spans="63:63" x14ac:dyDescent="0.25">
      <c r="BK490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8" spans="63:63" x14ac:dyDescent="0.25">
      <c r="BK490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09" spans="63:63" x14ac:dyDescent="0.25">
      <c r="BK490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0" spans="63:63" x14ac:dyDescent="0.25">
      <c r="BK491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1" spans="63:63" x14ac:dyDescent="0.25">
      <c r="BK491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2" spans="63:63" x14ac:dyDescent="0.25">
      <c r="BK491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3" spans="63:63" x14ac:dyDescent="0.25">
      <c r="BK491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4" spans="63:63" x14ac:dyDescent="0.25">
      <c r="BK491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5" spans="63:63" x14ac:dyDescent="0.25">
      <c r="BK491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6" spans="63:63" x14ac:dyDescent="0.25">
      <c r="BK491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7" spans="63:63" x14ac:dyDescent="0.25">
      <c r="BK491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8" spans="63:63" x14ac:dyDescent="0.25">
      <c r="BK491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19" spans="63:63" x14ac:dyDescent="0.25">
      <c r="BK491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0" spans="63:63" x14ac:dyDescent="0.25">
      <c r="BK492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1" spans="63:63" x14ac:dyDescent="0.25">
      <c r="BK492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2" spans="63:63" x14ac:dyDescent="0.25">
      <c r="BK492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3" spans="63:63" x14ac:dyDescent="0.25">
      <c r="BK492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4" spans="63:63" x14ac:dyDescent="0.25">
      <c r="BK492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5" spans="63:63" x14ac:dyDescent="0.25">
      <c r="BK492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6" spans="63:63" x14ac:dyDescent="0.25">
      <c r="BK492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7" spans="63:63" x14ac:dyDescent="0.25">
      <c r="BK492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8" spans="63:63" x14ac:dyDescent="0.25">
      <c r="BK492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29" spans="63:63" x14ac:dyDescent="0.25">
      <c r="BK492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0" spans="63:63" x14ac:dyDescent="0.25">
      <c r="BK493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1" spans="63:63" x14ac:dyDescent="0.25">
      <c r="BK493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2" spans="63:63" x14ac:dyDescent="0.25">
      <c r="BK493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3" spans="63:63" x14ac:dyDescent="0.25">
      <c r="BK493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4" spans="63:63" x14ac:dyDescent="0.25">
      <c r="BK493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5" spans="63:63" x14ac:dyDescent="0.25">
      <c r="BK493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6" spans="63:63" x14ac:dyDescent="0.25">
      <c r="BK493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7" spans="63:63" x14ac:dyDescent="0.25">
      <c r="BK493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8" spans="63:63" x14ac:dyDescent="0.25">
      <c r="BK493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39" spans="63:63" x14ac:dyDescent="0.25">
      <c r="BK493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0" spans="63:63" x14ac:dyDescent="0.25">
      <c r="BK494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1" spans="63:63" x14ac:dyDescent="0.25">
      <c r="BK494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2" spans="63:63" x14ac:dyDescent="0.25">
      <c r="BK494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3" spans="63:63" x14ac:dyDescent="0.25">
      <c r="BK494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4" spans="63:63" x14ac:dyDescent="0.25">
      <c r="BK494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5" spans="63:63" x14ac:dyDescent="0.25">
      <c r="BK494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6" spans="63:63" x14ac:dyDescent="0.25">
      <c r="BK494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7" spans="63:63" x14ac:dyDescent="0.25">
      <c r="BK494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8" spans="63:63" x14ac:dyDescent="0.25">
      <c r="BK494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49" spans="63:63" x14ac:dyDescent="0.25">
      <c r="BK494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0" spans="63:63" x14ac:dyDescent="0.25">
      <c r="BK495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1" spans="63:63" x14ac:dyDescent="0.25">
      <c r="BK495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2" spans="63:63" x14ac:dyDescent="0.25">
      <c r="BK495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3" spans="63:63" x14ac:dyDescent="0.25">
      <c r="BK495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4" spans="63:63" x14ac:dyDescent="0.25">
      <c r="BK495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5" spans="63:63" x14ac:dyDescent="0.25">
      <c r="BK495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6" spans="63:63" x14ac:dyDescent="0.25">
      <c r="BK495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7" spans="63:63" x14ac:dyDescent="0.25">
      <c r="BK495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8" spans="63:63" x14ac:dyDescent="0.25">
      <c r="BK495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59" spans="63:63" x14ac:dyDescent="0.25">
      <c r="BK495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0" spans="63:63" x14ac:dyDescent="0.25">
      <c r="BK496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1" spans="63:63" x14ac:dyDescent="0.25">
      <c r="BK496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2" spans="63:63" x14ac:dyDescent="0.25">
      <c r="BK496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3" spans="63:63" x14ac:dyDescent="0.25">
      <c r="BK496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4" spans="63:63" x14ac:dyDescent="0.25">
      <c r="BK496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5" spans="63:63" x14ac:dyDescent="0.25">
      <c r="BK496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6" spans="63:63" x14ac:dyDescent="0.25">
      <c r="BK496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7" spans="63:63" x14ac:dyDescent="0.25">
      <c r="BK496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8" spans="63:63" x14ac:dyDescent="0.25">
      <c r="BK496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69" spans="63:63" x14ac:dyDescent="0.25">
      <c r="BK496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0" spans="63:63" x14ac:dyDescent="0.25">
      <c r="BK497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1" spans="63:63" x14ac:dyDescent="0.25">
      <c r="BK497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2" spans="63:63" x14ac:dyDescent="0.25">
      <c r="BK497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3" spans="63:63" x14ac:dyDescent="0.25">
      <c r="BK497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4" spans="63:63" x14ac:dyDescent="0.25">
      <c r="BK497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5" spans="63:63" x14ac:dyDescent="0.25">
      <c r="BK497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6" spans="63:63" x14ac:dyDescent="0.25">
      <c r="BK497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7" spans="63:63" x14ac:dyDescent="0.25">
      <c r="BK497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8" spans="63:63" x14ac:dyDescent="0.25">
      <c r="BK497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79" spans="63:63" x14ac:dyDescent="0.25">
      <c r="BK497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0" spans="63:63" x14ac:dyDescent="0.25">
      <c r="BK498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1" spans="63:63" x14ac:dyDescent="0.25">
      <c r="BK498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2" spans="63:63" x14ac:dyDescent="0.25">
      <c r="BK498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3" spans="63:63" x14ac:dyDescent="0.25">
      <c r="BK498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4" spans="63:63" x14ac:dyDescent="0.25">
      <c r="BK498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5" spans="63:63" x14ac:dyDescent="0.25">
      <c r="BK498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6" spans="63:63" x14ac:dyDescent="0.25">
      <c r="BK498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7" spans="63:63" x14ac:dyDescent="0.25">
      <c r="BK498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8" spans="63:63" x14ac:dyDescent="0.25">
      <c r="BK498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89" spans="63:63" x14ac:dyDescent="0.25">
      <c r="BK498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0" spans="63:63" x14ac:dyDescent="0.25">
      <c r="BK499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1" spans="63:63" x14ac:dyDescent="0.25">
      <c r="BK499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2" spans="63:63" x14ac:dyDescent="0.25">
      <c r="BK499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3" spans="63:63" x14ac:dyDescent="0.25">
      <c r="BK4993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4" spans="63:63" x14ac:dyDescent="0.25">
      <c r="BK4994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5" spans="63:63" x14ac:dyDescent="0.25">
      <c r="BK4995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6" spans="63:63" x14ac:dyDescent="0.25">
      <c r="BK4996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7" spans="63:63" x14ac:dyDescent="0.25">
      <c r="BK4997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8" spans="63:63" x14ac:dyDescent="0.25">
      <c r="BK4998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4999" spans="63:63" x14ac:dyDescent="0.25">
      <c r="BK4999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00" spans="63:63" x14ac:dyDescent="0.25">
      <c r="BK5000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01" spans="63:63" x14ac:dyDescent="0.25">
      <c r="BK5001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  <row r="5002" spans="63:63" x14ac:dyDescent="0.25">
      <c r="BK5002" t="str">
        <f>IFERROR(_xlfn.CONCAT(PROSPERDelta_Query[[#This Row],[Name]],PROSPERDelta_Query[[#This Row],[KPI]],PROSPERDelta_Query[[#This Row],[Portfolio - Service Category]],PROSPERDelta_Query[[#This Row],[Account / Internal Stakeholder]],PROSPERDelta_Query[[#This Row],[Account / Stakeholder 1 - Score Type]],PROSPERDelta_Query[[#This Row],[Account / Stakeholder 2 - Score Type]],PROSPERDelta_Query[[#This Row],[Account / Stakeholder 3 - Score Type]],PROSPERDelta_Query[[#This Row],[Account / Stakeholder 4 - Score Type]],PROSPERDelta_Query[[#This Row],[Account / Stakeholder 5 - Score Type]],PROSPERDelta_Query[[#This Row],[Account / Stakeholder 6 - Score Type]],PROSPERDelta_Query[[#This Row],[Account / Stakeholder 7 - Score Type]],PROSPERDelta_Query[[#This Row],[Account / Stakeholder 8 - Score Type]],PROSPERDelta_Query[[#This Row],[Account / Stakeholder 9 - Score Type]],PROSPERDelta_Query[[#This Row],[Account / Stakeholder 10 - Score Type]],PROSPERDelta_Query[[#This Row],[Success Category]],PROSPERDelta_Query[[#This Row],[Responsibility Category]]),"")</f>
        <v/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DC22A-B807-4297-9A14-7B0F0DC670E0}">
  <sheetPr codeName="Sheet9">
    <tabColor theme="7" tint="-0.499984740745262"/>
  </sheetPr>
  <dimension ref="B2:H56"/>
  <sheetViews>
    <sheetView showGridLines="0" zoomScale="60" zoomScaleNormal="60" workbookViewId="0">
      <selection activeCell="G9" sqref="G9"/>
    </sheetView>
  </sheetViews>
  <sheetFormatPr defaultColWidth="25.85546875" defaultRowHeight="15" x14ac:dyDescent="0.25"/>
  <cols>
    <col min="1" max="1" width="25.85546875" style="4"/>
    <col min="2" max="2" width="25.85546875" style="1"/>
    <col min="3" max="4" width="25.85546875" style="2"/>
    <col min="5" max="8" width="25.85546875" style="3"/>
    <col min="9" max="16384" width="25.85546875" style="4"/>
  </cols>
  <sheetData>
    <row r="2" spans="2:8" x14ac:dyDescent="0.25">
      <c r="C2" s="313" t="s">
        <v>1093</v>
      </c>
      <c r="D2" s="314"/>
      <c r="E2" s="315"/>
      <c r="F2" s="311" t="s">
        <v>180</v>
      </c>
      <c r="G2" s="312"/>
      <c r="H2" s="312"/>
    </row>
    <row r="3" spans="2:8" ht="46.5" customHeight="1" x14ac:dyDescent="0.25">
      <c r="B3" s="5" t="s">
        <v>1094</v>
      </c>
      <c r="C3" s="6" t="s">
        <v>25</v>
      </c>
      <c r="D3" s="6" t="s">
        <v>1095</v>
      </c>
      <c r="E3" s="7" t="s">
        <v>1096</v>
      </c>
      <c r="F3" s="8" t="s">
        <v>37</v>
      </c>
      <c r="G3" s="8" t="s">
        <v>38</v>
      </c>
      <c r="H3" s="8" t="s">
        <v>39</v>
      </c>
    </row>
    <row r="4" spans="2:8" x14ac:dyDescent="0.25">
      <c r="B4" s="9" t="s">
        <v>118</v>
      </c>
      <c r="C4" s="198">
        <v>10</v>
      </c>
      <c r="D4" s="10" t="e">
        <v>#N/A</v>
      </c>
      <c r="E4" s="11" t="str">
        <f>IF(ISNA(D4), "No Data", IF(D4=3%,10,IF(D4=5%,8,IF(D4=10%,6,IF(D4=15%,4,IF(D4=20%,2,IF(D4&gt;20%,0,"No Data")))))))</f>
        <v>No Data</v>
      </c>
      <c r="F4" s="200">
        <v>0.88095238095238104</v>
      </c>
      <c r="G4" s="200">
        <v>0</v>
      </c>
      <c r="H4" s="200">
        <v>0.88095238095238104</v>
      </c>
    </row>
    <row r="5" spans="2:8" x14ac:dyDescent="0.25">
      <c r="B5" s="9" t="s">
        <v>136</v>
      </c>
      <c r="C5" s="198">
        <v>10</v>
      </c>
      <c r="D5" s="10" t="e">
        <v>#N/A</v>
      </c>
      <c r="E5" s="11" t="str">
        <f t="shared" ref="E5:E47" si="0">IF(ISNA(D5), "No Data", IF(D5=3%,10,IF(D5=5%,8,IF(D5=10%,6,IF(D5=15%,4,IF(D5=20%,2,IF(D5&gt;20%,0,"No Data")))))))</f>
        <v>No Data</v>
      </c>
      <c r="F5" s="200">
        <v>0.84083850931677018</v>
      </c>
      <c r="G5" s="200">
        <v>0</v>
      </c>
      <c r="H5" s="200">
        <v>0.84083850931677018</v>
      </c>
    </row>
    <row r="6" spans="2:8" x14ac:dyDescent="0.25">
      <c r="B6" s="9" t="s">
        <v>54</v>
      </c>
      <c r="C6" s="198">
        <v>10</v>
      </c>
      <c r="D6" s="10">
        <v>0.42</v>
      </c>
      <c r="E6" s="11">
        <f t="shared" si="0"/>
        <v>0</v>
      </c>
      <c r="F6" s="200">
        <v>1.213903743315508</v>
      </c>
      <c r="G6" s="200">
        <v>1.1871657754010696</v>
      </c>
      <c r="H6" s="200">
        <v>2.6737967914438502E-2</v>
      </c>
    </row>
    <row r="7" spans="2:8" x14ac:dyDescent="0.25">
      <c r="B7" s="9" t="s">
        <v>137</v>
      </c>
      <c r="C7" s="198">
        <v>10</v>
      </c>
      <c r="D7" s="10" t="e">
        <v>#N/A</v>
      </c>
      <c r="E7" s="11" t="str">
        <f t="shared" si="0"/>
        <v>No Data</v>
      </c>
      <c r="F7" s="200">
        <v>1.0123626373626373</v>
      </c>
      <c r="G7" s="200">
        <v>0.99038461538461531</v>
      </c>
      <c r="H7" s="200">
        <v>2.197802197802198E-2</v>
      </c>
    </row>
    <row r="8" spans="2:8" x14ac:dyDescent="0.25">
      <c r="B8" s="9" t="s">
        <v>55</v>
      </c>
      <c r="C8" s="198">
        <v>10</v>
      </c>
      <c r="D8" s="10" t="e">
        <v>#N/A</v>
      </c>
      <c r="E8" s="11" t="str">
        <f t="shared" si="0"/>
        <v>No Data</v>
      </c>
      <c r="F8" s="200" t="s">
        <v>89</v>
      </c>
      <c r="G8" s="200" t="s">
        <v>89</v>
      </c>
      <c r="H8" s="200" t="s">
        <v>89</v>
      </c>
    </row>
    <row r="9" spans="2:8" ht="13.5" customHeight="1" x14ac:dyDescent="0.25">
      <c r="B9" s="9" t="s">
        <v>147</v>
      </c>
      <c r="C9" s="198">
        <v>10</v>
      </c>
      <c r="D9" s="10">
        <v>0.1</v>
      </c>
      <c r="E9" s="11">
        <f t="shared" si="0"/>
        <v>6</v>
      </c>
      <c r="F9" s="200">
        <v>0.82874999999999999</v>
      </c>
      <c r="G9" s="200">
        <v>0.82</v>
      </c>
      <c r="H9" s="200">
        <v>8.7500000000000008E-3</v>
      </c>
    </row>
    <row r="10" spans="2:8" ht="13.5" customHeight="1" x14ac:dyDescent="0.25">
      <c r="B10" s="9" t="s">
        <v>102</v>
      </c>
      <c r="C10" s="198">
        <v>10</v>
      </c>
      <c r="D10" s="10">
        <v>0.05</v>
      </c>
      <c r="E10" s="11">
        <f t="shared" si="0"/>
        <v>8</v>
      </c>
      <c r="F10" s="200">
        <v>1.3055555555555554</v>
      </c>
      <c r="G10" s="200">
        <v>1.3055555555555554</v>
      </c>
      <c r="H10" s="200">
        <v>0</v>
      </c>
    </row>
    <row r="11" spans="2:8" x14ac:dyDescent="0.25">
      <c r="B11" s="9" t="s">
        <v>103</v>
      </c>
      <c r="C11" s="198">
        <v>10</v>
      </c>
      <c r="D11" s="10">
        <v>0.41</v>
      </c>
      <c r="E11" s="11">
        <f t="shared" si="0"/>
        <v>0</v>
      </c>
      <c r="F11" s="200">
        <v>0.86191860465116277</v>
      </c>
      <c r="G11" s="200">
        <v>0.86191860465116277</v>
      </c>
      <c r="H11" s="200">
        <v>0</v>
      </c>
    </row>
    <row r="12" spans="2:8" x14ac:dyDescent="0.25">
      <c r="B12" s="9" t="s">
        <v>157</v>
      </c>
      <c r="C12" s="198">
        <v>10</v>
      </c>
      <c r="D12" s="10">
        <v>0.03</v>
      </c>
      <c r="E12" s="11">
        <f t="shared" si="0"/>
        <v>10</v>
      </c>
      <c r="F12" s="200">
        <v>0.69938650306748473</v>
      </c>
      <c r="G12" s="200">
        <v>0.69938650306748473</v>
      </c>
      <c r="H12" s="200">
        <v>0</v>
      </c>
    </row>
    <row r="13" spans="2:8" x14ac:dyDescent="0.25">
      <c r="B13" s="9" t="s">
        <v>162</v>
      </c>
      <c r="C13" s="198">
        <v>10</v>
      </c>
      <c r="D13" s="10">
        <v>0.03</v>
      </c>
      <c r="E13" s="11">
        <f t="shared" si="0"/>
        <v>10</v>
      </c>
      <c r="F13" s="200">
        <v>1.0454545454545454</v>
      </c>
      <c r="G13" s="200">
        <v>1.0454545454545454</v>
      </c>
      <c r="H13" s="200">
        <v>0</v>
      </c>
    </row>
    <row r="14" spans="2:8" x14ac:dyDescent="0.25">
      <c r="B14" s="9" t="s">
        <v>119</v>
      </c>
      <c r="C14" s="198">
        <v>10</v>
      </c>
      <c r="D14" s="10">
        <v>0.21</v>
      </c>
      <c r="E14" s="11">
        <f t="shared" si="0"/>
        <v>0</v>
      </c>
      <c r="F14" s="200">
        <v>0.87688821752265866</v>
      </c>
      <c r="G14" s="200">
        <v>0.85649546827794565</v>
      </c>
      <c r="H14" s="200">
        <v>2.0392749244712988E-2</v>
      </c>
    </row>
    <row r="15" spans="2:8" x14ac:dyDescent="0.25">
      <c r="B15" s="9" t="s">
        <v>163</v>
      </c>
      <c r="C15" s="198">
        <v>10</v>
      </c>
      <c r="D15" s="10">
        <v>0.2</v>
      </c>
      <c r="E15" s="11">
        <f t="shared" si="0"/>
        <v>2</v>
      </c>
      <c r="F15" s="200">
        <v>0.99120234604105573</v>
      </c>
      <c r="G15" s="200">
        <v>0.99120234604105573</v>
      </c>
      <c r="H15" s="200">
        <v>0</v>
      </c>
    </row>
    <row r="16" spans="2:8" x14ac:dyDescent="0.25">
      <c r="B16" s="9" t="s">
        <v>148</v>
      </c>
      <c r="C16" s="198">
        <v>10</v>
      </c>
      <c r="D16" s="10" t="e">
        <v>#N/A</v>
      </c>
      <c r="E16" s="11" t="str">
        <f t="shared" si="0"/>
        <v>No Data</v>
      </c>
      <c r="F16" s="200">
        <v>0.87501764705882357</v>
      </c>
      <c r="G16" s="200">
        <v>0.85221764705882352</v>
      </c>
      <c r="H16" s="200">
        <v>2.2799999999999997E-2</v>
      </c>
    </row>
    <row r="17" spans="2:8" x14ac:dyDescent="0.25">
      <c r="B17" s="9" t="s">
        <v>149</v>
      </c>
      <c r="C17" s="198">
        <v>10</v>
      </c>
      <c r="D17" s="10" t="e">
        <v>#N/A</v>
      </c>
      <c r="E17" s="11" t="str">
        <f t="shared" si="0"/>
        <v>No Data</v>
      </c>
      <c r="F17" s="200">
        <v>0.85599445983379496</v>
      </c>
      <c r="G17" s="200">
        <v>0.68249861495844866</v>
      </c>
      <c r="H17" s="200">
        <v>0.17349584487534625</v>
      </c>
    </row>
    <row r="18" spans="2:8" x14ac:dyDescent="0.25">
      <c r="B18" s="9" t="s">
        <v>120</v>
      </c>
      <c r="C18" s="198">
        <v>10</v>
      </c>
      <c r="D18" s="10" t="e">
        <v>#N/A</v>
      </c>
      <c r="E18" s="11" t="str">
        <f t="shared" si="0"/>
        <v>No Data</v>
      </c>
      <c r="F18" s="200">
        <v>0.84859154929577474</v>
      </c>
      <c r="G18" s="200">
        <v>0.45070422535211263</v>
      </c>
      <c r="H18" s="200">
        <v>0.397887323943662</v>
      </c>
    </row>
    <row r="19" spans="2:8" x14ac:dyDescent="0.25">
      <c r="B19" s="9" t="s">
        <v>150</v>
      </c>
      <c r="C19" s="198">
        <v>10</v>
      </c>
      <c r="D19" s="10">
        <v>0.44</v>
      </c>
      <c r="E19" s="11">
        <f t="shared" si="0"/>
        <v>0</v>
      </c>
      <c r="F19" s="200">
        <v>1.043956043956044</v>
      </c>
      <c r="G19" s="200">
        <v>0.98076923076923084</v>
      </c>
      <c r="H19" s="200">
        <v>6.3186813186813184E-2</v>
      </c>
    </row>
    <row r="20" spans="2:8" x14ac:dyDescent="0.25">
      <c r="B20" s="9" t="s">
        <v>57</v>
      </c>
      <c r="C20" s="198">
        <v>10</v>
      </c>
      <c r="D20" s="10">
        <v>0.28000000000000003</v>
      </c>
      <c r="E20" s="11">
        <f t="shared" si="0"/>
        <v>0</v>
      </c>
      <c r="F20" s="200">
        <v>0.82183908045977005</v>
      </c>
      <c r="G20" s="200">
        <v>0.82183908045977005</v>
      </c>
      <c r="H20" s="200">
        <v>0</v>
      </c>
    </row>
    <row r="21" spans="2:8" x14ac:dyDescent="0.25">
      <c r="B21" s="9" t="s">
        <v>164</v>
      </c>
      <c r="C21" s="198">
        <v>10</v>
      </c>
      <c r="D21" s="10" t="e">
        <v>#N/A</v>
      </c>
      <c r="E21" s="11" t="str">
        <f t="shared" si="0"/>
        <v>No Data</v>
      </c>
      <c r="F21" s="200">
        <v>0.97604790419161669</v>
      </c>
      <c r="G21" s="200">
        <v>0.97604790419161669</v>
      </c>
      <c r="H21" s="200">
        <v>0</v>
      </c>
    </row>
    <row r="22" spans="2:8" x14ac:dyDescent="0.25">
      <c r="B22" s="9" t="s">
        <v>58</v>
      </c>
      <c r="C22" s="198">
        <v>10</v>
      </c>
      <c r="D22" s="10">
        <v>0.49</v>
      </c>
      <c r="E22" s="11">
        <f t="shared" si="0"/>
        <v>0</v>
      </c>
      <c r="F22" s="200">
        <v>1.0377358490566038</v>
      </c>
      <c r="G22" s="200">
        <v>1.0377358490566038</v>
      </c>
      <c r="H22" s="200">
        <v>0</v>
      </c>
    </row>
    <row r="23" spans="2:8" x14ac:dyDescent="0.25">
      <c r="B23" s="9" t="s">
        <v>107</v>
      </c>
      <c r="C23" s="198">
        <v>10</v>
      </c>
      <c r="D23" s="10">
        <v>0.94</v>
      </c>
      <c r="E23" s="11">
        <f t="shared" si="0"/>
        <v>0</v>
      </c>
      <c r="F23" s="200">
        <v>1.04</v>
      </c>
      <c r="G23" s="200">
        <v>1.04</v>
      </c>
      <c r="H23" s="200">
        <v>0</v>
      </c>
    </row>
    <row r="24" spans="2:8" x14ac:dyDescent="0.25">
      <c r="B24" s="9" t="s">
        <v>139</v>
      </c>
      <c r="C24" s="198">
        <v>10</v>
      </c>
      <c r="D24" s="10" t="e">
        <v>#N/A</v>
      </c>
      <c r="E24" s="11" t="str">
        <f t="shared" si="0"/>
        <v>No Data</v>
      </c>
      <c r="F24" s="200">
        <v>0.48257372654155495</v>
      </c>
      <c r="G24" s="200">
        <v>0.48257372654155495</v>
      </c>
      <c r="H24" s="200">
        <v>0</v>
      </c>
    </row>
    <row r="25" spans="2:8" x14ac:dyDescent="0.25">
      <c r="B25" s="9" t="s">
        <v>111</v>
      </c>
      <c r="C25" s="198">
        <v>10</v>
      </c>
      <c r="D25" s="10">
        <v>0.2</v>
      </c>
      <c r="E25" s="11">
        <f t="shared" si="0"/>
        <v>2</v>
      </c>
      <c r="F25" s="200">
        <v>0.92485955056179781</v>
      </c>
      <c r="G25" s="200">
        <v>0.92485955056179781</v>
      </c>
      <c r="H25" s="200">
        <v>0</v>
      </c>
    </row>
    <row r="26" spans="2:8" x14ac:dyDescent="0.25">
      <c r="B26" s="9" t="s">
        <v>151</v>
      </c>
      <c r="C26" s="198">
        <v>10</v>
      </c>
      <c r="D26" s="10">
        <v>0.55000000000000004</v>
      </c>
      <c r="E26" s="11">
        <f t="shared" si="0"/>
        <v>0</v>
      </c>
      <c r="F26" s="200">
        <v>0.44444444444444442</v>
      </c>
      <c r="G26" s="200">
        <v>0.43137254901960786</v>
      </c>
      <c r="H26" s="200">
        <v>1.3071895424836602E-2</v>
      </c>
    </row>
    <row r="27" spans="2:8" ht="30" x14ac:dyDescent="0.25">
      <c r="B27" s="9" t="s">
        <v>113</v>
      </c>
      <c r="C27" s="198">
        <v>10</v>
      </c>
      <c r="D27" s="10">
        <v>0.03</v>
      </c>
      <c r="E27" s="11">
        <f t="shared" si="0"/>
        <v>10</v>
      </c>
      <c r="F27" s="200">
        <v>0.88736263736263732</v>
      </c>
      <c r="G27" s="200">
        <v>0.88736263736263732</v>
      </c>
      <c r="H27" s="200">
        <v>0</v>
      </c>
    </row>
    <row r="28" spans="2:8" x14ac:dyDescent="0.25">
      <c r="B28" s="9" t="s">
        <v>121</v>
      </c>
      <c r="C28" s="198">
        <v>10</v>
      </c>
      <c r="D28" s="10">
        <v>0.2</v>
      </c>
      <c r="E28" s="11">
        <f t="shared" si="0"/>
        <v>2</v>
      </c>
      <c r="F28" s="200">
        <v>1.0096685082872927</v>
      </c>
      <c r="G28" s="200">
        <v>1.0096685082872927</v>
      </c>
      <c r="H28" s="200">
        <v>0</v>
      </c>
    </row>
    <row r="29" spans="2:8" x14ac:dyDescent="0.25">
      <c r="B29" s="9" t="s">
        <v>152</v>
      </c>
      <c r="C29" s="198">
        <v>10</v>
      </c>
      <c r="D29" s="10" t="e">
        <v>#N/A</v>
      </c>
      <c r="E29" s="11" t="str">
        <f t="shared" si="0"/>
        <v>No Data</v>
      </c>
      <c r="F29" s="200">
        <v>0.47863247863247865</v>
      </c>
      <c r="G29" s="200">
        <v>0.25854700854700857</v>
      </c>
      <c r="H29" s="200">
        <v>0.22008547008547008</v>
      </c>
    </row>
    <row r="30" spans="2:8" x14ac:dyDescent="0.25">
      <c r="B30" s="9" t="s">
        <v>153</v>
      </c>
      <c r="C30" s="198">
        <v>10</v>
      </c>
      <c r="D30" s="10">
        <v>0.03</v>
      </c>
      <c r="E30" s="11">
        <f t="shared" si="0"/>
        <v>10</v>
      </c>
      <c r="F30" s="200">
        <v>0.86096629213483145</v>
      </c>
      <c r="G30" s="200">
        <v>0.84832584269662914</v>
      </c>
      <c r="H30" s="200">
        <v>1.2640449438202249E-2</v>
      </c>
    </row>
    <row r="31" spans="2:8" x14ac:dyDescent="0.25">
      <c r="B31" s="9" t="s">
        <v>122</v>
      </c>
      <c r="C31" s="198">
        <v>10</v>
      </c>
      <c r="D31" s="10" t="e">
        <v>#N/A</v>
      </c>
      <c r="E31" s="11" t="str">
        <f t="shared" si="0"/>
        <v>No Data</v>
      </c>
      <c r="F31" s="200">
        <v>0.98275862068965525</v>
      </c>
      <c r="G31" s="200">
        <v>0.98275862068965525</v>
      </c>
      <c r="H31" s="200">
        <v>0</v>
      </c>
    </row>
    <row r="32" spans="2:8" x14ac:dyDescent="0.25">
      <c r="B32" s="9" t="s">
        <v>166</v>
      </c>
      <c r="C32" s="198">
        <v>10</v>
      </c>
      <c r="D32" s="10">
        <v>0.05</v>
      </c>
      <c r="E32" s="11">
        <f t="shared" si="0"/>
        <v>8</v>
      </c>
      <c r="F32" s="200">
        <v>0.99120234604105573</v>
      </c>
      <c r="G32" s="200">
        <v>0.99120234604105573</v>
      </c>
      <c r="H32" s="200">
        <v>0</v>
      </c>
    </row>
    <row r="33" spans="2:8" x14ac:dyDescent="0.25">
      <c r="B33" s="9" t="s">
        <v>114</v>
      </c>
      <c r="C33" s="198">
        <v>10</v>
      </c>
      <c r="D33" s="10">
        <v>0.05</v>
      </c>
      <c r="E33" s="11">
        <f t="shared" si="0"/>
        <v>8</v>
      </c>
      <c r="F33" s="200">
        <v>0.97714285714285709</v>
      </c>
      <c r="G33" s="200">
        <v>0.97714285714285709</v>
      </c>
      <c r="H33" s="200">
        <v>0</v>
      </c>
    </row>
    <row r="34" spans="2:8" x14ac:dyDescent="0.25">
      <c r="B34" s="9" t="s">
        <v>167</v>
      </c>
      <c r="C34" s="198">
        <v>10</v>
      </c>
      <c r="D34" s="10" t="e">
        <v>#N/A</v>
      </c>
      <c r="E34" s="11" t="str">
        <f t="shared" si="0"/>
        <v>No Data</v>
      </c>
      <c r="F34" s="200">
        <v>1.0105263157894737</v>
      </c>
      <c r="G34" s="200">
        <v>0.99473684210526314</v>
      </c>
      <c r="H34" s="200">
        <v>1.5789473684210527E-2</v>
      </c>
    </row>
    <row r="35" spans="2:8" x14ac:dyDescent="0.25">
      <c r="B35" s="9" t="s">
        <v>123</v>
      </c>
      <c r="C35" s="198">
        <v>10</v>
      </c>
      <c r="D35" s="10">
        <v>0.2</v>
      </c>
      <c r="E35" s="11">
        <f t="shared" si="0"/>
        <v>2</v>
      </c>
      <c r="F35" s="200">
        <v>0.94261046511627911</v>
      </c>
      <c r="G35" s="200">
        <v>0.94261046511627911</v>
      </c>
      <c r="H35" s="200">
        <v>0</v>
      </c>
    </row>
    <row r="36" spans="2:8" x14ac:dyDescent="0.25">
      <c r="B36" s="9" t="s">
        <v>140</v>
      </c>
      <c r="C36" s="198">
        <v>10</v>
      </c>
      <c r="D36" s="10" t="e">
        <v>#N/A</v>
      </c>
      <c r="E36" s="11" t="str">
        <f t="shared" si="0"/>
        <v>No Data</v>
      </c>
      <c r="F36" s="200" t="s">
        <v>1110</v>
      </c>
      <c r="G36" s="200" t="s">
        <v>1110</v>
      </c>
      <c r="H36" s="200" t="s">
        <v>1110</v>
      </c>
    </row>
    <row r="37" spans="2:8" x14ac:dyDescent="0.25">
      <c r="B37" s="9" t="s">
        <v>0</v>
      </c>
      <c r="C37" s="198">
        <v>10</v>
      </c>
      <c r="D37" s="10" t="e">
        <v>#N/A</v>
      </c>
      <c r="E37" s="11" t="str">
        <f t="shared" si="0"/>
        <v>No Data</v>
      </c>
      <c r="F37" s="200">
        <v>0.86031746031746037</v>
      </c>
      <c r="G37" s="200">
        <v>0</v>
      </c>
      <c r="H37" s="200">
        <v>0.86031746031746037</v>
      </c>
    </row>
    <row r="38" spans="2:8" x14ac:dyDescent="0.25">
      <c r="B38" s="9" t="s">
        <v>168</v>
      </c>
      <c r="C38" s="198">
        <v>10</v>
      </c>
      <c r="D38" s="10">
        <v>0.44</v>
      </c>
      <c r="E38" s="11">
        <f t="shared" si="0"/>
        <v>0</v>
      </c>
      <c r="F38" s="200">
        <v>0.94886363636363635</v>
      </c>
      <c r="G38" s="200">
        <v>0.94886363636363635</v>
      </c>
      <c r="H38" s="200">
        <v>0</v>
      </c>
    </row>
    <row r="39" spans="2:8" ht="13.5" customHeight="1" x14ac:dyDescent="0.25">
      <c r="B39" s="9" t="s">
        <v>124</v>
      </c>
      <c r="C39" s="198">
        <v>10</v>
      </c>
      <c r="D39" s="10" t="e">
        <v>#N/A</v>
      </c>
      <c r="E39" s="11" t="str">
        <f t="shared" si="0"/>
        <v>No Data</v>
      </c>
      <c r="F39" s="200">
        <v>0.92936231884057974</v>
      </c>
      <c r="G39" s="200">
        <v>0.38188405797101455</v>
      </c>
      <c r="H39" s="200">
        <v>0.54747826086956519</v>
      </c>
    </row>
    <row r="40" spans="2:8" x14ac:dyDescent="0.25">
      <c r="B40" s="9" t="s">
        <v>126</v>
      </c>
      <c r="C40" s="198">
        <v>10</v>
      </c>
      <c r="D40" s="10" t="e">
        <v>#N/A</v>
      </c>
      <c r="E40" s="11" t="str">
        <f t="shared" si="0"/>
        <v>No Data</v>
      </c>
      <c r="F40" s="200">
        <v>1</v>
      </c>
      <c r="G40" s="200">
        <v>1</v>
      </c>
      <c r="H40" s="200">
        <v>0</v>
      </c>
    </row>
    <row r="41" spans="2:8" x14ac:dyDescent="0.25">
      <c r="B41" s="9" t="s">
        <v>169</v>
      </c>
      <c r="C41" s="198">
        <v>10</v>
      </c>
      <c r="D41" s="10" t="e">
        <v>#N/A</v>
      </c>
      <c r="E41" s="11" t="str">
        <f t="shared" si="0"/>
        <v>No Data</v>
      </c>
      <c r="F41" s="200">
        <v>0.967741935483871</v>
      </c>
      <c r="G41" s="200">
        <v>0.967741935483871</v>
      </c>
      <c r="H41" s="200">
        <v>0</v>
      </c>
    </row>
    <row r="42" spans="2:8" x14ac:dyDescent="0.25">
      <c r="B42" s="9" t="s">
        <v>170</v>
      </c>
      <c r="C42" s="198">
        <v>10</v>
      </c>
      <c r="D42" s="10" t="e">
        <v>#N/A</v>
      </c>
      <c r="E42" s="11" t="str">
        <f t="shared" si="0"/>
        <v>No Data</v>
      </c>
      <c r="F42" s="200">
        <v>0.96875</v>
      </c>
      <c r="G42" s="200">
        <v>0.96875</v>
      </c>
      <c r="H42" s="200">
        <v>0</v>
      </c>
    </row>
    <row r="43" spans="2:8" x14ac:dyDescent="0.25">
      <c r="B43" s="9" t="s">
        <v>172</v>
      </c>
      <c r="C43" s="198">
        <v>10</v>
      </c>
      <c r="D43" s="10">
        <v>0.1</v>
      </c>
      <c r="E43" s="11">
        <f t="shared" si="0"/>
        <v>6</v>
      </c>
      <c r="F43" s="200">
        <v>1.1164021164021165</v>
      </c>
      <c r="G43" s="200">
        <v>1.0211640211640212</v>
      </c>
      <c r="H43" s="200">
        <v>9.5238095238095233E-2</v>
      </c>
    </row>
    <row r="44" spans="2:8" x14ac:dyDescent="0.25">
      <c r="B44" s="9" t="s">
        <v>173</v>
      </c>
      <c r="C44" s="198">
        <v>10</v>
      </c>
      <c r="D44" s="10" t="e">
        <v>#N/A</v>
      </c>
      <c r="E44" s="11" t="str">
        <f t="shared" si="0"/>
        <v>No Data</v>
      </c>
      <c r="F44" s="200">
        <v>0.94583850931677016</v>
      </c>
      <c r="G44" s="200">
        <v>0.94583850931677016</v>
      </c>
      <c r="H44" s="200">
        <v>0</v>
      </c>
    </row>
    <row r="45" spans="2:8" x14ac:dyDescent="0.25">
      <c r="B45" s="9" t="s">
        <v>141</v>
      </c>
      <c r="C45" s="198">
        <v>10</v>
      </c>
      <c r="D45" s="10">
        <v>1</v>
      </c>
      <c r="E45" s="11">
        <f t="shared" si="0"/>
        <v>0</v>
      </c>
      <c r="F45" s="200">
        <v>0.82481751824817517</v>
      </c>
      <c r="G45" s="200">
        <v>0.82481751824817517</v>
      </c>
      <c r="H45" s="200">
        <v>0</v>
      </c>
    </row>
    <row r="46" spans="2:8" x14ac:dyDescent="0.25">
      <c r="B46" s="9" t="s">
        <v>142</v>
      </c>
      <c r="C46" s="198">
        <v>10</v>
      </c>
      <c r="D46" s="10">
        <v>0.15</v>
      </c>
      <c r="E46" s="11">
        <f t="shared" si="0"/>
        <v>4</v>
      </c>
      <c r="F46" s="200">
        <v>0.85272988505747127</v>
      </c>
      <c r="G46" s="200">
        <v>0.85272988505747127</v>
      </c>
      <c r="H46" s="200">
        <v>0</v>
      </c>
    </row>
    <row r="47" spans="2:8" x14ac:dyDescent="0.25">
      <c r="B47" s="9" t="s">
        <v>154</v>
      </c>
      <c r="C47" s="198">
        <v>10</v>
      </c>
      <c r="D47" s="10" t="e">
        <v>#N/A</v>
      </c>
      <c r="E47" s="11" t="str">
        <f t="shared" si="0"/>
        <v>No Data</v>
      </c>
      <c r="F47" s="200">
        <v>0.86057692307692302</v>
      </c>
      <c r="G47" s="200">
        <v>0.44711538461538458</v>
      </c>
      <c r="H47" s="200">
        <v>0.41346153846153849</v>
      </c>
    </row>
    <row r="48" spans="2:8" x14ac:dyDescent="0.25">
      <c r="B48" s="9" t="s">
        <v>116</v>
      </c>
      <c r="C48" s="198">
        <v>10</v>
      </c>
      <c r="D48" s="10">
        <v>0.03</v>
      </c>
      <c r="E48" s="11">
        <f t="shared" ref="E48:E56" si="1">IF(ISNA(D48), "No Data", IF(D48=3%,10,IF(D48=5%,8,IF(D48=10%,6,IF(D48=15%,4,IF(D48=20%,2,IF(D48&gt;20%,0,"No Data")))))))</f>
        <v>10</v>
      </c>
      <c r="F48" s="200">
        <v>0.91269841269841268</v>
      </c>
      <c r="G48" s="200">
        <v>0.91269841269841268</v>
      </c>
      <c r="H48" s="200">
        <v>0</v>
      </c>
    </row>
    <row r="49" spans="2:8" x14ac:dyDescent="0.25">
      <c r="B49" s="9" t="s">
        <v>143</v>
      </c>
      <c r="C49" s="198">
        <v>10</v>
      </c>
      <c r="D49" s="10">
        <v>0.23</v>
      </c>
      <c r="E49" s="11">
        <f t="shared" si="1"/>
        <v>0</v>
      </c>
      <c r="F49" s="200">
        <v>0.44465333333333334</v>
      </c>
      <c r="G49" s="200">
        <v>0.14837333333333333</v>
      </c>
      <c r="H49" s="200">
        <v>0.29627999999999999</v>
      </c>
    </row>
    <row r="50" spans="2:8" x14ac:dyDescent="0.25">
      <c r="B50" s="9" t="s">
        <v>155</v>
      </c>
      <c r="C50" s="198">
        <v>10</v>
      </c>
      <c r="D50" s="10">
        <v>0.26</v>
      </c>
      <c r="E50" s="11">
        <f t="shared" si="1"/>
        <v>0</v>
      </c>
      <c r="F50" s="200">
        <v>0.83714285714285708</v>
      </c>
      <c r="G50" s="200">
        <v>0.7371428571428571</v>
      </c>
      <c r="H50" s="200">
        <v>0.1</v>
      </c>
    </row>
    <row r="51" spans="2:8" x14ac:dyDescent="0.25">
      <c r="B51" s="9" t="s">
        <v>156</v>
      </c>
      <c r="C51" s="198">
        <v>10</v>
      </c>
      <c r="D51" s="10" t="e">
        <v>#N/A</v>
      </c>
      <c r="E51" s="11" t="str">
        <f t="shared" si="1"/>
        <v>No Data</v>
      </c>
      <c r="F51" s="200">
        <v>1.0231884057971015</v>
      </c>
      <c r="G51" s="200">
        <v>1.0231884057971015</v>
      </c>
      <c r="H51" s="200">
        <v>0</v>
      </c>
    </row>
    <row r="52" spans="2:8" x14ac:dyDescent="0.25">
      <c r="B52" s="9" t="s">
        <v>144</v>
      </c>
      <c r="C52" s="198">
        <v>10</v>
      </c>
      <c r="D52" s="10" t="e">
        <v>#N/A</v>
      </c>
      <c r="E52" s="11" t="str">
        <f t="shared" si="1"/>
        <v>No Data</v>
      </c>
      <c r="F52" s="200">
        <v>1.0461624649859944</v>
      </c>
      <c r="G52" s="200">
        <v>1.0461624649859944</v>
      </c>
      <c r="H52" s="200">
        <v>0</v>
      </c>
    </row>
    <row r="53" spans="2:8" x14ac:dyDescent="0.25">
      <c r="B53" s="9" t="s">
        <v>174</v>
      </c>
      <c r="C53" s="198">
        <v>10</v>
      </c>
      <c r="D53" s="10">
        <v>0.6</v>
      </c>
      <c r="E53" s="11">
        <f t="shared" si="1"/>
        <v>0</v>
      </c>
      <c r="F53" s="200">
        <v>1.1554054054054055</v>
      </c>
      <c r="G53" s="200">
        <v>1.1283783783783783</v>
      </c>
      <c r="H53" s="200">
        <v>2.7027027027027025E-2</v>
      </c>
    </row>
    <row r="54" spans="2:8" x14ac:dyDescent="0.25">
      <c r="B54" s="9" t="s">
        <v>145</v>
      </c>
      <c r="C54" s="198">
        <v>10</v>
      </c>
      <c r="D54" s="10" t="e">
        <v>#N/A</v>
      </c>
      <c r="E54" s="11" t="str">
        <f t="shared" si="1"/>
        <v>No Data</v>
      </c>
      <c r="F54" s="200">
        <v>0.90959119496855356</v>
      </c>
      <c r="G54" s="200">
        <v>0.70283018867924529</v>
      </c>
      <c r="H54" s="200">
        <v>0.20676100628930819</v>
      </c>
    </row>
    <row r="55" spans="2:8" x14ac:dyDescent="0.25">
      <c r="B55" s="9" t="s">
        <v>63</v>
      </c>
      <c r="C55" s="198">
        <v>10</v>
      </c>
      <c r="D55" s="10">
        <v>0.67</v>
      </c>
      <c r="E55" s="11">
        <f t="shared" si="1"/>
        <v>0</v>
      </c>
      <c r="F55" s="200">
        <v>1.032258064516129</v>
      </c>
      <c r="G55" s="200">
        <v>1.032258064516129</v>
      </c>
      <c r="H55" s="200">
        <v>0</v>
      </c>
    </row>
    <row r="56" spans="2:8" x14ac:dyDescent="0.25">
      <c r="B56" s="9" t="s">
        <v>117</v>
      </c>
      <c r="C56" s="198">
        <v>10</v>
      </c>
      <c r="D56" s="10">
        <v>0.1</v>
      </c>
      <c r="E56" s="11">
        <f t="shared" si="1"/>
        <v>6</v>
      </c>
      <c r="F56" s="200">
        <v>0.875</v>
      </c>
      <c r="G56" s="200">
        <v>0.875</v>
      </c>
      <c r="H56" s="200">
        <v>0</v>
      </c>
    </row>
  </sheetData>
  <mergeCells count="2">
    <mergeCell ref="F2:H2"/>
    <mergeCell ref="C2:E2"/>
  </mergeCells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3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">
        <v>1097</v>
      </c>
    </row>
    <row r="2" spans="1:1" x14ac:dyDescent="0.25">
      <c r="A2" t="s">
        <v>1098</v>
      </c>
    </row>
    <row r="3" spans="1:1" x14ac:dyDescent="0.25">
      <c r="A3" t="s">
        <v>1099</v>
      </c>
    </row>
  </sheetData>
  <pageMargins left="0.7" right="0.7" top="0.75" bottom="0.75" header="0.3" footer="0.3"/>
  <pageSetup paperSize="9" orientation="portrait" r:id="rId1"/>
  <customProperties>
    <customPr name="Epm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d67012-88c9-4bd4-b26c-e8bbd47fbf24" xsi:nil="true"/>
    <Details xmlns="6355f53e-bc0b-4bf7-b2ec-af4199396538" xsi:nil="true"/>
    <lcf76f155ced4ddcb4097134ff3c332f xmlns="6355f53e-bc0b-4bf7-b2ec-af4199396538">
      <Terms xmlns="http://schemas.microsoft.com/office/infopath/2007/PartnerControls"/>
    </lcf76f155ced4ddcb4097134ff3c332f>
    <_Flow_SignoffStatus xmlns="6355f53e-bc0b-4bf7-b2ec-af419939653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B74F71E4BA04A47A4D9567ED99C55E8" ma:contentTypeVersion="17" ma:contentTypeDescription="Create a new document." ma:contentTypeScope="" ma:versionID="544d604d43c5b7aa42b419d89a0a10b2">
  <xsd:schema xmlns:xsd="http://www.w3.org/2001/XMLSchema" xmlns:xs="http://www.w3.org/2001/XMLSchema" xmlns:p="http://schemas.microsoft.com/office/2006/metadata/properties" xmlns:ns2="6355f53e-bc0b-4bf7-b2ec-af4199396538" xmlns:ns3="9fd67012-88c9-4bd4-b26c-e8bbd47fbf24" targetNamespace="http://schemas.microsoft.com/office/2006/metadata/properties" ma:root="true" ma:fieldsID="7dce29443de81fe4e8aa5012dd3736b9" ns2:_="" ns3:_="">
    <xsd:import namespace="6355f53e-bc0b-4bf7-b2ec-af4199396538"/>
    <xsd:import namespace="9fd67012-88c9-4bd4-b26c-e8bbd47fbf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Location" minOccurs="0"/>
                <xsd:element ref="ns2:Details" minOccurs="0"/>
                <xsd:element ref="ns2:MediaServiceSearchPropertie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55f53e-bc0b-4bf7-b2ec-af41993965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c7b3fb9d-ee0a-40a8-bd42-4026b75186d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Details" ma:index="22" nillable="true" ma:displayName="Details" ma:description="Guidelines on type of content that needs to be stored in this folder" ma:format="Dropdown" ma:internalName="Details">
      <xsd:simpleType>
        <xsd:restriction base="dms:Text">
          <xsd:maxLength value="255"/>
        </xsd:restriction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Flow_SignoffStatus" ma:index="24" nillable="true" ma:displayName="Sign-off status" ma:internalName="Sign_x002d_off_x0020_status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d67012-88c9-4bd4-b26c-e8bbd47fbf2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8e7fc83-08fb-4b7f-9932-99956f1b7326}" ma:internalName="TaxCatchAll" ma:showField="CatchAllData" ma:web="9fd67012-88c9-4bd4-b26c-e8bbd47fbf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663DCAA-FA74-49C9-AC70-41F2FBF0E09E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9fd67012-88c9-4bd4-b26c-e8bbd47fbf24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6355f53e-bc0b-4bf7-b2ec-af4199396538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08868BF-A103-47D6-B84E-2AF64A4C98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55f53e-bc0b-4bf7-b2ec-af4199396538"/>
    <ds:schemaRef ds:uri="9fd67012-88c9-4bd4-b26c-e8bbd47fbf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35DDFA9-D436-4716-B5C6-F694136CE02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F3EAA3B-1E2D-4298-A391-17D602A14649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2f7676c-f455-423c-82f6-dc2d99791af7}" enabled="0" method="" siteId="{42f7676c-f455-423c-82f6-dc2d99791af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PROSPER Dashboard</vt:lpstr>
      <vt:lpstr> </vt:lpstr>
      <vt:lpstr>PROSPER_Wellner</vt:lpstr>
      <vt:lpstr>PROSPER_Kotwani</vt:lpstr>
      <vt:lpstr>PROSPER_Lobo</vt:lpstr>
      <vt:lpstr>PROSPER_Hull</vt:lpstr>
      <vt:lpstr>PROSPER_Huhn</vt:lpstr>
      <vt:lpstr>PROSPER_Harvey</vt:lpstr>
      <vt:lpstr>PROSPER_Baliga</vt:lpstr>
      <vt:lpstr>PROSPER</vt:lpstr>
      <vt:lpstr>Sheet1</vt:lpstr>
      <vt:lpstr>PROSPERInitial_Query</vt:lpstr>
      <vt:lpstr>DesignSuccessChallenge_Query</vt:lpstr>
      <vt:lpstr>RevenueChallenge_Query</vt:lpstr>
      <vt:lpstr>LevelUp_Query</vt:lpstr>
      <vt:lpstr>PROSPERDelta_Query</vt:lpstr>
      <vt:lpstr>Vlookups_Local</vt:lpstr>
      <vt:lpstr>_56F9DC9755BA473782653E2940F9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Lucy, Nick</dc:creator>
  <cp:keywords/>
  <dc:description/>
  <cp:lastModifiedBy>Jarvis Richardson</cp:lastModifiedBy>
  <cp:revision/>
  <dcterms:created xsi:type="dcterms:W3CDTF">2024-06-19T15:39:24Z</dcterms:created>
  <dcterms:modified xsi:type="dcterms:W3CDTF">2024-11-09T17:11:51Z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0x010100DB74F71E4BA04A47A4D9567ED99C55E8</vt:lpwstr>
  </property>
  <property fmtid="{D5CDD505-2E9C-101B-9397-08002B2CF9AE}" pid="3" name="MediaServiceImageTags">
    <vt:lpwstr/>
  </property>
</Properties>
</file>